
<file path=[Content_Types].xml><?xml version="1.0" encoding="utf-8"?>
<Types xmlns="http://schemas.openxmlformats.org/package/2006/content-types">
  <Override PartName="/xl/worksheets/sheet24.xml" ContentType="application/vnd.openxmlformats-officedocument.spreadsheetml.worksheet+xml"/>
  <Override PartName="/xl/worksheets/sheet35.xml" ContentType="application/vnd.openxmlformats-officedocument.spreadsheetml.worksheet+xml"/>
  <Override PartName="/xl/worksheets/sheet13.xml" ContentType="application/vnd.openxmlformats-officedocument.spreadsheetml.worksheet+xml"/>
  <Override PartName="/xl/worksheets/sheet42.xml" ContentType="application/vnd.openxmlformats-officedocument.spreadsheetml.worksheet+xml"/>
  <Override PartName="/xl/externalLinks/externalLink9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67.xml" ContentType="application/vnd.openxmlformats-officedocument.spreadsheetml.externalLink+xml"/>
  <Override PartName="/xl/styles.xml" ContentType="application/vnd.openxmlformats-officedocument.spreadsheetml.styles+xml"/>
  <Override PartName="/xl/worksheets/sheet7.xml" ContentType="application/vnd.openxmlformats-officedocument.spreadsheetml.worksheet+xml"/>
  <Override PartName="/xl/worksheets/sheet20.xml" ContentType="application/vnd.openxmlformats-officedocument.spreadsheetml.worksheet+xml"/>
  <Override PartName="/xl/worksheets/sheet31.xml" ContentType="application/vnd.openxmlformats-officedocument.spreadsheetml.worksheet+xml"/>
  <Override PartName="/xl/externalLinks/externalLink27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56.xml" ContentType="application/vnd.openxmlformats-officedocument.spreadsheetml.externalLink+xml"/>
  <Default Extension="xml" ContentType="application/xml"/>
  <Override PartName="/xl/externalLinks/externalLink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63.xml" ContentType="application/vnd.openxmlformats-officedocument.spreadsheetml.externalLink+xml"/>
  <Override PartName="/xl/comments4.xml" ContentType="application/vnd.openxmlformats-officedocument.spreadsheetml.comments+xml"/>
  <Override PartName="/xl/worksheets/sheet3.xml" ContentType="application/vnd.openxmlformats-officedocument.spreadsheetml.worksheet+xml"/>
  <Override PartName="/xl/externalLinks/externalLink23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30.xml" ContentType="application/vnd.openxmlformats-officedocument.spreadsheetml.externalLink+xml"/>
  <Override PartName="/xl/worksheets/sheet29.xml" ContentType="application/vnd.openxmlformats-officedocument.spreadsheetml.worksheet+xml"/>
  <Override PartName="/xl/worksheets/sheet38.xml" ContentType="application/vnd.openxmlformats-officedocument.spreadsheetml.worksheet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xl/worksheets/sheet18.xml" ContentType="application/vnd.openxmlformats-officedocument.spreadsheetml.worksheet+xml"/>
  <Override PartName="/xl/worksheets/sheet27.xml" ContentType="application/vnd.openxmlformats-officedocument.spreadsheetml.worksheet+xml"/>
  <Override PartName="/xl/worksheets/sheet36.xml" ContentType="application/vnd.openxmlformats-officedocument.spreadsheetml.worksheet+xml"/>
  <Override PartName="/xl/worksheets/sheet4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5.xml" ContentType="application/vnd.openxmlformats-officedocument.spreadsheetml.worksheet+xml"/>
  <Override PartName="/xl/worksheets/sheet34.xml" ContentType="application/vnd.openxmlformats-officedocument.spreadsheetml.worksheet+xml"/>
  <Override PartName="/xl/worksheets/sheet43.xml" ContentType="application/vnd.openxmlformats-officedocument.spreadsheetml.worksheet+xml"/>
  <Override PartName="/xl/externalLinks/externalLink59.xml" ContentType="application/vnd.openxmlformats-officedocument.spreadsheetml.externalLink+xml"/>
  <Default Extension="bin" ContentType="application/vnd.openxmlformats-officedocument.spreadsheetml.printerSettings"/>
  <Override PartName="/xl/worksheets/sheet14.xml" ContentType="application/vnd.openxmlformats-officedocument.spreadsheetml.worksheet+xml"/>
  <Override PartName="/xl/worksheets/sheet23.xml" ContentType="application/vnd.openxmlformats-officedocument.spreadsheetml.worksheet+xml"/>
  <Override PartName="/xl/worksheets/sheet32.xml" ContentType="application/vnd.openxmlformats-officedocument.spreadsheetml.worksheet+xml"/>
  <Override PartName="/xl/worksheets/sheet41.xml" ContentType="application/vnd.openxmlformats-officedocument.spreadsheetml.worksheet+xml"/>
  <Override PartName="/xl/externalLinks/externalLink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66.xml" ContentType="application/vnd.openxmlformats-officedocument.spreadsheetml.externalLink+xml"/>
  <Override PartName="/xl/worksheets/sheet6.xml" ContentType="application/vnd.openxmlformats-officedocument.spreadsheetml.worksheet+xml"/>
  <Override PartName="/xl/worksheets/sheet8.xml" ContentType="application/vnd.openxmlformats-officedocument.spreadsheetml.worksheet+xml"/>
  <Override PartName="/xl/worksheets/sheet12.xml" ContentType="application/vnd.openxmlformats-officedocument.spreadsheetml.worksheet+xml"/>
  <Override PartName="/xl/worksheets/sheet21.xml" ContentType="application/vnd.openxmlformats-officedocument.spreadsheetml.worksheet+xml"/>
  <Override PartName="/xl/worksheets/sheet30.xml" ContentType="application/vnd.openxmlformats-officedocument.spreadsheetml.worksheet+xml"/>
  <Override PartName="/xl/externalLinks/externalLink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64.xml" ContentType="application/vnd.openxmlformats-officedocument.spreadsheetml.externalLink+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62.xml" ContentType="application/vnd.openxmlformats-officedocument.spreadsheetml.externalLink+xml"/>
  <Override PartName="/xl/comments5.xml" ContentType="application/vnd.openxmlformats-officedocument.spreadsheetml.comments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60.xml" ContentType="application/vnd.openxmlformats-officedocument.spreadsheetml.externalLink+xml"/>
  <Override PartName="/xl/comments3.xml" ContentType="application/vnd.openxmlformats-officedocument.spreadsheetml.comments+xml"/>
  <Override PartName="/xl/externalLinks/externalLink11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40.xml" ContentType="application/vnd.openxmlformats-officedocument.spreadsheetml.externalLink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worksheets/sheet39.xml" ContentType="application/vnd.openxmlformats-officedocument.spreadsheetml.worksheet+xml"/>
  <Override PartName="/xl/worksheets/sheet17.xml" ContentType="application/vnd.openxmlformats-officedocument.spreadsheetml.worksheet+xml"/>
  <Override PartName="/xl/worksheets/sheet26.xml" ContentType="application/vnd.openxmlformats-officedocument.spreadsheetml.worksheet+xml"/>
  <Override PartName="/xl/worksheets/sheet37.xml" ContentType="application/vnd.openxmlformats-officedocument.spreadsheetml.worksheet+xml"/>
  <Override PartName="/xl/worksheets/sheet46.xml" ContentType="application/vnd.openxmlformats-officedocument.spreadsheetml.worksheet+xml"/>
  <Override PartName="/docProps/core.xml" ContentType="application/vnd.openxmlformats-package.core-properties+xml"/>
  <Override PartName="/xl/worksheets/sheet15.xml" ContentType="application/vnd.openxmlformats-officedocument.spreadsheetml.worksheet+xml"/>
  <Override PartName="/xl/worksheets/sheet44.xml" ContentType="application/vnd.openxmlformats-officedocument.spreadsheetml.worksheet+xml"/>
  <Override PartName="/xl/worksheets/sheet9.xml" ContentType="application/vnd.openxmlformats-officedocument.spreadsheetml.worksheet+xml"/>
  <Override PartName="/xl/worksheets/sheet22.xml" ContentType="application/vnd.openxmlformats-officedocument.spreadsheetml.worksheet+xml"/>
  <Override PartName="/xl/worksheets/sheet33.xml" ContentType="application/vnd.openxmlformats-officedocument.spreadsheetml.worksheet+xml"/>
  <Override PartName="/xl/externalLinks/externalLink29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58.xml" ContentType="application/vnd.openxmlformats-officedocument.spreadsheetml.externalLink+xml"/>
  <Override PartName="/xl/theme/theme1.xml" ContentType="application/vnd.openxmlformats-officedocument.theme+xml"/>
  <Override PartName="/xl/worksheets/sheet11.xml" ContentType="application/vnd.openxmlformats-officedocument.spreadsheetml.worksheet+xml"/>
  <Override PartName="/xl/worksheets/sheet40.xml" ContentType="application/vnd.openxmlformats-officedocument.spreadsheetml.worksheet+xml"/>
  <Override PartName="/xl/externalLinks/externalLink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65.xml" ContentType="application/vnd.openxmlformats-officedocument.spreadsheetml.externalLink+xml"/>
  <Default Extension="rels" ContentType="application/vnd.openxmlformats-package.relationships+xml"/>
  <Override PartName="/xl/worksheets/sheet5.xml" ContentType="application/vnd.openxmlformats-officedocument.spreadsheetml.worksheet+xml"/>
  <Override PartName="/xl/externalLinks/externalLink25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61.xml" ContentType="application/vnd.openxmlformats-officedocument.spreadsheetml.externalLink+xml"/>
  <Override PartName="/xl/comments2.xml" ContentType="application/vnd.openxmlformats-officedocument.spreadsheetml.comments+xml"/>
  <Override PartName="/xl/worksheets/sheet1.xml" ContentType="application/vnd.openxmlformats-officedocument.spreadsheetml.worksheet+xml"/>
  <Override PartName="/xl/externalLinks/externalLink21.xml" ContentType="application/vnd.openxmlformats-officedocument.spreadsheetml.externalLink+xml"/>
  <Override PartName="/xl/externalLinks/externalLink50.xml" ContentType="application/vnd.openxmlformats-officedocument.spreadsheetml.externalLink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/>
  <bookViews>
    <workbookView xWindow="1170" yWindow="0" windowWidth="6840" windowHeight="4260" tabRatio="661"/>
  </bookViews>
  <sheets>
    <sheet name="Conso_BS" sheetId="16" r:id="rId1"/>
    <sheet name="Conso_CF" sheetId="18" r:id="rId2"/>
    <sheet name="projections" sheetId="52" state="hidden" r:id="rId3"/>
    <sheet name="Key Financials" sheetId="68" state="hidden" r:id="rId4"/>
    <sheet name="Financial performance" sheetId="66" state="hidden" r:id="rId5"/>
    <sheet name="Sheet5" sheetId="73" state="hidden" r:id="rId6"/>
    <sheet name="Conso_PL" sheetId="20" r:id="rId7"/>
    <sheet name="Revenue Breakup" sheetId="39" r:id="rId8"/>
    <sheet name="Steel sales breakup" sheetId="31" r:id="rId9"/>
    <sheet name="Reserves &amp; Surplus" sheetId="60" r:id="rId10"/>
    <sheet name="Debt repayment &amp; interest cost" sheetId="67" r:id="rId11"/>
    <sheet name="Bifurcation of RM and Power" sheetId="43" r:id="rId12"/>
    <sheet name="BS Working" sheetId="51" r:id="rId13"/>
    <sheet name=" JSPL_PL" sheetId="32" r:id="rId14"/>
    <sheet name="Jindal Power Ltd" sheetId="57" r:id="rId15"/>
    <sheet name="Oman business" sheetId="58" r:id="rId16"/>
    <sheet name="Overseas Business" sheetId="37" state="hidden" r:id="rId17"/>
    <sheet name="Oman Steel Business" sheetId="48" state="hidden" r:id="rId18"/>
    <sheet name="JPL_PL" sheetId="41" state="hidden" r:id="rId19"/>
    <sheet name="Australia and Mozambique" sheetId="49" r:id="rId20"/>
    <sheet name="Raw material cost" sheetId="56" r:id="rId21"/>
    <sheet name="PLF Calculation" sheetId="33" state="hidden" r:id="rId22"/>
    <sheet name="Captive Power Sales" sheetId="59" r:id="rId23"/>
    <sheet name="RM and Power Standalone" sheetId="47" state="hidden" r:id="rId24"/>
    <sheet name="Consolidated Qty performance" sheetId="46" state="hidden" r:id="rId25"/>
    <sheet name="Raigarh Plant" sheetId="55" r:id="rId26"/>
    <sheet name="Angul Plant" sheetId="54" r:id="rId27"/>
    <sheet name="Historical segmental EBIDTA" sheetId="71" state="hidden" r:id="rId28"/>
    <sheet name="Reconciliation with SMS" sheetId="40" r:id="rId29"/>
    <sheet name="Capacity" sheetId="36" state="hidden" r:id="rId30"/>
    <sheet name="Standalone Quarterly" sheetId="35" state="hidden" r:id="rId31"/>
    <sheet name="Revenue break up for steel" sheetId="24" state="hidden" r:id="rId32"/>
    <sheet name="Steel Capacity" sheetId="23" state="hidden" r:id="rId33"/>
    <sheet name="Annual report" sheetId="28" state="hidden" r:id="rId34"/>
    <sheet name="Segmental Revenue" sheetId="22" state="hidden" r:id="rId35"/>
    <sheet name="cash flows" sheetId="8" state="hidden" r:id="rId36"/>
    <sheet name="Balance sheet" sheetId="7" state="hidden" r:id="rId37"/>
    <sheet name="rev sch" sheetId="3" state="hidden" r:id="rId38"/>
    <sheet name="bs sch" sheetId="5" state="hidden" r:id="rId39"/>
    <sheet name="1st half" sheetId="10" state="hidden" r:id="rId40"/>
    <sheet name="Installed Capacity" sheetId="26" state="hidden" r:id="rId41"/>
    <sheet name="Sheet1" sheetId="25" state="hidden" r:id="rId42"/>
    <sheet name="Materials requirement" sheetId="45" state="hidden" r:id="rId43"/>
    <sheet name="Bifurcation of Iron Making" sheetId="44" state="hidden" r:id="rId44"/>
    <sheet name="Sheet2" sheetId="53" state="hidden" r:id="rId45"/>
    <sheet name="Sheet3" sheetId="38" state="hidden" r:id="rId46"/>
  </sheets>
  <externalReferences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</externalReferences>
  <definedNames>
    <definedName name="\B">[1]FTI!$A$624</definedName>
    <definedName name="\P">#REF!</definedName>
    <definedName name="\Q">[2]B!#REF!</definedName>
    <definedName name="\Z">#REF!</definedName>
    <definedName name="_______usd08">40</definedName>
    <definedName name="______usd08">40</definedName>
    <definedName name="_____usd08">40</definedName>
    <definedName name="____usd08">40</definedName>
    <definedName name="___DCF2" localSheetId="4" hidden="1">{"A",#N/A,FALSE,"Scenario Control";"A",#N/A,FALSE,"Executive Summary";"A",#N/A,FALSE,"P&amp;L";"B",#N/A,FALSE,"P&amp;L";"A",#N/A,FALSE,"BalanceSheet";"B",#N/A,FALSE,"BalanceSheet";"A",#N/A,FALSE,"CashFlow";"A",#N/A,FALSE,"Ratios";"A",#N/A,FALSE,"DCF";"A",#N/A,FALSE,"WACC";"A",#N/A,FALSE,"P&amp;VAssumpts";"A",#N/A,FALSE,"Depr-Capex";"A",#N/A,FALSE,"SHF";"A",#N/A,FALSE,"Debt";"A",#N/A,FALSE,"Working Capital";"A",#N/A,FALSE,"Other Assumptions";"A",#N/A,FALSE,"Regulated Price";"B",#N/A,FALSE,"Regulated Price";"A",#N/A,FALSE,"BG Investment";"A",#N/A,FALSE,"Appendix"}</definedName>
    <definedName name="___DCF2" hidden="1">{"A",#N/A,FALSE,"Scenario Control";"A",#N/A,FALSE,"Executive Summary";"A",#N/A,FALSE,"P&amp;L";"B",#N/A,FALSE,"P&amp;L";"A",#N/A,FALSE,"BalanceSheet";"B",#N/A,FALSE,"BalanceSheet";"A",#N/A,FALSE,"CashFlow";"A",#N/A,FALSE,"Ratios";"A",#N/A,FALSE,"DCF";"A",#N/A,FALSE,"WACC";"A",#N/A,FALSE,"P&amp;VAssumpts";"A",#N/A,FALSE,"Depr-Capex";"A",#N/A,FALSE,"SHF";"A",#N/A,FALSE,"Debt";"A",#N/A,FALSE,"Working Capital";"A",#N/A,FALSE,"Other Assumptions";"A",#N/A,FALSE,"Regulated Price";"B",#N/A,FALSE,"Regulated Price";"A",#N/A,FALSE,"BG Investment";"A",#N/A,FALSE,"Appendix"}</definedName>
    <definedName name="___INDEX_SHEET___ASAP_Utilities">#REF!</definedName>
    <definedName name="__123Graph_BLOWCOST" hidden="1">#REF!</definedName>
    <definedName name="__123Graph_BPREMIUM" hidden="1">#REF!</definedName>
    <definedName name="__123Graph_BTOTSUBS" hidden="1">#REF!</definedName>
    <definedName name="__123Graph_X" hidden="1">#REF!</definedName>
    <definedName name="__123Graph_XCYCLICALITY" hidden="1">#REF!</definedName>
    <definedName name="__123Graph_XLOWCOST" hidden="1">#REF!</definedName>
    <definedName name="__123Graph_XPENETRATION" hidden="1">#REF!</definedName>
    <definedName name="__123Graph_XPREMIUM" hidden="1">#REF!</definedName>
    <definedName name="__123Graph_XTOTSUBS" hidden="1">#REF!</definedName>
    <definedName name="__FDS_HYPERLINK_TOGGLE_STATE__" hidden="1">"ON"</definedName>
    <definedName name="__usd08">40</definedName>
    <definedName name="_1__123Graph_AMARKET_SIZE" hidden="1">#REF!</definedName>
    <definedName name="_fax1">[3]HALMODEL!$A$176:$L$365,[3]HALMODEL!$A$387:$L$429,[3]HALMODEL!$A$436:$L$472</definedName>
    <definedName name="_xlnm._FilterDatabase" localSheetId="40" hidden="1">'Installed Capacity'!$A$2:$H$22</definedName>
    <definedName name="_xlnm._FilterDatabase" localSheetId="45" hidden="1">Sheet3!$A$1:$B$242</definedName>
    <definedName name="_Order2" hidden="1">255</definedName>
    <definedName name="_Parse_In" hidden="1">[4]wsts1292!$A$1:$A$2000</definedName>
    <definedName name="_Parse_Out" hidden="1">[4]wsts1292!$A$1</definedName>
    <definedName name="_Regression_Int" hidden="1">1</definedName>
    <definedName name="_Regression_Out" hidden="1">[5]SUINORTH!$H$15:$L$26</definedName>
    <definedName name="_Regression_X" hidden="1">[5]SUINORTH!$C$2:$C$1248</definedName>
    <definedName name="_Regression_Y" hidden="1">[5]SUINORTH!$B$2:$B$1248</definedName>
    <definedName name="_T_CA_CASH_Y05">[6]em!$AF$518</definedName>
    <definedName name="_T_EQ_SHAREHOLD_Y02">[6]em!$Z$549</definedName>
    <definedName name="_T_PLN_DEPR_Y05">[6]em!$AF$418</definedName>
    <definedName name="_T_PLN_EXP_OTHER_Y00">[7]em!$V$410</definedName>
    <definedName name="_T_PLN_EXP_OTHER_Y01">[7]em!$X$410</definedName>
    <definedName name="_T_PLN_EXP_OTHER_Y02">[7]em!$Z$410</definedName>
    <definedName name="_T_PLN_EXP_OTHER_Y03">[7]em!$AB$410</definedName>
    <definedName name="_T_PLN_EXP_OTHER_Y04">[7]em!$AD$410</definedName>
    <definedName name="_T_PLN_EXP_OTHER_Y05">[7]em!$AF$410</definedName>
    <definedName name="_T_PLN_INT_OTHER_Y02">[6]em!$Z$415</definedName>
    <definedName name="_T_PLN_INT_OTHER_Y03">[6]em!$AB$415</definedName>
    <definedName name="_T_PLN_INT_OTHER_Y04">[6]em!$AD$415</definedName>
    <definedName name="_T_PLN_INT_OTHER_Y05">[6]em!$AF$415</definedName>
    <definedName name="_T_PLN_TAX_Y02">[6]em!$Z$428</definedName>
    <definedName name="_T_PLN_TAX_Y03">[6]em!$AB$428</definedName>
    <definedName name="_T_PLN_TAX_Y04">[6]em!$AD$428</definedName>
    <definedName name="_T_PLN_TAX_Y05">[6]em!$AF$428</definedName>
    <definedName name="_UP15" localSheetId="4">#REF!</definedName>
    <definedName name="_UP15">#REF!</definedName>
    <definedName name="_UP2" localSheetId="4">#REF!</definedName>
    <definedName name="_UP2">#REF!</definedName>
    <definedName name="_UP3" localSheetId="4">#REF!</definedName>
    <definedName name="_UP3">#REF!</definedName>
    <definedName name="_UP4">#REF!</definedName>
    <definedName name="_UP5">#REF!</definedName>
    <definedName name="_UP6">#REF!</definedName>
    <definedName name="_usd08">40</definedName>
    <definedName name="_yr888990">[8]FRGNRG!$A$268:$P$331</definedName>
    <definedName name="_yr919293">[8]FRGNRG!$A$336:$T$395</definedName>
    <definedName name="_yr94">[8]FRGNRG!$A$396:$O$589</definedName>
    <definedName name="a" localSheetId="4">#REF!</definedName>
    <definedName name="a">#REF!</definedName>
    <definedName name="AAA_DOCTOPS" hidden="1">"AAA_SET"</definedName>
    <definedName name="AAA_duser" hidden="1">"OFF"</definedName>
    <definedName name="aaaa">#REF!</definedName>
    <definedName name="AAB_Addin5" hidden="1">"AAB_Description for addin 5,Description for addin 5,Description for addin 5,Description for addin 5,Description for addin 5,Description for addin 5"</definedName>
    <definedName name="abe">[9]divmargins!$C$12:$E$32</definedName>
    <definedName name="ACNLC">#N/A</definedName>
    <definedName name="AcqName">#REF!</definedName>
    <definedName name="Acquiror">#REF!</definedName>
    <definedName name="Acquiror_Book_Value">#REF!</definedName>
    <definedName name="Acquiror_CapEx_Year1">#REF!</definedName>
    <definedName name="Acquiror_CapEx_Year2">#REF!</definedName>
    <definedName name="additional_charge">[10]Template!$D$257:$T$257</definedName>
    <definedName name="adj_net_profit_ex_eo_forex_Q" localSheetId="4">#REF!</definedName>
    <definedName name="adj_net_profit_ex_eo_forex_Q">#REF!</definedName>
    <definedName name="adj_net_profit_ex_eo_Q" localSheetId="4">#REF!</definedName>
    <definedName name="adj_net_profit_ex_eo_Q">#REF!</definedName>
    <definedName name="ADJ_TRIAL">[11]TRIAL!$A$1:$D$354</definedName>
    <definedName name="ADJTRIAL">[12]TB!$F$4:$J$871</definedName>
    <definedName name="adjusted_eps">[10]Template!$D$161:$T$161</definedName>
    <definedName name="Adjusted_Net_Operating_Profit">[13]NOPAT_VDF!$C$26:$AU$26</definedName>
    <definedName name="adjusted_net_profit">[10]Template!$D$51:$T$51</definedName>
    <definedName name="adjusted_net_profit_qtr">[14]Qtrly_Template!$E$40:$AN$40</definedName>
    <definedName name="administrative_expenses">[10]Template!$D$21:$T$21</definedName>
    <definedName name="AED">[15]Summary!$F$58</definedName>
    <definedName name="AJ" localSheetId="4">#REF!</definedName>
    <definedName name="AJ">#REF!</definedName>
    <definedName name="amortisation_other_intangibles">[16]Template!$D$92:$O$92</definedName>
    <definedName name="associate_dividends_received">[10]Template!$D$39:$T$39</definedName>
    <definedName name="associates">[16]Template!$D$190:$O$190</definedName>
    <definedName name="associates_pl">[16]Template!$D$56:$O$56</definedName>
    <definedName name="associates_tax_charge">[16]Template!$D$98:$O$98</definedName>
    <definedName name="avg_shares" localSheetId="4">#REF!</definedName>
    <definedName name="avg_shares">#REF!</definedName>
    <definedName name="bad_debt_provision">[10]Template!$D$23:$T$23</definedName>
    <definedName name="Baht">[15]Summary!$F$54</definedName>
    <definedName name="BLPH2" localSheetId="4" hidden="1">#REF!</definedName>
    <definedName name="BLPH2" hidden="1">#REF!</definedName>
    <definedName name="BLPH3" hidden="1">[17]Calc!$Y$3</definedName>
    <definedName name="BLPH4" hidden="1">[18]Calc!$AJ$3</definedName>
    <definedName name="BLPH5" hidden="1">[18]Calc!$BG$3</definedName>
    <definedName name="BLPH6" hidden="1">[18]Calc!$AU$3</definedName>
    <definedName name="BLPH77" hidden="1">[18]Calc!$BR$3</definedName>
    <definedName name="BLPH78" hidden="1">[18]Calc!$CC$3</definedName>
    <definedName name="BLPH79" hidden="1">[18]Calc!$CN$3</definedName>
    <definedName name="BLPH80" hidden="1">[18]Calc!#REF!</definedName>
    <definedName name="BLPH81" hidden="1">[18]Calc!$CY$3</definedName>
    <definedName name="BLPH82" hidden="1">[18]Calc!$DJ$3</definedName>
    <definedName name="BLPH83" hidden="1">[18]Calc!$DU$3</definedName>
    <definedName name="BLPH84" hidden="1">[18]Calc!#REF!</definedName>
    <definedName name="BLPH85" hidden="1">[18]Calc!#REF!</definedName>
    <definedName name="BLPH86" hidden="1">[18]Calc!$EL$3</definedName>
    <definedName name="BLPH87" hidden="1">[18]Calc!$EW$3</definedName>
    <definedName name="BLPH88" hidden="1">[18]Calc!$FH$3</definedName>
    <definedName name="BLPH89" hidden="1">[18]Calc!$FS$3</definedName>
    <definedName name="BLPH90" hidden="1">[18]Calc!$EA$3</definedName>
    <definedName name="BLPH91" hidden="1">[18]Calc!$DX$203</definedName>
    <definedName name="bn">1000000000</definedName>
    <definedName name="bonds">[16]Template!$D$208:$O$208</definedName>
    <definedName name="BONUS_ADJ" localSheetId="4">#REF!</definedName>
    <definedName name="BONUS_ADJ">#REF!</definedName>
    <definedName name="book_nav_share">[10]Template!$D$165:$T$165</definedName>
    <definedName name="BPS_CUR_YR" localSheetId="4">#REF!</definedName>
    <definedName name="BPS_CUR_YR">#REF!</definedName>
    <definedName name="BPS_FY3" localSheetId="4">#REF!</definedName>
    <definedName name="BPS_FY3">#REF!</definedName>
    <definedName name="BPS_HIST" localSheetId="4">#REF!</definedName>
    <definedName name="BPS_HIST">#REF!</definedName>
    <definedName name="BPS_NXT_YR">#REF!</definedName>
    <definedName name="CAPACITY___PRODUCTION">[19]Sales!$A$3:$G$66</definedName>
    <definedName name="capital_employed">[10]Template!$D$251:$T$251</definedName>
    <definedName name="capital_employed_avg">[10]Template!$D$252:$T$252</definedName>
    <definedName name="capital_expenditure" localSheetId="4">#REF!</definedName>
    <definedName name="capital_expenditure">#REF!</definedName>
    <definedName name="capital_wip">[10]Template!$D$121:$T$121</definedName>
    <definedName name="capitalised_int">[16]Template!$D$67:$O$67</definedName>
    <definedName name="capt">[3]HALMODEL!$A$524:$L$559</definedName>
    <definedName name="cash_and_casheq">#REF!</definedName>
    <definedName name="cash_bank">[10]Template!$D$98:$T$98</definedName>
    <definedName name="cash_flow_from_financing">[10]Template!$D$92:$T$92</definedName>
    <definedName name="cash_flow_from_investing">[10]Template!$D$85:$T$85</definedName>
    <definedName name="cash_flow_from_operating_activities">[16]Template!$D$127:$O$127</definedName>
    <definedName name="cash_flow_from_operations">[10]Template!$D$80:$T$80</definedName>
    <definedName name="cell" localSheetId="4">#REF!</definedName>
    <definedName name="cell">#REF!</definedName>
    <definedName name="cell1" localSheetId="4">#REF!</definedName>
    <definedName name="cell1">#REF!</definedName>
    <definedName name="ceps">[10]Template!$D$163:$T$163</definedName>
    <definedName name="CF_PBT" localSheetId="4">#REF!</definedName>
    <definedName name="CF_PBT">#REF!</definedName>
    <definedName name="CF_WC" localSheetId="4">#REF!</definedName>
    <definedName name="CF_WC">#REF!</definedName>
    <definedName name="CFPS" localSheetId="4">#REF!</definedName>
    <definedName name="CFPS">#REF!</definedName>
    <definedName name="cfs">#REF!</definedName>
    <definedName name="Chart1">[20]Weekly!$C$8:$I$39</definedName>
    <definedName name="chg_in_current_liabilities" localSheetId="4">#REF!</definedName>
    <definedName name="chg_in_current_liabilities">#REF!</definedName>
    <definedName name="chg_in_debt" localSheetId="4">#REF!</definedName>
    <definedName name="chg_in_debt">#REF!</definedName>
    <definedName name="chg_in_debtors" localSheetId="4">#REF!</definedName>
    <definedName name="chg_in_debtors">#REF!</definedName>
    <definedName name="chg_in_inventory">#REF!</definedName>
    <definedName name="chg_in_investment">#REF!</definedName>
    <definedName name="chg_in_loans_advances">#REF!</definedName>
    <definedName name="chg_in_marketable_securities">#REF!</definedName>
    <definedName name="chg_in_other_current_assets">#REF!</definedName>
    <definedName name="chg_in_provisions">#REF!</definedName>
    <definedName name="chg_in_working_cap">[16]Template!$D$166:$O$166</definedName>
    <definedName name="Choices_Wrapper">#N/A</definedName>
    <definedName name="circular">#REF!</definedName>
    <definedName name="company">[21]company!$A$2</definedName>
    <definedName name="Company_reported_exceptionals">[22]Figures!#REF!</definedName>
    <definedName name="ConvertibleDebt4" localSheetId="4">#REF!</definedName>
    <definedName name="ConvertibleDebt4">#REF!</definedName>
    <definedName name="cost_of_debt">[10]Template!$D$258:$T$258</definedName>
    <definedName name="cost_of_equity">[10]Template!$D$262:$T$262</definedName>
    <definedName name="Coverage" localSheetId="4">#REF!</definedName>
    <definedName name="Coverage">#REF!</definedName>
    <definedName name="CPS_CUR_YR" localSheetId="4">#REF!</definedName>
    <definedName name="CPS_CUR_YR">#REF!</definedName>
    <definedName name="CPS_FY3" localSheetId="4">#REF!</definedName>
    <definedName name="CPS_FY3">#REF!</definedName>
    <definedName name="CPS_NXT_YR">#REF!</definedName>
    <definedName name="cr">#REF!</definedName>
    <definedName name="creditors">[10]Template!$D$129:$T$129</definedName>
    <definedName name="_xlnm.Criteria" localSheetId="4">#REF!</definedName>
    <definedName name="_xlnm.Criteria">#REF!</definedName>
    <definedName name="CSCH_4a">'[23]CSCH 4'!#REF!</definedName>
    <definedName name="CSCH_4b">'[23]CSCH 4'!#REF!</definedName>
    <definedName name="CSPL" localSheetId="4">#REF!</definedName>
    <definedName name="CSPL">#REF!</definedName>
    <definedName name="cu00.UserArea" hidden="1">'[24]InterimsFinancials&amp;Estimates'!$B$2:$P$194</definedName>
    <definedName name="current_assets">[10]Template!$D$97:$T$97</definedName>
    <definedName name="Current_cost_adjusted_net_income">[22]Figures!#REF!</definedName>
    <definedName name="current_liabilities">[10]Template!$D$128:$T$128</definedName>
    <definedName name="current_tax_Q" localSheetId="4">#REF!</definedName>
    <definedName name="current_tax_Q">#REF!</definedName>
    <definedName name="CurrentMonth">[25]Inputs!$D$1</definedName>
    <definedName name="CurrentQtr">[25]Inputs!$D$8</definedName>
    <definedName name="currliab">[21]Calculations!$A$210:$G$216</definedName>
    <definedName name="CUSPassword" hidden="1">"MDL238GBWP678SDA16)E^CBC"</definedName>
    <definedName name="D">#REF!</definedName>
    <definedName name="_xlnm.Database">[26]TAB1!$A$7:$H$12</definedName>
    <definedName name="DataFrequency">'[27]CS.L-Data'!$B$116</definedName>
    <definedName name="Date">'[28]BSE 200'!$A$1:$A$2906</definedName>
    <definedName name="db_net_profit">[29]Template!$D$65:$T$65</definedName>
    <definedName name="DCF_1997">[30]DCF_VDF!$E$3:$E$115</definedName>
    <definedName name="DCF_1998">[30]DCF_VDF!$F$3:$F$115</definedName>
    <definedName name="DCF_1999">[30]DCF_VDF!$G$3:$G$115</definedName>
    <definedName name="DCF_2000">[30]DCF_VDF!$H$3:$H$115</definedName>
    <definedName name="DCF_2001">[30]DCF_VDF!$I$3:$I$115</definedName>
    <definedName name="DCF_2002">[30]DCF_VDF!$J$3:$J$115</definedName>
    <definedName name="DCF_2003">[30]DCF_VDF!$K$3:$K$115</definedName>
    <definedName name="DCF_2004">[30]DCF_VDF!$L$3:$L$115</definedName>
    <definedName name="DCF_2005">[30]DCF_VDF!$M$3:$M$115</definedName>
    <definedName name="DCF_2006">[30]DCF_VDF!$N$3:$N$115</definedName>
    <definedName name="DCF_2007">[30]DCF_VDF!$O$3:$O$115</definedName>
    <definedName name="DCF_2008">[30]DCF_VDF!$P$3:$P$115</definedName>
    <definedName name="DCF_2009">[30]DCF_VDF!$Q$3:$Q$115</definedName>
    <definedName name="DCF_2010">[30]DCF_VDF!$R$3:$R$115</definedName>
    <definedName name="DCF_2011">[30]DCF_VDF!$S$3:$S$115</definedName>
    <definedName name="DCF_2012">[30]DCF_VDF!$T$3:$T$115</definedName>
    <definedName name="DCF_2013">[30]DCF_VDF!$U$3:$U$115</definedName>
    <definedName name="DCF_2014">[30]DCF_VDF!$V$3:$V$115</definedName>
    <definedName name="DCF_2015">[30]DCF_VDF!$W$3:$W$115</definedName>
    <definedName name="DCF_2016">[30]DCF_VDF!$X$3:$X$115</definedName>
    <definedName name="DCF_2017">[30]DCF_VDF!$Y$3:$Y$115</definedName>
    <definedName name="DCF_2018">[30]DCF_VDF!$Z$3:$Z$115</definedName>
    <definedName name="DCF_2019">[30]DCF_VDF!$AA$3:$AA$115</definedName>
    <definedName name="DCF_2020">[30]DCF_VDF!$AB$3:$AB$115</definedName>
    <definedName name="DCF_EY12">[30]DCF_VDF!$O$1:$O$65536</definedName>
    <definedName name="DCF_EY13">[30]DCF_VDF!$P$1:$P$65536</definedName>
    <definedName name="DCF_EY14">[13]DCF_VDF!$Q$1:$Q$65536</definedName>
    <definedName name="DCF_EY15">[13]DCF_VDF!$R$1:$R$65536</definedName>
    <definedName name="DCF_EY16">[30]DCF_VDF!$S$1:$S$65536</definedName>
    <definedName name="DCF_EY17">[30]DCF_VDF!$T$1:$T$65536</definedName>
    <definedName name="DCF_EY18">[30]DCF_VDF!$U$1:$U$65536</definedName>
    <definedName name="DCF_EY19">[30]DCF_VDF!$V$1:$V$65536</definedName>
    <definedName name="DCF_EY2">[13]DCF_VDF!$E$1:$E$65536</definedName>
    <definedName name="DCF_EY20">[30]DCF_VDF!$W$1:$W$65536</definedName>
    <definedName name="DCF_EY21">[30]DCF_VDF!$X$1:$X$65536</definedName>
    <definedName name="DCF_EY22">[30]DCF_VDF!$Y$1:$Y$65536</definedName>
    <definedName name="DCF_EY23">[30]DCF_VDF!$Z$1:$Z$65536</definedName>
    <definedName name="DCF_EY24">[13]DCF_VDF!$AA$1:$AA$65536</definedName>
    <definedName name="DCF_EY25">[13]DCF_VDF!$AB$1:$AB$65536</definedName>
    <definedName name="DCF_EY26">[30]DCF_VDF!$AC$1:$AC$65536</definedName>
    <definedName name="DCF_EY3">[13]DCF_VDF!$F$1:$F$65536</definedName>
    <definedName name="DCF_EY4">[13]DCF_VDF!$G$1:$G$65536</definedName>
    <definedName name="DCF_EY5">[13]DCF_VDF!$H$1:$H$65536</definedName>
    <definedName name="DCF_EY6">[30]DCF_VDF!$I$1:$I$65536</definedName>
    <definedName name="DCF_EY7">[30]DCF_VDF!$J$1:$J$65536</definedName>
    <definedName name="DCF_EY8">[30]DCF_VDF!$K$1:$K$65536</definedName>
    <definedName name="DCF_EY9">[13]DCF_VDF!$L$1:$L$65536</definedName>
    <definedName name="DCF_P">[13]DCF_VDF!$C$1:$C$65536</definedName>
    <definedName name="debt_at_mv">[16]Template!$D$254:$O$254</definedName>
    <definedName name="DebtConvertPrice4" localSheetId="4">#REF!</definedName>
    <definedName name="DebtConvertPrice4">#REF!</definedName>
    <definedName name="debtors">[10]Template!$D$100:$T$100</definedName>
    <definedName name="debtors_avg" localSheetId="4">#REF!</definedName>
    <definedName name="debtors_avg">#REF!</definedName>
    <definedName name="decrease_increase_in_stocks">[10]Template!$D$16:$T$16</definedName>
    <definedName name="deferred_tax">[10]Template!$D$49:$T$49</definedName>
    <definedName name="deferred_tax_assets">[10]Template!$D$123:$T$123</definedName>
    <definedName name="deferred_tax_liabilities">[10]Template!$D$140:$T$140</definedName>
    <definedName name="deferred_tax_Q" localSheetId="4">#REF!</definedName>
    <definedName name="deferred_tax_Q">#REF!</definedName>
    <definedName name="deferred_tax_qtr">[14]Qtrly_Template!$E$30:$AN$30</definedName>
    <definedName name="DEMAND">'[31]Denierwise pdn'!#REF!</definedName>
    <definedName name="depn_and_amortn" localSheetId="4">#REF!</definedName>
    <definedName name="depn_and_amortn">#REF!</definedName>
    <definedName name="depreciation">[10]Template!$D$30:$T$30</definedName>
    <definedName name="depreciation_bs">[10]Template!$D$120:$T$120</definedName>
    <definedName name="depreciation_fixed_assets">[16]Template!$D$88:$O$88</definedName>
    <definedName name="depreciation_other">[16]Template!$D$89:$O$89</definedName>
    <definedName name="depreciation_Q" localSheetId="4">#REF!</definedName>
    <definedName name="depreciation_Q">#REF!</definedName>
    <definedName name="depreciation_qtr">[14]Qtrly_Template!$E$19:$AN$19</definedName>
    <definedName name="detail">[32]BHIY!$A$4:$P$71,[32]BHIY!$A$86:$P$154,[32]BHIY!$A$157:$P$201</definedName>
    <definedName name="divd">[21]Calculations!$A$193:$G$198</definedName>
    <definedName name="dividend_incl_tax" localSheetId="4">#REF!</definedName>
    <definedName name="dividend_incl_tax">#REF!</definedName>
    <definedName name="dividend_paid">[10]Template!$D$58:$T$58</definedName>
    <definedName name="dividend_paid_qtr" localSheetId="4">#REF!</definedName>
    <definedName name="dividend_paid_qtr">#REF!</definedName>
    <definedName name="dividend_Q">'[33]Template-Q'!#REF!</definedName>
    <definedName name="dividend_received">[10]Template!$D$34:$T$34</definedName>
    <definedName name="dividends_payable">[10]Template!$D$131:$T$131</definedName>
    <definedName name="DKK">[15]Summary!$F$56</definedName>
    <definedName name="dps">[10]Template!$D$164:$T$164</definedName>
    <definedName name="DPS_CUR_YR" localSheetId="4">#REF!</definedName>
    <definedName name="DPS_CUR_YR">#REF!</definedName>
    <definedName name="DPS_FY3" localSheetId="4">#REF!</definedName>
    <definedName name="DPS_FY3">#REF!</definedName>
    <definedName name="DPS_NXT_YR" localSheetId="4">#REF!</definedName>
    <definedName name="DPS_NXT_YR">#REF!</definedName>
    <definedName name="ebida_core_activity">[16]Template!$D$107:$O$107</definedName>
    <definedName name="ebit">[10]Template!$D$41:$T$41</definedName>
    <definedName name="ebit_core_activity">[16]Template!$D$105:$O$105</definedName>
    <definedName name="ebit_core_ex_forex_Q" localSheetId="4">#REF!</definedName>
    <definedName name="ebit_core_ex_forex_Q">#REF!</definedName>
    <definedName name="ebit_core_Q" localSheetId="4">#REF!</definedName>
    <definedName name="ebit_core_Q">#REF!</definedName>
    <definedName name="EBIT_CUR_YR" localSheetId="4">#REF!</definedName>
    <definedName name="EBIT_CUR_YR">#REF!</definedName>
    <definedName name="ebit_qtr">[14]Qtrly_Template!$E$23:$AN$23</definedName>
    <definedName name="ebitda">[10]Template!$D$29:$T$29</definedName>
    <definedName name="ebitda_core_activity">[16]Template!$D$104:$O$104</definedName>
    <definedName name="ebitda_core_ex_forex_Q" localSheetId="4">#REF!</definedName>
    <definedName name="ebitda_core_ex_forex_Q">#REF!</definedName>
    <definedName name="ebitda_core_Q" localSheetId="4">#REF!</definedName>
    <definedName name="ebitda_core_Q">#REF!</definedName>
    <definedName name="EBITDA_CUR_YR" localSheetId="4">#REF!</definedName>
    <definedName name="EBITDA_CUR_YR">#REF!</definedName>
    <definedName name="EBITDA_HIST">#REF!</definedName>
    <definedName name="EBITDA_NEXT_YR">#REF!</definedName>
    <definedName name="ebitda_qtr">[14]Qtrly_Template!$E$18:$AN$18</definedName>
    <definedName name="Economic_profit2">[30]DCF_VDF!$C$51:$AZ$51</definedName>
    <definedName name="emkay_eps" localSheetId="4">#REF!</definedName>
    <definedName name="emkay_eps">#REF!</definedName>
    <definedName name="emkay_net_profit" localSheetId="4">#REF!</definedName>
    <definedName name="emkay_net_profit">#REF!</definedName>
    <definedName name="emkayTbl_Table1" localSheetId="4">Forecast [34]Details!$A$280:$H$284</definedName>
    <definedName name="emkayTbl_Table1">Forecast [34]Details!$A$280:$H$284</definedName>
    <definedName name="emp_exp_qtr" localSheetId="4">#REF!</definedName>
    <definedName name="emp_exp_qtr">#REF!</definedName>
    <definedName name="employee_expenses">[10]Template!$D$19:$T$19</definedName>
    <definedName name="employee_expenses_qtr">[14]Qtrly_Template!$E$14:$AN$14</definedName>
    <definedName name="enterprise_value">[10]Template!$D$255:$T$255</definedName>
    <definedName name="Entity_Table">[35]SELECTION!$U$2:$W$30</definedName>
    <definedName name="EOR">[1]FTI!#REF!</definedName>
    <definedName name="EPS">[22]Figures!#REF!</definedName>
    <definedName name="EPS_CURR_YR" localSheetId="4">#REF!</definedName>
    <definedName name="EPS_CURR_YR">#REF!</definedName>
    <definedName name="EPS_FY3" localSheetId="4">#REF!</definedName>
    <definedName name="EPS_FY3">#REF!</definedName>
    <definedName name="eps_growth" localSheetId="4">#REF!</definedName>
    <definedName name="eps_growth">#REF!</definedName>
    <definedName name="EPS_HIST">#REF!</definedName>
    <definedName name="EPS_NXT_YR">#REF!</definedName>
    <definedName name="equity_capital_Q">#REF!</definedName>
    <definedName name="equity_raised">#REF!</definedName>
    <definedName name="EQY_BETA">#REF!</definedName>
    <definedName name="EQY_SH_OUT">#REF!</definedName>
    <definedName name="EUR">[36]Summary!$F$53</definedName>
    <definedName name="EV_CUR_YR" localSheetId="4">#REF!</definedName>
    <definedName name="EV_CUR_YR">#REF!</definedName>
    <definedName name="EV_FY3" localSheetId="4">#REF!</definedName>
    <definedName name="EV_FY3">#REF!</definedName>
    <definedName name="EV_HIST" localSheetId="4">#REF!</definedName>
    <definedName name="EV_HIST">#REF!</definedName>
    <definedName name="ev_ic">[10]Template!$D$221:$T$221</definedName>
    <definedName name="EV_NXT_YR" localSheetId="4">#REF!</definedName>
    <definedName name="EV_NXT_YR">#REF!</definedName>
    <definedName name="excise_duty">[10]Template!$D$11:$T$11</definedName>
    <definedName name="excise_duty_Q" localSheetId="4">#REF!</definedName>
    <definedName name="excise_duty_Q">#REF!</definedName>
    <definedName name="excise_duty_qtr">[14]Qtrly_Template!$E$7:$AN$7</definedName>
    <definedName name="extra_ordinary_items_Q" localSheetId="4">#REF!</definedName>
    <definedName name="extra_ordinary_items_Q">#REF!</definedName>
    <definedName name="extraordinary_items">[16]Template!$D$66:$O$66</definedName>
    <definedName name="F_AFLPEM3" localSheetId="4">#REF!</definedName>
    <definedName name="F_AFLPEM3">#REF!</definedName>
    <definedName name="F_AFLPEM4" localSheetId="4">#REF!</definedName>
    <definedName name="F_AFLPEM4">#REF!</definedName>
    <definedName name="F_AFLPEMb" localSheetId="4">#REF!</definedName>
    <definedName name="F_AFLPEMb">#REF!</definedName>
    <definedName name="F_AFLSD1">#REF!</definedName>
    <definedName name="F_AFLSD2">#REF!</definedName>
    <definedName name="F_Book_value_per_share">'[37]Calculation (2)'!#REF!</definedName>
    <definedName name="face_value_Q" localSheetId="4">#REF!</definedName>
    <definedName name="face_value_Q">#REF!</definedName>
    <definedName name="FAMERangeKRI_BALAN99">[38]EVA1!$W$93:$W$93</definedName>
    <definedName name="FFS" localSheetId="4">#REF!</definedName>
    <definedName name="FFS">#REF!</definedName>
    <definedName name="FFU" localSheetId="4">#REF!</definedName>
    <definedName name="FFU">#REF!</definedName>
    <definedName name="fis">[3]HALMODEL!$A$180:$L$352</definedName>
    <definedName name="FISC_YR_END">#REF!</definedName>
    <definedName name="fixed_assets">[10]Template!$D$114:$T$114</definedName>
    <definedName name="Fixed_assets_DCF">[39]DCF_VDF!$C$75:$AZ$75</definedName>
    <definedName name="FLC">[40]NotePlates!$B$151</definedName>
    <definedName name="flow">[3]HALMODEL!$A$392:$J$431</definedName>
    <definedName name="forex_gains_losses">[10]Template!$D$38:$T$38</definedName>
    <definedName name="forex_loss_gain_Q" localSheetId="4">#REF!</definedName>
    <definedName name="forex_loss_gain_Q">#REF!</definedName>
    <definedName name="FORRIGCN">[8]FRGNRG!$A$2:$R$592</definedName>
    <definedName name="free_cash_flow" localSheetId="4">#REF!</definedName>
    <definedName name="free_cash_flow">#REF!</definedName>
    <definedName name="freight">[10]Template!$D$17:$T$17</definedName>
    <definedName name="fringe_benefit_tax_Q" localSheetId="4">#REF!</definedName>
    <definedName name="fringe_benefit_tax_Q">#REF!</definedName>
    <definedName name="fully_diluted_earnings">[10]Template!$D$308:$T$308</definedName>
    <definedName name="fully_diluted_shares">[10]Template!$D$62:$T$62</definedName>
    <definedName name="FUNDFLO">[1]FTI!$A$399:$B$530</definedName>
    <definedName name="FV_HIGH">#REF!</definedName>
    <definedName name="FV_LOW">#REF!</definedName>
    <definedName name="GBP">[15]Summary!$F$51</definedName>
    <definedName name="gls_ALLOW_PARENT_OR_CONSOLIDATED" hidden="1">[41]_Control!$D$41</definedName>
    <definedName name="gls_EXC_NOT_EXT" hidden="1">[41]_Control!$D$35</definedName>
    <definedName name="gls_GLOSS_MONTHS" hidden="1">[41]_Control!$A$1:$A$12</definedName>
    <definedName name="gls_GW_IN" hidden="1">[41]_Control!$D$36</definedName>
    <definedName name="gls_StockTicker" hidden="1">[41]_Control!$D$20</definedName>
    <definedName name="goodwill">[16]Template!$D$237:$O$237</definedName>
    <definedName name="gross_block">[10]Template!$D$115:$T$115</definedName>
    <definedName name="GROSS_BLOCK_AND_DEPRECIATION">[19]Calcs!$A$173:$G$194</definedName>
    <definedName name="gross_fixed_assets_avg" localSheetId="4">#REF!</definedName>
    <definedName name="gross_fixed_assets_avg">#REF!</definedName>
    <definedName name="gross_sales">[10]Template!$D$6:$T$6</definedName>
    <definedName name="gross_sales_Q" localSheetId="4">#REF!</definedName>
    <definedName name="gross_sales_Q">#REF!</definedName>
    <definedName name="gross_sales_qtr">[14]Qtrly_Template!$E$6:$AN$6</definedName>
    <definedName name="GRS_Prod">'[42]Valuation Summary Page'!$B$6:$M$36</definedName>
    <definedName name="GRS_ValueDriver" localSheetId="4">#REF!</definedName>
    <definedName name="GRS_ValueDriver">#REF!</definedName>
    <definedName name="GRS_WACC" localSheetId="4">#REF!</definedName>
    <definedName name="GRS_WACC">#REF!</definedName>
    <definedName name="GRSALES" localSheetId="4">#REF!</definedName>
    <definedName name="GRSALES">#REF!</definedName>
    <definedName name="GUIDE">#REF!</definedName>
    <definedName name="H199RESULT">#REF!</definedName>
    <definedName name="HAL">[40]NotePlates!$B$30</definedName>
    <definedName name="HAPP">[12]Selection!$E$8</definedName>
    <definedName name="HC">[40]NotePlates!$B$39</definedName>
    <definedName name="HCUS1">[12]Selection!$E$16</definedName>
    <definedName name="HCUS4">[12]Selection!$E$18</definedName>
    <definedName name="HCY">[35]SELECTION!$E$14</definedName>
    <definedName name="HCY_CP">[35]SELECTION!$E$16</definedName>
    <definedName name="HCY_PP">[35]SELECTION!$E$18</definedName>
    <definedName name="HE">[35]SELECTION!$L$7</definedName>
    <definedName name="HEntity">[35]SELECTION!$E$20</definedName>
    <definedName name="HOFF">[40]NotePlates!$B$187:$F$187</definedName>
    <definedName name="HowardParkAgra">'[43]Howard Park-Agra-IP format'!$A$1+'[43]Howard Park-Agra-IP format'!$A$1:$P$99</definedName>
    <definedName name="HP">[11]Selection!$E$14</definedName>
    <definedName name="HPY">[35]SELECTION!$G$14</definedName>
    <definedName name="HPY_CP">[35]SELECTION!$G$16</definedName>
    <definedName name="HPY_PP">[35]SELECTION!$G$18</definedName>
    <definedName name="HS">[11]Selection!$E$10</definedName>
    <definedName name="hsbc_cash_flow">[16]Template!$D$173:$O$173</definedName>
    <definedName name="hsbc_eps">[16]Template!$D$299:$O$299</definedName>
    <definedName name="hsbc_net_profit">[16]Template!$D$65:$O$65</definedName>
    <definedName name="HSBCTbl_Table1" localSheetId="4">Forecast [34]Details!$A$280:$H$284</definedName>
    <definedName name="HSBCTbl_Table1">Forecast [34]Details!$A$280:$H$284</definedName>
    <definedName name="HTML_CodePage" hidden="1">1252</definedName>
    <definedName name="HTML_Email" hidden="1">"bhaveshparekh@hotmail.com"</definedName>
    <definedName name="HTML_Header" hidden="1">"Mastek Ltd"</definedName>
    <definedName name="HTML_LastUpdate" hidden="1">"28/10/99"</definedName>
    <definedName name="HTML_LineAfter" hidden="1">TRUE</definedName>
    <definedName name="HTML_LineBefore" hidden="1">TRUE</definedName>
    <definedName name="HTML_Name" hidden="1">"Bhavesh"</definedName>
    <definedName name="HTML_OBDlg2" hidden="1">TRUE</definedName>
    <definedName name="HTML_OBDlg3" hidden="1">TRUE</definedName>
    <definedName name="HTML_OBDlg4" hidden="1">TRUE</definedName>
    <definedName name="HTML_OS" hidden="1">0</definedName>
    <definedName name="HTML_PathFile" hidden="1">"C:\Software\MyHTML.htm"</definedName>
    <definedName name="HTML_PathTemplate" hidden="1">"C:\infac\pricewth\Aug99\Page06e.htm"</definedName>
    <definedName name="HTML_Title" hidden="1">"company form"</definedName>
    <definedName name="HTML1_1" hidden="1">"[FCFF3]Sheet1!$A$1:$L$34"</definedName>
    <definedName name="HTML1_10" hidden="1">""</definedName>
    <definedName name="HTML1_11" hidden="1">1</definedName>
    <definedName name="HTML1_12" hidden="1">"Aswath:Adobe SiteMill™ 1.0.2:MyHomePage:FCFF3.html"</definedName>
    <definedName name="HTML1_2" hidden="1">1</definedName>
    <definedName name="HTML1_3" hidden="1">"FCFF3"</definedName>
    <definedName name="HTML1_4" hidden="1">"Three-Stage FCFF Model"</definedName>
    <definedName name="HTML1_5" hidden="1">""</definedName>
    <definedName name="HTML1_6" hidden="1">-4146</definedName>
    <definedName name="HTML1_7" hidden="1">-4146</definedName>
    <definedName name="HTML1_8" hidden="1">"10/22/96"</definedName>
    <definedName name="HTML1_9" hidden="1">"Aswath Damodaran"</definedName>
    <definedName name="HTMLCount" hidden="1">1</definedName>
    <definedName name="Hughes_Christensen">[8]FRGNRG!$A$1:$H$51</definedName>
    <definedName name="HV">[35]SELECTION!$L$8</definedName>
    <definedName name="HY">[11]Selection!$E$12</definedName>
    <definedName name="HZLPAT09" localSheetId="4">#REF!</definedName>
    <definedName name="HZLPAT09">#REF!</definedName>
    <definedName name="HZLPAT10" localSheetId="4">#REF!</definedName>
    <definedName name="HZLPAT10">#REF!</definedName>
    <definedName name="IC_12">'[30]Invested capital_VDF'!$E$1:$E$65536</definedName>
    <definedName name="IC_13">'[30]Invested capital_VDF'!$D$1:$D$65536</definedName>
    <definedName name="IC_14">'[30]Invested capital_VDF'!$C$1:$C$65536</definedName>
    <definedName name="IC_2">'[13]Invested capital_VDF'!$O$1:$O$65536</definedName>
    <definedName name="IC_3">'[13]Invested capital_VDF'!$N$1:$N$65536</definedName>
    <definedName name="IC_4">'[13]Invested capital_VDF'!$M$1:$M$65536</definedName>
    <definedName name="IC_5">'[13]Invested capital_VDF'!$L$1:$L$65536</definedName>
    <definedName name="IC_6">'[30]Invested capital_VDF'!$K$1:$K$65536</definedName>
    <definedName name="IC_7">'[30]Invested capital_VDF'!$J$1:$J$65536</definedName>
    <definedName name="IC_8">'[30]Invested capital_VDF'!$I$1:$I$65536</definedName>
    <definedName name="IC_9">'[30]Invested capital_VDF'!$H$1:$H$65536</definedName>
    <definedName name="IC_P3">'[13]Invested capital_VDF'!$T$1:$T$65536</definedName>
    <definedName name="imports">[16]Template!$D$101:$O$101</definedName>
    <definedName name="Incremental_ROIC">[30]DCF_VDF!$C$87:$BZ$87</definedName>
    <definedName name="Incremental_ROIC_DCF">[30]DCF_VDF!$C$89:$BZ$89</definedName>
    <definedName name="inflation">[44]Assumptions!$N$21:$AA$21</definedName>
    <definedName name="int_paid">[10]Template!$D$42:$T$42</definedName>
    <definedName name="int_paid_qtr">[14]Qtrly_Template!$E$24:$AN$24</definedName>
    <definedName name="intangible_fixed_assets">[10]Template!$D$119:$T$119</definedName>
    <definedName name="interest_cover">[10]Template!$D$206:$T$206</definedName>
    <definedName name="Interest_oper_lease">'[30]PV of Op Leases_VDF'!$C$63:$AW$63</definedName>
    <definedName name="interest_received">[10]Template!$D$35:$T$35</definedName>
    <definedName name="intrandfin">[21]Interest!$A$14:$G$77</definedName>
    <definedName name="inventory">[10]Template!$D$101:$T$101</definedName>
    <definedName name="inventory_avg" localSheetId="4">#REF!</definedName>
    <definedName name="inventory_avg">#REF!</definedName>
    <definedName name="invested_capital" localSheetId="4">#REF!</definedName>
    <definedName name="invested_capital">#REF!</definedName>
    <definedName name="invested_capital_avg">[10]Template!$D$254:$T$254</definedName>
    <definedName name="Invested_capital_DCF">[13]DCF_VDF!$C$77:$AZ$77</definedName>
    <definedName name="investments">[10]Template!$D$105:$T$105</definedName>
    <definedName name="IS_12">'[30]Income Statement_VDF'!$F$1:$F$65536</definedName>
    <definedName name="IS_13">'[30]Income Statement_VDF'!$E$1:$E$65536</definedName>
    <definedName name="IS_14">'[30]Income Statement_VDF'!$D$1:$D$65536</definedName>
    <definedName name="IS_2">'[30]Income Statement_VDF'!$P$1:$P$65536</definedName>
    <definedName name="IS_3">'[30]Income Statement_VDF'!$O$1:$O$65536</definedName>
    <definedName name="IS_4">'[30]Income Statement_VDF'!$N$1:$N$65536</definedName>
    <definedName name="IS_5">'[30]Income Statement_VDF'!$M$1:$M$65536</definedName>
    <definedName name="IS_6">'[30]Income Statement_VDF'!$L$1:$L$65536</definedName>
    <definedName name="IS_7">'[30]Income Statement_VDF'!$K$1:$K$65536</definedName>
    <definedName name="IS_8">'[30]Income Statement_VDF'!$J$1:$J$65536</definedName>
    <definedName name="IS_9">'[30]Income Statement_VDF'!$I$1:$I$65536</definedName>
    <definedName name="IS_p">'[30]Income Statement_VDF'!$R$1:$R$65536</definedName>
    <definedName name="ISSUER_MKT_CAP" localSheetId="4">#REF!</definedName>
    <definedName name="ISSUER_MKT_CAP">#REF!</definedName>
    <definedName name="ISSUER_NO_SH" localSheetId="4">#REF!</definedName>
    <definedName name="ISSUER_NO_SH">#REF!</definedName>
    <definedName name="ius">1000000</definedName>
    <definedName name="KEY_DRIVER">#REF!</definedName>
    <definedName name="land_buildings">[10]Template!$D$116:$T$116</definedName>
    <definedName name="lblLoginCapE" localSheetId="4">#REF!</definedName>
    <definedName name="lblLoginCapE">#REF!</definedName>
    <definedName name="lblMthProcCapE" localSheetId="4">#REF!</definedName>
    <definedName name="lblMthProcCapE">#REF!</definedName>
    <definedName name="lblPasswordCapE" localSheetId="4">#REF!</definedName>
    <definedName name="lblPasswordCapE">#REF!</definedName>
    <definedName name="lblQuikCodeCapE">#REF!</definedName>
    <definedName name="lblSelectedCompanyCapE">#REF!</definedName>
    <definedName name="lblTotalCapE">#REF!</definedName>
    <definedName name="Lease_yr_2">'[30]PV of Op Leases_VDF'!$C$6:$AX$6</definedName>
    <definedName name="Lease_yr_3">'[30]PV of Op Leases_VDF'!$C$7:$AX$7</definedName>
    <definedName name="Lease_yr_4">'[30]PV of Op Leases_VDF'!$C$8:$AX$8</definedName>
    <definedName name="Lease_yr_5">'[30]PV of Op Leases_VDF'!$C$9:$AX$9</definedName>
    <definedName name="Legend">'[45]Control Data'!$C$2</definedName>
    <definedName name="liabproj" localSheetId="4">#REF!</definedName>
    <definedName name="liabproj">#REF!</definedName>
    <definedName name="limcount" hidden="1">1</definedName>
    <definedName name="LK" localSheetId="4">#REF!</definedName>
    <definedName name="LK">#REF!</definedName>
    <definedName name="loans_advances">[10]Template!$D$102:$T$102</definedName>
    <definedName name="long_debt" localSheetId="4">#REF!</definedName>
    <definedName name="long_debt">#REF!</definedName>
    <definedName name="long_term_debt">[10]Template!$D$138:$T$138</definedName>
    <definedName name="lt_debt_foreign">[16]Template!$D$159:$O$159</definedName>
    <definedName name="lt_debt_lease_financing">[16]Template!$D$207:$O$207</definedName>
    <definedName name="LTD">[21]Interest!$A$5:$G$8</definedName>
    <definedName name="LTL_CAP" localSheetId="4">#REF!</definedName>
    <definedName name="LTL_CAP">#REF!</definedName>
    <definedName name="LTL_DEBT" localSheetId="4">#REF!</definedName>
    <definedName name="LTL_DEBT">#REF!</definedName>
    <definedName name="LTL_TAX" localSheetId="4">#REF!</definedName>
    <definedName name="LTL_TAX">#REF!</definedName>
    <definedName name="LY">[35]SELECTION!$L$12</definedName>
    <definedName name="M">#N/A</definedName>
    <definedName name="M_PlaceofPath" hidden="1">"\\SNYCEQT0100\HOME\LZURLO\DATA\TELMEX\Models\tmx_vdf.xls"</definedName>
    <definedName name="market_capitalisation">[10]Template!$D$290:$D$290</definedName>
    <definedName name="marketable_securities">[10]Template!$D$99:$T$99</definedName>
    <definedName name="marketing_expenses">[16]Template!$D$80:$O$80</definedName>
    <definedName name="matcost">[21]Calculations!$A$29:$G$67</definedName>
    <definedName name="million">1000000</definedName>
    <definedName name="minorities">[16]Template!$D$223:$O$223</definedName>
    <definedName name="minorities_interests_bs">[10]Template!$D$154:$T$154</definedName>
    <definedName name="Minority_Interest_Q" localSheetId="4">#REF!</definedName>
    <definedName name="Minority_Interest_Q">#REF!</definedName>
    <definedName name="minority_interests">[16]Template!$D$255:$O$255</definedName>
    <definedName name="minority_interests_pl">[10]Template!$D$55:$T$55</definedName>
    <definedName name="minority_interests_pl_qtr">[14]Qtrly_Template!$E$36:$AN$36</definedName>
    <definedName name="misc_exp">[10]Template!$D$152:$T$152</definedName>
    <definedName name="miscellaneous_income">[10]Template!$D$40:$T$40</definedName>
    <definedName name="MKT_PRICE" localSheetId="4">#REF!</definedName>
    <definedName name="MKT_PRICE">#REF!</definedName>
    <definedName name="mn">1000000</definedName>
    <definedName name="Model_Comment">#REF!</definedName>
    <definedName name="msgConsolEstCapE">#REF!</definedName>
    <definedName name="msgCreateInDBCapE">#REF!</definedName>
    <definedName name="msgDBUnableDeleteCapE">#REF!</definedName>
    <definedName name="msgDSNRequiredCapE">#REF!</definedName>
    <definedName name="msgFieldsMissCapE">#REF!</definedName>
    <definedName name="msgInterimTitleCapE">#REF!</definedName>
    <definedName name="Narrative">#REF!</definedName>
    <definedName name="NAV_CUR_YR">#REF!</definedName>
    <definedName name="net_chg_in_cash">#REF!</definedName>
    <definedName name="NET_DEBT">#REF!</definedName>
    <definedName name="net_debt_cash">[10]Template!$D$245:$T$245</definedName>
    <definedName name="NET_DEBT_CURR_YR" localSheetId="4">#REF!</definedName>
    <definedName name="NET_DEBT_CURR_YR">#REF!</definedName>
    <definedName name="NET_DEBT_FY1" localSheetId="4">#REF!</definedName>
    <definedName name="NET_DEBT_FY1">#REF!</definedName>
    <definedName name="NET_DEBT_HIST" localSheetId="4">#REF!</definedName>
    <definedName name="NET_DEBT_HIST">#REF!</definedName>
    <definedName name="NET_DEBT_NEXT_YR">#REF!</definedName>
    <definedName name="net_fixed_assets_avg">[10]Template!$D$248:$T$248</definedName>
    <definedName name="net_income">[10]Template!$D$57:$T$57</definedName>
    <definedName name="net_income_qtr">[14]Qtrly_Template!$E$38:$AN$38</definedName>
    <definedName name="net_pat" localSheetId="4">#REF!</definedName>
    <definedName name="net_pat">#REF!</definedName>
    <definedName name="net_profit">[10]Template!$D$50:$T$50</definedName>
    <definedName name="net_profit_qtr">[14]Qtrly_Template!$E$31:$AN$31</definedName>
    <definedName name="net_sales">[10]Template!$D$12:$T$12</definedName>
    <definedName name="net_sales_Q" localSheetId="4">#REF!</definedName>
    <definedName name="net_sales_Q">#REF!</definedName>
    <definedName name="net_sales_qtr">[14]Qtrly_Template!$E$8:$AN$8</definedName>
    <definedName name="NetDebtPerShare">[22]projections!#REF!</definedName>
    <definedName name="netfixasst">[21]Calculations!$A$160:$G$169</definedName>
    <definedName name="non_current_assets">[10]Template!$D$104:$T$104</definedName>
    <definedName name="non_current_liabilities">[10]Template!$D$135:$T$135</definedName>
    <definedName name="non_recurring_items">[10]Template!$D$44:$T$44</definedName>
    <definedName name="non_recurring_items_qtr">[14]Qtrly_Template!$E$26:$AN$26</definedName>
    <definedName name="nonopinc">[21]Calculations!$A$171:$G$179</definedName>
    <definedName name="noplat">[10]Template!$D$247:$T$247</definedName>
    <definedName name="NORTHAMERICA">[46]D.7!#REF!</definedName>
    <definedName name="notes_payable" localSheetId="4">#REF!</definedName>
    <definedName name="notes_payable">#REF!</definedName>
    <definedName name="NPT_12">[30]NOPAT_VDF!$E$1:$E$65536</definedName>
    <definedName name="NPT_13">[30]NOPAT_VDF!$D$1:$D$65536</definedName>
    <definedName name="NPT_14">[30]NOPAT_VDF!$C$1:$C$65536</definedName>
    <definedName name="NPT_2">[13]NOPAT_VDF!$O$1:$O$65536</definedName>
    <definedName name="NPT_3">[13]NOPAT_VDF!$N$1:$N$65536</definedName>
    <definedName name="NPT_4">[13]NOPAT_VDF!$M$1:$M$65536</definedName>
    <definedName name="NPT_5">[13]NOPAT_VDF!$L$1:$L$65536</definedName>
    <definedName name="NPT_6">[30]NOPAT_VDF!$K$1:$K$65536</definedName>
    <definedName name="NPT_7">[30]NOPAT_VDF!$J$1:$J$65536</definedName>
    <definedName name="NPT_8">[30]NOPAT_VDF!$I$1:$I$65536</definedName>
    <definedName name="NPT_9">[30]NOPAT_VDF!$H$1:$H$65536</definedName>
    <definedName name="NPT_EY1">'[30]Invested capital_VDF'!$R$1:$R$65536</definedName>
    <definedName name="NPT_EY2">'[30]Invested capital_VDF'!$S$1:$S$65536</definedName>
    <definedName name="NPT_EY3">'[30]Invested capital_VDF'!$T$1:$T$65536</definedName>
    <definedName name="NPT_P">[13]NOPAT_VDF!$Q$1:$Q$65536</definedName>
    <definedName name="NS">[47]Financials!$A$15</definedName>
    <definedName name="OILGASIS">[1]FTI!$A$216:$B$320</definedName>
    <definedName name="OILGASUM">[1]FTI!$A$321:$B$398</definedName>
    <definedName name="OL_12">'[30]PV of Op Leases_VDF'!$H$1:$H$65536</definedName>
    <definedName name="OL_13">'[30]PV of Op Leases_VDF'!$F$1:$F$65536</definedName>
    <definedName name="OL_14">'[30]PV of Op Leases_VDF'!$D$1:$D$65536</definedName>
    <definedName name="OL_2">'[13]PV of Op Leases_VDF'!$AB$1:$AB$65536</definedName>
    <definedName name="OL_3">'[13]PV of Op Leases_VDF'!$Z$1:$Z$65536</definedName>
    <definedName name="OL_4">'[13]PV of Op Leases_VDF'!$X$1:$X$65536</definedName>
    <definedName name="OL_5">'[48]PV of Op Leases_VDF'!$V$1:$V$65536</definedName>
    <definedName name="OL_6">'[30]PV of Op Leases_VDF'!$T$1:$T$65536</definedName>
    <definedName name="OL_7">'[30]PV of Op Leases_VDF'!$R$1:$R$65536</definedName>
    <definedName name="OL_8">'[30]PV of Op Leases_VDF'!$P$1:$P$65536</definedName>
    <definedName name="OL_9">'[30]PV of Op Leases_VDF'!$N$1:$N$65536</definedName>
    <definedName name="OL_P">'[13]PV of Op Leases_VDF'!$AF$1:$AF$65536</definedName>
    <definedName name="One">[8]FRGNRG!$A$2:$Q$589</definedName>
    <definedName name="operating_expenses">[10]Template!$D$13:$T$13</definedName>
    <definedName name="operating_expenses_Q" localSheetId="4">#REF!</definedName>
    <definedName name="operating_expenses_Q">#REF!</definedName>
    <definedName name="operating_expenses_qtr">[14]Qtrly_Template!$E$9:$AN$9</definedName>
    <definedName name="operating_profit">[10]Template!$D$27:$T$27</definedName>
    <definedName name="operating_profit_qtr">[14]Qtrly_Template!$E$16:$AN$16</definedName>
    <definedName name="other_current_assets">[10]Template!$D$103:$T$103</definedName>
    <definedName name="other_current_liabilities">[10]Template!$D$133:$T$133</definedName>
    <definedName name="other_deferred_assets">[10]Template!$D$124:$T$124</definedName>
    <definedName name="other_deferred_liabilities">[10]Template!$D$141:$T$141</definedName>
    <definedName name="other_eo_items_Q" localSheetId="4">#REF!</definedName>
    <definedName name="other_eo_items_Q">#REF!</definedName>
    <definedName name="other_exp_Q" localSheetId="4">#REF!</definedName>
    <definedName name="other_exp_Q">#REF!</definedName>
    <definedName name="other_income">[10]Template!$D$33:$T$33</definedName>
    <definedName name="other_income_Q" localSheetId="4">#REF!</definedName>
    <definedName name="other_income_Q">#REF!</definedName>
    <definedName name="other_income_qtr">[14]Qtrly_Template!$E$22:$AN$22</definedName>
    <definedName name="other_non_current_assets">[10]Template!$D$122:$T$122</definedName>
    <definedName name="other_non_current_liabilities">[10]Template!$D$139:$T$139</definedName>
    <definedName name="other_non_equity_interests">[16]Template!$D$256:$O$256</definedName>
    <definedName name="other_operating_expenses">[10]Template!$D$26:$T$26</definedName>
    <definedName name="other_operating_expenses_qtr">[14]Qtrly_Template!$E$15:$AN$15</definedName>
    <definedName name="other_operating_income">[10]Template!$D$28:$T$28</definedName>
    <definedName name="other_operating_income_qtr">[14]Qtrly_Template!$E$17:$AN$17</definedName>
    <definedName name="other_provisions">[10]Template!$D$24:$T$24</definedName>
    <definedName name="other_provisions_bs">[10]Template!$D$134:$T$134</definedName>
    <definedName name="other_reserves">[10]Template!$D$151:$T$151</definedName>
    <definedName name="other_tangible_fixed_assets">[10]Template!$D$118:$T$118</definedName>
    <definedName name="otherexp">[21]Calculations!$A$107:$G$114</definedName>
    <definedName name="othermanf">[21]Calculations!$A$93:$G$101</definedName>
    <definedName name="others_non_current_assets">[10]Template!$D$125:$T$125</definedName>
    <definedName name="others_non_current_liabilities">[10]Template!$D$142:$T$142</definedName>
    <definedName name="paid_up_capital">[10]Template!$D$146:$T$146</definedName>
    <definedName name="Payout_ratio_on_underlying">[22]Figures!#REF!</definedName>
    <definedName name="pbt_Q" localSheetId="4">#REF!</definedName>
    <definedName name="pbt_Q">#REF!</definedName>
    <definedName name="PDE">[40]NotePlates!$B$142</definedName>
    <definedName name="per" localSheetId="4">#REF!</definedName>
    <definedName name="per">#REF!</definedName>
    <definedName name="period_months">[10]Template!$D$2:$T$2</definedName>
    <definedName name="period_months_qtr">[14]Qtrly_Template!$E$2:$AN$2</definedName>
    <definedName name="Period_Table">[11]Selection!$R$3:$U$14</definedName>
    <definedName name="PeriodQ">[35]SELECTION!$P$14:$P$17</definedName>
    <definedName name="PL">[49]PL!$A$1:$IV$238</definedName>
    <definedName name="PL_1_Qtr">[49]PL_1!$A$1:$IV$238</definedName>
    <definedName name="PL_2_Qtr">[49]PL_2!$A$1:$IV$238</definedName>
    <definedName name="PL_3_Qtr">[49]PL_3!$A$1:$IV$238</definedName>
    <definedName name="PL_4_Qtr">[49]PL_4!$A$1:$IV$238</definedName>
    <definedName name="PL_ASSOC" localSheetId="4">#REF!</definedName>
    <definedName name="PL_ASSOC">#REF!</definedName>
    <definedName name="plant_equipment">[10]Template!$D$117:$T$117</definedName>
    <definedName name="plr">[10]Template!$D$256:$T$256</definedName>
    <definedName name="power">[16]Template!$D$77:$O$77</definedName>
    <definedName name="power_fuel">[10]Template!$D$18:$T$18</definedName>
    <definedName name="pre_tax_profit">[10]Template!$D$46:$T$46</definedName>
    <definedName name="pre_tax_profit_before_non_recurring_items">[10]Template!$D$43:$T$43</definedName>
    <definedName name="pre_tax_profit_before_non_recurring_items_qtr">[14]Qtrly_Template!$E$25:$AN$25</definedName>
    <definedName name="pre_tax_profit_qtr">[14]Qtrly_Template!$E$27:$AN$27</definedName>
    <definedName name="preference_dividend">[10]Template!$D$56:$T$56</definedName>
    <definedName name="preference_dividend_qtr">[14]Qtrly_Template!$E$37:$AN$37</definedName>
    <definedName name="previous_year_dep_Q" localSheetId="4">#REF!</definedName>
    <definedName name="previous_year_dep_Q">#REF!</definedName>
    <definedName name="price">[10]Template!$D$277</definedName>
    <definedName name="price_1">[50]Datapage!#REF!</definedName>
    <definedName name="price_11">[50]Datapage!#REF!</definedName>
    <definedName name="price_13">[50]Datapage!#REF!</definedName>
    <definedName name="price_2">[50]Datapage!#REF!</definedName>
    <definedName name="price_3">[50]Datapage!#REF!</definedName>
    <definedName name="price_4">[50]Datapage!#REF!</definedName>
    <definedName name="price_5">[50]Datapage!#REF!</definedName>
    <definedName name="_xlnm.Print_Area" localSheetId="4">#REF!</definedName>
    <definedName name="_xlnm.Print_Area">#REF!</definedName>
    <definedName name="prior_period_adjustments">[10]Template!$D$52:$T$52</definedName>
    <definedName name="prior_period_adjustments_qtr">[14]Qtrly_Template!$E$32:$AN$32</definedName>
    <definedName name="PriorMonth">[25]Inputs!$D$7</definedName>
    <definedName name="PriorYrMonth">[25]Inputs!$D$2</definedName>
    <definedName name="prof">[3]HALMODEL!$A$565:$M$582</definedName>
    <definedName name="profit_after_tax">[16]Template!$D$61:$O$61</definedName>
    <definedName name="profit_from_associates_Q" localSheetId="4">#REF!</definedName>
    <definedName name="profit_from_associates_Q">#REF!</definedName>
    <definedName name="profit_loss_on_sale_of_assets">[10]Template!$D$36:$T$36</definedName>
    <definedName name="profit_loss_on_sale_of_investments">[10]Template!$D$37:$T$37</definedName>
    <definedName name="provisions_write_offs_Q" localSheetId="4">#REF!</definedName>
    <definedName name="provisions_write_offs_Q">#REF!</definedName>
    <definedName name="provs">[21]Calculations!$A$218:$G$222</definedName>
    <definedName name="PSFPRI">#N/A</definedName>
    <definedName name="pur_finished_goods_Q">#REF!</definedName>
    <definedName name="purchase_of_finished_goods">[10]Template!$D$15:$T$15</definedName>
    <definedName name="purchase_of_finished_goods_qtr">[14]Qtrly_Template!$E$12:$AN$12</definedName>
    <definedName name="PV_PRETAX" localSheetId="4">#REF!</definedName>
    <definedName name="PV_PRETAX">#REF!</definedName>
    <definedName name="PX_HIGH" localSheetId="4">#REF!</definedName>
    <definedName name="PX_HIGH">#REF!</definedName>
    <definedName name="PX_LOW" localSheetId="4">#REF!</definedName>
    <definedName name="PX_LOW">#REF!</definedName>
    <definedName name="QPeriod">[11]Selection!$N$15:$N$18</definedName>
    <definedName name="Quarterly2" localSheetId="4">#REF!</definedName>
    <definedName name="Quarterly2">#REF!</definedName>
    <definedName name="Quarters" localSheetId="4">#REF!</definedName>
    <definedName name="Quarters">#REF!</definedName>
    <definedName name="R_D_expense">'[13]Invested capital_VDF'!$C$28:$AZ$28</definedName>
    <definedName name="R_D_expense_IS">[30]NOPAT_VDF!$C$13:$AZ$13</definedName>
    <definedName name="RANGE_HIGH" localSheetId="4">#REF!</definedName>
    <definedName name="RANGE_HIGH">#REF!</definedName>
    <definedName name="RANGE_LOW" localSheetId="4">#REF!</definedName>
    <definedName name="RANGE_LOW">#REF!</definedName>
    <definedName name="rating_5">[50]Datapage!$B$5</definedName>
    <definedName name="raw_material">[16]Template!$D$75:$O$75</definedName>
    <definedName name="raw_material_consumed">[10]Template!$D$14:$T$14</definedName>
    <definedName name="raw_material_consumed_qtr">[14]Qtrly_Template!$E$10:$AN$10</definedName>
    <definedName name="RAWMATERIAL" localSheetId="4">#REF!</definedName>
    <definedName name="RAWMATERIAL">#REF!</definedName>
    <definedName name="rd_expenses">[10]Template!$D$22:$T$22</definedName>
    <definedName name="RDC">[40]NotePlates!$B$160:$F$160</definedName>
    <definedName name="real">'[40]real time'!$A$7:$V$64</definedName>
    <definedName name="real2">'[40]real time'!$A$68:$V$123</definedName>
    <definedName name="_xlnm.Recorder">'[51]Aladdin Macro1'!$T$1:$T$65536</definedName>
    <definedName name="recurring_pbt_ex_forex_Q" localSheetId="4">#REF!</definedName>
    <definedName name="recurring_pbt_ex_forex_Q">#REF!</definedName>
    <definedName name="recurring_pbt_Q" localSheetId="4">#REF!</definedName>
    <definedName name="recurring_pbt_Q">#REF!</definedName>
    <definedName name="REF_PX" localSheetId="4">#REF!</definedName>
    <definedName name="REF_PX">#REF!</definedName>
    <definedName name="REP_CHT_Spare2">"Chart 423"</definedName>
    <definedName name="reserves_surplus">[10]Template!$D$147:$T$147</definedName>
    <definedName name="reserves_surplus_Q">'[33]Template-Q'!#REF!</definedName>
    <definedName name="retained_earnings">[10]Template!$D$149:$T$149</definedName>
    <definedName name="retirement_provision">[16]Template!$D$203:$O$203</definedName>
    <definedName name="revaluation_reserves">[10]Template!$D$150:$T$150</definedName>
    <definedName name="RISK" localSheetId="4">#REF!</definedName>
    <definedName name="RISK">#REF!</definedName>
    <definedName name="ROA_CUR_YR" localSheetId="4">#REF!</definedName>
    <definedName name="ROA_CUR_YR">#REF!</definedName>
    <definedName name="roce">[10]Template!$D$189:$T$189</definedName>
    <definedName name="ROE">[1]FTI!$A$606:$B$621</definedName>
    <definedName name="ROE_CUR_YR">#REF!</definedName>
    <definedName name="roic">[10]Template!$D$186:$T$186</definedName>
    <definedName name="roic_wacc">[10]Template!$D$187:$T$187</definedName>
    <definedName name="royalty">[10]Template!$D$25:$T$25</definedName>
    <definedName name="rpat_after_MI" localSheetId="4">#REF!</definedName>
    <definedName name="rpat_after_MI">#REF!</definedName>
    <definedName name="rpat_after_MI_Q" localSheetId="4">#REF!</definedName>
    <definedName name="rpat_after_MI_Q">#REF!</definedName>
    <definedName name="SAL_CUR_YR" localSheetId="4">#REF!</definedName>
    <definedName name="SAL_CUR_YR">#REF!</definedName>
    <definedName name="SCH_4a">#REF!</definedName>
    <definedName name="SCH_4b">#REF!</definedName>
    <definedName name="Schroder_exceptionals">[22]Figures!#REF!</definedName>
    <definedName name="SEC_ID" localSheetId="4">#REF!</definedName>
    <definedName name="SEC_ID">#REF!</definedName>
    <definedName name="SEC_NAME" localSheetId="4">#REF!</definedName>
    <definedName name="SEC_NAME">#REF!</definedName>
    <definedName name="Security_Name" localSheetId="4">#REF!</definedName>
    <definedName name="Security_Name">#REF!</definedName>
    <definedName name="SEDOL1">#REF!</definedName>
    <definedName name="selling_distribution_expenses">[10]Template!$D$20:$T$20</definedName>
    <definedName name="sellingexp">[21]Calculations!$A$115:$G$124</definedName>
    <definedName name="sga_expenses">[16]Template!$D$79:$O$79</definedName>
    <definedName name="SGD">[15]Summary!$F$55</definedName>
    <definedName name="share_of_associate_profit_qtr">[14]Qtrly_Template!$E$35:$AN$35</definedName>
    <definedName name="share_premium">[10]Template!$D$148:$T$148</definedName>
    <definedName name="sharecap">[21]Calculations!$A$200:$G$202</definedName>
    <definedName name="shareholders_equity">[16]Template!$D$222:$O$222</definedName>
    <definedName name="shareholders_funds">[10]Template!$D$153:$T$153</definedName>
    <definedName name="short_term_debt">[10]Template!$D$137:$T$137</definedName>
    <definedName name="SNAP">[52]STORY!#REF!</definedName>
    <definedName name="solver_lhs15" localSheetId="4" hidden="1">#REF!</definedName>
    <definedName name="solver_lhs15" hidden="1">#REF!</definedName>
    <definedName name="solver_lhs16" localSheetId="4" hidden="1">#REF!</definedName>
    <definedName name="solver_lhs16" hidden="1">#REF!</definedName>
    <definedName name="solver_lhs17" localSheetId="4" hidden="1">#REF!</definedName>
    <definedName name="solver_lhs17" hidden="1">#REF!</definedName>
    <definedName name="solver_lhs18" hidden="1">#REF!</definedName>
    <definedName name="solver_lhs19" hidden="1">#REF!</definedName>
    <definedName name="solver_lhs20" hidden="1">#REF!</definedName>
    <definedName name="solver_rel11" hidden="1">3</definedName>
    <definedName name="solver_rel12" hidden="1">3</definedName>
    <definedName name="solver_rel13" hidden="1">3</definedName>
    <definedName name="solver_rel14" hidden="1">3</definedName>
    <definedName name="solver_rel15" hidden="1">2</definedName>
    <definedName name="solver_rel16" hidden="1">3</definedName>
    <definedName name="solver_rel17" hidden="1">3</definedName>
    <definedName name="solver_rel18" hidden="1">3</definedName>
    <definedName name="solver_rel19" hidden="1">3</definedName>
    <definedName name="solver_rel20" hidden="1">3</definedName>
    <definedName name="solver_rel21" hidden="1">3</definedName>
    <definedName name="solver_rel22" hidden="1">2</definedName>
    <definedName name="solver_rel23" hidden="1">2</definedName>
    <definedName name="solver_rel24" hidden="1">3</definedName>
    <definedName name="solver_rel25" hidden="1">3</definedName>
    <definedName name="solver_rel26" hidden="1">1</definedName>
    <definedName name="solver_rel27" hidden="1">3</definedName>
    <definedName name="solver_rel6" hidden="1">3</definedName>
    <definedName name="solver_rel7" hidden="1">3</definedName>
    <definedName name="solver_rel8" hidden="1">3</definedName>
    <definedName name="solver_rel9" hidden="1">3</definedName>
    <definedName name="solver_rhs10" hidden="1">270</definedName>
    <definedName name="solver_rhs11" hidden="1">10</definedName>
    <definedName name="solver_rhs12" hidden="1">40</definedName>
    <definedName name="solver_rhs13" hidden="1">30</definedName>
    <definedName name="solver_rhs14" hidden="1">20</definedName>
    <definedName name="solver_rhs15" hidden="1">100</definedName>
    <definedName name="solver_rhs16" hidden="1">15</definedName>
    <definedName name="solver_rhs17" hidden="1">10</definedName>
    <definedName name="solver_rhs18" hidden="1">5</definedName>
    <definedName name="solver_rhs19" hidden="1">1</definedName>
    <definedName name="solver_rhs20" hidden="1">1</definedName>
    <definedName name="solver_rhs21" hidden="1">15</definedName>
    <definedName name="solver_rhs22" hidden="1">0</definedName>
    <definedName name="solver_rhs23" hidden="1">0</definedName>
    <definedName name="solver_rhs24" hidden="1">4</definedName>
    <definedName name="solver_rhs25" hidden="1">5</definedName>
    <definedName name="solver_rhs26" hidden="1">3</definedName>
    <definedName name="solver_rhs27" hidden="1">10</definedName>
    <definedName name="solver_rhs6" hidden="1">8.5</definedName>
    <definedName name="solver_rhs7" hidden="1">25</definedName>
    <definedName name="solver_rhs8" hidden="1">110</definedName>
    <definedName name="solver_rhs9" hidden="1">40</definedName>
    <definedName name="st_debt_lease_financing">[16]Template!$D$198:$O$198</definedName>
    <definedName name="staCompareInvestCapE" localSheetId="4">#REF!</definedName>
    <definedName name="staCompareInvestCapE">#REF!</definedName>
    <definedName name="staCopySTRIPESCapE" localSheetId="4">#REF!</definedName>
    <definedName name="staCopySTRIPESCapE">#REF!</definedName>
    <definedName name="staCreateWorkbookCapE" localSheetId="4">#REF!</definedName>
    <definedName name="staCreateWorkbookCapE">#REF!</definedName>
    <definedName name="staDetermineAnalystCapE">#REF!</definedName>
    <definedName name="staDetermineIndustryCapE">#REF!</definedName>
    <definedName name="staFormatWorkbookCapE">#REF!</definedName>
    <definedName name="standalone_EBITDA">[53]MAIN!#REF!</definedName>
    <definedName name="staQueryDBCapE" localSheetId="4">#REF!</definedName>
    <definedName name="staQueryDBCapE">#REF!</definedName>
    <definedName name="staRetrieveCodeCapE" localSheetId="4">#REF!</definedName>
    <definedName name="staRetrieveCodeCapE">#REF!</definedName>
    <definedName name="staRetrieveConsolCapE" localSheetId="4">#REF!</definedName>
    <definedName name="staRetrieveConsolCapE">#REF!</definedName>
    <definedName name="staRetrieveInvestCapE">#REF!</definedName>
    <definedName name="staRetrieveParentCapE">#REF!</definedName>
    <definedName name="state_mktsh">#REF!</definedName>
    <definedName name="statutory_rate_of_tax">#REF!</definedName>
    <definedName name="stock_adj_Q">#REF!</definedName>
    <definedName name="stock_adjustment_qtr">[14]Qtrly_Template!$E$11:$AN$11</definedName>
    <definedName name="Stock_price_low">[30]WACC_VDF!$C$28:$AY$28</definedName>
    <definedName name="Summary_1993">'[30]Summary Page_VDF'!$E$25:$E$99</definedName>
    <definedName name="Summary_1994">'[30]Summary Page_VDF'!$F$25:$F$99</definedName>
    <definedName name="Summary_1995">'[30]Summary Page_VDF'!$G$25:$G$99</definedName>
    <definedName name="Summary_1996">'[30]Summary Page_VDF'!$H$25:$H$99</definedName>
    <definedName name="Summary_1997">'[30]Summary Page_VDF'!$I$25:$I$99</definedName>
    <definedName name="Summary_2">'[30]Summary Page_VDF'!$E$1:$E$65536</definedName>
    <definedName name="Summary_3">'[30]Summary Page_VDF'!$D$1:$D$65536</definedName>
    <definedName name="Summary_4">'[30]Summary Page_VDF'!$C$1:$C$65536</definedName>
    <definedName name="TABLE2">[54]auto!#REF!</definedName>
    <definedName name="TABLE4">[55]Tyre1!#REF!</definedName>
    <definedName name="Target_Debt" localSheetId="4">#REF!</definedName>
    <definedName name="Target_Debt">#REF!</definedName>
    <definedName name="Target_EBITDA_Year1" localSheetId="4">#REF!</definedName>
    <definedName name="Target_EBITDA_Year1">#REF!</definedName>
    <definedName name="Target_EBITDA_Year2" localSheetId="4">#REF!</definedName>
    <definedName name="Target_EBITDA_Year2">#REF!</definedName>
    <definedName name="Target_EPS_Year1">#REF!</definedName>
    <definedName name="Target_EPS_Year2">#REF!</definedName>
    <definedName name="Target_FD_Shares">#REF!</definedName>
    <definedName name="targmult_11">[50]Datapage!$F$61</definedName>
    <definedName name="targmult_13">[50]Datapage!$F$61</definedName>
    <definedName name="targmult_2">[50]Datapage!$F$61</definedName>
    <definedName name="targmult_3">[50]Datapage!$F$61</definedName>
    <definedName name="targmult_4">[50]Datapage!$F$61</definedName>
    <definedName name="targmult_5">[50]Datapage!$F$61</definedName>
    <definedName name="tataprice">[56]Template!$D$277</definedName>
    <definedName name="Tax_benefit_from_oper_leases">[30]NOPAT_VDF!AO1:XEV1</definedName>
    <definedName name="Tax_benefit_from_ops_leases">[48]NOPAT_VDF!$C$37:$AZ$37</definedName>
    <definedName name="tax_on_dividend_paid">[10]Template!$D$59:$T$59</definedName>
    <definedName name="tax_on_dividend_paid_qtr." localSheetId="4">#REF!</definedName>
    <definedName name="tax_on_dividend_paid_qtr.">#REF!</definedName>
    <definedName name="tax_on_dividends_payable">[10]Template!$D$132:$T$132</definedName>
    <definedName name="tax_on_forex_Q" localSheetId="4">#REF!</definedName>
    <definedName name="tax_on_forex_Q">#REF!</definedName>
    <definedName name="tax_on_non_recurring_items">[10]Template!$D$45:$T$45</definedName>
    <definedName name="tax_on_non_recurring_items_qtr">[14]Qtrly_Template!$E$39:$AN$39</definedName>
    <definedName name="tax_payable">[10]Template!$D$130:$T$130</definedName>
    <definedName name="tax_provided">[10]Template!$D$48:$T$48</definedName>
    <definedName name="tax_provided_Q" localSheetId="4">#REF!</definedName>
    <definedName name="tax_provided_Q">#REF!</definedName>
    <definedName name="tax_provided_qtr">[14]Qtrly_Template!$E$29:$AN$29</definedName>
    <definedName name="tax_qtr">[14]Qtrly_Template!$E$28:$AN$28</definedName>
    <definedName name="tax_rate">[10]Template!$D$166:$T$166</definedName>
    <definedName name="TBL">[57]auto!#REF!</definedName>
    <definedName name="Template_Data" localSheetId="4">#REF!</definedName>
    <definedName name="Template_Data">#REF!</definedName>
    <definedName name="Term1_1">'[27]CS.L-Data'!$B$101</definedName>
    <definedName name="Term1_2">'[27]CS.L-Data'!$B$106</definedName>
    <definedName name="Term1_3">'[27]CS.L-Data'!$B$111</definedName>
    <definedName name="Term2_1">'[27]CS.L-Data'!$C$101</definedName>
    <definedName name="Term2_2">'[27]CS.L-Data'!$C$106</definedName>
    <definedName name="Term2_3">'[27]CS.L-Data'!$C$111</definedName>
    <definedName name="Term3_1">'[27]CS.L-Data'!$D$101</definedName>
    <definedName name="Term3_2">'[27]CS.L-Data'!$D$106</definedName>
    <definedName name="Term3_3">'[27]CS.L-Data'!$D$111</definedName>
    <definedName name="Term4_1">'[27]CS.L-Data'!$E$101</definedName>
    <definedName name="Term4_2">'[27]CS.L-Data'!$E$106</definedName>
    <definedName name="Term4_3">'[27]CS.L-Data'!$E$111</definedName>
    <definedName name="TestAdd">"Test RefersTo1"</definedName>
    <definedName name="tgsales">[58]Sales!#REF!</definedName>
    <definedName name="total_amortisation">[10]Template!$D$32:$T$32</definedName>
    <definedName name="total_amortisation_qtr">[14]Qtrly_Template!$E$21:$AN$21</definedName>
    <definedName name="total_assets">[10]Template!$D$126:$T$126</definedName>
    <definedName name="total_assets_avg">[10]Template!$D$249:$T$249</definedName>
    <definedName name="total_capex">[16]Template!$D$174:$O$174</definedName>
    <definedName name="total_current_assets">[16]Template!$D$188:$O$188</definedName>
    <definedName name="total_current_liab">[16]Template!$D$206:$O$206</definedName>
    <definedName name="total_debt">[10]Template!$D$136:$T$136</definedName>
    <definedName name="total_depreciation">[10]Template!$D$31:$T$31</definedName>
    <definedName name="total_depreciation_qtr">[14]Qtrly_Template!$E$20:$AN$20</definedName>
    <definedName name="total_equity_liab">[16]Template!$D$225:$O$225</definedName>
    <definedName name="total_equity_liabilities">[10]Template!$D$155:$T$155</definedName>
    <definedName name="total_income_Q" localSheetId="4">#REF!</definedName>
    <definedName name="total_income_Q">#REF!</definedName>
    <definedName name="total_intangible_fixed_assets">[16]Template!$D$240:$O$240</definedName>
    <definedName name="total_liab">[16]Template!$D$214:$O$214</definedName>
    <definedName name="total_liabilities">[10]Template!$D$143:$T$143</definedName>
    <definedName name="total_material_cost">[14]Qtrly_Template!$E$13:$AN$13</definedName>
    <definedName name="total_non_current_liab" localSheetId="4">#REF!</definedName>
    <definedName name="total_non_current_liab">#REF!</definedName>
    <definedName name="total_operating_cash_flow">[16]Template!$D$167:$O$167</definedName>
    <definedName name="total_operating_expenses">[16]Template!$D$86:$O$86</definedName>
    <definedName name="total_shareholders_equity">[16]Template!$D$224:$O$224</definedName>
    <definedName name="total_shareholders_equity_avg">[16]Template!$D$246:$O$246</definedName>
    <definedName name="total_shareholders_funds">[10]Template!$D$145:$T$145</definedName>
    <definedName name="total_shareholders_funds_avg">[10]Template!$D$250:$T$250</definedName>
    <definedName name="total_tax_paid" localSheetId="4">#REF!</definedName>
    <definedName name="total_tax_paid">#REF!</definedName>
    <definedName name="Trailing_Qtr" localSheetId="4">#REF!</definedName>
    <definedName name="Trailing_Qtr">#REF!</definedName>
    <definedName name="unadj._shares" localSheetId="4">#REF!</definedName>
    <definedName name="unadj._shares">#REF!</definedName>
    <definedName name="unadj_ye_price">#REF!</definedName>
    <definedName name="USD">[59]Header!$B$50</definedName>
    <definedName name="usdsng" localSheetId="4">#REF!</definedName>
    <definedName name="usdsng">#REF!</definedName>
    <definedName name="VALUATION_METHOD" localSheetId="4">#REF!</definedName>
    <definedName name="VALUATION_METHOD">#REF!</definedName>
    <definedName name="View">[35]CURR!$P$5:$P$8</definedName>
    <definedName name="vrs_adj_Q" localSheetId="4">#REF!</definedName>
    <definedName name="vrs_adj_Q">#REF!</definedName>
    <definedName name="wacc">[10]Template!$D$190:$T$190</definedName>
    <definedName name="WACC_10">'[30]Income Statement_VDF'!$H$44</definedName>
    <definedName name="WACC_11">'[30]Income Statement_VDF'!$G$44</definedName>
    <definedName name="WACC_12">'[30]Income Statement_VDF'!$F$44</definedName>
    <definedName name="WACC_13">'[30]Income Statement_VDF'!$E$44</definedName>
    <definedName name="WACC_14">'[30]Income Statement_VDF'!$D$44</definedName>
    <definedName name="WACC_2">'[13]Income Statement_VDF'!$P$44</definedName>
    <definedName name="WACC_3">'[13]Income Statement_VDF'!$O$44</definedName>
    <definedName name="WACC_4">'[13]Income Statement_VDF'!$N$44</definedName>
    <definedName name="WACC_5">'[30]Income Statement_VDF'!$M$44</definedName>
    <definedName name="WACC_6">'[30]Income Statement_VDF'!$L$44</definedName>
    <definedName name="WACC_7">'[30]Income Statement_VDF'!$K$44</definedName>
    <definedName name="WACC_8">'[30]Income Statement_VDF'!$J$44</definedName>
    <definedName name="WACC_9">'[30]Income Statement_VDF'!$I$44</definedName>
    <definedName name="WACC_fore">[13]WACC_VDF!$J$21</definedName>
    <definedName name="WACC_P">'[13]Income Statement_VDF'!$R$44</definedName>
    <definedName name="WACC_P_1">[13]WACC_VDF!$U$23</definedName>
    <definedName name="WACC_P_10">[30]WACC_VDF!$U$11</definedName>
    <definedName name="WACC_P_11">[30]WACC_VDF!$U$10</definedName>
    <definedName name="WACC_P_12">[30]WACC_VDF!$U$9</definedName>
    <definedName name="WACC_P_13">[30]WACC_VDF!$U$8</definedName>
    <definedName name="WACC_P_14">[30]WACC_VDF!$U$7</definedName>
    <definedName name="WACC_P_2">[30]WACC_VDF!$U$19</definedName>
    <definedName name="WACC_P_3">[30]WACC_VDF!$U$18</definedName>
    <definedName name="WACC_P_4">[30]WACC_VDF!$U$17</definedName>
    <definedName name="WACC_P_5">[30]WACC_VDF!$U$16</definedName>
    <definedName name="WACC_P_6">[30]WACC_VDF!$U$15</definedName>
    <definedName name="WACC_P_7">[30]WACC_VDF!$U$14</definedName>
    <definedName name="wtd_avg_shares">[10]Template!$D$61:$T$61</definedName>
    <definedName name="wtd_avg_shares_qtr">[14]Qtrly_Template!$E$43:$AN$43</definedName>
    <definedName name="Y_2008">'[60]S-Page'!$X$1:$X$65536</definedName>
    <definedName name="Y_2009">'[60]S-Page'!$Z$1:$Z$65536</definedName>
    <definedName name="Y_2010">'[60]S-Page'!$AB$1:$AB$65536</definedName>
    <definedName name="Year">'[61]Global Mobile (IS)'!$A$1:$K$1569</definedName>
    <definedName name="Year_1" localSheetId="4">#REF!</definedName>
    <definedName name="Year_1">#REF!</definedName>
    <definedName name="year_end" localSheetId="4">#REF!</definedName>
    <definedName name="year_end">#REF!</definedName>
    <definedName name="Yen">[36]Summary!$F$52</definedName>
    <definedName name="Yr2Label">[62]Criteria!$E$13</definedName>
    <definedName name="Yr3Index">[62]Criteria!$E$5</definedName>
    <definedName name="Yr3Label">[62]Criteria!$E$14</definedName>
    <definedName name="Yr4Index">[62]Criteria!$E$6</definedName>
    <definedName name="Yr4Label">[62]Criteria!$E$15</definedName>
    <definedName name="Yr5Index">[62]Criteria!$E$7</definedName>
    <definedName name="Yr5Label">[62]Criteria!$E$16</definedName>
    <definedName name="Yr6Index">[62]Criteria!$E$8</definedName>
    <definedName name="Yr6Label">[62]Criteria!$E$17</definedName>
    <definedName name="ZAR">[15]Summary!$F$57</definedName>
  </definedNames>
  <calcPr calcId="125725"/>
</workbook>
</file>

<file path=xl/calcChain.xml><?xml version="1.0" encoding="utf-8"?>
<calcChain xmlns="http://schemas.openxmlformats.org/spreadsheetml/2006/main">
  <c r="C4" i="39"/>
  <c r="H2"/>
  <c r="N98" i="51"/>
  <c r="L95"/>
  <c r="L94"/>
  <c r="L93"/>
  <c r="K39" i="16" l="1"/>
  <c r="K35"/>
  <c r="I33" i="18"/>
  <c r="L59"/>
  <c r="L44"/>
  <c r="L12"/>
  <c r="L9"/>
  <c r="K59"/>
  <c r="K44"/>
  <c r="K12"/>
  <c r="K9"/>
  <c r="L49" i="16"/>
  <c r="Q49" i="18"/>
  <c r="P49"/>
  <c r="O49"/>
  <c r="I39"/>
  <c r="I26"/>
  <c r="I7"/>
  <c r="N49"/>
  <c r="I58"/>
  <c r="L18" i="40"/>
  <c r="K18"/>
  <c r="J14" i="16" l="1"/>
  <c r="L69" l="1"/>
  <c r="K69"/>
  <c r="J69"/>
  <c r="I69"/>
  <c r="H69"/>
  <c r="G69"/>
  <c r="F69"/>
  <c r="E69"/>
  <c r="D69"/>
  <c r="C69"/>
  <c r="B69"/>
  <c r="E13" i="52"/>
  <c r="E14" i="57" l="1"/>
  <c r="E26"/>
  <c r="E27" s="1"/>
  <c r="E28" s="1"/>
  <c r="E34"/>
  <c r="E35"/>
  <c r="B6"/>
  <c r="B8" s="1"/>
  <c r="B14"/>
  <c r="B16" s="1"/>
  <c r="B26"/>
  <c r="B27" s="1"/>
  <c r="B34"/>
  <c r="B35" s="1"/>
  <c r="D4" i="67"/>
  <c r="D5"/>
  <c r="E5" s="1"/>
  <c r="D6"/>
  <c r="E6" s="1"/>
  <c r="F6" s="1"/>
  <c r="D7"/>
  <c r="C12"/>
  <c r="C17" s="1"/>
  <c r="J13"/>
  <c r="D13" s="1"/>
  <c r="E13" s="1"/>
  <c r="D15"/>
  <c r="C16"/>
  <c r="D16"/>
  <c r="E16" s="1"/>
  <c r="J21" i="16"/>
  <c r="J60" i="18" s="1"/>
  <c r="H9" i="31"/>
  <c r="H10"/>
  <c r="I8" s="1"/>
  <c r="I9"/>
  <c r="G9"/>
  <c r="F9"/>
  <c r="F10"/>
  <c r="G8" s="1"/>
  <c r="E11"/>
  <c r="H25"/>
  <c r="H26" s="1"/>
  <c r="I24" s="1"/>
  <c r="I27" s="1"/>
  <c r="I25"/>
  <c r="I26"/>
  <c r="G25"/>
  <c r="G26" s="1"/>
  <c r="H24" s="1"/>
  <c r="F25"/>
  <c r="F26" s="1"/>
  <c r="G24" s="1"/>
  <c r="F24"/>
  <c r="E27"/>
  <c r="H40"/>
  <c r="I40"/>
  <c r="I41" s="1"/>
  <c r="G40"/>
  <c r="G41" s="1"/>
  <c r="H39" s="1"/>
  <c r="F40"/>
  <c r="F41" s="1"/>
  <c r="G39" s="1"/>
  <c r="F39"/>
  <c r="F42" s="1"/>
  <c r="E42"/>
  <c r="H55"/>
  <c r="H56" s="1"/>
  <c r="I54"/>
  <c r="I55"/>
  <c r="I56" s="1"/>
  <c r="G55"/>
  <c r="G56" s="1"/>
  <c r="H54" s="1"/>
  <c r="H57" s="1"/>
  <c r="F55"/>
  <c r="F56" s="1"/>
  <c r="G54" s="1"/>
  <c r="F54"/>
  <c r="F57" s="1"/>
  <c r="E57"/>
  <c r="I84"/>
  <c r="I87" s="1"/>
  <c r="I89" s="1"/>
  <c r="I96"/>
  <c r="I108"/>
  <c r="I110" s="1"/>
  <c r="I112"/>
  <c r="H120"/>
  <c r="H121" s="1"/>
  <c r="I119" s="1"/>
  <c r="I120"/>
  <c r="I121" s="1"/>
  <c r="G120"/>
  <c r="F120"/>
  <c r="F121" s="1"/>
  <c r="G119" s="1"/>
  <c r="F119"/>
  <c r="E122"/>
  <c r="H135"/>
  <c r="E3" i="40" s="1"/>
  <c r="I135" i="31"/>
  <c r="I136" s="1"/>
  <c r="G135"/>
  <c r="G136" s="1"/>
  <c r="H134" s="1"/>
  <c r="F135"/>
  <c r="F134"/>
  <c r="E139"/>
  <c r="E135"/>
  <c r="E137" s="1"/>
  <c r="F151"/>
  <c r="F152"/>
  <c r="F153" s="1"/>
  <c r="G151" s="1"/>
  <c r="E154"/>
  <c r="G152"/>
  <c r="G153" s="1"/>
  <c r="H151" s="1"/>
  <c r="H152"/>
  <c r="H153" s="1"/>
  <c r="I151" s="1"/>
  <c r="I154" s="1"/>
  <c r="I152"/>
  <c r="I153" s="1"/>
  <c r="D7" i="40"/>
  <c r="D3"/>
  <c r="G84" i="31"/>
  <c r="G96"/>
  <c r="G108"/>
  <c r="E2" i="40"/>
  <c r="H84" i="31"/>
  <c r="H87" s="1"/>
  <c r="H96"/>
  <c r="H108"/>
  <c r="H110" s="1"/>
  <c r="E5" i="40"/>
  <c r="F8"/>
  <c r="I216" i="31" s="1"/>
  <c r="I218" s="1"/>
  <c r="F189"/>
  <c r="F191" s="1"/>
  <c r="K31" i="40"/>
  <c r="E15" i="54" s="1"/>
  <c r="K27" i="40"/>
  <c r="E15" i="55" s="1"/>
  <c r="L31" i="40"/>
  <c r="F15" i="54" s="1"/>
  <c r="L27" i="40"/>
  <c r="F15" i="55" s="1"/>
  <c r="F24" s="1"/>
  <c r="M31" i="40"/>
  <c r="G15" i="54" s="1"/>
  <c r="G19" s="1"/>
  <c r="M27" i="40"/>
  <c r="G15" i="55" s="1"/>
  <c r="E24" i="33"/>
  <c r="G24" s="1"/>
  <c r="E21"/>
  <c r="G21" s="1"/>
  <c r="E22"/>
  <c r="G22" s="1"/>
  <c r="E23"/>
  <c r="G23"/>
  <c r="I8" i="58"/>
  <c r="I12" s="1"/>
  <c r="I15" s="1"/>
  <c r="I25"/>
  <c r="E3" i="49"/>
  <c r="E4"/>
  <c r="E5"/>
  <c r="E19"/>
  <c r="E20" s="1"/>
  <c r="E28"/>
  <c r="F6" i="56"/>
  <c r="G30" i="54"/>
  <c r="F7" i="56" s="1"/>
  <c r="M14" i="40"/>
  <c r="M26" s="1"/>
  <c r="G5" i="55" s="1"/>
  <c r="G33"/>
  <c r="G35" s="1"/>
  <c r="F10" i="56" s="1"/>
  <c r="M18" i="40"/>
  <c r="M30" s="1"/>
  <c r="G45" i="55"/>
  <c r="G50" s="1"/>
  <c r="F20" i="56" s="1"/>
  <c r="I43" i="58"/>
  <c r="I49"/>
  <c r="I55"/>
  <c r="I36"/>
  <c r="F18" i="32"/>
  <c r="F15"/>
  <c r="G13" i="43" s="1"/>
  <c r="G54" i="47" s="1"/>
  <c r="G30" i="31"/>
  <c r="H30" s="1"/>
  <c r="G45"/>
  <c r="H45" s="1"/>
  <c r="G60"/>
  <c r="H60" s="1"/>
  <c r="G88"/>
  <c r="H88" s="1"/>
  <c r="H99"/>
  <c r="H101" s="1"/>
  <c r="G100"/>
  <c r="H100" s="1"/>
  <c r="G111"/>
  <c r="H111"/>
  <c r="H216"/>
  <c r="H218" s="1"/>
  <c r="H8" i="58"/>
  <c r="H12"/>
  <c r="H15" s="1"/>
  <c r="H25"/>
  <c r="D14" i="57"/>
  <c r="E17" i="39" s="1"/>
  <c r="E19" s="1"/>
  <c r="D3" i="49"/>
  <c r="D4"/>
  <c r="D12" s="1"/>
  <c r="D5"/>
  <c r="D19"/>
  <c r="D20" s="1"/>
  <c r="D28"/>
  <c r="E6" i="56"/>
  <c r="F30" i="54"/>
  <c r="E7" i="56" s="1"/>
  <c r="L14" i="40"/>
  <c r="L26" s="1"/>
  <c r="F5" i="55" s="1"/>
  <c r="L30" i="40"/>
  <c r="F5" i="54" s="1"/>
  <c r="F44" s="1"/>
  <c r="F49" s="1"/>
  <c r="E21" i="56" s="1"/>
  <c r="H43" i="58"/>
  <c r="H49"/>
  <c r="H55"/>
  <c r="H36"/>
  <c r="E18" i="32"/>
  <c r="E15" s="1"/>
  <c r="F13" i="43" s="1"/>
  <c r="F54" i="47" s="1"/>
  <c r="D26" i="57"/>
  <c r="D27" s="1"/>
  <c r="D28" s="1"/>
  <c r="D34"/>
  <c r="D35" s="1"/>
  <c r="D36" s="1"/>
  <c r="G87" i="31"/>
  <c r="G99"/>
  <c r="G110"/>
  <c r="G112"/>
  <c r="G216"/>
  <c r="G218" s="1"/>
  <c r="G8" i="58"/>
  <c r="G12" s="1"/>
  <c r="G15" s="1"/>
  <c r="G25"/>
  <c r="C6" i="57"/>
  <c r="C14"/>
  <c r="C16" s="1"/>
  <c r="C3" i="49"/>
  <c r="C4" s="1"/>
  <c r="C5"/>
  <c r="C19"/>
  <c r="C20" s="1"/>
  <c r="C25" s="1"/>
  <c r="C34" s="1"/>
  <c r="C28"/>
  <c r="D6" i="56"/>
  <c r="E30" i="54"/>
  <c r="D7" i="56" s="1"/>
  <c r="K14" i="40"/>
  <c r="K26" s="1"/>
  <c r="K30"/>
  <c r="G43" i="58"/>
  <c r="G49"/>
  <c r="G55"/>
  <c r="G36"/>
  <c r="D18" i="32"/>
  <c r="D15" s="1"/>
  <c r="E13" i="43" s="1"/>
  <c r="C26" i="57"/>
  <c r="C27" s="1"/>
  <c r="C34"/>
  <c r="C35" s="1"/>
  <c r="C36" s="1"/>
  <c r="I3" i="20"/>
  <c r="H39" i="51" s="1"/>
  <c r="D31" i="55"/>
  <c r="C6" i="56"/>
  <c r="C7"/>
  <c r="J26" i="40"/>
  <c r="J30"/>
  <c r="D5" i="54"/>
  <c r="J27" i="40"/>
  <c r="D15" i="55" s="1"/>
  <c r="J31" i="40"/>
  <c r="D15" i="54" s="1"/>
  <c r="D38" s="1"/>
  <c r="D40" s="1"/>
  <c r="C25" i="56" s="1"/>
  <c r="F43" i="58"/>
  <c r="F49"/>
  <c r="B21"/>
  <c r="F21"/>
  <c r="F36"/>
  <c r="H3" i="20"/>
  <c r="H10"/>
  <c r="H16"/>
  <c r="G60"/>
  <c r="F60"/>
  <c r="E60"/>
  <c r="D60"/>
  <c r="C60"/>
  <c r="B60"/>
  <c r="H82" i="51"/>
  <c r="H81" s="1"/>
  <c r="H59"/>
  <c r="I59" s="1"/>
  <c r="I67"/>
  <c r="G61"/>
  <c r="H61" s="1"/>
  <c r="I61" s="1"/>
  <c r="J30" i="16" s="1"/>
  <c r="F46" i="67"/>
  <c r="F51"/>
  <c r="D25"/>
  <c r="D26"/>
  <c r="E26" s="1"/>
  <c r="F26" s="1"/>
  <c r="D27"/>
  <c r="D32"/>
  <c r="D33"/>
  <c r="D34"/>
  <c r="E34" s="1"/>
  <c r="B8" i="60"/>
  <c r="C2" s="1"/>
  <c r="I44" i="20"/>
  <c r="D4" i="60"/>
  <c r="E44" i="67"/>
  <c r="E46"/>
  <c r="E51"/>
  <c r="E4" i="60"/>
  <c r="F4"/>
  <c r="G46" i="67"/>
  <c r="G51"/>
  <c r="J3" i="16"/>
  <c r="K3" s="1"/>
  <c r="H6"/>
  <c r="H62" s="1"/>
  <c r="L10" i="52" s="1"/>
  <c r="G62" i="16"/>
  <c r="F62"/>
  <c r="E62"/>
  <c r="G34" i="20"/>
  <c r="F34"/>
  <c r="F35" s="1"/>
  <c r="E34"/>
  <c r="D34"/>
  <c r="C34"/>
  <c r="B34"/>
  <c r="B59" s="1"/>
  <c r="G5"/>
  <c r="G51" s="1"/>
  <c r="F5"/>
  <c r="E5"/>
  <c r="F89" i="31"/>
  <c r="F96"/>
  <c r="F99" s="1"/>
  <c r="F101" s="1"/>
  <c r="C7" i="40"/>
  <c r="F209" i="31" s="1"/>
  <c r="F211" s="1"/>
  <c r="F216"/>
  <c r="F218" s="1"/>
  <c r="F223"/>
  <c r="F108"/>
  <c r="F110" s="1"/>
  <c r="F112" s="1"/>
  <c r="E141"/>
  <c r="E140" s="1"/>
  <c r="E229"/>
  <c r="D141"/>
  <c r="D143" s="1"/>
  <c r="D229"/>
  <c r="C141"/>
  <c r="C231" s="1"/>
  <c r="C237" s="1"/>
  <c r="C229"/>
  <c r="B141"/>
  <c r="B231"/>
  <c r="B8" i="58"/>
  <c r="B12" s="1"/>
  <c r="C8"/>
  <c r="D8"/>
  <c r="D12" s="1"/>
  <c r="D15" s="1"/>
  <c r="E8"/>
  <c r="F13"/>
  <c r="B25"/>
  <c r="C25"/>
  <c r="D25"/>
  <c r="E25"/>
  <c r="J37" i="16"/>
  <c r="K37" s="1"/>
  <c r="G62" i="51"/>
  <c r="H62" s="1"/>
  <c r="I13" i="16"/>
  <c r="J36"/>
  <c r="F36" i="52" s="1"/>
  <c r="I50" i="16"/>
  <c r="I20"/>
  <c r="H29" i="51" s="1"/>
  <c r="J12" i="18"/>
  <c r="J44"/>
  <c r="I22"/>
  <c r="I23"/>
  <c r="H50" i="16"/>
  <c r="G46" i="51" s="1"/>
  <c r="I25" i="18"/>
  <c r="H22" i="16"/>
  <c r="I28" i="18" s="1"/>
  <c r="I29"/>
  <c r="I9"/>
  <c r="M29" i="52" s="1"/>
  <c r="I12" i="18"/>
  <c r="I41"/>
  <c r="I44"/>
  <c r="H39" i="16"/>
  <c r="I39"/>
  <c r="H40"/>
  <c r="I40"/>
  <c r="I53" i="18"/>
  <c r="I59"/>
  <c r="I60"/>
  <c r="I66"/>
  <c r="J45" i="16"/>
  <c r="J41"/>
  <c r="K41" s="1"/>
  <c r="L41" s="1"/>
  <c r="L17" i="67"/>
  <c r="K17"/>
  <c r="M17"/>
  <c r="M9"/>
  <c r="L9"/>
  <c r="K9"/>
  <c r="J9"/>
  <c r="Q7"/>
  <c r="R7" s="1"/>
  <c r="C9"/>
  <c r="K21" i="33"/>
  <c r="C5" i="39" s="1"/>
  <c r="C6"/>
  <c r="C17"/>
  <c r="C19" s="1"/>
  <c r="B3" i="49"/>
  <c r="B4" s="1"/>
  <c r="B7" s="1"/>
  <c r="B20"/>
  <c r="B22" s="1"/>
  <c r="B28"/>
  <c r="B25"/>
  <c r="B34" s="1"/>
  <c r="B5" i="39"/>
  <c r="B6"/>
  <c r="B11"/>
  <c r="D7" i="66"/>
  <c r="D8" s="1"/>
  <c r="I6"/>
  <c r="I4"/>
  <c r="F4"/>
  <c r="F6"/>
  <c r="F9"/>
  <c r="F11"/>
  <c r="F14"/>
  <c r="F15"/>
  <c r="C11" i="59"/>
  <c r="C13" s="1"/>
  <c r="C17"/>
  <c r="C4" i="32" s="1"/>
  <c r="C18"/>
  <c r="C15" s="1"/>
  <c r="M11" i="40"/>
  <c r="L11"/>
  <c r="J11"/>
  <c r="F8" i="58"/>
  <c r="I3" i="68"/>
  <c r="L30" i="20"/>
  <c r="K30"/>
  <c r="J30"/>
  <c r="D43" i="67"/>
  <c r="D44"/>
  <c r="D46"/>
  <c r="D51"/>
  <c r="C42"/>
  <c r="C43"/>
  <c r="C44"/>
  <c r="C45"/>
  <c r="C46"/>
  <c r="C50"/>
  <c r="C51"/>
  <c r="C52"/>
  <c r="C53"/>
  <c r="C57"/>
  <c r="C58"/>
  <c r="C59"/>
  <c r="C62"/>
  <c r="C63"/>
  <c r="C64"/>
  <c r="C28"/>
  <c r="C35"/>
  <c r="O17"/>
  <c r="F18" i="66"/>
  <c r="F21"/>
  <c r="E4"/>
  <c r="E6"/>
  <c r="E9"/>
  <c r="E11"/>
  <c r="E14"/>
  <c r="E15"/>
  <c r="E18"/>
  <c r="E21"/>
  <c r="C7"/>
  <c r="H4"/>
  <c r="H7" s="1"/>
  <c r="H6"/>
  <c r="C5"/>
  <c r="I53" i="51"/>
  <c r="G65" i="16"/>
  <c r="F65"/>
  <c r="E65"/>
  <c r="F51" i="20"/>
  <c r="G27"/>
  <c r="F27"/>
  <c r="G16" i="51"/>
  <c r="F16"/>
  <c r="F17"/>
  <c r="E16"/>
  <c r="E17"/>
  <c r="D16"/>
  <c r="D17"/>
  <c r="G4"/>
  <c r="F4"/>
  <c r="F5"/>
  <c r="E4"/>
  <c r="E6" s="1"/>
  <c r="E5"/>
  <c r="D4"/>
  <c r="D5"/>
  <c r="G10"/>
  <c r="F10"/>
  <c r="F11"/>
  <c r="E10"/>
  <c r="E11"/>
  <c r="D10"/>
  <c r="D13" s="1"/>
  <c r="D11"/>
  <c r="K14" i="16"/>
  <c r="L14" s="1"/>
  <c r="I30" i="20"/>
  <c r="F238" i="31"/>
  <c r="B24" i="36"/>
  <c r="E4"/>
  <c r="M34" i="52"/>
  <c r="M27"/>
  <c r="H35" i="16"/>
  <c r="I41" i="52"/>
  <c r="E33"/>
  <c r="E34"/>
  <c r="E36"/>
  <c r="H102" i="51"/>
  <c r="H103"/>
  <c r="H104"/>
  <c r="H106"/>
  <c r="H111"/>
  <c r="H113"/>
  <c r="H114"/>
  <c r="D33" i="52"/>
  <c r="D34"/>
  <c r="D36"/>
  <c r="G102" i="51"/>
  <c r="G103"/>
  <c r="G104"/>
  <c r="H48" i="16"/>
  <c r="H68" s="1"/>
  <c r="H71" s="1"/>
  <c r="G106" i="51"/>
  <c r="G111"/>
  <c r="G112"/>
  <c r="G113"/>
  <c r="G114"/>
  <c r="D39" i="52"/>
  <c r="D31"/>
  <c r="E29"/>
  <c r="D29"/>
  <c r="G68" i="16"/>
  <c r="F68"/>
  <c r="E68"/>
  <c r="E71" s="1"/>
  <c r="D68"/>
  <c r="D71" s="1"/>
  <c r="C68"/>
  <c r="C71" s="1"/>
  <c r="B68"/>
  <c r="B71" s="1"/>
  <c r="B38" i="20"/>
  <c r="B66" i="16" s="1"/>
  <c r="D62"/>
  <c r="C62"/>
  <c r="B62"/>
  <c r="B65"/>
  <c r="H23"/>
  <c r="H16"/>
  <c r="H30" i="51"/>
  <c r="G29"/>
  <c r="H16"/>
  <c r="I33" i="16"/>
  <c r="H47" i="51"/>
  <c r="H38"/>
  <c r="H87"/>
  <c r="G87"/>
  <c r="G88" s="1"/>
  <c r="F87"/>
  <c r="F65"/>
  <c r="E87"/>
  <c r="E65"/>
  <c r="D87"/>
  <c r="D65"/>
  <c r="C87"/>
  <c r="C65"/>
  <c r="B87"/>
  <c r="B65"/>
  <c r="H71"/>
  <c r="H73" s="1"/>
  <c r="H33" i="16"/>
  <c r="G73" i="51"/>
  <c r="G75" s="1"/>
  <c r="G77" s="1"/>
  <c r="H60" s="1"/>
  <c r="F71"/>
  <c r="F59"/>
  <c r="F73" s="1"/>
  <c r="E71"/>
  <c r="E59"/>
  <c r="D71"/>
  <c r="D59"/>
  <c r="C71"/>
  <c r="C59"/>
  <c r="B71"/>
  <c r="B59"/>
  <c r="P61"/>
  <c r="P65"/>
  <c r="N63"/>
  <c r="N64" s="1"/>
  <c r="N66" s="1"/>
  <c r="C13" i="43"/>
  <c r="N25" i="32"/>
  <c r="N12"/>
  <c r="N14"/>
  <c r="N19"/>
  <c r="B4"/>
  <c r="B5"/>
  <c r="B33" i="56"/>
  <c r="B39" s="1"/>
  <c r="B12" i="32" s="1"/>
  <c r="B71" i="58"/>
  <c r="B72" s="1"/>
  <c r="C71"/>
  <c r="C72" s="1"/>
  <c r="D71"/>
  <c r="E71"/>
  <c r="B13" i="59"/>
  <c r="B17" s="1"/>
  <c r="F6"/>
  <c r="F7" s="1"/>
  <c r="F8" s="1"/>
  <c r="E6"/>
  <c r="E7" s="1"/>
  <c r="E8" s="1"/>
  <c r="D6"/>
  <c r="D7" s="1"/>
  <c r="D8" s="1"/>
  <c r="C6"/>
  <c r="C7" s="1"/>
  <c r="C8" s="1"/>
  <c r="B6"/>
  <c r="B7" s="1"/>
  <c r="B8" s="1"/>
  <c r="B15" i="33"/>
  <c r="D15" s="1"/>
  <c r="O22"/>
  <c r="O21"/>
  <c r="O25"/>
  <c r="F190" i="31"/>
  <c r="F182"/>
  <c r="H56" i="51"/>
  <c r="B9" i="49"/>
  <c r="D49"/>
  <c r="B49"/>
  <c r="B12"/>
  <c r="I19" i="58"/>
  <c r="H19"/>
  <c r="G19"/>
  <c r="E43"/>
  <c r="E49"/>
  <c r="E55"/>
  <c r="E36"/>
  <c r="D43"/>
  <c r="D49"/>
  <c r="D55"/>
  <c r="D36"/>
  <c r="C43"/>
  <c r="C57" s="1"/>
  <c r="C59" s="1"/>
  <c r="C49"/>
  <c r="C55"/>
  <c r="C36"/>
  <c r="B43"/>
  <c r="B57" s="1"/>
  <c r="B49"/>
  <c r="B55"/>
  <c r="B36"/>
  <c r="B68"/>
  <c r="F68" s="1"/>
  <c r="F69" s="1"/>
  <c r="F24"/>
  <c r="F23"/>
  <c r="E18"/>
  <c r="E19" s="1"/>
  <c r="D18"/>
  <c r="D19" s="1"/>
  <c r="C18"/>
  <c r="C19" s="1"/>
  <c r="B18"/>
  <c r="B19" s="1"/>
  <c r="E3"/>
  <c r="E4" s="1"/>
  <c r="D3"/>
  <c r="D4" s="1"/>
  <c r="C3"/>
  <c r="C4" s="1"/>
  <c r="B3"/>
  <c r="B4" s="1"/>
  <c r="E69"/>
  <c r="B69"/>
  <c r="I4"/>
  <c r="H4"/>
  <c r="G4"/>
  <c r="D9" i="49"/>
  <c r="O14" i="57"/>
  <c r="O16" s="1"/>
  <c r="O18" s="1"/>
  <c r="N14"/>
  <c r="N16" s="1"/>
  <c r="N18" s="1"/>
  <c r="M14"/>
  <c r="M16" s="1"/>
  <c r="M18" s="1"/>
  <c r="L14"/>
  <c r="L16" s="1"/>
  <c r="L18" s="1"/>
  <c r="K14"/>
  <c r="K16" s="1"/>
  <c r="K18" s="1"/>
  <c r="J14"/>
  <c r="J16" s="1"/>
  <c r="J18" s="1"/>
  <c r="I14"/>
  <c r="I16" s="1"/>
  <c r="I18" s="1"/>
  <c r="H14"/>
  <c r="H16" s="1"/>
  <c r="H18" s="1"/>
  <c r="G14"/>
  <c r="G16" s="1"/>
  <c r="G18" s="1"/>
  <c r="F14"/>
  <c r="F16" s="1"/>
  <c r="F18" s="1"/>
  <c r="D16"/>
  <c r="D18" s="1"/>
  <c r="D41" s="1"/>
  <c r="D42" s="1"/>
  <c r="O26"/>
  <c r="O27" s="1"/>
  <c r="O28" s="1"/>
  <c r="O34"/>
  <c r="O35" s="1"/>
  <c r="O36" s="1"/>
  <c r="N26"/>
  <c r="N27" s="1"/>
  <c r="N28" s="1"/>
  <c r="N34"/>
  <c r="N35" s="1"/>
  <c r="N36" s="1"/>
  <c r="M26"/>
  <c r="M27" s="1"/>
  <c r="M28" s="1"/>
  <c r="M34"/>
  <c r="M35" s="1"/>
  <c r="L26"/>
  <c r="L27" s="1"/>
  <c r="L28" s="1"/>
  <c r="L34"/>
  <c r="L35" s="1"/>
  <c r="K26"/>
  <c r="K27"/>
  <c r="K28" s="1"/>
  <c r="K34"/>
  <c r="K35" s="1"/>
  <c r="K36" s="1"/>
  <c r="J26"/>
  <c r="J27" s="1"/>
  <c r="J28" s="1"/>
  <c r="J34"/>
  <c r="J35" s="1"/>
  <c r="I26"/>
  <c r="I27" s="1"/>
  <c r="I28" s="1"/>
  <c r="I34"/>
  <c r="I35" s="1"/>
  <c r="I36" s="1"/>
  <c r="H26"/>
  <c r="H27" s="1"/>
  <c r="H28" s="1"/>
  <c r="H34"/>
  <c r="H35" s="1"/>
  <c r="G26"/>
  <c r="G27" s="1"/>
  <c r="G28" s="1"/>
  <c r="G34"/>
  <c r="G35" s="1"/>
  <c r="G36" s="1"/>
  <c r="F26"/>
  <c r="F27" s="1"/>
  <c r="F28" s="1"/>
  <c r="F34"/>
  <c r="F35" s="1"/>
  <c r="F36" s="1"/>
  <c r="F38"/>
  <c r="H6" i="33"/>
  <c r="C2" i="41"/>
  <c r="E6" i="33"/>
  <c r="G6" s="1"/>
  <c r="M20" i="37"/>
  <c r="N20" s="1"/>
  <c r="B20" s="1"/>
  <c r="E3" i="48" s="1"/>
  <c r="F2" i="40"/>
  <c r="F3"/>
  <c r="N15" i="44"/>
  <c r="M15"/>
  <c r="L15"/>
  <c r="K15"/>
  <c r="J8" i="55"/>
  <c r="K4"/>
  <c r="J4"/>
  <c r="B3" i="36"/>
  <c r="B4"/>
  <c r="G13" i="55"/>
  <c r="F13"/>
  <c r="G3"/>
  <c r="M25" i="40"/>
  <c r="J29"/>
  <c r="P7"/>
  <c r="P2"/>
  <c r="P4" s="1"/>
  <c r="Q2"/>
  <c r="C3" i="45"/>
  <c r="C7"/>
  <c r="C4"/>
  <c r="C15" s="1"/>
  <c r="D3"/>
  <c r="D10" s="1"/>
  <c r="D7"/>
  <c r="D8"/>
  <c r="D9" s="1"/>
  <c r="D5"/>
  <c r="E3"/>
  <c r="E7"/>
  <c r="E8"/>
  <c r="E15" s="1"/>
  <c r="E5"/>
  <c r="F3"/>
  <c r="F7"/>
  <c r="F8"/>
  <c r="F15" s="1"/>
  <c r="F5"/>
  <c r="E3" i="36"/>
  <c r="B14"/>
  <c r="B15"/>
  <c r="B16"/>
  <c r="E14"/>
  <c r="E15"/>
  <c r="H6"/>
  <c r="E9"/>
  <c r="E11" s="1"/>
  <c r="E10"/>
  <c r="B8"/>
  <c r="Z4" i="33"/>
  <c r="U9"/>
  <c r="W9" s="1"/>
  <c r="U8"/>
  <c r="W8" s="1"/>
  <c r="U6"/>
  <c r="U4"/>
  <c r="W4" s="1"/>
  <c r="S4"/>
  <c r="T9"/>
  <c r="T8"/>
  <c r="U3"/>
  <c r="W3" s="1"/>
  <c r="S3"/>
  <c r="I13"/>
  <c r="K13" s="1"/>
  <c r="I12"/>
  <c r="K12" s="1"/>
  <c r="J12" i="37"/>
  <c r="J13"/>
  <c r="J14"/>
  <c r="J15"/>
  <c r="G3"/>
  <c r="J3" s="1"/>
  <c r="J4"/>
  <c r="J5"/>
  <c r="J6"/>
  <c r="F184" i="31"/>
  <c r="F186"/>
  <c r="G186"/>
  <c r="H184"/>
  <c r="H187" s="1"/>
  <c r="H186"/>
  <c r="I184" s="1"/>
  <c r="I186"/>
  <c r="E25" i="33"/>
  <c r="G25" s="1"/>
  <c r="G3" i="47"/>
  <c r="G7"/>
  <c r="G8"/>
  <c r="G15" s="1"/>
  <c r="G5"/>
  <c r="G24"/>
  <c r="G25"/>
  <c r="G35"/>
  <c r="G36"/>
  <c r="G42"/>
  <c r="G44"/>
  <c r="F3"/>
  <c r="F7"/>
  <c r="F8"/>
  <c r="F15" s="1"/>
  <c r="F5"/>
  <c r="F24"/>
  <c r="F25"/>
  <c r="F35"/>
  <c r="F36"/>
  <c r="F42"/>
  <c r="F44"/>
  <c r="E3"/>
  <c r="E7"/>
  <c r="E8"/>
  <c r="E15" s="1"/>
  <c r="E5"/>
  <c r="E24"/>
  <c r="E25"/>
  <c r="E35"/>
  <c r="E36"/>
  <c r="E42"/>
  <c r="E44"/>
  <c r="E5" i="36"/>
  <c r="E19" i="46"/>
  <c r="E4"/>
  <c r="E17"/>
  <c r="E15"/>
  <c r="E10"/>
  <c r="G10" s="1"/>
  <c r="E8"/>
  <c r="E7"/>
  <c r="D3" i="47"/>
  <c r="D7"/>
  <c r="D4"/>
  <c r="D5" s="1"/>
  <c r="D18" s="1"/>
  <c r="D24"/>
  <c r="D26" s="1"/>
  <c r="D32" s="1"/>
  <c r="D35"/>
  <c r="D36"/>
  <c r="D42"/>
  <c r="D44"/>
  <c r="C52"/>
  <c r="C36" i="45"/>
  <c r="C37"/>
  <c r="C24"/>
  <c r="C26"/>
  <c r="C31" s="1"/>
  <c r="C38" s="1"/>
  <c r="C40" s="1"/>
  <c r="C43"/>
  <c r="C44"/>
  <c r="C50"/>
  <c r="K9" i="44"/>
  <c r="H30" i="20"/>
  <c r="E5" i="48"/>
  <c r="E7"/>
  <c r="E9"/>
  <c r="E11"/>
  <c r="E13"/>
  <c r="F13"/>
  <c r="G13"/>
  <c r="G11"/>
  <c r="F11"/>
  <c r="G9"/>
  <c r="G15" s="1"/>
  <c r="F9"/>
  <c r="G5"/>
  <c r="G7"/>
  <c r="F5"/>
  <c r="F7"/>
  <c r="D7"/>
  <c r="M21" i="37"/>
  <c r="N21" s="1"/>
  <c r="B21" s="1"/>
  <c r="E36" i="45"/>
  <c r="E37"/>
  <c r="E24"/>
  <c r="E25"/>
  <c r="E43"/>
  <c r="E44"/>
  <c r="M9" i="44"/>
  <c r="L10" i="39"/>
  <c r="F36" i="45"/>
  <c r="F37"/>
  <c r="F24"/>
  <c r="F26" s="1"/>
  <c r="F31" s="1"/>
  <c r="F38" s="1"/>
  <c r="F25"/>
  <c r="F43"/>
  <c r="F47" s="1"/>
  <c r="F44"/>
  <c r="F50"/>
  <c r="N9" i="44"/>
  <c r="D36" i="45"/>
  <c r="D37"/>
  <c r="D24"/>
  <c r="D25"/>
  <c r="D43"/>
  <c r="D47" s="1"/>
  <c r="D44"/>
  <c r="D50"/>
  <c r="L9" i="44"/>
  <c r="F44" i="53"/>
  <c r="F45" s="1"/>
  <c r="E44"/>
  <c r="E45" s="1"/>
  <c r="D44"/>
  <c r="D45" s="1"/>
  <c r="C44"/>
  <c r="C45"/>
  <c r="F33"/>
  <c r="F34" s="1"/>
  <c r="E33"/>
  <c r="E34" s="1"/>
  <c r="D33"/>
  <c r="D34" s="1"/>
  <c r="C33"/>
  <c r="C34" s="1"/>
  <c r="F21"/>
  <c r="F22" s="1"/>
  <c r="E21"/>
  <c r="E22" s="1"/>
  <c r="D21"/>
  <c r="D22" s="1"/>
  <c r="C21"/>
  <c r="C22" s="1"/>
  <c r="F11"/>
  <c r="F12" s="1"/>
  <c r="E11"/>
  <c r="E12" s="1"/>
  <c r="D11"/>
  <c r="D12" s="1"/>
  <c r="C11"/>
  <c r="C12" s="1"/>
  <c r="F51"/>
  <c r="F17"/>
  <c r="N37"/>
  <c r="N39" s="1"/>
  <c r="N38"/>
  <c r="F14"/>
  <c r="E14"/>
  <c r="E15" s="1"/>
  <c r="M37"/>
  <c r="F24"/>
  <c r="F25"/>
  <c r="E24"/>
  <c r="E25" s="1"/>
  <c r="C24"/>
  <c r="C25" s="1"/>
  <c r="D24"/>
  <c r="D25" s="1"/>
  <c r="N31"/>
  <c r="M31"/>
  <c r="L31"/>
  <c r="K31"/>
  <c r="D14"/>
  <c r="D15"/>
  <c r="C17"/>
  <c r="C14"/>
  <c r="F36"/>
  <c r="F39"/>
  <c r="N29" s="1"/>
  <c r="E36"/>
  <c r="E39" s="1"/>
  <c r="D36"/>
  <c r="D39" s="1"/>
  <c r="N27"/>
  <c r="M27"/>
  <c r="L27"/>
  <c r="C36"/>
  <c r="C39" s="1"/>
  <c r="C37" s="1"/>
  <c r="K27"/>
  <c r="F37"/>
  <c r="F48"/>
  <c r="F49"/>
  <c r="E48"/>
  <c r="E49" s="1"/>
  <c r="D48"/>
  <c r="D49" s="1"/>
  <c r="C48"/>
  <c r="C49" s="1"/>
  <c r="F13" i="44"/>
  <c r="F15" s="1"/>
  <c r="E5" i="53"/>
  <c r="D5"/>
  <c r="F3"/>
  <c r="C4" i="40"/>
  <c r="G28" i="33"/>
  <c r="H13" i="44"/>
  <c r="H15" s="1"/>
  <c r="E20"/>
  <c r="F20" s="1"/>
  <c r="H66" i="18"/>
  <c r="D51" i="20"/>
  <c r="C51"/>
  <c r="B51"/>
  <c r="G71" i="16"/>
  <c r="F71"/>
  <c r="D65"/>
  <c r="C65"/>
  <c r="G56" i="20"/>
  <c r="B55"/>
  <c r="G60" i="16"/>
  <c r="F60"/>
  <c r="E60"/>
  <c r="D60"/>
  <c r="C60"/>
  <c r="B60"/>
  <c r="L34" i="52"/>
  <c r="L35"/>
  <c r="L36"/>
  <c r="L31"/>
  <c r="L33" s="1"/>
  <c r="L32"/>
  <c r="L26"/>
  <c r="L27"/>
  <c r="L28"/>
  <c r="L29"/>
  <c r="P34"/>
  <c r="O34"/>
  <c r="N34"/>
  <c r="D27"/>
  <c r="E30"/>
  <c r="D30"/>
  <c r="D28"/>
  <c r="P23"/>
  <c r="O23"/>
  <c r="N23"/>
  <c r="M23"/>
  <c r="P22"/>
  <c r="O22"/>
  <c r="N22"/>
  <c r="M22"/>
  <c r="P21"/>
  <c r="O21"/>
  <c r="N21"/>
  <c r="M21"/>
  <c r="F15" i="5"/>
  <c r="F12" i="7"/>
  <c r="F14" i="5" s="1"/>
  <c r="G4"/>
  <c r="F11"/>
  <c r="F7"/>
  <c r="F26" s="1"/>
  <c r="E7"/>
  <c r="E26"/>
  <c r="D7"/>
  <c r="D26" s="1"/>
  <c r="C7"/>
  <c r="C26" s="1"/>
  <c r="B7"/>
  <c r="B26" s="1"/>
  <c r="F114" i="51"/>
  <c r="E114"/>
  <c r="D114"/>
  <c r="C114"/>
  <c r="B114"/>
  <c r="F113"/>
  <c r="E113"/>
  <c r="D113"/>
  <c r="C113"/>
  <c r="B113"/>
  <c r="F112"/>
  <c r="E112"/>
  <c r="D112"/>
  <c r="C112"/>
  <c r="B112"/>
  <c r="F111"/>
  <c r="E111"/>
  <c r="D111"/>
  <c r="C111"/>
  <c r="B111"/>
  <c r="F107"/>
  <c r="E107"/>
  <c r="D107"/>
  <c r="C107"/>
  <c r="B107"/>
  <c r="F106"/>
  <c r="E106"/>
  <c r="D106"/>
  <c r="C106"/>
  <c r="B106"/>
  <c r="F105"/>
  <c r="E105"/>
  <c r="D105"/>
  <c r="C105"/>
  <c r="B105"/>
  <c r="F104"/>
  <c r="E104"/>
  <c r="D104"/>
  <c r="C104"/>
  <c r="B104"/>
  <c r="F103"/>
  <c r="E103"/>
  <c r="D103"/>
  <c r="C103"/>
  <c r="B103"/>
  <c r="F102"/>
  <c r="E102"/>
  <c r="D102"/>
  <c r="C102"/>
  <c r="B102"/>
  <c r="E26" i="52"/>
  <c r="D26"/>
  <c r="D17"/>
  <c r="G15"/>
  <c r="E15"/>
  <c r="D14"/>
  <c r="D13"/>
  <c r="D11"/>
  <c r="W24"/>
  <c r="W25" s="1"/>
  <c r="G22"/>
  <c r="F22"/>
  <c r="E22"/>
  <c r="D22"/>
  <c r="P14"/>
  <c r="O14"/>
  <c r="N14"/>
  <c r="M14"/>
  <c r="L14"/>
  <c r="I11"/>
  <c r="G50" i="51"/>
  <c r="E25" i="46"/>
  <c r="H22" i="51"/>
  <c r="H23"/>
  <c r="M22" i="37"/>
  <c r="N22" s="1"/>
  <c r="B22" s="1"/>
  <c r="G3" i="48" s="1"/>
  <c r="O29" i="37"/>
  <c r="Q29" s="1"/>
  <c r="B29" s="1"/>
  <c r="O27"/>
  <c r="Q27" s="1"/>
  <c r="B27"/>
  <c r="O28"/>
  <c r="Q28" s="1"/>
  <c r="B28" s="1"/>
  <c r="F84" i="31"/>
  <c r="H50" i="18"/>
  <c r="H62"/>
  <c r="H19"/>
  <c r="F39" i="51"/>
  <c r="E39"/>
  <c r="D39"/>
  <c r="C39"/>
  <c r="B39"/>
  <c r="G38"/>
  <c r="F38"/>
  <c r="F40" s="1"/>
  <c r="E38"/>
  <c r="D38"/>
  <c r="C38"/>
  <c r="B38"/>
  <c r="B40" s="1"/>
  <c r="F47"/>
  <c r="F46"/>
  <c r="E47"/>
  <c r="D47"/>
  <c r="C47"/>
  <c r="B47"/>
  <c r="E46"/>
  <c r="E48" s="1"/>
  <c r="D46"/>
  <c r="D48" s="1"/>
  <c r="C46"/>
  <c r="C48" s="1"/>
  <c r="B46"/>
  <c r="F35"/>
  <c r="E35"/>
  <c r="D35"/>
  <c r="C35"/>
  <c r="B35"/>
  <c r="B34"/>
  <c r="G34"/>
  <c r="F34"/>
  <c r="F36" s="1"/>
  <c r="E34"/>
  <c r="E36" s="1"/>
  <c r="D34"/>
  <c r="D36" s="1"/>
  <c r="C34"/>
  <c r="F29"/>
  <c r="F30"/>
  <c r="E29"/>
  <c r="E30"/>
  <c r="D29"/>
  <c r="D30"/>
  <c r="C29"/>
  <c r="C31" s="1"/>
  <c r="C30"/>
  <c r="B29"/>
  <c r="B30"/>
  <c r="C17"/>
  <c r="C16"/>
  <c r="B16"/>
  <c r="B17"/>
  <c r="C5"/>
  <c r="B5"/>
  <c r="C4"/>
  <c r="B4"/>
  <c r="B7" s="1"/>
  <c r="C10"/>
  <c r="C11"/>
  <c r="B10"/>
  <c r="B11"/>
  <c r="G42"/>
  <c r="G43"/>
  <c r="F42"/>
  <c r="F43"/>
  <c r="E42"/>
  <c r="E43"/>
  <c r="D42"/>
  <c r="D43"/>
  <c r="C42"/>
  <c r="C43"/>
  <c r="B42"/>
  <c r="B43"/>
  <c r="J43"/>
  <c r="J42" s="1"/>
  <c r="I43"/>
  <c r="I42" s="1"/>
  <c r="H43"/>
  <c r="H42" s="1"/>
  <c r="J22"/>
  <c r="J25"/>
  <c r="I22"/>
  <c r="I25"/>
  <c r="H25"/>
  <c r="G22"/>
  <c r="G25"/>
  <c r="F22"/>
  <c r="F25"/>
  <c r="E22"/>
  <c r="E23"/>
  <c r="E25"/>
  <c r="D22"/>
  <c r="D25"/>
  <c r="C22"/>
  <c r="C25"/>
  <c r="B22"/>
  <c r="B25"/>
  <c r="J23"/>
  <c r="I23"/>
  <c r="G23"/>
  <c r="F23"/>
  <c r="D23"/>
  <c r="C23"/>
  <c r="B23"/>
  <c r="B24" s="1"/>
  <c r="A22"/>
  <c r="G25" i="46"/>
  <c r="E30"/>
  <c r="E39"/>
  <c r="E40" s="1"/>
  <c r="E37"/>
  <c r="E35"/>
  <c r="E33"/>
  <c r="E31"/>
  <c r="E27"/>
  <c r="E23"/>
  <c r="E22"/>
  <c r="E13"/>
  <c r="E9"/>
  <c r="G9" s="1"/>
  <c r="G8"/>
  <c r="G7"/>
  <c r="E3"/>
  <c r="E2"/>
  <c r="F3" i="48"/>
  <c r="F10" s="1"/>
  <c r="D5"/>
  <c r="D9"/>
  <c r="D11"/>
  <c r="D13"/>
  <c r="C5"/>
  <c r="C15" s="1"/>
  <c r="C3"/>
  <c r="C10" s="1"/>
  <c r="C6"/>
  <c r="C2" i="40"/>
  <c r="D139" i="31"/>
  <c r="D140" s="1"/>
  <c r="C139"/>
  <c r="C140" s="1"/>
  <c r="B139"/>
  <c r="B140" s="1"/>
  <c r="H33" i="37"/>
  <c r="L33" s="1"/>
  <c r="L26"/>
  <c r="O26"/>
  <c r="N2"/>
  <c r="O1"/>
  <c r="C4" i="41"/>
  <c r="C9" s="1"/>
  <c r="C14"/>
  <c r="B4"/>
  <c r="B16" s="1"/>
  <c r="B17" s="1"/>
  <c r="B14"/>
  <c r="C6" i="43"/>
  <c r="B35" i="44"/>
  <c r="B36" s="1"/>
  <c r="F9"/>
  <c r="I13"/>
  <c r="I15" s="1"/>
  <c r="H9"/>
  <c r="G7"/>
  <c r="G13" s="1"/>
  <c r="G15" s="1"/>
  <c r="H5"/>
  <c r="G5"/>
  <c r="I3"/>
  <c r="I8" s="1"/>
  <c r="I9" s="1"/>
  <c r="I17" s="1"/>
  <c r="C18" i="43"/>
  <c r="G11" i="20"/>
  <c r="F11"/>
  <c r="D11"/>
  <c r="C11"/>
  <c r="B11"/>
  <c r="B25" i="28"/>
  <c r="B26" s="1"/>
  <c r="M21" i="33"/>
  <c r="H5"/>
  <c r="H15"/>
  <c r="H17" s="1"/>
  <c r="L5" i="40"/>
  <c r="K5"/>
  <c r="M3"/>
  <c r="C15" i="41"/>
  <c r="G10" i="23"/>
  <c r="I11" i="33"/>
  <c r="K11" s="1"/>
  <c r="H8"/>
  <c r="H7"/>
  <c r="P4" i="32"/>
  <c r="R4" s="1"/>
  <c r="L36" i="37"/>
  <c r="O36"/>
  <c r="Q36" s="1"/>
  <c r="B36" s="1"/>
  <c r="L35"/>
  <c r="O35"/>
  <c r="O33"/>
  <c r="Q33" s="1"/>
  <c r="B33" s="1"/>
  <c r="L34"/>
  <c r="O34"/>
  <c r="B243" i="38"/>
  <c r="G7" i="37"/>
  <c r="F3"/>
  <c r="F1"/>
  <c r="N5" i="31"/>
  <c r="M5"/>
  <c r="O3"/>
  <c r="J19" i="36"/>
  <c r="L19" s="1"/>
  <c r="L20" s="1"/>
  <c r="J23"/>
  <c r="J25" s="1"/>
  <c r="L25" s="1"/>
  <c r="E190" i="31"/>
  <c r="D190"/>
  <c r="C190"/>
  <c r="B190"/>
  <c r="E187"/>
  <c r="D187"/>
  <c r="C187"/>
  <c r="B187"/>
  <c r="D154"/>
  <c r="C154"/>
  <c r="B154"/>
  <c r="D137"/>
  <c r="D122"/>
  <c r="C122"/>
  <c r="B122"/>
  <c r="D57"/>
  <c r="C57"/>
  <c r="B57"/>
  <c r="D42"/>
  <c r="C42"/>
  <c r="B42"/>
  <c r="B27"/>
  <c r="D11"/>
  <c r="C11"/>
  <c r="B11"/>
  <c r="C1" i="33"/>
  <c r="C3" s="1"/>
  <c r="E7"/>
  <c r="G7" s="1"/>
  <c r="E8"/>
  <c r="G8" s="1"/>
  <c r="K4"/>
  <c r="K5"/>
  <c r="J5"/>
  <c r="J4"/>
  <c r="G2"/>
  <c r="H2"/>
  <c r="I2" s="1"/>
  <c r="K2" s="1"/>
  <c r="E5"/>
  <c r="G5"/>
  <c r="I182" i="31"/>
  <c r="I67"/>
  <c r="E125"/>
  <c r="D125"/>
  <c r="C125"/>
  <c r="B125"/>
  <c r="E60"/>
  <c r="D60"/>
  <c r="C60"/>
  <c r="B60"/>
  <c r="E45"/>
  <c r="D45"/>
  <c r="C45"/>
  <c r="B45"/>
  <c r="E30"/>
  <c r="D30"/>
  <c r="C30"/>
  <c r="B30"/>
  <c r="E14"/>
  <c r="D14"/>
  <c r="C14"/>
  <c r="B14"/>
  <c r="F7" i="24"/>
  <c r="F224" i="31"/>
  <c r="F225" s="1"/>
  <c r="F76"/>
  <c r="H67"/>
  <c r="G67"/>
  <c r="F67"/>
  <c r="F69"/>
  <c r="E6"/>
  <c r="H182"/>
  <c r="G182"/>
  <c r="F18" i="24"/>
  <c r="F17"/>
  <c r="E25" i="23"/>
  <c r="D25"/>
  <c r="E13"/>
  <c r="D13"/>
  <c r="E28"/>
  <c r="B22" i="28"/>
  <c r="E238" i="31"/>
  <c r="D238"/>
  <c r="C238"/>
  <c r="B238"/>
  <c r="E225"/>
  <c r="D225"/>
  <c r="C225"/>
  <c r="B225"/>
  <c r="E220"/>
  <c r="D220"/>
  <c r="C220"/>
  <c r="B220"/>
  <c r="E213"/>
  <c r="D213"/>
  <c r="C213"/>
  <c r="B213"/>
  <c r="E182"/>
  <c r="D182"/>
  <c r="C182"/>
  <c r="B182"/>
  <c r="C159"/>
  <c r="B159"/>
  <c r="E149"/>
  <c r="D149"/>
  <c r="C149"/>
  <c r="B149"/>
  <c r="C143"/>
  <c r="B143"/>
  <c r="B136"/>
  <c r="B135"/>
  <c r="B132" s="1"/>
  <c r="C134"/>
  <c r="C137" s="1"/>
  <c r="B134"/>
  <c r="E132"/>
  <c r="D132"/>
  <c r="C132"/>
  <c r="C128"/>
  <c r="E117"/>
  <c r="D117"/>
  <c r="C117"/>
  <c r="B117"/>
  <c r="E93"/>
  <c r="D93"/>
  <c r="C93"/>
  <c r="E76"/>
  <c r="D76"/>
  <c r="C76"/>
  <c r="B76"/>
  <c r="E67"/>
  <c r="D67"/>
  <c r="C67"/>
  <c r="B67"/>
  <c r="E63"/>
  <c r="D63"/>
  <c r="C63"/>
  <c r="B63"/>
  <c r="E52"/>
  <c r="D52"/>
  <c r="C52"/>
  <c r="B52"/>
  <c r="E48"/>
  <c r="D48"/>
  <c r="C48"/>
  <c r="B48"/>
  <c r="E37"/>
  <c r="D37"/>
  <c r="C37"/>
  <c r="B37"/>
  <c r="E33"/>
  <c r="D33"/>
  <c r="C33"/>
  <c r="B33"/>
  <c r="D25"/>
  <c r="D27"/>
  <c r="C25"/>
  <c r="C24"/>
  <c r="E22"/>
  <c r="C22"/>
  <c r="B22"/>
  <c r="E17"/>
  <c r="D17"/>
  <c r="C17"/>
  <c r="B17"/>
  <c r="D6"/>
  <c r="C6"/>
  <c r="B6"/>
  <c r="K6" i="25"/>
  <c r="K16"/>
  <c r="K14"/>
  <c r="K13"/>
  <c r="K12"/>
  <c r="K10"/>
  <c r="J7"/>
  <c r="K7" s="1"/>
  <c r="E22" i="26"/>
  <c r="E21"/>
  <c r="E20"/>
  <c r="E18"/>
  <c r="E17"/>
  <c r="E16"/>
  <c r="E14"/>
  <c r="E13"/>
  <c r="E12"/>
  <c r="E11"/>
  <c r="E10"/>
  <c r="E9"/>
  <c r="E8"/>
  <c r="E7"/>
  <c r="E5"/>
  <c r="E4"/>
  <c r="E3"/>
  <c r="E34" i="25"/>
  <c r="E31"/>
  <c r="E20"/>
  <c r="E33"/>
  <c r="E36" s="1"/>
  <c r="G17"/>
  <c r="F17"/>
  <c r="F16"/>
  <c r="G16"/>
  <c r="G15"/>
  <c r="F15"/>
  <c r="G14"/>
  <c r="F14"/>
  <c r="F13"/>
  <c r="G13"/>
  <c r="H13" s="1"/>
  <c r="G12"/>
  <c r="F12"/>
  <c r="G10"/>
  <c r="F10"/>
  <c r="H10" s="1"/>
  <c r="G9"/>
  <c r="F9"/>
  <c r="G8"/>
  <c r="F8"/>
  <c r="F7"/>
  <c r="G7"/>
  <c r="G6"/>
  <c r="F6"/>
  <c r="G5"/>
  <c r="F5"/>
  <c r="G3"/>
  <c r="F3"/>
  <c r="G2"/>
  <c r="F2"/>
  <c r="M8" i="24"/>
  <c r="M10" s="1"/>
  <c r="E35"/>
  <c r="E32"/>
  <c r="G4"/>
  <c r="G11"/>
  <c r="G10"/>
  <c r="G9"/>
  <c r="G8"/>
  <c r="G7"/>
  <c r="G6"/>
  <c r="G18"/>
  <c r="G17"/>
  <c r="G16"/>
  <c r="G15"/>
  <c r="G14"/>
  <c r="G13"/>
  <c r="G3"/>
  <c r="H18"/>
  <c r="F16"/>
  <c r="H16" s="1"/>
  <c r="F15"/>
  <c r="F14"/>
  <c r="F13"/>
  <c r="F11"/>
  <c r="H11" s="1"/>
  <c r="F10"/>
  <c r="F9"/>
  <c r="H9"/>
  <c r="F8"/>
  <c r="H7"/>
  <c r="F6"/>
  <c r="F4"/>
  <c r="F3"/>
  <c r="E21"/>
  <c r="D22" i="31"/>
  <c r="B137"/>
  <c r="E143"/>
  <c r="B56" i="20"/>
  <c r="C56"/>
  <c r="D56"/>
  <c r="E56"/>
  <c r="F56"/>
  <c r="D28" i="23"/>
  <c r="C28"/>
  <c r="C25"/>
  <c r="B25"/>
  <c r="C13"/>
  <c r="B13"/>
  <c r="E4"/>
  <c r="D4"/>
  <c r="C4"/>
  <c r="E7"/>
  <c r="E8" s="1"/>
  <c r="E15" s="1"/>
  <c r="E16" s="1"/>
  <c r="D7"/>
  <c r="C7"/>
  <c r="C8" s="1"/>
  <c r="C15" s="1"/>
  <c r="C16" s="1"/>
  <c r="B7"/>
  <c r="B4"/>
  <c r="B19" i="18"/>
  <c r="G55" i="20"/>
  <c r="F55"/>
  <c r="E55"/>
  <c r="D55"/>
  <c r="C55"/>
  <c r="B45"/>
  <c r="B46" s="1"/>
  <c r="G46"/>
  <c r="F46"/>
  <c r="E46"/>
  <c r="D46"/>
  <c r="C46"/>
  <c r="G43"/>
  <c r="F43"/>
  <c r="D43"/>
  <c r="C43"/>
  <c r="B43"/>
  <c r="C35"/>
  <c r="B35"/>
  <c r="G32"/>
  <c r="F32"/>
  <c r="E32"/>
  <c r="D32"/>
  <c r="C32"/>
  <c r="B32"/>
  <c r="G30"/>
  <c r="F30"/>
  <c r="E30"/>
  <c r="D30"/>
  <c r="C30"/>
  <c r="B30"/>
  <c r="D27"/>
  <c r="C27"/>
  <c r="B27"/>
  <c r="G25"/>
  <c r="F25"/>
  <c r="D25"/>
  <c r="C25"/>
  <c r="B25"/>
  <c r="B17"/>
  <c r="G23"/>
  <c r="F23"/>
  <c r="D23"/>
  <c r="C23"/>
  <c r="B23"/>
  <c r="G21"/>
  <c r="F21"/>
  <c r="D21"/>
  <c r="C21"/>
  <c r="B21"/>
  <c r="G19"/>
  <c r="F19"/>
  <c r="D19"/>
  <c r="C19"/>
  <c r="B19"/>
  <c r="G17"/>
  <c r="F17"/>
  <c r="D17"/>
  <c r="C17"/>
  <c r="G15"/>
  <c r="F15"/>
  <c r="D15"/>
  <c r="C15"/>
  <c r="B15"/>
  <c r="G13"/>
  <c r="F13"/>
  <c r="D13"/>
  <c r="C13"/>
  <c r="B13"/>
  <c r="G6"/>
  <c r="F6"/>
  <c r="D6"/>
  <c r="C6"/>
  <c r="F48" i="8"/>
  <c r="B62" i="18"/>
  <c r="C62"/>
  <c r="D62"/>
  <c r="E62"/>
  <c r="F62"/>
  <c r="G62"/>
  <c r="G50"/>
  <c r="F50"/>
  <c r="E50"/>
  <c r="D50"/>
  <c r="C50"/>
  <c r="B50"/>
  <c r="G19"/>
  <c r="F19"/>
  <c r="E19"/>
  <c r="D19"/>
  <c r="C19"/>
  <c r="F58" i="7"/>
  <c r="E51" i="3"/>
  <c r="I41" i="7"/>
  <c r="I45" i="8" s="1"/>
  <c r="O44" i="7"/>
  <c r="O34"/>
  <c r="O33"/>
  <c r="O32"/>
  <c r="O15"/>
  <c r="H41"/>
  <c r="H58" s="1"/>
  <c r="N34"/>
  <c r="N33"/>
  <c r="N32"/>
  <c r="N22"/>
  <c r="G41"/>
  <c r="M32"/>
  <c r="M28"/>
  <c r="M24"/>
  <c r="M22"/>
  <c r="F51" i="3"/>
  <c r="G54" s="1"/>
  <c r="G51" s="1"/>
  <c r="D51"/>
  <c r="C51"/>
  <c r="B51"/>
  <c r="F48"/>
  <c r="E48"/>
  <c r="D48"/>
  <c r="C48"/>
  <c r="B48"/>
  <c r="E28" i="7"/>
  <c r="K15"/>
  <c r="K4"/>
  <c r="G43" i="8"/>
  <c r="K22" i="7"/>
  <c r="K32"/>
  <c r="E48" i="8"/>
  <c r="D48"/>
  <c r="C48"/>
  <c r="B48"/>
  <c r="F39"/>
  <c r="E39"/>
  <c r="D39"/>
  <c r="C39"/>
  <c r="B39"/>
  <c r="F30"/>
  <c r="E30"/>
  <c r="D30"/>
  <c r="C30"/>
  <c r="B30"/>
  <c r="F12"/>
  <c r="F19" s="1"/>
  <c r="F23" s="1"/>
  <c r="E12"/>
  <c r="E19"/>
  <c r="E23" s="1"/>
  <c r="D12"/>
  <c r="D19" s="1"/>
  <c r="D23" s="1"/>
  <c r="C12"/>
  <c r="C19" s="1"/>
  <c r="C23" s="1"/>
  <c r="C41" s="1"/>
  <c r="B12"/>
  <c r="B19" s="1"/>
  <c r="B23" s="1"/>
  <c r="E45" i="7"/>
  <c r="D45"/>
  <c r="C45"/>
  <c r="B45"/>
  <c r="F45"/>
  <c r="G43"/>
  <c r="G42"/>
  <c r="H42" s="1"/>
  <c r="I42" s="1"/>
  <c r="I62" i="5"/>
  <c r="H62"/>
  <c r="G62"/>
  <c r="I55"/>
  <c r="H55"/>
  <c r="G55"/>
  <c r="F35" i="7"/>
  <c r="F47" s="1"/>
  <c r="D35"/>
  <c r="C35"/>
  <c r="B35"/>
  <c r="E35"/>
  <c r="E47" s="1"/>
  <c r="B46" i="5"/>
  <c r="F46"/>
  <c r="E46"/>
  <c r="D46"/>
  <c r="B15"/>
  <c r="C15"/>
  <c r="D15"/>
  <c r="E15"/>
  <c r="F23" i="7"/>
  <c r="F46" s="1"/>
  <c r="E23"/>
  <c r="D23"/>
  <c r="C23"/>
  <c r="B23"/>
  <c r="I34" i="5"/>
  <c r="H34"/>
  <c r="H38" s="1"/>
  <c r="G34"/>
  <c r="G20" i="7" s="1"/>
  <c r="M20" s="1"/>
  <c r="F38" i="5"/>
  <c r="E38"/>
  <c r="D38"/>
  <c r="C38"/>
  <c r="B38"/>
  <c r="F32"/>
  <c r="G30" s="1"/>
  <c r="G32" s="1"/>
  <c r="H30" s="1"/>
  <c r="H19" i="7" s="1"/>
  <c r="E32" i="5"/>
  <c r="D30"/>
  <c r="D32" s="1"/>
  <c r="C30"/>
  <c r="C32" s="1"/>
  <c r="B30"/>
  <c r="B32" s="1"/>
  <c r="E12" i="7"/>
  <c r="E16" s="1"/>
  <c r="D12"/>
  <c r="D14" i="5" s="1"/>
  <c r="D17" s="1"/>
  <c r="D21" s="1"/>
  <c r="C12" i="7"/>
  <c r="C16" s="1"/>
  <c r="B12"/>
  <c r="B16" s="1"/>
  <c r="B25" s="1"/>
  <c r="F7"/>
  <c r="F52" s="1"/>
  <c r="F67" s="1"/>
  <c r="E7"/>
  <c r="E50" s="1"/>
  <c r="D7"/>
  <c r="D50" s="1"/>
  <c r="C7"/>
  <c r="C50" s="1"/>
  <c r="B7"/>
  <c r="B50" s="1"/>
  <c r="F69"/>
  <c r="E41" i="8"/>
  <c r="F49" i="7"/>
  <c r="B14" i="5"/>
  <c r="I35" i="8"/>
  <c r="H35"/>
  <c r="G35"/>
  <c r="E11" i="5"/>
  <c r="D11"/>
  <c r="C11"/>
  <c r="B11"/>
  <c r="F15" i="3"/>
  <c r="G15" s="1"/>
  <c r="H15"/>
  <c r="G6"/>
  <c r="H6"/>
  <c r="F9"/>
  <c r="G9"/>
  <c r="H9" s="1"/>
  <c r="E14"/>
  <c r="C9"/>
  <c r="E53" i="5"/>
  <c r="E55"/>
  <c r="D53"/>
  <c r="D55"/>
  <c r="C53"/>
  <c r="C55"/>
  <c r="B53"/>
  <c r="B55"/>
  <c r="C61"/>
  <c r="C62"/>
  <c r="B61"/>
  <c r="B62"/>
  <c r="D61"/>
  <c r="D62"/>
  <c r="E61"/>
  <c r="E62"/>
  <c r="F61"/>
  <c r="F62"/>
  <c r="F53"/>
  <c r="F55"/>
  <c r="G60"/>
  <c r="G40" i="7" s="1"/>
  <c r="H60" i="5"/>
  <c r="H40" i="7" s="1"/>
  <c r="G8" i="8"/>
  <c r="G9"/>
  <c r="G36" s="1"/>
  <c r="G52" i="5"/>
  <c r="G39" i="7" s="1"/>
  <c r="H8" i="8"/>
  <c r="H9"/>
  <c r="H36" s="1"/>
  <c r="I9"/>
  <c r="I36" s="1"/>
  <c r="H52" i="5"/>
  <c r="H39" i="7" s="1"/>
  <c r="I16" i="8" s="1"/>
  <c r="I8"/>
  <c r="I60" i="5"/>
  <c r="I40" i="7" s="1"/>
  <c r="O40" s="1"/>
  <c r="I52" i="5"/>
  <c r="I39" i="7" s="1"/>
  <c r="O39" s="1"/>
  <c r="H5" i="8"/>
  <c r="H12" s="1"/>
  <c r="H19" s="1"/>
  <c r="G5"/>
  <c r="G12" s="1"/>
  <c r="G19" s="1"/>
  <c r="F63" i="7"/>
  <c r="I5" i="8"/>
  <c r="I12"/>
  <c r="I19" s="1"/>
  <c r="G43" i="5"/>
  <c r="G46" s="1"/>
  <c r="G6" i="7" s="1"/>
  <c r="G7" s="1"/>
  <c r="G63"/>
  <c r="H63"/>
  <c r="H43" i="5"/>
  <c r="H46" s="1"/>
  <c r="H6" i="7" s="1"/>
  <c r="H7" s="1"/>
  <c r="N7" s="1"/>
  <c r="I43" i="5"/>
  <c r="I46" s="1"/>
  <c r="I6" i="7" s="1"/>
  <c r="I7" s="1"/>
  <c r="I63"/>
  <c r="G19"/>
  <c r="M19" s="1"/>
  <c r="G16" i="8"/>
  <c r="E14" i="52"/>
  <c r="G17" i="8"/>
  <c r="E5" i="52"/>
  <c r="L17" i="44"/>
  <c r="H35" i="51"/>
  <c r="H34" s="1"/>
  <c r="E11" i="52"/>
  <c r="G11"/>
  <c r="H11"/>
  <c r="G51" i="51"/>
  <c r="F11" i="52"/>
  <c r="E17"/>
  <c r="E28"/>
  <c r="F4" i="58"/>
  <c r="C54" i="47"/>
  <c r="B16" i="32"/>
  <c r="C16" i="43"/>
  <c r="F26" i="52" l="1"/>
  <c r="F88" i="51"/>
  <c r="H60" i="16"/>
  <c r="L17" i="52" s="1"/>
  <c r="D20" i="51"/>
  <c r="F20"/>
  <c r="F12"/>
  <c r="F115"/>
  <c r="I102"/>
  <c r="J41" i="18"/>
  <c r="I61"/>
  <c r="I62" s="1"/>
  <c r="E115" i="51"/>
  <c r="C88"/>
  <c r="E20"/>
  <c r="F18"/>
  <c r="F33" i="52"/>
  <c r="J39" i="18"/>
  <c r="D40" i="51"/>
  <c r="E13"/>
  <c r="B6"/>
  <c r="E14" i="5"/>
  <c r="E17" s="1"/>
  <c r="E21" s="1"/>
  <c r="H13" i="24"/>
  <c r="H15"/>
  <c r="B9" i="41"/>
  <c r="C12" i="48"/>
  <c r="H36" i="57"/>
  <c r="H38" s="1"/>
  <c r="H39" s="1"/>
  <c r="C14" i="5"/>
  <c r="C17" s="1"/>
  <c r="C21" s="1"/>
  <c r="D16" i="7"/>
  <c r="D25" s="1"/>
  <c r="B17" i="5"/>
  <c r="B21" s="1"/>
  <c r="D47" i="7"/>
  <c r="D56" i="3"/>
  <c r="C56"/>
  <c r="O41" i="7"/>
  <c r="I58"/>
  <c r="B8" i="23"/>
  <c r="D8"/>
  <c r="D15" s="1"/>
  <c r="D16" s="1"/>
  <c r="H8" i="24"/>
  <c r="H5" i="25"/>
  <c r="H7"/>
  <c r="H9"/>
  <c r="H14"/>
  <c r="C16" i="41"/>
  <c r="C17" s="1"/>
  <c r="C8" i="48"/>
  <c r="C18"/>
  <c r="C19" s="1"/>
  <c r="B31" i="51"/>
  <c r="F31"/>
  <c r="B36"/>
  <c r="L19" i="44"/>
  <c r="D52" i="45" s="1"/>
  <c r="N17" i="44"/>
  <c r="E26" i="45"/>
  <c r="E31" s="1"/>
  <c r="E38" s="1"/>
  <c r="E40" s="1"/>
  <c r="I187" i="31"/>
  <c r="X3" i="33"/>
  <c r="R6" s="1"/>
  <c r="T6" s="1"/>
  <c r="X4"/>
  <c r="V6" s="1"/>
  <c r="W6" s="1"/>
  <c r="X6" s="1"/>
  <c r="Y6" s="1"/>
  <c r="D8" i="41" s="1"/>
  <c r="G38" i="57"/>
  <c r="G39" s="1"/>
  <c r="I38"/>
  <c r="I39" s="1"/>
  <c r="N38"/>
  <c r="N39" s="1"/>
  <c r="O23" i="33"/>
  <c r="B73" i="51"/>
  <c r="D73"/>
  <c r="E88"/>
  <c r="G115"/>
  <c r="C239" i="31"/>
  <c r="C242" s="1"/>
  <c r="D38" i="57"/>
  <c r="H27" i="58"/>
  <c r="H65" s="1"/>
  <c r="H66" s="1"/>
  <c r="H154" i="31"/>
  <c r="F154"/>
  <c r="F156" s="1"/>
  <c r="F157" s="1"/>
  <c r="F59"/>
  <c r="F61" s="1"/>
  <c r="F44"/>
  <c r="F46" s="1"/>
  <c r="B18" i="57"/>
  <c r="B44" s="1"/>
  <c r="B45" s="1"/>
  <c r="H40" i="51"/>
  <c r="E12" i="48"/>
  <c r="H75" i="51"/>
  <c r="K19" i="7"/>
  <c r="G38" i="5"/>
  <c r="F50" i="7"/>
  <c r="B56" i="3"/>
  <c r="H17" i="25"/>
  <c r="C20" i="43"/>
  <c r="B38" i="44"/>
  <c r="C14" i="48"/>
  <c r="F48" i="51"/>
  <c r="C108"/>
  <c r="B108"/>
  <c r="D32" i="52"/>
  <c r="H17" i="44"/>
  <c r="I11" i="36"/>
  <c r="C12" i="45"/>
  <c r="E73" i="51"/>
  <c r="D88"/>
  <c r="D27" i="58"/>
  <c r="D73" s="1"/>
  <c r="H24" i="20"/>
  <c r="D7" i="52" s="1"/>
  <c r="G57" i="58"/>
  <c r="G59" s="1"/>
  <c r="G89" i="31"/>
  <c r="F39" i="55"/>
  <c r="F41" s="1"/>
  <c r="E24" i="56" s="1"/>
  <c r="H89" i="31"/>
  <c r="I122"/>
  <c r="B28" i="57"/>
  <c r="B33" i="49"/>
  <c r="I47" i="18"/>
  <c r="M32" i="52" s="1"/>
  <c r="C28" i="57"/>
  <c r="C38" s="1"/>
  <c r="G57" i="31"/>
  <c r="G59" s="1"/>
  <c r="B36" i="57"/>
  <c r="D5" i="40"/>
  <c r="M29" i="53"/>
  <c r="E37"/>
  <c r="D2" i="41"/>
  <c r="D4" s="1"/>
  <c r="E5" i="55"/>
  <c r="E9" s="1"/>
  <c r="K25" i="40"/>
  <c r="C3"/>
  <c r="F136" i="31"/>
  <c r="G134" s="1"/>
  <c r="G137" s="1"/>
  <c r="I10"/>
  <c r="I11" s="1"/>
  <c r="F4" i="40"/>
  <c r="E4" i="67"/>
  <c r="D42"/>
  <c r="G184" i="31"/>
  <c r="G187" s="1"/>
  <c r="F187"/>
  <c r="F6" i="51"/>
  <c r="F7"/>
  <c r="M36" i="52"/>
  <c r="I16" i="16"/>
  <c r="J13"/>
  <c r="K13" s="1"/>
  <c r="E31" i="52"/>
  <c r="E25" i="20"/>
  <c r="E13"/>
  <c r="E35"/>
  <c r="E11"/>
  <c r="E43"/>
  <c r="E23"/>
  <c r="E19"/>
  <c r="E51"/>
  <c r="E27" i="67"/>
  <c r="D59"/>
  <c r="E5" i="54"/>
  <c r="E9" s="1"/>
  <c r="D31" i="56" s="1"/>
  <c r="K29" i="40"/>
  <c r="F45" i="55"/>
  <c r="F50" s="1"/>
  <c r="E20" i="56" s="1"/>
  <c r="F3" i="55"/>
  <c r="E27" i="56"/>
  <c r="G5" i="54"/>
  <c r="F29" i="56" s="1"/>
  <c r="M29" i="40"/>
  <c r="M23" s="1"/>
  <c r="B18" i="36"/>
  <c r="B21"/>
  <c r="F13" i="51"/>
  <c r="F14"/>
  <c r="E8"/>
  <c r="E7"/>
  <c r="E19"/>
  <c r="E18"/>
  <c r="C12" i="58"/>
  <c r="C15" s="1"/>
  <c r="C27" s="1"/>
  <c r="C60" s="1"/>
  <c r="C69"/>
  <c r="G59" i="20"/>
  <c r="G35"/>
  <c r="G38"/>
  <c r="G66" i="16" s="1"/>
  <c r="D63" i="67"/>
  <c r="E33"/>
  <c r="D57"/>
  <c r="E25"/>
  <c r="F14" i="48"/>
  <c r="D58" i="67"/>
  <c r="F137" i="31"/>
  <c r="F139" s="1"/>
  <c r="F141" s="1"/>
  <c r="D50" i="67"/>
  <c r="E6" i="20"/>
  <c r="C115" i="51"/>
  <c r="J17" i="67"/>
  <c r="E6" i="48"/>
  <c r="G15" i="8"/>
  <c r="F41"/>
  <c r="E15" i="20"/>
  <c r="E21"/>
  <c r="H6" i="24"/>
  <c r="M36" i="57"/>
  <c r="M38" s="1"/>
  <c r="D28" i="67"/>
  <c r="H31" i="51"/>
  <c r="E58" i="67"/>
  <c r="I57" i="31"/>
  <c r="G42"/>
  <c r="G44" s="1"/>
  <c r="G46" s="1"/>
  <c r="E64" i="67"/>
  <c r="F34"/>
  <c r="F58"/>
  <c r="G26"/>
  <c r="G58" s="1"/>
  <c r="F55" i="58"/>
  <c r="F19"/>
  <c r="D37" i="53"/>
  <c r="L29"/>
  <c r="F10" i="45"/>
  <c r="F12"/>
  <c r="D6" i="51"/>
  <c r="D7"/>
  <c r="B14" i="49"/>
  <c r="B15" s="1"/>
  <c r="B237" i="31"/>
  <c r="B232"/>
  <c r="F14" i="43"/>
  <c r="D39" i="57"/>
  <c r="M19" i="44"/>
  <c r="E52" i="45" s="1"/>
  <c r="M17" i="44"/>
  <c r="E50" i="45"/>
  <c r="L8" i="52"/>
  <c r="D18" i="51"/>
  <c r="D19"/>
  <c r="D35" i="20"/>
  <c r="D59"/>
  <c r="D38"/>
  <c r="D66" i="16" s="1"/>
  <c r="G26" i="52"/>
  <c r="L3" i="16"/>
  <c r="H26" i="52" s="1"/>
  <c r="E32" i="67"/>
  <c r="D62"/>
  <c r="D35"/>
  <c r="C49" i="49"/>
  <c r="C22"/>
  <c r="C41" s="1"/>
  <c r="D17" i="39"/>
  <c r="D19" s="1"/>
  <c r="E2" i="41" s="1"/>
  <c r="E4" s="1"/>
  <c r="E11" s="1"/>
  <c r="C8" i="57"/>
  <c r="I7" i="66"/>
  <c r="I12" s="1"/>
  <c r="H62" i="58"/>
  <c r="H63" s="1"/>
  <c r="F8" i="51"/>
  <c r="E17" i="20"/>
  <c r="H12" i="25"/>
  <c r="J38" i="57"/>
  <c r="J47" s="1"/>
  <c r="D64" i="67"/>
  <c r="C26" i="39"/>
  <c r="H16" i="25"/>
  <c r="F17" i="44"/>
  <c r="D26" i="45"/>
  <c r="D31" s="1"/>
  <c r="D38" s="1"/>
  <c r="D40" s="1"/>
  <c r="K14" i="33"/>
  <c r="K16" s="1"/>
  <c r="H11" i="51"/>
  <c r="H10" s="1"/>
  <c r="H12" s="1"/>
  <c r="D12"/>
  <c r="H20" i="7"/>
  <c r="C47"/>
  <c r="B47"/>
  <c r="H3" i="24"/>
  <c r="H17"/>
  <c r="H2" i="25"/>
  <c r="H15"/>
  <c r="C27" i="31"/>
  <c r="J6" i="33"/>
  <c r="Q34" i="37"/>
  <c r="B34" s="1"/>
  <c r="Q35"/>
  <c r="B35" s="1"/>
  <c r="B15" i="41"/>
  <c r="E31" i="51"/>
  <c r="C36"/>
  <c r="C5" i="40"/>
  <c r="E108" i="51"/>
  <c r="D108"/>
  <c r="F17" i="5"/>
  <c r="F21" s="1"/>
  <c r="L37" i="52"/>
  <c r="K29" i="53"/>
  <c r="F40" i="45"/>
  <c r="X8" i="33"/>
  <c r="Y8" s="1"/>
  <c r="F8" i="41" s="1"/>
  <c r="F14" s="1"/>
  <c r="C10" i="45"/>
  <c r="L25" i="40"/>
  <c r="L36" i="57"/>
  <c r="L38" s="1"/>
  <c r="L39" s="1"/>
  <c r="D69" i="58"/>
  <c r="B41" i="49"/>
  <c r="D72" i="58"/>
  <c r="G79" i="51"/>
  <c r="B88"/>
  <c r="H17"/>
  <c r="E12"/>
  <c r="F19"/>
  <c r="F38" i="20"/>
  <c r="F66" i="16" s="1"/>
  <c r="K17" i="40"/>
  <c r="K11" s="1"/>
  <c r="D11" i="59"/>
  <c r="E11" s="1"/>
  <c r="D231" i="31"/>
  <c r="E231"/>
  <c r="E237" s="1"/>
  <c r="E239" s="1"/>
  <c r="E242" s="1"/>
  <c r="F59" i="20"/>
  <c r="I5"/>
  <c r="I20" s="1"/>
  <c r="F19" i="55"/>
  <c r="F32" i="54"/>
  <c r="F34" s="1"/>
  <c r="E11" i="56" s="1"/>
  <c r="H136" i="31"/>
  <c r="G27"/>
  <c r="B12" i="51"/>
  <c r="C8"/>
  <c r="J36" i="57"/>
  <c r="D7" i="49"/>
  <c r="H5" i="51"/>
  <c r="E14"/>
  <c r="D14"/>
  <c r="B15" i="23"/>
  <c r="B16" s="1"/>
  <c r="E34" i="24"/>
  <c r="E37" s="1"/>
  <c r="H14"/>
  <c r="H6" i="25"/>
  <c r="H8"/>
  <c r="K6" i="33"/>
  <c r="C14" i="51"/>
  <c r="B19"/>
  <c r="D31"/>
  <c r="B48"/>
  <c r="C40"/>
  <c r="D115"/>
  <c r="J16" i="37"/>
  <c r="B11" s="1"/>
  <c r="D3" i="48" s="1"/>
  <c r="D6" s="1"/>
  <c r="E17" i="36"/>
  <c r="L29" i="40"/>
  <c r="L23" s="1"/>
  <c r="E57" i="58"/>
  <c r="E59" s="1"/>
  <c r="C73" i="51"/>
  <c r="K45" i="16"/>
  <c r="D10" i="66"/>
  <c r="D12" s="1"/>
  <c r="D16" s="1"/>
  <c r="F25" i="58"/>
  <c r="G27"/>
  <c r="F9" i="54"/>
  <c r="M7" i="7"/>
  <c r="G52"/>
  <c r="G67" s="1"/>
  <c r="G14" i="48"/>
  <c r="G8"/>
  <c r="G18"/>
  <c r="G19" s="1"/>
  <c r="I52" i="7"/>
  <c r="I67" s="1"/>
  <c r="O7"/>
  <c r="O42"/>
  <c r="D12" i="48"/>
  <c r="G29" i="7"/>
  <c r="L44" i="57"/>
  <c r="L45" s="1"/>
  <c r="N41"/>
  <c r="N42" s="1"/>
  <c r="N44"/>
  <c r="N45" s="1"/>
  <c r="G36" i="52"/>
  <c r="L37" i="16"/>
  <c r="H36" i="52" s="1"/>
  <c r="E6" i="43"/>
  <c r="G60" i="58"/>
  <c r="E23" i="54"/>
  <c r="E19"/>
  <c r="B41" i="57"/>
  <c r="B42" s="1"/>
  <c r="H52" i="7"/>
  <c r="H67" s="1"/>
  <c r="B13" i="51"/>
  <c r="G45" i="7"/>
  <c r="K39"/>
  <c r="F57"/>
  <c r="F59" s="1"/>
  <c r="F61" s="1"/>
  <c r="K20"/>
  <c r="F16"/>
  <c r="F25" s="1"/>
  <c r="D41" i="8"/>
  <c r="C13" i="41"/>
  <c r="C11"/>
  <c r="F6" i="48"/>
  <c r="D10"/>
  <c r="F108" i="51"/>
  <c r="B115"/>
  <c r="H4" i="5"/>
  <c r="L30" i="52"/>
  <c r="E47" i="45"/>
  <c r="D15" i="48"/>
  <c r="D16" s="1"/>
  <c r="D8"/>
  <c r="E14"/>
  <c r="E15"/>
  <c r="E16" s="1"/>
  <c r="K19" i="44"/>
  <c r="C52" i="45" s="1"/>
  <c r="K17" i="44"/>
  <c r="E12" i="45"/>
  <c r="E10"/>
  <c r="D12"/>
  <c r="O38" i="57"/>
  <c r="I56" i="51"/>
  <c r="J53"/>
  <c r="E14" i="43"/>
  <c r="E16" s="1"/>
  <c r="E20" s="1"/>
  <c r="J12" i="20" s="1"/>
  <c r="C33" i="49"/>
  <c r="C35" s="1"/>
  <c r="D25"/>
  <c r="D34" s="1"/>
  <c r="D22"/>
  <c r="F2" i="41"/>
  <c r="F4" s="1"/>
  <c r="F15" s="1"/>
  <c r="D2" i="40"/>
  <c r="G121" i="31"/>
  <c r="H119" s="1"/>
  <c r="H122" s="1"/>
  <c r="H42"/>
  <c r="H41"/>
  <c r="I39" s="1"/>
  <c r="I42" s="1"/>
  <c r="E4" i="40"/>
  <c r="K40" i="7"/>
  <c r="C25"/>
  <c r="G48" i="3"/>
  <c r="F56"/>
  <c r="C20" i="51"/>
  <c r="C19"/>
  <c r="C18"/>
  <c r="G16" i="48"/>
  <c r="G10"/>
  <c r="S7" i="33"/>
  <c r="Z6"/>
  <c r="L41" i="57"/>
  <c r="L42" s="1"/>
  <c r="F41"/>
  <c r="F42" s="1"/>
  <c r="F44"/>
  <c r="F45" s="1"/>
  <c r="H44"/>
  <c r="H45" s="1"/>
  <c r="J44"/>
  <c r="J45" s="1"/>
  <c r="C7" i="51"/>
  <c r="H16" i="8"/>
  <c r="N19" i="7"/>
  <c r="K42"/>
  <c r="I20"/>
  <c r="I38" i="5"/>
  <c r="E25" i="7"/>
  <c r="H43"/>
  <c r="I43" s="1"/>
  <c r="O43" s="1"/>
  <c r="K43"/>
  <c r="H19" i="24"/>
  <c r="H10"/>
  <c r="B13" i="41"/>
  <c r="B11"/>
  <c r="E13"/>
  <c r="C16" i="48"/>
  <c r="C12" i="51"/>
  <c r="C13"/>
  <c r="C6"/>
  <c r="E40"/>
  <c r="G9" i="5"/>
  <c r="F15" i="48"/>
  <c r="F16" s="1"/>
  <c r="G6"/>
  <c r="G12"/>
  <c r="B5" i="36"/>
  <c r="H9" s="1"/>
  <c r="B6"/>
  <c r="E8" i="48"/>
  <c r="K38" i="57"/>
  <c r="H41"/>
  <c r="H42" s="1"/>
  <c r="F4" i="36"/>
  <c r="E6"/>
  <c r="D13" i="59"/>
  <c r="D17" s="1"/>
  <c r="D4" i="32" s="1"/>
  <c r="I27" i="18"/>
  <c r="H112" i="51"/>
  <c r="H115" s="1"/>
  <c r="I23" i="16"/>
  <c r="I82" i="51"/>
  <c r="I81" s="1"/>
  <c r="I35" i="16"/>
  <c r="I40" i="18" s="1"/>
  <c r="M31" i="52" s="1"/>
  <c r="G17" i="51"/>
  <c r="G5"/>
  <c r="G11"/>
  <c r="H5" i="20"/>
  <c r="G47" i="51"/>
  <c r="G48" s="1"/>
  <c r="G30"/>
  <c r="G31" s="1"/>
  <c r="G39"/>
  <c r="G40" s="1"/>
  <c r="G35"/>
  <c r="G36" s="1"/>
  <c r="D5" i="52"/>
  <c r="D39" i="55"/>
  <c r="D41" s="1"/>
  <c r="C24" i="56" s="1"/>
  <c r="D24" i="55"/>
  <c r="D19"/>
  <c r="D13"/>
  <c r="E7" i="49"/>
  <c r="E12"/>
  <c r="E9"/>
  <c r="F26" i="55"/>
  <c r="E14" i="56" s="1"/>
  <c r="L13" i="55"/>
  <c r="E19"/>
  <c r="E24"/>
  <c r="E13"/>
  <c r="E39"/>
  <c r="E41" s="1"/>
  <c r="D24" i="56" s="1"/>
  <c r="F17" i="39"/>
  <c r="F19" s="1"/>
  <c r="E16" i="57"/>
  <c r="E18" s="1"/>
  <c r="B36" i="32"/>
  <c r="E10" i="48"/>
  <c r="H32" i="5"/>
  <c r="I30" s="1"/>
  <c r="B18" i="51"/>
  <c r="D8"/>
  <c r="H54" i="3"/>
  <c r="B41" i="8"/>
  <c r="H45"/>
  <c r="E56" i="3"/>
  <c r="G58" i="7"/>
  <c r="G45" i="8"/>
  <c r="K41" i="7"/>
  <c r="Q26" i="37"/>
  <c r="B26" s="1"/>
  <c r="F8" i="48"/>
  <c r="F12"/>
  <c r="E28" i="46"/>
  <c r="F39" i="57"/>
  <c r="J41"/>
  <c r="J42" s="1"/>
  <c r="G41"/>
  <c r="G42" s="1"/>
  <c r="G44"/>
  <c r="G45" s="1"/>
  <c r="I44"/>
  <c r="I45" s="1"/>
  <c r="I41"/>
  <c r="K41"/>
  <c r="K42" s="1"/>
  <c r="K44"/>
  <c r="K45" s="1"/>
  <c r="M44"/>
  <c r="M45" s="1"/>
  <c r="M41"/>
  <c r="M42" s="1"/>
  <c r="O41"/>
  <c r="O42" s="1"/>
  <c r="O44"/>
  <c r="O45" s="1"/>
  <c r="D13" i="43"/>
  <c r="C59" i="20"/>
  <c r="C38"/>
  <c r="C66" i="16" s="1"/>
  <c r="E38" i="54"/>
  <c r="E40" s="1"/>
  <c r="D25" i="56" s="1"/>
  <c r="I99" i="31"/>
  <c r="I101" s="1"/>
  <c r="F5" i="40"/>
  <c r="C15" i="53"/>
  <c r="C47" i="45"/>
  <c r="D44" i="57"/>
  <c r="D45" s="1"/>
  <c r="F71" i="58"/>
  <c r="H77" i="51"/>
  <c r="H79" s="1"/>
  <c r="H85" s="1"/>
  <c r="M35" i="52"/>
  <c r="C232" i="31"/>
  <c r="D5" i="55"/>
  <c r="J25" i="40"/>
  <c r="J23" s="1"/>
  <c r="I18" i="20"/>
  <c r="I22"/>
  <c r="I12"/>
  <c r="H57" i="58"/>
  <c r="H59" s="1"/>
  <c r="F9" i="55"/>
  <c r="E29" i="56"/>
  <c r="F33" i="55"/>
  <c r="F35" s="1"/>
  <c r="E10" i="56" s="1"/>
  <c r="G24" i="55"/>
  <c r="G19"/>
  <c r="G39"/>
  <c r="G41" s="1"/>
  <c r="F24" i="56" s="1"/>
  <c r="I134" i="31"/>
  <c r="I137" s="1"/>
  <c r="H137"/>
  <c r="F15" i="53"/>
  <c r="N19" i="44"/>
  <c r="F52" i="45" s="1"/>
  <c r="E20" i="46"/>
  <c r="J7" i="37"/>
  <c r="J9" s="1"/>
  <c r="X9" i="33"/>
  <c r="Y9" s="1"/>
  <c r="G8" i="41" s="1"/>
  <c r="C18" i="57"/>
  <c r="C39" s="1"/>
  <c r="B59" i="58"/>
  <c r="G7" i="51"/>
  <c r="C37" i="67"/>
  <c r="B35" i="49"/>
  <c r="H42" i="16"/>
  <c r="D37" i="52"/>
  <c r="H107" i="51"/>
  <c r="H46"/>
  <c r="H48" s="1"/>
  <c r="E12" i="58"/>
  <c r="E15" s="1"/>
  <c r="E27" s="1"/>
  <c r="E60" s="1"/>
  <c r="E72"/>
  <c r="B15"/>
  <c r="B27" s="1"/>
  <c r="E59" i="20"/>
  <c r="E38"/>
  <c r="E66" i="16" s="1"/>
  <c r="F13" i="67"/>
  <c r="E50"/>
  <c r="D45"/>
  <c r="E7"/>
  <c r="D9"/>
  <c r="H51" i="16"/>
  <c r="G105" i="51"/>
  <c r="C10" i="66"/>
  <c r="C12" s="1"/>
  <c r="C8"/>
  <c r="J39" i="16"/>
  <c r="J59" i="51"/>
  <c r="I73"/>
  <c r="I75" s="1"/>
  <c r="I79" s="1"/>
  <c r="F57" i="58"/>
  <c r="F59" s="1"/>
  <c r="E54" i="47"/>
  <c r="E32" i="54"/>
  <c r="E34" s="1"/>
  <c r="D11" i="56" s="1"/>
  <c r="H22" i="33"/>
  <c r="I22" s="1"/>
  <c r="K22" s="1"/>
  <c r="D5" i="39" s="1"/>
  <c r="G38" i="54"/>
  <c r="G40" s="1"/>
  <c r="F25" i="56" s="1"/>
  <c r="G23" i="54"/>
  <c r="D4" i="40"/>
  <c r="G10" i="31"/>
  <c r="K21" i="16"/>
  <c r="K60" i="18" s="1"/>
  <c r="I113" i="51"/>
  <c r="E15" i="67"/>
  <c r="D52"/>
  <c r="D12"/>
  <c r="C49"/>
  <c r="F5"/>
  <c r="E43"/>
  <c r="E9"/>
  <c r="D57" i="58"/>
  <c r="D59" s="1"/>
  <c r="D35" i="52"/>
  <c r="J61" i="51"/>
  <c r="D19" i="54"/>
  <c r="D23"/>
  <c r="D32"/>
  <c r="D34" s="1"/>
  <c r="C11" i="56" s="1"/>
  <c r="D44" i="54"/>
  <c r="D49" s="1"/>
  <c r="C21" i="56" s="1"/>
  <c r="D9" i="54"/>
  <c r="F16" i="43"/>
  <c r="F20" s="1"/>
  <c r="K12" i="20" s="1"/>
  <c r="F38" i="54"/>
  <c r="F40" s="1"/>
  <c r="E25" i="56" s="1"/>
  <c r="F23" i="54"/>
  <c r="F19"/>
  <c r="H27" i="31"/>
  <c r="E36" i="57"/>
  <c r="E38" s="1"/>
  <c r="H65" i="51"/>
  <c r="H88" s="1"/>
  <c r="C12" i="49"/>
  <c r="C9"/>
  <c r="F16" i="67"/>
  <c r="E53"/>
  <c r="G6"/>
  <c r="G44" s="1"/>
  <c r="F44"/>
  <c r="D18" i="45"/>
  <c r="N20" i="32"/>
  <c r="N22" s="1"/>
  <c r="N23" s="1"/>
  <c r="E35" i="52"/>
  <c r="C66" i="67"/>
  <c r="D53"/>
  <c r="C19"/>
  <c r="J40" i="16"/>
  <c r="E39" i="52"/>
  <c r="I24" i="18"/>
  <c r="G107" i="51"/>
  <c r="E27" i="20"/>
  <c r="H25" i="16"/>
  <c r="C7" i="49"/>
  <c r="I57" i="58"/>
  <c r="I59" s="1"/>
  <c r="E25" i="49"/>
  <c r="E34" s="1"/>
  <c r="E22"/>
  <c r="E49"/>
  <c r="G209" i="31"/>
  <c r="G211" s="1"/>
  <c r="G101"/>
  <c r="H112"/>
  <c r="G9" i="55"/>
  <c r="I27" i="58"/>
  <c r="F122" i="31"/>
  <c r="F124" s="1"/>
  <c r="F126" s="1"/>
  <c r="F27"/>
  <c r="F29" s="1"/>
  <c r="F31" s="1"/>
  <c r="F11"/>
  <c r="F13" s="1"/>
  <c r="F15" s="1"/>
  <c r="G154"/>
  <c r="G26" i="47"/>
  <c r="G32" s="1"/>
  <c r="B44" i="51"/>
  <c r="F44"/>
  <c r="F7" i="66"/>
  <c r="F8" s="1"/>
  <c r="J26" i="51"/>
  <c r="G44"/>
  <c r="E7" i="66"/>
  <c r="E8" s="1"/>
  <c r="C44" i="51"/>
  <c r="D39" i="47"/>
  <c r="F9"/>
  <c r="F18" s="1"/>
  <c r="F12"/>
  <c r="G9"/>
  <c r="G18" s="1"/>
  <c r="I24" i="51"/>
  <c r="E24"/>
  <c r="H26"/>
  <c r="E9" i="47"/>
  <c r="E18" s="1"/>
  <c r="G9" i="44"/>
  <c r="G17" s="1"/>
  <c r="F26" i="51"/>
  <c r="G10" i="47"/>
  <c r="F24" i="51"/>
  <c r="B26"/>
  <c r="G24"/>
  <c r="F26" i="47"/>
  <c r="F32" s="1"/>
  <c r="E9" i="45"/>
  <c r="E18" s="1"/>
  <c r="F10" i="47"/>
  <c r="J24" i="51"/>
  <c r="C24"/>
  <c r="I26"/>
  <c r="D10" i="47"/>
  <c r="E39"/>
  <c r="E10"/>
  <c r="C26" i="51"/>
  <c r="D44"/>
  <c r="D15" i="47"/>
  <c r="E26"/>
  <c r="E32" s="1"/>
  <c r="F9" i="45"/>
  <c r="F18" s="1"/>
  <c r="F20" s="1"/>
  <c r="E5" i="66"/>
  <c r="H24" i="51"/>
  <c r="F39" i="47"/>
  <c r="D24" i="51"/>
  <c r="E44"/>
  <c r="G39" i="47"/>
  <c r="G12"/>
  <c r="D12"/>
  <c r="D15" i="45"/>
  <c r="D26" i="51"/>
  <c r="G26"/>
  <c r="C5" i="45"/>
  <c r="C18" s="1"/>
  <c r="C20" s="1"/>
  <c r="E12" i="47"/>
  <c r="E26" i="51"/>
  <c r="J47" i="18" l="1"/>
  <c r="N32" i="52" s="1"/>
  <c r="E117" i="51"/>
  <c r="D117"/>
  <c r="E119"/>
  <c r="B119"/>
  <c r="L41" i="18"/>
  <c r="H54" i="16"/>
  <c r="K41" i="18"/>
  <c r="E37" i="52"/>
  <c r="I42" i="16"/>
  <c r="C119" i="51"/>
  <c r="G61" i="31"/>
  <c r="H59"/>
  <c r="H61" s="1"/>
  <c r="H14" i="51"/>
  <c r="D62" i="58"/>
  <c r="D63" s="1"/>
  <c r="F27" i="56"/>
  <c r="M28" i="52"/>
  <c r="D60" i="58"/>
  <c r="E44" i="54"/>
  <c r="E49" s="1"/>
  <c r="D21" i="56" s="1"/>
  <c r="I50" i="18"/>
  <c r="D27" i="56"/>
  <c r="L38" i="52"/>
  <c r="L40" s="1"/>
  <c r="G17" i="5"/>
  <c r="C117" i="51"/>
  <c r="E11" i="39"/>
  <c r="E20" i="45"/>
  <c r="G156" i="31"/>
  <c r="G157" s="1"/>
  <c r="M33" i="52"/>
  <c r="B3" i="68"/>
  <c r="D14" i="48"/>
  <c r="D119" i="51"/>
  <c r="E17" i="56"/>
  <c r="B38" i="57"/>
  <c r="K23" i="40"/>
  <c r="J48" i="57"/>
  <c r="J50"/>
  <c r="J51" s="1"/>
  <c r="D237" i="31"/>
  <c r="D239" s="1"/>
  <c r="D242" s="1"/>
  <c r="D232"/>
  <c r="E62" i="67"/>
  <c r="F32"/>
  <c r="E35"/>
  <c r="B239" i="31"/>
  <c r="B242"/>
  <c r="F33" i="67"/>
  <c r="E63"/>
  <c r="C62" i="58"/>
  <c r="C73"/>
  <c r="F27" i="67"/>
  <c r="E59"/>
  <c r="D11" i="39"/>
  <c r="G65" i="58"/>
  <c r="G66" s="1"/>
  <c r="G62"/>
  <c r="E26" i="39"/>
  <c r="D14" i="49"/>
  <c r="I16" i="20"/>
  <c r="H50" i="51"/>
  <c r="N20" i="7"/>
  <c r="H17" i="8"/>
  <c r="F64" i="67"/>
  <c r="G34"/>
  <c r="G64" s="1"/>
  <c r="D11" i="41"/>
  <c r="D13"/>
  <c r="H13" i="36"/>
  <c r="E3" i="55"/>
  <c r="M37" i="52"/>
  <c r="H18" i="25"/>
  <c r="C54" i="45"/>
  <c r="E54"/>
  <c r="G139" i="31"/>
  <c r="G141" s="1"/>
  <c r="E33" i="55"/>
  <c r="E35" s="1"/>
  <c r="D10" i="56" s="1"/>
  <c r="B60" i="58"/>
  <c r="H139" i="31"/>
  <c r="H141" s="1"/>
  <c r="E31" i="56"/>
  <c r="D13" i="66"/>
  <c r="F9" i="41"/>
  <c r="G122" i="31"/>
  <c r="J39" i="57"/>
  <c r="L45" i="16"/>
  <c r="K102" i="51" s="1"/>
  <c r="J102"/>
  <c r="H4"/>
  <c r="H6" s="1"/>
  <c r="H20"/>
  <c r="H18"/>
  <c r="E57" i="67"/>
  <c r="F25"/>
  <c r="E28"/>
  <c r="G9" i="54"/>
  <c r="F31" i="56" s="1"/>
  <c r="G32" i="54"/>
  <c r="G34" s="1"/>
  <c r="F11" i="56" s="1"/>
  <c r="G44" i="54"/>
  <c r="G49" s="1"/>
  <c r="F21" i="56" s="1"/>
  <c r="F17" s="1"/>
  <c r="F4" i="67"/>
  <c r="E42"/>
  <c r="F54" i="45"/>
  <c r="D29" i="56"/>
  <c r="E45" i="55"/>
  <c r="E50" s="1"/>
  <c r="D20" i="56" s="1"/>
  <c r="D17" s="1"/>
  <c r="E18" i="36"/>
  <c r="E18" i="48"/>
  <c r="E19" s="1"/>
  <c r="B117" i="51"/>
  <c r="E232" i="31"/>
  <c r="D37" i="67"/>
  <c r="C9" i="40"/>
  <c r="D20" i="45"/>
  <c r="D54" s="1"/>
  <c r="G14" i="43"/>
  <c r="G16" s="1"/>
  <c r="G20" s="1"/>
  <c r="L12" i="20" s="1"/>
  <c r="E39" i="57"/>
  <c r="F231" i="31"/>
  <c r="F14"/>
  <c r="K40" i="16"/>
  <c r="F39" i="52"/>
  <c r="G16" i="67"/>
  <c r="G53" s="1"/>
  <c r="F53"/>
  <c r="F21" i="54"/>
  <c r="F25"/>
  <c r="E15" i="56" s="1"/>
  <c r="E3" s="1"/>
  <c r="E33" s="1"/>
  <c r="E39" s="1"/>
  <c r="E12" i="32" s="1"/>
  <c r="L12" i="55"/>
  <c r="F43" i="67"/>
  <c r="G5"/>
  <c r="E52"/>
  <c r="F15"/>
  <c r="H23" i="33"/>
  <c r="H28"/>
  <c r="J73" i="51"/>
  <c r="J75" s="1"/>
  <c r="J79" s="1"/>
  <c r="K59"/>
  <c r="K73" s="1"/>
  <c r="F7" i="67"/>
  <c r="F9" s="1"/>
  <c r="E45"/>
  <c r="F12" i="58"/>
  <c r="F15" s="1"/>
  <c r="F27" s="1"/>
  <c r="C27" i="39"/>
  <c r="B50" i="49"/>
  <c r="B42"/>
  <c r="B45"/>
  <c r="B46" s="1"/>
  <c r="D19" i="66"/>
  <c r="D17"/>
  <c r="I42" i="57"/>
  <c r="I47"/>
  <c r="G2" i="41"/>
  <c r="G4" s="1"/>
  <c r="F22" i="55"/>
  <c r="D26"/>
  <c r="C14" i="56" s="1"/>
  <c r="J13" i="55"/>
  <c r="G12" i="51"/>
  <c r="G14"/>
  <c r="G13"/>
  <c r="J82"/>
  <c r="J35" i="16"/>
  <c r="F11" i="59"/>
  <c r="F13" s="1"/>
  <c r="F17" s="1"/>
  <c r="F4" i="32" s="1"/>
  <c r="E13" i="59"/>
  <c r="E17" s="1"/>
  <c r="E4" i="32" s="1"/>
  <c r="G124" i="31"/>
  <c r="G126" s="1"/>
  <c r="D27" i="39"/>
  <c r="C45" i="49"/>
  <c r="C46" s="1"/>
  <c r="C50"/>
  <c r="M47" i="57"/>
  <c r="M39"/>
  <c r="F117" i="51"/>
  <c r="F119"/>
  <c r="G14" i="5"/>
  <c r="G12" i="7" s="1"/>
  <c r="H17" i="5"/>
  <c r="G33" i="8"/>
  <c r="G39" s="1"/>
  <c r="G19" i="5"/>
  <c r="G15"/>
  <c r="G21" i="7" s="1"/>
  <c r="I45"/>
  <c r="H47" i="57"/>
  <c r="L47"/>
  <c r="G6" i="43"/>
  <c r="I60" i="58"/>
  <c r="G108" i="51"/>
  <c r="G29" i="31"/>
  <c r="G31" s="1"/>
  <c r="C44" i="57"/>
  <c r="C45" s="1"/>
  <c r="C41"/>
  <c r="C29" i="56"/>
  <c r="C27"/>
  <c r="D45" i="55"/>
  <c r="D50" s="1"/>
  <c r="C20" i="56" s="1"/>
  <c r="C17" s="1"/>
  <c r="D9" i="55"/>
  <c r="C31" i="56" s="1"/>
  <c r="D33" i="55"/>
  <c r="D35" s="1"/>
  <c r="C10" i="56" s="1"/>
  <c r="D3" i="55"/>
  <c r="I43" i="8"/>
  <c r="I48" s="1"/>
  <c r="E14" i="49"/>
  <c r="F26" i="39"/>
  <c r="G6" i="51"/>
  <c r="G8"/>
  <c r="I85"/>
  <c r="J33" i="20" s="1"/>
  <c r="F13" i="52" s="1"/>
  <c r="N47" i="57"/>
  <c r="G11" i="5"/>
  <c r="H9" s="1"/>
  <c r="H11" s="1"/>
  <c r="G5"/>
  <c r="F47" i="57"/>
  <c r="F18" i="48"/>
  <c r="F19" s="1"/>
  <c r="I44" i="31"/>
  <c r="I46" s="1"/>
  <c r="D33" i="49"/>
  <c r="D35" s="1"/>
  <c r="D41"/>
  <c r="G47" i="57"/>
  <c r="F71" i="7"/>
  <c r="F65"/>
  <c r="K12" i="55"/>
  <c r="E25" i="54"/>
  <c r="D15" i="56" s="1"/>
  <c r="E21" i="54"/>
  <c r="D18" i="48"/>
  <c r="D19" s="1"/>
  <c r="H29" i="31"/>
  <c r="K61" i="51"/>
  <c r="K30" i="16"/>
  <c r="D17" i="67"/>
  <c r="D19" s="1"/>
  <c r="E12"/>
  <c r="D49"/>
  <c r="D66" s="1"/>
  <c r="L21" i="16"/>
  <c r="L60" i="18" s="1"/>
  <c r="J113" i="51"/>
  <c r="M12" i="55"/>
  <c r="G25" i="54"/>
  <c r="F15" i="56" s="1"/>
  <c r="G21" i="54"/>
  <c r="D6" i="43"/>
  <c r="F60" i="58"/>
  <c r="E73"/>
  <c r="E62"/>
  <c r="E63" s="1"/>
  <c r="L22" i="52"/>
  <c r="H156" i="31"/>
  <c r="I156" s="1"/>
  <c r="M13" i="55"/>
  <c r="G26"/>
  <c r="F14" i="56" s="1"/>
  <c r="G22" i="55"/>
  <c r="D54" i="47"/>
  <c r="G48" i="8"/>
  <c r="H43"/>
  <c r="H48" s="1"/>
  <c r="I19" i="7"/>
  <c r="I32" i="5"/>
  <c r="K13" i="55"/>
  <c r="E26"/>
  <c r="D14" i="56" s="1"/>
  <c r="E22" i="55"/>
  <c r="E6" i="52"/>
  <c r="D9"/>
  <c r="G20" i="51"/>
  <c r="G18"/>
  <c r="G19"/>
  <c r="K39" i="57"/>
  <c r="K47"/>
  <c r="H11" i="36"/>
  <c r="B19"/>
  <c r="H15" i="8"/>
  <c r="H44" i="31"/>
  <c r="H46" s="1"/>
  <c r="D9" i="40"/>
  <c r="I4" i="5"/>
  <c r="H29" i="7"/>
  <c r="H26" i="8" s="1"/>
  <c r="H30" s="1"/>
  <c r="M29" i="7"/>
  <c r="K29"/>
  <c r="G26" i="8"/>
  <c r="G30" s="1"/>
  <c r="F11" i="39"/>
  <c r="I62" i="58"/>
  <c r="I63" s="1"/>
  <c r="I65"/>
  <c r="I66" s="1"/>
  <c r="E33" i="49"/>
  <c r="E35" s="1"/>
  <c r="E50" s="1"/>
  <c r="E41"/>
  <c r="D26" i="39"/>
  <c r="C14" i="49"/>
  <c r="D25" i="54"/>
  <c r="C15" i="56" s="1"/>
  <c r="J12" i="55"/>
  <c r="D21" i="54"/>
  <c r="H8" i="31"/>
  <c r="H11" s="1"/>
  <c r="G11"/>
  <c r="G13" s="1"/>
  <c r="G15" s="1"/>
  <c r="C13" i="66"/>
  <c r="C16"/>
  <c r="G13" i="67"/>
  <c r="G50" s="1"/>
  <c r="F50"/>
  <c r="B62" i="58"/>
  <c r="B63" s="1"/>
  <c r="B73"/>
  <c r="G14" i="41"/>
  <c r="F6" i="43"/>
  <c r="H60" i="58"/>
  <c r="H71"/>
  <c r="C6" i="73" s="1"/>
  <c r="F72" i="58"/>
  <c r="D14" i="41"/>
  <c r="D9"/>
  <c r="H51" i="3"/>
  <c r="I54"/>
  <c r="I51" s="1"/>
  <c r="E41" i="57"/>
  <c r="E42" s="1"/>
  <c r="E44"/>
  <c r="E45" s="1"/>
  <c r="B47"/>
  <c r="H26" i="20"/>
  <c r="H17"/>
  <c r="H15"/>
  <c r="H25"/>
  <c r="H11"/>
  <c r="H21"/>
  <c r="H6"/>
  <c r="H23"/>
  <c r="I6"/>
  <c r="L18" i="52"/>
  <c r="H13" i="20"/>
  <c r="H19"/>
  <c r="D47" i="57"/>
  <c r="T7" i="33"/>
  <c r="U7"/>
  <c r="W7" s="1"/>
  <c r="H48" i="3"/>
  <c r="G45"/>
  <c r="F13"/>
  <c r="H45" i="7"/>
  <c r="F13" i="41"/>
  <c r="F16"/>
  <c r="F17" s="1"/>
  <c r="F11"/>
  <c r="C42" i="49"/>
  <c r="I62" i="51"/>
  <c r="J56"/>
  <c r="K53"/>
  <c r="K56" s="1"/>
  <c r="O39" i="57"/>
  <c r="O47"/>
  <c r="L13" i="16"/>
  <c r="D65" i="58"/>
  <c r="D66" s="1"/>
  <c r="I15" i="8"/>
  <c r="F10" i="66"/>
  <c r="F12" s="1"/>
  <c r="F13" s="1"/>
  <c r="E10"/>
  <c r="E12" s="1"/>
  <c r="E13" s="1"/>
  <c r="E20" i="47"/>
  <c r="E46" s="1"/>
  <c r="E48" s="1"/>
  <c r="E52" s="1"/>
  <c r="G20"/>
  <c r="G46" s="1"/>
  <c r="G48" s="1"/>
  <c r="G52" s="1"/>
  <c r="F20"/>
  <c r="F46" s="1"/>
  <c r="F48" s="1"/>
  <c r="F52" s="1"/>
  <c r="D20"/>
  <c r="D46" s="1"/>
  <c r="D48" s="1"/>
  <c r="D52" s="1"/>
  <c r="K47" i="18" l="1"/>
  <c r="O32" i="52" s="1"/>
  <c r="K39" i="18"/>
  <c r="J42" i="16"/>
  <c r="J40" i="18"/>
  <c r="I59" i="31"/>
  <c r="I61" s="1"/>
  <c r="G15" i="41"/>
  <c r="H15" i="36"/>
  <c r="D3" i="56"/>
  <c r="D14" i="43"/>
  <c r="D16" s="1"/>
  <c r="D20" s="1"/>
  <c r="B39" i="57"/>
  <c r="I139" i="31"/>
  <c r="I141" s="1"/>
  <c r="E7" i="40"/>
  <c r="E9" s="1"/>
  <c r="F7" s="1"/>
  <c r="D33" i="56"/>
  <c r="D39" s="1"/>
  <c r="D12" i="32" s="1"/>
  <c r="E4" i="43" s="1"/>
  <c r="E9" s="1"/>
  <c r="J10" i="20" s="1"/>
  <c r="G27" i="67"/>
  <c r="G59" s="1"/>
  <c r="F59"/>
  <c r="G33"/>
  <c r="G63" s="1"/>
  <c r="F63"/>
  <c r="F62"/>
  <c r="G32"/>
  <c r="F35"/>
  <c r="G63" i="58"/>
  <c r="G71"/>
  <c r="C15" i="49"/>
  <c r="B7" i="73"/>
  <c r="E15" i="49"/>
  <c r="D7" i="73"/>
  <c r="B3" i="32"/>
  <c r="B8" s="1"/>
  <c r="B4" i="39"/>
  <c r="B9" s="1"/>
  <c r="B13" s="1"/>
  <c r="B22" s="1"/>
  <c r="B29" s="1"/>
  <c r="F42" i="67"/>
  <c r="G4"/>
  <c r="G42" s="1"/>
  <c r="C7" i="73"/>
  <c r="D15" i="49"/>
  <c r="E42"/>
  <c r="J15" i="55"/>
  <c r="E37" i="67"/>
  <c r="H8" i="51"/>
  <c r="F57" i="67"/>
  <c r="G25"/>
  <c r="F28"/>
  <c r="C63" i="58"/>
  <c r="C65"/>
  <c r="C66" s="1"/>
  <c r="F3" i="56"/>
  <c r="F33" s="1"/>
  <c r="F39" s="1"/>
  <c r="F12" i="32" s="1"/>
  <c r="G4" i="43" s="1"/>
  <c r="G9" s="1"/>
  <c r="L10" i="20" s="1"/>
  <c r="E65" i="58"/>
  <c r="E66" s="1"/>
  <c r="N45" i="7"/>
  <c r="I48" i="3"/>
  <c r="H45"/>
  <c r="H47" s="1"/>
  <c r="G13"/>
  <c r="G16" s="1"/>
  <c r="G46"/>
  <c r="F4"/>
  <c r="F5" s="1"/>
  <c r="G50"/>
  <c r="H60" i="20"/>
  <c r="H27"/>
  <c r="H31"/>
  <c r="L19" i="52"/>
  <c r="D15" i="41"/>
  <c r="D16"/>
  <c r="D17" s="1"/>
  <c r="C17" i="66"/>
  <c r="C19"/>
  <c r="N29" i="7"/>
  <c r="H209" i="31"/>
  <c r="H211" s="1"/>
  <c r="I17" i="8"/>
  <c r="G48" i="57"/>
  <c r="G50"/>
  <c r="G51" s="1"/>
  <c r="C42"/>
  <c r="C47"/>
  <c r="K21" i="7"/>
  <c r="G49"/>
  <c r="M21"/>
  <c r="G23"/>
  <c r="K12"/>
  <c r="G10"/>
  <c r="K10" s="1"/>
  <c r="M12"/>
  <c r="G11"/>
  <c r="K11" s="1"/>
  <c r="M48" i="57"/>
  <c r="M50"/>
  <c r="M51" s="1"/>
  <c r="J85" i="51"/>
  <c r="K33" i="20" s="1"/>
  <c r="G13" i="52" s="1"/>
  <c r="G16" i="41"/>
  <c r="G17" s="1"/>
  <c r="G13"/>
  <c r="G11"/>
  <c r="C11" i="39"/>
  <c r="F62" i="58"/>
  <c r="F63" s="1"/>
  <c r="L39" i="16"/>
  <c r="L47" i="18" s="1"/>
  <c r="P32" i="52" s="1"/>
  <c r="H24" i="33"/>
  <c r="H29"/>
  <c r="I23"/>
  <c r="K23" s="1"/>
  <c r="E5" i="39" s="1"/>
  <c r="E47" i="57"/>
  <c r="O48"/>
  <c r="O50"/>
  <c r="O51" s="1"/>
  <c r="J31" i="16"/>
  <c r="J7" i="18" s="1"/>
  <c r="J62" i="51"/>
  <c r="I65"/>
  <c r="I87" s="1"/>
  <c r="J12" i="16" s="1"/>
  <c r="G47" i="3"/>
  <c r="D48" i="57"/>
  <c r="D50"/>
  <c r="B48"/>
  <c r="B50"/>
  <c r="B51" s="1"/>
  <c r="H73" i="58"/>
  <c r="H72"/>
  <c r="H68"/>
  <c r="H69" s="1"/>
  <c r="G9" i="41"/>
  <c r="I71" i="58"/>
  <c r="D6" i="73" s="1"/>
  <c r="K48" i="57"/>
  <c r="K50"/>
  <c r="K51" s="1"/>
  <c r="K113" i="51"/>
  <c r="G33" i="52"/>
  <c r="G189" i="31"/>
  <c r="G191" s="1"/>
  <c r="G231" s="1"/>
  <c r="K15" i="55"/>
  <c r="D42" i="49"/>
  <c r="N48" i="57"/>
  <c r="N50"/>
  <c r="N51" s="1"/>
  <c r="C3" i="56"/>
  <c r="C33" s="1"/>
  <c r="G117" i="51"/>
  <c r="D38" i="52" s="1"/>
  <c r="D40" s="1"/>
  <c r="G119" i="51"/>
  <c r="L11" i="52" s="1"/>
  <c r="L48" i="57"/>
  <c r="L50"/>
  <c r="L51" s="1"/>
  <c r="L21" i="52"/>
  <c r="D22" i="55"/>
  <c r="D22" i="66"/>
  <c r="D20"/>
  <c r="K75" i="51"/>
  <c r="K79" s="1"/>
  <c r="G15" i="67"/>
  <c r="G52" s="1"/>
  <c r="F52"/>
  <c r="H189" i="31"/>
  <c r="L15" i="55"/>
  <c r="I9" i="5"/>
  <c r="I11" s="1"/>
  <c r="I29" i="7"/>
  <c r="I26" i="8" s="1"/>
  <c r="I30" s="1"/>
  <c r="D12" i="52"/>
  <c r="D16" s="1"/>
  <c r="D10"/>
  <c r="I189" i="31"/>
  <c r="M15" i="55"/>
  <c r="L30" i="16"/>
  <c r="L39" i="18" s="1"/>
  <c r="D45" i="49"/>
  <c r="D46" s="1"/>
  <c r="E27" i="39"/>
  <c r="D50" i="49"/>
  <c r="F48" i="57"/>
  <c r="F50"/>
  <c r="F51" s="1"/>
  <c r="N27" i="52"/>
  <c r="H48" i="57"/>
  <c r="H50"/>
  <c r="H51" s="1"/>
  <c r="I48"/>
  <c r="I50"/>
  <c r="I51" s="1"/>
  <c r="G7" i="67"/>
  <c r="G45" s="1"/>
  <c r="F45"/>
  <c r="F4" i="43"/>
  <c r="F9" s="1"/>
  <c r="K10" i="20" s="1"/>
  <c r="F16" i="3"/>
  <c r="F17" s="1"/>
  <c r="X7" i="33"/>
  <c r="Y7" s="1"/>
  <c r="E8" i="41" s="1"/>
  <c r="F73" i="58"/>
  <c r="B65"/>
  <c r="B66" s="1"/>
  <c r="H13" i="31"/>
  <c r="E45" i="49"/>
  <c r="E46" s="1"/>
  <c r="F27" i="39"/>
  <c r="L23" i="52"/>
  <c r="E49" i="67"/>
  <c r="E66" s="1"/>
  <c r="E17"/>
  <c r="E19" s="1"/>
  <c r="J11" i="16" s="1"/>
  <c r="F12" i="67"/>
  <c r="H31" i="31"/>
  <c r="I29"/>
  <c r="I31" s="1"/>
  <c r="H124"/>
  <c r="H5" i="5"/>
  <c r="G30" i="7"/>
  <c r="G7" i="5"/>
  <c r="G23" s="1"/>
  <c r="O45" i="7"/>
  <c r="I17" i="5"/>
  <c r="H33" i="8"/>
  <c r="H39" s="1"/>
  <c r="H14" i="5"/>
  <c r="H12" i="7" s="1"/>
  <c r="H15" i="5"/>
  <c r="H21" i="7" s="1"/>
  <c r="H19" i="5"/>
  <c r="J81" i="51"/>
  <c r="F37" i="52"/>
  <c r="G43" i="67"/>
  <c r="L40" i="16"/>
  <c r="H39" i="52" s="1"/>
  <c r="G39"/>
  <c r="C3" i="32"/>
  <c r="F232" i="31"/>
  <c r="H157"/>
  <c r="I157" s="1"/>
  <c r="F16" i="66"/>
  <c r="F19" s="1"/>
  <c r="E16"/>
  <c r="E17" s="1"/>
  <c r="J50" i="18" l="1"/>
  <c r="N31" i="52"/>
  <c r="N33" s="1"/>
  <c r="H50" i="3"/>
  <c r="F14"/>
  <c r="B34" i="32"/>
  <c r="B25"/>
  <c r="B19"/>
  <c r="B39"/>
  <c r="B28"/>
  <c r="B13"/>
  <c r="B37"/>
  <c r="B31"/>
  <c r="B22"/>
  <c r="B6" i="73"/>
  <c r="G68" i="58"/>
  <c r="G69" s="1"/>
  <c r="G73"/>
  <c r="G72"/>
  <c r="F37" i="67"/>
  <c r="G35"/>
  <c r="G62"/>
  <c r="D51" i="57"/>
  <c r="C5" i="73"/>
  <c r="G57" i="67"/>
  <c r="G28"/>
  <c r="G37" s="1"/>
  <c r="D4" i="39"/>
  <c r="D3" i="32"/>
  <c r="D8" s="1"/>
  <c r="G232" i="31"/>
  <c r="H10" i="7"/>
  <c r="N12"/>
  <c r="H11"/>
  <c r="K30"/>
  <c r="M30"/>
  <c r="G31"/>
  <c r="E9" i="41"/>
  <c r="E14"/>
  <c r="J4" i="39"/>
  <c r="C9"/>
  <c r="C13" s="1"/>
  <c r="C22" s="1"/>
  <c r="C29" s="1"/>
  <c r="C12"/>
  <c r="E12" s="1"/>
  <c r="G9" i="67"/>
  <c r="I14" i="5"/>
  <c r="I12" i="7" s="1"/>
  <c r="I19" i="5"/>
  <c r="I15"/>
  <c r="I21" i="7" s="1"/>
  <c r="I33" i="8"/>
  <c r="I39" s="1"/>
  <c r="H126" i="31"/>
  <c r="I124"/>
  <c r="I126" s="1"/>
  <c r="J53" i="18"/>
  <c r="F29" i="52"/>
  <c r="H33"/>
  <c r="C39" i="56"/>
  <c r="C12" i="32" s="1"/>
  <c r="C36" i="56"/>
  <c r="I72" i="58"/>
  <c r="I73"/>
  <c r="I68"/>
  <c r="I69" s="1"/>
  <c r="K31" i="16"/>
  <c r="K62" i="51"/>
  <c r="J65"/>
  <c r="J87" s="1"/>
  <c r="K12" i="16" s="1"/>
  <c r="G57" i="7"/>
  <c r="G59" s="1"/>
  <c r="G61" s="1"/>
  <c r="G50"/>
  <c r="C8" i="32"/>
  <c r="P5"/>
  <c r="P6" s="1"/>
  <c r="N21" i="7"/>
  <c r="H49"/>
  <c r="H23"/>
  <c r="G24" i="5"/>
  <c r="G21" i="8" s="1"/>
  <c r="G23" s="1"/>
  <c r="G41" s="1"/>
  <c r="G50" s="1"/>
  <c r="G14" i="7"/>
  <c r="J37" i="20"/>
  <c r="D18" i="52"/>
  <c r="D23"/>
  <c r="F34"/>
  <c r="F35" s="1"/>
  <c r="J33" i="16"/>
  <c r="E48" i="57"/>
  <c r="E50"/>
  <c r="D5" i="73" s="1"/>
  <c r="H30" i="33"/>
  <c r="H25"/>
  <c r="I24"/>
  <c r="K24" s="1"/>
  <c r="F5" i="39" s="1"/>
  <c r="F65" i="58"/>
  <c r="F66" s="1"/>
  <c r="I209" i="31"/>
  <c r="I211" s="1"/>
  <c r="F9" i="40"/>
  <c r="C22" i="66"/>
  <c r="C20"/>
  <c r="H13" i="3"/>
  <c r="H16" s="1"/>
  <c r="I45"/>
  <c r="I47" s="1"/>
  <c r="O29" i="7"/>
  <c r="H191" i="31"/>
  <c r="G190"/>
  <c r="K23" i="7"/>
  <c r="M23"/>
  <c r="G69"/>
  <c r="G46"/>
  <c r="C48" i="57"/>
  <c r="C50"/>
  <c r="K82" i="51"/>
  <c r="K85" s="1"/>
  <c r="L33" i="20" s="1"/>
  <c r="H13" i="52" s="1"/>
  <c r="I5" i="5"/>
  <c r="H30" i="7"/>
  <c r="H7" i="5"/>
  <c r="H23" s="1"/>
  <c r="G12" i="67"/>
  <c r="F17"/>
  <c r="F19" s="1"/>
  <c r="K11" i="16" s="1"/>
  <c r="K53" i="18" s="1"/>
  <c r="F49" i="67"/>
  <c r="F66" s="1"/>
  <c r="K37" i="20" s="1"/>
  <c r="H15" i="31"/>
  <c r="I13"/>
  <c r="I15" s="1"/>
  <c r="F30" i="52"/>
  <c r="H34" i="20"/>
  <c r="H32"/>
  <c r="H46" i="3"/>
  <c r="G4"/>
  <c r="G5" s="1"/>
  <c r="F17" i="66"/>
  <c r="E19"/>
  <c r="E22" s="1"/>
  <c r="F22"/>
  <c r="F20"/>
  <c r="K7" i="18" l="1"/>
  <c r="K40"/>
  <c r="K81" i="51"/>
  <c r="L35" i="16" s="1"/>
  <c r="H231" i="31"/>
  <c r="E4" i="39" s="1"/>
  <c r="C51" i="57"/>
  <c r="B5" i="73"/>
  <c r="B42" i="32"/>
  <c r="B40"/>
  <c r="G29" i="52"/>
  <c r="I30" i="7"/>
  <c r="I7" i="5"/>
  <c r="I23" s="1"/>
  <c r="N23" i="7"/>
  <c r="H46"/>
  <c r="H69"/>
  <c r="G34" i="52"/>
  <c r="G35" s="1"/>
  <c r="K33" i="16"/>
  <c r="E20" i="66"/>
  <c r="H59" i="20"/>
  <c r="H38"/>
  <c r="H35"/>
  <c r="G17" i="67"/>
  <c r="G19" s="1"/>
  <c r="L11" i="16" s="1"/>
  <c r="L53" i="18" s="1"/>
  <c r="G49" i="67"/>
  <c r="G66" s="1"/>
  <c r="L37" i="20" s="1"/>
  <c r="I46" i="3"/>
  <c r="H4"/>
  <c r="H5" s="1"/>
  <c r="I50"/>
  <c r="H31" i="33"/>
  <c r="I25"/>
  <c r="K25" s="1"/>
  <c r="J59" i="18"/>
  <c r="J9"/>
  <c r="F14" i="52"/>
  <c r="H57" i="7"/>
  <c r="H59" s="1"/>
  <c r="H61" s="1"/>
  <c r="H50"/>
  <c r="C30" i="32"/>
  <c r="C27"/>
  <c r="C22"/>
  <c r="C24"/>
  <c r="C25" s="1"/>
  <c r="C33"/>
  <c r="C9"/>
  <c r="C19"/>
  <c r="G71" i="7"/>
  <c r="G65"/>
  <c r="D4" i="43"/>
  <c r="D9" s="1"/>
  <c r="I10" i="20" s="1"/>
  <c r="C13" i="32"/>
  <c r="N35" i="52"/>
  <c r="I10" i="7"/>
  <c r="O12"/>
  <c r="I11"/>
  <c r="M31"/>
  <c r="G35"/>
  <c r="G47" s="1"/>
  <c r="K31"/>
  <c r="E3" i="32"/>
  <c r="E8" s="1"/>
  <c r="H232" i="31"/>
  <c r="H24" i="5"/>
  <c r="H21" i="8" s="1"/>
  <c r="H23" s="1"/>
  <c r="H41" s="1"/>
  <c r="H50" s="1"/>
  <c r="H14" i="7"/>
  <c r="K14"/>
  <c r="G16"/>
  <c r="G30" i="52"/>
  <c r="D21" i="32"/>
  <c r="D33"/>
  <c r="D27"/>
  <c r="D30"/>
  <c r="D19"/>
  <c r="D9"/>
  <c r="D24"/>
  <c r="D13"/>
  <c r="G14" i="52"/>
  <c r="N30" i="7"/>
  <c r="H31"/>
  <c r="K42" i="16"/>
  <c r="G37" i="52"/>
  <c r="G17" i="3"/>
  <c r="I191" i="31"/>
  <c r="I190" s="1"/>
  <c r="H190"/>
  <c r="E51" i="57"/>
  <c r="L31" i="16"/>
  <c r="K65" i="51"/>
  <c r="K87" s="1"/>
  <c r="L12" i="16" s="1"/>
  <c r="I49" i="7"/>
  <c r="I23"/>
  <c r="E15" i="41"/>
  <c r="E16"/>
  <c r="E17" s="1"/>
  <c r="D9" i="39"/>
  <c r="D13" s="1"/>
  <c r="D22" s="1"/>
  <c r="D29" s="1"/>
  <c r="J3" i="20" s="1"/>
  <c r="K4" i="39"/>
  <c r="L7" i="18" l="1"/>
  <c r="O31" i="52"/>
  <c r="O33" s="1"/>
  <c r="K50" i="18"/>
  <c r="O27" i="52"/>
  <c r="L42" i="16"/>
  <c r="L40" i="18"/>
  <c r="H37" i="52"/>
  <c r="H17" i="3"/>
  <c r="I231" i="31"/>
  <c r="F3" i="32" s="1"/>
  <c r="F8" s="1"/>
  <c r="H29" i="52"/>
  <c r="I57" i="7"/>
  <c r="I59" s="1"/>
  <c r="I61" s="1"/>
  <c r="I50"/>
  <c r="D36" i="32"/>
  <c r="O35" i="52"/>
  <c r="H30"/>
  <c r="E27" i="32"/>
  <c r="E30"/>
  <c r="E24"/>
  <c r="E33"/>
  <c r="E9"/>
  <c r="E21"/>
  <c r="E19"/>
  <c r="E13"/>
  <c r="H34" i="52"/>
  <c r="H35" s="1"/>
  <c r="L33" i="16"/>
  <c r="M16" i="7"/>
  <c r="K16"/>
  <c r="G25"/>
  <c r="M25" s="1"/>
  <c r="H16"/>
  <c r="N14"/>
  <c r="E9" i="39"/>
  <c r="E13" s="1"/>
  <c r="E22" s="1"/>
  <c r="E29" s="1"/>
  <c r="K3" i="20" s="1"/>
  <c r="L4" i="39"/>
  <c r="I24" i="20"/>
  <c r="I11"/>
  <c r="I14" i="7"/>
  <c r="I24" i="5"/>
  <c r="I21" i="8" s="1"/>
  <c r="I23" s="1"/>
  <c r="I41" s="1"/>
  <c r="I50" s="1"/>
  <c r="I5" i="51"/>
  <c r="I17"/>
  <c r="I35"/>
  <c r="I34" s="1"/>
  <c r="J22" i="16" s="1"/>
  <c r="I30" i="51"/>
  <c r="I29" s="1"/>
  <c r="J20" i="16" s="1"/>
  <c r="J5" i="20"/>
  <c r="I47" i="51"/>
  <c r="I11"/>
  <c r="I39"/>
  <c r="I38" s="1"/>
  <c r="J49" i="16" s="1"/>
  <c r="F5" i="52"/>
  <c r="O23" i="7"/>
  <c r="I69"/>
  <c r="I46"/>
  <c r="O46" s="1"/>
  <c r="N31"/>
  <c r="H35"/>
  <c r="C36" i="32"/>
  <c r="H71" i="7"/>
  <c r="H65"/>
  <c r="H14" i="52"/>
  <c r="H40" i="20"/>
  <c r="H42" s="1"/>
  <c r="H66" i="16"/>
  <c r="O30" i="7"/>
  <c r="I31"/>
  <c r="P27" i="52" l="1"/>
  <c r="P31"/>
  <c r="P33" s="1"/>
  <c r="L50" i="18"/>
  <c r="I232" i="31"/>
  <c r="F4" i="39"/>
  <c r="M4" s="1"/>
  <c r="E36" i="32"/>
  <c r="E37" s="1"/>
  <c r="J25" i="18"/>
  <c r="I106" i="51"/>
  <c r="J27" i="18"/>
  <c r="I112" i="51"/>
  <c r="Q24" i="20"/>
  <c r="Q25" s="1"/>
  <c r="K5"/>
  <c r="J11" i="51"/>
  <c r="J17"/>
  <c r="J35"/>
  <c r="J34" s="1"/>
  <c r="K22" i="16" s="1"/>
  <c r="K28" i="18" s="1"/>
  <c r="G5" i="52"/>
  <c r="J30" i="51"/>
  <c r="J29" s="1"/>
  <c r="K20" i="16" s="1"/>
  <c r="K27" i="18" s="1"/>
  <c r="J47" i="51"/>
  <c r="J39"/>
  <c r="J38" s="1"/>
  <c r="K49" i="16" s="1"/>
  <c r="L25" i="18" s="1"/>
  <c r="J5" i="51"/>
  <c r="C37" i="32"/>
  <c r="C39"/>
  <c r="N35" i="7"/>
  <c r="H47"/>
  <c r="N47" s="1"/>
  <c r="I10" i="51"/>
  <c r="I14" s="1"/>
  <c r="J28" i="18"/>
  <c r="I114" i="51"/>
  <c r="O14" i="7"/>
  <c r="I16"/>
  <c r="I25" i="20"/>
  <c r="E7" i="52"/>
  <c r="I26" i="20"/>
  <c r="F21" i="32"/>
  <c r="F33"/>
  <c r="F24"/>
  <c r="F27"/>
  <c r="F9"/>
  <c r="F30"/>
  <c r="F19"/>
  <c r="F13"/>
  <c r="D37"/>
  <c r="D39"/>
  <c r="B4" i="73" s="1"/>
  <c r="B8" s="1"/>
  <c r="L13" i="52"/>
  <c r="I46" i="51"/>
  <c r="J50" i="16" s="1"/>
  <c r="I50" i="51"/>
  <c r="J15" i="16" s="1"/>
  <c r="I16" i="51"/>
  <c r="J19" i="16" s="1"/>
  <c r="N16" i="7"/>
  <c r="H25"/>
  <c r="N25" s="1"/>
  <c r="P35" i="52"/>
  <c r="O31" i="7"/>
  <c r="I35"/>
  <c r="H45" i="20"/>
  <c r="H43"/>
  <c r="F6" i="52"/>
  <c r="J16" i="20"/>
  <c r="J22"/>
  <c r="J14"/>
  <c r="B4" i="68"/>
  <c r="J20" i="20"/>
  <c r="J18"/>
  <c r="J6"/>
  <c r="J13"/>
  <c r="J11"/>
  <c r="I4" i="51"/>
  <c r="E39" i="32"/>
  <c r="C4" i="73" s="1"/>
  <c r="C8" s="1"/>
  <c r="I71" i="7"/>
  <c r="I65"/>
  <c r="J26" i="18" l="1"/>
  <c r="J23" i="16"/>
  <c r="K25" i="18"/>
  <c r="F9" i="39"/>
  <c r="F13" s="1"/>
  <c r="F22" s="1"/>
  <c r="F29" s="1"/>
  <c r="L3" i="20" s="1"/>
  <c r="L5" s="1"/>
  <c r="J47" i="16"/>
  <c r="I6" i="51"/>
  <c r="H50" i="20"/>
  <c r="H46"/>
  <c r="I107" i="51"/>
  <c r="J24" i="18"/>
  <c r="F36" i="32"/>
  <c r="O16" i="7"/>
  <c r="I25"/>
  <c r="O25" s="1"/>
  <c r="C40" i="32"/>
  <c r="C42"/>
  <c r="J106" i="51"/>
  <c r="J114"/>
  <c r="E42" i="32"/>
  <c r="E40"/>
  <c r="J24" i="20"/>
  <c r="O35" i="7"/>
  <c r="I47"/>
  <c r="O47" s="1"/>
  <c r="I20" i="51"/>
  <c r="I60" i="20"/>
  <c r="I31"/>
  <c r="I27"/>
  <c r="C3" i="68"/>
  <c r="J46" i="16"/>
  <c r="I12" i="51"/>
  <c r="J46"/>
  <c r="K50" i="16" s="1"/>
  <c r="J50" i="51"/>
  <c r="K15" i="16" s="1"/>
  <c r="K29" i="18" s="1"/>
  <c r="J16" i="51"/>
  <c r="J20" s="1"/>
  <c r="I111"/>
  <c r="I115" s="1"/>
  <c r="D42" i="32"/>
  <c r="D40"/>
  <c r="E9" i="52"/>
  <c r="E8"/>
  <c r="J112" i="51"/>
  <c r="J10"/>
  <c r="J14" s="1"/>
  <c r="I8"/>
  <c r="K30"/>
  <c r="K29" s="1"/>
  <c r="L20" i="16" s="1"/>
  <c r="L27" i="18" s="1"/>
  <c r="J29"/>
  <c r="F31" i="52"/>
  <c r="J16" i="16"/>
  <c r="J4" i="51"/>
  <c r="J8" s="1"/>
  <c r="G6" i="52"/>
  <c r="K14" i="20"/>
  <c r="K22"/>
  <c r="K20"/>
  <c r="B5" i="68"/>
  <c r="K16" i="20"/>
  <c r="K6"/>
  <c r="K18"/>
  <c r="K13"/>
  <c r="K11"/>
  <c r="K24" i="18" l="1"/>
  <c r="H5" i="52"/>
  <c r="H6" s="1"/>
  <c r="K11" i="51"/>
  <c r="K10" s="1"/>
  <c r="K14" s="1"/>
  <c r="K5"/>
  <c r="K4" s="1"/>
  <c r="H52" i="20"/>
  <c r="D19" i="52" s="1"/>
  <c r="D20" s="1"/>
  <c r="D21" s="1"/>
  <c r="K35" i="51"/>
  <c r="K34" s="1"/>
  <c r="L22" i="16" s="1"/>
  <c r="L28" i="18" s="1"/>
  <c r="K39" i="51"/>
  <c r="K38" s="1"/>
  <c r="K106" s="1"/>
  <c r="K17"/>
  <c r="K16" s="1"/>
  <c r="K20" s="1"/>
  <c r="K47"/>
  <c r="K46" s="1"/>
  <c r="L50" i="16" s="1"/>
  <c r="L24" i="18" s="1"/>
  <c r="P47" i="7"/>
  <c r="K112" i="51"/>
  <c r="E10" i="52"/>
  <c r="E12"/>
  <c r="E16" s="1"/>
  <c r="K19" i="16"/>
  <c r="J18" i="51"/>
  <c r="I103"/>
  <c r="J23" i="18"/>
  <c r="J22"/>
  <c r="I104" i="51"/>
  <c r="L16" i="20"/>
  <c r="L22"/>
  <c r="L20"/>
  <c r="L14"/>
  <c r="L18"/>
  <c r="L6"/>
  <c r="B6" i="68"/>
  <c r="L13" i="20"/>
  <c r="L11"/>
  <c r="K46" i="16"/>
  <c r="K23" i="18" s="1"/>
  <c r="J12" i="51"/>
  <c r="G31" i="52"/>
  <c r="K16" i="16"/>
  <c r="I34" i="20"/>
  <c r="I32"/>
  <c r="F37" i="32"/>
  <c r="F39"/>
  <c r="D4" i="73" s="1"/>
  <c r="D8" s="1"/>
  <c r="K24" i="20"/>
  <c r="K47" i="16"/>
  <c r="J6" i="51"/>
  <c r="J107"/>
  <c r="F7" i="52"/>
  <c r="J25" i="20"/>
  <c r="J26"/>
  <c r="B2" i="73" s="1"/>
  <c r="B10" s="1"/>
  <c r="H65" i="16"/>
  <c r="H55" i="20"/>
  <c r="L5" i="52" s="1"/>
  <c r="H51" i="20"/>
  <c r="H56"/>
  <c r="L6" i="52" s="1"/>
  <c r="K26" i="18" l="1"/>
  <c r="K23" i="16"/>
  <c r="K114" i="51"/>
  <c r="K22" i="18"/>
  <c r="N28" i="52"/>
  <c r="L24" i="20"/>
  <c r="K50" i="51"/>
  <c r="L15" i="16" s="1"/>
  <c r="L29" i="18" s="1"/>
  <c r="K107" i="51"/>
  <c r="K8"/>
  <c r="H7" i="52"/>
  <c r="L25" i="20"/>
  <c r="E23" i="52"/>
  <c r="E18"/>
  <c r="K25" i="20"/>
  <c r="G7" i="52"/>
  <c r="K26" i="20"/>
  <c r="C2" i="73" s="1"/>
  <c r="C10" s="1"/>
  <c r="F42" i="32"/>
  <c r="F40"/>
  <c r="J103" i="51"/>
  <c r="L46" i="16"/>
  <c r="L23" i="18" s="1"/>
  <c r="K12" i="51"/>
  <c r="J31" i="20"/>
  <c r="J27"/>
  <c r="C4" i="68"/>
  <c r="J60" i="20"/>
  <c r="J104" i="51"/>
  <c r="I59" i="20"/>
  <c r="I35"/>
  <c r="I38"/>
  <c r="F8" i="52"/>
  <c r="F9"/>
  <c r="L12"/>
  <c r="L26" i="20"/>
  <c r="D2" i="73" s="1"/>
  <c r="J111" i="51"/>
  <c r="J115" s="1"/>
  <c r="L47" i="16"/>
  <c r="K104" i="51" s="1"/>
  <c r="K6"/>
  <c r="L19" i="16"/>
  <c r="K18" i="51"/>
  <c r="L26" i="18" l="1"/>
  <c r="L23" i="16"/>
  <c r="L22" i="18"/>
  <c r="H31" i="52"/>
  <c r="L16" i="16"/>
  <c r="O28" i="52"/>
  <c r="D12" i="73"/>
  <c r="D10"/>
  <c r="I40" i="20"/>
  <c r="I42" s="1"/>
  <c r="F10" i="52"/>
  <c r="F12"/>
  <c r="F16" s="1"/>
  <c r="C5" i="68"/>
  <c r="K31" i="20"/>
  <c r="K27"/>
  <c r="K60"/>
  <c r="K103" i="51"/>
  <c r="G8" i="52"/>
  <c r="G9"/>
  <c r="L27" i="20"/>
  <c r="C6" i="68"/>
  <c r="L31" i="20"/>
  <c r="L60"/>
  <c r="H8" i="52"/>
  <c r="H9"/>
  <c r="K111" i="51"/>
  <c r="K115" s="1"/>
  <c r="J34" i="20"/>
  <c r="J32"/>
  <c r="P28" i="52" l="1"/>
  <c r="J59" i="20"/>
  <c r="J38"/>
  <c r="J35"/>
  <c r="K34"/>
  <c r="K32"/>
  <c r="H12" i="52"/>
  <c r="H16" s="1"/>
  <c r="H10"/>
  <c r="L34" i="20"/>
  <c r="L32"/>
  <c r="G10" i="52"/>
  <c r="G12"/>
  <c r="G16" s="1"/>
  <c r="I45" i="20"/>
  <c r="I4" i="18"/>
  <c r="I43" i="20"/>
  <c r="M26" i="52" l="1"/>
  <c r="M30" s="1"/>
  <c r="M38" s="1"/>
  <c r="M40" s="1"/>
  <c r="N39" s="1"/>
  <c r="I19" i="18"/>
  <c r="I31" s="1"/>
  <c r="I50" i="20"/>
  <c r="I46"/>
  <c r="J40"/>
  <c r="J42" s="1"/>
  <c r="L38"/>
  <c r="L59"/>
  <c r="L35"/>
  <c r="K38"/>
  <c r="K35"/>
  <c r="K59"/>
  <c r="I36" i="18" l="1"/>
  <c r="I65" s="1"/>
  <c r="I67" s="1"/>
  <c r="I52" i="20"/>
  <c r="E19" i="52" s="1"/>
  <c r="E20" s="1"/>
  <c r="E21" s="1"/>
  <c r="K40" i="20"/>
  <c r="J44"/>
  <c r="J33" i="18" s="1"/>
  <c r="J4"/>
  <c r="J43" i="20"/>
  <c r="L40"/>
  <c r="L42" s="1"/>
  <c r="L4" i="18" s="1"/>
  <c r="L19" s="1"/>
  <c r="L31" s="1"/>
  <c r="C7" i="60"/>
  <c r="C8" s="1"/>
  <c r="I55" i="20"/>
  <c r="I51"/>
  <c r="D3" i="68"/>
  <c r="I56" i="20"/>
  <c r="M6" i="52" s="1"/>
  <c r="J66" i="18" l="1"/>
  <c r="I48" i="16"/>
  <c r="L44" i="20"/>
  <c r="L43"/>
  <c r="J19" i="18"/>
  <c r="J31" s="1"/>
  <c r="J36" s="1"/>
  <c r="N26" i="52"/>
  <c r="E3" i="68"/>
  <c r="M5" i="52"/>
  <c r="N29"/>
  <c r="F17"/>
  <c r="D2" i="60"/>
  <c r="I5" i="16"/>
  <c r="J45" i="20"/>
  <c r="K42"/>
  <c r="K4" i="18" s="1"/>
  <c r="K19" s="1"/>
  <c r="K31" s="1"/>
  <c r="K36" s="1"/>
  <c r="K44" i="20"/>
  <c r="K33" i="18" s="1"/>
  <c r="L45" i="20" l="1"/>
  <c r="L33" i="18"/>
  <c r="L36" s="1"/>
  <c r="H105" i="51"/>
  <c r="H108" s="1"/>
  <c r="I51" i="16"/>
  <c r="I54" s="1"/>
  <c r="I68"/>
  <c r="I71" s="1"/>
  <c r="N30" i="52"/>
  <c r="I6" i="16"/>
  <c r="E27" i="52"/>
  <c r="E32" s="1"/>
  <c r="O29"/>
  <c r="G17"/>
  <c r="P26"/>
  <c r="K45" i="20"/>
  <c r="K43"/>
  <c r="F23" i="52"/>
  <c r="F18"/>
  <c r="L48" i="20"/>
  <c r="L46"/>
  <c r="J48"/>
  <c r="J46"/>
  <c r="P29" i="52"/>
  <c r="H17"/>
  <c r="L8" i="16" l="1"/>
  <c r="L58" i="18"/>
  <c r="J8" i="16"/>
  <c r="J58" i="18"/>
  <c r="M18" i="52"/>
  <c r="M19"/>
  <c r="J3" i="68" s="1"/>
  <c r="H119" i="51"/>
  <c r="M11" i="52" s="1"/>
  <c r="H117" i="51"/>
  <c r="E38" i="52" s="1"/>
  <c r="E40" s="1"/>
  <c r="J50" i="20"/>
  <c r="J55" s="1"/>
  <c r="N16" i="52" s="1"/>
  <c r="I4" i="68" s="1"/>
  <c r="O26" i="52"/>
  <c r="O30" s="1"/>
  <c r="G23"/>
  <c r="G18"/>
  <c r="P30"/>
  <c r="H28"/>
  <c r="H23"/>
  <c r="H18"/>
  <c r="J61" i="18"/>
  <c r="L50" i="20"/>
  <c r="K48"/>
  <c r="K46"/>
  <c r="I62" i="16"/>
  <c r="I25"/>
  <c r="I60"/>
  <c r="M17" i="52" s="1"/>
  <c r="I66" i="16"/>
  <c r="I65"/>
  <c r="L61" i="18" l="1"/>
  <c r="K8" i="16"/>
  <c r="K61" i="18" s="1"/>
  <c r="K58"/>
  <c r="F28" i="52"/>
  <c r="K62" i="18"/>
  <c r="K65" s="1"/>
  <c r="D4" i="68"/>
  <c r="J56" i="20"/>
  <c r="N6" i="52" s="1"/>
  <c r="J51" i="20"/>
  <c r="K50"/>
  <c r="K52" s="1"/>
  <c r="G19" i="52" s="1"/>
  <c r="G20" s="1"/>
  <c r="G21" s="1"/>
  <c r="L52" i="20"/>
  <c r="H19" i="52" s="1"/>
  <c r="H20" s="1"/>
  <c r="H21" s="1"/>
  <c r="J52" i="20"/>
  <c r="F19" i="52" s="1"/>
  <c r="F20" s="1"/>
  <c r="F21" s="1"/>
  <c r="D7" i="60"/>
  <c r="D8" s="1"/>
  <c r="M13" i="52"/>
  <c r="H3" i="68" s="1"/>
  <c r="N36" i="52"/>
  <c r="N37" s="1"/>
  <c r="N38" s="1"/>
  <c r="N40" s="1"/>
  <c r="O39" s="1"/>
  <c r="J62" i="18"/>
  <c r="J65" s="1"/>
  <c r="J67" s="1"/>
  <c r="K66" s="1"/>
  <c r="M8" i="52"/>
  <c r="I56" i="16"/>
  <c r="G28" i="52"/>
  <c r="N5"/>
  <c r="E4" i="68"/>
  <c r="M12" i="52"/>
  <c r="G3" i="68" s="1"/>
  <c r="M10" i="52"/>
  <c r="F7" i="60"/>
  <c r="L55" i="20"/>
  <c r="D6" i="68"/>
  <c r="L51" i="20"/>
  <c r="L56"/>
  <c r="P6" i="52" s="1"/>
  <c r="E2" i="60" l="1"/>
  <c r="L62" i="18"/>
  <c r="L65" s="1"/>
  <c r="K67"/>
  <c r="L66" s="1"/>
  <c r="D5" i="68"/>
  <c r="K56" i="20"/>
  <c r="O6" i="52" s="1"/>
  <c r="J5" i="16"/>
  <c r="K55" i="20"/>
  <c r="O16" i="52" s="1"/>
  <c r="I5" i="68" s="1"/>
  <c r="K51" i="20"/>
  <c r="E7" i="60"/>
  <c r="E8" s="1"/>
  <c r="P16" i="52"/>
  <c r="I6" i="68" s="1"/>
  <c r="E6"/>
  <c r="P5" i="52"/>
  <c r="E5" i="68"/>
  <c r="J48" i="16"/>
  <c r="O36" i="52"/>
  <c r="O37" s="1"/>
  <c r="O38" s="1"/>
  <c r="O40" s="1"/>
  <c r="P39" s="1"/>
  <c r="F27"/>
  <c r="F32" s="1"/>
  <c r="P36" l="1"/>
  <c r="P37" s="1"/>
  <c r="P38" s="1"/>
  <c r="P40" s="1"/>
  <c r="L67" i="18"/>
  <c r="J6" i="16"/>
  <c r="J66" s="1"/>
  <c r="F5" i="68"/>
  <c r="F6"/>
  <c r="K5" i="16"/>
  <c r="F2" i="60"/>
  <c r="F8" s="1"/>
  <c r="O5" i="52"/>
  <c r="J25" i="16"/>
  <c r="J60"/>
  <c r="N17" i="52" s="1"/>
  <c r="K48" i="16"/>
  <c r="I105" i="51"/>
  <c r="I108" s="1"/>
  <c r="J68" i="16"/>
  <c r="J71" s="1"/>
  <c r="J51"/>
  <c r="J54" s="1"/>
  <c r="L5" l="1"/>
  <c r="H27" i="52" s="1"/>
  <c r="H32" s="1"/>
  <c r="J65" i="16"/>
  <c r="J62"/>
  <c r="N10" i="52" s="1"/>
  <c r="K6" i="16"/>
  <c r="K25" s="1"/>
  <c r="G27" i="52"/>
  <c r="G32" s="1"/>
  <c r="I119" i="51"/>
  <c r="N11" i="52" s="1"/>
  <c r="I117" i="51"/>
  <c r="F38" i="52" s="1"/>
  <c r="F40" s="1"/>
  <c r="N12"/>
  <c r="G4" i="68" s="1"/>
  <c r="J56" i="16"/>
  <c r="L48"/>
  <c r="N13" i="52"/>
  <c r="H4" i="68" s="1"/>
  <c r="N19" i="52"/>
  <c r="J4" i="68" s="1"/>
  <c r="N18" i="52"/>
  <c r="N8"/>
  <c r="L6" i="16" l="1"/>
  <c r="L66" s="1"/>
  <c r="P13" i="52" s="1"/>
  <c r="H6" i="68" s="1"/>
  <c r="K60" i="16"/>
  <c r="O17" i="52" s="1"/>
  <c r="K62" i="16"/>
  <c r="O10" i="52" s="1"/>
  <c r="K66" i="16"/>
  <c r="O13" i="52" s="1"/>
  <c r="H5" i="68" s="1"/>
  <c r="K65" i="16"/>
  <c r="O12" i="52" s="1"/>
  <c r="G5" i="68" s="1"/>
  <c r="K105" i="51"/>
  <c r="K108" s="1"/>
  <c r="L68" i="16"/>
  <c r="L71" s="1"/>
  <c r="L51"/>
  <c r="J105" i="51"/>
  <c r="J108" s="1"/>
  <c r="K68" i="16"/>
  <c r="K71" s="1"/>
  <c r="K51"/>
  <c r="O8" i="52" l="1"/>
  <c r="K54" i="16"/>
  <c r="L60"/>
  <c r="L62"/>
  <c r="P10" i="52" s="1"/>
  <c r="L65" i="16"/>
  <c r="P12" i="52" s="1"/>
  <c r="G6" i="68" s="1"/>
  <c r="L25" i="16"/>
  <c r="L54"/>
  <c r="J117" i="51"/>
  <c r="G38" i="52" s="1"/>
  <c r="G40" s="1"/>
  <c r="J119" i="51"/>
  <c r="O11" i="52" s="1"/>
  <c r="K56" i="16"/>
  <c r="P19" i="52"/>
  <c r="J6" i="68" s="1"/>
  <c r="P18" i="52"/>
  <c r="O19"/>
  <c r="J5" i="68" s="1"/>
  <c r="O18" i="52"/>
  <c r="K119" i="51"/>
  <c r="P11" i="52" s="1"/>
  <c r="K117" i="51"/>
  <c r="H38" i="52" s="1"/>
  <c r="H40" s="1"/>
  <c r="L56" i="16" l="1"/>
  <c r="P17" i="52"/>
  <c r="P8"/>
</calcChain>
</file>

<file path=xl/comments1.xml><?xml version="1.0" encoding="utf-8"?>
<comments xmlns="http://schemas.openxmlformats.org/spreadsheetml/2006/main">
  <authors>
    <author>Author</author>
  </authors>
  <commentList>
    <comment ref="C4" authorId="0">
      <text>
        <r>
          <rPr>
            <b/>
            <sz val="10"/>
            <color indexed="81"/>
            <rFont val="Calibri"/>
            <family val="2"/>
          </rPr>
          <t>Author:</t>
        </r>
        <r>
          <rPr>
            <sz val="10"/>
            <color indexed="81"/>
            <rFont val="Calibri"/>
            <family val="2"/>
          </rPr>
          <t xml:space="preserve">
Taken a planned shutdown of plant</t>
        </r>
      </text>
    </comment>
  </commentList>
</comments>
</file>

<file path=xl/comments2.xml><?xml version="1.0" encoding="utf-8"?>
<comments xmlns="http://schemas.openxmlformats.org/spreadsheetml/2006/main">
  <authors>
    <author>Author</author>
  </authors>
  <commentList>
    <comment ref="B3" authorId="0">
      <text>
        <r>
          <rPr>
            <b/>
            <sz val="10"/>
            <color indexed="81"/>
            <rFont val="Calibri"/>
            <family val="2"/>
          </rPr>
          <t>Author:</t>
        </r>
        <r>
          <rPr>
            <sz val="10"/>
            <color indexed="81"/>
            <rFont val="Calibri"/>
            <family val="2"/>
          </rPr>
          <t xml:space="preserve">
Volumes calculated on actual data. Hence it is not annualised</t>
        </r>
      </text>
    </comment>
  </commentList>
</comments>
</file>

<file path=xl/comments3.xml><?xml version="1.0" encoding="utf-8"?>
<comments xmlns="http://schemas.openxmlformats.org/spreadsheetml/2006/main">
  <authors>
    <author>Author</author>
  </authors>
  <commentList>
    <comment ref="C27" authorId="0">
      <text>
        <r>
          <rPr>
            <b/>
            <sz val="10"/>
            <color indexed="81"/>
            <rFont val="Calibri"/>
            <family val="2"/>
          </rPr>
          <t>Author:</t>
        </r>
        <r>
          <rPr>
            <sz val="10"/>
            <color indexed="81"/>
            <rFont val="Calibri"/>
            <family val="2"/>
          </rPr>
          <t xml:space="preserve">
Rs.1500 per tonne of hot metal 
</t>
        </r>
      </text>
    </comment>
    <comment ref="D27" authorId="0">
      <text>
        <r>
          <rPr>
            <b/>
            <sz val="10"/>
            <color indexed="81"/>
            <rFont val="Calibri"/>
            <family val="2"/>
          </rPr>
          <t>Author:</t>
        </r>
        <r>
          <rPr>
            <sz val="10"/>
            <color indexed="81"/>
            <rFont val="Calibri"/>
            <family val="2"/>
          </rPr>
          <t xml:space="preserve">
Rs.1500 per tonne of hot metal 
</t>
        </r>
      </text>
    </comment>
    <comment ref="E27" authorId="0">
      <text>
        <r>
          <rPr>
            <b/>
            <sz val="10"/>
            <color indexed="81"/>
            <rFont val="Calibri"/>
            <family val="2"/>
          </rPr>
          <t>Author:</t>
        </r>
        <r>
          <rPr>
            <sz val="10"/>
            <color indexed="81"/>
            <rFont val="Calibri"/>
            <family val="2"/>
          </rPr>
          <t xml:space="preserve">
Rs.1500 per tonne of hot metal 
</t>
        </r>
      </text>
    </comment>
    <comment ref="F27" authorId="0">
      <text>
        <r>
          <rPr>
            <b/>
            <sz val="10"/>
            <color indexed="81"/>
            <rFont val="Calibri"/>
            <family val="2"/>
          </rPr>
          <t>Author:</t>
        </r>
        <r>
          <rPr>
            <sz val="10"/>
            <color indexed="81"/>
            <rFont val="Calibri"/>
            <family val="2"/>
          </rPr>
          <t xml:space="preserve">
Rs.1500 per tonne of hot metal 
</t>
        </r>
      </text>
    </comment>
    <comment ref="C29" authorId="0">
      <text>
        <r>
          <rPr>
            <b/>
            <sz val="10"/>
            <color indexed="81"/>
            <rFont val="Calibri"/>
            <family val="2"/>
          </rPr>
          <t>Author:</t>
        </r>
        <r>
          <rPr>
            <sz val="10"/>
            <color indexed="81"/>
            <rFont val="Calibri"/>
            <family val="2"/>
          </rPr>
          <t xml:space="preserve">
Rs. 1500 per tonne of hot metal produced</t>
        </r>
      </text>
    </comment>
    <comment ref="D29" authorId="0">
      <text>
        <r>
          <rPr>
            <b/>
            <sz val="10"/>
            <color indexed="81"/>
            <rFont val="Calibri"/>
            <family val="2"/>
          </rPr>
          <t>Author:</t>
        </r>
        <r>
          <rPr>
            <sz val="10"/>
            <color indexed="81"/>
            <rFont val="Calibri"/>
            <family val="2"/>
          </rPr>
          <t xml:space="preserve">
Rs. 1500 per tonne of hot metal produced</t>
        </r>
      </text>
    </comment>
    <comment ref="E29" authorId="0">
      <text>
        <r>
          <rPr>
            <b/>
            <sz val="10"/>
            <color indexed="81"/>
            <rFont val="Calibri"/>
            <family val="2"/>
          </rPr>
          <t>Author:</t>
        </r>
        <r>
          <rPr>
            <sz val="10"/>
            <color indexed="81"/>
            <rFont val="Calibri"/>
            <family val="2"/>
          </rPr>
          <t xml:space="preserve">
Rs. 1500 per tonne of hot metal produced</t>
        </r>
      </text>
    </comment>
    <comment ref="F29" authorId="0">
      <text>
        <r>
          <rPr>
            <b/>
            <sz val="10"/>
            <color indexed="81"/>
            <rFont val="Calibri"/>
            <family val="2"/>
          </rPr>
          <t>Author:</t>
        </r>
        <r>
          <rPr>
            <sz val="10"/>
            <color indexed="81"/>
            <rFont val="Calibri"/>
            <family val="2"/>
          </rPr>
          <t xml:space="preserve">
Rs. 1500 per tonne of hot metal produced</t>
        </r>
      </text>
    </comment>
    <comment ref="C31" authorId="0">
      <text>
        <r>
          <rPr>
            <b/>
            <sz val="10"/>
            <color indexed="81"/>
            <rFont val="Calibri"/>
            <family val="2"/>
          </rPr>
          <t>Author:</t>
        </r>
        <r>
          <rPr>
            <sz val="10"/>
            <color indexed="81"/>
            <rFont val="Calibri"/>
            <family val="2"/>
          </rPr>
          <t xml:space="preserve">
Rs. 1500 per tonne of finished steel produced</t>
        </r>
      </text>
    </comment>
    <comment ref="D31" authorId="0">
      <text>
        <r>
          <rPr>
            <b/>
            <sz val="10"/>
            <color indexed="81"/>
            <rFont val="Calibri"/>
            <family val="2"/>
          </rPr>
          <t>Author:</t>
        </r>
        <r>
          <rPr>
            <sz val="10"/>
            <color indexed="81"/>
            <rFont val="Calibri"/>
            <family val="2"/>
          </rPr>
          <t xml:space="preserve">
Rs. 1500 per tonne of finished steel produced</t>
        </r>
      </text>
    </comment>
    <comment ref="E31" authorId="0">
      <text>
        <r>
          <rPr>
            <b/>
            <sz val="10"/>
            <color indexed="81"/>
            <rFont val="Calibri"/>
            <family val="2"/>
          </rPr>
          <t>Author:</t>
        </r>
        <r>
          <rPr>
            <sz val="10"/>
            <color indexed="81"/>
            <rFont val="Calibri"/>
            <family val="2"/>
          </rPr>
          <t xml:space="preserve">
Rs. 1500 per tonne of finished steel produced</t>
        </r>
      </text>
    </comment>
    <comment ref="F31" authorId="0">
      <text>
        <r>
          <rPr>
            <b/>
            <sz val="10"/>
            <color indexed="81"/>
            <rFont val="Calibri"/>
            <family val="2"/>
          </rPr>
          <t>Author:</t>
        </r>
        <r>
          <rPr>
            <sz val="10"/>
            <color indexed="81"/>
            <rFont val="Calibri"/>
            <family val="2"/>
          </rPr>
          <t xml:space="preserve">
Rs. 1500 per tonne of finished steel produced</t>
        </r>
      </text>
    </comment>
  </commentList>
</comments>
</file>

<file path=xl/comments4.xml><?xml version="1.0" encoding="utf-8"?>
<comments xmlns="http://schemas.openxmlformats.org/spreadsheetml/2006/main">
  <authors>
    <author>Author</author>
  </authors>
  <commentList>
    <comment ref="B24" author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Complelety sourced from Pelletisation plant from Barbil</t>
        </r>
      </text>
    </comment>
    <comment ref="A30" author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we can use Iron ore lumps or fines </t>
        </r>
      </text>
    </comment>
    <comment ref="A46" author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we can use Iron ore lumps or fines </t>
        </r>
      </text>
    </comment>
  </commentList>
</comments>
</file>

<file path=xl/comments5.xml><?xml version="1.0" encoding="utf-8"?>
<comments xmlns="http://schemas.openxmlformats.org/spreadsheetml/2006/main">
  <authors>
    <author>Author</author>
  </authors>
  <commentList>
    <comment ref="B23" author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Complelety sourced from Pelletisation plant from Barbil</t>
        </r>
      </text>
    </comment>
    <comment ref="A29" author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we can use Iron ore lumps or fines </t>
        </r>
      </text>
    </comment>
    <comment ref="A45" author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we can use Iron ore lumps or fines </t>
        </r>
      </text>
    </comment>
  </commentList>
</comments>
</file>

<file path=xl/sharedStrings.xml><?xml version="1.0" encoding="utf-8"?>
<sst xmlns="http://schemas.openxmlformats.org/spreadsheetml/2006/main" count="2296" uniqueCount="1069">
  <si>
    <t>DESCRIPTION</t>
  </si>
  <si>
    <t>Gross Sales</t>
  </si>
  <si>
    <t>Less: Excise Duty</t>
  </si>
  <si>
    <t>Net Sales</t>
  </si>
  <si>
    <t>EXPENDITURE :</t>
  </si>
  <si>
    <t>Raw Material Consumed</t>
  </si>
  <si>
    <t>Power &amp; Fuel Cost</t>
  </si>
  <si>
    <t>Employee Cost</t>
  </si>
  <si>
    <t>Other Manufacturing Expenses</t>
  </si>
  <si>
    <t>General and Administration Expenses</t>
  </si>
  <si>
    <t>Selling and Distribution Expenses</t>
  </si>
  <si>
    <t>Miscellaneous Expenses</t>
  </si>
  <si>
    <t>Total Expenditure</t>
  </si>
  <si>
    <t>Other Income</t>
  </si>
  <si>
    <t>Interest</t>
  </si>
  <si>
    <t>Exceptional Income / Expenses</t>
  </si>
  <si>
    <t>Provision for Tax</t>
  </si>
  <si>
    <t>Profit After Tax</t>
  </si>
  <si>
    <t>(estimated)</t>
  </si>
  <si>
    <t>Actual</t>
  </si>
  <si>
    <t>YoY Sales Growth</t>
  </si>
  <si>
    <t>EBITDA(Excl OI)</t>
  </si>
  <si>
    <t>EBIT</t>
  </si>
  <si>
    <t>EBIT Margin</t>
  </si>
  <si>
    <t>PBT</t>
  </si>
  <si>
    <t>Cash EPS</t>
  </si>
  <si>
    <t>Basic EPS</t>
  </si>
  <si>
    <t>Revenue</t>
  </si>
  <si>
    <t>Revenue From Operations</t>
  </si>
  <si>
    <t xml:space="preserve">    Auto Tubes</t>
  </si>
  <si>
    <t xml:space="preserve">    Engineering Goods</t>
  </si>
  <si>
    <t xml:space="preserve">    Pipe/Sheet/Structure</t>
  </si>
  <si>
    <t xml:space="preserve">    Unallocable</t>
  </si>
  <si>
    <t>Less / Add : Inter Segment Turnover</t>
  </si>
  <si>
    <t>Gross Revenue</t>
  </si>
  <si>
    <t>Less : Excise Duty</t>
  </si>
  <si>
    <t>Net Segment Revenue</t>
  </si>
  <si>
    <t>Result</t>
  </si>
  <si>
    <t>Segment Results</t>
  </si>
  <si>
    <t xml:space="preserve">Segment Assets </t>
  </si>
  <si>
    <t xml:space="preserve">Segment liability </t>
  </si>
  <si>
    <t>Net Assets</t>
  </si>
  <si>
    <t xml:space="preserve">Capital Employed </t>
  </si>
  <si>
    <t>Capital Expenditures</t>
  </si>
  <si>
    <t xml:space="preserve">Depreciation </t>
  </si>
  <si>
    <t xml:space="preserve">    Inter Segment</t>
  </si>
  <si>
    <t>   Steel Product</t>
  </si>
  <si>
    <t>Solar</t>
  </si>
  <si>
    <t>Railways</t>
  </si>
  <si>
    <t>Engineering</t>
  </si>
  <si>
    <t>Add Other Income</t>
  </si>
  <si>
    <t>Good Luck Steel Tubes Ltd. Balance Sheet (New) - Standalone - Actual - Abridged- [INR-Crore]</t>
  </si>
  <si>
    <t>EQUITY AND LIABILITIES</t>
  </si>
  <si>
    <t>Share Capital</t>
  </si>
  <si>
    <t>Share Warrants &amp; Outstandings</t>
  </si>
  <si>
    <t>Total Reserves</t>
  </si>
  <si>
    <t>Shareholder's Funds</t>
  </si>
  <si>
    <t>Long-Term Borrowings</t>
  </si>
  <si>
    <t>Secured Loans</t>
  </si>
  <si>
    <t>Unsecured Loans</t>
  </si>
  <si>
    <t>Deferred Tax Assets / Liabilities</t>
  </si>
  <si>
    <t>Long Term Provisions</t>
  </si>
  <si>
    <t>Total Non-Current Liabilities</t>
  </si>
  <si>
    <t>Current Liabilities</t>
  </si>
  <si>
    <t>Trade Payables</t>
  </si>
  <si>
    <t>Other Current Liabilities</t>
  </si>
  <si>
    <t>Short Term Borrowings</t>
  </si>
  <si>
    <t>Short Term Provisions</t>
  </si>
  <si>
    <t>Total Current Liabilities</t>
  </si>
  <si>
    <t>Total Liabilities</t>
  </si>
  <si>
    <t>ASSETS</t>
  </si>
  <si>
    <t>Non-Current Assets</t>
  </si>
  <si>
    <t>Gross Block</t>
  </si>
  <si>
    <t>Less: Accumulated Depreciation</t>
  </si>
  <si>
    <t>Less: Impairment of Assets</t>
  </si>
  <si>
    <t>Net Block</t>
  </si>
  <si>
    <t>Capital Work in Progress</t>
  </si>
  <si>
    <t>Non Current Investments</t>
  </si>
  <si>
    <t>Long Term Loans &amp; Advances</t>
  </si>
  <si>
    <t>Total Non-Current Assets</t>
  </si>
  <si>
    <t>Current Assets  Loans &amp; Advances</t>
  </si>
  <si>
    <t>Currents Investments</t>
  </si>
  <si>
    <t>Inventories</t>
  </si>
  <si>
    <t>Sundry Debtors</t>
  </si>
  <si>
    <t>Cash and Bank</t>
  </si>
  <si>
    <t>Other Current Assets</t>
  </si>
  <si>
    <t>Short Term Loans and Advances</t>
  </si>
  <si>
    <t>Total Current Assets</t>
  </si>
  <si>
    <t>Total Assets</t>
  </si>
  <si>
    <t>Total Debt</t>
  </si>
  <si>
    <t>Book Value</t>
  </si>
  <si>
    <t>Depreciation</t>
  </si>
  <si>
    <t>Long Term Debt</t>
  </si>
  <si>
    <t>ShortTerm Debt</t>
  </si>
  <si>
    <t>Interest cost</t>
  </si>
  <si>
    <t>Total Long-Term Borrowings</t>
  </si>
  <si>
    <t>DEBT</t>
  </si>
  <si>
    <t>FA</t>
  </si>
  <si>
    <t>Deferred tax</t>
  </si>
  <si>
    <t>% of Net block</t>
  </si>
  <si>
    <t>Provision required</t>
  </si>
  <si>
    <t xml:space="preserve"> Trade Payables</t>
  </si>
  <si>
    <t>FY 11</t>
  </si>
  <si>
    <t>FY 12</t>
  </si>
  <si>
    <t>FY 13</t>
  </si>
  <si>
    <t>FY 14</t>
  </si>
  <si>
    <t>FY 15</t>
  </si>
  <si>
    <t>FY 16</t>
  </si>
  <si>
    <t>FY 17</t>
  </si>
  <si>
    <t>FY 18</t>
  </si>
  <si>
    <t>(actual)</t>
  </si>
  <si>
    <t>Acceptances</t>
  </si>
  <si>
    <t>Future creditors</t>
  </si>
  <si>
    <t>Credit Days</t>
  </si>
  <si>
    <t>Other current liabilities</t>
  </si>
  <si>
    <t>Total Exp</t>
  </si>
  <si>
    <t>     Securities Premium</t>
  </si>
  <si>
    <t>     Profit &amp; Loss Account Balance</t>
  </si>
  <si>
    <t>     General Reserves</t>
  </si>
  <si>
    <t>Total</t>
  </si>
  <si>
    <t>as a % of Total Operating Expenses</t>
  </si>
  <si>
    <t>Inventory Days</t>
  </si>
  <si>
    <t>as a % of Net Sales</t>
  </si>
  <si>
    <t>Debtor Days</t>
  </si>
  <si>
    <t>Good Luck Steel Tubes Ltd. CashFlow - Standalone - Actual - Abridged- [INR-Crore]</t>
  </si>
  <si>
    <t>Profit Before Tax</t>
  </si>
  <si>
    <t xml:space="preserve">     Depreciation</t>
  </si>
  <si>
    <t xml:space="preserve">     Profit/Loss on sale of Fixed Assets</t>
  </si>
  <si>
    <t xml:space="preserve">     Tax Paid</t>
  </si>
  <si>
    <t xml:space="preserve">     Misc. Expenses written off</t>
  </si>
  <si>
    <t>Changes In working Capital</t>
  </si>
  <si>
    <t xml:space="preserve">     Trade &amp; Other receivables</t>
  </si>
  <si>
    <t xml:space="preserve">     Inventories</t>
  </si>
  <si>
    <t xml:space="preserve">     Trade &amp; Other payables</t>
  </si>
  <si>
    <t>Cash Flow after changes in Working Capital</t>
  </si>
  <si>
    <t xml:space="preserve">     Interest Paid</t>
  </si>
  <si>
    <t>Cash From Operating Activities</t>
  </si>
  <si>
    <t xml:space="preserve">     Purchase of Fixed Assets</t>
  </si>
  <si>
    <t xml:space="preserve">     Sale of Fixed Assets</t>
  </si>
  <si>
    <t xml:space="preserve">     Purchase of  Investment</t>
  </si>
  <si>
    <t xml:space="preserve">     Sale of Investments</t>
  </si>
  <si>
    <t xml:space="preserve">     Increase / (Decrease) in Loan Funds</t>
  </si>
  <si>
    <t xml:space="preserve">     Proceeds from Preference Shares Capital</t>
  </si>
  <si>
    <t xml:space="preserve">     Equity Dividend Paid</t>
  </si>
  <si>
    <t xml:space="preserve">     Changes in working capital borrowings</t>
  </si>
  <si>
    <t>Net Cash Inflow / Outflow</t>
  </si>
  <si>
    <t>A. CASH FLOW FROM OPERATING ACTIVITIES</t>
  </si>
  <si>
    <t>Particulars</t>
  </si>
  <si>
    <t>Adjustment to above</t>
  </si>
  <si>
    <t>Operating profit before working capital changes</t>
  </si>
  <si>
    <t xml:space="preserve">     Interest Expenses</t>
  </si>
  <si>
    <t>B. CASH FLOW FROM INVESTING ACTIVITIES</t>
  </si>
  <si>
    <t>Net cash used in investing activities</t>
  </si>
  <si>
    <t>C. CASH FROM FINANCING ACTIVITIES</t>
  </si>
  <si>
    <t>Net cash flow from financing activities</t>
  </si>
  <si>
    <t>Cash and cash equivalents at the beginning of the year</t>
  </si>
  <si>
    <t>Cash and cash equivalents at the end of the year</t>
  </si>
  <si>
    <t>E</t>
  </si>
  <si>
    <t>Share of Associates</t>
  </si>
  <si>
    <t>Other operating income</t>
  </si>
  <si>
    <t>Net Sales &amp; Other Operating Income</t>
  </si>
  <si>
    <t>PBIDT (Excl OI)</t>
  </si>
  <si>
    <t>Operating Profit</t>
  </si>
  <si>
    <t>Exceptional Items</t>
  </si>
  <si>
    <t>PBDT</t>
  </si>
  <si>
    <t>Tax</t>
  </si>
  <si>
    <t>Extraordinary Items</t>
  </si>
  <si>
    <t>Prior Period Expenses</t>
  </si>
  <si>
    <t>Other Adjustments</t>
  </si>
  <si>
    <t>Net Profit (after Extrodinary Items)</t>
  </si>
  <si>
    <t>Minority Interest</t>
  </si>
  <si>
    <t>Shares of Associates</t>
  </si>
  <si>
    <t>Other related items</t>
  </si>
  <si>
    <t>Misc. Expenses Written off</t>
  </si>
  <si>
    <t>Consolidated Net Profit</t>
  </si>
  <si>
    <t>Equity Capital</t>
  </si>
  <si>
    <t>Face Value (In Rs)</t>
  </si>
  <si>
    <t>Reserves</t>
  </si>
  <si>
    <t>Calculated EPS (Unit.Curr.)</t>
  </si>
  <si>
    <t>Calculated EPS Annualised (Unit.Curr.)</t>
  </si>
  <si>
    <t>Adj Calculated EPS (Unit.Curr.)</t>
  </si>
  <si>
    <t>Adj Calculated EPS Annualised (Unit.Curr.)</t>
  </si>
  <si>
    <t>Number of Public Share Holding</t>
  </si>
  <si>
    <t>% of Public Share Holding</t>
  </si>
  <si>
    <t>PBIDTM% (Excl OI)</t>
  </si>
  <si>
    <t>PBIDTM%</t>
  </si>
  <si>
    <t>PBDTM%</t>
  </si>
  <si>
    <t>PBTM%</t>
  </si>
  <si>
    <t>PATM%</t>
  </si>
  <si>
    <t>Type</t>
  </si>
  <si>
    <t>Calculated</t>
  </si>
  <si>
    <t>Notes</t>
  </si>
  <si>
    <t>Half year ended 30th September 2015</t>
  </si>
  <si>
    <t>Amy</t>
  </si>
  <si>
    <t>FY11</t>
  </si>
  <si>
    <t>FY12</t>
  </si>
  <si>
    <t>FY13</t>
  </si>
  <si>
    <t>FY14</t>
  </si>
  <si>
    <t>FY15</t>
  </si>
  <si>
    <t>FY16</t>
  </si>
  <si>
    <t>FY17</t>
  </si>
  <si>
    <t>FY18</t>
  </si>
  <si>
    <t>Share of traditional Business of tubes</t>
  </si>
  <si>
    <t>Share of Value added engineering products</t>
  </si>
  <si>
    <t>Revenue of traditional business</t>
  </si>
  <si>
    <t>Revenue from Valued added</t>
  </si>
  <si>
    <t>Forgings and others</t>
  </si>
  <si>
    <t>Installed Capacity</t>
  </si>
  <si>
    <t>FY17E</t>
  </si>
  <si>
    <t>FY18E</t>
  </si>
  <si>
    <t>Closing Cash Balance</t>
  </si>
  <si>
    <t>Opening Cash Balance</t>
  </si>
  <si>
    <t>Long term Loans &amp; Advances</t>
  </si>
  <si>
    <t>Net Change in Cash</t>
  </si>
  <si>
    <t>Net Current Assets</t>
  </si>
  <si>
    <t>Cash Flow from Financing</t>
  </si>
  <si>
    <t>Other Non Current Assets</t>
  </si>
  <si>
    <t>Dividend and Interest</t>
  </si>
  <si>
    <t>Changes in Borrowings</t>
  </si>
  <si>
    <t>Changes in Share Capital</t>
  </si>
  <si>
    <t>Less: Acc. Depreciation</t>
  </si>
  <si>
    <t>Cash Flow from Investing</t>
  </si>
  <si>
    <t>Other Investment Activities</t>
  </si>
  <si>
    <t>Capital Expenditure</t>
  </si>
  <si>
    <t>Other Non Current Liabilities</t>
  </si>
  <si>
    <t>Operating Cash Flow</t>
  </si>
  <si>
    <t>Deferred Tax Liability</t>
  </si>
  <si>
    <t>Others</t>
  </si>
  <si>
    <t>Long Term Borrowings</t>
  </si>
  <si>
    <t>Working Capital Changes</t>
  </si>
  <si>
    <t>Reserves &amp; Surplus</t>
  </si>
  <si>
    <t xml:space="preserve">Share Capital </t>
  </si>
  <si>
    <t>Cash Flow Statement</t>
  </si>
  <si>
    <t>Balance Sheet</t>
  </si>
  <si>
    <t>Creditors (days)</t>
  </si>
  <si>
    <t>Tax Rate  (%)</t>
  </si>
  <si>
    <t>Debtors (days)</t>
  </si>
  <si>
    <t>Other opr Exp / Sales (%)</t>
  </si>
  <si>
    <t>Inventory (days)</t>
  </si>
  <si>
    <t>PAT Margin (%)</t>
  </si>
  <si>
    <t>Efficiency Ratio (x)</t>
  </si>
  <si>
    <t xml:space="preserve"> PAT</t>
  </si>
  <si>
    <t>EV/EBIDTA</t>
  </si>
  <si>
    <t>EV/Sales</t>
  </si>
  <si>
    <t>Reported PAT</t>
  </si>
  <si>
    <t>P/BV</t>
  </si>
  <si>
    <t>Tax Provisions</t>
  </si>
  <si>
    <t>P/E</t>
  </si>
  <si>
    <t>Valuation Ratio (x)</t>
  </si>
  <si>
    <t>Exceptional items</t>
  </si>
  <si>
    <t>Dividend Yield (%)</t>
  </si>
  <si>
    <t>ROCE (%)</t>
  </si>
  <si>
    <t>ROE (%)</t>
  </si>
  <si>
    <t>PBDIT</t>
  </si>
  <si>
    <t>Current Ratio (x)</t>
  </si>
  <si>
    <t>Debt / Equity (x)</t>
  </si>
  <si>
    <t>EBDITA Margin %</t>
  </si>
  <si>
    <t>Capital, Liquidity, Returns Ratio</t>
  </si>
  <si>
    <t>EBDITA</t>
  </si>
  <si>
    <t>% Chg.</t>
  </si>
  <si>
    <t>DPS</t>
  </si>
  <si>
    <t>Adj. EPS</t>
  </si>
  <si>
    <t>Per Share Data (Rs)</t>
  </si>
  <si>
    <t>Profit &amp; Loss Statement</t>
  </si>
  <si>
    <t>D/E</t>
  </si>
  <si>
    <t>Market cap</t>
  </si>
  <si>
    <t>Market price</t>
  </si>
  <si>
    <t>Less : Cash &amp; Bank Balances</t>
  </si>
  <si>
    <t>Net Debt</t>
  </si>
  <si>
    <t>Enterprise Value (EV)</t>
  </si>
  <si>
    <t>EV/EBITDA</t>
  </si>
  <si>
    <t>P/B</t>
  </si>
  <si>
    <t>Current ratio</t>
  </si>
  <si>
    <t>EV/ Sales</t>
  </si>
  <si>
    <t>Description</t>
  </si>
  <si>
    <t>Other Long Term Liabilities</t>
  </si>
  <si>
    <t>Long Term Trade Payables</t>
  </si>
  <si>
    <t>Intangible assets under development</t>
  </si>
  <si>
    <t>Pre-operative Expenses pending</t>
  </si>
  <si>
    <t>Miscellaneous Expenses not written off</t>
  </si>
  <si>
    <t>PARTICULARS</t>
  </si>
  <si>
    <t>Adjustment</t>
  </si>
  <si>
    <t xml:space="preserve">     Other Direct Expenses paid</t>
  </si>
  <si>
    <t xml:space="preserve">     Extra &amp; Other Item</t>
  </si>
  <si>
    <t xml:space="preserve">     Investment in Subsidiaries</t>
  </si>
  <si>
    <t xml:space="preserve">     Dividend Income</t>
  </si>
  <si>
    <t xml:space="preserve">     Interest received</t>
  </si>
  <si>
    <t xml:space="preserve">     Increase/ Decrease in Loans</t>
  </si>
  <si>
    <t xml:space="preserve">     Loans &amp; advances given to subsidiaries / partnership firms etc.</t>
  </si>
  <si>
    <t xml:space="preserve">     Advances for capital expenditure</t>
  </si>
  <si>
    <t xml:space="preserve">     Other Investment Activities</t>
  </si>
  <si>
    <t xml:space="preserve">     Proceeds from Long Term Borrowings</t>
  </si>
  <si>
    <t xml:space="preserve">     Proceeds from Issue of Equity Share Capital</t>
  </si>
  <si>
    <t xml:space="preserve">     Buy Back of Equity Shares Capital</t>
  </si>
  <si>
    <t xml:space="preserve">     Other Financial Activities</t>
  </si>
  <si>
    <t>Opening Cash &amp; Cash Equivalents</t>
  </si>
  <si>
    <t xml:space="preserve">     Impairment</t>
  </si>
  <si>
    <t xml:space="preserve">     Profit/Loss on sale of investments</t>
  </si>
  <si>
    <t xml:space="preserve">     Dividend Received</t>
  </si>
  <si>
    <t xml:space="preserve">     Diminution in the value / Write off of Investments</t>
  </si>
  <si>
    <t xml:space="preserve">     Effect of Exchange Rate Change</t>
  </si>
  <si>
    <t xml:space="preserve">     Provision &amp; Written Off</t>
  </si>
  <si>
    <t xml:space="preserve">     Provision for doubtful debts &amp; advances</t>
  </si>
  <si>
    <t xml:space="preserve">     Other Adjustments</t>
  </si>
  <si>
    <t xml:space="preserve">     Loans &amp; Advances</t>
  </si>
  <si>
    <t xml:space="preserve">     Others</t>
  </si>
  <si>
    <t>Cash and Cash Equivalents in Consolidated Balance Sheet</t>
  </si>
  <si>
    <t>INCOME :</t>
  </si>
  <si>
    <t>Profit Before Taxation &amp; Exceptional Items</t>
  </si>
  <si>
    <t>Extra items</t>
  </si>
  <si>
    <t>Share of Associate</t>
  </si>
  <si>
    <t>EBIDTA (Excl OI)</t>
  </si>
  <si>
    <t>EBIDTA MARGIN</t>
  </si>
  <si>
    <t>EBIDTA (Including OI)</t>
  </si>
  <si>
    <t>EBIDTA MARGIN (Including OI)</t>
  </si>
  <si>
    <t>EBIT MARGIN</t>
  </si>
  <si>
    <t>less: Depreciation</t>
  </si>
  <si>
    <t>EBT</t>
  </si>
  <si>
    <t>PBT MARGIN</t>
  </si>
  <si>
    <t>Outstanding No. of Equity Shares</t>
  </si>
  <si>
    <t>PAT MARGIN</t>
  </si>
  <si>
    <t xml:space="preserve">    Iron &amp; Steel</t>
  </si>
  <si>
    <t xml:space="preserve">    Others</t>
  </si>
  <si>
    <t xml:space="preserve">    Power</t>
  </si>
  <si>
    <t>2017E</t>
  </si>
  <si>
    <t>2018E</t>
  </si>
  <si>
    <t>2019E</t>
  </si>
  <si>
    <t>Sponge iron-Raigarh</t>
  </si>
  <si>
    <t>Sponge iron-Angul</t>
  </si>
  <si>
    <t>Hot metal/pig iron-Raigarh</t>
  </si>
  <si>
    <t>Hot metal/pig iron-Angul</t>
  </si>
  <si>
    <t>Upstream Capacity</t>
  </si>
  <si>
    <t>Mild Steel</t>
  </si>
  <si>
    <t>Mild Steel-Raigarh</t>
  </si>
  <si>
    <t>Angul</t>
  </si>
  <si>
    <t>Liquid steel</t>
  </si>
  <si>
    <t>Loss</t>
  </si>
  <si>
    <t>Finished Steel Capacity</t>
  </si>
  <si>
    <t>Plate Mill-Raigarh</t>
  </si>
  <si>
    <t>Plate Mill-Angul</t>
  </si>
  <si>
    <t>Rail &amp; Universal Beam Mill</t>
  </si>
  <si>
    <t>Wire Rod (Patratu)</t>
  </si>
  <si>
    <t>Medium And Light Sections</t>
  </si>
  <si>
    <t>Bar Mill (Patratu)</t>
  </si>
  <si>
    <t>Steel Volumes</t>
  </si>
  <si>
    <t>Manaufactured</t>
  </si>
  <si>
    <t>Sponge Iron</t>
  </si>
  <si>
    <t>M.S. Round</t>
  </si>
  <si>
    <t>Power</t>
  </si>
  <si>
    <t>Pig Iron</t>
  </si>
  <si>
    <t>parallel Flange Bleams/ Columns</t>
  </si>
  <si>
    <t>Universal Plate/Coil</t>
  </si>
  <si>
    <t>Other Finished Steel Products</t>
  </si>
  <si>
    <t>Other Semi Steel Products</t>
  </si>
  <si>
    <t>Steel Casting &amp; Production</t>
  </si>
  <si>
    <t>Iron Ore/Iron Ore fines</t>
  </si>
  <si>
    <t>Wire Rod</t>
  </si>
  <si>
    <t>Bar</t>
  </si>
  <si>
    <t>fabricated Structures</t>
  </si>
  <si>
    <t>Cement</t>
  </si>
  <si>
    <t>Medium &amp; Light Sections</t>
  </si>
  <si>
    <t>Iron Ore Pellets</t>
  </si>
  <si>
    <t>Wind Energy</t>
  </si>
  <si>
    <t>Unit</t>
  </si>
  <si>
    <t>M.T.</t>
  </si>
  <si>
    <t>Million KWH</t>
  </si>
  <si>
    <t>Qty</t>
  </si>
  <si>
    <t>Amount</t>
  </si>
  <si>
    <t>Sale Price Per tonne</t>
  </si>
  <si>
    <t>Quarterly Qty</t>
  </si>
  <si>
    <t>Quarterly Sales</t>
  </si>
  <si>
    <t>Other Operating Revenues</t>
  </si>
  <si>
    <t>Scrap Sale</t>
  </si>
  <si>
    <t>Export Incentives</t>
  </si>
  <si>
    <t>Avition Income</t>
  </si>
  <si>
    <t>Total Revenue</t>
  </si>
  <si>
    <t>Captive sales for own projects</t>
  </si>
  <si>
    <t>Traded Goods</t>
  </si>
  <si>
    <t>Steel Products</t>
  </si>
  <si>
    <t>Iron and steel sales</t>
  </si>
  <si>
    <t>Oman Biz</t>
  </si>
  <si>
    <t>As per segmental reporting</t>
  </si>
  <si>
    <t>QTY</t>
  </si>
  <si>
    <t>AMT</t>
  </si>
  <si>
    <t>As reported in Annual Report</t>
  </si>
  <si>
    <t>As given in Investor Presentation</t>
  </si>
  <si>
    <t>Location</t>
  </si>
  <si>
    <t>2015-16</t>
  </si>
  <si>
    <t>In MnT</t>
  </si>
  <si>
    <t>Raigarh</t>
  </si>
  <si>
    <t>DRI</t>
  </si>
  <si>
    <t>MnT</t>
  </si>
  <si>
    <t>SMS</t>
  </si>
  <si>
    <t>Ferro Alloys</t>
  </si>
  <si>
    <t>Not Given</t>
  </si>
  <si>
    <t>MW</t>
  </si>
  <si>
    <t>Hot metal/Pig Iron</t>
  </si>
  <si>
    <t>BF</t>
  </si>
  <si>
    <t>RUBM</t>
  </si>
  <si>
    <t>Plate Mill</t>
  </si>
  <si>
    <t>Fabricated Structures</t>
  </si>
  <si>
    <t>Cement Plant</t>
  </si>
  <si>
    <t>Medium &amp; Light Section Mill</t>
  </si>
  <si>
    <t>MLSM</t>
  </si>
  <si>
    <t>Raipur</t>
  </si>
  <si>
    <t>Steel Casting and Fabrications</t>
  </si>
  <si>
    <t>Barbil</t>
  </si>
  <si>
    <t>Pelletisation Plant</t>
  </si>
  <si>
    <t>Pellet plant</t>
  </si>
  <si>
    <t>Satara</t>
  </si>
  <si>
    <t>Patratu</t>
  </si>
  <si>
    <t>Bar Mill</t>
  </si>
  <si>
    <t xml:space="preserve">Capacity </t>
  </si>
  <si>
    <t>Utilization</t>
  </si>
  <si>
    <t>Blast Furnance</t>
  </si>
  <si>
    <t>Direct Reduced Iron</t>
  </si>
  <si>
    <t>Steel Making Capacity</t>
  </si>
  <si>
    <t>Steel that can be converted</t>
  </si>
  <si>
    <t>Rail and Universal beam mill</t>
  </si>
  <si>
    <t>Medium and Light Section mill</t>
  </si>
  <si>
    <t>Semi Finished</t>
  </si>
  <si>
    <t>Blast Furnace</t>
  </si>
  <si>
    <t>NOEF</t>
  </si>
  <si>
    <t>BOF</t>
  </si>
  <si>
    <t>Bar Rod Mill</t>
  </si>
  <si>
    <t>Finished Steel capacity</t>
  </si>
  <si>
    <t>FY19E</t>
  </si>
  <si>
    <t>raigarh</t>
  </si>
  <si>
    <t>Domestic Sales</t>
  </si>
  <si>
    <t>Exports</t>
  </si>
  <si>
    <t>2014-15</t>
  </si>
  <si>
    <t>2013-14</t>
  </si>
  <si>
    <t>2012-13</t>
  </si>
  <si>
    <t>2011-12</t>
  </si>
  <si>
    <t>JPL</t>
  </si>
  <si>
    <t>PAT/(LOSS)</t>
  </si>
  <si>
    <t>Shadeed Iron</t>
  </si>
  <si>
    <t>South Africa</t>
  </si>
  <si>
    <t>Mozambique</t>
  </si>
  <si>
    <t>Australia</t>
  </si>
  <si>
    <t>Captive Consumed</t>
  </si>
  <si>
    <t>Medium and Light Section Mill</t>
  </si>
  <si>
    <t>capacity</t>
  </si>
  <si>
    <t>% utilization</t>
  </si>
  <si>
    <t>Production</t>
  </si>
  <si>
    <t>Inventory</t>
  </si>
  <si>
    <t>Opening Inventory</t>
  </si>
  <si>
    <t>Sales (QTY)</t>
  </si>
  <si>
    <t>Sales (value)</t>
  </si>
  <si>
    <t>Mahinery and Casting</t>
  </si>
  <si>
    <t>Ingots</t>
  </si>
  <si>
    <t>CF Casting</t>
  </si>
  <si>
    <t xml:space="preserve">Total Steel Sales </t>
  </si>
  <si>
    <t>Other Operating Income</t>
  </si>
  <si>
    <t>Gross Sales (QTY)</t>
  </si>
  <si>
    <t>Gross Sales (value)</t>
  </si>
  <si>
    <t>Less: Captive Consumption</t>
  </si>
  <si>
    <t>Iron Ore/Iron Ore Fines</t>
  </si>
  <si>
    <t xml:space="preserve">Power </t>
  </si>
  <si>
    <t>Revenue from operations</t>
  </si>
  <si>
    <t>Net Operating Income</t>
  </si>
  <si>
    <t>Add: Other Income</t>
  </si>
  <si>
    <t>Operating Income</t>
  </si>
  <si>
    <t>Steel Business</t>
  </si>
  <si>
    <t>NA</t>
  </si>
  <si>
    <t>Conso revenue</t>
  </si>
  <si>
    <t>Segment Results(Before EBIT)</t>
  </si>
  <si>
    <t>Total Saleable stock</t>
  </si>
  <si>
    <t>Total Saleable Stock</t>
  </si>
  <si>
    <t>Average Selling Price per tonne</t>
  </si>
  <si>
    <t>FY2020E</t>
  </si>
  <si>
    <t>FY2019E</t>
  </si>
  <si>
    <t>FY2018E</t>
  </si>
  <si>
    <t>FY2017E</t>
  </si>
  <si>
    <t>Steel Sales</t>
  </si>
  <si>
    <t>Power Sales</t>
  </si>
  <si>
    <t>Expenditure</t>
  </si>
  <si>
    <t>EBIDTA</t>
  </si>
  <si>
    <t>Power Business</t>
  </si>
  <si>
    <t>PLF</t>
  </si>
  <si>
    <t>Generation (MU)</t>
  </si>
  <si>
    <t>PPA</t>
  </si>
  <si>
    <t>For One MW Plant</t>
  </si>
  <si>
    <t>generated MU</t>
  </si>
  <si>
    <t>ON BLENDED BASIS</t>
  </si>
  <si>
    <t>Nominal Capacity per Quarter</t>
  </si>
  <si>
    <t>Generated in Q3</t>
  </si>
  <si>
    <t>Q3</t>
  </si>
  <si>
    <t>Q2</t>
  </si>
  <si>
    <t>Q1</t>
  </si>
  <si>
    <t xml:space="preserve">EBIDTA </t>
  </si>
  <si>
    <t>YOY-Growth</t>
  </si>
  <si>
    <t>FY2016</t>
  </si>
  <si>
    <t>Less : Captive Consumption</t>
  </si>
  <si>
    <t>Var%</t>
  </si>
  <si>
    <t>Discontinued Operation (Net of tax )</t>
  </si>
  <si>
    <t>Net Profit (after Extraordinary Items)</t>
  </si>
  <si>
    <t>Other Comprehensive Incomes (Net of tax )</t>
  </si>
  <si>
    <t xml:space="preserve">Total Comprehensive Income </t>
  </si>
  <si>
    <t>-</t>
  </si>
  <si>
    <t>Basic EPS before Extraordinary Items</t>
  </si>
  <si>
    <t>Basic EPS after Extraordinary Items</t>
  </si>
  <si>
    <t>Diluted EPS before Extraordinary Items</t>
  </si>
  <si>
    <t>Diluted EPS after Extraordinary Items</t>
  </si>
  <si>
    <t>Closing Inventory</t>
  </si>
  <si>
    <t>Average Selling price per tonne</t>
  </si>
  <si>
    <t>BF Factor</t>
  </si>
  <si>
    <t>DRI Factor</t>
  </si>
  <si>
    <t>FY20E</t>
  </si>
  <si>
    <t>Finished Steel</t>
  </si>
  <si>
    <t>Oman Business</t>
  </si>
  <si>
    <t>$</t>
  </si>
  <si>
    <t>Capex</t>
  </si>
  <si>
    <t>Q4</t>
  </si>
  <si>
    <t>Sales</t>
  </si>
  <si>
    <t>$ Value</t>
  </si>
  <si>
    <t>INR/USD</t>
  </si>
  <si>
    <t>Rupee Sales</t>
  </si>
  <si>
    <t>Date</t>
  </si>
  <si>
    <t>USD</t>
  </si>
  <si>
    <t>31/03/2016</t>
  </si>
  <si>
    <t>30/03/2016</t>
  </si>
  <si>
    <t>29/03/2016</t>
  </si>
  <si>
    <t>28/03/2016</t>
  </si>
  <si>
    <t>23/03/2016</t>
  </si>
  <si>
    <t>22/03/2016</t>
  </si>
  <si>
    <t>21/03/2016</t>
  </si>
  <si>
    <t>18/03/2016</t>
  </si>
  <si>
    <t>17/03/2016</t>
  </si>
  <si>
    <t>16/03/2016</t>
  </si>
  <si>
    <t>15/03/2016</t>
  </si>
  <si>
    <t>14/03/2016</t>
  </si>
  <si>
    <t>29/02/2016</t>
  </si>
  <si>
    <t>26/02/2016</t>
  </si>
  <si>
    <t>25/02/2016</t>
  </si>
  <si>
    <t>24/02/2016</t>
  </si>
  <si>
    <t>23/02/2016</t>
  </si>
  <si>
    <t>22/02/2016</t>
  </si>
  <si>
    <t>18/02/2016</t>
  </si>
  <si>
    <t>17/02/2016</t>
  </si>
  <si>
    <t>16/02/2016</t>
  </si>
  <si>
    <t>15/02/2016</t>
  </si>
  <si>
    <t>29/01/2016</t>
  </si>
  <si>
    <t>28/01/2016</t>
  </si>
  <si>
    <t>27/01/2016</t>
  </si>
  <si>
    <t>25/01/2016</t>
  </si>
  <si>
    <t>22/01/2016</t>
  </si>
  <si>
    <t>21/01/2016</t>
  </si>
  <si>
    <t>20/01/2016</t>
  </si>
  <si>
    <t>19/01/2016</t>
  </si>
  <si>
    <t>18/01/2016</t>
  </si>
  <si>
    <t>15/01/2016</t>
  </si>
  <si>
    <t>14/01/2016</t>
  </si>
  <si>
    <t>13/01/2016</t>
  </si>
  <si>
    <t>31/12/2015</t>
  </si>
  <si>
    <t>30/12/2015</t>
  </si>
  <si>
    <t>29/12/2015</t>
  </si>
  <si>
    <t>28/12/2015</t>
  </si>
  <si>
    <t>23/12/2015</t>
  </si>
  <si>
    <t>22/12/2015</t>
  </si>
  <si>
    <t>21/12/2015</t>
  </si>
  <si>
    <t>18/12/2015</t>
  </si>
  <si>
    <t>17/12/2015</t>
  </si>
  <si>
    <t>16/12/2015</t>
  </si>
  <si>
    <t>15/12/2015</t>
  </si>
  <si>
    <t>14/12/2015</t>
  </si>
  <si>
    <t>30/11/2015</t>
  </si>
  <si>
    <t>27/11/2015</t>
  </si>
  <si>
    <t>26/11/2015</t>
  </si>
  <si>
    <t>24/11/2015</t>
  </si>
  <si>
    <t>23/11/2015</t>
  </si>
  <si>
    <t>20/11/2015</t>
  </si>
  <si>
    <t>19/11/2015</t>
  </si>
  <si>
    <t>18/11/2015</t>
  </si>
  <si>
    <t>17/11/2015</t>
  </si>
  <si>
    <t>16/11/2015</t>
  </si>
  <si>
    <t>13/11/2015</t>
  </si>
  <si>
    <t>30/10/2015</t>
  </si>
  <si>
    <t>29/10/2015</t>
  </si>
  <si>
    <t>28/10/2015</t>
  </si>
  <si>
    <t>27/10/2015</t>
  </si>
  <si>
    <t>26/10/2015</t>
  </si>
  <si>
    <t>23/10/2015</t>
  </si>
  <si>
    <t>21/10/2015</t>
  </si>
  <si>
    <t>20/10/2015</t>
  </si>
  <si>
    <t>19/10/2015</t>
  </si>
  <si>
    <t>16/10/2015</t>
  </si>
  <si>
    <t>15/10/2015</t>
  </si>
  <si>
    <t>14/10/2015</t>
  </si>
  <si>
    <t>13/10/2015</t>
  </si>
  <si>
    <t>30/09/2015</t>
  </si>
  <si>
    <t>29/09/2015</t>
  </si>
  <si>
    <t>28/09/2015</t>
  </si>
  <si>
    <t>24/09/2015</t>
  </si>
  <si>
    <t>23/09/2015</t>
  </si>
  <si>
    <t>22/09/2015</t>
  </si>
  <si>
    <t>21/09/2015</t>
  </si>
  <si>
    <t>18/09/2015</t>
  </si>
  <si>
    <t>16/09/2015</t>
  </si>
  <si>
    <t>15/09/2015</t>
  </si>
  <si>
    <t>14/09/2015</t>
  </si>
  <si>
    <t>31/08/2015</t>
  </si>
  <si>
    <t>28/08/2015</t>
  </si>
  <si>
    <t>27/08/2015</t>
  </si>
  <si>
    <t>26/08/2015</t>
  </si>
  <si>
    <t>25/08/2015</t>
  </si>
  <si>
    <t>24/08/2015</t>
  </si>
  <si>
    <t>21/08/2015</t>
  </si>
  <si>
    <t>20/08/2015</t>
  </si>
  <si>
    <t>19/08/2015</t>
  </si>
  <si>
    <t>17/08/2015</t>
  </si>
  <si>
    <t>14/08/2015</t>
  </si>
  <si>
    <t>13/08/2015</t>
  </si>
  <si>
    <t>31/07/2015</t>
  </si>
  <si>
    <t>30/07/2015</t>
  </si>
  <si>
    <t>29/07/2015</t>
  </si>
  <si>
    <t>28/07/2015</t>
  </si>
  <si>
    <t>27/07/2015</t>
  </si>
  <si>
    <t>24/07/2015</t>
  </si>
  <si>
    <t>23/07/2015</t>
  </si>
  <si>
    <t>22/07/2015</t>
  </si>
  <si>
    <t>21/07/2015</t>
  </si>
  <si>
    <t>20/07/2015</t>
  </si>
  <si>
    <t>17/07/2015</t>
  </si>
  <si>
    <t>16/07/2015</t>
  </si>
  <si>
    <t>15/07/2015</t>
  </si>
  <si>
    <t>14/07/2015</t>
  </si>
  <si>
    <t>13/07/2015</t>
  </si>
  <si>
    <t>30/06/2015</t>
  </si>
  <si>
    <t>29/06/2015</t>
  </si>
  <si>
    <t>26/06/2015</t>
  </si>
  <si>
    <t>25/06/2015</t>
  </si>
  <si>
    <t>24/06/2015</t>
  </si>
  <si>
    <t>23/06/2015</t>
  </si>
  <si>
    <t>22/06/2015</t>
  </si>
  <si>
    <t>19/06/2015</t>
  </si>
  <si>
    <t>18/06/2015</t>
  </si>
  <si>
    <t>17/06/2015</t>
  </si>
  <si>
    <t>16/06/2015</t>
  </si>
  <si>
    <t>15/06/2015</t>
  </si>
  <si>
    <t>29/05/2015</t>
  </si>
  <si>
    <t>28/05/2015</t>
  </si>
  <si>
    <t>27/05/2015</t>
  </si>
  <si>
    <t>26/05/2015</t>
  </si>
  <si>
    <t>25/05/2015</t>
  </si>
  <si>
    <t>22/05/2015</t>
  </si>
  <si>
    <t>21/05/2015</t>
  </si>
  <si>
    <t>20/05/2015</t>
  </si>
  <si>
    <t>19/05/2015</t>
  </si>
  <si>
    <t>18/05/2015</t>
  </si>
  <si>
    <t>15/05/2015</t>
  </si>
  <si>
    <t>14/05/2015</t>
  </si>
  <si>
    <t>13/05/2015</t>
  </si>
  <si>
    <t>30/04/2015</t>
  </si>
  <si>
    <t>29/04/2015</t>
  </si>
  <si>
    <t>28/04/2015</t>
  </si>
  <si>
    <t>27/04/2015</t>
  </si>
  <si>
    <t>24/04/2015</t>
  </si>
  <si>
    <t>23/04/2015</t>
  </si>
  <si>
    <t>22/04/2015</t>
  </si>
  <si>
    <t>21/04/2015</t>
  </si>
  <si>
    <t>20/04/2015</t>
  </si>
  <si>
    <t>17/04/2015</t>
  </si>
  <si>
    <t>16/04/2015</t>
  </si>
  <si>
    <t>15/04/2015</t>
  </si>
  <si>
    <t>13/04/2015</t>
  </si>
  <si>
    <t>2016-17</t>
  </si>
  <si>
    <t>2017-18</t>
  </si>
  <si>
    <t>Rebar</t>
  </si>
  <si>
    <t>Billet</t>
  </si>
  <si>
    <t>$ Rebar</t>
  </si>
  <si>
    <t>$ Billet</t>
  </si>
  <si>
    <t>2018-19</t>
  </si>
  <si>
    <t>2019-20</t>
  </si>
  <si>
    <t>Mining Operations</t>
  </si>
  <si>
    <t xml:space="preserve">Australia </t>
  </si>
  <si>
    <t>Volume Guidance</t>
  </si>
  <si>
    <t>31.12.2016</t>
  </si>
  <si>
    <t>Mozambique and South Africa</t>
  </si>
  <si>
    <t>Volume</t>
  </si>
  <si>
    <t>Hard Coking coal</t>
  </si>
  <si>
    <t>Discount</t>
  </si>
  <si>
    <t>$ NSR</t>
  </si>
  <si>
    <t>Long Term Average</t>
  </si>
  <si>
    <t>One Year Average</t>
  </si>
  <si>
    <t>Domestic</t>
  </si>
  <si>
    <t>Oman</t>
  </si>
  <si>
    <t>Steel Revenues</t>
  </si>
  <si>
    <t>Total revenue from Steel Business</t>
  </si>
  <si>
    <t>Rate/Unit</t>
  </si>
  <si>
    <t>Total revenue</t>
  </si>
  <si>
    <t>Average Realisation per tonne</t>
  </si>
  <si>
    <t>Captive Power Plant</t>
  </si>
  <si>
    <t>DCPP</t>
  </si>
  <si>
    <t>Required</t>
  </si>
  <si>
    <t>Saleable</t>
  </si>
  <si>
    <t>Maximum</t>
  </si>
  <si>
    <t>Saleable units</t>
  </si>
  <si>
    <t>Angul -2018</t>
  </si>
  <si>
    <t>Months</t>
  </si>
  <si>
    <t>Tonnes</t>
  </si>
  <si>
    <t>April</t>
  </si>
  <si>
    <t>May</t>
  </si>
  <si>
    <t>June</t>
  </si>
  <si>
    <t>July</t>
  </si>
  <si>
    <t>August</t>
  </si>
  <si>
    <t>September</t>
  </si>
  <si>
    <t>Other Finished Steel</t>
  </si>
  <si>
    <t>October</t>
  </si>
  <si>
    <t>Other Semi Finished Steel</t>
  </si>
  <si>
    <t>November</t>
  </si>
  <si>
    <t>December</t>
  </si>
  <si>
    <t>January</t>
  </si>
  <si>
    <t>February</t>
  </si>
  <si>
    <t>March</t>
  </si>
  <si>
    <t>Revnue from operations</t>
  </si>
  <si>
    <t>Expenses:</t>
  </si>
  <si>
    <t>Cost of fuel &amp; other mfg expenses</t>
  </si>
  <si>
    <t>Employee benefit expenses</t>
  </si>
  <si>
    <t>Other expenses</t>
  </si>
  <si>
    <t>Total Expenses</t>
  </si>
  <si>
    <t>Less: Depreciation</t>
  </si>
  <si>
    <t>FY2015</t>
  </si>
  <si>
    <t>FY2018</t>
  </si>
  <si>
    <t>FY2019</t>
  </si>
  <si>
    <t>FY2020</t>
  </si>
  <si>
    <t>Internal Use</t>
  </si>
  <si>
    <t>External Sale</t>
  </si>
  <si>
    <t>Rate</t>
  </si>
  <si>
    <t>Captive Mine</t>
  </si>
  <si>
    <t>E-Auction Basis</t>
  </si>
  <si>
    <t>Units per MW</t>
  </si>
  <si>
    <t>MU</t>
  </si>
  <si>
    <t>Coal Per MW</t>
  </si>
  <si>
    <t>Coal Required</t>
  </si>
  <si>
    <t>Coal Rate</t>
  </si>
  <si>
    <t>Coal cost</t>
  </si>
  <si>
    <t>Coal Cost Per unit</t>
  </si>
  <si>
    <t>FY 2017E</t>
  </si>
  <si>
    <t>FY 2018E</t>
  </si>
  <si>
    <t>FY 2019E</t>
  </si>
  <si>
    <t>FY 2020E</t>
  </si>
  <si>
    <t>JSPL Standalone</t>
  </si>
  <si>
    <t xml:space="preserve">Fabricated Structures </t>
  </si>
  <si>
    <t>2020E</t>
  </si>
  <si>
    <t>Raw Material Cost</t>
  </si>
  <si>
    <t xml:space="preserve">Total </t>
  </si>
  <si>
    <t>Multiplying factor</t>
  </si>
  <si>
    <t>Blast furnance</t>
  </si>
  <si>
    <t>BF Route</t>
  </si>
  <si>
    <t>DRI Route</t>
  </si>
  <si>
    <t>Iron Ore requirement</t>
  </si>
  <si>
    <t>Pellets</t>
  </si>
  <si>
    <t>Iron Ore Lumps</t>
  </si>
  <si>
    <t>Iron ore Fines</t>
  </si>
  <si>
    <t>Average Pellets Cost per tonne</t>
  </si>
  <si>
    <t>Due to own sourcing of pellets</t>
  </si>
  <si>
    <t>Pellet cost</t>
  </si>
  <si>
    <t>Average Iron Ore Lumps Cost per tonne</t>
  </si>
  <si>
    <t>Iron Ore Lumps Cost</t>
  </si>
  <si>
    <t>Average Iron Ore Fines Cost per tonne</t>
  </si>
  <si>
    <t>We would be sourcing only fines as its cost is low</t>
  </si>
  <si>
    <t>Iron Ore Fines Cost</t>
  </si>
  <si>
    <t>Total Iron Ore Cost</t>
  </si>
  <si>
    <t xml:space="preserve">Coking coal requirment </t>
  </si>
  <si>
    <t>Raigarh (BF Route)</t>
  </si>
  <si>
    <t>Angul(BF Route)</t>
  </si>
  <si>
    <t>Less : Sourced from Australia</t>
  </si>
  <si>
    <t>Less : Sourced from Mozambique</t>
  </si>
  <si>
    <t>To be sourced from outside</t>
  </si>
  <si>
    <t>Average CNF Price assumed</t>
  </si>
  <si>
    <t>Average USD/INR rate</t>
  </si>
  <si>
    <t>Australia Coking Coal Cost</t>
  </si>
  <si>
    <t>Mozambique Coking Coal Cost</t>
  </si>
  <si>
    <t>Sourced from outside</t>
  </si>
  <si>
    <t xml:space="preserve">Total Coking coal cost </t>
  </si>
  <si>
    <t>Thermal Coal requirement</t>
  </si>
  <si>
    <t>Raigarh(DRI Route)</t>
  </si>
  <si>
    <t>Angul (DRI Route)</t>
  </si>
  <si>
    <t>Average Coal Cost per tonne</t>
  </si>
  <si>
    <t>Total Thermal coal Cost</t>
  </si>
  <si>
    <t>Pulverised Coal Injection Cost</t>
  </si>
  <si>
    <t>Oxygen Lancing Cost</t>
  </si>
  <si>
    <t>Total Raw Material Cost</t>
  </si>
  <si>
    <t xml:space="preserve"> Expenditure</t>
  </si>
  <si>
    <t xml:space="preserve">     Operating &amp; Manufacturing Expenses</t>
  </si>
  <si>
    <t xml:space="preserve">     Electricity, Power &amp; Fuel Cost</t>
  </si>
  <si>
    <t xml:space="preserve">     Employee Cost</t>
  </si>
  <si>
    <t xml:space="preserve">     General  Administration Expenses</t>
  </si>
  <si>
    <t xml:space="preserve">     Selling &amp; Distribution Expenses</t>
  </si>
  <si>
    <t xml:space="preserve">     Loss on Foreign Exchange</t>
  </si>
  <si>
    <t xml:space="preserve">     Loss on Foreign Exchange Loan</t>
  </si>
  <si>
    <t xml:space="preserve">     Miscellaneous Expenses</t>
  </si>
  <si>
    <t>EBT (Before Exceptional Items)</t>
  </si>
  <si>
    <t>US</t>
  </si>
  <si>
    <t>India</t>
  </si>
  <si>
    <t>Foreign exchange</t>
  </si>
  <si>
    <t>Raw Material</t>
  </si>
  <si>
    <t>Multiplying Factor</t>
  </si>
  <si>
    <t>Raw Material cost for the year</t>
  </si>
  <si>
    <t>Power &amp; Fuel cost for the year</t>
  </si>
  <si>
    <t>JSPL India Steel &amp; Captive Power Business</t>
  </si>
  <si>
    <t>Less:</t>
  </si>
  <si>
    <t>Other direct expenses</t>
  </si>
  <si>
    <t>Staff Cost</t>
  </si>
  <si>
    <t>Direct Labour</t>
  </si>
  <si>
    <t>Repairs and Maintenance</t>
  </si>
  <si>
    <t>Total expenditure</t>
  </si>
  <si>
    <t>EBIDTA Margin</t>
  </si>
  <si>
    <t>Cost of Mining</t>
  </si>
  <si>
    <t>Realisation</t>
  </si>
  <si>
    <t>Coking Coal</t>
  </si>
  <si>
    <t>Thermal Coal</t>
  </si>
  <si>
    <t>Mining Business</t>
  </si>
  <si>
    <t>Mozambique &amp; South Africa</t>
  </si>
  <si>
    <t xml:space="preserve">Net Revenue from Operations </t>
  </si>
  <si>
    <t>Coking coal</t>
  </si>
  <si>
    <t>Total Quantity</t>
  </si>
  <si>
    <t>YTD</t>
  </si>
  <si>
    <t>Long term provisions</t>
  </si>
  <si>
    <t>Difference</t>
  </si>
  <si>
    <t>Debtors</t>
  </si>
  <si>
    <t>as a % of revenue</t>
  </si>
  <si>
    <t>Days outstanding</t>
  </si>
  <si>
    <t>Turnover</t>
  </si>
  <si>
    <t>Creditor</t>
  </si>
  <si>
    <t>as a % of current assets</t>
  </si>
  <si>
    <t>As a % of revenue</t>
  </si>
  <si>
    <t>Cash balance</t>
  </si>
  <si>
    <t>Short term loans &amp; advances</t>
  </si>
  <si>
    <t>Debt</t>
  </si>
  <si>
    <t>Interest Cost</t>
  </si>
  <si>
    <t>Other current assets</t>
  </si>
  <si>
    <t>Short term provisions</t>
  </si>
  <si>
    <t>Less: Accumulated depreciation</t>
  </si>
  <si>
    <t>Less: Impairment of assets</t>
  </si>
  <si>
    <t>Depreciation rate</t>
  </si>
  <si>
    <t>Cost of Debt</t>
  </si>
  <si>
    <t>Net Current assets</t>
  </si>
  <si>
    <t>Current Assets</t>
  </si>
  <si>
    <t>Less: Current Liabilities</t>
  </si>
  <si>
    <t>Outstanding no. of equity shares</t>
  </si>
  <si>
    <t>Book Value per share</t>
  </si>
  <si>
    <t>Debt/Equity ratio</t>
  </si>
  <si>
    <t>Return on Equity</t>
  </si>
  <si>
    <t>Return on capital employed</t>
  </si>
  <si>
    <t xml:space="preserve">Net Long Term debt </t>
  </si>
  <si>
    <t>Equity Value</t>
  </si>
  <si>
    <t>Enterprise Value</t>
  </si>
  <si>
    <t>Total Finished Capacity</t>
  </si>
  <si>
    <t>Iron Making Capacity</t>
  </si>
  <si>
    <t>Crude Steel Capacity</t>
  </si>
  <si>
    <t>Semi Finished to be sold</t>
  </si>
  <si>
    <t>PAT margin</t>
  </si>
  <si>
    <t>Steel That can be made</t>
  </si>
  <si>
    <t>Utilisation</t>
  </si>
  <si>
    <t>angul</t>
  </si>
  <si>
    <t>This what I have make</t>
  </si>
  <si>
    <t>consensus-4.8</t>
  </si>
  <si>
    <t>5.5 to 6.5</t>
  </si>
  <si>
    <t>23 crores changes in captive consumption</t>
  </si>
  <si>
    <t xml:space="preserve">Excise duty </t>
  </si>
  <si>
    <t>per month</t>
  </si>
  <si>
    <t>BF route</t>
  </si>
  <si>
    <t>DRI route</t>
  </si>
  <si>
    <t>Finished steel</t>
  </si>
  <si>
    <t xml:space="preserve">Upstream </t>
  </si>
  <si>
    <t>( In metric tonnes)</t>
  </si>
  <si>
    <t>Conversion to steel</t>
  </si>
  <si>
    <t>Saleable Steel production</t>
  </si>
  <si>
    <t>Iron Ore Requirement</t>
  </si>
  <si>
    <t>Total ( In Metric Tonnes)</t>
  </si>
  <si>
    <t>Iron Ore pellets</t>
  </si>
  <si>
    <t>(in Metric Tonnes)</t>
  </si>
  <si>
    <t>1.4 metric ton per tonne of steel</t>
  </si>
  <si>
    <t>Cost per metric tonne</t>
  </si>
  <si>
    <t>Total cost in crores</t>
  </si>
  <si>
    <t xml:space="preserve">Blast Furnace </t>
  </si>
  <si>
    <t>1.6 metric ton per tonne of steel</t>
  </si>
  <si>
    <t>Iron Ore Fines</t>
  </si>
  <si>
    <t>Thermal Coal Requirement</t>
  </si>
  <si>
    <t>Thermal coal</t>
  </si>
  <si>
    <t>Coking Coal Requirement</t>
  </si>
  <si>
    <t>0.6 metric ton per tonne of steel</t>
  </si>
  <si>
    <t>Sourced From Oustide</t>
  </si>
  <si>
    <t>Total Coking  coal cost from outside</t>
  </si>
  <si>
    <t xml:space="preserve">Mining </t>
  </si>
  <si>
    <t>(Capacity 3110000 MT)</t>
  </si>
  <si>
    <t>Lumps</t>
  </si>
  <si>
    <t>Fines</t>
  </si>
  <si>
    <t xml:space="preserve">Output </t>
  </si>
  <si>
    <t>Fines are directly transported to Pelletisation Plant</t>
  </si>
  <si>
    <t>Transferred to 2017 to Raigarh Plant &amp; from 2018 to 2020 transferred to Angul Plant</t>
  </si>
  <si>
    <t>Pellets Production</t>
  </si>
  <si>
    <t>Transferred to</t>
  </si>
  <si>
    <t>Sold Outside</t>
  </si>
  <si>
    <t xml:space="preserve">Raigarh </t>
  </si>
  <si>
    <t xml:space="preserve">Coking coal </t>
  </si>
  <si>
    <t>Ferro Chrome Cost</t>
  </si>
  <si>
    <t>TOTAL COST OF RAW MATERIALS</t>
  </si>
  <si>
    <t>FY19</t>
  </si>
  <si>
    <t>FY20</t>
  </si>
  <si>
    <t>FY21</t>
  </si>
  <si>
    <t>FY22</t>
  </si>
  <si>
    <t>FY23</t>
  </si>
  <si>
    <t>FY24</t>
  </si>
  <si>
    <t>FY25</t>
  </si>
  <si>
    <t>FY26</t>
  </si>
  <si>
    <t>FY27</t>
  </si>
  <si>
    <t>FY28</t>
  </si>
  <si>
    <t>FY29</t>
  </si>
  <si>
    <t>FY30</t>
  </si>
  <si>
    <t>Capacity  (MW)</t>
  </si>
  <si>
    <t>PLF(%)</t>
  </si>
  <si>
    <t>Power generation  (Million Units)</t>
  </si>
  <si>
    <t>Price per Unit</t>
  </si>
  <si>
    <t>Revenue (Rs. In Cr)</t>
  </si>
  <si>
    <t>Tamnar-1 (EUP-I)</t>
  </si>
  <si>
    <t>Tamnar-2 (EUP -II) &amp; (EUP-III)</t>
  </si>
  <si>
    <t>Not calculated as power plant transferred to JSW energy</t>
  </si>
  <si>
    <t>Cost of coal</t>
  </si>
  <si>
    <t>GCV (Coal/kg)</t>
  </si>
  <si>
    <t>Coal Cost</t>
  </si>
  <si>
    <t>Heat rate required per unit (Kcal)</t>
  </si>
  <si>
    <t>Fuel required per unit</t>
  </si>
  <si>
    <t>Fuel cost per unit (Rs.)</t>
  </si>
  <si>
    <t>Total Fuel cost (Rs. Cr)</t>
  </si>
  <si>
    <t>Total fuel cost (Rs. Cr)</t>
  </si>
  <si>
    <t>Total Fuel Cost</t>
  </si>
  <si>
    <t>As % of Revenue</t>
  </si>
  <si>
    <t>Employee benefit Expenses</t>
  </si>
  <si>
    <t>Other Expenses</t>
  </si>
  <si>
    <t xml:space="preserve"> Utilisation</t>
  </si>
  <si>
    <t>Hot Briqutted Iron</t>
  </si>
  <si>
    <t>Conversion factor</t>
  </si>
  <si>
    <t>Average Realisation (in $/ton)</t>
  </si>
  <si>
    <t>Average INR per USD</t>
  </si>
  <si>
    <t>Sales (in Rs. Crores)</t>
  </si>
  <si>
    <t>Capacity  (in Million Tonnes)</t>
  </si>
  <si>
    <t>Production (in Million Tonnes)</t>
  </si>
  <si>
    <t>Billets (in Million Tonnes)</t>
  </si>
  <si>
    <t>Production(in Million Tonnes)</t>
  </si>
  <si>
    <t xml:space="preserve">Total Revenue </t>
  </si>
  <si>
    <t>Average Cost (S/ton)</t>
  </si>
  <si>
    <t>Total Iron Ore cost (In Rs. Crs)</t>
  </si>
  <si>
    <t>Iron Ore Cost</t>
  </si>
  <si>
    <t>Natural Gas Cost</t>
  </si>
  <si>
    <t>For Reducing Iron</t>
  </si>
  <si>
    <t>For Conversion into Liquid Steel</t>
  </si>
  <si>
    <t>Natural Gas  req per tonne of Liquid Steel</t>
  </si>
  <si>
    <t>For Conversion into TMT Rebar</t>
  </si>
  <si>
    <t>Natural Gas  req per tonne of TMT Rebar</t>
  </si>
  <si>
    <t>Natural Gas  req per tonne of Reducing Iron</t>
  </si>
  <si>
    <t>Average Cost (S/mmBtu)</t>
  </si>
  <si>
    <t>TMT Rebars</t>
  </si>
  <si>
    <t>Iron Ore req per tonne of HBI</t>
  </si>
  <si>
    <t>Total  cost (In Rs. Crs)</t>
  </si>
  <si>
    <t>Total Natural Gas Cost (In Rs. Crs)</t>
  </si>
  <si>
    <t>Employee Benefit expenses</t>
  </si>
  <si>
    <t>Q1FY17</t>
  </si>
  <si>
    <t>Q2FY17</t>
  </si>
  <si>
    <t>Q3FY17</t>
  </si>
  <si>
    <t>Q4FY17</t>
  </si>
  <si>
    <t>EBIDTA (in Rs. Crs)</t>
  </si>
  <si>
    <t>EBIDTA (in $ millions)</t>
  </si>
  <si>
    <t>EBIDTA per tonne (in Rs.)</t>
  </si>
  <si>
    <t>EBIDTA per tonne (in S )</t>
  </si>
  <si>
    <t>Volume per month</t>
  </si>
  <si>
    <t>Annual Volume</t>
  </si>
  <si>
    <t>Cost of Mining per tonne</t>
  </si>
  <si>
    <t>Realisation per tonne (In S)</t>
  </si>
  <si>
    <t>Coking Coal (In $)</t>
  </si>
  <si>
    <t>Thermal Coal (In $)</t>
  </si>
  <si>
    <t>Cost of mining  (in Rs. Crores)</t>
  </si>
  <si>
    <t>Cost of Mining (in Rs. Crores)</t>
  </si>
  <si>
    <t>Coking coal share</t>
  </si>
  <si>
    <t>Coking coal Volume</t>
  </si>
  <si>
    <t>Thermal coal share</t>
  </si>
  <si>
    <t>THermal coal volume</t>
  </si>
  <si>
    <t>Freight &amp; Other expenses</t>
  </si>
  <si>
    <t xml:space="preserve">EBIDTA per tonne (in $) </t>
  </si>
  <si>
    <t>EBDITA (in Rs. Crs)</t>
  </si>
  <si>
    <t>Capacity</t>
  </si>
  <si>
    <t xml:space="preserve">Total Capacity </t>
  </si>
  <si>
    <t>PLF (%)</t>
  </si>
  <si>
    <t>Generated Power</t>
  </si>
  <si>
    <t>Maximum generation units</t>
  </si>
  <si>
    <t>Internal usage</t>
  </si>
  <si>
    <t>External Sales</t>
  </si>
  <si>
    <t>Rate per unit</t>
  </si>
  <si>
    <t>Sales ( In Rs. Crs)</t>
  </si>
  <si>
    <t>Total Iron Ore Cost (In Rs. Crs)</t>
  </si>
  <si>
    <t>Total Coal Cost (In Rs. Crs)</t>
  </si>
  <si>
    <t>As per the actual results</t>
  </si>
  <si>
    <t xml:space="preserve">Difference </t>
  </si>
  <si>
    <t>As % of estimation</t>
  </si>
  <si>
    <t>Power &amp; Fuel Cost per of finished Steel</t>
  </si>
  <si>
    <t>Finished Steel sales</t>
  </si>
  <si>
    <t>Power &amp; Fuel Cost (Estimated)</t>
  </si>
  <si>
    <t>EBIDTA per tonne</t>
  </si>
  <si>
    <t>Intangible assets</t>
  </si>
  <si>
    <t>Long Term loans</t>
  </si>
  <si>
    <t>Revaluation of assets</t>
  </si>
  <si>
    <t>Total Gross block</t>
  </si>
  <si>
    <t>Net Block implied by Revaluation</t>
  </si>
  <si>
    <t>Net block</t>
  </si>
  <si>
    <t>transferred from CWIP</t>
  </si>
  <si>
    <t>Transferred from Reval reserve</t>
  </si>
  <si>
    <t>Revised depreciation</t>
  </si>
  <si>
    <t xml:space="preserve">Amortisation </t>
  </si>
  <si>
    <t>Amortisation rate</t>
  </si>
  <si>
    <t>Depreciation for tangible assets</t>
  </si>
  <si>
    <t>Total Depreciation</t>
  </si>
  <si>
    <t>Revaluation Reserve</t>
  </si>
  <si>
    <t>Other IndAS adjustment</t>
  </si>
  <si>
    <t>Deffered Tax adjustment on above</t>
  </si>
  <si>
    <t>Profit &amp; Loss for the year</t>
  </si>
  <si>
    <t>As of WDV</t>
  </si>
  <si>
    <t xml:space="preserve">     Increase / (Decrease) in other current Liabilities</t>
  </si>
  <si>
    <t>Growth</t>
  </si>
  <si>
    <t>EBITDA</t>
  </si>
  <si>
    <t>Margin (%)</t>
  </si>
  <si>
    <t>EBIT (Ex OI)</t>
  </si>
  <si>
    <t>Non Operating Income</t>
  </si>
  <si>
    <t>Finance cost</t>
  </si>
  <si>
    <t>Profit after tax</t>
  </si>
  <si>
    <t>Minority</t>
  </si>
  <si>
    <t>Profit after Tax and allocation of minority</t>
  </si>
  <si>
    <t>Repayment schedule</t>
  </si>
  <si>
    <t>Rate of Interest</t>
  </si>
  <si>
    <t>Secured</t>
  </si>
  <si>
    <t>Debentures</t>
  </si>
  <si>
    <t>Term  loan from banks</t>
  </si>
  <si>
    <t>Term loan from others</t>
  </si>
  <si>
    <t>External commercial borrowings</t>
  </si>
  <si>
    <t>Unsecured</t>
  </si>
  <si>
    <t>Term loan from banks</t>
  </si>
  <si>
    <t>Other loans from banks</t>
  </si>
  <si>
    <t xml:space="preserve">Other loans </t>
  </si>
  <si>
    <t>Long Term Loans</t>
  </si>
  <si>
    <t>Cash credit from banks</t>
  </si>
  <si>
    <t>Short term loans</t>
  </si>
  <si>
    <t>Other loans</t>
  </si>
  <si>
    <t>From Others</t>
  </si>
  <si>
    <t>Total Short term borrowings</t>
  </si>
  <si>
    <t>Short term Borrowings</t>
  </si>
  <si>
    <t>Y/E Mar</t>
  </si>
  <si>
    <t>PAT</t>
  </si>
  <si>
    <t>EPS</t>
  </si>
  <si>
    <t>EPS Growth (%)</t>
  </si>
  <si>
    <t>RONW    (%)</t>
  </si>
  <si>
    <t>ROCE     (%)</t>
  </si>
  <si>
    <t>(x)</t>
  </si>
  <si>
    <t>Q4FY16</t>
  </si>
  <si>
    <t>Interest coverage ratio</t>
  </si>
  <si>
    <t>Debt to EBIDTA ratio</t>
  </si>
  <si>
    <r>
      <t xml:space="preserve">Y/E March, Fig in  </t>
    </r>
    <r>
      <rPr>
        <b/>
        <sz val="10"/>
        <color rgb="FFFFFFFF"/>
        <rFont val="Rupee Foradian"/>
        <family val="2"/>
      </rPr>
      <t xml:space="preserve">` </t>
    </r>
    <r>
      <rPr>
        <b/>
        <sz val="10"/>
        <color rgb="FFFFFFFF"/>
        <rFont val="Arial"/>
        <family val="2"/>
      </rPr>
      <t>Cr</t>
    </r>
  </si>
  <si>
    <r>
      <t xml:space="preserve">Y/E March, Fig in </t>
    </r>
    <r>
      <rPr>
        <b/>
        <sz val="10"/>
        <color rgb="FFFFFFFF"/>
        <rFont val="Rupee Foradian"/>
        <family val="2"/>
      </rPr>
      <t>`</t>
    </r>
    <r>
      <rPr>
        <b/>
        <sz val="10"/>
        <color rgb="FFFFFFFF"/>
        <rFont val="Arial"/>
        <family val="2"/>
      </rPr>
      <t xml:space="preserve"> Cr</t>
    </r>
  </si>
  <si>
    <t>Consolidated EBIDTA</t>
  </si>
  <si>
    <t>JSPL standalone</t>
  </si>
  <si>
    <t>Australia &amp; Mozambique</t>
  </si>
  <si>
    <t>`</t>
  </si>
  <si>
    <t>f</t>
  </si>
  <si>
    <t>Changes due to depreciation of PP&amp;E</t>
  </si>
  <si>
    <t>Changes in minority interest</t>
  </si>
  <si>
    <t>Opening</t>
  </si>
  <si>
    <t>Sales consideration</t>
  </si>
  <si>
    <t>WDV of asset</t>
  </si>
  <si>
    <t>Profit</t>
  </si>
</sst>
</file>

<file path=xl/styles.xml><?xml version="1.0" encoding="utf-8"?>
<styleSheet xmlns="http://schemas.openxmlformats.org/spreadsheetml/2006/main">
  <numFmts count="160">
    <numFmt numFmtId="5" formatCode="&quot;$&quot;#,##0_);\(&quot;$&quot;#,##0\)"/>
    <numFmt numFmtId="6" formatCode="&quot;$&quot;#,##0_);[Red]\(&quot;$&quot;#,##0\)"/>
    <numFmt numFmtId="8" formatCode="&quot;$&quot;#,##0.00_);[Red]\(&quot;$&quot;#,##0.00\)"/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.0_);_(* \(#,##0.0\);_(* &quot;-&quot;??_);_(@_)"/>
    <numFmt numFmtId="165" formatCode="0.0%"/>
    <numFmt numFmtId="166" formatCode="0.0"/>
    <numFmt numFmtId="167" formatCode="#,##0.00&quot; &quot;[$€-407];[Red]&quot;-&quot;#,##0.00&quot; &quot;[$€-407]"/>
    <numFmt numFmtId="168" formatCode="0.00_);\(0.00\)"/>
    <numFmt numFmtId="169" formatCode="0_);\(0\)"/>
    <numFmt numFmtId="170" formatCode="0.000"/>
    <numFmt numFmtId="171" formatCode="0.0000"/>
    <numFmt numFmtId="172" formatCode="0.00000"/>
    <numFmt numFmtId="173" formatCode="#,##0.0"/>
    <numFmt numFmtId="174" formatCode="0.00000000000"/>
    <numFmt numFmtId="175" formatCode="_(* #,##0_);_(* \(#,##0\);_(* &quot;-&quot;??_);_(@_)"/>
    <numFmt numFmtId="176" formatCode="#,###&quot;—&quot;_);\(#,###&quot;—&quot;\)"/>
    <numFmt numFmtId="177" formatCode="_([$€-2]* #,##0.00_);_([$€-2]* \(#,##0.00\);_([$€-2]* &quot;-&quot;??_)"/>
    <numFmt numFmtId="178" formatCode="&quot;W&quot;#,##0\ \ \ "/>
    <numFmt numFmtId="179" formatCode="#,##0.0_);[Red]\(#,##0.0\)"/>
    <numFmt numFmtId="180" formatCode="_(* #,##0.00000000_);_(* \(#,##0.00000000\);_(* &quot;-&quot;??_);_(@_)"/>
    <numFmt numFmtId="181" formatCode="_-&quot;$&quot;* #,##0_-;\-&quot;$&quot;* #,##0_-;_-&quot;$&quot;* &quot;-&quot;_-;_-@_-"/>
    <numFmt numFmtId="182" formatCode="_-* #,##0_-;\-* #,##0_-;_-* &quot;-&quot;_-;_-@_-"/>
    <numFmt numFmtId="183" formatCode="_-* #,##0.00_-;\-* #,##0.00_-;_-* &quot;-&quot;??_-;_-@_-"/>
    <numFmt numFmtId="184" formatCode="_-&quot;$&quot;* #,##0.00_-;\-&quot;$&quot;* #,##0.00_-;_-&quot;$&quot;* &quot;-&quot;??_-;_-@_-"/>
    <numFmt numFmtId="185" formatCode="0.0_)\%;\(0.0\)\%;0.0_)\%;@_)_%"/>
    <numFmt numFmtId="186" formatCode="#,##0.0_)_%;\(#,##0.0\)_%;0.0_)_%;@_)_%"/>
    <numFmt numFmtId="187" formatCode="_(* #,##0.0000_);_(* \(#,##0.0000\);_(* &quot;-&quot;??_);_(@_)"/>
    <numFmt numFmtId="188" formatCode="\+#,##0.0;\-0.0"/>
    <numFmt numFmtId="189" formatCode="&quot;ß&quot;\&amp;\,\&amp;\&amp;0_);\(&quot;ß&quot;\&amp;\,\&amp;\&amp;0\)"/>
    <numFmt numFmtId="190" formatCode="#,##0.0_)\x;\(#,##0.0\)\x"/>
    <numFmt numFmtId="191" formatCode="#,##0.0_);\(#,##0.0\)"/>
    <numFmt numFmtId="192" formatCode="#,##0.0_);\(#,##0.0\);#,##0.0_);@_)"/>
    <numFmt numFmtId="193" formatCode="#,##0.0_)_x;\(#,##0.0\)_x"/>
    <numFmt numFmtId="194" formatCode="0.0_)"/>
    <numFmt numFmtId="195" formatCode="&quot;$&quot;_(#,##0.00_);&quot;$&quot;\(#,##0.00\)"/>
    <numFmt numFmtId="196" formatCode="&quot;$&quot;_(#,##0.00_);&quot;$&quot;\(#,##0.00\);&quot;$&quot;_(0.00_);@_)"/>
    <numFmt numFmtId="197" formatCode="#,##0.000000000000"/>
    <numFmt numFmtId="198" formatCode="0.000%"/>
    <numFmt numFmtId="199" formatCode="&quot;￥&quot;_(#,##0.00_);&quot;￥&quot;\(#,##0.00\)"/>
    <numFmt numFmtId="200" formatCode="#,##0.00_);\(#,##0.00\);0.00_);@_)"/>
    <numFmt numFmtId="201" formatCode=";;;"/>
    <numFmt numFmtId="202" formatCode="#,##0.00000000000"/>
    <numFmt numFmtId="203" formatCode="&quot;€&quot;_(#,##0.00_);&quot;€&quot;\(#,##0.00\);&quot;€&quot;_(0.00_);@_)"/>
    <numFmt numFmtId="204" formatCode="\€_(#,##0.00_);\€\(#,##0.00\);\€_(0.00_);@_)"/>
    <numFmt numFmtId="205" formatCode="&quot;Ç&quot;\ &quot;´&quot;&quot;´&quot;&quot;´&quot;&quot;´&quot;\ &quot;»&quot;&quot;»&quot;&quot;»&quot;&quot;»&quot;"/>
    <numFmt numFmtId="206" formatCode="\+#,##0;\-#,##0"/>
    <numFmt numFmtId="207" formatCode="\+#,##0.00;\-#,##0.00"/>
    <numFmt numFmtId="208" formatCode="#,##0.000_);\(#,##0.000\)"/>
    <numFmt numFmtId="209" formatCode="&quot;ß&quot;\&amp;\,\&amp;\&amp;0.00_);\(&quot;ß&quot;\&amp;\,\&amp;\&amp;0.00\)"/>
    <numFmt numFmtId="210" formatCode="&quot;ð&quot;.&quot;ð&quot;&quot;ð&quot;"/>
    <numFmt numFmtId="211" formatCode="0.0_)\%;\(0.0\)\%"/>
    <numFmt numFmtId="212" formatCode="0.00_)"/>
    <numFmt numFmtId="213" formatCode="#,##0_)\x;\(#,##0\)\x;0_)\x;@_)_x"/>
    <numFmt numFmtId="214" formatCode="#,##0\ &quot;Pta&quot;;\-#,##0\ &quot;Pta&quot;"/>
    <numFmt numFmtId="215" formatCode="0.000000000"/>
    <numFmt numFmtId="216" formatCode="_-* #,##0\ _p_t_a_-;\-* #,##0\ _p_t_a_-;_-* &quot;-&quot;\ _p_t_a_-;_-@_-"/>
    <numFmt numFmtId="217" formatCode="#,##0.0_)\x;\(#,##0.0\)\x;0.0_)\x;@_)_x"/>
    <numFmt numFmtId="218" formatCode="General_)"/>
    <numFmt numFmtId="219" formatCode="#,##0.0_)_%;\(#,##0.0\)_%"/>
    <numFmt numFmtId="220" formatCode="#,##0_)_x;\(#,##0\)_x;0_)_x;@_)_x"/>
    <numFmt numFmtId="221" formatCode="#,##0.0000;\(#,##0.0000\)"/>
    <numFmt numFmtId="222" formatCode="#,##0_ ;\-#,##0\ "/>
    <numFmt numFmtId="223" formatCode="_-* #,##0.00\ _p_t_a_-;\-* #,##0.00\ _p_t_a_-;_-* &quot;-&quot;??\ _p_t_a_-;_-@_-"/>
    <numFmt numFmtId="224" formatCode="#,##0.0_)_x;\(#,##0.0\)_x;0.0_)_x;@_)_x"/>
    <numFmt numFmtId="225" formatCode="0.000000%"/>
    <numFmt numFmtId="226" formatCode="mmm\-yyyy"/>
    <numFmt numFmtId="227" formatCode="_-* #,##0.000\ _P_t_s_-;\-* #,##0.000\ _P_t_s_-;_-* &quot;-&quot;??\ _P_t_s_-;_-@_-"/>
    <numFmt numFmtId="228" formatCode="#,##0.000"/>
    <numFmt numFmtId="229" formatCode="0.0000%"/>
    <numFmt numFmtId="230" formatCode="&quot;$&quot;#,##0.0_);[Red]\(&quot;$&quot;#,##0.0\)"/>
    <numFmt numFmtId="231" formatCode="#,##0.0000"/>
    <numFmt numFmtId="232" formatCode="0.0%;\(0.0\)%"/>
    <numFmt numFmtId="233" formatCode="#,##0\ "/>
    <numFmt numFmtId="234" formatCode="_-&quot;￠G&quot;* #,##0.00_-;\-&quot;￠G&quot;* #,##0.00_-;_-&quot;￠G&quot;* &quot;-&quot;?"/>
    <numFmt numFmtId="235" formatCode="_(* #,##0.0_);_(* \(#,##0.0\);\-??_);_(* @_)_)"/>
    <numFmt numFmtId="236" formatCode="_(* #,##0.00_);_(* \(#,##0.00\);\-??_);_(* @_)_)"/>
    <numFmt numFmtId="237" formatCode="#,##0;\(#,##0\)"/>
    <numFmt numFmtId="238" formatCode="0\A"/>
    <numFmt numFmtId="239" formatCode="#,##0.0000_);\(#,##0.0000\)"/>
    <numFmt numFmtId="240" formatCode="_-* #,##0\ &quot;F&quot;_-;\-* #,##0\ &quot;F&quot;_-;_-* &quot;-&quot;\ &quot;F&quot;_-;_-@_-"/>
    <numFmt numFmtId="241" formatCode="0.00000_)"/>
    <numFmt numFmtId="242" formatCode="_-* #,##0\ _F_-;\-* #,##0\ _F_-;_-* &quot;-&quot;\ _F_-;_-@_-"/>
    <numFmt numFmtId="243" formatCode="[Red][&gt;0]_(* #,##0.00_);[Red][&lt;0]_(* \(#,##0.00\);\-??_)"/>
    <numFmt numFmtId="244" formatCode="mmm"/>
    <numFmt numFmtId="245" formatCode="_(* #,##0_);_(* \(#,##0\);_(* &quot;&quot;_);_(@_)"/>
    <numFmt numFmtId="246" formatCode="\(\ #,##0_ \);\ \(#,##0\);\(\ &quot;-&quot;??_);\(\ @\ \)"/>
    <numFmt numFmtId="247" formatCode="\(\ #,##0_ \);\ \(\-#,##0\);\(\ &quot;-&quot;??_);\(\ @\ \)"/>
    <numFmt numFmtId="248" formatCode="#,##0.00000"/>
    <numFmt numFmtId="249" formatCode="yyyy"/>
    <numFmt numFmtId="250" formatCode="\(0.00%"/>
    <numFmt numFmtId="251" formatCode="_-* #,##0\ _P_t_s_-;[Red]\-* #,##0\ _P_t_s_-;_-* &quot;-&quot;\ _P_t_s_-;_-@_-"/>
    <numFmt numFmtId="252" formatCode="&quot;Chart &quot;0"/>
    <numFmt numFmtId="253" formatCode="0.0000&quot;  &quot;"/>
    <numFmt numFmtId="254" formatCode="#,##0.00_)\ \ ;\(#,##0.00\)\ \ "/>
    <numFmt numFmtId="255" formatCode="#,##0.0;\(#,##0.0\)"/>
    <numFmt numFmtId="256" formatCode="0.00_);\(0.00\);0.00"/>
    <numFmt numFmtId="257" formatCode="&quot;$&quot;#,##0_%_);\(&quot;$&quot;#,##0\)_%;&quot;$&quot;#,##0_%_);@_%_)"/>
    <numFmt numFmtId="258" formatCode="&quot;$&quot;#,##0.00_)\ \ ;\(&quot;$&quot;#,##0.00\)\ \ "/>
    <numFmt numFmtId="259" formatCode="d/mmm/yy"/>
    <numFmt numFmtId="260" formatCode="m/d/yy_%_)"/>
    <numFmt numFmtId="261" formatCode="\U\S\$#,##0.00;\(\U\S\$#,##0.00\)"/>
    <numFmt numFmtId="262" formatCode="_-* #,##0\ _D_M_-;\-* #,##0\ _D_M_-;_-* &quot;-&quot;\ _D_M_-;_-@_-"/>
    <numFmt numFmtId="263" formatCode="_-* #,##0.00\ _D_M_-;\-* #,##0.00\ _D_M_-;_-* &quot;-&quot;??\ _D_M_-;_-@_-"/>
    <numFmt numFmtId="264" formatCode="&quot;$&quot;#,##0.0\ \ \ ;\(&quot;$&quot;#,##0.0\)\ \ "/>
    <numFmt numFmtId="265" formatCode="0_%_);\(0\)_%;0_%_);@_%_)"/>
    <numFmt numFmtId="266" formatCode=";;;* @_)"/>
    <numFmt numFmtId="267" formatCode="0.0&quot;  &quot;"/>
    <numFmt numFmtId="268" formatCode="_-&quot;£&quot;* #,##0.00_-;\-&quot;£&quot;* #,##0.00_-;_-&quot;£&quot;* &quot;-&quot;??_-;_-@_-"/>
    <numFmt numFmtId="269" formatCode="#,##0_);\-#,##0_)"/>
    <numFmt numFmtId="270" formatCode="#,##0.0000\ ;\(#,##0.0000\)"/>
    <numFmt numFmtId="271" formatCode="_-* #,##0_-;\(#,##0\);_-* &quot;–&quot;_-;_-@_-"/>
    <numFmt numFmtId="272" formatCode="0.0\%_);\(0.0\%\);0.0\%_);@_%_)"/>
    <numFmt numFmtId="273" formatCode="&quot;HK&quot;&quot;$&quot;#,##0.00_);[Red]\(&quot;$&quot;#,##0.00\)"/>
    <numFmt numFmtId="274" formatCode="mm/dd/yy\ "/>
    <numFmt numFmtId="275" formatCode="#,##0;[Red]\(#,##0\)"/>
    <numFmt numFmtId="276" formatCode="[Blue]#,##0.00\ ;[Blue]\(#,##0.00\);[Blue]**"/>
    <numFmt numFmtId="277" formatCode="[Black]#,##0.0\ ;[Black]\(#,##0.0\);[Black]**"/>
    <numFmt numFmtId="278" formatCode="0.0\ \ \ ;\(0.0\)\ \ \ "/>
    <numFmt numFmtId="279" formatCode="mmmm\ d\,\ yy\ \ \ \ h:mm"/>
    <numFmt numFmtId="280" formatCode="mmm\ dd\,\ yy\ \ \ \ h:mm"/>
    <numFmt numFmtId="281" formatCode="&quot;$&quot;#,##0.0_)\ \ ;\(&quot;$&quot;#,##0.0\)\ \ "/>
    <numFmt numFmtId="282" formatCode="_(#,##0.00_);[Red]\(#,##0.00\);_-* &quot;-&quot;??_-;_-@_-"/>
    <numFmt numFmtId="283" formatCode="ddmmmyy"/>
    <numFmt numFmtId="284" formatCode="0.0\ \x\ \ \ \ ;&quot;NM      &quot;;\ 0.0\ \x\ \ \ \ "/>
    <numFmt numFmtId="285" formatCode="0.0%_)\ \ ;\(0.0%\)\ \ "/>
    <numFmt numFmtId="286" formatCode="#,##0_);[Magenta]\(#,##0\)"/>
    <numFmt numFmtId="287" formatCode="&quot;$&quot;#,##0.00;[Red]\-&quot;$&quot;#,##0.00"/>
    <numFmt numFmtId="288" formatCode="mmm\-yy_)"/>
    <numFmt numFmtId="289" formatCode="\$#,##0.00_);[Red]\(\$#,##0.00\)"/>
    <numFmt numFmtId="290" formatCode="mm\-yy"/>
    <numFmt numFmtId="291" formatCode="#,##0_)_x;\(#,##0\)_x"/>
    <numFmt numFmtId="292" formatCode="###0;\(###0\)"/>
    <numFmt numFmtId="293" formatCode="#,##0.0\ \ \ ;\(#,##0.0\)\ \ "/>
    <numFmt numFmtId="294" formatCode="0%;\-0%;\-??_);_(* @_)_)"/>
    <numFmt numFmtId="295" formatCode="0%_);\(0%\)"/>
    <numFmt numFmtId="296" formatCode="0.00\%;\-0.00\%;0.00\%"/>
    <numFmt numFmtId="297" formatCode="&quot;$&quot;#,##0;\-&quot;$&quot;#,##0"/>
    <numFmt numFmtId="298" formatCode="0.00;\-0.00;0.00"/>
    <numFmt numFmtId="299" formatCode="&quot;1: &quot;#,##0.0_);\-&quot;1: &quot;#,##0.0_)"/>
    <numFmt numFmtId="300" formatCode="0.00\x;\-0.00\x;0.00\x"/>
    <numFmt numFmtId="301" formatCode="mm/dd/yy"/>
    <numFmt numFmtId="302" formatCode="##0.00000"/>
    <numFmt numFmtId="303" formatCode="General;\-General;General;"/>
    <numFmt numFmtId="304" formatCode="#,##0;\(#,##0\);&quot;–&quot;;@"/>
    <numFmt numFmtId="305" formatCode="0;\-0;;_(@_)"/>
    <numFmt numFmtId="306" formatCode="\+0.00%\+"/>
    <numFmt numFmtId="307" formatCode="0.00%\)"/>
    <numFmt numFmtId="308" formatCode="0;\-0;;_(&quot;   &quot;@_)"/>
    <numFmt numFmtId="309" formatCode="#,##0.000\ ;\(#,##0.000\)"/>
    <numFmt numFmtId="310" formatCode="#,##0.00_)&quot; x&quot;;\(#,##0.00&quot;) x&quot;"/>
    <numFmt numFmtId="311" formatCode="[Blue]#,##0.0\ ;[Blue]\(#,##0.0\);[Blue]**"/>
    <numFmt numFmtId="312" formatCode="0_)"/>
    <numFmt numFmtId="313" formatCode="#,##0.00\ ;\(#,##0.00\)"/>
    <numFmt numFmtId="314" formatCode="&quot;US$&quot;#,##0.0&quot;m&quot;;\(&quot;$&quot;#,##0.0\)"/>
    <numFmt numFmtId="315" formatCode="#,##0.0;[Red]\(#,##0.0\)"/>
    <numFmt numFmtId="316" formatCode="0E+00"/>
  </numFmts>
  <fonts count="27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rgb="FF00000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u/>
      <sz val="12"/>
      <color rgb="FF000000"/>
      <name val="Calibri"/>
      <family val="2"/>
    </font>
    <font>
      <b/>
      <sz val="11"/>
      <color rgb="FF000000"/>
      <name val="Calibri"/>
      <family val="2"/>
    </font>
    <font>
      <b/>
      <i/>
      <sz val="11"/>
      <color rgb="FF000000"/>
      <name val="Calibri"/>
      <family val="2"/>
    </font>
    <font>
      <b/>
      <u/>
      <sz val="11"/>
      <color rgb="FF000000"/>
      <name val="Calibri"/>
      <family val="2"/>
    </font>
    <font>
      <sz val="11"/>
      <name val="Calibri"/>
      <family val="2"/>
    </font>
    <font>
      <i/>
      <sz val="11"/>
      <name val="Calibri"/>
      <family val="2"/>
    </font>
    <font>
      <sz val="11"/>
      <color theme="1"/>
      <name val="Calibri"/>
      <family val="2"/>
    </font>
    <font>
      <b/>
      <sz val="11"/>
      <name val="Calibri"/>
      <family val="2"/>
      <scheme val="minor"/>
    </font>
    <font>
      <sz val="11"/>
      <color theme="1"/>
      <name val="Arial"/>
      <family val="2"/>
    </font>
    <font>
      <sz val="10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9"/>
      <color rgb="FF376091"/>
      <name val="Arial"/>
      <family val="2"/>
    </font>
    <font>
      <b/>
      <sz val="9"/>
      <color rgb="FFFFFFFF"/>
      <name val="Arial"/>
      <family val="2"/>
    </font>
    <font>
      <b/>
      <sz val="8"/>
      <name val="Arial"/>
      <family val="2"/>
    </font>
    <font>
      <b/>
      <sz val="8"/>
      <name val="Switzerland"/>
    </font>
    <font>
      <b/>
      <sz val="7.5"/>
      <name val="Switzerland"/>
    </font>
    <font>
      <sz val="12"/>
      <name val="Tms Rmn"/>
    </font>
    <font>
      <b/>
      <sz val="11"/>
      <name val="Switzerland"/>
    </font>
    <font>
      <b/>
      <i/>
      <sz val="16"/>
      <color theme="1"/>
      <name val="Arial"/>
      <family val="2"/>
    </font>
    <font>
      <b/>
      <sz val="14"/>
      <name val="Helv"/>
    </font>
    <font>
      <b/>
      <i/>
      <u/>
      <sz val="11"/>
      <color theme="1"/>
      <name val="Arial"/>
      <family val="2"/>
    </font>
    <font>
      <sz val="24"/>
      <color indexed="13"/>
      <name val="Helv"/>
    </font>
    <font>
      <sz val="12"/>
      <name val="바탕체"/>
      <family val="1"/>
      <charset val="129"/>
    </font>
    <font>
      <u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i/>
      <sz val="11"/>
      <name val="Calibri"/>
      <family val="2"/>
      <scheme val="minor"/>
    </font>
    <font>
      <sz val="11"/>
      <color rgb="FFC00000"/>
      <name val="Calibri"/>
      <family val="2"/>
      <scheme val="minor"/>
    </font>
    <font>
      <b/>
      <u/>
      <sz val="11"/>
      <color rgb="FFC00000"/>
      <name val="Calibri"/>
      <family val="2"/>
      <scheme val="minor"/>
    </font>
    <font>
      <b/>
      <u/>
      <sz val="11"/>
      <color rgb="FF000000"/>
      <name val="Calibri"/>
      <family val="2"/>
      <scheme val="minor"/>
    </font>
    <font>
      <b/>
      <i/>
      <u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i/>
      <sz val="11"/>
      <color rgb="FFFF000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9" tint="-0.499984740745262"/>
      <name val="Calibri"/>
      <family val="2"/>
      <scheme val="minor"/>
    </font>
    <font>
      <b/>
      <sz val="11"/>
      <color rgb="FF002060"/>
      <name val="Calibri"/>
      <family val="2"/>
      <scheme val="minor"/>
    </font>
    <font>
      <sz val="11"/>
      <color rgb="FF7030A0"/>
      <name val="Calibri"/>
      <family val="2"/>
      <scheme val="minor"/>
    </font>
    <font>
      <b/>
      <sz val="10"/>
      <color indexed="8"/>
      <name val="Arial"/>
      <family val="2"/>
    </font>
    <font>
      <b/>
      <u/>
      <sz val="11"/>
      <color rgb="FFFF0000"/>
      <name val="Calibri"/>
      <family val="2"/>
      <scheme val="minor"/>
    </font>
    <font>
      <sz val="8"/>
      <name val="Calibri"/>
      <family val="2"/>
      <scheme val="minor"/>
    </font>
    <font>
      <b/>
      <i/>
      <sz val="11"/>
      <color theme="9" tint="-0.249977111117893"/>
      <name val="Calibri"/>
      <family val="2"/>
      <scheme val="minor"/>
    </font>
    <font>
      <b/>
      <sz val="11"/>
      <color theme="6" tint="-0.499984740745262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i/>
      <sz val="11"/>
      <color rgb="FF00206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indexed="81"/>
      <name val="Calibri"/>
      <family val="2"/>
    </font>
    <font>
      <b/>
      <sz val="10"/>
      <color indexed="81"/>
      <name val="Calibri"/>
      <family val="2"/>
    </font>
    <font>
      <b/>
      <i/>
      <sz val="11"/>
      <color rgb="FF0070C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u/>
      <sz val="11"/>
      <color rgb="FF00B050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u/>
      <sz val="11"/>
      <color theme="0"/>
      <name val="Calibri"/>
      <family val="2"/>
      <scheme val="minor"/>
    </font>
    <font>
      <sz val="10"/>
      <name val="Helvetica"/>
      <family val="2"/>
    </font>
    <font>
      <b/>
      <sz val="10"/>
      <name val="MS Sans Serif"/>
      <family val="2"/>
    </font>
    <font>
      <sz val="10"/>
      <name val="Tms Rmn"/>
    </font>
    <font>
      <sz val="8"/>
      <name val="Times"/>
      <family val="1"/>
    </font>
    <font>
      <sz val="10"/>
      <color indexed="8"/>
      <name val="MS Sans Serif"/>
      <family val="2"/>
    </font>
    <font>
      <sz val="14"/>
      <name val="??"/>
      <family val="3"/>
      <charset val="129"/>
    </font>
    <font>
      <sz val="12"/>
      <name val="????"/>
      <family val="1"/>
      <charset val="136"/>
    </font>
    <font>
      <sz val="10"/>
      <name val="Helv"/>
      <charset val="204"/>
    </font>
    <font>
      <sz val="11"/>
      <name val="Arial"/>
      <family val="2"/>
    </font>
    <font>
      <sz val="12"/>
      <name val="宋体"/>
      <charset val="134"/>
    </font>
    <font>
      <b/>
      <sz val="22"/>
      <color indexed="18"/>
      <name val="Arial"/>
      <family val="2"/>
    </font>
    <font>
      <sz val="10"/>
      <name val="Courier"/>
      <family val="3"/>
    </font>
    <font>
      <b/>
      <sz val="14"/>
      <color indexed="18"/>
      <name val="Arial"/>
      <family val="2"/>
    </font>
    <font>
      <sz val="9"/>
      <color indexed="8"/>
      <name val="Arial"/>
      <family val="2"/>
    </font>
    <font>
      <b/>
      <sz val="10"/>
      <color indexed="18"/>
      <name val="Arial"/>
      <family val="2"/>
    </font>
    <font>
      <b/>
      <u val="singleAccounting"/>
      <sz val="10"/>
      <color indexed="18"/>
      <name val="Arial"/>
      <family val="2"/>
    </font>
    <font>
      <sz val="12"/>
      <name val="?s=”©?˜È"/>
      <family val="2"/>
      <charset val="136"/>
    </font>
    <font>
      <sz val="12"/>
      <name val="·s²Ó©úÅé"/>
      <family val="2"/>
      <charset val="136"/>
    </font>
    <font>
      <sz val="12"/>
      <name val="Times New Roman"/>
      <family val="1"/>
    </font>
    <font>
      <sz val="8"/>
      <name val="Helv"/>
      <family val="2"/>
    </font>
    <font>
      <sz val="10"/>
      <name val="Times"/>
      <family val="1"/>
    </font>
    <font>
      <sz val="10"/>
      <color indexed="17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4"/>
      <name val="AngsanaUPC"/>
      <family val="1"/>
    </font>
    <font>
      <sz val="8"/>
      <name val="Times New Roman"/>
      <family val="1"/>
    </font>
    <font>
      <sz val="8"/>
      <color indexed="12"/>
      <name val="Times New Roman"/>
      <family val="1"/>
    </font>
    <font>
      <sz val="9"/>
      <color indexed="8"/>
      <name val="Times New Roman"/>
      <family val="1"/>
    </font>
    <font>
      <b/>
      <sz val="10"/>
      <color indexed="8"/>
      <name val="Times New Roman"/>
      <family val="1"/>
    </font>
    <font>
      <sz val="8"/>
      <color indexed="8"/>
      <name val="MS Sans Serif"/>
      <family val="2"/>
    </font>
    <font>
      <b/>
      <sz val="10"/>
      <name val="Helvetica"/>
      <family val="2"/>
    </font>
    <font>
      <sz val="12"/>
      <name val="Arial"/>
      <family val="2"/>
    </font>
    <font>
      <b/>
      <sz val="6"/>
      <name val="Arial"/>
      <family val="2"/>
    </font>
    <font>
      <i/>
      <sz val="8"/>
      <name val="Arial"/>
      <family val="2"/>
    </font>
    <font>
      <b/>
      <sz val="18"/>
      <name val="Arial"/>
      <family val="2"/>
    </font>
    <font>
      <sz val="10"/>
      <color indexed="18"/>
      <name val="GS TheSans"/>
      <family val="2"/>
    </font>
    <font>
      <sz val="11"/>
      <color indexed="20"/>
      <name val="Calibri"/>
      <family val="2"/>
    </font>
    <font>
      <b/>
      <i/>
      <sz val="8"/>
      <color indexed="8"/>
      <name val="Times New Roman"/>
      <family val="1"/>
    </font>
    <font>
      <b/>
      <sz val="8"/>
      <color indexed="9"/>
      <name val="Times New Roman"/>
      <family val="1"/>
    </font>
    <font>
      <sz val="8"/>
      <color indexed="12"/>
      <name val="Tms Rmn"/>
      <family val="1"/>
    </font>
    <font>
      <sz val="10"/>
      <color indexed="9"/>
      <name val="Arial"/>
      <family val="2"/>
    </font>
    <font>
      <sz val="9"/>
      <color indexed="12"/>
      <name val="Tms Rmn"/>
      <family val="1"/>
    </font>
    <font>
      <sz val="10"/>
      <name val="L Serifa Light"/>
      <family val="2"/>
    </font>
    <font>
      <sz val="12"/>
      <name val="¹ÙÅÁÃ¼"/>
      <charset val="129"/>
    </font>
    <font>
      <sz val="9"/>
      <name val="Times New Roman"/>
      <family val="1"/>
    </font>
    <font>
      <b/>
      <sz val="8"/>
      <color indexed="8"/>
      <name val="Arial"/>
      <family val="2"/>
    </font>
    <font>
      <b/>
      <sz val="11"/>
      <color indexed="52"/>
      <name val="Calibri"/>
      <family val="2"/>
    </font>
    <font>
      <b/>
      <sz val="8"/>
      <color indexed="32"/>
      <name val="Arial"/>
      <family val="2"/>
    </font>
    <font>
      <sz val="10"/>
      <color indexed="18"/>
      <name val="Times New Roman"/>
      <family val="1"/>
    </font>
    <font>
      <b/>
      <sz val="10"/>
      <name val="Helvetica 65"/>
      <family val="2"/>
    </font>
    <font>
      <b/>
      <sz val="11"/>
      <color indexed="9"/>
      <name val="Calibri"/>
      <family val="2"/>
    </font>
    <font>
      <sz val="16"/>
      <name val="Arial"/>
      <family val="2"/>
    </font>
    <font>
      <b/>
      <sz val="8"/>
      <color indexed="12"/>
      <name val="Arial"/>
      <family val="2"/>
    </font>
    <font>
      <b/>
      <sz val="8"/>
      <name val="Helvetica 65"/>
      <family val="2"/>
    </font>
    <font>
      <b/>
      <sz val="7"/>
      <name val="Helvetica-Narrow"/>
      <family val="2"/>
    </font>
    <font>
      <b/>
      <sz val="7"/>
      <name val="GillSans"/>
      <family val="2"/>
    </font>
    <font>
      <sz val="8"/>
      <color indexed="12"/>
      <name val="Helv"/>
      <family val="2"/>
    </font>
    <font>
      <sz val="8"/>
      <name val="Palatino"/>
      <family val="1"/>
    </font>
    <font>
      <sz val="8"/>
      <name val="Helvetica"/>
      <family val="2"/>
    </font>
    <font>
      <sz val="8"/>
      <name val="Verdana"/>
      <family val="2"/>
    </font>
    <font>
      <sz val="10"/>
      <name val="Times New Roman"/>
      <family val="1"/>
    </font>
    <font>
      <sz val="10"/>
      <name val="MS Sans Serif"/>
      <family val="2"/>
    </font>
    <font>
      <sz val="10"/>
      <name val="Geneva"/>
      <family val="2"/>
    </font>
    <font>
      <sz val="10"/>
      <color indexed="10"/>
      <name val="Arial Narrow"/>
      <family val="2"/>
    </font>
    <font>
      <sz val="9"/>
      <name val="Tms Rmn"/>
    </font>
    <font>
      <sz val="24"/>
      <name val="Arial"/>
      <family val="2"/>
    </font>
    <font>
      <b/>
      <sz val="24"/>
      <name val="Times New Roman"/>
      <family val="1"/>
    </font>
    <font>
      <b/>
      <sz val="10"/>
      <color indexed="50"/>
      <name val="Tahoma"/>
      <family val="2"/>
    </font>
    <font>
      <sz val="10"/>
      <name val="MS Serif"/>
      <family val="1"/>
    </font>
    <font>
      <sz val="16"/>
      <color indexed="61"/>
      <name val="Century Schoolbook"/>
      <family val="1"/>
    </font>
    <font>
      <sz val="11"/>
      <color indexed="12"/>
      <name val="Book Antiqua"/>
      <family val="1"/>
    </font>
    <font>
      <sz val="8"/>
      <color indexed="16"/>
      <name val="Palatino"/>
      <family val="1"/>
    </font>
    <font>
      <sz val="12"/>
      <name val="Helv"/>
    </font>
    <font>
      <sz val="8"/>
      <color indexed="9"/>
      <name val="Arial"/>
      <family val="2"/>
    </font>
    <font>
      <sz val="8"/>
      <name val="switzerland"/>
    </font>
    <font>
      <sz val="8"/>
      <color indexed="8"/>
      <name val="Arial"/>
      <family val="2"/>
    </font>
    <font>
      <b/>
      <sz val="10"/>
      <color indexed="17"/>
      <name val="Times New Roman"/>
      <family val="1"/>
    </font>
    <font>
      <sz val="10"/>
      <color indexed="8"/>
      <name val="Arial"/>
      <family val="2"/>
    </font>
    <font>
      <sz val="1"/>
      <color indexed="8"/>
      <name val="Courier"/>
      <family val="3"/>
    </font>
    <font>
      <sz val="12"/>
      <name val="SWISS"/>
    </font>
    <font>
      <sz val="8"/>
      <color indexed="8"/>
      <name val="Times New Roman"/>
      <family val="1"/>
    </font>
    <font>
      <u val="doubleAccounting"/>
      <sz val="10"/>
      <name val="Arial"/>
      <family val="2"/>
    </font>
    <font>
      <b/>
      <sz val="10"/>
      <color indexed="10"/>
      <name val="Tahoma"/>
      <family val="2"/>
    </font>
    <font>
      <b/>
      <i/>
      <sz val="8"/>
      <color indexed="12"/>
      <name val="Arial"/>
      <family val="2"/>
    </font>
    <font>
      <sz val="24"/>
      <color indexed="13"/>
      <name val="SWISS"/>
    </font>
    <font>
      <sz val="10"/>
      <color indexed="16"/>
      <name val="MS Serif"/>
      <family val="1"/>
    </font>
    <font>
      <b/>
      <sz val="9.5"/>
      <color indexed="10"/>
      <name val="MS Sans Serif"/>
      <family val="2"/>
    </font>
    <font>
      <sz val="11"/>
      <color indexed="8"/>
      <name val="Calibri"/>
      <family val="2"/>
      <charset val="1"/>
    </font>
    <font>
      <i/>
      <sz val="11"/>
      <color indexed="23"/>
      <name val="Calibri"/>
      <family val="2"/>
    </font>
    <font>
      <i/>
      <sz val="1"/>
      <color indexed="8"/>
      <name val="Courier"/>
      <family val="3"/>
    </font>
    <font>
      <u/>
      <sz val="10"/>
      <color indexed="36"/>
      <name val="Arial"/>
      <family val="2"/>
    </font>
    <font>
      <b/>
      <sz val="14"/>
      <name val="SWISS"/>
    </font>
    <font>
      <sz val="10"/>
      <color indexed="10"/>
      <name val="Arial"/>
      <family val="2"/>
    </font>
    <font>
      <b/>
      <sz val="8.5"/>
      <color indexed="17"/>
      <name val="Arial"/>
      <family val="2"/>
    </font>
    <font>
      <sz val="11"/>
      <color indexed="17"/>
      <name val="Calibri"/>
      <family val="2"/>
    </font>
    <font>
      <sz val="7"/>
      <name val="Arial"/>
      <family val="2"/>
    </font>
    <font>
      <b/>
      <sz val="7"/>
      <color indexed="17"/>
      <name val="Arial"/>
      <family val="2"/>
    </font>
    <font>
      <sz val="8.5"/>
      <color indexed="8"/>
      <name val="Arial"/>
      <family val="2"/>
    </font>
    <font>
      <b/>
      <sz val="10"/>
      <color indexed="9"/>
      <name val="GillSans"/>
      <family val="2"/>
    </font>
    <font>
      <b/>
      <sz val="10"/>
      <color indexed="8"/>
      <name val="GillSans"/>
      <family val="2"/>
    </font>
    <font>
      <b/>
      <sz val="12"/>
      <name val="Arial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i/>
      <sz val="8"/>
      <name val="Switzerland"/>
    </font>
    <font>
      <i/>
      <sz val="7.5"/>
      <name val="Switzerland"/>
    </font>
    <font>
      <b/>
      <sz val="1"/>
      <color indexed="8"/>
      <name val="Courier"/>
      <family val="3"/>
    </font>
    <font>
      <b/>
      <sz val="9"/>
      <name val="Helv"/>
      <family val="2"/>
    </font>
    <font>
      <b/>
      <sz val="10"/>
      <name val="Arial"/>
      <family val="2"/>
    </font>
    <font>
      <u/>
      <sz val="10"/>
      <color indexed="12"/>
      <name val="Arial"/>
      <family val="2"/>
    </font>
    <font>
      <u/>
      <sz val="9"/>
      <color indexed="12"/>
      <name val="Arial"/>
      <family val="2"/>
    </font>
    <font>
      <b/>
      <sz val="10"/>
      <name val="Times New Roman"/>
      <family val="1"/>
    </font>
    <font>
      <sz val="8"/>
      <color indexed="17"/>
      <name val="Times New Roman"/>
      <family val="1"/>
    </font>
    <font>
      <sz val="10"/>
      <color indexed="17"/>
      <name val="Helvetica"/>
      <family val="2"/>
    </font>
    <font>
      <sz val="8"/>
      <color indexed="12"/>
      <name val="Palatino"/>
      <family val="1"/>
    </font>
    <font>
      <sz val="8"/>
      <color indexed="12"/>
      <name val="Arial"/>
      <family val="2"/>
    </font>
    <font>
      <sz val="8"/>
      <name val="Univers (W1)"/>
      <family val="2"/>
    </font>
    <font>
      <sz val="8"/>
      <color indexed="14"/>
      <name val="Times New Roman"/>
      <family val="1"/>
    </font>
    <font>
      <b/>
      <i/>
      <sz val="8"/>
      <name val="Helvetica"/>
      <family val="2"/>
    </font>
    <font>
      <i/>
      <sz val="10"/>
      <name val="Arial"/>
      <family val="2"/>
    </font>
    <font>
      <sz val="12"/>
      <name val="Comic Sans MS"/>
      <family val="4"/>
    </font>
    <font>
      <sz val="10"/>
      <name val="Tms Rmn"/>
      <family val="1"/>
    </font>
    <font>
      <sz val="11"/>
      <color indexed="52"/>
      <name val="Calibri"/>
      <family val="2"/>
    </font>
    <font>
      <sz val="9"/>
      <color indexed="12"/>
      <name val="Times New Roman"/>
      <family val="1"/>
    </font>
    <font>
      <b/>
      <sz val="14"/>
      <name val="Arial"/>
      <family val="2"/>
    </font>
    <font>
      <b/>
      <sz val="8"/>
      <color indexed="14"/>
      <name val="MS Sans Serif"/>
      <family val="2"/>
    </font>
    <font>
      <sz val="10"/>
      <name val="Palatino"/>
      <family val="1"/>
    </font>
    <font>
      <b/>
      <sz val="8"/>
      <color indexed="8"/>
      <name val="Times New Roman"/>
      <family val="1"/>
    </font>
    <font>
      <sz val="11"/>
      <color indexed="60"/>
      <name val="Calibri"/>
      <family val="2"/>
    </font>
    <font>
      <sz val="7"/>
      <name val="Small Fonts"/>
      <family val="2"/>
    </font>
    <font>
      <sz val="10"/>
      <name val="GS TheSans"/>
      <family val="2"/>
    </font>
    <font>
      <b/>
      <i/>
      <sz val="16"/>
      <name val="Helv"/>
    </font>
    <font>
      <b/>
      <u/>
      <sz val="12"/>
      <name val="L Serifa Light"/>
      <family val="2"/>
    </font>
    <font>
      <sz val="10"/>
      <name val="Calibri"/>
      <family val="2"/>
    </font>
    <font>
      <sz val="11"/>
      <name val="Times New Roman"/>
      <family val="1"/>
    </font>
    <font>
      <b/>
      <u/>
      <sz val="11"/>
      <name val="Times New Roman"/>
      <family val="1"/>
    </font>
    <font>
      <i/>
      <sz val="10"/>
      <name val="Helv"/>
      <family val="2"/>
    </font>
    <font>
      <sz val="8"/>
      <name val="Tms Rmn"/>
      <family val="1"/>
    </font>
    <font>
      <sz val="10"/>
      <color indexed="12"/>
      <name val="Helvetica"/>
      <family val="2"/>
    </font>
    <font>
      <b/>
      <sz val="14"/>
      <name val="Times New Roman"/>
      <family val="1"/>
    </font>
    <font>
      <sz val="12"/>
      <color indexed="8"/>
      <name val="Times New Roman"/>
      <family val="1"/>
    </font>
    <font>
      <i/>
      <sz val="10"/>
      <name val="Helvetica"/>
      <family val="2"/>
    </font>
    <font>
      <b/>
      <sz val="8"/>
      <name val="Times New Roman"/>
      <family val="1"/>
    </font>
    <font>
      <sz val="10"/>
      <name val="Helv"/>
      <family val="2"/>
    </font>
    <font>
      <sz val="12"/>
      <name val="Palatino"/>
      <family val="1"/>
    </font>
    <font>
      <i/>
      <sz val="10"/>
      <color indexed="10"/>
      <name val="Arial"/>
      <family val="2"/>
    </font>
    <font>
      <b/>
      <sz val="10"/>
      <name val="Arial CE"/>
      <family val="2"/>
      <charset val="238"/>
    </font>
    <font>
      <sz val="12"/>
      <name val="helvetica"/>
      <family val="2"/>
    </font>
    <font>
      <b/>
      <sz val="10"/>
      <color indexed="9"/>
      <name val="Arial"/>
      <family val="2"/>
    </font>
    <font>
      <i/>
      <sz val="14"/>
      <name val="Arial"/>
      <family val="2"/>
    </font>
    <font>
      <i/>
      <sz val="11"/>
      <name val="Arial"/>
      <family val="2"/>
    </font>
    <font>
      <sz val="8"/>
      <name val="Helv"/>
    </font>
    <font>
      <sz val="10"/>
      <name val="GillSans Light"/>
      <family val="2"/>
    </font>
    <font>
      <sz val="10"/>
      <name val="Helvetica 45"/>
      <family val="2"/>
    </font>
    <font>
      <sz val="10"/>
      <color indexed="23"/>
      <name val="MS Sans Serif"/>
      <family val="2"/>
    </font>
    <font>
      <b/>
      <sz val="9"/>
      <color indexed="48"/>
      <name val="Arial"/>
      <family val="2"/>
    </font>
    <font>
      <b/>
      <sz val="9"/>
      <color indexed="10"/>
      <name val="Arial"/>
      <family val="2"/>
    </font>
    <font>
      <b/>
      <sz val="9"/>
      <color indexed="50"/>
      <name val="Arial"/>
      <family val="2"/>
    </font>
    <font>
      <b/>
      <sz val="8"/>
      <color indexed="9"/>
      <name val="Arial"/>
      <family val="2"/>
    </font>
    <font>
      <u val="singleAccounting"/>
      <sz val="10"/>
      <name val="Arial"/>
      <family val="2"/>
    </font>
    <font>
      <u/>
      <sz val="9"/>
      <color indexed="36"/>
      <name val="Arial"/>
      <family val="2"/>
    </font>
    <font>
      <b/>
      <sz val="9"/>
      <color indexed="8"/>
      <name val="Arial"/>
      <family val="2"/>
    </font>
    <font>
      <sz val="10"/>
      <name val="Arial Narrow"/>
      <family val="2"/>
    </font>
    <font>
      <b/>
      <sz val="8"/>
      <name val="HelveticaNeue Condensed"/>
      <family val="2"/>
    </font>
    <font>
      <sz val="8"/>
      <name val="HelveticaNeue LightCond"/>
      <family val="2"/>
    </font>
    <font>
      <b/>
      <sz val="7"/>
      <name val="HelveticaNeue Condensed"/>
      <family val="2"/>
    </font>
    <font>
      <b/>
      <sz val="9"/>
      <name val="Times New Roman"/>
      <family val="1"/>
    </font>
    <font>
      <b/>
      <sz val="10"/>
      <name val="GillSans"/>
      <family val="2"/>
    </font>
    <font>
      <b/>
      <sz val="8"/>
      <color indexed="8"/>
      <name val="Helv"/>
    </font>
    <font>
      <b/>
      <sz val="9"/>
      <name val="Helvetica 65"/>
      <family val="2"/>
    </font>
    <font>
      <b/>
      <sz val="10"/>
      <color indexed="18"/>
      <name val="Symbol"/>
      <family val="1"/>
      <charset val="2"/>
    </font>
    <font>
      <b/>
      <sz val="11"/>
      <name val="Times New Roman"/>
      <family val="1"/>
    </font>
    <font>
      <b/>
      <sz val="9"/>
      <name val="Palatino"/>
      <family val="1"/>
    </font>
    <font>
      <sz val="9"/>
      <color indexed="21"/>
      <name val="Helvetica-Black"/>
      <family val="2"/>
    </font>
    <font>
      <b/>
      <sz val="10"/>
      <name val="Palatino"/>
      <family val="1"/>
    </font>
    <font>
      <b/>
      <sz val="8.5"/>
      <color indexed="8"/>
      <name val="Arial"/>
      <family val="2"/>
    </font>
    <font>
      <sz val="8"/>
      <name val="Helvetica-Narrow"/>
      <family val="2"/>
    </font>
    <font>
      <b/>
      <sz val="10"/>
      <color indexed="56"/>
      <name val="Arial"/>
      <family val="2"/>
    </font>
    <font>
      <sz val="11"/>
      <name val="Helvetica-Black"/>
      <family val="2"/>
    </font>
    <font>
      <sz val="16"/>
      <name val="Univers"/>
      <family val="2"/>
    </font>
    <font>
      <b/>
      <sz val="10"/>
      <color indexed="10"/>
      <name val="Arial"/>
      <family val="2"/>
    </font>
    <font>
      <sz val="12"/>
      <color indexed="13"/>
      <name val="Helv"/>
    </font>
    <font>
      <b/>
      <sz val="18"/>
      <color indexed="56"/>
      <name val="Cambria"/>
      <family val="2"/>
    </font>
    <font>
      <b/>
      <sz val="13"/>
      <color indexed="62"/>
      <name val="Arial"/>
      <family val="2"/>
    </font>
    <font>
      <b/>
      <i/>
      <sz val="9"/>
      <name val="Helvetica 65"/>
      <family val="2"/>
    </font>
    <font>
      <b/>
      <sz val="11"/>
      <color indexed="8"/>
      <name val="Calibri"/>
      <family val="2"/>
    </font>
    <font>
      <b/>
      <sz val="8"/>
      <name val="Palatino"/>
      <family val="1"/>
    </font>
    <font>
      <sz val="14"/>
      <name val="Arial"/>
      <family val="2"/>
    </font>
    <font>
      <b/>
      <sz val="12"/>
      <name val="Helv"/>
    </font>
    <font>
      <sz val="8"/>
      <name val="MS Sans Serif"/>
      <family val="2"/>
    </font>
    <font>
      <u/>
      <sz val="8"/>
      <name val="Tms Rmn"/>
    </font>
    <font>
      <sz val="10"/>
      <color indexed="14"/>
      <name val="Arial"/>
      <family val="2"/>
    </font>
    <font>
      <sz val="11"/>
      <color indexed="10"/>
      <name val="Calibri"/>
      <family val="2"/>
    </font>
    <font>
      <b/>
      <sz val="8"/>
      <color indexed="8"/>
      <name val="Wingdings"/>
      <charset val="2"/>
    </font>
    <font>
      <b/>
      <sz val="8"/>
      <color indexed="10"/>
      <name val="Wingdings"/>
      <charset val="2"/>
    </font>
    <font>
      <b/>
      <sz val="8"/>
      <color indexed="9"/>
      <name val="Wingdings"/>
      <charset val="2"/>
    </font>
    <font>
      <sz val="9"/>
      <color indexed="8"/>
      <name val="Helv"/>
      <family val="2"/>
    </font>
    <font>
      <sz val="14"/>
      <name val="뼻뮝"/>
      <family val="3"/>
      <charset val="129"/>
    </font>
    <font>
      <sz val="12"/>
      <name val="뼻뮝"/>
      <family val="1"/>
      <charset val="129"/>
    </font>
    <font>
      <sz val="11"/>
      <name val="돋움"/>
      <family val="2"/>
      <charset val="129"/>
    </font>
    <font>
      <sz val="12"/>
      <name val="新細明體"/>
      <family val="1"/>
      <charset val="136"/>
    </font>
    <font>
      <sz val="11"/>
      <name val="ＭＳ ゴシック"/>
      <family val="3"/>
      <charset val="128"/>
    </font>
    <font>
      <b/>
      <sz val="11"/>
      <color theme="0"/>
      <name val="Arial"/>
      <family val="2"/>
    </font>
    <font>
      <sz val="12"/>
      <color theme="1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0"/>
      <color rgb="FF000000"/>
      <name val="Arial"/>
      <family val="2"/>
    </font>
    <font>
      <sz val="11"/>
      <color rgb="FF000000"/>
      <name val="Calibri"/>
      <family val="2"/>
    </font>
    <font>
      <b/>
      <sz val="10"/>
      <color rgb="FFFFFFFF"/>
      <name val="Arial"/>
      <family val="2"/>
    </font>
    <font>
      <b/>
      <sz val="10"/>
      <color rgb="FFFFFFFF"/>
      <name val="Rupee Foradian"/>
      <family val="2"/>
    </font>
    <font>
      <i/>
      <sz val="10"/>
      <color rgb="FF000000"/>
      <name val="Arial"/>
      <family val="2"/>
    </font>
    <font>
      <sz val="10"/>
      <color rgb="FF376091"/>
      <name val="Arial"/>
      <family val="2"/>
    </font>
    <font>
      <sz val="10"/>
      <color rgb="FF000000"/>
      <name val="Arial"/>
      <family val="2"/>
    </font>
  </fonts>
  <fills count="8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ADD8E6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E4E4E4"/>
        <bgColor rgb="FF000000"/>
      </patternFill>
    </fill>
    <fill>
      <patternFill patternType="solid">
        <fgColor rgb="FFE4E4E4"/>
        <bgColor indexed="64"/>
      </patternFill>
    </fill>
    <fill>
      <patternFill patternType="solid">
        <fgColor rgb="FF1F497D"/>
        <bgColor rgb="FF000000"/>
      </patternFill>
    </fill>
    <fill>
      <patternFill patternType="solid">
        <fgColor indexed="13"/>
      </patternFill>
    </fill>
    <fill>
      <patternFill patternType="solid">
        <fgColor indexed="12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indexed="43"/>
      </patternFill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35"/>
        <bgColor indexed="64"/>
      </patternFill>
    </fill>
    <fill>
      <patternFill patternType="solid">
        <fgColor indexed="22"/>
        <bgColor indexed="64"/>
      </patternFill>
    </fill>
    <fill>
      <patternFill patternType="gray0625">
        <fgColor indexed="10"/>
        <bgColor indexed="9"/>
      </patternFill>
    </fill>
    <fill>
      <patternFill patternType="solid">
        <fgColor indexed="26"/>
        <bgColor indexed="64"/>
      </patternFill>
    </fill>
    <fill>
      <patternFill patternType="solid">
        <fgColor indexed="17"/>
        <bgColor indexed="64"/>
      </patternFill>
    </fill>
    <fill>
      <patternFill patternType="solid">
        <fgColor indexed="18"/>
        <bgColor indexed="64"/>
      </patternFill>
    </fill>
    <fill>
      <patternFill patternType="lightGray">
        <fgColor indexed="14"/>
        <bgColor indexed="9"/>
      </patternFill>
    </fill>
    <fill>
      <patternFill patternType="solid">
        <fgColor indexed="41"/>
        <bgColor indexed="64"/>
      </patternFill>
    </fill>
    <fill>
      <patternFill patternType="solid">
        <fgColor indexed="22"/>
      </patternFill>
    </fill>
    <fill>
      <patternFill patternType="solid">
        <fgColor indexed="22"/>
        <bgColor indexed="31"/>
      </patternFill>
    </fill>
    <fill>
      <patternFill patternType="solid">
        <fgColor indexed="55"/>
      </patternFill>
    </fill>
    <fill>
      <patternFill patternType="lightGray">
        <fgColor indexed="12"/>
      </patternFill>
    </fill>
    <fill>
      <patternFill patternType="solid">
        <fgColor indexed="3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12"/>
        <bgColor indexed="12"/>
      </patternFill>
    </fill>
    <fill>
      <patternFill patternType="lightGray">
        <fgColor indexed="12"/>
        <bgColor indexed="9"/>
      </patternFill>
    </fill>
    <fill>
      <patternFill patternType="solid">
        <fgColor indexed="13"/>
        <bgColor indexed="13"/>
      </patternFill>
    </fill>
    <fill>
      <patternFill patternType="solid">
        <fgColor indexed="54"/>
        <bgColor indexed="24"/>
      </patternFill>
    </fill>
    <fill>
      <patternFill patternType="solid">
        <fgColor indexed="55"/>
        <bgColor indexed="23"/>
      </patternFill>
    </fill>
    <fill>
      <patternFill patternType="solid">
        <fgColor indexed="26"/>
        <bgColor indexed="27"/>
      </patternFill>
    </fill>
    <fill>
      <patternFill patternType="solid">
        <fgColor indexed="31"/>
        <bgColor indexed="64"/>
      </patternFill>
    </fill>
    <fill>
      <patternFill patternType="solid">
        <fgColor indexed="11"/>
        <bgColor indexed="9"/>
      </patternFill>
    </fill>
    <fill>
      <patternFill patternType="solid">
        <fgColor indexed="43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26"/>
      </patternFill>
    </fill>
    <fill>
      <patternFill patternType="solid">
        <fgColor indexed="10"/>
        <bgColor indexed="64"/>
      </patternFill>
    </fill>
    <fill>
      <patternFill patternType="solid">
        <fgColor indexed="8"/>
        <bgColor indexed="64"/>
      </patternFill>
    </fill>
    <fill>
      <patternFill patternType="lightGray">
        <fgColor indexed="22"/>
        <bgColor indexed="9"/>
      </patternFill>
    </fill>
    <fill>
      <patternFill patternType="solid">
        <fgColor indexed="16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D9D9D9"/>
        <bgColor indexed="64"/>
      </patternFill>
    </fill>
  </fills>
  <borders count="92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 style="thin">
        <color auto="1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double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rgb="FF000000"/>
      </right>
      <top style="medium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8"/>
      </top>
      <bottom style="hair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/>
      <bottom style="medium">
        <color indexed="18"/>
      </bottom>
      <diagonal/>
    </border>
    <border>
      <left/>
      <right/>
      <top/>
      <bottom style="thin">
        <color indexed="8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/>
      <right/>
      <top style="medium">
        <color indexed="64"/>
      </top>
      <bottom/>
      <diagonal/>
    </border>
    <border>
      <left style="medium">
        <color indexed="9"/>
      </left>
      <right style="medium">
        <color indexed="9"/>
      </right>
      <top style="medium">
        <color indexed="9"/>
      </top>
      <bottom style="medium">
        <color indexed="9"/>
      </bottom>
      <diagonal/>
    </border>
    <border>
      <left/>
      <right/>
      <top style="thin">
        <color indexed="8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medium">
        <color indexed="32"/>
      </top>
      <bottom style="medium">
        <color indexed="3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hair">
        <color indexed="8"/>
      </bottom>
      <diagonal/>
    </border>
    <border>
      <left/>
      <right/>
      <top/>
      <bottom style="medium">
        <color indexed="61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2"/>
      </left>
      <right style="medium">
        <color indexed="62"/>
      </right>
      <top style="medium">
        <color indexed="62"/>
      </top>
      <bottom style="medium">
        <color indexed="62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double">
        <color indexed="64"/>
      </left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hair">
        <color indexed="8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23"/>
      </top>
      <bottom style="medium">
        <color indexed="23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/>
      <bottom style="medium">
        <color indexed="6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medium">
        <color indexed="57"/>
      </left>
      <right style="medium">
        <color indexed="57"/>
      </right>
      <top style="medium">
        <color indexed="57"/>
      </top>
      <bottom style="medium">
        <color indexed="57"/>
      </bottom>
      <diagonal/>
    </border>
    <border>
      <left/>
      <right/>
      <top/>
      <bottom style="thin">
        <color indexed="10"/>
      </bottom>
      <diagonal/>
    </border>
    <border>
      <left/>
      <right/>
      <top/>
      <bottom style="medium">
        <color rgb="FF000000"/>
      </bottom>
      <diagonal/>
    </border>
  </borders>
  <cellStyleXfs count="2745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7" fillId="0" borderId="0"/>
    <xf numFmtId="166" fontId="17" fillId="0" borderId="0" applyFont="0" applyFill="0" applyBorder="0" applyAlignment="0" applyProtection="0"/>
    <xf numFmtId="1" fontId="23" fillId="0" borderId="0">
      <alignment vertical="center"/>
    </xf>
    <xf numFmtId="1" fontId="23" fillId="0" borderId="0">
      <alignment vertical="center"/>
    </xf>
    <xf numFmtId="0" fontId="24" fillId="0" borderId="0">
      <alignment horizontal="right" vertical="center"/>
    </xf>
    <xf numFmtId="1" fontId="23" fillId="0" borderId="0">
      <alignment vertical="center"/>
    </xf>
    <xf numFmtId="1" fontId="23" fillId="0" borderId="0">
      <alignment vertical="center"/>
    </xf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" fillId="0" borderId="0" applyFont="0" applyFill="0" applyBorder="0" applyAlignment="0" applyProtection="0"/>
    <xf numFmtId="8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0" fontId="25" fillId="0" borderId="0"/>
    <xf numFmtId="0" fontId="25" fillId="0" borderId="18"/>
    <xf numFmtId="0" fontId="26" fillId="0" borderId="0">
      <alignment vertical="center"/>
    </xf>
    <xf numFmtId="0" fontId="27" fillId="0" borderId="0">
      <alignment horizontal="center"/>
    </xf>
    <xf numFmtId="0" fontId="27" fillId="0" borderId="0">
      <alignment horizontal="center" textRotation="90"/>
    </xf>
    <xf numFmtId="0" fontId="28" fillId="11" borderId="18"/>
    <xf numFmtId="0" fontId="16" fillId="0" borderId="0"/>
    <xf numFmtId="0" fontId="17" fillId="0" borderId="0"/>
    <xf numFmtId="0" fontId="17" fillId="0" borderId="0"/>
    <xf numFmtId="0" fontId="1" fillId="0" borderId="0"/>
    <xf numFmtId="0" fontId="17" fillId="0" borderId="0"/>
    <xf numFmtId="0" fontId="17" fillId="0" borderId="0"/>
    <xf numFmtId="0" fontId="17" fillId="0" borderId="0"/>
    <xf numFmtId="0" fontId="1" fillId="0" borderId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0" fontId="25" fillId="0" borderId="0"/>
    <xf numFmtId="0" fontId="29" fillId="0" borderId="0"/>
    <xf numFmtId="167" fontId="29" fillId="0" borderId="0"/>
    <xf numFmtId="1" fontId="23" fillId="0" borderId="0">
      <alignment vertical="center"/>
    </xf>
    <xf numFmtId="0" fontId="17" fillId="0" borderId="0"/>
    <xf numFmtId="0" fontId="26" fillId="0" borderId="0" applyNumberFormat="0" applyFont="0" applyBorder="0" applyAlignment="0">
      <alignment vertical="center"/>
    </xf>
    <xf numFmtId="1" fontId="26" fillId="0" borderId="0">
      <alignment vertical="center"/>
    </xf>
    <xf numFmtId="0" fontId="25" fillId="0" borderId="18"/>
    <xf numFmtId="1" fontId="26" fillId="0" borderId="0">
      <alignment vertical="center"/>
    </xf>
    <xf numFmtId="0" fontId="30" fillId="12" borderId="0"/>
    <xf numFmtId="0" fontId="28" fillId="0" borderId="19"/>
    <xf numFmtId="0" fontId="28" fillId="0" borderId="18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/>
    <xf numFmtId="0" fontId="1" fillId="0" borderId="0"/>
    <xf numFmtId="0" fontId="17" fillId="0" borderId="0"/>
    <xf numFmtId="173" fontId="45" fillId="24" borderId="30">
      <alignment horizontal="right"/>
    </xf>
    <xf numFmtId="0" fontId="16" fillId="0" borderId="0"/>
    <xf numFmtId="0" fontId="58" fillId="0" borderId="0" applyNumberFormat="0" applyFill="0" applyBorder="0" applyAlignment="0" applyProtection="0"/>
    <xf numFmtId="0" fontId="59" fillId="0" borderId="0" applyNumberForma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76" fontId="63" fillId="0" borderId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177" fontId="17" fillId="0" borderId="0" applyNumberFormat="0" applyFill="0" applyBorder="0" applyAlignment="0" applyProtection="0"/>
    <xf numFmtId="177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64" fillId="0" borderId="0" applyNumberFormat="0" applyFill="0" applyBorder="0" applyAlignment="0" applyProtection="0"/>
    <xf numFmtId="178" fontId="17" fillId="0" borderId="36">
      <alignment horizontal="center"/>
    </xf>
    <xf numFmtId="178" fontId="17" fillId="0" borderId="36">
      <alignment horizontal="center"/>
    </xf>
    <xf numFmtId="178" fontId="17" fillId="0" borderId="36">
      <alignment horizontal="center"/>
    </xf>
    <xf numFmtId="178" fontId="17" fillId="0" borderId="36">
      <alignment horizontal="center"/>
    </xf>
    <xf numFmtId="14" fontId="65" fillId="0" borderId="0"/>
    <xf numFmtId="8" fontId="66" fillId="0" borderId="0"/>
    <xf numFmtId="179" fontId="18" fillId="0" borderId="0"/>
    <xf numFmtId="180" fontId="17" fillId="0" borderId="0" applyFont="0" applyFill="0" applyBorder="0" applyProtection="0">
      <alignment horizontal="right"/>
    </xf>
    <xf numFmtId="37" fontId="63" fillId="0" borderId="0"/>
    <xf numFmtId="0" fontId="63" fillId="0" borderId="0"/>
    <xf numFmtId="0" fontId="67" fillId="0" borderId="0" applyNumberFormat="0" applyFont="0" applyFill="0" applyBorder="0" applyAlignment="0" applyProtection="0"/>
    <xf numFmtId="0" fontId="17" fillId="0" borderId="0"/>
    <xf numFmtId="0" fontId="68" fillId="0" borderId="0" applyFont="0" applyFill="0" applyBorder="0" applyAlignment="0" applyProtection="0"/>
    <xf numFmtId="181" fontId="69" fillId="0" borderId="0" applyFont="0" applyFill="0" applyBorder="0" applyAlignment="0" applyProtection="0"/>
    <xf numFmtId="0" fontId="17" fillId="0" borderId="0"/>
    <xf numFmtId="177" fontId="17" fillId="0" borderId="0"/>
    <xf numFmtId="177" fontId="17" fillId="0" borderId="0"/>
    <xf numFmtId="40" fontId="68" fillId="0" borderId="0" applyFont="0" applyFill="0" applyBorder="0" applyAlignment="0" applyProtection="0"/>
    <xf numFmtId="38" fontId="68" fillId="0" borderId="0" applyFont="0" applyFill="0" applyBorder="0" applyAlignment="0" applyProtection="0"/>
    <xf numFmtId="182" fontId="69" fillId="0" borderId="0" applyFont="0" applyFill="0" applyBorder="0" applyAlignment="0" applyProtection="0"/>
    <xf numFmtId="183" fontId="69" fillId="0" borderId="0" applyFont="0" applyFill="0" applyBorder="0" applyAlignment="0" applyProtection="0"/>
    <xf numFmtId="184" fontId="69" fillId="0" borderId="0" applyFont="0" applyFill="0" applyBorder="0" applyAlignment="0" applyProtection="0"/>
    <xf numFmtId="185" fontId="17" fillId="0" borderId="0" applyFont="0" applyFill="0" applyBorder="0" applyAlignment="0" applyProtection="0"/>
    <xf numFmtId="185" fontId="17" fillId="0" borderId="0" applyFont="0" applyFill="0" applyBorder="0" applyAlignment="0" applyProtection="0"/>
    <xf numFmtId="185" fontId="17" fillId="0" borderId="0" applyFont="0" applyFill="0" applyBorder="0" applyAlignment="0" applyProtection="0"/>
    <xf numFmtId="185" fontId="17" fillId="0" borderId="0" applyFont="0" applyFill="0" applyBorder="0" applyAlignment="0" applyProtection="0"/>
    <xf numFmtId="186" fontId="17" fillId="0" borderId="0" applyFont="0" applyFill="0" applyBorder="0" applyAlignment="0" applyProtection="0"/>
    <xf numFmtId="186" fontId="17" fillId="0" borderId="0" applyFont="0" applyFill="0" applyBorder="0" applyAlignment="0" applyProtection="0"/>
    <xf numFmtId="186" fontId="17" fillId="0" borderId="0" applyFont="0" applyFill="0" applyBorder="0" applyAlignment="0" applyProtection="0"/>
    <xf numFmtId="186" fontId="17" fillId="0" borderId="0" applyFont="0" applyFill="0" applyBorder="0" applyAlignment="0" applyProtection="0"/>
    <xf numFmtId="0" fontId="17" fillId="0" borderId="0"/>
    <xf numFmtId="0" fontId="17" fillId="0" borderId="0"/>
    <xf numFmtId="177" fontId="17" fillId="0" borderId="0"/>
    <xf numFmtId="177" fontId="17" fillId="0" borderId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177" fontId="17" fillId="0" borderId="0" applyNumberFormat="0" applyFill="0" applyBorder="0" applyAlignment="0" applyProtection="0"/>
    <xf numFmtId="177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177" fontId="17" fillId="0" borderId="0" applyNumberFormat="0" applyFill="0" applyBorder="0" applyAlignment="0" applyProtection="0"/>
    <xf numFmtId="177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177" fontId="17" fillId="0" borderId="0" applyNumberFormat="0" applyFill="0" applyBorder="0" applyAlignment="0" applyProtection="0"/>
    <xf numFmtId="177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187" fontId="18" fillId="0" borderId="0"/>
    <xf numFmtId="187" fontId="18" fillId="0" borderId="0"/>
    <xf numFmtId="0" fontId="17" fillId="0" borderId="0"/>
    <xf numFmtId="0" fontId="17" fillId="0" borderId="0"/>
    <xf numFmtId="177" fontId="17" fillId="0" borderId="0"/>
    <xf numFmtId="177" fontId="17" fillId="0" borderId="0"/>
    <xf numFmtId="176" fontId="63" fillId="0" borderId="0"/>
    <xf numFmtId="0" fontId="17" fillId="0" borderId="0"/>
    <xf numFmtId="0" fontId="17" fillId="0" borderId="0"/>
    <xf numFmtId="177" fontId="17" fillId="0" borderId="0"/>
    <xf numFmtId="177" fontId="17" fillId="0" borderId="0"/>
    <xf numFmtId="188" fontId="63" fillId="0" borderId="0"/>
    <xf numFmtId="189" fontId="17" fillId="0" borderId="0"/>
    <xf numFmtId="189" fontId="17" fillId="0" borderId="0"/>
    <xf numFmtId="189" fontId="17" fillId="0" borderId="0"/>
    <xf numFmtId="189" fontId="17" fillId="0" borderId="0"/>
    <xf numFmtId="0" fontId="17" fillId="0" borderId="0" applyNumberFormat="0" applyFill="0" applyBorder="0" applyAlignment="0" applyProtection="0"/>
    <xf numFmtId="0" fontId="70" fillId="0" borderId="0"/>
    <xf numFmtId="0" fontId="17" fillId="0" borderId="0"/>
    <xf numFmtId="177" fontId="17" fillId="0" borderId="0"/>
    <xf numFmtId="177" fontId="17" fillId="0" borderId="0"/>
    <xf numFmtId="190" fontId="17" fillId="0" borderId="0" applyFont="0" applyFill="0" applyBorder="0" applyAlignment="0" applyProtection="0"/>
    <xf numFmtId="190" fontId="17" fillId="0" borderId="0" applyFont="0" applyFill="0" applyBorder="0" applyAlignment="0" applyProtection="0"/>
    <xf numFmtId="190" fontId="17" fillId="0" borderId="0" applyFont="0" applyFill="0" applyBorder="0" applyAlignment="0" applyProtection="0"/>
    <xf numFmtId="190" fontId="17" fillId="0" borderId="0" applyFont="0" applyFill="0" applyBorder="0" applyAlignment="0" applyProtection="0"/>
    <xf numFmtId="190" fontId="17" fillId="0" borderId="0" applyFont="0" applyFill="0" applyBorder="0" applyAlignment="0" applyProtection="0"/>
    <xf numFmtId="190" fontId="17" fillId="0" borderId="0" applyFont="0" applyFill="0" applyBorder="0" applyAlignment="0" applyProtection="0"/>
    <xf numFmtId="190" fontId="17" fillId="0" borderId="0" applyFont="0" applyFill="0" applyBorder="0" applyAlignment="0" applyProtection="0"/>
    <xf numFmtId="190" fontId="17" fillId="0" borderId="0" applyFont="0" applyFill="0" applyBorder="0" applyAlignment="0" applyProtection="0"/>
    <xf numFmtId="191" fontId="17" fillId="0" borderId="0" applyFont="0" applyFill="0" applyBorder="0" applyAlignment="0" applyProtection="0"/>
    <xf numFmtId="191" fontId="17" fillId="0" borderId="0" applyFont="0" applyFill="0" applyBorder="0" applyAlignment="0" applyProtection="0"/>
    <xf numFmtId="192" fontId="17" fillId="0" borderId="0" applyFont="0" applyFill="0" applyBorder="0" applyAlignment="0" applyProtection="0"/>
    <xf numFmtId="192" fontId="17" fillId="0" borderId="0" applyFont="0" applyFill="0" applyBorder="0" applyAlignment="0" applyProtection="0"/>
    <xf numFmtId="192" fontId="17" fillId="0" borderId="0" applyFont="0" applyFill="0" applyBorder="0" applyAlignment="0" applyProtection="0"/>
    <xf numFmtId="192" fontId="17" fillId="0" borderId="0" applyFont="0" applyFill="0" applyBorder="0" applyAlignment="0" applyProtection="0"/>
    <xf numFmtId="190" fontId="17" fillId="0" borderId="0" applyFont="0" applyFill="0" applyBorder="0" applyAlignment="0" applyProtection="0"/>
    <xf numFmtId="190" fontId="17" fillId="0" borderId="0" applyFont="0" applyFill="0" applyBorder="0" applyAlignment="0" applyProtection="0"/>
    <xf numFmtId="190" fontId="17" fillId="0" borderId="0" applyFont="0" applyFill="0" applyBorder="0" applyAlignment="0" applyProtection="0"/>
    <xf numFmtId="190" fontId="17" fillId="0" borderId="0" applyFont="0" applyFill="0" applyBorder="0" applyAlignment="0" applyProtection="0"/>
    <xf numFmtId="191" fontId="17" fillId="0" borderId="0" applyFont="0" applyFill="0" applyBorder="0" applyAlignment="0" applyProtection="0"/>
    <xf numFmtId="191" fontId="17" fillId="0" borderId="0" applyFont="0" applyFill="0" applyBorder="0" applyAlignment="0" applyProtection="0"/>
    <xf numFmtId="191" fontId="17" fillId="0" borderId="0" applyFont="0" applyFill="0" applyBorder="0" applyAlignment="0" applyProtection="0"/>
    <xf numFmtId="191" fontId="17" fillId="0" borderId="0" applyFont="0" applyFill="0" applyBorder="0" applyAlignment="0" applyProtection="0"/>
    <xf numFmtId="191" fontId="17" fillId="0" borderId="0" applyFont="0" applyFill="0" applyBorder="0" applyAlignment="0" applyProtection="0"/>
    <xf numFmtId="191" fontId="17" fillId="0" borderId="0" applyFont="0" applyFill="0" applyBorder="0" applyAlignment="0" applyProtection="0"/>
    <xf numFmtId="191" fontId="17" fillId="0" borderId="0" applyFont="0" applyFill="0" applyBorder="0" applyAlignment="0" applyProtection="0"/>
    <xf numFmtId="191" fontId="17" fillId="0" borderId="0" applyFont="0" applyFill="0" applyBorder="0" applyAlignment="0" applyProtection="0"/>
    <xf numFmtId="191" fontId="17" fillId="0" borderId="0" applyFont="0" applyFill="0" applyBorder="0" applyAlignment="0" applyProtection="0"/>
    <xf numFmtId="191" fontId="17" fillId="0" borderId="0" applyFont="0" applyFill="0" applyBorder="0" applyAlignment="0" applyProtection="0"/>
    <xf numFmtId="191" fontId="17" fillId="0" borderId="0" applyFont="0" applyFill="0" applyBorder="0" applyAlignment="0" applyProtection="0"/>
    <xf numFmtId="191" fontId="17" fillId="0" borderId="0" applyFont="0" applyFill="0" applyBorder="0" applyAlignment="0" applyProtection="0"/>
    <xf numFmtId="192" fontId="17" fillId="0" borderId="0" applyFont="0" applyFill="0" applyBorder="0" applyAlignment="0" applyProtection="0"/>
    <xf numFmtId="192" fontId="17" fillId="0" borderId="0" applyFont="0" applyFill="0" applyBorder="0" applyAlignment="0" applyProtection="0"/>
    <xf numFmtId="192" fontId="17" fillId="0" borderId="0" applyFont="0" applyFill="0" applyBorder="0" applyAlignment="0" applyProtection="0"/>
    <xf numFmtId="192" fontId="17" fillId="0" borderId="0" applyFont="0" applyFill="0" applyBorder="0" applyAlignment="0" applyProtection="0"/>
    <xf numFmtId="191" fontId="17" fillId="0" borderId="0" applyFont="0" applyFill="0" applyBorder="0" applyAlignment="0" applyProtection="0"/>
    <xf numFmtId="191" fontId="17" fillId="0" borderId="0" applyFont="0" applyFill="0" applyBorder="0" applyAlignment="0" applyProtection="0"/>
    <xf numFmtId="191" fontId="17" fillId="0" borderId="0" applyFont="0" applyFill="0" applyBorder="0" applyAlignment="0" applyProtection="0"/>
    <xf numFmtId="191" fontId="17" fillId="0" borderId="0" applyFont="0" applyFill="0" applyBorder="0" applyAlignment="0" applyProtection="0"/>
    <xf numFmtId="192" fontId="17" fillId="0" borderId="0" applyFont="0" applyFill="0" applyBorder="0" applyAlignment="0" applyProtection="0"/>
    <xf numFmtId="192" fontId="17" fillId="0" borderId="0" applyFont="0" applyFill="0" applyBorder="0" applyAlignment="0" applyProtection="0"/>
    <xf numFmtId="192" fontId="17" fillId="0" borderId="0" applyFont="0" applyFill="0" applyBorder="0" applyAlignment="0" applyProtection="0"/>
    <xf numFmtId="192" fontId="17" fillId="0" borderId="0" applyFont="0" applyFill="0" applyBorder="0" applyAlignment="0" applyProtection="0"/>
    <xf numFmtId="192" fontId="17" fillId="0" borderId="0" applyFont="0" applyFill="0" applyBorder="0" applyAlignment="0" applyProtection="0"/>
    <xf numFmtId="192" fontId="17" fillId="0" borderId="0" applyFont="0" applyFill="0" applyBorder="0" applyAlignment="0" applyProtection="0"/>
    <xf numFmtId="190" fontId="17" fillId="0" borderId="0" applyFont="0" applyFill="0" applyBorder="0" applyAlignment="0" applyProtection="0"/>
    <xf numFmtId="190" fontId="17" fillId="0" borderId="0" applyFont="0" applyFill="0" applyBorder="0" applyAlignment="0" applyProtection="0"/>
    <xf numFmtId="190" fontId="17" fillId="0" borderId="0" applyFont="0" applyFill="0" applyBorder="0" applyAlignment="0" applyProtection="0"/>
    <xf numFmtId="190" fontId="17" fillId="0" borderId="0" applyFont="0" applyFill="0" applyBorder="0" applyAlignment="0" applyProtection="0"/>
    <xf numFmtId="191" fontId="17" fillId="0" borderId="0" applyFont="0" applyFill="0" applyBorder="0" applyAlignment="0" applyProtection="0"/>
    <xf numFmtId="191" fontId="17" fillId="0" borderId="0" applyFont="0" applyFill="0" applyBorder="0" applyAlignment="0" applyProtection="0"/>
    <xf numFmtId="191" fontId="17" fillId="0" borderId="0" applyFont="0" applyFill="0" applyBorder="0" applyAlignment="0" applyProtection="0"/>
    <xf numFmtId="191" fontId="17" fillId="0" borderId="0" applyFont="0" applyFill="0" applyBorder="0" applyAlignment="0" applyProtection="0"/>
    <xf numFmtId="190" fontId="17" fillId="0" borderId="0" applyFont="0" applyFill="0" applyBorder="0" applyAlignment="0" applyProtection="0"/>
    <xf numFmtId="190" fontId="17" fillId="0" borderId="0" applyFont="0" applyFill="0" applyBorder="0" applyAlignment="0" applyProtection="0"/>
    <xf numFmtId="190" fontId="17" fillId="0" borderId="0" applyFont="0" applyFill="0" applyBorder="0" applyAlignment="0" applyProtection="0"/>
    <xf numFmtId="190" fontId="17" fillId="0" borderId="0" applyFont="0" applyFill="0" applyBorder="0" applyAlignment="0" applyProtection="0"/>
    <xf numFmtId="190" fontId="17" fillId="0" borderId="0" applyFont="0" applyFill="0" applyBorder="0" applyAlignment="0" applyProtection="0"/>
    <xf numFmtId="190" fontId="17" fillId="0" borderId="0" applyFont="0" applyFill="0" applyBorder="0" applyAlignment="0" applyProtection="0"/>
    <xf numFmtId="190" fontId="17" fillId="0" borderId="0" applyFont="0" applyFill="0" applyBorder="0" applyAlignment="0" applyProtection="0"/>
    <xf numFmtId="190" fontId="17" fillId="0" borderId="0" applyFont="0" applyFill="0" applyBorder="0" applyAlignment="0" applyProtection="0"/>
    <xf numFmtId="190" fontId="17" fillId="0" borderId="0" applyFont="0" applyFill="0" applyBorder="0" applyAlignment="0" applyProtection="0"/>
    <xf numFmtId="190" fontId="17" fillId="0" borderId="0" applyFont="0" applyFill="0" applyBorder="0" applyAlignment="0" applyProtection="0"/>
    <xf numFmtId="190" fontId="17" fillId="0" borderId="0" applyFont="0" applyFill="0" applyBorder="0" applyAlignment="0" applyProtection="0"/>
    <xf numFmtId="190" fontId="17" fillId="0" borderId="0" applyFont="0" applyFill="0" applyBorder="0" applyAlignment="0" applyProtection="0"/>
    <xf numFmtId="192" fontId="17" fillId="0" borderId="0" applyFont="0" applyFill="0" applyBorder="0" applyAlignment="0" applyProtection="0"/>
    <xf numFmtId="192" fontId="17" fillId="0" borderId="0" applyFont="0" applyFill="0" applyBorder="0" applyAlignment="0" applyProtection="0"/>
    <xf numFmtId="192" fontId="17" fillId="0" borderId="0" applyFont="0" applyFill="0" applyBorder="0" applyAlignment="0" applyProtection="0"/>
    <xf numFmtId="191" fontId="17" fillId="0" borderId="0" applyFont="0" applyFill="0" applyBorder="0" applyAlignment="0" applyProtection="0"/>
    <xf numFmtId="191" fontId="17" fillId="0" borderId="0" applyFont="0" applyFill="0" applyBorder="0" applyAlignment="0" applyProtection="0"/>
    <xf numFmtId="192" fontId="17" fillId="0" borderId="0" applyFont="0" applyFill="0" applyBorder="0" applyAlignment="0" applyProtection="0"/>
    <xf numFmtId="192" fontId="17" fillId="0" borderId="0" applyFont="0" applyFill="0" applyBorder="0" applyAlignment="0" applyProtection="0"/>
    <xf numFmtId="192" fontId="17" fillId="0" borderId="0" applyFont="0" applyFill="0" applyBorder="0" applyAlignment="0" applyProtection="0"/>
    <xf numFmtId="192" fontId="17" fillId="0" borderId="0" applyFont="0" applyFill="0" applyBorder="0" applyAlignment="0" applyProtection="0"/>
    <xf numFmtId="192" fontId="17" fillId="0" borderId="0" applyFont="0" applyFill="0" applyBorder="0" applyAlignment="0" applyProtection="0"/>
    <xf numFmtId="192" fontId="17" fillId="0" borderId="0" applyFont="0" applyFill="0" applyBorder="0" applyAlignment="0" applyProtection="0"/>
    <xf numFmtId="192" fontId="17" fillId="0" borderId="0" applyFont="0" applyFill="0" applyBorder="0" applyAlignment="0" applyProtection="0"/>
    <xf numFmtId="192" fontId="17" fillId="0" borderId="0" applyFont="0" applyFill="0" applyBorder="0" applyAlignment="0" applyProtection="0"/>
    <xf numFmtId="190" fontId="17" fillId="0" borderId="0" applyFont="0" applyFill="0" applyBorder="0" applyAlignment="0" applyProtection="0"/>
    <xf numFmtId="190" fontId="17" fillId="0" borderId="0" applyFont="0" applyFill="0" applyBorder="0" applyAlignment="0" applyProtection="0"/>
    <xf numFmtId="190" fontId="17" fillId="0" borderId="0" applyFont="0" applyFill="0" applyBorder="0" applyAlignment="0" applyProtection="0"/>
    <xf numFmtId="190" fontId="17" fillId="0" borderId="0" applyFont="0" applyFill="0" applyBorder="0" applyAlignment="0" applyProtection="0"/>
    <xf numFmtId="191" fontId="17" fillId="0" borderId="0" applyFont="0" applyFill="0" applyBorder="0" applyAlignment="0" applyProtection="0"/>
    <xf numFmtId="191" fontId="17" fillId="0" borderId="0" applyFont="0" applyFill="0" applyBorder="0" applyAlignment="0" applyProtection="0"/>
    <xf numFmtId="192" fontId="71" fillId="0" borderId="0" applyFont="0" applyFill="0" applyBorder="0" applyAlignment="0" applyProtection="0"/>
    <xf numFmtId="191" fontId="17" fillId="0" borderId="0" applyFont="0" applyFill="0" applyBorder="0" applyAlignment="0" applyProtection="0"/>
    <xf numFmtId="191" fontId="17" fillId="0" borderId="0" applyFont="0" applyFill="0" applyBorder="0" applyAlignment="0" applyProtection="0"/>
    <xf numFmtId="0" fontId="17" fillId="0" borderId="0"/>
    <xf numFmtId="0" fontId="17" fillId="0" borderId="0"/>
    <xf numFmtId="177" fontId="17" fillId="0" borderId="0"/>
    <xf numFmtId="177" fontId="17" fillId="0" borderId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177" fontId="17" fillId="0" borderId="0" applyNumberFormat="0" applyFill="0" applyBorder="0" applyAlignment="0" applyProtection="0"/>
    <xf numFmtId="177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/>
    <xf numFmtId="177" fontId="17" fillId="0" borderId="0"/>
    <xf numFmtId="177" fontId="17" fillId="0" borderId="0"/>
    <xf numFmtId="193" fontId="17" fillId="0" borderId="0" applyFont="0" applyFill="0" applyBorder="0" applyAlignment="0" applyProtection="0"/>
    <xf numFmtId="193" fontId="17" fillId="0" borderId="0" applyFont="0" applyFill="0" applyBorder="0" applyAlignment="0" applyProtection="0"/>
    <xf numFmtId="193" fontId="17" fillId="0" borderId="0" applyFont="0" applyFill="0" applyBorder="0" applyAlignment="0" applyProtection="0"/>
    <xf numFmtId="193" fontId="17" fillId="0" borderId="0" applyFont="0" applyFill="0" applyBorder="0" applyAlignment="0" applyProtection="0"/>
    <xf numFmtId="194" fontId="17" fillId="0" borderId="0" applyFont="0" applyFill="0" applyBorder="0" applyAlignment="0" applyProtection="0"/>
    <xf numFmtId="194" fontId="17" fillId="0" borderId="0" applyFont="0" applyFill="0" applyBorder="0" applyAlignment="0" applyProtection="0"/>
    <xf numFmtId="195" fontId="71" fillId="0" borderId="0" applyFont="0" applyFill="0" applyBorder="0" applyAlignment="0" applyProtection="0"/>
    <xf numFmtId="195" fontId="71" fillId="0" borderId="0" applyFont="0" applyFill="0" applyBorder="0" applyAlignment="0" applyProtection="0"/>
    <xf numFmtId="194" fontId="17" fillId="0" borderId="0" applyFont="0" applyFill="0" applyBorder="0" applyAlignment="0" applyProtection="0"/>
    <xf numFmtId="194" fontId="17" fillId="0" borderId="0" applyFont="0" applyFill="0" applyBorder="0" applyAlignment="0" applyProtection="0"/>
    <xf numFmtId="193" fontId="17" fillId="0" borderId="0" applyFont="0" applyFill="0" applyBorder="0" applyAlignment="0" applyProtection="0"/>
    <xf numFmtId="193" fontId="17" fillId="0" borderId="0" applyFont="0" applyFill="0" applyBorder="0" applyAlignment="0" applyProtection="0"/>
    <xf numFmtId="193" fontId="17" fillId="0" borderId="0" applyFont="0" applyFill="0" applyBorder="0" applyAlignment="0" applyProtection="0"/>
    <xf numFmtId="193" fontId="17" fillId="0" borderId="0" applyFont="0" applyFill="0" applyBorder="0" applyAlignment="0" applyProtection="0"/>
    <xf numFmtId="194" fontId="17" fillId="0" borderId="0" applyFont="0" applyFill="0" applyBorder="0" applyAlignment="0" applyProtection="0"/>
    <xf numFmtId="194" fontId="17" fillId="0" borderId="0" applyFont="0" applyFill="0" applyBorder="0" applyAlignment="0" applyProtection="0"/>
    <xf numFmtId="194" fontId="17" fillId="0" borderId="0" applyFont="0" applyFill="0" applyBorder="0" applyAlignment="0" applyProtection="0"/>
    <xf numFmtId="194" fontId="17" fillId="0" borderId="0" applyFont="0" applyFill="0" applyBorder="0" applyAlignment="0" applyProtection="0"/>
    <xf numFmtId="196" fontId="17" fillId="0" borderId="0" applyFont="0" applyFill="0" applyBorder="0" applyAlignment="0" applyProtection="0"/>
    <xf numFmtId="196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197" fontId="17" fillId="0" borderId="0" applyFont="0" applyFill="0" applyBorder="0" applyAlignment="0" applyProtection="0"/>
    <xf numFmtId="197" fontId="17" fillId="0" borderId="0" applyFont="0" applyFill="0" applyBorder="0" applyAlignment="0" applyProtection="0"/>
    <xf numFmtId="197" fontId="17" fillId="0" borderId="0" applyFont="0" applyFill="0" applyBorder="0" applyAlignment="0" applyProtection="0"/>
    <xf numFmtId="197" fontId="17" fillId="0" borderId="0" applyFont="0" applyFill="0" applyBorder="0" applyAlignment="0" applyProtection="0"/>
    <xf numFmtId="198" fontId="17" fillId="0" borderId="0" applyFont="0" applyFill="0" applyBorder="0" applyAlignment="0" applyProtection="0"/>
    <xf numFmtId="198" fontId="17" fillId="0" borderId="0" applyFont="0" applyFill="0" applyBorder="0" applyAlignment="0" applyProtection="0"/>
    <xf numFmtId="198" fontId="17" fillId="0" borderId="0" applyFont="0" applyFill="0" applyBorder="0" applyAlignment="0" applyProtection="0"/>
    <xf numFmtId="198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197" fontId="17" fillId="0" borderId="0" applyFont="0" applyFill="0" applyBorder="0" applyAlignment="0" applyProtection="0"/>
    <xf numFmtId="197" fontId="17" fillId="0" borderId="0" applyFont="0" applyFill="0" applyBorder="0" applyAlignment="0" applyProtection="0"/>
    <xf numFmtId="197" fontId="17" fillId="0" borderId="0" applyFont="0" applyFill="0" applyBorder="0" applyAlignment="0" applyProtection="0"/>
    <xf numFmtId="197" fontId="17" fillId="0" borderId="0" applyFont="0" applyFill="0" applyBorder="0" applyAlignment="0" applyProtection="0"/>
    <xf numFmtId="198" fontId="17" fillId="0" borderId="0" applyFont="0" applyFill="0" applyBorder="0" applyAlignment="0" applyProtection="0"/>
    <xf numFmtId="198" fontId="17" fillId="0" borderId="0" applyFont="0" applyFill="0" applyBorder="0" applyAlignment="0" applyProtection="0"/>
    <xf numFmtId="198" fontId="17" fillId="0" borderId="0" applyFont="0" applyFill="0" applyBorder="0" applyAlignment="0" applyProtection="0"/>
    <xf numFmtId="198" fontId="17" fillId="0" borderId="0" applyFont="0" applyFill="0" applyBorder="0" applyAlignment="0" applyProtection="0"/>
    <xf numFmtId="196" fontId="17" fillId="0" borderId="0" applyFont="0" applyFill="0" applyBorder="0" applyAlignment="0" applyProtection="0"/>
    <xf numFmtId="196" fontId="17" fillId="0" borderId="0" applyFont="0" applyFill="0" applyBorder="0" applyAlignment="0" applyProtection="0"/>
    <xf numFmtId="196" fontId="17" fillId="0" borderId="0" applyFont="0" applyFill="0" applyBorder="0" applyAlignment="0" applyProtection="0"/>
    <xf numFmtId="196" fontId="17" fillId="0" borderId="0" applyFont="0" applyFill="0" applyBorder="0" applyAlignment="0" applyProtection="0"/>
    <xf numFmtId="196" fontId="17" fillId="0" borderId="0" applyFont="0" applyFill="0" applyBorder="0" applyAlignment="0" applyProtection="0"/>
    <xf numFmtId="196" fontId="17" fillId="0" borderId="0" applyFont="0" applyFill="0" applyBorder="0" applyAlignment="0" applyProtection="0"/>
    <xf numFmtId="196" fontId="17" fillId="0" borderId="0" applyFont="0" applyFill="0" applyBorder="0" applyAlignment="0" applyProtection="0"/>
    <xf numFmtId="196" fontId="17" fillId="0" borderId="0" applyFont="0" applyFill="0" applyBorder="0" applyAlignment="0" applyProtection="0"/>
    <xf numFmtId="193" fontId="17" fillId="0" borderId="0" applyFont="0" applyFill="0" applyBorder="0" applyAlignment="0" applyProtection="0"/>
    <xf numFmtId="193" fontId="17" fillId="0" borderId="0" applyFont="0" applyFill="0" applyBorder="0" applyAlignment="0" applyProtection="0"/>
    <xf numFmtId="193" fontId="17" fillId="0" borderId="0" applyFont="0" applyFill="0" applyBorder="0" applyAlignment="0" applyProtection="0"/>
    <xf numFmtId="193" fontId="17" fillId="0" borderId="0" applyFont="0" applyFill="0" applyBorder="0" applyAlignment="0" applyProtection="0"/>
    <xf numFmtId="195" fontId="17" fillId="0" borderId="0" applyFont="0" applyFill="0" applyBorder="0" applyAlignment="0" applyProtection="0"/>
    <xf numFmtId="195" fontId="17" fillId="0" borderId="0" applyFont="0" applyFill="0" applyBorder="0" applyAlignment="0" applyProtection="0"/>
    <xf numFmtId="195" fontId="17" fillId="0" borderId="0" applyFont="0" applyFill="0" applyBorder="0" applyAlignment="0" applyProtection="0"/>
    <xf numFmtId="195" fontId="17" fillId="0" borderId="0" applyFont="0" applyFill="0" applyBorder="0" applyAlignment="0" applyProtection="0"/>
    <xf numFmtId="194" fontId="17" fillId="0" borderId="0" applyFont="0" applyFill="0" applyBorder="0" applyAlignment="0" applyProtection="0"/>
    <xf numFmtId="194" fontId="17" fillId="0" borderId="0" applyFont="0" applyFill="0" applyBorder="0" applyAlignment="0" applyProtection="0"/>
    <xf numFmtId="199" fontId="72" fillId="0" borderId="0" applyFont="0" applyFill="0" applyBorder="0" applyAlignment="0" applyProtection="0"/>
    <xf numFmtId="194" fontId="17" fillId="0" borderId="0" applyFont="0" applyFill="0" applyBorder="0" applyAlignment="0" applyProtection="0"/>
    <xf numFmtId="194" fontId="17" fillId="0" borderId="0" applyFont="0" applyFill="0" applyBorder="0" applyAlignment="0" applyProtection="0"/>
    <xf numFmtId="194" fontId="17" fillId="0" borderId="0" applyFont="0" applyFill="0" applyBorder="0" applyAlignment="0" applyProtection="0"/>
    <xf numFmtId="194" fontId="17" fillId="0" borderId="0" applyFont="0" applyFill="0" applyBorder="0" applyAlignment="0" applyProtection="0"/>
    <xf numFmtId="191" fontId="17" fillId="0" borderId="0" applyFont="0" applyFill="0" applyBorder="0" applyAlignment="0" applyProtection="0"/>
    <xf numFmtId="191" fontId="17" fillId="0" borderId="0" applyFont="0" applyFill="0" applyBorder="0" applyAlignment="0" applyProtection="0"/>
    <xf numFmtId="191" fontId="17" fillId="0" borderId="0" applyFont="0" applyFill="0" applyBorder="0" applyAlignment="0" applyProtection="0"/>
    <xf numFmtId="191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197" fontId="17" fillId="0" borderId="0" applyFont="0" applyFill="0" applyBorder="0" applyAlignment="0" applyProtection="0"/>
    <xf numFmtId="197" fontId="17" fillId="0" borderId="0" applyFont="0" applyFill="0" applyBorder="0" applyAlignment="0" applyProtection="0"/>
    <xf numFmtId="197" fontId="17" fillId="0" borderId="0" applyFont="0" applyFill="0" applyBorder="0" applyAlignment="0" applyProtection="0"/>
    <xf numFmtId="197" fontId="17" fillId="0" borderId="0" applyFont="0" applyFill="0" applyBorder="0" applyAlignment="0" applyProtection="0"/>
    <xf numFmtId="197" fontId="17" fillId="0" borderId="0" applyFont="0" applyFill="0" applyBorder="0" applyAlignment="0" applyProtection="0"/>
    <xf numFmtId="197" fontId="17" fillId="0" borderId="0" applyFont="0" applyFill="0" applyBorder="0" applyAlignment="0" applyProtection="0"/>
    <xf numFmtId="197" fontId="17" fillId="0" borderId="0" applyFont="0" applyFill="0" applyBorder="0" applyAlignment="0" applyProtection="0"/>
    <xf numFmtId="197" fontId="17" fillId="0" borderId="0" applyFont="0" applyFill="0" applyBorder="0" applyAlignment="0" applyProtection="0"/>
    <xf numFmtId="198" fontId="17" fillId="0" borderId="0" applyFont="0" applyFill="0" applyBorder="0" applyAlignment="0" applyProtection="0"/>
    <xf numFmtId="198" fontId="17" fillId="0" borderId="0" applyFont="0" applyFill="0" applyBorder="0" applyAlignment="0" applyProtection="0"/>
    <xf numFmtId="198" fontId="17" fillId="0" borderId="0" applyFont="0" applyFill="0" applyBorder="0" applyAlignment="0" applyProtection="0"/>
    <xf numFmtId="198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197" fontId="17" fillId="0" borderId="0" applyFont="0" applyFill="0" applyBorder="0" applyAlignment="0" applyProtection="0"/>
    <xf numFmtId="197" fontId="17" fillId="0" borderId="0" applyFont="0" applyFill="0" applyBorder="0" applyAlignment="0" applyProtection="0"/>
    <xf numFmtId="197" fontId="17" fillId="0" borderId="0" applyFont="0" applyFill="0" applyBorder="0" applyAlignment="0" applyProtection="0"/>
    <xf numFmtId="197" fontId="17" fillId="0" borderId="0" applyFont="0" applyFill="0" applyBorder="0" applyAlignment="0" applyProtection="0"/>
    <xf numFmtId="198" fontId="17" fillId="0" borderId="0" applyFont="0" applyFill="0" applyBorder="0" applyAlignment="0" applyProtection="0"/>
    <xf numFmtId="198" fontId="17" fillId="0" borderId="0" applyFont="0" applyFill="0" applyBorder="0" applyAlignment="0" applyProtection="0"/>
    <xf numFmtId="198" fontId="17" fillId="0" borderId="0" applyFont="0" applyFill="0" applyBorder="0" applyAlignment="0" applyProtection="0"/>
    <xf numFmtId="198" fontId="17" fillId="0" borderId="0" applyFont="0" applyFill="0" applyBorder="0" applyAlignment="0" applyProtection="0"/>
    <xf numFmtId="196" fontId="17" fillId="0" borderId="0" applyFont="0" applyFill="0" applyBorder="0" applyAlignment="0" applyProtection="0"/>
    <xf numFmtId="196" fontId="17" fillId="0" borderId="0" applyFont="0" applyFill="0" applyBorder="0" applyAlignment="0" applyProtection="0"/>
    <xf numFmtId="196" fontId="17" fillId="0" borderId="0" applyFont="0" applyFill="0" applyBorder="0" applyAlignment="0" applyProtection="0"/>
    <xf numFmtId="196" fontId="17" fillId="0" borderId="0" applyFont="0" applyFill="0" applyBorder="0" applyAlignment="0" applyProtection="0"/>
    <xf numFmtId="196" fontId="17" fillId="0" borderId="0" applyFont="0" applyFill="0" applyBorder="0" applyAlignment="0" applyProtection="0"/>
    <xf numFmtId="196" fontId="17" fillId="0" borderId="0" applyFont="0" applyFill="0" applyBorder="0" applyAlignment="0" applyProtection="0"/>
    <xf numFmtId="196" fontId="17" fillId="0" borderId="0" applyFont="0" applyFill="0" applyBorder="0" applyAlignment="0" applyProtection="0"/>
    <xf numFmtId="196" fontId="17" fillId="0" borderId="0" applyFont="0" applyFill="0" applyBorder="0" applyAlignment="0" applyProtection="0"/>
    <xf numFmtId="195" fontId="17" fillId="0" borderId="0" applyFont="0" applyFill="0" applyBorder="0" applyAlignment="0" applyProtection="0"/>
    <xf numFmtId="195" fontId="17" fillId="0" borderId="0" applyFont="0" applyFill="0" applyBorder="0" applyAlignment="0" applyProtection="0"/>
    <xf numFmtId="195" fontId="17" fillId="0" borderId="0" applyFont="0" applyFill="0" applyBorder="0" applyAlignment="0" applyProtection="0"/>
    <xf numFmtId="195" fontId="17" fillId="0" borderId="0" applyFont="0" applyFill="0" applyBorder="0" applyAlignment="0" applyProtection="0"/>
    <xf numFmtId="196" fontId="17" fillId="0" borderId="0" applyFont="0" applyFill="0" applyBorder="0" applyAlignment="0" applyProtection="0"/>
    <xf numFmtId="196" fontId="17" fillId="0" borderId="0" applyFont="0" applyFill="0" applyBorder="0" applyAlignment="0" applyProtection="0"/>
    <xf numFmtId="196" fontId="17" fillId="0" borderId="0" applyFont="0" applyFill="0" applyBorder="0" applyAlignment="0" applyProtection="0"/>
    <xf numFmtId="196" fontId="17" fillId="0" borderId="0" applyFont="0" applyFill="0" applyBorder="0" applyAlignment="0" applyProtection="0"/>
    <xf numFmtId="196" fontId="17" fillId="0" borderId="0" applyFont="0" applyFill="0" applyBorder="0" applyAlignment="0" applyProtection="0"/>
    <xf numFmtId="196" fontId="17" fillId="0" borderId="0" applyFont="0" applyFill="0" applyBorder="0" applyAlignment="0" applyProtection="0"/>
    <xf numFmtId="193" fontId="17" fillId="0" borderId="0" applyFont="0" applyFill="0" applyBorder="0" applyAlignment="0" applyProtection="0"/>
    <xf numFmtId="193" fontId="17" fillId="0" borderId="0" applyFont="0" applyFill="0" applyBorder="0" applyAlignment="0" applyProtection="0"/>
    <xf numFmtId="193" fontId="17" fillId="0" borderId="0" applyFont="0" applyFill="0" applyBorder="0" applyAlignment="0" applyProtection="0"/>
    <xf numFmtId="193" fontId="17" fillId="0" borderId="0" applyFont="0" applyFill="0" applyBorder="0" applyAlignment="0" applyProtection="0"/>
    <xf numFmtId="194" fontId="17" fillId="0" borderId="0" applyFont="0" applyFill="0" applyBorder="0" applyAlignment="0" applyProtection="0"/>
    <xf numFmtId="194" fontId="17" fillId="0" borderId="0" applyFont="0" applyFill="0" applyBorder="0" applyAlignment="0" applyProtection="0"/>
    <xf numFmtId="194" fontId="17" fillId="0" borderId="0" applyFont="0" applyFill="0" applyBorder="0" applyAlignment="0" applyProtection="0"/>
    <xf numFmtId="194" fontId="17" fillId="0" borderId="0" applyFont="0" applyFill="0" applyBorder="0" applyAlignment="0" applyProtection="0"/>
    <xf numFmtId="193" fontId="17" fillId="0" borderId="0" applyFont="0" applyFill="0" applyBorder="0" applyAlignment="0" applyProtection="0"/>
    <xf numFmtId="193" fontId="17" fillId="0" borderId="0" applyFont="0" applyFill="0" applyBorder="0" applyAlignment="0" applyProtection="0"/>
    <xf numFmtId="193" fontId="17" fillId="0" borderId="0" applyFont="0" applyFill="0" applyBorder="0" applyAlignment="0" applyProtection="0"/>
    <xf numFmtId="193" fontId="17" fillId="0" borderId="0" applyFont="0" applyFill="0" applyBorder="0" applyAlignment="0" applyProtection="0"/>
    <xf numFmtId="193" fontId="17" fillId="0" borderId="0" applyFont="0" applyFill="0" applyBorder="0" applyAlignment="0" applyProtection="0"/>
    <xf numFmtId="193" fontId="17" fillId="0" borderId="0" applyFont="0" applyFill="0" applyBorder="0" applyAlignment="0" applyProtection="0"/>
    <xf numFmtId="193" fontId="17" fillId="0" borderId="0" applyFont="0" applyFill="0" applyBorder="0" applyAlignment="0" applyProtection="0"/>
    <xf numFmtId="193" fontId="17" fillId="0" borderId="0" applyFont="0" applyFill="0" applyBorder="0" applyAlignment="0" applyProtection="0"/>
    <xf numFmtId="193" fontId="17" fillId="0" borderId="0" applyFont="0" applyFill="0" applyBorder="0" applyAlignment="0" applyProtection="0"/>
    <xf numFmtId="193" fontId="17" fillId="0" borderId="0" applyFont="0" applyFill="0" applyBorder="0" applyAlignment="0" applyProtection="0"/>
    <xf numFmtId="193" fontId="17" fillId="0" borderId="0" applyFont="0" applyFill="0" applyBorder="0" applyAlignment="0" applyProtection="0"/>
    <xf numFmtId="193" fontId="17" fillId="0" borderId="0" applyFont="0" applyFill="0" applyBorder="0" applyAlignment="0" applyProtection="0"/>
    <xf numFmtId="196" fontId="17" fillId="0" borderId="0" applyFont="0" applyFill="0" applyBorder="0" applyAlignment="0" applyProtection="0"/>
    <xf numFmtId="196" fontId="17" fillId="0" borderId="0" applyFont="0" applyFill="0" applyBorder="0" applyAlignment="0" applyProtection="0"/>
    <xf numFmtId="196" fontId="17" fillId="0" borderId="0" applyFont="0" applyFill="0" applyBorder="0" applyAlignment="0" applyProtection="0"/>
    <xf numFmtId="194" fontId="17" fillId="0" borderId="0" applyFont="0" applyFill="0" applyBorder="0" applyAlignment="0" applyProtection="0"/>
    <xf numFmtId="194" fontId="17" fillId="0" borderId="0" applyFont="0" applyFill="0" applyBorder="0" applyAlignment="0" applyProtection="0"/>
    <xf numFmtId="196" fontId="17" fillId="0" borderId="0" applyFont="0" applyFill="0" applyBorder="0" applyAlignment="0" applyProtection="0"/>
    <xf numFmtId="196" fontId="17" fillId="0" borderId="0" applyFont="0" applyFill="0" applyBorder="0" applyAlignment="0" applyProtection="0"/>
    <xf numFmtId="196" fontId="17" fillId="0" borderId="0" applyFont="0" applyFill="0" applyBorder="0" applyAlignment="0" applyProtection="0"/>
    <xf numFmtId="196" fontId="17" fillId="0" borderId="0" applyFont="0" applyFill="0" applyBorder="0" applyAlignment="0" applyProtection="0"/>
    <xf numFmtId="196" fontId="17" fillId="0" borderId="0" applyFont="0" applyFill="0" applyBorder="0" applyAlignment="0" applyProtection="0"/>
    <xf numFmtId="196" fontId="17" fillId="0" borderId="0" applyFont="0" applyFill="0" applyBorder="0" applyAlignment="0" applyProtection="0"/>
    <xf numFmtId="196" fontId="17" fillId="0" borderId="0" applyFont="0" applyFill="0" applyBorder="0" applyAlignment="0" applyProtection="0"/>
    <xf numFmtId="196" fontId="17" fillId="0" borderId="0" applyFont="0" applyFill="0" applyBorder="0" applyAlignment="0" applyProtection="0"/>
    <xf numFmtId="193" fontId="17" fillId="0" borderId="0" applyFont="0" applyFill="0" applyBorder="0" applyAlignment="0" applyProtection="0"/>
    <xf numFmtId="193" fontId="17" fillId="0" borderId="0" applyFont="0" applyFill="0" applyBorder="0" applyAlignment="0" applyProtection="0"/>
    <xf numFmtId="193" fontId="17" fillId="0" borderId="0" applyFont="0" applyFill="0" applyBorder="0" applyAlignment="0" applyProtection="0"/>
    <xf numFmtId="193" fontId="17" fillId="0" borderId="0" applyFont="0" applyFill="0" applyBorder="0" applyAlignment="0" applyProtection="0"/>
    <xf numFmtId="194" fontId="17" fillId="0" borderId="0" applyFont="0" applyFill="0" applyBorder="0" applyAlignment="0" applyProtection="0"/>
    <xf numFmtId="194" fontId="17" fillId="0" borderId="0" applyFont="0" applyFill="0" applyBorder="0" applyAlignment="0" applyProtection="0"/>
    <xf numFmtId="194" fontId="17" fillId="0" borderId="0" applyFont="0" applyFill="0" applyBorder="0" applyAlignment="0" applyProtection="0"/>
    <xf numFmtId="194" fontId="17" fillId="0" borderId="0" applyFont="0" applyFill="0" applyBorder="0" applyAlignment="0" applyProtection="0"/>
    <xf numFmtId="196" fontId="17" fillId="0" borderId="0" applyFont="0" applyFill="0" applyBorder="0" applyAlignment="0" applyProtection="0"/>
    <xf numFmtId="196" fontId="17" fillId="0" borderId="0" applyFont="0" applyFill="0" applyBorder="0" applyAlignment="0" applyProtection="0"/>
    <xf numFmtId="196" fontId="71" fillId="0" borderId="0" applyFont="0" applyFill="0" applyBorder="0" applyAlignment="0" applyProtection="0"/>
    <xf numFmtId="194" fontId="17" fillId="0" borderId="0" applyFont="0" applyFill="0" applyBorder="0" applyAlignment="0" applyProtection="0"/>
    <xf numFmtId="194" fontId="17" fillId="0" borderId="0" applyFont="0" applyFill="0" applyBorder="0" applyAlignment="0" applyProtection="0"/>
    <xf numFmtId="39" fontId="17" fillId="0" borderId="0" applyFont="0" applyFill="0" applyBorder="0" applyAlignment="0" applyProtection="0"/>
    <xf numFmtId="39" fontId="17" fillId="0" borderId="0" applyFont="0" applyFill="0" applyBorder="0" applyAlignment="0" applyProtection="0"/>
    <xf numFmtId="39" fontId="17" fillId="0" borderId="0" applyFont="0" applyFill="0" applyBorder="0" applyAlignment="0" applyProtection="0"/>
    <xf numFmtId="39" fontId="17" fillId="0" borderId="0" applyFont="0" applyFill="0" applyBorder="0" applyAlignment="0" applyProtection="0"/>
    <xf numFmtId="191" fontId="17" fillId="0" borderId="0" applyFont="0" applyFill="0" applyBorder="0" applyAlignment="0" applyProtection="0"/>
    <xf numFmtId="191" fontId="17" fillId="0" borderId="0" applyFont="0" applyFill="0" applyBorder="0" applyAlignment="0" applyProtection="0"/>
    <xf numFmtId="200" fontId="17" fillId="0" borderId="0" applyFont="0" applyFill="0" applyBorder="0" applyAlignment="0" applyProtection="0"/>
    <xf numFmtId="200" fontId="17" fillId="0" borderId="0" applyFont="0" applyFill="0" applyBorder="0" applyAlignment="0" applyProtection="0"/>
    <xf numFmtId="200" fontId="17" fillId="0" borderId="0" applyFont="0" applyFill="0" applyBorder="0" applyAlignment="0" applyProtection="0"/>
    <xf numFmtId="200" fontId="17" fillId="0" borderId="0" applyFont="0" applyFill="0" applyBorder="0" applyAlignment="0" applyProtection="0"/>
    <xf numFmtId="39" fontId="17" fillId="0" borderId="0" applyFont="0" applyFill="0" applyBorder="0" applyAlignment="0" applyProtection="0"/>
    <xf numFmtId="39" fontId="17" fillId="0" borderId="0" applyFont="0" applyFill="0" applyBorder="0" applyAlignment="0" applyProtection="0"/>
    <xf numFmtId="39" fontId="17" fillId="0" borderId="0" applyFont="0" applyFill="0" applyBorder="0" applyAlignment="0" applyProtection="0"/>
    <xf numFmtId="39" fontId="17" fillId="0" borderId="0" applyFont="0" applyFill="0" applyBorder="0" applyAlignment="0" applyProtection="0"/>
    <xf numFmtId="191" fontId="17" fillId="0" borderId="0" applyFont="0" applyFill="0" applyBorder="0" applyAlignment="0" applyProtection="0"/>
    <xf numFmtId="191" fontId="17" fillId="0" borderId="0" applyFont="0" applyFill="0" applyBorder="0" applyAlignment="0" applyProtection="0"/>
    <xf numFmtId="191" fontId="17" fillId="0" borderId="0" applyFont="0" applyFill="0" applyBorder="0" applyAlignment="0" applyProtection="0"/>
    <xf numFmtId="191" fontId="17" fillId="0" borderId="0" applyFont="0" applyFill="0" applyBorder="0" applyAlignment="0" applyProtection="0"/>
    <xf numFmtId="200" fontId="17" fillId="0" borderId="0" applyFont="0" applyFill="0" applyBorder="0" applyAlignment="0" applyProtection="0"/>
    <xf numFmtId="200" fontId="17" fillId="0" borderId="0" applyFont="0" applyFill="0" applyBorder="0" applyAlignment="0" applyProtection="0"/>
    <xf numFmtId="200" fontId="17" fillId="0" borderId="0" applyFont="0" applyFill="0" applyBorder="0" applyAlignment="0" applyProtection="0"/>
    <xf numFmtId="200" fontId="17" fillId="0" borderId="0" applyFont="0" applyFill="0" applyBorder="0" applyAlignment="0" applyProtection="0"/>
    <xf numFmtId="200" fontId="17" fillId="0" borderId="0" applyFont="0" applyFill="0" applyBorder="0" applyAlignment="0" applyProtection="0"/>
    <xf numFmtId="200" fontId="17" fillId="0" borderId="0" applyFont="0" applyFill="0" applyBorder="0" applyAlignment="0" applyProtection="0"/>
    <xf numFmtId="200" fontId="17" fillId="0" borderId="0" applyFont="0" applyFill="0" applyBorder="0" applyAlignment="0" applyProtection="0"/>
    <xf numFmtId="200" fontId="17" fillId="0" borderId="0" applyFont="0" applyFill="0" applyBorder="0" applyAlignment="0" applyProtection="0"/>
    <xf numFmtId="200" fontId="17" fillId="0" borderId="0" applyFont="0" applyFill="0" applyBorder="0" applyAlignment="0" applyProtection="0"/>
    <xf numFmtId="200" fontId="17" fillId="0" borderId="0" applyFont="0" applyFill="0" applyBorder="0" applyAlignment="0" applyProtection="0"/>
    <xf numFmtId="191" fontId="17" fillId="0" borderId="0" applyFont="0" applyFill="0" applyBorder="0" applyAlignment="0" applyProtection="0"/>
    <xf numFmtId="191" fontId="17" fillId="0" borderId="0" applyFont="0" applyFill="0" applyBorder="0" applyAlignment="0" applyProtection="0"/>
    <xf numFmtId="191" fontId="17" fillId="0" borderId="0" applyFont="0" applyFill="0" applyBorder="0" applyAlignment="0" applyProtection="0"/>
    <xf numFmtId="191" fontId="17" fillId="0" borderId="0" applyFont="0" applyFill="0" applyBorder="0" applyAlignment="0" applyProtection="0"/>
    <xf numFmtId="200" fontId="17" fillId="0" borderId="0" applyFont="0" applyFill="0" applyBorder="0" applyAlignment="0" applyProtection="0"/>
    <xf numFmtId="200" fontId="17" fillId="0" borderId="0" applyFont="0" applyFill="0" applyBorder="0" applyAlignment="0" applyProtection="0"/>
    <xf numFmtId="200" fontId="17" fillId="0" borderId="0" applyFont="0" applyFill="0" applyBorder="0" applyAlignment="0" applyProtection="0"/>
    <xf numFmtId="191" fontId="17" fillId="0" borderId="0" applyFont="0" applyFill="0" applyBorder="0" applyAlignment="0" applyProtection="0"/>
    <xf numFmtId="191" fontId="17" fillId="0" borderId="0" applyFont="0" applyFill="0" applyBorder="0" applyAlignment="0" applyProtection="0"/>
    <xf numFmtId="200" fontId="17" fillId="0" borderId="0" applyFont="0" applyFill="0" applyBorder="0" applyAlignment="0" applyProtection="0"/>
    <xf numFmtId="200" fontId="17" fillId="0" borderId="0" applyFont="0" applyFill="0" applyBorder="0" applyAlignment="0" applyProtection="0"/>
    <xf numFmtId="200" fontId="17" fillId="0" borderId="0" applyFont="0" applyFill="0" applyBorder="0" applyAlignment="0" applyProtection="0"/>
    <xf numFmtId="200" fontId="17" fillId="0" borderId="0" applyFont="0" applyFill="0" applyBorder="0" applyAlignment="0" applyProtection="0"/>
    <xf numFmtId="200" fontId="17" fillId="0" borderId="0" applyFont="0" applyFill="0" applyBorder="0" applyAlignment="0" applyProtection="0"/>
    <xf numFmtId="200" fontId="17" fillId="0" borderId="0" applyFont="0" applyFill="0" applyBorder="0" applyAlignment="0" applyProtection="0"/>
    <xf numFmtId="200" fontId="17" fillId="0" borderId="0" applyFont="0" applyFill="0" applyBorder="0" applyAlignment="0" applyProtection="0"/>
    <xf numFmtId="200" fontId="17" fillId="0" borderId="0" applyFont="0" applyFill="0" applyBorder="0" applyAlignment="0" applyProtection="0"/>
    <xf numFmtId="191" fontId="17" fillId="0" borderId="0" applyFont="0" applyFill="0" applyBorder="0" applyAlignment="0" applyProtection="0"/>
    <xf numFmtId="191" fontId="17" fillId="0" borderId="0" applyFont="0" applyFill="0" applyBorder="0" applyAlignment="0" applyProtection="0"/>
    <xf numFmtId="200" fontId="71" fillId="0" borderId="0" applyFont="0" applyFill="0" applyBorder="0" applyAlignment="0" applyProtection="0"/>
    <xf numFmtId="191" fontId="17" fillId="0" borderId="0" applyFont="0" applyFill="0" applyBorder="0" applyAlignment="0" applyProtection="0"/>
    <xf numFmtId="191" fontId="17" fillId="0" borderId="0" applyFon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177" fontId="17" fillId="0" borderId="0" applyNumberFormat="0" applyFill="0" applyBorder="0" applyAlignment="0" applyProtection="0"/>
    <xf numFmtId="177" fontId="17" fillId="0" borderId="0" applyNumberFormat="0" applyFill="0" applyBorder="0" applyAlignment="0" applyProtection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201" fontId="17" fillId="0" borderId="0" applyFont="0" applyFill="0" applyBorder="0" applyAlignment="0" applyProtection="0"/>
    <xf numFmtId="201" fontId="17" fillId="0" borderId="0" applyFont="0" applyFill="0" applyBorder="0" applyAlignment="0" applyProtection="0"/>
    <xf numFmtId="201" fontId="17" fillId="0" borderId="0" applyFont="0" applyFill="0" applyBorder="0" applyAlignment="0" applyProtection="0"/>
    <xf numFmtId="201" fontId="17" fillId="0" borderId="0" applyFont="0" applyFill="0" applyBorder="0" applyAlignment="0" applyProtection="0"/>
    <xf numFmtId="202" fontId="17" fillId="0" borderId="0" applyFont="0" applyFill="0" applyBorder="0" applyAlignment="0" applyProtection="0"/>
    <xf numFmtId="202" fontId="17" fillId="0" borderId="0" applyFont="0" applyFill="0" applyBorder="0" applyAlignment="0" applyProtection="0"/>
    <xf numFmtId="202" fontId="17" fillId="0" borderId="0" applyFont="0" applyFill="0" applyBorder="0" applyAlignment="0" applyProtection="0"/>
    <xf numFmtId="202" fontId="17" fillId="0" borderId="0" applyFon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177" fontId="17" fillId="0" borderId="0" applyNumberFormat="0" applyFill="0" applyBorder="0" applyAlignment="0" applyProtection="0"/>
    <xf numFmtId="177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177" fontId="17" fillId="0" borderId="0" applyNumberFormat="0" applyFill="0" applyBorder="0" applyAlignment="0" applyProtection="0"/>
    <xf numFmtId="177" fontId="17" fillId="0" borderId="0" applyNumberFormat="0" applyFill="0" applyBorder="0" applyAlignment="0" applyProtection="0"/>
    <xf numFmtId="203" fontId="17" fillId="0" borderId="0" applyFont="0" applyFill="0" applyBorder="0" applyAlignment="0" applyProtection="0"/>
    <xf numFmtId="203" fontId="17" fillId="0" borderId="0" applyFont="0" applyFill="0" applyBorder="0" applyAlignment="0" applyProtection="0"/>
    <xf numFmtId="203" fontId="17" fillId="0" borderId="0" applyFont="0" applyFill="0" applyBorder="0" applyAlignment="0" applyProtection="0"/>
    <xf numFmtId="203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204" fontId="17" fillId="0" borderId="0" applyFont="0" applyFill="0" applyBorder="0" applyAlignment="0" applyProtection="0"/>
    <xf numFmtId="0" fontId="17" fillId="0" borderId="0"/>
    <xf numFmtId="177" fontId="17" fillId="0" borderId="0"/>
    <xf numFmtId="177" fontId="17" fillId="0" borderId="0"/>
    <xf numFmtId="0" fontId="17" fillId="0" borderId="0" applyNumberFormat="0" applyFill="0" applyBorder="0" applyAlignment="0" applyProtection="0"/>
    <xf numFmtId="205" fontId="63" fillId="0" borderId="0"/>
    <xf numFmtId="0" fontId="63" fillId="0" borderId="0"/>
    <xf numFmtId="3" fontId="18" fillId="0" borderId="0"/>
    <xf numFmtId="205" fontId="63" fillId="0" borderId="0"/>
    <xf numFmtId="0" fontId="63" fillId="0" borderId="0"/>
    <xf numFmtId="205" fontId="63" fillId="0" borderId="0"/>
    <xf numFmtId="205" fontId="63" fillId="0" borderId="0"/>
    <xf numFmtId="0" fontId="63" fillId="0" borderId="0"/>
    <xf numFmtId="0" fontId="63" fillId="0" borderId="0"/>
    <xf numFmtId="205" fontId="63" fillId="0" borderId="0"/>
    <xf numFmtId="0" fontId="63" fillId="0" borderId="0"/>
    <xf numFmtId="205" fontId="63" fillId="0" borderId="0"/>
    <xf numFmtId="0" fontId="63" fillId="0" borderId="0"/>
    <xf numFmtId="0" fontId="73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73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73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73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73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27" borderId="0" applyNumberFormat="0" applyFont="0" applyAlignment="0" applyProtection="0"/>
    <xf numFmtId="0" fontId="17" fillId="27" borderId="0" applyNumberFormat="0" applyFont="0" applyAlignment="0" applyProtection="0"/>
    <xf numFmtId="177" fontId="17" fillId="27" borderId="0" applyNumberFormat="0" applyFont="0" applyAlignment="0" applyProtection="0"/>
    <xf numFmtId="177" fontId="17" fillId="27" borderId="0" applyNumberFormat="0" applyFont="0" applyAlignment="0" applyProtection="0"/>
    <xf numFmtId="206" fontId="63" fillId="0" borderId="0"/>
    <xf numFmtId="207" fontId="17" fillId="0" borderId="0"/>
    <xf numFmtId="207" fontId="17" fillId="0" borderId="0"/>
    <xf numFmtId="207" fontId="17" fillId="0" borderId="0"/>
    <xf numFmtId="207" fontId="17" fillId="0" borderId="0"/>
    <xf numFmtId="208" fontId="17" fillId="0" borderId="0"/>
    <xf numFmtId="208" fontId="17" fillId="0" borderId="0"/>
    <xf numFmtId="208" fontId="17" fillId="0" borderId="0"/>
    <xf numFmtId="208" fontId="17" fillId="0" borderId="0"/>
    <xf numFmtId="209" fontId="17" fillId="0" borderId="0"/>
    <xf numFmtId="209" fontId="17" fillId="0" borderId="0"/>
    <xf numFmtId="209" fontId="17" fillId="0" borderId="0"/>
    <xf numFmtId="209" fontId="17" fillId="0" borderId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177" fontId="17" fillId="0" borderId="0" applyFont="0" applyFill="0" applyBorder="0" applyAlignment="0" applyProtection="0"/>
    <xf numFmtId="177" fontId="17" fillId="0" borderId="0" applyFont="0" applyFill="0" applyBorder="0" applyAlignment="0" applyProtection="0"/>
    <xf numFmtId="0" fontId="17" fillId="0" borderId="0"/>
    <xf numFmtId="0" fontId="17" fillId="0" borderId="0"/>
    <xf numFmtId="177" fontId="17" fillId="0" borderId="0"/>
    <xf numFmtId="177" fontId="17" fillId="0" borderId="0"/>
    <xf numFmtId="0" fontId="17" fillId="0" borderId="0" applyNumberForma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177" fontId="17" fillId="0" borderId="0" applyFont="0" applyFill="0" applyBorder="0" applyAlignment="0" applyProtection="0"/>
    <xf numFmtId="177" fontId="17" fillId="0" borderId="0" applyFont="0" applyFill="0" applyBorder="0" applyAlignment="0" applyProtection="0"/>
    <xf numFmtId="0" fontId="17" fillId="0" borderId="0" applyNumberFormat="0" applyFill="0" applyBorder="0" applyAlignment="0" applyProtection="0"/>
    <xf numFmtId="210" fontId="17" fillId="0" borderId="0"/>
    <xf numFmtId="210" fontId="17" fillId="0" borderId="0"/>
    <xf numFmtId="210" fontId="17" fillId="0" borderId="0"/>
    <xf numFmtId="210" fontId="17" fillId="0" borderId="0"/>
    <xf numFmtId="211" fontId="17" fillId="0" borderId="0" applyFont="0" applyFill="0" applyBorder="0" applyAlignment="0" applyProtection="0"/>
    <xf numFmtId="211" fontId="17" fillId="0" borderId="0" applyFont="0" applyFill="0" applyBorder="0" applyAlignment="0" applyProtection="0"/>
    <xf numFmtId="211" fontId="17" fillId="0" borderId="0" applyFont="0" applyFill="0" applyBorder="0" applyAlignment="0" applyProtection="0"/>
    <xf numFmtId="211" fontId="17" fillId="0" borderId="0" applyFont="0" applyFill="0" applyBorder="0" applyAlignment="0" applyProtection="0"/>
    <xf numFmtId="211" fontId="17" fillId="0" borderId="0" applyFont="0" applyFill="0" applyBorder="0" applyAlignment="0" applyProtection="0"/>
    <xf numFmtId="211" fontId="17" fillId="0" borderId="0" applyFont="0" applyFill="0" applyBorder="0" applyAlignment="0" applyProtection="0"/>
    <xf numFmtId="211" fontId="17" fillId="0" borderId="0" applyFont="0" applyFill="0" applyBorder="0" applyAlignment="0" applyProtection="0"/>
    <xf numFmtId="211" fontId="17" fillId="0" borderId="0" applyFont="0" applyFill="0" applyBorder="0" applyAlignment="0" applyProtection="0"/>
    <xf numFmtId="212" fontId="17" fillId="0" borderId="0" applyFont="0" applyFill="0" applyBorder="0" applyAlignment="0" applyProtection="0"/>
    <xf numFmtId="212" fontId="17" fillId="0" borderId="0" applyFont="0" applyFill="0" applyBorder="0" applyAlignment="0" applyProtection="0"/>
    <xf numFmtId="213" fontId="17" fillId="0" borderId="0" applyFont="0" applyFill="0" applyBorder="0" applyAlignment="0" applyProtection="0"/>
    <xf numFmtId="213" fontId="17" fillId="0" borderId="0" applyFont="0" applyFill="0" applyBorder="0" applyAlignment="0" applyProtection="0"/>
    <xf numFmtId="214" fontId="17" fillId="0" borderId="0" applyFont="0" applyFill="0" applyBorder="0" applyAlignment="0" applyProtection="0"/>
    <xf numFmtId="214" fontId="17" fillId="0" borderId="0" applyFont="0" applyFill="0" applyBorder="0" applyAlignment="0" applyProtection="0"/>
    <xf numFmtId="214" fontId="17" fillId="0" borderId="0" applyFont="0" applyFill="0" applyBorder="0" applyAlignment="0" applyProtection="0"/>
    <xf numFmtId="214" fontId="17" fillId="0" borderId="0" applyFont="0" applyFill="0" applyBorder="0" applyAlignment="0" applyProtection="0"/>
    <xf numFmtId="215" fontId="17" fillId="0" borderId="0" applyFont="0" applyFill="0" applyBorder="0" applyAlignment="0" applyProtection="0"/>
    <xf numFmtId="215" fontId="17" fillId="0" borderId="0" applyFont="0" applyFill="0" applyBorder="0" applyAlignment="0" applyProtection="0"/>
    <xf numFmtId="215" fontId="17" fillId="0" borderId="0" applyFont="0" applyFill="0" applyBorder="0" applyAlignment="0" applyProtection="0"/>
    <xf numFmtId="215" fontId="17" fillId="0" borderId="0" applyFont="0" applyFill="0" applyBorder="0" applyAlignment="0" applyProtection="0"/>
    <xf numFmtId="216" fontId="17" fillId="0" borderId="0" applyFont="0" applyFill="0" applyBorder="0" applyAlignment="0" applyProtection="0"/>
    <xf numFmtId="216" fontId="17" fillId="0" borderId="0" applyFont="0" applyFill="0" applyBorder="0" applyAlignment="0" applyProtection="0"/>
    <xf numFmtId="216" fontId="17" fillId="0" borderId="0" applyFont="0" applyFill="0" applyBorder="0" applyAlignment="0" applyProtection="0"/>
    <xf numFmtId="216" fontId="17" fillId="0" borderId="0" applyFont="0" applyFill="0" applyBorder="0" applyAlignment="0" applyProtection="0"/>
    <xf numFmtId="214" fontId="17" fillId="0" borderId="0" applyFont="0" applyFill="0" applyBorder="0" applyAlignment="0" applyProtection="0"/>
    <xf numFmtId="214" fontId="17" fillId="0" borderId="0" applyFont="0" applyFill="0" applyBorder="0" applyAlignment="0" applyProtection="0"/>
    <xf numFmtId="214" fontId="17" fillId="0" borderId="0" applyFont="0" applyFill="0" applyBorder="0" applyAlignment="0" applyProtection="0"/>
    <xf numFmtId="214" fontId="17" fillId="0" borderId="0" applyFont="0" applyFill="0" applyBorder="0" applyAlignment="0" applyProtection="0"/>
    <xf numFmtId="215" fontId="17" fillId="0" borderId="0" applyFont="0" applyFill="0" applyBorder="0" applyAlignment="0" applyProtection="0"/>
    <xf numFmtId="215" fontId="17" fillId="0" borderId="0" applyFont="0" applyFill="0" applyBorder="0" applyAlignment="0" applyProtection="0"/>
    <xf numFmtId="215" fontId="17" fillId="0" borderId="0" applyFont="0" applyFill="0" applyBorder="0" applyAlignment="0" applyProtection="0"/>
    <xf numFmtId="215" fontId="17" fillId="0" borderId="0" applyFont="0" applyFill="0" applyBorder="0" applyAlignment="0" applyProtection="0"/>
    <xf numFmtId="216" fontId="17" fillId="0" borderId="0" applyFont="0" applyFill="0" applyBorder="0" applyAlignment="0" applyProtection="0"/>
    <xf numFmtId="216" fontId="17" fillId="0" borderId="0" applyFont="0" applyFill="0" applyBorder="0" applyAlignment="0" applyProtection="0"/>
    <xf numFmtId="216" fontId="17" fillId="0" borderId="0" applyFont="0" applyFill="0" applyBorder="0" applyAlignment="0" applyProtection="0"/>
    <xf numFmtId="216" fontId="17" fillId="0" borderId="0" applyFont="0" applyFill="0" applyBorder="0" applyAlignment="0" applyProtection="0"/>
    <xf numFmtId="214" fontId="17" fillId="0" borderId="0" applyFont="0" applyFill="0" applyBorder="0" applyAlignment="0" applyProtection="0"/>
    <xf numFmtId="214" fontId="17" fillId="0" borderId="0" applyFont="0" applyFill="0" applyBorder="0" applyAlignment="0" applyProtection="0"/>
    <xf numFmtId="214" fontId="17" fillId="0" borderId="0" applyFont="0" applyFill="0" applyBorder="0" applyAlignment="0" applyProtection="0"/>
    <xf numFmtId="214" fontId="17" fillId="0" borderId="0" applyFont="0" applyFill="0" applyBorder="0" applyAlignment="0" applyProtection="0"/>
    <xf numFmtId="215" fontId="17" fillId="0" borderId="0" applyFont="0" applyFill="0" applyBorder="0" applyAlignment="0" applyProtection="0"/>
    <xf numFmtId="215" fontId="17" fillId="0" borderId="0" applyFont="0" applyFill="0" applyBorder="0" applyAlignment="0" applyProtection="0"/>
    <xf numFmtId="215" fontId="17" fillId="0" borderId="0" applyFont="0" applyFill="0" applyBorder="0" applyAlignment="0" applyProtection="0"/>
    <xf numFmtId="215" fontId="17" fillId="0" borderId="0" applyFont="0" applyFill="0" applyBorder="0" applyAlignment="0" applyProtection="0"/>
    <xf numFmtId="216" fontId="17" fillId="0" borderId="0" applyFont="0" applyFill="0" applyBorder="0" applyAlignment="0" applyProtection="0"/>
    <xf numFmtId="216" fontId="17" fillId="0" borderId="0" applyFont="0" applyFill="0" applyBorder="0" applyAlignment="0" applyProtection="0"/>
    <xf numFmtId="216" fontId="17" fillId="0" borderId="0" applyFont="0" applyFill="0" applyBorder="0" applyAlignment="0" applyProtection="0"/>
    <xf numFmtId="216" fontId="17" fillId="0" borderId="0" applyFont="0" applyFill="0" applyBorder="0" applyAlignment="0" applyProtection="0"/>
    <xf numFmtId="213" fontId="17" fillId="0" borderId="0" applyFont="0" applyFill="0" applyBorder="0" applyAlignment="0" applyProtection="0"/>
    <xf numFmtId="213" fontId="17" fillId="0" borderId="0" applyFont="0" applyFill="0" applyBorder="0" applyAlignment="0" applyProtection="0"/>
    <xf numFmtId="211" fontId="17" fillId="0" borderId="0" applyFont="0" applyFill="0" applyBorder="0" applyAlignment="0" applyProtection="0"/>
    <xf numFmtId="211" fontId="17" fillId="0" borderId="0" applyFont="0" applyFill="0" applyBorder="0" applyAlignment="0" applyProtection="0"/>
    <xf numFmtId="211" fontId="17" fillId="0" borderId="0" applyFont="0" applyFill="0" applyBorder="0" applyAlignment="0" applyProtection="0"/>
    <xf numFmtId="211" fontId="17" fillId="0" borderId="0" applyFont="0" applyFill="0" applyBorder="0" applyAlignment="0" applyProtection="0"/>
    <xf numFmtId="217" fontId="17" fillId="0" borderId="0" applyFont="0" applyFill="0" applyBorder="0" applyAlignment="0" applyProtection="0"/>
    <xf numFmtId="190" fontId="17" fillId="0" borderId="0" applyFont="0" applyFill="0" applyBorder="0" applyAlignment="0" applyProtection="0"/>
    <xf numFmtId="190" fontId="17" fillId="0" borderId="0" applyFont="0" applyFill="0" applyBorder="0" applyAlignment="0" applyProtection="0"/>
    <xf numFmtId="190" fontId="17" fillId="0" borderId="0" applyFont="0" applyFill="0" applyBorder="0" applyAlignment="0" applyProtection="0"/>
    <xf numFmtId="190" fontId="17" fillId="0" borderId="0" applyFont="0" applyFill="0" applyBorder="0" applyAlignment="0" applyProtection="0"/>
    <xf numFmtId="214" fontId="17" fillId="0" borderId="0" applyFont="0" applyFill="0" applyBorder="0" applyAlignment="0" applyProtection="0"/>
    <xf numFmtId="214" fontId="17" fillId="0" borderId="0" applyFont="0" applyFill="0" applyBorder="0" applyAlignment="0" applyProtection="0"/>
    <xf numFmtId="214" fontId="17" fillId="0" borderId="0" applyFont="0" applyFill="0" applyBorder="0" applyAlignment="0" applyProtection="0"/>
    <xf numFmtId="214" fontId="17" fillId="0" borderId="0" applyFont="0" applyFill="0" applyBorder="0" applyAlignment="0" applyProtection="0"/>
    <xf numFmtId="215" fontId="17" fillId="0" borderId="0" applyFont="0" applyFill="0" applyBorder="0" applyAlignment="0" applyProtection="0"/>
    <xf numFmtId="215" fontId="17" fillId="0" borderId="0" applyFont="0" applyFill="0" applyBorder="0" applyAlignment="0" applyProtection="0"/>
    <xf numFmtId="215" fontId="17" fillId="0" borderId="0" applyFont="0" applyFill="0" applyBorder="0" applyAlignment="0" applyProtection="0"/>
    <xf numFmtId="215" fontId="17" fillId="0" borderId="0" applyFont="0" applyFill="0" applyBorder="0" applyAlignment="0" applyProtection="0"/>
    <xf numFmtId="216" fontId="17" fillId="0" borderId="0" applyFont="0" applyFill="0" applyBorder="0" applyAlignment="0" applyProtection="0"/>
    <xf numFmtId="216" fontId="17" fillId="0" borderId="0" applyFont="0" applyFill="0" applyBorder="0" applyAlignment="0" applyProtection="0"/>
    <xf numFmtId="216" fontId="17" fillId="0" borderId="0" applyFont="0" applyFill="0" applyBorder="0" applyAlignment="0" applyProtection="0"/>
    <xf numFmtId="216" fontId="17" fillId="0" borderId="0" applyFont="0" applyFill="0" applyBorder="0" applyAlignment="0" applyProtection="0"/>
    <xf numFmtId="212" fontId="17" fillId="0" borderId="0" applyFont="0" applyFill="0" applyBorder="0" applyAlignment="0" applyProtection="0"/>
    <xf numFmtId="212" fontId="17" fillId="0" borderId="0" applyFont="0" applyFill="0" applyBorder="0" applyAlignment="0" applyProtection="0"/>
    <xf numFmtId="212" fontId="17" fillId="0" borderId="0" applyFont="0" applyFill="0" applyBorder="0" applyAlignment="0" applyProtection="0"/>
    <xf numFmtId="212" fontId="17" fillId="0" borderId="0" applyFont="0" applyFill="0" applyBorder="0" applyAlignment="0" applyProtection="0"/>
    <xf numFmtId="218" fontId="17" fillId="0" borderId="0" applyFont="0" applyFill="0" applyBorder="0" applyAlignment="0" applyProtection="0"/>
    <xf numFmtId="218" fontId="17" fillId="0" borderId="0" applyFont="0" applyFill="0" applyBorder="0" applyAlignment="0" applyProtection="0"/>
    <xf numFmtId="218" fontId="17" fillId="0" borderId="0" applyFont="0" applyFill="0" applyBorder="0" applyAlignment="0" applyProtection="0"/>
    <xf numFmtId="218" fontId="17" fillId="0" borderId="0" applyFont="0" applyFill="0" applyBorder="0" applyAlignment="0" applyProtection="0"/>
    <xf numFmtId="214" fontId="17" fillId="0" borderId="0" applyFont="0" applyFill="0" applyBorder="0" applyAlignment="0" applyProtection="0"/>
    <xf numFmtId="214" fontId="17" fillId="0" borderId="0" applyFont="0" applyFill="0" applyBorder="0" applyAlignment="0" applyProtection="0"/>
    <xf numFmtId="214" fontId="17" fillId="0" borderId="0" applyFont="0" applyFill="0" applyBorder="0" applyAlignment="0" applyProtection="0"/>
    <xf numFmtId="214" fontId="17" fillId="0" borderId="0" applyFont="0" applyFill="0" applyBorder="0" applyAlignment="0" applyProtection="0"/>
    <xf numFmtId="215" fontId="17" fillId="0" borderId="0" applyFont="0" applyFill="0" applyBorder="0" applyAlignment="0" applyProtection="0"/>
    <xf numFmtId="215" fontId="17" fillId="0" borderId="0" applyFont="0" applyFill="0" applyBorder="0" applyAlignment="0" applyProtection="0"/>
    <xf numFmtId="215" fontId="17" fillId="0" borderId="0" applyFont="0" applyFill="0" applyBorder="0" applyAlignment="0" applyProtection="0"/>
    <xf numFmtId="215" fontId="17" fillId="0" borderId="0" applyFont="0" applyFill="0" applyBorder="0" applyAlignment="0" applyProtection="0"/>
    <xf numFmtId="215" fontId="17" fillId="0" borderId="0" applyFont="0" applyFill="0" applyBorder="0" applyAlignment="0" applyProtection="0"/>
    <xf numFmtId="215" fontId="17" fillId="0" borderId="0" applyFont="0" applyFill="0" applyBorder="0" applyAlignment="0" applyProtection="0"/>
    <xf numFmtId="215" fontId="17" fillId="0" borderId="0" applyFont="0" applyFill="0" applyBorder="0" applyAlignment="0" applyProtection="0"/>
    <xf numFmtId="215" fontId="17" fillId="0" borderId="0" applyFont="0" applyFill="0" applyBorder="0" applyAlignment="0" applyProtection="0"/>
    <xf numFmtId="216" fontId="17" fillId="0" borderId="0" applyFont="0" applyFill="0" applyBorder="0" applyAlignment="0" applyProtection="0"/>
    <xf numFmtId="216" fontId="17" fillId="0" borderId="0" applyFont="0" applyFill="0" applyBorder="0" applyAlignment="0" applyProtection="0"/>
    <xf numFmtId="216" fontId="17" fillId="0" borderId="0" applyFont="0" applyFill="0" applyBorder="0" applyAlignment="0" applyProtection="0"/>
    <xf numFmtId="216" fontId="17" fillId="0" borderId="0" applyFont="0" applyFill="0" applyBorder="0" applyAlignment="0" applyProtection="0"/>
    <xf numFmtId="214" fontId="17" fillId="0" borderId="0" applyFont="0" applyFill="0" applyBorder="0" applyAlignment="0" applyProtection="0"/>
    <xf numFmtId="214" fontId="17" fillId="0" borderId="0" applyFont="0" applyFill="0" applyBorder="0" applyAlignment="0" applyProtection="0"/>
    <xf numFmtId="214" fontId="17" fillId="0" borderId="0" applyFont="0" applyFill="0" applyBorder="0" applyAlignment="0" applyProtection="0"/>
    <xf numFmtId="214" fontId="17" fillId="0" borderId="0" applyFont="0" applyFill="0" applyBorder="0" applyAlignment="0" applyProtection="0"/>
    <xf numFmtId="215" fontId="17" fillId="0" borderId="0" applyFont="0" applyFill="0" applyBorder="0" applyAlignment="0" applyProtection="0"/>
    <xf numFmtId="215" fontId="17" fillId="0" borderId="0" applyFont="0" applyFill="0" applyBorder="0" applyAlignment="0" applyProtection="0"/>
    <xf numFmtId="215" fontId="17" fillId="0" borderId="0" applyFont="0" applyFill="0" applyBorder="0" applyAlignment="0" applyProtection="0"/>
    <xf numFmtId="215" fontId="17" fillId="0" borderId="0" applyFont="0" applyFill="0" applyBorder="0" applyAlignment="0" applyProtection="0"/>
    <xf numFmtId="216" fontId="17" fillId="0" borderId="0" applyFont="0" applyFill="0" applyBorder="0" applyAlignment="0" applyProtection="0"/>
    <xf numFmtId="216" fontId="17" fillId="0" borderId="0" applyFont="0" applyFill="0" applyBorder="0" applyAlignment="0" applyProtection="0"/>
    <xf numFmtId="216" fontId="17" fillId="0" borderId="0" applyFont="0" applyFill="0" applyBorder="0" applyAlignment="0" applyProtection="0"/>
    <xf numFmtId="216" fontId="17" fillId="0" borderId="0" applyFont="0" applyFill="0" applyBorder="0" applyAlignment="0" applyProtection="0"/>
    <xf numFmtId="218" fontId="17" fillId="0" borderId="0" applyFont="0" applyFill="0" applyBorder="0" applyAlignment="0" applyProtection="0"/>
    <xf numFmtId="218" fontId="17" fillId="0" borderId="0" applyFont="0" applyFill="0" applyBorder="0" applyAlignment="0" applyProtection="0"/>
    <xf numFmtId="218" fontId="17" fillId="0" borderId="0" applyFont="0" applyFill="0" applyBorder="0" applyAlignment="0" applyProtection="0"/>
    <xf numFmtId="218" fontId="17" fillId="0" borderId="0" applyFont="0" applyFill="0" applyBorder="0" applyAlignment="0" applyProtection="0"/>
    <xf numFmtId="218" fontId="17" fillId="0" borderId="0" applyFont="0" applyFill="0" applyBorder="0" applyAlignment="0" applyProtection="0"/>
    <xf numFmtId="218" fontId="17" fillId="0" borderId="0" applyFont="0" applyFill="0" applyBorder="0" applyAlignment="0" applyProtection="0"/>
    <xf numFmtId="218" fontId="17" fillId="0" borderId="0" applyFont="0" applyFill="0" applyBorder="0" applyAlignment="0" applyProtection="0"/>
    <xf numFmtId="218" fontId="17" fillId="0" borderId="0" applyFont="0" applyFill="0" applyBorder="0" applyAlignment="0" applyProtection="0"/>
    <xf numFmtId="217" fontId="17" fillId="0" borderId="0" applyFont="0" applyFill="0" applyBorder="0" applyAlignment="0" applyProtection="0"/>
    <xf numFmtId="217" fontId="17" fillId="0" borderId="0" applyFont="0" applyFill="0" applyBorder="0" applyAlignment="0" applyProtection="0"/>
    <xf numFmtId="217" fontId="17" fillId="0" borderId="0" applyFont="0" applyFill="0" applyBorder="0" applyAlignment="0" applyProtection="0"/>
    <xf numFmtId="217" fontId="17" fillId="0" borderId="0" applyFont="0" applyFill="0" applyBorder="0" applyAlignment="0" applyProtection="0"/>
    <xf numFmtId="190" fontId="17" fillId="0" borderId="0" applyFont="0" applyFill="0" applyBorder="0" applyAlignment="0" applyProtection="0"/>
    <xf numFmtId="190" fontId="17" fillId="0" borderId="0" applyFont="0" applyFill="0" applyBorder="0" applyAlignment="0" applyProtection="0"/>
    <xf numFmtId="190" fontId="17" fillId="0" borderId="0" applyFont="0" applyFill="0" applyBorder="0" applyAlignment="0" applyProtection="0"/>
    <xf numFmtId="190" fontId="17" fillId="0" borderId="0" applyFont="0" applyFill="0" applyBorder="0" applyAlignment="0" applyProtection="0"/>
    <xf numFmtId="213" fontId="17" fillId="0" borderId="0" applyFont="0" applyFill="0" applyBorder="0" applyAlignment="0" applyProtection="0"/>
    <xf numFmtId="213" fontId="17" fillId="0" borderId="0" applyFont="0" applyFill="0" applyBorder="0" applyAlignment="0" applyProtection="0"/>
    <xf numFmtId="213" fontId="17" fillId="0" borderId="0" applyFont="0" applyFill="0" applyBorder="0" applyAlignment="0" applyProtection="0"/>
    <xf numFmtId="213" fontId="17" fillId="0" borderId="0" applyFont="0" applyFill="0" applyBorder="0" applyAlignment="0" applyProtection="0"/>
    <xf numFmtId="213" fontId="17" fillId="0" borderId="0" applyFont="0" applyFill="0" applyBorder="0" applyAlignment="0" applyProtection="0"/>
    <xf numFmtId="213" fontId="17" fillId="0" borderId="0" applyFont="0" applyFill="0" applyBorder="0" applyAlignment="0" applyProtection="0"/>
    <xf numFmtId="211" fontId="17" fillId="0" borderId="0" applyFont="0" applyFill="0" applyBorder="0" applyAlignment="0" applyProtection="0"/>
    <xf numFmtId="211" fontId="17" fillId="0" borderId="0" applyFont="0" applyFill="0" applyBorder="0" applyAlignment="0" applyProtection="0"/>
    <xf numFmtId="211" fontId="17" fillId="0" borderId="0" applyFont="0" applyFill="0" applyBorder="0" applyAlignment="0" applyProtection="0"/>
    <xf numFmtId="211" fontId="17" fillId="0" borderId="0" applyFont="0" applyFill="0" applyBorder="0" applyAlignment="0" applyProtection="0"/>
    <xf numFmtId="212" fontId="17" fillId="0" borderId="0" applyFont="0" applyFill="0" applyBorder="0" applyAlignment="0" applyProtection="0"/>
    <xf numFmtId="212" fontId="17" fillId="0" borderId="0" applyFont="0" applyFill="0" applyBorder="0" applyAlignment="0" applyProtection="0"/>
    <xf numFmtId="212" fontId="17" fillId="0" borderId="0" applyFont="0" applyFill="0" applyBorder="0" applyAlignment="0" applyProtection="0"/>
    <xf numFmtId="212" fontId="17" fillId="0" borderId="0" applyFont="0" applyFill="0" applyBorder="0" applyAlignment="0" applyProtection="0"/>
    <xf numFmtId="211" fontId="17" fillId="0" borderId="0" applyFont="0" applyFill="0" applyBorder="0" applyAlignment="0" applyProtection="0"/>
    <xf numFmtId="211" fontId="17" fillId="0" borderId="0" applyFont="0" applyFill="0" applyBorder="0" applyAlignment="0" applyProtection="0"/>
    <xf numFmtId="211" fontId="17" fillId="0" borderId="0" applyFont="0" applyFill="0" applyBorder="0" applyAlignment="0" applyProtection="0"/>
    <xf numFmtId="211" fontId="17" fillId="0" borderId="0" applyFont="0" applyFill="0" applyBorder="0" applyAlignment="0" applyProtection="0"/>
    <xf numFmtId="211" fontId="17" fillId="0" borderId="0" applyFont="0" applyFill="0" applyBorder="0" applyAlignment="0" applyProtection="0"/>
    <xf numFmtId="211" fontId="17" fillId="0" borderId="0" applyFont="0" applyFill="0" applyBorder="0" applyAlignment="0" applyProtection="0"/>
    <xf numFmtId="211" fontId="17" fillId="0" borderId="0" applyFont="0" applyFill="0" applyBorder="0" applyAlignment="0" applyProtection="0"/>
    <xf numFmtId="211" fontId="17" fillId="0" borderId="0" applyFont="0" applyFill="0" applyBorder="0" applyAlignment="0" applyProtection="0"/>
    <xf numFmtId="211" fontId="17" fillId="0" borderId="0" applyFont="0" applyFill="0" applyBorder="0" applyAlignment="0" applyProtection="0"/>
    <xf numFmtId="211" fontId="17" fillId="0" borderId="0" applyFont="0" applyFill="0" applyBorder="0" applyAlignment="0" applyProtection="0"/>
    <xf numFmtId="211" fontId="17" fillId="0" borderId="0" applyFont="0" applyFill="0" applyBorder="0" applyAlignment="0" applyProtection="0"/>
    <xf numFmtId="211" fontId="17" fillId="0" borderId="0" applyFont="0" applyFill="0" applyBorder="0" applyAlignment="0" applyProtection="0"/>
    <xf numFmtId="213" fontId="17" fillId="0" borderId="0" applyFont="0" applyFill="0" applyBorder="0" applyAlignment="0" applyProtection="0"/>
    <xf numFmtId="213" fontId="17" fillId="0" borderId="0" applyFont="0" applyFill="0" applyBorder="0" applyAlignment="0" applyProtection="0"/>
    <xf numFmtId="213" fontId="17" fillId="0" borderId="0" applyFont="0" applyFill="0" applyBorder="0" applyAlignment="0" applyProtection="0"/>
    <xf numFmtId="212" fontId="17" fillId="0" borderId="0" applyFont="0" applyFill="0" applyBorder="0" applyAlignment="0" applyProtection="0"/>
    <xf numFmtId="212" fontId="17" fillId="0" borderId="0" applyFont="0" applyFill="0" applyBorder="0" applyAlignment="0" applyProtection="0"/>
    <xf numFmtId="213" fontId="17" fillId="0" borderId="0" applyFont="0" applyFill="0" applyBorder="0" applyAlignment="0" applyProtection="0"/>
    <xf numFmtId="213" fontId="17" fillId="0" borderId="0" applyFont="0" applyFill="0" applyBorder="0" applyAlignment="0" applyProtection="0"/>
    <xf numFmtId="213" fontId="17" fillId="0" borderId="0" applyFont="0" applyFill="0" applyBorder="0" applyAlignment="0" applyProtection="0"/>
    <xf numFmtId="213" fontId="17" fillId="0" borderId="0" applyFont="0" applyFill="0" applyBorder="0" applyAlignment="0" applyProtection="0"/>
    <xf numFmtId="213" fontId="17" fillId="0" borderId="0" applyFont="0" applyFill="0" applyBorder="0" applyAlignment="0" applyProtection="0"/>
    <xf numFmtId="213" fontId="17" fillId="0" borderId="0" applyFont="0" applyFill="0" applyBorder="0" applyAlignment="0" applyProtection="0"/>
    <xf numFmtId="213" fontId="17" fillId="0" borderId="0" applyFont="0" applyFill="0" applyBorder="0" applyAlignment="0" applyProtection="0"/>
    <xf numFmtId="213" fontId="17" fillId="0" borderId="0" applyFont="0" applyFill="0" applyBorder="0" applyAlignment="0" applyProtection="0"/>
    <xf numFmtId="211" fontId="17" fillId="0" borderId="0" applyFont="0" applyFill="0" applyBorder="0" applyAlignment="0" applyProtection="0"/>
    <xf numFmtId="211" fontId="17" fillId="0" borderId="0" applyFont="0" applyFill="0" applyBorder="0" applyAlignment="0" applyProtection="0"/>
    <xf numFmtId="211" fontId="17" fillId="0" borderId="0" applyFont="0" applyFill="0" applyBorder="0" applyAlignment="0" applyProtection="0"/>
    <xf numFmtId="211" fontId="17" fillId="0" borderId="0" applyFont="0" applyFill="0" applyBorder="0" applyAlignment="0" applyProtection="0"/>
    <xf numFmtId="212" fontId="17" fillId="0" borderId="0" applyFont="0" applyFill="0" applyBorder="0" applyAlignment="0" applyProtection="0"/>
    <xf numFmtId="212" fontId="17" fillId="0" borderId="0" applyFont="0" applyFill="0" applyBorder="0" applyAlignment="0" applyProtection="0"/>
    <xf numFmtId="213" fontId="71" fillId="0" borderId="0" applyFont="0" applyFill="0" applyBorder="0" applyAlignment="0" applyProtection="0"/>
    <xf numFmtId="212" fontId="17" fillId="0" borderId="0" applyFont="0" applyFill="0" applyBorder="0" applyAlignment="0" applyProtection="0"/>
    <xf numFmtId="212" fontId="17" fillId="0" borderId="0" applyFont="0" applyFill="0" applyBorder="0" applyAlignment="0" applyProtection="0"/>
    <xf numFmtId="219" fontId="17" fillId="0" borderId="0" applyFont="0" applyFill="0" applyBorder="0" applyAlignment="0" applyProtection="0"/>
    <xf numFmtId="219" fontId="17" fillId="0" borderId="0" applyFont="0" applyFill="0" applyBorder="0" applyAlignment="0" applyProtection="0"/>
    <xf numFmtId="219" fontId="17" fillId="0" borderId="0" applyFont="0" applyFill="0" applyBorder="0" applyAlignment="0" applyProtection="0"/>
    <xf numFmtId="219" fontId="17" fillId="0" borderId="0" applyFont="0" applyFill="0" applyBorder="0" applyAlignment="0" applyProtection="0"/>
    <xf numFmtId="219" fontId="17" fillId="0" borderId="0" applyFont="0" applyFill="0" applyBorder="0" applyAlignment="0" applyProtection="0"/>
    <xf numFmtId="219" fontId="17" fillId="0" borderId="0" applyFont="0" applyFill="0" applyBorder="0" applyAlignment="0" applyProtection="0"/>
    <xf numFmtId="219" fontId="17" fillId="0" borderId="0" applyFont="0" applyFill="0" applyBorder="0" applyAlignment="0" applyProtection="0"/>
    <xf numFmtId="219" fontId="17" fillId="0" borderId="0" applyFont="0" applyFill="0" applyBorder="0" applyAlignment="0" applyProtection="0"/>
    <xf numFmtId="179" fontId="17" fillId="0" borderId="0" applyFont="0" applyFill="0" applyBorder="0" applyAlignment="0" applyProtection="0"/>
    <xf numFmtId="179" fontId="17" fillId="0" borderId="0" applyFont="0" applyFill="0" applyBorder="0" applyAlignment="0" applyProtection="0"/>
    <xf numFmtId="220" fontId="17" fillId="0" borderId="0" applyFont="0" applyFill="0" applyBorder="0" applyProtection="0">
      <alignment horizontal="right"/>
    </xf>
    <xf numFmtId="220" fontId="17" fillId="0" borderId="0" applyFont="0" applyFill="0" applyBorder="0" applyProtection="0">
      <alignment horizontal="right"/>
    </xf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177" fontId="17" fillId="0" borderId="0" applyFont="0" applyFill="0" applyBorder="0" applyAlignment="0" applyProtection="0"/>
    <xf numFmtId="177" fontId="17" fillId="0" borderId="0" applyFont="0" applyFill="0" applyBorder="0" applyAlignment="0" applyProtection="0"/>
    <xf numFmtId="221" fontId="17" fillId="0" borderId="0" applyFont="0" applyFill="0" applyBorder="0" applyAlignment="0" applyProtection="0"/>
    <xf numFmtId="221" fontId="17" fillId="0" borderId="0" applyFont="0" applyFill="0" applyBorder="0" applyAlignment="0" applyProtection="0"/>
    <xf numFmtId="221" fontId="17" fillId="0" borderId="0" applyFont="0" applyFill="0" applyBorder="0" applyAlignment="0" applyProtection="0"/>
    <xf numFmtId="221" fontId="17" fillId="0" borderId="0" applyFont="0" applyFill="0" applyBorder="0" applyAlignment="0" applyProtection="0"/>
    <xf numFmtId="222" fontId="17" fillId="0" borderId="0" applyFont="0" applyFill="0" applyBorder="0" applyAlignment="0" applyProtection="0"/>
    <xf numFmtId="222" fontId="17" fillId="0" borderId="0" applyFont="0" applyFill="0" applyBorder="0" applyAlignment="0" applyProtection="0"/>
    <xf numFmtId="222" fontId="17" fillId="0" borderId="0" applyFont="0" applyFill="0" applyBorder="0" applyAlignment="0" applyProtection="0"/>
    <xf numFmtId="222" fontId="17" fillId="0" borderId="0" applyFont="0" applyFill="0" applyBorder="0" applyAlignment="0" applyProtection="0"/>
    <xf numFmtId="223" fontId="17" fillId="0" borderId="0" applyFont="0" applyFill="0" applyBorder="0" applyAlignment="0" applyProtection="0"/>
    <xf numFmtId="223" fontId="17" fillId="0" borderId="0" applyFont="0" applyFill="0" applyBorder="0" applyAlignment="0" applyProtection="0"/>
    <xf numFmtId="223" fontId="17" fillId="0" borderId="0" applyFont="0" applyFill="0" applyBorder="0" applyAlignment="0" applyProtection="0"/>
    <xf numFmtId="223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177" fontId="17" fillId="0" borderId="0" applyFont="0" applyFill="0" applyBorder="0" applyAlignment="0" applyProtection="0"/>
    <xf numFmtId="177" fontId="17" fillId="0" borderId="0" applyFont="0" applyFill="0" applyBorder="0" applyAlignment="0" applyProtection="0"/>
    <xf numFmtId="221" fontId="17" fillId="0" borderId="0" applyFont="0" applyFill="0" applyBorder="0" applyAlignment="0" applyProtection="0"/>
    <xf numFmtId="221" fontId="17" fillId="0" borderId="0" applyFont="0" applyFill="0" applyBorder="0" applyAlignment="0" applyProtection="0"/>
    <xf numFmtId="221" fontId="17" fillId="0" borderId="0" applyFont="0" applyFill="0" applyBorder="0" applyAlignment="0" applyProtection="0"/>
    <xf numFmtId="221" fontId="17" fillId="0" borderId="0" applyFont="0" applyFill="0" applyBorder="0" applyAlignment="0" applyProtection="0"/>
    <xf numFmtId="222" fontId="17" fillId="0" borderId="0" applyFont="0" applyFill="0" applyBorder="0" applyAlignment="0" applyProtection="0"/>
    <xf numFmtId="222" fontId="17" fillId="0" borderId="0" applyFont="0" applyFill="0" applyBorder="0" applyAlignment="0" applyProtection="0"/>
    <xf numFmtId="222" fontId="17" fillId="0" borderId="0" applyFont="0" applyFill="0" applyBorder="0" applyAlignment="0" applyProtection="0"/>
    <xf numFmtId="222" fontId="17" fillId="0" borderId="0" applyFont="0" applyFill="0" applyBorder="0" applyAlignment="0" applyProtection="0"/>
    <xf numFmtId="223" fontId="17" fillId="0" borderId="0" applyFont="0" applyFill="0" applyBorder="0" applyAlignment="0" applyProtection="0"/>
    <xf numFmtId="223" fontId="17" fillId="0" borderId="0" applyFont="0" applyFill="0" applyBorder="0" applyAlignment="0" applyProtection="0"/>
    <xf numFmtId="223" fontId="17" fillId="0" borderId="0" applyFont="0" applyFill="0" applyBorder="0" applyAlignment="0" applyProtection="0"/>
    <xf numFmtId="223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177" fontId="17" fillId="0" borderId="0" applyFont="0" applyFill="0" applyBorder="0" applyAlignment="0" applyProtection="0"/>
    <xf numFmtId="177" fontId="17" fillId="0" borderId="0" applyFont="0" applyFill="0" applyBorder="0" applyAlignment="0" applyProtection="0"/>
    <xf numFmtId="221" fontId="17" fillId="0" borderId="0" applyFont="0" applyFill="0" applyBorder="0" applyAlignment="0" applyProtection="0"/>
    <xf numFmtId="221" fontId="17" fillId="0" borderId="0" applyFont="0" applyFill="0" applyBorder="0" applyAlignment="0" applyProtection="0"/>
    <xf numFmtId="221" fontId="17" fillId="0" borderId="0" applyFont="0" applyFill="0" applyBorder="0" applyAlignment="0" applyProtection="0"/>
    <xf numFmtId="221" fontId="17" fillId="0" borderId="0" applyFont="0" applyFill="0" applyBorder="0" applyAlignment="0" applyProtection="0"/>
    <xf numFmtId="222" fontId="17" fillId="0" borderId="0" applyFont="0" applyFill="0" applyBorder="0" applyAlignment="0" applyProtection="0"/>
    <xf numFmtId="222" fontId="17" fillId="0" borderId="0" applyFont="0" applyFill="0" applyBorder="0" applyAlignment="0" applyProtection="0"/>
    <xf numFmtId="222" fontId="17" fillId="0" borderId="0" applyFont="0" applyFill="0" applyBorder="0" applyAlignment="0" applyProtection="0"/>
    <xf numFmtId="222" fontId="17" fillId="0" borderId="0" applyFont="0" applyFill="0" applyBorder="0" applyAlignment="0" applyProtection="0"/>
    <xf numFmtId="223" fontId="17" fillId="0" borderId="0" applyFont="0" applyFill="0" applyBorder="0" applyAlignment="0" applyProtection="0"/>
    <xf numFmtId="223" fontId="17" fillId="0" borderId="0" applyFont="0" applyFill="0" applyBorder="0" applyAlignment="0" applyProtection="0"/>
    <xf numFmtId="223" fontId="17" fillId="0" borderId="0" applyFont="0" applyFill="0" applyBorder="0" applyAlignment="0" applyProtection="0"/>
    <xf numFmtId="223" fontId="17" fillId="0" borderId="0" applyFont="0" applyFill="0" applyBorder="0" applyAlignment="0" applyProtection="0"/>
    <xf numFmtId="220" fontId="17" fillId="0" borderId="0" applyFont="0" applyFill="0" applyBorder="0" applyProtection="0">
      <alignment horizontal="right"/>
    </xf>
    <xf numFmtId="220" fontId="17" fillId="0" borderId="0" applyFont="0" applyFill="0" applyBorder="0" applyProtection="0">
      <alignment horizontal="right"/>
    </xf>
    <xf numFmtId="219" fontId="17" fillId="0" borderId="0" applyFont="0" applyFill="0" applyBorder="0" applyAlignment="0" applyProtection="0"/>
    <xf numFmtId="219" fontId="17" fillId="0" borderId="0" applyFont="0" applyFill="0" applyBorder="0" applyAlignment="0" applyProtection="0"/>
    <xf numFmtId="219" fontId="17" fillId="0" borderId="0" applyFont="0" applyFill="0" applyBorder="0" applyAlignment="0" applyProtection="0"/>
    <xf numFmtId="219" fontId="17" fillId="0" borderId="0" applyFont="0" applyFill="0" applyBorder="0" applyAlignment="0" applyProtection="0"/>
    <xf numFmtId="224" fontId="17" fillId="0" borderId="0" applyFont="0" applyFill="0" applyBorder="0" applyProtection="0">
      <alignment horizontal="right"/>
    </xf>
    <xf numFmtId="193" fontId="17" fillId="0" borderId="0" applyFont="0" applyFill="0" applyBorder="0" applyAlignment="0" applyProtection="0"/>
    <xf numFmtId="193" fontId="17" fillId="0" borderId="0" applyFont="0" applyFill="0" applyBorder="0" applyAlignment="0" applyProtection="0"/>
    <xf numFmtId="193" fontId="17" fillId="0" borderId="0" applyFont="0" applyFill="0" applyBorder="0" applyAlignment="0" applyProtection="0"/>
    <xf numFmtId="193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177" fontId="17" fillId="0" borderId="0" applyFont="0" applyFill="0" applyBorder="0" applyAlignment="0" applyProtection="0"/>
    <xf numFmtId="177" fontId="17" fillId="0" borderId="0" applyFont="0" applyFill="0" applyBorder="0" applyAlignment="0" applyProtection="0"/>
    <xf numFmtId="221" fontId="17" fillId="0" borderId="0" applyFont="0" applyFill="0" applyBorder="0" applyAlignment="0" applyProtection="0"/>
    <xf numFmtId="221" fontId="17" fillId="0" borderId="0" applyFont="0" applyFill="0" applyBorder="0" applyAlignment="0" applyProtection="0"/>
    <xf numFmtId="221" fontId="17" fillId="0" borderId="0" applyFont="0" applyFill="0" applyBorder="0" applyAlignment="0" applyProtection="0"/>
    <xf numFmtId="221" fontId="17" fillId="0" borderId="0" applyFont="0" applyFill="0" applyBorder="0" applyAlignment="0" applyProtection="0"/>
    <xf numFmtId="222" fontId="17" fillId="0" borderId="0" applyFont="0" applyFill="0" applyBorder="0" applyAlignment="0" applyProtection="0"/>
    <xf numFmtId="222" fontId="17" fillId="0" borderId="0" applyFont="0" applyFill="0" applyBorder="0" applyAlignment="0" applyProtection="0"/>
    <xf numFmtId="222" fontId="17" fillId="0" borderId="0" applyFont="0" applyFill="0" applyBorder="0" applyAlignment="0" applyProtection="0"/>
    <xf numFmtId="222" fontId="17" fillId="0" borderId="0" applyFont="0" applyFill="0" applyBorder="0" applyAlignment="0" applyProtection="0"/>
    <xf numFmtId="223" fontId="17" fillId="0" borderId="0" applyFont="0" applyFill="0" applyBorder="0" applyAlignment="0" applyProtection="0"/>
    <xf numFmtId="223" fontId="17" fillId="0" borderId="0" applyFont="0" applyFill="0" applyBorder="0" applyAlignment="0" applyProtection="0"/>
    <xf numFmtId="223" fontId="17" fillId="0" borderId="0" applyFont="0" applyFill="0" applyBorder="0" applyAlignment="0" applyProtection="0"/>
    <xf numFmtId="223" fontId="17" fillId="0" borderId="0" applyFont="0" applyFill="0" applyBorder="0" applyAlignment="0" applyProtection="0"/>
    <xf numFmtId="179" fontId="17" fillId="0" borderId="0" applyFont="0" applyFill="0" applyBorder="0" applyAlignment="0" applyProtection="0"/>
    <xf numFmtId="179" fontId="17" fillId="0" borderId="0" applyFont="0" applyFill="0" applyBorder="0" applyAlignment="0" applyProtection="0"/>
    <xf numFmtId="179" fontId="17" fillId="0" borderId="0" applyFont="0" applyFill="0" applyBorder="0" applyAlignment="0" applyProtection="0"/>
    <xf numFmtId="179" fontId="17" fillId="0" borderId="0" applyFont="0" applyFill="0" applyBorder="0" applyAlignment="0" applyProtection="0"/>
    <xf numFmtId="225" fontId="17" fillId="0" borderId="0" applyFont="0" applyFill="0" applyBorder="0" applyAlignment="0" applyProtection="0"/>
    <xf numFmtId="225" fontId="17" fillId="0" borderId="0" applyFont="0" applyFill="0" applyBorder="0" applyAlignment="0" applyProtection="0"/>
    <xf numFmtId="225" fontId="17" fillId="0" borderId="0" applyFont="0" applyFill="0" applyBorder="0" applyAlignment="0" applyProtection="0"/>
    <xf numFmtId="225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177" fontId="17" fillId="0" borderId="0" applyFont="0" applyFill="0" applyBorder="0" applyAlignment="0" applyProtection="0"/>
    <xf numFmtId="177" fontId="17" fillId="0" borderId="0" applyFont="0" applyFill="0" applyBorder="0" applyAlignment="0" applyProtection="0"/>
    <xf numFmtId="222" fontId="17" fillId="0" borderId="0" applyFont="0" applyFill="0" applyBorder="0" applyAlignment="0" applyProtection="0"/>
    <xf numFmtId="222" fontId="17" fillId="0" borderId="0" applyFont="0" applyFill="0" applyBorder="0" applyAlignment="0" applyProtection="0"/>
    <xf numFmtId="222" fontId="17" fillId="0" borderId="0" applyFont="0" applyFill="0" applyBorder="0" applyAlignment="0" applyProtection="0"/>
    <xf numFmtId="222" fontId="17" fillId="0" borderId="0" applyFont="0" applyFill="0" applyBorder="0" applyAlignment="0" applyProtection="0"/>
    <xf numFmtId="221" fontId="17" fillId="0" borderId="0" applyFont="0" applyFill="0" applyBorder="0" applyAlignment="0" applyProtection="0"/>
    <xf numFmtId="221" fontId="17" fillId="0" borderId="0" applyFont="0" applyFill="0" applyBorder="0" applyAlignment="0" applyProtection="0"/>
    <xf numFmtId="221" fontId="17" fillId="0" borderId="0" applyFont="0" applyFill="0" applyBorder="0" applyAlignment="0" applyProtection="0"/>
    <xf numFmtId="221" fontId="17" fillId="0" borderId="0" applyFont="0" applyFill="0" applyBorder="0" applyAlignment="0" applyProtection="0"/>
    <xf numFmtId="222" fontId="17" fillId="0" borderId="0" applyFont="0" applyFill="0" applyBorder="0" applyAlignment="0" applyProtection="0"/>
    <xf numFmtId="222" fontId="17" fillId="0" borderId="0" applyFont="0" applyFill="0" applyBorder="0" applyAlignment="0" applyProtection="0"/>
    <xf numFmtId="222" fontId="17" fillId="0" borderId="0" applyFont="0" applyFill="0" applyBorder="0" applyAlignment="0" applyProtection="0"/>
    <xf numFmtId="222" fontId="17" fillId="0" borderId="0" applyFont="0" applyFill="0" applyBorder="0" applyAlignment="0" applyProtection="0"/>
    <xf numFmtId="223" fontId="17" fillId="0" borderId="0" applyFont="0" applyFill="0" applyBorder="0" applyAlignment="0" applyProtection="0"/>
    <xf numFmtId="223" fontId="17" fillId="0" borderId="0" applyFont="0" applyFill="0" applyBorder="0" applyAlignment="0" applyProtection="0"/>
    <xf numFmtId="223" fontId="17" fillId="0" borderId="0" applyFont="0" applyFill="0" applyBorder="0" applyAlignment="0" applyProtection="0"/>
    <xf numFmtId="223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177" fontId="17" fillId="0" borderId="0" applyFont="0" applyFill="0" applyBorder="0" applyAlignment="0" applyProtection="0"/>
    <xf numFmtId="177" fontId="17" fillId="0" borderId="0" applyFont="0" applyFill="0" applyBorder="0" applyAlignment="0" applyProtection="0"/>
    <xf numFmtId="221" fontId="17" fillId="0" borderId="0" applyFont="0" applyFill="0" applyBorder="0" applyAlignment="0" applyProtection="0"/>
    <xf numFmtId="221" fontId="17" fillId="0" borderId="0" applyFont="0" applyFill="0" applyBorder="0" applyAlignment="0" applyProtection="0"/>
    <xf numFmtId="221" fontId="17" fillId="0" borderId="0" applyFont="0" applyFill="0" applyBorder="0" applyAlignment="0" applyProtection="0"/>
    <xf numFmtId="221" fontId="17" fillId="0" borderId="0" applyFont="0" applyFill="0" applyBorder="0" applyAlignment="0" applyProtection="0"/>
    <xf numFmtId="222" fontId="17" fillId="0" borderId="0" applyFont="0" applyFill="0" applyBorder="0" applyAlignment="0" applyProtection="0"/>
    <xf numFmtId="222" fontId="17" fillId="0" borderId="0" applyFont="0" applyFill="0" applyBorder="0" applyAlignment="0" applyProtection="0"/>
    <xf numFmtId="222" fontId="17" fillId="0" borderId="0" applyFont="0" applyFill="0" applyBorder="0" applyAlignment="0" applyProtection="0"/>
    <xf numFmtId="222" fontId="17" fillId="0" borderId="0" applyFont="0" applyFill="0" applyBorder="0" applyAlignment="0" applyProtection="0"/>
    <xf numFmtId="223" fontId="17" fillId="0" borderId="0" applyFont="0" applyFill="0" applyBorder="0" applyAlignment="0" applyProtection="0"/>
    <xf numFmtId="223" fontId="17" fillId="0" borderId="0" applyFont="0" applyFill="0" applyBorder="0" applyAlignment="0" applyProtection="0"/>
    <xf numFmtId="223" fontId="17" fillId="0" borderId="0" applyFont="0" applyFill="0" applyBorder="0" applyAlignment="0" applyProtection="0"/>
    <xf numFmtId="223" fontId="17" fillId="0" borderId="0" applyFont="0" applyFill="0" applyBorder="0" applyAlignment="0" applyProtection="0"/>
    <xf numFmtId="225" fontId="17" fillId="0" borderId="0" applyFont="0" applyFill="0" applyBorder="0" applyAlignment="0" applyProtection="0"/>
    <xf numFmtId="225" fontId="17" fillId="0" borderId="0" applyFont="0" applyFill="0" applyBorder="0" applyAlignment="0" applyProtection="0"/>
    <xf numFmtId="225" fontId="17" fillId="0" borderId="0" applyFont="0" applyFill="0" applyBorder="0" applyAlignment="0" applyProtection="0"/>
    <xf numFmtId="225" fontId="17" fillId="0" borderId="0" applyFont="0" applyFill="0" applyBorder="0" applyAlignment="0" applyProtection="0"/>
    <xf numFmtId="225" fontId="17" fillId="0" borderId="0" applyFont="0" applyFill="0" applyBorder="0" applyAlignment="0" applyProtection="0"/>
    <xf numFmtId="225" fontId="17" fillId="0" borderId="0" applyFont="0" applyFill="0" applyBorder="0" applyAlignment="0" applyProtection="0"/>
    <xf numFmtId="225" fontId="17" fillId="0" borderId="0" applyFont="0" applyFill="0" applyBorder="0" applyAlignment="0" applyProtection="0"/>
    <xf numFmtId="225" fontId="17" fillId="0" borderId="0" applyFont="0" applyFill="0" applyBorder="0" applyAlignment="0" applyProtection="0"/>
    <xf numFmtId="224" fontId="17" fillId="0" borderId="0" applyFont="0" applyFill="0" applyBorder="0" applyProtection="0">
      <alignment horizontal="right"/>
    </xf>
    <xf numFmtId="224" fontId="17" fillId="0" borderId="0" applyFont="0" applyFill="0" applyBorder="0" applyProtection="0">
      <alignment horizontal="right"/>
    </xf>
    <xf numFmtId="224" fontId="17" fillId="0" borderId="0" applyFont="0" applyFill="0" applyBorder="0" applyProtection="0">
      <alignment horizontal="right"/>
    </xf>
    <xf numFmtId="224" fontId="17" fillId="0" borderId="0" applyFont="0" applyFill="0" applyBorder="0" applyProtection="0">
      <alignment horizontal="right"/>
    </xf>
    <xf numFmtId="193" fontId="17" fillId="0" borderId="0" applyFont="0" applyFill="0" applyBorder="0" applyAlignment="0" applyProtection="0"/>
    <xf numFmtId="193" fontId="17" fillId="0" borderId="0" applyFont="0" applyFill="0" applyBorder="0" applyAlignment="0" applyProtection="0"/>
    <xf numFmtId="193" fontId="17" fillId="0" borderId="0" applyFont="0" applyFill="0" applyBorder="0" applyAlignment="0" applyProtection="0"/>
    <xf numFmtId="193" fontId="17" fillId="0" borderId="0" applyFont="0" applyFill="0" applyBorder="0" applyAlignment="0" applyProtection="0"/>
    <xf numFmtId="220" fontId="17" fillId="0" borderId="0" applyFont="0" applyFill="0" applyBorder="0" applyProtection="0">
      <alignment horizontal="right"/>
    </xf>
    <xf numFmtId="220" fontId="17" fillId="0" borderId="0" applyFont="0" applyFill="0" applyBorder="0" applyProtection="0">
      <alignment horizontal="right"/>
    </xf>
    <xf numFmtId="220" fontId="17" fillId="0" borderId="0" applyFont="0" applyFill="0" applyBorder="0" applyProtection="0">
      <alignment horizontal="right"/>
    </xf>
    <xf numFmtId="220" fontId="17" fillId="0" borderId="0" applyFont="0" applyFill="0" applyBorder="0" applyProtection="0">
      <alignment horizontal="right"/>
    </xf>
    <xf numFmtId="220" fontId="17" fillId="0" borderId="0" applyFont="0" applyFill="0" applyBorder="0" applyProtection="0">
      <alignment horizontal="right"/>
    </xf>
    <xf numFmtId="220" fontId="17" fillId="0" borderId="0" applyFont="0" applyFill="0" applyBorder="0" applyProtection="0">
      <alignment horizontal="right"/>
    </xf>
    <xf numFmtId="219" fontId="17" fillId="0" borderId="0" applyFont="0" applyFill="0" applyBorder="0" applyAlignment="0" applyProtection="0"/>
    <xf numFmtId="219" fontId="17" fillId="0" borderId="0" applyFont="0" applyFill="0" applyBorder="0" applyAlignment="0" applyProtection="0"/>
    <xf numFmtId="219" fontId="17" fillId="0" borderId="0" applyFont="0" applyFill="0" applyBorder="0" applyAlignment="0" applyProtection="0"/>
    <xf numFmtId="219" fontId="17" fillId="0" borderId="0" applyFont="0" applyFill="0" applyBorder="0" applyAlignment="0" applyProtection="0"/>
    <xf numFmtId="179" fontId="17" fillId="0" borderId="0" applyFont="0" applyFill="0" applyBorder="0" applyAlignment="0" applyProtection="0"/>
    <xf numFmtId="179" fontId="17" fillId="0" borderId="0" applyFont="0" applyFill="0" applyBorder="0" applyAlignment="0" applyProtection="0"/>
    <xf numFmtId="179" fontId="17" fillId="0" borderId="0" applyFont="0" applyFill="0" applyBorder="0" applyAlignment="0" applyProtection="0"/>
    <xf numFmtId="179" fontId="17" fillId="0" borderId="0" applyFont="0" applyFill="0" applyBorder="0" applyAlignment="0" applyProtection="0"/>
    <xf numFmtId="219" fontId="17" fillId="0" borderId="0" applyFont="0" applyFill="0" applyBorder="0" applyAlignment="0" applyProtection="0"/>
    <xf numFmtId="219" fontId="17" fillId="0" borderId="0" applyFont="0" applyFill="0" applyBorder="0" applyAlignment="0" applyProtection="0"/>
    <xf numFmtId="219" fontId="17" fillId="0" borderId="0" applyFont="0" applyFill="0" applyBorder="0" applyAlignment="0" applyProtection="0"/>
    <xf numFmtId="219" fontId="17" fillId="0" borderId="0" applyFont="0" applyFill="0" applyBorder="0" applyAlignment="0" applyProtection="0"/>
    <xf numFmtId="219" fontId="17" fillId="0" borderId="0" applyFont="0" applyFill="0" applyBorder="0" applyAlignment="0" applyProtection="0"/>
    <xf numFmtId="219" fontId="17" fillId="0" borderId="0" applyFont="0" applyFill="0" applyBorder="0" applyAlignment="0" applyProtection="0"/>
    <xf numFmtId="219" fontId="17" fillId="0" borderId="0" applyFont="0" applyFill="0" applyBorder="0" applyAlignment="0" applyProtection="0"/>
    <xf numFmtId="219" fontId="17" fillId="0" borderId="0" applyFont="0" applyFill="0" applyBorder="0" applyAlignment="0" applyProtection="0"/>
    <xf numFmtId="219" fontId="17" fillId="0" borderId="0" applyFont="0" applyFill="0" applyBorder="0" applyAlignment="0" applyProtection="0"/>
    <xf numFmtId="219" fontId="17" fillId="0" borderId="0" applyFont="0" applyFill="0" applyBorder="0" applyAlignment="0" applyProtection="0"/>
    <xf numFmtId="219" fontId="17" fillId="0" borderId="0" applyFont="0" applyFill="0" applyBorder="0" applyAlignment="0" applyProtection="0"/>
    <xf numFmtId="219" fontId="17" fillId="0" borderId="0" applyFont="0" applyFill="0" applyBorder="0" applyAlignment="0" applyProtection="0"/>
    <xf numFmtId="220" fontId="17" fillId="0" borderId="0" applyFont="0" applyFill="0" applyBorder="0" applyProtection="0">
      <alignment horizontal="right"/>
    </xf>
    <xf numFmtId="220" fontId="17" fillId="0" borderId="0" applyFont="0" applyFill="0" applyBorder="0" applyProtection="0">
      <alignment horizontal="right"/>
    </xf>
    <xf numFmtId="220" fontId="17" fillId="0" borderId="0" applyFont="0" applyFill="0" applyBorder="0" applyProtection="0">
      <alignment horizontal="right"/>
    </xf>
    <xf numFmtId="179" fontId="17" fillId="0" borderId="0" applyFont="0" applyFill="0" applyBorder="0" applyAlignment="0" applyProtection="0"/>
    <xf numFmtId="179" fontId="17" fillId="0" borderId="0" applyFont="0" applyFill="0" applyBorder="0" applyAlignment="0" applyProtection="0"/>
    <xf numFmtId="220" fontId="17" fillId="0" borderId="0" applyFont="0" applyFill="0" applyBorder="0" applyProtection="0">
      <alignment horizontal="right"/>
    </xf>
    <xf numFmtId="220" fontId="17" fillId="0" borderId="0" applyFont="0" applyFill="0" applyBorder="0" applyProtection="0">
      <alignment horizontal="right"/>
    </xf>
    <xf numFmtId="220" fontId="17" fillId="0" borderId="0" applyFont="0" applyFill="0" applyBorder="0" applyProtection="0">
      <alignment horizontal="right"/>
    </xf>
    <xf numFmtId="220" fontId="17" fillId="0" borderId="0" applyFont="0" applyFill="0" applyBorder="0" applyProtection="0">
      <alignment horizontal="right"/>
    </xf>
    <xf numFmtId="220" fontId="17" fillId="0" borderId="0" applyFont="0" applyFill="0" applyBorder="0" applyProtection="0">
      <alignment horizontal="right"/>
    </xf>
    <xf numFmtId="220" fontId="17" fillId="0" borderId="0" applyFont="0" applyFill="0" applyBorder="0" applyProtection="0">
      <alignment horizontal="right"/>
    </xf>
    <xf numFmtId="220" fontId="17" fillId="0" borderId="0" applyFont="0" applyFill="0" applyBorder="0" applyProtection="0">
      <alignment horizontal="right"/>
    </xf>
    <xf numFmtId="220" fontId="17" fillId="0" borderId="0" applyFont="0" applyFill="0" applyBorder="0" applyProtection="0">
      <alignment horizontal="right"/>
    </xf>
    <xf numFmtId="219" fontId="17" fillId="0" borderId="0" applyFont="0" applyFill="0" applyBorder="0" applyAlignment="0" applyProtection="0"/>
    <xf numFmtId="219" fontId="17" fillId="0" borderId="0" applyFont="0" applyFill="0" applyBorder="0" applyAlignment="0" applyProtection="0"/>
    <xf numFmtId="219" fontId="17" fillId="0" borderId="0" applyFont="0" applyFill="0" applyBorder="0" applyAlignment="0" applyProtection="0"/>
    <xf numFmtId="219" fontId="17" fillId="0" borderId="0" applyFont="0" applyFill="0" applyBorder="0" applyAlignment="0" applyProtection="0"/>
    <xf numFmtId="179" fontId="17" fillId="0" borderId="0" applyFont="0" applyFill="0" applyBorder="0" applyAlignment="0" applyProtection="0"/>
    <xf numFmtId="179" fontId="17" fillId="0" borderId="0" applyFont="0" applyFill="0" applyBorder="0" applyAlignment="0" applyProtection="0"/>
    <xf numFmtId="220" fontId="71" fillId="0" borderId="0" applyFont="0" applyFill="0" applyBorder="0" applyProtection="0">
      <alignment horizontal="right"/>
    </xf>
    <xf numFmtId="179" fontId="17" fillId="0" borderId="0" applyFont="0" applyFill="0" applyBorder="0" applyAlignment="0" applyProtection="0"/>
    <xf numFmtId="179" fontId="17" fillId="0" borderId="0" applyFont="0" applyFill="0" applyBorder="0" applyAlignment="0" applyProtection="0"/>
    <xf numFmtId="0" fontId="17" fillId="0" borderId="0"/>
    <xf numFmtId="187" fontId="18" fillId="0" borderId="0"/>
    <xf numFmtId="187" fontId="18" fillId="0" borderId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177" fontId="17" fillId="0" borderId="0" applyNumberFormat="0" applyFill="0" applyBorder="0" applyAlignment="0" applyProtection="0"/>
    <xf numFmtId="177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/>
    <xf numFmtId="226" fontId="17" fillId="0" borderId="0" applyFont="0" applyFill="0" applyBorder="0" applyAlignment="0" applyProtection="0"/>
    <xf numFmtId="226" fontId="17" fillId="0" borderId="0" applyFont="0" applyFill="0" applyBorder="0" applyAlignment="0" applyProtection="0"/>
    <xf numFmtId="226" fontId="17" fillId="0" borderId="0" applyFont="0" applyFill="0" applyBorder="0" applyAlignment="0" applyProtection="0"/>
    <xf numFmtId="226" fontId="17" fillId="0" borderId="0" applyFont="0" applyFill="0" applyBorder="0" applyAlignment="0" applyProtection="0"/>
    <xf numFmtId="226" fontId="17" fillId="0" borderId="0" applyFont="0" applyFill="0" applyBorder="0" applyAlignment="0" applyProtection="0"/>
    <xf numFmtId="226" fontId="17" fillId="0" borderId="0" applyFont="0" applyFill="0" applyBorder="0" applyAlignment="0" applyProtection="0"/>
    <xf numFmtId="226" fontId="17" fillId="0" borderId="0" applyFont="0" applyFill="0" applyBorder="0" applyAlignment="0" applyProtection="0"/>
    <xf numFmtId="226" fontId="17" fillId="0" borderId="0" applyFont="0" applyFill="0" applyBorder="0" applyAlignment="0" applyProtection="0"/>
    <xf numFmtId="41" fontId="17" fillId="0" borderId="0" applyFont="0" applyFill="0" applyBorder="0" applyAlignment="0" applyProtection="0"/>
    <xf numFmtId="41" fontId="17" fillId="0" borderId="0" applyFont="0" applyFill="0" applyBorder="0" applyAlignment="0" applyProtection="0"/>
    <xf numFmtId="41" fontId="17" fillId="0" borderId="0" applyFont="0" applyFill="0" applyBorder="0" applyAlignment="0" applyProtection="0"/>
    <xf numFmtId="41" fontId="17" fillId="0" borderId="0" applyFont="0" applyFill="0" applyBorder="0" applyAlignment="0" applyProtection="0"/>
    <xf numFmtId="227" fontId="17" fillId="0" borderId="0" applyFont="0" applyFill="0" applyBorder="0" applyAlignment="0" applyProtection="0"/>
    <xf numFmtId="227" fontId="17" fillId="0" borderId="0" applyFont="0" applyFill="0" applyBorder="0" applyAlignment="0" applyProtection="0"/>
    <xf numFmtId="227" fontId="17" fillId="0" borderId="0" applyFont="0" applyFill="0" applyBorder="0" applyAlignment="0" applyProtection="0"/>
    <xf numFmtId="227" fontId="17" fillId="0" borderId="0" applyFont="0" applyFill="0" applyBorder="0" applyAlignment="0" applyProtection="0"/>
    <xf numFmtId="228" fontId="17" fillId="0" borderId="0" applyFont="0" applyFill="0" applyBorder="0" applyAlignment="0" applyProtection="0"/>
    <xf numFmtId="228" fontId="17" fillId="0" borderId="0" applyFont="0" applyFill="0" applyBorder="0" applyAlignment="0" applyProtection="0"/>
    <xf numFmtId="228" fontId="17" fillId="0" borderId="0" applyFont="0" applyFill="0" applyBorder="0" applyAlignment="0" applyProtection="0"/>
    <xf numFmtId="228" fontId="17" fillId="0" borderId="0" applyFont="0" applyFill="0" applyBorder="0" applyAlignment="0" applyProtection="0"/>
    <xf numFmtId="41" fontId="17" fillId="0" borderId="0" applyFont="0" applyFill="0" applyBorder="0" applyAlignment="0" applyProtection="0"/>
    <xf numFmtId="41" fontId="17" fillId="0" borderId="0" applyFont="0" applyFill="0" applyBorder="0" applyAlignment="0" applyProtection="0"/>
    <xf numFmtId="41" fontId="17" fillId="0" borderId="0" applyFont="0" applyFill="0" applyBorder="0" applyAlignment="0" applyProtection="0"/>
    <xf numFmtId="41" fontId="17" fillId="0" borderId="0" applyFont="0" applyFill="0" applyBorder="0" applyAlignment="0" applyProtection="0"/>
    <xf numFmtId="227" fontId="17" fillId="0" borderId="0" applyFont="0" applyFill="0" applyBorder="0" applyAlignment="0" applyProtection="0"/>
    <xf numFmtId="227" fontId="17" fillId="0" borderId="0" applyFont="0" applyFill="0" applyBorder="0" applyAlignment="0" applyProtection="0"/>
    <xf numFmtId="227" fontId="17" fillId="0" borderId="0" applyFont="0" applyFill="0" applyBorder="0" applyAlignment="0" applyProtection="0"/>
    <xf numFmtId="227" fontId="17" fillId="0" borderId="0" applyFont="0" applyFill="0" applyBorder="0" applyAlignment="0" applyProtection="0"/>
    <xf numFmtId="228" fontId="17" fillId="0" borderId="0" applyFont="0" applyFill="0" applyBorder="0" applyAlignment="0" applyProtection="0"/>
    <xf numFmtId="228" fontId="17" fillId="0" borderId="0" applyFont="0" applyFill="0" applyBorder="0" applyAlignment="0" applyProtection="0"/>
    <xf numFmtId="228" fontId="17" fillId="0" borderId="0" applyFont="0" applyFill="0" applyBorder="0" applyAlignment="0" applyProtection="0"/>
    <xf numFmtId="228" fontId="17" fillId="0" borderId="0" applyFont="0" applyFill="0" applyBorder="0" applyAlignment="0" applyProtection="0"/>
    <xf numFmtId="41" fontId="17" fillId="0" borderId="0" applyFont="0" applyFill="0" applyBorder="0" applyAlignment="0" applyProtection="0"/>
    <xf numFmtId="41" fontId="17" fillId="0" borderId="0" applyFont="0" applyFill="0" applyBorder="0" applyAlignment="0" applyProtection="0"/>
    <xf numFmtId="41" fontId="17" fillId="0" borderId="0" applyFont="0" applyFill="0" applyBorder="0" applyAlignment="0" applyProtection="0"/>
    <xf numFmtId="41" fontId="17" fillId="0" borderId="0" applyFont="0" applyFill="0" applyBorder="0" applyAlignment="0" applyProtection="0"/>
    <xf numFmtId="227" fontId="17" fillId="0" borderId="0" applyFont="0" applyFill="0" applyBorder="0" applyAlignment="0" applyProtection="0"/>
    <xf numFmtId="227" fontId="17" fillId="0" borderId="0" applyFont="0" applyFill="0" applyBorder="0" applyAlignment="0" applyProtection="0"/>
    <xf numFmtId="227" fontId="17" fillId="0" borderId="0" applyFont="0" applyFill="0" applyBorder="0" applyAlignment="0" applyProtection="0"/>
    <xf numFmtId="227" fontId="17" fillId="0" borderId="0" applyFont="0" applyFill="0" applyBorder="0" applyAlignment="0" applyProtection="0"/>
    <xf numFmtId="228" fontId="17" fillId="0" borderId="0" applyFont="0" applyFill="0" applyBorder="0" applyAlignment="0" applyProtection="0"/>
    <xf numFmtId="228" fontId="17" fillId="0" borderId="0" applyFont="0" applyFill="0" applyBorder="0" applyAlignment="0" applyProtection="0"/>
    <xf numFmtId="228" fontId="17" fillId="0" borderId="0" applyFont="0" applyFill="0" applyBorder="0" applyAlignment="0" applyProtection="0"/>
    <xf numFmtId="228" fontId="17" fillId="0" borderId="0" applyFont="0" applyFill="0" applyBorder="0" applyAlignment="0" applyProtection="0"/>
    <xf numFmtId="226" fontId="17" fillId="0" borderId="0" applyFont="0" applyFill="0" applyBorder="0" applyAlignment="0" applyProtection="0"/>
    <xf numFmtId="226" fontId="17" fillId="0" borderId="0" applyFont="0" applyFill="0" applyBorder="0" applyAlignment="0" applyProtection="0"/>
    <xf numFmtId="226" fontId="17" fillId="0" borderId="0" applyFont="0" applyFill="0" applyBorder="0" applyAlignment="0" applyProtection="0"/>
    <xf numFmtId="226" fontId="17" fillId="0" borderId="0" applyFont="0" applyFill="0" applyBorder="0" applyAlignment="0" applyProtection="0"/>
    <xf numFmtId="41" fontId="17" fillId="0" borderId="0" applyFont="0" applyFill="0" applyBorder="0" applyAlignment="0" applyProtection="0"/>
    <xf numFmtId="41" fontId="17" fillId="0" borderId="0" applyFont="0" applyFill="0" applyBorder="0" applyAlignment="0" applyProtection="0"/>
    <xf numFmtId="41" fontId="17" fillId="0" borderId="0" applyFont="0" applyFill="0" applyBorder="0" applyAlignment="0" applyProtection="0"/>
    <xf numFmtId="41" fontId="17" fillId="0" borderId="0" applyFont="0" applyFill="0" applyBorder="0" applyAlignment="0" applyProtection="0"/>
    <xf numFmtId="227" fontId="17" fillId="0" borderId="0" applyFont="0" applyFill="0" applyBorder="0" applyAlignment="0" applyProtection="0"/>
    <xf numFmtId="227" fontId="17" fillId="0" borderId="0" applyFont="0" applyFill="0" applyBorder="0" applyAlignment="0" applyProtection="0"/>
    <xf numFmtId="227" fontId="17" fillId="0" borderId="0" applyFont="0" applyFill="0" applyBorder="0" applyAlignment="0" applyProtection="0"/>
    <xf numFmtId="227" fontId="17" fillId="0" borderId="0" applyFont="0" applyFill="0" applyBorder="0" applyAlignment="0" applyProtection="0"/>
    <xf numFmtId="228" fontId="17" fillId="0" borderId="0" applyFont="0" applyFill="0" applyBorder="0" applyAlignment="0" applyProtection="0"/>
    <xf numFmtId="228" fontId="17" fillId="0" borderId="0" applyFont="0" applyFill="0" applyBorder="0" applyAlignment="0" applyProtection="0"/>
    <xf numFmtId="228" fontId="17" fillId="0" borderId="0" applyFont="0" applyFill="0" applyBorder="0" applyAlignment="0" applyProtection="0"/>
    <xf numFmtId="228" fontId="17" fillId="0" borderId="0" applyFont="0" applyFill="0" applyBorder="0" applyAlignment="0" applyProtection="0"/>
    <xf numFmtId="229" fontId="17" fillId="0" borderId="0" applyFont="0" applyFill="0" applyBorder="0" applyAlignment="0" applyProtection="0"/>
    <xf numFmtId="229" fontId="17" fillId="0" borderId="0" applyFont="0" applyFill="0" applyBorder="0" applyAlignment="0" applyProtection="0"/>
    <xf numFmtId="229" fontId="17" fillId="0" borderId="0" applyFont="0" applyFill="0" applyBorder="0" applyAlignment="0" applyProtection="0"/>
    <xf numFmtId="229" fontId="17" fillId="0" borderId="0" applyFont="0" applyFill="0" applyBorder="0" applyAlignment="0" applyProtection="0"/>
    <xf numFmtId="41" fontId="17" fillId="0" borderId="0" applyFont="0" applyFill="0" applyBorder="0" applyAlignment="0" applyProtection="0"/>
    <xf numFmtId="41" fontId="17" fillId="0" borderId="0" applyFont="0" applyFill="0" applyBorder="0" applyAlignment="0" applyProtection="0"/>
    <xf numFmtId="41" fontId="17" fillId="0" borderId="0" applyFont="0" applyFill="0" applyBorder="0" applyAlignment="0" applyProtection="0"/>
    <xf numFmtId="41" fontId="17" fillId="0" borderId="0" applyFont="0" applyFill="0" applyBorder="0" applyAlignment="0" applyProtection="0"/>
    <xf numFmtId="227" fontId="17" fillId="0" borderId="0" applyFont="0" applyFill="0" applyBorder="0" applyAlignment="0" applyProtection="0"/>
    <xf numFmtId="227" fontId="17" fillId="0" borderId="0" applyFont="0" applyFill="0" applyBorder="0" applyAlignment="0" applyProtection="0"/>
    <xf numFmtId="227" fontId="17" fillId="0" borderId="0" applyFont="0" applyFill="0" applyBorder="0" applyAlignment="0" applyProtection="0"/>
    <xf numFmtId="227" fontId="17" fillId="0" borderId="0" applyFont="0" applyFill="0" applyBorder="0" applyAlignment="0" applyProtection="0"/>
    <xf numFmtId="227" fontId="17" fillId="0" borderId="0" applyFont="0" applyFill="0" applyBorder="0" applyAlignment="0" applyProtection="0"/>
    <xf numFmtId="227" fontId="17" fillId="0" borderId="0" applyFont="0" applyFill="0" applyBorder="0" applyAlignment="0" applyProtection="0"/>
    <xf numFmtId="227" fontId="17" fillId="0" borderId="0" applyFont="0" applyFill="0" applyBorder="0" applyAlignment="0" applyProtection="0"/>
    <xf numFmtId="227" fontId="17" fillId="0" borderId="0" applyFont="0" applyFill="0" applyBorder="0" applyAlignment="0" applyProtection="0"/>
    <xf numFmtId="228" fontId="17" fillId="0" borderId="0" applyFont="0" applyFill="0" applyBorder="0" applyAlignment="0" applyProtection="0"/>
    <xf numFmtId="228" fontId="17" fillId="0" borderId="0" applyFont="0" applyFill="0" applyBorder="0" applyAlignment="0" applyProtection="0"/>
    <xf numFmtId="228" fontId="17" fillId="0" borderId="0" applyFont="0" applyFill="0" applyBorder="0" applyAlignment="0" applyProtection="0"/>
    <xf numFmtId="228" fontId="17" fillId="0" borderId="0" applyFont="0" applyFill="0" applyBorder="0" applyAlignment="0" applyProtection="0"/>
    <xf numFmtId="41" fontId="17" fillId="0" borderId="0" applyFont="0" applyFill="0" applyBorder="0" applyAlignment="0" applyProtection="0"/>
    <xf numFmtId="41" fontId="17" fillId="0" borderId="0" applyFont="0" applyFill="0" applyBorder="0" applyAlignment="0" applyProtection="0"/>
    <xf numFmtId="41" fontId="17" fillId="0" borderId="0" applyFont="0" applyFill="0" applyBorder="0" applyAlignment="0" applyProtection="0"/>
    <xf numFmtId="41" fontId="17" fillId="0" borderId="0" applyFont="0" applyFill="0" applyBorder="0" applyAlignment="0" applyProtection="0"/>
    <xf numFmtId="227" fontId="17" fillId="0" borderId="0" applyFont="0" applyFill="0" applyBorder="0" applyAlignment="0" applyProtection="0"/>
    <xf numFmtId="227" fontId="17" fillId="0" borderId="0" applyFont="0" applyFill="0" applyBorder="0" applyAlignment="0" applyProtection="0"/>
    <xf numFmtId="227" fontId="17" fillId="0" borderId="0" applyFont="0" applyFill="0" applyBorder="0" applyAlignment="0" applyProtection="0"/>
    <xf numFmtId="227" fontId="17" fillId="0" borderId="0" applyFont="0" applyFill="0" applyBorder="0" applyAlignment="0" applyProtection="0"/>
    <xf numFmtId="228" fontId="17" fillId="0" borderId="0" applyFont="0" applyFill="0" applyBorder="0" applyAlignment="0" applyProtection="0"/>
    <xf numFmtId="228" fontId="17" fillId="0" borderId="0" applyFont="0" applyFill="0" applyBorder="0" applyAlignment="0" applyProtection="0"/>
    <xf numFmtId="228" fontId="17" fillId="0" borderId="0" applyFont="0" applyFill="0" applyBorder="0" applyAlignment="0" applyProtection="0"/>
    <xf numFmtId="228" fontId="17" fillId="0" borderId="0" applyFont="0" applyFill="0" applyBorder="0" applyAlignment="0" applyProtection="0"/>
    <xf numFmtId="229" fontId="17" fillId="0" borderId="0" applyFont="0" applyFill="0" applyBorder="0" applyAlignment="0" applyProtection="0"/>
    <xf numFmtId="229" fontId="17" fillId="0" borderId="0" applyFont="0" applyFill="0" applyBorder="0" applyAlignment="0" applyProtection="0"/>
    <xf numFmtId="229" fontId="17" fillId="0" borderId="0" applyFont="0" applyFill="0" applyBorder="0" applyAlignment="0" applyProtection="0"/>
    <xf numFmtId="229" fontId="17" fillId="0" borderId="0" applyFont="0" applyFill="0" applyBorder="0" applyAlignment="0" applyProtection="0"/>
    <xf numFmtId="229" fontId="17" fillId="0" borderId="0" applyFont="0" applyFill="0" applyBorder="0" applyAlignment="0" applyProtection="0"/>
    <xf numFmtId="229" fontId="17" fillId="0" borderId="0" applyFont="0" applyFill="0" applyBorder="0" applyAlignment="0" applyProtection="0"/>
    <xf numFmtId="229" fontId="17" fillId="0" borderId="0" applyFont="0" applyFill="0" applyBorder="0" applyAlignment="0" applyProtection="0"/>
    <xf numFmtId="229" fontId="17" fillId="0" borderId="0" applyFont="0" applyFill="0" applyBorder="0" applyAlignment="0" applyProtection="0"/>
    <xf numFmtId="211" fontId="17" fillId="0" borderId="0" applyFont="0" applyFill="0" applyBorder="0" applyAlignment="0" applyProtection="0"/>
    <xf numFmtId="211" fontId="17" fillId="0" borderId="0" applyFont="0" applyFill="0" applyBorder="0" applyAlignment="0" applyProtection="0"/>
    <xf numFmtId="211" fontId="17" fillId="0" borderId="0" applyFont="0" applyFill="0" applyBorder="0" applyAlignment="0" applyProtection="0"/>
    <xf numFmtId="211" fontId="17" fillId="0" borderId="0" applyFont="0" applyFill="0" applyBorder="0" applyAlignment="0" applyProtection="0"/>
    <xf numFmtId="211" fontId="17" fillId="0" borderId="0" applyFont="0" applyFill="0" applyBorder="0" applyAlignment="0" applyProtection="0"/>
    <xf numFmtId="211" fontId="17" fillId="0" borderId="0" applyFont="0" applyFill="0" applyBorder="0" applyAlignment="0" applyProtection="0"/>
    <xf numFmtId="211" fontId="17" fillId="0" borderId="0" applyFont="0" applyFill="0" applyBorder="0" applyAlignment="0" applyProtection="0"/>
    <xf numFmtId="211" fontId="17" fillId="0" borderId="0" applyFont="0" applyFill="0" applyBorder="0" applyAlignment="0" applyProtection="0"/>
    <xf numFmtId="226" fontId="17" fillId="0" borderId="0" applyFont="0" applyFill="0" applyBorder="0" applyAlignment="0" applyProtection="0"/>
    <xf numFmtId="226" fontId="17" fillId="0" borderId="0" applyFont="0" applyFill="0" applyBorder="0" applyAlignment="0" applyProtection="0"/>
    <xf numFmtId="226" fontId="17" fillId="0" borderId="0" applyFont="0" applyFill="0" applyBorder="0" applyAlignment="0" applyProtection="0"/>
    <xf numFmtId="226" fontId="17" fillId="0" borderId="0" applyFont="0" applyFill="0" applyBorder="0" applyAlignment="0" applyProtection="0"/>
    <xf numFmtId="226" fontId="17" fillId="0" borderId="0" applyFont="0" applyFill="0" applyBorder="0" applyAlignment="0" applyProtection="0"/>
    <xf numFmtId="226" fontId="17" fillId="0" borderId="0" applyFont="0" applyFill="0" applyBorder="0" applyAlignment="0" applyProtection="0"/>
    <xf numFmtId="226" fontId="17" fillId="0" borderId="0" applyFont="0" applyFill="0" applyBorder="0" applyAlignment="0" applyProtection="0"/>
    <xf numFmtId="226" fontId="17" fillId="0" borderId="0" applyFont="0" applyFill="0" applyBorder="0" applyAlignment="0" applyProtection="0"/>
    <xf numFmtId="226" fontId="17" fillId="0" borderId="0" applyFont="0" applyFill="0" applyBorder="0" applyAlignment="0" applyProtection="0"/>
    <xf numFmtId="226" fontId="17" fillId="0" borderId="0" applyFont="0" applyFill="0" applyBorder="0" applyAlignment="0" applyProtection="0"/>
    <xf numFmtId="226" fontId="17" fillId="0" borderId="0" applyFont="0" applyFill="0" applyBorder="0" applyAlignment="0" applyProtection="0"/>
    <xf numFmtId="226" fontId="17" fillId="0" borderId="0" applyFont="0" applyFill="0" applyBorder="0" applyAlignment="0" applyProtection="0"/>
    <xf numFmtId="226" fontId="17" fillId="0" borderId="0" applyFont="0" applyFill="0" applyBorder="0" applyAlignment="0" applyProtection="0"/>
    <xf numFmtId="226" fontId="17" fillId="0" borderId="0" applyFont="0" applyFill="0" applyBorder="0" applyAlignment="0" applyProtection="0"/>
    <xf numFmtId="226" fontId="17" fillId="0" borderId="0" applyFont="0" applyFill="0" applyBorder="0" applyAlignment="0" applyProtection="0"/>
    <xf numFmtId="226" fontId="17" fillId="0" borderId="0" applyFont="0" applyFill="0" applyBorder="0" applyAlignment="0" applyProtection="0"/>
    <xf numFmtId="230" fontId="17" fillId="0" borderId="0" applyFont="0" applyFill="0" applyBorder="0" applyAlignment="0" applyProtection="0"/>
    <xf numFmtId="230" fontId="17" fillId="0" borderId="0" applyFont="0" applyFill="0" applyBorder="0" applyAlignment="0" applyProtection="0"/>
    <xf numFmtId="226" fontId="17" fillId="0" borderId="0" applyFont="0" applyFill="0" applyBorder="0" applyAlignment="0" applyProtection="0"/>
    <xf numFmtId="226" fontId="17" fillId="0" borderId="0" applyFont="0" applyFill="0" applyBorder="0" applyAlignment="0" applyProtection="0"/>
    <xf numFmtId="226" fontId="17" fillId="0" borderId="0" applyFont="0" applyFill="0" applyBorder="0" applyAlignment="0" applyProtection="0"/>
    <xf numFmtId="226" fontId="17" fillId="0" borderId="0" applyFont="0" applyFill="0" applyBorder="0" applyAlignment="0" applyProtection="0"/>
    <xf numFmtId="231" fontId="17" fillId="0" borderId="0" applyFont="0" applyFill="0" applyBorder="0" applyAlignment="0" applyProtection="0"/>
    <xf numFmtId="231" fontId="17" fillId="0" borderId="0" applyFont="0" applyFill="0" applyBorder="0" applyAlignment="0" applyProtection="0"/>
    <xf numFmtId="231" fontId="17" fillId="0" borderId="0" applyFont="0" applyFill="0" applyBorder="0" applyAlignment="0" applyProtection="0"/>
    <xf numFmtId="231" fontId="17" fillId="0" borderId="0" applyFont="0" applyFill="0" applyBorder="0" applyAlignment="0" applyProtection="0"/>
    <xf numFmtId="231" fontId="17" fillId="0" borderId="0" applyFont="0" applyFill="0" applyBorder="0" applyAlignment="0" applyProtection="0"/>
    <xf numFmtId="231" fontId="17" fillId="0" borderId="0" applyFont="0" applyFill="0" applyBorder="0" applyAlignment="0" applyProtection="0"/>
    <xf numFmtId="231" fontId="17" fillId="0" borderId="0" applyFont="0" applyFill="0" applyBorder="0" applyAlignment="0" applyProtection="0"/>
    <xf numFmtId="231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232" fontId="17" fillId="0" borderId="0" applyFont="0" applyFill="0" applyBorder="0" applyAlignment="0" applyProtection="0"/>
    <xf numFmtId="232" fontId="17" fillId="0" borderId="0" applyFont="0" applyFill="0" applyBorder="0" applyAlignment="0" applyProtection="0"/>
    <xf numFmtId="232" fontId="17" fillId="0" borderId="0" applyFont="0" applyFill="0" applyBorder="0" applyAlignment="0" applyProtection="0"/>
    <xf numFmtId="232" fontId="17" fillId="0" borderId="0" applyFont="0" applyFill="0" applyBorder="0" applyAlignment="0" applyProtection="0"/>
    <xf numFmtId="172" fontId="17" fillId="0" borderId="0" applyFont="0" applyFill="0" applyBorder="0" applyAlignment="0" applyProtection="0"/>
    <xf numFmtId="172" fontId="17" fillId="0" borderId="0" applyFont="0" applyFill="0" applyBorder="0" applyAlignment="0" applyProtection="0"/>
    <xf numFmtId="172" fontId="17" fillId="0" borderId="0" applyFont="0" applyFill="0" applyBorder="0" applyAlignment="0" applyProtection="0"/>
    <xf numFmtId="172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232" fontId="17" fillId="0" borderId="0" applyFont="0" applyFill="0" applyBorder="0" applyAlignment="0" applyProtection="0"/>
    <xf numFmtId="232" fontId="17" fillId="0" borderId="0" applyFont="0" applyFill="0" applyBorder="0" applyAlignment="0" applyProtection="0"/>
    <xf numFmtId="232" fontId="17" fillId="0" borderId="0" applyFont="0" applyFill="0" applyBorder="0" applyAlignment="0" applyProtection="0"/>
    <xf numFmtId="232" fontId="17" fillId="0" borderId="0" applyFont="0" applyFill="0" applyBorder="0" applyAlignment="0" applyProtection="0"/>
    <xf numFmtId="172" fontId="17" fillId="0" borderId="0" applyFont="0" applyFill="0" applyBorder="0" applyAlignment="0" applyProtection="0"/>
    <xf numFmtId="172" fontId="17" fillId="0" borderId="0" applyFont="0" applyFill="0" applyBorder="0" applyAlignment="0" applyProtection="0"/>
    <xf numFmtId="172" fontId="17" fillId="0" borderId="0" applyFont="0" applyFill="0" applyBorder="0" applyAlignment="0" applyProtection="0"/>
    <xf numFmtId="172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232" fontId="17" fillId="0" borderId="0" applyFont="0" applyFill="0" applyBorder="0" applyAlignment="0" applyProtection="0"/>
    <xf numFmtId="232" fontId="17" fillId="0" borderId="0" applyFont="0" applyFill="0" applyBorder="0" applyAlignment="0" applyProtection="0"/>
    <xf numFmtId="232" fontId="17" fillId="0" borderId="0" applyFont="0" applyFill="0" applyBorder="0" applyAlignment="0" applyProtection="0"/>
    <xf numFmtId="232" fontId="17" fillId="0" borderId="0" applyFont="0" applyFill="0" applyBorder="0" applyAlignment="0" applyProtection="0"/>
    <xf numFmtId="172" fontId="17" fillId="0" borderId="0" applyFont="0" applyFill="0" applyBorder="0" applyAlignment="0" applyProtection="0"/>
    <xf numFmtId="172" fontId="17" fillId="0" borderId="0" applyFont="0" applyFill="0" applyBorder="0" applyAlignment="0" applyProtection="0"/>
    <xf numFmtId="172" fontId="17" fillId="0" borderId="0" applyFont="0" applyFill="0" applyBorder="0" applyAlignment="0" applyProtection="0"/>
    <xf numFmtId="172" fontId="17" fillId="0" borderId="0" applyFont="0" applyFill="0" applyBorder="0" applyAlignment="0" applyProtection="0"/>
    <xf numFmtId="231" fontId="17" fillId="0" borderId="0" applyFont="0" applyFill="0" applyBorder="0" applyAlignment="0" applyProtection="0"/>
    <xf numFmtId="231" fontId="17" fillId="0" borderId="0" applyFont="0" applyFill="0" applyBorder="0" applyAlignment="0" applyProtection="0"/>
    <xf numFmtId="231" fontId="17" fillId="0" borderId="0" applyFont="0" applyFill="0" applyBorder="0" applyAlignment="0" applyProtection="0"/>
    <xf numFmtId="231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232" fontId="17" fillId="0" borderId="0" applyFont="0" applyFill="0" applyBorder="0" applyAlignment="0" applyProtection="0"/>
    <xf numFmtId="232" fontId="17" fillId="0" borderId="0" applyFont="0" applyFill="0" applyBorder="0" applyAlignment="0" applyProtection="0"/>
    <xf numFmtId="232" fontId="17" fillId="0" borderId="0" applyFont="0" applyFill="0" applyBorder="0" applyAlignment="0" applyProtection="0"/>
    <xf numFmtId="232" fontId="17" fillId="0" borderId="0" applyFont="0" applyFill="0" applyBorder="0" applyAlignment="0" applyProtection="0"/>
    <xf numFmtId="172" fontId="17" fillId="0" borderId="0" applyFont="0" applyFill="0" applyBorder="0" applyAlignment="0" applyProtection="0"/>
    <xf numFmtId="172" fontId="17" fillId="0" borderId="0" applyFont="0" applyFill="0" applyBorder="0" applyAlignment="0" applyProtection="0"/>
    <xf numFmtId="172" fontId="17" fillId="0" borderId="0" applyFont="0" applyFill="0" applyBorder="0" applyAlignment="0" applyProtection="0"/>
    <xf numFmtId="172" fontId="17" fillId="0" borderId="0" applyFont="0" applyFill="0" applyBorder="0" applyAlignment="0" applyProtection="0"/>
    <xf numFmtId="198" fontId="17" fillId="0" borderId="0" applyFont="0" applyFill="0" applyBorder="0" applyAlignment="0" applyProtection="0"/>
    <xf numFmtId="198" fontId="17" fillId="0" borderId="0" applyFont="0" applyFill="0" applyBorder="0" applyAlignment="0" applyProtection="0"/>
    <xf numFmtId="198" fontId="17" fillId="0" borderId="0" applyFont="0" applyFill="0" applyBorder="0" applyAlignment="0" applyProtection="0"/>
    <xf numFmtId="198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232" fontId="17" fillId="0" borderId="0" applyFont="0" applyFill="0" applyBorder="0" applyAlignment="0" applyProtection="0"/>
    <xf numFmtId="232" fontId="17" fillId="0" borderId="0" applyFont="0" applyFill="0" applyBorder="0" applyAlignment="0" applyProtection="0"/>
    <xf numFmtId="232" fontId="17" fillId="0" borderId="0" applyFont="0" applyFill="0" applyBorder="0" applyAlignment="0" applyProtection="0"/>
    <xf numFmtId="232" fontId="17" fillId="0" borderId="0" applyFont="0" applyFill="0" applyBorder="0" applyAlignment="0" applyProtection="0"/>
    <xf numFmtId="232" fontId="17" fillId="0" borderId="0" applyFont="0" applyFill="0" applyBorder="0" applyAlignment="0" applyProtection="0"/>
    <xf numFmtId="232" fontId="17" fillId="0" borderId="0" applyFont="0" applyFill="0" applyBorder="0" applyAlignment="0" applyProtection="0"/>
    <xf numFmtId="232" fontId="17" fillId="0" borderId="0" applyFont="0" applyFill="0" applyBorder="0" applyAlignment="0" applyProtection="0"/>
    <xf numFmtId="232" fontId="17" fillId="0" borderId="0" applyFont="0" applyFill="0" applyBorder="0" applyAlignment="0" applyProtection="0"/>
    <xf numFmtId="172" fontId="17" fillId="0" borderId="0" applyFont="0" applyFill="0" applyBorder="0" applyAlignment="0" applyProtection="0"/>
    <xf numFmtId="172" fontId="17" fillId="0" borderId="0" applyFont="0" applyFill="0" applyBorder="0" applyAlignment="0" applyProtection="0"/>
    <xf numFmtId="172" fontId="17" fillId="0" borderId="0" applyFont="0" applyFill="0" applyBorder="0" applyAlignment="0" applyProtection="0"/>
    <xf numFmtId="172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232" fontId="17" fillId="0" borderId="0" applyFont="0" applyFill="0" applyBorder="0" applyAlignment="0" applyProtection="0"/>
    <xf numFmtId="232" fontId="17" fillId="0" borderId="0" applyFont="0" applyFill="0" applyBorder="0" applyAlignment="0" applyProtection="0"/>
    <xf numFmtId="232" fontId="17" fillId="0" borderId="0" applyFont="0" applyFill="0" applyBorder="0" applyAlignment="0" applyProtection="0"/>
    <xf numFmtId="232" fontId="17" fillId="0" borderId="0" applyFont="0" applyFill="0" applyBorder="0" applyAlignment="0" applyProtection="0"/>
    <xf numFmtId="172" fontId="17" fillId="0" borderId="0" applyFont="0" applyFill="0" applyBorder="0" applyAlignment="0" applyProtection="0"/>
    <xf numFmtId="172" fontId="17" fillId="0" borderId="0" applyFont="0" applyFill="0" applyBorder="0" applyAlignment="0" applyProtection="0"/>
    <xf numFmtId="172" fontId="17" fillId="0" borderId="0" applyFont="0" applyFill="0" applyBorder="0" applyAlignment="0" applyProtection="0"/>
    <xf numFmtId="172" fontId="17" fillId="0" borderId="0" applyFont="0" applyFill="0" applyBorder="0" applyAlignment="0" applyProtection="0"/>
    <xf numFmtId="198" fontId="17" fillId="0" borderId="0" applyFont="0" applyFill="0" applyBorder="0" applyAlignment="0" applyProtection="0"/>
    <xf numFmtId="198" fontId="17" fillId="0" borderId="0" applyFont="0" applyFill="0" applyBorder="0" applyAlignment="0" applyProtection="0"/>
    <xf numFmtId="198" fontId="17" fillId="0" borderId="0" applyFont="0" applyFill="0" applyBorder="0" applyAlignment="0" applyProtection="0"/>
    <xf numFmtId="198" fontId="17" fillId="0" borderId="0" applyFont="0" applyFill="0" applyBorder="0" applyAlignment="0" applyProtection="0"/>
    <xf numFmtId="198" fontId="17" fillId="0" borderId="0" applyFont="0" applyFill="0" applyBorder="0" applyAlignment="0" applyProtection="0"/>
    <xf numFmtId="198" fontId="17" fillId="0" borderId="0" applyFont="0" applyFill="0" applyBorder="0" applyAlignment="0" applyProtection="0"/>
    <xf numFmtId="198" fontId="17" fillId="0" borderId="0" applyFont="0" applyFill="0" applyBorder="0" applyAlignment="0" applyProtection="0"/>
    <xf numFmtId="198" fontId="17" fillId="0" borderId="0" applyFont="0" applyFill="0" applyBorder="0" applyAlignment="0" applyProtection="0"/>
    <xf numFmtId="219" fontId="17" fillId="0" borderId="0" applyFont="0" applyFill="0" applyBorder="0" applyAlignment="0" applyProtection="0"/>
    <xf numFmtId="219" fontId="17" fillId="0" borderId="0" applyFont="0" applyFill="0" applyBorder="0" applyAlignment="0" applyProtection="0"/>
    <xf numFmtId="219" fontId="17" fillId="0" borderId="0" applyFont="0" applyFill="0" applyBorder="0" applyAlignment="0" applyProtection="0"/>
    <xf numFmtId="219" fontId="17" fillId="0" borderId="0" applyFont="0" applyFill="0" applyBorder="0" applyAlignment="0" applyProtection="0"/>
    <xf numFmtId="219" fontId="17" fillId="0" borderId="0" applyFont="0" applyFill="0" applyBorder="0" applyAlignment="0" applyProtection="0"/>
    <xf numFmtId="219" fontId="17" fillId="0" borderId="0" applyFont="0" applyFill="0" applyBorder="0" applyAlignment="0" applyProtection="0"/>
    <xf numFmtId="219" fontId="17" fillId="0" borderId="0" applyFont="0" applyFill="0" applyBorder="0" applyAlignment="0" applyProtection="0"/>
    <xf numFmtId="219" fontId="17" fillId="0" borderId="0" applyFont="0" applyFill="0" applyBorder="0" applyAlignment="0" applyProtection="0"/>
    <xf numFmtId="231" fontId="17" fillId="0" borderId="0" applyFont="0" applyFill="0" applyBorder="0" applyAlignment="0" applyProtection="0"/>
    <xf numFmtId="231" fontId="17" fillId="0" borderId="0" applyFont="0" applyFill="0" applyBorder="0" applyAlignment="0" applyProtection="0"/>
    <xf numFmtId="231" fontId="17" fillId="0" borderId="0" applyFont="0" applyFill="0" applyBorder="0" applyAlignment="0" applyProtection="0"/>
    <xf numFmtId="231" fontId="17" fillId="0" borderId="0" applyFont="0" applyFill="0" applyBorder="0" applyAlignment="0" applyProtection="0"/>
    <xf numFmtId="231" fontId="17" fillId="0" borderId="0" applyFont="0" applyFill="0" applyBorder="0" applyAlignment="0" applyProtection="0"/>
    <xf numFmtId="231" fontId="17" fillId="0" borderId="0" applyFont="0" applyFill="0" applyBorder="0" applyAlignment="0" applyProtection="0"/>
    <xf numFmtId="231" fontId="17" fillId="0" borderId="0" applyFont="0" applyFill="0" applyBorder="0" applyAlignment="0" applyProtection="0"/>
    <xf numFmtId="231" fontId="17" fillId="0" borderId="0" applyFont="0" applyFill="0" applyBorder="0" applyAlignment="0" applyProtection="0"/>
    <xf numFmtId="231" fontId="17" fillId="0" borderId="0" applyFont="0" applyFill="0" applyBorder="0" applyAlignment="0" applyProtection="0"/>
    <xf numFmtId="231" fontId="17" fillId="0" borderId="0" applyFont="0" applyFill="0" applyBorder="0" applyAlignment="0" applyProtection="0"/>
    <xf numFmtId="231" fontId="17" fillId="0" borderId="0" applyFont="0" applyFill="0" applyBorder="0" applyAlignment="0" applyProtection="0"/>
    <xf numFmtId="231" fontId="17" fillId="0" borderId="0" applyFont="0" applyFill="0" applyBorder="0" applyAlignment="0" applyProtection="0"/>
    <xf numFmtId="231" fontId="17" fillId="0" borderId="0" applyFont="0" applyFill="0" applyBorder="0" applyAlignment="0" applyProtection="0"/>
    <xf numFmtId="231" fontId="17" fillId="0" borderId="0" applyFont="0" applyFill="0" applyBorder="0" applyAlignment="0" applyProtection="0"/>
    <xf numFmtId="231" fontId="17" fillId="0" borderId="0" applyFont="0" applyFill="0" applyBorder="0" applyAlignment="0" applyProtection="0"/>
    <xf numFmtId="231" fontId="17" fillId="0" borderId="0" applyFont="0" applyFill="0" applyBorder="0" applyAlignment="0" applyProtection="0"/>
    <xf numFmtId="208" fontId="17" fillId="0" borderId="0" applyFont="0" applyFill="0" applyBorder="0" applyAlignment="0" applyProtection="0"/>
    <xf numFmtId="208" fontId="17" fillId="0" borderId="0" applyFont="0" applyFill="0" applyBorder="0" applyAlignment="0" applyProtection="0"/>
    <xf numFmtId="231" fontId="17" fillId="0" borderId="0" applyFont="0" applyFill="0" applyBorder="0" applyAlignment="0" applyProtection="0"/>
    <xf numFmtId="231" fontId="17" fillId="0" borderId="0" applyFont="0" applyFill="0" applyBorder="0" applyAlignment="0" applyProtection="0"/>
    <xf numFmtId="231" fontId="17" fillId="0" borderId="0" applyFont="0" applyFill="0" applyBorder="0" applyAlignment="0" applyProtection="0"/>
    <xf numFmtId="231" fontId="17" fillId="0" borderId="0" applyFont="0" applyFill="0" applyBorder="0" applyAlignment="0" applyProtection="0"/>
    <xf numFmtId="212" fontId="74" fillId="0" borderId="0"/>
    <xf numFmtId="212" fontId="74" fillId="0" borderId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177" fontId="17" fillId="0" borderId="0" applyNumberFormat="0" applyFill="0" applyBorder="0" applyAlignment="0" applyProtection="0"/>
    <xf numFmtId="177" fontId="17" fillId="0" borderId="0" applyNumberFormat="0" applyFill="0" applyBorder="0" applyAlignment="0" applyProtection="0"/>
    <xf numFmtId="0" fontId="17" fillId="0" borderId="0"/>
    <xf numFmtId="0" fontId="17" fillId="0" borderId="0"/>
    <xf numFmtId="177" fontId="17" fillId="0" borderId="0"/>
    <xf numFmtId="177" fontId="17" fillId="0" borderId="0"/>
    <xf numFmtId="179" fontId="63" fillId="0" borderId="0"/>
    <xf numFmtId="168" fontId="63" fillId="0" borderId="0"/>
    <xf numFmtId="168" fontId="63" fillId="0" borderId="0"/>
    <xf numFmtId="212" fontId="74" fillId="0" borderId="0"/>
    <xf numFmtId="212" fontId="74" fillId="0" borderId="0"/>
    <xf numFmtId="205" fontId="63" fillId="0" borderId="0"/>
    <xf numFmtId="0" fontId="63" fillId="0" borderId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177" fontId="17" fillId="0" borderId="0" applyNumberFormat="0" applyFill="0" applyBorder="0" applyAlignment="0" applyProtection="0"/>
    <xf numFmtId="177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212" fontId="74" fillId="0" borderId="0"/>
    <xf numFmtId="212" fontId="74" fillId="0" borderId="0"/>
    <xf numFmtId="0" fontId="17" fillId="0" borderId="0"/>
    <xf numFmtId="0" fontId="17" fillId="0" borderId="0"/>
    <xf numFmtId="177" fontId="17" fillId="0" borderId="0"/>
    <xf numFmtId="177" fontId="17" fillId="0" borderId="0"/>
    <xf numFmtId="0" fontId="17" fillId="0" borderId="0"/>
    <xf numFmtId="0" fontId="17" fillId="0" borderId="0"/>
    <xf numFmtId="177" fontId="17" fillId="0" borderId="0"/>
    <xf numFmtId="177" fontId="17" fillId="0" borderId="0"/>
    <xf numFmtId="0" fontId="17" fillId="0" borderId="0"/>
    <xf numFmtId="0" fontId="17" fillId="0" borderId="0"/>
    <xf numFmtId="177" fontId="17" fillId="0" borderId="0"/>
    <xf numFmtId="177" fontId="17" fillId="0" borderId="0"/>
    <xf numFmtId="0" fontId="17" fillId="0" borderId="0"/>
    <xf numFmtId="0" fontId="75" fillId="0" borderId="0" applyNumberFormat="0" applyFill="0" applyBorder="0" applyProtection="0">
      <alignment vertical="top"/>
    </xf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75" fillId="0" borderId="0" applyNumberFormat="0" applyFill="0" applyBorder="0" applyProtection="0">
      <alignment vertical="top"/>
    </xf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75" fillId="0" borderId="0" applyNumberFormat="0" applyFill="0" applyBorder="0" applyProtection="0">
      <alignment vertical="top"/>
    </xf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75" fillId="0" borderId="0" applyNumberFormat="0" applyFill="0" applyBorder="0" applyProtection="0">
      <alignment vertical="top"/>
    </xf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75" fillId="0" borderId="0" applyNumberFormat="0" applyFill="0" applyBorder="0" applyProtection="0">
      <alignment vertical="top"/>
    </xf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76" fillId="0" borderId="37" applyNumberFormat="0" applyFill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177" fontId="17" fillId="0" borderId="0" applyNumberFormat="0" applyFill="0" applyBorder="0" applyAlignment="0" applyProtection="0"/>
    <xf numFmtId="177" fontId="17" fillId="0" borderId="0" applyNumberFormat="0" applyFill="0" applyBorder="0" applyAlignment="0" applyProtection="0"/>
    <xf numFmtId="0" fontId="76" fillId="0" borderId="38" applyNumberFormat="0" applyFill="0" applyAlignment="0" applyProtection="0"/>
    <xf numFmtId="0" fontId="76" fillId="0" borderId="38" applyNumberFormat="0" applyFill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76" fillId="0" borderId="37" applyNumberFormat="0" applyFill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76" fillId="0" borderId="37" applyNumberFormat="0" applyFill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76" fillId="0" borderId="37" applyNumberFormat="0" applyFill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76" fillId="0" borderId="37" applyNumberFormat="0" applyFill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77" fillId="0" borderId="39" applyNumberFormat="0" applyFill="0" applyProtection="0">
      <alignment horizontal="center"/>
    </xf>
    <xf numFmtId="0" fontId="17" fillId="0" borderId="39" applyNumberFormat="0" applyFill="0" applyProtection="0">
      <alignment horizontal="center"/>
    </xf>
    <xf numFmtId="0" fontId="17" fillId="0" borderId="39" applyNumberFormat="0" applyFill="0" applyProtection="0">
      <alignment horizontal="center"/>
    </xf>
    <xf numFmtId="0" fontId="17" fillId="0" borderId="39" applyNumberFormat="0" applyFill="0" applyProtection="0">
      <alignment horizontal="center"/>
    </xf>
    <xf numFmtId="0" fontId="17" fillId="0" borderId="39" applyNumberFormat="0" applyFill="0" applyProtection="0">
      <alignment horizontal="center"/>
    </xf>
    <xf numFmtId="0" fontId="77" fillId="0" borderId="39" applyNumberFormat="0" applyFill="0" applyProtection="0">
      <alignment horizontal="center"/>
    </xf>
    <xf numFmtId="0" fontId="17" fillId="0" borderId="39" applyNumberFormat="0" applyFill="0" applyProtection="0">
      <alignment horizontal="center"/>
    </xf>
    <xf numFmtId="0" fontId="17" fillId="0" borderId="39" applyNumberFormat="0" applyFill="0" applyProtection="0">
      <alignment horizontal="center"/>
    </xf>
    <xf numFmtId="0" fontId="17" fillId="0" borderId="39" applyNumberFormat="0" applyFill="0" applyProtection="0">
      <alignment horizontal="center"/>
    </xf>
    <xf numFmtId="0" fontId="17" fillId="0" borderId="39" applyNumberFormat="0" applyFill="0" applyProtection="0">
      <alignment horizontal="center"/>
    </xf>
    <xf numFmtId="0" fontId="77" fillId="0" borderId="39" applyNumberFormat="0" applyFill="0" applyProtection="0">
      <alignment horizontal="center"/>
    </xf>
    <xf numFmtId="0" fontId="17" fillId="0" borderId="39" applyNumberFormat="0" applyFill="0" applyProtection="0">
      <alignment horizontal="center"/>
    </xf>
    <xf numFmtId="0" fontId="17" fillId="0" borderId="39" applyNumberFormat="0" applyFill="0" applyProtection="0">
      <alignment horizontal="center"/>
    </xf>
    <xf numFmtId="0" fontId="17" fillId="0" borderId="39" applyNumberFormat="0" applyFill="0" applyProtection="0">
      <alignment horizontal="center"/>
    </xf>
    <xf numFmtId="0" fontId="17" fillId="0" borderId="39" applyNumberFormat="0" applyFill="0" applyProtection="0">
      <alignment horizontal="center"/>
    </xf>
    <xf numFmtId="0" fontId="17" fillId="0" borderId="39" applyNumberFormat="0" applyFill="0" applyProtection="0">
      <alignment horizontal="center"/>
    </xf>
    <xf numFmtId="0" fontId="17" fillId="0" borderId="39" applyNumberFormat="0" applyFill="0" applyProtection="0">
      <alignment horizontal="center"/>
    </xf>
    <xf numFmtId="0" fontId="17" fillId="0" borderId="39" applyNumberFormat="0" applyFill="0" applyProtection="0">
      <alignment horizontal="center"/>
    </xf>
    <xf numFmtId="0" fontId="17" fillId="0" borderId="39" applyNumberFormat="0" applyFill="0" applyProtection="0">
      <alignment horizontal="center"/>
    </xf>
    <xf numFmtId="0" fontId="17" fillId="0" borderId="39" applyNumberFormat="0" applyFill="0" applyProtection="0">
      <alignment horizontal="center"/>
    </xf>
    <xf numFmtId="0" fontId="17" fillId="0" borderId="39" applyNumberFormat="0" applyFill="0" applyProtection="0">
      <alignment horizontal="center"/>
    </xf>
    <xf numFmtId="0" fontId="17" fillId="0" borderId="39" applyNumberFormat="0" applyFill="0" applyProtection="0">
      <alignment horizontal="center"/>
    </xf>
    <xf numFmtId="0" fontId="17" fillId="0" borderId="39" applyNumberFormat="0" applyFill="0" applyProtection="0">
      <alignment horizontal="center"/>
    </xf>
    <xf numFmtId="0" fontId="17" fillId="0" borderId="39" applyNumberFormat="0" applyFill="0" applyProtection="0">
      <alignment horizontal="center"/>
    </xf>
    <xf numFmtId="0" fontId="17" fillId="0" borderId="39" applyNumberFormat="0" applyFill="0" applyProtection="0">
      <alignment horizontal="center"/>
    </xf>
    <xf numFmtId="0" fontId="17" fillId="0" borderId="39" applyNumberFormat="0" applyFill="0" applyProtection="0">
      <alignment horizontal="center"/>
    </xf>
    <xf numFmtId="0" fontId="17" fillId="0" borderId="39" applyNumberFormat="0" applyFill="0" applyProtection="0">
      <alignment horizontal="center"/>
    </xf>
    <xf numFmtId="0" fontId="17" fillId="0" borderId="39" applyNumberFormat="0" applyFill="0" applyProtection="0">
      <alignment horizontal="center"/>
    </xf>
    <xf numFmtId="0" fontId="17" fillId="0" borderId="39" applyNumberFormat="0" applyFill="0" applyProtection="0">
      <alignment horizontal="center"/>
    </xf>
    <xf numFmtId="0" fontId="77" fillId="0" borderId="39" applyNumberFormat="0" applyFill="0" applyProtection="0">
      <alignment horizontal="center"/>
    </xf>
    <xf numFmtId="0" fontId="17" fillId="0" borderId="39" applyNumberFormat="0" applyFill="0" applyProtection="0">
      <alignment horizontal="center"/>
    </xf>
    <xf numFmtId="0" fontId="17" fillId="0" borderId="39" applyNumberFormat="0" applyFill="0" applyProtection="0">
      <alignment horizontal="center"/>
    </xf>
    <xf numFmtId="0" fontId="17" fillId="0" borderId="39" applyNumberFormat="0" applyFill="0" applyProtection="0">
      <alignment horizontal="center"/>
    </xf>
    <xf numFmtId="0" fontId="17" fillId="0" borderId="39" applyNumberFormat="0" applyFill="0" applyProtection="0">
      <alignment horizontal="center"/>
    </xf>
    <xf numFmtId="0" fontId="77" fillId="0" borderId="39" applyNumberFormat="0" applyFill="0" applyProtection="0">
      <alignment horizontal="center"/>
    </xf>
    <xf numFmtId="0" fontId="17" fillId="0" borderId="39" applyNumberFormat="0" applyFill="0" applyProtection="0">
      <alignment horizontal="center"/>
    </xf>
    <xf numFmtId="0" fontId="17" fillId="0" borderId="39" applyNumberFormat="0" applyFill="0" applyProtection="0">
      <alignment horizontal="center"/>
    </xf>
    <xf numFmtId="0" fontId="17" fillId="0" borderId="39" applyNumberFormat="0" applyFill="0" applyProtection="0">
      <alignment horizontal="center"/>
    </xf>
    <xf numFmtId="0" fontId="17" fillId="0" borderId="39" applyNumberFormat="0" applyFill="0" applyProtection="0">
      <alignment horizontal="center"/>
    </xf>
    <xf numFmtId="0" fontId="17" fillId="0" borderId="39" applyNumberFormat="0" applyFill="0" applyProtection="0">
      <alignment horizontal="center"/>
    </xf>
    <xf numFmtId="0" fontId="17" fillId="0" borderId="39" applyNumberFormat="0" applyFill="0" applyProtection="0">
      <alignment horizontal="center"/>
    </xf>
    <xf numFmtId="0" fontId="17" fillId="0" borderId="39" applyNumberFormat="0" applyFill="0" applyProtection="0">
      <alignment horizontal="center"/>
    </xf>
    <xf numFmtId="0" fontId="17" fillId="0" borderId="39" applyNumberFormat="0" applyFill="0" applyProtection="0">
      <alignment horizontal="center"/>
    </xf>
    <xf numFmtId="0" fontId="17" fillId="0" borderId="40" applyNumberFormat="0" applyFont="0" applyFill="0" applyAlignment="0" applyProtection="0"/>
    <xf numFmtId="0" fontId="17" fillId="0" borderId="40" applyNumberFormat="0" applyFont="0" applyFill="0" applyAlignment="0" applyProtection="0"/>
    <xf numFmtId="0" fontId="77" fillId="0" borderId="0" applyNumberFormat="0" applyFill="0" applyBorder="0" applyProtection="0">
      <alignment horizontal="left"/>
    </xf>
    <xf numFmtId="0" fontId="17" fillId="0" borderId="0" applyNumberFormat="0" applyFill="0" applyBorder="0" applyProtection="0">
      <alignment horizontal="left"/>
    </xf>
    <xf numFmtId="0" fontId="17" fillId="0" borderId="0" applyNumberFormat="0" applyFill="0" applyBorder="0" applyProtection="0">
      <alignment horizontal="left"/>
    </xf>
    <xf numFmtId="0" fontId="17" fillId="0" borderId="0" applyNumberFormat="0" applyFill="0" applyBorder="0" applyProtection="0">
      <alignment horizontal="left"/>
    </xf>
    <xf numFmtId="0" fontId="17" fillId="0" borderId="0" applyNumberFormat="0" applyFill="0" applyBorder="0" applyProtection="0">
      <alignment horizontal="left"/>
    </xf>
    <xf numFmtId="0" fontId="77" fillId="0" borderId="0" applyNumberFormat="0" applyFill="0" applyBorder="0" applyProtection="0">
      <alignment horizontal="left"/>
    </xf>
    <xf numFmtId="0" fontId="17" fillId="0" borderId="0" applyNumberFormat="0" applyFill="0" applyBorder="0" applyProtection="0">
      <alignment horizontal="left"/>
    </xf>
    <xf numFmtId="0" fontId="17" fillId="0" borderId="0" applyNumberFormat="0" applyFill="0" applyBorder="0" applyProtection="0">
      <alignment horizontal="left"/>
    </xf>
    <xf numFmtId="0" fontId="17" fillId="0" borderId="0" applyNumberFormat="0" applyFill="0" applyBorder="0" applyProtection="0">
      <alignment horizontal="left"/>
    </xf>
    <xf numFmtId="0" fontId="17" fillId="0" borderId="0" applyNumberFormat="0" applyFill="0" applyBorder="0" applyProtection="0">
      <alignment horizontal="left"/>
    </xf>
    <xf numFmtId="0" fontId="77" fillId="0" borderId="0" applyNumberFormat="0" applyFill="0" applyBorder="0" applyProtection="0">
      <alignment horizontal="left"/>
    </xf>
    <xf numFmtId="0" fontId="17" fillId="0" borderId="0" applyNumberFormat="0" applyFill="0" applyBorder="0" applyProtection="0">
      <alignment horizontal="left"/>
    </xf>
    <xf numFmtId="0" fontId="17" fillId="0" borderId="0" applyNumberFormat="0" applyFill="0" applyBorder="0" applyProtection="0">
      <alignment horizontal="left"/>
    </xf>
    <xf numFmtId="0" fontId="17" fillId="0" borderId="0" applyNumberFormat="0" applyFill="0" applyBorder="0" applyProtection="0">
      <alignment horizontal="left"/>
    </xf>
    <xf numFmtId="0" fontId="17" fillId="0" borderId="0" applyNumberFormat="0" applyFill="0" applyBorder="0" applyProtection="0">
      <alignment horizontal="left"/>
    </xf>
    <xf numFmtId="0" fontId="17" fillId="0" borderId="0" applyNumberFormat="0" applyFill="0" applyBorder="0" applyProtection="0">
      <alignment horizontal="left"/>
    </xf>
    <xf numFmtId="0" fontId="17" fillId="0" borderId="0" applyNumberFormat="0" applyFill="0" applyBorder="0" applyProtection="0">
      <alignment horizontal="left"/>
    </xf>
    <xf numFmtId="0" fontId="17" fillId="0" borderId="0" applyNumberFormat="0" applyFill="0" applyBorder="0" applyProtection="0">
      <alignment horizontal="left"/>
    </xf>
    <xf numFmtId="0" fontId="17" fillId="0" borderId="0" applyNumberFormat="0" applyFill="0" applyBorder="0" applyProtection="0">
      <alignment horizontal="left"/>
    </xf>
    <xf numFmtId="0" fontId="17" fillId="0" borderId="0" applyNumberFormat="0" applyFill="0" applyBorder="0" applyProtection="0">
      <alignment horizontal="left"/>
    </xf>
    <xf numFmtId="0" fontId="17" fillId="0" borderId="0" applyNumberFormat="0" applyFill="0" applyBorder="0" applyProtection="0">
      <alignment horizontal="left"/>
    </xf>
    <xf numFmtId="0" fontId="17" fillId="0" borderId="0" applyNumberFormat="0" applyFill="0" applyBorder="0" applyProtection="0">
      <alignment horizontal="left"/>
    </xf>
    <xf numFmtId="0" fontId="17" fillId="0" borderId="0" applyNumberFormat="0" applyFill="0" applyBorder="0" applyProtection="0">
      <alignment horizontal="left"/>
    </xf>
    <xf numFmtId="0" fontId="17" fillId="0" borderId="0" applyNumberFormat="0" applyFill="0" applyBorder="0" applyProtection="0">
      <alignment horizontal="left"/>
    </xf>
    <xf numFmtId="0" fontId="17" fillId="0" borderId="0" applyNumberFormat="0" applyFill="0" applyBorder="0" applyProtection="0">
      <alignment horizontal="left"/>
    </xf>
    <xf numFmtId="0" fontId="17" fillId="0" borderId="0" applyNumberFormat="0" applyFill="0" applyBorder="0" applyProtection="0">
      <alignment horizontal="left"/>
    </xf>
    <xf numFmtId="0" fontId="17" fillId="0" borderId="0" applyNumberFormat="0" applyFill="0" applyBorder="0" applyProtection="0">
      <alignment horizontal="left"/>
    </xf>
    <xf numFmtId="0" fontId="17" fillId="0" borderId="0" applyNumberFormat="0" applyFill="0" applyBorder="0" applyProtection="0">
      <alignment horizontal="left"/>
    </xf>
    <xf numFmtId="0" fontId="17" fillId="0" borderId="0" applyNumberFormat="0" applyFill="0" applyBorder="0" applyProtection="0">
      <alignment horizontal="left"/>
    </xf>
    <xf numFmtId="0" fontId="77" fillId="0" borderId="0" applyNumberFormat="0" applyFill="0" applyBorder="0" applyProtection="0">
      <alignment horizontal="left"/>
    </xf>
    <xf numFmtId="0" fontId="17" fillId="0" borderId="0" applyNumberFormat="0" applyFill="0" applyBorder="0" applyProtection="0">
      <alignment horizontal="left"/>
    </xf>
    <xf numFmtId="0" fontId="17" fillId="0" borderId="0" applyNumberFormat="0" applyFill="0" applyBorder="0" applyProtection="0">
      <alignment horizontal="left"/>
    </xf>
    <xf numFmtId="0" fontId="17" fillId="0" borderId="0" applyNumberFormat="0" applyFill="0" applyBorder="0" applyProtection="0">
      <alignment horizontal="left"/>
    </xf>
    <xf numFmtId="0" fontId="17" fillId="0" borderId="0" applyNumberFormat="0" applyFill="0" applyBorder="0" applyProtection="0">
      <alignment horizontal="left"/>
    </xf>
    <xf numFmtId="0" fontId="77" fillId="0" borderId="0" applyNumberFormat="0" applyFill="0" applyBorder="0" applyProtection="0">
      <alignment horizontal="left"/>
    </xf>
    <xf numFmtId="0" fontId="17" fillId="0" borderId="0" applyNumberFormat="0" applyFill="0" applyBorder="0" applyProtection="0">
      <alignment horizontal="left"/>
    </xf>
    <xf numFmtId="0" fontId="17" fillId="0" borderId="0" applyNumberFormat="0" applyFill="0" applyBorder="0" applyProtection="0">
      <alignment horizontal="left"/>
    </xf>
    <xf numFmtId="0" fontId="17" fillId="0" borderId="0" applyNumberFormat="0" applyFill="0" applyBorder="0" applyProtection="0">
      <alignment horizontal="left"/>
    </xf>
    <xf numFmtId="0" fontId="17" fillId="0" borderId="0" applyNumberFormat="0" applyFill="0" applyBorder="0" applyProtection="0">
      <alignment horizontal="left"/>
    </xf>
    <xf numFmtId="0" fontId="17" fillId="0" borderId="0" applyNumberFormat="0" applyFill="0" applyBorder="0" applyProtection="0">
      <alignment horizontal="left"/>
    </xf>
    <xf numFmtId="0" fontId="17" fillId="0" borderId="0" applyNumberFormat="0" applyFill="0" applyBorder="0" applyProtection="0">
      <alignment horizontal="left"/>
    </xf>
    <xf numFmtId="0" fontId="17" fillId="0" borderId="0" applyNumberFormat="0" applyFill="0" applyBorder="0" applyProtection="0">
      <alignment horizontal="left"/>
    </xf>
    <xf numFmtId="0" fontId="17" fillId="0" borderId="0" applyNumberFormat="0" applyFill="0" applyBorder="0" applyProtection="0">
      <alignment horizontal="left"/>
    </xf>
    <xf numFmtId="0" fontId="78" fillId="0" borderId="0" applyNumberFormat="0" applyFill="0" applyBorder="0" applyProtection="0">
      <alignment horizontal="centerContinuous"/>
    </xf>
    <xf numFmtId="0" fontId="78" fillId="0" borderId="0" applyNumberFormat="0" applyFill="0" applyProtection="0">
      <alignment horizontal="centerContinuous"/>
    </xf>
    <xf numFmtId="0" fontId="78" fillId="0" borderId="0" applyNumberFormat="0" applyFill="0" applyProtection="0">
      <alignment horizontal="centerContinuous"/>
    </xf>
    <xf numFmtId="0" fontId="17" fillId="0" borderId="0" applyNumberFormat="0" applyFill="0" applyBorder="0" applyProtection="0">
      <alignment horizontal="centerContinuous"/>
    </xf>
    <xf numFmtId="0" fontId="17" fillId="0" borderId="0" applyNumberFormat="0" applyFill="0" applyBorder="0" applyProtection="0">
      <alignment horizontal="centerContinuous"/>
    </xf>
    <xf numFmtId="0" fontId="17" fillId="0" borderId="0" applyNumberFormat="0" applyFill="0" applyBorder="0" applyProtection="0">
      <alignment horizontal="centerContinuous"/>
    </xf>
    <xf numFmtId="0" fontId="17" fillId="0" borderId="0" applyNumberFormat="0" applyFill="0" applyBorder="0" applyProtection="0">
      <alignment horizontal="centerContinuous"/>
    </xf>
    <xf numFmtId="0" fontId="78" fillId="0" borderId="0" applyNumberFormat="0" applyFill="0" applyBorder="0" applyProtection="0">
      <alignment horizontal="centerContinuous"/>
    </xf>
    <xf numFmtId="0" fontId="17" fillId="0" borderId="0" applyNumberFormat="0" applyFill="0" applyBorder="0" applyProtection="0">
      <alignment horizontal="centerContinuous"/>
    </xf>
    <xf numFmtId="0" fontId="17" fillId="0" borderId="0" applyNumberFormat="0" applyFill="0" applyBorder="0" applyProtection="0">
      <alignment horizontal="centerContinuous"/>
    </xf>
    <xf numFmtId="0" fontId="17" fillId="0" borderId="0" applyNumberFormat="0" applyFill="0" applyBorder="0" applyProtection="0">
      <alignment horizontal="centerContinuous"/>
    </xf>
    <xf numFmtId="0" fontId="17" fillId="0" borderId="0" applyNumberFormat="0" applyFill="0" applyBorder="0" applyProtection="0">
      <alignment horizontal="centerContinuous"/>
    </xf>
    <xf numFmtId="0" fontId="78" fillId="0" borderId="0" applyNumberFormat="0" applyFill="0" applyBorder="0" applyProtection="0">
      <alignment horizontal="centerContinuous"/>
    </xf>
    <xf numFmtId="0" fontId="17" fillId="0" borderId="0" applyNumberFormat="0" applyFill="0" applyBorder="0" applyProtection="0">
      <alignment horizontal="centerContinuous"/>
    </xf>
    <xf numFmtId="0" fontId="17" fillId="0" borderId="0" applyNumberFormat="0" applyFill="0" applyBorder="0" applyProtection="0">
      <alignment horizontal="centerContinuous"/>
    </xf>
    <xf numFmtId="0" fontId="17" fillId="0" borderId="0" applyNumberFormat="0" applyFill="0" applyBorder="0" applyProtection="0">
      <alignment horizontal="centerContinuous"/>
    </xf>
    <xf numFmtId="0" fontId="17" fillId="0" borderId="0" applyNumberFormat="0" applyFill="0" applyBorder="0" applyProtection="0">
      <alignment horizontal="centerContinuous"/>
    </xf>
    <xf numFmtId="0" fontId="17" fillId="0" borderId="0" applyNumberFormat="0" applyFill="0" applyBorder="0" applyProtection="0">
      <alignment horizontal="centerContinuous"/>
    </xf>
    <xf numFmtId="0" fontId="17" fillId="0" borderId="0" applyNumberFormat="0" applyFill="0" applyBorder="0" applyProtection="0">
      <alignment horizontal="centerContinuous"/>
    </xf>
    <xf numFmtId="0" fontId="17" fillId="0" borderId="0" applyNumberFormat="0" applyFill="0" applyBorder="0" applyProtection="0">
      <alignment horizontal="centerContinuous"/>
    </xf>
    <xf numFmtId="0" fontId="17" fillId="0" borderId="0" applyNumberFormat="0" applyFill="0" applyBorder="0" applyProtection="0">
      <alignment horizontal="centerContinuous"/>
    </xf>
    <xf numFmtId="0" fontId="17" fillId="0" borderId="0" applyNumberFormat="0" applyFill="0" applyBorder="0" applyProtection="0">
      <alignment horizontal="centerContinuous"/>
    </xf>
    <xf numFmtId="0" fontId="17" fillId="0" borderId="0" applyNumberFormat="0" applyFill="0" applyBorder="0" applyProtection="0">
      <alignment horizontal="centerContinuous"/>
    </xf>
    <xf numFmtId="0" fontId="17" fillId="0" borderId="0" applyNumberFormat="0" applyFill="0" applyBorder="0" applyProtection="0">
      <alignment horizontal="centerContinuous"/>
    </xf>
    <xf numFmtId="0" fontId="17" fillId="0" borderId="0" applyNumberFormat="0" applyFill="0" applyBorder="0" applyProtection="0">
      <alignment horizontal="centerContinuous"/>
    </xf>
    <xf numFmtId="0" fontId="17" fillId="0" borderId="0" applyNumberFormat="0" applyFill="0" applyBorder="0" applyProtection="0">
      <alignment horizontal="centerContinuous"/>
    </xf>
    <xf numFmtId="0" fontId="17" fillId="0" borderId="0" applyNumberFormat="0" applyFill="0" applyBorder="0" applyProtection="0">
      <alignment horizontal="centerContinuous"/>
    </xf>
    <xf numFmtId="0" fontId="17" fillId="0" borderId="0" applyNumberFormat="0" applyFill="0" applyBorder="0" applyProtection="0">
      <alignment horizontal="centerContinuous"/>
    </xf>
    <xf numFmtId="0" fontId="17" fillId="0" borderId="0" applyNumberFormat="0" applyFill="0" applyBorder="0" applyProtection="0">
      <alignment horizontal="centerContinuous"/>
    </xf>
    <xf numFmtId="0" fontId="17" fillId="0" borderId="0" applyNumberFormat="0" applyFill="0" applyBorder="0" applyProtection="0">
      <alignment horizontal="centerContinuous"/>
    </xf>
    <xf numFmtId="0" fontId="17" fillId="0" borderId="0" applyNumberFormat="0" applyFill="0" applyBorder="0" applyProtection="0">
      <alignment horizontal="centerContinuous"/>
    </xf>
    <xf numFmtId="0" fontId="78" fillId="0" borderId="0" applyNumberFormat="0" applyFill="0" applyBorder="0" applyProtection="0">
      <alignment horizontal="centerContinuous"/>
    </xf>
    <xf numFmtId="0" fontId="17" fillId="0" borderId="0" applyNumberFormat="0" applyFill="0" applyBorder="0" applyProtection="0">
      <alignment horizontal="centerContinuous"/>
    </xf>
    <xf numFmtId="0" fontId="17" fillId="0" borderId="0" applyNumberFormat="0" applyFill="0" applyBorder="0" applyProtection="0">
      <alignment horizontal="centerContinuous"/>
    </xf>
    <xf numFmtId="0" fontId="17" fillId="0" borderId="0" applyNumberFormat="0" applyFill="0" applyBorder="0" applyProtection="0">
      <alignment horizontal="centerContinuous"/>
    </xf>
    <xf numFmtId="0" fontId="17" fillId="0" borderId="0" applyNumberFormat="0" applyFill="0" applyBorder="0" applyProtection="0">
      <alignment horizontal="centerContinuous"/>
    </xf>
    <xf numFmtId="0" fontId="78" fillId="0" borderId="0" applyNumberFormat="0" applyFill="0" applyBorder="0" applyProtection="0">
      <alignment horizontal="centerContinuous"/>
    </xf>
    <xf numFmtId="0" fontId="17" fillId="0" borderId="0" applyNumberFormat="0" applyFill="0" applyBorder="0" applyProtection="0">
      <alignment horizontal="centerContinuous"/>
    </xf>
    <xf numFmtId="0" fontId="17" fillId="0" borderId="0" applyNumberFormat="0" applyFill="0" applyBorder="0" applyProtection="0">
      <alignment horizontal="centerContinuous"/>
    </xf>
    <xf numFmtId="0" fontId="17" fillId="0" borderId="0" applyNumberFormat="0" applyFill="0" applyBorder="0" applyProtection="0">
      <alignment horizontal="centerContinuous"/>
    </xf>
    <xf numFmtId="0" fontId="17" fillId="0" borderId="0" applyNumberFormat="0" applyFill="0" applyBorder="0" applyProtection="0">
      <alignment horizontal="centerContinuous"/>
    </xf>
    <xf numFmtId="0" fontId="17" fillId="0" borderId="0" applyNumberFormat="0" applyFill="0" applyBorder="0" applyProtection="0">
      <alignment horizontal="centerContinuous"/>
    </xf>
    <xf numFmtId="0" fontId="17" fillId="0" borderId="0" applyNumberFormat="0" applyFill="0" applyBorder="0" applyProtection="0">
      <alignment horizontal="centerContinuous"/>
    </xf>
    <xf numFmtId="0" fontId="17" fillId="0" borderId="0" applyNumberFormat="0" applyFill="0" applyBorder="0" applyProtection="0">
      <alignment horizontal="centerContinuous"/>
    </xf>
    <xf numFmtId="0" fontId="17" fillId="0" borderId="0" applyNumberFormat="0" applyFill="0" applyBorder="0" applyProtection="0">
      <alignment horizontal="centerContinuous"/>
    </xf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177" fontId="17" fillId="0" borderId="0" applyNumberFormat="0" applyFill="0" applyBorder="0" applyAlignment="0" applyProtection="0"/>
    <xf numFmtId="177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177" fontId="17" fillId="0" borderId="0" applyNumberFormat="0" applyFill="0" applyBorder="0" applyAlignment="0" applyProtection="0"/>
    <xf numFmtId="177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177" fontId="17" fillId="0" borderId="0" applyNumberFormat="0" applyFill="0" applyBorder="0" applyAlignment="0" applyProtection="0"/>
    <xf numFmtId="177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177" fontId="17" fillId="0" borderId="0" applyNumberFormat="0" applyFill="0" applyBorder="0" applyAlignment="0" applyProtection="0"/>
    <xf numFmtId="177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67" fillId="0" borderId="0" applyNumberFormat="0" applyFont="0" applyFill="0" applyBorder="0" applyAlignment="0" applyProtection="0"/>
    <xf numFmtId="0" fontId="17" fillId="0" borderId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177" fontId="17" fillId="0" borderId="0" applyNumberFormat="0" applyFill="0" applyBorder="0" applyAlignment="0" applyProtection="0"/>
    <xf numFmtId="177" fontId="17" fillId="0" borderId="0" applyNumberFormat="0" applyFill="0" applyBorder="0" applyAlignment="0" applyProtection="0"/>
    <xf numFmtId="0" fontId="79" fillId="0" borderId="0"/>
    <xf numFmtId="0" fontId="80" fillId="0" borderId="0"/>
    <xf numFmtId="0" fontId="79" fillId="0" borderId="0"/>
    <xf numFmtId="0" fontId="81" fillId="0" borderId="0" applyNumberFormat="0" applyFill="0" applyBorder="0" applyAlignment="0" applyProtection="0"/>
    <xf numFmtId="0" fontId="17" fillId="0" borderId="0"/>
    <xf numFmtId="0" fontId="17" fillId="0" borderId="0"/>
    <xf numFmtId="177" fontId="17" fillId="0" borderId="0"/>
    <xf numFmtId="177" fontId="17" fillId="0" borderId="0"/>
    <xf numFmtId="0" fontId="17" fillId="0" borderId="0"/>
    <xf numFmtId="0" fontId="17" fillId="0" borderId="0"/>
    <xf numFmtId="177" fontId="17" fillId="0" borderId="0"/>
    <xf numFmtId="177" fontId="17" fillId="0" borderId="0"/>
    <xf numFmtId="9" fontId="82" fillId="0" borderId="0" applyFont="0" applyFill="0" applyBorder="0" applyAlignment="0" applyProtection="0"/>
    <xf numFmtId="179" fontId="83" fillId="0" borderId="0"/>
    <xf numFmtId="165" fontId="82" fillId="0" borderId="0" applyFont="0" applyFill="0" applyBorder="0" applyAlignment="0" applyProtection="0"/>
    <xf numFmtId="40" fontId="83" fillId="0" borderId="0"/>
    <xf numFmtId="10" fontId="82" fillId="0" borderId="0" applyFont="0" applyFill="0" applyBorder="0" applyAlignment="0" applyProtection="0"/>
    <xf numFmtId="14" fontId="65" fillId="0" borderId="0"/>
    <xf numFmtId="49" fontId="84" fillId="28" borderId="0" applyFill="0" applyBorder="0">
      <alignment horizontal="left"/>
    </xf>
    <xf numFmtId="0" fontId="85" fillId="0" borderId="0" applyFill="0" applyBorder="0">
      <alignment vertical="center"/>
    </xf>
    <xf numFmtId="179" fontId="82" fillId="0" borderId="0" applyFont="0" applyFill="0" applyBorder="0" applyAlignment="0" applyProtection="0"/>
    <xf numFmtId="3" fontId="63" fillId="0" borderId="0"/>
    <xf numFmtId="233" fontId="63" fillId="0" borderId="0" applyBorder="0"/>
    <xf numFmtId="39" fontId="74" fillId="0" borderId="0" applyFont="0" applyFill="0" applyBorder="0" applyAlignment="0" applyProtection="0"/>
    <xf numFmtId="0" fontId="86" fillId="29" borderId="0" applyNumberFormat="0" applyBorder="0" applyAlignment="0" applyProtection="0"/>
    <xf numFmtId="177" fontId="86" fillId="29" borderId="0" applyNumberFormat="0" applyBorder="0" applyAlignment="0" applyProtection="0"/>
    <xf numFmtId="177" fontId="86" fillId="29" borderId="0" applyNumberFormat="0" applyBorder="0" applyAlignment="0" applyProtection="0"/>
    <xf numFmtId="0" fontId="86" fillId="29" borderId="0" applyNumberFormat="0" applyBorder="0" applyAlignment="0" applyProtection="0"/>
    <xf numFmtId="0" fontId="86" fillId="30" borderId="0" applyNumberFormat="0" applyBorder="0" applyAlignment="0" applyProtection="0"/>
    <xf numFmtId="177" fontId="86" fillId="30" borderId="0" applyNumberFormat="0" applyBorder="0" applyAlignment="0" applyProtection="0"/>
    <xf numFmtId="177" fontId="86" fillId="30" borderId="0" applyNumberFormat="0" applyBorder="0" applyAlignment="0" applyProtection="0"/>
    <xf numFmtId="0" fontId="86" fillId="30" borderId="0" applyNumberFormat="0" applyBorder="0" applyAlignment="0" applyProtection="0"/>
    <xf numFmtId="0" fontId="86" fillId="31" borderId="0" applyNumberFormat="0" applyBorder="0" applyAlignment="0" applyProtection="0"/>
    <xf numFmtId="177" fontId="86" fillId="31" borderId="0" applyNumberFormat="0" applyBorder="0" applyAlignment="0" applyProtection="0"/>
    <xf numFmtId="177" fontId="86" fillId="31" borderId="0" applyNumberFormat="0" applyBorder="0" applyAlignment="0" applyProtection="0"/>
    <xf numFmtId="0" fontId="86" fillId="31" borderId="0" applyNumberFormat="0" applyBorder="0" applyAlignment="0" applyProtection="0"/>
    <xf numFmtId="0" fontId="86" fillId="32" borderId="0" applyNumberFormat="0" applyBorder="0" applyAlignment="0" applyProtection="0"/>
    <xf numFmtId="177" fontId="86" fillId="32" borderId="0" applyNumberFormat="0" applyBorder="0" applyAlignment="0" applyProtection="0"/>
    <xf numFmtId="177" fontId="86" fillId="32" borderId="0" applyNumberFormat="0" applyBorder="0" applyAlignment="0" applyProtection="0"/>
    <xf numFmtId="0" fontId="86" fillId="32" borderId="0" applyNumberFormat="0" applyBorder="0" applyAlignment="0" applyProtection="0"/>
    <xf numFmtId="0" fontId="86" fillId="33" borderId="0" applyNumberFormat="0" applyBorder="0" applyAlignment="0" applyProtection="0"/>
    <xf numFmtId="177" fontId="86" fillId="33" borderId="0" applyNumberFormat="0" applyBorder="0" applyAlignment="0" applyProtection="0"/>
    <xf numFmtId="177" fontId="86" fillId="33" borderId="0" applyNumberFormat="0" applyBorder="0" applyAlignment="0" applyProtection="0"/>
    <xf numFmtId="0" fontId="86" fillId="33" borderId="0" applyNumberFormat="0" applyBorder="0" applyAlignment="0" applyProtection="0"/>
    <xf numFmtId="0" fontId="86" fillId="34" borderId="0" applyNumberFormat="0" applyBorder="0" applyAlignment="0" applyProtection="0"/>
    <xf numFmtId="177" fontId="86" fillId="34" borderId="0" applyNumberFormat="0" applyBorder="0" applyAlignment="0" applyProtection="0"/>
    <xf numFmtId="177" fontId="86" fillId="34" borderId="0" applyNumberFormat="0" applyBorder="0" applyAlignment="0" applyProtection="0"/>
    <xf numFmtId="0" fontId="86" fillId="34" borderId="0" applyNumberFormat="0" applyBorder="0" applyAlignment="0" applyProtection="0"/>
    <xf numFmtId="208" fontId="74" fillId="0" borderId="0" applyFont="0" applyFill="0" applyBorder="0" applyAlignment="0" applyProtection="0"/>
    <xf numFmtId="0" fontId="17" fillId="0" borderId="0" applyFont="0" applyFill="0" applyBorder="0" applyAlignment="0" applyProtection="0"/>
    <xf numFmtId="234" fontId="17" fillId="0" borderId="0" applyFont="0" applyFill="0" applyBorder="0" applyAlignment="0" applyProtection="0"/>
    <xf numFmtId="0" fontId="86" fillId="35" borderId="0" applyNumberFormat="0" applyBorder="0" applyAlignment="0" applyProtection="0"/>
    <xf numFmtId="177" fontId="86" fillId="35" borderId="0" applyNumberFormat="0" applyBorder="0" applyAlignment="0" applyProtection="0"/>
    <xf numFmtId="177" fontId="86" fillId="35" borderId="0" applyNumberFormat="0" applyBorder="0" applyAlignment="0" applyProtection="0"/>
    <xf numFmtId="0" fontId="86" fillId="35" borderId="0" applyNumberFormat="0" applyBorder="0" applyAlignment="0" applyProtection="0"/>
    <xf numFmtId="0" fontId="86" fillId="36" borderId="0" applyNumberFormat="0" applyBorder="0" applyAlignment="0" applyProtection="0"/>
    <xf numFmtId="177" fontId="86" fillId="36" borderId="0" applyNumberFormat="0" applyBorder="0" applyAlignment="0" applyProtection="0"/>
    <xf numFmtId="177" fontId="86" fillId="36" borderId="0" applyNumberFormat="0" applyBorder="0" applyAlignment="0" applyProtection="0"/>
    <xf numFmtId="0" fontId="86" fillId="36" borderId="0" applyNumberFormat="0" applyBorder="0" applyAlignment="0" applyProtection="0"/>
    <xf numFmtId="0" fontId="86" fillId="37" borderId="0" applyNumberFormat="0" applyBorder="0" applyAlignment="0" applyProtection="0"/>
    <xf numFmtId="177" fontId="86" fillId="37" borderId="0" applyNumberFormat="0" applyBorder="0" applyAlignment="0" applyProtection="0"/>
    <xf numFmtId="177" fontId="86" fillId="37" borderId="0" applyNumberFormat="0" applyBorder="0" applyAlignment="0" applyProtection="0"/>
    <xf numFmtId="0" fontId="86" fillId="37" borderId="0" applyNumberFormat="0" applyBorder="0" applyAlignment="0" applyProtection="0"/>
    <xf numFmtId="0" fontId="86" fillId="32" borderId="0" applyNumberFormat="0" applyBorder="0" applyAlignment="0" applyProtection="0"/>
    <xf numFmtId="177" fontId="86" fillId="32" borderId="0" applyNumberFormat="0" applyBorder="0" applyAlignment="0" applyProtection="0"/>
    <xf numFmtId="177" fontId="86" fillId="32" borderId="0" applyNumberFormat="0" applyBorder="0" applyAlignment="0" applyProtection="0"/>
    <xf numFmtId="0" fontId="86" fillId="32" borderId="0" applyNumberFormat="0" applyBorder="0" applyAlignment="0" applyProtection="0"/>
    <xf numFmtId="0" fontId="86" fillId="35" borderId="0" applyNumberFormat="0" applyBorder="0" applyAlignment="0" applyProtection="0"/>
    <xf numFmtId="177" fontId="86" fillId="35" borderId="0" applyNumberFormat="0" applyBorder="0" applyAlignment="0" applyProtection="0"/>
    <xf numFmtId="177" fontId="86" fillId="35" borderId="0" applyNumberFormat="0" applyBorder="0" applyAlignment="0" applyProtection="0"/>
    <xf numFmtId="0" fontId="86" fillId="35" borderId="0" applyNumberFormat="0" applyBorder="0" applyAlignment="0" applyProtection="0"/>
    <xf numFmtId="0" fontId="86" fillId="38" borderId="0" applyNumberFormat="0" applyBorder="0" applyAlignment="0" applyProtection="0"/>
    <xf numFmtId="177" fontId="86" fillId="38" borderId="0" applyNumberFormat="0" applyBorder="0" applyAlignment="0" applyProtection="0"/>
    <xf numFmtId="177" fontId="86" fillId="38" borderId="0" applyNumberFormat="0" applyBorder="0" applyAlignment="0" applyProtection="0"/>
    <xf numFmtId="0" fontId="86" fillId="38" borderId="0" applyNumberFormat="0" applyBorder="0" applyAlignment="0" applyProtection="0"/>
    <xf numFmtId="0" fontId="87" fillId="39" borderId="0" applyNumberFormat="0" applyBorder="0" applyAlignment="0" applyProtection="0"/>
    <xf numFmtId="177" fontId="87" fillId="39" borderId="0" applyNumberFormat="0" applyBorder="0" applyAlignment="0" applyProtection="0"/>
    <xf numFmtId="177" fontId="87" fillId="39" borderId="0" applyNumberFormat="0" applyBorder="0" applyAlignment="0" applyProtection="0"/>
    <xf numFmtId="0" fontId="87" fillId="39" borderId="0" applyNumberFormat="0" applyBorder="0" applyAlignment="0" applyProtection="0"/>
    <xf numFmtId="0" fontId="87" fillId="36" borderId="0" applyNumberFormat="0" applyBorder="0" applyAlignment="0" applyProtection="0"/>
    <xf numFmtId="177" fontId="87" fillId="36" borderId="0" applyNumberFormat="0" applyBorder="0" applyAlignment="0" applyProtection="0"/>
    <xf numFmtId="177" fontId="87" fillId="36" borderId="0" applyNumberFormat="0" applyBorder="0" applyAlignment="0" applyProtection="0"/>
    <xf numFmtId="0" fontId="87" fillId="36" borderId="0" applyNumberFormat="0" applyBorder="0" applyAlignment="0" applyProtection="0"/>
    <xf numFmtId="0" fontId="87" fillId="37" borderId="0" applyNumberFormat="0" applyBorder="0" applyAlignment="0" applyProtection="0"/>
    <xf numFmtId="177" fontId="87" fillId="37" borderId="0" applyNumberFormat="0" applyBorder="0" applyAlignment="0" applyProtection="0"/>
    <xf numFmtId="177" fontId="87" fillId="37" borderId="0" applyNumberFormat="0" applyBorder="0" applyAlignment="0" applyProtection="0"/>
    <xf numFmtId="0" fontId="87" fillId="37" borderId="0" applyNumberFormat="0" applyBorder="0" applyAlignment="0" applyProtection="0"/>
    <xf numFmtId="0" fontId="87" fillId="40" borderId="0" applyNumberFormat="0" applyBorder="0" applyAlignment="0" applyProtection="0"/>
    <xf numFmtId="177" fontId="87" fillId="40" borderId="0" applyNumberFormat="0" applyBorder="0" applyAlignment="0" applyProtection="0"/>
    <xf numFmtId="177" fontId="87" fillId="40" borderId="0" applyNumberFormat="0" applyBorder="0" applyAlignment="0" applyProtection="0"/>
    <xf numFmtId="0" fontId="87" fillId="40" borderId="0" applyNumberFormat="0" applyBorder="0" applyAlignment="0" applyProtection="0"/>
    <xf numFmtId="0" fontId="87" fillId="41" borderId="0" applyNumberFormat="0" applyBorder="0" applyAlignment="0" applyProtection="0"/>
    <xf numFmtId="177" fontId="87" fillId="41" borderId="0" applyNumberFormat="0" applyBorder="0" applyAlignment="0" applyProtection="0"/>
    <xf numFmtId="177" fontId="87" fillId="41" borderId="0" applyNumberFormat="0" applyBorder="0" applyAlignment="0" applyProtection="0"/>
    <xf numFmtId="0" fontId="87" fillId="41" borderId="0" applyNumberFormat="0" applyBorder="0" applyAlignment="0" applyProtection="0"/>
    <xf numFmtId="0" fontId="87" fillId="42" borderId="0" applyNumberFormat="0" applyBorder="0" applyAlignment="0" applyProtection="0"/>
    <xf numFmtId="177" fontId="87" fillId="42" borderId="0" applyNumberFormat="0" applyBorder="0" applyAlignment="0" applyProtection="0"/>
    <xf numFmtId="177" fontId="87" fillId="42" borderId="0" applyNumberFormat="0" applyBorder="0" applyAlignment="0" applyProtection="0"/>
    <xf numFmtId="0" fontId="87" fillId="42" borderId="0" applyNumberFormat="0" applyBorder="0" applyAlignment="0" applyProtection="0"/>
    <xf numFmtId="9" fontId="88" fillId="0" borderId="0"/>
    <xf numFmtId="0" fontId="87" fillId="43" borderId="0" applyNumberFormat="0" applyBorder="0" applyAlignment="0" applyProtection="0"/>
    <xf numFmtId="177" fontId="87" fillId="43" borderId="0" applyNumberFormat="0" applyBorder="0" applyAlignment="0" applyProtection="0"/>
    <xf numFmtId="177" fontId="87" fillId="43" borderId="0" applyNumberFormat="0" applyBorder="0" applyAlignment="0" applyProtection="0"/>
    <xf numFmtId="0" fontId="87" fillId="43" borderId="0" applyNumberFormat="0" applyBorder="0" applyAlignment="0" applyProtection="0"/>
    <xf numFmtId="0" fontId="87" fillId="44" borderId="0" applyNumberFormat="0" applyBorder="0" applyAlignment="0" applyProtection="0"/>
    <xf numFmtId="177" fontId="87" fillId="44" borderId="0" applyNumberFormat="0" applyBorder="0" applyAlignment="0" applyProtection="0"/>
    <xf numFmtId="177" fontId="87" fillId="44" borderId="0" applyNumberFormat="0" applyBorder="0" applyAlignment="0" applyProtection="0"/>
    <xf numFmtId="0" fontId="87" fillId="44" borderId="0" applyNumberFormat="0" applyBorder="0" applyAlignment="0" applyProtection="0"/>
    <xf numFmtId="0" fontId="87" fillId="45" borderId="0" applyNumberFormat="0" applyBorder="0" applyAlignment="0" applyProtection="0"/>
    <xf numFmtId="177" fontId="87" fillId="45" borderId="0" applyNumberFormat="0" applyBorder="0" applyAlignment="0" applyProtection="0"/>
    <xf numFmtId="177" fontId="87" fillId="45" borderId="0" applyNumberFormat="0" applyBorder="0" applyAlignment="0" applyProtection="0"/>
    <xf numFmtId="0" fontId="87" fillId="45" borderId="0" applyNumberFormat="0" applyBorder="0" applyAlignment="0" applyProtection="0"/>
    <xf numFmtId="0" fontId="87" fillId="40" borderId="0" applyNumberFormat="0" applyBorder="0" applyAlignment="0" applyProtection="0"/>
    <xf numFmtId="177" fontId="87" fillId="40" borderId="0" applyNumberFormat="0" applyBorder="0" applyAlignment="0" applyProtection="0"/>
    <xf numFmtId="177" fontId="87" fillId="40" borderId="0" applyNumberFormat="0" applyBorder="0" applyAlignment="0" applyProtection="0"/>
    <xf numFmtId="0" fontId="87" fillId="40" borderId="0" applyNumberFormat="0" applyBorder="0" applyAlignment="0" applyProtection="0"/>
    <xf numFmtId="0" fontId="87" fillId="41" borderId="0" applyNumberFormat="0" applyBorder="0" applyAlignment="0" applyProtection="0"/>
    <xf numFmtId="177" fontId="87" fillId="41" borderId="0" applyNumberFormat="0" applyBorder="0" applyAlignment="0" applyProtection="0"/>
    <xf numFmtId="177" fontId="87" fillId="41" borderId="0" applyNumberFormat="0" applyBorder="0" applyAlignment="0" applyProtection="0"/>
    <xf numFmtId="0" fontId="87" fillId="41" borderId="0" applyNumberFormat="0" applyBorder="0" applyAlignment="0" applyProtection="0"/>
    <xf numFmtId="0" fontId="87" fillId="46" borderId="0" applyNumberFormat="0" applyBorder="0" applyAlignment="0" applyProtection="0"/>
    <xf numFmtId="177" fontId="87" fillId="46" borderId="0" applyNumberFormat="0" applyBorder="0" applyAlignment="0" applyProtection="0"/>
    <xf numFmtId="177" fontId="87" fillId="46" borderId="0" applyNumberFormat="0" applyBorder="0" applyAlignment="0" applyProtection="0"/>
    <xf numFmtId="0" fontId="87" fillId="46" borderId="0" applyNumberFormat="0" applyBorder="0" applyAlignment="0" applyProtection="0"/>
    <xf numFmtId="235" fontId="85" fillId="0" borderId="0" applyFont="0" applyFill="0" applyBorder="0" applyAlignment="0" applyProtection="0">
      <protection hidden="1"/>
    </xf>
    <xf numFmtId="235" fontId="85" fillId="0" borderId="0" applyFont="0" applyFill="0" applyBorder="0" applyAlignment="0" applyProtection="0">
      <protection hidden="1"/>
    </xf>
    <xf numFmtId="235" fontId="89" fillId="47" borderId="0" applyFont="0" applyFill="0" applyBorder="0" applyAlignment="0" applyProtection="0">
      <protection hidden="1"/>
    </xf>
    <xf numFmtId="235" fontId="89" fillId="47" borderId="0" applyFont="0" applyFill="0" applyBorder="0" applyAlignment="0" applyProtection="0">
      <protection hidden="1"/>
    </xf>
    <xf numFmtId="235" fontId="89" fillId="47" borderId="0" applyFont="0" applyFill="0" applyBorder="0" applyAlignment="0" applyProtection="0">
      <protection hidden="1"/>
    </xf>
    <xf numFmtId="235" fontId="89" fillId="47" borderId="0" applyFont="0" applyFill="0" applyBorder="0" applyAlignment="0" applyProtection="0">
      <protection hidden="1"/>
    </xf>
    <xf numFmtId="236" fontId="85" fillId="0" borderId="0" applyFont="0" applyFill="0" applyBorder="0" applyAlignment="0" applyProtection="0">
      <protection hidden="1"/>
    </xf>
    <xf numFmtId="236" fontId="85" fillId="0" borderId="0" applyFont="0" applyFill="0" applyBorder="0" applyAlignment="0" applyProtection="0">
      <protection hidden="1"/>
    </xf>
    <xf numFmtId="0" fontId="90" fillId="48" borderId="0" applyFont="0" applyFill="0" applyBorder="0" applyAlignment="0" applyProtection="0">
      <protection locked="0"/>
    </xf>
    <xf numFmtId="237" fontId="91" fillId="49" borderId="0" applyNumberFormat="0" applyFont="0" applyBorder="0" applyAlignment="0">
      <alignment horizontal="right"/>
    </xf>
    <xf numFmtId="238" fontId="92" fillId="49" borderId="34" applyFont="0">
      <alignment horizontal="right"/>
    </xf>
    <xf numFmtId="0" fontId="85" fillId="0" borderId="0" applyNumberFormat="0" applyFill="0" applyBorder="0" applyAlignment="0" applyProtection="0"/>
    <xf numFmtId="0" fontId="85" fillId="0" borderId="0" applyNumberFormat="0" applyFill="0" applyBorder="0" applyAlignment="0" applyProtection="0"/>
    <xf numFmtId="239" fontId="88" fillId="0" borderId="0" applyFont="0" applyFill="0" applyBorder="0" applyAlignment="0" applyProtection="0"/>
    <xf numFmtId="240" fontId="88" fillId="0" borderId="0" applyFont="0" applyFill="0" applyBorder="0" applyAlignment="0" applyProtection="0"/>
    <xf numFmtId="173" fontId="93" fillId="50" borderId="0">
      <alignment horizontal="left"/>
    </xf>
    <xf numFmtId="0" fontId="94" fillId="0" borderId="0">
      <alignment horizontal="right"/>
    </xf>
    <xf numFmtId="0" fontId="89" fillId="0" borderId="0">
      <alignment horizontal="center" wrapText="1"/>
      <protection locked="0"/>
    </xf>
    <xf numFmtId="0" fontId="89" fillId="0" borderId="0">
      <alignment horizontal="center" wrapText="1"/>
      <protection locked="0"/>
    </xf>
    <xf numFmtId="177" fontId="89" fillId="0" borderId="0">
      <alignment horizontal="center" wrapText="1"/>
      <protection locked="0"/>
    </xf>
    <xf numFmtId="177" fontId="89" fillId="0" borderId="0">
      <alignment horizontal="center" wrapText="1"/>
      <protection locked="0"/>
    </xf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177" fontId="17" fillId="0" borderId="0" applyNumberFormat="0" applyFill="0" applyBorder="0" applyAlignment="0" applyProtection="0"/>
    <xf numFmtId="177" fontId="17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6" fillId="0" borderId="41" applyNumberFormat="0" applyFill="0" applyBorder="0" applyAlignment="0" applyProtection="0"/>
    <xf numFmtId="0" fontId="22" fillId="0" borderId="41" applyNumberFormat="0" applyFill="0" applyBorder="0" applyAlignment="0" applyProtection="0"/>
    <xf numFmtId="0" fontId="22" fillId="0" borderId="41" applyNumberFormat="0" applyFill="0" applyBorder="0" applyAlignment="0" applyProtection="0"/>
    <xf numFmtId="0" fontId="97" fillId="0" borderId="41" applyNumberFormat="0" applyFill="0" applyBorder="0" applyAlignment="0" applyProtection="0"/>
    <xf numFmtId="0" fontId="85" fillId="0" borderId="41" applyNumberFormat="0" applyFill="0" applyAlignment="0" applyProtection="0"/>
    <xf numFmtId="0" fontId="85" fillId="0" borderId="41" applyNumberFormat="0" applyFill="0" applyAlignment="0" applyProtection="0"/>
    <xf numFmtId="0" fontId="98" fillId="0" borderId="0"/>
    <xf numFmtId="241" fontId="88" fillId="0" borderId="0" applyFont="0" applyFill="0" applyBorder="0" applyAlignment="0" applyProtection="0"/>
    <xf numFmtId="242" fontId="88" fillId="0" borderId="0" applyFont="0" applyFill="0" applyBorder="0" applyAlignment="0" applyProtection="0"/>
    <xf numFmtId="10" fontId="99" fillId="0" borderId="0" applyNumberFormat="0" applyFill="0" applyBorder="0" applyAlignment="0" applyProtection="0">
      <alignment horizontal="right"/>
    </xf>
    <xf numFmtId="0" fontId="100" fillId="30" borderId="0" applyNumberFormat="0" applyBorder="0" applyAlignment="0" applyProtection="0"/>
    <xf numFmtId="177" fontId="100" fillId="30" borderId="0" applyNumberFormat="0" applyBorder="0" applyAlignment="0" applyProtection="0"/>
    <xf numFmtId="177" fontId="100" fillId="30" borderId="0" applyNumberFormat="0" applyBorder="0" applyAlignment="0" applyProtection="0"/>
    <xf numFmtId="0" fontId="100" fillId="30" borderId="0" applyNumberFormat="0" applyBorder="0" applyAlignment="0" applyProtection="0"/>
    <xf numFmtId="243" fontId="101" fillId="0" borderId="0" applyFont="0" applyFill="0" applyBorder="0" applyAlignment="0" applyProtection="0">
      <protection hidden="1"/>
    </xf>
    <xf numFmtId="244" fontId="102" fillId="51" borderId="42" applyFont="0" applyFill="0" applyBorder="0" applyAlignment="0" applyProtection="0">
      <alignment horizontal="center"/>
    </xf>
    <xf numFmtId="245" fontId="89" fillId="0" borderId="0" applyFont="0" applyFill="0" applyBorder="0" applyAlignment="0" applyProtection="0"/>
    <xf numFmtId="0" fontId="103" fillId="0" borderId="0" applyNumberFormat="0" applyFill="0" applyBorder="0" applyAlignment="0" applyProtection="0"/>
    <xf numFmtId="0" fontId="104" fillId="52" borderId="43"/>
    <xf numFmtId="179" fontId="105" fillId="0" borderId="0" applyNumberFormat="0" applyFill="0" applyBorder="0" applyAlignment="0" applyProtection="0"/>
    <xf numFmtId="0" fontId="17" fillId="0" borderId="44" applyNumberFormat="0" applyFill="0" applyAlignment="0" applyProtection="0"/>
    <xf numFmtId="0" fontId="17" fillId="0" borderId="44" applyNumberFormat="0" applyFill="0" applyAlignment="0" applyProtection="0"/>
    <xf numFmtId="246" fontId="17" fillId="0" borderId="0" applyFont="0" applyFill="0" applyBorder="0" applyAlignment="0" applyProtection="0"/>
    <xf numFmtId="247" fontId="17" fillId="0" borderId="0" applyFont="0" applyFill="0" applyBorder="0" applyAlignment="0" applyProtection="0"/>
    <xf numFmtId="248" fontId="106" fillId="0" borderId="0" applyFont="0" applyFill="0" applyBorder="0" applyAlignment="0" applyProtection="0"/>
    <xf numFmtId="0" fontId="107" fillId="0" borderId="0"/>
    <xf numFmtId="0" fontId="17" fillId="0" borderId="0" applyNumberFormat="0" applyFill="0" applyBorder="0" applyAlignment="0"/>
    <xf numFmtId="2" fontId="85" fillId="53" borderId="0" applyNumberFormat="0" applyFont="0" applyBorder="0" applyAlignment="0" applyProtection="0"/>
    <xf numFmtId="2" fontId="85" fillId="53" borderId="0" applyNumberFormat="0" applyFont="0" applyBorder="0" applyAlignment="0" applyProtection="0"/>
    <xf numFmtId="0" fontId="17" fillId="0" borderId="0" applyFill="0" applyBorder="0" applyAlignment="0"/>
    <xf numFmtId="177" fontId="17" fillId="0" borderId="0" applyFill="0" applyBorder="0" applyAlignment="0"/>
    <xf numFmtId="177" fontId="17" fillId="0" borderId="0" applyFill="0" applyBorder="0" applyAlignment="0"/>
    <xf numFmtId="218" fontId="108" fillId="0" borderId="0" applyFill="0" applyBorder="0" applyAlignment="0"/>
    <xf numFmtId="170" fontId="108" fillId="0" borderId="0" applyFill="0" applyBorder="0" applyAlignment="0"/>
    <xf numFmtId="191" fontId="74" fillId="0" borderId="0" applyFill="0" applyBorder="0" applyAlignment="0"/>
    <xf numFmtId="208" fontId="74" fillId="0" borderId="0" applyFill="0" applyBorder="0" applyAlignment="0"/>
    <xf numFmtId="249" fontId="17" fillId="0" borderId="0" applyFill="0" applyBorder="0" applyAlignment="0"/>
    <xf numFmtId="249" fontId="17" fillId="0" borderId="0" applyFill="0" applyBorder="0" applyAlignment="0"/>
    <xf numFmtId="249" fontId="17" fillId="0" borderId="0" applyFill="0" applyBorder="0" applyAlignment="0"/>
    <xf numFmtId="250" fontId="17" fillId="0" borderId="0" applyFill="0" applyBorder="0" applyAlignment="0"/>
    <xf numFmtId="250" fontId="17" fillId="0" borderId="0" applyFill="0" applyBorder="0" applyAlignment="0"/>
    <xf numFmtId="250" fontId="17" fillId="0" borderId="0" applyFill="0" applyBorder="0" applyAlignment="0"/>
    <xf numFmtId="218" fontId="108" fillId="0" borderId="0" applyFill="0" applyBorder="0" applyAlignment="0"/>
    <xf numFmtId="40" fontId="109" fillId="54" borderId="45">
      <alignment horizontal="right"/>
    </xf>
    <xf numFmtId="0" fontId="110" fillId="55" borderId="46" applyNumberFormat="0" applyAlignment="0" applyProtection="0"/>
    <xf numFmtId="177" fontId="110" fillId="55" borderId="46" applyNumberFormat="0" applyAlignment="0" applyProtection="0"/>
    <xf numFmtId="177" fontId="110" fillId="55" borderId="46" applyNumberFormat="0" applyAlignment="0" applyProtection="0"/>
    <xf numFmtId="0" fontId="110" fillId="55" borderId="46" applyNumberFormat="0" applyAlignment="0" applyProtection="0"/>
    <xf numFmtId="251" fontId="111" fillId="0" borderId="47"/>
    <xf numFmtId="1" fontId="112" fillId="0" borderId="0"/>
    <xf numFmtId="252" fontId="113" fillId="56" borderId="0" applyBorder="0" applyProtection="0">
      <alignment horizontal="left" vertical="center"/>
    </xf>
    <xf numFmtId="0" fontId="114" fillId="57" borderId="48" applyNumberFormat="0" applyAlignment="0" applyProtection="0"/>
    <xf numFmtId="177" fontId="114" fillId="57" borderId="48" applyNumberFormat="0" applyAlignment="0" applyProtection="0"/>
    <xf numFmtId="177" fontId="114" fillId="57" borderId="48" applyNumberFormat="0" applyAlignment="0" applyProtection="0"/>
    <xf numFmtId="0" fontId="114" fillId="57" borderId="48" applyNumberFormat="0" applyAlignment="0" applyProtection="0"/>
    <xf numFmtId="0" fontId="115" fillId="54" borderId="49">
      <alignment horizontal="left" vertical="center"/>
    </xf>
    <xf numFmtId="0" fontId="116" fillId="54" borderId="0" applyNumberFormat="0" applyBorder="0" applyAlignment="0" applyProtection="0">
      <alignment horizontal="left"/>
      <protection locked="0"/>
    </xf>
    <xf numFmtId="0" fontId="117" fillId="0" borderId="0" applyNumberFormat="0" applyBorder="0" applyProtection="0">
      <alignment horizontal="center" vertical="center"/>
    </xf>
    <xf numFmtId="0" fontId="17" fillId="0" borderId="0">
      <alignment horizontal="center" wrapText="1"/>
      <protection hidden="1"/>
    </xf>
    <xf numFmtId="0" fontId="17" fillId="0" borderId="0">
      <alignment horizontal="center" wrapText="1"/>
      <protection hidden="1"/>
    </xf>
    <xf numFmtId="177" fontId="17" fillId="0" borderId="0">
      <alignment horizontal="center" wrapText="1"/>
      <protection hidden="1"/>
    </xf>
    <xf numFmtId="177" fontId="17" fillId="0" borderId="0">
      <alignment horizontal="center" wrapText="1"/>
      <protection hidden="1"/>
    </xf>
    <xf numFmtId="0" fontId="118" fillId="0" borderId="50" applyNumberFormat="0" applyFill="0" applyProtection="0">
      <alignment horizontal="center" vertical="center"/>
    </xf>
    <xf numFmtId="0" fontId="119" fillId="0" borderId="0" applyNumberFormat="0" applyFill="0" applyBorder="0" applyProtection="0">
      <alignment horizontal="right" vertical="center"/>
    </xf>
    <xf numFmtId="253" fontId="17" fillId="0" borderId="0"/>
    <xf numFmtId="253" fontId="17" fillId="0" borderId="0"/>
    <xf numFmtId="253" fontId="17" fillId="0" borderId="0"/>
    <xf numFmtId="253" fontId="17" fillId="0" borderId="0"/>
    <xf numFmtId="253" fontId="17" fillId="0" borderId="0"/>
    <xf numFmtId="253" fontId="17" fillId="0" borderId="0"/>
    <xf numFmtId="253" fontId="17" fillId="0" borderId="0"/>
    <xf numFmtId="253" fontId="17" fillId="0" borderId="0"/>
    <xf numFmtId="253" fontId="17" fillId="0" borderId="0"/>
    <xf numFmtId="253" fontId="17" fillId="0" borderId="0"/>
    <xf numFmtId="253" fontId="17" fillId="0" borderId="0"/>
    <xf numFmtId="253" fontId="17" fillId="0" borderId="0"/>
    <xf numFmtId="253" fontId="17" fillId="0" borderId="0"/>
    <xf numFmtId="253" fontId="17" fillId="0" borderId="0"/>
    <xf numFmtId="253" fontId="17" fillId="0" borderId="0"/>
    <xf numFmtId="253" fontId="17" fillId="0" borderId="0"/>
    <xf numFmtId="253" fontId="17" fillId="0" borderId="0"/>
    <xf numFmtId="253" fontId="17" fillId="0" borderId="0"/>
    <xf numFmtId="253" fontId="17" fillId="0" borderId="0"/>
    <xf numFmtId="253" fontId="17" fillId="0" borderId="0"/>
    <xf numFmtId="253" fontId="17" fillId="0" borderId="0"/>
    <xf numFmtId="253" fontId="17" fillId="0" borderId="0"/>
    <xf numFmtId="253" fontId="17" fillId="0" borderId="0"/>
    <xf numFmtId="253" fontId="17" fillId="0" borderId="0"/>
    <xf numFmtId="249" fontId="17" fillId="0" borderId="0" applyFont="0" applyFill="0" applyBorder="0" applyAlignment="0" applyProtection="0"/>
    <xf numFmtId="249" fontId="17" fillId="0" borderId="0" applyFont="0" applyFill="0" applyBorder="0" applyAlignment="0" applyProtection="0"/>
    <xf numFmtId="249" fontId="17" fillId="0" borderId="0" applyFont="0" applyFill="0" applyBorder="0" applyAlignment="0" applyProtection="0"/>
    <xf numFmtId="38" fontId="120" fillId="0" borderId="0">
      <alignment horizontal="center"/>
      <protection locked="0"/>
    </xf>
    <xf numFmtId="0" fontId="121" fillId="0" borderId="0" applyFont="0" applyFill="0" applyBorder="0" applyAlignment="0" applyProtection="0">
      <alignment horizontal="right"/>
    </xf>
    <xf numFmtId="0" fontId="121" fillId="0" borderId="0" applyFont="0" applyFill="0" applyBorder="0" applyAlignment="0" applyProtection="0"/>
    <xf numFmtId="254" fontId="122" fillId="0" borderId="0" applyFill="0" applyBorder="0" applyProtection="0"/>
    <xf numFmtId="43" fontId="12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1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1" fontId="17" fillId="0" borderId="0" applyFont="0" applyFill="0" applyBorder="0" applyAlignment="0" applyProtection="0"/>
    <xf numFmtId="41" fontId="17" fillId="0" borderId="0" applyFont="0" applyFill="0" applyBorder="0" applyAlignment="0" applyProtection="0"/>
    <xf numFmtId="0" fontId="121" fillId="0" borderId="0" applyFont="0" applyFill="0" applyBorder="0" applyAlignment="0" applyProtection="0"/>
    <xf numFmtId="43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2" fontId="17" fillId="0" borderId="0" applyFont="0" applyFill="0" applyBorder="0" applyAlignment="0" applyProtection="0"/>
    <xf numFmtId="0" fontId="121" fillId="0" borderId="0" applyFont="0" applyFill="0" applyBorder="0" applyAlignment="0" applyProtection="0"/>
    <xf numFmtId="43" fontId="124" fillId="0" borderId="0" applyFont="0" applyFill="0" applyBorder="0" applyAlignment="0" applyProtection="0"/>
    <xf numFmtId="40" fontId="125" fillId="0" borderId="0" applyFont="0" applyFill="0" applyBorder="0" applyAlignment="0" applyProtection="0"/>
    <xf numFmtId="40" fontId="125" fillId="0" borderId="0" applyFont="0" applyFill="0" applyBorder="0" applyAlignment="0" applyProtection="0"/>
    <xf numFmtId="37" fontId="17" fillId="0" borderId="0" applyFont="0" applyFill="0" applyBorder="0" applyAlignment="0" applyProtection="0"/>
    <xf numFmtId="37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17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86" fillId="0" borderId="0" applyFont="0" applyFill="0" applyBorder="0" applyAlignment="0" applyProtection="0"/>
    <xf numFmtId="43" fontId="86" fillId="0" borderId="0" applyFont="0" applyFill="0" applyBorder="0" applyAlignment="0" applyProtection="0"/>
    <xf numFmtId="43" fontId="86" fillId="0" borderId="0" applyFont="0" applyFill="0" applyBorder="0" applyAlignment="0" applyProtection="0"/>
    <xf numFmtId="44" fontId="86" fillId="0" borderId="0" applyFont="0" applyFill="0" applyBorder="0" applyAlignment="0" applyProtection="0"/>
    <xf numFmtId="40" fontId="125" fillId="0" borderId="0" applyFont="0" applyFill="0" applyBorder="0" applyAlignment="0" applyProtection="0"/>
    <xf numFmtId="43" fontId="17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1" fillId="0" borderId="0" applyFont="0" applyFill="0" applyBorder="0" applyAlignment="0" applyProtection="0"/>
    <xf numFmtId="191" fontId="85" fillId="0" borderId="0"/>
    <xf numFmtId="191" fontId="85" fillId="0" borderId="0"/>
    <xf numFmtId="0" fontId="127" fillId="0" borderId="0" applyFont="0" applyFill="0" applyBorder="0" applyAlignment="0" applyProtection="0"/>
    <xf numFmtId="3" fontId="17" fillId="0" borderId="0" applyFont="0" applyFill="0" applyBorder="0" applyAlignment="0" applyProtection="0">
      <alignment vertical="top"/>
    </xf>
    <xf numFmtId="3" fontId="17" fillId="0" borderId="0" applyFont="0" applyFill="0" applyBorder="0" applyAlignment="0" applyProtection="0">
      <alignment vertical="top"/>
    </xf>
    <xf numFmtId="3" fontId="17" fillId="0" borderId="0" applyFont="0" applyFill="0" applyBorder="0" applyAlignment="0" applyProtection="0">
      <alignment vertical="top"/>
    </xf>
    <xf numFmtId="3" fontId="17" fillId="0" borderId="0" applyFont="0" applyFill="0" applyBorder="0" applyAlignment="0" applyProtection="0">
      <alignment vertical="top"/>
    </xf>
    <xf numFmtId="255" fontId="128" fillId="0" borderId="0" applyFont="0" applyFill="0" applyBorder="0" applyProtection="0">
      <alignment horizontal="right"/>
    </xf>
    <xf numFmtId="0" fontId="129" fillId="58" borderId="0">
      <alignment horizontal="center" vertical="center" wrapText="1"/>
    </xf>
    <xf numFmtId="0" fontId="130" fillId="0" borderId="0" applyNumberFormat="0" applyFill="0" applyBorder="0">
      <alignment horizontal="right"/>
    </xf>
    <xf numFmtId="237" fontId="131" fillId="0" borderId="0"/>
    <xf numFmtId="0" fontId="132" fillId="0" borderId="0" applyNumberFormat="0" applyAlignment="0">
      <alignment horizontal="left"/>
    </xf>
    <xf numFmtId="0" fontId="133" fillId="59" borderId="51">
      <alignment vertical="center"/>
    </xf>
    <xf numFmtId="0" fontId="17" fillId="0" borderId="0">
      <alignment horizontal="left"/>
    </xf>
    <xf numFmtId="0" fontId="17" fillId="0" borderId="0">
      <alignment horizontal="left"/>
    </xf>
    <xf numFmtId="177" fontId="17" fillId="0" borderId="0">
      <alignment horizontal="left"/>
    </xf>
    <xf numFmtId="177" fontId="17" fillId="0" borderId="0">
      <alignment horizontal="left"/>
    </xf>
    <xf numFmtId="0" fontId="17" fillId="0" borderId="0"/>
    <xf numFmtId="0" fontId="17" fillId="0" borderId="0"/>
    <xf numFmtId="177" fontId="17" fillId="0" borderId="0"/>
    <xf numFmtId="177" fontId="17" fillId="0" borderId="0"/>
    <xf numFmtId="0" fontId="17" fillId="0" borderId="0">
      <alignment horizontal="left"/>
    </xf>
    <xf numFmtId="0" fontId="17" fillId="0" borderId="0">
      <alignment horizontal="left"/>
    </xf>
    <xf numFmtId="177" fontId="17" fillId="0" borderId="0">
      <alignment horizontal="left"/>
    </xf>
    <xf numFmtId="177" fontId="17" fillId="0" borderId="0">
      <alignment horizontal="left"/>
    </xf>
    <xf numFmtId="256" fontId="17" fillId="0" borderId="0" applyFill="0" applyBorder="0">
      <alignment horizontal="right"/>
      <protection locked="0"/>
    </xf>
    <xf numFmtId="256" fontId="17" fillId="0" borderId="0" applyFill="0" applyBorder="0">
      <alignment horizontal="right"/>
      <protection locked="0"/>
    </xf>
    <xf numFmtId="256" fontId="17" fillId="0" borderId="0" applyFill="0" applyBorder="0">
      <alignment horizontal="right"/>
      <protection locked="0"/>
    </xf>
    <xf numFmtId="256" fontId="17" fillId="0" borderId="0" applyFill="0" applyBorder="0">
      <alignment horizontal="right"/>
      <protection locked="0"/>
    </xf>
    <xf numFmtId="179" fontId="18" fillId="0" borderId="0"/>
    <xf numFmtId="218" fontId="108" fillId="0" borderId="0" applyFont="0" applyFill="0" applyBorder="0" applyAlignment="0" applyProtection="0"/>
    <xf numFmtId="8" fontId="134" fillId="0" borderId="52">
      <protection locked="0"/>
    </xf>
    <xf numFmtId="257" fontId="121" fillId="0" borderId="0" applyFont="0" applyFill="0" applyBorder="0" applyAlignment="0" applyProtection="0">
      <alignment horizontal="right"/>
    </xf>
    <xf numFmtId="0" fontId="135" fillId="0" borderId="0" applyFont="0" applyFill="0" applyBorder="0" applyAlignment="0" applyProtection="0"/>
    <xf numFmtId="8" fontId="125" fillId="0" borderId="0" applyFont="0" applyFill="0" applyBorder="0" applyAlignment="0" applyProtection="0"/>
    <xf numFmtId="0" fontId="121" fillId="0" borderId="0" applyFont="0" applyFill="0" applyBorder="0" applyAlignment="0" applyProtection="0"/>
    <xf numFmtId="5" fontId="17" fillId="0" borderId="0" applyFont="0" applyFill="0" applyBorder="0" applyAlignment="0" applyProtection="0">
      <alignment vertical="top"/>
    </xf>
    <xf numFmtId="5" fontId="17" fillId="0" borderId="0" applyFont="0" applyFill="0" applyBorder="0" applyAlignment="0" applyProtection="0">
      <alignment vertical="top"/>
    </xf>
    <xf numFmtId="5" fontId="17" fillId="0" borderId="0" applyFont="0" applyFill="0" applyBorder="0" applyAlignment="0" applyProtection="0">
      <alignment vertical="top"/>
    </xf>
    <xf numFmtId="5" fontId="17" fillId="0" borderId="0" applyFont="0" applyFill="0" applyBorder="0" applyAlignment="0" applyProtection="0">
      <alignment vertical="top"/>
    </xf>
    <xf numFmtId="258" fontId="121" fillId="0" borderId="0" applyFill="0" applyBorder="0" applyProtection="0">
      <alignment vertical="center"/>
    </xf>
    <xf numFmtId="0" fontId="125" fillId="0" borderId="0" applyFont="0" applyFill="0" applyBorder="0" applyAlignment="0">
      <protection locked="0"/>
    </xf>
    <xf numFmtId="0" fontId="125" fillId="0" borderId="0" applyFont="0" applyFill="0" applyBorder="0" applyAlignment="0">
      <protection locked="0"/>
    </xf>
    <xf numFmtId="177" fontId="125" fillId="0" borderId="0" applyFont="0" applyFill="0" applyBorder="0" applyAlignment="0">
      <protection locked="0"/>
    </xf>
    <xf numFmtId="177" fontId="125" fillId="0" borderId="0" applyFont="0" applyFill="0" applyBorder="0" applyAlignment="0">
      <protection locked="0"/>
    </xf>
    <xf numFmtId="0" fontId="63" fillId="48" borderId="0" applyFont="0" applyBorder="0"/>
    <xf numFmtId="0" fontId="136" fillId="0" borderId="0"/>
    <xf numFmtId="0" fontId="137" fillId="52" borderId="0" applyAlignment="0">
      <protection locked="0"/>
    </xf>
    <xf numFmtId="3" fontId="18" fillId="0" borderId="0">
      <alignment horizontal="right" vertical="center"/>
    </xf>
    <xf numFmtId="3" fontId="138" fillId="0" borderId="0">
      <alignment vertical="center"/>
    </xf>
    <xf numFmtId="38" fontId="139" fillId="60" borderId="45">
      <protection locked="0"/>
    </xf>
    <xf numFmtId="259" fontId="140" fillId="0" borderId="0" applyFont="0" applyFill="0" applyBorder="0" applyAlignment="0" applyProtection="0"/>
    <xf numFmtId="260" fontId="121" fillId="0" borderId="0" applyFont="0" applyFill="0" applyBorder="0" applyAlignment="0" applyProtection="0"/>
    <xf numFmtId="0" fontId="121" fillId="0" borderId="0" applyFont="0" applyFill="0" applyBorder="0" applyAlignment="0" applyProtection="0"/>
    <xf numFmtId="14" fontId="141" fillId="0" borderId="0" applyFill="0" applyBorder="0" applyAlignment="0"/>
    <xf numFmtId="0" fontId="142" fillId="0" borderId="0">
      <protection locked="0"/>
    </xf>
    <xf numFmtId="39" fontId="99" fillId="0" borderId="0" applyFont="0" applyFill="0" applyBorder="0" applyProtection="0">
      <alignment horizontal="right"/>
    </xf>
    <xf numFmtId="0" fontId="143" fillId="0" borderId="0"/>
    <xf numFmtId="261" fontId="17" fillId="0" borderId="53">
      <alignment vertical="center"/>
    </xf>
    <xf numFmtId="261" fontId="17" fillId="0" borderId="53">
      <alignment vertical="center"/>
    </xf>
    <xf numFmtId="261" fontId="17" fillId="0" borderId="53">
      <alignment vertical="center"/>
    </xf>
    <xf numFmtId="2" fontId="109" fillId="61" borderId="0">
      <alignment horizontal="left"/>
      <protection hidden="1"/>
    </xf>
    <xf numFmtId="262" fontId="17" fillId="0" borderId="0" applyFont="0" applyFill="0" applyBorder="0" applyAlignment="0" applyProtection="0"/>
    <xf numFmtId="263" fontId="17" fillId="0" borderId="0" applyFont="0" applyFill="0" applyBorder="0" applyAlignment="0" applyProtection="0"/>
    <xf numFmtId="15" fontId="144" fillId="0" borderId="54" applyFont="0" applyFill="0" applyBorder="0" applyAlignment="0" applyProtection="0">
      <alignment horizontal="center"/>
      <protection hidden="1"/>
    </xf>
    <xf numFmtId="264" fontId="82" fillId="0" borderId="0"/>
    <xf numFmtId="265" fontId="121" fillId="0" borderId="55" applyNumberFormat="0" applyFont="0" applyFill="0" applyAlignment="0" applyProtection="0"/>
    <xf numFmtId="0" fontId="145" fillId="0" borderId="0" applyFill="0" applyBorder="0" applyAlignment="0" applyProtection="0"/>
    <xf numFmtId="237" fontId="146" fillId="0" borderId="28"/>
    <xf numFmtId="0" fontId="143" fillId="0" borderId="18"/>
    <xf numFmtId="0" fontId="143" fillId="0" borderId="18"/>
    <xf numFmtId="0" fontId="147" fillId="0" borderId="18" applyNumberFormat="0" applyAlignment="0" applyProtection="0"/>
    <xf numFmtId="0" fontId="148" fillId="62" borderId="0"/>
    <xf numFmtId="249" fontId="17" fillId="0" borderId="0" applyFill="0" applyBorder="0" applyAlignment="0"/>
    <xf numFmtId="249" fontId="17" fillId="0" borderId="0" applyFill="0" applyBorder="0" applyAlignment="0"/>
    <xf numFmtId="249" fontId="17" fillId="0" borderId="0" applyFill="0" applyBorder="0" applyAlignment="0"/>
    <xf numFmtId="218" fontId="108" fillId="0" borderId="0" applyFill="0" applyBorder="0" applyAlignment="0"/>
    <xf numFmtId="249" fontId="17" fillId="0" borderId="0" applyFill="0" applyBorder="0" applyAlignment="0"/>
    <xf numFmtId="249" fontId="17" fillId="0" borderId="0" applyFill="0" applyBorder="0" applyAlignment="0"/>
    <xf numFmtId="249" fontId="17" fillId="0" borderId="0" applyFill="0" applyBorder="0" applyAlignment="0"/>
    <xf numFmtId="250" fontId="17" fillId="0" borderId="0" applyFill="0" applyBorder="0" applyAlignment="0"/>
    <xf numFmtId="250" fontId="17" fillId="0" borderId="0" applyFill="0" applyBorder="0" applyAlignment="0"/>
    <xf numFmtId="250" fontId="17" fillId="0" borderId="0" applyFill="0" applyBorder="0" applyAlignment="0"/>
    <xf numFmtId="218" fontId="108" fillId="0" borderId="0" applyFill="0" applyBorder="0" applyAlignment="0"/>
    <xf numFmtId="0" fontId="149" fillId="0" borderId="0" applyNumberFormat="0" applyAlignment="0">
      <alignment horizontal="left"/>
    </xf>
    <xf numFmtId="0" fontId="90" fillId="0" borderId="0" applyFont="0" applyFill="0" applyBorder="0" applyProtection="0">
      <alignment horizontal="left"/>
      <protection locked="0"/>
    </xf>
    <xf numFmtId="9" fontId="150" fillId="0" borderId="56" applyNumberFormat="0" applyBorder="0" applyAlignment="0">
      <protection locked="0"/>
    </xf>
    <xf numFmtId="266" fontId="101" fillId="0" borderId="0" applyFont="0" applyFill="0" applyBorder="0" applyAlignment="0" applyProtection="0">
      <alignment horizontal="center"/>
      <protection hidden="1"/>
    </xf>
    <xf numFmtId="49" fontId="17" fillId="0" borderId="0" applyFont="0" applyFill="0" applyBorder="0" applyProtection="0">
      <alignment horizontal="right"/>
    </xf>
    <xf numFmtId="49" fontId="17" fillId="0" borderId="30" applyFont="0" applyFill="0" applyBorder="0" applyAlignment="0"/>
    <xf numFmtId="49" fontId="17" fillId="0" borderId="30" applyFont="0" applyFill="0" applyBorder="0" applyAlignment="0"/>
    <xf numFmtId="49" fontId="17" fillId="0" borderId="30" applyFont="0" applyFill="0" applyBorder="0" applyAlignment="0"/>
    <xf numFmtId="49" fontId="17" fillId="0" borderId="30" applyFont="0" applyFill="0" applyBorder="0" applyAlignment="0"/>
    <xf numFmtId="177" fontId="17" fillId="0" borderId="0" applyFont="0" applyFill="0" applyBorder="0" applyAlignment="0" applyProtection="0"/>
    <xf numFmtId="0" fontId="151" fillId="0" borderId="0"/>
    <xf numFmtId="0" fontId="152" fillId="0" borderId="0" applyNumberFormat="0" applyFill="0" applyBorder="0" applyAlignment="0" applyProtection="0"/>
    <xf numFmtId="177" fontId="152" fillId="0" borderId="0" applyNumberFormat="0" applyFill="0" applyBorder="0" applyAlignment="0" applyProtection="0"/>
    <xf numFmtId="177" fontId="152" fillId="0" borderId="0" applyNumberFormat="0" applyFill="0" applyBorder="0" applyAlignment="0" applyProtection="0"/>
    <xf numFmtId="0" fontId="152" fillId="0" borderId="0" applyNumberFormat="0" applyFill="0" applyBorder="0" applyAlignment="0" applyProtection="0"/>
    <xf numFmtId="267" fontId="85" fillId="63" borderId="57" applyNumberFormat="0" applyFont="0" applyBorder="0" applyAlignment="0" applyProtection="0">
      <alignment horizontal="right"/>
    </xf>
    <xf numFmtId="267" fontId="85" fillId="63" borderId="57" applyNumberFormat="0" applyFont="0" applyBorder="0" applyAlignment="0" applyProtection="0">
      <alignment horizontal="right"/>
    </xf>
    <xf numFmtId="0" fontId="142" fillId="0" borderId="0">
      <protection locked="0"/>
    </xf>
    <xf numFmtId="0" fontId="142" fillId="0" borderId="0">
      <protection locked="0"/>
    </xf>
    <xf numFmtId="0" fontId="153" fillId="0" borderId="0">
      <protection locked="0"/>
    </xf>
    <xf numFmtId="0" fontId="142" fillId="0" borderId="0">
      <protection locked="0"/>
    </xf>
    <xf numFmtId="0" fontId="142" fillId="0" borderId="0">
      <protection locked="0"/>
    </xf>
    <xf numFmtId="0" fontId="142" fillId="0" borderId="0">
      <protection locked="0"/>
    </xf>
    <xf numFmtId="0" fontId="153" fillId="0" borderId="0">
      <protection locked="0"/>
    </xf>
    <xf numFmtId="268" fontId="63" fillId="0" borderId="0">
      <alignment horizontal="right"/>
    </xf>
    <xf numFmtId="2" fontId="17" fillId="0" borderId="58" applyFill="0" applyBorder="0"/>
    <xf numFmtId="269" fontId="144" fillId="0" borderId="54" applyFont="0" applyFill="0" applyBorder="0" applyAlignment="0" applyProtection="0">
      <alignment horizontal="right"/>
      <protection hidden="1"/>
    </xf>
    <xf numFmtId="0" fontId="18" fillId="0" borderId="0" applyFont="0" applyFill="0" applyBorder="0" applyAlignment="0" applyProtection="0"/>
    <xf numFmtId="0" fontId="154" fillId="0" borderId="0" applyNumberFormat="0" applyFill="0" applyBorder="0" applyAlignment="0" applyProtection="0">
      <alignment vertical="top"/>
      <protection locked="0"/>
    </xf>
    <xf numFmtId="0" fontId="17" fillId="0" borderId="0">
      <alignment horizontal="left"/>
    </xf>
    <xf numFmtId="0" fontId="17" fillId="0" borderId="0">
      <alignment horizontal="left"/>
    </xf>
    <xf numFmtId="177" fontId="17" fillId="0" borderId="0">
      <alignment horizontal="left"/>
    </xf>
    <xf numFmtId="177" fontId="17" fillId="0" borderId="0">
      <alignment horizontal="left"/>
    </xf>
    <xf numFmtId="0" fontId="17" fillId="0" borderId="0">
      <alignment horizontal="left"/>
    </xf>
    <xf numFmtId="0" fontId="17" fillId="0" borderId="0">
      <alignment horizontal="left"/>
    </xf>
    <xf numFmtId="177" fontId="17" fillId="0" borderId="0">
      <alignment horizontal="left"/>
    </xf>
    <xf numFmtId="177" fontId="17" fillId="0" borderId="0">
      <alignment horizontal="left"/>
    </xf>
    <xf numFmtId="0" fontId="17" fillId="0" borderId="0">
      <alignment horizontal="left"/>
    </xf>
    <xf numFmtId="0" fontId="17" fillId="0" borderId="0">
      <alignment horizontal="left"/>
    </xf>
    <xf numFmtId="177" fontId="17" fillId="0" borderId="0">
      <alignment horizontal="left"/>
    </xf>
    <xf numFmtId="177" fontId="17" fillId="0" borderId="0">
      <alignment horizontal="left"/>
    </xf>
    <xf numFmtId="0" fontId="17" fillId="0" borderId="0">
      <alignment horizontal="left"/>
    </xf>
    <xf numFmtId="0" fontId="17" fillId="0" borderId="0">
      <alignment horizontal="left"/>
    </xf>
    <xf numFmtId="177" fontId="17" fillId="0" borderId="0">
      <alignment horizontal="left"/>
    </xf>
    <xf numFmtId="177" fontId="17" fillId="0" borderId="0">
      <alignment horizontal="left"/>
    </xf>
    <xf numFmtId="0" fontId="17" fillId="0" borderId="0">
      <alignment horizontal="left"/>
    </xf>
    <xf numFmtId="1" fontId="85" fillId="0" borderId="0" applyNumberFormat="0" applyBorder="0" applyAlignment="0" applyProtection="0"/>
    <xf numFmtId="1" fontId="85" fillId="0" borderId="0" applyNumberFormat="0" applyBorder="0" applyAlignment="0" applyProtection="0"/>
    <xf numFmtId="0" fontId="124" fillId="0" borderId="59" applyNumberFormat="0" applyFill="0" applyBorder="0" applyAlignment="0" applyProtection="0">
      <protection locked="0"/>
    </xf>
    <xf numFmtId="0" fontId="155" fillId="0" borderId="19"/>
    <xf numFmtId="0" fontId="155" fillId="0" borderId="18"/>
    <xf numFmtId="0" fontId="155" fillId="64" borderId="18"/>
    <xf numFmtId="173" fontId="156" fillId="0" borderId="54">
      <alignment horizontal="right"/>
    </xf>
    <xf numFmtId="270" fontId="22" fillId="0" borderId="0" applyBorder="0" applyProtection="0"/>
    <xf numFmtId="270" fontId="22" fillId="0" borderId="0" applyBorder="0" applyProtection="0"/>
    <xf numFmtId="271" fontId="157" fillId="0" borderId="0">
      <alignment vertical="center"/>
    </xf>
    <xf numFmtId="0" fontId="89" fillId="0" borderId="0">
      <alignment horizontal="right"/>
    </xf>
    <xf numFmtId="0" fontId="89" fillId="0" borderId="0">
      <alignment horizontal="right"/>
    </xf>
    <xf numFmtId="177" fontId="89" fillId="0" borderId="0">
      <alignment horizontal="right"/>
    </xf>
    <xf numFmtId="177" fontId="89" fillId="0" borderId="0">
      <alignment horizontal="right"/>
    </xf>
    <xf numFmtId="0" fontId="158" fillId="31" borderId="0" applyNumberFormat="0" applyBorder="0" applyAlignment="0" applyProtection="0"/>
    <xf numFmtId="177" fontId="158" fillId="31" borderId="0" applyNumberFormat="0" applyBorder="0" applyAlignment="0" applyProtection="0"/>
    <xf numFmtId="177" fontId="158" fillId="31" borderId="0" applyNumberFormat="0" applyBorder="0" applyAlignment="0" applyProtection="0"/>
    <xf numFmtId="0" fontId="158" fillId="31" borderId="0" applyNumberFormat="0" applyBorder="0" applyAlignment="0" applyProtection="0"/>
    <xf numFmtId="38" fontId="85" fillId="48" borderId="0" applyNumberFormat="0" applyBorder="0" applyAlignment="0" applyProtection="0"/>
    <xf numFmtId="38" fontId="85" fillId="48" borderId="0" applyNumberFormat="0" applyBorder="0" applyAlignment="0" applyProtection="0"/>
    <xf numFmtId="49" fontId="159" fillId="0" borderId="0">
      <alignment horizontal="right"/>
    </xf>
    <xf numFmtId="49" fontId="159" fillId="0" borderId="0">
      <alignment horizontal="right"/>
    </xf>
    <xf numFmtId="49" fontId="159" fillId="0" borderId="0">
      <alignment horizontal="right"/>
    </xf>
    <xf numFmtId="49" fontId="159" fillId="0" borderId="0">
      <alignment horizontal="right"/>
    </xf>
    <xf numFmtId="49" fontId="159" fillId="0" borderId="0">
      <alignment horizontal="right"/>
    </xf>
    <xf numFmtId="49" fontId="159" fillId="0" borderId="0">
      <alignment horizontal="right"/>
    </xf>
    <xf numFmtId="49" fontId="159" fillId="0" borderId="0">
      <alignment horizontal="right"/>
    </xf>
    <xf numFmtId="49" fontId="159" fillId="0" borderId="0">
      <alignment horizontal="right"/>
    </xf>
    <xf numFmtId="49" fontId="159" fillId="0" borderId="0">
      <alignment horizontal="right"/>
    </xf>
    <xf numFmtId="49" fontId="159" fillId="0" borderId="0">
      <alignment horizontal="right"/>
    </xf>
    <xf numFmtId="49" fontId="159" fillId="0" borderId="0">
      <alignment horizontal="right"/>
    </xf>
    <xf numFmtId="49" fontId="159" fillId="0" borderId="0">
      <alignment horizontal="right"/>
    </xf>
    <xf numFmtId="49" fontId="159" fillId="0" borderId="0">
      <alignment horizontal="right"/>
    </xf>
    <xf numFmtId="49" fontId="159" fillId="0" borderId="0">
      <alignment horizontal="right"/>
    </xf>
    <xf numFmtId="49" fontId="159" fillId="0" borderId="0">
      <alignment horizontal="right"/>
    </xf>
    <xf numFmtId="49" fontId="159" fillId="0" borderId="0">
      <alignment horizontal="right"/>
    </xf>
    <xf numFmtId="49" fontId="159" fillId="0" borderId="0">
      <alignment horizontal="right"/>
    </xf>
    <xf numFmtId="49" fontId="159" fillId="0" borderId="0">
      <alignment horizontal="right"/>
    </xf>
    <xf numFmtId="49" fontId="159" fillId="0" borderId="0">
      <alignment horizontal="right"/>
    </xf>
    <xf numFmtId="49" fontId="159" fillId="0" borderId="0">
      <alignment horizontal="right"/>
    </xf>
    <xf numFmtId="49" fontId="159" fillId="0" borderId="0">
      <alignment horizontal="right"/>
    </xf>
    <xf numFmtId="49" fontId="159" fillId="0" borderId="0">
      <alignment horizontal="right"/>
    </xf>
    <xf numFmtId="49" fontId="159" fillId="0" borderId="0">
      <alignment horizontal="right"/>
    </xf>
    <xf numFmtId="49" fontId="159" fillId="0" borderId="0">
      <alignment horizontal="right"/>
    </xf>
    <xf numFmtId="49" fontId="159" fillId="0" borderId="0">
      <alignment horizontal="right"/>
    </xf>
    <xf numFmtId="49" fontId="159" fillId="0" borderId="0">
      <alignment horizontal="right"/>
    </xf>
    <xf numFmtId="49" fontId="159" fillId="0" borderId="0">
      <alignment horizontal="right"/>
    </xf>
    <xf numFmtId="49" fontId="159" fillId="0" borderId="0">
      <alignment horizontal="right"/>
    </xf>
    <xf numFmtId="49" fontId="159" fillId="0" borderId="0">
      <alignment horizontal="right"/>
    </xf>
    <xf numFmtId="49" fontId="159" fillId="0" borderId="0">
      <alignment horizontal="right"/>
    </xf>
    <xf numFmtId="49" fontId="159" fillId="0" borderId="0">
      <alignment horizontal="right"/>
    </xf>
    <xf numFmtId="49" fontId="159" fillId="0" borderId="0">
      <alignment horizontal="right"/>
    </xf>
    <xf numFmtId="49" fontId="159" fillId="0" borderId="0">
      <alignment horizontal="right"/>
    </xf>
    <xf numFmtId="49" fontId="159" fillId="0" borderId="0">
      <alignment horizontal="right"/>
    </xf>
    <xf numFmtId="49" fontId="159" fillId="0" borderId="0">
      <alignment horizontal="right"/>
    </xf>
    <xf numFmtId="49" fontId="159" fillId="0" borderId="0">
      <alignment horizontal="right"/>
    </xf>
    <xf numFmtId="49" fontId="159" fillId="0" borderId="0">
      <alignment horizontal="right"/>
    </xf>
    <xf numFmtId="49" fontId="159" fillId="0" borderId="0">
      <alignment horizontal="right"/>
    </xf>
    <xf numFmtId="49" fontId="159" fillId="0" borderId="0">
      <alignment horizontal="right"/>
    </xf>
    <xf numFmtId="49" fontId="159" fillId="0" borderId="0">
      <alignment horizontal="right"/>
    </xf>
    <xf numFmtId="49" fontId="159" fillId="0" borderId="0">
      <alignment horizontal="right"/>
    </xf>
    <xf numFmtId="49" fontId="159" fillId="0" borderId="0">
      <alignment horizontal="right"/>
    </xf>
    <xf numFmtId="49" fontId="159" fillId="0" borderId="0">
      <alignment horizontal="right"/>
    </xf>
    <xf numFmtId="49" fontId="159" fillId="0" borderId="0">
      <alignment horizontal="right"/>
    </xf>
    <xf numFmtId="49" fontId="159" fillId="0" borderId="0">
      <alignment horizontal="right"/>
    </xf>
    <xf numFmtId="49" fontId="159" fillId="0" borderId="0">
      <alignment horizontal="right"/>
    </xf>
    <xf numFmtId="49" fontId="159" fillId="0" borderId="0">
      <alignment horizontal="right"/>
    </xf>
    <xf numFmtId="49" fontId="159" fillId="0" borderId="0">
      <alignment horizontal="right"/>
    </xf>
    <xf numFmtId="49" fontId="159" fillId="0" borderId="0">
      <alignment horizontal="right"/>
    </xf>
    <xf numFmtId="49" fontId="159" fillId="0" borderId="0">
      <alignment horizontal="right"/>
    </xf>
    <xf numFmtId="49" fontId="159" fillId="0" borderId="0">
      <alignment horizontal="right"/>
    </xf>
    <xf numFmtId="49" fontId="159" fillId="0" borderId="0">
      <alignment horizontal="right"/>
    </xf>
    <xf numFmtId="49" fontId="159" fillId="0" borderId="0">
      <alignment horizontal="right"/>
    </xf>
    <xf numFmtId="49" fontId="159" fillId="0" borderId="0">
      <alignment horizontal="right"/>
    </xf>
    <xf numFmtId="49" fontId="159" fillId="0" borderId="0">
      <alignment horizontal="right"/>
    </xf>
    <xf numFmtId="49" fontId="159" fillId="0" borderId="0">
      <alignment horizontal="right"/>
    </xf>
    <xf numFmtId="49" fontId="159" fillId="0" borderId="0">
      <alignment horizontal="right"/>
    </xf>
    <xf numFmtId="49" fontId="159" fillId="0" borderId="0">
      <alignment horizontal="right"/>
    </xf>
    <xf numFmtId="49" fontId="159" fillId="0" borderId="0">
      <alignment horizontal="right"/>
    </xf>
    <xf numFmtId="49" fontId="159" fillId="0" borderId="0">
      <alignment horizontal="right"/>
    </xf>
    <xf numFmtId="49" fontId="160" fillId="0" borderId="0">
      <alignment horizontal="right"/>
    </xf>
    <xf numFmtId="271" fontId="161" fillId="0" borderId="0">
      <alignment vertical="center"/>
    </xf>
    <xf numFmtId="0" fontId="17" fillId="65" borderId="18" applyNumberFormat="0" applyAlignment="0"/>
    <xf numFmtId="0" fontId="17" fillId="65" borderId="18" applyNumberFormat="0" applyAlignment="0"/>
    <xf numFmtId="272" fontId="121" fillId="0" borderId="0" applyFont="0" applyFill="0" applyBorder="0" applyAlignment="0" applyProtection="0">
      <alignment horizontal="right"/>
    </xf>
    <xf numFmtId="37" fontId="136" fillId="0" borderId="0"/>
    <xf numFmtId="0" fontId="162" fillId="66" borderId="0" applyNumberFormat="0" applyBorder="0" applyProtection="0">
      <alignment horizontal="left" vertical="center"/>
    </xf>
    <xf numFmtId="0" fontId="163" fillId="67" borderId="0" applyNumberFormat="0" applyBorder="0" applyProtection="0">
      <alignment horizontal="left" vertical="center"/>
    </xf>
    <xf numFmtId="0" fontId="17" fillId="0" borderId="0">
      <alignment horizontal="left"/>
    </xf>
    <xf numFmtId="177" fontId="17" fillId="0" borderId="0">
      <alignment horizontal="left"/>
    </xf>
    <xf numFmtId="177" fontId="17" fillId="0" borderId="0">
      <alignment horizontal="left"/>
    </xf>
    <xf numFmtId="0" fontId="17" fillId="0" borderId="0">
      <alignment horizontal="left"/>
    </xf>
    <xf numFmtId="0" fontId="17" fillId="0" borderId="0">
      <alignment horizontal="left"/>
    </xf>
    <xf numFmtId="177" fontId="17" fillId="0" borderId="0">
      <alignment horizontal="left"/>
    </xf>
    <xf numFmtId="177" fontId="17" fillId="0" borderId="0">
      <alignment horizontal="left"/>
    </xf>
    <xf numFmtId="0" fontId="17" fillId="0" borderId="0">
      <alignment horizontal="left"/>
    </xf>
    <xf numFmtId="0" fontId="164" fillId="0" borderId="60" applyNumberFormat="0" applyAlignment="0" applyProtection="0">
      <alignment horizontal="left" vertical="center"/>
    </xf>
    <xf numFmtId="0" fontId="164" fillId="0" borderId="61">
      <alignment horizontal="left" vertical="center"/>
    </xf>
    <xf numFmtId="0" fontId="165" fillId="0" borderId="62" applyNumberFormat="0" applyFill="0" applyAlignment="0" applyProtection="0"/>
    <xf numFmtId="177" fontId="165" fillId="0" borderId="62" applyNumberFormat="0" applyFill="0" applyAlignment="0" applyProtection="0"/>
    <xf numFmtId="177" fontId="165" fillId="0" borderId="62" applyNumberFormat="0" applyFill="0" applyAlignment="0" applyProtection="0"/>
    <xf numFmtId="0" fontId="165" fillId="0" borderId="62" applyNumberFormat="0" applyFill="0" applyAlignment="0" applyProtection="0"/>
    <xf numFmtId="0" fontId="17" fillId="0" borderId="0">
      <alignment horizontal="left"/>
    </xf>
    <xf numFmtId="0" fontId="17" fillId="0" borderId="0">
      <alignment horizontal="left"/>
    </xf>
    <xf numFmtId="177" fontId="17" fillId="0" borderId="0">
      <alignment horizontal="left"/>
    </xf>
    <xf numFmtId="177" fontId="17" fillId="0" borderId="0">
      <alignment horizontal="left"/>
    </xf>
    <xf numFmtId="0" fontId="17" fillId="0" borderId="17">
      <alignment horizontal="left" vertical="top"/>
    </xf>
    <xf numFmtId="0" fontId="17" fillId="0" borderId="17">
      <alignment horizontal="left" vertical="top"/>
    </xf>
    <xf numFmtId="177" fontId="17" fillId="0" borderId="17">
      <alignment horizontal="left" vertical="top"/>
    </xf>
    <xf numFmtId="177" fontId="17" fillId="0" borderId="17">
      <alignment horizontal="left" vertical="top"/>
    </xf>
    <xf numFmtId="0" fontId="166" fillId="0" borderId="63" applyNumberFormat="0" applyFill="0" applyAlignment="0" applyProtection="0"/>
    <xf numFmtId="177" fontId="166" fillId="0" borderId="63" applyNumberFormat="0" applyFill="0" applyAlignment="0" applyProtection="0"/>
    <xf numFmtId="177" fontId="166" fillId="0" borderId="63" applyNumberFormat="0" applyFill="0" applyAlignment="0" applyProtection="0"/>
    <xf numFmtId="0" fontId="166" fillId="0" borderId="63" applyNumberFormat="0" applyFill="0" applyAlignment="0" applyProtection="0"/>
    <xf numFmtId="0" fontId="17" fillId="0" borderId="0">
      <alignment horizontal="left"/>
    </xf>
    <xf numFmtId="0" fontId="17" fillId="0" borderId="0">
      <alignment horizontal="left"/>
    </xf>
    <xf numFmtId="177" fontId="17" fillId="0" borderId="0">
      <alignment horizontal="left"/>
    </xf>
    <xf numFmtId="177" fontId="17" fillId="0" borderId="0">
      <alignment horizontal="left"/>
    </xf>
    <xf numFmtId="0" fontId="17" fillId="0" borderId="17">
      <alignment horizontal="left" vertical="top"/>
    </xf>
    <xf numFmtId="0" fontId="17" fillId="0" borderId="17">
      <alignment horizontal="left" vertical="top"/>
    </xf>
    <xf numFmtId="177" fontId="17" fillId="0" borderId="17">
      <alignment horizontal="left" vertical="top"/>
    </xf>
    <xf numFmtId="177" fontId="17" fillId="0" borderId="17">
      <alignment horizontal="left" vertical="top"/>
    </xf>
    <xf numFmtId="0" fontId="167" fillId="0" borderId="64" applyNumberFormat="0" applyFill="0" applyAlignment="0" applyProtection="0"/>
    <xf numFmtId="177" fontId="167" fillId="0" borderId="64" applyNumberFormat="0" applyFill="0" applyAlignment="0" applyProtection="0"/>
    <xf numFmtId="177" fontId="167" fillId="0" borderId="64" applyNumberFormat="0" applyFill="0" applyAlignment="0" applyProtection="0"/>
    <xf numFmtId="0" fontId="167" fillId="0" borderId="64" applyNumberFormat="0" applyFill="0" applyAlignment="0" applyProtection="0"/>
    <xf numFmtId="0" fontId="17" fillId="0" borderId="0">
      <alignment horizontal="left"/>
    </xf>
    <xf numFmtId="0" fontId="17" fillId="0" borderId="0">
      <alignment horizontal="left"/>
    </xf>
    <xf numFmtId="177" fontId="17" fillId="0" borderId="0">
      <alignment horizontal="left"/>
    </xf>
    <xf numFmtId="177" fontId="17" fillId="0" borderId="0">
      <alignment horizontal="left"/>
    </xf>
    <xf numFmtId="0" fontId="167" fillId="0" borderId="0" applyNumberFormat="0" applyFill="0" applyBorder="0" applyAlignment="0" applyProtection="0"/>
    <xf numFmtId="177" fontId="167" fillId="0" borderId="0" applyNumberFormat="0" applyFill="0" applyBorder="0" applyAlignment="0" applyProtection="0"/>
    <xf numFmtId="177" fontId="167" fillId="0" borderId="0" applyNumberFormat="0" applyFill="0" applyBorder="0" applyAlignment="0" applyProtection="0"/>
    <xf numFmtId="0" fontId="167" fillId="0" borderId="0" applyNumberFormat="0" applyFill="0" applyBorder="0" applyAlignment="0" applyProtection="0"/>
    <xf numFmtId="0" fontId="168" fillId="0" borderId="0"/>
    <xf numFmtId="0" fontId="169" fillId="0" borderId="0"/>
    <xf numFmtId="0" fontId="170" fillId="0" borderId="0">
      <protection locked="0"/>
    </xf>
    <xf numFmtId="173" fontId="171" fillId="0" borderId="0" applyNumberFormat="0" applyFont="0" applyFill="0" applyBorder="0" applyAlignment="0">
      <alignment horizontal="left"/>
    </xf>
    <xf numFmtId="273" fontId="172" fillId="0" borderId="65">
      <alignment horizontal="right"/>
    </xf>
    <xf numFmtId="0" fontId="173" fillId="0" borderId="0" applyNumberFormat="0" applyFill="0" applyBorder="0" applyAlignment="0" applyProtection="0">
      <alignment vertical="top"/>
      <protection locked="0"/>
    </xf>
    <xf numFmtId="170" fontId="173" fillId="0" borderId="0" applyNumberFormat="0" applyFill="0" applyBorder="0" applyAlignment="0" applyProtection="0">
      <alignment vertical="top"/>
      <protection locked="0"/>
    </xf>
    <xf numFmtId="172" fontId="173" fillId="0" borderId="0" applyNumberFormat="0" applyFill="0" applyBorder="0" applyAlignment="0" applyProtection="0">
      <alignment vertical="top"/>
      <protection locked="0"/>
    </xf>
    <xf numFmtId="274" fontId="173" fillId="0" borderId="0" applyNumberFormat="0" applyFill="0" applyBorder="0" applyAlignment="0" applyProtection="0">
      <alignment vertical="top"/>
      <protection locked="0"/>
    </xf>
    <xf numFmtId="202" fontId="173" fillId="0" borderId="0" applyNumberFormat="0" applyFill="0" applyBorder="0" applyAlignment="0" applyProtection="0">
      <alignment vertical="top"/>
      <protection locked="0"/>
    </xf>
    <xf numFmtId="0" fontId="174" fillId="0" borderId="0" applyNumberFormat="0" applyFill="0" applyBorder="0" applyAlignment="0" applyProtection="0">
      <alignment vertical="top"/>
      <protection locked="0"/>
    </xf>
    <xf numFmtId="4" fontId="17" fillId="68" borderId="66"/>
    <xf numFmtId="4" fontId="17" fillId="68" borderId="66"/>
    <xf numFmtId="4" fontId="17" fillId="68" borderId="66"/>
    <xf numFmtId="4" fontId="17" fillId="68" borderId="66"/>
    <xf numFmtId="0" fontId="175" fillId="0" borderId="0"/>
    <xf numFmtId="3" fontId="18" fillId="0" borderId="0">
      <alignment horizontal="left" indent="2"/>
    </xf>
    <xf numFmtId="275" fontId="159" fillId="0" borderId="0" applyBorder="0" applyAlignment="0"/>
    <xf numFmtId="10" fontId="85" fillId="50" borderId="56" applyNumberFormat="0" applyBorder="0" applyAlignment="0" applyProtection="0"/>
    <xf numFmtId="10" fontId="85" fillId="50" borderId="56" applyNumberFormat="0" applyBorder="0" applyAlignment="0" applyProtection="0"/>
    <xf numFmtId="37" fontId="176" fillId="0" borderId="0" applyFill="0" applyBorder="0" applyAlignment="0" applyProtection="0"/>
    <xf numFmtId="37" fontId="176" fillId="0" borderId="0" applyFill="0" applyBorder="0" applyAlignment="0" applyProtection="0"/>
    <xf numFmtId="37" fontId="176" fillId="0" borderId="0" applyFill="0" applyBorder="0" applyAlignment="0" applyProtection="0"/>
    <xf numFmtId="37" fontId="176" fillId="0" borderId="0" applyFill="0" applyBorder="0" applyAlignment="0" applyProtection="0"/>
    <xf numFmtId="0" fontId="125" fillId="69" borderId="0" applyNumberFormat="0" applyFont="0" applyBorder="0" applyAlignment="0" applyProtection="0"/>
    <xf numFmtId="0" fontId="125" fillId="69" borderId="0" applyNumberFormat="0" applyFont="0" applyBorder="0" applyAlignment="0" applyProtection="0"/>
    <xf numFmtId="177" fontId="125" fillId="69" borderId="0" applyNumberFormat="0" applyFont="0" applyBorder="0" applyAlignment="0" applyProtection="0"/>
    <xf numFmtId="177" fontId="125" fillId="69" borderId="0" applyNumberFormat="0" applyFont="0" applyBorder="0" applyAlignment="0" applyProtection="0"/>
    <xf numFmtId="276" fontId="122" fillId="0" borderId="0" applyFill="0" applyBorder="0" applyProtection="0"/>
    <xf numFmtId="277" fontId="122" fillId="0" borderId="0" applyFill="0" applyBorder="0" applyProtection="0"/>
    <xf numFmtId="278" fontId="122" fillId="0" borderId="0" applyFill="0" applyBorder="0" applyProtection="0"/>
    <xf numFmtId="279" fontId="122" fillId="0" borderId="0" applyFill="0" applyBorder="0" applyProtection="0"/>
    <xf numFmtId="280" fontId="122" fillId="0" borderId="0" applyFill="0" applyBorder="0" applyProtection="0"/>
    <xf numFmtId="191" fontId="177" fillId="0" borderId="0" applyBorder="0"/>
    <xf numFmtId="281" fontId="178" fillId="0" borderId="0" applyFill="0" applyBorder="0" applyProtection="0">
      <alignment vertical="center"/>
    </xf>
    <xf numFmtId="258" fontId="178" fillId="0" borderId="0" applyFill="0" applyBorder="0" applyProtection="0">
      <alignment vertical="center"/>
    </xf>
    <xf numFmtId="282" fontId="85" fillId="70" borderId="0" applyBorder="0">
      <protection locked="0"/>
    </xf>
    <xf numFmtId="282" fontId="85" fillId="70" borderId="0" applyBorder="0">
      <protection locked="0"/>
    </xf>
    <xf numFmtId="283" fontId="179" fillId="70" borderId="0">
      <alignment horizontal="left"/>
      <protection locked="0"/>
    </xf>
    <xf numFmtId="0" fontId="179" fillId="70" borderId="0" applyBorder="0">
      <alignment horizontal="left"/>
      <protection locked="0"/>
    </xf>
    <xf numFmtId="284" fontId="178" fillId="0" borderId="0" applyFill="0" applyBorder="0" applyProtection="0">
      <alignment vertical="center"/>
    </xf>
    <xf numFmtId="212" fontId="180" fillId="0" borderId="0"/>
    <xf numFmtId="10" fontId="179" fillId="70" borderId="0">
      <alignment horizontal="left"/>
      <protection locked="0"/>
    </xf>
    <xf numFmtId="285" fontId="178" fillId="0" borderId="0" applyFill="0" applyBorder="0" applyProtection="0">
      <alignment vertical="center"/>
    </xf>
    <xf numFmtId="286" fontId="181" fillId="0" borderId="0"/>
    <xf numFmtId="1" fontId="17" fillId="0" borderId="0" applyFont="0" applyFill="0" applyBorder="0" applyAlignment="0"/>
    <xf numFmtId="3" fontId="182" fillId="0" borderId="17" applyNumberFormat="0" applyBorder="0" applyAlignment="0"/>
    <xf numFmtId="168" fontId="17" fillId="0" borderId="0" applyFill="0" applyBorder="0">
      <alignment horizontal="right"/>
      <protection locked="0"/>
    </xf>
    <xf numFmtId="168" fontId="17" fillId="0" borderId="0" applyFill="0" applyBorder="0">
      <alignment horizontal="right"/>
      <protection locked="0"/>
    </xf>
    <xf numFmtId="168" fontId="17" fillId="0" borderId="0" applyFill="0" applyBorder="0">
      <alignment horizontal="right"/>
      <protection locked="0"/>
    </xf>
    <xf numFmtId="168" fontId="17" fillId="0" borderId="0" applyFill="0" applyBorder="0">
      <alignment horizontal="right"/>
      <protection locked="0"/>
    </xf>
    <xf numFmtId="0" fontId="71" fillId="0" borderId="0" applyFill="0" applyBorder="0"/>
    <xf numFmtId="0" fontId="183" fillId="0" borderId="0" applyFill="0" applyBorder="0"/>
    <xf numFmtId="0" fontId="18" fillId="0" borderId="0" applyFill="0" applyBorder="0"/>
    <xf numFmtId="0" fontId="183" fillId="0" borderId="0" applyFill="0" applyBorder="0">
      <alignment horizontal="right"/>
    </xf>
    <xf numFmtId="0" fontId="172" fillId="71" borderId="18">
      <alignment horizontal="left" vertical="center" wrapText="1"/>
    </xf>
    <xf numFmtId="191" fontId="17" fillId="0" borderId="0" applyFont="0" applyFill="0" applyBorder="0" applyAlignment="0" applyProtection="0"/>
    <xf numFmtId="0" fontId="184" fillId="0" borderId="0"/>
    <xf numFmtId="0" fontId="185" fillId="0" borderId="0" applyNumberFormat="0" applyFill="0" applyBorder="0" applyAlignment="0"/>
    <xf numFmtId="178" fontId="17" fillId="0" borderId="36">
      <alignment horizontal="center"/>
    </xf>
    <xf numFmtId="178" fontId="17" fillId="0" borderId="36">
      <alignment horizontal="center"/>
    </xf>
    <xf numFmtId="178" fontId="17" fillId="0" borderId="36">
      <alignment horizontal="center"/>
    </xf>
    <xf numFmtId="178" fontId="17" fillId="0" borderId="36">
      <alignment horizontal="center"/>
    </xf>
    <xf numFmtId="0" fontId="90" fillId="0" borderId="0" applyFont="0" applyFill="0" applyBorder="0" applyAlignment="0" applyProtection="0">
      <protection hidden="1"/>
    </xf>
    <xf numFmtId="191" fontId="124" fillId="0" borderId="0" applyNumberFormat="0" applyAlignment="0">
      <alignment horizontal="left"/>
    </xf>
    <xf numFmtId="287" fontId="104" fillId="72" borderId="67"/>
    <xf numFmtId="249" fontId="17" fillId="0" borderId="0" applyFill="0" applyBorder="0" applyAlignment="0"/>
    <xf numFmtId="249" fontId="17" fillId="0" borderId="0" applyFill="0" applyBorder="0" applyAlignment="0"/>
    <xf numFmtId="249" fontId="17" fillId="0" borderId="0" applyFill="0" applyBorder="0" applyAlignment="0"/>
    <xf numFmtId="218" fontId="108" fillId="0" borderId="0" applyFill="0" applyBorder="0" applyAlignment="0"/>
    <xf numFmtId="249" fontId="17" fillId="0" borderId="0" applyFill="0" applyBorder="0" applyAlignment="0"/>
    <xf numFmtId="249" fontId="17" fillId="0" borderId="0" applyFill="0" applyBorder="0" applyAlignment="0"/>
    <xf numFmtId="249" fontId="17" fillId="0" borderId="0" applyFill="0" applyBorder="0" applyAlignment="0"/>
    <xf numFmtId="250" fontId="17" fillId="0" borderId="0" applyFill="0" applyBorder="0" applyAlignment="0"/>
    <xf numFmtId="250" fontId="17" fillId="0" borderId="0" applyFill="0" applyBorder="0" applyAlignment="0"/>
    <xf numFmtId="250" fontId="17" fillId="0" borderId="0" applyFill="0" applyBorder="0" applyAlignment="0"/>
    <xf numFmtId="218" fontId="108" fillId="0" borderId="0" applyFill="0" applyBorder="0" applyAlignment="0"/>
    <xf numFmtId="0" fontId="183" fillId="71" borderId="0" applyNumberFormat="0" applyBorder="0" applyAlignment="0"/>
    <xf numFmtId="0" fontId="186" fillId="0" borderId="68" applyNumberFormat="0" applyFill="0" applyAlignment="0" applyProtection="0"/>
    <xf numFmtId="177" fontId="186" fillId="0" borderId="68" applyNumberFormat="0" applyFill="0" applyAlignment="0" applyProtection="0"/>
    <xf numFmtId="177" fontId="186" fillId="0" borderId="68" applyNumberFormat="0" applyFill="0" applyAlignment="0" applyProtection="0"/>
    <xf numFmtId="0" fontId="186" fillId="0" borderId="68" applyNumberFormat="0" applyFill="0" applyAlignment="0" applyProtection="0"/>
    <xf numFmtId="0" fontId="17" fillId="0" borderId="0" applyNumberFormat="0" applyFill="0" applyBorder="0" applyAlignment="0">
      <protection hidden="1"/>
    </xf>
    <xf numFmtId="0" fontId="17" fillId="0" borderId="0" applyNumberFormat="0" applyFill="0" applyBorder="0" applyAlignment="0">
      <protection hidden="1"/>
    </xf>
    <xf numFmtId="1" fontId="187" fillId="0" borderId="56" applyNumberFormat="0" applyFill="0" applyBorder="0" applyAlignment="0" applyProtection="0">
      <alignment horizontal="justify"/>
      <protection locked="0"/>
    </xf>
    <xf numFmtId="0" fontId="188" fillId="0" borderId="0"/>
    <xf numFmtId="0" fontId="189" fillId="0" borderId="0"/>
    <xf numFmtId="0" fontId="17" fillId="0" borderId="35" applyNumberFormat="0" applyFont="0" applyAlignment="0"/>
    <xf numFmtId="0" fontId="17" fillId="0" borderId="60" applyNumberFormat="0" applyFont="0" applyFill="0" applyAlignment="0"/>
    <xf numFmtId="3" fontId="190" fillId="0" borderId="0" applyFont="0" applyFill="0" applyBorder="0" applyAlignment="0" applyProtection="0"/>
    <xf numFmtId="38" fontId="82" fillId="0" borderId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244" fontId="191" fillId="0" borderId="0" applyFont="0" applyFill="0" applyBorder="0" applyAlignment="0" applyProtection="0">
      <alignment horizontal="center"/>
      <protection hidden="1"/>
    </xf>
    <xf numFmtId="288" fontId="191" fillId="0" borderId="0" applyFont="0" applyFill="0" applyBorder="0" applyAlignment="0" applyProtection="0">
      <alignment horizontal="center"/>
      <protection hidden="1"/>
    </xf>
    <xf numFmtId="175" fontId="17" fillId="0" borderId="0" applyFont="0" applyFill="0" applyBorder="0" applyAlignment="0" applyProtection="0"/>
    <xf numFmtId="0" fontId="126" fillId="0" borderId="0" applyFont="0" applyFill="0" applyBorder="0" applyAlignment="0" applyProtection="0"/>
    <xf numFmtId="289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290" fontId="89" fillId="0" borderId="0"/>
    <xf numFmtId="291" fontId="65" fillId="0" borderId="0">
      <alignment horizontal="right"/>
    </xf>
    <xf numFmtId="284" fontId="121" fillId="0" borderId="0" applyFill="0" applyBorder="0" applyProtection="0">
      <alignment vertical="center"/>
    </xf>
    <xf numFmtId="0" fontId="144" fillId="0" borderId="69" applyFont="0" applyFill="0" applyBorder="0" applyAlignment="0" applyProtection="0">
      <alignment horizontal="center"/>
      <protection hidden="1"/>
    </xf>
    <xf numFmtId="0" fontId="192" fillId="27" borderId="0" applyNumberFormat="0" applyBorder="0" applyAlignment="0" applyProtection="0"/>
    <xf numFmtId="177" fontId="192" fillId="27" borderId="0" applyNumberFormat="0" applyBorder="0" applyAlignment="0" applyProtection="0"/>
    <xf numFmtId="177" fontId="192" fillId="27" borderId="0" applyNumberFormat="0" applyBorder="0" applyAlignment="0" applyProtection="0"/>
    <xf numFmtId="0" fontId="192" fillId="27" borderId="0" applyNumberFormat="0" applyBorder="0" applyAlignment="0" applyProtection="0"/>
    <xf numFmtId="0" fontId="85" fillId="0" borderId="0"/>
    <xf numFmtId="0" fontId="85" fillId="0" borderId="0"/>
    <xf numFmtId="37" fontId="193" fillId="0" borderId="0"/>
    <xf numFmtId="274" fontId="17" fillId="0" borderId="0" applyFont="0" applyFill="0" applyBorder="0" applyAlignment="0" applyProtection="0"/>
    <xf numFmtId="274" fontId="17" fillId="0" borderId="0" applyFont="0" applyFill="0" applyBorder="0" applyAlignment="0" applyProtection="0"/>
    <xf numFmtId="274" fontId="17" fillId="0" borderId="0" applyFont="0" applyFill="0" applyBorder="0" applyAlignment="0" applyProtection="0"/>
    <xf numFmtId="274" fontId="17" fillId="0" borderId="0" applyFont="0" applyFill="0" applyBorder="0" applyAlignment="0" applyProtection="0"/>
    <xf numFmtId="37" fontId="194" fillId="0" borderId="0" applyFont="0" applyFill="0" applyBorder="0" applyProtection="0">
      <alignment horizontal="right"/>
    </xf>
    <xf numFmtId="4" fontId="17" fillId="0" borderId="0"/>
    <xf numFmtId="4" fontId="17" fillId="0" borderId="0"/>
    <xf numFmtId="4" fontId="17" fillId="0" borderId="0"/>
    <xf numFmtId="4" fontId="17" fillId="0" borderId="0"/>
    <xf numFmtId="212" fontId="195" fillId="0" borderId="0"/>
    <xf numFmtId="1" fontId="196" fillId="0" borderId="0" applyFill="0" applyBorder="0"/>
    <xf numFmtId="0" fontId="17" fillId="0" borderId="0"/>
    <xf numFmtId="0" fontId="17" fillId="0" borderId="0"/>
    <xf numFmtId="0" fontId="1" fillId="0" borderId="0"/>
    <xf numFmtId="0" fontId="1" fillId="0" borderId="0"/>
    <xf numFmtId="0" fontId="1" fillId="0" borderId="0"/>
    <xf numFmtId="0" fontId="1" fillId="0" borderId="0"/>
    <xf numFmtId="239" fontId="125" fillId="0" borderId="0"/>
    <xf numFmtId="238" fontId="125" fillId="0" borderId="0"/>
    <xf numFmtId="0" fontId="1" fillId="0" borderId="0"/>
    <xf numFmtId="0" fontId="17" fillId="0" borderId="0"/>
    <xf numFmtId="0" fontId="17" fillId="0" borderId="0"/>
    <xf numFmtId="0" fontId="17" fillId="0" borderId="0"/>
    <xf numFmtId="0" fontId="1" fillId="0" borderId="0"/>
    <xf numFmtId="177" fontId="1" fillId="0" borderId="0"/>
    <xf numFmtId="177" fontId="1" fillId="0" borderId="0"/>
    <xf numFmtId="177" fontId="1" fillId="0" borderId="0"/>
    <xf numFmtId="0" fontId="17" fillId="0" borderId="0"/>
    <xf numFmtId="177" fontId="1" fillId="0" borderId="0"/>
    <xf numFmtId="177" fontId="1" fillId="0" borderId="0"/>
    <xf numFmtId="177" fontId="17" fillId="0" borderId="0"/>
    <xf numFmtId="177" fontId="1" fillId="0" borderId="0"/>
    <xf numFmtId="177" fontId="1" fillId="0" borderId="0"/>
    <xf numFmtId="177" fontId="17" fillId="0" borderId="0"/>
    <xf numFmtId="0" fontId="197" fillId="0" borderId="0"/>
    <xf numFmtId="0" fontId="17" fillId="0" borderId="0"/>
    <xf numFmtId="177" fontId="17" fillId="0" borderId="0"/>
    <xf numFmtId="177" fontId="17" fillId="0" borderId="0"/>
    <xf numFmtId="0" fontId="17" fillId="0" borderId="0"/>
    <xf numFmtId="177" fontId="125" fillId="0" borderId="0"/>
    <xf numFmtId="274" fontId="125" fillId="0" borderId="0"/>
    <xf numFmtId="164" fontId="125" fillId="0" borderId="0"/>
    <xf numFmtId="0" fontId="17" fillId="0" borderId="0"/>
    <xf numFmtId="0" fontId="17" fillId="0" borderId="0"/>
    <xf numFmtId="0" fontId="17" fillId="0" borderId="0"/>
    <xf numFmtId="182" fontId="125" fillId="0" borderId="0"/>
    <xf numFmtId="202" fontId="125" fillId="0" borderId="0"/>
    <xf numFmtId="182" fontId="125" fillId="0" borderId="0"/>
    <xf numFmtId="0" fontId="1" fillId="0" borderId="0"/>
    <xf numFmtId="0" fontId="17" fillId="0" borderId="0"/>
    <xf numFmtId="0" fontId="1" fillId="0" borderId="0"/>
    <xf numFmtId="0" fontId="1" fillId="0" borderId="0"/>
    <xf numFmtId="0" fontId="1" fillId="0" borderId="0"/>
    <xf numFmtId="0" fontId="17" fillId="0" borderId="0"/>
    <xf numFmtId="0" fontId="17" fillId="0" borderId="0"/>
    <xf numFmtId="0" fontId="17" fillId="0" borderId="0"/>
    <xf numFmtId="0" fontId="125" fillId="0" borderId="0"/>
    <xf numFmtId="0" fontId="125" fillId="0" borderId="0"/>
    <xf numFmtId="0" fontId="125" fillId="0" borderId="0"/>
    <xf numFmtId="37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24" fillId="0" borderId="0"/>
    <xf numFmtId="37" fontId="17" fillId="0" borderId="0"/>
    <xf numFmtId="37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" fillId="0" borderId="0"/>
    <xf numFmtId="37" fontId="17" fillId="0" borderId="0"/>
    <xf numFmtId="37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25" fillId="0" borderId="0"/>
    <xf numFmtId="177" fontId="17" fillId="0" borderId="0"/>
    <xf numFmtId="271" fontId="17" fillId="0" borderId="0"/>
    <xf numFmtId="164" fontId="17" fillId="0" borderId="0"/>
    <xf numFmtId="177" fontId="17" fillId="0" borderId="0"/>
    <xf numFmtId="0" fontId="1" fillId="0" borderId="0"/>
    <xf numFmtId="177" fontId="125" fillId="0" borderId="0"/>
    <xf numFmtId="177" fontId="125" fillId="0" borderId="0"/>
    <xf numFmtId="179" fontId="22" fillId="0" borderId="0" applyNumberFormat="0" applyFill="0" applyBorder="0" applyAlignment="0" applyProtection="0"/>
    <xf numFmtId="179" fontId="22" fillId="0" borderId="0" applyNumberFormat="0" applyFill="0" applyBorder="0" applyAlignment="0" applyProtection="0"/>
    <xf numFmtId="2" fontId="125" fillId="0" borderId="0" applyBorder="0" applyProtection="0"/>
    <xf numFmtId="2" fontId="125" fillId="0" borderId="0" applyBorder="0" applyProtection="0"/>
    <xf numFmtId="2" fontId="125" fillId="0" borderId="0" applyBorder="0" applyProtection="0"/>
    <xf numFmtId="2" fontId="125" fillId="0" borderId="0" applyBorder="0" applyProtection="0"/>
    <xf numFmtId="0" fontId="198" fillId="0" borderId="70">
      <alignment horizontal="left"/>
    </xf>
    <xf numFmtId="49" fontId="199" fillId="0" borderId="70">
      <alignment horizontal="left"/>
    </xf>
    <xf numFmtId="228" fontId="17" fillId="0" borderId="70">
      <alignment horizontal="left"/>
    </xf>
    <xf numFmtId="292" fontId="89" fillId="73" borderId="0" applyFill="0">
      <alignment horizontal="right"/>
    </xf>
    <xf numFmtId="0" fontId="17" fillId="0" borderId="0"/>
    <xf numFmtId="254" fontId="121" fillId="0" borderId="0" applyFill="0" applyBorder="0" applyProtection="0">
      <alignment vertical="center"/>
    </xf>
    <xf numFmtId="0" fontId="17" fillId="0" borderId="0"/>
    <xf numFmtId="0" fontId="17" fillId="0" borderId="0"/>
    <xf numFmtId="177" fontId="17" fillId="0" borderId="0"/>
    <xf numFmtId="177" fontId="17" fillId="0" borderId="0"/>
    <xf numFmtId="38" fontId="124" fillId="0" borderId="0" applyProtection="0">
      <alignment vertical="top"/>
    </xf>
    <xf numFmtId="0" fontId="17" fillId="74" borderId="71" applyNumberFormat="0" applyFont="0" applyAlignment="0" applyProtection="0"/>
    <xf numFmtId="0" fontId="17" fillId="74" borderId="71" applyNumberFormat="0" applyFont="0" applyAlignment="0" applyProtection="0"/>
    <xf numFmtId="177" fontId="17" fillId="74" borderId="71" applyNumberFormat="0" applyFont="0" applyAlignment="0" applyProtection="0"/>
    <xf numFmtId="0" fontId="17" fillId="74" borderId="71" applyNumberFormat="0" applyFont="0" applyAlignment="0" applyProtection="0"/>
    <xf numFmtId="0" fontId="200" fillId="0" borderId="30"/>
    <xf numFmtId="293" fontId="82" fillId="0" borderId="0"/>
    <xf numFmtId="39" fontId="201" fillId="0" borderId="0"/>
    <xf numFmtId="0" fontId="17" fillId="0" borderId="0" applyFont="0" applyFill="0" applyBorder="0" applyAlignment="0"/>
    <xf numFmtId="40" fontId="183" fillId="0" borderId="0" applyFill="0" applyBorder="0" applyProtection="0">
      <alignment horizontal="right"/>
    </xf>
    <xf numFmtId="38" fontId="17" fillId="0" borderId="0" applyFont="0" applyFill="0" applyBorder="0" applyAlignment="0"/>
    <xf numFmtId="40" fontId="17" fillId="0" borderId="0" applyFont="0" applyFill="0" applyBorder="0" applyProtection="0">
      <alignment horizontal="right"/>
    </xf>
    <xf numFmtId="0" fontId="124" fillId="0" borderId="0" applyFont="0" applyFill="0" applyBorder="0" applyAlignment="0" applyProtection="0"/>
    <xf numFmtId="0" fontId="124" fillId="0" borderId="0" applyFont="0" applyFill="0" applyBorder="0" applyAlignment="0" applyProtection="0"/>
    <xf numFmtId="166" fontId="120" fillId="0" borderId="0"/>
    <xf numFmtId="0" fontId="74" fillId="0" borderId="0"/>
    <xf numFmtId="37" fontId="18" fillId="0" borderId="0">
      <protection locked="0"/>
    </xf>
    <xf numFmtId="37" fontId="202" fillId="0" borderId="0" applyFill="0" applyBorder="0" applyAlignment="0" applyProtection="0"/>
    <xf numFmtId="37" fontId="202" fillId="0" borderId="0" applyFill="0" applyBorder="0" applyAlignment="0" applyProtection="0"/>
    <xf numFmtId="37" fontId="202" fillId="0" borderId="0" applyFill="0" applyBorder="0" applyAlignment="0" applyProtection="0"/>
    <xf numFmtId="37" fontId="202" fillId="0" borderId="0" applyFill="0" applyBorder="0" applyAlignment="0" applyProtection="0"/>
    <xf numFmtId="0" fontId="17" fillId="0" borderId="72" applyNumberFormat="0" applyFill="0" applyAlignment="0" applyProtection="0"/>
    <xf numFmtId="0" fontId="17" fillId="0" borderId="72" applyNumberFormat="0" applyFill="0" applyAlignment="0" applyProtection="0"/>
    <xf numFmtId="0" fontId="203" fillId="0" borderId="0" applyNumberFormat="0" applyFill="0" applyBorder="0">
      <alignment horizontal="left"/>
    </xf>
    <xf numFmtId="0" fontId="17" fillId="0" borderId="0">
      <alignment horizontal="left"/>
    </xf>
    <xf numFmtId="0" fontId="17" fillId="0" borderId="0">
      <alignment horizontal="left"/>
    </xf>
    <xf numFmtId="177" fontId="17" fillId="0" borderId="0">
      <alignment horizontal="left"/>
    </xf>
    <xf numFmtId="177" fontId="17" fillId="0" borderId="0">
      <alignment horizontal="left"/>
    </xf>
    <xf numFmtId="0" fontId="204" fillId="28" borderId="0"/>
    <xf numFmtId="0" fontId="172" fillId="48" borderId="56"/>
    <xf numFmtId="166" fontId="17" fillId="0" borderId="0" applyFill="0"/>
    <xf numFmtId="166" fontId="17" fillId="0" borderId="0" applyFill="0"/>
    <xf numFmtId="165" fontId="205" fillId="0" borderId="0" applyFill="0" applyBorder="0" applyProtection="0">
      <alignment vertical="top"/>
    </xf>
    <xf numFmtId="0" fontId="206" fillId="0" borderId="0" applyFont="0" applyFill="0" applyBorder="0" applyAlignment="0" applyProtection="0">
      <alignment horizontal="center"/>
    </xf>
    <xf numFmtId="14" fontId="89" fillId="0" borderId="0">
      <alignment horizontal="center" wrapText="1"/>
      <protection locked="0"/>
    </xf>
    <xf numFmtId="14" fontId="89" fillId="0" borderId="0">
      <alignment horizontal="center" wrapText="1"/>
      <protection locked="0"/>
    </xf>
    <xf numFmtId="14" fontId="89" fillId="0" borderId="0">
      <alignment horizontal="center" wrapText="1"/>
      <protection locked="0"/>
    </xf>
    <xf numFmtId="14" fontId="89" fillId="0" borderId="0">
      <alignment horizontal="center" wrapText="1"/>
      <protection locked="0"/>
    </xf>
    <xf numFmtId="294" fontId="17" fillId="0" borderId="0" applyFont="0" applyFill="0" applyBorder="0" applyAlignment="0" applyProtection="0">
      <alignment horizontal="center"/>
    </xf>
    <xf numFmtId="295" fontId="17" fillId="0" borderId="0" applyFont="0" applyFill="0" applyBorder="0" applyAlignment="0" applyProtection="0"/>
    <xf numFmtId="295" fontId="17" fillId="0" borderId="0" applyFont="0" applyFill="0" applyBorder="0" applyAlignment="0" applyProtection="0"/>
    <xf numFmtId="295" fontId="17" fillId="0" borderId="0" applyFont="0" applyFill="0" applyBorder="0" applyAlignment="0" applyProtection="0"/>
    <xf numFmtId="165" fontId="207" fillId="0" borderId="0" applyFont="0" applyFill="0" applyBorder="0" applyAlignment="0" applyProtection="0"/>
    <xf numFmtId="10" fontId="207" fillId="0" borderId="0" applyFont="0" applyFill="0" applyBorder="0" applyAlignment="0" applyProtection="0"/>
    <xf numFmtId="208" fontId="74" fillId="0" borderId="0" applyFont="0" applyFill="0" applyBorder="0" applyAlignment="0" applyProtection="0"/>
    <xf numFmtId="228" fontId="17" fillId="0" borderId="0" applyFont="0" applyFill="0" applyBorder="0" applyAlignment="0" applyProtection="0"/>
    <xf numFmtId="228" fontId="17" fillId="0" borderId="0" applyFont="0" applyFill="0" applyBorder="0" applyAlignment="0" applyProtection="0"/>
    <xf numFmtId="228" fontId="17" fillId="0" borderId="0" applyFont="0" applyFill="0" applyBorder="0" applyAlignment="0" applyProtection="0"/>
    <xf numFmtId="0" fontId="85" fillId="0" borderId="0" applyFont="0" applyFill="0" applyBorder="0" applyAlignment="0" applyProtection="0">
      <protection hidden="1"/>
    </xf>
    <xf numFmtId="0" fontId="85" fillId="0" borderId="0" applyFont="0" applyFill="0" applyBorder="0" applyAlignment="0" applyProtection="0">
      <protection hidden="1"/>
    </xf>
    <xf numFmtId="10" fontId="17" fillId="0" borderId="0" applyFont="0" applyFill="0" applyBorder="0" applyAlignment="0" applyProtection="0"/>
    <xf numFmtId="10" fontId="17" fillId="0" borderId="0" applyFont="0" applyFill="0" applyBorder="0" applyAlignment="0" applyProtection="0"/>
    <xf numFmtId="10" fontId="17" fillId="0" borderId="0" applyFont="0" applyFill="0" applyBorder="0" applyAlignment="0" applyProtection="0"/>
    <xf numFmtId="10" fontId="17" fillId="0" borderId="0" applyFont="0" applyFill="0" applyBorder="0" applyAlignment="0" applyProtection="0"/>
    <xf numFmtId="165" fontId="125" fillId="0" borderId="0"/>
    <xf numFmtId="165" fontId="125" fillId="0" borderId="0"/>
    <xf numFmtId="165" fontId="125" fillId="0" borderId="0"/>
    <xf numFmtId="165" fontId="125" fillId="0" borderId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25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25" fillId="0" borderId="0" applyFont="0" applyFill="0" applyBorder="0" applyAlignment="0" applyProtection="0"/>
    <xf numFmtId="165" fontId="208" fillId="0" borderId="0" applyFont="0" applyFill="0" applyBorder="0" applyAlignment="0" applyProtection="0"/>
    <xf numFmtId="0" fontId="135" fillId="0" borderId="0" applyFont="0" applyFill="0" applyBorder="0" applyAlignment="0" applyProtection="0"/>
    <xf numFmtId="285" fontId="121" fillId="0" borderId="0" applyFill="0" applyBorder="0" applyProtection="0">
      <alignment vertical="center"/>
    </xf>
    <xf numFmtId="296" fontId="17" fillId="0" borderId="0" applyFill="0" applyBorder="0">
      <alignment horizontal="right"/>
      <protection locked="0"/>
    </xf>
    <xf numFmtId="296" fontId="17" fillId="0" borderId="0" applyFill="0" applyBorder="0">
      <alignment horizontal="right"/>
      <protection locked="0"/>
    </xf>
    <xf numFmtId="296" fontId="17" fillId="0" borderId="0" applyFill="0" applyBorder="0">
      <alignment horizontal="right"/>
      <protection locked="0"/>
    </xf>
    <xf numFmtId="296" fontId="17" fillId="0" borderId="0" applyFill="0" applyBorder="0">
      <alignment horizontal="right"/>
      <protection locked="0"/>
    </xf>
    <xf numFmtId="0" fontId="90" fillId="0" borderId="0" applyFont="0" applyFill="0" applyBorder="0" applyProtection="0">
      <alignment horizontal="left"/>
      <protection locked="0"/>
    </xf>
    <xf numFmtId="0" fontId="209" fillId="0" borderId="0" applyNumberFormat="0" applyFill="0" applyBorder="0" applyAlignment="0" applyProtection="0"/>
    <xf numFmtId="0" fontId="210" fillId="0" borderId="0" applyFont="0"/>
    <xf numFmtId="249" fontId="17" fillId="0" borderId="0" applyFill="0" applyBorder="0" applyAlignment="0"/>
    <xf numFmtId="249" fontId="17" fillId="0" borderId="0" applyFill="0" applyBorder="0" applyAlignment="0"/>
    <xf numFmtId="249" fontId="17" fillId="0" borderId="0" applyFill="0" applyBorder="0" applyAlignment="0"/>
    <xf numFmtId="218" fontId="108" fillId="0" borderId="0" applyFill="0" applyBorder="0" applyAlignment="0"/>
    <xf numFmtId="249" fontId="17" fillId="0" borderId="0" applyFill="0" applyBorder="0" applyAlignment="0"/>
    <xf numFmtId="249" fontId="17" fillId="0" borderId="0" applyFill="0" applyBorder="0" applyAlignment="0"/>
    <xf numFmtId="249" fontId="17" fillId="0" borderId="0" applyFill="0" applyBorder="0" applyAlignment="0"/>
    <xf numFmtId="250" fontId="17" fillId="0" borderId="0" applyFill="0" applyBorder="0" applyAlignment="0"/>
    <xf numFmtId="250" fontId="17" fillId="0" borderId="0" applyFill="0" applyBorder="0" applyAlignment="0"/>
    <xf numFmtId="250" fontId="17" fillId="0" borderId="0" applyFill="0" applyBorder="0" applyAlignment="0"/>
    <xf numFmtId="218" fontId="108" fillId="0" borderId="0" applyFill="0" applyBorder="0" applyAlignment="0"/>
    <xf numFmtId="0" fontId="211" fillId="0" borderId="0"/>
    <xf numFmtId="297" fontId="185" fillId="0" borderId="0"/>
    <xf numFmtId="0" fontId="212" fillId="75" borderId="0" applyNumberFormat="0" applyBorder="0" applyAlignment="0" applyProtection="0"/>
    <xf numFmtId="0" fontId="19" fillId="59" borderId="7">
      <alignment horizontal="center" vertical="center"/>
    </xf>
    <xf numFmtId="0" fontId="125" fillId="0" borderId="0" applyNumberFormat="0" applyFont="0" applyFill="0" applyBorder="0" applyAlignment="0" applyProtection="0">
      <alignment horizontal="left"/>
    </xf>
    <xf numFmtId="0" fontId="125" fillId="0" borderId="0" applyNumberFormat="0" applyFont="0" applyFill="0" applyBorder="0" applyAlignment="0" applyProtection="0">
      <alignment horizontal="left"/>
    </xf>
    <xf numFmtId="177" fontId="125" fillId="0" borderId="0" applyNumberFormat="0" applyFont="0" applyFill="0" applyBorder="0" applyAlignment="0" applyProtection="0">
      <alignment horizontal="left"/>
    </xf>
    <xf numFmtId="177" fontId="125" fillId="0" borderId="0" applyNumberFormat="0" applyFont="0" applyFill="0" applyBorder="0" applyAlignment="0" applyProtection="0">
      <alignment horizontal="left"/>
    </xf>
    <xf numFmtId="0" fontId="64" fillId="0" borderId="35">
      <alignment horizontal="center"/>
    </xf>
    <xf numFmtId="298" fontId="17" fillId="0" borderId="0" applyFill="0" applyBorder="0">
      <alignment horizontal="right"/>
      <protection locked="0"/>
    </xf>
    <xf numFmtId="298" fontId="17" fillId="0" borderId="0" applyFill="0" applyBorder="0">
      <alignment horizontal="right"/>
      <protection locked="0"/>
    </xf>
    <xf numFmtId="298" fontId="17" fillId="0" borderId="0" applyFill="0" applyBorder="0">
      <alignment horizontal="right"/>
      <protection locked="0"/>
    </xf>
    <xf numFmtId="298" fontId="17" fillId="0" borderId="0" applyFill="0" applyBorder="0">
      <alignment horizontal="right"/>
      <protection locked="0"/>
    </xf>
    <xf numFmtId="299" fontId="90" fillId="0" borderId="54" applyFont="0" applyFill="0" applyBorder="0" applyAlignment="0" applyProtection="0">
      <alignment horizontal="right"/>
      <protection locked="0"/>
    </xf>
    <xf numFmtId="300" fontId="17" fillId="0" borderId="0">
      <alignment horizontal="right"/>
      <protection locked="0"/>
    </xf>
    <xf numFmtId="300" fontId="17" fillId="0" borderId="0">
      <alignment horizontal="right"/>
      <protection locked="0"/>
    </xf>
    <xf numFmtId="300" fontId="17" fillId="0" borderId="0">
      <alignment horizontal="right"/>
      <protection locked="0"/>
    </xf>
    <xf numFmtId="300" fontId="17" fillId="0" borderId="0">
      <alignment horizontal="right"/>
      <protection locked="0"/>
    </xf>
    <xf numFmtId="38" fontId="125" fillId="0" borderId="0"/>
    <xf numFmtId="38" fontId="125" fillId="0" borderId="0"/>
    <xf numFmtId="38" fontId="125" fillId="0" borderId="0"/>
    <xf numFmtId="38" fontId="125" fillId="0" borderId="0"/>
    <xf numFmtId="0" fontId="136" fillId="0" borderId="0"/>
    <xf numFmtId="0" fontId="143" fillId="0" borderId="0"/>
    <xf numFmtId="0" fontId="17" fillId="0" borderId="35"/>
    <xf numFmtId="0" fontId="17" fillId="0" borderId="0"/>
    <xf numFmtId="0" fontId="183" fillId="0" borderId="0">
      <alignment horizontal="right"/>
    </xf>
    <xf numFmtId="0" fontId="17" fillId="0" borderId="0"/>
    <xf numFmtId="0" fontId="115" fillId="0" borderId="60">
      <alignment horizontal="left" vertical="center"/>
    </xf>
    <xf numFmtId="0" fontId="213" fillId="0" borderId="0"/>
    <xf numFmtId="0" fontId="95" fillId="0" borderId="0"/>
    <xf numFmtId="0" fontId="214" fillId="0" borderId="0"/>
    <xf numFmtId="0" fontId="17" fillId="0" borderId="0">
      <alignment horizontal="right"/>
    </xf>
    <xf numFmtId="0" fontId="67" fillId="0" borderId="16" applyNumberFormat="0" applyBorder="0" applyAlignment="0"/>
    <xf numFmtId="166" fontId="125" fillId="44" borderId="73" applyNumberFormat="0" applyFont="0" applyBorder="0" applyAlignment="0" applyProtection="0">
      <alignment horizontal="center"/>
    </xf>
    <xf numFmtId="166" fontId="125" fillId="44" borderId="73" applyNumberFormat="0" applyFont="0" applyBorder="0" applyAlignment="0" applyProtection="0">
      <alignment horizontal="center"/>
    </xf>
    <xf numFmtId="166" fontId="125" fillId="44" borderId="73" applyNumberFormat="0" applyFont="0" applyBorder="0" applyAlignment="0" applyProtection="0">
      <alignment horizontal="center"/>
    </xf>
    <xf numFmtId="166" fontId="125" fillId="44" borderId="73" applyNumberFormat="0" applyFont="0" applyBorder="0" applyAlignment="0" applyProtection="0">
      <alignment horizontal="center"/>
    </xf>
    <xf numFmtId="301" fontId="215" fillId="0" borderId="0" applyNumberFormat="0" applyFill="0" applyBorder="0" applyAlignment="0" applyProtection="0">
      <alignment horizontal="left"/>
    </xf>
    <xf numFmtId="0" fontId="216" fillId="0" borderId="0" applyNumberFormat="0" applyFill="0" applyBorder="0" applyProtection="0">
      <alignment horizontal="right" vertical="center"/>
    </xf>
    <xf numFmtId="0" fontId="183" fillId="0" borderId="0">
      <alignment horizontal="right"/>
    </xf>
    <xf numFmtId="0" fontId="17" fillId="0" borderId="74">
      <alignment vertical="center"/>
    </xf>
    <xf numFmtId="0" fontId="17" fillId="0" borderId="74">
      <alignment vertical="center"/>
    </xf>
    <xf numFmtId="177" fontId="17" fillId="0" borderId="74">
      <alignment vertical="center"/>
    </xf>
    <xf numFmtId="177" fontId="17" fillId="0" borderId="74">
      <alignment vertical="center"/>
    </xf>
    <xf numFmtId="0" fontId="217" fillId="0" borderId="0" applyNumberFormat="0" applyFill="0" applyBorder="0" applyAlignment="0" applyProtection="0"/>
    <xf numFmtId="302" fontId="218" fillId="0" borderId="0" applyFill="0" applyBorder="0">
      <alignment horizontal="right"/>
      <protection hidden="1"/>
    </xf>
    <xf numFmtId="0" fontId="18" fillId="0" borderId="0"/>
    <xf numFmtId="0" fontId="19" fillId="0" borderId="0"/>
    <xf numFmtId="0" fontId="18" fillId="0" borderId="0"/>
    <xf numFmtId="0" fontId="164" fillId="58" borderId="56">
      <alignment horizontal="center" vertical="center" wrapText="1"/>
      <protection hidden="1"/>
    </xf>
    <xf numFmtId="37" fontId="219" fillId="0" borderId="0">
      <protection locked="0"/>
    </xf>
    <xf numFmtId="0" fontId="220" fillId="55" borderId="0"/>
    <xf numFmtId="0" fontId="19" fillId="0" borderId="0"/>
    <xf numFmtId="0" fontId="221" fillId="0" borderId="0"/>
    <xf numFmtId="37" fontId="219" fillId="0" borderId="0">
      <protection locked="0"/>
    </xf>
    <xf numFmtId="0" fontId="222" fillId="76" borderId="0">
      <alignment horizontal="right"/>
    </xf>
    <xf numFmtId="1" fontId="211" fillId="77" borderId="0" applyNumberFormat="0" applyFont="0" applyBorder="0" applyAlignment="0">
      <alignment horizontal="left"/>
    </xf>
    <xf numFmtId="1" fontId="17" fillId="0" borderId="0"/>
    <xf numFmtId="1" fontId="17" fillId="0" borderId="0"/>
    <xf numFmtId="1" fontId="17" fillId="0" borderId="0"/>
    <xf numFmtId="1" fontId="17" fillId="0" borderId="0"/>
    <xf numFmtId="0" fontId="223" fillId="0" borderId="0" applyFill="0" applyBorder="0" applyAlignment="0" applyProtection="0"/>
    <xf numFmtId="0" fontId="224" fillId="0" borderId="0" applyNumberFormat="0" applyFill="0" applyBorder="0" applyAlignment="0" applyProtection="0">
      <alignment vertical="top"/>
      <protection locked="0"/>
    </xf>
    <xf numFmtId="3" fontId="85" fillId="0" borderId="0"/>
    <xf numFmtId="3" fontId="85" fillId="0" borderId="0"/>
    <xf numFmtId="0" fontId="225" fillId="0" borderId="0"/>
    <xf numFmtId="0" fontId="220" fillId="55" borderId="0"/>
    <xf numFmtId="0" fontId="19" fillId="0" borderId="0"/>
    <xf numFmtId="0" fontId="19" fillId="0" borderId="0"/>
    <xf numFmtId="0" fontId="226" fillId="0" borderId="0"/>
    <xf numFmtId="49" fontId="18" fillId="0" borderId="0"/>
    <xf numFmtId="303" fontId="17" fillId="0" borderId="0">
      <protection locked="0"/>
    </xf>
    <xf numFmtId="303" fontId="17" fillId="0" borderId="0">
      <protection locked="0"/>
    </xf>
    <xf numFmtId="303" fontId="17" fillId="0" borderId="0">
      <protection locked="0"/>
    </xf>
    <xf numFmtId="303" fontId="17" fillId="0" borderId="0">
      <protection locked="0"/>
    </xf>
    <xf numFmtId="0" fontId="125" fillId="0" borderId="0"/>
    <xf numFmtId="0" fontId="17" fillId="0" borderId="0"/>
    <xf numFmtId="0" fontId="17" fillId="0" borderId="0"/>
    <xf numFmtId="177" fontId="17" fillId="0" borderId="0"/>
    <xf numFmtId="177" fontId="17" fillId="0" borderId="0"/>
    <xf numFmtId="0" fontId="17" fillId="0" borderId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>
      <alignment vertical="top"/>
    </xf>
    <xf numFmtId="0" fontId="17" fillId="0" borderId="0">
      <alignment vertical="top"/>
    </xf>
    <xf numFmtId="177" fontId="17" fillId="0" borderId="0">
      <alignment vertical="top"/>
    </xf>
    <xf numFmtId="177" fontId="17" fillId="0" borderId="0">
      <alignment vertical="top"/>
    </xf>
    <xf numFmtId="0" fontId="17" fillId="0" borderId="0">
      <alignment vertical="top"/>
    </xf>
    <xf numFmtId="0" fontId="17" fillId="0" borderId="0">
      <alignment vertical="top"/>
    </xf>
    <xf numFmtId="177" fontId="17" fillId="0" borderId="0">
      <alignment vertical="top"/>
    </xf>
    <xf numFmtId="177" fontId="17" fillId="0" borderId="0">
      <alignment vertical="top"/>
    </xf>
    <xf numFmtId="0" fontId="17" fillId="0" borderId="0">
      <alignment vertical="top"/>
    </xf>
    <xf numFmtId="0" fontId="17" fillId="0" borderId="0">
      <alignment vertical="top"/>
    </xf>
    <xf numFmtId="177" fontId="17" fillId="0" borderId="0">
      <alignment vertical="top"/>
    </xf>
    <xf numFmtId="177" fontId="17" fillId="0" borderId="0">
      <alignment vertical="top"/>
    </xf>
    <xf numFmtId="0" fontId="17" fillId="0" borderId="0">
      <alignment vertical="top"/>
    </xf>
    <xf numFmtId="0" fontId="17" fillId="0" borderId="0">
      <alignment vertical="top"/>
    </xf>
    <xf numFmtId="177" fontId="17" fillId="0" borderId="0">
      <alignment vertical="top"/>
    </xf>
    <xf numFmtId="177" fontId="17" fillId="0" borderId="0">
      <alignment vertical="top"/>
    </xf>
    <xf numFmtId="0" fontId="17" fillId="0" borderId="0">
      <alignment vertical="top"/>
    </xf>
    <xf numFmtId="0" fontId="17" fillId="0" borderId="0">
      <alignment vertical="top"/>
    </xf>
    <xf numFmtId="177" fontId="17" fillId="0" borderId="0">
      <alignment vertical="top"/>
    </xf>
    <xf numFmtId="177" fontId="17" fillId="0" borderId="0">
      <alignment vertical="top"/>
    </xf>
    <xf numFmtId="0" fontId="17" fillId="0" borderId="0">
      <alignment vertical="top"/>
    </xf>
    <xf numFmtId="0" fontId="17" fillId="0" borderId="0">
      <alignment vertical="top"/>
    </xf>
    <xf numFmtId="177" fontId="17" fillId="0" borderId="0">
      <alignment vertical="top"/>
    </xf>
    <xf numFmtId="177" fontId="17" fillId="0" borderId="0">
      <alignment vertical="top"/>
    </xf>
    <xf numFmtId="0" fontId="17" fillId="0" borderId="0">
      <alignment vertical="top"/>
    </xf>
    <xf numFmtId="0" fontId="17" fillId="0" borderId="0">
      <alignment vertical="top"/>
    </xf>
    <xf numFmtId="177" fontId="17" fillId="0" borderId="0">
      <alignment vertical="top"/>
    </xf>
    <xf numFmtId="177" fontId="17" fillId="0" borderId="0">
      <alignment vertical="top"/>
    </xf>
    <xf numFmtId="0" fontId="17" fillId="0" borderId="0">
      <alignment vertical="top"/>
    </xf>
    <xf numFmtId="0" fontId="17" fillId="0" borderId="0">
      <alignment vertical="top"/>
    </xf>
    <xf numFmtId="177" fontId="17" fillId="0" borderId="0">
      <alignment vertical="top"/>
    </xf>
    <xf numFmtId="177" fontId="17" fillId="0" borderId="0">
      <alignment vertical="top"/>
    </xf>
    <xf numFmtId="0" fontId="17" fillId="0" borderId="0">
      <alignment vertical="top"/>
    </xf>
    <xf numFmtId="0" fontId="17" fillId="0" borderId="0">
      <alignment vertical="top"/>
    </xf>
    <xf numFmtId="177" fontId="17" fillId="0" borderId="0">
      <alignment vertical="top"/>
    </xf>
    <xf numFmtId="177" fontId="17" fillId="0" borderId="0">
      <alignment vertical="top"/>
    </xf>
    <xf numFmtId="0" fontId="17" fillId="0" borderId="0">
      <alignment vertical="top"/>
    </xf>
    <xf numFmtId="0" fontId="17" fillId="0" borderId="0">
      <alignment vertical="top"/>
    </xf>
    <xf numFmtId="177" fontId="17" fillId="0" borderId="0">
      <alignment vertical="top"/>
    </xf>
    <xf numFmtId="177" fontId="17" fillId="0" borderId="0">
      <alignment vertical="top"/>
    </xf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>
      <alignment vertical="top"/>
    </xf>
    <xf numFmtId="0" fontId="17" fillId="0" borderId="0">
      <alignment vertical="top"/>
    </xf>
    <xf numFmtId="177" fontId="17" fillId="0" borderId="0">
      <alignment vertical="top"/>
    </xf>
    <xf numFmtId="177" fontId="17" fillId="0" borderId="0">
      <alignment vertical="top"/>
    </xf>
    <xf numFmtId="0" fontId="17" fillId="0" borderId="0">
      <alignment vertical="top"/>
    </xf>
    <xf numFmtId="0" fontId="17" fillId="0" borderId="0">
      <alignment vertical="top"/>
    </xf>
    <xf numFmtId="177" fontId="17" fillId="0" borderId="0">
      <alignment vertical="top"/>
    </xf>
    <xf numFmtId="177" fontId="17" fillId="0" borderId="0">
      <alignment vertical="top"/>
    </xf>
    <xf numFmtId="0" fontId="17" fillId="0" borderId="0">
      <alignment vertical="top"/>
    </xf>
    <xf numFmtId="0" fontId="17" fillId="0" borderId="0"/>
    <xf numFmtId="0" fontId="17" fillId="0" borderId="0"/>
    <xf numFmtId="177" fontId="17" fillId="0" borderId="0"/>
    <xf numFmtId="177" fontId="17" fillId="0" borderId="0"/>
    <xf numFmtId="0" fontId="17" fillId="0" borderId="0">
      <alignment vertical="top"/>
    </xf>
    <xf numFmtId="0" fontId="17" fillId="0" borderId="0">
      <alignment vertical="top"/>
    </xf>
    <xf numFmtId="177" fontId="17" fillId="0" borderId="0">
      <alignment vertical="top"/>
    </xf>
    <xf numFmtId="177" fontId="17" fillId="0" borderId="0">
      <alignment vertical="top"/>
    </xf>
    <xf numFmtId="0" fontId="17" fillId="0" borderId="0">
      <alignment vertical="top"/>
    </xf>
    <xf numFmtId="0" fontId="17" fillId="0" borderId="0">
      <alignment vertical="top"/>
    </xf>
    <xf numFmtId="177" fontId="17" fillId="0" borderId="0">
      <alignment vertical="top"/>
    </xf>
    <xf numFmtId="177" fontId="17" fillId="0" borderId="0">
      <alignment vertical="top"/>
    </xf>
    <xf numFmtId="0" fontId="17" fillId="0" borderId="0">
      <alignment vertical="top"/>
    </xf>
    <xf numFmtId="0" fontId="17" fillId="0" borderId="0">
      <alignment vertical="top"/>
    </xf>
    <xf numFmtId="177" fontId="17" fillId="0" borderId="0">
      <alignment vertical="top"/>
    </xf>
    <xf numFmtId="177" fontId="17" fillId="0" borderId="0">
      <alignment vertical="top"/>
    </xf>
    <xf numFmtId="0" fontId="17" fillId="0" borderId="0">
      <alignment vertical="top"/>
    </xf>
    <xf numFmtId="0" fontId="17" fillId="0" borderId="0">
      <alignment vertical="top"/>
    </xf>
    <xf numFmtId="177" fontId="17" fillId="0" borderId="0">
      <alignment vertical="top"/>
    </xf>
    <xf numFmtId="177" fontId="17" fillId="0" borderId="0">
      <alignment vertical="top"/>
    </xf>
    <xf numFmtId="0" fontId="17" fillId="0" borderId="0">
      <alignment vertical="top"/>
    </xf>
    <xf numFmtId="0" fontId="17" fillId="0" borderId="0">
      <alignment vertical="top"/>
    </xf>
    <xf numFmtId="177" fontId="17" fillId="0" borderId="0">
      <alignment vertical="top"/>
    </xf>
    <xf numFmtId="177" fontId="17" fillId="0" borderId="0">
      <alignment vertical="top"/>
    </xf>
    <xf numFmtId="0" fontId="17" fillId="0" borderId="0">
      <alignment vertical="top"/>
    </xf>
    <xf numFmtId="0" fontId="17" fillId="0" borderId="0">
      <alignment vertical="top"/>
    </xf>
    <xf numFmtId="177" fontId="17" fillId="0" borderId="0">
      <alignment vertical="top"/>
    </xf>
    <xf numFmtId="177" fontId="17" fillId="0" borderId="0">
      <alignment vertical="top"/>
    </xf>
    <xf numFmtId="304" fontId="227" fillId="0" borderId="0" applyNumberFormat="0" applyFill="0" applyBorder="0" applyAlignment="0" applyProtection="0">
      <alignment horizontal="right" vertical="center" wrapText="1"/>
    </xf>
    <xf numFmtId="0" fontId="228" fillId="0" borderId="0" applyNumberFormat="0" applyFill="0" applyBorder="0" applyAlignment="0" applyProtection="0"/>
    <xf numFmtId="0" fontId="229" fillId="0" borderId="0" applyNumberFormat="0" applyFill="0" applyBorder="0" applyAlignment="0" applyProtection="0">
      <protection locked="0"/>
    </xf>
    <xf numFmtId="37" fontId="136" fillId="0" borderId="0"/>
    <xf numFmtId="0" fontId="230" fillId="0" borderId="57" applyNumberFormat="0" applyFill="0" applyProtection="0">
      <alignment horizontal="right"/>
    </xf>
    <xf numFmtId="0" fontId="231" fillId="0" borderId="0" applyNumberFormat="0" applyFill="0" applyBorder="0" applyProtection="0">
      <alignment horizontal="left" vertical="center"/>
    </xf>
    <xf numFmtId="0" fontId="188" fillId="0" borderId="0"/>
    <xf numFmtId="0" fontId="188" fillId="0" borderId="0"/>
    <xf numFmtId="3" fontId="82" fillId="0" borderId="0"/>
    <xf numFmtId="0" fontId="17" fillId="0" borderId="61"/>
    <xf numFmtId="0" fontId="17" fillId="0" borderId="75"/>
    <xf numFmtId="0" fontId="17" fillId="0" borderId="76"/>
    <xf numFmtId="40" fontId="232" fillId="0" borderId="0" applyBorder="0">
      <alignment horizontal="right"/>
    </xf>
    <xf numFmtId="0" fontId="233" fillId="0" borderId="72" applyNumberFormat="0" applyAlignment="0" applyProtection="0"/>
    <xf numFmtId="282" fontId="85" fillId="0" borderId="0" applyFill="0" applyBorder="0" applyProtection="0">
      <protection locked="0"/>
    </xf>
    <xf numFmtId="282" fontId="85" fillId="0" borderId="0" applyFill="0" applyBorder="0" applyProtection="0">
      <protection locked="0"/>
    </xf>
    <xf numFmtId="0" fontId="234" fillId="0" borderId="41" applyNumberFormat="0" applyFill="0" applyBorder="0" applyAlignment="0" applyProtection="0"/>
    <xf numFmtId="0" fontId="141" fillId="0" borderId="17" applyBorder="0">
      <alignment horizontal="center"/>
    </xf>
    <xf numFmtId="0" fontId="136" fillId="0" borderId="18"/>
    <xf numFmtId="0" fontId="230" fillId="0" borderId="76" applyNumberFormat="0" applyProtection="0">
      <alignment horizontal="right"/>
    </xf>
    <xf numFmtId="0" fontId="235" fillId="0" borderId="7" applyNumberFormat="0" applyFill="0" applyProtection="0"/>
    <xf numFmtId="265" fontId="236" fillId="0" borderId="7" applyBorder="0" applyProtection="0">
      <alignment horizontal="right" vertical="center"/>
    </xf>
    <xf numFmtId="0" fontId="237" fillId="78" borderId="0" applyBorder="0" applyProtection="0">
      <alignment horizontal="centerContinuous" vertical="center"/>
    </xf>
    <xf numFmtId="0" fontId="237" fillId="76" borderId="7" applyBorder="0" applyProtection="0">
      <alignment horizontal="centerContinuous" vertical="center"/>
    </xf>
    <xf numFmtId="0" fontId="238" fillId="0" borderId="0" applyFill="0" applyBorder="0" applyProtection="0">
      <alignment horizontal="center" vertical="center"/>
    </xf>
    <xf numFmtId="0" fontId="159" fillId="0" borderId="7" applyNumberFormat="0" applyFill="0" applyProtection="0">
      <alignment horizontal="right"/>
      <protection locked="0"/>
    </xf>
    <xf numFmtId="3" fontId="19" fillId="0" borderId="0" applyNumberFormat="0"/>
    <xf numFmtId="0" fontId="17" fillId="0" borderId="0">
      <alignment horizontal="left"/>
    </xf>
    <xf numFmtId="0" fontId="17" fillId="0" borderId="0">
      <alignment horizontal="left"/>
    </xf>
    <xf numFmtId="177" fontId="17" fillId="0" borderId="0">
      <alignment horizontal="left"/>
    </xf>
    <xf numFmtId="177" fontId="17" fillId="0" borderId="0">
      <alignment horizontal="left"/>
    </xf>
    <xf numFmtId="0" fontId="159" fillId="0" borderId="0" applyNumberFormat="0" applyFill="0" applyBorder="0" applyAlignment="0" applyProtection="0">
      <protection locked="0"/>
    </xf>
    <xf numFmtId="0" fontId="239" fillId="0" borderId="0">
      <alignment vertical="center"/>
    </xf>
    <xf numFmtId="0" fontId="157" fillId="0" borderId="0">
      <alignment vertical="center"/>
    </xf>
    <xf numFmtId="0" fontId="239" fillId="0" borderId="0">
      <alignment vertical="center"/>
    </xf>
    <xf numFmtId="0" fontId="161" fillId="0" borderId="0">
      <alignment vertical="center"/>
    </xf>
    <xf numFmtId="0" fontId="159" fillId="0" borderId="0" applyNumberFormat="0" applyFill="0" applyBorder="0" applyAlignment="0" applyProtection="0">
      <protection locked="0"/>
    </xf>
    <xf numFmtId="0" fontId="22" fillId="0" borderId="77" applyNumberFormat="0" applyFill="0" applyBorder="0" applyAlignment="0" applyProtection="0">
      <protection locked="0"/>
    </xf>
    <xf numFmtId="0" fontId="22" fillId="0" borderId="77" applyNumberFormat="0" applyFill="0" applyBorder="0" applyAlignment="0" applyProtection="0">
      <protection locked="0"/>
    </xf>
    <xf numFmtId="0" fontId="17" fillId="0" borderId="0"/>
    <xf numFmtId="0" fontId="17" fillId="0" borderId="0"/>
    <xf numFmtId="177" fontId="17" fillId="0" borderId="0"/>
    <xf numFmtId="177" fontId="17" fillId="0" borderId="0"/>
    <xf numFmtId="212" fontId="240" fillId="0" borderId="0" applyNumberFormat="0" applyFill="0" applyBorder="0">
      <alignment horizontal="left"/>
    </xf>
    <xf numFmtId="212" fontId="240" fillId="0" borderId="0" applyNumberFormat="0" applyFill="0" applyBorder="0">
      <alignment horizontal="right"/>
    </xf>
    <xf numFmtId="212" fontId="118" fillId="0" borderId="0" applyNumberFormat="0" applyFill="0" applyBorder="0">
      <alignment horizontal="right"/>
    </xf>
    <xf numFmtId="0" fontId="241" fillId="75" borderId="0" applyNumberFormat="0" applyBorder="0" applyAlignment="0"/>
    <xf numFmtId="305" fontId="85" fillId="0" borderId="0" applyFont="0" applyFill="0" applyBorder="0" applyAlignment="0" applyProtection="0">
      <protection hidden="1"/>
    </xf>
    <xf numFmtId="49" fontId="191" fillId="0" borderId="0" applyFont="0" applyFill="0" applyBorder="0" applyAlignment="0" applyProtection="0">
      <protection hidden="1"/>
    </xf>
    <xf numFmtId="0" fontId="17" fillId="0" borderId="0"/>
    <xf numFmtId="0" fontId="17" fillId="0" borderId="0"/>
    <xf numFmtId="177" fontId="17" fillId="0" borderId="0"/>
    <xf numFmtId="177" fontId="17" fillId="0" borderId="0"/>
    <xf numFmtId="0" fontId="17" fillId="0" borderId="0"/>
    <xf numFmtId="0" fontId="17" fillId="0" borderId="0"/>
    <xf numFmtId="177" fontId="17" fillId="0" borderId="0"/>
    <xf numFmtId="177" fontId="17" fillId="0" borderId="0"/>
    <xf numFmtId="305" fontId="85" fillId="0" borderId="0" applyFont="0" applyFill="0" applyBorder="0" applyAlignment="0" applyProtection="0">
      <protection hidden="1"/>
    </xf>
    <xf numFmtId="0" fontId="242" fillId="0" borderId="0" applyFill="0" applyBorder="0" applyProtection="0"/>
    <xf numFmtId="0" fontId="17" fillId="0" borderId="0"/>
    <xf numFmtId="0" fontId="17" fillId="0" borderId="0"/>
    <xf numFmtId="177" fontId="17" fillId="0" borderId="0"/>
    <xf numFmtId="177" fontId="17" fillId="0" borderId="0"/>
    <xf numFmtId="0" fontId="17" fillId="0" borderId="0"/>
    <xf numFmtId="0" fontId="17" fillId="0" borderId="0"/>
    <xf numFmtId="177" fontId="17" fillId="0" borderId="0"/>
    <xf numFmtId="177" fontId="17" fillId="0" borderId="0"/>
    <xf numFmtId="0" fontId="17" fillId="0" borderId="0"/>
    <xf numFmtId="0" fontId="17" fillId="0" borderId="0"/>
    <xf numFmtId="177" fontId="17" fillId="0" borderId="0"/>
    <xf numFmtId="177" fontId="17" fillId="0" borderId="0"/>
    <xf numFmtId="0" fontId="17" fillId="0" borderId="0"/>
    <xf numFmtId="0" fontId="17" fillId="0" borderId="0"/>
    <xf numFmtId="177" fontId="17" fillId="0" borderId="0"/>
    <xf numFmtId="177" fontId="17" fillId="0" borderId="0"/>
    <xf numFmtId="49" fontId="141" fillId="0" borderId="0" applyFill="0" applyBorder="0" applyAlignment="0"/>
    <xf numFmtId="306" fontId="17" fillId="0" borderId="0" applyFill="0" applyBorder="0" applyAlignment="0"/>
    <xf numFmtId="306" fontId="17" fillId="0" borderId="0" applyFill="0" applyBorder="0" applyAlignment="0"/>
    <xf numFmtId="306" fontId="17" fillId="0" borderId="0" applyFill="0" applyBorder="0" applyAlignment="0"/>
    <xf numFmtId="307" fontId="17" fillId="0" borderId="0" applyFill="0" applyBorder="0" applyAlignment="0"/>
    <xf numFmtId="307" fontId="17" fillId="0" borderId="0" applyFill="0" applyBorder="0" applyAlignment="0"/>
    <xf numFmtId="307" fontId="17" fillId="0" borderId="0" applyFill="0" applyBorder="0" applyAlignment="0"/>
    <xf numFmtId="308" fontId="90" fillId="0" borderId="0" applyFont="0" applyFill="0" applyBorder="0" applyAlignment="0" applyProtection="0">
      <protection locked="0"/>
    </xf>
    <xf numFmtId="0" fontId="17" fillId="0" borderId="78" applyNumberFormat="0" applyFont="0" applyAlignment="0"/>
    <xf numFmtId="0" fontId="17" fillId="0" borderId="73" applyNumberFormat="0" applyFont="0" applyFill="0" applyAlignment="0" applyProtection="0"/>
    <xf numFmtId="0" fontId="17" fillId="0" borderId="7" applyNumberFormat="0" applyFont="0" applyAlignment="0"/>
    <xf numFmtId="0" fontId="17" fillId="0" borderId="79" applyNumberFormat="0" applyFont="0" applyAlignment="0"/>
    <xf numFmtId="0" fontId="17" fillId="0" borderId="56" applyNumberFormat="0" applyFont="0" applyAlignment="0"/>
    <xf numFmtId="0" fontId="17" fillId="0" borderId="80" applyNumberFormat="0" applyFont="0" applyAlignment="0"/>
    <xf numFmtId="0" fontId="17" fillId="0" borderId="81" applyNumberFormat="0" applyFont="0" applyAlignment="0"/>
    <xf numFmtId="0" fontId="17" fillId="0" borderId="82" applyNumberFormat="0" applyFont="0" applyAlignment="0"/>
    <xf numFmtId="0" fontId="17" fillId="0" borderId="61" applyNumberFormat="0" applyFont="0" applyAlignment="0"/>
    <xf numFmtId="0" fontId="17" fillId="0" borderId="83" applyNumberFormat="0" applyFont="0" applyAlignment="0"/>
    <xf numFmtId="0" fontId="17" fillId="0" borderId="84" applyNumberFormat="0" applyFont="0" applyAlignment="0"/>
    <xf numFmtId="0" fontId="17" fillId="0" borderId="30" applyNumberFormat="0" applyFont="0" applyFill="0" applyAlignment="0" applyProtection="0"/>
    <xf numFmtId="0" fontId="17" fillId="0" borderId="58" applyNumberFormat="0" applyFont="0" applyFill="0" applyAlignment="0" applyProtection="0"/>
    <xf numFmtId="0" fontId="17" fillId="0" borderId="75" applyNumberFormat="0" applyFont="0" applyAlignment="0"/>
    <xf numFmtId="0" fontId="17" fillId="0" borderId="85" applyNumberFormat="0" applyFont="0" applyAlignment="0"/>
    <xf numFmtId="0" fontId="17" fillId="0" borderId="75" applyNumberFormat="0" applyFont="0" applyAlignment="0"/>
    <xf numFmtId="0" fontId="243" fillId="0" borderId="0"/>
    <xf numFmtId="309" fontId="22" fillId="0" borderId="0" applyBorder="0" applyProtection="0">
      <alignment horizontal="right"/>
    </xf>
    <xf numFmtId="309" fontId="22" fillId="0" borderId="0" applyBorder="0" applyProtection="0">
      <alignment horizontal="right"/>
    </xf>
    <xf numFmtId="0" fontId="244" fillId="0" borderId="0" applyFill="0" applyBorder="0" applyProtection="0">
      <alignment horizontal="left" vertical="top"/>
    </xf>
    <xf numFmtId="310" fontId="17" fillId="0" borderId="0"/>
    <xf numFmtId="0" fontId="124" fillId="0" borderId="0" applyNumberFormat="0" applyFill="0" applyBorder="0" applyAlignment="0" applyProtection="0"/>
    <xf numFmtId="0" fontId="81" fillId="0" borderId="0" applyNumberFormat="0" applyFill="0" applyBorder="0" applyAlignment="0" applyProtection="0"/>
    <xf numFmtId="310" fontId="17" fillId="0" borderId="0"/>
    <xf numFmtId="40" fontId="235" fillId="0" borderId="0"/>
    <xf numFmtId="0" fontId="245" fillId="12" borderId="0"/>
    <xf numFmtId="0" fontId="246" fillId="0" borderId="0" applyNumberFormat="0" applyFill="0" applyBorder="0" applyAlignment="0" applyProtection="0"/>
    <xf numFmtId="177" fontId="246" fillId="0" borderId="0" applyNumberFormat="0" applyFill="0" applyBorder="0" applyAlignment="0" applyProtection="0"/>
    <xf numFmtId="177" fontId="246" fillId="0" borderId="0" applyNumberFormat="0" applyFill="0" applyBorder="0" applyAlignment="0" applyProtection="0"/>
    <xf numFmtId="0" fontId="246" fillId="0" borderId="0" applyNumberFormat="0" applyFill="0" applyBorder="0" applyAlignment="0" applyProtection="0"/>
    <xf numFmtId="0" fontId="247" fillId="59" borderId="86">
      <alignment horizontal="left" vertical="center"/>
    </xf>
    <xf numFmtId="0" fontId="248" fillId="0" borderId="0" applyNumberFormat="0" applyProtection="0">
      <alignment horizontal="left" vertical="center"/>
    </xf>
    <xf numFmtId="0" fontId="17" fillId="0" borderId="0" applyBorder="0"/>
    <xf numFmtId="0" fontId="17" fillId="0" borderId="0" applyBorder="0"/>
    <xf numFmtId="177" fontId="17" fillId="0" borderId="0" applyBorder="0"/>
    <xf numFmtId="177" fontId="17" fillId="0" borderId="0" applyBorder="0"/>
    <xf numFmtId="0" fontId="17" fillId="0" borderId="0"/>
    <xf numFmtId="0" fontId="17" fillId="0" borderId="0"/>
    <xf numFmtId="177" fontId="17" fillId="0" borderId="0"/>
    <xf numFmtId="177" fontId="17" fillId="0" borderId="0"/>
    <xf numFmtId="0" fontId="17" fillId="0" borderId="0"/>
    <xf numFmtId="0" fontId="17" fillId="0" borderId="0"/>
    <xf numFmtId="177" fontId="17" fillId="0" borderId="0"/>
    <xf numFmtId="177" fontId="17" fillId="0" borderId="0"/>
    <xf numFmtId="0" fontId="17" fillId="0" borderId="44" applyNumberFormat="0" applyFill="0" applyAlignment="0" applyProtection="0"/>
    <xf numFmtId="0" fontId="17" fillId="0" borderId="44" applyNumberFormat="0" applyFill="0" applyAlignment="0" applyProtection="0"/>
    <xf numFmtId="0" fontId="249" fillId="0" borderId="87" applyNumberFormat="0" applyFill="0" applyAlignment="0" applyProtection="0"/>
    <xf numFmtId="177" fontId="249" fillId="0" borderId="87" applyNumberFormat="0" applyFill="0" applyAlignment="0" applyProtection="0"/>
    <xf numFmtId="177" fontId="249" fillId="0" borderId="87" applyNumberFormat="0" applyFill="0" applyAlignment="0" applyProtection="0"/>
    <xf numFmtId="0" fontId="249" fillId="0" borderId="87" applyNumberFormat="0" applyFill="0" applyAlignment="0" applyProtection="0"/>
    <xf numFmtId="276" fontId="122" fillId="0" borderId="0" applyFill="0" applyBorder="0" applyProtection="0"/>
    <xf numFmtId="311" fontId="122" fillId="0" borderId="0" applyFill="0" applyBorder="0" applyProtection="0"/>
    <xf numFmtId="3" fontId="19" fillId="0" borderId="7" applyNumberFormat="0"/>
    <xf numFmtId="281" fontId="250" fillId="0" borderId="55" applyFill="0" applyBorder="0" applyProtection="0">
      <alignment vertical="center"/>
    </xf>
    <xf numFmtId="312" fontId="251" fillId="0" borderId="88"/>
    <xf numFmtId="0" fontId="252" fillId="0" borderId="19"/>
    <xf numFmtId="0" fontId="252" fillId="0" borderId="18"/>
    <xf numFmtId="313" fontId="85" fillId="0" borderId="0" applyBorder="0" applyProtection="0">
      <alignment horizontal="right"/>
    </xf>
    <xf numFmtId="313" fontId="85" fillId="0" borderId="0" applyBorder="0" applyProtection="0">
      <alignment horizontal="right"/>
    </xf>
    <xf numFmtId="14" fontId="128" fillId="0" borderId="0" applyFont="0" applyFill="0" applyBorder="0" applyProtection="0">
      <alignment horizontal="right"/>
    </xf>
    <xf numFmtId="173" fontId="253" fillId="0" borderId="7" applyAlignment="0">
      <alignment horizontal="left"/>
      <protection locked="0"/>
    </xf>
    <xf numFmtId="173" fontId="253" fillId="0" borderId="7" applyAlignment="0">
      <alignment horizontal="left"/>
      <protection locked="0"/>
    </xf>
    <xf numFmtId="173" fontId="253" fillId="0" borderId="7" applyAlignment="0">
      <alignment horizontal="left"/>
      <protection locked="0"/>
    </xf>
    <xf numFmtId="173" fontId="253" fillId="0" borderId="7" applyAlignment="0">
      <alignment horizontal="left"/>
      <protection locked="0"/>
    </xf>
    <xf numFmtId="0" fontId="17" fillId="0" borderId="50" applyNumberFormat="0" applyFill="0" applyAlignment="0" applyProtection="0"/>
    <xf numFmtId="0" fontId="17" fillId="0" borderId="50" applyNumberFormat="0" applyFill="0" applyAlignment="0" applyProtection="0"/>
    <xf numFmtId="0" fontId="128" fillId="0" borderId="7" applyNumberFormat="0" applyFont="0" applyFill="0" applyAlignment="0" applyProtection="0"/>
    <xf numFmtId="37" fontId="254" fillId="0" borderId="0"/>
    <xf numFmtId="314" fontId="17" fillId="0" borderId="59">
      <alignment horizontal="right"/>
    </xf>
    <xf numFmtId="314" fontId="17" fillId="0" borderId="59">
      <alignment horizontal="right"/>
    </xf>
    <xf numFmtId="314" fontId="17" fillId="0" borderId="59">
      <alignment horizontal="right"/>
    </xf>
    <xf numFmtId="314" fontId="17" fillId="0" borderId="59">
      <alignment horizontal="right"/>
    </xf>
    <xf numFmtId="179" fontId="85" fillId="50" borderId="45">
      <alignment horizontal="right"/>
    </xf>
    <xf numFmtId="179" fontId="22" fillId="50" borderId="45"/>
    <xf numFmtId="0" fontId="17" fillId="0" borderId="0"/>
    <xf numFmtId="177" fontId="17" fillId="0" borderId="0"/>
    <xf numFmtId="177" fontId="17" fillId="0" borderId="0"/>
    <xf numFmtId="0" fontId="17" fillId="0" borderId="0"/>
    <xf numFmtId="177" fontId="17" fillId="0" borderId="0"/>
    <xf numFmtId="177" fontId="17" fillId="0" borderId="0"/>
    <xf numFmtId="4" fontId="17" fillId="60" borderId="89"/>
    <xf numFmtId="4" fontId="17" fillId="60" borderId="89"/>
    <xf numFmtId="4" fontId="17" fillId="60" borderId="89"/>
    <xf numFmtId="4" fontId="17" fillId="60" borderId="89"/>
    <xf numFmtId="0" fontId="255" fillId="0" borderId="90" applyNumberFormat="0" applyAlignment="0"/>
    <xf numFmtId="0" fontId="256" fillId="0" borderId="0" applyNumberFormat="0" applyFill="0" applyBorder="0" applyAlignment="0" applyProtection="0"/>
    <xf numFmtId="177" fontId="256" fillId="0" borderId="0" applyNumberFormat="0" applyFill="0" applyBorder="0" applyAlignment="0" applyProtection="0"/>
    <xf numFmtId="177" fontId="256" fillId="0" borderId="0" applyNumberFormat="0" applyFill="0" applyBorder="0" applyAlignment="0" applyProtection="0"/>
    <xf numFmtId="0" fontId="256" fillId="0" borderId="0" applyNumberFormat="0" applyFill="0" applyBorder="0" applyAlignment="0" applyProtection="0"/>
    <xf numFmtId="0" fontId="257" fillId="0" borderId="41" applyNumberFormat="0" applyFill="0" applyBorder="0" applyAlignment="0" applyProtection="0"/>
    <xf numFmtId="0" fontId="258" fillId="0" borderId="41" applyNumberFormat="0" applyFill="0" applyBorder="0" applyAlignment="0" applyProtection="0"/>
    <xf numFmtId="0" fontId="259" fillId="0" borderId="41" applyNumberFormat="0" applyFill="0" applyBorder="0" applyAlignment="0" applyProtection="0"/>
    <xf numFmtId="0" fontId="95" fillId="0" borderId="0">
      <alignment horizontal="justify" vertical="top" wrapText="1"/>
    </xf>
    <xf numFmtId="0" fontId="260" fillId="0" borderId="69" applyFont="0" applyFill="0" applyBorder="0" applyAlignment="0" applyProtection="0">
      <alignment horizontal="center"/>
      <protection hidden="1"/>
    </xf>
    <xf numFmtId="0" fontId="172" fillId="0" borderId="0">
      <alignment horizontal="right"/>
    </xf>
    <xf numFmtId="0" fontId="71" fillId="0" borderId="0">
      <alignment horizontal="left"/>
    </xf>
    <xf numFmtId="1" fontId="175" fillId="0" borderId="61" applyFill="0" applyProtection="0">
      <alignment horizontal="right"/>
    </xf>
    <xf numFmtId="283" fontId="85" fillId="70" borderId="0" applyBorder="0" applyAlignment="0" applyProtection="0"/>
    <xf numFmtId="283" fontId="85" fillId="70" borderId="0" applyBorder="0" applyAlignment="0" applyProtection="0"/>
    <xf numFmtId="315" fontId="106" fillId="0" borderId="0" applyFont="0" applyFill="0" applyBorder="0" applyAlignment="0" applyProtection="0"/>
    <xf numFmtId="249" fontId="206" fillId="0" borderId="0" applyFont="0" applyFill="0" applyBorder="0" applyAlignment="0" applyProtection="0">
      <alignment horizontal="left"/>
    </xf>
    <xf numFmtId="0" fontId="89" fillId="0" borderId="0" applyFont="0" applyFill="0" applyBorder="0" applyAlignment="0" applyProtection="0">
      <alignment horizontal="right"/>
      <protection hidden="1"/>
    </xf>
    <xf numFmtId="40" fontId="261" fillId="0" borderId="0" applyFont="0" applyFill="0" applyBorder="0" applyAlignment="0" applyProtection="0"/>
    <xf numFmtId="38" fontId="261" fillId="0" borderId="0" applyFont="0" applyFill="0" applyBorder="0" applyAlignment="0" applyProtection="0"/>
    <xf numFmtId="0" fontId="261" fillId="0" borderId="0" applyFont="0" applyFill="0" applyBorder="0" applyAlignment="0" applyProtection="0"/>
    <xf numFmtId="0" fontId="261" fillId="0" borderId="0" applyFont="0" applyFill="0" applyBorder="0" applyAlignment="0" applyProtection="0"/>
    <xf numFmtId="0" fontId="262" fillId="0" borderId="0"/>
    <xf numFmtId="316" fontId="263" fillId="0" borderId="0" applyFont="0" applyFill="0" applyBorder="0" applyAlignment="0" applyProtection="0"/>
    <xf numFmtId="0" fontId="263" fillId="0" borderId="0" applyFont="0" applyFill="0" applyBorder="0" applyAlignment="0" applyProtection="0"/>
    <xf numFmtId="0" fontId="264" fillId="0" borderId="0"/>
    <xf numFmtId="182" fontId="264" fillId="0" borderId="0" applyFont="0" applyFill="0" applyBorder="0" applyAlignment="0" applyProtection="0"/>
    <xf numFmtId="43" fontId="81" fillId="0" borderId="0" applyFont="0" applyFill="0" applyBorder="0" applyAlignment="0" applyProtection="0"/>
    <xf numFmtId="0" fontId="95" fillId="0" borderId="0"/>
    <xf numFmtId="38" fontId="265" fillId="0" borderId="0" applyFont="0" applyFill="0" applyBorder="0" applyAlignment="0" applyProtection="0"/>
    <xf numFmtId="0" fontId="265" fillId="0" borderId="0"/>
    <xf numFmtId="42" fontId="81" fillId="0" borderId="0" applyFont="0" applyFill="0" applyBorder="0" applyAlignment="0" applyProtection="0"/>
    <xf numFmtId="6" fontId="125" fillId="0" borderId="0" applyFont="0" applyFill="0" applyBorder="0" applyAlignment="0" applyProtection="0"/>
    <xf numFmtId="44" fontId="81" fillId="0" borderId="0" applyFont="0" applyFill="0" applyBorder="0" applyAlignment="0" applyProtection="0"/>
    <xf numFmtId="0" fontId="1" fillId="0" borderId="0"/>
    <xf numFmtId="0" fontId="267" fillId="0" borderId="0"/>
  </cellStyleXfs>
  <cellXfs count="448">
    <xf numFmtId="0" fontId="0" fillId="0" borderId="0" xfId="0"/>
    <xf numFmtId="0" fontId="0" fillId="0" borderId="0" xfId="0"/>
    <xf numFmtId="164" fontId="0" fillId="0" borderId="0" xfId="1" applyNumberFormat="1" applyFont="1"/>
    <xf numFmtId="17" fontId="3" fillId="2" borderId="2" xfId="0" applyNumberFormat="1" applyFont="1" applyFill="1" applyBorder="1" applyAlignment="1">
      <alignment horizontal="center"/>
    </xf>
    <xf numFmtId="2" fontId="4" fillId="3" borderId="4" xfId="0" applyNumberFormat="1" applyFont="1" applyFill="1" applyBorder="1" applyAlignment="1">
      <alignment horizontal="center"/>
    </xf>
    <xf numFmtId="17" fontId="3" fillId="2" borderId="5" xfId="0" applyNumberFormat="1" applyFont="1" applyFill="1" applyBorder="1" applyAlignment="1">
      <alignment horizontal="center"/>
    </xf>
    <xf numFmtId="17" fontId="3" fillId="2" borderId="6" xfId="0" applyNumberFormat="1" applyFont="1" applyFill="1" applyBorder="1" applyAlignment="1">
      <alignment horizontal="center"/>
    </xf>
    <xf numFmtId="0" fontId="0" fillId="0" borderId="0" xfId="0" applyFont="1"/>
    <xf numFmtId="17" fontId="3" fillId="2" borderId="1" xfId="0" applyNumberFormat="1" applyFont="1" applyFill="1" applyBorder="1" applyAlignment="1">
      <alignment horizontal="center"/>
    </xf>
    <xf numFmtId="0" fontId="5" fillId="0" borderId="0" xfId="0" applyFont="1"/>
    <xf numFmtId="0" fontId="2" fillId="0" borderId="0" xfId="0" applyFont="1"/>
    <xf numFmtId="0" fontId="2" fillId="0" borderId="9" xfId="0" applyFont="1" applyBorder="1"/>
    <xf numFmtId="164" fontId="2" fillId="0" borderId="10" xfId="1" applyNumberFormat="1" applyFont="1" applyBorder="1"/>
    <xf numFmtId="164" fontId="2" fillId="0" borderId="0" xfId="1" applyNumberFormat="1" applyFont="1" applyBorder="1"/>
    <xf numFmtId="0" fontId="5" fillId="0" borderId="0" xfId="0" applyFont="1" applyBorder="1"/>
    <xf numFmtId="164" fontId="2" fillId="0" borderId="0" xfId="1" applyNumberFormat="1" applyFont="1"/>
    <xf numFmtId="0" fontId="2" fillId="0" borderId="0" xfId="0" applyFont="1" applyFill="1" applyBorder="1"/>
    <xf numFmtId="0" fontId="0" fillId="0" borderId="0" xfId="0" applyFont="1" applyFill="1" applyBorder="1"/>
    <xf numFmtId="43" fontId="0" fillId="0" borderId="0" xfId="1" applyFont="1"/>
    <xf numFmtId="0" fontId="0" fillId="0" borderId="0" xfId="0" applyAlignment="1">
      <alignment wrapText="1"/>
    </xf>
    <xf numFmtId="43" fontId="0" fillId="0" borderId="0" xfId="1" applyNumberFormat="1" applyFont="1"/>
    <xf numFmtId="0" fontId="7" fillId="5" borderId="11" xfId="0" applyFont="1" applyFill="1" applyBorder="1"/>
    <xf numFmtId="17" fontId="7" fillId="5" borderId="11" xfId="0" applyNumberFormat="1" applyFont="1" applyFill="1" applyBorder="1"/>
    <xf numFmtId="2" fontId="0" fillId="0" borderId="0" xfId="0" applyNumberFormat="1"/>
    <xf numFmtId="2" fontId="4" fillId="0" borderId="0" xfId="0" applyNumberFormat="1" applyFont="1" applyFill="1" applyBorder="1" applyAlignment="1">
      <alignment horizontal="center"/>
    </xf>
    <xf numFmtId="164" fontId="0" fillId="4" borderId="0" xfId="1" applyNumberFormat="1" applyFont="1" applyFill="1"/>
    <xf numFmtId="164" fontId="0" fillId="0" borderId="0" xfId="1" applyNumberFormat="1" applyFont="1" applyFill="1"/>
    <xf numFmtId="0" fontId="0" fillId="0" borderId="0" xfId="0" applyFill="1" applyBorder="1"/>
    <xf numFmtId="164" fontId="0" fillId="0" borderId="0" xfId="0" applyNumberFormat="1"/>
    <xf numFmtId="9" fontId="0" fillId="0" borderId="0" xfId="2" applyFont="1"/>
    <xf numFmtId="165" fontId="0" fillId="0" borderId="0" xfId="2" applyNumberFormat="1" applyFont="1"/>
    <xf numFmtId="43" fontId="0" fillId="0" borderId="0" xfId="0" applyNumberFormat="1"/>
    <xf numFmtId="2" fontId="0" fillId="0" borderId="0" xfId="2" applyNumberFormat="1" applyFont="1"/>
    <xf numFmtId="17" fontId="7" fillId="0" borderId="0" xfId="0" applyNumberFormat="1" applyFont="1" applyFill="1" applyBorder="1"/>
    <xf numFmtId="10" fontId="0" fillId="0" borderId="0" xfId="2" applyNumberFormat="1" applyFont="1"/>
    <xf numFmtId="0" fontId="2" fillId="0" borderId="12" xfId="0" applyFont="1" applyBorder="1"/>
    <xf numFmtId="164" fontId="2" fillId="0" borderId="13" xfId="1" applyNumberFormat="1" applyFont="1" applyBorder="1"/>
    <xf numFmtId="0" fontId="0" fillId="0" borderId="14" xfId="0" applyBorder="1" applyAlignment="1"/>
    <xf numFmtId="0" fontId="2" fillId="0" borderId="0" xfId="0" applyFont="1" applyBorder="1"/>
    <xf numFmtId="49" fontId="8" fillId="0" borderId="0" xfId="1" applyNumberFormat="1" applyFont="1" applyBorder="1"/>
    <xf numFmtId="0" fontId="9" fillId="0" borderId="0" xfId="0" applyFont="1" applyBorder="1" applyAlignment="1">
      <alignment horizontal="center"/>
    </xf>
    <xf numFmtId="0" fontId="10" fillId="0" borderId="0" xfId="0" applyFont="1" applyBorder="1" applyAlignment="1">
      <alignment horizontal="center"/>
    </xf>
    <xf numFmtId="49" fontId="11" fillId="0" borderId="0" xfId="1" applyNumberFormat="1" applyFont="1" applyBorder="1"/>
    <xf numFmtId="0" fontId="12" fillId="0" borderId="0" xfId="0" applyFont="1" applyBorder="1" applyAlignment="1">
      <alignment horizontal="center"/>
    </xf>
    <xf numFmtId="4" fontId="12" fillId="0" borderId="0" xfId="0" applyNumberFormat="1" applyFont="1" applyBorder="1" applyAlignment="1">
      <alignment horizontal="center"/>
    </xf>
    <xf numFmtId="0" fontId="13" fillId="0" borderId="0" xfId="0" applyFont="1" applyBorder="1" applyAlignment="1">
      <alignment horizontal="center"/>
    </xf>
    <xf numFmtId="43" fontId="14" fillId="0" borderId="0" xfId="1" applyFont="1" applyBorder="1"/>
    <xf numFmtId="43" fontId="14" fillId="6" borderId="0" xfId="1" applyFont="1" applyFill="1" applyBorder="1"/>
    <xf numFmtId="43" fontId="14" fillId="0" borderId="0" xfId="1" applyFont="1" applyFill="1" applyBorder="1"/>
    <xf numFmtId="2" fontId="0" fillId="4" borderId="0" xfId="0" applyNumberFormat="1" applyFill="1"/>
    <xf numFmtId="43" fontId="0" fillId="4" borderId="0" xfId="0" applyNumberFormat="1" applyFill="1"/>
    <xf numFmtId="0" fontId="11" fillId="0" borderId="0" xfId="0" applyFont="1" applyBorder="1"/>
    <xf numFmtId="0" fontId="14" fillId="0" borderId="0" xfId="0" applyFont="1" applyBorder="1"/>
    <xf numFmtId="165" fontId="14" fillId="0" borderId="0" xfId="2" applyNumberFormat="1" applyFont="1" applyBorder="1"/>
    <xf numFmtId="43" fontId="14" fillId="4" borderId="0" xfId="1" applyFont="1" applyFill="1" applyBorder="1"/>
    <xf numFmtId="0" fontId="2" fillId="0" borderId="15" xfId="0" applyFont="1" applyBorder="1"/>
    <xf numFmtId="164" fontId="2" fillId="0" borderId="15" xfId="1" applyNumberFormat="1" applyFont="1" applyBorder="1"/>
    <xf numFmtId="0" fontId="0" fillId="0" borderId="0" xfId="0" applyFill="1"/>
    <xf numFmtId="43" fontId="2" fillId="0" borderId="13" xfId="1" applyFont="1" applyFill="1" applyBorder="1"/>
    <xf numFmtId="17" fontId="7" fillId="0" borderId="2" xfId="0" applyNumberFormat="1" applyFont="1" applyFill="1" applyBorder="1" applyAlignment="1">
      <alignment horizontal="center"/>
    </xf>
    <xf numFmtId="0" fontId="0" fillId="0" borderId="0" xfId="0"/>
    <xf numFmtId="2" fontId="0" fillId="0" borderId="0" xfId="0" applyNumberFormat="1"/>
    <xf numFmtId="2" fontId="0" fillId="0" borderId="4" xfId="0" applyNumberFormat="1" applyFill="1" applyBorder="1" applyAlignment="1">
      <alignment horizontal="center"/>
    </xf>
    <xf numFmtId="2" fontId="0" fillId="0" borderId="0" xfId="0" applyNumberFormat="1" applyFill="1" applyBorder="1" applyAlignment="1">
      <alignment horizontal="center"/>
    </xf>
    <xf numFmtId="0" fontId="15" fillId="0" borderId="0" xfId="0" applyFont="1" applyFill="1" applyBorder="1"/>
    <xf numFmtId="0" fontId="2" fillId="0" borderId="0" xfId="0" applyFont="1" applyFill="1"/>
    <xf numFmtId="43" fontId="2" fillId="0" borderId="5" xfId="1" applyFont="1" applyFill="1" applyBorder="1"/>
    <xf numFmtId="43" fontId="2" fillId="0" borderId="5" xfId="1" applyNumberFormat="1" applyFont="1" applyFill="1" applyBorder="1"/>
    <xf numFmtId="43" fontId="0" fillId="0" borderId="0" xfId="1" applyNumberFormat="1" applyFont="1" applyAlignment="1">
      <alignment wrapText="1"/>
    </xf>
    <xf numFmtId="43" fontId="2" fillId="0" borderId="0" xfId="1" applyFont="1" applyFill="1" applyBorder="1"/>
    <xf numFmtId="43" fontId="2" fillId="0" borderId="15" xfId="1" applyFont="1" applyFill="1" applyBorder="1"/>
    <xf numFmtId="43" fontId="0" fillId="0" borderId="15" xfId="1" applyFont="1" applyFill="1" applyBorder="1"/>
    <xf numFmtId="43" fontId="0" fillId="0" borderId="0" xfId="1" applyNumberFormat="1" applyFont="1" applyAlignment="1">
      <alignment horizontal="center"/>
    </xf>
    <xf numFmtId="164" fontId="0" fillId="0" borderId="0" xfId="1" applyNumberFormat="1" applyFont="1" applyAlignment="1">
      <alignment horizontal="center"/>
    </xf>
    <xf numFmtId="164" fontId="2" fillId="0" borderId="0" xfId="0" applyNumberFormat="1" applyFont="1"/>
    <xf numFmtId="3" fontId="0" fillId="0" borderId="0" xfId="0" applyNumberFormat="1"/>
    <xf numFmtId="9" fontId="0" fillId="0" borderId="0" xfId="2" applyNumberFormat="1" applyFont="1"/>
    <xf numFmtId="0" fontId="18" fillId="7" borderId="8" xfId="3" applyFont="1" applyFill="1" applyBorder="1"/>
    <xf numFmtId="2" fontId="19" fillId="7" borderId="16" xfId="4" applyNumberFormat="1" applyFont="1" applyFill="1" applyBorder="1" applyAlignment="1">
      <alignment horizontal="right" vertical="center"/>
    </xf>
    <xf numFmtId="0" fontId="14" fillId="7" borderId="0" xfId="0" applyFont="1" applyFill="1" applyBorder="1"/>
    <xf numFmtId="166" fontId="14" fillId="7" borderId="0" xfId="0" applyNumberFormat="1" applyFont="1" applyFill="1" applyBorder="1"/>
    <xf numFmtId="166" fontId="14" fillId="0" borderId="0" xfId="0" applyNumberFormat="1" applyFont="1" applyBorder="1"/>
    <xf numFmtId="2" fontId="18" fillId="7" borderId="16" xfId="4" applyNumberFormat="1" applyFont="1" applyFill="1" applyBorder="1" applyAlignment="1">
      <alignment horizontal="right" vertical="center"/>
    </xf>
    <xf numFmtId="2" fontId="20" fillId="7" borderId="16" xfId="4" applyNumberFormat="1" applyFont="1" applyFill="1" applyBorder="1" applyAlignment="1">
      <alignment horizontal="right" vertical="center"/>
    </xf>
    <xf numFmtId="166" fontId="18" fillId="7" borderId="0" xfId="3" applyNumberFormat="1" applyFont="1" applyFill="1" applyBorder="1" applyAlignment="1">
      <alignment horizontal="right" vertical="center"/>
    </xf>
    <xf numFmtId="2" fontId="18" fillId="7" borderId="16" xfId="3" applyNumberFormat="1" applyFont="1" applyFill="1" applyBorder="1" applyAlignment="1">
      <alignment horizontal="right" vertical="center"/>
    </xf>
    <xf numFmtId="2" fontId="19" fillId="7" borderId="16" xfId="3" applyNumberFormat="1" applyFont="1" applyFill="1" applyBorder="1" applyAlignment="1">
      <alignment horizontal="right" vertical="center"/>
    </xf>
    <xf numFmtId="2" fontId="18" fillId="7" borderId="16" xfId="3" applyNumberFormat="1" applyFont="1" applyFill="1" applyBorder="1" applyAlignment="1">
      <alignment vertical="center"/>
    </xf>
    <xf numFmtId="0" fontId="20" fillId="7" borderId="16" xfId="3" applyFont="1" applyFill="1" applyBorder="1" applyAlignment="1">
      <alignment horizontal="right"/>
    </xf>
    <xf numFmtId="166" fontId="18" fillId="7" borderId="16" xfId="3" applyNumberFormat="1" applyFont="1" applyFill="1" applyBorder="1" applyAlignment="1">
      <alignment horizontal="right" vertical="center" wrapText="1"/>
    </xf>
    <xf numFmtId="166" fontId="20" fillId="7" borderId="16" xfId="3" applyNumberFormat="1" applyFont="1" applyFill="1" applyBorder="1" applyAlignment="1">
      <alignment horizontal="right" vertical="center" wrapText="1"/>
    </xf>
    <xf numFmtId="9" fontId="18" fillId="7" borderId="16" xfId="2" applyFont="1" applyFill="1" applyBorder="1" applyAlignment="1">
      <alignment horizontal="right" vertical="center" wrapText="1"/>
    </xf>
    <xf numFmtId="0" fontId="19" fillId="7" borderId="16" xfId="3" applyFont="1" applyFill="1" applyBorder="1" applyAlignment="1">
      <alignment horizontal="right" vertical="center" wrapText="1"/>
    </xf>
    <xf numFmtId="0" fontId="21" fillId="7" borderId="16" xfId="3" applyFont="1" applyFill="1" applyBorder="1" applyAlignment="1">
      <alignment horizontal="center" vertical="center"/>
    </xf>
    <xf numFmtId="43" fontId="2" fillId="0" borderId="0" xfId="0" applyNumberFormat="1" applyFont="1"/>
    <xf numFmtId="0" fontId="0" fillId="0" borderId="0" xfId="0"/>
    <xf numFmtId="2" fontId="0" fillId="0" borderId="0" xfId="0" applyNumberFormat="1"/>
    <xf numFmtId="0" fontId="2" fillId="0" borderId="20" xfId="0" applyFont="1" applyBorder="1"/>
    <xf numFmtId="0" fontId="0" fillId="0" borderId="16" xfId="0" applyBorder="1"/>
    <xf numFmtId="2" fontId="0" fillId="0" borderId="0" xfId="0" applyNumberFormat="1" applyBorder="1"/>
    <xf numFmtId="2" fontId="2" fillId="0" borderId="20" xfId="0" applyNumberFormat="1" applyFont="1" applyBorder="1"/>
    <xf numFmtId="2" fontId="2" fillId="0" borderId="13" xfId="0" applyNumberFormat="1" applyFont="1" applyBorder="1"/>
    <xf numFmtId="2" fontId="2" fillId="0" borderId="5" xfId="0" applyNumberFormat="1" applyFont="1" applyBorder="1"/>
    <xf numFmtId="2" fontId="2" fillId="0" borderId="0" xfId="0" applyNumberFormat="1" applyFont="1" applyBorder="1"/>
    <xf numFmtId="0" fontId="0" fillId="0" borderId="0" xfId="0"/>
    <xf numFmtId="0" fontId="15" fillId="0" borderId="5" xfId="0" applyFont="1" applyFill="1" applyBorder="1"/>
    <xf numFmtId="0" fontId="2" fillId="0" borderId="5" xfId="0" applyFont="1" applyBorder="1"/>
    <xf numFmtId="0" fontId="2" fillId="0" borderId="20" xfId="0" applyFont="1" applyFill="1" applyBorder="1"/>
    <xf numFmtId="168" fontId="0" fillId="0" borderId="0" xfId="0" applyNumberFormat="1"/>
    <xf numFmtId="168" fontId="2" fillId="0" borderId="5" xfId="0" applyNumberFormat="1" applyFont="1" applyBorder="1"/>
    <xf numFmtId="168" fontId="0" fillId="0" borderId="0" xfId="0" applyNumberFormat="1" applyBorder="1"/>
    <xf numFmtId="168" fontId="0" fillId="0" borderId="0" xfId="0" applyNumberFormat="1" applyFill="1"/>
    <xf numFmtId="168" fontId="2" fillId="0" borderId="20" xfId="0" applyNumberFormat="1" applyFont="1" applyBorder="1"/>
    <xf numFmtId="168" fontId="2" fillId="0" borderId="13" xfId="0" applyNumberFormat="1" applyFont="1" applyBorder="1"/>
    <xf numFmtId="0" fontId="0" fillId="0" borderId="0" xfId="0"/>
    <xf numFmtId="2" fontId="0" fillId="0" borderId="0" xfId="0" applyNumberFormat="1"/>
    <xf numFmtId="0" fontId="34" fillId="0" borderId="0" xfId="0" applyFont="1" applyBorder="1"/>
    <xf numFmtId="0" fontId="0" fillId="0" borderId="15" xfId="0" applyBorder="1"/>
    <xf numFmtId="0" fontId="0" fillId="0" borderId="0" xfId="0"/>
    <xf numFmtId="2" fontId="0" fillId="0" borderId="0" xfId="0" applyNumberFormat="1"/>
    <xf numFmtId="2" fontId="0" fillId="0" borderId="15" xfId="0" applyNumberFormat="1" applyBorder="1"/>
    <xf numFmtId="2" fontId="2" fillId="0" borderId="15" xfId="0" applyNumberFormat="1" applyFont="1" applyBorder="1"/>
    <xf numFmtId="9" fontId="35" fillId="0" borderId="0" xfId="0" applyNumberFormat="1" applyFont="1"/>
    <xf numFmtId="0" fontId="36" fillId="0" borderId="0" xfId="0" applyFont="1" applyBorder="1"/>
    <xf numFmtId="169" fontId="0" fillId="0" borderId="0" xfId="0" applyNumberFormat="1"/>
    <xf numFmtId="169" fontId="0" fillId="0" borderId="15" xfId="0" applyNumberFormat="1" applyBorder="1"/>
    <xf numFmtId="0" fontId="0" fillId="0" borderId="0" xfId="0" applyBorder="1"/>
    <xf numFmtId="170" fontId="0" fillId="0" borderId="0" xfId="0" applyNumberFormat="1" applyBorder="1"/>
    <xf numFmtId="1" fontId="0" fillId="0" borderId="0" xfId="0" applyNumberFormat="1" applyFill="1" applyBorder="1"/>
    <xf numFmtId="2" fontId="2" fillId="0" borderId="0" xfId="0" applyNumberFormat="1" applyFont="1"/>
    <xf numFmtId="0" fontId="37" fillId="0" borderId="11" xfId="0" applyFont="1" applyFill="1" applyBorder="1"/>
    <xf numFmtId="17" fontId="37" fillId="0" borderId="11" xfId="0" applyNumberFormat="1" applyFont="1" applyFill="1" applyBorder="1"/>
    <xf numFmtId="0" fontId="7" fillId="0" borderId="0" xfId="0" applyFont="1" applyFill="1" applyBorder="1"/>
    <xf numFmtId="10" fontId="0" fillId="0" borderId="0" xfId="0" applyNumberFormat="1"/>
    <xf numFmtId="1" fontId="0" fillId="0" borderId="0" xfId="0" applyNumberFormat="1"/>
    <xf numFmtId="0" fontId="0" fillId="4" borderId="0" xfId="0" applyFill="1"/>
    <xf numFmtId="0" fontId="0" fillId="13" borderId="0" xfId="0" applyFill="1"/>
    <xf numFmtId="0" fontId="2" fillId="14" borderId="0" xfId="0" applyFont="1" applyFill="1"/>
    <xf numFmtId="0" fontId="0" fillId="14" borderId="0" xfId="0" applyFill="1"/>
    <xf numFmtId="0" fontId="0" fillId="0" borderId="0" xfId="0" applyFont="1" applyFill="1"/>
    <xf numFmtId="2" fontId="2" fillId="0" borderId="0" xfId="0" applyNumberFormat="1" applyFont="1" applyFill="1" applyBorder="1"/>
    <xf numFmtId="10" fontId="0" fillId="0" borderId="0" xfId="0" applyNumberFormat="1" applyFont="1" applyFill="1"/>
    <xf numFmtId="10" fontId="0" fillId="0" borderId="0" xfId="0" applyNumberFormat="1" applyFont="1" applyFill="1" applyAlignment="1">
      <alignment wrapText="1"/>
    </xf>
    <xf numFmtId="0" fontId="2" fillId="4" borderId="0" xfId="0" applyFont="1" applyFill="1"/>
    <xf numFmtId="10" fontId="0" fillId="0" borderId="0" xfId="0" applyNumberFormat="1" applyBorder="1"/>
    <xf numFmtId="0" fontId="38" fillId="0" borderId="0" xfId="0" applyFont="1" applyBorder="1"/>
    <xf numFmtId="0" fontId="38" fillId="0" borderId="0" xfId="0" applyFont="1" applyFill="1" applyBorder="1"/>
    <xf numFmtId="0" fontId="2" fillId="4" borderId="0" xfId="0" applyFont="1" applyFill="1" applyBorder="1"/>
    <xf numFmtId="0" fontId="2" fillId="15" borderId="0" xfId="0" applyFont="1" applyFill="1" applyBorder="1"/>
    <xf numFmtId="9" fontId="0" fillId="0" borderId="0" xfId="0" applyNumberFormat="1" applyBorder="1"/>
    <xf numFmtId="10" fontId="0" fillId="0" borderId="0" xfId="0" applyNumberFormat="1" applyFill="1" applyBorder="1"/>
    <xf numFmtId="166" fontId="0" fillId="0" borderId="0" xfId="0" applyNumberFormat="1" applyBorder="1"/>
    <xf numFmtId="1" fontId="0" fillId="0" borderId="0" xfId="0" applyNumberFormat="1" applyBorder="1"/>
    <xf numFmtId="166" fontId="2" fillId="0" borderId="0" xfId="0" applyNumberFormat="1" applyFont="1" applyBorder="1"/>
    <xf numFmtId="0" fontId="0" fillId="0" borderId="0" xfId="0" applyFont="1" applyBorder="1"/>
    <xf numFmtId="9" fontId="0" fillId="0" borderId="0" xfId="0" applyNumberFormat="1"/>
    <xf numFmtId="0" fontId="2" fillId="0" borderId="0" xfId="0" applyFont="1" applyAlignment="1">
      <alignment horizontal="right"/>
    </xf>
    <xf numFmtId="166" fontId="0" fillId="0" borderId="0" xfId="0" applyNumberFormat="1"/>
    <xf numFmtId="9" fontId="2" fillId="0" borderId="0" xfId="0" applyNumberFormat="1" applyFont="1"/>
    <xf numFmtId="9" fontId="6" fillId="0" borderId="0" xfId="0" applyNumberFormat="1" applyFont="1"/>
    <xf numFmtId="1" fontId="2" fillId="0" borderId="0" xfId="0" applyNumberFormat="1" applyFont="1"/>
    <xf numFmtId="1" fontId="2" fillId="0" borderId="0" xfId="0" applyNumberFormat="1" applyFont="1" applyFill="1" applyBorder="1"/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2" fillId="0" borderId="11" xfId="0" applyFont="1" applyBorder="1" applyAlignment="1">
      <alignment wrapText="1"/>
    </xf>
    <xf numFmtId="0" fontId="0" fillId="0" borderId="11" xfId="0" applyBorder="1" applyAlignment="1">
      <alignment wrapText="1"/>
    </xf>
    <xf numFmtId="14" fontId="0" fillId="0" borderId="11" xfId="0" applyNumberFormat="1" applyBorder="1" applyAlignment="1">
      <alignment wrapText="1"/>
    </xf>
    <xf numFmtId="0" fontId="2" fillId="17" borderId="0" xfId="0" applyFont="1" applyFill="1" applyBorder="1"/>
    <xf numFmtId="0" fontId="0" fillId="17" borderId="0" xfId="0" applyFill="1"/>
    <xf numFmtId="0" fontId="0" fillId="18" borderId="0" xfId="0" applyFill="1"/>
    <xf numFmtId="166" fontId="39" fillId="0" borderId="0" xfId="0" applyNumberFormat="1" applyFont="1"/>
    <xf numFmtId="0" fontId="40" fillId="0" borderId="0" xfId="0" applyFont="1" applyBorder="1"/>
    <xf numFmtId="10" fontId="40" fillId="0" borderId="0" xfId="0" applyNumberFormat="1" applyFont="1" applyBorder="1"/>
    <xf numFmtId="9" fontId="40" fillId="0" borderId="0" xfId="0" applyNumberFormat="1" applyFont="1" applyBorder="1"/>
    <xf numFmtId="10" fontId="40" fillId="0" borderId="0" xfId="0" applyNumberFormat="1" applyFont="1" applyFill="1" applyBorder="1"/>
    <xf numFmtId="0" fontId="40" fillId="0" borderId="0" xfId="0" applyFont="1" applyFill="1" applyBorder="1"/>
    <xf numFmtId="9" fontId="40" fillId="0" borderId="0" xfId="0" applyNumberFormat="1" applyFont="1" applyFill="1" applyBorder="1"/>
    <xf numFmtId="1" fontId="0" fillId="0" borderId="0" xfId="0" applyNumberFormat="1" applyFont="1" applyBorder="1"/>
    <xf numFmtId="0" fontId="0" fillId="0" borderId="24" xfId="0" applyBorder="1"/>
    <xf numFmtId="9" fontId="41" fillId="0" borderId="0" xfId="0" applyNumberFormat="1" applyFont="1"/>
    <xf numFmtId="10" fontId="41" fillId="0" borderId="0" xfId="0" applyNumberFormat="1" applyFont="1"/>
    <xf numFmtId="0" fontId="0" fillId="0" borderId="0" xfId="0" applyAlignment="1">
      <alignment horizontal="right"/>
    </xf>
    <xf numFmtId="10" fontId="40" fillId="0" borderId="0" xfId="0" applyNumberFormat="1" applyFont="1"/>
    <xf numFmtId="0" fontId="42" fillId="19" borderId="0" xfId="0" applyFont="1" applyFill="1"/>
    <xf numFmtId="0" fontId="0" fillId="19" borderId="0" xfId="0" applyFill="1"/>
    <xf numFmtId="16" fontId="0" fillId="0" borderId="0" xfId="0" applyNumberFormat="1"/>
    <xf numFmtId="1" fontId="37" fillId="0" borderId="0" xfId="0" applyNumberFormat="1" applyFont="1" applyFill="1" applyBorder="1"/>
    <xf numFmtId="169" fontId="0" fillId="0" borderId="0" xfId="0" applyNumberFormat="1" applyBorder="1"/>
    <xf numFmtId="0" fontId="2" fillId="20" borderId="0" xfId="0" applyFont="1" applyFill="1"/>
    <xf numFmtId="0" fontId="2" fillId="21" borderId="0" xfId="0" applyFont="1" applyFill="1"/>
    <xf numFmtId="166" fontId="2" fillId="0" borderId="0" xfId="0" applyNumberFormat="1" applyFont="1"/>
    <xf numFmtId="0" fontId="2" fillId="22" borderId="0" xfId="0" applyFont="1" applyFill="1"/>
    <xf numFmtId="2" fontId="0" fillId="0" borderId="20" xfId="0" applyNumberFormat="1" applyBorder="1"/>
    <xf numFmtId="169" fontId="0" fillId="0" borderId="20" xfId="0" applyNumberFormat="1" applyBorder="1"/>
    <xf numFmtId="0" fontId="0" fillId="0" borderId="0" xfId="0"/>
    <xf numFmtId="2" fontId="0" fillId="0" borderId="0" xfId="0" applyNumberFormat="1"/>
    <xf numFmtId="10" fontId="40" fillId="0" borderId="0" xfId="0" applyNumberFormat="1" applyFont="1"/>
    <xf numFmtId="0" fontId="0" fillId="0" borderId="20" xfId="0" applyBorder="1"/>
    <xf numFmtId="2" fontId="0" fillId="0" borderId="20" xfId="0" applyNumberFormat="1" applyBorder="1"/>
    <xf numFmtId="0" fontId="2" fillId="0" borderId="20" xfId="0" applyFont="1" applyBorder="1"/>
    <xf numFmtId="2" fontId="2" fillId="0" borderId="20" xfId="0" applyNumberFormat="1" applyFont="1" applyBorder="1"/>
    <xf numFmtId="0" fontId="0" fillId="0" borderId="0" xfId="0" applyAlignment="1">
      <alignment vertical="top"/>
    </xf>
    <xf numFmtId="0" fontId="0" fillId="0" borderId="0" xfId="0" applyBorder="1"/>
    <xf numFmtId="2" fontId="0" fillId="0" borderId="0" xfId="0" applyNumberFormat="1" applyBorder="1"/>
    <xf numFmtId="0" fontId="43" fillId="0" borderId="0" xfId="0" applyFont="1"/>
    <xf numFmtId="0" fontId="44" fillId="0" borderId="0" xfId="0" applyFont="1"/>
    <xf numFmtId="0" fontId="41" fillId="0" borderId="0" xfId="0" applyFont="1"/>
    <xf numFmtId="0" fontId="40" fillId="0" borderId="0" xfId="0" applyFont="1"/>
    <xf numFmtId="0" fontId="32" fillId="0" borderId="0" xfId="0" applyFont="1"/>
    <xf numFmtId="0" fontId="2" fillId="13" borderId="0" xfId="0" applyFont="1" applyFill="1"/>
    <xf numFmtId="9" fontId="5" fillId="0" borderId="0" xfId="0" applyNumberFormat="1" applyFont="1"/>
    <xf numFmtId="10" fontId="5" fillId="0" borderId="0" xfId="0" applyNumberFormat="1" applyFont="1"/>
    <xf numFmtId="1" fontId="0" fillId="0" borderId="24" xfId="0" applyNumberFormat="1" applyBorder="1"/>
    <xf numFmtId="0" fontId="2" fillId="0" borderId="24" xfId="0" applyFont="1" applyBorder="1"/>
    <xf numFmtId="0" fontId="2" fillId="0" borderId="25" xfId="0" applyFont="1" applyBorder="1"/>
    <xf numFmtId="0" fontId="0" fillId="0" borderId="26" xfId="0" applyBorder="1"/>
    <xf numFmtId="2" fontId="0" fillId="0" borderId="26" xfId="0" applyNumberFormat="1" applyBorder="1"/>
    <xf numFmtId="170" fontId="0" fillId="0" borderId="0" xfId="0" applyNumberFormat="1"/>
    <xf numFmtId="1" fontId="35" fillId="0" borderId="0" xfId="0" applyNumberFormat="1" applyFont="1"/>
    <xf numFmtId="171" fontId="0" fillId="0" borderId="0" xfId="0" applyNumberFormat="1"/>
    <xf numFmtId="2" fontId="2" fillId="0" borderId="26" xfId="0" applyNumberFormat="1" applyFont="1" applyBorder="1"/>
    <xf numFmtId="0" fontId="2" fillId="0" borderId="26" xfId="0" applyFont="1" applyBorder="1"/>
    <xf numFmtId="10" fontId="35" fillId="0" borderId="0" xfId="0" applyNumberFormat="1" applyFont="1"/>
    <xf numFmtId="0" fontId="15" fillId="23" borderId="11" xfId="0" applyFont="1" applyFill="1" applyBorder="1" applyAlignment="1">
      <alignment horizontal="center"/>
    </xf>
    <xf numFmtId="17" fontId="15" fillId="23" borderId="11" xfId="0" applyNumberFormat="1" applyFont="1" applyFill="1" applyBorder="1" applyAlignment="1">
      <alignment horizontal="center"/>
    </xf>
    <xf numFmtId="0" fontId="0" fillId="0" borderId="0" xfId="0" applyFont="1" applyAlignment="1">
      <alignment horizontal="left" wrapText="1"/>
    </xf>
    <xf numFmtId="165" fontId="0" fillId="0" borderId="0" xfId="0" applyNumberFormat="1"/>
    <xf numFmtId="0" fontId="33" fillId="0" borderId="0" xfId="0" applyFont="1"/>
    <xf numFmtId="172" fontId="0" fillId="0" borderId="0" xfId="0" applyNumberFormat="1"/>
    <xf numFmtId="4" fontId="0" fillId="0" borderId="0" xfId="0" applyNumberFormat="1"/>
    <xf numFmtId="4" fontId="0" fillId="0" borderId="0" xfId="0" applyNumberFormat="1" applyAlignment="1">
      <alignment wrapText="1"/>
    </xf>
    <xf numFmtId="0" fontId="0" fillId="0" borderId="16" xfId="0" applyFill="1" applyBorder="1"/>
    <xf numFmtId="2" fontId="0" fillId="0" borderId="0" xfId="0" applyNumberFormat="1" applyFill="1"/>
    <xf numFmtId="0" fontId="17" fillId="7" borderId="27" xfId="3" applyFont="1" applyFill="1" applyBorder="1"/>
    <xf numFmtId="0" fontId="17" fillId="0" borderId="28" xfId="3" applyFont="1" applyBorder="1"/>
    <xf numFmtId="0" fontId="17" fillId="7" borderId="29" xfId="3" applyFont="1" applyFill="1" applyBorder="1"/>
    <xf numFmtId="0" fontId="14" fillId="0" borderId="28" xfId="0" applyFont="1" applyBorder="1"/>
    <xf numFmtId="0" fontId="38" fillId="0" borderId="0" xfId="0" applyFont="1"/>
    <xf numFmtId="10" fontId="2" fillId="0" borderId="0" xfId="2" applyNumberFormat="1" applyFont="1" applyBorder="1"/>
    <xf numFmtId="0" fontId="33" fillId="0" borderId="21" xfId="0" applyFont="1" applyFill="1" applyBorder="1"/>
    <xf numFmtId="0" fontId="2" fillId="0" borderId="22" xfId="0" applyFont="1" applyFill="1" applyBorder="1"/>
    <xf numFmtId="0" fontId="2" fillId="0" borderId="16" xfId="0" applyFont="1" applyFill="1" applyBorder="1"/>
    <xf numFmtId="0" fontId="33" fillId="0" borderId="16" xfId="0" applyFont="1" applyFill="1" applyBorder="1"/>
    <xf numFmtId="0" fontId="2" fillId="0" borderId="23" xfId="0" applyFont="1" applyFill="1" applyBorder="1"/>
    <xf numFmtId="0" fontId="32" fillId="0" borderId="16" xfId="0" applyFont="1" applyFill="1" applyBorder="1"/>
    <xf numFmtId="0" fontId="2" fillId="0" borderId="6" xfId="0" applyFont="1" applyFill="1" applyBorder="1"/>
    <xf numFmtId="2" fontId="0" fillId="0" borderId="0" xfId="0" applyNumberFormat="1" applyFont="1" applyBorder="1"/>
    <xf numFmtId="0" fontId="4" fillId="4" borderId="0" xfId="0" applyFont="1" applyFill="1"/>
    <xf numFmtId="0" fontId="7" fillId="3" borderId="31" xfId="0" applyFont="1" applyFill="1" applyBorder="1"/>
    <xf numFmtId="17" fontId="7" fillId="3" borderId="32" xfId="0" applyNumberFormat="1" applyFont="1" applyFill="1" applyBorder="1"/>
    <xf numFmtId="0" fontId="0" fillId="3" borderId="33" xfId="0" applyFill="1" applyBorder="1"/>
    <xf numFmtId="0" fontId="46" fillId="0" borderId="0" xfId="0" applyFont="1" applyFill="1" applyBorder="1"/>
    <xf numFmtId="166" fontId="0" fillId="0" borderId="0" xfId="0" applyNumberFormat="1" applyFont="1" applyBorder="1"/>
    <xf numFmtId="10" fontId="40" fillId="0" borderId="0" xfId="2" applyNumberFormat="1" applyFont="1"/>
    <xf numFmtId="10" fontId="41" fillId="0" borderId="0" xfId="2" applyNumberFormat="1" applyFont="1"/>
    <xf numFmtId="9" fontId="41" fillId="0" borderId="0" xfId="2" applyFont="1"/>
    <xf numFmtId="0" fontId="0" fillId="4" borderId="15" xfId="0" applyFill="1" applyBorder="1"/>
    <xf numFmtId="2" fontId="0" fillId="4" borderId="26" xfId="0" applyNumberFormat="1" applyFill="1" applyBorder="1"/>
    <xf numFmtId="0" fontId="38" fillId="4" borderId="0" xfId="0" applyFont="1" applyFill="1"/>
    <xf numFmtId="0" fontId="38" fillId="0" borderId="0" xfId="0" applyFont="1" applyFill="1"/>
    <xf numFmtId="0" fontId="48" fillId="0" borderId="0" xfId="0" applyFont="1"/>
    <xf numFmtId="9" fontId="49" fillId="0" borderId="0" xfId="2" applyFont="1"/>
    <xf numFmtId="0" fontId="4" fillId="0" borderId="0" xfId="0" applyFont="1"/>
    <xf numFmtId="0" fontId="2" fillId="0" borderId="0" xfId="0" applyFont="1" applyFill="1" applyAlignment="1">
      <alignment horizontal="center"/>
    </xf>
    <xf numFmtId="0" fontId="0" fillId="20" borderId="0" xfId="0" applyFill="1"/>
    <xf numFmtId="0" fontId="0" fillId="20" borderId="0" xfId="0" applyFill="1" applyAlignment="1"/>
    <xf numFmtId="0" fontId="52" fillId="0" borderId="0" xfId="0" applyFont="1"/>
    <xf numFmtId="2" fontId="52" fillId="0" borderId="0" xfId="0" applyNumberFormat="1" applyFont="1"/>
    <xf numFmtId="2" fontId="40" fillId="0" borderId="0" xfId="0" applyNumberFormat="1" applyFont="1" applyBorder="1"/>
    <xf numFmtId="1" fontId="2" fillId="0" borderId="25" xfId="0" applyNumberFormat="1" applyFont="1" applyBorder="1"/>
    <xf numFmtId="0" fontId="54" fillId="25" borderId="0" xfId="0" applyFont="1" applyFill="1"/>
    <xf numFmtId="0" fontId="53" fillId="25" borderId="0" xfId="0" applyFont="1" applyFill="1"/>
    <xf numFmtId="10" fontId="6" fillId="0" borderId="0" xfId="2" applyNumberFormat="1" applyFont="1"/>
    <xf numFmtId="1" fontId="2" fillId="0" borderId="34" xfId="0" applyNumberFormat="1" applyFont="1" applyBorder="1"/>
    <xf numFmtId="166" fontId="0" fillId="0" borderId="0" xfId="0" applyNumberFormat="1" applyFont="1"/>
    <xf numFmtId="9" fontId="41" fillId="0" borderId="0" xfId="2" applyNumberFormat="1" applyFont="1"/>
    <xf numFmtId="0" fontId="0" fillId="0" borderId="34" xfId="0" applyBorder="1"/>
    <xf numFmtId="1" fontId="0" fillId="0" borderId="34" xfId="0" applyNumberFormat="1" applyBorder="1"/>
    <xf numFmtId="1" fontId="2" fillId="0" borderId="15" xfId="0" applyNumberFormat="1" applyFont="1" applyBorder="1"/>
    <xf numFmtId="2" fontId="0" fillId="0" borderId="0" xfId="0" applyNumberFormat="1" applyFont="1"/>
    <xf numFmtId="2" fontId="0" fillId="0" borderId="34" xfId="0" applyNumberFormat="1" applyBorder="1"/>
    <xf numFmtId="0" fontId="57" fillId="0" borderId="0" xfId="0" applyFont="1" applyFill="1" applyBorder="1"/>
    <xf numFmtId="1" fontId="57" fillId="0" borderId="0" xfId="0" applyNumberFormat="1" applyFont="1"/>
    <xf numFmtId="0" fontId="57" fillId="0" borderId="0" xfId="0" applyFont="1"/>
    <xf numFmtId="2" fontId="57" fillId="0" borderId="0" xfId="0" applyNumberFormat="1" applyFont="1"/>
    <xf numFmtId="0" fontId="60" fillId="0" borderId="0" xfId="0" applyFont="1"/>
    <xf numFmtId="9" fontId="61" fillId="0" borderId="0" xfId="0" applyNumberFormat="1" applyFont="1"/>
    <xf numFmtId="9" fontId="60" fillId="0" borderId="0" xfId="0" applyNumberFormat="1" applyFont="1"/>
    <xf numFmtId="166" fontId="0" fillId="0" borderId="15" xfId="0" applyNumberFormat="1" applyBorder="1"/>
    <xf numFmtId="2" fontId="2" fillId="0" borderId="28" xfId="0" applyNumberFormat="1" applyFont="1" applyBorder="1"/>
    <xf numFmtId="9" fontId="5" fillId="0" borderId="0" xfId="2" applyNumberFormat="1" applyFont="1"/>
    <xf numFmtId="1" fontId="2" fillId="0" borderId="20" xfId="0" applyNumberFormat="1" applyFont="1" applyBorder="1"/>
    <xf numFmtId="1" fontId="0" fillId="0" borderId="0" xfId="0" applyNumberFormat="1" applyFont="1"/>
    <xf numFmtId="174" fontId="0" fillId="0" borderId="0" xfId="0" applyNumberFormat="1"/>
    <xf numFmtId="1" fontId="2" fillId="0" borderId="15" xfId="0" applyNumberFormat="1" applyFont="1" applyFill="1" applyBorder="1"/>
    <xf numFmtId="0" fontId="62" fillId="26" borderId="11" xfId="0" applyFont="1" applyFill="1" applyBorder="1"/>
    <xf numFmtId="17" fontId="62" fillId="26" borderId="11" xfId="0" applyNumberFormat="1" applyFont="1" applyFill="1" applyBorder="1"/>
    <xf numFmtId="2" fontId="2" fillId="0" borderId="20" xfId="0" applyNumberFormat="1" applyFont="1" applyFill="1" applyBorder="1"/>
    <xf numFmtId="2" fontId="0" fillId="0" borderId="0" xfId="0" applyNumberFormat="1" applyFill="1" applyBorder="1"/>
    <xf numFmtId="2" fontId="2" fillId="0" borderId="13" xfId="0" applyNumberFormat="1" applyFont="1" applyFill="1" applyBorder="1"/>
    <xf numFmtId="2" fontId="2" fillId="0" borderId="26" xfId="0" applyNumberFormat="1" applyFont="1" applyFill="1" applyBorder="1"/>
    <xf numFmtId="170" fontId="0" fillId="0" borderId="0" xfId="0" applyNumberFormat="1" applyFill="1" applyBorder="1"/>
    <xf numFmtId="10" fontId="0" fillId="0" borderId="0" xfId="2" applyNumberFormat="1" applyFont="1" applyFill="1"/>
    <xf numFmtId="9" fontId="0" fillId="0" borderId="0" xfId="2" applyFont="1" applyFill="1"/>
    <xf numFmtId="1" fontId="0" fillId="0" borderId="0" xfId="0" applyNumberFormat="1" applyFill="1"/>
    <xf numFmtId="1" fontId="2" fillId="0" borderId="0" xfId="0" applyNumberFormat="1" applyFont="1" applyFill="1"/>
    <xf numFmtId="0" fontId="266" fillId="25" borderId="0" xfId="2743" applyFont="1" applyFill="1"/>
    <xf numFmtId="0" fontId="266" fillId="25" borderId="0" xfId="2743" applyFont="1" applyFill="1" applyAlignment="1">
      <alignment horizontal="center"/>
    </xf>
    <xf numFmtId="0" fontId="1" fillId="0" borderId="0" xfId="2743"/>
    <xf numFmtId="0" fontId="16" fillId="0" borderId="0" xfId="2743" applyFont="1"/>
    <xf numFmtId="166" fontId="267" fillId="0" borderId="0" xfId="2744" applyNumberFormat="1" applyAlignment="1">
      <alignment wrapText="1"/>
    </xf>
    <xf numFmtId="166" fontId="16" fillId="0" borderId="0" xfId="2743" applyNumberFormat="1" applyFont="1"/>
    <xf numFmtId="0" fontId="16" fillId="79" borderId="0" xfId="2743" applyFont="1" applyFill="1"/>
    <xf numFmtId="165" fontId="16" fillId="79" borderId="0" xfId="2743" applyNumberFormat="1" applyFont="1" applyFill="1"/>
    <xf numFmtId="166" fontId="16" fillId="79" borderId="0" xfId="2743" applyNumberFormat="1" applyFont="1" applyFill="1"/>
    <xf numFmtId="165" fontId="16" fillId="0" borderId="0" xfId="2743" applyNumberFormat="1" applyFont="1"/>
    <xf numFmtId="0" fontId="16" fillId="0" borderId="0" xfId="2743" applyFont="1" applyAlignment="1">
      <alignment wrapText="1"/>
    </xf>
    <xf numFmtId="0" fontId="0" fillId="0" borderId="0" xfId="2743" applyFont="1"/>
    <xf numFmtId="9" fontId="268" fillId="0" borderId="0" xfId="0" applyNumberFormat="1" applyFont="1"/>
    <xf numFmtId="0" fontId="269" fillId="80" borderId="77" xfId="0" applyFont="1" applyFill="1" applyBorder="1" applyAlignment="1">
      <alignment horizontal="center" vertical="center" wrapText="1"/>
    </xf>
    <xf numFmtId="0" fontId="269" fillId="80" borderId="35" xfId="0" applyFont="1" applyFill="1" applyBorder="1" applyAlignment="1">
      <alignment horizontal="center" vertical="center" wrapText="1"/>
    </xf>
    <xf numFmtId="0" fontId="9" fillId="24" borderId="0" xfId="0" applyFont="1" applyFill="1" applyAlignment="1">
      <alignment horizontal="center"/>
    </xf>
    <xf numFmtId="1" fontId="270" fillId="24" borderId="0" xfId="0" applyNumberFormat="1" applyFont="1" applyFill="1" applyAlignment="1">
      <alignment horizontal="center"/>
    </xf>
    <xf numFmtId="2" fontId="270" fillId="24" borderId="0" xfId="0" applyNumberFormat="1" applyFont="1" applyFill="1" applyAlignment="1">
      <alignment horizontal="center"/>
    </xf>
    <xf numFmtId="166" fontId="270" fillId="24" borderId="0" xfId="0" applyNumberFormat="1" applyFont="1" applyFill="1" applyAlignment="1">
      <alignment horizontal="center"/>
    </xf>
    <xf numFmtId="0" fontId="9" fillId="80" borderId="0" xfId="0" applyFont="1" applyFill="1" applyAlignment="1">
      <alignment horizontal="center"/>
    </xf>
    <xf numFmtId="1" fontId="270" fillId="80" borderId="0" xfId="0" applyNumberFormat="1" applyFont="1" applyFill="1" applyAlignment="1">
      <alignment horizontal="center"/>
    </xf>
    <xf numFmtId="2" fontId="270" fillId="80" borderId="0" xfId="0" applyNumberFormat="1" applyFont="1" applyFill="1" applyAlignment="1">
      <alignment horizontal="center"/>
    </xf>
    <xf numFmtId="166" fontId="270" fillId="80" borderId="0" xfId="0" applyNumberFormat="1" applyFont="1" applyFill="1" applyAlignment="1">
      <alignment horizontal="center"/>
    </xf>
    <xf numFmtId="0" fontId="0" fillId="0" borderId="0" xfId="0"/>
    <xf numFmtId="0" fontId="7" fillId="5" borderId="11" xfId="0" applyFont="1" applyFill="1" applyBorder="1"/>
    <xf numFmtId="17" fontId="7" fillId="5" borderId="11" xfId="0" applyNumberFormat="1" applyFont="1" applyFill="1" applyBorder="1"/>
    <xf numFmtId="2" fontId="0" fillId="0" borderId="0" xfId="0" applyNumberFormat="1"/>
    <xf numFmtId="0" fontId="172" fillId="7" borderId="28" xfId="3" applyFont="1" applyFill="1" applyBorder="1" applyAlignment="1">
      <alignment vertical="center"/>
    </xf>
    <xf numFmtId="0" fontId="172" fillId="7" borderId="28" xfId="3" applyFont="1" applyFill="1" applyBorder="1" applyAlignment="1">
      <alignment horizontal="center" vertical="center"/>
    </xf>
    <xf numFmtId="0" fontId="172" fillId="7" borderId="27" xfId="3" applyFont="1" applyFill="1" applyBorder="1" applyAlignment="1">
      <alignment horizontal="center" vertical="center"/>
    </xf>
    <xf numFmtId="0" fontId="271" fillId="7" borderId="17" xfId="3" applyFont="1" applyFill="1" applyBorder="1" applyAlignment="1">
      <alignment horizontal="center" vertical="center"/>
    </xf>
    <xf numFmtId="0" fontId="271" fillId="10" borderId="0" xfId="3" applyFont="1" applyFill="1" applyBorder="1" applyAlignment="1">
      <alignment vertical="center"/>
    </xf>
    <xf numFmtId="0" fontId="271" fillId="10" borderId="0" xfId="3" applyFont="1" applyFill="1" applyBorder="1" applyAlignment="1">
      <alignment horizontal="center" vertical="center"/>
    </xf>
    <xf numFmtId="0" fontId="271" fillId="7" borderId="0" xfId="3" applyFont="1" applyFill="1" applyBorder="1" applyAlignment="1">
      <alignment horizontal="center" vertical="center"/>
    </xf>
    <xf numFmtId="0" fontId="271" fillId="7" borderId="16" xfId="3" applyFont="1" applyFill="1" applyBorder="1" applyAlignment="1">
      <alignment horizontal="center" vertical="center"/>
    </xf>
    <xf numFmtId="0" fontId="172" fillId="7" borderId="17" xfId="3" applyFont="1" applyFill="1" applyBorder="1" applyAlignment="1">
      <alignment horizontal="right" vertical="center" wrapText="1"/>
    </xf>
    <xf numFmtId="0" fontId="172" fillId="8" borderId="0" xfId="3" applyFont="1" applyFill="1" applyBorder="1" applyAlignment="1"/>
    <xf numFmtId="0" fontId="17" fillId="8" borderId="0" xfId="3" applyFont="1" applyFill="1" applyBorder="1"/>
    <xf numFmtId="0" fontId="17" fillId="7" borderId="0" xfId="3" applyFont="1" applyFill="1" applyBorder="1"/>
    <xf numFmtId="0" fontId="17" fillId="7" borderId="17" xfId="3" applyFont="1" applyFill="1" applyBorder="1"/>
    <xf numFmtId="0" fontId="172" fillId="8" borderId="0" xfId="3" applyFont="1" applyFill="1" applyBorder="1" applyAlignment="1">
      <alignment vertical="center"/>
    </xf>
    <xf numFmtId="0" fontId="172" fillId="8" borderId="0" xfId="3" applyFont="1" applyFill="1" applyBorder="1" applyAlignment="1">
      <alignment horizontal="right" vertical="center" wrapText="1"/>
    </xf>
    <xf numFmtId="0" fontId="172" fillId="7" borderId="16" xfId="3" applyFont="1" applyFill="1" applyBorder="1" applyAlignment="1">
      <alignment horizontal="right" vertical="center" wrapText="1"/>
    </xf>
    <xf numFmtId="166" fontId="17" fillId="7" borderId="17" xfId="3" applyNumberFormat="1" applyFont="1" applyFill="1" applyBorder="1" applyAlignment="1">
      <alignment horizontal="right" vertical="center" wrapText="1"/>
    </xf>
    <xf numFmtId="0" fontId="172" fillId="0" borderId="0" xfId="3" applyFont="1" applyBorder="1" applyAlignment="1">
      <alignment vertical="center"/>
    </xf>
    <xf numFmtId="166" fontId="172" fillId="7" borderId="0" xfId="3" applyNumberFormat="1" applyFont="1" applyFill="1" applyBorder="1" applyAlignment="1">
      <alignment horizontal="right" vertical="center"/>
    </xf>
    <xf numFmtId="166" fontId="17" fillId="7" borderId="17" xfId="3" applyNumberFormat="1" applyFont="1" applyFill="1" applyBorder="1" applyAlignment="1">
      <alignment horizontal="center" vertical="center"/>
    </xf>
    <xf numFmtId="0" fontId="17" fillId="0" borderId="0" xfId="3" applyFont="1" applyBorder="1" applyAlignment="1">
      <alignment vertical="center"/>
    </xf>
    <xf numFmtId="166" fontId="17" fillId="0" borderId="0" xfId="3" applyNumberFormat="1" applyFont="1" applyBorder="1" applyAlignment="1">
      <alignment horizontal="right" vertical="center" wrapText="1"/>
    </xf>
    <xf numFmtId="166" fontId="17" fillId="7" borderId="16" xfId="3" applyNumberFormat="1" applyFont="1" applyFill="1" applyBorder="1" applyAlignment="1">
      <alignment horizontal="right" vertical="center" wrapText="1"/>
    </xf>
    <xf numFmtId="0" fontId="183" fillId="8" borderId="0" xfId="3" applyFont="1" applyFill="1" applyBorder="1" applyAlignment="1">
      <alignment vertical="center"/>
    </xf>
    <xf numFmtId="166" fontId="183" fillId="8" borderId="0" xfId="3" applyNumberFormat="1" applyFont="1" applyFill="1" applyBorder="1" applyAlignment="1">
      <alignment horizontal="right" vertical="center"/>
    </xf>
    <xf numFmtId="166" fontId="273" fillId="8" borderId="0" xfId="2" applyNumberFormat="1" applyFont="1" applyFill="1" applyBorder="1" applyAlignment="1">
      <alignment horizontal="right" vertical="center"/>
    </xf>
    <xf numFmtId="9" fontId="273" fillId="7" borderId="0" xfId="2" applyFont="1" applyFill="1" applyBorder="1" applyAlignment="1">
      <alignment horizontal="right" vertical="center"/>
    </xf>
    <xf numFmtId="166" fontId="183" fillId="7" borderId="17" xfId="3" applyNumberFormat="1" applyFont="1" applyFill="1" applyBorder="1" applyAlignment="1">
      <alignment horizontal="center" vertical="center"/>
    </xf>
    <xf numFmtId="0" fontId="17" fillId="8" borderId="0" xfId="3" applyFont="1" applyFill="1" applyBorder="1" applyAlignment="1">
      <alignment vertical="center"/>
    </xf>
    <xf numFmtId="166" fontId="17" fillId="8" borderId="0" xfId="3" applyNumberFormat="1" applyFont="1" applyFill="1" applyBorder="1" applyAlignment="1">
      <alignment horizontal="right" vertical="center" wrapText="1"/>
    </xf>
    <xf numFmtId="166" fontId="17" fillId="0" borderId="0" xfId="3" applyNumberFormat="1" applyFont="1" applyBorder="1" applyAlignment="1">
      <alignment horizontal="right" vertical="center"/>
    </xf>
    <xf numFmtId="166" fontId="17" fillId="7" borderId="0" xfId="3" applyNumberFormat="1" applyFont="1" applyFill="1" applyBorder="1" applyAlignment="1">
      <alignment horizontal="right" vertical="center"/>
    </xf>
    <xf numFmtId="0" fontId="17" fillId="0" borderId="0" xfId="3" applyFont="1" applyFill="1" applyBorder="1" applyAlignment="1">
      <alignment vertical="center"/>
    </xf>
    <xf numFmtId="166" fontId="274" fillId="7" borderId="17" xfId="3" applyNumberFormat="1" applyFont="1" applyFill="1" applyBorder="1" applyAlignment="1">
      <alignment horizontal="right" vertical="center" wrapText="1"/>
    </xf>
    <xf numFmtId="0" fontId="172" fillId="7" borderId="0" xfId="3" applyFont="1" applyFill="1" applyBorder="1" applyAlignment="1">
      <alignment vertical="center"/>
    </xf>
    <xf numFmtId="166" fontId="17" fillId="7" borderId="0" xfId="3" applyNumberFormat="1" applyFont="1" applyFill="1" applyBorder="1" applyAlignment="1">
      <alignment horizontal="right" vertical="center" wrapText="1"/>
    </xf>
    <xf numFmtId="166" fontId="275" fillId="7" borderId="0" xfId="3" applyNumberFormat="1" applyFont="1" applyFill="1" applyBorder="1" applyAlignment="1">
      <alignment horizontal="right" vertical="center" wrapText="1"/>
    </xf>
    <xf numFmtId="166" fontId="274" fillId="7" borderId="0" xfId="3" applyNumberFormat="1" applyFont="1" applyFill="1" applyBorder="1" applyAlignment="1">
      <alignment horizontal="right" vertical="center" wrapText="1"/>
    </xf>
    <xf numFmtId="166" fontId="274" fillId="7" borderId="16" xfId="3" applyNumberFormat="1" applyFont="1" applyFill="1" applyBorder="1" applyAlignment="1">
      <alignment horizontal="right" vertical="center" wrapText="1"/>
    </xf>
    <xf numFmtId="166" fontId="183" fillId="9" borderId="0" xfId="2" applyNumberFormat="1" applyFont="1" applyFill="1" applyBorder="1" applyAlignment="1">
      <alignment horizontal="right" vertical="center"/>
    </xf>
    <xf numFmtId="9" fontId="183" fillId="7" borderId="0" xfId="2" applyFont="1" applyFill="1" applyBorder="1" applyAlignment="1">
      <alignment horizontal="right" vertical="center"/>
    </xf>
    <xf numFmtId="9" fontId="17" fillId="7" borderId="17" xfId="2" applyFont="1" applyFill="1" applyBorder="1" applyAlignment="1">
      <alignment horizontal="right" vertical="center" wrapText="1"/>
    </xf>
    <xf numFmtId="166" fontId="172" fillId="9" borderId="0" xfId="3" applyNumberFormat="1" applyFont="1" applyFill="1" applyBorder="1" applyAlignment="1">
      <alignment horizontal="right" vertical="center"/>
    </xf>
    <xf numFmtId="9" fontId="17" fillId="8" borderId="0" xfId="2" applyFont="1" applyFill="1" applyBorder="1" applyAlignment="1">
      <alignment horizontal="right" vertical="center" wrapText="1"/>
    </xf>
    <xf numFmtId="9" fontId="17" fillId="7" borderId="16" xfId="2" applyFont="1" applyFill="1" applyBorder="1" applyAlignment="1">
      <alignment horizontal="right" vertical="center" wrapText="1"/>
    </xf>
    <xf numFmtId="9" fontId="17" fillId="0" borderId="0" xfId="2" applyFont="1" applyBorder="1" applyAlignment="1">
      <alignment horizontal="right" vertical="center" wrapText="1"/>
    </xf>
    <xf numFmtId="166" fontId="17" fillId="8" borderId="0" xfId="3" applyNumberFormat="1" applyFont="1" applyFill="1" applyBorder="1" applyAlignment="1">
      <alignment horizontal="right" vertical="center"/>
    </xf>
    <xf numFmtId="166" fontId="17" fillId="8" borderId="0" xfId="2" applyNumberFormat="1" applyFont="1" applyFill="1" applyBorder="1" applyAlignment="1">
      <alignment horizontal="right" vertical="center" wrapText="1"/>
    </xf>
    <xf numFmtId="166" fontId="275" fillId="0" borderId="0" xfId="3" applyNumberFormat="1" applyFont="1" applyBorder="1" applyAlignment="1">
      <alignment horizontal="right" vertical="center" wrapText="1"/>
    </xf>
    <xf numFmtId="166" fontId="274" fillId="0" borderId="0" xfId="3" applyNumberFormat="1" applyFont="1" applyBorder="1" applyAlignment="1">
      <alignment horizontal="right" vertical="center" wrapText="1"/>
    </xf>
    <xf numFmtId="166" fontId="172" fillId="8" borderId="0" xfId="3" applyNumberFormat="1" applyFont="1" applyFill="1" applyBorder="1" applyAlignment="1">
      <alignment horizontal="right" vertical="center"/>
    </xf>
    <xf numFmtId="166" fontId="275" fillId="8" borderId="0" xfId="3" applyNumberFormat="1" applyFont="1" applyFill="1" applyBorder="1" applyAlignment="1">
      <alignment horizontal="right" vertical="center" wrapText="1"/>
    </xf>
    <xf numFmtId="166" fontId="274" fillId="8" borderId="0" xfId="3" applyNumberFormat="1" applyFont="1" applyFill="1" applyBorder="1" applyAlignment="1">
      <alignment horizontal="right" vertical="center" wrapText="1"/>
    </xf>
    <xf numFmtId="0" fontId="183" fillId="7" borderId="0" xfId="3" applyFont="1" applyFill="1" applyBorder="1" applyAlignment="1">
      <alignment vertical="center"/>
    </xf>
    <xf numFmtId="166" fontId="183" fillId="0" borderId="0" xfId="2" applyNumberFormat="1" applyFont="1" applyBorder="1" applyAlignment="1">
      <alignment horizontal="right" vertical="center"/>
    </xf>
    <xf numFmtId="165" fontId="183" fillId="7" borderId="0" xfId="2" applyNumberFormat="1" applyFont="1" applyFill="1" applyBorder="1" applyAlignment="1">
      <alignment horizontal="right" vertical="center"/>
    </xf>
    <xf numFmtId="166" fontId="183" fillId="8" borderId="0" xfId="2" applyNumberFormat="1" applyFont="1" applyFill="1" applyBorder="1" applyAlignment="1">
      <alignment horizontal="right" vertical="center"/>
    </xf>
    <xf numFmtId="0" fontId="183" fillId="0" borderId="0" xfId="3" applyFont="1" applyBorder="1" applyAlignment="1">
      <alignment vertical="center"/>
    </xf>
    <xf numFmtId="0" fontId="274" fillId="7" borderId="17" xfId="3" applyFont="1" applyFill="1" applyBorder="1" applyAlignment="1">
      <alignment horizontal="right"/>
    </xf>
    <xf numFmtId="0" fontId="17" fillId="7" borderId="0" xfId="3" applyFont="1" applyFill="1" applyBorder="1" applyAlignment="1"/>
    <xf numFmtId="166" fontId="17" fillId="7" borderId="0" xfId="3" applyNumberFormat="1" applyFont="1" applyFill="1" applyBorder="1" applyAlignment="1">
      <alignment horizontal="right"/>
    </xf>
    <xf numFmtId="166" fontId="275" fillId="7" borderId="0" xfId="3" applyNumberFormat="1" applyFont="1" applyFill="1" applyBorder="1" applyAlignment="1">
      <alignment horizontal="right"/>
    </xf>
    <xf numFmtId="166" fontId="274" fillId="7" borderId="0" xfId="3" applyNumberFormat="1" applyFont="1" applyFill="1" applyBorder="1" applyAlignment="1">
      <alignment horizontal="right"/>
    </xf>
    <xf numFmtId="0" fontId="17" fillId="7" borderId="0" xfId="3" applyFont="1" applyFill="1" applyBorder="1" applyAlignment="1">
      <alignment horizontal="right"/>
    </xf>
    <xf numFmtId="0" fontId="275" fillId="7" borderId="0" xfId="3" applyFont="1" applyFill="1" applyBorder="1" applyAlignment="1">
      <alignment horizontal="right"/>
    </xf>
    <xf numFmtId="0" fontId="274" fillId="7" borderId="0" xfId="3" applyFont="1" applyFill="1" applyBorder="1" applyAlignment="1">
      <alignment horizontal="right"/>
    </xf>
    <xf numFmtId="0" fontId="274" fillId="7" borderId="16" xfId="3" applyFont="1" applyFill="1" applyBorder="1" applyAlignment="1">
      <alignment horizontal="right"/>
    </xf>
    <xf numFmtId="0" fontId="172" fillId="8" borderId="0" xfId="3" applyFont="1" applyFill="1" applyBorder="1"/>
    <xf numFmtId="166" fontId="17" fillId="8" borderId="0" xfId="3" applyNumberFormat="1" applyFont="1" applyFill="1" applyBorder="1" applyAlignment="1">
      <alignment horizontal="right"/>
    </xf>
    <xf numFmtId="166" fontId="275" fillId="8" borderId="0" xfId="3" applyNumberFormat="1" applyFont="1" applyFill="1" applyBorder="1" applyAlignment="1">
      <alignment horizontal="right"/>
    </xf>
    <xf numFmtId="166" fontId="274" fillId="8" borderId="0" xfId="3" applyNumberFormat="1" applyFont="1" applyFill="1" applyBorder="1" applyAlignment="1">
      <alignment horizontal="right"/>
    </xf>
    <xf numFmtId="166" fontId="17" fillId="7" borderId="17" xfId="3" applyNumberFormat="1" applyFont="1" applyFill="1" applyBorder="1" applyAlignment="1">
      <alignment horizontal="center"/>
    </xf>
    <xf numFmtId="0" fontId="17" fillId="8" borderId="0" xfId="3" applyFont="1" applyFill="1" applyBorder="1" applyAlignment="1">
      <alignment horizontal="right"/>
    </xf>
    <xf numFmtId="0" fontId="275" fillId="8" borderId="0" xfId="3" applyFont="1" applyFill="1" applyBorder="1" applyAlignment="1">
      <alignment horizontal="right"/>
    </xf>
    <xf numFmtId="0" fontId="274" fillId="8" borderId="0" xfId="3" applyFont="1" applyFill="1" applyBorder="1" applyAlignment="1">
      <alignment horizontal="right"/>
    </xf>
    <xf numFmtId="2" fontId="172" fillId="7" borderId="17" xfId="3" applyNumberFormat="1" applyFont="1" applyFill="1" applyBorder="1" applyAlignment="1">
      <alignment horizontal="right" vertical="center"/>
    </xf>
    <xf numFmtId="166" fontId="17" fillId="7" borderId="0" xfId="3" applyNumberFormat="1" applyFont="1" applyFill="1" applyBorder="1" applyAlignment="1">
      <alignment horizontal="left" vertical="center"/>
    </xf>
    <xf numFmtId="166" fontId="172" fillId="0" borderId="0" xfId="3" applyNumberFormat="1" applyFont="1" applyBorder="1" applyAlignment="1">
      <alignment horizontal="right" vertical="center" wrapText="1"/>
    </xf>
    <xf numFmtId="2" fontId="172" fillId="7" borderId="16" xfId="3" applyNumberFormat="1" applyFont="1" applyFill="1" applyBorder="1" applyAlignment="1">
      <alignment horizontal="right" vertical="center"/>
    </xf>
    <xf numFmtId="2" fontId="17" fillId="7" borderId="17" xfId="3" applyNumberFormat="1" applyFont="1" applyFill="1" applyBorder="1" applyAlignment="1">
      <alignment horizontal="right" vertical="center"/>
    </xf>
    <xf numFmtId="166" fontId="17" fillId="8" borderId="0" xfId="3" applyNumberFormat="1" applyFont="1" applyFill="1" applyBorder="1" applyAlignment="1">
      <alignment horizontal="left" vertical="center"/>
    </xf>
    <xf numFmtId="2" fontId="17" fillId="7" borderId="16" xfId="3" applyNumberFormat="1" applyFont="1" applyFill="1" applyBorder="1" applyAlignment="1">
      <alignment horizontal="right" vertical="center"/>
    </xf>
    <xf numFmtId="2" fontId="17" fillId="7" borderId="17" xfId="3" applyNumberFormat="1" applyFont="1" applyFill="1" applyBorder="1" applyAlignment="1">
      <alignment vertical="center"/>
    </xf>
    <xf numFmtId="2" fontId="17" fillId="7" borderId="16" xfId="3" applyNumberFormat="1" applyFont="1" applyFill="1" applyBorder="1" applyAlignment="1">
      <alignment vertical="center"/>
    </xf>
    <xf numFmtId="2" fontId="17" fillId="7" borderId="17" xfId="4" applyNumberFormat="1" applyFont="1" applyFill="1" applyBorder="1" applyAlignment="1">
      <alignment horizontal="right" vertical="center"/>
    </xf>
    <xf numFmtId="166" fontId="17" fillId="8" borderId="0" xfId="4" applyNumberFormat="1" applyFont="1" applyFill="1" applyBorder="1" applyAlignment="1">
      <alignment horizontal="right" vertical="center"/>
    </xf>
    <xf numFmtId="2" fontId="17" fillId="7" borderId="16" xfId="4" applyNumberFormat="1" applyFont="1" applyFill="1" applyBorder="1" applyAlignment="1">
      <alignment horizontal="right" vertical="center"/>
    </xf>
    <xf numFmtId="2" fontId="172" fillId="7" borderId="17" xfId="4" applyNumberFormat="1" applyFont="1" applyFill="1" applyBorder="1" applyAlignment="1">
      <alignment horizontal="right" vertical="center"/>
    </xf>
    <xf numFmtId="2" fontId="172" fillId="7" borderId="16" xfId="4" applyNumberFormat="1" applyFont="1" applyFill="1" applyBorder="1" applyAlignment="1">
      <alignment horizontal="right" vertical="center"/>
    </xf>
    <xf numFmtId="166" fontId="172" fillId="7" borderId="0" xfId="3" applyNumberFormat="1" applyFont="1" applyFill="1" applyBorder="1" applyAlignment="1">
      <alignment horizontal="left" vertical="center"/>
    </xf>
    <xf numFmtId="166" fontId="172" fillId="0" borderId="0" xfId="3" applyNumberFormat="1" applyFont="1" applyFill="1" applyBorder="1" applyAlignment="1">
      <alignment horizontal="left" vertical="center"/>
    </xf>
    <xf numFmtId="166" fontId="172" fillId="0" borderId="0" xfId="4" applyNumberFormat="1" applyFont="1" applyFill="1" applyBorder="1" applyAlignment="1">
      <alignment horizontal="right" vertical="center"/>
    </xf>
    <xf numFmtId="166" fontId="17" fillId="7" borderId="0" xfId="4" applyNumberFormat="1" applyFont="1" applyFill="1" applyBorder="1" applyAlignment="1">
      <alignment horizontal="right" vertical="center"/>
    </xf>
    <xf numFmtId="2" fontId="274" fillId="7" borderId="17" xfId="4" applyNumberFormat="1" applyFont="1" applyFill="1" applyBorder="1" applyAlignment="1">
      <alignment horizontal="right" vertical="center"/>
    </xf>
    <xf numFmtId="2" fontId="274" fillId="7" borderId="16" xfId="4" applyNumberFormat="1" applyFont="1" applyFill="1" applyBorder="1" applyAlignment="1">
      <alignment horizontal="right" vertical="center"/>
    </xf>
    <xf numFmtId="166" fontId="172" fillId="8" borderId="0" xfId="3" applyNumberFormat="1" applyFont="1" applyFill="1" applyBorder="1" applyAlignment="1">
      <alignment horizontal="left" vertical="center"/>
    </xf>
    <xf numFmtId="0" fontId="17" fillId="0" borderId="7" xfId="3" applyFont="1" applyBorder="1"/>
    <xf numFmtId="166" fontId="17" fillId="0" borderId="7" xfId="3" applyNumberFormat="1" applyFont="1" applyBorder="1"/>
    <xf numFmtId="166" fontId="17" fillId="7" borderId="3" xfId="3" applyNumberFormat="1" applyFont="1" applyFill="1" applyBorder="1" applyAlignment="1">
      <alignment horizontal="center" vertical="center"/>
    </xf>
    <xf numFmtId="0" fontId="17" fillId="7" borderId="8" xfId="3" applyFont="1" applyFill="1" applyBorder="1"/>
    <xf numFmtId="2" fontId="2" fillId="0" borderId="0" xfId="2" applyNumberFormat="1" applyFont="1" applyBorder="1"/>
    <xf numFmtId="0" fontId="62" fillId="25" borderId="11" xfId="0" applyFont="1" applyFill="1" applyBorder="1"/>
    <xf numFmtId="17" fontId="62" fillId="25" borderId="11" xfId="0" applyNumberFormat="1" applyFont="1" applyFill="1" applyBorder="1"/>
    <xf numFmtId="0" fontId="269" fillId="80" borderId="77" xfId="0" applyFont="1" applyFill="1" applyBorder="1" applyAlignment="1">
      <alignment horizontal="center" vertical="center" wrapText="1"/>
    </xf>
    <xf numFmtId="0" fontId="269" fillId="80" borderId="91" xfId="0" applyFont="1" applyFill="1" applyBorder="1" applyAlignment="1">
      <alignment horizontal="center" vertical="center" wrapText="1"/>
    </xf>
    <xf numFmtId="0" fontId="2" fillId="16" borderId="0" xfId="0" applyFont="1" applyFill="1" applyAlignment="1">
      <alignment horizontal="center"/>
    </xf>
    <xf numFmtId="0" fontId="0" fillId="22" borderId="0" xfId="0" applyFill="1" applyAlignment="1">
      <alignment horizontal="left"/>
    </xf>
    <xf numFmtId="0" fontId="7" fillId="0" borderId="1" xfId="0" applyFont="1" applyFill="1" applyBorder="1" applyAlignment="1">
      <alignment horizontal="center"/>
    </xf>
    <xf numFmtId="0" fontId="7" fillId="0" borderId="3" xfId="0" applyFont="1" applyFill="1" applyBorder="1" applyAlignment="1">
      <alignment horizontal="center"/>
    </xf>
    <xf numFmtId="0" fontId="0" fillId="0" borderId="24" xfId="0" applyBorder="1" applyAlignment="1">
      <alignment horizontal="center"/>
    </xf>
    <xf numFmtId="168" fontId="2" fillId="0" borderId="0" xfId="0" applyNumberFormat="1" applyFont="1" applyFill="1"/>
    <xf numFmtId="168" fontId="2" fillId="0" borderId="5" xfId="0" applyNumberFormat="1" applyFont="1" applyFill="1" applyBorder="1"/>
    <xf numFmtId="168" fontId="2" fillId="0" borderId="20" xfId="0" applyNumberFormat="1" applyFont="1" applyFill="1" applyBorder="1"/>
    <xf numFmtId="2" fontId="54" fillId="0" borderId="0" xfId="0" applyNumberFormat="1" applyFont="1" applyFill="1"/>
    <xf numFmtId="2" fontId="54" fillId="0" borderId="0" xfId="0" applyNumberFormat="1" applyFont="1"/>
  </cellXfs>
  <cellStyles count="2745">
    <cellStyle name="—" xfId="61"/>
    <cellStyle name=" " xfId="62"/>
    <cellStyle name=" _alchemy format summary sheet" xfId="63"/>
    <cellStyle name=" _alchemy format summary sheet 2" xfId="64"/>
    <cellStyle name=" _alchemy format summary sheet 3" xfId="65"/>
    <cellStyle name=" _alchemy format summary sheet 4" xfId="66"/>
    <cellStyle name=" _HNDL" xfId="67"/>
    <cellStyle name=" _STLT" xfId="68"/>
    <cellStyle name="_x000a_386grabber=M" xfId="69"/>
    <cellStyle name="&quot;W&quot;#,##0" xfId="70"/>
    <cellStyle name="&quot;W&quot;#,##0 2" xfId="71"/>
    <cellStyle name="&quot;W&quot;#,##0 3" xfId="72"/>
    <cellStyle name="&quot;W&quot;#,##0 4" xfId="73"/>
    <cellStyle name="$0.0" xfId="74"/>
    <cellStyle name="$0.00" xfId="75"/>
    <cellStyle name="$0.000" xfId="76"/>
    <cellStyle name="$3dp" xfId="77"/>
    <cellStyle name="(1,000)" xfId="78"/>
    <cellStyle name="(1,000)x" xfId="79"/>
    <cellStyle name="******************************************" xfId="80"/>
    <cellStyle name="??" xfId="81"/>
    <cellStyle name="?? [0.00]_PRODUCT DETAIL Q1Q3" xfId="82"/>
    <cellStyle name="?? [0]__Compensation expenses" xfId="83"/>
    <cellStyle name="?? 2" xfId="84"/>
    <cellStyle name="?? 3" xfId="85"/>
    <cellStyle name="?? 4" xfId="86"/>
    <cellStyle name="???? [0.00]_PRODUCT DETAIL Q1_x0013_" xfId="87"/>
    <cellStyle name="????_PRODUCT DETAIL Q1TAIL" xfId="88"/>
    <cellStyle name="???[0]__Compensation expenses" xfId="89"/>
    <cellStyle name="???__Compensation expenses" xfId="90"/>
    <cellStyle name="??__Compensation expenses" xfId="91"/>
    <cellStyle name="_%(SignOnly)" xfId="92"/>
    <cellStyle name="_%(SignOnly) 2" xfId="93"/>
    <cellStyle name="_%(SignOnly) 3" xfId="94"/>
    <cellStyle name="_%(SignOnly) 4" xfId="95"/>
    <cellStyle name="_%(SignSpaceOnly)" xfId="96"/>
    <cellStyle name="_%(SignSpaceOnly) 2" xfId="97"/>
    <cellStyle name="_%(SignSpaceOnly) 3" xfId="98"/>
    <cellStyle name="_%(SignSpaceOnly) 4" xfId="99"/>
    <cellStyle name="_~2341239" xfId="100"/>
    <cellStyle name="_~2341239 2" xfId="101"/>
    <cellStyle name="_~2341239 3" xfId="102"/>
    <cellStyle name="_~2341239 4" xfId="103"/>
    <cellStyle name="_2009 04 HZL valuation - Detailed v 1.2" xfId="104"/>
    <cellStyle name="_2009 04 HZL valuation - Detailed v 1.2 2" xfId="105"/>
    <cellStyle name="_2009 04 HZL valuation - Detailed v 1.2 3" xfId="106"/>
    <cellStyle name="_2009 04 HZL valuation - Detailed v 1.2 4" xfId="107"/>
    <cellStyle name="_2009 04 HZL valuation - Detailed v 1.2_Hzlfy13" xfId="108"/>
    <cellStyle name="_2009 04 HZL valuation - Detailed v 1.2_SAIL" xfId="109"/>
    <cellStyle name="_2009 04 HZL valuation - Detailed v 1.2_SAIL 2" xfId="110"/>
    <cellStyle name="_2009 04 HZL valuation - Detailed v 1.2_SAIL 3" xfId="111"/>
    <cellStyle name="_2009 04 HZL valuation - Detailed v 1.2_SAIL 4" xfId="112"/>
    <cellStyle name="_2009 05 Sesa v 1.1" xfId="113"/>
    <cellStyle name="_2009 05 Sesa v 1.1_alchemy format summary sheet" xfId="114"/>
    <cellStyle name="_2009 05 Sesa v 1.1_alchemy format summary sheet 2" xfId="115"/>
    <cellStyle name="_2009 05 Sesa v 1.1_alchemy format summary sheet 3" xfId="116"/>
    <cellStyle name="_2009 05 Sesa v 1.1_alchemy format summary sheet 4" xfId="117"/>
    <cellStyle name="_2009 05 Sesa v 1.1_SAIL" xfId="118"/>
    <cellStyle name="_2009 05 Sesa v 1.1_SAIL 2" xfId="119"/>
    <cellStyle name="_2009 05 Sesa v 1.1_SAIL 3" xfId="120"/>
    <cellStyle name="—_AP capex comparison" xfId="121"/>
    <cellStyle name="—_AP capex comparison_Bharti_Model_New" xfId="122"/>
    <cellStyle name="_bharti_master" xfId="123"/>
    <cellStyle name="_bharti_master 2" xfId="124"/>
    <cellStyle name="_bharti_master 3" xfId="125"/>
    <cellStyle name="_bharti_master 4" xfId="126"/>
    <cellStyle name="—_Bharti_Model_New" xfId="127"/>
    <cellStyle name="_Book1" xfId="128"/>
    <cellStyle name="_Book1 2" xfId="129"/>
    <cellStyle name="_Book1 3" xfId="130"/>
    <cellStyle name="_Book1 4" xfId="131"/>
    <cellStyle name="—_Book2" xfId="132"/>
    <cellStyle name="—_Book2_Mobile_demographics" xfId="133"/>
    <cellStyle name="—_Book2_Mobile_demographics 2" xfId="134"/>
    <cellStyle name="—_Book2_Mobile_demographics 3" xfId="135"/>
    <cellStyle name="—_Book2_Mobile_demographics 4" xfId="136"/>
    <cellStyle name="_BS" xfId="137"/>
    <cellStyle name="_Capitalisation Gosunda DAM -March 08" xfId="138"/>
    <cellStyle name="_Comb Spares" xfId="139"/>
    <cellStyle name="_Comb Spares 2" xfId="140"/>
    <cellStyle name="_Comb Spares 3" xfId="141"/>
    <cellStyle name="_Comma" xfId="142"/>
    <cellStyle name="_Comma 2" xfId="143"/>
    <cellStyle name="_Comma 3" xfId="144"/>
    <cellStyle name="_Comma 4" xfId="145"/>
    <cellStyle name="_Comma_bharti_master" xfId="146"/>
    <cellStyle name="_Comma_bharti_master 2" xfId="147"/>
    <cellStyle name="_Comma_bharti_master 3" xfId="148"/>
    <cellStyle name="_Comma_bharti_master 4" xfId="149"/>
    <cellStyle name="_Comma_BJS" xfId="150"/>
    <cellStyle name="_Comma_BJS 2" xfId="151"/>
    <cellStyle name="_Comma_bls roic" xfId="152"/>
    <cellStyle name="_Comma_bls roic 2" xfId="153"/>
    <cellStyle name="_Comma_capital expenditures 6-18-02" xfId="154"/>
    <cellStyle name="_Comma_capital expenditures 6-18-02 2" xfId="155"/>
    <cellStyle name="_Comma_Company_finstats" xfId="156"/>
    <cellStyle name="_Comma_Company_finstats 2" xfId="157"/>
    <cellStyle name="_Comma_Company_finstats 3" xfId="158"/>
    <cellStyle name="_Comma_Company_finstats 4" xfId="159"/>
    <cellStyle name="_Comma_CSC_071801" xfId="160"/>
    <cellStyle name="_Comma_CSC_071801 2" xfId="161"/>
    <cellStyle name="_Comma_CSC_071801 3" xfId="162"/>
    <cellStyle name="_Comma_CSC_071801 4" xfId="163"/>
    <cellStyle name="_Comma_DRC" xfId="164"/>
    <cellStyle name="_Comma_DRC 2" xfId="165"/>
    <cellStyle name="_Comma_HAL" xfId="166"/>
    <cellStyle name="_Comma_HAL 2" xfId="167"/>
    <cellStyle name="_Comma_Idea_master" xfId="168"/>
    <cellStyle name="_Comma_Idea_master 2" xfId="169"/>
    <cellStyle name="_Comma_Idea_master 3" xfId="170"/>
    <cellStyle name="_Comma_Idea_master 4" xfId="171"/>
    <cellStyle name="_Comma_Media_Val_Regional" xfId="172"/>
    <cellStyle name="_Comma_Media_Val_Regional 2" xfId="173"/>
    <cellStyle name="_Comma_Media_Val_Regional 3" xfId="174"/>
    <cellStyle name="_Comma_Media_Val_Regional 4" xfId="175"/>
    <cellStyle name="_Comma_petrochina mod1-temp" xfId="176"/>
    <cellStyle name="_Comma_petrochina mod1-temp 2" xfId="177"/>
    <cellStyle name="_Comma_petrochina mod1-temp 3" xfId="178"/>
    <cellStyle name="_Comma_petrochina mod1-temp 4" xfId="179"/>
    <cellStyle name="_Comma_Prices_08172001" xfId="180"/>
    <cellStyle name="_Comma_Prices_08172001 2" xfId="181"/>
    <cellStyle name="_Comma_Prices_08172001 3" xfId="182"/>
    <cellStyle name="_Comma_Prices_08172001 4" xfId="183"/>
    <cellStyle name="_Comma_RBOC historicals" xfId="184"/>
    <cellStyle name="_Comma_RBOC historicals 2" xfId="185"/>
    <cellStyle name="_Comma_RCVL_master" xfId="186"/>
    <cellStyle name="_Comma_RCVL_master 2" xfId="187"/>
    <cellStyle name="_Comma_RCVL_master 3" xfId="188"/>
    <cellStyle name="_Comma_RCVL_master 4" xfId="189"/>
    <cellStyle name="_Comma_RDC" xfId="190"/>
    <cellStyle name="_Comma_RDC 2" xfId="191"/>
    <cellStyle name="_Comma_SII" xfId="192"/>
    <cellStyle name="_Comma_SII 2" xfId="193"/>
    <cellStyle name="_Comma_Spice Comm" xfId="194"/>
    <cellStyle name="_Comma_Spice Comm 2" xfId="195"/>
    <cellStyle name="_Comma_Spice Comm 3" xfId="196"/>
    <cellStyle name="_Comma_Spice Comm 4" xfId="197"/>
    <cellStyle name="_Comma_Spice Comm_Dec model" xfId="198"/>
    <cellStyle name="_Comma_Spice Comm_Dec model 2" xfId="199"/>
    <cellStyle name="_Comma_Spice Comm_Dec model 3" xfId="200"/>
    <cellStyle name="_Comma_Spice Comm_Dec model 4" xfId="201"/>
    <cellStyle name="_Comma_Spice report exhibits_Dec_end" xfId="202"/>
    <cellStyle name="_Comma_Spice report exhibits_Dec_end 2" xfId="203"/>
    <cellStyle name="_Comma_Spice report exhibits_Dec_end 3" xfId="204"/>
    <cellStyle name="_Comma_Spice report exhibits_Dec_end 4" xfId="205"/>
    <cellStyle name="_Comma_Sterlite 4QFY10 result update" xfId="206"/>
    <cellStyle name="_Comma_T - new" xfId="207"/>
    <cellStyle name="_Comma_T - new 2" xfId="208"/>
    <cellStyle name="_Comma_THE" xfId="209"/>
    <cellStyle name="_Comma_THE 2" xfId="210"/>
    <cellStyle name="_Comma_unicorn-HK_Yuan exchange rate" xfId="211"/>
    <cellStyle name="_Comma_unicorn-HK_Yuan exchange rate 2" xfId="212"/>
    <cellStyle name="_Comma_unicorn-HK_Yuan exchange rate 3" xfId="213"/>
    <cellStyle name="_Comma_unicorn-HK_Yuan exchange rate 4" xfId="214"/>
    <cellStyle name="_Comma_unicorn-HK_Yuan exchange rate1" xfId="215"/>
    <cellStyle name="_Comma_unicorn-HK_Yuan exchange rate1 2" xfId="216"/>
    <cellStyle name="_Comma_unicorn-HK_Yuan exchange rate1 3" xfId="217"/>
    <cellStyle name="_Comma_unicorn-HK_Yuan exchange rate1 4" xfId="218"/>
    <cellStyle name="_Comma_Valuation Template" xfId="219"/>
    <cellStyle name="_Comma_Valuation Template 2" xfId="220"/>
    <cellStyle name="_Comma_Valuation Template 3" xfId="221"/>
    <cellStyle name="_Comma_Valuation Template 4" xfId="222"/>
    <cellStyle name="_Comma_VTS" xfId="223"/>
    <cellStyle name="_Comma_VTS 2" xfId="224"/>
    <cellStyle name="_Comma_Waiver Reconciliation" xfId="225"/>
    <cellStyle name="_Comma_WFT" xfId="226"/>
    <cellStyle name="_Comma_WFT 2" xfId="227"/>
    <cellStyle name="_Company_finstats" xfId="228"/>
    <cellStyle name="_Company_finstats 2" xfId="229"/>
    <cellStyle name="_Company_finstats 3" xfId="230"/>
    <cellStyle name="_Company_finstats 4" xfId="231"/>
    <cellStyle name="_cost_dre_final_tally_sch5_011" xfId="232"/>
    <cellStyle name="_cost_dre_final_tally_sch5_011_alchemy format summary sheet" xfId="233"/>
    <cellStyle name="_cost_dre_final_tally_sch5_011_alchemy format summary sheet 2" xfId="234"/>
    <cellStyle name="_cost_dre_final_tally_sch5_011_alchemy format summary sheet 3" xfId="235"/>
    <cellStyle name="_cost_dre_final_tally_sch5_011_alchemy format summary sheet 4" xfId="236"/>
    <cellStyle name="_cost_dre_final_tally_sch5_011_SAIL" xfId="237"/>
    <cellStyle name="_cost_dre_final_tally_sch5_011_SAIL 2" xfId="238"/>
    <cellStyle name="_cost_dre_final_tally_sch5_011_SAIL 3" xfId="239"/>
    <cellStyle name="_CPP capitalisation unit-III - March08" xfId="240"/>
    <cellStyle name="_CPP capitalisation unit-III - March08 2" xfId="241"/>
    <cellStyle name="_CPP capitalisation unit-III - March08 3" xfId="242"/>
    <cellStyle name="_Currency" xfId="243"/>
    <cellStyle name="_Currency 2" xfId="244"/>
    <cellStyle name="_Currency 3" xfId="245"/>
    <cellStyle name="_Currency 4" xfId="246"/>
    <cellStyle name="_Currency_AT" xfId="247"/>
    <cellStyle name="_Currency_AT 2" xfId="248"/>
    <cellStyle name="_Currency_AVP_071201" xfId="249"/>
    <cellStyle name="_Currency_AVP_082001" xfId="250"/>
    <cellStyle name="_Currency_AWE" xfId="251"/>
    <cellStyle name="_Currency_AWE 2" xfId="252"/>
    <cellStyle name="_Currency_bharti_master" xfId="253"/>
    <cellStyle name="_Currency_bharti_master 2" xfId="254"/>
    <cellStyle name="_Currency_bharti_master 3" xfId="255"/>
    <cellStyle name="_Currency_bharti_master 4" xfId="256"/>
    <cellStyle name="_Currency_BJS" xfId="257"/>
    <cellStyle name="_Currency_BJS 2" xfId="258"/>
    <cellStyle name="_Currency_BLS" xfId="259"/>
    <cellStyle name="_Currency_BLS 2" xfId="260"/>
    <cellStyle name="_Currency_bls roic" xfId="261"/>
    <cellStyle name="_Currency_bls roic 2" xfId="262"/>
    <cellStyle name="_Currency_Book1" xfId="263"/>
    <cellStyle name="_Currency_Book1 2" xfId="264"/>
    <cellStyle name="_Currency_Book1 3" xfId="265"/>
    <cellStyle name="_Currency_Book1 4" xfId="266"/>
    <cellStyle name="_Currency_Book1_Jazztel model 16DP3-Exhibits" xfId="267"/>
    <cellStyle name="_Currency_Book1_Jazztel model 16DP3-Exhibits 2" xfId="268"/>
    <cellStyle name="_Currency_Book1_Jazztel model 16DP3-Exhibits 3" xfId="269"/>
    <cellStyle name="_Currency_Book1_Jazztel model 16DP3-Exhibits 4" xfId="270"/>
    <cellStyle name="_Currency_Book1_Jazztel model 18DP-exhibits" xfId="271"/>
    <cellStyle name="_Currency_Book1_Jazztel model 18DP-exhibits 2" xfId="272"/>
    <cellStyle name="_Currency_Book1_Jazztel model 18DP-exhibits 3" xfId="273"/>
    <cellStyle name="_Currency_Book1_Jazztel model 18DP-exhibits 4" xfId="274"/>
    <cellStyle name="_Currency_Book2" xfId="275"/>
    <cellStyle name="_Currency_Book2 2" xfId="276"/>
    <cellStyle name="_Currency_Book2 3" xfId="277"/>
    <cellStyle name="_Currency_Book2 4" xfId="278"/>
    <cellStyle name="_Currency_Book2_Jazztel model 16DP3-Exhibits" xfId="279"/>
    <cellStyle name="_Currency_Book2_Jazztel model 16DP3-Exhibits 2" xfId="280"/>
    <cellStyle name="_Currency_Book2_Jazztel model 16DP3-Exhibits 3" xfId="281"/>
    <cellStyle name="_Currency_Book2_Jazztel model 16DP3-Exhibits 4" xfId="282"/>
    <cellStyle name="_Currency_Book2_Jazztel model 18DP-exhibits" xfId="283"/>
    <cellStyle name="_Currency_Book2_Jazztel model 18DP-exhibits 2" xfId="284"/>
    <cellStyle name="_Currency_Book2_Jazztel model 18DP-exhibits 3" xfId="285"/>
    <cellStyle name="_Currency_Book2_Jazztel model 18DP-exhibits 4" xfId="286"/>
    <cellStyle name="_Currency_Book2_Sterlite 4QFY10 result update" xfId="287"/>
    <cellStyle name="_Currency_Book2_Sterlite 4QFY10 result update 2" xfId="288"/>
    <cellStyle name="_Currency_Book32" xfId="289"/>
    <cellStyle name="_Currency_Book32 2" xfId="290"/>
    <cellStyle name="_Currency_capital expenditures 6-18-02" xfId="291"/>
    <cellStyle name="_Currency_capital expenditures 6-18-02 2" xfId="292"/>
    <cellStyle name="_Currency_Cingular" xfId="293"/>
    <cellStyle name="_Currency_Cingular 2" xfId="294"/>
    <cellStyle name="_Currency_Company_finstats" xfId="295"/>
    <cellStyle name="_Currency_Company_finstats 2" xfId="296"/>
    <cellStyle name="_Currency_Company_finstats 3" xfId="297"/>
    <cellStyle name="_Currency_Company_finstats 4" xfId="298"/>
    <cellStyle name="_Currency_CSC_071801" xfId="299"/>
    <cellStyle name="_Currency_CSC_071801 2" xfId="300"/>
    <cellStyle name="_Currency_CSC_071801 3" xfId="301"/>
    <cellStyle name="_Currency_CSC_071801 4" xfId="302"/>
    <cellStyle name="_Currency_DRC" xfId="303"/>
    <cellStyle name="_Currency_DRC 2" xfId="304"/>
    <cellStyle name="_Currency_Financials for comm comm" xfId="305"/>
    <cellStyle name="_Currency_FON" xfId="306"/>
    <cellStyle name="_Currency_FON 2" xfId="307"/>
    <cellStyle name="_Currency_HAL" xfId="308"/>
    <cellStyle name="_Currency_HAL 2" xfId="309"/>
    <cellStyle name="_Currency_Idea_master" xfId="310"/>
    <cellStyle name="_Currency_Idea_master 2" xfId="311"/>
    <cellStyle name="_Currency_Idea_master 3" xfId="312"/>
    <cellStyle name="_Currency_Idea_master 4" xfId="313"/>
    <cellStyle name="_Currency_Jazztel model 15-exhibits" xfId="314"/>
    <cellStyle name="_Currency_Jazztel model 15-exhibits 2" xfId="315"/>
    <cellStyle name="_Currency_Jazztel model 15-exhibits 3" xfId="316"/>
    <cellStyle name="_Currency_Jazztel model 15-exhibits 4" xfId="317"/>
    <cellStyle name="_Currency_Jazztel model 15-exhibits bis" xfId="318"/>
    <cellStyle name="_Currency_Jazztel model 15-exhibits bis 2" xfId="319"/>
    <cellStyle name="_Currency_Jazztel model 15-exhibits bis 3" xfId="320"/>
    <cellStyle name="_Currency_Jazztel model 15-exhibits bis 4" xfId="321"/>
    <cellStyle name="_Currency_Jazztel model 15-exhibits_Jazztel model 16DP3-Exhibits" xfId="322"/>
    <cellStyle name="_Currency_Jazztel model 15-exhibits_Jazztel model 16DP3-Exhibits 2" xfId="323"/>
    <cellStyle name="_Currency_Jazztel model 15-exhibits_Jazztel model 16DP3-Exhibits 3" xfId="324"/>
    <cellStyle name="_Currency_Jazztel model 15-exhibits_Jazztel model 16DP3-Exhibits 4" xfId="325"/>
    <cellStyle name="_Currency_Jazztel model 15-exhibits_Jazztel model 18DP-exhibits" xfId="326"/>
    <cellStyle name="_Currency_Jazztel model 15-exhibits_Jazztel model 18DP-exhibits 2" xfId="327"/>
    <cellStyle name="_Currency_Jazztel model 15-exhibits_Jazztel model 18DP-exhibits 3" xfId="328"/>
    <cellStyle name="_Currency_Jazztel model 15-exhibits_Jazztel model 18DP-exhibits 4" xfId="329"/>
    <cellStyle name="_Currency_Jazztel model 15-exhibits-Friso2" xfId="330"/>
    <cellStyle name="_Currency_Jazztel model 15-exhibits-Friso2 2" xfId="331"/>
    <cellStyle name="_Currency_Jazztel model 15-exhibits-Friso2 3" xfId="332"/>
    <cellStyle name="_Currency_Jazztel model 15-exhibits-Friso2 4" xfId="333"/>
    <cellStyle name="_Currency_Jazztel model 15-exhibits-Friso2_Jazztel model 16DP3-Exhibits" xfId="334"/>
    <cellStyle name="_Currency_Jazztel model 15-exhibits-Friso2_Jazztel model 16DP3-Exhibits 2" xfId="335"/>
    <cellStyle name="_Currency_Jazztel model 15-exhibits-Friso2_Jazztel model 16DP3-Exhibits 3" xfId="336"/>
    <cellStyle name="_Currency_Jazztel model 15-exhibits-Friso2_Jazztel model 16DP3-Exhibits 4" xfId="337"/>
    <cellStyle name="_Currency_Jazztel model 15-exhibits-Friso2_Jazztel model 18DP-exhibits" xfId="338"/>
    <cellStyle name="_Currency_Jazztel model 15-exhibits-Friso2_Jazztel model 18DP-exhibits 2" xfId="339"/>
    <cellStyle name="_Currency_Jazztel model 15-exhibits-Friso2_Jazztel model 18DP-exhibits 3" xfId="340"/>
    <cellStyle name="_Currency_Jazztel model 15-exhibits-Friso2_Jazztel model 18DP-exhibits 4" xfId="341"/>
    <cellStyle name="_Currency_Media_Val_Regional" xfId="342"/>
    <cellStyle name="_Currency_Media_Val_Regional 2" xfId="343"/>
    <cellStyle name="_Currency_Media_Val_Regional 3" xfId="344"/>
    <cellStyle name="_Currency_Media_Val_Regional 4" xfId="345"/>
    <cellStyle name="_Currency_NXTL" xfId="346"/>
    <cellStyle name="_Currency_NXTL 2" xfId="347"/>
    <cellStyle name="_Currency_PCS" xfId="348"/>
    <cellStyle name="_Currency_PCS 2" xfId="349"/>
    <cellStyle name="_Currency_petrochina mod1-temp" xfId="350"/>
    <cellStyle name="_Currency_petrochina mod1-temp 2" xfId="351"/>
    <cellStyle name="_Currency_petrochina mod1-temp 3" xfId="352"/>
    <cellStyle name="_Currency_petrochina mod1-temp 4" xfId="353"/>
    <cellStyle name="_Currency_Prices_08172001" xfId="354"/>
    <cellStyle name="_Currency_Prices_08172001 2" xfId="355"/>
    <cellStyle name="_Currency_Prices_08172001 3" xfId="356"/>
    <cellStyle name="_Currency_Prices_08172001 4" xfId="357"/>
    <cellStyle name="_Currency_RBOC historicals" xfId="358"/>
    <cellStyle name="_Currency_RBOC historicals 2" xfId="359"/>
    <cellStyle name="_Currency_RCVL_master" xfId="360"/>
    <cellStyle name="_Currency_RCVL_master 2" xfId="361"/>
    <cellStyle name="_Currency_RCVL_master 3" xfId="362"/>
    <cellStyle name="_Currency_RCVL_master 4" xfId="363"/>
    <cellStyle name="_Currency_RDC" xfId="364"/>
    <cellStyle name="_Currency_RDC 2" xfId="365"/>
    <cellStyle name="_Currency_SII" xfId="366"/>
    <cellStyle name="_Currency_SII 2" xfId="367"/>
    <cellStyle name="_Currency_Spice Comm" xfId="368"/>
    <cellStyle name="_Currency_Spice Comm 2" xfId="369"/>
    <cellStyle name="_Currency_Spice Comm 3" xfId="370"/>
    <cellStyle name="_Currency_Spice Comm 4" xfId="371"/>
    <cellStyle name="_Currency_Spice Comm_Dec model" xfId="372"/>
    <cellStyle name="_Currency_Spice Comm_Dec model 2" xfId="373"/>
    <cellStyle name="_Currency_Spice Comm_Dec model 3" xfId="374"/>
    <cellStyle name="_Currency_Spice Comm_Dec model 4" xfId="375"/>
    <cellStyle name="_Currency_Spice report exhibits_Dec_end" xfId="376"/>
    <cellStyle name="_Currency_Spice report exhibits_Dec_end 2" xfId="377"/>
    <cellStyle name="_Currency_Spice report exhibits_Dec_end 3" xfId="378"/>
    <cellStyle name="_Currency_Spice report exhibits_Dec_end 4" xfId="379"/>
    <cellStyle name="_Currency_Sterlite 4QFY10 result update" xfId="380"/>
    <cellStyle name="_Currency_T - new" xfId="381"/>
    <cellStyle name="_Currency_T - new 2" xfId="382"/>
    <cellStyle name="_Currency_THE" xfId="383"/>
    <cellStyle name="_Currency_THE 2" xfId="384"/>
    <cellStyle name="_Currency_unicorn-HK_Yuan exchange rate" xfId="385"/>
    <cellStyle name="_Currency_unicorn-HK_Yuan exchange rate 2" xfId="386"/>
    <cellStyle name="_Currency_unicorn-HK_Yuan exchange rate 3" xfId="387"/>
    <cellStyle name="_Currency_unicorn-HK_Yuan exchange rate 4" xfId="388"/>
    <cellStyle name="_Currency_unicorn-HK_Yuan exchange rate1" xfId="389"/>
    <cellStyle name="_Currency_unicorn-HK_Yuan exchange rate1 2" xfId="390"/>
    <cellStyle name="_Currency_unicorn-HK_Yuan exchange rate1 3" xfId="391"/>
    <cellStyle name="_Currency_unicorn-HK_Yuan exchange rate1 4" xfId="392"/>
    <cellStyle name="_Currency_Valuation Template" xfId="393"/>
    <cellStyle name="_Currency_Valuation Template 2" xfId="394"/>
    <cellStyle name="_Currency_Valuation Template 3" xfId="395"/>
    <cellStyle name="_Currency_Valuation Template 4" xfId="396"/>
    <cellStyle name="_Currency_VTS" xfId="397"/>
    <cellStyle name="_Currency_VTS 2" xfId="398"/>
    <cellStyle name="_Currency_VZ" xfId="399"/>
    <cellStyle name="_Currency_VZ 2" xfId="400"/>
    <cellStyle name="_Currency_VZW" xfId="401"/>
    <cellStyle name="_Currency_VZW 2" xfId="402"/>
    <cellStyle name="_Currency_Waiver Reconciliation" xfId="403"/>
    <cellStyle name="_Currency_WFT" xfId="404"/>
    <cellStyle name="_Currency_WFT 2" xfId="405"/>
    <cellStyle name="_CurrencySpace" xfId="406"/>
    <cellStyle name="_CurrencySpace 2" xfId="407"/>
    <cellStyle name="_CurrencySpace 3" xfId="408"/>
    <cellStyle name="_CurrencySpace 4" xfId="409"/>
    <cellStyle name="_CurrencySpace_BJS" xfId="410"/>
    <cellStyle name="_CurrencySpace_BJS 2" xfId="411"/>
    <cellStyle name="_CurrencySpace_bls roic" xfId="412"/>
    <cellStyle name="_CurrencySpace_bls roic 2" xfId="413"/>
    <cellStyle name="_CurrencySpace_capital expenditures 6-18-02" xfId="414"/>
    <cellStyle name="_CurrencySpace_capital expenditures 6-18-02 2" xfId="415"/>
    <cellStyle name="_CurrencySpace_CSC_071801" xfId="416"/>
    <cellStyle name="_CurrencySpace_CSC_071801 2" xfId="417"/>
    <cellStyle name="_CurrencySpace_CSC_071801 3" xfId="418"/>
    <cellStyle name="_CurrencySpace_CSC_071801 4" xfId="419"/>
    <cellStyle name="_CurrencySpace_DRC" xfId="420"/>
    <cellStyle name="_CurrencySpace_DRC 2" xfId="421"/>
    <cellStyle name="_CurrencySpace_HAL" xfId="422"/>
    <cellStyle name="_CurrencySpace_HAL 2" xfId="423"/>
    <cellStyle name="_CurrencySpace_Media_Val_Regional" xfId="424"/>
    <cellStyle name="_CurrencySpace_Media_Val_Regional 2" xfId="425"/>
    <cellStyle name="_CurrencySpace_Media_Val_Regional 3" xfId="426"/>
    <cellStyle name="_CurrencySpace_Media_Val_Regional 4" xfId="427"/>
    <cellStyle name="_CurrencySpace_Prices_08172001" xfId="428"/>
    <cellStyle name="_CurrencySpace_Prices_08172001 2" xfId="429"/>
    <cellStyle name="_CurrencySpace_Prices_08172001 3" xfId="430"/>
    <cellStyle name="_CurrencySpace_Prices_08172001 4" xfId="431"/>
    <cellStyle name="_CurrencySpace_RBOC historicals" xfId="432"/>
    <cellStyle name="_CurrencySpace_RBOC historicals 2" xfId="433"/>
    <cellStyle name="_CurrencySpace_RDC" xfId="434"/>
    <cellStyle name="_CurrencySpace_RDC 2" xfId="435"/>
    <cellStyle name="_CurrencySpace_SII" xfId="436"/>
    <cellStyle name="_CurrencySpace_SII 2" xfId="437"/>
    <cellStyle name="_CurrencySpace_Sterlite 4QFY10 result update" xfId="438"/>
    <cellStyle name="_CurrencySpace_T - new" xfId="439"/>
    <cellStyle name="_CurrencySpace_T - new 2" xfId="440"/>
    <cellStyle name="_CurrencySpace_THE" xfId="441"/>
    <cellStyle name="_CurrencySpace_THE 2" xfId="442"/>
    <cellStyle name="_CurrencySpace_unicorn-HK_Yuan exchange rate" xfId="443"/>
    <cellStyle name="_CurrencySpace_unicorn-HK_Yuan exchange rate 2" xfId="444"/>
    <cellStyle name="_CurrencySpace_unicorn-HK_Yuan exchange rate 3" xfId="445"/>
    <cellStyle name="_CurrencySpace_unicorn-HK_Yuan exchange rate 4" xfId="446"/>
    <cellStyle name="_CurrencySpace_unicorn-HK_Yuan exchange rate1" xfId="447"/>
    <cellStyle name="_CurrencySpace_unicorn-HK_Yuan exchange rate1 2" xfId="448"/>
    <cellStyle name="_CurrencySpace_unicorn-HK_Yuan exchange rate1 3" xfId="449"/>
    <cellStyle name="_CurrencySpace_unicorn-HK_Yuan exchange rate1 4" xfId="450"/>
    <cellStyle name="_CurrencySpace_VTS" xfId="451"/>
    <cellStyle name="_CurrencySpace_VTS 2" xfId="452"/>
    <cellStyle name="_CurrencySpace_Waiver Reconciliation" xfId="453"/>
    <cellStyle name="_CurrencySpace_WFT" xfId="454"/>
    <cellStyle name="_CurrencySpace_WFT 2" xfId="455"/>
    <cellStyle name="_DCF_Template_Final" xfId="456"/>
    <cellStyle name="_DCF_Template_Final 2" xfId="457"/>
    <cellStyle name="_DCF_Template_Final 3" xfId="458"/>
    <cellStyle name="_DCF_Template_Final 4" xfId="459"/>
    <cellStyle name="_Dollar" xfId="460"/>
    <cellStyle name="_Dollar 2" xfId="461"/>
    <cellStyle name="_Dollar 3" xfId="462"/>
    <cellStyle name="_Dollar 4" xfId="463"/>
    <cellStyle name="_Dollar_Jazztel model 16DP3-Exhibits" xfId="464"/>
    <cellStyle name="_Dollar_Jazztel model 16DP3-Exhibits 2" xfId="465"/>
    <cellStyle name="_Dollar_Jazztel model 16DP3-Exhibits 3" xfId="466"/>
    <cellStyle name="_Dollar_Jazztel model 16DP3-Exhibits 4" xfId="467"/>
    <cellStyle name="_Dollar_Jazztel model 18DP-exhibits" xfId="468"/>
    <cellStyle name="_Dollar_Jazztel model 18DP-exhibits 2" xfId="469"/>
    <cellStyle name="_Dollar_Jazztel model 18DP-exhibits 3" xfId="470"/>
    <cellStyle name="_Dollar_Jazztel model 18DP-exhibits 4" xfId="471"/>
    <cellStyle name="_EM-CU-WIP_Yvonne" xfId="472"/>
    <cellStyle name="_EM-CU-WIP_Yvonne 2" xfId="473"/>
    <cellStyle name="_EM-CU-WIP_Yvonne 3" xfId="474"/>
    <cellStyle name="_EM-CU-WIP_Yvonne 4" xfId="475"/>
    <cellStyle name="_EM-CU-WIP_Yvonne_Bharti_Model_New" xfId="476"/>
    <cellStyle name="_EM-CU-WIP_Yvonne_Bharti_Model_New 2" xfId="477"/>
    <cellStyle name="_EM-CU-WIP_Yvonne_Bharti_Model_New 3" xfId="478"/>
    <cellStyle name="_EM-CU-WIP_Yvonne_Bharti_Model_New 4" xfId="479"/>
    <cellStyle name="_Euro" xfId="480"/>
    <cellStyle name="_Euro 2" xfId="481"/>
    <cellStyle name="_Euro 3" xfId="482"/>
    <cellStyle name="_Euro 4" xfId="483"/>
    <cellStyle name="_Euro_Request Template" xfId="484"/>
    <cellStyle name="_Euro_Request Template 2" xfId="485"/>
    <cellStyle name="_Euro_Sterlite 4QFY10 result update" xfId="486"/>
    <cellStyle name="_Gosunda DAM Pump House" xfId="487"/>
    <cellStyle name="_Gosunda DAM Pump House 2" xfId="488"/>
    <cellStyle name="_Gosunda DAM Pump House 3" xfId="489"/>
    <cellStyle name="_Granules - Model- r new rev." xfId="490"/>
    <cellStyle name="—_GS Assumptions-F" xfId="491"/>
    <cellStyle name="—_GS Assumptions-F_EM_CMHK" xfId="492"/>
    <cellStyle name="_GS Wireless Infrastructure forecast_now" xfId="493"/>
    <cellStyle name="—_GS_Balance" xfId="494"/>
    <cellStyle name="—_GS_Balance_EM_CMHK" xfId="495"/>
    <cellStyle name="—_GS_Cash " xfId="496"/>
    <cellStyle name="—_GS_Cash  (2)" xfId="497"/>
    <cellStyle name="—_GS_Cash  (2)_EM_CMHK" xfId="498"/>
    <cellStyle name="—_GS_Cash _EM_CMHK" xfId="499"/>
    <cellStyle name="—_GS_DCF" xfId="500"/>
    <cellStyle name="—_GS_DCF_EM_CMHK" xfId="501"/>
    <cellStyle name="—_GS_PNL" xfId="502"/>
    <cellStyle name="—_GS_PNL_EM_CMHK" xfId="503"/>
    <cellStyle name="_Heading" xfId="504"/>
    <cellStyle name="_Heading_BJS" xfId="505"/>
    <cellStyle name="_Heading_BJS 2" xfId="506"/>
    <cellStyle name="_Heading_BLS" xfId="507"/>
    <cellStyle name="_Heading_BLS 2" xfId="508"/>
    <cellStyle name="_Heading_bls roic" xfId="509"/>
    <cellStyle name="_Heading_Book9" xfId="510"/>
    <cellStyle name="_Heading_Book9 2" xfId="511"/>
    <cellStyle name="_Heading_Broadband Comps" xfId="512"/>
    <cellStyle name="_Heading_Broadband Comps 2" xfId="513"/>
    <cellStyle name="_Heading_capital expenditures 6-18-02" xfId="514"/>
    <cellStyle name="_Heading_CTCO" xfId="515"/>
    <cellStyle name="_Heading_CTCO 2" xfId="516"/>
    <cellStyle name="_Heading_DRC" xfId="517"/>
    <cellStyle name="_Heading_DRC 2" xfId="518"/>
    <cellStyle name="_Heading_HAL" xfId="519"/>
    <cellStyle name="_Heading_HAL 2" xfId="520"/>
    <cellStyle name="_Heading_Q" xfId="521"/>
    <cellStyle name="_Heading_q - new guidance" xfId="522"/>
    <cellStyle name="_Heading_q - new guidance 2" xfId="523"/>
    <cellStyle name="_Heading_q - valuation" xfId="524"/>
    <cellStyle name="_Heading_q - valuation 2" xfId="525"/>
    <cellStyle name="_Heading_Q 2" xfId="526"/>
    <cellStyle name="_Heading_Q model_041802" xfId="527"/>
    <cellStyle name="_Heading_Q model_041802 2" xfId="528"/>
    <cellStyle name="_Heading_Q_update" xfId="529"/>
    <cellStyle name="_Heading_Q_update 2" xfId="530"/>
    <cellStyle name="_Heading_Qwest Analysis" xfId="531"/>
    <cellStyle name="_Heading_Qwest Analysis 2" xfId="532"/>
    <cellStyle name="_Heading_RBOC historicals" xfId="533"/>
    <cellStyle name="_Heading_RDC" xfId="534"/>
    <cellStyle name="_Heading_RDC 2" xfId="535"/>
    <cellStyle name="_Heading_SII" xfId="536"/>
    <cellStyle name="_Heading_SII 2" xfId="537"/>
    <cellStyle name="_Heading_T - new" xfId="538"/>
    <cellStyle name="_Heading_THE" xfId="539"/>
    <cellStyle name="_Heading_THE 2" xfId="540"/>
    <cellStyle name="_Heading_VTS" xfId="541"/>
    <cellStyle name="_Heading_VTS 2" xfId="542"/>
    <cellStyle name="_Heading_VZ" xfId="543"/>
    <cellStyle name="_Heading_VZ 2" xfId="544"/>
    <cellStyle name="_Heading_WFT" xfId="545"/>
    <cellStyle name="_Heading_WFT 2" xfId="546"/>
    <cellStyle name="_Highlight" xfId="547"/>
    <cellStyle name="_Highlight 2" xfId="548"/>
    <cellStyle name="_Highlight 3" xfId="549"/>
    <cellStyle name="_Highlight 4" xfId="550"/>
    <cellStyle name="—_I&amp;O Report Tables" xfId="551"/>
    <cellStyle name="—_I&amp;O Report Tables_candicetables" xfId="552"/>
    <cellStyle name="—_I&amp;O Report Tables_candicetables 2" xfId="553"/>
    <cellStyle name="—_I&amp;O Report Tables_candicetables 3" xfId="554"/>
    <cellStyle name="—_I&amp;O Report Tables_candicetables 4" xfId="555"/>
    <cellStyle name="—_I&amp;O Report Tables_candicetables_Mobile_demographics" xfId="556"/>
    <cellStyle name="—_I&amp;O Report Tables_candicetables_Mobile_demographics 2" xfId="557"/>
    <cellStyle name="—_I&amp;O Report Tables_candicetables_Mobile_demographics 3" xfId="558"/>
    <cellStyle name="—_I&amp;O Report Tables_candicetables_Mobile_demographics 4" xfId="559"/>
    <cellStyle name="—_I&amp;O Report Tables_Mobile_demographics" xfId="560"/>
    <cellStyle name="—_I&amp;O Report Tables_Mobile_demographics 2" xfId="561"/>
    <cellStyle name="—_I&amp;O Report Tables_Mobile_demographics 3" xfId="562"/>
    <cellStyle name="—_I&amp;O Report Tables_Mobile_demographics 4" xfId="563"/>
    <cellStyle name="_Idea_master" xfId="564"/>
    <cellStyle name="_Idea_master 2" xfId="565"/>
    <cellStyle name="_Idea_master 3" xfId="566"/>
    <cellStyle name="_Idea_master 4" xfId="567"/>
    <cellStyle name="_India_monthly_sub_data" xfId="568"/>
    <cellStyle name="_India_monthly_sub_data 2" xfId="569"/>
    <cellStyle name="_India_monthly_sub_data 3" xfId="570"/>
    <cellStyle name="_India_monthly_sub_data 4" xfId="571"/>
    <cellStyle name="_JSP" xfId="572"/>
    <cellStyle name="_Media_Val_Regional" xfId="573"/>
    <cellStyle name="_Media_Val_Regional 2" xfId="574"/>
    <cellStyle name="_Media_Val_Regional 3" xfId="575"/>
    <cellStyle name="_Media_Val_Regional 4" xfId="576"/>
    <cellStyle name="_MISP" xfId="577"/>
    <cellStyle name="—_Mobile_demographics" xfId="578"/>
    <cellStyle name="—_Mobile_demographics 2" xfId="579"/>
    <cellStyle name="—_Mobile_demographics 3" xfId="580"/>
    <cellStyle name="—_Mobile_demographics 4" xfId="581"/>
    <cellStyle name="_Multiple" xfId="582"/>
    <cellStyle name="_Multiple 2" xfId="583"/>
    <cellStyle name="_Multiple 3" xfId="584"/>
    <cellStyle name="_Multiple 4" xfId="585"/>
    <cellStyle name="_Multiple_bharti_master" xfId="586"/>
    <cellStyle name="_Multiple_bharti_master 2" xfId="587"/>
    <cellStyle name="_Multiple_bharti_master 3" xfId="588"/>
    <cellStyle name="_Multiple_bharti_master 4" xfId="589"/>
    <cellStyle name="_Multiple_BJS" xfId="590"/>
    <cellStyle name="_Multiple_BJS 2" xfId="591"/>
    <cellStyle name="_Multiple_bls roic" xfId="592"/>
    <cellStyle name="_Multiple_bls roic 2" xfId="593"/>
    <cellStyle name="_Multiple_Book1" xfId="594"/>
    <cellStyle name="_Multiple_Book1 2" xfId="595"/>
    <cellStyle name="_Multiple_Book1 3" xfId="596"/>
    <cellStyle name="_Multiple_Book1 4" xfId="597"/>
    <cellStyle name="_Multiple_Book1_Jazztel model 16DP3-Exhibits" xfId="598"/>
    <cellStyle name="_Multiple_Book1_Jazztel model 16DP3-Exhibits 2" xfId="599"/>
    <cellStyle name="_Multiple_Book1_Jazztel model 16DP3-Exhibits 3" xfId="600"/>
    <cellStyle name="_Multiple_Book1_Jazztel model 16DP3-Exhibits 4" xfId="601"/>
    <cellStyle name="_Multiple_Book1_Jazztel model 18DP-exhibits" xfId="602"/>
    <cellStyle name="_Multiple_Book1_Jazztel model 18DP-exhibits 2" xfId="603"/>
    <cellStyle name="_Multiple_Book1_Jazztel model 18DP-exhibits 3" xfId="604"/>
    <cellStyle name="_Multiple_Book1_Jazztel model 18DP-exhibits 4" xfId="605"/>
    <cellStyle name="_Multiple_Book11" xfId="606"/>
    <cellStyle name="_Multiple_Book11 2" xfId="607"/>
    <cellStyle name="_Multiple_Book11 3" xfId="608"/>
    <cellStyle name="_Multiple_Book11 4" xfId="609"/>
    <cellStyle name="_Multiple_Book11_Jazztel model 16DP3-Exhibits" xfId="610"/>
    <cellStyle name="_Multiple_Book11_Jazztel model 16DP3-Exhibits 2" xfId="611"/>
    <cellStyle name="_Multiple_Book11_Jazztel model 16DP3-Exhibits 3" xfId="612"/>
    <cellStyle name="_Multiple_Book11_Jazztel model 16DP3-Exhibits 4" xfId="613"/>
    <cellStyle name="_Multiple_Book11_Jazztel model 18DP-exhibits" xfId="614"/>
    <cellStyle name="_Multiple_Book11_Jazztel model 18DP-exhibits 2" xfId="615"/>
    <cellStyle name="_Multiple_Book11_Jazztel model 18DP-exhibits 3" xfId="616"/>
    <cellStyle name="_Multiple_Book11_Jazztel model 18DP-exhibits 4" xfId="617"/>
    <cellStyle name="_Multiple_Book12" xfId="618"/>
    <cellStyle name="_Multiple_Book12 2" xfId="619"/>
    <cellStyle name="_Multiple_Book12 3" xfId="620"/>
    <cellStyle name="_Multiple_Book12 4" xfId="621"/>
    <cellStyle name="_Multiple_Book12_Jazztel model 16DP3-Exhibits" xfId="622"/>
    <cellStyle name="_Multiple_Book12_Jazztel model 16DP3-Exhibits 2" xfId="623"/>
    <cellStyle name="_Multiple_Book12_Jazztel model 16DP3-Exhibits 3" xfId="624"/>
    <cellStyle name="_Multiple_Book12_Jazztel model 16DP3-Exhibits 4" xfId="625"/>
    <cellStyle name="_Multiple_Book12_Jazztel model 18DP-exhibits" xfId="626"/>
    <cellStyle name="_Multiple_Book12_Jazztel model 18DP-exhibits 2" xfId="627"/>
    <cellStyle name="_Multiple_Book12_Jazztel model 18DP-exhibits 3" xfId="628"/>
    <cellStyle name="_Multiple_Book12_Jazztel model 18DP-exhibits 4" xfId="629"/>
    <cellStyle name="_Multiple_capital expenditures 6-18-02" xfId="630"/>
    <cellStyle name="_Multiple_capital expenditures 6-18-02 2" xfId="631"/>
    <cellStyle name="_Multiple_Company_finstats" xfId="632"/>
    <cellStyle name="_Multiple_Company_finstats 2" xfId="633"/>
    <cellStyle name="_Multiple_Company_finstats 3" xfId="634"/>
    <cellStyle name="_Multiple_Company_finstats 4" xfId="635"/>
    <cellStyle name="_Multiple_csc" xfId="636"/>
    <cellStyle name="_Multiple_CSC_071801" xfId="637"/>
    <cellStyle name="_Multiple_CSC_071801 2" xfId="638"/>
    <cellStyle name="_Multiple_CSC_071801 3" xfId="639"/>
    <cellStyle name="_Multiple_CSC_071801 4" xfId="640"/>
    <cellStyle name="_Multiple_DCF Summary pages" xfId="641"/>
    <cellStyle name="_Multiple_DCF Summary pages 2" xfId="642"/>
    <cellStyle name="_Multiple_DCF Summary pages 3" xfId="643"/>
    <cellStyle name="_Multiple_DCF Summary pages 4" xfId="644"/>
    <cellStyle name="_Multiple_DCF Summary pages_Jazztel model 16DP3-Exhibits" xfId="645"/>
    <cellStyle name="_Multiple_DCF Summary pages_Jazztel model 16DP3-Exhibits 2" xfId="646"/>
    <cellStyle name="_Multiple_DCF Summary pages_Jazztel model 16DP3-Exhibits 3" xfId="647"/>
    <cellStyle name="_Multiple_DCF Summary pages_Jazztel model 16DP3-Exhibits 4" xfId="648"/>
    <cellStyle name="_Multiple_DCF Summary pages_Jazztel model 18DP-exhibits" xfId="649"/>
    <cellStyle name="_Multiple_DCF Summary pages_Jazztel model 18DP-exhibits 2" xfId="650"/>
    <cellStyle name="_Multiple_DCF Summary pages_Jazztel model 18DP-exhibits 3" xfId="651"/>
    <cellStyle name="_Multiple_DCF Summary pages_Jazztel model 18DP-exhibits 4" xfId="652"/>
    <cellStyle name="_Multiple_DRC" xfId="653"/>
    <cellStyle name="_Multiple_DRC 2" xfId="654"/>
    <cellStyle name="_Multiple_HAL" xfId="655"/>
    <cellStyle name="_Multiple_HAL 2" xfId="656"/>
    <cellStyle name="_Multiple_Idea_master" xfId="657"/>
    <cellStyle name="_Multiple_Idea_master 2" xfId="658"/>
    <cellStyle name="_Multiple_Idea_master 3" xfId="659"/>
    <cellStyle name="_Multiple_Idea_master 4" xfId="660"/>
    <cellStyle name="_Multiple_Jazztel model 15-exhibits" xfId="661"/>
    <cellStyle name="_Multiple_Jazztel model 15-exhibits 2" xfId="662"/>
    <cellStyle name="_Multiple_Jazztel model 15-exhibits 3" xfId="663"/>
    <cellStyle name="_Multiple_Jazztel model 15-exhibits 4" xfId="664"/>
    <cellStyle name="_Multiple_Jazztel model 15-exhibits bis" xfId="665"/>
    <cellStyle name="_Multiple_Jazztel model 15-exhibits bis 2" xfId="666"/>
    <cellStyle name="_Multiple_Jazztel model 15-exhibits bis 3" xfId="667"/>
    <cellStyle name="_Multiple_Jazztel model 15-exhibits bis 4" xfId="668"/>
    <cellStyle name="_Multiple_Jazztel model 15-exhibits_Jazztel model 16DP3-Exhibits" xfId="669"/>
    <cellStyle name="_Multiple_Jazztel model 15-exhibits_Jazztel model 16DP3-Exhibits 2" xfId="670"/>
    <cellStyle name="_Multiple_Jazztel model 15-exhibits_Jazztel model 16DP3-Exhibits 3" xfId="671"/>
    <cellStyle name="_Multiple_Jazztel model 15-exhibits_Jazztel model 16DP3-Exhibits 4" xfId="672"/>
    <cellStyle name="_Multiple_Jazztel model 15-exhibits_Jazztel model 18DP-exhibits" xfId="673"/>
    <cellStyle name="_Multiple_Jazztel model 15-exhibits_Jazztel model 18DP-exhibits 2" xfId="674"/>
    <cellStyle name="_Multiple_Jazztel model 15-exhibits_Jazztel model 18DP-exhibits 3" xfId="675"/>
    <cellStyle name="_Multiple_Jazztel model 15-exhibits_Jazztel model 18DP-exhibits 4" xfId="676"/>
    <cellStyle name="_Multiple_Jazztel model 15-exhibits-Friso2" xfId="677"/>
    <cellStyle name="_Multiple_Jazztel model 15-exhibits-Friso2 2" xfId="678"/>
    <cellStyle name="_Multiple_Jazztel model 15-exhibits-Friso2 3" xfId="679"/>
    <cellStyle name="_Multiple_Jazztel model 15-exhibits-Friso2 4" xfId="680"/>
    <cellStyle name="_Multiple_Jazztel model 15-exhibits-Friso2_Jazztel model 16DP3-Exhibits" xfId="681"/>
    <cellStyle name="_Multiple_Jazztel model 15-exhibits-Friso2_Jazztel model 16DP3-Exhibits 2" xfId="682"/>
    <cellStyle name="_Multiple_Jazztel model 15-exhibits-Friso2_Jazztel model 16DP3-Exhibits 3" xfId="683"/>
    <cellStyle name="_Multiple_Jazztel model 15-exhibits-Friso2_Jazztel model 16DP3-Exhibits 4" xfId="684"/>
    <cellStyle name="_Multiple_Jazztel model 15-exhibits-Friso2_Jazztel model 18DP-exhibits" xfId="685"/>
    <cellStyle name="_Multiple_Jazztel model 15-exhibits-Friso2_Jazztel model 18DP-exhibits 2" xfId="686"/>
    <cellStyle name="_Multiple_Jazztel model 15-exhibits-Friso2_Jazztel model 18DP-exhibits 3" xfId="687"/>
    <cellStyle name="_Multiple_Jazztel model 15-exhibits-Friso2_Jazztel model 18DP-exhibits 4" xfId="688"/>
    <cellStyle name="_Multiple_Jazztel model 16DP2-Exhibits" xfId="689"/>
    <cellStyle name="_Multiple_Jazztel model 16DP2-Exhibits 2" xfId="690"/>
    <cellStyle name="_Multiple_Jazztel model 16DP2-Exhibits 3" xfId="691"/>
    <cellStyle name="_Multiple_Jazztel model 16DP2-Exhibits 4" xfId="692"/>
    <cellStyle name="_Multiple_Jazztel model 16DP3-Exhibits" xfId="693"/>
    <cellStyle name="_Multiple_Jazztel model 16DP3-Exhibits 2" xfId="694"/>
    <cellStyle name="_Multiple_Jazztel model 16DP3-Exhibits 3" xfId="695"/>
    <cellStyle name="_Multiple_Jazztel model 16DP3-Exhibits 4" xfId="696"/>
    <cellStyle name="_Multiple_Media_Val_Regional" xfId="697"/>
    <cellStyle name="_Multiple_Media_Val_Regional 2" xfId="698"/>
    <cellStyle name="_Multiple_Media_Val_Regional 3" xfId="699"/>
    <cellStyle name="_Multiple_Media_Val_Regional 4" xfId="700"/>
    <cellStyle name="_Multiple_petrochina mod1-temp" xfId="701"/>
    <cellStyle name="_Multiple_petrochina mod1-temp 2" xfId="702"/>
    <cellStyle name="_Multiple_petrochina mod1-temp 3" xfId="703"/>
    <cellStyle name="_Multiple_petrochina mod1-temp 4" xfId="704"/>
    <cellStyle name="_Multiple_Prices_08172001" xfId="705"/>
    <cellStyle name="_Multiple_Prices_08172001 2" xfId="706"/>
    <cellStyle name="_Multiple_Prices_08172001 3" xfId="707"/>
    <cellStyle name="_Multiple_Prices_08172001 4" xfId="708"/>
    <cellStyle name="_Multiple_RBOC historicals" xfId="709"/>
    <cellStyle name="_Multiple_RBOC historicals 2" xfId="710"/>
    <cellStyle name="_Multiple_RCVL_master" xfId="711"/>
    <cellStyle name="_Multiple_RCVL_master 2" xfId="712"/>
    <cellStyle name="_Multiple_RCVL_master 3" xfId="713"/>
    <cellStyle name="_Multiple_RCVL_master 4" xfId="714"/>
    <cellStyle name="_Multiple_RDC" xfId="715"/>
    <cellStyle name="_Multiple_RDC 2" xfId="716"/>
    <cellStyle name="_Multiple_SII" xfId="717"/>
    <cellStyle name="_Multiple_SII 2" xfId="718"/>
    <cellStyle name="_Multiple_Spice Comm" xfId="719"/>
    <cellStyle name="_Multiple_Spice Comm 2" xfId="720"/>
    <cellStyle name="_Multiple_Spice Comm 3" xfId="721"/>
    <cellStyle name="_Multiple_Spice Comm 4" xfId="722"/>
    <cellStyle name="_Multiple_Spice Comm_Dec model" xfId="723"/>
    <cellStyle name="_Multiple_Spice Comm_Dec model 2" xfId="724"/>
    <cellStyle name="_Multiple_Spice Comm_Dec model 3" xfId="725"/>
    <cellStyle name="_Multiple_Spice Comm_Dec model 4" xfId="726"/>
    <cellStyle name="_Multiple_Spice report exhibits_Dec_end" xfId="727"/>
    <cellStyle name="_Multiple_Spice report exhibits_Dec_end 2" xfId="728"/>
    <cellStyle name="_Multiple_Spice report exhibits_Dec_end 3" xfId="729"/>
    <cellStyle name="_Multiple_Spice report exhibits_Dec_end 4" xfId="730"/>
    <cellStyle name="_Multiple_Sterlite 4QFY10 result update" xfId="731"/>
    <cellStyle name="_Multiple_T - new" xfId="732"/>
    <cellStyle name="_Multiple_T - new 2" xfId="733"/>
    <cellStyle name="_Multiple_THE" xfId="734"/>
    <cellStyle name="_Multiple_THE 2" xfId="735"/>
    <cellStyle name="_Multiple_unicorn-HK_Yuan exchange rate" xfId="736"/>
    <cellStyle name="_Multiple_unicorn-HK_Yuan exchange rate 2" xfId="737"/>
    <cellStyle name="_Multiple_unicorn-HK_Yuan exchange rate 3" xfId="738"/>
    <cellStyle name="_Multiple_unicorn-HK_Yuan exchange rate 4" xfId="739"/>
    <cellStyle name="_Multiple_unicorn-HK_Yuan exchange rate1" xfId="740"/>
    <cellStyle name="_Multiple_unicorn-HK_Yuan exchange rate1 2" xfId="741"/>
    <cellStyle name="_Multiple_unicorn-HK_Yuan exchange rate1 3" xfId="742"/>
    <cellStyle name="_Multiple_unicorn-HK_Yuan exchange rate1 4" xfId="743"/>
    <cellStyle name="_Multiple_Valuation Template" xfId="744"/>
    <cellStyle name="_Multiple_Valuation Template 2" xfId="745"/>
    <cellStyle name="_Multiple_Valuation Template 3" xfId="746"/>
    <cellStyle name="_Multiple_Valuation Template 4" xfId="747"/>
    <cellStyle name="_Multiple_VTS" xfId="748"/>
    <cellStyle name="_Multiple_VTS 2" xfId="749"/>
    <cellStyle name="_Multiple_Waiver Reconciliation" xfId="750"/>
    <cellStyle name="_Multiple_WFT" xfId="751"/>
    <cellStyle name="_Multiple_WFT 2" xfId="752"/>
    <cellStyle name="_MultipleSpace" xfId="753"/>
    <cellStyle name="_MultipleSpace 2" xfId="754"/>
    <cellStyle name="_MultipleSpace 3" xfId="755"/>
    <cellStyle name="_MultipleSpace 4" xfId="756"/>
    <cellStyle name="_MultipleSpace_bharti_master" xfId="757"/>
    <cellStyle name="_MultipleSpace_bharti_master 2" xfId="758"/>
    <cellStyle name="_MultipleSpace_bharti_master 3" xfId="759"/>
    <cellStyle name="_MultipleSpace_bharti_master 4" xfId="760"/>
    <cellStyle name="_MultipleSpace_BJS" xfId="761"/>
    <cellStyle name="_MultipleSpace_BJS 2" xfId="762"/>
    <cellStyle name="_MultipleSpace_bls roic" xfId="763"/>
    <cellStyle name="_MultipleSpace_bls roic 2" xfId="764"/>
    <cellStyle name="_MultipleSpace_Book1" xfId="765"/>
    <cellStyle name="_MultipleSpace_Book1 2" xfId="766"/>
    <cellStyle name="_MultipleSpace_Book1 3" xfId="767"/>
    <cellStyle name="_MultipleSpace_Book1 4" xfId="768"/>
    <cellStyle name="_MultipleSpace_Book1_Jazztel" xfId="769"/>
    <cellStyle name="_MultipleSpace_Book1_Jazztel 2" xfId="770"/>
    <cellStyle name="_MultipleSpace_Book1_Jazztel 3" xfId="771"/>
    <cellStyle name="_MultipleSpace_Book1_Jazztel 4" xfId="772"/>
    <cellStyle name="_MultipleSpace_Book1_Jazztel model 16DP3-Exhibits" xfId="773"/>
    <cellStyle name="_MultipleSpace_Book1_Jazztel model 16DP3-Exhibits 2" xfId="774"/>
    <cellStyle name="_MultipleSpace_Book1_Jazztel model 16DP3-Exhibits 3" xfId="775"/>
    <cellStyle name="_MultipleSpace_Book1_Jazztel model 16DP3-Exhibits 4" xfId="776"/>
    <cellStyle name="_MultipleSpace_Book1_Jazztel model 18DP-exhibits" xfId="777"/>
    <cellStyle name="_MultipleSpace_Book1_Jazztel model 18DP-exhibits 2" xfId="778"/>
    <cellStyle name="_MultipleSpace_Book1_Jazztel model 18DP-exhibits 3" xfId="779"/>
    <cellStyle name="_MultipleSpace_Book1_Jazztel model 18DP-exhibits 4" xfId="780"/>
    <cellStyle name="_MultipleSpace_Book11" xfId="781"/>
    <cellStyle name="_MultipleSpace_Book11 2" xfId="782"/>
    <cellStyle name="_MultipleSpace_Book11 3" xfId="783"/>
    <cellStyle name="_MultipleSpace_Book11 4" xfId="784"/>
    <cellStyle name="_MultipleSpace_Book11_Jazztel" xfId="785"/>
    <cellStyle name="_MultipleSpace_Book11_Jazztel 2" xfId="786"/>
    <cellStyle name="_MultipleSpace_Book11_Jazztel 3" xfId="787"/>
    <cellStyle name="_MultipleSpace_Book11_Jazztel 4" xfId="788"/>
    <cellStyle name="_MultipleSpace_Book11_Jazztel model 16DP3-Exhibits" xfId="789"/>
    <cellStyle name="_MultipleSpace_Book11_Jazztel model 16DP3-Exhibits 2" xfId="790"/>
    <cellStyle name="_MultipleSpace_Book11_Jazztel model 16DP3-Exhibits 3" xfId="791"/>
    <cellStyle name="_MultipleSpace_Book11_Jazztel model 16DP3-Exhibits 4" xfId="792"/>
    <cellStyle name="_MultipleSpace_Book11_Jazztel model 18DP-exhibits" xfId="793"/>
    <cellStyle name="_MultipleSpace_Book11_Jazztel model 18DP-exhibits 2" xfId="794"/>
    <cellStyle name="_MultipleSpace_Book11_Jazztel model 18DP-exhibits 3" xfId="795"/>
    <cellStyle name="_MultipleSpace_Book11_Jazztel model 18DP-exhibits 4" xfId="796"/>
    <cellStyle name="_MultipleSpace_Book12" xfId="797"/>
    <cellStyle name="_MultipleSpace_Book12 2" xfId="798"/>
    <cellStyle name="_MultipleSpace_Book12 3" xfId="799"/>
    <cellStyle name="_MultipleSpace_Book12 4" xfId="800"/>
    <cellStyle name="_MultipleSpace_Book12_Jazztel" xfId="801"/>
    <cellStyle name="_MultipleSpace_Book12_Jazztel 2" xfId="802"/>
    <cellStyle name="_MultipleSpace_Book12_Jazztel 3" xfId="803"/>
    <cellStyle name="_MultipleSpace_Book12_Jazztel 4" xfId="804"/>
    <cellStyle name="_MultipleSpace_Book12_Jazztel model 16DP3-Exhibits" xfId="805"/>
    <cellStyle name="_MultipleSpace_Book12_Jazztel model 16DP3-Exhibits 2" xfId="806"/>
    <cellStyle name="_MultipleSpace_Book12_Jazztel model 16DP3-Exhibits 3" xfId="807"/>
    <cellStyle name="_MultipleSpace_Book12_Jazztel model 16DP3-Exhibits 4" xfId="808"/>
    <cellStyle name="_MultipleSpace_Book12_Jazztel model 18DP-exhibits" xfId="809"/>
    <cellStyle name="_MultipleSpace_Book12_Jazztel model 18DP-exhibits 2" xfId="810"/>
    <cellStyle name="_MultipleSpace_Book12_Jazztel model 18DP-exhibits 3" xfId="811"/>
    <cellStyle name="_MultipleSpace_Book12_Jazztel model 18DP-exhibits 4" xfId="812"/>
    <cellStyle name="_MultipleSpace_capital expenditures 6-18-02" xfId="813"/>
    <cellStyle name="_MultipleSpace_capital expenditures 6-18-02 2" xfId="814"/>
    <cellStyle name="_MultipleSpace_Company_finstats" xfId="815"/>
    <cellStyle name="_MultipleSpace_Company_finstats 2" xfId="816"/>
    <cellStyle name="_MultipleSpace_Company_finstats 3" xfId="817"/>
    <cellStyle name="_MultipleSpace_Company_finstats 4" xfId="818"/>
    <cellStyle name="_MultipleSpace_csc" xfId="819"/>
    <cellStyle name="_MultipleSpace_CSC_071801" xfId="820"/>
    <cellStyle name="_MultipleSpace_CSC_071801 2" xfId="821"/>
    <cellStyle name="_MultipleSpace_CSC_071801 3" xfId="822"/>
    <cellStyle name="_MultipleSpace_CSC_071801 4" xfId="823"/>
    <cellStyle name="_MultipleSpace_DCF Summary pages" xfId="824"/>
    <cellStyle name="_MultipleSpace_DCF Summary pages 2" xfId="825"/>
    <cellStyle name="_MultipleSpace_DCF Summary pages 3" xfId="826"/>
    <cellStyle name="_MultipleSpace_DCF Summary pages 4" xfId="827"/>
    <cellStyle name="_MultipleSpace_DCF Summary pages_Jazztel" xfId="828"/>
    <cellStyle name="_MultipleSpace_DCF Summary pages_Jazztel 2" xfId="829"/>
    <cellStyle name="_MultipleSpace_DCF Summary pages_Jazztel 3" xfId="830"/>
    <cellStyle name="_MultipleSpace_DCF Summary pages_Jazztel 4" xfId="831"/>
    <cellStyle name="_MultipleSpace_DCF Summary pages_Jazztel model 16DP3-Exhibits" xfId="832"/>
    <cellStyle name="_MultipleSpace_DCF Summary pages_Jazztel model 16DP3-Exhibits 2" xfId="833"/>
    <cellStyle name="_MultipleSpace_DCF Summary pages_Jazztel model 16DP3-Exhibits 3" xfId="834"/>
    <cellStyle name="_MultipleSpace_DCF Summary pages_Jazztel model 16DP3-Exhibits 4" xfId="835"/>
    <cellStyle name="_MultipleSpace_DCF Summary pages_Jazztel model 18DP-exhibits" xfId="836"/>
    <cellStyle name="_MultipleSpace_DCF Summary pages_Jazztel model 18DP-exhibits 2" xfId="837"/>
    <cellStyle name="_MultipleSpace_DCF Summary pages_Jazztel model 18DP-exhibits 3" xfId="838"/>
    <cellStyle name="_MultipleSpace_DCF Summary pages_Jazztel model 18DP-exhibits 4" xfId="839"/>
    <cellStyle name="_MultipleSpace_DRC" xfId="840"/>
    <cellStyle name="_MultipleSpace_DRC 2" xfId="841"/>
    <cellStyle name="_MultipleSpace_HAL" xfId="842"/>
    <cellStyle name="_MultipleSpace_HAL 2" xfId="843"/>
    <cellStyle name="_MultipleSpace_Idea_master" xfId="844"/>
    <cellStyle name="_MultipleSpace_Idea_master 2" xfId="845"/>
    <cellStyle name="_MultipleSpace_Idea_master 3" xfId="846"/>
    <cellStyle name="_MultipleSpace_Idea_master 4" xfId="847"/>
    <cellStyle name="_MultipleSpace_Jazztel model 15-exhibits" xfId="848"/>
    <cellStyle name="_MultipleSpace_Jazztel model 15-exhibits 2" xfId="849"/>
    <cellStyle name="_MultipleSpace_Jazztel model 15-exhibits 3" xfId="850"/>
    <cellStyle name="_MultipleSpace_Jazztel model 15-exhibits 4" xfId="851"/>
    <cellStyle name="_MultipleSpace_Jazztel model 15-exhibits bis" xfId="852"/>
    <cellStyle name="_MultipleSpace_Jazztel model 15-exhibits bis 2" xfId="853"/>
    <cellStyle name="_MultipleSpace_Jazztel model 15-exhibits bis 3" xfId="854"/>
    <cellStyle name="_MultipleSpace_Jazztel model 15-exhibits bis 4" xfId="855"/>
    <cellStyle name="_MultipleSpace_Jazztel model 15-exhibits_Jazztel" xfId="856"/>
    <cellStyle name="_MultipleSpace_Jazztel model 15-exhibits_Jazztel 2" xfId="857"/>
    <cellStyle name="_MultipleSpace_Jazztel model 15-exhibits_Jazztel 3" xfId="858"/>
    <cellStyle name="_MultipleSpace_Jazztel model 15-exhibits_Jazztel 4" xfId="859"/>
    <cellStyle name="_MultipleSpace_Jazztel model 15-exhibits_Jazztel model 16DP3-Exhibits" xfId="860"/>
    <cellStyle name="_MultipleSpace_Jazztel model 15-exhibits_Jazztel model 16DP3-Exhibits 2" xfId="861"/>
    <cellStyle name="_MultipleSpace_Jazztel model 15-exhibits_Jazztel model 16DP3-Exhibits 3" xfId="862"/>
    <cellStyle name="_MultipleSpace_Jazztel model 15-exhibits_Jazztel model 16DP3-Exhibits 4" xfId="863"/>
    <cellStyle name="_MultipleSpace_Jazztel model 15-exhibits_Jazztel model 18DP-exhibits" xfId="864"/>
    <cellStyle name="_MultipleSpace_Jazztel model 15-exhibits_Jazztel model 18DP-exhibits 2" xfId="865"/>
    <cellStyle name="_MultipleSpace_Jazztel model 15-exhibits_Jazztel model 18DP-exhibits 3" xfId="866"/>
    <cellStyle name="_MultipleSpace_Jazztel model 15-exhibits_Jazztel model 18DP-exhibits 4" xfId="867"/>
    <cellStyle name="_MultipleSpace_Jazztel model 15-exhibits-Friso2" xfId="868"/>
    <cellStyle name="_MultipleSpace_Jazztel model 15-exhibits-Friso2 2" xfId="869"/>
    <cellStyle name="_MultipleSpace_Jazztel model 15-exhibits-Friso2 3" xfId="870"/>
    <cellStyle name="_MultipleSpace_Jazztel model 15-exhibits-Friso2 4" xfId="871"/>
    <cellStyle name="_MultipleSpace_Jazztel model 15-exhibits-Friso2_Jazztel" xfId="872"/>
    <cellStyle name="_MultipleSpace_Jazztel model 15-exhibits-Friso2_Jazztel 2" xfId="873"/>
    <cellStyle name="_MultipleSpace_Jazztel model 15-exhibits-Friso2_Jazztel 3" xfId="874"/>
    <cellStyle name="_MultipleSpace_Jazztel model 15-exhibits-Friso2_Jazztel 4" xfId="875"/>
    <cellStyle name="_MultipleSpace_Jazztel model 15-exhibits-Friso2_Jazztel model 16DP3-Exhibits" xfId="876"/>
    <cellStyle name="_MultipleSpace_Jazztel model 15-exhibits-Friso2_Jazztel model 16DP3-Exhibits 2" xfId="877"/>
    <cellStyle name="_MultipleSpace_Jazztel model 15-exhibits-Friso2_Jazztel model 16DP3-Exhibits 3" xfId="878"/>
    <cellStyle name="_MultipleSpace_Jazztel model 15-exhibits-Friso2_Jazztel model 16DP3-Exhibits 4" xfId="879"/>
    <cellStyle name="_MultipleSpace_Jazztel model 15-exhibits-Friso2_Jazztel model 18DP-exhibits" xfId="880"/>
    <cellStyle name="_MultipleSpace_Jazztel model 15-exhibits-Friso2_Jazztel model 18DP-exhibits 2" xfId="881"/>
    <cellStyle name="_MultipleSpace_Jazztel model 15-exhibits-Friso2_Jazztel model 18DP-exhibits 3" xfId="882"/>
    <cellStyle name="_MultipleSpace_Jazztel model 15-exhibits-Friso2_Jazztel model 18DP-exhibits 4" xfId="883"/>
    <cellStyle name="_MultipleSpace_Jazztel model 16DP2-Exhibits" xfId="884"/>
    <cellStyle name="_MultipleSpace_Jazztel model 16DP2-Exhibits 2" xfId="885"/>
    <cellStyle name="_MultipleSpace_Jazztel model 16DP2-Exhibits 3" xfId="886"/>
    <cellStyle name="_MultipleSpace_Jazztel model 16DP2-Exhibits 4" xfId="887"/>
    <cellStyle name="_MultipleSpace_Jazztel model 16DP3-Exhibits" xfId="888"/>
    <cellStyle name="_MultipleSpace_Jazztel model 16DP3-Exhibits 2" xfId="889"/>
    <cellStyle name="_MultipleSpace_Jazztel model 16DP3-Exhibits 3" xfId="890"/>
    <cellStyle name="_MultipleSpace_Jazztel model 16DP3-Exhibits 4" xfId="891"/>
    <cellStyle name="_MultipleSpace_Media_Val_Regional" xfId="892"/>
    <cellStyle name="_MultipleSpace_Media_Val_Regional 2" xfId="893"/>
    <cellStyle name="_MultipleSpace_Media_Val_Regional 3" xfId="894"/>
    <cellStyle name="_MultipleSpace_Media_Val_Regional 4" xfId="895"/>
    <cellStyle name="_MultipleSpace_petrochina mod1-temp" xfId="896"/>
    <cellStyle name="_MultipleSpace_petrochina mod1-temp 2" xfId="897"/>
    <cellStyle name="_MultipleSpace_petrochina mod1-temp 3" xfId="898"/>
    <cellStyle name="_MultipleSpace_petrochina mod1-temp 4" xfId="899"/>
    <cellStyle name="_MultipleSpace_Prices_08172001" xfId="900"/>
    <cellStyle name="_MultipleSpace_Prices_08172001 2" xfId="901"/>
    <cellStyle name="_MultipleSpace_Prices_08172001 3" xfId="902"/>
    <cellStyle name="_MultipleSpace_Prices_08172001 4" xfId="903"/>
    <cellStyle name="_MultipleSpace_RBOC historicals" xfId="904"/>
    <cellStyle name="_MultipleSpace_RBOC historicals 2" xfId="905"/>
    <cellStyle name="_MultipleSpace_RCVL_master" xfId="906"/>
    <cellStyle name="_MultipleSpace_RCVL_master 2" xfId="907"/>
    <cellStyle name="_MultipleSpace_RCVL_master 3" xfId="908"/>
    <cellStyle name="_MultipleSpace_RCVL_master 4" xfId="909"/>
    <cellStyle name="_MultipleSpace_RDC" xfId="910"/>
    <cellStyle name="_MultipleSpace_RDC 2" xfId="911"/>
    <cellStyle name="_MultipleSpace_SII" xfId="912"/>
    <cellStyle name="_MultipleSpace_SII 2" xfId="913"/>
    <cellStyle name="_MultipleSpace_Spice Comm" xfId="914"/>
    <cellStyle name="_MultipleSpace_Spice Comm 2" xfId="915"/>
    <cellStyle name="_MultipleSpace_Spice Comm 3" xfId="916"/>
    <cellStyle name="_MultipleSpace_Spice Comm 4" xfId="917"/>
    <cellStyle name="_MultipleSpace_Spice Comm_Dec model" xfId="918"/>
    <cellStyle name="_MultipleSpace_Spice Comm_Dec model 2" xfId="919"/>
    <cellStyle name="_MultipleSpace_Spice Comm_Dec model 3" xfId="920"/>
    <cellStyle name="_MultipleSpace_Spice Comm_Dec model 4" xfId="921"/>
    <cellStyle name="_MultipleSpace_Spice report exhibits_Dec_end" xfId="922"/>
    <cellStyle name="_MultipleSpace_Spice report exhibits_Dec_end 2" xfId="923"/>
    <cellStyle name="_MultipleSpace_Spice report exhibits_Dec_end 3" xfId="924"/>
    <cellStyle name="_MultipleSpace_Spice report exhibits_Dec_end 4" xfId="925"/>
    <cellStyle name="_MultipleSpace_Sterlite 4QFY10 result update" xfId="926"/>
    <cellStyle name="_MultipleSpace_T - new" xfId="927"/>
    <cellStyle name="_MultipleSpace_T - new 2" xfId="928"/>
    <cellStyle name="_MultipleSpace_THE" xfId="929"/>
    <cellStyle name="_MultipleSpace_THE 2" xfId="930"/>
    <cellStyle name="_MultipleSpace_unicorn-HK_Yuan exchange rate" xfId="931"/>
    <cellStyle name="_MultipleSpace_unicorn-HK_Yuan exchange rate 2" xfId="932"/>
    <cellStyle name="_MultipleSpace_unicorn-HK_Yuan exchange rate 3" xfId="933"/>
    <cellStyle name="_MultipleSpace_unicorn-HK_Yuan exchange rate 4" xfId="934"/>
    <cellStyle name="_MultipleSpace_unicorn-HK_Yuan exchange rate1" xfId="935"/>
    <cellStyle name="_MultipleSpace_unicorn-HK_Yuan exchange rate1 2" xfId="936"/>
    <cellStyle name="_MultipleSpace_unicorn-HK_Yuan exchange rate1 3" xfId="937"/>
    <cellStyle name="_MultipleSpace_unicorn-HK_Yuan exchange rate1 4" xfId="938"/>
    <cellStyle name="_MultipleSpace_Valuation Template" xfId="939"/>
    <cellStyle name="_MultipleSpace_Valuation Template 2" xfId="940"/>
    <cellStyle name="_MultipleSpace_Valuation Template 3" xfId="941"/>
    <cellStyle name="_MultipleSpace_Valuation Template 4" xfId="942"/>
    <cellStyle name="_MultipleSpace_VTS" xfId="943"/>
    <cellStyle name="_MultipleSpace_VTS 2" xfId="944"/>
    <cellStyle name="_MultipleSpace_Waiver Reconciliation" xfId="945"/>
    <cellStyle name="_MultipleSpace_WFT" xfId="946"/>
    <cellStyle name="_MultipleSpace_WFT 2" xfId="947"/>
    <cellStyle name="_New Financials - Jan2008" xfId="948"/>
    <cellStyle name="—_new format1" xfId="949"/>
    <cellStyle name="—_new format1_Bharti_Model_New" xfId="950"/>
    <cellStyle name="_NMDC" xfId="951"/>
    <cellStyle name="_NMDC 2" xfId="952"/>
    <cellStyle name="_NMDC 3" xfId="953"/>
    <cellStyle name="_NMDC 4" xfId="954"/>
    <cellStyle name="_NMDC_Hzlfy13" xfId="955"/>
    <cellStyle name="_NPV-calculation-HCC" xfId="956"/>
    <cellStyle name="_Percent" xfId="957"/>
    <cellStyle name="_Percent 2" xfId="958"/>
    <cellStyle name="_Percent 3" xfId="959"/>
    <cellStyle name="_Percent 4" xfId="960"/>
    <cellStyle name="_Percent_bharti_master" xfId="961"/>
    <cellStyle name="_Percent_bharti_master 2" xfId="962"/>
    <cellStyle name="_Percent_bharti_master 3" xfId="963"/>
    <cellStyle name="_Percent_bharti_master 4" xfId="964"/>
    <cellStyle name="_Percent_Book1" xfId="965"/>
    <cellStyle name="_Percent_Book1 2" xfId="966"/>
    <cellStyle name="_Percent_Book1 3" xfId="967"/>
    <cellStyle name="_Percent_Book1 4" xfId="968"/>
    <cellStyle name="_Percent_Book1_Jazztel model 16DP3-Exhibits" xfId="969"/>
    <cellStyle name="_Percent_Book1_Jazztel model 16DP3-Exhibits 2" xfId="970"/>
    <cellStyle name="_Percent_Book1_Jazztel model 16DP3-Exhibits 3" xfId="971"/>
    <cellStyle name="_Percent_Book1_Jazztel model 16DP3-Exhibits 4" xfId="972"/>
    <cellStyle name="_Percent_Book1_Jazztel model 18DP-exhibits" xfId="973"/>
    <cellStyle name="_Percent_Book1_Jazztel model 18DP-exhibits 2" xfId="974"/>
    <cellStyle name="_Percent_Book1_Jazztel model 18DP-exhibits 3" xfId="975"/>
    <cellStyle name="_Percent_Book1_Jazztel model 18DP-exhibits 4" xfId="976"/>
    <cellStyle name="_Percent_Book11" xfId="977"/>
    <cellStyle name="_Percent_Book11 2" xfId="978"/>
    <cellStyle name="_Percent_Book11 3" xfId="979"/>
    <cellStyle name="_Percent_Book11 4" xfId="980"/>
    <cellStyle name="_Percent_Book11_Jazztel model 16DP3-Exhibits" xfId="981"/>
    <cellStyle name="_Percent_Book11_Jazztel model 16DP3-Exhibits 2" xfId="982"/>
    <cellStyle name="_Percent_Book11_Jazztel model 16DP3-Exhibits 3" xfId="983"/>
    <cellStyle name="_Percent_Book11_Jazztel model 16DP3-Exhibits 4" xfId="984"/>
    <cellStyle name="_Percent_Book11_Jazztel model 18DP-exhibits" xfId="985"/>
    <cellStyle name="_Percent_Book11_Jazztel model 18DP-exhibits 2" xfId="986"/>
    <cellStyle name="_Percent_Book11_Jazztel model 18DP-exhibits 3" xfId="987"/>
    <cellStyle name="_Percent_Book11_Jazztel model 18DP-exhibits 4" xfId="988"/>
    <cellStyle name="_Percent_Book12" xfId="989"/>
    <cellStyle name="_Percent_Book12 2" xfId="990"/>
    <cellStyle name="_Percent_Book12 3" xfId="991"/>
    <cellStyle name="_Percent_Book12 4" xfId="992"/>
    <cellStyle name="_Percent_Book12_Jazztel model 16DP3-Exhibits" xfId="993"/>
    <cellStyle name="_Percent_Book12_Jazztel model 16DP3-Exhibits 2" xfId="994"/>
    <cellStyle name="_Percent_Book12_Jazztel model 16DP3-Exhibits 3" xfId="995"/>
    <cellStyle name="_Percent_Book12_Jazztel model 16DP3-Exhibits 4" xfId="996"/>
    <cellStyle name="_Percent_Book12_Jazztel model 18DP-exhibits" xfId="997"/>
    <cellStyle name="_Percent_Book12_Jazztel model 18DP-exhibits 2" xfId="998"/>
    <cellStyle name="_Percent_Book12_Jazztel model 18DP-exhibits 3" xfId="999"/>
    <cellStyle name="_Percent_Book12_Jazztel model 18DP-exhibits 4" xfId="1000"/>
    <cellStyle name="_Percent_Company_finstats" xfId="1001"/>
    <cellStyle name="_Percent_Company_finstats 2" xfId="1002"/>
    <cellStyle name="_Percent_Company_finstats 3" xfId="1003"/>
    <cellStyle name="_Percent_Company_finstats 4" xfId="1004"/>
    <cellStyle name="_Percent_DCF Summary pages" xfId="1005"/>
    <cellStyle name="_Percent_DCF Summary pages 2" xfId="1006"/>
    <cellStyle name="_Percent_DCF Summary pages 3" xfId="1007"/>
    <cellStyle name="_Percent_DCF Summary pages 4" xfId="1008"/>
    <cellStyle name="_Percent_DCF Summary pages_Jazztel model 16DP3-Exhibits" xfId="1009"/>
    <cellStyle name="_Percent_DCF Summary pages_Jazztel model 16DP3-Exhibits 2" xfId="1010"/>
    <cellStyle name="_Percent_DCF Summary pages_Jazztel model 16DP3-Exhibits 3" xfId="1011"/>
    <cellStyle name="_Percent_DCF Summary pages_Jazztel model 16DP3-Exhibits 4" xfId="1012"/>
    <cellStyle name="_Percent_DCF Summary pages_Jazztel model 18DP-exhibits" xfId="1013"/>
    <cellStyle name="_Percent_DCF Summary pages_Jazztel model 18DP-exhibits 2" xfId="1014"/>
    <cellStyle name="_Percent_DCF Summary pages_Jazztel model 18DP-exhibits 3" xfId="1015"/>
    <cellStyle name="_Percent_DCF Summary pages_Jazztel model 18DP-exhibits 4" xfId="1016"/>
    <cellStyle name="_Percent_Idea_master" xfId="1017"/>
    <cellStyle name="_Percent_Idea_master 2" xfId="1018"/>
    <cellStyle name="_Percent_Idea_master 3" xfId="1019"/>
    <cellStyle name="_Percent_Idea_master 4" xfId="1020"/>
    <cellStyle name="_Percent_Jazztel model 15-exhibits" xfId="1021"/>
    <cellStyle name="_Percent_Jazztel model 15-exhibits 2" xfId="1022"/>
    <cellStyle name="_Percent_Jazztel model 15-exhibits 3" xfId="1023"/>
    <cellStyle name="_Percent_Jazztel model 15-exhibits 4" xfId="1024"/>
    <cellStyle name="_Percent_Jazztel model 15-exhibits bis" xfId="1025"/>
    <cellStyle name="_Percent_Jazztel model 15-exhibits bis 2" xfId="1026"/>
    <cellStyle name="_Percent_Jazztel model 15-exhibits bis 3" xfId="1027"/>
    <cellStyle name="_Percent_Jazztel model 15-exhibits bis 4" xfId="1028"/>
    <cellStyle name="_Percent_Jazztel model 15-exhibits_Jazztel model 16DP3-Exhibits" xfId="1029"/>
    <cellStyle name="_Percent_Jazztel model 15-exhibits_Jazztel model 16DP3-Exhibits 2" xfId="1030"/>
    <cellStyle name="_Percent_Jazztel model 15-exhibits_Jazztel model 16DP3-Exhibits 3" xfId="1031"/>
    <cellStyle name="_Percent_Jazztel model 15-exhibits_Jazztel model 16DP3-Exhibits 4" xfId="1032"/>
    <cellStyle name="_Percent_Jazztel model 15-exhibits_Jazztel model 18DP-exhibits" xfId="1033"/>
    <cellStyle name="_Percent_Jazztel model 15-exhibits_Jazztel model 18DP-exhibits 2" xfId="1034"/>
    <cellStyle name="_Percent_Jazztel model 15-exhibits_Jazztel model 18DP-exhibits 3" xfId="1035"/>
    <cellStyle name="_Percent_Jazztel model 15-exhibits_Jazztel model 18DP-exhibits 4" xfId="1036"/>
    <cellStyle name="_Percent_Jazztel model 15-exhibits-Friso2" xfId="1037"/>
    <cellStyle name="_Percent_Jazztel model 15-exhibits-Friso2 2" xfId="1038"/>
    <cellStyle name="_Percent_Jazztel model 15-exhibits-Friso2 3" xfId="1039"/>
    <cellStyle name="_Percent_Jazztel model 15-exhibits-Friso2 4" xfId="1040"/>
    <cellStyle name="_Percent_Jazztel model 15-exhibits-Friso2_Jazztel model 16DP3-Exhibits" xfId="1041"/>
    <cellStyle name="_Percent_Jazztel model 15-exhibits-Friso2_Jazztel model 16DP3-Exhibits 2" xfId="1042"/>
    <cellStyle name="_Percent_Jazztel model 15-exhibits-Friso2_Jazztel model 16DP3-Exhibits 3" xfId="1043"/>
    <cellStyle name="_Percent_Jazztel model 15-exhibits-Friso2_Jazztel model 16DP3-Exhibits 4" xfId="1044"/>
    <cellStyle name="_Percent_Jazztel model 15-exhibits-Friso2_Jazztel model 18DP-exhibits" xfId="1045"/>
    <cellStyle name="_Percent_Jazztel model 15-exhibits-Friso2_Jazztel model 18DP-exhibits 2" xfId="1046"/>
    <cellStyle name="_Percent_Jazztel model 15-exhibits-Friso2_Jazztel model 18DP-exhibits 3" xfId="1047"/>
    <cellStyle name="_Percent_Jazztel model 15-exhibits-Friso2_Jazztel model 18DP-exhibits 4" xfId="1048"/>
    <cellStyle name="_Percent_Jazztel model 16DP2-Exhibits" xfId="1049"/>
    <cellStyle name="_Percent_Jazztel model 16DP2-Exhibits 2" xfId="1050"/>
    <cellStyle name="_Percent_Jazztel model 16DP2-Exhibits 3" xfId="1051"/>
    <cellStyle name="_Percent_Jazztel model 16DP2-Exhibits 4" xfId="1052"/>
    <cellStyle name="_Percent_Jazztel model 16DP3-Exhibits" xfId="1053"/>
    <cellStyle name="_Percent_Jazztel model 16DP3-Exhibits 2" xfId="1054"/>
    <cellStyle name="_Percent_Jazztel model 16DP3-Exhibits 3" xfId="1055"/>
    <cellStyle name="_Percent_Jazztel model 16DP3-Exhibits 4" xfId="1056"/>
    <cellStyle name="_Percent_Media_Val_Regional" xfId="1057"/>
    <cellStyle name="_Percent_Media_Val_Regional 2" xfId="1058"/>
    <cellStyle name="_Percent_Media_Val_Regional 3" xfId="1059"/>
    <cellStyle name="_Percent_Media_Val_Regional 4" xfId="1060"/>
    <cellStyle name="_Percent_petrochina mod1-temp" xfId="1061"/>
    <cellStyle name="_Percent_petrochina mod1-temp 2" xfId="1062"/>
    <cellStyle name="_Percent_petrochina mod1-temp 3" xfId="1063"/>
    <cellStyle name="_Percent_petrochina mod1-temp 4" xfId="1064"/>
    <cellStyle name="_Percent_RCVL_master" xfId="1065"/>
    <cellStyle name="_Percent_RCVL_master 2" xfId="1066"/>
    <cellStyle name="_Percent_RCVL_master 3" xfId="1067"/>
    <cellStyle name="_Percent_RCVL_master 4" xfId="1068"/>
    <cellStyle name="_Percent_Spice Comm" xfId="1069"/>
    <cellStyle name="_Percent_Spice Comm 2" xfId="1070"/>
    <cellStyle name="_Percent_Spice Comm 3" xfId="1071"/>
    <cellStyle name="_Percent_Spice Comm 4" xfId="1072"/>
    <cellStyle name="_Percent_Spice Comm_Dec model" xfId="1073"/>
    <cellStyle name="_Percent_Spice Comm_Dec model 2" xfId="1074"/>
    <cellStyle name="_Percent_Spice Comm_Dec model 3" xfId="1075"/>
    <cellStyle name="_Percent_Spice Comm_Dec model 4" xfId="1076"/>
    <cellStyle name="_Percent_Spice report exhibits_Dec_end" xfId="1077"/>
    <cellStyle name="_Percent_Spice report exhibits_Dec_end 2" xfId="1078"/>
    <cellStyle name="_Percent_Spice report exhibits_Dec_end 3" xfId="1079"/>
    <cellStyle name="_Percent_Spice report exhibits_Dec_end 4" xfId="1080"/>
    <cellStyle name="_Percent_Sterlite 4QFY10 result update" xfId="1081"/>
    <cellStyle name="_Percent_Sterlite 4QFY10 result update 2" xfId="1082"/>
    <cellStyle name="_Percent_Valuation Template" xfId="1083"/>
    <cellStyle name="_Percent_Valuation Template 2" xfId="1084"/>
    <cellStyle name="_Percent_Valuation Template 3" xfId="1085"/>
    <cellStyle name="_Percent_Valuation Template 4" xfId="1086"/>
    <cellStyle name="_PercentSpace" xfId="1087"/>
    <cellStyle name="_PercentSpace 2" xfId="1088"/>
    <cellStyle name="_PercentSpace 3" xfId="1089"/>
    <cellStyle name="_PercentSpace 4" xfId="1090"/>
    <cellStyle name="_PercentSpace_bharti_master" xfId="1091"/>
    <cellStyle name="_PercentSpace_bharti_master 2" xfId="1092"/>
    <cellStyle name="_PercentSpace_bharti_master 3" xfId="1093"/>
    <cellStyle name="_PercentSpace_bharti_master 4" xfId="1094"/>
    <cellStyle name="_PercentSpace_Book1" xfId="1095"/>
    <cellStyle name="_PercentSpace_Book1 2" xfId="1096"/>
    <cellStyle name="_PercentSpace_Book1 3" xfId="1097"/>
    <cellStyle name="_PercentSpace_Book1 4" xfId="1098"/>
    <cellStyle name="_PercentSpace_Book1_Jazztel model 16DP3-Exhibits" xfId="1099"/>
    <cellStyle name="_PercentSpace_Book1_Jazztel model 16DP3-Exhibits 2" xfId="1100"/>
    <cellStyle name="_PercentSpace_Book1_Jazztel model 16DP3-Exhibits 3" xfId="1101"/>
    <cellStyle name="_PercentSpace_Book1_Jazztel model 16DP3-Exhibits 4" xfId="1102"/>
    <cellStyle name="_PercentSpace_Book1_Jazztel model 18DP-exhibits" xfId="1103"/>
    <cellStyle name="_PercentSpace_Book1_Jazztel model 18DP-exhibits 2" xfId="1104"/>
    <cellStyle name="_PercentSpace_Book1_Jazztel model 18DP-exhibits 3" xfId="1105"/>
    <cellStyle name="_PercentSpace_Book1_Jazztel model 18DP-exhibits 4" xfId="1106"/>
    <cellStyle name="_PercentSpace_Book11" xfId="1107"/>
    <cellStyle name="_PercentSpace_Book11 2" xfId="1108"/>
    <cellStyle name="_PercentSpace_Book11 3" xfId="1109"/>
    <cellStyle name="_PercentSpace_Book11 4" xfId="1110"/>
    <cellStyle name="_PercentSpace_Book11_Jazztel model 16DP3-Exhibits" xfId="1111"/>
    <cellStyle name="_PercentSpace_Book11_Jazztel model 16DP3-Exhibits 2" xfId="1112"/>
    <cellStyle name="_PercentSpace_Book11_Jazztel model 16DP3-Exhibits 3" xfId="1113"/>
    <cellStyle name="_PercentSpace_Book11_Jazztel model 16DP3-Exhibits 4" xfId="1114"/>
    <cellStyle name="_PercentSpace_Book11_Jazztel model 18DP-exhibits" xfId="1115"/>
    <cellStyle name="_PercentSpace_Book11_Jazztel model 18DP-exhibits 2" xfId="1116"/>
    <cellStyle name="_PercentSpace_Book11_Jazztel model 18DP-exhibits 3" xfId="1117"/>
    <cellStyle name="_PercentSpace_Book11_Jazztel model 18DP-exhibits 4" xfId="1118"/>
    <cellStyle name="_PercentSpace_Book12" xfId="1119"/>
    <cellStyle name="_PercentSpace_Book12 2" xfId="1120"/>
    <cellStyle name="_PercentSpace_Book12 3" xfId="1121"/>
    <cellStyle name="_PercentSpace_Book12 4" xfId="1122"/>
    <cellStyle name="_PercentSpace_Book12_Jazztel model 16DP3-Exhibits" xfId="1123"/>
    <cellStyle name="_PercentSpace_Book12_Jazztel model 16DP3-Exhibits 2" xfId="1124"/>
    <cellStyle name="_PercentSpace_Book12_Jazztel model 16DP3-Exhibits 3" xfId="1125"/>
    <cellStyle name="_PercentSpace_Book12_Jazztel model 16DP3-Exhibits 4" xfId="1126"/>
    <cellStyle name="_PercentSpace_Book12_Jazztel model 18DP-exhibits" xfId="1127"/>
    <cellStyle name="_PercentSpace_Book12_Jazztel model 18DP-exhibits 2" xfId="1128"/>
    <cellStyle name="_PercentSpace_Book12_Jazztel model 18DP-exhibits 3" xfId="1129"/>
    <cellStyle name="_PercentSpace_Book12_Jazztel model 18DP-exhibits 4" xfId="1130"/>
    <cellStyle name="_PercentSpace_Company_finstats" xfId="1131"/>
    <cellStyle name="_PercentSpace_Company_finstats 2" xfId="1132"/>
    <cellStyle name="_PercentSpace_Company_finstats 3" xfId="1133"/>
    <cellStyle name="_PercentSpace_Company_finstats 4" xfId="1134"/>
    <cellStyle name="_PercentSpace_DCF Summary pages" xfId="1135"/>
    <cellStyle name="_PercentSpace_DCF Summary pages 2" xfId="1136"/>
    <cellStyle name="_PercentSpace_DCF Summary pages 3" xfId="1137"/>
    <cellStyle name="_PercentSpace_DCF Summary pages 4" xfId="1138"/>
    <cellStyle name="_PercentSpace_DCF Summary pages_Jazztel model 16DP3-Exhibits" xfId="1139"/>
    <cellStyle name="_PercentSpace_DCF Summary pages_Jazztel model 16DP3-Exhibits 2" xfId="1140"/>
    <cellStyle name="_PercentSpace_DCF Summary pages_Jazztel model 16DP3-Exhibits 3" xfId="1141"/>
    <cellStyle name="_PercentSpace_DCF Summary pages_Jazztel model 16DP3-Exhibits 4" xfId="1142"/>
    <cellStyle name="_PercentSpace_DCF Summary pages_Jazztel model 18DP-exhibits" xfId="1143"/>
    <cellStyle name="_PercentSpace_DCF Summary pages_Jazztel model 18DP-exhibits 2" xfId="1144"/>
    <cellStyle name="_PercentSpace_DCF Summary pages_Jazztel model 18DP-exhibits 3" xfId="1145"/>
    <cellStyle name="_PercentSpace_DCF Summary pages_Jazztel model 18DP-exhibits 4" xfId="1146"/>
    <cellStyle name="_PercentSpace_Idea_master" xfId="1147"/>
    <cellStyle name="_PercentSpace_Idea_master 2" xfId="1148"/>
    <cellStyle name="_PercentSpace_Idea_master 3" xfId="1149"/>
    <cellStyle name="_PercentSpace_Idea_master 4" xfId="1150"/>
    <cellStyle name="_PercentSpace_Jazztel model 15-exhibits" xfId="1151"/>
    <cellStyle name="_PercentSpace_Jazztel model 15-exhibits 2" xfId="1152"/>
    <cellStyle name="_PercentSpace_Jazztel model 15-exhibits 3" xfId="1153"/>
    <cellStyle name="_PercentSpace_Jazztel model 15-exhibits 4" xfId="1154"/>
    <cellStyle name="_PercentSpace_Jazztel model 15-exhibits bis" xfId="1155"/>
    <cellStyle name="_PercentSpace_Jazztel model 15-exhibits bis 2" xfId="1156"/>
    <cellStyle name="_PercentSpace_Jazztel model 15-exhibits bis 3" xfId="1157"/>
    <cellStyle name="_PercentSpace_Jazztel model 15-exhibits bis 4" xfId="1158"/>
    <cellStyle name="_PercentSpace_Jazztel model 15-exhibits_Jazztel model 16DP3-Exhibits" xfId="1159"/>
    <cellStyle name="_PercentSpace_Jazztel model 15-exhibits_Jazztel model 16DP3-Exhibits 2" xfId="1160"/>
    <cellStyle name="_PercentSpace_Jazztel model 15-exhibits_Jazztel model 16DP3-Exhibits 3" xfId="1161"/>
    <cellStyle name="_PercentSpace_Jazztel model 15-exhibits_Jazztel model 16DP3-Exhibits 4" xfId="1162"/>
    <cellStyle name="_PercentSpace_Jazztel model 15-exhibits_Jazztel model 18DP-exhibits" xfId="1163"/>
    <cellStyle name="_PercentSpace_Jazztel model 15-exhibits_Jazztel model 18DP-exhibits 2" xfId="1164"/>
    <cellStyle name="_PercentSpace_Jazztel model 15-exhibits_Jazztel model 18DP-exhibits 3" xfId="1165"/>
    <cellStyle name="_PercentSpace_Jazztel model 15-exhibits_Jazztel model 18DP-exhibits 4" xfId="1166"/>
    <cellStyle name="_PercentSpace_Jazztel model 15-exhibits-Friso2" xfId="1167"/>
    <cellStyle name="_PercentSpace_Jazztel model 15-exhibits-Friso2 2" xfId="1168"/>
    <cellStyle name="_PercentSpace_Jazztel model 15-exhibits-Friso2 3" xfId="1169"/>
    <cellStyle name="_PercentSpace_Jazztel model 15-exhibits-Friso2 4" xfId="1170"/>
    <cellStyle name="_PercentSpace_Jazztel model 15-exhibits-Friso2_Jazztel model 16DP3-Exhibits" xfId="1171"/>
    <cellStyle name="_PercentSpace_Jazztel model 15-exhibits-Friso2_Jazztel model 16DP3-Exhibits 2" xfId="1172"/>
    <cellStyle name="_PercentSpace_Jazztel model 15-exhibits-Friso2_Jazztel model 16DP3-Exhibits 3" xfId="1173"/>
    <cellStyle name="_PercentSpace_Jazztel model 15-exhibits-Friso2_Jazztel model 16DP3-Exhibits 4" xfId="1174"/>
    <cellStyle name="_PercentSpace_Jazztel model 15-exhibits-Friso2_Jazztel model 18DP-exhibits" xfId="1175"/>
    <cellStyle name="_PercentSpace_Jazztel model 15-exhibits-Friso2_Jazztel model 18DP-exhibits 2" xfId="1176"/>
    <cellStyle name="_PercentSpace_Jazztel model 15-exhibits-Friso2_Jazztel model 18DP-exhibits 3" xfId="1177"/>
    <cellStyle name="_PercentSpace_Jazztel model 15-exhibits-Friso2_Jazztel model 18DP-exhibits 4" xfId="1178"/>
    <cellStyle name="_PercentSpace_Jazztel model 16DP2-Exhibits" xfId="1179"/>
    <cellStyle name="_PercentSpace_Jazztel model 16DP2-Exhibits 2" xfId="1180"/>
    <cellStyle name="_PercentSpace_Jazztel model 16DP2-Exhibits 3" xfId="1181"/>
    <cellStyle name="_PercentSpace_Jazztel model 16DP2-Exhibits 4" xfId="1182"/>
    <cellStyle name="_PercentSpace_Jazztel model 16DP3-Exhibits" xfId="1183"/>
    <cellStyle name="_PercentSpace_Jazztel model 16DP3-Exhibits 2" xfId="1184"/>
    <cellStyle name="_PercentSpace_Jazztel model 16DP3-Exhibits 3" xfId="1185"/>
    <cellStyle name="_PercentSpace_Jazztel model 16DP3-Exhibits 4" xfId="1186"/>
    <cellStyle name="_PercentSpace_Media_Val_Regional" xfId="1187"/>
    <cellStyle name="_PercentSpace_Media_Val_Regional 2" xfId="1188"/>
    <cellStyle name="_PercentSpace_Media_Val_Regional 3" xfId="1189"/>
    <cellStyle name="_PercentSpace_Media_Val_Regional 4" xfId="1190"/>
    <cellStyle name="_PercentSpace_petrochina mod1-temp" xfId="1191"/>
    <cellStyle name="_PercentSpace_petrochina mod1-temp 2" xfId="1192"/>
    <cellStyle name="_PercentSpace_petrochina mod1-temp 3" xfId="1193"/>
    <cellStyle name="_PercentSpace_petrochina mod1-temp 4" xfId="1194"/>
    <cellStyle name="_PercentSpace_RCVL_master" xfId="1195"/>
    <cellStyle name="_PercentSpace_RCVL_master 2" xfId="1196"/>
    <cellStyle name="_PercentSpace_RCVL_master 3" xfId="1197"/>
    <cellStyle name="_PercentSpace_RCVL_master 4" xfId="1198"/>
    <cellStyle name="_PercentSpace_Spice Comm" xfId="1199"/>
    <cellStyle name="_PercentSpace_Spice Comm 2" xfId="1200"/>
    <cellStyle name="_PercentSpace_Spice Comm 3" xfId="1201"/>
    <cellStyle name="_PercentSpace_Spice Comm 4" xfId="1202"/>
    <cellStyle name="_PercentSpace_Spice Comm_Dec model" xfId="1203"/>
    <cellStyle name="_PercentSpace_Spice Comm_Dec model 2" xfId="1204"/>
    <cellStyle name="_PercentSpace_Spice Comm_Dec model 3" xfId="1205"/>
    <cellStyle name="_PercentSpace_Spice Comm_Dec model 4" xfId="1206"/>
    <cellStyle name="_PercentSpace_Spice report exhibits_Dec_end" xfId="1207"/>
    <cellStyle name="_PercentSpace_Spice report exhibits_Dec_end 2" xfId="1208"/>
    <cellStyle name="_PercentSpace_Spice report exhibits_Dec_end 3" xfId="1209"/>
    <cellStyle name="_PercentSpace_Spice report exhibits_Dec_end 4" xfId="1210"/>
    <cellStyle name="_PercentSpace_Sterlite 4QFY10 result update" xfId="1211"/>
    <cellStyle name="_PercentSpace_Sterlite 4QFY10 result update 2" xfId="1212"/>
    <cellStyle name="_PercentSpace_Valuation Template" xfId="1213"/>
    <cellStyle name="_PercentSpace_Valuation Template 2" xfId="1214"/>
    <cellStyle name="_PercentSpace_Valuation Template 3" xfId="1215"/>
    <cellStyle name="_PercentSpace_Valuation Template 4" xfId="1216"/>
    <cellStyle name="_power fuel &amp; consumerables" xfId="1217"/>
    <cellStyle name="_power fuel &amp; consumerables 2" xfId="1218"/>
    <cellStyle name="_ppt&amp;dcf" xfId="1219"/>
    <cellStyle name="_ppt&amp;dcf 2" xfId="1220"/>
    <cellStyle name="_ppt&amp;dcf 3" xfId="1221"/>
    <cellStyle name="_ppt&amp;dcf 4" xfId="1222"/>
    <cellStyle name="_RCVL_master" xfId="1223"/>
    <cellStyle name="_RCVL_master 2" xfId="1224"/>
    <cellStyle name="_RCVL_master 3" xfId="1225"/>
    <cellStyle name="_RCVL_master 4" xfId="1226"/>
    <cellStyle name="—_report1198tables" xfId="1227"/>
    <cellStyle name="—_report1198tables_anne" xfId="1228"/>
    <cellStyle name="—_report1198tables_tables_99" xfId="1229"/>
    <cellStyle name="_Revenues BSSL" xfId="1230"/>
    <cellStyle name="_Revenues BSSL 2" xfId="1231"/>
    <cellStyle name="—_RSA" xfId="1232"/>
    <cellStyle name="—_RSA_EM_CMHK" xfId="1233"/>
    <cellStyle name="_SAIL" xfId="1234"/>
    <cellStyle name="_SAIL_alchemy format summary sheet" xfId="1235"/>
    <cellStyle name="_SAIL_alchemy format summary sheet 2" xfId="1236"/>
    <cellStyle name="_SAIL_alchemy format summary sheet 3" xfId="1237"/>
    <cellStyle name="_SAIL_alchemy format summary sheet 4" xfId="1238"/>
    <cellStyle name="_SAIL_SAIL" xfId="1239"/>
    <cellStyle name="_SAIL_SAIL 2" xfId="1240"/>
    <cellStyle name="_SAIL_SAIL 3" xfId="1241"/>
    <cellStyle name="_Sesa" xfId="1242"/>
    <cellStyle name="_Sheet1" xfId="1243"/>
    <cellStyle name="_Sheet1 2" xfId="1244"/>
    <cellStyle name="_Spice Comm" xfId="1245"/>
    <cellStyle name="_Spice Comm 2" xfId="1246"/>
    <cellStyle name="_Spice Comm 3" xfId="1247"/>
    <cellStyle name="_Spice Comm 4" xfId="1248"/>
    <cellStyle name="_Spice Comm_Dec model" xfId="1249"/>
    <cellStyle name="_Spice Comm_Dec model 2" xfId="1250"/>
    <cellStyle name="_Spice Comm_Dec model 3" xfId="1251"/>
    <cellStyle name="_Spice Comm_Dec model 4" xfId="1252"/>
    <cellStyle name="_Spice report exhibits_Dec_end" xfId="1253"/>
    <cellStyle name="_Spice report exhibits_Dec_end 2" xfId="1254"/>
    <cellStyle name="_Spice report exhibits_Dec_end 3" xfId="1255"/>
    <cellStyle name="_Spice report exhibits_Dec_end 4" xfId="1256"/>
    <cellStyle name="_Sterlite 4QFY10 result update" xfId="1257"/>
    <cellStyle name="_SubHeading" xfId="1258"/>
    <cellStyle name="_SubHeading_BJS" xfId="1259"/>
    <cellStyle name="_SubHeading_BJS 2" xfId="1260"/>
    <cellStyle name="_SubHeading_BLS" xfId="1261"/>
    <cellStyle name="_SubHeading_BLS 2" xfId="1262"/>
    <cellStyle name="_SubHeading_bls roic" xfId="1263"/>
    <cellStyle name="_SubHeading_Book9" xfId="1264"/>
    <cellStyle name="_SubHeading_Book9 2" xfId="1265"/>
    <cellStyle name="_SubHeading_Broadband Comps" xfId="1266"/>
    <cellStyle name="_SubHeading_Broadband Comps 2" xfId="1267"/>
    <cellStyle name="_SubHeading_capital expenditures 6-18-02" xfId="1268"/>
    <cellStyle name="_SubHeading_CTCO" xfId="1269"/>
    <cellStyle name="_SubHeading_CTCO 2" xfId="1270"/>
    <cellStyle name="_SubHeading_DRC" xfId="1271"/>
    <cellStyle name="_SubHeading_DRC 2" xfId="1272"/>
    <cellStyle name="_SubHeading_HAL" xfId="1273"/>
    <cellStyle name="_SubHeading_HAL 2" xfId="1274"/>
    <cellStyle name="_SubHeading_Q" xfId="1275"/>
    <cellStyle name="_SubHeading_q - new guidance" xfId="1276"/>
    <cellStyle name="_SubHeading_q - new guidance 2" xfId="1277"/>
    <cellStyle name="_SubHeading_q - valuation" xfId="1278"/>
    <cellStyle name="_SubHeading_q - valuation 2" xfId="1279"/>
    <cellStyle name="_SubHeading_Q 2" xfId="1280"/>
    <cellStyle name="_SubHeading_Q model_041802" xfId="1281"/>
    <cellStyle name="_SubHeading_Q model_041802 2" xfId="1282"/>
    <cellStyle name="_SubHeading_Q_update" xfId="1283"/>
    <cellStyle name="_SubHeading_Q_update 2" xfId="1284"/>
    <cellStyle name="_SubHeading_Qwest Analysis" xfId="1285"/>
    <cellStyle name="_SubHeading_Qwest Analysis 2" xfId="1286"/>
    <cellStyle name="_SubHeading_RBOC historicals" xfId="1287"/>
    <cellStyle name="_SubHeading_RDC" xfId="1288"/>
    <cellStyle name="_SubHeading_RDC 2" xfId="1289"/>
    <cellStyle name="_SubHeading_SII" xfId="1290"/>
    <cellStyle name="_SubHeading_SII 2" xfId="1291"/>
    <cellStyle name="_SubHeading_T - new" xfId="1292"/>
    <cellStyle name="_SubHeading_THE" xfId="1293"/>
    <cellStyle name="_SubHeading_THE 2" xfId="1294"/>
    <cellStyle name="_SubHeading_VTS" xfId="1295"/>
    <cellStyle name="_SubHeading_VTS 2" xfId="1296"/>
    <cellStyle name="_SubHeading_VZ" xfId="1297"/>
    <cellStyle name="_SubHeading_VZ 2" xfId="1298"/>
    <cellStyle name="_SubHeading_WFT" xfId="1299"/>
    <cellStyle name="_SubHeading_WFT 2" xfId="1300"/>
    <cellStyle name="_Table" xfId="1301"/>
    <cellStyle name="_Table Templates" xfId="1302"/>
    <cellStyle name="_Table Templates 2" xfId="1303"/>
    <cellStyle name="_Table Templates 3" xfId="1304"/>
    <cellStyle name="_Table Templates 4" xfId="1305"/>
    <cellStyle name="_Table_AVP_071201" xfId="1306"/>
    <cellStyle name="_Table_AVP_082001" xfId="1307"/>
    <cellStyle name="_Table_BJS" xfId="1308"/>
    <cellStyle name="_Table_BJS 2" xfId="1309"/>
    <cellStyle name="_Table_BLS" xfId="1310"/>
    <cellStyle name="_Table_BLS 2" xfId="1311"/>
    <cellStyle name="_Table_bls roic" xfId="1312"/>
    <cellStyle name="_Table_Book9" xfId="1313"/>
    <cellStyle name="_Table_Book9 2" xfId="1314"/>
    <cellStyle name="_Table_Broadband Comps" xfId="1315"/>
    <cellStyle name="_Table_Broadband Comps 2" xfId="1316"/>
    <cellStyle name="_Table_capital expenditures 6-18-02" xfId="1317"/>
    <cellStyle name="_Table_CTCO" xfId="1318"/>
    <cellStyle name="_Table_CTCO 2" xfId="1319"/>
    <cellStyle name="_Table_DRC" xfId="1320"/>
    <cellStyle name="_Table_DRC 2" xfId="1321"/>
    <cellStyle name="_Table_HAL" xfId="1322"/>
    <cellStyle name="_Table_HAL 2" xfId="1323"/>
    <cellStyle name="_Table_Q" xfId="1324"/>
    <cellStyle name="_Table_q - new guidance" xfId="1325"/>
    <cellStyle name="_Table_q - new guidance 2" xfId="1326"/>
    <cellStyle name="_Table_q - valuation" xfId="1327"/>
    <cellStyle name="_Table_q - valuation 2" xfId="1328"/>
    <cellStyle name="_Table_Q 2" xfId="1329"/>
    <cellStyle name="_Table_Q model_041802" xfId="1330"/>
    <cellStyle name="_Table_Q model_041802 2" xfId="1331"/>
    <cellStyle name="_Table_Q_update" xfId="1332"/>
    <cellStyle name="_Table_Q_update 2" xfId="1333"/>
    <cellStyle name="_Table_Qwest Analysis" xfId="1334"/>
    <cellStyle name="_Table_Qwest Analysis 2" xfId="1335"/>
    <cellStyle name="_Table_RBOC historicals" xfId="1336"/>
    <cellStyle name="_Table_RDC" xfId="1337"/>
    <cellStyle name="_Table_RDC 2" xfId="1338"/>
    <cellStyle name="_Table_SII" xfId="1339"/>
    <cellStyle name="_Table_SII 2" xfId="1340"/>
    <cellStyle name="_Table_T - new" xfId="1341"/>
    <cellStyle name="_Table_THE" xfId="1342"/>
    <cellStyle name="_Table_THE 2" xfId="1343"/>
    <cellStyle name="_Table_VTS" xfId="1344"/>
    <cellStyle name="_Table_VTS 2" xfId="1345"/>
    <cellStyle name="_Table_VZ" xfId="1346"/>
    <cellStyle name="_Table_VZ 2" xfId="1347"/>
    <cellStyle name="_Table_WFT" xfId="1348"/>
    <cellStyle name="_Table_WFT 2" xfId="1349"/>
    <cellStyle name="_TableHead" xfId="1350"/>
    <cellStyle name="_TableHead_BJS" xfId="1351"/>
    <cellStyle name="_TableHead_BJS 2" xfId="1352"/>
    <cellStyle name="_TableHead_BLS" xfId="1353"/>
    <cellStyle name="_TableHead_BLS 2" xfId="1354"/>
    <cellStyle name="_TableHead_bls roic" xfId="1355"/>
    <cellStyle name="_TableHead_Book9" xfId="1356"/>
    <cellStyle name="_TableHead_Book9 2" xfId="1357"/>
    <cellStyle name="_TableHead_Broadband Comps" xfId="1358"/>
    <cellStyle name="_TableHead_Broadband Comps 2" xfId="1359"/>
    <cellStyle name="_TableHead_capital expenditures 6-18-02" xfId="1360"/>
    <cellStyle name="_TableHead_CTCO" xfId="1361"/>
    <cellStyle name="_TableHead_CTCO 2" xfId="1362"/>
    <cellStyle name="_TableHead_DRC" xfId="1363"/>
    <cellStyle name="_TableHead_DRC 2" xfId="1364"/>
    <cellStyle name="_TableHead_HAL" xfId="1365"/>
    <cellStyle name="_TableHead_HAL 2" xfId="1366"/>
    <cellStyle name="_TableHead_Q" xfId="1367"/>
    <cellStyle name="_TableHead_q - new guidance" xfId="1368"/>
    <cellStyle name="_TableHead_q - new guidance 2" xfId="1369"/>
    <cellStyle name="_TableHead_q - valuation" xfId="1370"/>
    <cellStyle name="_TableHead_q - valuation 2" xfId="1371"/>
    <cellStyle name="_TableHead_Q 2" xfId="1372"/>
    <cellStyle name="_TableHead_Q model_041802" xfId="1373"/>
    <cellStyle name="_TableHead_Q model_041802 2" xfId="1374"/>
    <cellStyle name="_TableHead_Q_update" xfId="1375"/>
    <cellStyle name="_TableHead_Q_update 2" xfId="1376"/>
    <cellStyle name="_TableHead_Qwest Analysis" xfId="1377"/>
    <cellStyle name="_TableHead_Qwest Analysis 2" xfId="1378"/>
    <cellStyle name="_TableHead_RBOC historicals" xfId="1379"/>
    <cellStyle name="_TableHead_RDC" xfId="1380"/>
    <cellStyle name="_TableHead_RDC 2" xfId="1381"/>
    <cellStyle name="_TableHead_SII" xfId="1382"/>
    <cellStyle name="_TableHead_SII 2" xfId="1383"/>
    <cellStyle name="_TableHead_T - new" xfId="1384"/>
    <cellStyle name="_TableHead_THE" xfId="1385"/>
    <cellStyle name="_TableHead_THE 2" xfId="1386"/>
    <cellStyle name="_TableHead_VTS" xfId="1387"/>
    <cellStyle name="_TableHead_VTS 2" xfId="1388"/>
    <cellStyle name="_TableHead_VZ" xfId="1389"/>
    <cellStyle name="_TableHead_VZ 2" xfId="1390"/>
    <cellStyle name="_TableHead_WFT" xfId="1391"/>
    <cellStyle name="_TableHead_WFT 2" xfId="1392"/>
    <cellStyle name="_TableRowBorder" xfId="1393"/>
    <cellStyle name="_TableRowBorder 2" xfId="1394"/>
    <cellStyle name="_TableRowHead" xfId="1395"/>
    <cellStyle name="_TableRowHead_BJS" xfId="1396"/>
    <cellStyle name="_TableRowHead_BJS 2" xfId="1397"/>
    <cellStyle name="_TableRowHead_BLS" xfId="1398"/>
    <cellStyle name="_TableRowHead_BLS 2" xfId="1399"/>
    <cellStyle name="_TableRowHead_bls roic" xfId="1400"/>
    <cellStyle name="_TableRowHead_Book9" xfId="1401"/>
    <cellStyle name="_TableRowHead_Book9 2" xfId="1402"/>
    <cellStyle name="_TableRowHead_Broadband Comps" xfId="1403"/>
    <cellStyle name="_TableRowHead_Broadband Comps 2" xfId="1404"/>
    <cellStyle name="_TableRowHead_capital expenditures 6-18-02" xfId="1405"/>
    <cellStyle name="_TableRowHead_CTCO" xfId="1406"/>
    <cellStyle name="_TableRowHead_CTCO 2" xfId="1407"/>
    <cellStyle name="_TableRowHead_DRC" xfId="1408"/>
    <cellStyle name="_TableRowHead_DRC 2" xfId="1409"/>
    <cellStyle name="_TableRowHead_HAL" xfId="1410"/>
    <cellStyle name="_TableRowHead_HAL 2" xfId="1411"/>
    <cellStyle name="_TableRowHead_Q" xfId="1412"/>
    <cellStyle name="_TableRowHead_q - new guidance" xfId="1413"/>
    <cellStyle name="_TableRowHead_q - new guidance 2" xfId="1414"/>
    <cellStyle name="_TableRowHead_q - valuation" xfId="1415"/>
    <cellStyle name="_TableRowHead_q - valuation 2" xfId="1416"/>
    <cellStyle name="_TableRowHead_Q 2" xfId="1417"/>
    <cellStyle name="_TableRowHead_Q model_041802" xfId="1418"/>
    <cellStyle name="_TableRowHead_Q model_041802 2" xfId="1419"/>
    <cellStyle name="_TableRowHead_Q_update" xfId="1420"/>
    <cellStyle name="_TableRowHead_Q_update 2" xfId="1421"/>
    <cellStyle name="_TableRowHead_Qwest Analysis" xfId="1422"/>
    <cellStyle name="_TableRowHead_Qwest Analysis 2" xfId="1423"/>
    <cellStyle name="_TableRowHead_RBOC historicals" xfId="1424"/>
    <cellStyle name="_TableRowHead_RDC" xfId="1425"/>
    <cellStyle name="_TableRowHead_RDC 2" xfId="1426"/>
    <cellStyle name="_TableRowHead_SII" xfId="1427"/>
    <cellStyle name="_TableRowHead_SII 2" xfId="1428"/>
    <cellStyle name="_TableRowHead_T - new" xfId="1429"/>
    <cellStyle name="_TableRowHead_THE" xfId="1430"/>
    <cellStyle name="_TableRowHead_THE 2" xfId="1431"/>
    <cellStyle name="_TableRowHead_VTS" xfId="1432"/>
    <cellStyle name="_TableRowHead_VTS 2" xfId="1433"/>
    <cellStyle name="_TableRowHead_VZ" xfId="1434"/>
    <cellStyle name="_TableRowHead_VZ 2" xfId="1435"/>
    <cellStyle name="_TableRowHead_WFT" xfId="1436"/>
    <cellStyle name="_TableRowHead_WFT 2" xfId="1437"/>
    <cellStyle name="_TableSuperHead" xfId="1438"/>
    <cellStyle name="_TableSuperHead_AVP_071201" xfId="1439"/>
    <cellStyle name="_TableSuperHead_AVP_082001" xfId="1440"/>
    <cellStyle name="_TableSuperHead_BJS" xfId="1441"/>
    <cellStyle name="_TableSuperHead_BJS 2" xfId="1442"/>
    <cellStyle name="_TableSuperHead_BLS" xfId="1443"/>
    <cellStyle name="_TableSuperHead_BLS 2" xfId="1444"/>
    <cellStyle name="_TableSuperHead_bls roic" xfId="1445"/>
    <cellStyle name="_TableSuperHead_Book9" xfId="1446"/>
    <cellStyle name="_TableSuperHead_Book9 2" xfId="1447"/>
    <cellStyle name="_TableSuperHead_Broadband Comps" xfId="1448"/>
    <cellStyle name="_TableSuperHead_Broadband Comps 2" xfId="1449"/>
    <cellStyle name="_TableSuperHead_capital expenditures 6-18-02" xfId="1450"/>
    <cellStyle name="_TableSuperHead_CTCO" xfId="1451"/>
    <cellStyle name="_TableSuperHead_CTCO 2" xfId="1452"/>
    <cellStyle name="_TableSuperHead_DRC" xfId="1453"/>
    <cellStyle name="_TableSuperHead_DRC 2" xfId="1454"/>
    <cellStyle name="_TableSuperHead_HAL" xfId="1455"/>
    <cellStyle name="_TableSuperHead_HAL 2" xfId="1456"/>
    <cellStyle name="_TableSuperHead_Q" xfId="1457"/>
    <cellStyle name="_TableSuperHead_q - new guidance" xfId="1458"/>
    <cellStyle name="_TableSuperHead_q - new guidance 2" xfId="1459"/>
    <cellStyle name="_TableSuperHead_q - valuation" xfId="1460"/>
    <cellStyle name="_TableSuperHead_q - valuation 2" xfId="1461"/>
    <cellStyle name="_TableSuperHead_Q 2" xfId="1462"/>
    <cellStyle name="_TableSuperHead_Q model_041802" xfId="1463"/>
    <cellStyle name="_TableSuperHead_Q model_041802 2" xfId="1464"/>
    <cellStyle name="_TableSuperHead_Q_update" xfId="1465"/>
    <cellStyle name="_TableSuperHead_Q_update 2" xfId="1466"/>
    <cellStyle name="_TableSuperHead_Qwest Analysis" xfId="1467"/>
    <cellStyle name="_TableSuperHead_Qwest Analysis 2" xfId="1468"/>
    <cellStyle name="_TableSuperHead_RBOC historicals" xfId="1469"/>
    <cellStyle name="_TableSuperHead_RDC" xfId="1470"/>
    <cellStyle name="_TableSuperHead_RDC 2" xfId="1471"/>
    <cellStyle name="_TableSuperHead_SII" xfId="1472"/>
    <cellStyle name="_TableSuperHead_SII 2" xfId="1473"/>
    <cellStyle name="_TableSuperHead_T - new" xfId="1474"/>
    <cellStyle name="_TableSuperHead_THE" xfId="1475"/>
    <cellStyle name="_TableSuperHead_THE 2" xfId="1476"/>
    <cellStyle name="_TableSuperHead_VTS" xfId="1477"/>
    <cellStyle name="_TableSuperHead_VTS 2" xfId="1478"/>
    <cellStyle name="_TableSuperHead_VZ" xfId="1479"/>
    <cellStyle name="_TableSuperHead_VZ 2" xfId="1480"/>
    <cellStyle name="_TableSuperHead_WFT" xfId="1481"/>
    <cellStyle name="_TableSuperHead_WFT 2" xfId="1482"/>
    <cellStyle name="_TATA" xfId="1483"/>
    <cellStyle name="_TATA 2" xfId="1484"/>
    <cellStyle name="_TATA 3" xfId="1485"/>
    <cellStyle name="_TATA 4" xfId="1486"/>
    <cellStyle name="_TATA_Hzlfy13" xfId="1487"/>
    <cellStyle name="_TATA_SAIL" xfId="1488"/>
    <cellStyle name="_TATA_SAIL 2" xfId="1489"/>
    <cellStyle name="_TATA_SAIL 3" xfId="1490"/>
    <cellStyle name="_TATA_SAIL 4" xfId="1491"/>
    <cellStyle name="_TBBOM(~2 (2)" xfId="1492"/>
    <cellStyle name="_TBBOM(~2 (2)_alchemy format summary sheet" xfId="1493"/>
    <cellStyle name="_TBBOM(~2 (2)_alchemy format summary sheet 2" xfId="1494"/>
    <cellStyle name="_TBBOM(~2 (2)_alchemy format summary sheet 3" xfId="1495"/>
    <cellStyle name="_TBBOM(~2 (2)_alchemy format summary sheet 4" xfId="1496"/>
    <cellStyle name="_TBBOM(~2 (2)_SAIL" xfId="1497"/>
    <cellStyle name="_TBBOM(~2 (2)_SAIL 2" xfId="1498"/>
    <cellStyle name="_TBBOM(~2 (2)_SAIL 3" xfId="1499"/>
    <cellStyle name="_Tbc_03_2001final" xfId="1500"/>
    <cellStyle name="_Tbc_03_2001final_alchemy format summary sheet" xfId="1501"/>
    <cellStyle name="_Tbc_03_2001final_alchemy format summary sheet 2" xfId="1502"/>
    <cellStyle name="_Tbc_03_2001final_alchemy format summary sheet 3" xfId="1503"/>
    <cellStyle name="_Tbc_03_2001final_alchemy format summary sheet 4" xfId="1504"/>
    <cellStyle name="_Tbc_03_2001final_SAIL" xfId="1505"/>
    <cellStyle name="_Tbc_03_2001final_SAIL 2" xfId="1506"/>
    <cellStyle name="_Tbc_03_2001final_SAIL 3" xfId="1507"/>
    <cellStyle name="_Tower_exhibits" xfId="1508"/>
    <cellStyle name="_Valuation Sensitivity on Crompton_wip" xfId="1509"/>
    <cellStyle name="_Valuation Template" xfId="1510"/>
    <cellStyle name="_Valuation Template 2" xfId="1511"/>
    <cellStyle name="_Valuation Template 3" xfId="1512"/>
    <cellStyle name="_Valuation Template 4" xfId="1513"/>
    <cellStyle name="¤@?ë_Sheet1 (2)" xfId="1514"/>
    <cellStyle name="¤@¯ë_Sheet1 (2)" xfId="1515"/>
    <cellStyle name="€@?ë_Sheet1 (2)" xfId="1516"/>
    <cellStyle name="=C:\WINNT\SYSTEM32\COMMAND.COM" xfId="1517"/>
    <cellStyle name="§Q\?1@" xfId="1518"/>
    <cellStyle name="§Q\?1@ 2" xfId="1519"/>
    <cellStyle name="§Q\?1@ 3" xfId="1520"/>
    <cellStyle name="§Q\?1@ 4" xfId="1521"/>
    <cellStyle name="§Q\òm1@À" xfId="1522"/>
    <cellStyle name="§Q\òm1@À 2" xfId="1523"/>
    <cellStyle name="§Q\òm1@À 3" xfId="1524"/>
    <cellStyle name="§Q\òm1@À 4" xfId="1525"/>
    <cellStyle name="0%" xfId="1526"/>
    <cellStyle name="0.0" xfId="1527"/>
    <cellStyle name="0.0%" xfId="1528"/>
    <cellStyle name="0.00" xfId="1529"/>
    <cellStyle name="0.00%" xfId="1530"/>
    <cellStyle name="0.000" xfId="1531"/>
    <cellStyle name="01_Page Heading" xfId="1532"/>
    <cellStyle name="04_Table text" xfId="1533"/>
    <cellStyle name="1 Decimal" xfId="1534"/>
    <cellStyle name="1,000" xfId="1535"/>
    <cellStyle name="1,000x" xfId="1536"/>
    <cellStyle name="2 Decimals" xfId="1537"/>
    <cellStyle name="20% - Accent1 2" xfId="1538"/>
    <cellStyle name="20% - Accent1 2 2" xfId="1539"/>
    <cellStyle name="20% - Accent1 2 3" xfId="1540"/>
    <cellStyle name="20% - Accent1 3" xfId="1541"/>
    <cellStyle name="20% - Accent2 2" xfId="1542"/>
    <cellStyle name="20% - Accent2 2 2" xfId="1543"/>
    <cellStyle name="20% - Accent2 2 3" xfId="1544"/>
    <cellStyle name="20% - Accent2 3" xfId="1545"/>
    <cellStyle name="20% - Accent3 2" xfId="1546"/>
    <cellStyle name="20% - Accent3 2 2" xfId="1547"/>
    <cellStyle name="20% - Accent3 2 3" xfId="1548"/>
    <cellStyle name="20% - Accent3 3" xfId="1549"/>
    <cellStyle name="20% - Accent4 2" xfId="1550"/>
    <cellStyle name="20% - Accent4 2 2" xfId="1551"/>
    <cellStyle name="20% - Accent4 2 3" xfId="1552"/>
    <cellStyle name="20% - Accent4 3" xfId="1553"/>
    <cellStyle name="20% - Accent5 2" xfId="1554"/>
    <cellStyle name="20% - Accent5 2 2" xfId="1555"/>
    <cellStyle name="20% - Accent5 2 3" xfId="1556"/>
    <cellStyle name="20% - Accent5 3" xfId="1557"/>
    <cellStyle name="20% - Accent6 2" xfId="1558"/>
    <cellStyle name="20% - Accent6 2 2" xfId="1559"/>
    <cellStyle name="20% - Accent6 2 3" xfId="1560"/>
    <cellStyle name="20% - Accent6 3" xfId="1561"/>
    <cellStyle name="3 Decimals" xfId="1562"/>
    <cellStyle name="3f1o [0]_J-Hwang242" xfId="1563"/>
    <cellStyle name="3f1o_J-Hwang2an" xfId="1564"/>
    <cellStyle name="40% - Accent1 2" xfId="1565"/>
    <cellStyle name="40% - Accent1 2 2" xfId="1566"/>
    <cellStyle name="40% - Accent1 2 3" xfId="1567"/>
    <cellStyle name="40% - Accent1 3" xfId="1568"/>
    <cellStyle name="40% - Accent2 2" xfId="1569"/>
    <cellStyle name="40% - Accent2 2 2" xfId="1570"/>
    <cellStyle name="40% - Accent2 2 3" xfId="1571"/>
    <cellStyle name="40% - Accent2 3" xfId="1572"/>
    <cellStyle name="40% - Accent3 2" xfId="1573"/>
    <cellStyle name="40% - Accent3 2 2" xfId="1574"/>
    <cellStyle name="40% - Accent3 2 3" xfId="1575"/>
    <cellStyle name="40% - Accent3 3" xfId="1576"/>
    <cellStyle name="40% - Accent4 2" xfId="1577"/>
    <cellStyle name="40% - Accent4 2 2" xfId="1578"/>
    <cellStyle name="40% - Accent4 2 3" xfId="1579"/>
    <cellStyle name="40% - Accent4 3" xfId="1580"/>
    <cellStyle name="40% - Accent5 2" xfId="1581"/>
    <cellStyle name="40% - Accent5 2 2" xfId="1582"/>
    <cellStyle name="40% - Accent5 2 3" xfId="1583"/>
    <cellStyle name="40% - Accent5 3" xfId="1584"/>
    <cellStyle name="40% - Accent6 2" xfId="1585"/>
    <cellStyle name="40% - Accent6 2 2" xfId="1586"/>
    <cellStyle name="40% - Accent6 2 3" xfId="1587"/>
    <cellStyle name="40% - Accent6 3" xfId="1588"/>
    <cellStyle name="60% - Accent1 2" xfId="1589"/>
    <cellStyle name="60% - Accent1 2 2" xfId="1590"/>
    <cellStyle name="60% - Accent1 2 3" xfId="1591"/>
    <cellStyle name="60% - Accent1 3" xfId="1592"/>
    <cellStyle name="60% - Accent2 2" xfId="1593"/>
    <cellStyle name="60% - Accent2 2 2" xfId="1594"/>
    <cellStyle name="60% - Accent2 2 3" xfId="1595"/>
    <cellStyle name="60% - Accent2 3" xfId="1596"/>
    <cellStyle name="60% - Accent3 2" xfId="1597"/>
    <cellStyle name="60% - Accent3 2 2" xfId="1598"/>
    <cellStyle name="60% - Accent3 2 3" xfId="1599"/>
    <cellStyle name="60% - Accent3 3" xfId="1600"/>
    <cellStyle name="60% - Accent4 2" xfId="1601"/>
    <cellStyle name="60% - Accent4 2 2" xfId="1602"/>
    <cellStyle name="60% - Accent4 2 3" xfId="1603"/>
    <cellStyle name="60% - Accent4 3" xfId="1604"/>
    <cellStyle name="60% - Accent5 2" xfId="1605"/>
    <cellStyle name="60% - Accent5 2 2" xfId="1606"/>
    <cellStyle name="60% - Accent5 2 3" xfId="1607"/>
    <cellStyle name="60% - Accent5 3" xfId="1608"/>
    <cellStyle name="60% - Accent6 2" xfId="1609"/>
    <cellStyle name="60% - Accent6 2 2" xfId="1610"/>
    <cellStyle name="60% - Accent6 2 3" xfId="1611"/>
    <cellStyle name="60% - Accent6 3" xfId="1612"/>
    <cellStyle name="75" xfId="1613"/>
    <cellStyle name="Accent1 2" xfId="1614"/>
    <cellStyle name="Accent1 2 2" xfId="1615"/>
    <cellStyle name="Accent1 2 3" xfId="1616"/>
    <cellStyle name="Accent1 3" xfId="1617"/>
    <cellStyle name="Accent2 2" xfId="1618"/>
    <cellStyle name="Accent2 2 2" xfId="1619"/>
    <cellStyle name="Accent2 2 3" xfId="1620"/>
    <cellStyle name="Accent2 3" xfId="1621"/>
    <cellStyle name="Accent3 2" xfId="1622"/>
    <cellStyle name="Accent3 2 2" xfId="1623"/>
    <cellStyle name="Accent3 2 3" xfId="1624"/>
    <cellStyle name="Accent3 3" xfId="1625"/>
    <cellStyle name="Accent4 2" xfId="1626"/>
    <cellStyle name="Accent4 2 2" xfId="1627"/>
    <cellStyle name="Accent4 2 3" xfId="1628"/>
    <cellStyle name="Accent4 3" xfId="1629"/>
    <cellStyle name="Accent5 2" xfId="1630"/>
    <cellStyle name="Accent5 2 2" xfId="1631"/>
    <cellStyle name="Accent5 2 3" xfId="1632"/>
    <cellStyle name="Accent5 3" xfId="1633"/>
    <cellStyle name="Accent6 2" xfId="1634"/>
    <cellStyle name="Accent6 2 2" xfId="1635"/>
    <cellStyle name="Accent6 2 3" xfId="1636"/>
    <cellStyle name="Accent6 3" xfId="1637"/>
    <cellStyle name="Account[0]" xfId="1638"/>
    <cellStyle name="Account[0] 2" xfId="1639"/>
    <cellStyle name="Account[1]" xfId="1640"/>
    <cellStyle name="Account[1] 2" xfId="1641"/>
    <cellStyle name="Account[1] 3" xfId="1642"/>
    <cellStyle name="Account[1] 4" xfId="1643"/>
    <cellStyle name="Account[2]" xfId="1644"/>
    <cellStyle name="Account[2] 2" xfId="1645"/>
    <cellStyle name="Account[3]" xfId="1646"/>
    <cellStyle name="Actual data" xfId="1647"/>
    <cellStyle name="Actual year" xfId="1648"/>
    <cellStyle name="Actuals Cells" xfId="1649"/>
    <cellStyle name="Actuals Cells 2" xfId="1650"/>
    <cellStyle name="ÅëÈ­ [0]_±âÅ¸" xfId="1651"/>
    <cellStyle name="ÅëÈ­_±âÅ¸" xfId="1652"/>
    <cellStyle name="ANALYST" xfId="1653"/>
    <cellStyle name="Analyst Name" xfId="1654"/>
    <cellStyle name="args.style" xfId="1655"/>
    <cellStyle name="args.style 2" xfId="1656"/>
    <cellStyle name="args.style 3" xfId="1657"/>
    <cellStyle name="args.style 4" xfId="1658"/>
    <cellStyle name="Arial 10" xfId="1659"/>
    <cellStyle name="Arial 10 2" xfId="1660"/>
    <cellStyle name="Arial 10 3" xfId="1661"/>
    <cellStyle name="Arial 10 4" xfId="1662"/>
    <cellStyle name="Arial 12" xfId="1663"/>
    <cellStyle name="Arial6Bold" xfId="1664"/>
    <cellStyle name="Arial8Bold" xfId="1665"/>
    <cellStyle name="Arial8Bold 2" xfId="1666"/>
    <cellStyle name="Arial8Italic" xfId="1667"/>
    <cellStyle name="ArialNormal" xfId="1668"/>
    <cellStyle name="ArialNormal 2" xfId="1669"/>
    <cellStyle name="AS" xfId="1670"/>
    <cellStyle name="ÄÞ¸¶ [0]_±âÅ¸" xfId="1671"/>
    <cellStyle name="ÄÞ¸¶_±âÅ¸" xfId="1672"/>
    <cellStyle name="B" xfId="1673"/>
    <cellStyle name="Bad 2" xfId="1674"/>
    <cellStyle name="Bad 2 2" xfId="1675"/>
    <cellStyle name="Bad 2 3" xfId="1676"/>
    <cellStyle name="Bad 3" xfId="1677"/>
    <cellStyle name="BALANCE VER" xfId="1678"/>
    <cellStyle name="BB_Date_mmm" xfId="1679"/>
    <cellStyle name="Blank" xfId="1680"/>
    <cellStyle name="Blue" xfId="1681"/>
    <cellStyle name="Blue heading" xfId="1682"/>
    <cellStyle name="Blue_JSW Steel standalone historicals" xfId="1683"/>
    <cellStyle name="Border" xfId="1684"/>
    <cellStyle name="Border 2" xfId="1685"/>
    <cellStyle name="bracket" xfId="1686"/>
    <cellStyle name="bracketminus" xfId="1687"/>
    <cellStyle name="British Pound" xfId="1688"/>
    <cellStyle name="Ç¥ÁØ_¿¬°£´©°è¿¹»ó" xfId="1689"/>
    <cellStyle name="Calc" xfId="1690"/>
    <cellStyle name="Calc Cells" xfId="1691"/>
    <cellStyle name="Calc Cells 2" xfId="1692"/>
    <cellStyle name="Calc Currency (0)" xfId="1693"/>
    <cellStyle name="Calc Currency (0) 2" xfId="1694"/>
    <cellStyle name="Calc Currency (0) 3" xfId="1695"/>
    <cellStyle name="Calc Currency (2)" xfId="1696"/>
    <cellStyle name="Calc Percent (0)" xfId="1697"/>
    <cellStyle name="Calc Percent (1)" xfId="1698"/>
    <cellStyle name="Calc Percent (2)" xfId="1699"/>
    <cellStyle name="Calc Units (0)" xfId="1700"/>
    <cellStyle name="Calc Units (0) 2" xfId="1701"/>
    <cellStyle name="Calc Units (0) 3" xfId="1702"/>
    <cellStyle name="Calc Units (1)" xfId="1703"/>
    <cellStyle name="Calc Units (1) 2" xfId="1704"/>
    <cellStyle name="Calc Units (1) 3" xfId="1705"/>
    <cellStyle name="Calc Units (2)" xfId="1706"/>
    <cellStyle name="Calc_2dp" xfId="1707"/>
    <cellStyle name="Calculation 2" xfId="1708"/>
    <cellStyle name="Calculation 2 2" xfId="1709"/>
    <cellStyle name="Calculation 2 3" xfId="1710"/>
    <cellStyle name="Calculation 3" xfId="1711"/>
    <cellStyle name="CATV Total" xfId="1712"/>
    <cellStyle name="Changeable" xfId="1713"/>
    <cellStyle name="Chart" xfId="1714"/>
    <cellStyle name="Check Cell 2" xfId="1715"/>
    <cellStyle name="Check Cell 2 2" xfId="1716"/>
    <cellStyle name="Check Cell 2 3" xfId="1717"/>
    <cellStyle name="Check Cell 3" xfId="1718"/>
    <cellStyle name="Co Name" xfId="1719"/>
    <cellStyle name="Codes" xfId="1720"/>
    <cellStyle name="col" xfId="5"/>
    <cellStyle name="col.header" xfId="6"/>
    <cellStyle name="colhead_center" xfId="1721"/>
    <cellStyle name="ColHeading" xfId="1722"/>
    <cellStyle name="ColHeading 2" xfId="1723"/>
    <cellStyle name="ColHeading 3" xfId="1724"/>
    <cellStyle name="ColHeading 4" xfId="1725"/>
    <cellStyle name="colheadleft" xfId="1726"/>
    <cellStyle name="colheadright" xfId="1727"/>
    <cellStyle name="Column Header" xfId="7"/>
    <cellStyle name="columnhead" xfId="8"/>
    <cellStyle name="columnheader" xfId="9"/>
    <cellStyle name="Comma" xfId="1" builtinId="3"/>
    <cellStyle name="Comma  - Style1" xfId="1728"/>
    <cellStyle name="Comma  - Style1 2" xfId="1729"/>
    <cellStyle name="Comma  - Style1 3" xfId="1730"/>
    <cellStyle name="Comma  - Style2" xfId="1731"/>
    <cellStyle name="Comma  - Style2 2" xfId="1732"/>
    <cellStyle name="Comma  - Style2 3" xfId="1733"/>
    <cellStyle name="Comma  - Style3" xfId="1734"/>
    <cellStyle name="Comma  - Style3 2" xfId="1735"/>
    <cellStyle name="Comma  - Style3 3" xfId="1736"/>
    <cellStyle name="Comma  - Style4" xfId="1737"/>
    <cellStyle name="Comma  - Style4 2" xfId="1738"/>
    <cellStyle name="Comma  - Style4 3" xfId="1739"/>
    <cellStyle name="Comma  - Style5" xfId="1740"/>
    <cellStyle name="Comma  - Style5 2" xfId="1741"/>
    <cellStyle name="Comma  - Style5 3" xfId="1742"/>
    <cellStyle name="Comma  - Style6" xfId="1743"/>
    <cellStyle name="Comma  - Style6 2" xfId="1744"/>
    <cellStyle name="Comma  - Style6 3" xfId="1745"/>
    <cellStyle name="Comma  - Style7" xfId="1746"/>
    <cellStyle name="Comma  - Style7 2" xfId="1747"/>
    <cellStyle name="Comma  - Style7 3" xfId="1748"/>
    <cellStyle name="Comma  - Style8" xfId="1749"/>
    <cellStyle name="Comma  - Style8 2" xfId="1750"/>
    <cellStyle name="Comma  - Style8 3" xfId="1751"/>
    <cellStyle name="Comma [00]" xfId="1752"/>
    <cellStyle name="Comma [00] 2" xfId="1753"/>
    <cellStyle name="Comma [00] 3" xfId="1754"/>
    <cellStyle name="Comma [1]" xfId="1755"/>
    <cellStyle name="Comma 0" xfId="1756"/>
    <cellStyle name="Comma 0*" xfId="1757"/>
    <cellStyle name="Comma 0_ACCC" xfId="1758"/>
    <cellStyle name="Comma 10" xfId="1759"/>
    <cellStyle name="Comma 11" xfId="1760"/>
    <cellStyle name="Comma 12" xfId="1761"/>
    <cellStyle name="Comma 12 4" xfId="1762"/>
    <cellStyle name="Comma 13" xfId="1763"/>
    <cellStyle name="Comma 2" xfId="10"/>
    <cellStyle name="Comma 2 2" xfId="4"/>
    <cellStyle name="Comma 2 2 2" xfId="11"/>
    <cellStyle name="Comma 2 2 2 2" xfId="1764"/>
    <cellStyle name="Comma 2 2 2 2 2" xfId="1765"/>
    <cellStyle name="Comma 2 2 3" xfId="1766"/>
    <cellStyle name="Comma 2 2 3 2" xfId="1767"/>
    <cellStyle name="Comma 2 2 3 3" xfId="1768"/>
    <cellStyle name="Comma 2 2 4" xfId="1769"/>
    <cellStyle name="Comma 2 3" xfId="1770"/>
    <cellStyle name="Comma 2*" xfId="1771"/>
    <cellStyle name="Comma 2_Sales Data HZL" xfId="1772"/>
    <cellStyle name="Comma 3" xfId="12"/>
    <cellStyle name="Comma 3 2" xfId="13"/>
    <cellStyle name="Comma 3 2 2" xfId="1773"/>
    <cellStyle name="Comma 3 2 3" xfId="1774"/>
    <cellStyle name="Comma 3 2 4" xfId="1775"/>
    <cellStyle name="Comma 3 3" xfId="1776"/>
    <cellStyle name="Comma 3 3 2" xfId="1777"/>
    <cellStyle name="Comma 3 4" xfId="1778"/>
    <cellStyle name="Comma 3 4 2" xfId="1779"/>
    <cellStyle name="Comma 3 5" xfId="1780"/>
    <cellStyle name="Comma 3 6" xfId="1781"/>
    <cellStyle name="Comma 3 7" xfId="1782"/>
    <cellStyle name="Comma 3 8" xfId="1783"/>
    <cellStyle name="Comma 3*" xfId="1784"/>
    <cellStyle name="Comma 4" xfId="14"/>
    <cellStyle name="Comma 4 2" xfId="1785"/>
    <cellStyle name="Comma 4 2 2" xfId="1786"/>
    <cellStyle name="Comma 4 2 3" xfId="1787"/>
    <cellStyle name="Comma 4 3" xfId="1788"/>
    <cellStyle name="Comma 4 4" xfId="1789"/>
    <cellStyle name="Comma 5" xfId="15"/>
    <cellStyle name="Comma 5 2" xfId="1790"/>
    <cellStyle name="Comma 5 2 2" xfId="1791"/>
    <cellStyle name="Comma 5 3" xfId="1792"/>
    <cellStyle name="Comma 5 4" xfId="1793"/>
    <cellStyle name="Comma 6" xfId="1794"/>
    <cellStyle name="Comma 6 2" xfId="1795"/>
    <cellStyle name="Comma 6 2 2" xfId="1796"/>
    <cellStyle name="Comma 6 2 3" xfId="1797"/>
    <cellStyle name="Comma 6 3" xfId="1798"/>
    <cellStyle name="Comma 7" xfId="59"/>
    <cellStyle name="Comma 8" xfId="1799"/>
    <cellStyle name="Comma 9" xfId="1800"/>
    <cellStyle name="Comma(1)" xfId="1801"/>
    <cellStyle name="Comma*" xfId="1802"/>
    <cellStyle name="Comma, 1 dec" xfId="1803"/>
    <cellStyle name="Comma, 1 dec 2" xfId="1804"/>
    <cellStyle name="Comma[1]" xfId="1805"/>
    <cellStyle name="Comma0" xfId="1806"/>
    <cellStyle name="Comma0 2" xfId="1807"/>
    <cellStyle name="Comma0 3" xfId="1808"/>
    <cellStyle name="Comma0 4" xfId="1809"/>
    <cellStyle name="Comma1dp" xfId="1810"/>
    <cellStyle name="Company" xfId="1811"/>
    <cellStyle name="Company name" xfId="1812"/>
    <cellStyle name="comps" xfId="1813"/>
    <cellStyle name="Copied" xfId="1814"/>
    <cellStyle name="CoTitle" xfId="1815"/>
    <cellStyle name="Cover Date" xfId="1816"/>
    <cellStyle name="Cover Date 2" xfId="1817"/>
    <cellStyle name="Cover Date 3" xfId="1818"/>
    <cellStyle name="Cover Date 4" xfId="1819"/>
    <cellStyle name="Cover Subtitle" xfId="1820"/>
    <cellStyle name="Cover Subtitle 2" xfId="1821"/>
    <cellStyle name="Cover Subtitle 3" xfId="1822"/>
    <cellStyle name="Cover Subtitle 4" xfId="1823"/>
    <cellStyle name="Cover Title" xfId="1824"/>
    <cellStyle name="Cover Title 2" xfId="1825"/>
    <cellStyle name="Cover Title 3" xfId="1826"/>
    <cellStyle name="Cover Title 4" xfId="1827"/>
    <cellStyle name="CurRatio" xfId="1828"/>
    <cellStyle name="CurRatio 2" xfId="1829"/>
    <cellStyle name="CurRatio 3" xfId="1830"/>
    <cellStyle name="CurRatio 4" xfId="1831"/>
    <cellStyle name="Currency (3)" xfId="1832"/>
    <cellStyle name="Currency [00]" xfId="1833"/>
    <cellStyle name="Currency [2]" xfId="1834"/>
    <cellStyle name="Currency 0" xfId="1835"/>
    <cellStyle name="Currency 2" xfId="16"/>
    <cellStyle name="Currency 2*" xfId="1836"/>
    <cellStyle name="Currency 3" xfId="1837"/>
    <cellStyle name="Currency*" xfId="1838"/>
    <cellStyle name="Currency0" xfId="1839"/>
    <cellStyle name="Currency0 2" xfId="1840"/>
    <cellStyle name="Currency0 3" xfId="1841"/>
    <cellStyle name="Currency0 4" xfId="1842"/>
    <cellStyle name="Currency2" xfId="1843"/>
    <cellStyle name="CUS.Work.Area" xfId="1844"/>
    <cellStyle name="CUS.Work.Area 2" xfId="1845"/>
    <cellStyle name="CUS.Work.Area 3" xfId="1846"/>
    <cellStyle name="CUS.Work.Area 4" xfId="1847"/>
    <cellStyle name="custom" xfId="1848"/>
    <cellStyle name="Custom - Style1" xfId="1849"/>
    <cellStyle name="Custom - Style8" xfId="17"/>
    <cellStyle name="DarkBlue" xfId="1850"/>
    <cellStyle name="Data   - Style2" xfId="18"/>
    <cellStyle name="Data (mio Rp)" xfId="1851"/>
    <cellStyle name="Data Area" xfId="1852"/>
    <cellStyle name="Data_0dp" xfId="1853"/>
    <cellStyle name="Date" xfId="1854"/>
    <cellStyle name="Date Aligned" xfId="1855"/>
    <cellStyle name="Date Aligned*" xfId="1856"/>
    <cellStyle name="Date Short" xfId="1857"/>
    <cellStyle name="Date_Gosunda DAM Pump House" xfId="1858"/>
    <cellStyle name="Dec" xfId="1859"/>
    <cellStyle name="Define your own named style" xfId="1860"/>
    <cellStyle name="DELTA" xfId="1861"/>
    <cellStyle name="DELTA 2" xfId="1862"/>
    <cellStyle name="DELTA 3" xfId="1863"/>
    <cellStyle name="Derive" xfId="1864"/>
    <cellStyle name="Dezimal [0]_NEGS" xfId="1865"/>
    <cellStyle name="Dezimal_NEGS" xfId="1866"/>
    <cellStyle name="d-mmm-yy" xfId="1867"/>
    <cellStyle name="Dollar" xfId="1868"/>
    <cellStyle name="Dotted Line" xfId="1869"/>
    <cellStyle name="Double Accounting" xfId="1870"/>
    <cellStyle name="DOWNFOOT" xfId="1871"/>
    <cellStyle name="Draw lines around data in range" xfId="1872"/>
    <cellStyle name="Draw shadow and lines within range" xfId="1873"/>
    <cellStyle name="Driver" xfId="1874"/>
    <cellStyle name="Enlarge title text, yellow on blue" xfId="1875"/>
    <cellStyle name="Enter Currency (0)" xfId="1876"/>
    <cellStyle name="Enter Currency (0) 2" xfId="1877"/>
    <cellStyle name="Enter Currency (0) 3" xfId="1878"/>
    <cellStyle name="Enter Currency (2)" xfId="1879"/>
    <cellStyle name="Enter Units (0)" xfId="1880"/>
    <cellStyle name="Enter Units (0) 2" xfId="1881"/>
    <cellStyle name="Enter Units (0) 3" xfId="1882"/>
    <cellStyle name="Enter Units (1)" xfId="1883"/>
    <cellStyle name="Enter Units (1) 2" xfId="1884"/>
    <cellStyle name="Enter Units (1) 3" xfId="1885"/>
    <cellStyle name="Enter Units (2)" xfId="1886"/>
    <cellStyle name="Entered" xfId="1887"/>
    <cellStyle name="EnterpriseTable[1]" xfId="1888"/>
    <cellStyle name="Entries" xfId="1889"/>
    <cellStyle name="ERROR" xfId="1890"/>
    <cellStyle name="EsText" xfId="1891"/>
    <cellStyle name="Estimate" xfId="1892"/>
    <cellStyle name="Estimate 2" xfId="1893"/>
    <cellStyle name="Estimate 3" xfId="1894"/>
    <cellStyle name="Estimate 4" xfId="1895"/>
    <cellStyle name="Euro" xfId="1896"/>
    <cellStyle name="Excel Built-in Normal" xfId="1897"/>
    <cellStyle name="Explanatory Text 2" xfId="1898"/>
    <cellStyle name="Explanatory Text 2 2" xfId="1899"/>
    <cellStyle name="Explanatory Text 2 3" xfId="1900"/>
    <cellStyle name="Explanatory Text 3" xfId="1901"/>
    <cellStyle name="External File Cells" xfId="1902"/>
    <cellStyle name="External File Cells 2" xfId="1903"/>
    <cellStyle name="F2" xfId="1904"/>
    <cellStyle name="F3" xfId="1905"/>
    <cellStyle name="F4" xfId="1906"/>
    <cellStyle name="F5" xfId="1907"/>
    <cellStyle name="F6" xfId="1908"/>
    <cellStyle name="F7" xfId="1909"/>
    <cellStyle name="F8" xfId="1910"/>
    <cellStyle name="fa_data_bold_1_grouped" xfId="54"/>
    <cellStyle name="FF" xfId="1911"/>
    <cellStyle name="Figure" xfId="1912"/>
    <cellStyle name="Figures[0]" xfId="1913"/>
    <cellStyle name="Fixed" xfId="1914"/>
    <cellStyle name="Followed Hyperlink" xfId="57" builtinId="9" hidden="1"/>
    <cellStyle name="Fol㳬owed Hyperlink_NRS2001" xfId="1915"/>
    <cellStyle name="Footer SBILogo1" xfId="1916"/>
    <cellStyle name="Footer SBILogo1 2" xfId="1917"/>
    <cellStyle name="Footer SBILogo1 3" xfId="1918"/>
    <cellStyle name="Footer SBILogo1 4" xfId="1919"/>
    <cellStyle name="Footer SBILogo2" xfId="1920"/>
    <cellStyle name="Footer SBILogo2 2" xfId="1921"/>
    <cellStyle name="Footer SBILogo2 3" xfId="1922"/>
    <cellStyle name="Footer SBILogo2 4" xfId="1923"/>
    <cellStyle name="Footnote" xfId="1924"/>
    <cellStyle name="Footnote 2" xfId="1925"/>
    <cellStyle name="Footnote 3" xfId="1926"/>
    <cellStyle name="Footnote 4" xfId="1927"/>
    <cellStyle name="Footnote Reference" xfId="1928"/>
    <cellStyle name="Footnote Reference 2" xfId="1929"/>
    <cellStyle name="Footnote Reference 3" xfId="1930"/>
    <cellStyle name="Footnote Reference 4" xfId="1931"/>
    <cellStyle name="Footnote_~2341239" xfId="1932"/>
    <cellStyle name="Forecast Cells" xfId="1933"/>
    <cellStyle name="Forecast Cells 2" xfId="1934"/>
    <cellStyle name="FORM" xfId="1935"/>
    <cellStyle name="Format a column of totals" xfId="1936"/>
    <cellStyle name="Format a row of totals" xfId="1937"/>
    <cellStyle name="Format text as bold, black on yello" xfId="1938"/>
    <cellStyle name="Formula" xfId="1939"/>
    <cellStyle name="fourdecplace" xfId="1940"/>
    <cellStyle name="fourdecplace 2" xfId="1941"/>
    <cellStyle name="G1_1999 figures" xfId="1942"/>
    <cellStyle name="General" xfId="1943"/>
    <cellStyle name="General 2" xfId="1944"/>
    <cellStyle name="General 3" xfId="1945"/>
    <cellStyle name="General 4" xfId="1946"/>
    <cellStyle name="Good 2" xfId="1947"/>
    <cellStyle name="Good 2 2" xfId="1948"/>
    <cellStyle name="Good 2 3" xfId="1949"/>
    <cellStyle name="Good 3" xfId="1950"/>
    <cellStyle name="Grey" xfId="1951"/>
    <cellStyle name="Grey 2" xfId="1952"/>
    <cellStyle name="H_1998_col_head" xfId="1953"/>
    <cellStyle name="H_1998_col_head_BHI" xfId="1954"/>
    <cellStyle name="H_1998_col_head_BHI_working7" xfId="1955"/>
    <cellStyle name="H_1998_col_head_BHI_working7 2" xfId="1956"/>
    <cellStyle name="H_1998_col_head_BJS" xfId="1957"/>
    <cellStyle name="H_1998_col_head_bjs-working" xfId="1958"/>
    <cellStyle name="H_1998_col_head_bjs-working 2" xfId="1959"/>
    <cellStyle name="H_1998_col_head_bjs-working9" xfId="1960"/>
    <cellStyle name="H_1998_col_head_bjs-working9 2" xfId="1961"/>
    <cellStyle name="H_1998_col_head_CF" xfId="1962"/>
    <cellStyle name="H_1998_col_head_CF 2" xfId="1963"/>
    <cellStyle name="H_1998_col_head_Completion&amp;Production Systems" xfId="1964"/>
    <cellStyle name="H_1998_col_head_Completion&amp;Production Systems 2" xfId="1965"/>
    <cellStyle name="H_1998_col_head_EVA" xfId="1966"/>
    <cellStyle name="H_1998_col_head_EVA 2" xfId="1967"/>
    <cellStyle name="H_1998_col_head_HAL" xfId="1968"/>
    <cellStyle name="H_1998_col_head_HAL - 7" xfId="1969"/>
    <cellStyle name="H_1998_col_head_HALY_working13" xfId="1970"/>
    <cellStyle name="H_1998_col_head_HALY_working13 2" xfId="1971"/>
    <cellStyle name="H_1998_col_head_HALY_working15" xfId="1972"/>
    <cellStyle name="H_1998_col_head_HALY_working15 2" xfId="1973"/>
    <cellStyle name="H_1998_col_head_IS" xfId="1974"/>
    <cellStyle name="H_1998_col_head_IS - Driver" xfId="1975"/>
    <cellStyle name="H_1998_col_head_IS - Driver 2" xfId="1976"/>
    <cellStyle name="H_1998_col_head_IS - Rptd" xfId="1977"/>
    <cellStyle name="H_1998_col_head_IS - Rptd 2" xfId="1978"/>
    <cellStyle name="H_1998_col_head_IS - Rptd_1" xfId="1979"/>
    <cellStyle name="H_1998_col_head_IS Driver" xfId="1980"/>
    <cellStyle name="H_1998_col_head_IS Driver 2" xfId="1981"/>
    <cellStyle name="H_1998_col_head_LoneStar-working" xfId="1982"/>
    <cellStyle name="H_1998_col_head_LoneStar-working 2" xfId="1983"/>
    <cellStyle name="H_1998_col_head_LoneStar-working 4" xfId="1984"/>
    <cellStyle name="H_1998_col_head_LoneStar-working 4 2" xfId="1985"/>
    <cellStyle name="H_1998_col_head_LSS" xfId="1986"/>
    <cellStyle name="H_1998_col_head_Multiples Tab" xfId="1987"/>
    <cellStyle name="H_1998_col_head_Offshore Products" xfId="1988"/>
    <cellStyle name="H_1998_col_head_Offshore Products 2" xfId="1989"/>
    <cellStyle name="H_1998_col_head_Oilfield" xfId="1990"/>
    <cellStyle name="H_1998_col_head_Oilfield 2" xfId="1991"/>
    <cellStyle name="H_1998_col_head_Sheet1" xfId="1992"/>
    <cellStyle name="H_1998_col_head_Sheet1 2" xfId="1993"/>
    <cellStyle name="H_1998_col_head_SII" xfId="1994"/>
    <cellStyle name="H_1998_col_head_SII 2" xfId="1995"/>
    <cellStyle name="H_1998_col_head_SII-Post 3Q05 v4" xfId="1996"/>
    <cellStyle name="H_1998_col_head_SII-Post 3Q05 v4 2" xfId="1997"/>
    <cellStyle name="H_1998_col_head_SLB" xfId="1998"/>
    <cellStyle name="H_1998_col_head_SLB-working7" xfId="1999"/>
    <cellStyle name="H_1998_col_head_SLB-working7 2" xfId="2000"/>
    <cellStyle name="H_1998_col_head_Sterlite 4QFY10 result update" xfId="2001"/>
    <cellStyle name="H_1998_col_head_Sterlite 4QFY10 result update 2" xfId="2002"/>
    <cellStyle name="H_1998_col_head_Tubulars" xfId="2003"/>
    <cellStyle name="H_1998_col_head_Tubulars 2" xfId="2004"/>
    <cellStyle name="H_1998_col_head_VTS" xfId="2005"/>
    <cellStyle name="H_1998_col_head_VTS-working8r" xfId="2006"/>
    <cellStyle name="H_1998_col_head_VTS-working8r 2" xfId="2007"/>
    <cellStyle name="H_1998_col_head_Well Site Srvs" xfId="2008"/>
    <cellStyle name="H_1998_col_head_Well Site Srvs 2" xfId="2009"/>
    <cellStyle name="H_1998_col_head_WFT" xfId="2010"/>
    <cellStyle name="H_1998_col_head_WFTworking9" xfId="2011"/>
    <cellStyle name="H_1998_col_head_WFTworking9 2" xfId="2012"/>
    <cellStyle name="H_1999_col_head" xfId="2013"/>
    <cellStyle name="H1_1998 figures" xfId="2014"/>
    <cellStyle name="hard no." xfId="2015"/>
    <cellStyle name="hard no. 2" xfId="2016"/>
    <cellStyle name="Hard Percent" xfId="2017"/>
    <cellStyle name="Head - Style2" xfId="2018"/>
    <cellStyle name="head1" xfId="2019"/>
    <cellStyle name="head2" xfId="2020"/>
    <cellStyle name="Header" xfId="19"/>
    <cellStyle name="Header 2" xfId="2021"/>
    <cellStyle name="Header 3" xfId="2022"/>
    <cellStyle name="Header 4" xfId="2023"/>
    <cellStyle name="Header Draft Stamp" xfId="2024"/>
    <cellStyle name="Header Draft Stamp 2" xfId="2025"/>
    <cellStyle name="Header Draft Stamp 3" xfId="2026"/>
    <cellStyle name="Header Draft Stamp 4" xfId="2027"/>
    <cellStyle name="Header_~2341239" xfId="2028"/>
    <cellStyle name="Header1" xfId="2029"/>
    <cellStyle name="Header2" xfId="2030"/>
    <cellStyle name="Heading" xfId="20"/>
    <cellStyle name="Heading 1 2" xfId="2031"/>
    <cellStyle name="Heading 1 2 2" xfId="2032"/>
    <cellStyle name="Heading 1 2 3" xfId="2033"/>
    <cellStyle name="Heading 1 3" xfId="2034"/>
    <cellStyle name="Heading 1 Above" xfId="2035"/>
    <cellStyle name="Heading 1 Above 2" xfId="2036"/>
    <cellStyle name="Heading 1 Above 3" xfId="2037"/>
    <cellStyle name="Heading 1 Above 4" xfId="2038"/>
    <cellStyle name="Heading 1+" xfId="2039"/>
    <cellStyle name="Heading 1+ 2" xfId="2040"/>
    <cellStyle name="Heading 1+ 3" xfId="2041"/>
    <cellStyle name="Heading 1+ 4" xfId="2042"/>
    <cellStyle name="Heading 2 2" xfId="2043"/>
    <cellStyle name="Heading 2 2 2" xfId="2044"/>
    <cellStyle name="Heading 2 2 3" xfId="2045"/>
    <cellStyle name="Heading 2 3" xfId="2046"/>
    <cellStyle name="Heading 2 Below" xfId="2047"/>
    <cellStyle name="Heading 2 Below 2" xfId="2048"/>
    <cellStyle name="Heading 2 Below 3" xfId="2049"/>
    <cellStyle name="Heading 2 Below 4" xfId="2050"/>
    <cellStyle name="Heading 2+" xfId="2051"/>
    <cellStyle name="Heading 2+ 2" xfId="2052"/>
    <cellStyle name="Heading 2+ 3" xfId="2053"/>
    <cellStyle name="Heading 2+ 4" xfId="2054"/>
    <cellStyle name="Heading 3 2" xfId="2055"/>
    <cellStyle name="Heading 3 2 2" xfId="2056"/>
    <cellStyle name="Heading 3 2 3" xfId="2057"/>
    <cellStyle name="Heading 3 3" xfId="2058"/>
    <cellStyle name="Heading 3+" xfId="2059"/>
    <cellStyle name="Heading 3+ 2" xfId="2060"/>
    <cellStyle name="Heading 3+ 3" xfId="2061"/>
    <cellStyle name="Heading 3+ 4" xfId="2062"/>
    <cellStyle name="Heading 4 2" xfId="2063"/>
    <cellStyle name="Heading 4 2 2" xfId="2064"/>
    <cellStyle name="Heading 4 2 3" xfId="2065"/>
    <cellStyle name="Heading 4 3" xfId="2066"/>
    <cellStyle name="Heading 5" xfId="2067"/>
    <cellStyle name="Heading 6" xfId="2068"/>
    <cellStyle name="Heading1" xfId="21"/>
    <cellStyle name="Heading2" xfId="2069"/>
    <cellStyle name="Helv" xfId="2070"/>
    <cellStyle name="HK$" xfId="2071"/>
    <cellStyle name="Hyperlink" xfId="56" builtinId="8" hidden="1"/>
    <cellStyle name="Hyperlink 2" xfId="2072"/>
    <cellStyle name="Hyperlink 2 2" xfId="2073"/>
    <cellStyle name="Hyperlink 2 3" xfId="2074"/>
    <cellStyle name="Hyperlink 2 3 2" xfId="2075"/>
    <cellStyle name="Hyperlink 2 3 3" xfId="2076"/>
    <cellStyle name="Hypertextový odkaz" xfId="2077"/>
    <cellStyle name="Income" xfId="2078"/>
    <cellStyle name="Income 2" xfId="2079"/>
    <cellStyle name="Income 3" xfId="2080"/>
    <cellStyle name="Income 4" xfId="2081"/>
    <cellStyle name="Indent Bold" xfId="2082"/>
    <cellStyle name="Indent Normal" xfId="2083"/>
    <cellStyle name="Info_Main" xfId="2084"/>
    <cellStyle name="Input [yellow]" xfId="2085"/>
    <cellStyle name="Input [yellow] 2" xfId="2086"/>
    <cellStyle name="Input 2" xfId="2087"/>
    <cellStyle name="Input 2 2" xfId="2088"/>
    <cellStyle name="Input 2 3" xfId="2089"/>
    <cellStyle name="Input 3" xfId="2090"/>
    <cellStyle name="Input Cells" xfId="2091"/>
    <cellStyle name="Input Cells 2" xfId="2092"/>
    <cellStyle name="Input Cells 3" xfId="2093"/>
    <cellStyle name="Input Cells 4" xfId="2094"/>
    <cellStyle name="Input Currency" xfId="2095"/>
    <cellStyle name="Input Currency 2" xfId="2096"/>
    <cellStyle name="Input Currency_WACC" xfId="2097"/>
    <cellStyle name="Input Multiple" xfId="2098"/>
    <cellStyle name="Input Percent" xfId="2099"/>
    <cellStyle name="Input1dp" xfId="2100"/>
    <cellStyle name="InputCurrency" xfId="2101"/>
    <cellStyle name="InputCurrency2" xfId="2102"/>
    <cellStyle name="InputData" xfId="2103"/>
    <cellStyle name="InputData 2" xfId="2104"/>
    <cellStyle name="InputDate" xfId="2105"/>
    <cellStyle name="InputInfo" xfId="2106"/>
    <cellStyle name="InputMultiple1" xfId="2107"/>
    <cellStyle name="Input-Output" xfId="2108"/>
    <cellStyle name="InputPercent" xfId="2109"/>
    <cellStyle name="InputPercent1" xfId="2110"/>
    <cellStyle name="InputSheet" xfId="2111"/>
    <cellStyle name="Integer" xfId="2112"/>
    <cellStyle name="ITALICS" xfId="2113"/>
    <cellStyle name="Item" xfId="2114"/>
    <cellStyle name="Item 2" xfId="2115"/>
    <cellStyle name="Item 3" xfId="2116"/>
    <cellStyle name="Item 4" xfId="2117"/>
    <cellStyle name="Item1" xfId="2118"/>
    <cellStyle name="Item2" xfId="2119"/>
    <cellStyle name="Item3" xfId="2120"/>
    <cellStyle name="ItemTot" xfId="2121"/>
    <cellStyle name="ItemTypeClass" xfId="2122"/>
    <cellStyle name="Jason" xfId="2123"/>
    <cellStyle name="JOAN" xfId="2124"/>
    <cellStyle name="Joe" xfId="2125"/>
    <cellStyle name="Korean Won" xfId="2126"/>
    <cellStyle name="Korean Won 2" xfId="2127"/>
    <cellStyle name="Korean Won 3" xfId="2128"/>
    <cellStyle name="Korean Won 4" xfId="2129"/>
    <cellStyle name="Label_Manual" xfId="2130"/>
    <cellStyle name="Labels - Style3" xfId="22"/>
    <cellStyle name="LEVERS69" xfId="2131"/>
    <cellStyle name="Link" xfId="2132"/>
    <cellStyle name="Link Currency (0)" xfId="2133"/>
    <cellStyle name="Link Currency (0) 2" xfId="2134"/>
    <cellStyle name="Link Currency (0) 3" xfId="2135"/>
    <cellStyle name="Link Currency (2)" xfId="2136"/>
    <cellStyle name="Link Units (0)" xfId="2137"/>
    <cellStyle name="Link Units (0) 2" xfId="2138"/>
    <cellStyle name="Link Units (0) 3" xfId="2139"/>
    <cellStyle name="Link Units (1)" xfId="2140"/>
    <cellStyle name="Link Units (1) 2" xfId="2141"/>
    <cellStyle name="Link Units (1) 3" xfId="2142"/>
    <cellStyle name="Link Units (2)" xfId="2143"/>
    <cellStyle name="Linked" xfId="2144"/>
    <cellStyle name="Linked Cell 2" xfId="2145"/>
    <cellStyle name="Linked Cell 2 2" xfId="2146"/>
    <cellStyle name="Linked Cell 2 3" xfId="2147"/>
    <cellStyle name="Linked Cell 3" xfId="2148"/>
    <cellStyle name="Locked" xfId="2149"/>
    <cellStyle name="Locked 2" xfId="2150"/>
    <cellStyle name="mahesh" xfId="2151"/>
    <cellStyle name="Mainhead" xfId="2152"/>
    <cellStyle name="margenta-f" xfId="2153"/>
    <cellStyle name="MedLine(B)" xfId="2154"/>
    <cellStyle name="MedLines(2)" xfId="2155"/>
    <cellStyle name="Millares [0]_AUDIO" xfId="2156"/>
    <cellStyle name="Millares_AIRTEL08" xfId="2157"/>
    <cellStyle name="Milliers [0]_!!!GO" xfId="2158"/>
    <cellStyle name="Milliers_!!!GO" xfId="2159"/>
    <cellStyle name="mmm" xfId="2160"/>
    <cellStyle name="mmm-yy" xfId="2161"/>
    <cellStyle name="Moneda [0]_AUDIO" xfId="2162"/>
    <cellStyle name="Moneda_AIRTEL08" xfId="2163"/>
    <cellStyle name="Monétaire [0]_!!!GO" xfId="2164"/>
    <cellStyle name="Monétaire_!!!GO" xfId="2165"/>
    <cellStyle name="Month" xfId="2166"/>
    <cellStyle name="Multiple" xfId="2167"/>
    <cellStyle name="Multiple1" xfId="2168"/>
    <cellStyle name="N/Y" xfId="2169"/>
    <cellStyle name="Neutral 2" xfId="2170"/>
    <cellStyle name="Neutral 2 2" xfId="2171"/>
    <cellStyle name="Neutral 2 3" xfId="2172"/>
    <cellStyle name="Neutral 3" xfId="2173"/>
    <cellStyle name="New" xfId="2174"/>
    <cellStyle name="New 2" xfId="2175"/>
    <cellStyle name="no dec" xfId="2176"/>
    <cellStyle name="No Decimal" xfId="2177"/>
    <cellStyle name="No Decimal 2" xfId="2178"/>
    <cellStyle name="No Decimal 3" xfId="2179"/>
    <cellStyle name="No Decimal 4" xfId="2180"/>
    <cellStyle name="Nodec" xfId="2181"/>
    <cellStyle name="non-input" xfId="2182"/>
    <cellStyle name="non-input 2" xfId="2183"/>
    <cellStyle name="non-input 3" xfId="2184"/>
    <cellStyle name="non-input 4" xfId="2185"/>
    <cellStyle name="Normal" xfId="0" builtinId="0"/>
    <cellStyle name="Normal - Style1" xfId="2186"/>
    <cellStyle name="Normal (no,)" xfId="2187"/>
    <cellStyle name="Normal 10" xfId="2188"/>
    <cellStyle name="Normal 10 2 2" xfId="2189"/>
    <cellStyle name="Normal 10 3 3" xfId="52"/>
    <cellStyle name="Normal 11" xfId="2190"/>
    <cellStyle name="Normal 12" xfId="2191"/>
    <cellStyle name="Normal 13" xfId="2192"/>
    <cellStyle name="Normal 14" xfId="2193"/>
    <cellStyle name="Normal 15" xfId="2194"/>
    <cellStyle name="Normal 15 2" xfId="2195"/>
    <cellStyle name="Normal 16" xfId="2196"/>
    <cellStyle name="Normal 17" xfId="2197"/>
    <cellStyle name="Normal 18" xfId="2198"/>
    <cellStyle name="Normal 19" xfId="2199"/>
    <cellStyle name="Normal 2" xfId="23"/>
    <cellStyle name="Normal 2 10" xfId="24"/>
    <cellStyle name="Normal 2 2" xfId="25"/>
    <cellStyle name="Normal 2 2 2" xfId="26"/>
    <cellStyle name="Normal 2 2 2 2" xfId="2200"/>
    <cellStyle name="Normal 2 2 2 2 2" xfId="53"/>
    <cellStyle name="Normal 2 2 2 2 3" xfId="2201"/>
    <cellStyle name="Normal 2 2 2 3" xfId="2202"/>
    <cellStyle name="Normal 2 2 2 4" xfId="2203"/>
    <cellStyle name="Normal 2 2 3" xfId="55"/>
    <cellStyle name="Normal 2 2 3 2" xfId="2204"/>
    <cellStyle name="Normal 2 2 3 3" xfId="2205"/>
    <cellStyle name="Normal 2 2 3 4" xfId="2206"/>
    <cellStyle name="Normal 2 2 4" xfId="2207"/>
    <cellStyle name="Normal 2 2 4 2" xfId="2208"/>
    <cellStyle name="Normal 2 2 4 3" xfId="2209"/>
    <cellStyle name="Normal 2 2 5" xfId="2210"/>
    <cellStyle name="Normal 2 3" xfId="2211"/>
    <cellStyle name="Normal 2 4" xfId="2212"/>
    <cellStyle name="Normal 2 4 2" xfId="2213"/>
    <cellStyle name="Normal 2 4 3" xfId="2214"/>
    <cellStyle name="Normal 2 4 4" xfId="2215"/>
    <cellStyle name="Normal 2 5" xfId="2216"/>
    <cellStyle name="Normal 2 5 2" xfId="2217"/>
    <cellStyle name="Normal 2 5 3" xfId="2218"/>
    <cellStyle name="Normal 20" xfId="2219"/>
    <cellStyle name="Normal 21" xfId="2220"/>
    <cellStyle name="Normal 22" xfId="2221"/>
    <cellStyle name="Normal 23" xfId="2222"/>
    <cellStyle name="Normal 24" xfId="2223"/>
    <cellStyle name="Normal 25" xfId="2224"/>
    <cellStyle name="Normal 26" xfId="2225"/>
    <cellStyle name="Normal 27" xfId="2226"/>
    <cellStyle name="Normal 28" xfId="2227"/>
    <cellStyle name="Normal 29" xfId="2228"/>
    <cellStyle name="Normal 3" xfId="27"/>
    <cellStyle name="Normal 3 2" xfId="28"/>
    <cellStyle name="Normal 3 2 2" xfId="3"/>
    <cellStyle name="Normal 30" xfId="2229"/>
    <cellStyle name="Normal 31" xfId="2743"/>
    <cellStyle name="Normal 32" xfId="2230"/>
    <cellStyle name="Normal 33" xfId="2231"/>
    <cellStyle name="Normal 34" xfId="2744"/>
    <cellStyle name="Normal 39" xfId="2232"/>
    <cellStyle name="Normal 4" xfId="29"/>
    <cellStyle name="Normal 4 2" xfId="2233"/>
    <cellStyle name="Normal 4 2 2" xfId="2234"/>
    <cellStyle name="Normal 4 2 3" xfId="2235"/>
    <cellStyle name="Normal 4 3" xfId="2236"/>
    <cellStyle name="Normal 40" xfId="2237"/>
    <cellStyle name="Normal 41" xfId="2238"/>
    <cellStyle name="Normal 42" xfId="2239"/>
    <cellStyle name="Normal 43" xfId="2240"/>
    <cellStyle name="Normal 44" xfId="2241"/>
    <cellStyle name="Normal 5" xfId="30"/>
    <cellStyle name="Normal 5 2" xfId="2242"/>
    <cellStyle name="Normal 5 3" xfId="2243"/>
    <cellStyle name="Normal 5 4" xfId="2244"/>
    <cellStyle name="Normal 55" xfId="2245"/>
    <cellStyle name="Normal 56" xfId="2246"/>
    <cellStyle name="Normal 57" xfId="2247"/>
    <cellStyle name="Normal 58" xfId="2248"/>
    <cellStyle name="Normal 59" xfId="2249"/>
    <cellStyle name="Normal 6" xfId="2250"/>
    <cellStyle name="Normal 6 2" xfId="2251"/>
    <cellStyle name="Normal 6 3" xfId="2252"/>
    <cellStyle name="Normal 60" xfId="2253"/>
    <cellStyle name="Normal 61" xfId="2254"/>
    <cellStyle name="Normal 62" xfId="2255"/>
    <cellStyle name="Normal 63" xfId="2256"/>
    <cellStyle name="Normal 64" xfId="2257"/>
    <cellStyle name="Normal 65" xfId="2258"/>
    <cellStyle name="Normal 66" xfId="2259"/>
    <cellStyle name="Normal 67" xfId="2260"/>
    <cellStyle name="Normal 68" xfId="2261"/>
    <cellStyle name="Normal 69" xfId="2262"/>
    <cellStyle name="Normal 7" xfId="58"/>
    <cellStyle name="Normal 70" xfId="2263"/>
    <cellStyle name="Normal 71" xfId="2264"/>
    <cellStyle name="Normal 72" xfId="2265"/>
    <cellStyle name="Normal 8" xfId="2266"/>
    <cellStyle name="Normal 8 2" xfId="2267"/>
    <cellStyle name="Normal 8 2 2" xfId="2268"/>
    <cellStyle name="Normal 8 2 3" xfId="2269"/>
    <cellStyle name="Normal 8 3" xfId="2270"/>
    <cellStyle name="Normal 9" xfId="2271"/>
    <cellStyle name="Normal 9 2" xfId="2272"/>
    <cellStyle name="Normal 9 3" xfId="2273"/>
    <cellStyle name="Normal Bold" xfId="2274"/>
    <cellStyle name="Normal Bold 2" xfId="2275"/>
    <cellStyle name="Normal Cells" xfId="2276"/>
    <cellStyle name="Normal Cells 2" xfId="2277"/>
    <cellStyle name="Normal Cells 3" xfId="2278"/>
    <cellStyle name="Normal Cells 4" xfId="2279"/>
    <cellStyle name="Normal Indent 1 sp" xfId="2280"/>
    <cellStyle name="Normal Indent 1 sp bold und" xfId="2281"/>
    <cellStyle name="Normal Indent 1 sp_2303-temp" xfId="2282"/>
    <cellStyle name="Normal(0)" xfId="2283"/>
    <cellStyle name="normal1" xfId="2284"/>
    <cellStyle name="Normal2" xfId="2285"/>
    <cellStyle name="NormalGB" xfId="2286"/>
    <cellStyle name="NormalGB 2" xfId="2287"/>
    <cellStyle name="NormalGB 3" xfId="2288"/>
    <cellStyle name="NormalGB 4" xfId="2289"/>
    <cellStyle name="Normml_NPY" xfId="2290"/>
    <cellStyle name="Note 2" xfId="2291"/>
    <cellStyle name="Note 2 2" xfId="2292"/>
    <cellStyle name="Note 2 3" xfId="2293"/>
    <cellStyle name="Note 3" xfId="2294"/>
    <cellStyle name="Notes" xfId="2295"/>
    <cellStyle name="Number" xfId="2296"/>
    <cellStyle name="number2" xfId="2297"/>
    <cellStyle name="NumGen" xfId="2298"/>
    <cellStyle name="NumPcnt(2)" xfId="2299"/>
    <cellStyle name="NumTh(0)" xfId="2300"/>
    <cellStyle name="NumThRed(2)" xfId="2301"/>
    <cellStyle name="Œ…‹æØ‚è [0.00]_GE 3 MINIMUM" xfId="2302"/>
    <cellStyle name="Œ…‹æØ‚è_GE 3 MINIMUM" xfId="2303"/>
    <cellStyle name="Onedec" xfId="2304"/>
    <cellStyle name="original cost" xfId="2305"/>
    <cellStyle name="OtherSEEntry" xfId="2306"/>
    <cellStyle name="Output 2" xfId="2307"/>
    <cellStyle name="Output 2 2" xfId="2308"/>
    <cellStyle name="Output 2 3" xfId="2309"/>
    <cellStyle name="Output 3" xfId="2310"/>
    <cellStyle name="over" xfId="2311"/>
    <cellStyle name="over 2" xfId="2312"/>
    <cellStyle name="Page header" xfId="2313"/>
    <cellStyle name="Page Number" xfId="2314"/>
    <cellStyle name="Page Number 2" xfId="2315"/>
    <cellStyle name="Page Number 3" xfId="2316"/>
    <cellStyle name="Page Number 4" xfId="2317"/>
    <cellStyle name="paint" xfId="2318"/>
    <cellStyle name="ParaHead" xfId="2319"/>
    <cellStyle name="patterns" xfId="2320"/>
    <cellStyle name="patterns 2" xfId="2321"/>
    <cellStyle name="PctLine" xfId="2322"/>
    <cellStyle name="PER" xfId="2323"/>
    <cellStyle name="per.style" xfId="2324"/>
    <cellStyle name="per.style 2" xfId="2325"/>
    <cellStyle name="per.style 3" xfId="2326"/>
    <cellStyle name="per.style 4" xfId="2327"/>
    <cellStyle name="PER_2303-temp" xfId="2328"/>
    <cellStyle name="Percent" xfId="2" builtinId="5"/>
    <cellStyle name="Percent (0)" xfId="2329"/>
    <cellStyle name="Percent (0) 2" xfId="2330"/>
    <cellStyle name="Percent (0) 3" xfId="2331"/>
    <cellStyle name="Percent (0.0)" xfId="2332"/>
    <cellStyle name="Percent (0.00)" xfId="2333"/>
    <cellStyle name="Percent [0]" xfId="2334"/>
    <cellStyle name="Percent [00]" xfId="2335"/>
    <cellStyle name="Percent [00] 2" xfId="2336"/>
    <cellStyle name="Percent [00] 3" xfId="2337"/>
    <cellStyle name="Percent [1]" xfId="2338"/>
    <cellStyle name="Percent [1] 2" xfId="2339"/>
    <cellStyle name="Percent [2]" xfId="2340"/>
    <cellStyle name="Percent [2] 2" xfId="2341"/>
    <cellStyle name="Percent [2] 3" xfId="2342"/>
    <cellStyle name="Percent [2] 4" xfId="2343"/>
    <cellStyle name="Percent 0.0" xfId="2344"/>
    <cellStyle name="Percent 0.0 2" xfId="2345"/>
    <cellStyle name="Percent 0.0 3" xfId="2346"/>
    <cellStyle name="Percent 0.0 4" xfId="2347"/>
    <cellStyle name="Percent 2" xfId="31"/>
    <cellStyle name="Percent 2 2" xfId="32"/>
    <cellStyle name="Percent 2 2 2" xfId="2348"/>
    <cellStyle name="Percent 2 3" xfId="2349"/>
    <cellStyle name="Percent 3" xfId="33"/>
    <cellStyle name="Percent 3 2" xfId="34"/>
    <cellStyle name="Percent 3 3" xfId="2350"/>
    <cellStyle name="Percent 3 4" xfId="2351"/>
    <cellStyle name="Percent 4" xfId="35"/>
    <cellStyle name="Percent 4 2" xfId="2352"/>
    <cellStyle name="Percent 4 3" xfId="2353"/>
    <cellStyle name="Percent 5" xfId="36"/>
    <cellStyle name="Percent 6" xfId="2354"/>
    <cellStyle name="Percent 7" xfId="60"/>
    <cellStyle name="Percent 8" xfId="2355"/>
    <cellStyle name="Percent(1)" xfId="2356"/>
    <cellStyle name="Percent*" xfId="2357"/>
    <cellStyle name="Percent1" xfId="2358"/>
    <cellStyle name="PercentChange" xfId="2359"/>
    <cellStyle name="PercentChange 2" xfId="2360"/>
    <cellStyle name="PercentChange 3" xfId="2361"/>
    <cellStyle name="PercentChange 4" xfId="2362"/>
    <cellStyle name="PETable[1]" xfId="2363"/>
    <cellStyle name="Placeholder" xfId="2364"/>
    <cellStyle name="Popis" xfId="2365"/>
    <cellStyle name="PrePop Currency (0)" xfId="2366"/>
    <cellStyle name="PrePop Currency (0) 2" xfId="2367"/>
    <cellStyle name="PrePop Currency (0) 3" xfId="2368"/>
    <cellStyle name="PrePop Currency (2)" xfId="2369"/>
    <cellStyle name="PrePop Units (0)" xfId="2370"/>
    <cellStyle name="PrePop Units (0) 2" xfId="2371"/>
    <cellStyle name="PrePop Units (0) 3" xfId="2372"/>
    <cellStyle name="PrePop Units (1)" xfId="2373"/>
    <cellStyle name="PrePop Units (1) 2" xfId="2374"/>
    <cellStyle name="PrePop Units (1) 3" xfId="2375"/>
    <cellStyle name="PrePop Units (2)" xfId="2376"/>
    <cellStyle name="Price" xfId="2377"/>
    <cellStyle name="pricing" xfId="2378"/>
    <cellStyle name="Problem" xfId="2379"/>
    <cellStyle name="ProfileTitle" xfId="2380"/>
    <cellStyle name="PSChar" xfId="2381"/>
    <cellStyle name="PSChar 2" xfId="2382"/>
    <cellStyle name="PSChar 3" xfId="2383"/>
    <cellStyle name="PSChar 4" xfId="2384"/>
    <cellStyle name="PSHeading" xfId="2385"/>
    <cellStyle name="Ratio" xfId="2386"/>
    <cellStyle name="Ratio 2" xfId="2387"/>
    <cellStyle name="Ratio 3" xfId="2388"/>
    <cellStyle name="Ratio 4" xfId="2389"/>
    <cellStyle name="Ratios[1]" xfId="2390"/>
    <cellStyle name="RatioX" xfId="2391"/>
    <cellStyle name="RatioX 2" xfId="2392"/>
    <cellStyle name="RatioX 3" xfId="2393"/>
    <cellStyle name="RatioX 4" xfId="2394"/>
    <cellStyle name="Red (#,###0)" xfId="2395"/>
    <cellStyle name="Red (#,###0) 2" xfId="2396"/>
    <cellStyle name="Red (#,###0) 3" xfId="2397"/>
    <cellStyle name="Red (#,###0) 4" xfId="2398"/>
    <cellStyle name="Reset  - Style4" xfId="2399"/>
    <cellStyle name="Reset  - Style7" xfId="37"/>
    <cellStyle name="Reset range style to defaults" xfId="2400"/>
    <cellStyle name="Result" xfId="38"/>
    <cellStyle name="Result F1" xfId="2401"/>
    <cellStyle name="Result Item" xfId="2402"/>
    <cellStyle name="Result Item Total" xfId="2403"/>
    <cellStyle name="Result Item_alchemy format summary sheet" xfId="2404"/>
    <cellStyle name="Result T1" xfId="2405"/>
    <cellStyle name="Result T2" xfId="2406"/>
    <cellStyle name="Result T3" xfId="2407"/>
    <cellStyle name="Result T4" xfId="2408"/>
    <cellStyle name="Result Total" xfId="2409"/>
    <cellStyle name="Result2" xfId="39"/>
    <cellStyle name="results" xfId="2410"/>
    <cellStyle name="Reuters Cells" xfId="2411"/>
    <cellStyle name="Reuters Cells 2" xfId="2412"/>
    <cellStyle name="Reuters Cells 3" xfId="2413"/>
    <cellStyle name="Reuters Cells 4" xfId="2414"/>
    <cellStyle name="RevList" xfId="2415"/>
    <cellStyle name="Right" xfId="2416"/>
    <cellStyle name="Rs Notation" xfId="2417"/>
    <cellStyle name="Salomon Logo" xfId="2418"/>
    <cellStyle name="Salomon Logo 2" xfId="2419"/>
    <cellStyle name="Salomon Logo 3" xfId="2420"/>
    <cellStyle name="Salomon Logo 4" xfId="2421"/>
    <cellStyle name="SB_Normal" xfId="2422"/>
    <cellStyle name="ScripFactor" xfId="2423"/>
    <cellStyle name="SDEntry" xfId="2424"/>
    <cellStyle name="SDHeader" xfId="2425"/>
    <cellStyle name="SECategory" xfId="2426"/>
    <cellStyle name="SectionHeading" xfId="2427"/>
    <cellStyle name="SEEntry" xfId="2428"/>
    <cellStyle name="SEFormula" xfId="2429"/>
    <cellStyle name="SEHeader" xfId="2430"/>
    <cellStyle name="SELocked" xfId="2431"/>
    <cellStyle name="SEPEntry" xfId="2432"/>
    <cellStyle name="Shade" xfId="2433"/>
    <cellStyle name="ShadedCells_Database" xfId="2434"/>
    <cellStyle name="ShOut" xfId="2435"/>
    <cellStyle name="ShOut 2" xfId="2436"/>
    <cellStyle name="ShOut 3" xfId="2437"/>
    <cellStyle name="ShOut 4" xfId="2438"/>
    <cellStyle name="Single Accounting" xfId="2439"/>
    <cellStyle name="Sledovaný hypertextový odkaz" xfId="2440"/>
    <cellStyle name="source" xfId="40"/>
    <cellStyle name="Source Line" xfId="2441"/>
    <cellStyle name="Source Line 2" xfId="2442"/>
    <cellStyle name="SPEntry" xfId="2443"/>
    <cellStyle name="SPFormula" xfId="2444"/>
    <cellStyle name="SPHeader" xfId="2445"/>
    <cellStyle name="SPLocked" xfId="2446"/>
    <cellStyle name="Spreadsheet" xfId="2447"/>
    <cellStyle name="SRHeader" xfId="2448"/>
    <cellStyle name="Standard" xfId="2449"/>
    <cellStyle name="Standard 2" xfId="2450"/>
    <cellStyle name="Standard 3" xfId="2451"/>
    <cellStyle name="Standard 4" xfId="2452"/>
    <cellStyle name="Standard_BS14" xfId="2453"/>
    <cellStyle name="Style 1" xfId="41"/>
    <cellStyle name="Style 1 2" xfId="2454"/>
    <cellStyle name="Style 1 2 2" xfId="2455"/>
    <cellStyle name="Style 1 2 3" xfId="2456"/>
    <cellStyle name="Style 1 2 4" xfId="2457"/>
    <cellStyle name="Style 1 3" xfId="2458"/>
    <cellStyle name="Style 1 4" xfId="2459"/>
    <cellStyle name="Style 1 5" xfId="2460"/>
    <cellStyle name="Style 1_alchemy format summary sheet" xfId="2461"/>
    <cellStyle name="Style 10" xfId="2462"/>
    <cellStyle name="Style 10 2" xfId="2463"/>
    <cellStyle name="Style 10 3" xfId="2464"/>
    <cellStyle name="Style 10 4" xfId="2465"/>
    <cellStyle name="Style 11" xfId="2466"/>
    <cellStyle name="Style 11 2" xfId="2467"/>
    <cellStyle name="Style 11 3" xfId="2468"/>
    <cellStyle name="Style 11 4" xfId="2469"/>
    <cellStyle name="Style 12" xfId="2470"/>
    <cellStyle name="Style 12 2" xfId="2471"/>
    <cellStyle name="Style 12 3" xfId="2472"/>
    <cellStyle name="Style 12 4" xfId="2473"/>
    <cellStyle name="Style 13" xfId="2474"/>
    <cellStyle name="Style 13 2" xfId="2475"/>
    <cellStyle name="Style 13 3" xfId="2476"/>
    <cellStyle name="Style 13 4" xfId="2477"/>
    <cellStyle name="Style 14" xfId="2478"/>
    <cellStyle name="Style 14 2" xfId="2479"/>
    <cellStyle name="Style 14 3" xfId="2480"/>
    <cellStyle name="Style 14 4" xfId="2481"/>
    <cellStyle name="Style 15" xfId="2482"/>
    <cellStyle name="Style 15 2" xfId="2483"/>
    <cellStyle name="Style 15 3" xfId="2484"/>
    <cellStyle name="Style 15 4" xfId="2485"/>
    <cellStyle name="Style 16" xfId="2486"/>
    <cellStyle name="Style 16 2" xfId="2487"/>
    <cellStyle name="Style 16 3" xfId="2488"/>
    <cellStyle name="Style 16 4" xfId="2489"/>
    <cellStyle name="Style 17" xfId="2490"/>
    <cellStyle name="Style 17 2" xfId="2491"/>
    <cellStyle name="Style 17 3" xfId="2492"/>
    <cellStyle name="Style 17 4" xfId="2493"/>
    <cellStyle name="Style 18" xfId="2494"/>
    <cellStyle name="Style 18 2" xfId="2495"/>
    <cellStyle name="Style 18 3" xfId="2496"/>
    <cellStyle name="Style 18 4" xfId="2497"/>
    <cellStyle name="Style 19" xfId="2498"/>
    <cellStyle name="Style 19 2" xfId="2499"/>
    <cellStyle name="Style 19 3" xfId="2500"/>
    <cellStyle name="Style 19 4" xfId="2501"/>
    <cellStyle name="Style 2" xfId="2502"/>
    <cellStyle name="Style 2 2" xfId="2503"/>
    <cellStyle name="Style 2 3" xfId="2504"/>
    <cellStyle name="Style 20" xfId="2505"/>
    <cellStyle name="Style 20 2" xfId="2506"/>
    <cellStyle name="Style 20 3" xfId="2507"/>
    <cellStyle name="Style 20 4" xfId="2508"/>
    <cellStyle name="Style 21" xfId="2509"/>
    <cellStyle name="Style 21 2" xfId="2510"/>
    <cellStyle name="Style 21 3" xfId="2511"/>
    <cellStyle name="Style 21 4" xfId="2512"/>
    <cellStyle name="Style 22" xfId="2513"/>
    <cellStyle name="Style 3" xfId="2514"/>
    <cellStyle name="Style 3 2" xfId="2515"/>
    <cellStyle name="Style 3 3" xfId="2516"/>
    <cellStyle name="Style 3 4" xfId="2517"/>
    <cellStyle name="Style 4" xfId="2518"/>
    <cellStyle name="Style 4 2" xfId="2519"/>
    <cellStyle name="Style 4 3" xfId="2520"/>
    <cellStyle name="Style 4 4" xfId="2521"/>
    <cellStyle name="Style 5" xfId="2522"/>
    <cellStyle name="Style 5 2" xfId="2523"/>
    <cellStyle name="Style 5 3" xfId="2524"/>
    <cellStyle name="Style 5 4" xfId="2525"/>
    <cellStyle name="Style 6" xfId="2526"/>
    <cellStyle name="Style 6 2" xfId="2527"/>
    <cellStyle name="Style 6 3" xfId="2528"/>
    <cellStyle name="Style 6 4" xfId="2529"/>
    <cellStyle name="Style 7" xfId="2530"/>
    <cellStyle name="Style 7 2" xfId="2531"/>
    <cellStyle name="Style 7 3" xfId="2532"/>
    <cellStyle name="Style 7 4" xfId="2533"/>
    <cellStyle name="Style 8" xfId="2534"/>
    <cellStyle name="Style 8 2" xfId="2535"/>
    <cellStyle name="Style 8 3" xfId="2536"/>
    <cellStyle name="Style 8 4" xfId="2537"/>
    <cellStyle name="Style 9" xfId="2538"/>
    <cellStyle name="Style 9 2" xfId="2539"/>
    <cellStyle name="Style 9 3" xfId="2540"/>
    <cellStyle name="Style 9 4" xfId="2541"/>
    <cellStyle name="Style D green" xfId="2542"/>
    <cellStyle name="Style E" xfId="2543"/>
    <cellStyle name="Style H" xfId="2544"/>
    <cellStyle name="Sub - Style3" xfId="2545"/>
    <cellStyle name="Sub total" xfId="2546"/>
    <cellStyle name="Subhead" xfId="2547"/>
    <cellStyle name="subhead 2" xfId="2548"/>
    <cellStyle name="subhead 3" xfId="2549"/>
    <cellStyle name="subheading" xfId="2550"/>
    <cellStyle name="SubTot 1" xfId="2551"/>
    <cellStyle name="SubTot 2" xfId="2552"/>
    <cellStyle name="SubTot 3" xfId="2553"/>
    <cellStyle name="Subtotal" xfId="2554"/>
    <cellStyle name="subtotal 2" xfId="2555"/>
    <cellStyle name="SubtotalData" xfId="2556"/>
    <cellStyle name="SubtotalData 2" xfId="2557"/>
    <cellStyle name="switzerland" xfId="42"/>
    <cellStyle name="SymbolBlue" xfId="2558"/>
    <cellStyle name="Synopsis" xfId="2559"/>
    <cellStyle name="table" xfId="43"/>
    <cellStyle name="Table  - Style5" xfId="2560"/>
    <cellStyle name="Table  - Style6" xfId="44"/>
    <cellStyle name="Table end" xfId="2561"/>
    <cellStyle name="Table head" xfId="2562"/>
    <cellStyle name="Table Head Aligned" xfId="2563"/>
    <cellStyle name="Table Head Blue" xfId="2564"/>
    <cellStyle name="Table Head Green" xfId="2565"/>
    <cellStyle name="Table Head_ACCC" xfId="2566"/>
    <cellStyle name="Table headers" xfId="2567"/>
    <cellStyle name="Table Heading" xfId="2568"/>
    <cellStyle name="Table Source" xfId="2569"/>
    <cellStyle name="Table Source 2" xfId="2570"/>
    <cellStyle name="Table Source 3" xfId="2571"/>
    <cellStyle name="Table Source 4" xfId="2572"/>
    <cellStyle name="Table text" xfId="2573"/>
    <cellStyle name="table text bold" xfId="2574"/>
    <cellStyle name="table text bold green" xfId="2575"/>
    <cellStyle name="table text bold_BHI" xfId="2576"/>
    <cellStyle name="table text light" xfId="2577"/>
    <cellStyle name="Table text_~2341239" xfId="2578"/>
    <cellStyle name="Table title" xfId="2579"/>
    <cellStyle name="Table title 2" xfId="2580"/>
    <cellStyle name="Table Units" xfId="2581"/>
    <cellStyle name="Table Units 2" xfId="2582"/>
    <cellStyle name="Table Units 3" xfId="2583"/>
    <cellStyle name="Table Units 4" xfId="2584"/>
    <cellStyle name="TableBody" xfId="2585"/>
    <cellStyle name="TableBodyR" xfId="2586"/>
    <cellStyle name="TableColHeads" xfId="2587"/>
    <cellStyle name="tablehead" xfId="45"/>
    <cellStyle name="Temp" xfId="2588"/>
    <cellStyle name="Text" xfId="2589"/>
    <cellStyle name="Text _Titles" xfId="2590"/>
    <cellStyle name="Text 1" xfId="2591"/>
    <cellStyle name="Text 1 2" xfId="2592"/>
    <cellStyle name="Text 1 3" xfId="2593"/>
    <cellStyle name="Text 1 4" xfId="2594"/>
    <cellStyle name="Text 2" xfId="2595"/>
    <cellStyle name="Text 2 2" xfId="2596"/>
    <cellStyle name="Text 2 3" xfId="2597"/>
    <cellStyle name="Text 2 4" xfId="2598"/>
    <cellStyle name="Text 3" xfId="2599"/>
    <cellStyle name="Text Head" xfId="2600"/>
    <cellStyle name="Text Head 1" xfId="2601"/>
    <cellStyle name="Text Head 1 2" xfId="2602"/>
    <cellStyle name="Text Head 1 3" xfId="2603"/>
    <cellStyle name="Text Head 1 4" xfId="2604"/>
    <cellStyle name="Text Head 2" xfId="2605"/>
    <cellStyle name="Text Head 2 2" xfId="2606"/>
    <cellStyle name="Text Head 2 3" xfId="2607"/>
    <cellStyle name="Text Head 2 4" xfId="2608"/>
    <cellStyle name="Text Indent 1" xfId="2609"/>
    <cellStyle name="Text Indent 1 2" xfId="2610"/>
    <cellStyle name="Text Indent 1 3" xfId="2611"/>
    <cellStyle name="Text Indent 1 4" xfId="2612"/>
    <cellStyle name="Text Indent 2" xfId="2613"/>
    <cellStyle name="Text Indent 2 2" xfId="2614"/>
    <cellStyle name="Text Indent 2 3" xfId="2615"/>
    <cellStyle name="Text Indent 2 4" xfId="2616"/>
    <cellStyle name="Text Indent A" xfId="2617"/>
    <cellStyle name="Text Indent B" xfId="2618"/>
    <cellStyle name="Text Indent B 2" xfId="2619"/>
    <cellStyle name="Text Indent B 3" xfId="2620"/>
    <cellStyle name="Text Indent C" xfId="2621"/>
    <cellStyle name="Text Indent C 2" xfId="2622"/>
    <cellStyle name="Text Indent C 3" xfId="2623"/>
    <cellStyle name="Text_Indent" xfId="2624"/>
    <cellStyle name="Thin2Lines(B)" xfId="2625"/>
    <cellStyle name="ThinBotRow" xfId="2626"/>
    <cellStyle name="ThinLine(B)" xfId="2627"/>
    <cellStyle name="ThinLine(BL)" xfId="2628"/>
    <cellStyle name="ThinLine(Box)" xfId="2629"/>
    <cellStyle name="ThinLine(BR)" xfId="2630"/>
    <cellStyle name="ThinLine(LBox)" xfId="2631"/>
    <cellStyle name="ThinLine(RBox)" xfId="2632"/>
    <cellStyle name="ThinLine(TB)" xfId="2633"/>
    <cellStyle name="ThinLine(TL)" xfId="2634"/>
    <cellStyle name="ThinLine(TR)" xfId="2635"/>
    <cellStyle name="ThinMidRow" xfId="2636"/>
    <cellStyle name="ThinTopRow" xfId="2637"/>
    <cellStyle name="ThinTotLine" xfId="2638"/>
    <cellStyle name="ThinTotLine(Box)" xfId="2639"/>
    <cellStyle name="ThinTotLine_Investment Value" xfId="2640"/>
    <cellStyle name="Thom's Models" xfId="2641"/>
    <cellStyle name="threedecplace" xfId="2642"/>
    <cellStyle name="threedecplace 2" xfId="2643"/>
    <cellStyle name="Tickmark" xfId="2644"/>
    <cellStyle name="times" xfId="2645"/>
    <cellStyle name="Times 10" xfId="2646"/>
    <cellStyle name="Times 12" xfId="2647"/>
    <cellStyle name="times 2" xfId="2648"/>
    <cellStyle name="Times New Roman" xfId="2649"/>
    <cellStyle name="Title  - Style1" xfId="46"/>
    <cellStyle name="Title  - Style6" xfId="2650"/>
    <cellStyle name="Title 2" xfId="2651"/>
    <cellStyle name="Title 2 2" xfId="2652"/>
    <cellStyle name="Title 2 3" xfId="2653"/>
    <cellStyle name="Title 3" xfId="2654"/>
    <cellStyle name="Title1" xfId="2655"/>
    <cellStyle name="title2" xfId="2656"/>
    <cellStyle name="Titles" xfId="2657"/>
    <cellStyle name="Titles 2" xfId="2658"/>
    <cellStyle name="Titles 3" xfId="2659"/>
    <cellStyle name="Titles 4" xfId="2660"/>
    <cellStyle name="TOC 1" xfId="2661"/>
    <cellStyle name="TOC 1 2" xfId="2662"/>
    <cellStyle name="TOC 1 3" xfId="2663"/>
    <cellStyle name="TOC 1 4" xfId="2664"/>
    <cellStyle name="TOC 2" xfId="2665"/>
    <cellStyle name="TOC 2 2" xfId="2666"/>
    <cellStyle name="TOC 2 3" xfId="2667"/>
    <cellStyle name="TOC 2 4" xfId="2668"/>
    <cellStyle name="topline" xfId="2669"/>
    <cellStyle name="topline 2" xfId="2670"/>
    <cellStyle name="Total 2" xfId="2671"/>
    <cellStyle name="Total 2 2" xfId="2672"/>
    <cellStyle name="Total 2 3" xfId="2673"/>
    <cellStyle name="Total 3" xfId="2674"/>
    <cellStyle name="Total Currency" xfId="2675"/>
    <cellStyle name="Total Normal" xfId="2676"/>
    <cellStyle name="Total Row" xfId="2677"/>
    <cellStyle name="TotalCurrency" xfId="2678"/>
    <cellStyle name="totalmarch" xfId="2679"/>
    <cellStyle name="TotCol - Style5" xfId="47"/>
    <cellStyle name="TotCol - Style7" xfId="2680"/>
    <cellStyle name="TotRow - Style4" xfId="48"/>
    <cellStyle name="TotRow - Style8" xfId="2681"/>
    <cellStyle name="twodecplace" xfId="2682"/>
    <cellStyle name="twodecplace 2" xfId="2683"/>
    <cellStyle name="UKdate" xfId="2684"/>
    <cellStyle name="ul" xfId="2685"/>
    <cellStyle name="ul 2" xfId="2686"/>
    <cellStyle name="ul 3" xfId="2687"/>
    <cellStyle name="ul 4" xfId="2688"/>
    <cellStyle name="under" xfId="2689"/>
    <cellStyle name="under 2" xfId="2690"/>
    <cellStyle name="Underline" xfId="2691"/>
    <cellStyle name="undernum" xfId="2692"/>
    <cellStyle name="US$m" xfId="2693"/>
    <cellStyle name="US$m 2" xfId="2694"/>
    <cellStyle name="US$m 3" xfId="2695"/>
    <cellStyle name="US$m 4" xfId="2696"/>
    <cellStyle name="Use_1dp" xfId="2697"/>
    <cellStyle name="UseB_1dp" xfId="2698"/>
    <cellStyle name="v" xfId="2699"/>
    <cellStyle name="v 2" xfId="2700"/>
    <cellStyle name="v 3" xfId="2701"/>
    <cellStyle name="v_DATA " xfId="2702"/>
    <cellStyle name="v_DATA  2" xfId="2703"/>
    <cellStyle name="v_DATA  3" xfId="2704"/>
    <cellStyle name="Valuation" xfId="2705"/>
    <cellStyle name="Valuation 2" xfId="2706"/>
    <cellStyle name="Valuation 3" xfId="2707"/>
    <cellStyle name="Valuation 4" xfId="2708"/>
    <cellStyle name="Value" xfId="2709"/>
    <cellStyle name="Warning Text 2" xfId="2710"/>
    <cellStyle name="Warning Text 2 2" xfId="2711"/>
    <cellStyle name="Warning Text 2 3" xfId="2712"/>
    <cellStyle name="Warning Text 3" xfId="2713"/>
    <cellStyle name="WingdingsBlack" xfId="2714"/>
    <cellStyle name="WingdingsRed" xfId="2715"/>
    <cellStyle name="WingdingsWhite" xfId="2716"/>
    <cellStyle name="wraptext" xfId="2717"/>
    <cellStyle name="Y/N" xfId="2718"/>
    <cellStyle name="YE Num" xfId="2719"/>
    <cellStyle name="YE String" xfId="2720"/>
    <cellStyle name="Year" xfId="2721"/>
    <cellStyle name="YearEnd" xfId="2722"/>
    <cellStyle name="YearEnd 2" xfId="2723"/>
    <cellStyle name="Yen" xfId="2724"/>
    <cellStyle name="yyyy" xfId="2725"/>
    <cellStyle name="ZZ_Balance" xfId="2726"/>
    <cellStyle name="똿뗦먛귟 [0.00]_PRODUCT DETAIL Q1_x0013_" xfId="2727"/>
    <cellStyle name="똿뗦먛귟_PRODUCT DETAIL Q1TAIL" xfId="2728"/>
    <cellStyle name="믅됞 [0.00]_PRODUCT DETAIL Q1Q3" xfId="2729"/>
    <cellStyle name="믅됞_PRODUCT DETAIL Q1TA" xfId="2730"/>
    <cellStyle name="뷭?_BOOKSHIP_상세일정 (2) (2) " xfId="2731"/>
    <cellStyle name="콤마 [0]_97년도 프로젝트 현황 (2)OMMENTS_총무" xfId="2732"/>
    <cellStyle name="콤마_97년도 프로젝트 현황 (2) (2)OMMENT" xfId="2733"/>
    <cellStyle name="통화 [0]_9634매출 " xfId="49"/>
    <cellStyle name="통화_9634매출 " xfId="50"/>
    <cellStyle name="표준_0N-HANDLING " xfId="51"/>
    <cellStyle name="一般_032004TCC+TAT" xfId="2734"/>
    <cellStyle name="千分位[0]_2303_invest" xfId="2735"/>
    <cellStyle name="千分位_2330_WaferOutput" xfId="2736"/>
    <cellStyle name="常规_BUSINE~3" xfId="2737"/>
    <cellStyle name="桁区切り_DATA" xfId="2738"/>
    <cellStyle name="標準_DailyValNew" xfId="2739"/>
    <cellStyle name="貨幣 [0]_2330_WaferOutput" xfId="2740"/>
    <cellStyle name="貨幣[0]_laroux" xfId="2741"/>
    <cellStyle name="貨幣_2330_WaferOutput" xfId="274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117" Type="http://schemas.openxmlformats.org/officeDocument/2006/relationships/calcChain" Target="calcChain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externalLink" Target="externalLinks/externalLink1.xml"/><Relationship Id="rId63" Type="http://schemas.openxmlformats.org/officeDocument/2006/relationships/externalLink" Target="externalLinks/externalLink17.xml"/><Relationship Id="rId68" Type="http://schemas.openxmlformats.org/officeDocument/2006/relationships/externalLink" Target="externalLinks/externalLink22.xml"/><Relationship Id="rId84" Type="http://schemas.openxmlformats.org/officeDocument/2006/relationships/externalLink" Target="externalLinks/externalLink38.xml"/><Relationship Id="rId89" Type="http://schemas.openxmlformats.org/officeDocument/2006/relationships/externalLink" Target="externalLinks/externalLink43.xml"/><Relationship Id="rId112" Type="http://schemas.openxmlformats.org/officeDocument/2006/relationships/externalLink" Target="externalLinks/externalLink66.xml"/><Relationship Id="rId16" Type="http://schemas.openxmlformats.org/officeDocument/2006/relationships/worksheet" Target="worksheets/sheet16.xml"/><Relationship Id="rId107" Type="http://schemas.openxmlformats.org/officeDocument/2006/relationships/externalLink" Target="externalLinks/externalLink61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externalLink" Target="externalLinks/externalLink7.xml"/><Relationship Id="rId58" Type="http://schemas.openxmlformats.org/officeDocument/2006/relationships/externalLink" Target="externalLinks/externalLink12.xml"/><Relationship Id="rId66" Type="http://schemas.openxmlformats.org/officeDocument/2006/relationships/externalLink" Target="externalLinks/externalLink20.xml"/><Relationship Id="rId74" Type="http://schemas.openxmlformats.org/officeDocument/2006/relationships/externalLink" Target="externalLinks/externalLink28.xml"/><Relationship Id="rId79" Type="http://schemas.openxmlformats.org/officeDocument/2006/relationships/externalLink" Target="externalLinks/externalLink33.xml"/><Relationship Id="rId87" Type="http://schemas.openxmlformats.org/officeDocument/2006/relationships/externalLink" Target="externalLinks/externalLink41.xml"/><Relationship Id="rId102" Type="http://schemas.openxmlformats.org/officeDocument/2006/relationships/externalLink" Target="externalLinks/externalLink56.xml"/><Relationship Id="rId110" Type="http://schemas.openxmlformats.org/officeDocument/2006/relationships/externalLink" Target="externalLinks/externalLink64.xml"/><Relationship Id="rId115" Type="http://schemas.openxmlformats.org/officeDocument/2006/relationships/styles" Target="styles.xml"/><Relationship Id="rId5" Type="http://schemas.openxmlformats.org/officeDocument/2006/relationships/worksheet" Target="worksheets/sheet5.xml"/><Relationship Id="rId61" Type="http://schemas.openxmlformats.org/officeDocument/2006/relationships/externalLink" Target="externalLinks/externalLink15.xml"/><Relationship Id="rId82" Type="http://schemas.openxmlformats.org/officeDocument/2006/relationships/externalLink" Target="externalLinks/externalLink36.xml"/><Relationship Id="rId90" Type="http://schemas.openxmlformats.org/officeDocument/2006/relationships/externalLink" Target="externalLinks/externalLink44.xml"/><Relationship Id="rId95" Type="http://schemas.openxmlformats.org/officeDocument/2006/relationships/externalLink" Target="externalLinks/externalLink49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externalLink" Target="externalLinks/externalLink2.xml"/><Relationship Id="rId56" Type="http://schemas.openxmlformats.org/officeDocument/2006/relationships/externalLink" Target="externalLinks/externalLink10.xml"/><Relationship Id="rId64" Type="http://schemas.openxmlformats.org/officeDocument/2006/relationships/externalLink" Target="externalLinks/externalLink18.xml"/><Relationship Id="rId69" Type="http://schemas.openxmlformats.org/officeDocument/2006/relationships/externalLink" Target="externalLinks/externalLink23.xml"/><Relationship Id="rId77" Type="http://schemas.openxmlformats.org/officeDocument/2006/relationships/externalLink" Target="externalLinks/externalLink31.xml"/><Relationship Id="rId100" Type="http://schemas.openxmlformats.org/officeDocument/2006/relationships/externalLink" Target="externalLinks/externalLink54.xml"/><Relationship Id="rId105" Type="http://schemas.openxmlformats.org/officeDocument/2006/relationships/externalLink" Target="externalLinks/externalLink59.xml"/><Relationship Id="rId113" Type="http://schemas.openxmlformats.org/officeDocument/2006/relationships/externalLink" Target="externalLinks/externalLink67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5.xml"/><Relationship Id="rId72" Type="http://schemas.openxmlformats.org/officeDocument/2006/relationships/externalLink" Target="externalLinks/externalLink26.xml"/><Relationship Id="rId80" Type="http://schemas.openxmlformats.org/officeDocument/2006/relationships/externalLink" Target="externalLinks/externalLink34.xml"/><Relationship Id="rId85" Type="http://schemas.openxmlformats.org/officeDocument/2006/relationships/externalLink" Target="externalLinks/externalLink39.xml"/><Relationship Id="rId93" Type="http://schemas.openxmlformats.org/officeDocument/2006/relationships/externalLink" Target="externalLinks/externalLink47.xml"/><Relationship Id="rId98" Type="http://schemas.openxmlformats.org/officeDocument/2006/relationships/externalLink" Target="externalLinks/externalLink52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externalLink" Target="externalLinks/externalLink13.xml"/><Relationship Id="rId67" Type="http://schemas.openxmlformats.org/officeDocument/2006/relationships/externalLink" Target="externalLinks/externalLink21.xml"/><Relationship Id="rId103" Type="http://schemas.openxmlformats.org/officeDocument/2006/relationships/externalLink" Target="externalLinks/externalLink57.xml"/><Relationship Id="rId108" Type="http://schemas.openxmlformats.org/officeDocument/2006/relationships/externalLink" Target="externalLinks/externalLink62.xml"/><Relationship Id="rId116" Type="http://schemas.openxmlformats.org/officeDocument/2006/relationships/sharedStrings" Target="sharedStrings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externalLink" Target="externalLinks/externalLink8.xml"/><Relationship Id="rId62" Type="http://schemas.openxmlformats.org/officeDocument/2006/relationships/externalLink" Target="externalLinks/externalLink16.xml"/><Relationship Id="rId70" Type="http://schemas.openxmlformats.org/officeDocument/2006/relationships/externalLink" Target="externalLinks/externalLink24.xml"/><Relationship Id="rId75" Type="http://schemas.openxmlformats.org/officeDocument/2006/relationships/externalLink" Target="externalLinks/externalLink29.xml"/><Relationship Id="rId83" Type="http://schemas.openxmlformats.org/officeDocument/2006/relationships/externalLink" Target="externalLinks/externalLink37.xml"/><Relationship Id="rId88" Type="http://schemas.openxmlformats.org/officeDocument/2006/relationships/externalLink" Target="externalLinks/externalLink42.xml"/><Relationship Id="rId91" Type="http://schemas.openxmlformats.org/officeDocument/2006/relationships/externalLink" Target="externalLinks/externalLink45.xml"/><Relationship Id="rId96" Type="http://schemas.openxmlformats.org/officeDocument/2006/relationships/externalLink" Target="externalLinks/externalLink50.xml"/><Relationship Id="rId111" Type="http://schemas.openxmlformats.org/officeDocument/2006/relationships/externalLink" Target="externalLinks/externalLink65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externalLink" Target="externalLinks/externalLink3.xml"/><Relationship Id="rId57" Type="http://schemas.openxmlformats.org/officeDocument/2006/relationships/externalLink" Target="externalLinks/externalLink11.xml"/><Relationship Id="rId106" Type="http://schemas.openxmlformats.org/officeDocument/2006/relationships/externalLink" Target="externalLinks/externalLink60.xml"/><Relationship Id="rId114" Type="http://schemas.openxmlformats.org/officeDocument/2006/relationships/theme" Target="theme/theme1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externalLink" Target="externalLinks/externalLink6.xml"/><Relationship Id="rId60" Type="http://schemas.openxmlformats.org/officeDocument/2006/relationships/externalLink" Target="externalLinks/externalLink14.xml"/><Relationship Id="rId65" Type="http://schemas.openxmlformats.org/officeDocument/2006/relationships/externalLink" Target="externalLinks/externalLink19.xml"/><Relationship Id="rId73" Type="http://schemas.openxmlformats.org/officeDocument/2006/relationships/externalLink" Target="externalLinks/externalLink27.xml"/><Relationship Id="rId78" Type="http://schemas.openxmlformats.org/officeDocument/2006/relationships/externalLink" Target="externalLinks/externalLink32.xml"/><Relationship Id="rId81" Type="http://schemas.openxmlformats.org/officeDocument/2006/relationships/externalLink" Target="externalLinks/externalLink35.xml"/><Relationship Id="rId86" Type="http://schemas.openxmlformats.org/officeDocument/2006/relationships/externalLink" Target="externalLinks/externalLink40.xml"/><Relationship Id="rId94" Type="http://schemas.openxmlformats.org/officeDocument/2006/relationships/externalLink" Target="externalLinks/externalLink48.xml"/><Relationship Id="rId99" Type="http://schemas.openxmlformats.org/officeDocument/2006/relationships/externalLink" Target="externalLinks/externalLink53.xml"/><Relationship Id="rId101" Type="http://schemas.openxmlformats.org/officeDocument/2006/relationships/externalLink" Target="externalLinks/externalLink55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109" Type="http://schemas.openxmlformats.org/officeDocument/2006/relationships/externalLink" Target="externalLinks/externalLink63.xml"/><Relationship Id="rId34" Type="http://schemas.openxmlformats.org/officeDocument/2006/relationships/worksheet" Target="worksheets/sheet34.xml"/><Relationship Id="rId50" Type="http://schemas.openxmlformats.org/officeDocument/2006/relationships/externalLink" Target="externalLinks/externalLink4.xml"/><Relationship Id="rId55" Type="http://schemas.openxmlformats.org/officeDocument/2006/relationships/externalLink" Target="externalLinks/externalLink9.xml"/><Relationship Id="rId76" Type="http://schemas.openxmlformats.org/officeDocument/2006/relationships/externalLink" Target="externalLinks/externalLink30.xml"/><Relationship Id="rId97" Type="http://schemas.openxmlformats.org/officeDocument/2006/relationships/externalLink" Target="externalLinks/externalLink51.xml"/><Relationship Id="rId104" Type="http://schemas.openxmlformats.org/officeDocument/2006/relationships/externalLink" Target="externalLinks/externalLink58.xml"/><Relationship Id="rId7" Type="http://schemas.openxmlformats.org/officeDocument/2006/relationships/worksheet" Target="worksheets/sheet7.xml"/><Relationship Id="rId71" Type="http://schemas.openxmlformats.org/officeDocument/2006/relationships/externalLink" Target="externalLinks/externalLink25.xml"/><Relationship Id="rId92" Type="http://schemas.openxmlformats.org/officeDocument/2006/relationships/externalLink" Target="externalLinks/externalLink46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rmwide.corp.gs.com\irroot\Houston\INDUSTRY\OILSERV\FTI\FTI4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aster\e\My%20Documents\Sanju's%20earnings%20models\hughes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rmwide.corp.gs.com\irroot\Houston\INDUSTRY\OILSERV\HALBRTN\HALY_working%208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N\semi_general\cycle_metrics\SIA_data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72.16.3.142\fs_emc\saqib\links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asian%20aluminium\indian%20non-ferrous%20sector\nalco\nalco_dec_2002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asian%20steel\tata%20steel\indian%20non-ferrous%20sector\nalco\nalco_oct_2002_2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rmwide.corp.gs.com\irroot\Houston\INDUSTRY\OILSERV\Rigcount\BHI\FRGNRIG2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sandeep\Cement\Grasim\GRAS-IND1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METALS\models\HZ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DOCUME~1\150413\LOCALS~1\Temp\SFS_Columnar_Mar_09_22042009_2130HRS_Links%20Broken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Vivek\Accounts\2011-12\12%20Mar\Accounts\IFS_Columnar_Mar_12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N001\DAT\EQUITY\REV_VDF\RIL_EVA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METALS\models\SESA.xlsx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METALS\models\24092010\old\USM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51.5\common\ShanbhagA\TARUN1\HOECHST1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1.0.0.37\users\SHARE\RESEARCH\Sanjay\Media\Companies\SunTV\Models\GENERAL\James\EVEBITDA%20BANDS%202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users\SHARE\RESEARCH\Sanjay\Media\Companies\SunTV\Models\GENERAL\James\EVEBITDA%20BANDS%202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Q:\CITIBANK%20CV'S\M&amp;M\M&amp;mpj02new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rmwide.corp.gs.com\irroot\Henriques\Oil\Weekly%20Monitor\Wklyindret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Q:\BHARTI\crisilviews\HINDUSTAN%20INKS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Oil\NEW_TEAM\Company%20models\BPA_ARCOwip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Vivek\Accounts\2011-12\12%20Mar\Sch%20VI\ScheduleVI_Console_11-12_working_28042012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1.0.0.37\users\Documents%20and%20Settings\u197484\Local%20Settings\Temp\c.data.u197484.notes_cdi\Digi0405%20Final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rmwide.corp.gs.com\irroot\windows\TEMP\MMReport0102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CMIEDATA\CMIemar2003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demumextfps001\d\TEMP\y.data.notes\Corus%20Model%20-%20old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database\Krishan\Price_data_B&amp;K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Industrials\Models\BHEL\BHEL(DB)%20250108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venky\final%20models\TEMP\grasim\VDF\Current%20models\ASPN.BO_VDF%20CORE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RISINFAC\INFOBASE\DOCSOPEN\PROGS\DOCS\GANESH\0024756.01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Houston\INDUSTRY\OILSERV\BAKER\BHIy2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51.5\common\inst-common\Pritesh\MHE%20Template\Elecon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microsoft.com/office/2006/relationships/xlExternalLinkPath/xlPathMissing" Target="Detai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Documents%20and%20Settings\Administrator\Desktop\SFS_INR_Crs_Mar_2009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database\MY%20DOCUMENTS\1steel\Company\ushamartin\USM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RESHK01D\PROJECTS\GENERAL\TELECOMS\VALUATION\valuation\New%20valuation\WEEKLYxls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RESHK01D\Projects\GENERAL\TELECOMS\THAILAND\TAC\EM-TAC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venky\final%20models\EQUITY\PRASHANT\CEMENT\MADRAS\MACM_VDF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rmwide.corp.gs.com\irroot\Henriques\Oil\Weekly%20Monitor\OS_Value%20-%20NEW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-delhi\research2\WINNT\Profiles\arun\Desktop\bhelfinal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demumextfps001\d\Steel%20Models\AM\ArcelorMittal%20Steel%20Model_changes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O:\DOCSOPEN\PROGS\DOCS\ANJANA\0031852.01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My%20Documents\Coal%20India\Models\COAL.xlsx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venky\final%20models\venky\oils%20temp\SPREADS\siebrech\soerpresentation2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RU_GROUP\ALDATA\GROUP\ALUM\QUARTER\DISK\APPD\FNAPPDTB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72.16.3.142\fs_emc\Common\RESEARCH\harinsuh\engg\bhel\BHEL-july28-2001-postfy01-RA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venky\final%20models\TEMP\VDF\CASVDFCO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5.26\database\Krishan\Qtrly_Database_B&amp;K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demumextfps001\d\research\Documents%20and%20Settings\Raghunandan\Local%20Settings\Temp\VSNL(10-31-05)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FMCG\Nestle\ALADIN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aster\e\My%20Documents\Sanju's%20earnings%20models\INFOSYSA2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METALS\models\GMDC.xlsx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RISINFAC\INFOBASE\KIRAN\BUDGET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NFAC\INFOBASE\DOCSOPEN\PROGS\DOCS\ISDLIB1\0024223.01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METALS\models\24092010\TATA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demumextfps001\d\KIRAN\BUDGET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Q:\CRISILVIEWS\CV%20(2002-03)\Projections\marutipj03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METALS\models\24092010\BHUS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Torbati\For_Mehrdad\V&#246;gele\Vogele_update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DOCSOPEN\PROGS\DOCS\SWATIK\0039814.01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X:\Documents%20and%20Settings\digbyf\My%20Documents\Digby\Master_Non-Fin_Chapters_Template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72.16.3.142\fs_emc\Aman\Goodluck%20steel%20tubes\Model%20workings\Financial%20Model%20-%20Revised.xlsx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72.16.3.142\fs_emc\Users\sohams\Desktop\wejbfwjw.xlsx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72.16.3.142\fs_emc\Sandeep\Advance%20Enzymes\Advance%20Enzymes%20Model.xlsx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72.16.3.142\fs_emc\Users\sabild\AppData\Roaming\Microsoft\Excel\Raw%20Material%20Requirement.xlsx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72.16.3.142\fs_emc\Users\sabild\AppData\Roaming\Microsoft\Excel\Financial%20Model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EVA"/>
      <sheetName val="notexprss"/>
      <sheetName val="Fidelity"/>
      <sheetName val="DCF"/>
      <sheetName val="FAME Persistence"/>
      <sheetName val="FTI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1">
          <cell r="A1" t="str">
            <v>Goldman Sachs Oilfield Services Equity Research</v>
          </cell>
        </row>
        <row r="216">
          <cell r="A216" t="str">
            <v>KRVBY</v>
          </cell>
        </row>
        <row r="217">
          <cell r="A217" t="str">
            <v>Other</v>
          </cell>
        </row>
        <row r="219">
          <cell r="A219" t="str">
            <v>Controls - market share</v>
          </cell>
        </row>
        <row r="220">
          <cell r="A220" t="str">
            <v>FMC</v>
          </cell>
        </row>
        <row r="221">
          <cell r="A221" t="str">
            <v>ABB</v>
          </cell>
        </row>
        <row r="222">
          <cell r="A222" t="str">
            <v>CAM</v>
          </cell>
        </row>
        <row r="223">
          <cell r="A223" t="str">
            <v>KRVBY</v>
          </cell>
        </row>
        <row r="224">
          <cell r="A224" t="str">
            <v>Other</v>
          </cell>
        </row>
        <row r="226">
          <cell r="A226" t="str">
            <v>Manifolds/ Templates - market share</v>
          </cell>
        </row>
        <row r="227">
          <cell r="A227" t="str">
            <v>FMC</v>
          </cell>
        </row>
        <row r="228">
          <cell r="A228" t="str">
            <v>ABB</v>
          </cell>
        </row>
        <row r="229">
          <cell r="A229" t="str">
            <v>CAM</v>
          </cell>
        </row>
        <row r="230">
          <cell r="A230" t="str">
            <v>KRVBY</v>
          </cell>
        </row>
        <row r="231">
          <cell r="A231" t="str">
            <v>Other</v>
          </cell>
        </row>
        <row r="236">
          <cell r="A236" t="str">
            <v>Goldman Sachs Oilfield Services Equity Research</v>
          </cell>
        </row>
        <row r="237">
          <cell r="A237" t="str">
            <v>Terry Darling (212) 357-0379</v>
          </cell>
        </row>
        <row r="238">
          <cell r="A238" t="str">
            <v>FTI - Surface Systems</v>
          </cell>
        </row>
        <row r="241">
          <cell r="A241" t="str">
            <v>Revenues:</v>
          </cell>
        </row>
        <row r="242">
          <cell r="A242" t="str">
            <v>X-mas Trees</v>
          </cell>
        </row>
        <row r="243">
          <cell r="A243" t="str">
            <v>Other</v>
          </cell>
        </row>
        <row r="244">
          <cell r="A244" t="str">
            <v xml:space="preserve">  Total</v>
          </cell>
        </row>
        <row r="245">
          <cell r="A245" t="str">
            <v>% of Company Total</v>
          </cell>
        </row>
        <row r="247">
          <cell r="A247" t="str">
            <v>Growth:</v>
          </cell>
        </row>
        <row r="248">
          <cell r="A248" t="str">
            <v>X-mas Trees</v>
          </cell>
        </row>
        <row r="249">
          <cell r="A249" t="str">
            <v>Other</v>
          </cell>
        </row>
        <row r="250">
          <cell r="A250" t="str">
            <v xml:space="preserve">  Total</v>
          </cell>
        </row>
        <row r="252">
          <cell r="A252" t="str">
            <v>Cost of Goods Sold</v>
          </cell>
        </row>
        <row r="253">
          <cell r="A253" t="str">
            <v>Gross Profit</v>
          </cell>
        </row>
        <row r="254">
          <cell r="A254" t="str">
            <v>% of Sales</v>
          </cell>
        </row>
        <row r="255">
          <cell r="A255" t="str">
            <v>D&amp;A</v>
          </cell>
        </row>
        <row r="256">
          <cell r="A256" t="str">
            <v>% of Sales</v>
          </cell>
        </row>
        <row r="257">
          <cell r="A257" t="str">
            <v>SG&amp;A</v>
          </cell>
        </row>
        <row r="258">
          <cell r="A258" t="str">
            <v>% of Sales</v>
          </cell>
        </row>
        <row r="259">
          <cell r="A259" t="str">
            <v>R&amp;D</v>
          </cell>
        </row>
        <row r="261">
          <cell r="A261" t="str">
            <v>EBIT</v>
          </cell>
        </row>
        <row r="262">
          <cell r="A262" t="str">
            <v>EBITDA</v>
          </cell>
        </row>
        <row r="263">
          <cell r="A263" t="str">
            <v>EBITDA Margin</v>
          </cell>
        </row>
        <row r="264">
          <cell r="A264" t="str">
            <v>% of Company Total</v>
          </cell>
        </row>
        <row r="267">
          <cell r="A267" t="str">
            <v>Trees - Market Share</v>
          </cell>
        </row>
        <row r="268">
          <cell r="A268" t="str">
            <v>CAM</v>
          </cell>
        </row>
        <row r="269">
          <cell r="A269" t="str">
            <v>FMC</v>
          </cell>
        </row>
        <row r="270">
          <cell r="A270" t="str">
            <v>ABB/ Vetco</v>
          </cell>
        </row>
        <row r="271">
          <cell r="A271" t="str">
            <v>Others</v>
          </cell>
        </row>
        <row r="272">
          <cell r="A272" t="str">
            <v xml:space="preserve">  Total</v>
          </cell>
        </row>
        <row r="276">
          <cell r="A276" t="str">
            <v>Goldman Sachs Oilfield Services Equity Research</v>
          </cell>
        </row>
        <row r="277">
          <cell r="A277" t="str">
            <v>Terry Darling (212) 357-0379</v>
          </cell>
        </row>
        <row r="278">
          <cell r="A278" t="str">
            <v>FTI - Floating Production</v>
          </cell>
        </row>
        <row r="281">
          <cell r="A281" t="str">
            <v>Revenues</v>
          </cell>
        </row>
        <row r="282">
          <cell r="A282" t="str">
            <v>Turret and Mooring Systems</v>
          </cell>
        </row>
        <row r="283">
          <cell r="A283" t="str">
            <v>Marine Terminals</v>
          </cell>
        </row>
        <row r="284">
          <cell r="A284" t="str">
            <v xml:space="preserve">  Total</v>
          </cell>
        </row>
        <row r="285">
          <cell r="A285" t="str">
            <v xml:space="preserve">  Growth</v>
          </cell>
        </row>
        <row r="286">
          <cell r="A286" t="str">
            <v>% of Company Total</v>
          </cell>
        </row>
        <row r="288">
          <cell r="A288" t="str">
            <v>Growth</v>
          </cell>
        </row>
        <row r="289">
          <cell r="A289" t="str">
            <v>Turret and Mooring Systems</v>
          </cell>
        </row>
        <row r="290">
          <cell r="A290" t="str">
            <v>Marine Terminals</v>
          </cell>
        </row>
        <row r="291">
          <cell r="A291" t="str">
            <v xml:space="preserve">  Total</v>
          </cell>
        </row>
        <row r="293">
          <cell r="A293" t="str">
            <v>Cost of Goods Sold</v>
          </cell>
        </row>
        <row r="294">
          <cell r="A294" t="str">
            <v>Gross Profit</v>
          </cell>
        </row>
        <row r="295">
          <cell r="A295" t="str">
            <v>% of Sales</v>
          </cell>
        </row>
        <row r="296">
          <cell r="A296" t="str">
            <v>D&amp;A</v>
          </cell>
        </row>
        <row r="297">
          <cell r="A297" t="str">
            <v>% of Sales</v>
          </cell>
        </row>
        <row r="298">
          <cell r="A298" t="str">
            <v>SG&amp;A</v>
          </cell>
        </row>
        <row r="299">
          <cell r="A299" t="str">
            <v>% of Sales</v>
          </cell>
        </row>
        <row r="300">
          <cell r="A300" t="str">
            <v>R&amp;D</v>
          </cell>
        </row>
        <row r="302">
          <cell r="A302" t="str">
            <v>EBIT</v>
          </cell>
        </row>
        <row r="303">
          <cell r="A303" t="str">
            <v>EBITDA</v>
          </cell>
        </row>
        <row r="304">
          <cell r="A304" t="str">
            <v xml:space="preserve">EBITDA Margin </v>
          </cell>
        </row>
        <row r="305">
          <cell r="A305" t="str">
            <v>% of Company Total</v>
          </cell>
        </row>
        <row r="308">
          <cell r="A308" t="str">
            <v>Energy Production Systems Summary</v>
          </cell>
        </row>
        <row r="310">
          <cell r="A310" t="str">
            <v>Revenues</v>
          </cell>
        </row>
        <row r="311">
          <cell r="A311" t="str">
            <v xml:space="preserve">  % Growth</v>
          </cell>
        </row>
        <row r="312">
          <cell r="A312" t="str">
            <v xml:space="preserve">  % of Company Total</v>
          </cell>
        </row>
        <row r="314">
          <cell r="A314" t="str">
            <v>Cost of Goods Sold</v>
          </cell>
        </row>
        <row r="315">
          <cell r="A315" t="str">
            <v xml:space="preserve">  Check:</v>
          </cell>
        </row>
        <row r="316">
          <cell r="A316" t="str">
            <v>Gross Margin</v>
          </cell>
        </row>
        <row r="317">
          <cell r="A317" t="str">
            <v>% of Sales</v>
          </cell>
        </row>
        <row r="318">
          <cell r="A318" t="str">
            <v>D&amp;A</v>
          </cell>
        </row>
        <row r="319">
          <cell r="A319" t="str">
            <v>% of Sales</v>
          </cell>
        </row>
        <row r="320">
          <cell r="A320" t="str">
            <v>SG&amp;A</v>
          </cell>
        </row>
        <row r="321">
          <cell r="A321" t="str">
            <v>% of Sales</v>
          </cell>
        </row>
        <row r="322">
          <cell r="A322" t="str">
            <v>R&amp;D</v>
          </cell>
        </row>
        <row r="324">
          <cell r="A324" t="str">
            <v>EBIT</v>
          </cell>
        </row>
        <row r="325">
          <cell r="A325" t="str">
            <v>EBITDA</v>
          </cell>
        </row>
        <row r="326">
          <cell r="A326" t="str">
            <v xml:space="preserve">EBITDA Margin </v>
          </cell>
        </row>
        <row r="327">
          <cell r="A327" t="str">
            <v>% of Company Total</v>
          </cell>
        </row>
        <row r="331">
          <cell r="A331" t="str">
            <v>Goldman Sachs Oilfield Services Equity Research</v>
          </cell>
        </row>
        <row r="332">
          <cell r="A332" t="str">
            <v>Terry Darling (212) 357-0379</v>
          </cell>
        </row>
        <row r="333">
          <cell r="A333" t="str">
            <v>FTI - Energy Processing Systems</v>
          </cell>
        </row>
        <row r="336">
          <cell r="A336" t="str">
            <v>Revenues</v>
          </cell>
        </row>
        <row r="337">
          <cell r="A337" t="str">
            <v>Measurement Solutions</v>
          </cell>
        </row>
        <row r="338">
          <cell r="A338" t="str">
            <v>Fluid Control</v>
          </cell>
        </row>
        <row r="339">
          <cell r="A339" t="str">
            <v>Loading Systems</v>
          </cell>
        </row>
        <row r="340">
          <cell r="A340" t="str">
            <v>Blending/ Lube</v>
          </cell>
        </row>
        <row r="341">
          <cell r="A341" t="str">
            <v xml:space="preserve">  Total</v>
          </cell>
        </row>
        <row r="342">
          <cell r="A342" t="str">
            <v xml:space="preserve">  % Growth</v>
          </cell>
        </row>
        <row r="343">
          <cell r="A343" t="str">
            <v xml:space="preserve">  % of company total</v>
          </cell>
        </row>
        <row r="345">
          <cell r="A345" t="str">
            <v>Cost of Goods Sold</v>
          </cell>
        </row>
        <row r="346">
          <cell r="A346" t="str">
            <v>Gross Margin</v>
          </cell>
        </row>
        <row r="347">
          <cell r="A347" t="str">
            <v>% of Sales</v>
          </cell>
        </row>
        <row r="348">
          <cell r="A348" t="str">
            <v>D&amp;A</v>
          </cell>
        </row>
        <row r="349">
          <cell r="A349" t="str">
            <v>% of Sales</v>
          </cell>
        </row>
        <row r="350">
          <cell r="A350" t="str">
            <v>SG&amp;A</v>
          </cell>
        </row>
        <row r="351">
          <cell r="A351" t="str">
            <v>% of Sales</v>
          </cell>
        </row>
        <row r="352">
          <cell r="A352" t="str">
            <v>R&amp;D</v>
          </cell>
        </row>
        <row r="354">
          <cell r="A354" t="str">
            <v>EBIT</v>
          </cell>
        </row>
        <row r="355">
          <cell r="A355" t="str">
            <v>EBITDA</v>
          </cell>
        </row>
        <row r="356">
          <cell r="A356" t="str">
            <v xml:space="preserve">EBITDA Margin </v>
          </cell>
        </row>
        <row r="357">
          <cell r="A357" t="str">
            <v xml:space="preserve">  % of company total</v>
          </cell>
        </row>
        <row r="360">
          <cell r="A360" t="str">
            <v>Orders</v>
          </cell>
        </row>
        <row r="361">
          <cell r="A361" t="str">
            <v>Backlog</v>
          </cell>
        </row>
        <row r="365">
          <cell r="A365" t="str">
            <v>Goldman Sachs Oilfield Services Equity Research</v>
          </cell>
        </row>
        <row r="366">
          <cell r="A366" t="str">
            <v>Terry Darling (212) 357-0379</v>
          </cell>
        </row>
        <row r="367">
          <cell r="A367" t="str">
            <v>FTI - FoodTech</v>
          </cell>
        </row>
        <row r="370">
          <cell r="A370" t="str">
            <v>Revenues</v>
          </cell>
        </row>
        <row r="371">
          <cell r="A371" t="str">
            <v>Citrus Extractors</v>
          </cell>
        </row>
        <row r="372">
          <cell r="A372" t="str">
            <v>Sterilization Technologies &amp; Other Food Processing</v>
          </cell>
        </row>
        <row r="373">
          <cell r="A373" t="str">
            <v xml:space="preserve">  Sub-Total Food Processing</v>
          </cell>
        </row>
        <row r="374">
          <cell r="A374" t="str">
            <v>Freezing</v>
          </cell>
        </row>
        <row r="375">
          <cell r="A375" t="str">
            <v>Cooking</v>
          </cell>
        </row>
        <row r="376">
          <cell r="A376" t="str">
            <v>Vibrating Lines</v>
          </cell>
        </row>
        <row r="377">
          <cell r="A377" t="str">
            <v xml:space="preserve">  Sub-Total Food Solutions/ Services</v>
          </cell>
        </row>
        <row r="378">
          <cell r="A378" t="str">
            <v xml:space="preserve">  Total</v>
          </cell>
        </row>
        <row r="379">
          <cell r="A379" t="str">
            <v xml:space="preserve">  % Growth</v>
          </cell>
        </row>
        <row r="380">
          <cell r="A380" t="str">
            <v xml:space="preserve">  % of company total</v>
          </cell>
        </row>
        <row r="382">
          <cell r="A382" t="str">
            <v>Cost of Goods Sold</v>
          </cell>
        </row>
        <row r="383">
          <cell r="A383" t="str">
            <v>Gross Margin</v>
          </cell>
        </row>
        <row r="384">
          <cell r="A384" t="str">
            <v>% of Sales</v>
          </cell>
        </row>
        <row r="385">
          <cell r="A385" t="str">
            <v>D&amp;A</v>
          </cell>
        </row>
        <row r="386">
          <cell r="A386" t="str">
            <v>% of Sales</v>
          </cell>
        </row>
        <row r="387">
          <cell r="A387" t="str">
            <v>SG&amp;A</v>
          </cell>
        </row>
        <row r="388">
          <cell r="A388" t="str">
            <v>% of Sales</v>
          </cell>
        </row>
        <row r="389">
          <cell r="A389" t="str">
            <v>R&amp;D</v>
          </cell>
        </row>
        <row r="391">
          <cell r="A391" t="str">
            <v>EBIT</v>
          </cell>
        </row>
        <row r="392">
          <cell r="A392" t="str">
            <v>EBITDA</v>
          </cell>
        </row>
        <row r="393">
          <cell r="A393" t="str">
            <v xml:space="preserve">EBITDA Margin </v>
          </cell>
        </row>
        <row r="394">
          <cell r="A394" t="str">
            <v xml:space="preserve">  % of company total</v>
          </cell>
        </row>
        <row r="397">
          <cell r="A397" t="str">
            <v>Orders</v>
          </cell>
        </row>
        <row r="398">
          <cell r="A398" t="str">
            <v>Backlog</v>
          </cell>
        </row>
        <row r="400">
          <cell r="A400" t="str">
            <v>Citrus - Market Share</v>
          </cell>
        </row>
        <row r="401">
          <cell r="A401" t="str">
            <v>FMC</v>
          </cell>
        </row>
        <row r="402">
          <cell r="A402" t="str">
            <v>Other</v>
          </cell>
        </row>
        <row r="403">
          <cell r="A403" t="str">
            <v xml:space="preserve">  Total</v>
          </cell>
        </row>
        <row r="405">
          <cell r="A405" t="str">
            <v>Food Freezing  - Market Share</v>
          </cell>
        </row>
        <row r="406">
          <cell r="A406" t="str">
            <v>FMC</v>
          </cell>
        </row>
        <row r="407">
          <cell r="A407" t="str">
            <v>Other</v>
          </cell>
        </row>
        <row r="408">
          <cell r="A408" t="str">
            <v xml:space="preserve">  Total</v>
          </cell>
        </row>
        <row r="413">
          <cell r="A413" t="str">
            <v>Goldman Sachs Oilfield Services Equity Research</v>
          </cell>
        </row>
        <row r="414">
          <cell r="A414" t="str">
            <v>Terry Darling (212) 357-0379</v>
          </cell>
        </row>
        <row r="415">
          <cell r="A415" t="str">
            <v>FTI - Airport Systems</v>
          </cell>
        </row>
        <row r="416">
          <cell r="A416" t="str">
            <v xml:space="preserve">  based on totals less other segements</v>
          </cell>
        </row>
        <row r="418">
          <cell r="A418" t="str">
            <v>Revenues</v>
          </cell>
        </row>
        <row r="419">
          <cell r="A419" t="str">
            <v xml:space="preserve">  Commerical Loaders</v>
          </cell>
        </row>
        <row r="420">
          <cell r="A420" t="str">
            <v xml:space="preserve">  Government/ Military</v>
          </cell>
        </row>
        <row r="421">
          <cell r="A421" t="str">
            <v>Cargo Loaders</v>
          </cell>
        </row>
        <row r="422">
          <cell r="A422" t="str">
            <v>Passenger Boarding Bridges</v>
          </cell>
        </row>
        <row r="423">
          <cell r="A423" t="str">
            <v xml:space="preserve">  Total</v>
          </cell>
        </row>
        <row r="424">
          <cell r="A424" t="str">
            <v xml:space="preserve">  % Growth</v>
          </cell>
        </row>
        <row r="425">
          <cell r="A425" t="str">
            <v xml:space="preserve">  % of company total</v>
          </cell>
        </row>
        <row r="427">
          <cell r="A427" t="str">
            <v>Cost of Goods Sold</v>
          </cell>
        </row>
        <row r="428">
          <cell r="A428" t="str">
            <v>Gross Margin</v>
          </cell>
        </row>
        <row r="429">
          <cell r="A429" t="str">
            <v xml:space="preserve">  check</v>
          </cell>
        </row>
        <row r="430">
          <cell r="A430" t="str">
            <v>% of Sales</v>
          </cell>
        </row>
        <row r="431">
          <cell r="A431" t="str">
            <v>D&amp;A</v>
          </cell>
        </row>
        <row r="432">
          <cell r="A432" t="str">
            <v>% of Sales</v>
          </cell>
        </row>
        <row r="433">
          <cell r="A433" t="str">
            <v>SG&amp;A</v>
          </cell>
        </row>
        <row r="434">
          <cell r="A434" t="str">
            <v>% of Sales</v>
          </cell>
        </row>
        <row r="435">
          <cell r="A435" t="str">
            <v>R&amp;D</v>
          </cell>
        </row>
        <row r="437">
          <cell r="A437" t="str">
            <v>EBIT</v>
          </cell>
        </row>
        <row r="438">
          <cell r="A438" t="str">
            <v>EBITDA</v>
          </cell>
        </row>
        <row r="439">
          <cell r="A439" t="str">
            <v xml:space="preserve">EBITDA Margin </v>
          </cell>
        </row>
        <row r="440">
          <cell r="A440" t="str">
            <v xml:space="preserve">  % of company total</v>
          </cell>
        </row>
        <row r="443">
          <cell r="A443" t="str">
            <v>Orders</v>
          </cell>
        </row>
        <row r="444">
          <cell r="A444" t="str">
            <v xml:space="preserve">  Government Portion</v>
          </cell>
        </row>
        <row r="445">
          <cell r="A445" t="str">
            <v>Backlog</v>
          </cell>
        </row>
        <row r="446">
          <cell r="A446" t="str">
            <v xml:space="preserve">  Government Portion</v>
          </cell>
        </row>
        <row r="448">
          <cell r="A448" t="str">
            <v>Commercial Loaders - Market Share</v>
          </cell>
        </row>
        <row r="449">
          <cell r="A449" t="str">
            <v>FMC</v>
          </cell>
        </row>
        <row r="450">
          <cell r="A450" t="str">
            <v>Other</v>
          </cell>
        </row>
        <row r="451">
          <cell r="A451" t="str">
            <v xml:space="preserve">  Total</v>
          </cell>
        </row>
        <row r="453">
          <cell r="A453" t="str">
            <v>Boarding Barges  - Market Share</v>
          </cell>
        </row>
        <row r="454">
          <cell r="A454" t="str">
            <v>FMC</v>
          </cell>
        </row>
        <row r="455">
          <cell r="A455" t="str">
            <v>Other</v>
          </cell>
        </row>
        <row r="456">
          <cell r="A456" t="str">
            <v xml:space="preserve">  Total</v>
          </cell>
        </row>
        <row r="459">
          <cell r="A459" t="str">
            <v>Segment Summary</v>
          </cell>
        </row>
        <row r="461">
          <cell r="A461" t="str">
            <v>Cost of Goods Sold</v>
          </cell>
        </row>
        <row r="462">
          <cell r="A462" t="str">
            <v>Energy Production Systems</v>
          </cell>
        </row>
        <row r="463">
          <cell r="A463" t="str">
            <v>Energy Processing Systems</v>
          </cell>
        </row>
        <row r="464">
          <cell r="A464" t="str">
            <v>FoodTech</v>
          </cell>
        </row>
        <row r="465">
          <cell r="A465" t="str">
            <v>Airport Systems</v>
          </cell>
        </row>
        <row r="466">
          <cell r="A466" t="str">
            <v xml:space="preserve">  Total</v>
          </cell>
        </row>
        <row r="468">
          <cell r="A468" t="str">
            <v>Depreciation &amp; Amortization</v>
          </cell>
        </row>
        <row r="469">
          <cell r="A469" t="str">
            <v>Energy Production Systems</v>
          </cell>
        </row>
        <row r="470">
          <cell r="A470" t="str">
            <v>Energy Processing Systems</v>
          </cell>
        </row>
        <row r="471">
          <cell r="A471" t="str">
            <v>FoodTech</v>
          </cell>
        </row>
        <row r="472">
          <cell r="A472" t="str">
            <v>Airport Systems</v>
          </cell>
        </row>
        <row r="473">
          <cell r="A473" t="str">
            <v>Corporate</v>
          </cell>
        </row>
        <row r="474">
          <cell r="A474" t="str">
            <v xml:space="preserve">  Total</v>
          </cell>
        </row>
        <row r="476">
          <cell r="A476" t="str">
            <v>SG&amp;A (- corporate exps and interco elims)</v>
          </cell>
        </row>
        <row r="477">
          <cell r="A477" t="str">
            <v>Energy Production Systems</v>
          </cell>
        </row>
        <row r="478">
          <cell r="A478" t="str">
            <v>Energy Processing Systems</v>
          </cell>
        </row>
        <row r="479">
          <cell r="A479" t="str">
            <v>FoodTech</v>
          </cell>
        </row>
        <row r="480">
          <cell r="A480" t="str">
            <v>Airport Systems</v>
          </cell>
        </row>
        <row r="481">
          <cell r="A481" t="str">
            <v xml:space="preserve">  Total</v>
          </cell>
        </row>
        <row r="483">
          <cell r="A483" t="str">
            <v>Research &amp; Development</v>
          </cell>
        </row>
        <row r="484">
          <cell r="A484" t="str">
            <v>Energy Production Systems</v>
          </cell>
        </row>
        <row r="485">
          <cell r="A485" t="str">
            <v>Energy Processing Systems</v>
          </cell>
        </row>
        <row r="486">
          <cell r="A486" t="str">
            <v>FoodTech</v>
          </cell>
        </row>
        <row r="487">
          <cell r="A487" t="str">
            <v>Airport Systems</v>
          </cell>
        </row>
        <row r="488">
          <cell r="A488" t="str">
            <v xml:space="preserve">  Total</v>
          </cell>
        </row>
        <row r="490">
          <cell r="A490" t="str">
            <v>EBIT</v>
          </cell>
        </row>
        <row r="491">
          <cell r="A491" t="str">
            <v>Energy Production Systems</v>
          </cell>
        </row>
        <row r="492">
          <cell r="A492" t="str">
            <v>Energy Processing Systems</v>
          </cell>
        </row>
        <row r="493">
          <cell r="A493" t="str">
            <v>FoodTech</v>
          </cell>
        </row>
        <row r="494">
          <cell r="A494" t="str">
            <v>Airport Systems</v>
          </cell>
        </row>
        <row r="495">
          <cell r="A495" t="str">
            <v xml:space="preserve">  Total</v>
          </cell>
        </row>
        <row r="496">
          <cell r="A496" t="str">
            <v xml:space="preserve">    check:</v>
          </cell>
        </row>
        <row r="498">
          <cell r="A498" t="str">
            <v>EBITDA</v>
          </cell>
        </row>
        <row r="499">
          <cell r="A499" t="str">
            <v>Energy Production Systems</v>
          </cell>
        </row>
        <row r="500">
          <cell r="A500" t="str">
            <v>Energy Processing Systems</v>
          </cell>
        </row>
        <row r="501">
          <cell r="A501" t="str">
            <v>FoodTech</v>
          </cell>
        </row>
        <row r="502">
          <cell r="A502" t="str">
            <v>Airport Systems</v>
          </cell>
        </row>
        <row r="503">
          <cell r="A503" t="str">
            <v xml:space="preserve">  Total</v>
          </cell>
        </row>
        <row r="509">
          <cell r="A509" t="str">
            <v>Goldman Sachs Oilfield Services Equity Research</v>
          </cell>
        </row>
        <row r="510">
          <cell r="A510" t="str">
            <v>Terry Darling (212) 357-0379</v>
          </cell>
        </row>
        <row r="511">
          <cell r="A511" t="str">
            <v>FMC Technologies</v>
          </cell>
        </row>
        <row r="512">
          <cell r="A512" t="str">
            <v>Funds Flow Statement</v>
          </cell>
        </row>
        <row r="516">
          <cell r="A516" t="str">
            <v>Operating Sources:</v>
          </cell>
        </row>
        <row r="517">
          <cell r="A517" t="str">
            <v xml:space="preserve">  Net Income</v>
          </cell>
        </row>
        <row r="518">
          <cell r="A518" t="str">
            <v xml:space="preserve">  Depreciation</v>
          </cell>
        </row>
        <row r="519">
          <cell r="A519" t="str">
            <v xml:space="preserve">  Asset Sales</v>
          </cell>
        </row>
        <row r="520">
          <cell r="A520" t="str">
            <v xml:space="preserve">  Deferred Income Taxes</v>
          </cell>
        </row>
        <row r="521">
          <cell r="A521" t="str">
            <v xml:space="preserve">  Other</v>
          </cell>
        </row>
        <row r="522">
          <cell r="A522" t="str">
            <v xml:space="preserve">  Operating Cash Flow</v>
          </cell>
        </row>
        <row r="523">
          <cell r="A523" t="str">
            <v xml:space="preserve">  Operating Cash Flow per Share</v>
          </cell>
        </row>
        <row r="525">
          <cell r="A525" t="str">
            <v xml:space="preserve">  Changes in Working Capital</v>
          </cell>
        </row>
        <row r="526">
          <cell r="A526" t="str">
            <v xml:space="preserve">  Cash Flow From Operations</v>
          </cell>
        </row>
        <row r="528">
          <cell r="A528" t="str">
            <v>Investment Activities:</v>
          </cell>
        </row>
        <row r="529">
          <cell r="A529" t="str">
            <v xml:space="preserve">  Maintenance Capital Expenditures</v>
          </cell>
        </row>
        <row r="530">
          <cell r="A530" t="str">
            <v xml:space="preserve">  Memo:  CFFO less Maintenance</v>
          </cell>
        </row>
        <row r="607">
          <cell r="A607" t="str">
            <v>High EV/EBITDA</v>
          </cell>
        </row>
        <row r="608">
          <cell r="A608" t="str">
            <v>Low EV/EBITDA</v>
          </cell>
        </row>
        <row r="609">
          <cell r="A609" t="str">
            <v>Difference</v>
          </cell>
        </row>
        <row r="612">
          <cell r="A612" t="str">
            <v>Goldman Sachs Oilfield Services Equity Research</v>
          </cell>
        </row>
        <row r="613">
          <cell r="A613" t="str">
            <v>Terry Darling (713) 658-0450</v>
          </cell>
        </row>
        <row r="614">
          <cell r="A614" t="str">
            <v>Cooper Cameron EVA Analysis</v>
          </cell>
        </row>
        <row r="619">
          <cell r="A619" t="str">
            <v>Op Income</v>
          </cell>
        </row>
        <row r="620">
          <cell r="A620" t="str">
            <v>Tax</v>
          </cell>
        </row>
        <row r="621">
          <cell r="A621" t="str">
            <v>After tax income</v>
          </cell>
        </row>
        <row r="624">
          <cell r="A624" t="str">
            <v xml:space="preserve">     Debt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A"/>
      <sheetName val="B"/>
      <sheetName val="Summary Table"/>
      <sheetName val="EVA"/>
      <sheetName val="Data"/>
      <sheetName val="Quarterly"/>
      <sheetName val="INfo"/>
      <sheetName val="Q3FY06"/>
      <sheetName val="Pivot-Fina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OSval"/>
      <sheetName val="ComboQtr"/>
      <sheetName val="ComboYr"/>
      <sheetName val="Fidelity"/>
      <sheetName val="DCF"/>
      <sheetName val="Debt Calculator"/>
      <sheetName val="EVA"/>
      <sheetName val="Graphs"/>
      <sheetName val="FAME Persistence"/>
      <sheetName val="Iraq"/>
      <sheetName val="MktPos"/>
      <sheetName val="Notexprss"/>
      <sheetName val="2004 Geo Rev"/>
      <sheetName val="2004 PSL Rev"/>
      <sheetName val="GQ"/>
      <sheetName val="Annuals"/>
      <sheetName val="DIQTR"/>
      <sheetName val="Dresser"/>
      <sheetName val="HALMODE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>
        <row r="181">
          <cell r="A181" t="str">
            <v>PaineWebber Oilfield Services Equity Research</v>
          </cell>
        </row>
        <row r="182">
          <cell r="A182" t="str">
            <v>Terry Darling (713) 658-0450</v>
          </cell>
        </row>
        <row r="183">
          <cell r="A183" t="str">
            <v>Halliburton Energy Services</v>
          </cell>
        </row>
        <row r="185">
          <cell r="C185" t="str">
            <v>1988</v>
          </cell>
          <cell r="D185" t="str">
            <v>1989</v>
          </cell>
          <cell r="E185" t="str">
            <v>1990</v>
          </cell>
          <cell r="F185" t="str">
            <v>1991</v>
          </cell>
          <cell r="G185" t="str">
            <v>1992</v>
          </cell>
          <cell r="H185" t="str">
            <v>1993</v>
          </cell>
          <cell r="I185" t="str">
            <v>1994</v>
          </cell>
          <cell r="J185" t="str">
            <v>1995</v>
          </cell>
          <cell r="K185" t="str">
            <v>1996</v>
          </cell>
          <cell r="L185" t="str">
            <v>1997</v>
          </cell>
        </row>
        <row r="186">
          <cell r="A186" t="str">
            <v>Revenues:</v>
          </cell>
        </row>
        <row r="187">
          <cell r="A187" t="str">
            <v>North American Pressure Pumping</v>
          </cell>
          <cell r="D187">
            <v>700</v>
          </cell>
          <cell r="E187">
            <v>850.5</v>
          </cell>
          <cell r="F187">
            <v>732</v>
          </cell>
          <cell r="G187">
            <v>615</v>
          </cell>
          <cell r="H187">
            <v>710</v>
          </cell>
          <cell r="I187">
            <v>700</v>
          </cell>
          <cell r="J187">
            <v>720</v>
          </cell>
          <cell r="K187">
            <v>935</v>
          </cell>
          <cell r="L187">
            <v>1234.2</v>
          </cell>
        </row>
        <row r="188">
          <cell r="A188" t="str">
            <v>International Pressure Pumping</v>
          </cell>
          <cell r="D188">
            <v>505</v>
          </cell>
          <cell r="E188">
            <v>589</v>
          </cell>
          <cell r="F188">
            <v>670</v>
          </cell>
          <cell r="G188">
            <v>710</v>
          </cell>
          <cell r="H188">
            <v>730</v>
          </cell>
          <cell r="I188">
            <v>695</v>
          </cell>
          <cell r="J188">
            <v>771.875</v>
          </cell>
          <cell r="K188">
            <v>975</v>
          </cell>
          <cell r="L188">
            <v>1267.5</v>
          </cell>
        </row>
        <row r="189">
          <cell r="A189" t="str">
            <v>Otis Engineering</v>
          </cell>
          <cell r="D189">
            <v>437</v>
          </cell>
          <cell r="E189">
            <v>473</v>
          </cell>
          <cell r="F189">
            <v>494</v>
          </cell>
          <cell r="G189">
            <v>450</v>
          </cell>
          <cell r="H189">
            <v>480</v>
          </cell>
          <cell r="I189">
            <v>495</v>
          </cell>
          <cell r="J189">
            <v>520</v>
          </cell>
          <cell r="K189">
            <v>455</v>
          </cell>
          <cell r="L189">
            <v>515.05999999999995</v>
          </cell>
        </row>
        <row r="190">
          <cell r="A190" t="str">
            <v>Logging Svs</v>
          </cell>
          <cell r="D190">
            <v>283</v>
          </cell>
          <cell r="E190">
            <v>360</v>
          </cell>
          <cell r="F190">
            <v>345</v>
          </cell>
          <cell r="G190">
            <v>305</v>
          </cell>
          <cell r="H190">
            <v>340</v>
          </cell>
          <cell r="I190">
            <v>325</v>
          </cell>
          <cell r="J190">
            <v>350</v>
          </cell>
          <cell r="K190">
            <v>340</v>
          </cell>
          <cell r="L190">
            <v>415.14000000000004</v>
          </cell>
        </row>
        <row r="191">
          <cell r="A191" t="str">
            <v>Directional Drilling</v>
          </cell>
          <cell r="G191">
            <v>120</v>
          </cell>
          <cell r="H191">
            <v>160</v>
          </cell>
          <cell r="I191">
            <v>175</v>
          </cell>
          <cell r="J191">
            <v>210</v>
          </cell>
          <cell r="K191">
            <v>230</v>
          </cell>
          <cell r="L191">
            <v>304.98</v>
          </cell>
        </row>
        <row r="192">
          <cell r="A192" t="str">
            <v>Numar</v>
          </cell>
          <cell r="L192">
            <v>10</v>
          </cell>
        </row>
        <row r="193">
          <cell r="A193" t="str">
            <v>Other/ M-I/ HED</v>
          </cell>
          <cell r="D193">
            <v>147</v>
          </cell>
          <cell r="E193">
            <v>179</v>
          </cell>
          <cell r="F193">
            <v>186</v>
          </cell>
          <cell r="G193">
            <v>226</v>
          </cell>
          <cell r="H193">
            <v>288.60000000000002</v>
          </cell>
          <cell r="I193">
            <v>300</v>
          </cell>
          <cell r="J193">
            <v>261.125</v>
          </cell>
          <cell r="K193">
            <v>126</v>
          </cell>
          <cell r="L193">
            <v>137.34</v>
          </cell>
        </row>
        <row r="194">
          <cell r="A194" t="str">
            <v>Seismic</v>
          </cell>
          <cell r="D194">
            <v>376</v>
          </cell>
          <cell r="E194">
            <v>464.5</v>
          </cell>
          <cell r="F194">
            <v>512</v>
          </cell>
          <cell r="G194">
            <v>420</v>
          </cell>
          <cell r="H194">
            <v>404.4</v>
          </cell>
          <cell r="I194">
            <v>0</v>
          </cell>
          <cell r="J194">
            <v>0</v>
          </cell>
          <cell r="K194">
            <v>0</v>
          </cell>
          <cell r="L194">
            <v>0</v>
          </cell>
        </row>
        <row r="195">
          <cell r="A195" t="str">
            <v xml:space="preserve">    Total</v>
          </cell>
          <cell r="C195">
            <v>2173</v>
          </cell>
          <cell r="D195">
            <v>2448</v>
          </cell>
          <cell r="E195">
            <v>2916</v>
          </cell>
          <cell r="F195">
            <v>2939</v>
          </cell>
          <cell r="G195">
            <v>2726</v>
          </cell>
          <cell r="H195">
            <v>2953</v>
          </cell>
          <cell r="I195">
            <v>2515</v>
          </cell>
          <cell r="J195">
            <v>2623</v>
          </cell>
          <cell r="K195">
            <v>3061</v>
          </cell>
          <cell r="L195">
            <v>3884.22</v>
          </cell>
        </row>
        <row r="196">
          <cell r="A196" t="str">
            <v>HES Revenue Growth</v>
          </cell>
          <cell r="F196">
            <v>7.8875171467764054E-3</v>
          </cell>
          <cell r="G196">
            <v>-7.2473630486560053E-2</v>
          </cell>
          <cell r="H196">
            <v>8.3272193690388852E-2</v>
          </cell>
          <cell r="I196">
            <v>-0.1483237385709448</v>
          </cell>
          <cell r="J196">
            <v>4.2942345924453278E-2</v>
          </cell>
          <cell r="K196">
            <v>0.16698436904308045</v>
          </cell>
          <cell r="L196">
            <v>0.2689382554720679</v>
          </cell>
        </row>
        <row r="197">
          <cell r="A197" t="str">
            <v>Nam Revenues</v>
          </cell>
          <cell r="E197">
            <v>1224.72</v>
          </cell>
          <cell r="F197">
            <v>1234.3799999999999</v>
          </cell>
          <cell r="G197">
            <v>1144.9199999999998</v>
          </cell>
          <cell r="H197">
            <v>1240.26</v>
          </cell>
          <cell r="I197">
            <v>1056.3</v>
          </cell>
          <cell r="J197">
            <v>1101.6599999999999</v>
          </cell>
          <cell r="K197">
            <v>1285.6199999999999</v>
          </cell>
          <cell r="L197">
            <v>1631.3723999999997</v>
          </cell>
        </row>
        <row r="198">
          <cell r="A198" t="str">
            <v xml:space="preserve">  NAM Revenue Growth</v>
          </cell>
          <cell r="F198">
            <v>7.8875171467762874E-3</v>
          </cell>
          <cell r="G198">
            <v>-7.2473630486560095E-2</v>
          </cell>
          <cell r="H198">
            <v>8.327219369038899E-2</v>
          </cell>
          <cell r="I198">
            <v>-0.14832373857094483</v>
          </cell>
          <cell r="J198">
            <v>4.2942345924453187E-2</v>
          </cell>
          <cell r="K198">
            <v>0.1669843690430805</v>
          </cell>
          <cell r="L198">
            <v>0.26893825547206784</v>
          </cell>
        </row>
        <row r="199">
          <cell r="A199" t="str">
            <v>Non-Nam Revenues</v>
          </cell>
          <cell r="E199">
            <v>1691.28</v>
          </cell>
          <cell r="F199">
            <v>1704.6200000000001</v>
          </cell>
          <cell r="G199">
            <v>1581.0800000000002</v>
          </cell>
          <cell r="H199">
            <v>1712.74</v>
          </cell>
          <cell r="I199">
            <v>1458.7</v>
          </cell>
          <cell r="J199">
            <v>1521.3400000000001</v>
          </cell>
          <cell r="K199">
            <v>1775.38</v>
          </cell>
          <cell r="L199">
            <v>2252.8476000000001</v>
          </cell>
        </row>
        <row r="200">
          <cell r="A200" t="str">
            <v xml:space="preserve">  Non-NAM Revenue Growth</v>
          </cell>
          <cell r="F200">
            <v>7.8875171467764921E-3</v>
          </cell>
          <cell r="G200">
            <v>-7.2473630486560026E-2</v>
          </cell>
          <cell r="H200">
            <v>8.3272193690388754E-2</v>
          </cell>
          <cell r="I200">
            <v>-0.14832373857094477</v>
          </cell>
          <cell r="J200">
            <v>4.2942345924453347E-2</v>
          </cell>
          <cell r="K200">
            <v>0.16698436904308039</v>
          </cell>
          <cell r="L200">
            <v>0.2689382554720679</v>
          </cell>
        </row>
        <row r="201">
          <cell r="A201" t="str">
            <v>Europe/ Africa</v>
          </cell>
          <cell r="E201">
            <v>612.36</v>
          </cell>
          <cell r="F201">
            <v>617.18999999999994</v>
          </cell>
          <cell r="G201">
            <v>572.45999999999992</v>
          </cell>
          <cell r="H201">
            <v>620.13</v>
          </cell>
          <cell r="I201">
            <v>528.15</v>
          </cell>
          <cell r="J201">
            <v>550.82999999999993</v>
          </cell>
          <cell r="K201">
            <v>642.80999999999995</v>
          </cell>
          <cell r="L201">
            <v>815.68619999999987</v>
          </cell>
        </row>
        <row r="202">
          <cell r="A202" t="str">
            <v>Latin America</v>
          </cell>
          <cell r="E202">
            <v>495.72</v>
          </cell>
          <cell r="F202">
            <v>499.63000000000005</v>
          </cell>
          <cell r="G202">
            <v>463.42</v>
          </cell>
          <cell r="H202">
            <v>502.01000000000005</v>
          </cell>
          <cell r="I202">
            <v>427.55</v>
          </cell>
          <cell r="J202">
            <v>445.91</v>
          </cell>
          <cell r="K202">
            <v>520.37</v>
          </cell>
          <cell r="L202">
            <v>660.31740000000002</v>
          </cell>
        </row>
        <row r="203">
          <cell r="A203" t="str">
            <v>Asia Pacific</v>
          </cell>
          <cell r="E203">
            <v>320.76</v>
          </cell>
          <cell r="F203">
            <v>323.29000000000002</v>
          </cell>
          <cell r="G203">
            <v>299.86</v>
          </cell>
          <cell r="H203">
            <v>324.83</v>
          </cell>
          <cell r="I203">
            <v>276.64999999999998</v>
          </cell>
          <cell r="J203">
            <v>288.53000000000003</v>
          </cell>
          <cell r="K203">
            <v>336.71</v>
          </cell>
          <cell r="L203">
            <v>427.26419999999996</v>
          </cell>
        </row>
        <row r="204">
          <cell r="A204" t="str">
            <v>Mid East</v>
          </cell>
          <cell r="E204">
            <v>262.44</v>
          </cell>
          <cell r="F204">
            <v>264.51</v>
          </cell>
          <cell r="G204">
            <v>245.34</v>
          </cell>
          <cell r="H204">
            <v>265.77</v>
          </cell>
          <cell r="I204">
            <v>226.35</v>
          </cell>
          <cell r="J204">
            <v>236.07</v>
          </cell>
          <cell r="K204">
            <v>275.49</v>
          </cell>
          <cell r="L204">
            <v>349.57979999999998</v>
          </cell>
        </row>
        <row r="206">
          <cell r="A206" t="str">
            <v>Rig Count</v>
          </cell>
        </row>
        <row r="207">
          <cell r="A207" t="str">
            <v>U.S.</v>
          </cell>
          <cell r="E207">
            <v>1006</v>
          </cell>
          <cell r="F207">
            <v>868</v>
          </cell>
          <cell r="G207">
            <v>715</v>
          </cell>
          <cell r="H207">
            <v>757</v>
          </cell>
          <cell r="I207">
            <v>775</v>
          </cell>
          <cell r="J207">
            <v>729</v>
          </cell>
          <cell r="K207">
            <v>779</v>
          </cell>
          <cell r="L207">
            <v>840</v>
          </cell>
        </row>
        <row r="208">
          <cell r="A208" t="str">
            <v>Canada</v>
          </cell>
          <cell r="E208">
            <v>138</v>
          </cell>
          <cell r="F208">
            <v>121</v>
          </cell>
          <cell r="G208">
            <v>96</v>
          </cell>
          <cell r="H208">
            <v>187</v>
          </cell>
          <cell r="I208">
            <v>262</v>
          </cell>
          <cell r="J208">
            <v>230</v>
          </cell>
          <cell r="K208">
            <v>271</v>
          </cell>
          <cell r="L208">
            <v>270</v>
          </cell>
        </row>
        <row r="209">
          <cell r="A209" t="str">
            <v>Europe/ Africa</v>
          </cell>
          <cell r="F209">
            <v>256</v>
          </cell>
          <cell r="G209">
            <v>211</v>
          </cell>
          <cell r="H209">
            <v>182</v>
          </cell>
          <cell r="I209">
            <v>172</v>
          </cell>
          <cell r="J209">
            <v>178</v>
          </cell>
          <cell r="K209">
            <v>198</v>
          </cell>
          <cell r="L209">
            <v>205</v>
          </cell>
        </row>
        <row r="210">
          <cell r="A210" t="str">
            <v>Latin America</v>
          </cell>
          <cell r="E210">
            <v>246</v>
          </cell>
          <cell r="F210">
            <v>275</v>
          </cell>
          <cell r="G210">
            <v>250</v>
          </cell>
          <cell r="H210">
            <v>203</v>
          </cell>
          <cell r="I210">
            <v>231</v>
          </cell>
          <cell r="J210">
            <v>272</v>
          </cell>
          <cell r="K210">
            <v>283</v>
          </cell>
          <cell r="L210">
            <v>300</v>
          </cell>
        </row>
        <row r="211">
          <cell r="A211" t="str">
            <v>Asia Pacific</v>
          </cell>
          <cell r="E211">
            <v>274</v>
          </cell>
          <cell r="F211">
            <v>261</v>
          </cell>
          <cell r="G211">
            <v>243</v>
          </cell>
          <cell r="H211">
            <v>232</v>
          </cell>
          <cell r="I211">
            <v>206</v>
          </cell>
          <cell r="J211">
            <v>181</v>
          </cell>
          <cell r="K211">
            <v>177</v>
          </cell>
          <cell r="L211">
            <v>180</v>
          </cell>
        </row>
        <row r="212">
          <cell r="A212" t="str">
            <v>Mid East</v>
          </cell>
          <cell r="F212">
            <v>118</v>
          </cell>
          <cell r="G212">
            <v>153</v>
          </cell>
          <cell r="H212">
            <v>158</v>
          </cell>
          <cell r="I212">
            <v>126</v>
          </cell>
          <cell r="J212">
            <v>128</v>
          </cell>
          <cell r="K212">
            <v>136</v>
          </cell>
          <cell r="L212">
            <v>135</v>
          </cell>
        </row>
        <row r="214">
          <cell r="A214" t="str">
            <v xml:space="preserve">Revenue/ Rig </v>
          </cell>
        </row>
        <row r="215">
          <cell r="A215" t="str">
            <v>U.S.</v>
          </cell>
        </row>
        <row r="216">
          <cell r="A216" t="str">
            <v>Canada</v>
          </cell>
        </row>
        <row r="217">
          <cell r="A217" t="str">
            <v>North America</v>
          </cell>
          <cell r="E217">
            <v>1.0705594405594405</v>
          </cell>
          <cell r="F217">
            <v>1.2481092012133468</v>
          </cell>
          <cell r="G217">
            <v>1.4117385943279899</v>
          </cell>
          <cell r="H217">
            <v>1.3138347457627118</v>
          </cell>
          <cell r="I217">
            <v>1.0186113789778206</v>
          </cell>
          <cell r="J217">
            <v>1.1487591240875912</v>
          </cell>
          <cell r="K217">
            <v>1.2243999999999999</v>
          </cell>
          <cell r="L217">
            <v>1.4697048648648647</v>
          </cell>
        </row>
        <row r="218">
          <cell r="F218">
            <v>0.16584764369657454</v>
          </cell>
          <cell r="G218">
            <v>0.13110182422785691</v>
          </cell>
          <cell r="H218">
            <v>-6.9349842073193377E-2</v>
          </cell>
          <cell r="I218">
            <v>-0.22470357686689665</v>
          </cell>
          <cell r="J218">
            <v>0.12776977343447135</v>
          </cell>
          <cell r="K218">
            <v>6.5845723726013466E-2</v>
          </cell>
          <cell r="L218">
            <v>0.20034699841952369</v>
          </cell>
        </row>
        <row r="219">
          <cell r="A219" t="str">
            <v>Europe/ Africa</v>
          </cell>
          <cell r="F219">
            <v>2.4108984374999998</v>
          </cell>
          <cell r="G219">
            <v>2.7130805687203789</v>
          </cell>
          <cell r="H219">
            <v>3.4073076923076924</v>
          </cell>
          <cell r="I219">
            <v>3.0706395348837208</v>
          </cell>
          <cell r="J219">
            <v>3.0945505617977522</v>
          </cell>
          <cell r="K219">
            <v>3.2465151515151511</v>
          </cell>
          <cell r="L219">
            <v>3.9789570731707311</v>
          </cell>
        </row>
        <row r="220">
          <cell r="G220">
            <v>0.12534005021535843</v>
          </cell>
          <cell r="H220">
            <v>0.25588149927841797</v>
          </cell>
          <cell r="I220">
            <v>-9.8807676859953286E-2</v>
          </cell>
          <cell r="J220">
            <v>7.786985949471574E-3</v>
          </cell>
          <cell r="K220">
            <v>4.9107160048829965E-2</v>
          </cell>
          <cell r="L220">
            <v>0.225608656504729</v>
          </cell>
        </row>
        <row r="221">
          <cell r="A221" t="str">
            <v>Latin America</v>
          </cell>
          <cell r="E221">
            <v>2.0151219512195122</v>
          </cell>
          <cell r="F221">
            <v>1.8168363636363638</v>
          </cell>
          <cell r="G221">
            <v>1.85368</v>
          </cell>
          <cell r="H221">
            <v>2.4729556650246307</v>
          </cell>
          <cell r="I221">
            <v>1.850865800865801</v>
          </cell>
          <cell r="J221">
            <v>1.639375</v>
          </cell>
          <cell r="K221">
            <v>1.8387632508833922</v>
          </cell>
          <cell r="L221">
            <v>2.2010580000000002</v>
          </cell>
        </row>
        <row r="222">
          <cell r="F222">
            <v>-9.8398802843247216E-2</v>
          </cell>
          <cell r="G222">
            <v>2.0279006464783842E-2</v>
          </cell>
          <cell r="H222">
            <v>0.3340790562689519</v>
          </cell>
          <cell r="I222">
            <v>-0.25155722480476966</v>
          </cell>
          <cell r="J222">
            <v>-0.11426587533621803</v>
          </cell>
          <cell r="K222">
            <v>0.12162455257850838</v>
          </cell>
          <cell r="L222">
            <v>0.19703175432865089</v>
          </cell>
        </row>
        <row r="223">
          <cell r="A223" t="str">
            <v>Asia Pacific</v>
          </cell>
          <cell r="E223">
            <v>1.1706569343065694</v>
          </cell>
          <cell r="F223">
            <v>1.2386590038314178</v>
          </cell>
          <cell r="G223">
            <v>1.2339917695473253</v>
          </cell>
          <cell r="H223">
            <v>1.4001293103448276</v>
          </cell>
          <cell r="I223">
            <v>1.3429611650485436</v>
          </cell>
          <cell r="J223">
            <v>1.5940883977900555</v>
          </cell>
          <cell r="K223">
            <v>1.9023163841807909</v>
          </cell>
          <cell r="L223">
            <v>2.3736899999999999</v>
          </cell>
        </row>
        <row r="224">
          <cell r="F224">
            <v>5.8088811104278812E-2</v>
          </cell>
          <cell r="G224">
            <v>-3.767973485564523E-3</v>
          </cell>
          <cell r="H224">
            <v>0.13463423735674335</v>
          </cell>
          <cell r="I224">
            <v>-4.0830618196403927E-2</v>
          </cell>
          <cell r="J224">
            <v>0.18699515613501341</v>
          </cell>
          <cell r="K224">
            <v>0.1933568971570481</v>
          </cell>
          <cell r="L224">
            <v>0.24778928454753349</v>
          </cell>
        </row>
        <row r="225">
          <cell r="A225" t="str">
            <v>Mid East</v>
          </cell>
          <cell r="F225">
            <v>2.2416101694915254</v>
          </cell>
          <cell r="G225">
            <v>1.6035294117647059</v>
          </cell>
          <cell r="H225">
            <v>1.6820886075949366</v>
          </cell>
          <cell r="I225">
            <v>1.7964285714285715</v>
          </cell>
          <cell r="J225">
            <v>1.8442968749999999</v>
          </cell>
          <cell r="K225">
            <v>2.0256617647058826</v>
          </cell>
          <cell r="L225">
            <v>2.58948</v>
          </cell>
        </row>
        <row r="226">
          <cell r="G226">
            <v>-0.28465286534257572</v>
          </cell>
          <cell r="H226">
            <v>4.8991428067275224E-2</v>
          </cell>
          <cell r="I226">
            <v>6.7974994490402646E-2</v>
          </cell>
          <cell r="J226">
            <v>2.6646371769383635E-2</v>
          </cell>
          <cell r="K226">
            <v>9.8338229687605264E-2</v>
          </cell>
          <cell r="L226">
            <v>0.27833779810519427</v>
          </cell>
        </row>
        <row r="227">
          <cell r="C227">
            <v>2173</v>
          </cell>
          <cell r="D227">
            <v>2448</v>
          </cell>
          <cell r="E227">
            <v>2916</v>
          </cell>
          <cell r="F227">
            <v>2939</v>
          </cell>
          <cell r="G227">
            <v>2726</v>
          </cell>
          <cell r="H227">
            <v>2953</v>
          </cell>
          <cell r="I227">
            <v>2515</v>
          </cell>
        </row>
        <row r="228">
          <cell r="A228" t="str">
            <v>Operating Income</v>
          </cell>
        </row>
        <row r="229">
          <cell r="A229" t="str">
            <v>North American Pressure Pumping</v>
          </cell>
          <cell r="D229">
            <v>67</v>
          </cell>
          <cell r="E229">
            <v>115</v>
          </cell>
          <cell r="F229">
            <v>-20</v>
          </cell>
          <cell r="G229">
            <v>8</v>
          </cell>
          <cell r="H229">
            <v>40</v>
          </cell>
          <cell r="I229">
            <v>42</v>
          </cell>
          <cell r="J229">
            <v>95</v>
          </cell>
          <cell r="K229">
            <v>150</v>
          </cell>
          <cell r="L229">
            <v>231</v>
          </cell>
        </row>
        <row r="230">
          <cell r="A230" t="str">
            <v>International Pressure Pumping</v>
          </cell>
          <cell r="D230">
            <v>75</v>
          </cell>
          <cell r="E230">
            <v>94.037999999999954</v>
          </cell>
          <cell r="F230">
            <v>113</v>
          </cell>
          <cell r="G230">
            <v>90</v>
          </cell>
          <cell r="H230">
            <v>89.110651446300324</v>
          </cell>
          <cell r="I230">
            <v>83.514212912926141</v>
          </cell>
          <cell r="J230">
            <v>125</v>
          </cell>
          <cell r="K230">
            <v>166</v>
          </cell>
          <cell r="L230">
            <v>247</v>
          </cell>
        </row>
        <row r="231">
          <cell r="A231" t="str">
            <v>Otis Engineering</v>
          </cell>
          <cell r="D231">
            <v>39.828399999999952</v>
          </cell>
          <cell r="E231">
            <v>55.668035999999915</v>
          </cell>
          <cell r="F231">
            <v>51</v>
          </cell>
          <cell r="G231">
            <v>38</v>
          </cell>
          <cell r="H231">
            <v>40</v>
          </cell>
          <cell r="I231">
            <v>50.384735513599963</v>
          </cell>
          <cell r="J231">
            <v>72</v>
          </cell>
          <cell r="K231">
            <v>76</v>
          </cell>
          <cell r="L231">
            <v>90</v>
          </cell>
        </row>
        <row r="232">
          <cell r="A232" t="str">
            <v>Logging Svs</v>
          </cell>
          <cell r="D232">
            <v>-22</v>
          </cell>
          <cell r="E232">
            <v>-2.0300000000000011</v>
          </cell>
          <cell r="F232">
            <v>-2</v>
          </cell>
          <cell r="G232">
            <v>-3</v>
          </cell>
          <cell r="H232">
            <v>20</v>
          </cell>
          <cell r="I232">
            <v>15</v>
          </cell>
          <cell r="J232">
            <v>16</v>
          </cell>
          <cell r="K232">
            <v>15</v>
          </cell>
          <cell r="L232">
            <v>17</v>
          </cell>
        </row>
        <row r="233">
          <cell r="A233" t="str">
            <v>Directional Drilling</v>
          </cell>
          <cell r="G233">
            <v>0</v>
          </cell>
          <cell r="H233">
            <v>-10</v>
          </cell>
          <cell r="I233">
            <v>-10</v>
          </cell>
          <cell r="J233">
            <v>-10</v>
          </cell>
          <cell r="K233">
            <v>-12</v>
          </cell>
          <cell r="L233">
            <v>8</v>
          </cell>
        </row>
        <row r="234">
          <cell r="A234" t="str">
            <v>Numar</v>
          </cell>
          <cell r="L234">
            <v>1.85</v>
          </cell>
        </row>
        <row r="235">
          <cell r="A235" t="str">
            <v>Other/ M-I/ HED</v>
          </cell>
          <cell r="D235">
            <v>18</v>
          </cell>
          <cell r="E235">
            <v>30</v>
          </cell>
          <cell r="F235">
            <v>24</v>
          </cell>
          <cell r="G235">
            <v>12</v>
          </cell>
          <cell r="H235">
            <v>10</v>
          </cell>
          <cell r="I235">
            <v>10</v>
          </cell>
          <cell r="J235">
            <v>15.8</v>
          </cell>
          <cell r="K235">
            <v>0</v>
          </cell>
          <cell r="L235">
            <v>-15</v>
          </cell>
        </row>
        <row r="236">
          <cell r="A236" t="str">
            <v>Seismic/ Landmark</v>
          </cell>
          <cell r="D236">
            <v>-9.3999999999999773</v>
          </cell>
          <cell r="E236">
            <v>-9.8599999999999781</v>
          </cell>
          <cell r="F236">
            <v>-8</v>
          </cell>
          <cell r="G236">
            <v>-26.6</v>
          </cell>
          <cell r="H236">
            <v>-20.100000000000001</v>
          </cell>
          <cell r="I236">
            <v>0</v>
          </cell>
          <cell r="J236">
            <v>0</v>
          </cell>
          <cell r="K236">
            <v>0</v>
          </cell>
          <cell r="L236">
            <v>0</v>
          </cell>
        </row>
        <row r="237">
          <cell r="A237" t="str">
            <v xml:space="preserve">    Total</v>
          </cell>
          <cell r="C237">
            <v>95.8</v>
          </cell>
          <cell r="D237">
            <v>168.42839999999998</v>
          </cell>
          <cell r="E237">
            <v>282.81603599999988</v>
          </cell>
          <cell r="F237">
            <v>158</v>
          </cell>
          <cell r="G237">
            <v>118.4</v>
          </cell>
          <cell r="H237">
            <v>169.01065144630033</v>
          </cell>
          <cell r="I237">
            <v>190.89894842652609</v>
          </cell>
          <cell r="J237">
            <v>313.8</v>
          </cell>
          <cell r="K237">
            <v>395</v>
          </cell>
          <cell r="L237">
            <v>579.85</v>
          </cell>
        </row>
        <row r="238">
          <cell r="A238" t="str">
            <v xml:space="preserve">    HES Operating Margin</v>
          </cell>
          <cell r="D238">
            <v>6.8802450980392144E-2</v>
          </cell>
          <cell r="E238">
            <v>9.6987666666666625E-2</v>
          </cell>
          <cell r="F238">
            <v>5.3759782238856753E-2</v>
          </cell>
          <cell r="G238">
            <v>4.3433602347762293E-2</v>
          </cell>
          <cell r="H238">
            <v>5.7233542650287954E-2</v>
          </cell>
          <cell r="I238">
            <v>7.5904154443946756E-2</v>
          </cell>
          <cell r="J238">
            <v>0.11963400686237133</v>
          </cell>
          <cell r="K238">
            <v>0.12904279647174127</v>
          </cell>
          <cell r="L238">
            <v>0.14928351123262845</v>
          </cell>
        </row>
        <row r="239">
          <cell r="D239">
            <v>168.42839999999998</v>
          </cell>
          <cell r="E239">
            <v>282.81603599999988</v>
          </cell>
          <cell r="F239">
            <v>158</v>
          </cell>
          <cell r="G239">
            <v>118.4</v>
          </cell>
          <cell r="H239">
            <v>169.01065144630033</v>
          </cell>
          <cell r="I239">
            <v>190.93894842652617</v>
          </cell>
        </row>
        <row r="240">
          <cell r="A240" t="str">
            <v>Operating Margins:</v>
          </cell>
        </row>
        <row r="241">
          <cell r="A241" t="str">
            <v>North American Pressure Pumping</v>
          </cell>
          <cell r="D241">
            <v>9.571428571428571E-2</v>
          </cell>
          <cell r="E241">
            <v>0.13521457965902411</v>
          </cell>
          <cell r="F241">
            <v>-2.7322404371584699E-2</v>
          </cell>
          <cell r="G241">
            <v>1.3008130081300813E-2</v>
          </cell>
          <cell r="H241">
            <v>5.6338028169014086E-2</v>
          </cell>
          <cell r="I241">
            <v>0.06</v>
          </cell>
          <cell r="J241">
            <v>0.13194444444444445</v>
          </cell>
          <cell r="K241">
            <v>0.16042780748663102</v>
          </cell>
          <cell r="L241">
            <v>0.18716577540106952</v>
          </cell>
        </row>
        <row r="242">
          <cell r="A242" t="str">
            <v>International Pressure Pumping</v>
          </cell>
          <cell r="D242">
            <v>0.14851485148514851</v>
          </cell>
          <cell r="E242">
            <v>0.15965704584040738</v>
          </cell>
          <cell r="F242">
            <v>0.16865671641791044</v>
          </cell>
          <cell r="G242">
            <v>0.12676056338028169</v>
          </cell>
          <cell r="H242">
            <v>0.12206938554287716</v>
          </cell>
          <cell r="I242">
            <v>0.12016433512651244</v>
          </cell>
          <cell r="J242">
            <v>0.16194331983805668</v>
          </cell>
          <cell r="K242">
            <v>0.17025641025641025</v>
          </cell>
          <cell r="L242">
            <v>0.19487179487179487</v>
          </cell>
        </row>
        <row r="243">
          <cell r="A243" t="str">
            <v>Otis Engineering</v>
          </cell>
          <cell r="D243">
            <v>9.1140503432494163E-2</v>
          </cell>
          <cell r="E243">
            <v>0.11769140803382645</v>
          </cell>
          <cell r="F243">
            <v>0.10323886639676114</v>
          </cell>
          <cell r="G243">
            <v>8.4444444444444447E-2</v>
          </cell>
          <cell r="H243">
            <v>8.3333333333333329E-2</v>
          </cell>
          <cell r="I243">
            <v>0.10178734447191912</v>
          </cell>
          <cell r="J243">
            <v>0.13846153846153847</v>
          </cell>
          <cell r="K243">
            <v>0.16703296703296702</v>
          </cell>
          <cell r="L243">
            <v>0.17473692385353165</v>
          </cell>
        </row>
        <row r="244">
          <cell r="A244" t="str">
            <v>Logging Svs</v>
          </cell>
          <cell r="D244">
            <v>-7.7738515901060068E-2</v>
          </cell>
          <cell r="E244">
            <v>-5.6388888888888921E-3</v>
          </cell>
          <cell r="F244">
            <v>-5.7971014492753624E-3</v>
          </cell>
          <cell r="G244">
            <v>-9.8360655737704927E-3</v>
          </cell>
          <cell r="H244">
            <v>5.8823529411764705E-2</v>
          </cell>
          <cell r="I244">
            <v>4.6153846153846156E-2</v>
          </cell>
          <cell r="J244">
            <v>4.5714285714285714E-2</v>
          </cell>
          <cell r="K244">
            <v>4.4117647058823532E-2</v>
          </cell>
          <cell r="L244">
            <v>4.0950040950040949E-2</v>
          </cell>
        </row>
        <row r="245">
          <cell r="A245" t="str">
            <v>Directional Drilling</v>
          </cell>
          <cell r="G245">
            <v>0</v>
          </cell>
          <cell r="H245">
            <v>-6.25E-2</v>
          </cell>
          <cell r="I245">
            <v>-5.7142857142857141E-2</v>
          </cell>
          <cell r="J245">
            <v>-4.7619047619047616E-2</v>
          </cell>
          <cell r="K245">
            <v>-5.2173913043478258E-2</v>
          </cell>
          <cell r="L245">
            <v>2.6231228277264082E-2</v>
          </cell>
        </row>
        <row r="246">
          <cell r="A246" t="str">
            <v>Numar</v>
          </cell>
          <cell r="L246">
            <v>0.185</v>
          </cell>
        </row>
        <row r="247">
          <cell r="A247" t="str">
            <v>Other/ M-I</v>
          </cell>
          <cell r="D247">
            <v>0.12244897959183673</v>
          </cell>
          <cell r="E247">
            <v>0.16759776536312848</v>
          </cell>
          <cell r="F247">
            <v>0.12903225806451613</v>
          </cell>
          <cell r="G247">
            <v>5.3097345132743362E-2</v>
          </cell>
          <cell r="H247">
            <v>3.4650034650034647E-2</v>
          </cell>
          <cell r="I247">
            <v>3.3333333333333333E-2</v>
          </cell>
          <cell r="J247">
            <v>6.0507419818094786E-2</v>
          </cell>
          <cell r="K247">
            <v>0</v>
          </cell>
          <cell r="L247">
            <v>-0.109217999126256</v>
          </cell>
        </row>
        <row r="248">
          <cell r="D248">
            <v>-2.4999999999999939E-2</v>
          </cell>
          <cell r="E248">
            <v>-2.1227125941872933E-2</v>
          </cell>
          <cell r="F248">
            <v>-1.5625E-2</v>
          </cell>
          <cell r="G248">
            <v>-6.3333333333333339E-2</v>
          </cell>
          <cell r="H248">
            <v>-4.9703264094955499E-2</v>
          </cell>
        </row>
        <row r="250">
          <cell r="A250" t="str">
            <v>Incremental Margins</v>
          </cell>
          <cell r="K250">
            <v>0.18538812785388126</v>
          </cell>
          <cell r="L250">
            <v>0.22454507907971147</v>
          </cell>
        </row>
        <row r="253">
          <cell r="A253" t="str">
            <v xml:space="preserve">Landmark Graphics </v>
          </cell>
        </row>
        <row r="255">
          <cell r="C255" t="str">
            <v>1988</v>
          </cell>
          <cell r="D255" t="str">
            <v>1989</v>
          </cell>
          <cell r="E255" t="str">
            <v>1990</v>
          </cell>
          <cell r="F255" t="str">
            <v>1991</v>
          </cell>
          <cell r="G255" t="str">
            <v>1992</v>
          </cell>
          <cell r="H255" t="str">
            <v>1993</v>
          </cell>
          <cell r="I255" t="str">
            <v>1994</v>
          </cell>
          <cell r="J255" t="str">
            <v>1995</v>
          </cell>
          <cell r="K255" t="str">
            <v>1996</v>
          </cell>
          <cell r="L255" t="str">
            <v>1997</v>
          </cell>
        </row>
        <row r="256">
          <cell r="L256">
            <v>0.27461665877898711</v>
          </cell>
        </row>
        <row r="257">
          <cell r="A257" t="str">
            <v>Revenues</v>
          </cell>
          <cell r="J257">
            <v>184.2</v>
          </cell>
          <cell r="K257">
            <v>211.3</v>
          </cell>
          <cell r="L257">
            <v>269.32650000000001</v>
          </cell>
        </row>
        <row r="258">
          <cell r="A258" t="str">
            <v>Operating Income</v>
          </cell>
          <cell r="J258">
            <v>26.1</v>
          </cell>
          <cell r="K258">
            <v>19.7</v>
          </cell>
          <cell r="L258">
            <v>27.595999999999997</v>
          </cell>
        </row>
        <row r="259">
          <cell r="A259" t="str">
            <v xml:space="preserve">  % Margin</v>
          </cell>
          <cell r="J259">
            <v>0.14169381107491857</v>
          </cell>
          <cell r="K259">
            <v>9.3232371036441067E-2</v>
          </cell>
          <cell r="L259">
            <v>0.10246299565768684</v>
          </cell>
        </row>
        <row r="262">
          <cell r="A262" t="str">
            <v>Brown &amp; Root Energy Services</v>
          </cell>
        </row>
        <row r="264">
          <cell r="C264" t="str">
            <v>1988</v>
          </cell>
          <cell r="D264" t="str">
            <v>1989</v>
          </cell>
          <cell r="E264" t="str">
            <v>1990</v>
          </cell>
          <cell r="F264" t="str">
            <v>1991</v>
          </cell>
          <cell r="G264" t="str">
            <v>1992</v>
          </cell>
          <cell r="H264" t="str">
            <v>1993</v>
          </cell>
          <cell r="I264" t="str">
            <v>1994</v>
          </cell>
          <cell r="J264" t="str">
            <v>1995</v>
          </cell>
          <cell r="K264" t="str">
            <v>1996</v>
          </cell>
          <cell r="L264" t="str">
            <v>1997</v>
          </cell>
        </row>
        <row r="266">
          <cell r="A266" t="str">
            <v>Revenues</v>
          </cell>
          <cell r="G266">
            <v>887</v>
          </cell>
          <cell r="H266">
            <v>911</v>
          </cell>
          <cell r="I266">
            <v>869</v>
          </cell>
          <cell r="J266">
            <v>796.4</v>
          </cell>
          <cell r="K266">
            <v>1013.8</v>
          </cell>
          <cell r="L266">
            <v>1602.9684999999999</v>
          </cell>
        </row>
        <row r="267">
          <cell r="A267" t="str">
            <v>Operating Income</v>
          </cell>
          <cell r="J267">
            <v>58.4</v>
          </cell>
          <cell r="K267">
            <v>69.8</v>
          </cell>
          <cell r="L267">
            <v>99.065000000000012</v>
          </cell>
        </row>
        <row r="268">
          <cell r="A268" t="str">
            <v xml:space="preserve">  % Margin</v>
          </cell>
          <cell r="J268">
            <v>7.3329984932194878E-2</v>
          </cell>
          <cell r="K268">
            <v>6.8849871769579796E-2</v>
          </cell>
          <cell r="L268">
            <v>6.1800964897313959E-2</v>
          </cell>
        </row>
        <row r="270">
          <cell r="A270" t="str">
            <v>Development Company:</v>
          </cell>
        </row>
        <row r="271">
          <cell r="A271" t="str">
            <v>Revenues</v>
          </cell>
        </row>
        <row r="272">
          <cell r="A272" t="str">
            <v>Operating Income</v>
          </cell>
        </row>
        <row r="273">
          <cell r="A273" t="str">
            <v xml:space="preserve">  % Margin</v>
          </cell>
        </row>
        <row r="276">
          <cell r="A276" t="str">
            <v>Engineering &amp; Construction</v>
          </cell>
        </row>
        <row r="278">
          <cell r="C278" t="str">
            <v>1988</v>
          </cell>
          <cell r="D278" t="str">
            <v>1989</v>
          </cell>
          <cell r="E278" t="str">
            <v>1990</v>
          </cell>
          <cell r="F278" t="str">
            <v>1991</v>
          </cell>
          <cell r="G278" t="str">
            <v>1992</v>
          </cell>
          <cell r="H278" t="str">
            <v>1993</v>
          </cell>
          <cell r="I278" t="str">
            <v>1994</v>
          </cell>
          <cell r="J278" t="str">
            <v>1995</v>
          </cell>
          <cell r="K278" t="str">
            <v>1996</v>
          </cell>
          <cell r="L278" t="str">
            <v>1997</v>
          </cell>
        </row>
        <row r="279">
          <cell r="A279" t="str">
            <v xml:space="preserve">  Petroleum &amp; Chemicals</v>
          </cell>
          <cell r="G279">
            <v>1353</v>
          </cell>
          <cell r="H279">
            <v>1030</v>
          </cell>
          <cell r="I279">
            <v>869</v>
          </cell>
          <cell r="J279">
            <v>1022</v>
          </cell>
          <cell r="K279">
            <v>1250</v>
          </cell>
          <cell r="L279">
            <v>1375</v>
          </cell>
        </row>
        <row r="280">
          <cell r="A280" t="str">
            <v xml:space="preserve">  Civil, Services &amp; Environmental</v>
          </cell>
          <cell r="G280">
            <v>980</v>
          </cell>
          <cell r="H280">
            <v>920</v>
          </cell>
          <cell r="I280">
            <v>959</v>
          </cell>
          <cell r="J280">
            <v>900</v>
          </cell>
          <cell r="K280">
            <v>1450</v>
          </cell>
          <cell r="L280">
            <v>1566</v>
          </cell>
        </row>
        <row r="281">
          <cell r="A281" t="str">
            <v xml:space="preserve">  Industrial Services</v>
          </cell>
          <cell r="G281">
            <v>344</v>
          </cell>
          <cell r="H281">
            <v>279.5</v>
          </cell>
          <cell r="I281">
            <v>298.75</v>
          </cell>
          <cell r="J281">
            <v>356.34999999999991</v>
          </cell>
          <cell r="K281">
            <v>398.80000000000018</v>
          </cell>
          <cell r="L281">
            <v>250.76400000000012</v>
          </cell>
        </row>
        <row r="282">
          <cell r="A282" t="str">
            <v xml:space="preserve">    Total</v>
          </cell>
          <cell r="C282">
            <v>2152.5</v>
          </cell>
          <cell r="D282">
            <v>2858.5</v>
          </cell>
          <cell r="E282">
            <v>3654.1</v>
          </cell>
          <cell r="F282">
            <v>3728</v>
          </cell>
          <cell r="G282">
            <v>2677</v>
          </cell>
          <cell r="H282">
            <v>2229.5</v>
          </cell>
          <cell r="I282">
            <v>2126.75</v>
          </cell>
          <cell r="J282">
            <v>2278.35</v>
          </cell>
          <cell r="K282">
            <v>3098.8</v>
          </cell>
          <cell r="L282">
            <v>3191.7640000000001</v>
          </cell>
        </row>
        <row r="283">
          <cell r="H283">
            <v>-0.16716473664549869</v>
          </cell>
          <cell r="I283">
            <v>-4.608656649472976E-2</v>
          </cell>
          <cell r="J283">
            <v>7.1282473257317458E-2</v>
          </cell>
          <cell r="K283">
            <v>0.36010709504685423</v>
          </cell>
          <cell r="L283">
            <v>2.9999999999999978E-2</v>
          </cell>
        </row>
        <row r="285">
          <cell r="A285" t="str">
            <v>Operating Income</v>
          </cell>
          <cell r="C285">
            <v>46.6</v>
          </cell>
          <cell r="D285">
            <v>57.7</v>
          </cell>
          <cell r="E285">
            <v>71</v>
          </cell>
          <cell r="F285">
            <v>89</v>
          </cell>
          <cell r="G285">
            <v>70.599999999999994</v>
          </cell>
          <cell r="H285">
            <v>79.3</v>
          </cell>
          <cell r="I285">
            <v>67.2</v>
          </cell>
          <cell r="J285">
            <v>44.6</v>
          </cell>
          <cell r="K285">
            <v>53.7</v>
          </cell>
          <cell r="L285">
            <v>124.478796</v>
          </cell>
        </row>
        <row r="286">
          <cell r="A286" t="str">
            <v xml:space="preserve">  Margin</v>
          </cell>
          <cell r="G286">
            <v>2.6372805379155768E-2</v>
          </cell>
          <cell r="H286">
            <v>3.5568513119533525E-2</v>
          </cell>
          <cell r="I286">
            <v>3.1597507934642062E-2</v>
          </cell>
          <cell r="J286">
            <v>1.957557003972173E-2</v>
          </cell>
          <cell r="K286">
            <v>1.732928875693817E-2</v>
          </cell>
          <cell r="L286">
            <v>3.9E-2</v>
          </cell>
        </row>
        <row r="289">
          <cell r="A289" t="str">
            <v>Geographic Revenues</v>
          </cell>
        </row>
        <row r="290">
          <cell r="A290" t="str">
            <v>U.S.</v>
          </cell>
          <cell r="G290">
            <v>1995.8400000000001</v>
          </cell>
          <cell r="H290">
            <v>1758.68</v>
          </cell>
          <cell r="I290">
            <v>1677.6200000000001</v>
          </cell>
          <cell r="J290">
            <v>1721.8600000000001</v>
          </cell>
        </row>
        <row r="291">
          <cell r="A291" t="str">
            <v>Foreign</v>
          </cell>
          <cell r="G291">
            <v>1568.1599999999999</v>
          </cell>
          <cell r="H291">
            <v>1381.82</v>
          </cell>
          <cell r="I291">
            <v>1318.1299999999999</v>
          </cell>
          <cell r="J291">
            <v>1352.8899999999999</v>
          </cell>
        </row>
        <row r="295">
          <cell r="A295" t="str">
            <v>Insurance Services</v>
          </cell>
        </row>
        <row r="297">
          <cell r="C297" t="str">
            <v>1988</v>
          </cell>
          <cell r="D297" t="str">
            <v>1989</v>
          </cell>
          <cell r="E297" t="str">
            <v>1990</v>
          </cell>
          <cell r="F297" t="str">
            <v>1991</v>
          </cell>
          <cell r="G297" t="str">
            <v>1992</v>
          </cell>
          <cell r="H297" t="str">
            <v>1993</v>
          </cell>
          <cell r="I297" t="str">
            <v>1994</v>
          </cell>
          <cell r="J297" t="str">
            <v>1995</v>
          </cell>
          <cell r="K297" t="str">
            <v>1996</v>
          </cell>
          <cell r="L297" t="str">
            <v>1997</v>
          </cell>
        </row>
        <row r="298">
          <cell r="A298" t="str">
            <v>Revenues</v>
          </cell>
          <cell r="C298">
            <v>513.4</v>
          </cell>
          <cell r="D298">
            <v>354.5</v>
          </cell>
          <cell r="E298">
            <v>356.49</v>
          </cell>
          <cell r="F298">
            <v>351.8</v>
          </cell>
          <cell r="G298">
            <v>276</v>
          </cell>
          <cell r="H298">
            <v>256.7</v>
          </cell>
          <cell r="I298">
            <v>230.25989999999999</v>
          </cell>
          <cell r="J298">
            <v>195</v>
          </cell>
          <cell r="K298">
            <v>0</v>
          </cell>
          <cell r="L298">
            <v>0</v>
          </cell>
        </row>
        <row r="299">
          <cell r="A299" t="str">
            <v>Operating Income</v>
          </cell>
          <cell r="C299">
            <v>29</v>
          </cell>
          <cell r="D299">
            <v>32.5</v>
          </cell>
          <cell r="E299">
            <v>1.6</v>
          </cell>
          <cell r="F299">
            <v>7.9</v>
          </cell>
          <cell r="G299">
            <v>-4.8</v>
          </cell>
          <cell r="H299">
            <v>-42.2</v>
          </cell>
          <cell r="I299">
            <v>-0.4</v>
          </cell>
          <cell r="J299">
            <v>0</v>
          </cell>
          <cell r="K299">
            <v>0</v>
          </cell>
          <cell r="L299">
            <v>0</v>
          </cell>
        </row>
        <row r="300">
          <cell r="A300" t="str">
            <v xml:space="preserve">  % Margin</v>
          </cell>
          <cell r="G300">
            <v>-1.7391304347826087E-2</v>
          </cell>
          <cell r="H300">
            <v>-0.16439423451499807</v>
          </cell>
          <cell r="I300">
            <v>-1.7371674355804031E-3</v>
          </cell>
          <cell r="J300">
            <v>0</v>
          </cell>
        </row>
        <row r="303">
          <cell r="A303" t="str">
            <v>Total Company Revenues</v>
          </cell>
          <cell r="C303">
            <v>4838.8999999999996</v>
          </cell>
          <cell r="D303">
            <v>5661</v>
          </cell>
          <cell r="E303">
            <v>6926.59</v>
          </cell>
          <cell r="F303">
            <v>7018.8</v>
          </cell>
          <cell r="G303">
            <v>5679</v>
          </cell>
          <cell r="H303">
            <v>5439.2</v>
          </cell>
          <cell r="I303">
            <v>4872.0099</v>
          </cell>
          <cell r="J303">
            <v>5096.3500000000004</v>
          </cell>
          <cell r="K303">
            <v>6159.8</v>
          </cell>
          <cell r="L303">
            <v>7075.9840000000004</v>
          </cell>
        </row>
        <row r="307">
          <cell r="A307" t="str">
            <v>PaineWebber Oilfield Services Equity Research</v>
          </cell>
        </row>
        <row r="308">
          <cell r="A308" t="str">
            <v>Terry Darling (713) 658-0450</v>
          </cell>
        </row>
        <row r="309">
          <cell r="A309" t="str">
            <v>Halliburton Company Annual Earnings Model</v>
          </cell>
        </row>
        <row r="312">
          <cell r="C312" t="str">
            <v>1988</v>
          </cell>
          <cell r="D312" t="str">
            <v>1989</v>
          </cell>
          <cell r="E312" t="str">
            <v>1990</v>
          </cell>
          <cell r="F312" t="str">
            <v>1991</v>
          </cell>
          <cell r="G312" t="str">
            <v>1992</v>
          </cell>
          <cell r="H312" t="str">
            <v>1993</v>
          </cell>
          <cell r="I312" t="str">
            <v>1994</v>
          </cell>
          <cell r="J312" t="str">
            <v>1995</v>
          </cell>
          <cell r="K312" t="str">
            <v>1996</v>
          </cell>
          <cell r="L312" t="str">
            <v>1997</v>
          </cell>
        </row>
        <row r="313">
          <cell r="A313" t="str">
            <v>Revenues:</v>
          </cell>
        </row>
        <row r="314">
          <cell r="A314" t="str">
            <v xml:space="preserve">  Energy Services</v>
          </cell>
          <cell r="E314">
            <v>2915.6</v>
          </cell>
          <cell r="F314">
            <v>2939</v>
          </cell>
          <cell r="G314">
            <v>2726</v>
          </cell>
          <cell r="H314">
            <v>2953</v>
          </cell>
          <cell r="I314">
            <v>2515</v>
          </cell>
          <cell r="J314">
            <v>2623.4</v>
          </cell>
          <cell r="K314">
            <v>3061.3</v>
          </cell>
          <cell r="L314">
            <v>3884.22</v>
          </cell>
        </row>
        <row r="315">
          <cell r="A315" t="str">
            <v xml:space="preserve">  Landmark</v>
          </cell>
          <cell r="G315">
            <v>0</v>
          </cell>
          <cell r="H315">
            <v>0</v>
          </cell>
          <cell r="I315">
            <v>0</v>
          </cell>
          <cell r="J315">
            <v>184.2</v>
          </cell>
          <cell r="K315">
            <v>211.3</v>
          </cell>
          <cell r="L315">
            <v>269.32650000000001</v>
          </cell>
        </row>
        <row r="316">
          <cell r="A316" t="str">
            <v xml:space="preserve">  BRES</v>
          </cell>
          <cell r="E316">
            <v>900</v>
          </cell>
          <cell r="F316">
            <v>950</v>
          </cell>
          <cell r="G316">
            <v>887</v>
          </cell>
          <cell r="H316">
            <v>911</v>
          </cell>
          <cell r="I316">
            <v>869</v>
          </cell>
          <cell r="J316">
            <v>796.4</v>
          </cell>
          <cell r="K316">
            <v>1013.8000000000001</v>
          </cell>
          <cell r="L316">
            <v>1602.9684999999999</v>
          </cell>
        </row>
        <row r="317">
          <cell r="A317" t="str">
            <v xml:space="preserve">  Engineering &amp; Construction</v>
          </cell>
          <cell r="E317">
            <v>2754.1</v>
          </cell>
          <cell r="F317">
            <v>2778</v>
          </cell>
          <cell r="G317">
            <v>2677</v>
          </cell>
          <cell r="H317">
            <v>2229.5</v>
          </cell>
          <cell r="I317">
            <v>2126.75</v>
          </cell>
          <cell r="J317">
            <v>2278.9</v>
          </cell>
          <cell r="K317">
            <v>3098.8</v>
          </cell>
          <cell r="L317">
            <v>3191.7640000000001</v>
          </cell>
        </row>
        <row r="318">
          <cell r="A318" t="str">
            <v xml:space="preserve">  Insurance</v>
          </cell>
          <cell r="E318">
            <v>355.8</v>
          </cell>
          <cell r="F318">
            <v>351.8</v>
          </cell>
          <cell r="G318">
            <v>276</v>
          </cell>
          <cell r="H318">
            <v>256.7</v>
          </cell>
          <cell r="I318">
            <v>230.25989999999999</v>
          </cell>
          <cell r="J318">
            <v>0</v>
          </cell>
          <cell r="K318">
            <v>0</v>
          </cell>
          <cell r="L318">
            <v>0</v>
          </cell>
        </row>
        <row r="319">
          <cell r="A319" t="str">
            <v xml:space="preserve">      Total</v>
          </cell>
          <cell r="E319">
            <v>6925.5</v>
          </cell>
          <cell r="F319">
            <v>7018.8</v>
          </cell>
          <cell r="G319">
            <v>6566</v>
          </cell>
          <cell r="H319">
            <v>6350.2</v>
          </cell>
          <cell r="I319">
            <v>5741.0099</v>
          </cell>
          <cell r="J319">
            <v>5882.9</v>
          </cell>
          <cell r="K319">
            <v>7385.2000000000007</v>
          </cell>
          <cell r="L319">
            <v>8948.2789999999986</v>
          </cell>
        </row>
        <row r="321">
          <cell r="A321" t="str">
            <v>Operating Profits:</v>
          </cell>
        </row>
        <row r="322">
          <cell r="A322" t="str">
            <v xml:space="preserve">  Energy Services</v>
          </cell>
          <cell r="E322">
            <v>283.10000000000002</v>
          </cell>
          <cell r="F322">
            <v>154.6</v>
          </cell>
          <cell r="G322">
            <v>118.4</v>
          </cell>
          <cell r="H322">
            <v>-148.4</v>
          </cell>
          <cell r="I322">
            <v>190.89894842652609</v>
          </cell>
          <cell r="J322">
            <v>313.8</v>
          </cell>
          <cell r="K322">
            <v>394.79999999999995</v>
          </cell>
          <cell r="L322">
            <v>579.85</v>
          </cell>
        </row>
        <row r="323">
          <cell r="A323" t="str">
            <v xml:space="preserve">    % Margin</v>
          </cell>
          <cell r="E323">
            <v>9.7098367402935939E-2</v>
          </cell>
          <cell r="F323">
            <v>5.2602926165362364E-2</v>
          </cell>
          <cell r="G323">
            <v>4.3433602347762293E-2</v>
          </cell>
          <cell r="H323">
            <v>-5.0253979004402302E-2</v>
          </cell>
          <cell r="I323">
            <v>7.5904154443946756E-2</v>
          </cell>
          <cell r="J323">
            <v>0.11961576580010673</v>
          </cell>
          <cell r="K323">
            <v>0.12896481886780123</v>
          </cell>
          <cell r="L323">
            <v>0.14928351123262845</v>
          </cell>
        </row>
        <row r="324">
          <cell r="A324" t="str">
            <v xml:space="preserve">  Landmark</v>
          </cell>
          <cell r="G324">
            <v>0</v>
          </cell>
          <cell r="H324">
            <v>0</v>
          </cell>
          <cell r="I324">
            <v>0</v>
          </cell>
          <cell r="J324">
            <v>26</v>
          </cell>
          <cell r="K324">
            <v>19.7</v>
          </cell>
          <cell r="L324">
            <v>27.595999999999997</v>
          </cell>
        </row>
        <row r="325">
          <cell r="A325" t="str">
            <v xml:space="preserve">    % Margin</v>
          </cell>
          <cell r="J325">
            <v>0.14115092290988057</v>
          </cell>
          <cell r="K325">
            <v>9.3232371036441067E-2</v>
          </cell>
          <cell r="L325">
            <v>0.10246299565768684</v>
          </cell>
        </row>
        <row r="326">
          <cell r="A326" t="str">
            <v xml:space="preserve">  BRES (1)</v>
          </cell>
          <cell r="G326">
            <v>0</v>
          </cell>
          <cell r="H326">
            <v>0</v>
          </cell>
          <cell r="I326">
            <v>0</v>
          </cell>
          <cell r="J326">
            <v>58.4</v>
          </cell>
          <cell r="K326">
            <v>69.8</v>
          </cell>
          <cell r="L326">
            <v>99.065000000000012</v>
          </cell>
        </row>
        <row r="327">
          <cell r="A327" t="str">
            <v xml:space="preserve">    % Margin</v>
          </cell>
          <cell r="J327">
            <v>7.3329984932194878E-2</v>
          </cell>
          <cell r="K327">
            <v>6.8849871769579796E-2</v>
          </cell>
          <cell r="L327">
            <v>6.1800964897313959E-2</v>
          </cell>
        </row>
        <row r="328">
          <cell r="A328" t="str">
            <v xml:space="preserve">  Engineering &amp; Construction</v>
          </cell>
          <cell r="E328">
            <v>71</v>
          </cell>
          <cell r="F328">
            <v>73.7</v>
          </cell>
          <cell r="G328">
            <v>70.599999999999994</v>
          </cell>
          <cell r="H328">
            <v>79.3</v>
          </cell>
          <cell r="I328">
            <v>67.2</v>
          </cell>
          <cell r="J328">
            <v>44.6</v>
          </cell>
          <cell r="K328">
            <v>53.7</v>
          </cell>
          <cell r="L328">
            <v>124.478796</v>
          </cell>
        </row>
        <row r="329">
          <cell r="A329" t="str">
            <v xml:space="preserve">    % Margin</v>
          </cell>
          <cell r="E329">
            <v>2.5779746559674667E-2</v>
          </cell>
          <cell r="F329">
            <v>2.6529877609791218E-2</v>
          </cell>
          <cell r="G329">
            <v>2.6372805379155768E-2</v>
          </cell>
          <cell r="H329">
            <v>3.5568513119533525E-2</v>
          </cell>
          <cell r="I329">
            <v>3.1597507934642062E-2</v>
          </cell>
          <cell r="J329">
            <v>1.9570845583395498E-2</v>
          </cell>
          <cell r="K329">
            <v>1.732928875693817E-2</v>
          </cell>
          <cell r="L329">
            <v>3.9E-2</v>
          </cell>
        </row>
        <row r="330">
          <cell r="A330" t="str">
            <v xml:space="preserve">  Insurance</v>
          </cell>
          <cell r="E330">
            <v>1.6</v>
          </cell>
          <cell r="F330">
            <v>7.9</v>
          </cell>
          <cell r="G330">
            <v>-4.8</v>
          </cell>
        </row>
        <row r="331">
          <cell r="A331" t="str">
            <v xml:space="preserve">  General Corporate</v>
          </cell>
          <cell r="C331">
            <v>-18.5</v>
          </cell>
          <cell r="D331">
            <v>-19.2</v>
          </cell>
          <cell r="E331">
            <v>-19.899999999999999</v>
          </cell>
          <cell r="F331">
            <v>-22</v>
          </cell>
          <cell r="G331">
            <v>-21</v>
          </cell>
          <cell r="H331">
            <v>-22</v>
          </cell>
          <cell r="I331">
            <v>-22.9</v>
          </cell>
          <cell r="J331">
            <v>-33.5</v>
          </cell>
          <cell r="K331">
            <v>-34.400000000000006</v>
          </cell>
          <cell r="L331">
            <v>-33.6</v>
          </cell>
        </row>
        <row r="332">
          <cell r="A332" t="str">
            <v xml:space="preserve">  Merger Costs</v>
          </cell>
          <cell r="C332">
            <v>0</v>
          </cell>
          <cell r="D332">
            <v>0</v>
          </cell>
          <cell r="E332">
            <v>0</v>
          </cell>
          <cell r="F332">
            <v>0</v>
          </cell>
          <cell r="G332">
            <v>0</v>
          </cell>
          <cell r="H332">
            <v>0</v>
          </cell>
          <cell r="I332">
            <v>0</v>
          </cell>
          <cell r="J332">
            <v>0</v>
          </cell>
          <cell r="K332">
            <v>0</v>
          </cell>
          <cell r="L332">
            <v>-8.6</v>
          </cell>
        </row>
        <row r="333">
          <cell r="A333" t="str">
            <v>Total Operating Income</v>
          </cell>
          <cell r="C333">
            <v>152.9</v>
          </cell>
          <cell r="D333">
            <v>239.42840000000001</v>
          </cell>
          <cell r="E333">
            <v>335.51603599999993</v>
          </cell>
          <cell r="F333">
            <v>214.20000000000002</v>
          </cell>
          <cell r="G333">
            <v>163.19999999999999</v>
          </cell>
          <cell r="H333">
            <v>-91.100000000000009</v>
          </cell>
          <cell r="I333">
            <v>235.19894842652607</v>
          </cell>
          <cell r="J333">
            <v>409.3</v>
          </cell>
          <cell r="K333">
            <v>503.6</v>
          </cell>
          <cell r="L333">
            <v>788.78979600000002</v>
          </cell>
        </row>
        <row r="335">
          <cell r="A335" t="str">
            <v>Non-Operating Items:</v>
          </cell>
        </row>
        <row r="336">
          <cell r="A336" t="str">
            <v>Interest Expense</v>
          </cell>
          <cell r="C336">
            <v>-59.4</v>
          </cell>
          <cell r="D336">
            <v>-36.9</v>
          </cell>
          <cell r="E336">
            <v>-33.700000000000003</v>
          </cell>
          <cell r="F336">
            <v>-53.3</v>
          </cell>
          <cell r="G336">
            <v>-53.6</v>
          </cell>
          <cell r="H336">
            <v>-50.1</v>
          </cell>
          <cell r="I336">
            <v>-47.1</v>
          </cell>
          <cell r="J336">
            <v>-47.1</v>
          </cell>
          <cell r="K336">
            <v>-24.1</v>
          </cell>
          <cell r="L336">
            <v>-42.7</v>
          </cell>
        </row>
        <row r="337">
          <cell r="A337" t="str">
            <v>Interest Income</v>
          </cell>
          <cell r="C337">
            <v>51.2</v>
          </cell>
          <cell r="D337">
            <v>47.3</v>
          </cell>
          <cell r="E337">
            <v>30.8</v>
          </cell>
          <cell r="F337">
            <v>62.3</v>
          </cell>
          <cell r="G337">
            <v>42</v>
          </cell>
          <cell r="H337">
            <v>13.9</v>
          </cell>
          <cell r="I337">
            <v>16.2</v>
          </cell>
          <cell r="J337">
            <v>32</v>
          </cell>
          <cell r="K337">
            <v>14.2</v>
          </cell>
          <cell r="L337">
            <v>11.700000000000001</v>
          </cell>
        </row>
        <row r="338">
          <cell r="A338" t="str">
            <v>Other Income</v>
          </cell>
          <cell r="C338">
            <v>2.5</v>
          </cell>
          <cell r="D338">
            <v>3.2</v>
          </cell>
          <cell r="E338">
            <v>31.8</v>
          </cell>
          <cell r="F338">
            <v>-0.8</v>
          </cell>
          <cell r="G338">
            <v>14.4</v>
          </cell>
          <cell r="H338">
            <v>0.7</v>
          </cell>
          <cell r="I338">
            <v>0.4</v>
          </cell>
          <cell r="J338">
            <v>-0.3</v>
          </cell>
          <cell r="K338">
            <v>-0.4</v>
          </cell>
          <cell r="L338">
            <v>0.2</v>
          </cell>
        </row>
        <row r="339">
          <cell r="A339" t="str">
            <v>Foreign Currency Loss</v>
          </cell>
          <cell r="C339">
            <v>4.5999999999999996</v>
          </cell>
          <cell r="D339">
            <v>-6.8</v>
          </cell>
          <cell r="E339">
            <v>-11.2</v>
          </cell>
          <cell r="F339">
            <v>-11.8</v>
          </cell>
          <cell r="G339">
            <v>-32.700000000000003</v>
          </cell>
          <cell r="H339">
            <v>-21</v>
          </cell>
          <cell r="I339">
            <v>-15.6</v>
          </cell>
          <cell r="J339">
            <v>1.4</v>
          </cell>
          <cell r="K339">
            <v>-3.9000000000000004</v>
          </cell>
          <cell r="L339">
            <v>-0.89999999999999991</v>
          </cell>
        </row>
        <row r="340">
          <cell r="A340" t="str">
            <v>Extra &amp; Unusual Items</v>
          </cell>
          <cell r="C340">
            <v>9</v>
          </cell>
          <cell r="D340">
            <v>1.3</v>
          </cell>
          <cell r="E340">
            <v>0</v>
          </cell>
          <cell r="F340">
            <v>0</v>
          </cell>
          <cell r="G340">
            <v>0</v>
          </cell>
          <cell r="H340">
            <v>0</v>
          </cell>
          <cell r="I340">
            <v>102</v>
          </cell>
          <cell r="J340">
            <v>-73.900000000000006</v>
          </cell>
          <cell r="K340">
            <v>-42.099999999999994</v>
          </cell>
          <cell r="L340">
            <v>0</v>
          </cell>
        </row>
        <row r="341">
          <cell r="A341" t="str">
            <v>Earnings Before Taxes</v>
          </cell>
          <cell r="C341">
            <v>160.79999999999998</v>
          </cell>
          <cell r="D341">
            <v>247.52839999999998</v>
          </cell>
          <cell r="E341">
            <v>353.21603599999997</v>
          </cell>
          <cell r="F341">
            <v>210.60000000000002</v>
          </cell>
          <cell r="G341">
            <v>133.30000000000001</v>
          </cell>
          <cell r="H341">
            <v>-147.60000000000002</v>
          </cell>
          <cell r="I341">
            <v>291.09894842652608</v>
          </cell>
          <cell r="J341">
            <v>321.39999999999998</v>
          </cell>
          <cell r="K341">
            <v>447.30000000000007</v>
          </cell>
          <cell r="L341">
            <v>757.08979600000009</v>
          </cell>
        </row>
        <row r="343">
          <cell r="A343" t="str">
            <v>Income Taxes</v>
          </cell>
          <cell r="C343">
            <v>-68.8</v>
          </cell>
          <cell r="D343">
            <v>-112.1</v>
          </cell>
          <cell r="E343">
            <v>-153.5</v>
          </cell>
          <cell r="F343">
            <v>-63.5</v>
          </cell>
          <cell r="G343">
            <v>6.1</v>
          </cell>
          <cell r="H343">
            <v>5.7</v>
          </cell>
          <cell r="I343">
            <v>-112.9</v>
          </cell>
          <cell r="J343">
            <v>-137.69999999999999</v>
          </cell>
          <cell r="K343">
            <v>-147</v>
          </cell>
          <cell r="L343">
            <v>-300</v>
          </cell>
        </row>
        <row r="344">
          <cell r="A344" t="str">
            <v>Minority Interest</v>
          </cell>
          <cell r="C344">
            <v>1.9</v>
          </cell>
          <cell r="D344">
            <v>-0.2</v>
          </cell>
          <cell r="E344">
            <v>-2.6</v>
          </cell>
          <cell r="F344">
            <v>-2.6</v>
          </cell>
          <cell r="G344">
            <v>1.7</v>
          </cell>
          <cell r="H344">
            <v>1.5</v>
          </cell>
          <cell r="I344">
            <v>-0.2</v>
          </cell>
          <cell r="J344">
            <v>-0.9</v>
          </cell>
          <cell r="K344">
            <v>-0.4</v>
          </cell>
          <cell r="L344">
            <v>-11.900000000000002</v>
          </cell>
        </row>
        <row r="345">
          <cell r="A345" t="str">
            <v>Extra &amp; Discont. Ops (1)</v>
          </cell>
          <cell r="E345">
            <v>0</v>
          </cell>
          <cell r="F345">
            <v>-118.5</v>
          </cell>
          <cell r="G345">
            <v>-278.39999999999998</v>
          </cell>
          <cell r="H345">
            <v>-40.5</v>
          </cell>
          <cell r="I345">
            <v>11.420000000000002</v>
          </cell>
        </row>
        <row r="346">
          <cell r="A346" t="str">
            <v>Net Income</v>
          </cell>
          <cell r="C346">
            <v>93.899999999999991</v>
          </cell>
          <cell r="D346">
            <v>135.22839999999999</v>
          </cell>
          <cell r="E346">
            <v>197.11603599999998</v>
          </cell>
          <cell r="F346">
            <v>26.000000000000028</v>
          </cell>
          <cell r="G346">
            <v>-137.29999999999998</v>
          </cell>
          <cell r="H346">
            <v>-180.90000000000003</v>
          </cell>
          <cell r="I346">
            <v>177.99894842652608</v>
          </cell>
          <cell r="J346">
            <v>182.79999999999998</v>
          </cell>
          <cell r="K346">
            <v>299.90000000000009</v>
          </cell>
          <cell r="L346">
            <v>445.18979600000011</v>
          </cell>
        </row>
        <row r="348">
          <cell r="A348" t="str">
            <v>Shares Outstanding</v>
          </cell>
          <cell r="C348">
            <v>211.4</v>
          </cell>
          <cell r="D348">
            <v>213</v>
          </cell>
          <cell r="E348">
            <v>213</v>
          </cell>
          <cell r="F348">
            <v>213.8</v>
          </cell>
          <cell r="G348">
            <v>214.2</v>
          </cell>
          <cell r="H348">
            <v>225</v>
          </cell>
          <cell r="I348">
            <v>228.4</v>
          </cell>
          <cell r="J348">
            <v>249.4</v>
          </cell>
          <cell r="K348">
            <v>252.2</v>
          </cell>
          <cell r="L348">
            <v>257.125</v>
          </cell>
        </row>
        <row r="350">
          <cell r="A350" t="str">
            <v>Reported Earnings Per Share</v>
          </cell>
          <cell r="C350">
            <v>0.44418164616840106</v>
          </cell>
          <cell r="D350">
            <v>0.63487511737089197</v>
          </cell>
          <cell r="E350">
            <v>0.92542739906103277</v>
          </cell>
          <cell r="F350">
            <v>0.12160898035547253</v>
          </cell>
          <cell r="G350">
            <v>-0.64098972922502329</v>
          </cell>
          <cell r="H350">
            <v>-0.80400000000000016</v>
          </cell>
          <cell r="I350">
            <v>0.77932989678864306</v>
          </cell>
          <cell r="J350">
            <v>1.2629591018444266</v>
          </cell>
          <cell r="K350">
            <v>1.1891356066613803</v>
          </cell>
          <cell r="L350">
            <v>1.7314138881866801</v>
          </cell>
        </row>
        <row r="351">
          <cell r="A351" t="str">
            <v>Extra &amp; Unusual Items</v>
          </cell>
          <cell r="C351">
            <v>-3.8315988647114475E-2</v>
          </cell>
          <cell r="D351">
            <v>-5.4929577464788741E-3</v>
          </cell>
          <cell r="E351">
            <v>0</v>
          </cell>
          <cell r="F351">
            <v>0.55425631431244149</v>
          </cell>
          <cell r="G351">
            <v>0.96003734827264253</v>
          </cell>
          <cell r="H351">
            <v>0.18</v>
          </cell>
          <cell r="I351">
            <v>-0.05</v>
          </cell>
          <cell r="J351">
            <v>0.53</v>
          </cell>
          <cell r="K351">
            <v>6.9814044700100053E-2</v>
          </cell>
          <cell r="L351">
            <v>3.3446767136606707E-2</v>
          </cell>
        </row>
        <row r="352">
          <cell r="A352" t="str">
            <v>Recurring Earnings Per Share</v>
          </cell>
          <cell r="C352">
            <v>0.40586565752128656</v>
          </cell>
          <cell r="D352">
            <v>0.62938215962441313</v>
          </cell>
          <cell r="E352">
            <v>0.92542739906103277</v>
          </cell>
          <cell r="F352">
            <v>0.67586529466791401</v>
          </cell>
          <cell r="G352">
            <v>0.31904761904761925</v>
          </cell>
          <cell r="H352">
            <v>-0.62400000000000011</v>
          </cell>
          <cell r="I352">
            <v>0.72932989678864302</v>
          </cell>
          <cell r="J352">
            <v>0.73295910184442659</v>
          </cell>
          <cell r="K352">
            <v>1.2589496513614804</v>
          </cell>
          <cell r="L352">
            <v>1.7648606553232868</v>
          </cell>
        </row>
        <row r="353">
          <cell r="A353" t="str">
            <v>Earnings Growth</v>
          </cell>
          <cell r="K353">
            <v>0.71762605606976604</v>
          </cell>
          <cell r="L353">
            <v>0.40185165738335388</v>
          </cell>
        </row>
        <row r="354">
          <cell r="A354" t="str">
            <v>(1)  1994 = Gain of $139.9 mln on sale of compression business and $37.9 mln of after tax employee severance costs</v>
          </cell>
        </row>
        <row r="355">
          <cell r="A355" t="str">
            <v xml:space="preserve">       1993 = Loss on sale of Seismic business of $316.2 mln after tax</v>
          </cell>
          <cell r="L355">
            <v>3.15</v>
          </cell>
        </row>
        <row r="356">
          <cell r="A356" t="str">
            <v xml:space="preserve">       1992 = Special charge of $182 mln for Energy Services and $82.6 mln for Brown &amp; Root</v>
          </cell>
        </row>
        <row r="357">
          <cell r="A357" t="str">
            <v>(2)   1995 = Insurance business was spun off to shareholders and operations classified as discontinued in Q395,</v>
          </cell>
        </row>
        <row r="358">
          <cell r="A358" t="str">
            <v xml:space="preserve">                    resulting in a $140 mln pretax ($67.7 mln after-tax) charge.</v>
          </cell>
        </row>
        <row r="359">
          <cell r="A359" t="str">
            <v>(3)   1996 = Acquired Landmark Graphics for $557 million and took a $20.5 million pretax ($16.3 million after tax) charge</v>
          </cell>
        </row>
        <row r="360">
          <cell r="A360" t="str">
            <v xml:space="preserve">        1996 = Restructured Brown &amp; Root and took write off of $65.3 mln pretax and $42.7 million after tax</v>
          </cell>
        </row>
        <row r="362">
          <cell r="A362" t="str">
            <v>Tax Rate</v>
          </cell>
          <cell r="C362">
            <v>0.42786069651741299</v>
          </cell>
          <cell r="D362">
            <v>0.45287732639971817</v>
          </cell>
          <cell r="E362">
            <v>0.43457823075733742</v>
          </cell>
          <cell r="F362">
            <v>0.30151946818613484</v>
          </cell>
          <cell r="G362">
            <v>-4.5761440360090014E-2</v>
          </cell>
          <cell r="H362">
            <v>3.8617886178861784E-2</v>
          </cell>
          <cell r="I362">
            <v>0.38784063154558657</v>
          </cell>
          <cell r="J362">
            <v>0.42843808338518979</v>
          </cell>
          <cell r="K362">
            <v>0.32863849765258213</v>
          </cell>
          <cell r="L362">
            <v>0.39625418488667619</v>
          </cell>
        </row>
        <row r="363">
          <cell r="A363" t="str">
            <v>EBITDA</v>
          </cell>
          <cell r="C363">
            <v>377.9</v>
          </cell>
          <cell r="D363">
            <v>484.02840000000003</v>
          </cell>
          <cell r="E363">
            <v>585.51603599999999</v>
          </cell>
          <cell r="F363">
            <v>508.70000000000005</v>
          </cell>
          <cell r="G363">
            <v>523.20000000000005</v>
          </cell>
          <cell r="H363">
            <v>359.29999999999995</v>
          </cell>
          <cell r="I363">
            <v>496.79894842652607</v>
          </cell>
          <cell r="J363">
            <v>669.1</v>
          </cell>
          <cell r="K363">
            <v>771.5</v>
          </cell>
          <cell r="L363">
            <v>1098.289796</v>
          </cell>
        </row>
        <row r="364">
          <cell r="A364" t="str">
            <v>Depreciation Per Share</v>
          </cell>
          <cell r="C364">
            <v>1.064333017975402</v>
          </cell>
          <cell r="D364">
            <v>1.148356807511737</v>
          </cell>
          <cell r="E364">
            <v>1.1737089201877935</v>
          </cell>
          <cell r="F364">
            <v>1.3774555659494854</v>
          </cell>
          <cell r="G364">
            <v>1.680672268907563</v>
          </cell>
          <cell r="H364">
            <v>2.0017777777777779</v>
          </cell>
          <cell r="I364">
            <v>1.1453590192644485</v>
          </cell>
          <cell r="J364">
            <v>1.0417000801924619</v>
          </cell>
          <cell r="K364">
            <v>1.0622521808088818</v>
          </cell>
          <cell r="L364">
            <v>1.2036947010209043</v>
          </cell>
        </row>
        <row r="365">
          <cell r="A365" t="str">
            <v>Cash Flow Per Share</v>
          </cell>
          <cell r="C365">
            <v>1.4701986754966887</v>
          </cell>
          <cell r="D365">
            <v>1.7777389671361501</v>
          </cell>
          <cell r="E365">
            <v>2.0991363192488262</v>
          </cell>
          <cell r="F365">
            <v>2.0533208606173994</v>
          </cell>
          <cell r="G365">
            <v>1.9997198879551823</v>
          </cell>
          <cell r="H365">
            <v>1.3777777777777778</v>
          </cell>
          <cell r="I365">
            <v>1.8746889160530915</v>
          </cell>
          <cell r="J365">
            <v>1.7746591820368884</v>
          </cell>
          <cell r="K365">
            <v>2.3212018321703622</v>
          </cell>
          <cell r="L365">
            <v>2.9685553563441909</v>
          </cell>
        </row>
        <row r="387">
          <cell r="A387" t="str">
            <v>PaineWebber Oilfield Services Equity Research</v>
          </cell>
        </row>
        <row r="388">
          <cell r="A388" t="str">
            <v>Terry Darling (713) 658-0450</v>
          </cell>
        </row>
        <row r="389">
          <cell r="A389" t="str">
            <v>Halliburton Company</v>
          </cell>
        </row>
        <row r="390">
          <cell r="A390" t="str">
            <v>Cash Flow Model</v>
          </cell>
        </row>
        <row r="392">
          <cell r="C392" t="str">
            <v>1988</v>
          </cell>
          <cell r="D392" t="str">
            <v>1989</v>
          </cell>
          <cell r="E392" t="str">
            <v>1990</v>
          </cell>
          <cell r="F392" t="str">
            <v>1991</v>
          </cell>
          <cell r="G392" t="str">
            <v>1992</v>
          </cell>
          <cell r="H392" t="str">
            <v>1993</v>
          </cell>
          <cell r="I392" t="str">
            <v>1994</v>
          </cell>
          <cell r="J392" t="str">
            <v>1995</v>
          </cell>
          <cell r="K392" t="str">
            <v>1996</v>
          </cell>
          <cell r="L392" t="str">
            <v>1997</v>
          </cell>
        </row>
        <row r="394">
          <cell r="A394" t="str">
            <v>Operating Sources:</v>
          </cell>
        </row>
        <row r="395">
          <cell r="A395" t="str">
            <v xml:space="preserve">  Net Income</v>
          </cell>
          <cell r="C395">
            <v>93.899999999999991</v>
          </cell>
          <cell r="D395">
            <v>135.22839999999999</v>
          </cell>
          <cell r="E395">
            <v>197.11603599999998</v>
          </cell>
          <cell r="F395">
            <v>26.000000000000028</v>
          </cell>
          <cell r="G395">
            <v>-137.29999999999998</v>
          </cell>
          <cell r="H395">
            <v>-180.90000000000003</v>
          </cell>
          <cell r="I395">
            <v>177.99894842652608</v>
          </cell>
          <cell r="J395">
            <v>183.49999999999997</v>
          </cell>
          <cell r="K395">
            <v>300.39999999999998</v>
          </cell>
          <cell r="L395">
            <v>445.18979600000011</v>
          </cell>
        </row>
        <row r="396">
          <cell r="A396" t="str">
            <v xml:space="preserve">  Depreciation</v>
          </cell>
          <cell r="C396">
            <v>225</v>
          </cell>
          <cell r="D396">
            <v>244.6</v>
          </cell>
          <cell r="E396">
            <v>250</v>
          </cell>
          <cell r="F396">
            <v>294.5</v>
          </cell>
          <cell r="G396">
            <v>360</v>
          </cell>
          <cell r="H396">
            <v>450.4</v>
          </cell>
          <cell r="I396">
            <v>261.60000000000002</v>
          </cell>
          <cell r="J396">
            <v>259.8</v>
          </cell>
          <cell r="K396">
            <v>267.89999999999998</v>
          </cell>
          <cell r="L396">
            <v>309.5</v>
          </cell>
        </row>
        <row r="397">
          <cell r="A397" t="str">
            <v xml:space="preserve">  Asset Sales</v>
          </cell>
          <cell r="C397">
            <v>19.899999999999999</v>
          </cell>
          <cell r="D397">
            <v>31.2</v>
          </cell>
          <cell r="E397">
            <v>49</v>
          </cell>
          <cell r="F397">
            <v>29.5</v>
          </cell>
          <cell r="G397">
            <v>47.9</v>
          </cell>
          <cell r="H397">
            <v>29.7</v>
          </cell>
          <cell r="I397">
            <v>66.7</v>
          </cell>
          <cell r="J397">
            <v>36</v>
          </cell>
          <cell r="K397">
            <v>49.8</v>
          </cell>
          <cell r="L397">
            <v>44.9</v>
          </cell>
        </row>
        <row r="398">
          <cell r="A398" t="str">
            <v xml:space="preserve">  Other</v>
          </cell>
          <cell r="C398">
            <v>-9.8000000000000007</v>
          </cell>
          <cell r="D398">
            <v>-10.900000000000002</v>
          </cell>
          <cell r="E398">
            <v>-80.400000000000006</v>
          </cell>
          <cell r="F398">
            <v>11.999999999999998</v>
          </cell>
          <cell r="G398">
            <v>8.8000000000000114</v>
          </cell>
          <cell r="H398">
            <v>43.1</v>
          </cell>
          <cell r="I398">
            <v>-33.600000000000009</v>
          </cell>
          <cell r="J398">
            <v>82.2</v>
          </cell>
          <cell r="K398">
            <v>-134.30000000000001</v>
          </cell>
          <cell r="L398">
            <v>-67.7</v>
          </cell>
        </row>
        <row r="399">
          <cell r="A399" t="str">
            <v xml:space="preserve">  Operating Cash Flow</v>
          </cell>
          <cell r="C399">
            <v>328.99999999999994</v>
          </cell>
          <cell r="D399">
            <v>400.1284</v>
          </cell>
          <cell r="E399">
            <v>415.71603600000003</v>
          </cell>
          <cell r="F399">
            <v>362</v>
          </cell>
          <cell r="G399">
            <v>279.40000000000003</v>
          </cell>
          <cell r="H399">
            <v>342.29999999999995</v>
          </cell>
          <cell r="I399">
            <v>472.6989484265261</v>
          </cell>
          <cell r="J399">
            <v>561.5</v>
          </cell>
          <cell r="K399">
            <v>483.7999999999999</v>
          </cell>
          <cell r="L399">
            <v>731.88979600000005</v>
          </cell>
        </row>
        <row r="400">
          <cell r="A400" t="str">
            <v xml:space="preserve">  Operating Cash Flow per Share</v>
          </cell>
          <cell r="G400">
            <v>1.3043884220354811</v>
          </cell>
          <cell r="H400">
            <v>1.5213333333333332</v>
          </cell>
          <cell r="I400">
            <v>2.0696101069462611</v>
          </cell>
          <cell r="J400">
            <v>2.2514033680834</v>
          </cell>
          <cell r="K400">
            <v>1.918318794607454</v>
          </cell>
          <cell r="L400">
            <v>2.8464357647058827</v>
          </cell>
        </row>
        <row r="402">
          <cell r="A402" t="str">
            <v xml:space="preserve">  Changes in Working Capital</v>
          </cell>
          <cell r="G402">
            <v>150.10000000000002</v>
          </cell>
          <cell r="H402">
            <v>-62.899999999999977</v>
          </cell>
          <cell r="I402">
            <v>21.400000000000006</v>
          </cell>
          <cell r="J402">
            <v>126.1</v>
          </cell>
          <cell r="K402">
            <v>-35.5</v>
          </cell>
          <cell r="L402">
            <v>-182.20000000000005</v>
          </cell>
        </row>
        <row r="404">
          <cell r="A404" t="str">
            <v xml:space="preserve">  Cash Flow From Operations</v>
          </cell>
          <cell r="G404">
            <v>429.50000000000006</v>
          </cell>
          <cell r="H404">
            <v>279.39999999999998</v>
          </cell>
          <cell r="I404">
            <v>494.09894842652614</v>
          </cell>
          <cell r="J404">
            <v>687.6</v>
          </cell>
          <cell r="K404">
            <v>448.2999999999999</v>
          </cell>
          <cell r="L404">
            <v>549.689796</v>
          </cell>
        </row>
        <row r="406">
          <cell r="A406" t="str">
            <v>Investment Activities</v>
          </cell>
        </row>
        <row r="407">
          <cell r="A407" t="str">
            <v xml:space="preserve">  Maintenance Capital Expenditures</v>
          </cell>
          <cell r="H407">
            <v>250</v>
          </cell>
          <cell r="I407">
            <v>250</v>
          </cell>
          <cell r="J407">
            <v>250</v>
          </cell>
          <cell r="K407">
            <v>250</v>
          </cell>
          <cell r="L407">
            <v>260</v>
          </cell>
        </row>
        <row r="408">
          <cell r="A408" t="str">
            <v xml:space="preserve">  Memo:  CFFO less Maintenance</v>
          </cell>
          <cell r="G408">
            <v>429.50000000000006</v>
          </cell>
          <cell r="H408">
            <v>29.399999999999977</v>
          </cell>
          <cell r="I408">
            <v>244.09894842652614</v>
          </cell>
          <cell r="J408">
            <v>437.6</v>
          </cell>
          <cell r="K408">
            <v>198.2999999999999</v>
          </cell>
          <cell r="L408">
            <v>289.689796</v>
          </cell>
        </row>
        <row r="410">
          <cell r="A410" t="str">
            <v xml:space="preserve">  Other Capital Expenditures</v>
          </cell>
          <cell r="G410">
            <v>316</v>
          </cell>
          <cell r="H410">
            <v>-4.6999999999999886</v>
          </cell>
          <cell r="I410">
            <v>-15.300000000000011</v>
          </cell>
          <cell r="J410">
            <v>53.300000000000011</v>
          </cell>
          <cell r="K410">
            <v>145.69999999999999</v>
          </cell>
          <cell r="L410">
            <v>317.10000000000002</v>
          </cell>
        </row>
        <row r="411">
          <cell r="A411" t="str">
            <v xml:space="preserve">  Total Capital Expenditures</v>
          </cell>
          <cell r="C411">
            <v>168.9</v>
          </cell>
          <cell r="D411">
            <v>202.4</v>
          </cell>
          <cell r="E411">
            <v>332</v>
          </cell>
          <cell r="F411">
            <v>425.9</v>
          </cell>
          <cell r="G411">
            <v>316</v>
          </cell>
          <cell r="H411">
            <v>245.3</v>
          </cell>
          <cell r="I411">
            <v>234.7</v>
          </cell>
          <cell r="J411">
            <v>303.3</v>
          </cell>
          <cell r="K411">
            <v>395.7</v>
          </cell>
          <cell r="L411">
            <v>577.1</v>
          </cell>
        </row>
        <row r="413">
          <cell r="A413" t="str">
            <v xml:space="preserve">  Acquisitions/ (Divestitures) of Businesses</v>
          </cell>
          <cell r="C413">
            <v>229.6</v>
          </cell>
          <cell r="D413">
            <v>42.4</v>
          </cell>
          <cell r="E413">
            <v>6</v>
          </cell>
          <cell r="F413">
            <v>23</v>
          </cell>
          <cell r="G413">
            <v>6</v>
          </cell>
          <cell r="H413">
            <v>27.9</v>
          </cell>
          <cell r="I413">
            <v>11</v>
          </cell>
          <cell r="J413">
            <v>-15.599999999999998</v>
          </cell>
          <cell r="K413">
            <v>10</v>
          </cell>
          <cell r="L413">
            <v>120.30000000000001</v>
          </cell>
        </row>
        <row r="414">
          <cell r="A414" t="str">
            <v xml:space="preserve">  Purchase of Insurance Assets</v>
          </cell>
          <cell r="C414">
            <v>191</v>
          </cell>
          <cell r="D414">
            <v>108.29999999999998</v>
          </cell>
          <cell r="E414">
            <v>66</v>
          </cell>
          <cell r="F414">
            <v>187.70000000000005</v>
          </cell>
          <cell r="G414">
            <v>-123.50000000000003</v>
          </cell>
          <cell r="H414">
            <v>81.099999999999994</v>
          </cell>
          <cell r="I414">
            <v>11</v>
          </cell>
          <cell r="J414">
            <v>0</v>
          </cell>
          <cell r="K414">
            <v>0</v>
          </cell>
          <cell r="L414">
            <v>0</v>
          </cell>
        </row>
        <row r="415">
          <cell r="A415" t="str">
            <v xml:space="preserve">  Unusual &amp; Divestiture</v>
          </cell>
          <cell r="C415">
            <v>0</v>
          </cell>
          <cell r="D415">
            <v>-88</v>
          </cell>
          <cell r="E415">
            <v>-9</v>
          </cell>
          <cell r="F415">
            <v>0</v>
          </cell>
          <cell r="G415">
            <v>0</v>
          </cell>
          <cell r="H415">
            <v>-1.2</v>
          </cell>
          <cell r="I415">
            <v>-400.5</v>
          </cell>
          <cell r="J415">
            <v>0</v>
          </cell>
          <cell r="K415">
            <v>0</v>
          </cell>
          <cell r="L415">
            <v>0</v>
          </cell>
        </row>
        <row r="416">
          <cell r="A416" t="str">
            <v xml:space="preserve">    Total</v>
          </cell>
          <cell r="C416">
            <v>589.5</v>
          </cell>
          <cell r="D416">
            <v>265.10000000000002</v>
          </cell>
          <cell r="E416">
            <v>395</v>
          </cell>
          <cell r="F416">
            <v>636.6</v>
          </cell>
          <cell r="G416">
            <v>198.49999999999997</v>
          </cell>
          <cell r="H416">
            <v>353.09999999999997</v>
          </cell>
          <cell r="I416">
            <v>-143.80000000000001</v>
          </cell>
          <cell r="J416">
            <v>287.7</v>
          </cell>
          <cell r="K416">
            <v>405.7</v>
          </cell>
          <cell r="L416">
            <v>697.40000000000009</v>
          </cell>
        </row>
        <row r="418">
          <cell r="A418" t="str">
            <v>Dividends</v>
          </cell>
          <cell r="C418">
            <v>105.6</v>
          </cell>
          <cell r="D418">
            <v>106.5</v>
          </cell>
          <cell r="E418">
            <v>213</v>
          </cell>
          <cell r="F418">
            <v>106.8</v>
          </cell>
          <cell r="G418">
            <v>107.3</v>
          </cell>
          <cell r="H418">
            <v>112.2</v>
          </cell>
          <cell r="I418">
            <v>114</v>
          </cell>
          <cell r="J418">
            <v>114.3</v>
          </cell>
          <cell r="K418">
            <v>117.5</v>
          </cell>
          <cell r="L418">
            <v>127.3</v>
          </cell>
        </row>
        <row r="420">
          <cell r="A420" t="str">
            <v>Net Produced (Consumed)</v>
          </cell>
          <cell r="C420">
            <v>-695.1</v>
          </cell>
          <cell r="D420">
            <v>-371.6</v>
          </cell>
          <cell r="E420">
            <v>-608</v>
          </cell>
          <cell r="F420">
            <v>-743.4</v>
          </cell>
          <cell r="G420">
            <v>123.70000000000009</v>
          </cell>
          <cell r="H420">
            <v>-185.89999999999998</v>
          </cell>
          <cell r="I420">
            <v>523.8989484265262</v>
          </cell>
          <cell r="J420">
            <v>285.60000000000002</v>
          </cell>
          <cell r="K420">
            <v>-74.900000000000091</v>
          </cell>
          <cell r="L420">
            <v>-275.0102040000001</v>
          </cell>
        </row>
        <row r="422">
          <cell r="A422" t="str">
            <v>Increase (Decrease) in Cash</v>
          </cell>
          <cell r="C422">
            <v>-283.10000000000002</v>
          </cell>
          <cell r="D422">
            <v>59.800000000000004</v>
          </cell>
          <cell r="E422">
            <v>-276</v>
          </cell>
          <cell r="F422">
            <v>8</v>
          </cell>
          <cell r="G422">
            <v>95.100000000000009</v>
          </cell>
          <cell r="H422">
            <v>-135.80000000000001</v>
          </cell>
          <cell r="I422">
            <v>386.1</v>
          </cell>
          <cell r="J422">
            <v>-198.89999999999998</v>
          </cell>
          <cell r="K422">
            <v>-22.8</v>
          </cell>
          <cell r="L422">
            <v>3.5999999999999996</v>
          </cell>
        </row>
        <row r="424">
          <cell r="A424" t="str">
            <v>Net Surplus (Shortage)</v>
          </cell>
          <cell r="C424">
            <v>-412</v>
          </cell>
          <cell r="D424">
            <v>-431.40000000000003</v>
          </cell>
          <cell r="E424">
            <v>-332</v>
          </cell>
          <cell r="F424">
            <v>-751.4</v>
          </cell>
          <cell r="G424">
            <v>28.60000000000008</v>
          </cell>
          <cell r="H424">
            <v>-50.099999999999966</v>
          </cell>
          <cell r="I424">
            <v>137.79894842652618</v>
          </cell>
          <cell r="J424">
            <v>484.5</v>
          </cell>
          <cell r="K424">
            <v>-52.100000000000094</v>
          </cell>
          <cell r="L424">
            <v>-278.61020400000012</v>
          </cell>
        </row>
        <row r="426">
          <cell r="A426" t="str">
            <v>Sources of External Capital:</v>
          </cell>
        </row>
        <row r="427">
          <cell r="A427" t="str">
            <v xml:space="preserve">  Debt</v>
          </cell>
          <cell r="C427">
            <v>-27.6</v>
          </cell>
          <cell r="D427">
            <v>-7.2</v>
          </cell>
          <cell r="E427">
            <v>-2.6999999999999997</v>
          </cell>
          <cell r="F427">
            <v>435.1</v>
          </cell>
          <cell r="G427">
            <v>-28.499999999999996</v>
          </cell>
          <cell r="H427">
            <v>31.199999999999996</v>
          </cell>
          <cell r="I427">
            <v>-138.19999999999999</v>
          </cell>
          <cell r="J427">
            <v>-492.4</v>
          </cell>
          <cell r="K427">
            <v>33.199999999999996</v>
          </cell>
          <cell r="L427">
            <v>229.20000000000002</v>
          </cell>
        </row>
        <row r="428">
          <cell r="A428" t="str">
            <v xml:space="preserve">  Equity</v>
          </cell>
          <cell r="C428">
            <v>-10.8</v>
          </cell>
          <cell r="D428">
            <v>-4.9000000000000004</v>
          </cell>
          <cell r="E428">
            <v>0</v>
          </cell>
          <cell r="F428">
            <v>-0.6</v>
          </cell>
          <cell r="G428">
            <v>0</v>
          </cell>
          <cell r="H428">
            <v>-1</v>
          </cell>
          <cell r="I428">
            <v>0</v>
          </cell>
          <cell r="J428">
            <v>7.4999999999999991</v>
          </cell>
          <cell r="K428">
            <v>18.5</v>
          </cell>
          <cell r="L428">
            <v>49.699999999999996</v>
          </cell>
        </row>
        <row r="429">
          <cell r="A429" t="str">
            <v xml:space="preserve">  Total</v>
          </cell>
          <cell r="C429">
            <v>-38.400000000000006</v>
          </cell>
          <cell r="D429">
            <v>-12.100000000000001</v>
          </cell>
          <cell r="E429">
            <v>-2.6999999999999997</v>
          </cell>
          <cell r="F429">
            <v>434.5</v>
          </cell>
          <cell r="G429">
            <v>-28.499999999999996</v>
          </cell>
          <cell r="H429">
            <v>30.199999999999996</v>
          </cell>
          <cell r="I429">
            <v>-138.19999999999999</v>
          </cell>
          <cell r="J429">
            <v>-484.9</v>
          </cell>
          <cell r="K429">
            <v>51.699999999999996</v>
          </cell>
          <cell r="L429">
            <v>278.90000000000003</v>
          </cell>
        </row>
        <row r="436">
          <cell r="A436" t="str">
            <v>Terry Darling (713) 658-0450</v>
          </cell>
        </row>
        <row r="437">
          <cell r="A437" t="str">
            <v>Halliburton Company</v>
          </cell>
        </row>
        <row r="438">
          <cell r="A438" t="str">
            <v>Summary Balance Sheet</v>
          </cell>
        </row>
        <row r="441">
          <cell r="C441" t="str">
            <v>1988</v>
          </cell>
          <cell r="D441" t="str">
            <v>1989</v>
          </cell>
          <cell r="E441" t="str">
            <v>1990</v>
          </cell>
          <cell r="F441" t="str">
            <v>1991</v>
          </cell>
          <cell r="G441" t="str">
            <v>1992</v>
          </cell>
          <cell r="H441" t="str">
            <v>1993</v>
          </cell>
          <cell r="I441" t="str">
            <v>1994</v>
          </cell>
          <cell r="J441" t="str">
            <v>1995</v>
          </cell>
          <cell r="K441" t="str">
            <v>1996</v>
          </cell>
          <cell r="L441" t="str">
            <v>1997</v>
          </cell>
        </row>
        <row r="443">
          <cell r="A443" t="str">
            <v>Current Assets:</v>
          </cell>
        </row>
        <row r="444">
          <cell r="A444" t="str">
            <v xml:space="preserve">  Cash &amp; Equivalents</v>
          </cell>
          <cell r="C444">
            <v>345</v>
          </cell>
          <cell r="D444">
            <v>411.90000000000003</v>
          </cell>
          <cell r="E444">
            <v>168</v>
          </cell>
          <cell r="F444">
            <v>216</v>
          </cell>
          <cell r="G444">
            <v>233.3</v>
          </cell>
          <cell r="H444">
            <v>48.8</v>
          </cell>
          <cell r="I444">
            <v>375.3</v>
          </cell>
          <cell r="J444">
            <v>239.6</v>
          </cell>
          <cell r="K444">
            <v>213.6</v>
          </cell>
          <cell r="L444">
            <v>221.3</v>
          </cell>
        </row>
        <row r="445">
          <cell r="A445" t="str">
            <v xml:space="preserve">  Receivables</v>
          </cell>
          <cell r="C445">
            <v>1268</v>
          </cell>
          <cell r="D445">
            <v>1393</v>
          </cell>
          <cell r="E445">
            <v>1666.5</v>
          </cell>
          <cell r="F445">
            <v>1772.5</v>
          </cell>
          <cell r="G445">
            <v>1603</v>
          </cell>
          <cell r="H445">
            <v>1556.1</v>
          </cell>
          <cell r="I445">
            <v>1288.5999999999999</v>
          </cell>
          <cell r="J445">
            <v>1449.1</v>
          </cell>
          <cell r="K445">
            <v>1702.3</v>
          </cell>
          <cell r="L445">
            <v>2205.8000000000002</v>
          </cell>
        </row>
        <row r="446">
          <cell r="A446" t="str">
            <v xml:space="preserve">  Inventories</v>
          </cell>
          <cell r="C446">
            <v>382</v>
          </cell>
          <cell r="D446">
            <v>378</v>
          </cell>
          <cell r="E446">
            <v>469</v>
          </cell>
          <cell r="F446">
            <v>476.3</v>
          </cell>
          <cell r="G446">
            <v>372.2</v>
          </cell>
          <cell r="H446">
            <v>369</v>
          </cell>
          <cell r="I446">
            <v>268.89999999999998</v>
          </cell>
          <cell r="J446">
            <v>256.3</v>
          </cell>
          <cell r="K446">
            <v>292.2</v>
          </cell>
          <cell r="L446">
            <v>326.89999999999998</v>
          </cell>
        </row>
        <row r="447">
          <cell r="A447" t="str">
            <v xml:space="preserve">  Other</v>
          </cell>
          <cell r="I447">
            <v>186.2</v>
          </cell>
          <cell r="J447">
            <v>241</v>
          </cell>
          <cell r="K447">
            <v>189.9</v>
          </cell>
          <cell r="L447">
            <v>217.6</v>
          </cell>
        </row>
        <row r="448">
          <cell r="A448" t="str">
            <v xml:space="preserve">    Total</v>
          </cell>
          <cell r="C448">
            <v>1995</v>
          </cell>
          <cell r="D448">
            <v>2182.9</v>
          </cell>
          <cell r="E448">
            <v>2303.5</v>
          </cell>
          <cell r="F448">
            <v>2464.8000000000002</v>
          </cell>
          <cell r="G448">
            <v>2208.5</v>
          </cell>
          <cell r="H448">
            <v>1973.8999999999999</v>
          </cell>
          <cell r="I448">
            <v>2118.9999999999995</v>
          </cell>
          <cell r="J448">
            <v>2186</v>
          </cell>
          <cell r="K448">
            <v>2398</v>
          </cell>
          <cell r="L448">
            <v>2971.6000000000004</v>
          </cell>
        </row>
        <row r="450">
          <cell r="A450" t="str">
            <v>Current Liabilities (1)</v>
          </cell>
          <cell r="C450">
            <v>491.9</v>
          </cell>
          <cell r="D450">
            <v>967.2</v>
          </cell>
          <cell r="E450">
            <v>891</v>
          </cell>
          <cell r="F450">
            <v>985.49999999999989</v>
          </cell>
          <cell r="G450">
            <v>950.6</v>
          </cell>
          <cell r="H450">
            <v>948.4</v>
          </cell>
          <cell r="I450">
            <v>831.19999999999993</v>
          </cell>
          <cell r="J450">
            <v>1192.8999999999999</v>
          </cell>
          <cell r="K450">
            <v>1504.7</v>
          </cell>
          <cell r="L450">
            <v>1765.8000000000002</v>
          </cell>
        </row>
        <row r="451">
          <cell r="A451" t="str">
            <v>Insurance Liabilities</v>
          </cell>
          <cell r="C451">
            <v>1092.5999999999999</v>
          </cell>
          <cell r="D451">
            <v>561</v>
          </cell>
          <cell r="E451">
            <v>610.5</v>
          </cell>
          <cell r="F451">
            <v>629.70000000000005</v>
          </cell>
          <cell r="G451">
            <v>540.19999999999993</v>
          </cell>
          <cell r="H451">
            <v>531.70000000000005</v>
          </cell>
          <cell r="I451">
            <v>0</v>
          </cell>
          <cell r="J451">
            <v>0</v>
          </cell>
          <cell r="K451">
            <v>0</v>
          </cell>
          <cell r="L451">
            <v>0</v>
          </cell>
        </row>
        <row r="453">
          <cell r="A453" t="str">
            <v>Working Capital</v>
          </cell>
          <cell r="C453">
            <v>410.5</v>
          </cell>
          <cell r="D453">
            <v>654.70000000000005</v>
          </cell>
          <cell r="E453">
            <v>802</v>
          </cell>
          <cell r="F453">
            <v>849.60000000000014</v>
          </cell>
          <cell r="G453">
            <v>717.70000000000016</v>
          </cell>
          <cell r="H453">
            <v>493.79999999999995</v>
          </cell>
          <cell r="I453">
            <v>1287.7999999999997</v>
          </cell>
          <cell r="J453">
            <v>993.10000000000014</v>
          </cell>
          <cell r="K453">
            <v>893.3</v>
          </cell>
          <cell r="L453">
            <v>1205.8000000000002</v>
          </cell>
        </row>
        <row r="455">
          <cell r="A455" t="str">
            <v>Net Plant &amp; Equipment</v>
          </cell>
          <cell r="C455">
            <v>964.4</v>
          </cell>
          <cell r="D455">
            <v>923</v>
          </cell>
          <cell r="E455">
            <v>1013</v>
          </cell>
          <cell r="F455">
            <v>1191.5</v>
          </cell>
          <cell r="G455">
            <v>1197.5999999999999</v>
          </cell>
          <cell r="H455">
            <v>1152.8</v>
          </cell>
          <cell r="I455">
            <v>1074.8</v>
          </cell>
          <cell r="J455">
            <v>1157.9000000000001</v>
          </cell>
          <cell r="K455">
            <v>1291.5999999999999</v>
          </cell>
          <cell r="L455">
            <v>1662.7</v>
          </cell>
        </row>
        <row r="456">
          <cell r="A456" t="str">
            <v>Other Assets</v>
          </cell>
          <cell r="C456">
            <v>543.20000000000005</v>
          </cell>
          <cell r="D456">
            <v>491</v>
          </cell>
          <cell r="E456">
            <v>576</v>
          </cell>
          <cell r="F456">
            <v>622</v>
          </cell>
          <cell r="G456">
            <v>676.1</v>
          </cell>
          <cell r="H456">
            <v>966.4</v>
          </cell>
          <cell r="I456">
            <v>811.59999999999991</v>
          </cell>
          <cell r="J456">
            <v>518.1</v>
          </cell>
          <cell r="K456">
            <v>747</v>
          </cell>
          <cell r="L456">
            <v>968.69999999999993</v>
          </cell>
        </row>
        <row r="457">
          <cell r="A457" t="str">
            <v>Total Invested Capital</v>
          </cell>
          <cell r="C457">
            <v>1918.1000000000001</v>
          </cell>
          <cell r="D457">
            <v>2068.6999999999998</v>
          </cell>
          <cell r="E457">
            <v>2391</v>
          </cell>
          <cell r="F457">
            <v>2663.1000000000004</v>
          </cell>
          <cell r="G457">
            <v>2591.4</v>
          </cell>
          <cell r="H457">
            <v>2613</v>
          </cell>
          <cell r="I457">
            <v>3174.1999999999994</v>
          </cell>
          <cell r="J457">
            <v>2669.1</v>
          </cell>
          <cell r="K457">
            <v>2931.8999999999996</v>
          </cell>
          <cell r="L457">
            <v>3837.2</v>
          </cell>
        </row>
        <row r="459">
          <cell r="A459" t="str">
            <v>Insurance Assets</v>
          </cell>
          <cell r="C459">
            <v>1219.8</v>
          </cell>
          <cell r="D459">
            <v>667</v>
          </cell>
          <cell r="E459">
            <v>652</v>
          </cell>
          <cell r="F459">
            <v>740.5</v>
          </cell>
          <cell r="G459">
            <v>624.79999999999995</v>
          </cell>
          <cell r="H459">
            <v>656.5</v>
          </cell>
          <cell r="I459">
            <v>0</v>
          </cell>
          <cell r="J459">
            <v>0</v>
          </cell>
          <cell r="K459">
            <v>0</v>
          </cell>
          <cell r="L459">
            <v>0</v>
          </cell>
        </row>
        <row r="461">
          <cell r="A461" t="str">
            <v>Total Invested Capital</v>
          </cell>
          <cell r="C461">
            <v>3137.9</v>
          </cell>
          <cell r="D461">
            <v>2735.7</v>
          </cell>
          <cell r="E461">
            <v>3043</v>
          </cell>
          <cell r="F461">
            <v>3403.6000000000004</v>
          </cell>
          <cell r="G461">
            <v>3216.2</v>
          </cell>
          <cell r="H461">
            <v>3269.5</v>
          </cell>
          <cell r="I461">
            <v>3174.1999999999994</v>
          </cell>
          <cell r="J461">
            <v>2669.1</v>
          </cell>
          <cell r="K461">
            <v>2931.8999999999996</v>
          </cell>
          <cell r="L461">
            <v>3837.2</v>
          </cell>
        </row>
        <row r="463">
          <cell r="A463" t="str">
            <v>Sources Of Capital:</v>
          </cell>
        </row>
        <row r="464">
          <cell r="A464" t="str">
            <v xml:space="preserve">  Debt</v>
          </cell>
          <cell r="C464">
            <v>217</v>
          </cell>
          <cell r="D464">
            <v>201</v>
          </cell>
          <cell r="E464">
            <v>196</v>
          </cell>
          <cell r="F464">
            <v>664</v>
          </cell>
          <cell r="G464">
            <v>657.40000000000009</v>
          </cell>
          <cell r="H464">
            <v>715.9</v>
          </cell>
          <cell r="I464">
            <v>643.1</v>
          </cell>
          <cell r="J464">
            <v>205.2</v>
          </cell>
          <cell r="K464">
            <v>200</v>
          </cell>
          <cell r="L464">
            <v>546</v>
          </cell>
        </row>
        <row r="465">
          <cell r="A465" t="str">
            <v xml:space="preserve">  Other</v>
          </cell>
          <cell r="C465">
            <v>813.6</v>
          </cell>
          <cell r="D465">
            <v>415.8</v>
          </cell>
          <cell r="E465">
            <v>600.29999999999995</v>
          </cell>
          <cell r="F465">
            <v>573.4</v>
          </cell>
          <cell r="G465">
            <v>651.5</v>
          </cell>
          <cell r="H465">
            <v>665.9</v>
          </cell>
          <cell r="I465">
            <v>588.90000000000009</v>
          </cell>
          <cell r="J465">
            <v>544</v>
          </cell>
          <cell r="K465">
            <v>572.70000000000005</v>
          </cell>
          <cell r="L465">
            <v>706.5</v>
          </cell>
        </row>
        <row r="466">
          <cell r="A466" t="str">
            <v xml:space="preserve">  Equity</v>
          </cell>
          <cell r="C466">
            <v>2107</v>
          </cell>
          <cell r="D466">
            <v>2119</v>
          </cell>
          <cell r="E466">
            <v>2247</v>
          </cell>
          <cell r="F466">
            <v>2167</v>
          </cell>
          <cell r="G466">
            <v>1907.3</v>
          </cell>
          <cell r="H466">
            <v>1887.7</v>
          </cell>
          <cell r="I466">
            <v>1942.2</v>
          </cell>
          <cell r="J466">
            <v>1920.2</v>
          </cell>
          <cell r="K466">
            <v>2159.1999999999998</v>
          </cell>
          <cell r="L466">
            <v>2584.6999999999998</v>
          </cell>
        </row>
        <row r="467">
          <cell r="A467" t="str">
            <v xml:space="preserve">  Total</v>
          </cell>
          <cell r="C467">
            <v>3137.6</v>
          </cell>
          <cell r="D467">
            <v>2735.8</v>
          </cell>
          <cell r="E467">
            <v>3043.3</v>
          </cell>
          <cell r="F467">
            <v>3404.4</v>
          </cell>
          <cell r="G467">
            <v>3216.2</v>
          </cell>
          <cell r="H467">
            <v>3269.5</v>
          </cell>
          <cell r="I467">
            <v>3174.2</v>
          </cell>
          <cell r="J467">
            <v>2669.4</v>
          </cell>
          <cell r="K467">
            <v>2931.8999999999996</v>
          </cell>
          <cell r="L467">
            <v>3837.2</v>
          </cell>
        </row>
        <row r="469">
          <cell r="A469" t="str">
            <v>Debt/Equity</v>
          </cell>
          <cell r="C469">
            <v>0.10299003322259136</v>
          </cell>
          <cell r="D469">
            <v>9.4856064181217559E-2</v>
          </cell>
          <cell r="E469">
            <v>8.7227414330218064E-2</v>
          </cell>
          <cell r="F469">
            <v>0.30641439778495616</v>
          </cell>
          <cell r="G469">
            <v>0.34467571960362819</v>
          </cell>
          <cell r="H469">
            <v>0.37924458335540601</v>
          </cell>
          <cell r="I469">
            <v>0.33111934919163838</v>
          </cell>
          <cell r="J469">
            <v>0.10686386834704717</v>
          </cell>
          <cell r="K469">
            <v>9.2626898851426456E-2</v>
          </cell>
          <cell r="L469">
            <v>0.21124308430378769</v>
          </cell>
        </row>
        <row r="470">
          <cell r="A470" t="str">
            <v>Debt/Total Capitalization</v>
          </cell>
          <cell r="C470">
            <v>6.9161142274349829E-2</v>
          </cell>
          <cell r="D470">
            <v>7.3470282915417795E-2</v>
          </cell>
          <cell r="E470">
            <v>6.4403772220944372E-2</v>
          </cell>
          <cell r="F470">
            <v>0.19504171072729409</v>
          </cell>
          <cell r="G470">
            <v>0.20440271127417453</v>
          </cell>
          <cell r="H470">
            <v>0.21896314421165314</v>
          </cell>
          <cell r="I470">
            <v>0.20260223048327139</v>
          </cell>
          <cell r="J470">
            <v>7.687120701281186E-2</v>
          </cell>
          <cell r="K470">
            <v>6.8215150584944928E-2</v>
          </cell>
          <cell r="L470">
            <v>0.14229125403940374</v>
          </cell>
        </row>
        <row r="471">
          <cell r="A471" t="str">
            <v>Return on Equity</v>
          </cell>
          <cell r="C471">
            <v>4.4565733270052206E-2</v>
          </cell>
          <cell r="D471">
            <v>6.3817083529966956E-2</v>
          </cell>
          <cell r="E471">
            <v>8.7724092567868256E-2</v>
          </cell>
          <cell r="F471">
            <v>1.1998154130133838E-2</v>
          </cell>
          <cell r="G471">
            <v>-7.1986577884968275E-2</v>
          </cell>
          <cell r="H471">
            <v>-8.4282460136674273E-2</v>
          </cell>
          <cell r="I471">
            <v>-7.4684676487332658E-4</v>
          </cell>
          <cell r="J471">
            <v>9.4130545887544534E-2</v>
          </cell>
          <cell r="K471">
            <v>0.11205539088551315</v>
          </cell>
          <cell r="L471">
            <v>0.14423139938871052</v>
          </cell>
        </row>
        <row r="472">
          <cell r="A472" t="str">
            <v>Return on Assets</v>
          </cell>
          <cell r="C472">
            <v>4.7645265119430791E-2</v>
          </cell>
          <cell r="D472">
            <v>5.7365322826520328E-2</v>
          </cell>
          <cell r="E472">
            <v>5.5011552426009462E-2</v>
          </cell>
          <cell r="F472">
            <v>5.86793655853989E-2</v>
          </cell>
          <cell r="G472">
            <v>7.6481835564053538E-2</v>
          </cell>
          <cell r="H472">
            <v>9.5256223166888726E-2</v>
          </cell>
          <cell r="I472">
            <v>5.9760137064534556E-2</v>
          </cell>
          <cell r="J472">
            <v>6.6044690749167453E-2</v>
          </cell>
          <cell r="K472">
            <v>6.4565107367507771E-2</v>
          </cell>
          <cell r="L472">
            <v>6.1655842862265428E-2</v>
          </cell>
        </row>
        <row r="525">
          <cell r="C525" t="str">
            <v>1988</v>
          </cell>
          <cell r="D525" t="str">
            <v>1989</v>
          </cell>
          <cell r="E525" t="str">
            <v>1990</v>
          </cell>
          <cell r="F525" t="str">
            <v>1991</v>
          </cell>
          <cell r="G525" t="str">
            <v>1992</v>
          </cell>
          <cell r="H525" t="str">
            <v>1993</v>
          </cell>
          <cell r="I525" t="str">
            <v>1994</v>
          </cell>
          <cell r="J525" t="str">
            <v>1995E</v>
          </cell>
          <cell r="K525" t="str">
            <v>1996E</v>
          </cell>
          <cell r="L525" t="str">
            <v>1997E</v>
          </cell>
        </row>
        <row r="527">
          <cell r="A527" t="str">
            <v xml:space="preserve">  Receivables</v>
          </cell>
          <cell r="C527">
            <v>0.26204302630763193</v>
          </cell>
          <cell r="D527">
            <v>0.23502914679385267</v>
          </cell>
          <cell r="E527">
            <v>0.22085181886036273</v>
          </cell>
          <cell r="F527">
            <v>0.24498489770331111</v>
          </cell>
          <cell r="G527">
            <v>0.29719140693784118</v>
          </cell>
          <cell r="H527">
            <v>0.29040116193557874</v>
          </cell>
          <cell r="I527">
            <v>0.2919431670284578</v>
          </cell>
          <cell r="J527">
            <v>0.26859418995948076</v>
          </cell>
          <cell r="K527">
            <v>0.25580375986233317</v>
          </cell>
          <cell r="L527">
            <v>0.27615240509305844</v>
          </cell>
        </row>
        <row r="528">
          <cell r="A528" t="str">
            <v xml:space="preserve">  Inventories</v>
          </cell>
          <cell r="C528">
            <v>3.9471780776622792E-2</v>
          </cell>
          <cell r="D528">
            <v>6.7125949478890654E-2</v>
          </cell>
          <cell r="E528">
            <v>6.1141196461751021E-2</v>
          </cell>
          <cell r="F528">
            <v>6.7340571037784236E-2</v>
          </cell>
          <cell r="G528">
            <v>7.4705053706638491E-2</v>
          </cell>
          <cell r="H528">
            <v>6.8135019855861165E-2</v>
          </cell>
          <cell r="I528">
            <v>6.5465794722625661E-2</v>
          </cell>
          <cell r="J528">
            <v>5.1527073297556097E-2</v>
          </cell>
          <cell r="K528">
            <v>4.452254943342316E-2</v>
          </cell>
          <cell r="L528">
            <v>4.3746565848650866E-2</v>
          </cell>
        </row>
        <row r="530">
          <cell r="A530" t="str">
            <v xml:space="preserve">     Total Current Assets 1</v>
          </cell>
          <cell r="C530">
            <v>0.20614189175225775</v>
          </cell>
          <cell r="D530">
            <v>0.36900724253665429</v>
          </cell>
          <cell r="E530">
            <v>0.32385344014876005</v>
          </cell>
          <cell r="F530">
            <v>0.33968057217758024</v>
          </cell>
          <cell r="G530">
            <v>0.41145448142278573</v>
          </cell>
          <cell r="H530">
            <v>0.38446830416237682</v>
          </cell>
          <cell r="I530">
            <v>0.42004224991414729</v>
          </cell>
          <cell r="J530">
            <v>0.42236110157269413</v>
          </cell>
          <cell r="K530">
            <v>0.37209000292217281</v>
          </cell>
          <cell r="L530">
            <v>0.37942426099324139</v>
          </cell>
        </row>
        <row r="532">
          <cell r="A532" t="str">
            <v xml:space="preserve">  Current Liabilities</v>
          </cell>
          <cell r="C532">
            <v>5.0827667445080493E-2</v>
          </cell>
          <cell r="D532">
            <v>0.1288729906376965</v>
          </cell>
          <cell r="E532">
            <v>0.13413526713722049</v>
          </cell>
          <cell r="F532">
            <v>0.13367669687126005</v>
          </cell>
          <cell r="G532">
            <v>0.1704613488290192</v>
          </cell>
          <cell r="H532">
            <v>0.17456611266362701</v>
          </cell>
          <cell r="I532">
            <v>0.18263509686218002</v>
          </cell>
          <cell r="J532">
            <v>0.19858329981261097</v>
          </cell>
          <cell r="K532">
            <v>0.21896814831650377</v>
          </cell>
          <cell r="L532">
            <v>0.23109860056212675</v>
          </cell>
        </row>
        <row r="533">
          <cell r="A533" t="str">
            <v xml:space="preserve">  Insurance Liabilities</v>
          </cell>
          <cell r="C533">
            <v>0.11289755936266507</v>
          </cell>
          <cell r="D533">
            <v>0.1460519342872284</v>
          </cell>
          <cell r="E533">
            <v>8.4565421080214073E-2</v>
          </cell>
          <cell r="F533">
            <v>8.8348435630022232E-2</v>
          </cell>
          <cell r="G533">
            <v>0.10300228913541117</v>
          </cell>
          <cell r="H533">
            <v>9.8534710986909857E-2</v>
          </cell>
          <cell r="I533">
            <v>5.4566802091268331E-2</v>
          </cell>
          <cell r="J533">
            <v>0</v>
          </cell>
          <cell r="K533">
            <v>0</v>
          </cell>
          <cell r="L533">
            <v>0</v>
          </cell>
        </row>
        <row r="535">
          <cell r="A535" t="str">
            <v>Net Working Capital</v>
          </cell>
          <cell r="C535">
            <v>4.2416664944512183E-2</v>
          </cell>
          <cell r="D535">
            <v>9.4082317611729374E-2</v>
          </cell>
          <cell r="E535">
            <v>0.10515275193132552</v>
          </cell>
          <cell r="F535">
            <v>0.11765543967629795</v>
          </cell>
          <cell r="G535">
            <v>0.13799084345835536</v>
          </cell>
          <cell r="H535">
            <v>0.11136748051183998</v>
          </cell>
          <cell r="I535">
            <v>0.18284035096069895</v>
          </cell>
          <cell r="J535">
            <v>0.22377780176008313</v>
          </cell>
          <cell r="K535">
            <v>0.15312185460566902</v>
          </cell>
          <cell r="L535">
            <v>0.14832566043111461</v>
          </cell>
        </row>
        <row r="537">
          <cell r="A537" t="str">
            <v xml:space="preserve">     Net Property &amp; Equipment</v>
          </cell>
          <cell r="C537">
            <v>9.9650747070615234E-2</v>
          </cell>
          <cell r="D537">
            <v>0.16670199611376083</v>
          </cell>
          <cell r="E537">
            <v>0.13975130619828804</v>
          </cell>
          <cell r="F537">
            <v>0.1570425143899242</v>
          </cell>
          <cell r="G537">
            <v>0.21034513118506779</v>
          </cell>
          <cell r="H537">
            <v>0.21606118546845121</v>
          </cell>
          <cell r="I537">
            <v>0.22861201493042943</v>
          </cell>
          <cell r="J537">
            <v>0.21904892717336913</v>
          </cell>
          <cell r="K537">
            <v>0.19882950745154063</v>
          </cell>
          <cell r="L537">
            <v>0.20875541832768418</v>
          </cell>
        </row>
        <row r="538">
          <cell r="A538" t="str">
            <v/>
          </cell>
        </row>
        <row r="539">
          <cell r="A539" t="str">
            <v xml:space="preserve">     Other Assets</v>
          </cell>
          <cell r="C539">
            <v>0.11225691789456284</v>
          </cell>
          <cell r="D539">
            <v>9.1344285461932531E-2</v>
          </cell>
          <cell r="E539">
            <v>7.7022026711556474E-2</v>
          </cell>
          <cell r="F539">
            <v>8.5342223741950191E-2</v>
          </cell>
          <cell r="G539">
            <v>0.11428948758584256</v>
          </cell>
          <cell r="H539">
            <v>0.15098727754081484</v>
          </cell>
          <cell r="I539">
            <v>0.18247089358336485</v>
          </cell>
          <cell r="J539">
            <v>0.13045611074592597</v>
          </cell>
          <cell r="K539">
            <v>0.10269002240332477</v>
          </cell>
          <cell r="L539">
            <v>0.12123402201022498</v>
          </cell>
        </row>
        <row r="541">
          <cell r="A541" t="str">
            <v>Total Operating Capital</v>
          </cell>
          <cell r="C541">
            <v>0.39639174192481769</v>
          </cell>
          <cell r="D541">
            <v>0.35212859918742273</v>
          </cell>
          <cell r="E541">
            <v>0.32192608484117002</v>
          </cell>
          <cell r="F541">
            <v>0.36004017780817238</v>
          </cell>
          <cell r="G541">
            <v>0.4626254622292657</v>
          </cell>
          <cell r="H541">
            <v>0.478415943521106</v>
          </cell>
          <cell r="I541">
            <v>0.5939232594744932</v>
          </cell>
          <cell r="J541">
            <v>0.57328283967937832</v>
          </cell>
          <cell r="K541">
            <v>0.45464138446053443</v>
          </cell>
          <cell r="L541">
            <v>0.47831510076902373</v>
          </cell>
        </row>
        <row r="543">
          <cell r="A543" t="str">
            <v>Insurance Assets</v>
          </cell>
          <cell r="C543">
            <v>0.12604104238566616</v>
          </cell>
          <cell r="D543">
            <v>0.16664900194311957</v>
          </cell>
          <cell r="E543">
            <v>9.5212795906788189E-2</v>
          </cell>
          <cell r="F543">
            <v>9.9197868581523907E-2</v>
          </cell>
          <cell r="G543">
            <v>0.12020602218700475</v>
          </cell>
          <cell r="H543">
            <v>0.11778386527430504</v>
          </cell>
          <cell r="I543">
            <v>6.7374657838852089E-2</v>
          </cell>
          <cell r="J543">
            <v>0</v>
          </cell>
          <cell r="K543">
            <v>0</v>
          </cell>
          <cell r="L543">
            <v>0</v>
          </cell>
        </row>
        <row r="545">
          <cell r="A545" t="str">
            <v>Total Invested Capital</v>
          </cell>
          <cell r="C545">
            <v>0.32423691334807503</v>
          </cell>
          <cell r="D545">
            <v>0.51877760113054239</v>
          </cell>
          <cell r="E545">
            <v>0.41713888074795819</v>
          </cell>
          <cell r="F545">
            <v>0.45923804638969629</v>
          </cell>
          <cell r="G545">
            <v>0.58283148441627053</v>
          </cell>
          <cell r="H545">
            <v>0.59619980879541112</v>
          </cell>
          <cell r="I545">
            <v>0.6612979173133452</v>
          </cell>
          <cell r="J545">
            <v>0.57328283967937832</v>
          </cell>
          <cell r="K545">
            <v>0.45464138446053443</v>
          </cell>
          <cell r="L545">
            <v>0.47831510076902373</v>
          </cell>
        </row>
        <row r="547">
          <cell r="A547" t="str">
            <v>Capital Structure</v>
          </cell>
        </row>
        <row r="549">
          <cell r="A549" t="str">
            <v>Debt</v>
          </cell>
          <cell r="C549">
            <v>6.9161142274349829E-2</v>
          </cell>
          <cell r="D549">
            <v>7.3470282915417795E-2</v>
          </cell>
          <cell r="E549">
            <v>6.4403772220944372E-2</v>
          </cell>
          <cell r="F549">
            <v>0.19504171072729409</v>
          </cell>
          <cell r="G549">
            <v>0.20440271127417453</v>
          </cell>
          <cell r="H549">
            <v>0.21896314421165314</v>
          </cell>
          <cell r="I549">
            <v>0.20260223048327139</v>
          </cell>
          <cell r="J549">
            <v>7.687120701281186E-2</v>
          </cell>
          <cell r="K549">
            <v>6.8215150584944928E-2</v>
          </cell>
          <cell r="L549">
            <v>0.14229125403940374</v>
          </cell>
        </row>
        <row r="550">
          <cell r="A550" t="str">
            <v>Deferred Taxes and Other</v>
          </cell>
          <cell r="C550">
            <v>0.25930647628760839</v>
          </cell>
          <cell r="D550">
            <v>0.15198479421010308</v>
          </cell>
          <cell r="E550">
            <v>0.19725298196037194</v>
          </cell>
          <cell r="F550">
            <v>0.16842909176360005</v>
          </cell>
          <cell r="G550">
            <v>0.20256824824326847</v>
          </cell>
          <cell r="H550">
            <v>0.20367028597644898</v>
          </cell>
          <cell r="I550">
            <v>0.18552706193686602</v>
          </cell>
          <cell r="J550">
            <v>0.20379111410803924</v>
          </cell>
          <cell r="K550">
            <v>0.19533408369998981</v>
          </cell>
          <cell r="L550">
            <v>0.18411862816637131</v>
          </cell>
        </row>
        <row r="552">
          <cell r="A552" t="str">
            <v xml:space="preserve">   Total Non-equity Capital</v>
          </cell>
          <cell r="C552">
            <v>0.32846761856195822</v>
          </cell>
          <cell r="D552">
            <v>0.22545507712552088</v>
          </cell>
          <cell r="E552">
            <v>0.26165675418131629</v>
          </cell>
          <cell r="F552">
            <v>0.36347080249089414</v>
          </cell>
          <cell r="G552">
            <v>0.406970959517443</v>
          </cell>
          <cell r="H552">
            <v>0.42263343018810212</v>
          </cell>
          <cell r="I552">
            <v>0.38812929242013738</v>
          </cell>
          <cell r="J552">
            <v>0.2806623211208511</v>
          </cell>
          <cell r="K552">
            <v>0.26354923428493471</v>
          </cell>
          <cell r="L552">
            <v>0.32640988220577505</v>
          </cell>
        </row>
        <row r="554">
          <cell r="A554" t="str">
            <v>Common Equity</v>
          </cell>
          <cell r="C554">
            <v>0.67153238143804184</v>
          </cell>
          <cell r="D554">
            <v>0.77454492287447907</v>
          </cell>
          <cell r="E554">
            <v>0.7383432458186836</v>
          </cell>
          <cell r="F554">
            <v>0.63652919750910586</v>
          </cell>
          <cell r="G554">
            <v>0.59302904048255711</v>
          </cell>
          <cell r="H554">
            <v>0.57736656981189782</v>
          </cell>
          <cell r="I554">
            <v>0.61187070757986273</v>
          </cell>
          <cell r="J554">
            <v>0.7193376788791489</v>
          </cell>
          <cell r="K554">
            <v>0.73645076571506529</v>
          </cell>
          <cell r="L554">
            <v>0.67359011779422495</v>
          </cell>
        </row>
        <row r="556">
          <cell r="A556" t="str">
            <v>Total</v>
          </cell>
          <cell r="C556">
            <v>1</v>
          </cell>
          <cell r="D556">
            <v>1</v>
          </cell>
          <cell r="E556">
            <v>0.99999999999999989</v>
          </cell>
          <cell r="F556">
            <v>1</v>
          </cell>
          <cell r="G556">
            <v>1</v>
          </cell>
          <cell r="H556">
            <v>1</v>
          </cell>
          <cell r="I556">
            <v>1</v>
          </cell>
          <cell r="J556">
            <v>1</v>
          </cell>
          <cell r="K556">
            <v>1</v>
          </cell>
          <cell r="L556">
            <v>1</v>
          </cell>
        </row>
        <row r="558">
          <cell r="A558" t="str">
            <v>1 - Less Excess Cash</v>
          </cell>
        </row>
        <row r="559">
          <cell r="A559" t="str">
            <v>2 -Less Short-term debt</v>
          </cell>
        </row>
        <row r="565">
          <cell r="I565" t="str">
            <v xml:space="preserve">Effect of </v>
          </cell>
          <cell r="K565" t="str">
            <v>Return on</v>
          </cell>
        </row>
        <row r="566">
          <cell r="C566" t="str">
            <v>Net Margin</v>
          </cell>
          <cell r="E566" t="str">
            <v>Asset</v>
          </cell>
          <cell r="G566" t="str">
            <v>Return on</v>
          </cell>
          <cell r="I566" t="str">
            <v xml:space="preserve">Financial </v>
          </cell>
          <cell r="K566" t="str">
            <v xml:space="preserve"> Common </v>
          </cell>
        </row>
        <row r="567">
          <cell r="C567" t="str">
            <v>% to Sale    x</v>
          </cell>
          <cell r="E567" t="str">
            <v>Turnover    =</v>
          </cell>
          <cell r="G567" t="str">
            <v>Capital    +</v>
          </cell>
          <cell r="I567" t="str">
            <v>Leverage    =</v>
          </cell>
          <cell r="K567" t="str">
            <v xml:space="preserve">  Equity</v>
          </cell>
        </row>
        <row r="569">
          <cell r="A569" t="str">
            <v>1987</v>
          </cell>
          <cell r="C569" t="e">
            <v>#REF!</v>
          </cell>
          <cell r="E569">
            <v>2</v>
          </cell>
          <cell r="G569" t="e">
            <v>#REF!</v>
          </cell>
          <cell r="I569" t="e">
            <v>#REF!</v>
          </cell>
          <cell r="K569" t="e">
            <v>#REF!</v>
          </cell>
        </row>
        <row r="570">
          <cell r="A570" t="str">
            <v>1988</v>
          </cell>
          <cell r="C570" t="e">
            <v>#REF!</v>
          </cell>
          <cell r="E570" t="e">
            <v>#REF!</v>
          </cell>
          <cell r="G570" t="e">
            <v>#REF!</v>
          </cell>
          <cell r="I570" t="e">
            <v>#REF!</v>
          </cell>
          <cell r="K570" t="e">
            <v>#REF!</v>
          </cell>
        </row>
        <row r="571">
          <cell r="A571" t="str">
            <v>1989</v>
          </cell>
          <cell r="C571" t="e">
            <v>#REF!</v>
          </cell>
          <cell r="E571" t="e">
            <v>#REF!</v>
          </cell>
          <cell r="G571" t="e">
            <v>#REF!</v>
          </cell>
          <cell r="I571" t="e">
            <v>#REF!</v>
          </cell>
          <cell r="K571" t="e">
            <v>#REF!</v>
          </cell>
        </row>
        <row r="572">
          <cell r="A572">
            <v>1990</v>
          </cell>
          <cell r="C572" t="e">
            <v>#REF!</v>
          </cell>
          <cell r="E572" t="e">
            <v>#REF!</v>
          </cell>
          <cell r="G572" t="e">
            <v>#REF!</v>
          </cell>
          <cell r="I572" t="e">
            <v>#REF!</v>
          </cell>
          <cell r="K572" t="e">
            <v>#REF!</v>
          </cell>
        </row>
        <row r="573">
          <cell r="A573">
            <v>1991</v>
          </cell>
          <cell r="C573" t="e">
            <v>#REF!</v>
          </cell>
          <cell r="E573" t="e">
            <v>#REF!</v>
          </cell>
          <cell r="G573" t="e">
            <v>#REF!</v>
          </cell>
          <cell r="I573" t="e">
            <v>#REF!</v>
          </cell>
          <cell r="K573" t="e">
            <v>#REF!</v>
          </cell>
        </row>
        <row r="574">
          <cell r="A574">
            <v>1992</v>
          </cell>
          <cell r="C574" t="e">
            <v>#REF!</v>
          </cell>
          <cell r="E574" t="e">
            <v>#REF!</v>
          </cell>
          <cell r="G574" t="e">
            <v>#REF!</v>
          </cell>
          <cell r="I574" t="e">
            <v>#REF!</v>
          </cell>
          <cell r="K574" t="e">
            <v>#REF!</v>
          </cell>
        </row>
        <row r="575">
          <cell r="A575" t="str">
            <v>1993</v>
          </cell>
          <cell r="C575" t="e">
            <v>#REF!</v>
          </cell>
          <cell r="E575" t="e">
            <v>#REF!</v>
          </cell>
          <cell r="G575" t="e">
            <v>#REF!</v>
          </cell>
          <cell r="I575" t="e">
            <v>#REF!</v>
          </cell>
          <cell r="K575" t="e">
            <v>#REF!</v>
          </cell>
        </row>
        <row r="576">
          <cell r="A576" t="str">
            <v>1994</v>
          </cell>
          <cell r="C576" t="e">
            <v>#REF!</v>
          </cell>
          <cell r="E576" t="e">
            <v>#REF!</v>
          </cell>
          <cell r="G576" t="e">
            <v>#REF!</v>
          </cell>
          <cell r="I576" t="e">
            <v>#REF!</v>
          </cell>
          <cell r="K576" t="e">
            <v>#REF!</v>
          </cell>
        </row>
        <row r="577">
          <cell r="A577" t="str">
            <v>1995E</v>
          </cell>
          <cell r="C577" t="e">
            <v>#REF!</v>
          </cell>
          <cell r="E577" t="e">
            <v>#REF!</v>
          </cell>
          <cell r="G577" t="e">
            <v>#REF!</v>
          </cell>
          <cell r="I577" t="e">
            <v>#REF!</v>
          </cell>
          <cell r="K577" t="e">
            <v>#REF!</v>
          </cell>
        </row>
        <row r="578">
          <cell r="A578" t="str">
            <v>1996E</v>
          </cell>
          <cell r="C578" t="e">
            <v>#REF!</v>
          </cell>
          <cell r="E578" t="e">
            <v>#REF!</v>
          </cell>
          <cell r="G578" t="e">
            <v>#REF!</v>
          </cell>
          <cell r="I578" t="e">
            <v>#REF!</v>
          </cell>
          <cell r="K578" t="e">
            <v>#REF!</v>
          </cell>
        </row>
        <row r="579">
          <cell r="A579" t="str">
            <v>1997E</v>
          </cell>
          <cell r="C579" t="e">
            <v>#REF!</v>
          </cell>
          <cell r="E579" t="e">
            <v>#REF!</v>
          </cell>
          <cell r="G579" t="e">
            <v>#REF!</v>
          </cell>
          <cell r="I579" t="e">
            <v>#REF!</v>
          </cell>
          <cell r="K579" t="e">
            <v>#REF!</v>
          </cell>
        </row>
        <row r="580">
          <cell r="A580" t="str">
            <v>1998E</v>
          </cell>
          <cell r="C580" t="e">
            <v>#REF!</v>
          </cell>
          <cell r="E580" t="e">
            <v>#REF!</v>
          </cell>
          <cell r="G580" t="e">
            <v>#REF!</v>
          </cell>
          <cell r="I580" t="e">
            <v>#REF!</v>
          </cell>
          <cell r="K580" t="e">
            <v>#REF!</v>
          </cell>
        </row>
        <row r="581">
          <cell r="A581" t="str">
            <v>1 - Based on recurring earnings, and average of beginning and end of year operating assets and common</v>
          </cell>
        </row>
        <row r="582">
          <cell r="A582" t="str">
            <v>equity.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wsts1290"/>
      <sheetName val="wsts1291"/>
      <sheetName val="wsts1292"/>
      <sheetName val="wsts1293"/>
      <sheetName val="wsts1294"/>
      <sheetName val="wsts1295"/>
      <sheetName val="wsts1296"/>
      <sheetName val="wsts97"/>
      <sheetName val="wsts98"/>
      <sheetName val="wsts99"/>
      <sheetName val="wsts00"/>
      <sheetName val="Industry Trends"/>
      <sheetName val="Historic_monthly_rev"/>
      <sheetName val="Historic_monthly_units"/>
      <sheetName val="Historic_quarterly"/>
      <sheetName val="Quarterly graphs"/>
      <sheetName val="Yearly graphs"/>
      <sheetName val="cycle growth patterns"/>
      <sheetName val="Bb0898"/>
      <sheetName val="1998"/>
      <sheetName val="Historic_monthly"/>
    </sheetNames>
    <sheetDataSet>
      <sheetData sheetId="0" refreshError="1"/>
      <sheetData sheetId="1" refreshError="1"/>
      <sheetData sheetId="2" refreshError="1">
        <row r="1">
          <cell r="A1" t="str">
            <v xml:space="preserve">                                                      Semiconductor Trade Statistics - 1992</v>
          </cell>
        </row>
        <row r="2">
          <cell r="A2" t="str">
            <v xml:space="preserve">                                                                  Sales 000's Omitted</v>
          </cell>
        </row>
        <row r="3">
          <cell r="A3" t="str">
            <v>TOTAL DIODES</v>
          </cell>
        </row>
        <row r="6">
          <cell r="A6" t="str">
            <v xml:space="preserve"> OEM</v>
          </cell>
        </row>
        <row r="7">
          <cell r="A7" t="str">
            <v xml:space="preserve"> Distributor</v>
          </cell>
        </row>
        <row r="8">
          <cell r="A8" t="str">
            <v xml:space="preserve"> USA/Canada</v>
          </cell>
        </row>
        <row r="9">
          <cell r="A9" t="str">
            <v xml:space="preserve"> W. Europe OEM</v>
          </cell>
        </row>
        <row r="10">
          <cell r="A10" t="str">
            <v xml:space="preserve"> W. Europe Dist</v>
          </cell>
        </row>
        <row r="11">
          <cell r="A11" t="str">
            <v xml:space="preserve"> Western Europe</v>
          </cell>
        </row>
        <row r="12">
          <cell r="A12" t="str">
            <v xml:space="preserve"> Japan</v>
          </cell>
        </row>
        <row r="13">
          <cell r="A13" t="str">
            <v xml:space="preserve"> Asia Pacific +</v>
          </cell>
        </row>
        <row r="14">
          <cell r="A14" t="str">
            <v xml:space="preserve"> World-Wide</v>
          </cell>
        </row>
        <row r="15">
          <cell r="A15" t="str">
            <v xml:space="preserve">    Dollars</v>
          </cell>
        </row>
        <row r="16">
          <cell r="A16" t="str">
            <v xml:space="preserve">    Units</v>
          </cell>
        </row>
        <row r="17">
          <cell r="A17" t="str">
            <v xml:space="preserve">  - - - - - - - -</v>
          </cell>
        </row>
        <row r="18">
          <cell r="A18" t="str">
            <v>SMALL SIGNAL JUNCTION DIODE</v>
          </cell>
        </row>
        <row r="19">
          <cell r="A19" t="str">
            <v xml:space="preserve">    Dollars</v>
          </cell>
        </row>
        <row r="20">
          <cell r="A20" t="str">
            <v xml:space="preserve">    Units</v>
          </cell>
        </row>
        <row r="21">
          <cell r="A21" t="str">
            <v>DIS VOL REF AND REG DIODES</v>
          </cell>
        </row>
        <row r="22">
          <cell r="A22" t="str">
            <v xml:space="preserve">    Dollars</v>
          </cell>
        </row>
        <row r="23">
          <cell r="A23" t="str">
            <v xml:space="preserve">    Units</v>
          </cell>
        </row>
        <row r="27">
          <cell r="A27" t="str">
            <v xml:space="preserve">                                                      Semiconductor Trade Statistics - 1992</v>
          </cell>
        </row>
        <row r="28">
          <cell r="A28" t="str">
            <v xml:space="preserve">                                                                  Sales 000's Omitted</v>
          </cell>
        </row>
        <row r="29">
          <cell r="A29" t="str">
            <v>SMALL SIGNAL TRANSISTORS</v>
          </cell>
        </row>
        <row r="32">
          <cell r="A32" t="str">
            <v xml:space="preserve"> OEM</v>
          </cell>
        </row>
        <row r="33">
          <cell r="A33" t="str">
            <v xml:space="preserve"> Distributor</v>
          </cell>
        </row>
        <row r="34">
          <cell r="A34" t="str">
            <v xml:space="preserve"> USA/Canada</v>
          </cell>
        </row>
        <row r="35">
          <cell r="A35" t="str">
            <v xml:space="preserve"> W. Europe OEM</v>
          </cell>
        </row>
        <row r="36">
          <cell r="A36" t="str">
            <v xml:space="preserve"> W. Europe Dist</v>
          </cell>
        </row>
        <row r="37">
          <cell r="A37" t="str">
            <v xml:space="preserve"> Western Europe</v>
          </cell>
        </row>
        <row r="38">
          <cell r="A38" t="str">
            <v xml:space="preserve"> Japan</v>
          </cell>
        </row>
        <row r="39">
          <cell r="A39" t="str">
            <v xml:space="preserve"> Asia Pacific +</v>
          </cell>
        </row>
        <row r="40">
          <cell r="A40" t="str">
            <v xml:space="preserve"> World-Wide</v>
          </cell>
        </row>
        <row r="41">
          <cell r="A41" t="str">
            <v xml:space="preserve">    Dollars</v>
          </cell>
        </row>
        <row r="42">
          <cell r="A42" t="str">
            <v xml:space="preserve">    Units</v>
          </cell>
        </row>
        <row r="43">
          <cell r="A43" t="str">
            <v xml:space="preserve">  - - - - - - - -</v>
          </cell>
        </row>
        <row r="44">
          <cell r="A44" t="str">
            <v>BIPOLAR SMALL SIGNAL TRANS.</v>
          </cell>
        </row>
        <row r="45">
          <cell r="A45" t="str">
            <v xml:space="preserve">    Dollars</v>
          </cell>
        </row>
        <row r="46">
          <cell r="A46" t="str">
            <v xml:space="preserve">    Units</v>
          </cell>
        </row>
        <row r="47">
          <cell r="A47" t="str">
            <v>FIELD EFFECT TRANSISTORS</v>
          </cell>
        </row>
        <row r="48">
          <cell r="A48" t="str">
            <v xml:space="preserve">    Dollars</v>
          </cell>
        </row>
        <row r="49">
          <cell r="A49" t="str">
            <v xml:space="preserve">    Units</v>
          </cell>
        </row>
        <row r="53">
          <cell r="A53" t="str">
            <v xml:space="preserve">                                                      Semiconductor Trade Statistics - 1992</v>
          </cell>
        </row>
        <row r="54">
          <cell r="A54" t="str">
            <v xml:space="preserve">                                                                  Sales 000's Omitted</v>
          </cell>
        </row>
        <row r="55">
          <cell r="A55" t="str">
            <v>TOTAL POWER TRANSISTORS</v>
          </cell>
        </row>
        <row r="58">
          <cell r="A58" t="str">
            <v xml:space="preserve"> OEM</v>
          </cell>
        </row>
        <row r="59">
          <cell r="A59" t="str">
            <v xml:space="preserve"> Distributor</v>
          </cell>
        </row>
        <row r="60">
          <cell r="A60" t="str">
            <v xml:space="preserve"> USA/Canada</v>
          </cell>
        </row>
        <row r="61">
          <cell r="A61" t="str">
            <v xml:space="preserve"> W. Europe OEM</v>
          </cell>
        </row>
        <row r="62">
          <cell r="A62" t="str">
            <v xml:space="preserve"> W. Europe Dist</v>
          </cell>
        </row>
        <row r="63">
          <cell r="A63" t="str">
            <v xml:space="preserve"> Western Europe</v>
          </cell>
        </row>
        <row r="64">
          <cell r="A64" t="str">
            <v xml:space="preserve"> Japan</v>
          </cell>
        </row>
        <row r="65">
          <cell r="A65" t="str">
            <v xml:space="preserve"> Asia Pacific +</v>
          </cell>
        </row>
        <row r="66">
          <cell r="A66" t="str">
            <v xml:space="preserve"> World-Wide</v>
          </cell>
        </row>
        <row r="67">
          <cell r="A67" t="str">
            <v xml:space="preserve">    Dollars</v>
          </cell>
        </row>
        <row r="68">
          <cell r="A68" t="str">
            <v xml:space="preserve">    Units</v>
          </cell>
        </row>
        <row r="69">
          <cell r="A69" t="str">
            <v xml:space="preserve">  - - - - - - - -</v>
          </cell>
        </row>
        <row r="70">
          <cell r="A70" t="str">
            <v>RF AND MICROWAVE POWER TRAN</v>
          </cell>
        </row>
        <row r="71">
          <cell r="A71" t="str">
            <v xml:space="preserve">    Dollars</v>
          </cell>
        </row>
        <row r="72">
          <cell r="A72" t="str">
            <v xml:space="preserve">    Units</v>
          </cell>
        </row>
        <row r="73">
          <cell r="A73" t="str">
            <v>REGULAR POWER TRANSISTORS</v>
          </cell>
        </row>
        <row r="74">
          <cell r="A74" t="str">
            <v xml:space="preserve">    Dollars</v>
          </cell>
        </row>
        <row r="75">
          <cell r="A75" t="str">
            <v xml:space="preserve">    Units</v>
          </cell>
        </row>
        <row r="76">
          <cell r="A76" t="str">
            <v>FIELD EFFECT GEN. PUR. TRAN</v>
          </cell>
        </row>
        <row r="77">
          <cell r="A77" t="str">
            <v xml:space="preserve">    Dollars</v>
          </cell>
        </row>
        <row r="78">
          <cell r="A78" t="str">
            <v xml:space="preserve">    Units</v>
          </cell>
        </row>
        <row r="82">
          <cell r="A82" t="str">
            <v xml:space="preserve">                                                      Semiconductor Trade Statistics - 1992</v>
          </cell>
        </row>
        <row r="83">
          <cell r="A83" t="str">
            <v xml:space="preserve">                                                                  Sales 000's Omitted</v>
          </cell>
        </row>
        <row r="84">
          <cell r="A84" t="str">
            <v>TOTAL RECTIFIERS</v>
          </cell>
        </row>
        <row r="87">
          <cell r="A87" t="str">
            <v xml:space="preserve"> OEM</v>
          </cell>
        </row>
        <row r="88">
          <cell r="A88" t="str">
            <v xml:space="preserve"> Distributor</v>
          </cell>
        </row>
        <row r="89">
          <cell r="A89" t="str">
            <v xml:space="preserve"> USA/Canada</v>
          </cell>
        </row>
        <row r="90">
          <cell r="A90" t="str">
            <v xml:space="preserve"> W. Europe OEM</v>
          </cell>
        </row>
        <row r="91">
          <cell r="A91" t="str">
            <v xml:space="preserve"> W. Europe Dist</v>
          </cell>
        </row>
        <row r="92">
          <cell r="A92" t="str">
            <v xml:space="preserve"> Western Europe</v>
          </cell>
        </row>
        <row r="93">
          <cell r="A93" t="str">
            <v xml:space="preserve"> Japan</v>
          </cell>
        </row>
        <row r="94">
          <cell r="A94" t="str">
            <v xml:space="preserve"> Asia Pacific +</v>
          </cell>
        </row>
        <row r="95">
          <cell r="A95" t="str">
            <v xml:space="preserve"> World-Wide</v>
          </cell>
        </row>
        <row r="96">
          <cell r="A96" t="str">
            <v xml:space="preserve">    Dollars</v>
          </cell>
        </row>
        <row r="97">
          <cell r="A97" t="str">
            <v xml:space="preserve">    Units</v>
          </cell>
        </row>
        <row r="98">
          <cell r="A98" t="str">
            <v xml:space="preserve">  - - - - - - - -</v>
          </cell>
        </row>
        <row r="99">
          <cell r="A99" t="str">
            <v>RECTIFIERS, 0.5 - 3.0 AMPS</v>
          </cell>
        </row>
        <row r="100">
          <cell r="A100" t="str">
            <v xml:space="preserve">    Dollars</v>
          </cell>
        </row>
        <row r="101">
          <cell r="A101" t="str">
            <v xml:space="preserve">    Units</v>
          </cell>
        </row>
        <row r="102">
          <cell r="A102" t="str">
            <v>RECTIFIERS, 3.1 - 35 AMPS</v>
          </cell>
        </row>
        <row r="103">
          <cell r="A103" t="str">
            <v xml:space="preserve">    Dollars</v>
          </cell>
        </row>
        <row r="104">
          <cell r="A104" t="str">
            <v xml:space="preserve">    Units</v>
          </cell>
        </row>
        <row r="105">
          <cell r="A105" t="str">
            <v>RECTIFIERS, ABOVE 35 AMPS</v>
          </cell>
        </row>
        <row r="106">
          <cell r="A106" t="str">
            <v xml:space="preserve">    Dollars</v>
          </cell>
        </row>
        <row r="107">
          <cell r="A107" t="str">
            <v xml:space="preserve">    Units</v>
          </cell>
        </row>
        <row r="111">
          <cell r="A111" t="str">
            <v xml:space="preserve">                                                      Semiconductor Trade Statistics - 1992</v>
          </cell>
        </row>
        <row r="112">
          <cell r="A112" t="str">
            <v xml:space="preserve">                                                                  Sales 000's Omitted</v>
          </cell>
        </row>
        <row r="113">
          <cell r="A113" t="str">
            <v>TOTAL THYRISTORS</v>
          </cell>
        </row>
        <row r="116">
          <cell r="A116" t="str">
            <v xml:space="preserve"> OEM</v>
          </cell>
        </row>
        <row r="117">
          <cell r="A117" t="str">
            <v xml:space="preserve"> Distributor</v>
          </cell>
        </row>
        <row r="118">
          <cell r="A118" t="str">
            <v xml:space="preserve"> USA/Canada</v>
          </cell>
        </row>
        <row r="119">
          <cell r="A119" t="str">
            <v xml:space="preserve"> W. Europe OEM</v>
          </cell>
        </row>
        <row r="120">
          <cell r="A120" t="str">
            <v xml:space="preserve"> W. Europe Dist</v>
          </cell>
        </row>
        <row r="121">
          <cell r="A121" t="str">
            <v xml:space="preserve"> Western Europe</v>
          </cell>
        </row>
        <row r="122">
          <cell r="A122" t="str">
            <v xml:space="preserve"> Japan</v>
          </cell>
        </row>
        <row r="123">
          <cell r="A123" t="str">
            <v xml:space="preserve"> Asia Pacific +</v>
          </cell>
        </row>
        <row r="124">
          <cell r="A124" t="str">
            <v xml:space="preserve"> World-Wide</v>
          </cell>
        </row>
        <row r="125">
          <cell r="A125" t="str">
            <v xml:space="preserve">    Dollars</v>
          </cell>
        </row>
        <row r="126">
          <cell r="A126" t="str">
            <v xml:space="preserve">    Units</v>
          </cell>
        </row>
        <row r="127">
          <cell r="A127" t="str">
            <v xml:space="preserve">  - - - - - - - -</v>
          </cell>
        </row>
        <row r="128">
          <cell r="A128" t="str">
            <v>THYRISTORS, 0 - 55 AMPS</v>
          </cell>
        </row>
        <row r="129">
          <cell r="A129" t="str">
            <v xml:space="preserve">    Dollars</v>
          </cell>
        </row>
        <row r="130">
          <cell r="A130" t="str">
            <v xml:space="preserve">    Units</v>
          </cell>
        </row>
        <row r="131">
          <cell r="A131" t="str">
            <v>THYRISTORS, ABOVE 55 AMPS</v>
          </cell>
        </row>
        <row r="132">
          <cell r="A132" t="str">
            <v xml:space="preserve">    Dollars</v>
          </cell>
        </row>
        <row r="133">
          <cell r="A133" t="str">
            <v xml:space="preserve">    Units</v>
          </cell>
        </row>
        <row r="137">
          <cell r="A137" t="str">
            <v xml:space="preserve">                                                      Semiconductor Trade Statistics - 1992</v>
          </cell>
        </row>
        <row r="138">
          <cell r="A138" t="str">
            <v xml:space="preserve">                                                                  Sales 000's Omitted</v>
          </cell>
        </row>
        <row r="139">
          <cell r="A139" t="str">
            <v>TOTAL OTHER DISCRETE</v>
          </cell>
        </row>
        <row r="142">
          <cell r="A142" t="str">
            <v xml:space="preserve"> OEM</v>
          </cell>
        </row>
        <row r="143">
          <cell r="A143" t="str">
            <v xml:space="preserve"> Distributor</v>
          </cell>
        </row>
        <row r="144">
          <cell r="A144" t="str">
            <v xml:space="preserve"> USA/Canada</v>
          </cell>
        </row>
        <row r="145">
          <cell r="A145" t="str">
            <v xml:space="preserve"> W. Europe OEM</v>
          </cell>
        </row>
        <row r="146">
          <cell r="A146" t="str">
            <v xml:space="preserve"> W. Europe Dist</v>
          </cell>
        </row>
        <row r="147">
          <cell r="A147" t="str">
            <v xml:space="preserve"> Western Europe</v>
          </cell>
        </row>
        <row r="148">
          <cell r="A148" t="str">
            <v xml:space="preserve"> Japan</v>
          </cell>
        </row>
        <row r="149">
          <cell r="A149" t="str">
            <v xml:space="preserve"> Asia Pacific +</v>
          </cell>
        </row>
        <row r="150">
          <cell r="A150" t="str">
            <v xml:space="preserve"> World-Wide</v>
          </cell>
        </row>
        <row r="151">
          <cell r="A151" t="str">
            <v xml:space="preserve">    Dollars</v>
          </cell>
        </row>
        <row r="152">
          <cell r="A152" t="str">
            <v xml:space="preserve">    Units</v>
          </cell>
        </row>
        <row r="153">
          <cell r="A153" t="str">
            <v xml:space="preserve">  - - - - - - - -</v>
          </cell>
        </row>
        <row r="154">
          <cell r="A154" t="str">
            <v>MICROWAVE DIODES</v>
          </cell>
        </row>
        <row r="155">
          <cell r="A155" t="str">
            <v xml:space="preserve">    Dollars</v>
          </cell>
        </row>
        <row r="156">
          <cell r="A156" t="str">
            <v xml:space="preserve">    Units</v>
          </cell>
        </row>
        <row r="157">
          <cell r="A157" t="str">
            <v>ALL OTHER DISCRETE</v>
          </cell>
        </row>
        <row r="158">
          <cell r="A158" t="str">
            <v xml:space="preserve">    Dollars</v>
          </cell>
        </row>
        <row r="159">
          <cell r="A159" t="str">
            <v xml:space="preserve">    Units</v>
          </cell>
        </row>
        <row r="163">
          <cell r="A163" t="str">
            <v xml:space="preserve">                                                      Semiconductor Trade Statistics - 1992</v>
          </cell>
        </row>
        <row r="164">
          <cell r="A164" t="str">
            <v xml:space="preserve">                                                                  Sales 000's Omitted</v>
          </cell>
        </row>
        <row r="165">
          <cell r="A165" t="str">
            <v>TOTAL OPTOELECTRONICS</v>
          </cell>
        </row>
        <row r="168">
          <cell r="A168" t="str">
            <v xml:space="preserve"> OEM</v>
          </cell>
        </row>
        <row r="169">
          <cell r="A169" t="str">
            <v xml:space="preserve"> Distributor</v>
          </cell>
        </row>
        <row r="170">
          <cell r="A170" t="str">
            <v xml:space="preserve"> USA/Canada</v>
          </cell>
        </row>
        <row r="171">
          <cell r="A171" t="str">
            <v xml:space="preserve"> W. Europe OEM</v>
          </cell>
        </row>
        <row r="172">
          <cell r="A172" t="str">
            <v xml:space="preserve"> W. Europe Dist</v>
          </cell>
        </row>
        <row r="173">
          <cell r="A173" t="str">
            <v xml:space="preserve"> Western Europe</v>
          </cell>
        </row>
        <row r="174">
          <cell r="A174" t="str">
            <v xml:space="preserve"> Japan</v>
          </cell>
        </row>
        <row r="175">
          <cell r="A175" t="str">
            <v xml:space="preserve"> Asia Pacific +</v>
          </cell>
        </row>
        <row r="176">
          <cell r="A176" t="str">
            <v xml:space="preserve"> World-Wide</v>
          </cell>
        </row>
        <row r="177">
          <cell r="A177" t="str">
            <v xml:space="preserve">    Dollars</v>
          </cell>
        </row>
        <row r="178">
          <cell r="A178" t="str">
            <v xml:space="preserve">    Units</v>
          </cell>
        </row>
        <row r="179">
          <cell r="A179" t="str">
            <v xml:space="preserve">  - - - - - - - -</v>
          </cell>
        </row>
        <row r="180">
          <cell r="A180" t="str">
            <v>DISPLAYS</v>
          </cell>
        </row>
        <row r="181">
          <cell r="A181" t="str">
            <v xml:space="preserve">    Dollars</v>
          </cell>
        </row>
        <row r="182">
          <cell r="A182" t="str">
            <v xml:space="preserve">    Units</v>
          </cell>
        </row>
        <row r="183">
          <cell r="A183" t="str">
            <v>LAMPS</v>
          </cell>
        </row>
        <row r="184">
          <cell r="A184" t="str">
            <v xml:space="preserve">    Dollars</v>
          </cell>
        </row>
        <row r="185">
          <cell r="A185" t="str">
            <v xml:space="preserve">    Units</v>
          </cell>
        </row>
        <row r="186">
          <cell r="A186" t="str">
            <v>COUPLERS</v>
          </cell>
        </row>
        <row r="187">
          <cell r="A187" t="str">
            <v xml:space="preserve">    Dollars</v>
          </cell>
        </row>
        <row r="188">
          <cell r="A188" t="str">
            <v xml:space="preserve">    Units</v>
          </cell>
        </row>
        <row r="189">
          <cell r="A189" t="str">
            <v>LASER DEVICES</v>
          </cell>
        </row>
        <row r="190">
          <cell r="A190" t="str">
            <v xml:space="preserve">    Dollars</v>
          </cell>
        </row>
        <row r="191">
          <cell r="A191" t="str">
            <v xml:space="preserve">    Units</v>
          </cell>
        </row>
        <row r="192">
          <cell r="A192" t="str">
            <v>CCD &amp; OTHER IMAGE SENSORS</v>
          </cell>
        </row>
        <row r="193">
          <cell r="A193" t="str">
            <v xml:space="preserve">    Dollars</v>
          </cell>
        </row>
        <row r="194">
          <cell r="A194" t="str">
            <v xml:space="preserve">    Units</v>
          </cell>
        </row>
        <row r="195">
          <cell r="A195" t="str">
            <v>OTHER OPTOELECTRONICS</v>
          </cell>
        </row>
        <row r="196">
          <cell r="A196" t="str">
            <v xml:space="preserve">    Dollars</v>
          </cell>
        </row>
        <row r="197">
          <cell r="A197" t="str">
            <v xml:space="preserve">    Units</v>
          </cell>
        </row>
        <row r="201">
          <cell r="A201" t="str">
            <v xml:space="preserve">                                                      Semiconductor Trade Statistics - 1992</v>
          </cell>
        </row>
        <row r="202">
          <cell r="A202" t="str">
            <v xml:space="preserve">                                                                  Sales 000's Omitted</v>
          </cell>
        </row>
        <row r="203">
          <cell r="A203" t="str">
            <v>TOTAL DISC &amp; OPTOELECTRONICS</v>
          </cell>
        </row>
        <row r="206">
          <cell r="A206" t="str">
            <v xml:space="preserve"> OEM</v>
          </cell>
        </row>
        <row r="207">
          <cell r="A207" t="str">
            <v xml:space="preserve"> Distributor</v>
          </cell>
        </row>
        <row r="208">
          <cell r="A208" t="str">
            <v xml:space="preserve"> USA/Canada</v>
          </cell>
        </row>
        <row r="209">
          <cell r="A209" t="str">
            <v xml:space="preserve"> W. Europe OEM</v>
          </cell>
        </row>
        <row r="210">
          <cell r="A210" t="str">
            <v xml:space="preserve"> W. Europe Dist</v>
          </cell>
        </row>
        <row r="211">
          <cell r="A211" t="str">
            <v xml:space="preserve"> Western Europe</v>
          </cell>
        </row>
        <row r="212">
          <cell r="A212" t="str">
            <v xml:space="preserve"> Japan</v>
          </cell>
        </row>
        <row r="213">
          <cell r="A213" t="str">
            <v xml:space="preserve"> Asia Pacific +</v>
          </cell>
        </row>
        <row r="214">
          <cell r="A214" t="str">
            <v xml:space="preserve"> World-Wide</v>
          </cell>
        </row>
        <row r="215">
          <cell r="A215" t="str">
            <v xml:space="preserve">    Dollars</v>
          </cell>
        </row>
        <row r="216">
          <cell r="A216" t="str">
            <v xml:space="preserve">    Units</v>
          </cell>
        </row>
        <row r="220">
          <cell r="A220" t="str">
            <v xml:space="preserve">                                                      Semiconductor Trade Statistics - 1992</v>
          </cell>
        </row>
        <row r="221">
          <cell r="A221" t="str">
            <v xml:space="preserve">                                                                  Sales 000's Omitted</v>
          </cell>
        </row>
        <row r="222">
          <cell r="A222" t="str">
            <v>ECL GENERAL PURPOSE LOGIC</v>
          </cell>
        </row>
        <row r="225">
          <cell r="A225" t="str">
            <v xml:space="preserve"> OEM</v>
          </cell>
        </row>
        <row r="226">
          <cell r="A226" t="str">
            <v xml:space="preserve"> Distributor</v>
          </cell>
        </row>
        <row r="227">
          <cell r="A227" t="str">
            <v xml:space="preserve"> USA/Canada</v>
          </cell>
        </row>
        <row r="228">
          <cell r="A228" t="str">
            <v xml:space="preserve"> W. Europe OEM</v>
          </cell>
        </row>
        <row r="229">
          <cell r="A229" t="str">
            <v xml:space="preserve"> W. Europe Dist</v>
          </cell>
        </row>
        <row r="230">
          <cell r="A230" t="str">
            <v xml:space="preserve"> Western Europe</v>
          </cell>
        </row>
        <row r="231">
          <cell r="A231" t="str">
            <v xml:space="preserve"> Japan</v>
          </cell>
        </row>
        <row r="232">
          <cell r="A232" t="str">
            <v xml:space="preserve"> Asia Pacific +</v>
          </cell>
        </row>
        <row r="233">
          <cell r="A233" t="str">
            <v xml:space="preserve"> World-Wide</v>
          </cell>
        </row>
        <row r="234">
          <cell r="A234" t="str">
            <v xml:space="preserve">    Dollars</v>
          </cell>
        </row>
        <row r="235">
          <cell r="A235" t="str">
            <v xml:space="preserve">    Units</v>
          </cell>
        </row>
        <row r="236">
          <cell r="A236" t="str">
            <v>SCHOTTKY/OTHER GEN PUR LOGIC</v>
          </cell>
        </row>
        <row r="239">
          <cell r="A239" t="str">
            <v xml:space="preserve"> OEM</v>
          </cell>
        </row>
        <row r="240">
          <cell r="A240" t="str">
            <v xml:space="preserve"> Distributor</v>
          </cell>
        </row>
        <row r="241">
          <cell r="A241" t="str">
            <v xml:space="preserve"> USA/Canada</v>
          </cell>
        </row>
        <row r="242">
          <cell r="A242" t="str">
            <v xml:space="preserve"> W. Europe OEM</v>
          </cell>
        </row>
        <row r="243">
          <cell r="A243" t="str">
            <v xml:space="preserve"> W. Europe Dist</v>
          </cell>
        </row>
        <row r="244">
          <cell r="A244" t="str">
            <v xml:space="preserve"> Western Europe</v>
          </cell>
        </row>
        <row r="245">
          <cell r="A245" t="str">
            <v xml:space="preserve"> Japan</v>
          </cell>
        </row>
        <row r="246">
          <cell r="A246" t="str">
            <v xml:space="preserve"> Asia Pacific +</v>
          </cell>
        </row>
        <row r="247">
          <cell r="A247" t="str">
            <v xml:space="preserve"> World-Wide</v>
          </cell>
        </row>
        <row r="248">
          <cell r="A248" t="str">
            <v xml:space="preserve">    Dollars</v>
          </cell>
        </row>
        <row r="249">
          <cell r="A249" t="str">
            <v xml:space="preserve">    Units</v>
          </cell>
        </row>
        <row r="253">
          <cell r="A253" t="str">
            <v xml:space="preserve">                                                      Semiconductor Trade Statistics - 1992</v>
          </cell>
        </row>
        <row r="254">
          <cell r="A254" t="str">
            <v xml:space="preserve">                                                                  Sales 000's Omitted</v>
          </cell>
        </row>
        <row r="255">
          <cell r="A255" t="str">
            <v>GATE ARRAY AND STANDARD CELL</v>
          </cell>
        </row>
        <row r="258">
          <cell r="A258" t="str">
            <v xml:space="preserve"> OEM</v>
          </cell>
        </row>
        <row r="259">
          <cell r="A259" t="str">
            <v xml:space="preserve"> Distributor</v>
          </cell>
        </row>
        <row r="260">
          <cell r="A260" t="str">
            <v xml:space="preserve"> USA/Canada</v>
          </cell>
        </row>
        <row r="261">
          <cell r="A261" t="str">
            <v xml:space="preserve"> W. Europe OEM</v>
          </cell>
        </row>
        <row r="262">
          <cell r="A262" t="str">
            <v xml:space="preserve"> W. Europe Dist</v>
          </cell>
        </row>
        <row r="263">
          <cell r="A263" t="str">
            <v xml:space="preserve"> Western Europe</v>
          </cell>
        </row>
        <row r="264">
          <cell r="A264" t="str">
            <v xml:space="preserve"> Japan</v>
          </cell>
        </row>
        <row r="265">
          <cell r="A265" t="str">
            <v xml:space="preserve"> Asia Pacific +</v>
          </cell>
        </row>
        <row r="266">
          <cell r="A266" t="str">
            <v xml:space="preserve"> World-Wide</v>
          </cell>
        </row>
        <row r="267">
          <cell r="A267" t="str">
            <v xml:space="preserve">    Dollars</v>
          </cell>
        </row>
        <row r="268">
          <cell r="A268" t="str">
            <v xml:space="preserve">    Units</v>
          </cell>
        </row>
        <row r="269">
          <cell r="A269" t="str">
            <v xml:space="preserve">  - - - - - - - -</v>
          </cell>
        </row>
        <row r="270">
          <cell r="A270" t="str">
            <v>ECL</v>
          </cell>
        </row>
        <row r="271">
          <cell r="A271" t="str">
            <v xml:space="preserve">    Dollars</v>
          </cell>
        </row>
        <row r="272">
          <cell r="A272" t="str">
            <v xml:space="preserve">    Units</v>
          </cell>
        </row>
        <row r="273">
          <cell r="A273" t="str">
            <v>SCHOTTKY &amp; OTHER</v>
          </cell>
        </row>
        <row r="274">
          <cell r="A274" t="str">
            <v xml:space="preserve">    Dollars</v>
          </cell>
        </row>
        <row r="275">
          <cell r="A275" t="str">
            <v xml:space="preserve">    Units</v>
          </cell>
        </row>
        <row r="279">
          <cell r="A279" t="str">
            <v xml:space="preserve">                                                      Semiconductor Trade Statistics - 1992</v>
          </cell>
        </row>
        <row r="280">
          <cell r="A280" t="str">
            <v xml:space="preserve">                                                                  Sales 000's Omitted</v>
          </cell>
        </row>
        <row r="281">
          <cell r="A281" t="str">
            <v>MPU/MCU/MPR</v>
          </cell>
        </row>
        <row r="284">
          <cell r="A284" t="str">
            <v xml:space="preserve"> OEM</v>
          </cell>
        </row>
        <row r="285">
          <cell r="A285" t="str">
            <v xml:space="preserve"> Distributor</v>
          </cell>
        </row>
        <row r="286">
          <cell r="A286" t="str">
            <v xml:space="preserve"> USA/Canada</v>
          </cell>
        </row>
        <row r="287">
          <cell r="A287" t="str">
            <v xml:space="preserve"> W. Europe OEM</v>
          </cell>
        </row>
        <row r="288">
          <cell r="A288" t="str">
            <v xml:space="preserve"> W. Europe Dist</v>
          </cell>
        </row>
        <row r="289">
          <cell r="A289" t="str">
            <v xml:space="preserve"> Western Europe</v>
          </cell>
        </row>
        <row r="290">
          <cell r="A290" t="str">
            <v xml:space="preserve"> Japan</v>
          </cell>
        </row>
        <row r="291">
          <cell r="A291" t="str">
            <v xml:space="preserve"> Asia Pacific +</v>
          </cell>
        </row>
        <row r="292">
          <cell r="A292" t="str">
            <v xml:space="preserve"> World-Wide</v>
          </cell>
        </row>
        <row r="293">
          <cell r="A293" t="str">
            <v xml:space="preserve">    Dollars</v>
          </cell>
        </row>
        <row r="294">
          <cell r="A294" t="str">
            <v xml:space="preserve">    Units</v>
          </cell>
        </row>
        <row r="295">
          <cell r="A295" t="str">
            <v>FIELD PROGRAMMABLE LOGIC</v>
          </cell>
        </row>
        <row r="298">
          <cell r="A298" t="str">
            <v xml:space="preserve"> OEM</v>
          </cell>
        </row>
        <row r="299">
          <cell r="A299" t="str">
            <v xml:space="preserve"> Distributor</v>
          </cell>
        </row>
        <row r="300">
          <cell r="A300" t="str">
            <v xml:space="preserve"> USA/Canada</v>
          </cell>
        </row>
        <row r="301">
          <cell r="A301" t="str">
            <v xml:space="preserve"> W. Europe OEM</v>
          </cell>
        </row>
        <row r="302">
          <cell r="A302" t="str">
            <v xml:space="preserve"> W. Europe Dist</v>
          </cell>
        </row>
        <row r="303">
          <cell r="A303" t="str">
            <v xml:space="preserve"> Western Europe</v>
          </cell>
        </row>
        <row r="304">
          <cell r="A304" t="str">
            <v xml:space="preserve"> Japan</v>
          </cell>
        </row>
        <row r="305">
          <cell r="A305" t="str">
            <v xml:space="preserve"> Asia Pacific +</v>
          </cell>
        </row>
        <row r="306">
          <cell r="A306" t="str">
            <v xml:space="preserve"> World-Wide</v>
          </cell>
        </row>
        <row r="307">
          <cell r="A307" t="str">
            <v xml:space="preserve">    Dollars</v>
          </cell>
        </row>
        <row r="308">
          <cell r="A308" t="str">
            <v xml:space="preserve">    Units</v>
          </cell>
        </row>
        <row r="312">
          <cell r="A312" t="str">
            <v xml:space="preserve">                                                      Semiconductor Trade Statistics - 1992</v>
          </cell>
        </row>
        <row r="313">
          <cell r="A313" t="str">
            <v xml:space="preserve">                                                                  Sales 000's Omitted</v>
          </cell>
        </row>
        <row r="314">
          <cell r="A314" t="str">
            <v>OTHER SPECIAL PURPOSE LOGIC</v>
          </cell>
        </row>
        <row r="317">
          <cell r="A317" t="str">
            <v xml:space="preserve"> OEM</v>
          </cell>
        </row>
        <row r="318">
          <cell r="A318" t="str">
            <v xml:space="preserve"> Distributor</v>
          </cell>
        </row>
        <row r="319">
          <cell r="A319" t="str">
            <v xml:space="preserve"> USA/Canada</v>
          </cell>
        </row>
        <row r="320">
          <cell r="A320" t="str">
            <v xml:space="preserve"> W. Europe OEM</v>
          </cell>
        </row>
        <row r="321">
          <cell r="A321" t="str">
            <v xml:space="preserve"> W. Europe Dist</v>
          </cell>
        </row>
        <row r="322">
          <cell r="A322" t="str">
            <v xml:space="preserve"> Western Europe</v>
          </cell>
        </row>
        <row r="323">
          <cell r="A323" t="str">
            <v xml:space="preserve"> Japan</v>
          </cell>
        </row>
        <row r="324">
          <cell r="A324" t="str">
            <v xml:space="preserve"> Asia Pacific +</v>
          </cell>
        </row>
        <row r="325">
          <cell r="A325" t="str">
            <v xml:space="preserve"> World-Wide</v>
          </cell>
        </row>
        <row r="326">
          <cell r="A326" t="str">
            <v xml:space="preserve">    Dollars</v>
          </cell>
        </row>
        <row r="327">
          <cell r="A327" t="str">
            <v xml:space="preserve">    Units</v>
          </cell>
        </row>
        <row r="328">
          <cell r="A328" t="str">
            <v xml:space="preserve">  - - - - - - - -</v>
          </cell>
        </row>
        <row r="329">
          <cell r="A329" t="str">
            <v>ECL</v>
          </cell>
        </row>
        <row r="330">
          <cell r="A330" t="str">
            <v xml:space="preserve">    Dollars</v>
          </cell>
        </row>
        <row r="331">
          <cell r="A331" t="str">
            <v xml:space="preserve">    Units</v>
          </cell>
        </row>
        <row r="332">
          <cell r="A332" t="str">
            <v>SCHOTTKY &amp; OTHER</v>
          </cell>
        </row>
        <row r="333">
          <cell r="A333" t="str">
            <v xml:space="preserve">    Dollars</v>
          </cell>
        </row>
        <row r="334">
          <cell r="A334" t="str">
            <v xml:space="preserve">    Units</v>
          </cell>
        </row>
        <row r="338">
          <cell r="A338" t="str">
            <v xml:space="preserve">                                                      Semiconductor Trade Statistics - 1992</v>
          </cell>
        </row>
        <row r="339">
          <cell r="A339" t="str">
            <v xml:space="preserve">                                                                  Sales 000's Omitted</v>
          </cell>
        </row>
        <row r="340">
          <cell r="A340" t="str">
            <v>BIPOLAR MEMORY</v>
          </cell>
        </row>
        <row r="343">
          <cell r="A343" t="str">
            <v xml:space="preserve"> OEM</v>
          </cell>
        </row>
        <row r="344">
          <cell r="A344" t="str">
            <v xml:space="preserve"> Distributor</v>
          </cell>
        </row>
        <row r="345">
          <cell r="A345" t="str">
            <v xml:space="preserve"> USA/Canada</v>
          </cell>
        </row>
        <row r="346">
          <cell r="A346" t="str">
            <v xml:space="preserve"> W. Europe OEM</v>
          </cell>
        </row>
        <row r="347">
          <cell r="A347" t="str">
            <v xml:space="preserve"> W. Europe Dist</v>
          </cell>
        </row>
        <row r="348">
          <cell r="A348" t="str">
            <v xml:space="preserve"> Western Europe</v>
          </cell>
        </row>
        <row r="349">
          <cell r="A349" t="str">
            <v xml:space="preserve"> Japan</v>
          </cell>
        </row>
        <row r="350">
          <cell r="A350" t="str">
            <v xml:space="preserve"> Asia Pacific +</v>
          </cell>
        </row>
        <row r="351">
          <cell r="A351" t="str">
            <v xml:space="preserve"> World-Wide</v>
          </cell>
        </row>
        <row r="352">
          <cell r="A352" t="str">
            <v xml:space="preserve">    Dollars</v>
          </cell>
        </row>
        <row r="353">
          <cell r="A353" t="str">
            <v xml:space="preserve">    Units</v>
          </cell>
        </row>
        <row r="354">
          <cell r="A354" t="str">
            <v xml:space="preserve">  - - - - - - - -</v>
          </cell>
        </row>
        <row r="355">
          <cell r="A355" t="str">
            <v>RAM</v>
          </cell>
        </row>
        <row r="356">
          <cell r="A356" t="str">
            <v xml:space="preserve">    Dollars</v>
          </cell>
        </row>
        <row r="357">
          <cell r="A357" t="str">
            <v xml:space="preserve">    Units</v>
          </cell>
        </row>
        <row r="358">
          <cell r="A358" t="str">
            <v>OTHER MEMORY</v>
          </cell>
        </row>
        <row r="359">
          <cell r="A359" t="str">
            <v xml:space="preserve">    Dollars</v>
          </cell>
        </row>
        <row r="360">
          <cell r="A360" t="str">
            <v xml:space="preserve">    Units</v>
          </cell>
        </row>
        <row r="364">
          <cell r="A364" t="str">
            <v xml:space="preserve">                                                      Semiconductor Trade Statistics - 1992</v>
          </cell>
        </row>
        <row r="365">
          <cell r="A365" t="str">
            <v xml:space="preserve">                                                                  Sales 000's Omitted</v>
          </cell>
        </row>
        <row r="366">
          <cell r="A366" t="str">
            <v>TOTAL DIGITAL BIPOLAR</v>
          </cell>
        </row>
        <row r="369">
          <cell r="A369" t="str">
            <v xml:space="preserve"> OEM</v>
          </cell>
        </row>
        <row r="370">
          <cell r="A370" t="str">
            <v xml:space="preserve"> Distributor</v>
          </cell>
        </row>
        <row r="371">
          <cell r="A371" t="str">
            <v xml:space="preserve"> USA/Canada</v>
          </cell>
        </row>
        <row r="372">
          <cell r="A372" t="str">
            <v xml:space="preserve"> W. Europe OEM</v>
          </cell>
        </row>
        <row r="373">
          <cell r="A373" t="str">
            <v xml:space="preserve"> W. Europe Dist</v>
          </cell>
        </row>
        <row r="374">
          <cell r="A374" t="str">
            <v xml:space="preserve"> Western Europe</v>
          </cell>
        </row>
        <row r="375">
          <cell r="A375" t="str">
            <v xml:space="preserve"> Japan</v>
          </cell>
        </row>
        <row r="376">
          <cell r="A376" t="str">
            <v xml:space="preserve"> Asia Pacific +</v>
          </cell>
        </row>
        <row r="377">
          <cell r="A377" t="str">
            <v xml:space="preserve"> World-Wide</v>
          </cell>
        </row>
        <row r="378">
          <cell r="A378" t="str">
            <v xml:space="preserve">    Dollars</v>
          </cell>
        </row>
        <row r="379">
          <cell r="A379" t="str">
            <v xml:space="preserve">    Units</v>
          </cell>
        </row>
        <row r="380">
          <cell r="A380" t="str">
            <v xml:space="preserve">  - - - - - - - -</v>
          </cell>
        </row>
        <row r="381">
          <cell r="A381" t="str">
            <v>ECL GENERAL PURPOSE LOGIC</v>
          </cell>
        </row>
        <row r="382">
          <cell r="A382" t="str">
            <v xml:space="preserve">    Dollars</v>
          </cell>
        </row>
        <row r="383">
          <cell r="A383" t="str">
            <v xml:space="preserve">    Units</v>
          </cell>
        </row>
        <row r="384">
          <cell r="A384" t="str">
            <v>SCHOTTKY/OTHER GEN PUR LOGIC</v>
          </cell>
        </row>
        <row r="385">
          <cell r="A385" t="str">
            <v xml:space="preserve">    Dollars</v>
          </cell>
        </row>
        <row r="386">
          <cell r="A386" t="str">
            <v xml:space="preserve">    Units</v>
          </cell>
        </row>
        <row r="387">
          <cell r="A387" t="str">
            <v>GATE ARRAY AND STANDARD CELL</v>
          </cell>
        </row>
        <row r="388">
          <cell r="A388" t="str">
            <v xml:space="preserve">    Dollars</v>
          </cell>
        </row>
        <row r="389">
          <cell r="A389" t="str">
            <v xml:space="preserve">    Units</v>
          </cell>
        </row>
        <row r="390">
          <cell r="A390" t="str">
            <v>MPU/MCU/MPR</v>
          </cell>
        </row>
        <row r="391">
          <cell r="A391" t="str">
            <v xml:space="preserve">    Dollars</v>
          </cell>
        </row>
        <row r="392">
          <cell r="A392" t="str">
            <v xml:space="preserve">    Units</v>
          </cell>
        </row>
        <row r="393">
          <cell r="A393" t="str">
            <v>FIELD PROGRAMMABLE LOGIC</v>
          </cell>
        </row>
        <row r="394">
          <cell r="A394" t="str">
            <v xml:space="preserve">    Dollars</v>
          </cell>
        </row>
        <row r="395">
          <cell r="A395" t="str">
            <v xml:space="preserve">    Units</v>
          </cell>
        </row>
        <row r="396">
          <cell r="A396" t="str">
            <v>OTHER SPECIAL PURPOSE LOGIC</v>
          </cell>
        </row>
        <row r="397">
          <cell r="A397" t="str">
            <v xml:space="preserve">    Dollars</v>
          </cell>
        </row>
        <row r="398">
          <cell r="A398" t="str">
            <v xml:space="preserve">    Units</v>
          </cell>
        </row>
        <row r="399">
          <cell r="A399" t="str">
            <v>BIPOLAR MEMORY</v>
          </cell>
        </row>
        <row r="400">
          <cell r="A400" t="str">
            <v xml:space="preserve">    Dollars</v>
          </cell>
        </row>
        <row r="401">
          <cell r="A401" t="str">
            <v xml:space="preserve">    Units</v>
          </cell>
        </row>
        <row r="405">
          <cell r="A405" t="str">
            <v xml:space="preserve">                                                      Semiconductor Trade Statistics - 1992</v>
          </cell>
        </row>
        <row r="406">
          <cell r="A406" t="str">
            <v xml:space="preserve">                                                                  Sales 000's Omitted</v>
          </cell>
        </row>
        <row r="407">
          <cell r="A407" t="str">
            <v>AMPLIFIERS</v>
          </cell>
        </row>
        <row r="410">
          <cell r="A410" t="str">
            <v xml:space="preserve"> OEM</v>
          </cell>
        </row>
        <row r="411">
          <cell r="A411" t="str">
            <v xml:space="preserve"> Distributor</v>
          </cell>
        </row>
        <row r="412">
          <cell r="A412" t="str">
            <v xml:space="preserve"> USA/Canada</v>
          </cell>
        </row>
        <row r="413">
          <cell r="A413" t="str">
            <v xml:space="preserve"> W. Europe OEM</v>
          </cell>
        </row>
        <row r="414">
          <cell r="A414" t="str">
            <v xml:space="preserve"> W. Europe Dist</v>
          </cell>
        </row>
        <row r="415">
          <cell r="A415" t="str">
            <v xml:space="preserve"> Western Europe</v>
          </cell>
        </row>
        <row r="416">
          <cell r="A416" t="str">
            <v xml:space="preserve"> Japan</v>
          </cell>
        </row>
        <row r="417">
          <cell r="A417" t="str">
            <v xml:space="preserve"> Asia Pacific +</v>
          </cell>
        </row>
        <row r="418">
          <cell r="A418" t="str">
            <v xml:space="preserve"> World-Wide</v>
          </cell>
        </row>
        <row r="419">
          <cell r="A419" t="str">
            <v xml:space="preserve">    Dollars</v>
          </cell>
        </row>
        <row r="420">
          <cell r="A420" t="str">
            <v xml:space="preserve">    Units</v>
          </cell>
        </row>
        <row r="421">
          <cell r="A421" t="str">
            <v>INTERFACE</v>
          </cell>
        </row>
        <row r="424">
          <cell r="A424" t="str">
            <v xml:space="preserve"> OEM</v>
          </cell>
        </row>
        <row r="425">
          <cell r="A425" t="str">
            <v xml:space="preserve"> Distributor</v>
          </cell>
        </row>
        <row r="426">
          <cell r="A426" t="str">
            <v xml:space="preserve"> USA/Canada</v>
          </cell>
        </row>
        <row r="427">
          <cell r="A427" t="str">
            <v xml:space="preserve"> W. Europe OEM</v>
          </cell>
        </row>
        <row r="428">
          <cell r="A428" t="str">
            <v xml:space="preserve"> W. Europe Dist</v>
          </cell>
        </row>
        <row r="429">
          <cell r="A429" t="str">
            <v xml:space="preserve"> Western Europe</v>
          </cell>
        </row>
        <row r="430">
          <cell r="A430" t="str">
            <v xml:space="preserve"> Japan</v>
          </cell>
        </row>
        <row r="431">
          <cell r="A431" t="str">
            <v xml:space="preserve"> Asia Pacific +</v>
          </cell>
        </row>
        <row r="432">
          <cell r="A432" t="str">
            <v xml:space="preserve"> World-Wide</v>
          </cell>
        </row>
        <row r="433">
          <cell r="A433" t="str">
            <v xml:space="preserve">    Dollars</v>
          </cell>
        </row>
        <row r="434">
          <cell r="A434" t="str">
            <v xml:space="preserve">    Units</v>
          </cell>
        </row>
        <row r="438">
          <cell r="A438" t="str">
            <v xml:space="preserve">                                                      Semiconductor Trade Statistics - 1992</v>
          </cell>
        </row>
        <row r="439">
          <cell r="A439" t="str">
            <v xml:space="preserve">                                                                  Sales 000's Omitted</v>
          </cell>
        </row>
        <row r="440">
          <cell r="A440" t="str">
            <v>SPECIAL CONSUMER CIRCUITS</v>
          </cell>
        </row>
        <row r="443">
          <cell r="A443" t="str">
            <v xml:space="preserve"> OEM</v>
          </cell>
        </row>
        <row r="444">
          <cell r="A444" t="str">
            <v xml:space="preserve"> Distributor</v>
          </cell>
        </row>
        <row r="445">
          <cell r="A445" t="str">
            <v xml:space="preserve"> USA/Canada</v>
          </cell>
        </row>
        <row r="446">
          <cell r="A446" t="str">
            <v xml:space="preserve"> W. Europe OEM</v>
          </cell>
        </row>
        <row r="447">
          <cell r="A447" t="str">
            <v xml:space="preserve"> W. Europe Dist</v>
          </cell>
        </row>
        <row r="448">
          <cell r="A448" t="str">
            <v xml:space="preserve"> Western Europe</v>
          </cell>
        </row>
        <row r="449">
          <cell r="A449" t="str">
            <v xml:space="preserve"> Japan</v>
          </cell>
        </row>
        <row r="450">
          <cell r="A450" t="str">
            <v xml:space="preserve"> Asia Pacific +</v>
          </cell>
        </row>
        <row r="451">
          <cell r="A451" t="str">
            <v xml:space="preserve"> World-Wide</v>
          </cell>
        </row>
        <row r="452">
          <cell r="A452" t="str">
            <v xml:space="preserve">    Dollars</v>
          </cell>
        </row>
        <row r="453">
          <cell r="A453" t="str">
            <v xml:space="preserve">    Units</v>
          </cell>
        </row>
        <row r="454">
          <cell r="A454" t="str">
            <v>VOLTAGE REGULATORS AND REF</v>
          </cell>
        </row>
        <row r="457">
          <cell r="A457" t="str">
            <v xml:space="preserve"> OEM</v>
          </cell>
        </row>
        <row r="458">
          <cell r="A458" t="str">
            <v xml:space="preserve"> Distributor</v>
          </cell>
        </row>
        <row r="459">
          <cell r="A459" t="str">
            <v xml:space="preserve"> USA/Canada</v>
          </cell>
        </row>
        <row r="460">
          <cell r="A460" t="str">
            <v xml:space="preserve"> W. Europe OEM</v>
          </cell>
        </row>
        <row r="461">
          <cell r="A461" t="str">
            <v xml:space="preserve"> W. Europe Dist</v>
          </cell>
        </row>
        <row r="462">
          <cell r="A462" t="str">
            <v xml:space="preserve"> Western Europe</v>
          </cell>
        </row>
        <row r="463">
          <cell r="A463" t="str">
            <v xml:space="preserve"> Japan</v>
          </cell>
        </row>
        <row r="464">
          <cell r="A464" t="str">
            <v xml:space="preserve"> Asia Pacific +</v>
          </cell>
        </row>
        <row r="465">
          <cell r="A465" t="str">
            <v xml:space="preserve"> World-Wide</v>
          </cell>
        </row>
        <row r="466">
          <cell r="A466" t="str">
            <v xml:space="preserve">    Dollars</v>
          </cell>
        </row>
        <row r="467">
          <cell r="A467" t="str">
            <v xml:space="preserve">    Units</v>
          </cell>
        </row>
        <row r="471">
          <cell r="A471" t="str">
            <v xml:space="preserve">                                                      Semiconductor Trade Statistics - 1992</v>
          </cell>
        </row>
        <row r="472">
          <cell r="A472" t="str">
            <v xml:space="preserve">                                                                  Sales 000's Omitted</v>
          </cell>
        </row>
        <row r="473">
          <cell r="A473" t="str">
            <v>DATA CONVERSION CIRCUITS</v>
          </cell>
        </row>
        <row r="476">
          <cell r="A476" t="str">
            <v xml:space="preserve"> OEM</v>
          </cell>
        </row>
        <row r="477">
          <cell r="A477" t="str">
            <v xml:space="preserve"> Distributor</v>
          </cell>
        </row>
        <row r="478">
          <cell r="A478" t="str">
            <v xml:space="preserve"> USA/Canada</v>
          </cell>
        </row>
        <row r="479">
          <cell r="A479" t="str">
            <v xml:space="preserve"> W. Europe OEM</v>
          </cell>
        </row>
        <row r="480">
          <cell r="A480" t="str">
            <v xml:space="preserve"> W. Europe Dist</v>
          </cell>
        </row>
        <row r="481">
          <cell r="A481" t="str">
            <v xml:space="preserve"> Western Europe</v>
          </cell>
        </row>
        <row r="482">
          <cell r="A482" t="str">
            <v xml:space="preserve"> Japan</v>
          </cell>
        </row>
        <row r="483">
          <cell r="A483" t="str">
            <v xml:space="preserve"> Asia Pacific +</v>
          </cell>
        </row>
        <row r="484">
          <cell r="A484" t="str">
            <v xml:space="preserve"> World-Wide</v>
          </cell>
        </row>
        <row r="485">
          <cell r="A485" t="str">
            <v xml:space="preserve">    Dollars</v>
          </cell>
        </row>
        <row r="486">
          <cell r="A486" t="str">
            <v xml:space="preserve">    Units</v>
          </cell>
        </row>
        <row r="487">
          <cell r="A487" t="str">
            <v>COMPARATORS</v>
          </cell>
        </row>
        <row r="490">
          <cell r="A490" t="str">
            <v xml:space="preserve"> OEM</v>
          </cell>
        </row>
        <row r="491">
          <cell r="A491" t="str">
            <v xml:space="preserve"> Distributor</v>
          </cell>
        </row>
        <row r="492">
          <cell r="A492" t="str">
            <v xml:space="preserve"> USA/Canada</v>
          </cell>
        </row>
        <row r="493">
          <cell r="A493" t="str">
            <v xml:space="preserve"> W. Europe OEM</v>
          </cell>
        </row>
        <row r="494">
          <cell r="A494" t="str">
            <v xml:space="preserve"> W. Europe Dist</v>
          </cell>
        </row>
        <row r="495">
          <cell r="A495" t="str">
            <v xml:space="preserve"> Western Europe</v>
          </cell>
        </row>
        <row r="496">
          <cell r="A496" t="str">
            <v xml:space="preserve"> Japan</v>
          </cell>
        </row>
        <row r="497">
          <cell r="A497" t="str">
            <v xml:space="preserve"> Asia Pacific +</v>
          </cell>
        </row>
        <row r="498">
          <cell r="A498" t="str">
            <v xml:space="preserve"> World-Wide</v>
          </cell>
        </row>
        <row r="499">
          <cell r="A499" t="str">
            <v xml:space="preserve">    Dollars</v>
          </cell>
        </row>
        <row r="500">
          <cell r="A500" t="str">
            <v xml:space="preserve">    Units</v>
          </cell>
        </row>
        <row r="504">
          <cell r="A504" t="str">
            <v xml:space="preserve">                                                      Semiconductor Trade Statistics - 1992</v>
          </cell>
        </row>
        <row r="505">
          <cell r="A505" t="str">
            <v xml:space="preserve">                                                                  Sales 000's Omitted</v>
          </cell>
        </row>
        <row r="506">
          <cell r="A506" t="str">
            <v>OTHER LINEAR</v>
          </cell>
        </row>
        <row r="509">
          <cell r="A509" t="str">
            <v xml:space="preserve"> OEM</v>
          </cell>
        </row>
        <row r="510">
          <cell r="A510" t="str">
            <v xml:space="preserve"> Distributor</v>
          </cell>
        </row>
        <row r="511">
          <cell r="A511" t="str">
            <v xml:space="preserve"> USA/Canada</v>
          </cell>
        </row>
        <row r="512">
          <cell r="A512" t="str">
            <v xml:space="preserve"> W. Europe OEM</v>
          </cell>
        </row>
        <row r="513">
          <cell r="A513" t="str">
            <v xml:space="preserve"> W. Europe Dist</v>
          </cell>
        </row>
        <row r="514">
          <cell r="A514" t="str">
            <v xml:space="preserve"> Western Europe</v>
          </cell>
        </row>
        <row r="515">
          <cell r="A515" t="str">
            <v xml:space="preserve"> Japan</v>
          </cell>
        </row>
        <row r="516">
          <cell r="A516" t="str">
            <v xml:space="preserve"> Asia Pacific +</v>
          </cell>
        </row>
        <row r="517">
          <cell r="A517" t="str">
            <v xml:space="preserve"> World-Wide</v>
          </cell>
        </row>
        <row r="518">
          <cell r="A518" t="str">
            <v xml:space="preserve">    Dollars</v>
          </cell>
        </row>
        <row r="519">
          <cell r="A519" t="str">
            <v xml:space="preserve">    Units</v>
          </cell>
        </row>
        <row r="523">
          <cell r="A523" t="str">
            <v xml:space="preserve">                                                      Semiconductor Trade Statistics - 1992</v>
          </cell>
        </row>
        <row r="524">
          <cell r="A524" t="str">
            <v xml:space="preserve">                                                                  Sales 000's Omitted</v>
          </cell>
        </row>
        <row r="525">
          <cell r="A525" t="str">
            <v>TOTAL ANALOG</v>
          </cell>
        </row>
        <row r="528">
          <cell r="A528" t="str">
            <v xml:space="preserve"> OEM</v>
          </cell>
        </row>
        <row r="529">
          <cell r="A529" t="str">
            <v xml:space="preserve"> Distributor</v>
          </cell>
        </row>
        <row r="530">
          <cell r="A530" t="str">
            <v xml:space="preserve"> USA/Canada</v>
          </cell>
        </row>
        <row r="531">
          <cell r="A531" t="str">
            <v xml:space="preserve"> W. Europe OEM</v>
          </cell>
        </row>
        <row r="532">
          <cell r="A532" t="str">
            <v xml:space="preserve"> W. Europe Dist</v>
          </cell>
        </row>
        <row r="533">
          <cell r="A533" t="str">
            <v xml:space="preserve"> Western Europe</v>
          </cell>
        </row>
        <row r="534">
          <cell r="A534" t="str">
            <v xml:space="preserve"> Japan</v>
          </cell>
        </row>
        <row r="535">
          <cell r="A535" t="str">
            <v xml:space="preserve"> Asia Pacific +</v>
          </cell>
        </row>
        <row r="536">
          <cell r="A536" t="str">
            <v xml:space="preserve"> World-Wide</v>
          </cell>
        </row>
        <row r="537">
          <cell r="A537" t="str">
            <v xml:space="preserve">    Dollars</v>
          </cell>
        </row>
        <row r="538">
          <cell r="A538" t="str">
            <v xml:space="preserve">    Units</v>
          </cell>
        </row>
        <row r="539">
          <cell r="A539" t="str">
            <v xml:space="preserve">  - - - - - - - -</v>
          </cell>
        </row>
        <row r="540">
          <cell r="A540" t="str">
            <v>AMPLIFIERS</v>
          </cell>
        </row>
        <row r="541">
          <cell r="A541" t="str">
            <v xml:space="preserve">    Dollars</v>
          </cell>
        </row>
        <row r="542">
          <cell r="A542" t="str">
            <v xml:space="preserve">    Units</v>
          </cell>
        </row>
        <row r="543">
          <cell r="A543" t="str">
            <v>INTERFACE</v>
          </cell>
        </row>
        <row r="544">
          <cell r="A544" t="str">
            <v xml:space="preserve">    Dollars</v>
          </cell>
        </row>
        <row r="545">
          <cell r="A545" t="str">
            <v xml:space="preserve">    Units</v>
          </cell>
        </row>
        <row r="546">
          <cell r="A546" t="str">
            <v>SPECIAL CONSUMER CIRCUITS</v>
          </cell>
        </row>
        <row r="547">
          <cell r="A547" t="str">
            <v xml:space="preserve">    Dollars</v>
          </cell>
        </row>
        <row r="548">
          <cell r="A548" t="str">
            <v xml:space="preserve">    Units</v>
          </cell>
        </row>
        <row r="549">
          <cell r="A549" t="str">
            <v>VOLTAGE REGULATORS AND REF</v>
          </cell>
        </row>
        <row r="550">
          <cell r="A550" t="str">
            <v xml:space="preserve">    Dollars</v>
          </cell>
        </row>
        <row r="551">
          <cell r="A551" t="str">
            <v xml:space="preserve">    Units</v>
          </cell>
        </row>
        <row r="552">
          <cell r="A552" t="str">
            <v>DATA CONVERSION CIRCUITS</v>
          </cell>
        </row>
        <row r="553">
          <cell r="A553" t="str">
            <v xml:space="preserve">    Dollars</v>
          </cell>
        </row>
        <row r="554">
          <cell r="A554" t="str">
            <v xml:space="preserve">    Units</v>
          </cell>
        </row>
        <row r="555">
          <cell r="A555" t="str">
            <v>COMPARATORS</v>
          </cell>
        </row>
        <row r="556">
          <cell r="A556" t="str">
            <v xml:space="preserve">    Dollars</v>
          </cell>
        </row>
        <row r="557">
          <cell r="A557" t="str">
            <v xml:space="preserve">    Units</v>
          </cell>
        </row>
        <row r="558">
          <cell r="A558" t="str">
            <v>OTHER LINEAR</v>
          </cell>
        </row>
        <row r="559">
          <cell r="A559" t="str">
            <v xml:space="preserve">    Dollars</v>
          </cell>
        </row>
        <row r="560">
          <cell r="A560" t="str">
            <v xml:space="preserve">    Units</v>
          </cell>
        </row>
        <row r="564">
          <cell r="A564" t="str">
            <v xml:space="preserve">                                                      Semiconductor Trade Statistics - 1992</v>
          </cell>
        </row>
        <row r="565">
          <cell r="A565" t="str">
            <v xml:space="preserve">                                                                  Sales 000's Omitted</v>
          </cell>
        </row>
        <row r="566">
          <cell r="A566" t="str">
            <v xml:space="preserve"> MOS MPU</v>
          </cell>
        </row>
        <row r="569">
          <cell r="A569" t="str">
            <v xml:space="preserve"> OEM</v>
          </cell>
        </row>
        <row r="570">
          <cell r="A570" t="str">
            <v xml:space="preserve"> Distributor</v>
          </cell>
        </row>
        <row r="571">
          <cell r="A571" t="str">
            <v xml:space="preserve"> USA/Canada</v>
          </cell>
        </row>
        <row r="572">
          <cell r="A572" t="str">
            <v xml:space="preserve"> W. Europe OEM</v>
          </cell>
        </row>
        <row r="573">
          <cell r="A573" t="str">
            <v xml:space="preserve"> W. Europe Dist</v>
          </cell>
        </row>
        <row r="574">
          <cell r="A574" t="str">
            <v xml:space="preserve"> Western Europe</v>
          </cell>
        </row>
        <row r="575">
          <cell r="A575" t="str">
            <v xml:space="preserve"> Japan</v>
          </cell>
        </row>
        <row r="576">
          <cell r="A576" t="str">
            <v xml:space="preserve"> Asia Pacific +</v>
          </cell>
        </row>
        <row r="577">
          <cell r="A577" t="str">
            <v xml:space="preserve"> World-Wide</v>
          </cell>
        </row>
        <row r="578">
          <cell r="A578" t="str">
            <v xml:space="preserve">    Dollars</v>
          </cell>
        </row>
        <row r="579">
          <cell r="A579" t="str">
            <v xml:space="preserve">    Units</v>
          </cell>
        </row>
        <row r="580">
          <cell r="A580" t="str">
            <v xml:space="preserve">  - - - - - - - -</v>
          </cell>
        </row>
        <row r="581">
          <cell r="A581" t="str">
            <v xml:space="preserve"> 8 BIT</v>
          </cell>
        </row>
        <row r="582">
          <cell r="A582" t="str">
            <v xml:space="preserve">    Dollars</v>
          </cell>
        </row>
        <row r="583">
          <cell r="A583" t="str">
            <v xml:space="preserve">    Units</v>
          </cell>
        </row>
        <row r="584">
          <cell r="A584" t="str">
            <v xml:space="preserve"> 16 BIT</v>
          </cell>
        </row>
        <row r="585">
          <cell r="A585" t="str">
            <v xml:space="preserve">    Dollars</v>
          </cell>
        </row>
        <row r="586">
          <cell r="A586" t="str">
            <v xml:space="preserve">    Units</v>
          </cell>
        </row>
        <row r="587">
          <cell r="A587" t="str">
            <v xml:space="preserve"> 32 BIT OR GREATER CISC</v>
          </cell>
        </row>
        <row r="588">
          <cell r="A588" t="str">
            <v xml:space="preserve">    Dollars</v>
          </cell>
        </row>
        <row r="589">
          <cell r="A589" t="str">
            <v xml:space="preserve">    Units</v>
          </cell>
        </row>
        <row r="590">
          <cell r="A590" t="str">
            <v xml:space="preserve"> 32 BIT OR GREATER RISC</v>
          </cell>
        </row>
        <row r="591">
          <cell r="A591" t="str">
            <v xml:space="preserve">    Dollars</v>
          </cell>
        </row>
        <row r="592">
          <cell r="A592" t="str">
            <v xml:space="preserve">    Units</v>
          </cell>
        </row>
        <row r="596">
          <cell r="A596" t="str">
            <v xml:space="preserve">                                                      Semiconductor Trade Statistics - 1992</v>
          </cell>
        </row>
        <row r="597">
          <cell r="A597" t="str">
            <v xml:space="preserve">                                                                  Sales 000's Omitted</v>
          </cell>
        </row>
        <row r="598">
          <cell r="A598" t="str">
            <v xml:space="preserve"> MOS MCU</v>
          </cell>
        </row>
        <row r="601">
          <cell r="A601" t="str">
            <v xml:space="preserve"> OEM</v>
          </cell>
        </row>
        <row r="602">
          <cell r="A602" t="str">
            <v xml:space="preserve"> Distributor</v>
          </cell>
        </row>
        <row r="603">
          <cell r="A603" t="str">
            <v xml:space="preserve"> USA/Canada</v>
          </cell>
        </row>
        <row r="604">
          <cell r="A604" t="str">
            <v xml:space="preserve"> W. Europe OEM</v>
          </cell>
        </row>
        <row r="605">
          <cell r="A605" t="str">
            <v xml:space="preserve"> W. Europe Dist</v>
          </cell>
        </row>
        <row r="606">
          <cell r="A606" t="str">
            <v xml:space="preserve"> Western Europe</v>
          </cell>
        </row>
        <row r="607">
          <cell r="A607" t="str">
            <v xml:space="preserve"> Japan</v>
          </cell>
        </row>
        <row r="608">
          <cell r="A608" t="str">
            <v xml:space="preserve"> Asia Pacific +</v>
          </cell>
        </row>
        <row r="609">
          <cell r="A609" t="str">
            <v xml:space="preserve"> World-Wide</v>
          </cell>
        </row>
        <row r="610">
          <cell r="A610" t="str">
            <v xml:space="preserve">    Dollars</v>
          </cell>
        </row>
        <row r="611">
          <cell r="A611" t="str">
            <v xml:space="preserve">    Units</v>
          </cell>
        </row>
        <row r="612">
          <cell r="A612" t="str">
            <v xml:space="preserve">  - - - - - - - -</v>
          </cell>
        </row>
        <row r="613">
          <cell r="A613" t="str">
            <v xml:space="preserve"> 4 BIT</v>
          </cell>
        </row>
        <row r="614">
          <cell r="A614" t="str">
            <v xml:space="preserve">    Dollars</v>
          </cell>
        </row>
        <row r="615">
          <cell r="A615" t="str">
            <v xml:space="preserve">    Units</v>
          </cell>
        </row>
        <row r="616">
          <cell r="A616" t="str">
            <v xml:space="preserve"> 8 BIT</v>
          </cell>
        </row>
        <row r="617">
          <cell r="A617" t="str">
            <v xml:space="preserve">    Dollars</v>
          </cell>
        </row>
        <row r="618">
          <cell r="A618" t="str">
            <v xml:space="preserve">    Units</v>
          </cell>
        </row>
        <row r="619">
          <cell r="A619" t="str">
            <v xml:space="preserve"> 16 BIT OR GREATER</v>
          </cell>
        </row>
        <row r="620">
          <cell r="A620" t="str">
            <v xml:space="preserve">    Dollars</v>
          </cell>
        </row>
        <row r="621">
          <cell r="A621" t="str">
            <v xml:space="preserve">    Units</v>
          </cell>
        </row>
        <row r="622">
          <cell r="A622" t="str">
            <v xml:space="preserve"> DSP</v>
          </cell>
        </row>
        <row r="623">
          <cell r="A623" t="str">
            <v xml:space="preserve">    Dollars</v>
          </cell>
        </row>
        <row r="624">
          <cell r="A624" t="str">
            <v xml:space="preserve">    Units</v>
          </cell>
        </row>
        <row r="628">
          <cell r="A628" t="str">
            <v xml:space="preserve">                                                      Semiconductor Trade Statistics - 1992</v>
          </cell>
        </row>
        <row r="629">
          <cell r="A629" t="str">
            <v xml:space="preserve">                                                                  Sales 000's Omitted</v>
          </cell>
        </row>
        <row r="630">
          <cell r="A630" t="str">
            <v xml:space="preserve"> MOS MPR</v>
          </cell>
        </row>
        <row r="633">
          <cell r="A633" t="str">
            <v xml:space="preserve"> OEM</v>
          </cell>
        </row>
        <row r="634">
          <cell r="A634" t="str">
            <v xml:space="preserve"> Distributor</v>
          </cell>
        </row>
        <row r="635">
          <cell r="A635" t="str">
            <v xml:space="preserve"> USA/Canada</v>
          </cell>
        </row>
        <row r="636">
          <cell r="A636" t="str">
            <v xml:space="preserve"> W. Europe OEM</v>
          </cell>
        </row>
        <row r="637">
          <cell r="A637" t="str">
            <v xml:space="preserve"> W. Europe Dist</v>
          </cell>
        </row>
        <row r="638">
          <cell r="A638" t="str">
            <v xml:space="preserve"> Western Europe</v>
          </cell>
        </row>
        <row r="639">
          <cell r="A639" t="str">
            <v xml:space="preserve"> Japan</v>
          </cell>
        </row>
        <row r="640">
          <cell r="A640" t="str">
            <v xml:space="preserve"> Asia Pacific +</v>
          </cell>
        </row>
        <row r="641">
          <cell r="A641" t="str">
            <v xml:space="preserve"> World-Wide</v>
          </cell>
        </row>
        <row r="642">
          <cell r="A642" t="str">
            <v xml:space="preserve">    Dollars</v>
          </cell>
        </row>
        <row r="643">
          <cell r="A643" t="str">
            <v xml:space="preserve">    Units</v>
          </cell>
        </row>
        <row r="644">
          <cell r="A644" t="str">
            <v xml:space="preserve">  - - - - - - - -</v>
          </cell>
        </row>
        <row r="645">
          <cell r="A645" t="str">
            <v xml:space="preserve"> SYSTEMS SUPPORT</v>
          </cell>
        </row>
        <row r="646">
          <cell r="A646" t="str">
            <v xml:space="preserve">    Dollars</v>
          </cell>
        </row>
        <row r="647">
          <cell r="A647" t="str">
            <v xml:space="preserve">    Units</v>
          </cell>
        </row>
        <row r="648">
          <cell r="A648" t="str">
            <v xml:space="preserve"> COMMUNICATIONS</v>
          </cell>
        </row>
        <row r="649">
          <cell r="A649" t="str">
            <v xml:space="preserve">    Dollars</v>
          </cell>
        </row>
        <row r="650">
          <cell r="A650" t="str">
            <v xml:space="preserve">    Units</v>
          </cell>
        </row>
        <row r="651">
          <cell r="A651" t="str">
            <v xml:space="preserve"> GRAPHICS/IMAGES</v>
          </cell>
        </row>
        <row r="652">
          <cell r="A652" t="str">
            <v xml:space="preserve">    Dollars</v>
          </cell>
        </row>
        <row r="653">
          <cell r="A653" t="str">
            <v xml:space="preserve">    Units</v>
          </cell>
        </row>
        <row r="654">
          <cell r="A654" t="str">
            <v xml:space="preserve"> MASS STORAGE</v>
          </cell>
        </row>
        <row r="655">
          <cell r="A655" t="str">
            <v xml:space="preserve">    Dollars</v>
          </cell>
        </row>
        <row r="656">
          <cell r="A656" t="str">
            <v xml:space="preserve">    Units</v>
          </cell>
        </row>
        <row r="657">
          <cell r="A657" t="str">
            <v xml:space="preserve"> VOICE &amp; OTHER</v>
          </cell>
        </row>
        <row r="658">
          <cell r="A658" t="str">
            <v xml:space="preserve">    Dollars</v>
          </cell>
        </row>
        <row r="659">
          <cell r="A659" t="str">
            <v xml:space="preserve">    Units</v>
          </cell>
        </row>
        <row r="663">
          <cell r="A663" t="str">
            <v xml:space="preserve">                                                      Semiconductor Trade Statistics - 1992</v>
          </cell>
        </row>
        <row r="664">
          <cell r="A664" t="str">
            <v xml:space="preserve">                                                                  Sales 000's Omitted</v>
          </cell>
        </row>
        <row r="665">
          <cell r="A665" t="str">
            <v>TOTAL MOS MICRO</v>
          </cell>
        </row>
        <row r="668">
          <cell r="A668" t="str">
            <v xml:space="preserve"> OEM</v>
          </cell>
        </row>
        <row r="669">
          <cell r="A669" t="str">
            <v xml:space="preserve"> Distributor</v>
          </cell>
        </row>
        <row r="670">
          <cell r="A670" t="str">
            <v xml:space="preserve"> USA/Canada</v>
          </cell>
        </row>
        <row r="671">
          <cell r="A671" t="str">
            <v xml:space="preserve"> W. Europe OEM</v>
          </cell>
        </row>
        <row r="672">
          <cell r="A672" t="str">
            <v xml:space="preserve"> W. Europe Dist</v>
          </cell>
        </row>
        <row r="673">
          <cell r="A673" t="str">
            <v xml:space="preserve"> Western Europe</v>
          </cell>
        </row>
        <row r="674">
          <cell r="A674" t="str">
            <v xml:space="preserve"> Japan</v>
          </cell>
        </row>
        <row r="675">
          <cell r="A675" t="str">
            <v xml:space="preserve"> Asia Pacific +</v>
          </cell>
        </row>
        <row r="676">
          <cell r="A676" t="str">
            <v xml:space="preserve"> World-Wide</v>
          </cell>
        </row>
        <row r="677">
          <cell r="A677" t="str">
            <v xml:space="preserve">    Dollars</v>
          </cell>
        </row>
        <row r="678">
          <cell r="A678" t="str">
            <v xml:space="preserve">    Units</v>
          </cell>
        </row>
        <row r="679">
          <cell r="A679" t="str">
            <v xml:space="preserve">  - - - - - - - -</v>
          </cell>
        </row>
        <row r="680">
          <cell r="A680" t="str">
            <v xml:space="preserve"> MOS MPU</v>
          </cell>
        </row>
        <row r="681">
          <cell r="A681" t="str">
            <v xml:space="preserve">    Dollars</v>
          </cell>
        </row>
        <row r="682">
          <cell r="A682" t="str">
            <v xml:space="preserve">    Units</v>
          </cell>
        </row>
        <row r="683">
          <cell r="A683" t="str">
            <v xml:space="preserve"> MOS MCU</v>
          </cell>
        </row>
        <row r="684">
          <cell r="A684" t="str">
            <v xml:space="preserve">    Dollars</v>
          </cell>
        </row>
        <row r="685">
          <cell r="A685" t="str">
            <v xml:space="preserve">    Units</v>
          </cell>
        </row>
        <row r="686">
          <cell r="A686" t="str">
            <v xml:space="preserve"> MOS MPR</v>
          </cell>
        </row>
        <row r="687">
          <cell r="A687" t="str">
            <v xml:space="preserve">    Dollars</v>
          </cell>
        </row>
        <row r="688">
          <cell r="A688" t="str">
            <v xml:space="preserve">    Units</v>
          </cell>
        </row>
        <row r="692">
          <cell r="A692" t="str">
            <v xml:space="preserve">                                                      Semiconductor Trade Statistics - 1992</v>
          </cell>
        </row>
        <row r="693">
          <cell r="A693" t="str">
            <v xml:space="preserve">                                                                  Sales 000's Omitted</v>
          </cell>
        </row>
        <row r="694">
          <cell r="A694" t="str">
            <v>TOTAL N+PMOS LOGIC</v>
          </cell>
        </row>
        <row r="697">
          <cell r="A697" t="str">
            <v xml:space="preserve"> OEM</v>
          </cell>
        </row>
        <row r="698">
          <cell r="A698" t="str">
            <v xml:space="preserve"> Distributor</v>
          </cell>
        </row>
        <row r="699">
          <cell r="A699" t="str">
            <v xml:space="preserve"> USA/Canada</v>
          </cell>
        </row>
        <row r="700">
          <cell r="A700" t="str">
            <v xml:space="preserve"> W. Europe OEM</v>
          </cell>
        </row>
        <row r="701">
          <cell r="A701" t="str">
            <v xml:space="preserve"> W. Europe Dist</v>
          </cell>
        </row>
        <row r="702">
          <cell r="A702" t="str">
            <v xml:space="preserve"> Western Europe</v>
          </cell>
        </row>
        <row r="703">
          <cell r="A703" t="str">
            <v xml:space="preserve"> Japan</v>
          </cell>
        </row>
        <row r="704">
          <cell r="A704" t="str">
            <v xml:space="preserve"> Asia Pacific +</v>
          </cell>
        </row>
        <row r="705">
          <cell r="A705" t="str">
            <v xml:space="preserve"> World-Wide</v>
          </cell>
        </row>
        <row r="706">
          <cell r="A706" t="str">
            <v xml:space="preserve">    Dollars</v>
          </cell>
        </row>
        <row r="707">
          <cell r="A707" t="str">
            <v xml:space="preserve">    Units</v>
          </cell>
        </row>
        <row r="708">
          <cell r="A708" t="str">
            <v xml:space="preserve">  - - - - - - - -</v>
          </cell>
        </row>
        <row r="709">
          <cell r="A709" t="str">
            <v>N+PMOS GENERAL PURPOSE LOGIC</v>
          </cell>
        </row>
        <row r="710">
          <cell r="A710" t="str">
            <v xml:space="preserve">    Dollars</v>
          </cell>
        </row>
        <row r="711">
          <cell r="A711" t="str">
            <v xml:space="preserve">    Units</v>
          </cell>
        </row>
        <row r="712">
          <cell r="A712" t="str">
            <v>N+PMOS GATE ARRAY</v>
          </cell>
        </row>
        <row r="713">
          <cell r="A713" t="str">
            <v xml:space="preserve">    Dollars</v>
          </cell>
        </row>
        <row r="714">
          <cell r="A714" t="str">
            <v xml:space="preserve">    Units</v>
          </cell>
        </row>
        <row r="715">
          <cell r="A715" t="str">
            <v>N+PMOS STANDARD CELL</v>
          </cell>
        </row>
        <row r="716">
          <cell r="A716" t="str">
            <v xml:space="preserve">    Dollars</v>
          </cell>
        </row>
        <row r="717">
          <cell r="A717" t="str">
            <v xml:space="preserve">    Units</v>
          </cell>
        </row>
        <row r="718">
          <cell r="A718" t="str">
            <v>N+PMOS OTHER SPECIAL PURPOSE</v>
          </cell>
        </row>
        <row r="719">
          <cell r="A719" t="str">
            <v xml:space="preserve">    Dollars</v>
          </cell>
        </row>
        <row r="720">
          <cell r="A720" t="str">
            <v xml:space="preserve">    Units</v>
          </cell>
        </row>
        <row r="724">
          <cell r="A724" t="str">
            <v xml:space="preserve">                                                      Semiconductor Trade Statistics - 1992</v>
          </cell>
        </row>
        <row r="725">
          <cell r="A725" t="str">
            <v xml:space="preserve">                                                                  Sales 000's Omitted</v>
          </cell>
        </row>
        <row r="726">
          <cell r="A726" t="str">
            <v>TOTAL CMOS LOGIC</v>
          </cell>
        </row>
        <row r="729">
          <cell r="A729" t="str">
            <v xml:space="preserve"> OEM</v>
          </cell>
        </row>
        <row r="730">
          <cell r="A730" t="str">
            <v xml:space="preserve"> Distributor</v>
          </cell>
        </row>
        <row r="731">
          <cell r="A731" t="str">
            <v xml:space="preserve"> USA/Canada</v>
          </cell>
        </row>
        <row r="732">
          <cell r="A732" t="str">
            <v xml:space="preserve"> W. Europe OEM</v>
          </cell>
        </row>
        <row r="733">
          <cell r="A733" t="str">
            <v xml:space="preserve"> W. Europe Dist</v>
          </cell>
        </row>
        <row r="734">
          <cell r="A734" t="str">
            <v xml:space="preserve"> Western Europe</v>
          </cell>
        </row>
        <row r="735">
          <cell r="A735" t="str">
            <v xml:space="preserve"> Japan</v>
          </cell>
        </row>
        <row r="736">
          <cell r="A736" t="str">
            <v xml:space="preserve"> Asia Pacific +</v>
          </cell>
        </row>
        <row r="737">
          <cell r="A737" t="str">
            <v xml:space="preserve"> World-Wide</v>
          </cell>
        </row>
        <row r="738">
          <cell r="A738" t="str">
            <v xml:space="preserve">    Dollars</v>
          </cell>
        </row>
        <row r="739">
          <cell r="A739" t="str">
            <v xml:space="preserve">    Units</v>
          </cell>
        </row>
        <row r="740">
          <cell r="A740" t="str">
            <v xml:space="preserve">  - - - - - - - -</v>
          </cell>
        </row>
        <row r="741">
          <cell r="A741" t="str">
            <v>CMOS GENERAL PURPOSE LOGIC</v>
          </cell>
        </row>
        <row r="742">
          <cell r="A742" t="str">
            <v xml:space="preserve">    Dollars</v>
          </cell>
        </row>
        <row r="743">
          <cell r="A743" t="str">
            <v xml:space="preserve">    Units</v>
          </cell>
        </row>
        <row r="744">
          <cell r="A744" t="str">
            <v>CMOS GATE ARRAY</v>
          </cell>
        </row>
        <row r="745">
          <cell r="A745" t="str">
            <v xml:space="preserve">    Dollars</v>
          </cell>
        </row>
        <row r="746">
          <cell r="A746" t="str">
            <v xml:space="preserve">    Units</v>
          </cell>
        </row>
        <row r="747">
          <cell r="A747" t="str">
            <v>CMOS STANDARD CELL</v>
          </cell>
        </row>
        <row r="748">
          <cell r="A748" t="str">
            <v xml:space="preserve">    Dollars</v>
          </cell>
        </row>
        <row r="749">
          <cell r="A749" t="str">
            <v xml:space="preserve">    Units</v>
          </cell>
        </row>
        <row r="750">
          <cell r="A750" t="str">
            <v>CMOS FIELD PROGRAMMABLE</v>
          </cell>
        </row>
        <row r="751">
          <cell r="A751" t="str">
            <v xml:space="preserve">    Dollars</v>
          </cell>
        </row>
        <row r="752">
          <cell r="A752" t="str">
            <v xml:space="preserve">    Units</v>
          </cell>
        </row>
        <row r="753">
          <cell r="A753" t="str">
            <v>CMOS OTHER SPECIAL PURPOSE</v>
          </cell>
        </row>
        <row r="754">
          <cell r="A754" t="str">
            <v xml:space="preserve">    Dollars</v>
          </cell>
        </row>
        <row r="755">
          <cell r="A755" t="str">
            <v xml:space="preserve">    Units</v>
          </cell>
        </row>
        <row r="759">
          <cell r="A759" t="str">
            <v xml:space="preserve">                                                      Semiconductor Trade Statistics - 1992</v>
          </cell>
        </row>
        <row r="760">
          <cell r="A760" t="str">
            <v xml:space="preserve">                                                                  Sales 000's Omitted</v>
          </cell>
        </row>
        <row r="761">
          <cell r="A761" t="str">
            <v>TOTAL MOS LOGIC</v>
          </cell>
        </row>
        <row r="764">
          <cell r="A764" t="str">
            <v xml:space="preserve"> OEM</v>
          </cell>
        </row>
        <row r="765">
          <cell r="A765" t="str">
            <v xml:space="preserve"> Distributor</v>
          </cell>
        </row>
        <row r="766">
          <cell r="A766" t="str">
            <v xml:space="preserve"> USA/Canada</v>
          </cell>
        </row>
        <row r="767">
          <cell r="A767" t="str">
            <v xml:space="preserve"> W. Europe OEM</v>
          </cell>
        </row>
        <row r="768">
          <cell r="A768" t="str">
            <v xml:space="preserve"> W. Europe Dist</v>
          </cell>
        </row>
        <row r="769">
          <cell r="A769" t="str">
            <v xml:space="preserve"> Western Europe</v>
          </cell>
        </row>
        <row r="770">
          <cell r="A770" t="str">
            <v xml:space="preserve"> Japan</v>
          </cell>
        </row>
        <row r="771">
          <cell r="A771" t="str">
            <v xml:space="preserve"> Asia Pacific +</v>
          </cell>
        </row>
        <row r="772">
          <cell r="A772" t="str">
            <v xml:space="preserve"> World-Wide</v>
          </cell>
        </row>
        <row r="773">
          <cell r="A773" t="str">
            <v xml:space="preserve">    Dollars</v>
          </cell>
        </row>
        <row r="774">
          <cell r="A774" t="str">
            <v xml:space="preserve">    Units</v>
          </cell>
        </row>
        <row r="775">
          <cell r="A775" t="str">
            <v xml:space="preserve">  - - - - - - - -</v>
          </cell>
        </row>
        <row r="776">
          <cell r="A776" t="str">
            <v>GENERAL PURPOSE LOGIC</v>
          </cell>
        </row>
        <row r="777">
          <cell r="A777" t="str">
            <v xml:space="preserve">    Dollars</v>
          </cell>
        </row>
        <row r="778">
          <cell r="A778" t="str">
            <v xml:space="preserve">    Units</v>
          </cell>
        </row>
        <row r="779">
          <cell r="A779" t="str">
            <v>GATE ARRAY</v>
          </cell>
        </row>
        <row r="780">
          <cell r="A780" t="str">
            <v xml:space="preserve">    Dollars</v>
          </cell>
        </row>
        <row r="781">
          <cell r="A781" t="str">
            <v xml:space="preserve">    Units</v>
          </cell>
        </row>
        <row r="782">
          <cell r="A782" t="str">
            <v>STANDARD CELL</v>
          </cell>
        </row>
        <row r="783">
          <cell r="A783" t="str">
            <v xml:space="preserve">    Dollars</v>
          </cell>
        </row>
        <row r="784">
          <cell r="A784" t="str">
            <v xml:space="preserve">    Units</v>
          </cell>
        </row>
        <row r="785">
          <cell r="A785" t="str">
            <v>FIELD PROGRAMMABLE</v>
          </cell>
        </row>
        <row r="786">
          <cell r="A786" t="str">
            <v xml:space="preserve">    Dollars</v>
          </cell>
        </row>
        <row r="787">
          <cell r="A787" t="str">
            <v xml:space="preserve">    Units</v>
          </cell>
        </row>
        <row r="788">
          <cell r="A788" t="str">
            <v>OTHER SPECIAL PURPOSE</v>
          </cell>
        </row>
        <row r="789">
          <cell r="A789" t="str">
            <v xml:space="preserve">    Dollars</v>
          </cell>
        </row>
        <row r="790">
          <cell r="A790" t="str">
            <v xml:space="preserve">    Units</v>
          </cell>
        </row>
        <row r="794">
          <cell r="A794" t="str">
            <v xml:space="preserve">                                                      Semiconductor Trade Statistics - 1992</v>
          </cell>
        </row>
        <row r="795">
          <cell r="A795" t="str">
            <v xml:space="preserve">                                                                  Sales 000's Omitted</v>
          </cell>
        </row>
        <row r="796">
          <cell r="A796" t="str">
            <v>TOTAL MOS LOGIC &amp; MICRO</v>
          </cell>
        </row>
        <row r="799">
          <cell r="A799" t="str">
            <v xml:space="preserve"> OEM</v>
          </cell>
        </row>
        <row r="800">
          <cell r="A800" t="str">
            <v xml:space="preserve"> Distributor</v>
          </cell>
        </row>
        <row r="801">
          <cell r="A801" t="str">
            <v xml:space="preserve"> USA/Canada</v>
          </cell>
        </row>
        <row r="802">
          <cell r="A802" t="str">
            <v xml:space="preserve"> W. Europe OEM</v>
          </cell>
        </row>
        <row r="803">
          <cell r="A803" t="str">
            <v xml:space="preserve"> W. Europe Dist</v>
          </cell>
        </row>
        <row r="804">
          <cell r="A804" t="str">
            <v xml:space="preserve"> Western Europe</v>
          </cell>
        </row>
        <row r="805">
          <cell r="A805" t="str">
            <v xml:space="preserve"> Japan</v>
          </cell>
        </row>
        <row r="806">
          <cell r="A806" t="str">
            <v xml:space="preserve"> Asia Pacific +</v>
          </cell>
        </row>
        <row r="807">
          <cell r="A807" t="str">
            <v xml:space="preserve"> World-Wide</v>
          </cell>
        </row>
        <row r="808">
          <cell r="A808" t="str">
            <v xml:space="preserve">    Dollars</v>
          </cell>
        </row>
        <row r="809">
          <cell r="A809" t="str">
            <v xml:space="preserve">    Units</v>
          </cell>
        </row>
        <row r="813">
          <cell r="A813" t="str">
            <v xml:space="preserve">                                                      Semiconductor Trade Statistics - 1992</v>
          </cell>
        </row>
        <row r="814">
          <cell r="A814" t="str">
            <v xml:space="preserve">                                                                  Sales 000's Omitted</v>
          </cell>
        </row>
        <row r="815">
          <cell r="A815" t="str">
            <v>TOTAL MOS DRAM</v>
          </cell>
        </row>
        <row r="818">
          <cell r="A818" t="str">
            <v xml:space="preserve"> OEM</v>
          </cell>
        </row>
        <row r="819">
          <cell r="A819" t="str">
            <v xml:space="preserve"> Distributor</v>
          </cell>
        </row>
        <row r="820">
          <cell r="A820" t="str">
            <v xml:space="preserve"> USA/Canada</v>
          </cell>
        </row>
        <row r="821">
          <cell r="A821" t="str">
            <v xml:space="preserve"> W. Europe OEM</v>
          </cell>
        </row>
        <row r="822">
          <cell r="A822" t="str">
            <v xml:space="preserve"> W. Europe Dist</v>
          </cell>
        </row>
        <row r="823">
          <cell r="A823" t="str">
            <v xml:space="preserve"> Western Europe</v>
          </cell>
        </row>
        <row r="824">
          <cell r="A824" t="str">
            <v xml:space="preserve"> Japan</v>
          </cell>
        </row>
        <row r="825">
          <cell r="A825" t="str">
            <v xml:space="preserve"> Asia Pacific +</v>
          </cell>
        </row>
        <row r="826">
          <cell r="A826" t="str">
            <v xml:space="preserve"> World-Wide</v>
          </cell>
        </row>
        <row r="827">
          <cell r="A827" t="str">
            <v xml:space="preserve">    Dollars</v>
          </cell>
        </row>
        <row r="828">
          <cell r="A828" t="str">
            <v xml:space="preserve">    Units</v>
          </cell>
        </row>
        <row r="829">
          <cell r="A829" t="str">
            <v xml:space="preserve">  - - - - - - - -</v>
          </cell>
        </row>
        <row r="830">
          <cell r="A830" t="str">
            <v>256K BIT AND LESS</v>
          </cell>
        </row>
        <row r="831">
          <cell r="A831" t="str">
            <v xml:space="preserve">    Dollars</v>
          </cell>
        </row>
        <row r="832">
          <cell r="A832" t="str">
            <v xml:space="preserve">    Units</v>
          </cell>
        </row>
        <row r="833">
          <cell r="A833" t="str">
            <v>1 MEGABIT</v>
          </cell>
        </row>
        <row r="834">
          <cell r="A834" t="str">
            <v xml:space="preserve">    Dollars</v>
          </cell>
        </row>
        <row r="835">
          <cell r="A835" t="str">
            <v xml:space="preserve">    Units</v>
          </cell>
        </row>
        <row r="836">
          <cell r="A836" t="str">
            <v>4 MEGABIT AND GREATER</v>
          </cell>
        </row>
        <row r="837">
          <cell r="A837" t="str">
            <v xml:space="preserve">    Dollars</v>
          </cell>
        </row>
        <row r="838">
          <cell r="A838" t="str">
            <v xml:space="preserve">    Units</v>
          </cell>
        </row>
        <row r="842">
          <cell r="A842" t="str">
            <v xml:space="preserve">                                                      Semiconductor Trade Statistics - 1992</v>
          </cell>
        </row>
        <row r="843">
          <cell r="A843" t="str">
            <v xml:space="preserve">                                                                  Sales 000's Omitted</v>
          </cell>
        </row>
        <row r="844">
          <cell r="A844" t="str">
            <v>TOTAL MOS SRAM</v>
          </cell>
        </row>
        <row r="847">
          <cell r="A847" t="str">
            <v xml:space="preserve"> OEM</v>
          </cell>
        </row>
        <row r="848">
          <cell r="A848" t="str">
            <v xml:space="preserve"> Distributor</v>
          </cell>
        </row>
        <row r="849">
          <cell r="A849" t="str">
            <v xml:space="preserve"> USA/Canada</v>
          </cell>
        </row>
        <row r="850">
          <cell r="A850" t="str">
            <v xml:space="preserve"> W. Europe OEM</v>
          </cell>
        </row>
        <row r="851">
          <cell r="A851" t="str">
            <v xml:space="preserve"> W. Europe Dist</v>
          </cell>
        </row>
        <row r="852">
          <cell r="A852" t="str">
            <v xml:space="preserve"> Western Europe</v>
          </cell>
        </row>
        <row r="853">
          <cell r="A853" t="str">
            <v xml:space="preserve"> Japan</v>
          </cell>
        </row>
        <row r="854">
          <cell r="A854" t="str">
            <v xml:space="preserve"> Asia Pacific +</v>
          </cell>
        </row>
        <row r="855">
          <cell r="A855" t="str">
            <v xml:space="preserve"> World-Wide</v>
          </cell>
        </row>
        <row r="856">
          <cell r="A856" t="str">
            <v xml:space="preserve">    Dollars</v>
          </cell>
        </row>
        <row r="857">
          <cell r="A857" t="str">
            <v xml:space="preserve">    Units</v>
          </cell>
        </row>
        <row r="858">
          <cell r="A858" t="str">
            <v xml:space="preserve">  - - - - - - - -</v>
          </cell>
        </row>
        <row r="859">
          <cell r="A859" t="str">
            <v>64K BIT AND LESS</v>
          </cell>
        </row>
        <row r="860">
          <cell r="A860" t="str">
            <v xml:space="preserve">    Dollars</v>
          </cell>
        </row>
        <row r="861">
          <cell r="A861" t="str">
            <v xml:space="preserve">    Units</v>
          </cell>
        </row>
        <row r="862">
          <cell r="A862" t="str">
            <v>256K BIT</v>
          </cell>
        </row>
        <row r="863">
          <cell r="A863" t="str">
            <v xml:space="preserve">    Dollars</v>
          </cell>
        </row>
        <row r="864">
          <cell r="A864" t="str">
            <v xml:space="preserve">    Units</v>
          </cell>
        </row>
        <row r="865">
          <cell r="A865" t="str">
            <v>1 MEGABIT AND GREATER</v>
          </cell>
        </row>
        <row r="866">
          <cell r="A866" t="str">
            <v xml:space="preserve">    Dollars</v>
          </cell>
        </row>
        <row r="867">
          <cell r="A867" t="str">
            <v xml:space="preserve">    Units</v>
          </cell>
        </row>
        <row r="871">
          <cell r="A871" t="str">
            <v xml:space="preserve">                                                      Semiconductor Trade Statistics - 1992</v>
          </cell>
        </row>
        <row r="872">
          <cell r="A872" t="str">
            <v xml:space="preserve">                                                                  Sales 000's Omitted</v>
          </cell>
        </row>
        <row r="873">
          <cell r="A873" t="str">
            <v>TOTAL MOS MASK PROG ROM</v>
          </cell>
        </row>
        <row r="876">
          <cell r="A876" t="str">
            <v xml:space="preserve"> OEM</v>
          </cell>
        </row>
        <row r="877">
          <cell r="A877" t="str">
            <v xml:space="preserve"> Distributor</v>
          </cell>
        </row>
        <row r="878">
          <cell r="A878" t="str">
            <v xml:space="preserve"> USA/Canada</v>
          </cell>
        </row>
        <row r="879">
          <cell r="A879" t="str">
            <v xml:space="preserve"> W. Europe OEM</v>
          </cell>
        </row>
        <row r="880">
          <cell r="A880" t="str">
            <v xml:space="preserve"> W. Europe Dist</v>
          </cell>
        </row>
        <row r="881">
          <cell r="A881" t="str">
            <v xml:space="preserve"> Western Europe</v>
          </cell>
        </row>
        <row r="882">
          <cell r="A882" t="str">
            <v xml:space="preserve"> Japan</v>
          </cell>
        </row>
        <row r="883">
          <cell r="A883" t="str">
            <v xml:space="preserve"> Asia Pacific +</v>
          </cell>
        </row>
        <row r="884">
          <cell r="A884" t="str">
            <v xml:space="preserve"> World-Wide</v>
          </cell>
        </row>
        <row r="885">
          <cell r="A885" t="str">
            <v xml:space="preserve">    Dollars</v>
          </cell>
        </row>
        <row r="886">
          <cell r="A886" t="str">
            <v xml:space="preserve">    Units</v>
          </cell>
        </row>
        <row r="887">
          <cell r="A887" t="str">
            <v xml:space="preserve">  - - - - - - - -</v>
          </cell>
        </row>
        <row r="888">
          <cell r="A888" t="str">
            <v>256K BIT AND LESS</v>
          </cell>
        </row>
        <row r="889">
          <cell r="A889" t="str">
            <v xml:space="preserve">    Dollars</v>
          </cell>
        </row>
        <row r="890">
          <cell r="A890" t="str">
            <v xml:space="preserve">    Units</v>
          </cell>
        </row>
        <row r="891">
          <cell r="A891" t="str">
            <v>1 MEGABIT</v>
          </cell>
        </row>
        <row r="892">
          <cell r="A892" t="str">
            <v xml:space="preserve">    Dollars</v>
          </cell>
        </row>
        <row r="893">
          <cell r="A893" t="str">
            <v xml:space="preserve">    Units</v>
          </cell>
        </row>
        <row r="894">
          <cell r="A894" t="str">
            <v>4 MEGABIT &amp; GREATER</v>
          </cell>
        </row>
        <row r="895">
          <cell r="A895" t="str">
            <v xml:space="preserve">    Dollars</v>
          </cell>
        </row>
        <row r="896">
          <cell r="A896" t="str">
            <v xml:space="preserve">    Units</v>
          </cell>
        </row>
        <row r="900">
          <cell r="A900" t="str">
            <v xml:space="preserve">                                                      Semiconductor Trade Statistics - 1992</v>
          </cell>
        </row>
        <row r="901">
          <cell r="A901" t="str">
            <v xml:space="preserve">                                                                  Sales 000's Omitted</v>
          </cell>
        </row>
        <row r="902">
          <cell r="A902" t="str">
            <v>MOS EPROM</v>
          </cell>
        </row>
        <row r="905">
          <cell r="A905" t="str">
            <v xml:space="preserve"> OEM</v>
          </cell>
        </row>
        <row r="906">
          <cell r="A906" t="str">
            <v xml:space="preserve"> Distributor</v>
          </cell>
        </row>
        <row r="907">
          <cell r="A907" t="str">
            <v xml:space="preserve"> USA/Canada</v>
          </cell>
        </row>
        <row r="908">
          <cell r="A908" t="str">
            <v xml:space="preserve"> W. Europe OEM</v>
          </cell>
        </row>
        <row r="909">
          <cell r="A909" t="str">
            <v xml:space="preserve"> W. Europe Dist</v>
          </cell>
        </row>
        <row r="910">
          <cell r="A910" t="str">
            <v xml:space="preserve"> Western Europe</v>
          </cell>
        </row>
        <row r="911">
          <cell r="A911" t="str">
            <v xml:space="preserve"> Japan</v>
          </cell>
        </row>
        <row r="912">
          <cell r="A912" t="str">
            <v xml:space="preserve"> Asia Pacific +</v>
          </cell>
        </row>
        <row r="913">
          <cell r="A913" t="str">
            <v xml:space="preserve"> World-Wide</v>
          </cell>
        </row>
        <row r="914">
          <cell r="A914" t="str">
            <v xml:space="preserve">    Dollars</v>
          </cell>
        </row>
        <row r="915">
          <cell r="A915" t="str">
            <v xml:space="preserve">    Units</v>
          </cell>
        </row>
        <row r="916">
          <cell r="A916" t="str">
            <v xml:space="preserve">  - - - - - - - -</v>
          </cell>
        </row>
        <row r="917">
          <cell r="A917" t="str">
            <v>128K BIT AND LESS</v>
          </cell>
        </row>
        <row r="918">
          <cell r="A918" t="str">
            <v xml:space="preserve">    Dollars</v>
          </cell>
        </row>
        <row r="919">
          <cell r="A919" t="str">
            <v xml:space="preserve">    Units</v>
          </cell>
        </row>
        <row r="920">
          <cell r="A920" t="str">
            <v>256K BIT</v>
          </cell>
        </row>
        <row r="921">
          <cell r="A921" t="str">
            <v xml:space="preserve">    Dollars</v>
          </cell>
        </row>
        <row r="922">
          <cell r="A922" t="str">
            <v xml:space="preserve">    Units</v>
          </cell>
        </row>
        <row r="923">
          <cell r="A923" t="str">
            <v>512K BIT</v>
          </cell>
        </row>
        <row r="924">
          <cell r="A924" t="str">
            <v xml:space="preserve">    Dollars</v>
          </cell>
        </row>
        <row r="925">
          <cell r="A925" t="str">
            <v xml:space="preserve">    Units</v>
          </cell>
        </row>
        <row r="926">
          <cell r="A926" t="str">
            <v>1 MEGABIT AND GREATER</v>
          </cell>
        </row>
        <row r="927">
          <cell r="A927" t="str">
            <v xml:space="preserve">    Dollars</v>
          </cell>
        </row>
        <row r="928">
          <cell r="A928" t="str">
            <v xml:space="preserve">    Units</v>
          </cell>
        </row>
        <row r="932">
          <cell r="A932" t="str">
            <v xml:space="preserve">                                                      Semiconductor Trade Statistics - 1992</v>
          </cell>
        </row>
        <row r="933">
          <cell r="A933" t="str">
            <v xml:space="preserve">                                                                  Sales 000's Omitted</v>
          </cell>
        </row>
        <row r="934">
          <cell r="A934" t="str">
            <v>MOS EEPROM AND OTHER MEMORY</v>
          </cell>
        </row>
        <row r="937">
          <cell r="A937" t="str">
            <v xml:space="preserve"> OEM</v>
          </cell>
        </row>
        <row r="938">
          <cell r="A938" t="str">
            <v xml:space="preserve"> Distributor</v>
          </cell>
        </row>
        <row r="939">
          <cell r="A939" t="str">
            <v xml:space="preserve"> USA/Canada</v>
          </cell>
        </row>
        <row r="940">
          <cell r="A940" t="str">
            <v xml:space="preserve"> W. Europe OEM</v>
          </cell>
        </row>
        <row r="941">
          <cell r="A941" t="str">
            <v xml:space="preserve"> W. Europe Dist</v>
          </cell>
        </row>
        <row r="942">
          <cell r="A942" t="str">
            <v xml:space="preserve"> Western Europe</v>
          </cell>
        </row>
        <row r="943">
          <cell r="A943" t="str">
            <v xml:space="preserve"> Japan</v>
          </cell>
        </row>
        <row r="944">
          <cell r="A944" t="str">
            <v xml:space="preserve"> Asia Pacific +</v>
          </cell>
        </row>
        <row r="945">
          <cell r="A945" t="str">
            <v xml:space="preserve"> World-Wide</v>
          </cell>
        </row>
        <row r="946">
          <cell r="A946" t="str">
            <v xml:space="preserve">    Dollars</v>
          </cell>
        </row>
        <row r="947">
          <cell r="A947" t="str">
            <v xml:space="preserve">    Units</v>
          </cell>
        </row>
        <row r="951">
          <cell r="A951" t="str">
            <v xml:space="preserve">                                                      Semiconductor Trade Statistics - 1992</v>
          </cell>
        </row>
        <row r="952">
          <cell r="A952" t="str">
            <v xml:space="preserve">                                                                  Sales 000's Omitted</v>
          </cell>
        </row>
        <row r="953">
          <cell r="A953" t="str">
            <v>TOTAL DIGITAL MOS MEMORY</v>
          </cell>
        </row>
        <row r="956">
          <cell r="A956" t="str">
            <v xml:space="preserve"> OEM</v>
          </cell>
        </row>
        <row r="957">
          <cell r="A957" t="str">
            <v xml:space="preserve"> Distributor</v>
          </cell>
        </row>
        <row r="958">
          <cell r="A958" t="str">
            <v xml:space="preserve"> USA/Canada</v>
          </cell>
        </row>
        <row r="959">
          <cell r="A959" t="str">
            <v xml:space="preserve"> W. Europe OEM</v>
          </cell>
        </row>
        <row r="960">
          <cell r="A960" t="str">
            <v xml:space="preserve"> W. Europe Dist</v>
          </cell>
        </row>
        <row r="961">
          <cell r="A961" t="str">
            <v xml:space="preserve"> Western Europe</v>
          </cell>
        </row>
        <row r="962">
          <cell r="A962" t="str">
            <v xml:space="preserve"> Japan</v>
          </cell>
        </row>
        <row r="963">
          <cell r="A963" t="str">
            <v xml:space="preserve"> Asia Pacific +</v>
          </cell>
        </row>
        <row r="964">
          <cell r="A964" t="str">
            <v xml:space="preserve"> World-Wide</v>
          </cell>
        </row>
        <row r="965">
          <cell r="A965" t="str">
            <v xml:space="preserve">    Dollars</v>
          </cell>
        </row>
        <row r="966">
          <cell r="A966" t="str">
            <v xml:space="preserve">    Units</v>
          </cell>
        </row>
        <row r="967">
          <cell r="A967" t="str">
            <v xml:space="preserve">  - - - - - - - -</v>
          </cell>
        </row>
        <row r="968">
          <cell r="A968" t="str">
            <v>TOTAL MOS DRAM</v>
          </cell>
        </row>
        <row r="969">
          <cell r="A969" t="str">
            <v xml:space="preserve">    Dollars</v>
          </cell>
        </row>
        <row r="970">
          <cell r="A970" t="str">
            <v xml:space="preserve">    Units</v>
          </cell>
        </row>
        <row r="971">
          <cell r="A971" t="str">
            <v>TOTAL MOS SRAM</v>
          </cell>
        </row>
        <row r="972">
          <cell r="A972" t="str">
            <v xml:space="preserve">    Dollars</v>
          </cell>
        </row>
        <row r="973">
          <cell r="A973" t="str">
            <v xml:space="preserve">    Units</v>
          </cell>
        </row>
        <row r="974">
          <cell r="A974" t="str">
            <v>TOTAL MOS MASK PROG ROM</v>
          </cell>
        </row>
        <row r="975">
          <cell r="A975" t="str">
            <v xml:space="preserve">    Dollars</v>
          </cell>
        </row>
        <row r="976">
          <cell r="A976" t="str">
            <v xml:space="preserve">    Units</v>
          </cell>
        </row>
        <row r="977">
          <cell r="A977" t="str">
            <v>MOS EPROM</v>
          </cell>
        </row>
        <row r="978">
          <cell r="A978" t="str">
            <v xml:space="preserve">    Dollars</v>
          </cell>
        </row>
        <row r="979">
          <cell r="A979" t="str">
            <v xml:space="preserve">    Units</v>
          </cell>
        </row>
        <row r="980">
          <cell r="A980" t="str">
            <v>MOS EEPROM AND OTHER MEMORY</v>
          </cell>
        </row>
        <row r="981">
          <cell r="A981" t="str">
            <v xml:space="preserve">    Dollars</v>
          </cell>
        </row>
        <row r="982">
          <cell r="A982" t="str">
            <v xml:space="preserve">    Units</v>
          </cell>
        </row>
        <row r="986">
          <cell r="A986" t="str">
            <v xml:space="preserve">                                                      Semiconductor Trade Statistics - 1992</v>
          </cell>
        </row>
        <row r="987">
          <cell r="A987" t="str">
            <v xml:space="preserve">                                                                  Sales 000's Omitted</v>
          </cell>
        </row>
        <row r="988">
          <cell r="A988" t="str">
            <v>TOTAL MONOLITHIC INTEGRATED</v>
          </cell>
        </row>
        <row r="991">
          <cell r="A991" t="str">
            <v xml:space="preserve"> OEM</v>
          </cell>
        </row>
        <row r="992">
          <cell r="A992" t="str">
            <v xml:space="preserve"> Distributor</v>
          </cell>
        </row>
        <row r="993">
          <cell r="A993" t="str">
            <v xml:space="preserve"> USA/Canada</v>
          </cell>
        </row>
        <row r="994">
          <cell r="A994" t="str">
            <v xml:space="preserve"> W. Europe OEM</v>
          </cell>
        </row>
        <row r="995">
          <cell r="A995" t="str">
            <v xml:space="preserve"> W. Europe Dist</v>
          </cell>
        </row>
        <row r="996">
          <cell r="A996" t="str">
            <v xml:space="preserve"> Western Europe</v>
          </cell>
        </row>
        <row r="997">
          <cell r="A997" t="str">
            <v xml:space="preserve"> Japan</v>
          </cell>
        </row>
        <row r="998">
          <cell r="A998" t="str">
            <v xml:space="preserve"> Asia Pacific +</v>
          </cell>
        </row>
        <row r="999">
          <cell r="A999" t="str">
            <v xml:space="preserve"> World-Wide</v>
          </cell>
        </row>
        <row r="1000">
          <cell r="A1000" t="str">
            <v xml:space="preserve">    Dollars</v>
          </cell>
        </row>
        <row r="1001">
          <cell r="A1001" t="str">
            <v xml:space="preserve">    Units</v>
          </cell>
        </row>
        <row r="1005">
          <cell r="A1005" t="str">
            <v xml:space="preserve">                                                      Semiconductor Trade Statistics - 1992</v>
          </cell>
        </row>
        <row r="1006">
          <cell r="A1006" t="str">
            <v xml:space="preserve">                                                                  Sales 000's Omitted</v>
          </cell>
        </row>
        <row r="1007">
          <cell r="A1007" t="str">
            <v>TOTAL SEMICONDUCTOR</v>
          </cell>
        </row>
        <row r="1010">
          <cell r="A1010" t="str">
            <v xml:space="preserve"> OEM</v>
          </cell>
        </row>
        <row r="1011">
          <cell r="A1011" t="str">
            <v xml:space="preserve"> Distributor</v>
          </cell>
        </row>
        <row r="1012">
          <cell r="A1012" t="str">
            <v xml:space="preserve"> USA/Canada</v>
          </cell>
        </row>
        <row r="1013">
          <cell r="A1013" t="str">
            <v xml:space="preserve"> W. Europe OEM</v>
          </cell>
        </row>
        <row r="1014">
          <cell r="A1014" t="str">
            <v xml:space="preserve"> W. Europe Dist</v>
          </cell>
        </row>
        <row r="1015">
          <cell r="A1015" t="str">
            <v xml:space="preserve"> Western Europe</v>
          </cell>
        </row>
        <row r="1016">
          <cell r="A1016" t="str">
            <v xml:space="preserve"> Japan</v>
          </cell>
        </row>
        <row r="1017">
          <cell r="A1017" t="str">
            <v xml:space="preserve"> Asia Pacific +</v>
          </cell>
        </row>
        <row r="1018">
          <cell r="A1018" t="str">
            <v xml:space="preserve"> World-Wide</v>
          </cell>
        </row>
        <row r="1019">
          <cell r="A1019" t="str">
            <v xml:space="preserve">    Dollars</v>
          </cell>
        </row>
        <row r="1020">
          <cell r="A1020" t="str">
            <v xml:space="preserve">    Units</v>
          </cell>
        </row>
        <row r="1025">
          <cell r="A1025" t="str">
            <v xml:space="preserve">                                                            ORDERS (3 MONTH AVERAGE) 000's OMITTED</v>
          </cell>
        </row>
        <row r="1028">
          <cell r="A1028" t="str">
            <v>TOTAL DISC &amp; OPTOELECTRONICS</v>
          </cell>
        </row>
        <row r="1029">
          <cell r="A1029" t="str">
            <v>OEM USA/CAN</v>
          </cell>
        </row>
        <row r="1030">
          <cell r="A1030" t="str">
            <v>DIST USA/CAN</v>
          </cell>
        </row>
        <row r="1031">
          <cell r="A1031" t="str">
            <v>*USA/CANADA</v>
          </cell>
        </row>
        <row r="1032">
          <cell r="A1032" t="str">
            <v>WEST EUROPE</v>
          </cell>
        </row>
        <row r="1033">
          <cell r="A1033" t="str">
            <v>JAPAN</v>
          </cell>
        </row>
        <row r="1034">
          <cell r="A1034" t="str">
            <v>ASIA PACIFIC+</v>
          </cell>
        </row>
        <row r="1035">
          <cell r="A1035" t="str">
            <v>**WORLD-WIDE</v>
          </cell>
        </row>
        <row r="1036">
          <cell r="A1036" t="str">
            <v xml:space="preserve">   DOLLARS</v>
          </cell>
        </row>
        <row r="1037">
          <cell r="A1037" t="str">
            <v>-  -  -  -  -  -</v>
          </cell>
        </row>
        <row r="1038">
          <cell r="A1038" t="str">
            <v>OEM USA</v>
          </cell>
        </row>
        <row r="1039">
          <cell r="A1039" t="str">
            <v>DISTRIBUTOR USA</v>
          </cell>
        </row>
        <row r="1040">
          <cell r="A1040" t="str">
            <v>*USA/CANADA</v>
          </cell>
        </row>
        <row r="1041">
          <cell r="A1041" t="str">
            <v>WEST EUROPE</v>
          </cell>
        </row>
        <row r="1042">
          <cell r="A1042" t="str">
            <v>JAPAN</v>
          </cell>
        </row>
        <row r="1043">
          <cell r="A1043" t="str">
            <v>ASIA PACIFIC+</v>
          </cell>
        </row>
        <row r="1044">
          <cell r="A1044" t="str">
            <v>**WORLD-WIDE DOLLARS</v>
          </cell>
        </row>
        <row r="1049">
          <cell r="A1049" t="str">
            <v xml:space="preserve">                                                            ORDERS (3 MONTH AVERAGE) 000's OMITTED</v>
          </cell>
        </row>
        <row r="1052">
          <cell r="A1052" t="str">
            <v>TOTAL DIGITAL BIPOLAR</v>
          </cell>
        </row>
        <row r="1053">
          <cell r="A1053" t="str">
            <v>OEM USA/CAN</v>
          </cell>
        </row>
        <row r="1054">
          <cell r="A1054" t="str">
            <v>DIST USA/CAN</v>
          </cell>
        </row>
        <row r="1055">
          <cell r="A1055" t="str">
            <v>*USA/CANADA</v>
          </cell>
        </row>
        <row r="1056">
          <cell r="A1056" t="str">
            <v>WEST EUROPE</v>
          </cell>
        </row>
        <row r="1057">
          <cell r="A1057" t="str">
            <v>JAPAN</v>
          </cell>
        </row>
        <row r="1058">
          <cell r="A1058" t="str">
            <v>ASIA PACIFIC+</v>
          </cell>
        </row>
        <row r="1059">
          <cell r="A1059" t="str">
            <v>**WORLD-WIDE</v>
          </cell>
        </row>
        <row r="1060">
          <cell r="A1060" t="str">
            <v xml:space="preserve">   DOLLARS</v>
          </cell>
        </row>
        <row r="1061">
          <cell r="A1061" t="str">
            <v>-  -  -  -  -  -</v>
          </cell>
        </row>
        <row r="1062">
          <cell r="A1062" t="str">
            <v>OEM USA</v>
          </cell>
        </row>
        <row r="1063">
          <cell r="A1063" t="str">
            <v>DISTRIBUTOR USA</v>
          </cell>
        </row>
        <row r="1064">
          <cell r="A1064" t="str">
            <v>*USA/CANADA</v>
          </cell>
        </row>
        <row r="1065">
          <cell r="A1065" t="str">
            <v>WEST EUROPE</v>
          </cell>
        </row>
        <row r="1066">
          <cell r="A1066" t="str">
            <v>JAPAN</v>
          </cell>
        </row>
        <row r="1067">
          <cell r="A1067" t="str">
            <v>ASIA PACIFIC+</v>
          </cell>
        </row>
        <row r="1068">
          <cell r="A1068" t="str">
            <v>**WORLD-WIDE DOLLARS</v>
          </cell>
        </row>
        <row r="1073">
          <cell r="A1073" t="str">
            <v xml:space="preserve">                                                            ORDERS (3 MONTH AVERAGE) 000's OMITTED</v>
          </cell>
        </row>
        <row r="1076">
          <cell r="A1076" t="str">
            <v>TOTAL ANALOG</v>
          </cell>
        </row>
        <row r="1077">
          <cell r="A1077" t="str">
            <v>OEM USA/CAN</v>
          </cell>
        </row>
        <row r="1078">
          <cell r="A1078" t="str">
            <v>DIST USA/CAN</v>
          </cell>
        </row>
        <row r="1079">
          <cell r="A1079" t="str">
            <v>*USA/CANADA</v>
          </cell>
        </row>
        <row r="1080">
          <cell r="A1080" t="str">
            <v>WEST EUROPE</v>
          </cell>
        </row>
        <row r="1081">
          <cell r="A1081" t="str">
            <v>JAPAN</v>
          </cell>
        </row>
        <row r="1082">
          <cell r="A1082" t="str">
            <v>ASIA PACIFIC+</v>
          </cell>
        </row>
        <row r="1083">
          <cell r="A1083" t="str">
            <v>**WORLD-WIDE</v>
          </cell>
        </row>
        <row r="1084">
          <cell r="A1084" t="str">
            <v xml:space="preserve">   DOLLARS</v>
          </cell>
        </row>
        <row r="1085">
          <cell r="A1085" t="str">
            <v>-  -  -  -  -  -</v>
          </cell>
        </row>
        <row r="1086">
          <cell r="A1086" t="str">
            <v>OEM USA</v>
          </cell>
        </row>
        <row r="1087">
          <cell r="A1087" t="str">
            <v>DISTRIBUTOR USA</v>
          </cell>
        </row>
        <row r="1088">
          <cell r="A1088" t="str">
            <v>*USA/CANADA</v>
          </cell>
        </row>
        <row r="1089">
          <cell r="A1089" t="str">
            <v>WEST EUROPE</v>
          </cell>
        </row>
        <row r="1090">
          <cell r="A1090" t="str">
            <v>JAPAN</v>
          </cell>
        </row>
        <row r="1091">
          <cell r="A1091" t="str">
            <v>ASIA PACIFIC+</v>
          </cell>
        </row>
        <row r="1092">
          <cell r="A1092" t="str">
            <v>**WORLD-WIDE DOLLARS</v>
          </cell>
        </row>
        <row r="1097">
          <cell r="A1097" t="str">
            <v xml:space="preserve">                                                            ORDERS (3 MONTH AVERAGE) 000's OMITTED</v>
          </cell>
        </row>
        <row r="1100">
          <cell r="A1100" t="str">
            <v>TOTAL MOS MICRO</v>
          </cell>
        </row>
        <row r="1101">
          <cell r="A1101" t="str">
            <v>OEM USA/CAN</v>
          </cell>
        </row>
        <row r="1102">
          <cell r="A1102" t="str">
            <v>DIST USA/CAN</v>
          </cell>
        </row>
        <row r="1103">
          <cell r="A1103" t="str">
            <v>*USA/CANADA</v>
          </cell>
        </row>
        <row r="1104">
          <cell r="A1104" t="str">
            <v>WEST EUROPE</v>
          </cell>
        </row>
        <row r="1105">
          <cell r="A1105" t="str">
            <v>JAPAN</v>
          </cell>
        </row>
        <row r="1106">
          <cell r="A1106" t="str">
            <v>ASIA PACIFIC+</v>
          </cell>
        </row>
        <row r="1107">
          <cell r="A1107" t="str">
            <v>**WORLD-WIDE</v>
          </cell>
        </row>
        <row r="1108">
          <cell r="A1108" t="str">
            <v xml:space="preserve">   DOLLARS</v>
          </cell>
        </row>
        <row r="1109">
          <cell r="A1109" t="str">
            <v>-  -  -  -  -  -</v>
          </cell>
        </row>
        <row r="1110">
          <cell r="A1110" t="str">
            <v>OEM USA</v>
          </cell>
        </row>
        <row r="1111">
          <cell r="A1111" t="str">
            <v>DISTRIBUTOR USA</v>
          </cell>
        </row>
        <row r="1112">
          <cell r="A1112" t="str">
            <v>*USA/CANADA</v>
          </cell>
        </row>
        <row r="1113">
          <cell r="A1113" t="str">
            <v>WEST EUROPE</v>
          </cell>
        </row>
        <row r="1114">
          <cell r="A1114" t="str">
            <v>JAPAN</v>
          </cell>
        </row>
        <row r="1115">
          <cell r="A1115" t="str">
            <v>ASIA PACIFIC+</v>
          </cell>
        </row>
        <row r="1116">
          <cell r="A1116" t="str">
            <v>**WORLD-WIDE DOLLARS</v>
          </cell>
        </row>
        <row r="1121">
          <cell r="A1121" t="str">
            <v xml:space="preserve">                                                            ORDERS (3 MONTH AVERAGE) 000's OMITTED</v>
          </cell>
        </row>
        <row r="1124">
          <cell r="A1124" t="str">
            <v>TOTAL N+PMOS LOGIC</v>
          </cell>
        </row>
        <row r="1125">
          <cell r="A1125" t="str">
            <v>OEM USA/CAN</v>
          </cell>
        </row>
        <row r="1126">
          <cell r="A1126" t="str">
            <v>DIST USA/CAN</v>
          </cell>
        </row>
        <row r="1127">
          <cell r="A1127" t="str">
            <v>*USA/CANADA</v>
          </cell>
        </row>
        <row r="1128">
          <cell r="A1128" t="str">
            <v>WEST EUROPE</v>
          </cell>
        </row>
        <row r="1129">
          <cell r="A1129" t="str">
            <v>JAPAN</v>
          </cell>
        </row>
        <row r="1130">
          <cell r="A1130" t="str">
            <v>ASIA PACIFIC+</v>
          </cell>
        </row>
        <row r="1131">
          <cell r="A1131" t="str">
            <v>**WORLD-WIDE</v>
          </cell>
        </row>
        <row r="1132">
          <cell r="A1132" t="str">
            <v xml:space="preserve">   DOLLARS</v>
          </cell>
        </row>
        <row r="1133">
          <cell r="A1133" t="str">
            <v>-  -  -  -  -  -</v>
          </cell>
        </row>
        <row r="1134">
          <cell r="A1134" t="str">
            <v>OEM USA</v>
          </cell>
        </row>
        <row r="1135">
          <cell r="A1135" t="str">
            <v>DISTRIBUTOR USA</v>
          </cell>
        </row>
        <row r="1136">
          <cell r="A1136" t="str">
            <v>*USA/CANADA</v>
          </cell>
        </row>
        <row r="1137">
          <cell r="A1137" t="str">
            <v>WEST EUROPE</v>
          </cell>
        </row>
        <row r="1138">
          <cell r="A1138" t="str">
            <v>JAPAN</v>
          </cell>
        </row>
        <row r="1139">
          <cell r="A1139" t="str">
            <v>ASIA PACIFIC+</v>
          </cell>
        </row>
        <row r="1140">
          <cell r="A1140" t="str">
            <v>**WORLD-WIDE DOLLARS</v>
          </cell>
        </row>
        <row r="1145">
          <cell r="A1145" t="str">
            <v xml:space="preserve">                                                            ORDERS (3 MONTH AVERAGE) 000's OMITTED</v>
          </cell>
        </row>
        <row r="1148">
          <cell r="A1148" t="str">
            <v>TOTAL CMOS LOGIC</v>
          </cell>
        </row>
        <row r="1149">
          <cell r="A1149" t="str">
            <v>OEM USA/CAN</v>
          </cell>
        </row>
        <row r="1150">
          <cell r="A1150" t="str">
            <v>DIST USA/CAN</v>
          </cell>
        </row>
        <row r="1151">
          <cell r="A1151" t="str">
            <v>*USA/CANADA</v>
          </cell>
        </row>
        <row r="1152">
          <cell r="A1152" t="str">
            <v>WEST EUROPE</v>
          </cell>
        </row>
        <row r="1153">
          <cell r="A1153" t="str">
            <v>JAPAN</v>
          </cell>
        </row>
        <row r="1154">
          <cell r="A1154" t="str">
            <v>ASIA PACIFIC+</v>
          </cell>
        </row>
        <row r="1155">
          <cell r="A1155" t="str">
            <v>**WORLD-WIDE</v>
          </cell>
        </row>
        <row r="1156">
          <cell r="A1156" t="str">
            <v xml:space="preserve">   DOLLARS</v>
          </cell>
        </row>
        <row r="1157">
          <cell r="A1157" t="str">
            <v>-  -  -  -  -  -</v>
          </cell>
        </row>
        <row r="1158">
          <cell r="A1158" t="str">
            <v>OEM USA</v>
          </cell>
        </row>
        <row r="1159">
          <cell r="A1159" t="str">
            <v>DISTRIBUTOR USA</v>
          </cell>
        </row>
        <row r="1160">
          <cell r="A1160" t="str">
            <v>*USA/CANADA</v>
          </cell>
        </row>
        <row r="1161">
          <cell r="A1161" t="str">
            <v>WEST EUROPE</v>
          </cell>
        </row>
        <row r="1162">
          <cell r="A1162" t="str">
            <v>JAPAN</v>
          </cell>
        </row>
        <row r="1163">
          <cell r="A1163" t="str">
            <v>ASIA PACIFIC+</v>
          </cell>
        </row>
        <row r="1164">
          <cell r="A1164" t="str">
            <v>**WORLD-WIDE DOLLARS</v>
          </cell>
        </row>
        <row r="1169">
          <cell r="A1169" t="str">
            <v xml:space="preserve">                                                            ORDERS (3 MONTH AVERAGE) 000's OMITTED</v>
          </cell>
        </row>
        <row r="1172">
          <cell r="A1172" t="str">
            <v>TOTAL MOS LOGIC</v>
          </cell>
        </row>
        <row r="1173">
          <cell r="A1173" t="str">
            <v>OEM USA/CAN</v>
          </cell>
        </row>
        <row r="1174">
          <cell r="A1174" t="str">
            <v>DIST USA/CAN</v>
          </cell>
        </row>
        <row r="1175">
          <cell r="A1175" t="str">
            <v>*USA/CANADA</v>
          </cell>
        </row>
        <row r="1176">
          <cell r="A1176" t="str">
            <v>WEST EUROPE</v>
          </cell>
        </row>
        <row r="1177">
          <cell r="A1177" t="str">
            <v>JAPAN</v>
          </cell>
        </row>
        <row r="1178">
          <cell r="A1178" t="str">
            <v>ASIA PACIFIC+</v>
          </cell>
        </row>
        <row r="1179">
          <cell r="A1179" t="str">
            <v>**WORLD-WIDE</v>
          </cell>
        </row>
        <row r="1180">
          <cell r="A1180" t="str">
            <v xml:space="preserve">   DOLLARS</v>
          </cell>
        </row>
        <row r="1181">
          <cell r="A1181" t="str">
            <v>-  -  -  -  -  -</v>
          </cell>
        </row>
        <row r="1182">
          <cell r="A1182" t="str">
            <v>OEM USA</v>
          </cell>
        </row>
        <row r="1183">
          <cell r="A1183" t="str">
            <v>DISTRIBUTOR USA</v>
          </cell>
        </row>
        <row r="1184">
          <cell r="A1184" t="str">
            <v>*USA/CANADA</v>
          </cell>
        </row>
        <row r="1185">
          <cell r="A1185" t="str">
            <v>WEST EUROPE</v>
          </cell>
        </row>
        <row r="1186">
          <cell r="A1186" t="str">
            <v>JAPAN</v>
          </cell>
        </row>
        <row r="1187">
          <cell r="A1187" t="str">
            <v>ASIA PACIFIC+</v>
          </cell>
        </row>
        <row r="1188">
          <cell r="A1188" t="str">
            <v>**WORLD-WIDE DOLLARS</v>
          </cell>
        </row>
        <row r="1193">
          <cell r="A1193" t="str">
            <v xml:space="preserve">                                                            ORDERS (3 MONTH AVERAGE) 000's OMITTED</v>
          </cell>
        </row>
        <row r="1196">
          <cell r="A1196" t="str">
            <v>TOTAL MOS LOGIC &amp; MICRO</v>
          </cell>
        </row>
        <row r="1197">
          <cell r="A1197" t="str">
            <v>OEM USA/CAN</v>
          </cell>
        </row>
        <row r="1198">
          <cell r="A1198" t="str">
            <v>DIST USA/CAN</v>
          </cell>
        </row>
        <row r="1199">
          <cell r="A1199" t="str">
            <v>*USA/CANADA</v>
          </cell>
        </row>
        <row r="1200">
          <cell r="A1200" t="str">
            <v>WEST EUROPE</v>
          </cell>
        </row>
        <row r="1201">
          <cell r="A1201" t="str">
            <v>JAPAN</v>
          </cell>
        </row>
        <row r="1202">
          <cell r="A1202" t="str">
            <v>ASIA PACIFIC+</v>
          </cell>
        </row>
        <row r="1203">
          <cell r="A1203" t="str">
            <v>**WORLD-WIDE</v>
          </cell>
        </row>
        <row r="1204">
          <cell r="A1204" t="str">
            <v xml:space="preserve">   DOLLARS</v>
          </cell>
        </row>
        <row r="1205">
          <cell r="A1205" t="str">
            <v>-  -  -  -  -  -</v>
          </cell>
        </row>
        <row r="1206">
          <cell r="A1206" t="str">
            <v>OEM USA</v>
          </cell>
        </row>
        <row r="1207">
          <cell r="A1207" t="str">
            <v>DISTRIBUTOR USA</v>
          </cell>
        </row>
        <row r="1208">
          <cell r="A1208" t="str">
            <v>*USA/CANADA</v>
          </cell>
        </row>
        <row r="1209">
          <cell r="A1209" t="str">
            <v>WEST EUROPE</v>
          </cell>
        </row>
        <row r="1210">
          <cell r="A1210" t="str">
            <v>JAPAN</v>
          </cell>
        </row>
        <row r="1211">
          <cell r="A1211" t="str">
            <v>ASIA PACIFIC+</v>
          </cell>
        </row>
        <row r="1212">
          <cell r="A1212" t="str">
            <v>**WORLD-WIDE DOLLARS</v>
          </cell>
        </row>
        <row r="1217">
          <cell r="A1217" t="str">
            <v xml:space="preserve">                                                            ORDERS (3 MONTH AVERAGE) 000's OMITTED</v>
          </cell>
        </row>
        <row r="1220">
          <cell r="A1220" t="str">
            <v>TOTAL DIGITAL MOS MEMORY</v>
          </cell>
        </row>
        <row r="1221">
          <cell r="A1221" t="str">
            <v>OEM USA/CAN</v>
          </cell>
        </row>
        <row r="1222">
          <cell r="A1222" t="str">
            <v>DIST USA/CAN</v>
          </cell>
        </row>
        <row r="1223">
          <cell r="A1223" t="str">
            <v>*USA/CANADA</v>
          </cell>
        </row>
        <row r="1224">
          <cell r="A1224" t="str">
            <v>WEST EUROPE</v>
          </cell>
        </row>
        <row r="1225">
          <cell r="A1225" t="str">
            <v>JAPAN</v>
          </cell>
        </row>
        <row r="1226">
          <cell r="A1226" t="str">
            <v>ASIA PACIFIC+</v>
          </cell>
        </row>
        <row r="1227">
          <cell r="A1227" t="str">
            <v>**WORLD-WIDE</v>
          </cell>
        </row>
        <row r="1228">
          <cell r="A1228" t="str">
            <v xml:space="preserve">   DOLLARS</v>
          </cell>
        </row>
        <row r="1229">
          <cell r="A1229" t="str">
            <v>-  -  -  -  -  -</v>
          </cell>
        </row>
        <row r="1230">
          <cell r="A1230" t="str">
            <v>OEM USA</v>
          </cell>
        </row>
        <row r="1231">
          <cell r="A1231" t="str">
            <v>DISTRIBUTOR USA</v>
          </cell>
        </row>
        <row r="1232">
          <cell r="A1232" t="str">
            <v>*USA/CANADA</v>
          </cell>
        </row>
        <row r="1233">
          <cell r="A1233" t="str">
            <v>WEST EUROPE</v>
          </cell>
        </row>
        <row r="1234">
          <cell r="A1234" t="str">
            <v>JAPAN</v>
          </cell>
        </row>
        <row r="1235">
          <cell r="A1235" t="str">
            <v>ASIA PACIFIC+</v>
          </cell>
        </row>
        <row r="1236">
          <cell r="A1236" t="str">
            <v>**WORLD-WIDE DOLLARS</v>
          </cell>
        </row>
        <row r="1241">
          <cell r="A1241" t="str">
            <v xml:space="preserve">                                                            ORDERS (3 MONTH AVERAGE) 000's OMITTED</v>
          </cell>
        </row>
        <row r="1244">
          <cell r="A1244" t="str">
            <v>TOTAL MONOLITHIC INTEGRATED</v>
          </cell>
        </row>
        <row r="1245">
          <cell r="A1245" t="str">
            <v>OEM USA/CAN</v>
          </cell>
        </row>
        <row r="1246">
          <cell r="A1246" t="str">
            <v>DIST USA/CAN</v>
          </cell>
        </row>
        <row r="1247">
          <cell r="A1247" t="str">
            <v>*USA/CANADA</v>
          </cell>
        </row>
        <row r="1248">
          <cell r="A1248" t="str">
            <v>WEST EUROPE</v>
          </cell>
        </row>
        <row r="1249">
          <cell r="A1249" t="str">
            <v>JAPAN</v>
          </cell>
        </row>
        <row r="1250">
          <cell r="A1250" t="str">
            <v>ASIA PACIFIC+</v>
          </cell>
        </row>
        <row r="1251">
          <cell r="A1251" t="str">
            <v>**WORLD-WIDE</v>
          </cell>
        </row>
        <row r="1252">
          <cell r="A1252" t="str">
            <v xml:space="preserve">   DOLLARS</v>
          </cell>
        </row>
        <row r="1253">
          <cell r="A1253" t="str">
            <v>-  -  -  -  -  -</v>
          </cell>
        </row>
        <row r="1254">
          <cell r="A1254" t="str">
            <v>OEM USA</v>
          </cell>
        </row>
        <row r="1255">
          <cell r="A1255" t="str">
            <v>DISTRIBUTOR USA</v>
          </cell>
        </row>
        <row r="1256">
          <cell r="A1256" t="str">
            <v>*USA/CANADA</v>
          </cell>
        </row>
        <row r="1257">
          <cell r="A1257" t="str">
            <v>WEST EUROPE</v>
          </cell>
        </row>
        <row r="1258">
          <cell r="A1258" t="str">
            <v>JAPAN</v>
          </cell>
        </row>
        <row r="1259">
          <cell r="A1259" t="str">
            <v>ASIA PACIFIC+</v>
          </cell>
        </row>
        <row r="1260">
          <cell r="A1260" t="str">
            <v>**WORLD-WIDE DOLLARS</v>
          </cell>
        </row>
        <row r="1265">
          <cell r="A1265" t="str">
            <v xml:space="preserve">                                                            ORDERS (3 MONTH AVERAGE) 000's OMITTED</v>
          </cell>
        </row>
        <row r="1268">
          <cell r="A1268" t="str">
            <v>TOTAL SEMICONDUCTOR</v>
          </cell>
        </row>
        <row r="1269">
          <cell r="A1269" t="str">
            <v>OEM USA/CAN</v>
          </cell>
        </row>
        <row r="1270">
          <cell r="A1270" t="str">
            <v>DIST USA/CAN</v>
          </cell>
        </row>
        <row r="1271">
          <cell r="A1271" t="str">
            <v>*USA/CANADA</v>
          </cell>
        </row>
        <row r="1272">
          <cell r="A1272" t="str">
            <v>WEST EUROPE</v>
          </cell>
        </row>
        <row r="1273">
          <cell r="A1273" t="str">
            <v>JAPAN</v>
          </cell>
        </row>
        <row r="1274">
          <cell r="A1274" t="str">
            <v>ASIA PACIFIC+</v>
          </cell>
        </row>
        <row r="1275">
          <cell r="A1275" t="str">
            <v>**WORLD-WIDE</v>
          </cell>
        </row>
        <row r="1276">
          <cell r="A1276" t="str">
            <v xml:space="preserve">   DOLLARS</v>
          </cell>
        </row>
        <row r="1277">
          <cell r="A1277" t="str">
            <v>-  -  -  -  -  -</v>
          </cell>
        </row>
        <row r="1278">
          <cell r="A1278" t="str">
            <v>OEM USA</v>
          </cell>
        </row>
        <row r="1279">
          <cell r="A1279" t="str">
            <v>DISTRIBUTOR USA</v>
          </cell>
        </row>
        <row r="1280">
          <cell r="A1280" t="str">
            <v>*USA/CANADA</v>
          </cell>
        </row>
        <row r="1281">
          <cell r="A1281" t="str">
            <v>WEST EUROPE</v>
          </cell>
        </row>
        <row r="1282">
          <cell r="A1282" t="str">
            <v>JAPAN</v>
          </cell>
        </row>
        <row r="1283">
          <cell r="A1283" t="str">
            <v>ASIA PACIFIC+</v>
          </cell>
        </row>
        <row r="1284">
          <cell r="A1284" t="str">
            <v>**WORLD-WIDE DOLLARS</v>
          </cell>
        </row>
        <row r="1291">
          <cell r="A1291" t="str">
            <v>Cell Name</v>
          </cell>
        </row>
        <row r="1292">
          <cell r="A1292" t="str">
            <v>-----------------</v>
          </cell>
        </row>
        <row r="1293">
          <cell r="A1293" t="str">
            <v>TOTAL DIODES</v>
          </cell>
        </row>
        <row r="1294">
          <cell r="A1294" t="str">
            <v xml:space="preserve"> SMALL SIGNAL JUNCTION DIODE</v>
          </cell>
        </row>
        <row r="1295">
          <cell r="A1295" t="str">
            <v xml:space="preserve"> DIS VOL REF AND REG DIODES</v>
          </cell>
        </row>
        <row r="1296">
          <cell r="A1296" t="str">
            <v>SMALL SIGNAL TRANSISTORS</v>
          </cell>
        </row>
        <row r="1297">
          <cell r="A1297" t="str">
            <v xml:space="preserve"> BIPOLAR SMALL SIGNAL TRANS.</v>
          </cell>
        </row>
        <row r="1298">
          <cell r="A1298" t="str">
            <v xml:space="preserve"> FIELD EFFECT TRANSISTORS</v>
          </cell>
        </row>
        <row r="1299">
          <cell r="A1299" t="str">
            <v>TOTAL POWER TRANSISTORS</v>
          </cell>
        </row>
        <row r="1300">
          <cell r="A1300" t="str">
            <v xml:space="preserve"> RF AND MICROWAVE POWER TRAN</v>
          </cell>
        </row>
        <row r="1301">
          <cell r="A1301" t="str">
            <v xml:space="preserve"> REGULAR POWER TRANSISTORS</v>
          </cell>
        </row>
        <row r="1302">
          <cell r="A1302" t="str">
            <v xml:space="preserve"> FIELD EFFECT GEN. PUR. TRAN</v>
          </cell>
        </row>
        <row r="1303">
          <cell r="A1303" t="str">
            <v>TOTAL RECTIFIERS</v>
          </cell>
        </row>
        <row r="1304">
          <cell r="A1304" t="str">
            <v xml:space="preserve"> RECTIFIERS, 0.5 - 3.0 AMPS</v>
          </cell>
        </row>
        <row r="1305">
          <cell r="A1305" t="str">
            <v xml:space="preserve"> RECTIFIERS, 3.1 - 35 AMPS</v>
          </cell>
        </row>
        <row r="1306">
          <cell r="A1306" t="str">
            <v xml:space="preserve"> RECTIFIERS, ABOVE 35 AMPS</v>
          </cell>
        </row>
        <row r="1307">
          <cell r="A1307" t="str">
            <v>TOTAL THYRISTORS</v>
          </cell>
        </row>
        <row r="1308">
          <cell r="A1308" t="str">
            <v xml:space="preserve"> THYRISTORS, 0 - 55 AMPS</v>
          </cell>
        </row>
        <row r="1309">
          <cell r="A1309" t="str">
            <v xml:space="preserve"> THYRISTORS, ABOVE 55 AMPS</v>
          </cell>
        </row>
        <row r="1310">
          <cell r="A1310" t="str">
            <v>TOTAL OTHER DISCRETE</v>
          </cell>
        </row>
        <row r="1311">
          <cell r="A1311" t="str">
            <v xml:space="preserve"> MICROWAVE DIODES</v>
          </cell>
        </row>
        <row r="1312">
          <cell r="A1312" t="str">
            <v xml:space="preserve"> ALL OTHER DISCRETE</v>
          </cell>
        </row>
        <row r="1313">
          <cell r="A1313" t="str">
            <v xml:space="preserve"> TOTAL OPTOELECTRONICS</v>
          </cell>
        </row>
        <row r="1314">
          <cell r="A1314" t="str">
            <v xml:space="preserve"> DISPLAYS</v>
          </cell>
        </row>
        <row r="1315">
          <cell r="A1315" t="str">
            <v xml:space="preserve"> LAMPS</v>
          </cell>
        </row>
        <row r="1316">
          <cell r="A1316" t="str">
            <v xml:space="preserve"> COUPLERS</v>
          </cell>
        </row>
        <row r="1317">
          <cell r="A1317" t="str">
            <v xml:space="preserve"> LASER DEVICES</v>
          </cell>
        </row>
        <row r="1318">
          <cell r="A1318" t="str">
            <v xml:space="preserve"> CCD &amp; OTHER IMAGE SENSORS</v>
          </cell>
        </row>
        <row r="1319">
          <cell r="A1319" t="str">
            <v xml:space="preserve"> OTHER OPTOELECTRONICS</v>
          </cell>
        </row>
        <row r="1320">
          <cell r="A1320" t="str">
            <v>TOTAL DISC &amp; OPTOELECTRONICS</v>
          </cell>
        </row>
        <row r="1321">
          <cell r="A1321" t="str">
            <v>TOTAL DIGITAL BIPOLAR</v>
          </cell>
        </row>
        <row r="1322">
          <cell r="A1322" t="str">
            <v xml:space="preserve"> _x000C_ 1/30/93</v>
          </cell>
        </row>
        <row r="1325">
          <cell r="A1325" t="str">
            <v>Cell Name</v>
          </cell>
        </row>
        <row r="1326">
          <cell r="A1326" t="str">
            <v>-----------------</v>
          </cell>
        </row>
        <row r="1327">
          <cell r="A1327" t="str">
            <v xml:space="preserve"> ECL GENERAL PURPOSE LOGIC</v>
          </cell>
        </row>
        <row r="1328">
          <cell r="A1328" t="str">
            <v xml:space="preserve"> SCHOTTKY/OTHER GEN PUR LOGI</v>
          </cell>
        </row>
        <row r="1329">
          <cell r="A1329" t="str">
            <v xml:space="preserve"> GATE ARRAY AND STANDARD CEL</v>
          </cell>
        </row>
        <row r="1330">
          <cell r="A1330" t="str">
            <v xml:space="preserve"> MPU/MCU/MPR</v>
          </cell>
        </row>
        <row r="1331">
          <cell r="A1331" t="str">
            <v xml:space="preserve"> FIELD PROGRAMMABLE LOGIC</v>
          </cell>
        </row>
        <row r="1332">
          <cell r="A1332" t="str">
            <v xml:space="preserve"> OTHER SPECIAL PURPOSE LOGIC</v>
          </cell>
        </row>
        <row r="1333">
          <cell r="A1333" t="str">
            <v xml:space="preserve">   BIPOLAR MEMORY</v>
          </cell>
        </row>
        <row r="1334">
          <cell r="A1334" t="str">
            <v>TOTAL ANALOG</v>
          </cell>
        </row>
        <row r="1335">
          <cell r="A1335" t="str">
            <v xml:space="preserve"> AMPLIFIERS</v>
          </cell>
        </row>
        <row r="1336">
          <cell r="A1336" t="str">
            <v xml:space="preserve"> INTERFACE</v>
          </cell>
        </row>
        <row r="1337">
          <cell r="A1337" t="str">
            <v xml:space="preserve"> SPECIAL CONSUMER CIRCUITS</v>
          </cell>
        </row>
        <row r="1338">
          <cell r="A1338" t="str">
            <v xml:space="preserve"> VOLTAGE REGULATORS AND REF</v>
          </cell>
        </row>
        <row r="1339">
          <cell r="A1339" t="str">
            <v xml:space="preserve"> DATA CONVERSION CIRCUITS</v>
          </cell>
        </row>
        <row r="1340">
          <cell r="A1340" t="str">
            <v xml:space="preserve"> COMPARATORS</v>
          </cell>
        </row>
        <row r="1341">
          <cell r="A1341" t="str">
            <v xml:space="preserve"> OTHER LINEAR</v>
          </cell>
        </row>
        <row r="1342">
          <cell r="A1342" t="str">
            <v>TOTAL MOS MICRO</v>
          </cell>
        </row>
        <row r="1343">
          <cell r="A1343" t="str">
            <v xml:space="preserve">  MOS MPU</v>
          </cell>
        </row>
        <row r="1344">
          <cell r="A1344" t="str">
            <v xml:space="preserve">    8 BIT</v>
          </cell>
        </row>
        <row r="1345">
          <cell r="A1345" t="str">
            <v xml:space="preserve">    16 BIT</v>
          </cell>
        </row>
        <row r="1346">
          <cell r="A1346" t="str">
            <v xml:space="preserve">    32 BIT OR GREATER CISC</v>
          </cell>
        </row>
        <row r="1347">
          <cell r="A1347" t="str">
            <v xml:space="preserve">    32 BIT OR GREATER RISC</v>
          </cell>
        </row>
        <row r="1348">
          <cell r="A1348" t="str">
            <v xml:space="preserve">  MOS MCU</v>
          </cell>
        </row>
        <row r="1349">
          <cell r="A1349" t="str">
            <v xml:space="preserve">    4 BIT</v>
          </cell>
        </row>
        <row r="1350">
          <cell r="A1350" t="str">
            <v xml:space="preserve">    8 BIT</v>
          </cell>
        </row>
        <row r="1351">
          <cell r="A1351" t="str">
            <v xml:space="preserve">    16 BIT OR GREATER</v>
          </cell>
        </row>
        <row r="1352">
          <cell r="A1352" t="str">
            <v xml:space="preserve">    DSP</v>
          </cell>
        </row>
        <row r="1353">
          <cell r="A1353" t="str">
            <v xml:space="preserve">  MOS MPR</v>
          </cell>
        </row>
        <row r="1354">
          <cell r="A1354" t="str">
            <v>TOTAL N+PMOS LOGIC</v>
          </cell>
        </row>
        <row r="1355">
          <cell r="A1355" t="str">
            <v>TOTAL CMOS LOGIC</v>
          </cell>
        </row>
        <row r="1356">
          <cell r="A1356" t="str">
            <v>TOTAL MOS LOGIC</v>
          </cell>
        </row>
        <row r="1357">
          <cell r="A1357" t="str">
            <v>TOTAL MOS AND MICRO</v>
          </cell>
        </row>
        <row r="1358">
          <cell r="A1358" t="str">
            <v xml:space="preserve"> _x000C_ 1/30/93</v>
          </cell>
        </row>
        <row r="1361">
          <cell r="A1361" t="str">
            <v>Cell Name</v>
          </cell>
        </row>
        <row r="1362">
          <cell r="A1362" t="str">
            <v>-----------------</v>
          </cell>
        </row>
        <row r="1363">
          <cell r="A1363" t="str">
            <v>TOTAL MOS MEMORY</v>
          </cell>
        </row>
        <row r="1364">
          <cell r="A1364" t="str">
            <v xml:space="preserve"> TOTAL MOS DRAM</v>
          </cell>
        </row>
        <row r="1365">
          <cell r="A1365" t="str">
            <v xml:space="preserve"> TOTAL MOS SRAM</v>
          </cell>
        </row>
        <row r="1366">
          <cell r="A1366" t="str">
            <v xml:space="preserve"> TOTAL MOS MASK PROG ROM</v>
          </cell>
        </row>
        <row r="1367">
          <cell r="A1367" t="str">
            <v xml:space="preserve"> MOS EPROM</v>
          </cell>
        </row>
        <row r="1368">
          <cell r="A1368" t="str">
            <v xml:space="preserve"> MOS EEPROM &amp; OTHER MEMORY</v>
          </cell>
        </row>
        <row r="1369">
          <cell r="A1369" t="str">
            <v>TOTAL MONOLITHIC INTEGRATED</v>
          </cell>
        </row>
        <row r="1370">
          <cell r="A1370" t="str">
            <v>TOTAL SEMICONDUCTOR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  <sheetName val="SUINORTH"/>
      <sheetName val="Aladdin Macro1"/>
      <sheetName val="fauji"/>
      <sheetName val="#REF"/>
      <sheetName val="dail-sm"/>
      <sheetName val="WSheet"/>
      <sheetName val="SE_Output"/>
      <sheetName val="PP&amp;E"/>
      <sheetName val="links"/>
      <sheetName val="Model"/>
      <sheetName val="Aladdin"/>
      <sheetName val="subs"/>
      <sheetName val="Summary"/>
      <sheetName val="Splits"/>
      <sheetName val="Debt"/>
      <sheetName val="Reported Financials"/>
      <sheetName val="DCF &amp; EVA"/>
      <sheetName val="Assumption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For report"/>
      <sheetName val="updated quarterly results"/>
      <sheetName val="em"/>
      <sheetName val="Key ratios"/>
      <sheetName val="Cost structure final"/>
      <sheetName val="Key assumptions"/>
      <sheetName val="M&amp;A"/>
      <sheetName val="for report 2"/>
      <sheetName val="ACE-IN"/>
      <sheetName val="DCF Final"/>
      <sheetName val="Rolling Links"/>
      <sheetName val="Forecasts_VDF"/>
      <sheetName val="Repl cost"/>
      <sheetName val="Significant data"/>
      <sheetName val="For Amay"/>
      <sheetName val="Segmentwise"/>
      <sheetName val="Sensitivity"/>
      <sheetName val="Table"/>
      <sheetName val="Results"/>
      <sheetName val="key earnings changes"/>
      <sheetName val="Prices"/>
      <sheetName val="Cost structure prelim"/>
      <sheetName val="DB Sheet"/>
      <sheetName val="Prodn"/>
      <sheetName val="Link"/>
      <sheetName val="Figure"/>
      <sheetName val="prjctn"/>
      <sheetName val="price comparison"/>
      <sheetName val="back-up"/>
      <sheetName val="long term funds flow"/>
      <sheetName val=" funds flow with conversion"/>
      <sheetName val="eva"/>
      <sheetName val="SummaryData"/>
    </sheetNames>
    <sheetDataSet>
      <sheetData sheetId="0" refreshError="1"/>
      <sheetData sheetId="1" refreshError="1"/>
      <sheetData sheetId="2" refreshError="1">
        <row r="415">
          <cell r="Z415">
            <v>1163.9000000000001</v>
          </cell>
          <cell r="AB415">
            <v>1410.9367999999999</v>
          </cell>
          <cell r="AD415">
            <v>1806.8436666666664</v>
          </cell>
          <cell r="AF415">
            <v>941.84099999999989</v>
          </cell>
        </row>
        <row r="418">
          <cell r="AF418">
            <v>4679.2950000000001</v>
          </cell>
        </row>
        <row r="428">
          <cell r="Z428">
            <v>1247.7</v>
          </cell>
          <cell r="AB428">
            <v>1206.0089936511665</v>
          </cell>
          <cell r="AD428">
            <v>1402.3989871554784</v>
          </cell>
          <cell r="AF428">
            <v>1881.2940349250148</v>
          </cell>
        </row>
        <row r="518">
          <cell r="AF518">
            <v>600</v>
          </cell>
        </row>
        <row r="549">
          <cell r="Z549">
            <v>6443.1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For report"/>
      <sheetName val="em"/>
      <sheetName val="ACE-IN"/>
      <sheetName val="for report 2"/>
      <sheetName val="DCF Final"/>
      <sheetName val="Key ratios"/>
      <sheetName val="updated quarterly results"/>
      <sheetName val="Rolling Links"/>
      <sheetName val="Forecasts_VDF"/>
      <sheetName val="Repl cost"/>
      <sheetName val="Significant data"/>
      <sheetName val="For Amay"/>
      <sheetName val="Segmentwise"/>
      <sheetName val="Sensitivity"/>
      <sheetName val="Table"/>
      <sheetName val="Results"/>
      <sheetName val="key earnings changes"/>
      <sheetName val="Prices"/>
      <sheetName val="Cost structure prelim"/>
      <sheetName val="Cost structure final"/>
      <sheetName val="Key assumptions"/>
      <sheetName val="DB Sheet"/>
      <sheetName val="Prodn"/>
      <sheetName val="Link"/>
      <sheetName val="Figure"/>
      <sheetName val="prjctn"/>
      <sheetName val="price comparison"/>
      <sheetName val="back-up"/>
      <sheetName val="long term funds flow"/>
      <sheetName val=" funds flow with conversion"/>
      <sheetName val="eva"/>
      <sheetName val="SummaryData"/>
    </sheetNames>
    <sheetDataSet>
      <sheetData sheetId="0" refreshError="1"/>
      <sheetData sheetId="1" refreshError="1">
        <row r="410">
          <cell r="V410">
            <v>0</v>
          </cell>
          <cell r="X410">
            <v>0</v>
          </cell>
          <cell r="Z410">
            <v>0</v>
          </cell>
          <cell r="AB410">
            <v>0</v>
          </cell>
          <cell r="AD410">
            <v>2.2799999999999994</v>
          </cell>
          <cell r="AF410">
            <v>2.2800000000000002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Russia vs Intl (2)"/>
      <sheetName val="Monthly"/>
      <sheetName val="FAME Persistence"/>
      <sheetName val="Geo BReak out charts"/>
      <sheetName val="FRGNRG"/>
      <sheetName val="Geo"/>
      <sheetName val="Oil history"/>
      <sheetName val="Mini weekly 2"/>
      <sheetName val="Tables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1">
          <cell r="A1" t="str">
            <v>Hughes Christensen Int'l Report</v>
          </cell>
        </row>
        <row r="2">
          <cell r="A2" t="str">
            <v>Active Rotary Rigs in Free World Outside North America - Page 1</v>
          </cell>
        </row>
        <row r="5">
          <cell r="D5" t="str">
            <v>Europe</v>
          </cell>
          <cell r="G5" t="str">
            <v>Pacific</v>
          </cell>
          <cell r="H5" t="str">
            <v>Total</v>
          </cell>
        </row>
        <row r="6">
          <cell r="B6" t="str">
            <v>Western</v>
          </cell>
          <cell r="D6" t="str">
            <v>Africa</v>
          </cell>
          <cell r="G6" t="str">
            <v>Far East</v>
          </cell>
          <cell r="H6" t="str">
            <v>Non-</v>
          </cell>
        </row>
        <row r="7">
          <cell r="B7" t="str">
            <v>Hemisphere</v>
          </cell>
          <cell r="D7" t="str">
            <v>Mid East</v>
          </cell>
          <cell r="G7" t="str">
            <v>Australia</v>
          </cell>
          <cell r="H7" t="str">
            <v>North America</v>
          </cell>
        </row>
        <row r="9">
          <cell r="A9" t="str">
            <v xml:space="preserve"> </v>
          </cell>
          <cell r="B9" t="str">
            <v xml:space="preserve">   Total</v>
          </cell>
          <cell r="D9" t="str">
            <v xml:space="preserve">   Total</v>
          </cell>
          <cell r="G9" t="str">
            <v>Total</v>
          </cell>
          <cell r="H9" t="str">
            <v xml:space="preserve">   Total</v>
          </cell>
        </row>
        <row r="11">
          <cell r="A11">
            <v>1977</v>
          </cell>
        </row>
        <row r="12">
          <cell r="A12" t="str">
            <v>January</v>
          </cell>
          <cell r="B12">
            <v>329</v>
          </cell>
          <cell r="D12">
            <v>448</v>
          </cell>
          <cell r="G12">
            <v>160</v>
          </cell>
          <cell r="H12">
            <v>937</v>
          </cell>
        </row>
        <row r="13">
          <cell r="A13" t="str">
            <v>February</v>
          </cell>
          <cell r="B13">
            <v>327</v>
          </cell>
          <cell r="D13">
            <v>476</v>
          </cell>
          <cell r="G13">
            <v>159</v>
          </cell>
          <cell r="H13">
            <v>962</v>
          </cell>
        </row>
        <row r="14">
          <cell r="A14" t="str">
            <v>March</v>
          </cell>
          <cell r="B14">
            <v>329</v>
          </cell>
          <cell r="D14">
            <v>489</v>
          </cell>
          <cell r="G14">
            <v>158</v>
          </cell>
          <cell r="H14">
            <v>976</v>
          </cell>
        </row>
        <row r="15">
          <cell r="A15" t="str">
            <v>April</v>
          </cell>
          <cell r="B15">
            <v>324</v>
          </cell>
          <cell r="D15">
            <v>485</v>
          </cell>
          <cell r="G15">
            <v>167</v>
          </cell>
          <cell r="H15">
            <v>976</v>
          </cell>
        </row>
        <row r="16">
          <cell r="A16" t="str">
            <v>May</v>
          </cell>
          <cell r="B16">
            <v>325</v>
          </cell>
          <cell r="D16">
            <v>495</v>
          </cell>
          <cell r="G16">
            <v>167</v>
          </cell>
          <cell r="H16">
            <v>987</v>
          </cell>
        </row>
        <row r="17">
          <cell r="A17" t="str">
            <v>June</v>
          </cell>
          <cell r="B17">
            <v>320</v>
          </cell>
          <cell r="D17">
            <v>505</v>
          </cell>
          <cell r="G17">
            <v>166</v>
          </cell>
          <cell r="H17">
            <v>991</v>
          </cell>
        </row>
        <row r="18">
          <cell r="A18" t="str">
            <v>July</v>
          </cell>
          <cell r="B18">
            <v>337</v>
          </cell>
          <cell r="D18">
            <v>493</v>
          </cell>
          <cell r="G18">
            <v>170</v>
          </cell>
          <cell r="H18">
            <v>1000</v>
          </cell>
        </row>
        <row r="19">
          <cell r="A19" t="str">
            <v>August</v>
          </cell>
          <cell r="B19">
            <v>336</v>
          </cell>
          <cell r="D19">
            <v>513</v>
          </cell>
          <cell r="G19">
            <v>164</v>
          </cell>
          <cell r="H19">
            <v>1013</v>
          </cell>
        </row>
        <row r="20">
          <cell r="A20" t="str">
            <v>September</v>
          </cell>
          <cell r="B20">
            <v>337</v>
          </cell>
          <cell r="D20">
            <v>517</v>
          </cell>
          <cell r="G20">
            <v>165</v>
          </cell>
          <cell r="H20">
            <v>1019</v>
          </cell>
        </row>
        <row r="21">
          <cell r="A21" t="str">
            <v>October</v>
          </cell>
          <cell r="B21">
            <v>332</v>
          </cell>
          <cell r="D21">
            <v>528</v>
          </cell>
          <cell r="G21">
            <v>170</v>
          </cell>
          <cell r="H21">
            <v>1030</v>
          </cell>
        </row>
        <row r="22">
          <cell r="A22" t="str">
            <v>November</v>
          </cell>
          <cell r="B22">
            <v>353</v>
          </cell>
          <cell r="D22">
            <v>509</v>
          </cell>
          <cell r="G22">
            <v>171</v>
          </cell>
          <cell r="H22">
            <v>1033</v>
          </cell>
        </row>
        <row r="23">
          <cell r="A23" t="str">
            <v>December</v>
          </cell>
          <cell r="B23">
            <v>353</v>
          </cell>
          <cell r="D23">
            <v>509</v>
          </cell>
          <cell r="G23">
            <v>182</v>
          </cell>
          <cell r="H23">
            <v>1044</v>
          </cell>
        </row>
        <row r="25">
          <cell r="A25" t="str">
            <v>Year</v>
          </cell>
          <cell r="B25">
            <v>333.5</v>
          </cell>
          <cell r="D25">
            <v>497.25</v>
          </cell>
          <cell r="G25">
            <v>166.58333333333334</v>
          </cell>
          <cell r="H25">
            <v>997.33333333333337</v>
          </cell>
        </row>
        <row r="28">
          <cell r="D28" t="str">
            <v>Europe</v>
          </cell>
          <cell r="G28" t="str">
            <v>Pacific</v>
          </cell>
          <cell r="H28" t="str">
            <v>Total</v>
          </cell>
        </row>
        <row r="29">
          <cell r="B29" t="str">
            <v>Western</v>
          </cell>
          <cell r="D29" t="str">
            <v>Africa</v>
          </cell>
          <cell r="G29" t="str">
            <v>Far East</v>
          </cell>
          <cell r="H29" t="str">
            <v>Non-</v>
          </cell>
        </row>
        <row r="30">
          <cell r="B30" t="str">
            <v>Hemisphere</v>
          </cell>
          <cell r="D30" t="str">
            <v>Mid East</v>
          </cell>
          <cell r="G30" t="str">
            <v>Australia</v>
          </cell>
          <cell r="H30" t="str">
            <v>North America</v>
          </cell>
        </row>
        <row r="32">
          <cell r="A32" t="str">
            <v xml:space="preserve"> </v>
          </cell>
          <cell r="B32" t="str">
            <v xml:space="preserve">   Total</v>
          </cell>
          <cell r="D32" t="str">
            <v xml:space="preserve">   Total</v>
          </cell>
          <cell r="G32" t="str">
            <v>Total</v>
          </cell>
          <cell r="H32" t="str">
            <v xml:space="preserve">   Total</v>
          </cell>
        </row>
        <row r="34">
          <cell r="A34">
            <v>1978</v>
          </cell>
        </row>
        <row r="35">
          <cell r="A35" t="str">
            <v>January</v>
          </cell>
          <cell r="B35">
            <v>351</v>
          </cell>
          <cell r="D35">
            <v>496</v>
          </cell>
          <cell r="G35">
            <v>182</v>
          </cell>
          <cell r="H35">
            <v>1029</v>
          </cell>
        </row>
        <row r="36">
          <cell r="A36" t="str">
            <v>February</v>
          </cell>
          <cell r="B36">
            <v>352</v>
          </cell>
          <cell r="D36">
            <v>491</v>
          </cell>
          <cell r="G36">
            <v>188</v>
          </cell>
          <cell r="H36">
            <v>1031</v>
          </cell>
        </row>
        <row r="37">
          <cell r="A37" t="str">
            <v>March</v>
          </cell>
          <cell r="B37">
            <v>359</v>
          </cell>
          <cell r="D37">
            <v>490</v>
          </cell>
          <cell r="G37">
            <v>188</v>
          </cell>
          <cell r="H37">
            <v>1037</v>
          </cell>
        </row>
        <row r="38">
          <cell r="B38">
            <v>354</v>
          </cell>
          <cell r="D38">
            <v>492.33333333333331</v>
          </cell>
          <cell r="G38">
            <v>186</v>
          </cell>
          <cell r="H38">
            <v>1032.3333333333333</v>
          </cell>
        </row>
        <row r="39">
          <cell r="A39" t="str">
            <v>April</v>
          </cell>
          <cell r="B39">
            <v>359</v>
          </cell>
          <cell r="D39">
            <v>508</v>
          </cell>
          <cell r="G39">
            <v>194</v>
          </cell>
          <cell r="H39">
            <v>1061</v>
          </cell>
        </row>
        <row r="40">
          <cell r="A40" t="str">
            <v>May</v>
          </cell>
          <cell r="B40">
            <v>368</v>
          </cell>
          <cell r="D40">
            <v>550</v>
          </cell>
          <cell r="G40">
            <v>189</v>
          </cell>
          <cell r="H40">
            <v>1107</v>
          </cell>
        </row>
        <row r="41">
          <cell r="A41" t="str">
            <v>June</v>
          </cell>
          <cell r="B41">
            <v>366</v>
          </cell>
          <cell r="D41">
            <v>524</v>
          </cell>
          <cell r="G41">
            <v>184</v>
          </cell>
          <cell r="H41">
            <v>1074</v>
          </cell>
        </row>
        <row r="42">
          <cell r="B42">
            <v>364.33333333333331</v>
          </cell>
          <cell r="D42">
            <v>527.33333333333337</v>
          </cell>
          <cell r="G42">
            <v>189</v>
          </cell>
          <cell r="H42">
            <v>1080.6666666666667</v>
          </cell>
        </row>
        <row r="43">
          <cell r="A43" t="str">
            <v>July</v>
          </cell>
          <cell r="B43">
            <v>391</v>
          </cell>
          <cell r="D43">
            <v>496</v>
          </cell>
          <cell r="G43">
            <v>187</v>
          </cell>
          <cell r="H43">
            <v>1074</v>
          </cell>
        </row>
        <row r="44">
          <cell r="A44" t="str">
            <v>August</v>
          </cell>
          <cell r="B44">
            <v>390</v>
          </cell>
          <cell r="D44">
            <v>496</v>
          </cell>
          <cell r="G44">
            <v>191</v>
          </cell>
          <cell r="H44">
            <v>1077</v>
          </cell>
        </row>
        <row r="45">
          <cell r="A45" t="str">
            <v>September</v>
          </cell>
          <cell r="B45">
            <v>392</v>
          </cell>
          <cell r="D45">
            <v>489</v>
          </cell>
          <cell r="G45">
            <v>193</v>
          </cell>
          <cell r="H45">
            <v>1074</v>
          </cell>
        </row>
        <row r="46">
          <cell r="B46">
            <v>391</v>
          </cell>
          <cell r="D46">
            <v>493.66666666666669</v>
          </cell>
          <cell r="G46">
            <v>190.33333333333334</v>
          </cell>
          <cell r="H46">
            <v>1075</v>
          </cell>
        </row>
        <row r="47">
          <cell r="A47" t="str">
            <v>October</v>
          </cell>
          <cell r="B47">
            <v>395</v>
          </cell>
          <cell r="D47">
            <v>483</v>
          </cell>
          <cell r="G47">
            <v>199</v>
          </cell>
          <cell r="H47">
            <v>1077</v>
          </cell>
        </row>
        <row r="48">
          <cell r="A48" t="str">
            <v>November</v>
          </cell>
          <cell r="B48">
            <v>397</v>
          </cell>
          <cell r="D48">
            <v>510</v>
          </cell>
          <cell r="G48">
            <v>199</v>
          </cell>
          <cell r="H48">
            <v>1106</v>
          </cell>
        </row>
        <row r="49">
          <cell r="A49" t="str">
            <v>December</v>
          </cell>
          <cell r="B49">
            <v>402</v>
          </cell>
          <cell r="D49">
            <v>517</v>
          </cell>
          <cell r="G49">
            <v>199</v>
          </cell>
          <cell r="H49">
            <v>1118</v>
          </cell>
        </row>
        <row r="50">
          <cell r="B50">
            <v>398</v>
          </cell>
          <cell r="D50">
            <v>503.33333333333331</v>
          </cell>
          <cell r="G50">
            <v>199</v>
          </cell>
          <cell r="H50">
            <v>1100.3333333333333</v>
          </cell>
        </row>
        <row r="51">
          <cell r="A51" t="str">
            <v>Year</v>
          </cell>
          <cell r="B51">
            <v>376.83333333333331</v>
          </cell>
          <cell r="D51">
            <v>504.16666666666669</v>
          </cell>
          <cell r="G51">
            <v>191.08333333333334</v>
          </cell>
          <cell r="H51">
            <v>1072.0833333333333</v>
          </cell>
        </row>
        <row r="53">
          <cell r="D53" t="str">
            <v>Europe</v>
          </cell>
          <cell r="G53" t="str">
            <v>Pacific</v>
          </cell>
          <cell r="H53" t="str">
            <v>Total</v>
          </cell>
        </row>
        <row r="54">
          <cell r="B54" t="str">
            <v>Western</v>
          </cell>
          <cell r="D54" t="str">
            <v>Africa</v>
          </cell>
          <cell r="G54" t="str">
            <v>Far East</v>
          </cell>
          <cell r="H54" t="str">
            <v>Non-</v>
          </cell>
        </row>
        <row r="55">
          <cell r="B55" t="str">
            <v>Hemisphere</v>
          </cell>
          <cell r="D55" t="str">
            <v>Mid East</v>
          </cell>
          <cell r="G55" t="str">
            <v>Australia</v>
          </cell>
          <cell r="H55" t="str">
            <v>North America</v>
          </cell>
        </row>
        <row r="57">
          <cell r="A57" t="str">
            <v xml:space="preserve"> </v>
          </cell>
          <cell r="B57" t="str">
            <v xml:space="preserve">   Total</v>
          </cell>
          <cell r="D57" t="str">
            <v xml:space="preserve">   Total</v>
          </cell>
          <cell r="G57" t="str">
            <v>Total</v>
          </cell>
          <cell r="H57" t="str">
            <v xml:space="preserve">   Total</v>
          </cell>
        </row>
        <row r="59">
          <cell r="A59">
            <v>1979</v>
          </cell>
        </row>
        <row r="60">
          <cell r="A60" t="str">
            <v>January</v>
          </cell>
          <cell r="B60">
            <v>400</v>
          </cell>
          <cell r="D60">
            <v>502</v>
          </cell>
          <cell r="G60">
            <v>205</v>
          </cell>
          <cell r="H60">
            <v>1107</v>
          </cell>
        </row>
        <row r="61">
          <cell r="A61" t="str">
            <v>February</v>
          </cell>
          <cell r="B61">
            <v>424</v>
          </cell>
          <cell r="D61">
            <v>460</v>
          </cell>
          <cell r="G61">
            <v>206</v>
          </cell>
          <cell r="H61">
            <v>1090</v>
          </cell>
        </row>
        <row r="62">
          <cell r="A62" t="str">
            <v>March</v>
          </cell>
          <cell r="B62">
            <v>418</v>
          </cell>
          <cell r="D62">
            <v>466</v>
          </cell>
          <cell r="G62">
            <v>213</v>
          </cell>
          <cell r="H62">
            <v>1097</v>
          </cell>
        </row>
        <row r="63">
          <cell r="B63">
            <v>414</v>
          </cell>
          <cell r="D63">
            <v>476</v>
          </cell>
          <cell r="G63">
            <v>208</v>
          </cell>
          <cell r="H63">
            <v>1098</v>
          </cell>
        </row>
        <row r="64">
          <cell r="A64" t="str">
            <v>April</v>
          </cell>
          <cell r="B64">
            <v>426</v>
          </cell>
          <cell r="D64">
            <v>473</v>
          </cell>
          <cell r="G64">
            <v>209</v>
          </cell>
          <cell r="H64">
            <v>1108</v>
          </cell>
        </row>
        <row r="65">
          <cell r="A65" t="str">
            <v>May</v>
          </cell>
          <cell r="B65">
            <v>429</v>
          </cell>
          <cell r="D65">
            <v>472</v>
          </cell>
          <cell r="G65">
            <v>210</v>
          </cell>
          <cell r="H65">
            <v>1111</v>
          </cell>
        </row>
        <row r="66">
          <cell r="A66" t="str">
            <v>June</v>
          </cell>
          <cell r="B66">
            <v>434</v>
          </cell>
          <cell r="D66">
            <v>471</v>
          </cell>
          <cell r="G66">
            <v>213</v>
          </cell>
          <cell r="H66">
            <v>1118</v>
          </cell>
        </row>
        <row r="67">
          <cell r="B67">
            <v>429.66666666666669</v>
          </cell>
          <cell r="D67">
            <v>472</v>
          </cell>
          <cell r="G67">
            <v>210.66666666666666</v>
          </cell>
          <cell r="H67">
            <v>1112.3333333333333</v>
          </cell>
        </row>
        <row r="68">
          <cell r="A68" t="str">
            <v>July</v>
          </cell>
          <cell r="B68">
            <v>435</v>
          </cell>
          <cell r="D68">
            <v>472</v>
          </cell>
          <cell r="G68">
            <v>212</v>
          </cell>
          <cell r="H68">
            <v>1119</v>
          </cell>
        </row>
        <row r="69">
          <cell r="A69" t="str">
            <v>August</v>
          </cell>
          <cell r="B69">
            <v>440</v>
          </cell>
          <cell r="D69">
            <v>492</v>
          </cell>
          <cell r="G69">
            <v>219</v>
          </cell>
          <cell r="H69">
            <v>1151</v>
          </cell>
        </row>
        <row r="70">
          <cell r="A70" t="str">
            <v>September</v>
          </cell>
          <cell r="B70">
            <v>445</v>
          </cell>
          <cell r="D70">
            <v>518</v>
          </cell>
          <cell r="G70">
            <v>223</v>
          </cell>
          <cell r="H70">
            <v>1186</v>
          </cell>
        </row>
        <row r="71">
          <cell r="B71">
            <v>440</v>
          </cell>
          <cell r="D71">
            <v>494</v>
          </cell>
          <cell r="G71">
            <v>218</v>
          </cell>
          <cell r="H71">
            <v>1152</v>
          </cell>
        </row>
        <row r="72">
          <cell r="A72" t="str">
            <v>October</v>
          </cell>
          <cell r="B72">
            <v>452</v>
          </cell>
          <cell r="D72">
            <v>515</v>
          </cell>
          <cell r="G72">
            <v>225</v>
          </cell>
          <cell r="H72">
            <v>1192</v>
          </cell>
        </row>
        <row r="73">
          <cell r="A73" t="str">
            <v>November</v>
          </cell>
          <cell r="B73">
            <v>460</v>
          </cell>
          <cell r="D73">
            <v>531</v>
          </cell>
          <cell r="G73">
            <v>228</v>
          </cell>
          <cell r="H73">
            <v>1219</v>
          </cell>
        </row>
        <row r="74">
          <cell r="A74" t="str">
            <v>December</v>
          </cell>
          <cell r="B74">
            <v>462</v>
          </cell>
          <cell r="D74">
            <v>523</v>
          </cell>
          <cell r="G74">
            <v>231</v>
          </cell>
          <cell r="H74">
            <v>1216</v>
          </cell>
        </row>
        <row r="75">
          <cell r="B75">
            <v>458</v>
          </cell>
          <cell r="D75">
            <v>523</v>
          </cell>
          <cell r="G75">
            <v>228</v>
          </cell>
          <cell r="H75">
            <v>1209</v>
          </cell>
        </row>
        <row r="76">
          <cell r="A76" t="str">
            <v>Year</v>
          </cell>
          <cell r="B76">
            <v>435.41666666666669</v>
          </cell>
          <cell r="D76">
            <v>491.25</v>
          </cell>
          <cell r="G76">
            <v>216.16666666666666</v>
          </cell>
          <cell r="H76">
            <v>1142.8333333333333</v>
          </cell>
        </row>
        <row r="79">
          <cell r="D79" t="str">
            <v>Europe</v>
          </cell>
          <cell r="G79" t="str">
            <v>Pacific</v>
          </cell>
          <cell r="H79" t="str">
            <v>Total</v>
          </cell>
        </row>
        <row r="80">
          <cell r="B80" t="str">
            <v>Western</v>
          </cell>
          <cell r="D80" t="str">
            <v>Africa</v>
          </cell>
          <cell r="G80" t="str">
            <v>Far East</v>
          </cell>
          <cell r="H80" t="str">
            <v>Non-</v>
          </cell>
        </row>
        <row r="81">
          <cell r="B81" t="str">
            <v>Hemisphere</v>
          </cell>
          <cell r="D81" t="str">
            <v>Mid East</v>
          </cell>
          <cell r="G81" t="str">
            <v>Australia</v>
          </cell>
          <cell r="H81" t="str">
            <v>North America</v>
          </cell>
        </row>
        <row r="83">
          <cell r="A83" t="str">
            <v xml:space="preserve"> </v>
          </cell>
          <cell r="B83" t="str">
            <v xml:space="preserve">   Total</v>
          </cell>
          <cell r="D83" t="str">
            <v xml:space="preserve">   Total</v>
          </cell>
          <cell r="G83" t="str">
            <v>Total</v>
          </cell>
          <cell r="H83" t="str">
            <v xml:space="preserve">   Total</v>
          </cell>
        </row>
        <row r="85">
          <cell r="A85">
            <v>1980</v>
          </cell>
        </row>
        <row r="86">
          <cell r="A86" t="str">
            <v>January</v>
          </cell>
          <cell r="B86">
            <v>458</v>
          </cell>
          <cell r="D86">
            <v>528</v>
          </cell>
          <cell r="G86">
            <v>230</v>
          </cell>
          <cell r="H86">
            <v>1216</v>
          </cell>
        </row>
        <row r="87">
          <cell r="A87" t="str">
            <v>February</v>
          </cell>
          <cell r="B87">
            <v>459</v>
          </cell>
          <cell r="D87">
            <v>537</v>
          </cell>
          <cell r="G87">
            <v>236</v>
          </cell>
          <cell r="H87">
            <v>1232</v>
          </cell>
        </row>
        <row r="88">
          <cell r="A88" t="str">
            <v>March</v>
          </cell>
          <cell r="B88">
            <v>462</v>
          </cell>
          <cell r="D88">
            <v>539</v>
          </cell>
          <cell r="G88">
            <v>238</v>
          </cell>
          <cell r="H88">
            <v>1239</v>
          </cell>
        </row>
        <row r="89">
          <cell r="B89">
            <v>459.66666666666669</v>
          </cell>
          <cell r="D89">
            <v>534.66666666666663</v>
          </cell>
          <cell r="G89">
            <v>234.66666666666666</v>
          </cell>
          <cell r="H89">
            <v>1229</v>
          </cell>
        </row>
        <row r="90">
          <cell r="A90" t="str">
            <v>April</v>
          </cell>
          <cell r="B90">
            <v>475</v>
          </cell>
          <cell r="D90">
            <v>536</v>
          </cell>
          <cell r="G90">
            <v>247</v>
          </cell>
          <cell r="H90">
            <v>1258</v>
          </cell>
        </row>
        <row r="91">
          <cell r="A91" t="str">
            <v>May</v>
          </cell>
          <cell r="B91">
            <v>475</v>
          </cell>
          <cell r="D91">
            <v>561</v>
          </cell>
          <cell r="G91">
            <v>251</v>
          </cell>
          <cell r="H91">
            <v>1287</v>
          </cell>
        </row>
        <row r="92">
          <cell r="A92" t="str">
            <v>June</v>
          </cell>
          <cell r="B92">
            <v>482</v>
          </cell>
          <cell r="D92">
            <v>561</v>
          </cell>
          <cell r="G92">
            <v>242</v>
          </cell>
          <cell r="H92">
            <v>1285</v>
          </cell>
        </row>
        <row r="93">
          <cell r="B93">
            <v>477.33333333333331</v>
          </cell>
          <cell r="D93">
            <v>552.66666666666663</v>
          </cell>
          <cell r="G93">
            <v>246.66666666666666</v>
          </cell>
          <cell r="H93">
            <v>1276.6666666666667</v>
          </cell>
        </row>
        <row r="94">
          <cell r="A94" t="str">
            <v>July</v>
          </cell>
          <cell r="B94">
            <v>475</v>
          </cell>
          <cell r="D94">
            <v>589</v>
          </cell>
          <cell r="G94">
            <v>244</v>
          </cell>
          <cell r="H94">
            <v>1308</v>
          </cell>
        </row>
        <row r="95">
          <cell r="A95" t="str">
            <v>August</v>
          </cell>
          <cell r="B95">
            <v>476</v>
          </cell>
          <cell r="D95">
            <v>577</v>
          </cell>
          <cell r="G95">
            <v>243</v>
          </cell>
          <cell r="H95">
            <v>1296</v>
          </cell>
        </row>
        <row r="96">
          <cell r="A96" t="str">
            <v>September</v>
          </cell>
          <cell r="B96">
            <v>477</v>
          </cell>
          <cell r="D96">
            <v>587</v>
          </cell>
          <cell r="G96">
            <v>248</v>
          </cell>
          <cell r="H96">
            <v>1312</v>
          </cell>
        </row>
        <row r="97">
          <cell r="B97">
            <v>476</v>
          </cell>
          <cell r="D97">
            <v>584.33333333333337</v>
          </cell>
          <cell r="G97">
            <v>245</v>
          </cell>
          <cell r="H97">
            <v>1305.3333333333333</v>
          </cell>
        </row>
        <row r="98">
          <cell r="A98" t="str">
            <v>October</v>
          </cell>
          <cell r="B98">
            <v>489</v>
          </cell>
          <cell r="D98">
            <v>611</v>
          </cell>
          <cell r="G98">
            <v>252</v>
          </cell>
          <cell r="H98">
            <v>1352</v>
          </cell>
        </row>
        <row r="99">
          <cell r="A99" t="str">
            <v>November</v>
          </cell>
          <cell r="B99">
            <v>499</v>
          </cell>
          <cell r="D99">
            <v>606</v>
          </cell>
          <cell r="G99">
            <v>253</v>
          </cell>
          <cell r="H99">
            <v>1358</v>
          </cell>
        </row>
        <row r="100">
          <cell r="A100" t="str">
            <v>December</v>
          </cell>
          <cell r="B100">
            <v>499</v>
          </cell>
          <cell r="D100">
            <v>597</v>
          </cell>
          <cell r="G100">
            <v>255</v>
          </cell>
          <cell r="H100">
            <v>1351</v>
          </cell>
        </row>
        <row r="101">
          <cell r="B101">
            <v>495.66666666666669</v>
          </cell>
          <cell r="D101">
            <v>604.66666666666663</v>
          </cell>
          <cell r="G101">
            <v>253.33333333333334</v>
          </cell>
          <cell r="H101">
            <v>1353.6666666666667</v>
          </cell>
        </row>
        <row r="102">
          <cell r="A102" t="str">
            <v>Year</v>
          </cell>
          <cell r="B102">
            <v>477.16666666666669</v>
          </cell>
          <cell r="D102">
            <v>569.08333333333337</v>
          </cell>
          <cell r="G102">
            <v>244.91666666666666</v>
          </cell>
          <cell r="H102">
            <v>1291.1666666666667</v>
          </cell>
        </row>
        <row r="104">
          <cell r="D104" t="str">
            <v>Europe</v>
          </cell>
          <cell r="G104" t="str">
            <v>Pacific</v>
          </cell>
          <cell r="H104" t="str">
            <v>Total</v>
          </cell>
        </row>
        <row r="105">
          <cell r="B105" t="str">
            <v>Western</v>
          </cell>
          <cell r="D105" t="str">
            <v>Africa</v>
          </cell>
          <cell r="G105" t="str">
            <v>Far East</v>
          </cell>
          <cell r="H105" t="str">
            <v>Non-</v>
          </cell>
        </row>
        <row r="106">
          <cell r="B106" t="str">
            <v>Hemisphere</v>
          </cell>
          <cell r="D106" t="str">
            <v>Mid East</v>
          </cell>
          <cell r="G106" t="str">
            <v>Australia</v>
          </cell>
          <cell r="H106" t="str">
            <v>North America</v>
          </cell>
        </row>
        <row r="108">
          <cell r="A108" t="str">
            <v xml:space="preserve"> </v>
          </cell>
          <cell r="B108" t="str">
            <v xml:space="preserve">   Total</v>
          </cell>
          <cell r="D108" t="str">
            <v xml:space="preserve">   Total</v>
          </cell>
          <cell r="G108" t="str">
            <v>Total</v>
          </cell>
          <cell r="H108" t="str">
            <v xml:space="preserve">   Total</v>
          </cell>
        </row>
        <row r="110">
          <cell r="A110">
            <v>1981</v>
          </cell>
        </row>
        <row r="111">
          <cell r="A111" t="str">
            <v>January</v>
          </cell>
          <cell r="B111">
            <v>489</v>
          </cell>
          <cell r="D111">
            <v>586</v>
          </cell>
          <cell r="G111">
            <v>260</v>
          </cell>
          <cell r="H111">
            <v>1335</v>
          </cell>
        </row>
        <row r="112">
          <cell r="A112" t="str">
            <v>February</v>
          </cell>
          <cell r="B112">
            <v>506</v>
          </cell>
          <cell r="D112">
            <v>605</v>
          </cell>
          <cell r="G112">
            <v>260</v>
          </cell>
          <cell r="H112">
            <v>1371</v>
          </cell>
        </row>
        <row r="113">
          <cell r="A113" t="str">
            <v>March</v>
          </cell>
          <cell r="B113">
            <v>518</v>
          </cell>
          <cell r="D113">
            <v>616</v>
          </cell>
          <cell r="G113">
            <v>266</v>
          </cell>
          <cell r="H113">
            <v>1400</v>
          </cell>
        </row>
        <row r="114">
          <cell r="B114">
            <v>504.33333333333331</v>
          </cell>
          <cell r="D114">
            <v>602.33333333333337</v>
          </cell>
          <cell r="G114">
            <v>262</v>
          </cell>
          <cell r="H114">
            <v>1368.6666666666667</v>
          </cell>
        </row>
        <row r="115">
          <cell r="A115" t="str">
            <v>April</v>
          </cell>
          <cell r="B115">
            <v>526</v>
          </cell>
          <cell r="D115">
            <v>585</v>
          </cell>
          <cell r="G115">
            <v>266</v>
          </cell>
          <cell r="H115">
            <v>1377</v>
          </cell>
        </row>
        <row r="116">
          <cell r="A116" t="str">
            <v>May</v>
          </cell>
          <cell r="B116">
            <v>525</v>
          </cell>
          <cell r="D116">
            <v>583</v>
          </cell>
          <cell r="G116">
            <v>266</v>
          </cell>
          <cell r="H116">
            <v>1374</v>
          </cell>
        </row>
        <row r="117">
          <cell r="A117" t="str">
            <v>June</v>
          </cell>
          <cell r="B117">
            <v>509</v>
          </cell>
          <cell r="D117">
            <v>583</v>
          </cell>
          <cell r="G117">
            <v>270</v>
          </cell>
          <cell r="H117">
            <v>1362</v>
          </cell>
        </row>
        <row r="118">
          <cell r="B118">
            <v>520</v>
          </cell>
          <cell r="D118">
            <v>583.66666666666663</v>
          </cell>
          <cell r="G118">
            <v>267.33333333333331</v>
          </cell>
          <cell r="H118">
            <v>1371</v>
          </cell>
        </row>
        <row r="119">
          <cell r="A119" t="str">
            <v>July</v>
          </cell>
          <cell r="B119">
            <v>522</v>
          </cell>
          <cell r="D119">
            <v>585</v>
          </cell>
          <cell r="G119">
            <v>268</v>
          </cell>
          <cell r="H119">
            <v>1375</v>
          </cell>
        </row>
        <row r="120">
          <cell r="A120" t="str">
            <v>August</v>
          </cell>
          <cell r="B120">
            <v>538</v>
          </cell>
          <cell r="D120">
            <v>584</v>
          </cell>
          <cell r="G120">
            <v>267</v>
          </cell>
          <cell r="H120">
            <v>1389</v>
          </cell>
        </row>
        <row r="121">
          <cell r="A121" t="str">
            <v>September</v>
          </cell>
          <cell r="B121">
            <v>530</v>
          </cell>
          <cell r="D121">
            <v>607</v>
          </cell>
          <cell r="G121">
            <v>284</v>
          </cell>
          <cell r="H121">
            <v>1421</v>
          </cell>
        </row>
        <row r="122">
          <cell r="B122">
            <v>530</v>
          </cell>
          <cell r="D122">
            <v>592</v>
          </cell>
          <cell r="G122">
            <v>273</v>
          </cell>
          <cell r="H122">
            <v>1395</v>
          </cell>
        </row>
        <row r="123">
          <cell r="A123" t="str">
            <v>October</v>
          </cell>
          <cell r="B123">
            <v>524</v>
          </cell>
          <cell r="D123">
            <v>608</v>
          </cell>
          <cell r="G123">
            <v>288</v>
          </cell>
          <cell r="H123">
            <v>1420</v>
          </cell>
        </row>
        <row r="124">
          <cell r="A124" t="str">
            <v>November</v>
          </cell>
          <cell r="B124">
            <v>529</v>
          </cell>
          <cell r="D124">
            <v>614</v>
          </cell>
          <cell r="G124">
            <v>285</v>
          </cell>
          <cell r="H124">
            <v>1428</v>
          </cell>
        </row>
        <row r="125">
          <cell r="A125" t="str">
            <v>December</v>
          </cell>
          <cell r="B125">
            <v>536</v>
          </cell>
          <cell r="D125">
            <v>620</v>
          </cell>
          <cell r="G125">
            <v>290</v>
          </cell>
          <cell r="H125">
            <v>1446</v>
          </cell>
        </row>
        <row r="126">
          <cell r="B126">
            <v>529.66666666666663</v>
          </cell>
          <cell r="D126">
            <v>614</v>
          </cell>
          <cell r="G126">
            <v>287.66666666666669</v>
          </cell>
          <cell r="H126">
            <v>1431.3333333333333</v>
          </cell>
        </row>
        <row r="127">
          <cell r="A127" t="str">
            <v>Year</v>
          </cell>
          <cell r="B127">
            <v>521</v>
          </cell>
          <cell r="D127">
            <v>598</v>
          </cell>
          <cell r="G127">
            <v>272.5</v>
          </cell>
          <cell r="H127">
            <v>1391.5</v>
          </cell>
        </row>
        <row r="129">
          <cell r="D129" t="str">
            <v>Europe</v>
          </cell>
          <cell r="G129" t="str">
            <v>Pacific</v>
          </cell>
          <cell r="H129" t="str">
            <v>Total</v>
          </cell>
        </row>
        <row r="130">
          <cell r="B130" t="str">
            <v>Western</v>
          </cell>
          <cell r="D130" t="str">
            <v>Africa</v>
          </cell>
          <cell r="G130" t="str">
            <v>Far East</v>
          </cell>
          <cell r="H130" t="str">
            <v>Non-</v>
          </cell>
        </row>
        <row r="131">
          <cell r="B131" t="str">
            <v>Hemisphere</v>
          </cell>
          <cell r="D131" t="str">
            <v>Mid East</v>
          </cell>
          <cell r="G131" t="str">
            <v>Australia</v>
          </cell>
          <cell r="H131" t="str">
            <v>North America</v>
          </cell>
        </row>
        <row r="133">
          <cell r="A133" t="str">
            <v xml:space="preserve"> </v>
          </cell>
          <cell r="B133" t="str">
            <v xml:space="preserve">   Total</v>
          </cell>
          <cell r="D133" t="str">
            <v xml:space="preserve">   Total</v>
          </cell>
          <cell r="G133" t="str">
            <v>Total</v>
          </cell>
          <cell r="H133" t="str">
            <v xml:space="preserve">   Total</v>
          </cell>
        </row>
        <row r="135">
          <cell r="A135">
            <v>1982</v>
          </cell>
        </row>
        <row r="136">
          <cell r="A136" t="str">
            <v>January</v>
          </cell>
          <cell r="B136">
            <v>542</v>
          </cell>
          <cell r="D136">
            <v>619</v>
          </cell>
          <cell r="G136">
            <v>303</v>
          </cell>
          <cell r="H136">
            <v>1464</v>
          </cell>
        </row>
        <row r="137">
          <cell r="A137" t="str">
            <v>February</v>
          </cell>
          <cell r="B137">
            <v>539</v>
          </cell>
          <cell r="D137">
            <v>615</v>
          </cell>
          <cell r="G137">
            <v>312</v>
          </cell>
          <cell r="H137">
            <v>1466</v>
          </cell>
        </row>
        <row r="138">
          <cell r="A138" t="str">
            <v>March</v>
          </cell>
          <cell r="B138">
            <v>541</v>
          </cell>
          <cell r="D138">
            <v>622</v>
          </cell>
          <cell r="G138">
            <v>306</v>
          </cell>
          <cell r="H138">
            <v>1469</v>
          </cell>
        </row>
        <row r="139">
          <cell r="B139">
            <v>540.66666666666663</v>
          </cell>
          <cell r="D139">
            <v>618.66666666666663</v>
          </cell>
          <cell r="G139">
            <v>307</v>
          </cell>
          <cell r="H139">
            <v>1466.3333333333333</v>
          </cell>
        </row>
        <row r="140">
          <cell r="A140" t="str">
            <v>April</v>
          </cell>
          <cell r="B140">
            <v>542</v>
          </cell>
          <cell r="D140">
            <v>627</v>
          </cell>
          <cell r="G140">
            <v>293</v>
          </cell>
          <cell r="H140">
            <v>1462</v>
          </cell>
        </row>
        <row r="141">
          <cell r="A141" t="str">
            <v>May</v>
          </cell>
          <cell r="B141">
            <v>538</v>
          </cell>
          <cell r="D141">
            <v>640</v>
          </cell>
          <cell r="G141">
            <v>308</v>
          </cell>
          <cell r="H141">
            <v>1486</v>
          </cell>
        </row>
        <row r="142">
          <cell r="A142" t="str">
            <v>June</v>
          </cell>
          <cell r="B142">
            <v>511</v>
          </cell>
          <cell r="D142">
            <v>654</v>
          </cell>
          <cell r="G142">
            <v>310</v>
          </cell>
          <cell r="H142">
            <v>1475</v>
          </cell>
        </row>
        <row r="143">
          <cell r="B143">
            <v>530.33333333333337</v>
          </cell>
          <cell r="D143">
            <v>640.33333333333337</v>
          </cell>
          <cell r="G143">
            <v>303.66666666666669</v>
          </cell>
          <cell r="H143">
            <v>1474.3333333333333</v>
          </cell>
        </row>
        <row r="144">
          <cell r="A144" t="str">
            <v>July</v>
          </cell>
          <cell r="B144">
            <v>516</v>
          </cell>
          <cell r="D144">
            <v>663</v>
          </cell>
          <cell r="G144">
            <v>295</v>
          </cell>
          <cell r="H144">
            <v>1474</v>
          </cell>
        </row>
        <row r="145">
          <cell r="A145" t="str">
            <v>August</v>
          </cell>
          <cell r="B145">
            <v>503</v>
          </cell>
          <cell r="D145">
            <v>653</v>
          </cell>
          <cell r="G145">
            <v>304</v>
          </cell>
          <cell r="H145">
            <v>1460</v>
          </cell>
        </row>
        <row r="146">
          <cell r="A146" t="str">
            <v>September</v>
          </cell>
          <cell r="B146">
            <v>511</v>
          </cell>
          <cell r="D146">
            <v>638</v>
          </cell>
          <cell r="G146">
            <v>306</v>
          </cell>
          <cell r="H146">
            <v>1455</v>
          </cell>
        </row>
        <row r="147">
          <cell r="B147">
            <v>510</v>
          </cell>
          <cell r="D147">
            <v>651.33333333333337</v>
          </cell>
          <cell r="G147">
            <v>301.66666666666669</v>
          </cell>
          <cell r="H147">
            <v>1463</v>
          </cell>
        </row>
        <row r="148">
          <cell r="A148" t="str">
            <v>October</v>
          </cell>
          <cell r="B148">
            <v>502</v>
          </cell>
          <cell r="D148">
            <v>675</v>
          </cell>
          <cell r="G148">
            <v>295</v>
          </cell>
          <cell r="H148">
            <v>1472</v>
          </cell>
        </row>
        <row r="149">
          <cell r="A149" t="str">
            <v>November</v>
          </cell>
          <cell r="B149">
            <v>515</v>
          </cell>
          <cell r="D149">
            <v>697</v>
          </cell>
          <cell r="G149">
            <v>297</v>
          </cell>
          <cell r="H149">
            <v>1509</v>
          </cell>
        </row>
        <row r="150">
          <cell r="A150" t="str">
            <v>December</v>
          </cell>
          <cell r="B150">
            <v>500</v>
          </cell>
          <cell r="D150">
            <v>654</v>
          </cell>
          <cell r="G150">
            <v>293</v>
          </cell>
          <cell r="H150">
            <v>1447</v>
          </cell>
        </row>
        <row r="151">
          <cell r="B151">
            <v>505.66666666666669</v>
          </cell>
          <cell r="D151">
            <v>675.33333333333337</v>
          </cell>
          <cell r="G151">
            <v>295</v>
          </cell>
          <cell r="H151">
            <v>1476</v>
          </cell>
        </row>
        <row r="152">
          <cell r="A152" t="str">
            <v>Year</v>
          </cell>
          <cell r="B152">
            <v>521.66666666666663</v>
          </cell>
          <cell r="D152">
            <v>646.41666666666663</v>
          </cell>
          <cell r="G152">
            <v>301.83333333333331</v>
          </cell>
          <cell r="H152">
            <v>1469.9166666666667</v>
          </cell>
        </row>
        <row r="154">
          <cell r="D154" t="str">
            <v>Europe</v>
          </cell>
          <cell r="G154" t="str">
            <v>Pacific</v>
          </cell>
          <cell r="H154" t="str">
            <v>Total</v>
          </cell>
        </row>
        <row r="155">
          <cell r="B155" t="str">
            <v>Western</v>
          </cell>
          <cell r="D155" t="str">
            <v>Africa</v>
          </cell>
          <cell r="G155" t="str">
            <v>Far East</v>
          </cell>
          <cell r="H155" t="str">
            <v>Non-</v>
          </cell>
        </row>
        <row r="156">
          <cell r="B156" t="str">
            <v>Hemisphere</v>
          </cell>
          <cell r="D156" t="str">
            <v>Mid East</v>
          </cell>
          <cell r="G156" t="str">
            <v>Australia</v>
          </cell>
          <cell r="H156" t="str">
            <v>North America</v>
          </cell>
        </row>
        <row r="158">
          <cell r="A158" t="str">
            <v xml:space="preserve"> </v>
          </cell>
          <cell r="B158" t="str">
            <v xml:space="preserve">   Total</v>
          </cell>
          <cell r="D158" t="str">
            <v xml:space="preserve">   Total</v>
          </cell>
          <cell r="G158" t="str">
            <v>Total</v>
          </cell>
          <cell r="H158" t="str">
            <v xml:space="preserve">   Total</v>
          </cell>
        </row>
        <row r="160">
          <cell r="A160">
            <v>1983</v>
          </cell>
        </row>
        <row r="161">
          <cell r="A161" t="str">
            <v>January</v>
          </cell>
          <cell r="B161">
            <v>486</v>
          </cell>
          <cell r="D161">
            <v>642</v>
          </cell>
          <cell r="G161">
            <v>288</v>
          </cell>
          <cell r="H161">
            <v>1416</v>
          </cell>
        </row>
        <row r="162">
          <cell r="A162" t="str">
            <v>February</v>
          </cell>
          <cell r="B162">
            <v>476</v>
          </cell>
          <cell r="D162">
            <v>619</v>
          </cell>
          <cell r="G162">
            <v>286</v>
          </cell>
          <cell r="H162">
            <v>1381</v>
          </cell>
        </row>
        <row r="163">
          <cell r="A163" t="str">
            <v>March</v>
          </cell>
          <cell r="B163">
            <v>460</v>
          </cell>
          <cell r="D163">
            <v>578</v>
          </cell>
          <cell r="G163">
            <v>284</v>
          </cell>
          <cell r="H163">
            <v>1322</v>
          </cell>
        </row>
        <row r="164">
          <cell r="B164">
            <v>474</v>
          </cell>
          <cell r="D164">
            <v>613</v>
          </cell>
          <cell r="G164">
            <v>286</v>
          </cell>
          <cell r="H164">
            <v>1373</v>
          </cell>
        </row>
        <row r="165">
          <cell r="A165" t="str">
            <v>April</v>
          </cell>
          <cell r="B165">
            <v>455</v>
          </cell>
          <cell r="D165">
            <v>539</v>
          </cell>
          <cell r="G165">
            <v>285</v>
          </cell>
          <cell r="H165">
            <v>1279</v>
          </cell>
        </row>
        <row r="166">
          <cell r="A166" t="str">
            <v>May</v>
          </cell>
          <cell r="B166">
            <v>451</v>
          </cell>
          <cell r="D166">
            <v>535</v>
          </cell>
          <cell r="G166">
            <v>287</v>
          </cell>
          <cell r="H166">
            <v>1273</v>
          </cell>
        </row>
        <row r="167">
          <cell r="A167" t="str">
            <v>June</v>
          </cell>
          <cell r="B167">
            <v>451</v>
          </cell>
          <cell r="D167">
            <v>531</v>
          </cell>
          <cell r="G167">
            <v>304</v>
          </cell>
          <cell r="H167">
            <v>1286</v>
          </cell>
        </row>
        <row r="168">
          <cell r="B168">
            <v>452.33333333333331</v>
          </cell>
          <cell r="D168">
            <v>535</v>
          </cell>
          <cell r="G168">
            <v>292</v>
          </cell>
          <cell r="H168">
            <v>1279.3333333333333</v>
          </cell>
        </row>
        <row r="169">
          <cell r="A169" t="str">
            <v>July</v>
          </cell>
          <cell r="B169">
            <v>451</v>
          </cell>
          <cell r="D169">
            <v>524</v>
          </cell>
          <cell r="G169">
            <v>305</v>
          </cell>
          <cell r="H169">
            <v>1280</v>
          </cell>
        </row>
        <row r="170">
          <cell r="A170" t="str">
            <v>August</v>
          </cell>
          <cell r="B170">
            <v>447</v>
          </cell>
          <cell r="D170">
            <v>516</v>
          </cell>
          <cell r="G170">
            <v>292</v>
          </cell>
          <cell r="H170">
            <v>1255</v>
          </cell>
        </row>
        <row r="171">
          <cell r="A171" t="str">
            <v>September</v>
          </cell>
          <cell r="B171">
            <v>443</v>
          </cell>
          <cell r="D171">
            <v>500</v>
          </cell>
          <cell r="G171">
            <v>295</v>
          </cell>
          <cell r="H171">
            <v>1238</v>
          </cell>
        </row>
        <row r="172">
          <cell r="B172">
            <v>447</v>
          </cell>
          <cell r="D172">
            <v>513.33333333333337</v>
          </cell>
          <cell r="G172">
            <v>297.33333333333331</v>
          </cell>
          <cell r="H172">
            <v>1257.6666666666667</v>
          </cell>
        </row>
        <row r="173">
          <cell r="A173" t="str">
            <v>October</v>
          </cell>
          <cell r="B173">
            <v>430</v>
          </cell>
          <cell r="D173">
            <v>488</v>
          </cell>
          <cell r="G173">
            <v>296</v>
          </cell>
          <cell r="H173">
            <v>1214</v>
          </cell>
        </row>
        <row r="174">
          <cell r="A174" t="str">
            <v>November</v>
          </cell>
          <cell r="B174">
            <v>425</v>
          </cell>
          <cell r="D174">
            <v>482</v>
          </cell>
          <cell r="G174">
            <v>292</v>
          </cell>
          <cell r="H174">
            <v>1199</v>
          </cell>
        </row>
        <row r="175">
          <cell r="A175" t="str">
            <v>December</v>
          </cell>
          <cell r="B175">
            <v>425</v>
          </cell>
          <cell r="D175">
            <v>481</v>
          </cell>
          <cell r="G175">
            <v>288</v>
          </cell>
          <cell r="H175">
            <v>1194</v>
          </cell>
        </row>
        <row r="176">
          <cell r="B176">
            <v>426.66666666666669</v>
          </cell>
          <cell r="D176">
            <v>483.66666666666669</v>
          </cell>
          <cell r="G176">
            <v>292</v>
          </cell>
          <cell r="H176">
            <v>1202.3333333333333</v>
          </cell>
        </row>
        <row r="177">
          <cell r="A177" t="str">
            <v>Year</v>
          </cell>
          <cell r="B177">
            <v>450</v>
          </cell>
          <cell r="D177">
            <v>536.25</v>
          </cell>
          <cell r="G177">
            <v>291.83333333333331</v>
          </cell>
          <cell r="H177">
            <v>1278.0833333333333</v>
          </cell>
        </row>
        <row r="180">
          <cell r="D180" t="str">
            <v>Europe</v>
          </cell>
          <cell r="G180" t="str">
            <v>Pacific</v>
          </cell>
          <cell r="H180" t="str">
            <v>Total</v>
          </cell>
        </row>
        <row r="181">
          <cell r="B181" t="str">
            <v>Western</v>
          </cell>
          <cell r="D181" t="str">
            <v>Africa</v>
          </cell>
          <cell r="G181" t="str">
            <v>Far East</v>
          </cell>
          <cell r="H181" t="str">
            <v>Non-</v>
          </cell>
        </row>
        <row r="182">
          <cell r="B182" t="str">
            <v>Hemisphere</v>
          </cell>
          <cell r="D182" t="str">
            <v>Mid East</v>
          </cell>
          <cell r="G182" t="str">
            <v>Australia</v>
          </cell>
          <cell r="H182" t="str">
            <v>North America</v>
          </cell>
        </row>
        <row r="184">
          <cell r="A184" t="str">
            <v xml:space="preserve"> </v>
          </cell>
          <cell r="B184" t="str">
            <v xml:space="preserve">   Total</v>
          </cell>
          <cell r="D184" t="str">
            <v xml:space="preserve">   Total</v>
          </cell>
          <cell r="G184" t="str">
            <v>Total</v>
          </cell>
          <cell r="H184" t="str">
            <v xml:space="preserve">   Total</v>
          </cell>
        </row>
        <row r="186">
          <cell r="A186">
            <v>1984</v>
          </cell>
        </row>
        <row r="187">
          <cell r="A187" t="str">
            <v>January</v>
          </cell>
          <cell r="B187">
            <v>424</v>
          </cell>
          <cell r="D187">
            <v>485</v>
          </cell>
          <cell r="G187">
            <v>279</v>
          </cell>
          <cell r="H187">
            <v>1188</v>
          </cell>
        </row>
        <row r="188">
          <cell r="A188" t="str">
            <v>February</v>
          </cell>
          <cell r="B188">
            <v>435</v>
          </cell>
          <cell r="D188">
            <v>497</v>
          </cell>
          <cell r="G188">
            <v>288</v>
          </cell>
          <cell r="H188">
            <v>1220</v>
          </cell>
        </row>
        <row r="189">
          <cell r="A189" t="str">
            <v>March</v>
          </cell>
          <cell r="B189">
            <v>433</v>
          </cell>
          <cell r="D189">
            <v>492</v>
          </cell>
          <cell r="G189">
            <v>281</v>
          </cell>
          <cell r="H189">
            <v>1206</v>
          </cell>
        </row>
        <row r="190">
          <cell r="B190">
            <v>430.66666666666669</v>
          </cell>
          <cell r="D190">
            <v>491.33333333333331</v>
          </cell>
          <cell r="G190">
            <v>282.66666666666669</v>
          </cell>
          <cell r="H190">
            <v>1204.6666666666667</v>
          </cell>
        </row>
        <row r="191">
          <cell r="A191" t="str">
            <v>April</v>
          </cell>
          <cell r="B191">
            <v>420</v>
          </cell>
          <cell r="D191">
            <v>498</v>
          </cell>
          <cell r="G191">
            <v>282</v>
          </cell>
          <cell r="H191">
            <v>1200</v>
          </cell>
        </row>
        <row r="192">
          <cell r="A192" t="str">
            <v>May</v>
          </cell>
          <cell r="B192">
            <v>429</v>
          </cell>
          <cell r="D192">
            <v>518</v>
          </cell>
          <cell r="G192">
            <v>280</v>
          </cell>
          <cell r="H192">
            <v>1227</v>
          </cell>
        </row>
        <row r="193">
          <cell r="A193" t="str">
            <v>June</v>
          </cell>
          <cell r="B193">
            <v>432</v>
          </cell>
          <cell r="D193">
            <v>499</v>
          </cell>
          <cell r="G193">
            <v>278</v>
          </cell>
          <cell r="H193">
            <v>1209</v>
          </cell>
        </row>
        <row r="194">
          <cell r="B194">
            <v>427</v>
          </cell>
          <cell r="D194">
            <v>505</v>
          </cell>
          <cell r="G194">
            <v>280</v>
          </cell>
          <cell r="H194">
            <v>1212</v>
          </cell>
        </row>
        <row r="195">
          <cell r="A195" t="str">
            <v>July</v>
          </cell>
          <cell r="B195">
            <v>433</v>
          </cell>
          <cell r="D195">
            <v>500</v>
          </cell>
          <cell r="G195">
            <v>281</v>
          </cell>
          <cell r="H195">
            <v>1214</v>
          </cell>
        </row>
        <row r="196">
          <cell r="A196" t="str">
            <v>August</v>
          </cell>
          <cell r="B196">
            <v>441</v>
          </cell>
          <cell r="D196">
            <v>515</v>
          </cell>
          <cell r="G196">
            <v>285</v>
          </cell>
          <cell r="H196">
            <v>1241</v>
          </cell>
        </row>
        <row r="197">
          <cell r="A197" t="str">
            <v>September</v>
          </cell>
          <cell r="B197">
            <v>454</v>
          </cell>
          <cell r="D197">
            <v>508</v>
          </cell>
          <cell r="G197">
            <v>291</v>
          </cell>
          <cell r="H197">
            <v>1253</v>
          </cell>
        </row>
        <row r="198">
          <cell r="B198">
            <v>442.66666666666669</v>
          </cell>
          <cell r="D198">
            <v>507.66666666666669</v>
          </cell>
          <cell r="G198">
            <v>285.66666666666669</v>
          </cell>
          <cell r="H198">
            <v>1236</v>
          </cell>
        </row>
        <row r="199">
          <cell r="A199" t="str">
            <v>October</v>
          </cell>
          <cell r="B199">
            <v>456</v>
          </cell>
          <cell r="D199">
            <v>507</v>
          </cell>
          <cell r="G199">
            <v>293</v>
          </cell>
          <cell r="H199">
            <v>1256</v>
          </cell>
        </row>
        <row r="200">
          <cell r="A200" t="str">
            <v>November</v>
          </cell>
          <cell r="B200">
            <v>452</v>
          </cell>
          <cell r="D200">
            <v>511</v>
          </cell>
          <cell r="G200">
            <v>293</v>
          </cell>
          <cell r="H200">
            <v>1256</v>
          </cell>
        </row>
        <row r="201">
          <cell r="A201" t="str">
            <v>December</v>
          </cell>
          <cell r="B201">
            <v>443</v>
          </cell>
          <cell r="D201">
            <v>540</v>
          </cell>
          <cell r="G201">
            <v>288</v>
          </cell>
          <cell r="H201">
            <v>1271</v>
          </cell>
        </row>
        <row r="202">
          <cell r="B202">
            <v>450.33333333333331</v>
          </cell>
          <cell r="D202">
            <v>519.33333333333337</v>
          </cell>
          <cell r="G202">
            <v>291.33333333333331</v>
          </cell>
          <cell r="H202">
            <v>1261</v>
          </cell>
        </row>
        <row r="203">
          <cell r="A203" t="str">
            <v>Year</v>
          </cell>
          <cell r="B203">
            <v>436.82222222222225</v>
          </cell>
          <cell r="D203">
            <v>504.93333333333334</v>
          </cell>
          <cell r="G203">
            <v>284.48888888888894</v>
          </cell>
          <cell r="H203">
            <v>1228.4166666666667</v>
          </cell>
        </row>
        <row r="206">
          <cell r="B206" t="str">
            <v xml:space="preserve">                 Western Hemisphere</v>
          </cell>
          <cell r="G206" t="str">
            <v xml:space="preserve">            Europe, Africa, and Middle East</v>
          </cell>
          <cell r="J206" t="str">
            <v xml:space="preserve">              Pacific, Far East, and Australia</v>
          </cell>
          <cell r="N206" t="str">
            <v xml:space="preserve">       Total Free World Outside N. America</v>
          </cell>
        </row>
        <row r="209">
          <cell r="A209" t="str">
            <v xml:space="preserve"> </v>
          </cell>
          <cell r="B209" t="str">
            <v xml:space="preserve">    Land</v>
          </cell>
          <cell r="C209" t="str">
            <v xml:space="preserve">  Offshore</v>
          </cell>
          <cell r="D209" t="str">
            <v xml:space="preserve">   Total</v>
          </cell>
          <cell r="G209" t="str">
            <v xml:space="preserve">    Land</v>
          </cell>
          <cell r="H209" t="str">
            <v xml:space="preserve">  Offshore</v>
          </cell>
          <cell r="I209" t="str">
            <v xml:space="preserve">   Total</v>
          </cell>
          <cell r="J209" t="str">
            <v xml:space="preserve">    Land</v>
          </cell>
          <cell r="K209" t="str">
            <v xml:space="preserve">  Offshore</v>
          </cell>
          <cell r="L209" t="str">
            <v xml:space="preserve">   Total</v>
          </cell>
          <cell r="N209" t="str">
            <v xml:space="preserve">    Land</v>
          </cell>
          <cell r="O209" t="str">
            <v xml:space="preserve">  Offshore</v>
          </cell>
          <cell r="P209" t="str">
            <v xml:space="preserve">   Total</v>
          </cell>
        </row>
        <row r="211">
          <cell r="A211" t="str">
            <v>1985</v>
          </cell>
        </row>
        <row r="212">
          <cell r="A212" t="str">
            <v>January</v>
          </cell>
          <cell r="B212">
            <v>364</v>
          </cell>
          <cell r="C212">
            <v>81</v>
          </cell>
          <cell r="D212">
            <v>445</v>
          </cell>
          <cell r="G212">
            <v>346</v>
          </cell>
          <cell r="H212">
            <v>183</v>
          </cell>
          <cell r="I212">
            <v>529</v>
          </cell>
          <cell r="J212">
            <v>216</v>
          </cell>
          <cell r="K212">
            <v>78</v>
          </cell>
          <cell r="L212">
            <v>294</v>
          </cell>
          <cell r="N212">
            <v>926</v>
          </cell>
          <cell r="O212">
            <v>342</v>
          </cell>
          <cell r="P212">
            <v>1268</v>
          </cell>
        </row>
        <row r="213">
          <cell r="A213" t="str">
            <v>February</v>
          </cell>
          <cell r="B213">
            <v>365</v>
          </cell>
          <cell r="C213">
            <v>82</v>
          </cell>
          <cell r="D213">
            <v>447</v>
          </cell>
          <cell r="G213">
            <v>351</v>
          </cell>
          <cell r="H213">
            <v>169</v>
          </cell>
          <cell r="I213">
            <v>520</v>
          </cell>
          <cell r="J213">
            <v>208</v>
          </cell>
          <cell r="K213">
            <v>80</v>
          </cell>
          <cell r="L213">
            <v>288</v>
          </cell>
          <cell r="N213">
            <v>924</v>
          </cell>
          <cell r="O213">
            <v>331</v>
          </cell>
          <cell r="P213">
            <v>1255</v>
          </cell>
        </row>
        <row r="214">
          <cell r="A214" t="str">
            <v>March</v>
          </cell>
          <cell r="B214">
            <v>361</v>
          </cell>
          <cell r="C214">
            <v>84</v>
          </cell>
          <cell r="D214">
            <v>445</v>
          </cell>
          <cell r="G214">
            <v>349</v>
          </cell>
          <cell r="H214">
            <v>179</v>
          </cell>
          <cell r="I214">
            <v>528</v>
          </cell>
          <cell r="J214">
            <v>206</v>
          </cell>
          <cell r="K214">
            <v>81</v>
          </cell>
          <cell r="L214">
            <v>287</v>
          </cell>
          <cell r="N214">
            <v>916</v>
          </cell>
          <cell r="O214">
            <v>344</v>
          </cell>
          <cell r="P214">
            <v>1260</v>
          </cell>
        </row>
        <row r="215">
          <cell r="B215">
            <v>363.33333333333331</v>
          </cell>
          <cell r="C215">
            <v>82.333333333333329</v>
          </cell>
          <cell r="D215">
            <v>445.66666666666669</v>
          </cell>
          <cell r="G215">
            <v>348.66666666666669</v>
          </cell>
          <cell r="H215">
            <v>177</v>
          </cell>
          <cell r="I215">
            <v>525.66666666666663</v>
          </cell>
          <cell r="J215">
            <v>210</v>
          </cell>
          <cell r="K215">
            <v>79.666666666666671</v>
          </cell>
          <cell r="L215">
            <v>289.66666666666669</v>
          </cell>
          <cell r="N215">
            <v>922</v>
          </cell>
          <cell r="O215">
            <v>339</v>
          </cell>
          <cell r="P215">
            <v>1261</v>
          </cell>
        </row>
        <row r="216">
          <cell r="A216" t="str">
            <v>April</v>
          </cell>
          <cell r="B216">
            <v>358</v>
          </cell>
          <cell r="C216">
            <v>79</v>
          </cell>
          <cell r="D216">
            <v>437</v>
          </cell>
          <cell r="G216">
            <v>343</v>
          </cell>
          <cell r="H216">
            <v>186</v>
          </cell>
          <cell r="I216">
            <v>529</v>
          </cell>
          <cell r="J216">
            <v>213</v>
          </cell>
          <cell r="K216">
            <v>77</v>
          </cell>
          <cell r="L216">
            <v>290</v>
          </cell>
          <cell r="N216">
            <v>914</v>
          </cell>
          <cell r="O216">
            <v>342</v>
          </cell>
          <cell r="P216">
            <v>1256</v>
          </cell>
        </row>
        <row r="217">
          <cell r="A217" t="str">
            <v>May</v>
          </cell>
          <cell r="B217">
            <v>363</v>
          </cell>
          <cell r="C217">
            <v>78</v>
          </cell>
          <cell r="D217">
            <v>441</v>
          </cell>
          <cell r="G217">
            <v>361</v>
          </cell>
          <cell r="H217">
            <v>189</v>
          </cell>
          <cell r="I217">
            <v>550</v>
          </cell>
          <cell r="J217">
            <v>213</v>
          </cell>
          <cell r="K217">
            <v>75</v>
          </cell>
          <cell r="L217">
            <v>288</v>
          </cell>
          <cell r="N217">
            <v>937</v>
          </cell>
          <cell r="O217">
            <v>342</v>
          </cell>
          <cell r="P217">
            <v>1279</v>
          </cell>
        </row>
        <row r="218">
          <cell r="A218" t="str">
            <v>June</v>
          </cell>
          <cell r="B218">
            <v>360</v>
          </cell>
          <cell r="C218">
            <v>88</v>
          </cell>
          <cell r="D218">
            <v>448</v>
          </cell>
          <cell r="G218">
            <v>368</v>
          </cell>
          <cell r="H218">
            <v>190</v>
          </cell>
          <cell r="I218">
            <v>558</v>
          </cell>
          <cell r="J218">
            <v>213</v>
          </cell>
          <cell r="K218">
            <v>74</v>
          </cell>
          <cell r="L218">
            <v>287</v>
          </cell>
          <cell r="N218">
            <v>941</v>
          </cell>
          <cell r="O218">
            <v>352</v>
          </cell>
          <cell r="P218">
            <v>1293</v>
          </cell>
        </row>
        <row r="219">
          <cell r="B219">
            <v>360.33333333333331</v>
          </cell>
          <cell r="C219">
            <v>81.666666666666671</v>
          </cell>
          <cell r="D219">
            <v>442</v>
          </cell>
          <cell r="G219">
            <v>357.33333333333331</v>
          </cell>
          <cell r="H219">
            <v>188.33333333333334</v>
          </cell>
          <cell r="I219">
            <v>545.66666666666663</v>
          </cell>
          <cell r="J219">
            <v>213</v>
          </cell>
          <cell r="K219">
            <v>75.333333333333329</v>
          </cell>
          <cell r="L219">
            <v>288.33333333333331</v>
          </cell>
          <cell r="N219">
            <v>930.66666666666663</v>
          </cell>
          <cell r="O219">
            <v>345.33333333333331</v>
          </cell>
          <cell r="P219">
            <v>1276</v>
          </cell>
        </row>
        <row r="220">
          <cell r="A220" t="str">
            <v>July</v>
          </cell>
          <cell r="B220">
            <v>359</v>
          </cell>
          <cell r="C220">
            <v>79</v>
          </cell>
          <cell r="D220">
            <v>438</v>
          </cell>
          <cell r="G220">
            <v>377</v>
          </cell>
          <cell r="H220">
            <v>190</v>
          </cell>
          <cell r="I220">
            <v>567</v>
          </cell>
          <cell r="J220">
            <v>210</v>
          </cell>
          <cell r="K220">
            <v>75</v>
          </cell>
          <cell r="L220">
            <v>285</v>
          </cell>
          <cell r="N220">
            <v>946</v>
          </cell>
          <cell r="O220">
            <v>344</v>
          </cell>
          <cell r="P220">
            <v>1290</v>
          </cell>
        </row>
        <row r="221">
          <cell r="A221" t="str">
            <v>August</v>
          </cell>
          <cell r="B221">
            <v>354</v>
          </cell>
          <cell r="C221">
            <v>83</v>
          </cell>
          <cell r="D221">
            <v>437</v>
          </cell>
          <cell r="G221">
            <v>375</v>
          </cell>
          <cell r="H221">
            <v>184</v>
          </cell>
          <cell r="I221">
            <v>559</v>
          </cell>
          <cell r="J221">
            <v>207</v>
          </cell>
          <cell r="K221">
            <v>73</v>
          </cell>
          <cell r="L221">
            <v>280</v>
          </cell>
          <cell r="N221">
            <v>936</v>
          </cell>
          <cell r="O221">
            <v>340</v>
          </cell>
          <cell r="P221">
            <v>1276</v>
          </cell>
        </row>
        <row r="222">
          <cell r="A222" t="str">
            <v>September</v>
          </cell>
          <cell r="B222">
            <v>362</v>
          </cell>
          <cell r="C222">
            <v>84</v>
          </cell>
          <cell r="D222">
            <v>446</v>
          </cell>
          <cell r="G222">
            <v>374</v>
          </cell>
          <cell r="H222">
            <v>181</v>
          </cell>
          <cell r="I222">
            <v>555</v>
          </cell>
          <cell r="J222">
            <v>206</v>
          </cell>
          <cell r="K222">
            <v>73</v>
          </cell>
          <cell r="L222">
            <v>279</v>
          </cell>
          <cell r="N222">
            <v>942</v>
          </cell>
          <cell r="O222">
            <v>338</v>
          </cell>
          <cell r="P222">
            <v>1280</v>
          </cell>
        </row>
        <row r="223">
          <cell r="B223">
            <v>358.33333333333331</v>
          </cell>
          <cell r="C223">
            <v>82</v>
          </cell>
          <cell r="D223">
            <v>440.33333333333331</v>
          </cell>
          <cell r="G223">
            <v>375.33333333333331</v>
          </cell>
          <cell r="H223">
            <v>185</v>
          </cell>
          <cell r="I223">
            <v>560.33333333333337</v>
          </cell>
          <cell r="J223">
            <v>207.66666666666666</v>
          </cell>
          <cell r="K223">
            <v>73.666666666666671</v>
          </cell>
          <cell r="L223">
            <v>281.33333333333331</v>
          </cell>
          <cell r="N223">
            <v>941.33333333333337</v>
          </cell>
          <cell r="O223">
            <v>340.66666666666669</v>
          </cell>
          <cell r="P223">
            <v>1282</v>
          </cell>
        </row>
        <row r="224">
          <cell r="A224" t="str">
            <v>October</v>
          </cell>
          <cell r="B224">
            <v>359</v>
          </cell>
          <cell r="C224">
            <v>87</v>
          </cell>
          <cell r="D224">
            <v>446</v>
          </cell>
          <cell r="G224">
            <v>385</v>
          </cell>
          <cell r="H224">
            <v>180</v>
          </cell>
          <cell r="I224">
            <v>565</v>
          </cell>
          <cell r="J224">
            <v>206</v>
          </cell>
          <cell r="K224">
            <v>65</v>
          </cell>
          <cell r="L224">
            <v>271</v>
          </cell>
          <cell r="N224">
            <v>950</v>
          </cell>
          <cell r="O224">
            <v>332</v>
          </cell>
          <cell r="P224">
            <v>1282</v>
          </cell>
        </row>
        <row r="225">
          <cell r="A225" t="str">
            <v>November</v>
          </cell>
          <cell r="B225">
            <v>367</v>
          </cell>
          <cell r="C225">
            <v>87</v>
          </cell>
          <cell r="D225">
            <v>454</v>
          </cell>
          <cell r="G225">
            <v>377</v>
          </cell>
          <cell r="H225">
            <v>187</v>
          </cell>
          <cell r="I225">
            <v>564</v>
          </cell>
          <cell r="J225">
            <v>206</v>
          </cell>
          <cell r="K225">
            <v>67</v>
          </cell>
          <cell r="L225">
            <v>273</v>
          </cell>
          <cell r="N225">
            <v>950</v>
          </cell>
          <cell r="O225">
            <v>341</v>
          </cell>
          <cell r="P225">
            <v>1291</v>
          </cell>
        </row>
        <row r="226">
          <cell r="A226" t="str">
            <v>December</v>
          </cell>
          <cell r="B226">
            <v>356</v>
          </cell>
          <cell r="C226">
            <v>83</v>
          </cell>
          <cell r="D226">
            <v>439</v>
          </cell>
          <cell r="G226">
            <v>390</v>
          </cell>
          <cell r="H226">
            <v>175</v>
          </cell>
          <cell r="I226">
            <v>565</v>
          </cell>
          <cell r="J226">
            <v>205</v>
          </cell>
          <cell r="K226">
            <v>67</v>
          </cell>
          <cell r="L226">
            <v>272</v>
          </cell>
          <cell r="N226">
            <v>951</v>
          </cell>
          <cell r="O226">
            <v>325</v>
          </cell>
          <cell r="P226">
            <v>1276</v>
          </cell>
        </row>
        <row r="227">
          <cell r="B227">
            <v>360.66666666666669</v>
          </cell>
          <cell r="C227">
            <v>85.666666666666671</v>
          </cell>
          <cell r="D227">
            <v>446.33333333333331</v>
          </cell>
          <cell r="G227">
            <v>384</v>
          </cell>
          <cell r="H227">
            <v>180.66666666666666</v>
          </cell>
          <cell r="I227">
            <v>564.66666666666663</v>
          </cell>
          <cell r="J227">
            <v>205.66666666666666</v>
          </cell>
          <cell r="K227">
            <v>66.333333333333329</v>
          </cell>
          <cell r="L227">
            <v>272</v>
          </cell>
          <cell r="N227">
            <v>950.33333333333337</v>
          </cell>
          <cell r="O227">
            <v>332.66666666666669</v>
          </cell>
          <cell r="P227">
            <v>1283</v>
          </cell>
        </row>
        <row r="228">
          <cell r="A228" t="str">
            <v>Year</v>
          </cell>
          <cell r="B228">
            <v>360.66666666666669</v>
          </cell>
          <cell r="C228">
            <v>82.733333333333334</v>
          </cell>
          <cell r="D228">
            <v>443.4</v>
          </cell>
          <cell r="G228">
            <v>365.15555555555562</v>
          </cell>
          <cell r="H228">
            <v>182.88888888888886</v>
          </cell>
          <cell r="I228">
            <v>548.04444444444437</v>
          </cell>
          <cell r="J228">
            <v>209.08333333333334</v>
          </cell>
          <cell r="K228">
            <v>73.75</v>
          </cell>
          <cell r="L228">
            <v>282.83333333333331</v>
          </cell>
          <cell r="N228">
            <v>936.08333333333337</v>
          </cell>
          <cell r="O228">
            <v>339.41666666666669</v>
          </cell>
          <cell r="P228">
            <v>1275.5</v>
          </cell>
        </row>
        <row r="230">
          <cell r="A230" t="str">
            <v>1986</v>
          </cell>
        </row>
        <row r="231">
          <cell r="A231" t="str">
            <v>January</v>
          </cell>
          <cell r="B231">
            <v>337</v>
          </cell>
          <cell r="C231">
            <v>84</v>
          </cell>
          <cell r="D231">
            <v>421</v>
          </cell>
          <cell r="G231">
            <v>389</v>
          </cell>
          <cell r="H231">
            <v>169</v>
          </cell>
          <cell r="I231">
            <v>558</v>
          </cell>
          <cell r="J231">
            <v>201</v>
          </cell>
          <cell r="K231">
            <v>68</v>
          </cell>
          <cell r="L231">
            <v>269</v>
          </cell>
          <cell r="N231">
            <v>927</v>
          </cell>
          <cell r="O231">
            <v>321</v>
          </cell>
          <cell r="P231">
            <v>1248</v>
          </cell>
        </row>
        <row r="232">
          <cell r="A232" t="str">
            <v>February</v>
          </cell>
          <cell r="B232">
            <v>327</v>
          </cell>
          <cell r="C232">
            <v>84</v>
          </cell>
          <cell r="D232">
            <v>411</v>
          </cell>
          <cell r="G232">
            <v>384</v>
          </cell>
          <cell r="H232">
            <v>163</v>
          </cell>
          <cell r="I232">
            <v>547</v>
          </cell>
          <cell r="J232">
            <v>199</v>
          </cell>
          <cell r="K232">
            <v>80</v>
          </cell>
          <cell r="L232">
            <v>279</v>
          </cell>
          <cell r="N232">
            <v>910</v>
          </cell>
          <cell r="O232">
            <v>327</v>
          </cell>
          <cell r="P232">
            <v>1237</v>
          </cell>
        </row>
        <row r="233">
          <cell r="A233" t="str">
            <v>March</v>
          </cell>
          <cell r="B233">
            <v>322</v>
          </cell>
          <cell r="C233">
            <v>83</v>
          </cell>
          <cell r="D233">
            <v>405</v>
          </cell>
          <cell r="G233">
            <v>380</v>
          </cell>
          <cell r="H233">
            <v>155</v>
          </cell>
          <cell r="I233">
            <v>535</v>
          </cell>
          <cell r="J233">
            <v>192</v>
          </cell>
          <cell r="K233">
            <v>63</v>
          </cell>
          <cell r="L233">
            <v>255</v>
          </cell>
          <cell r="N233">
            <v>894</v>
          </cell>
          <cell r="O233">
            <v>301</v>
          </cell>
          <cell r="P233">
            <v>1195</v>
          </cell>
          <cell r="Q233">
            <v>1226.6666666666667</v>
          </cell>
        </row>
        <row r="234">
          <cell r="B234">
            <v>328.66666666666669</v>
          </cell>
          <cell r="C234">
            <v>83.666666666666671</v>
          </cell>
          <cell r="D234">
            <v>412.33333333333331</v>
          </cell>
          <cell r="G234">
            <v>384.33333333333331</v>
          </cell>
          <cell r="H234">
            <v>162.33333333333334</v>
          </cell>
          <cell r="I234">
            <v>546.66666666666663</v>
          </cell>
          <cell r="J234">
            <v>197.33333333333334</v>
          </cell>
          <cell r="K234">
            <v>70.333333333333329</v>
          </cell>
          <cell r="L234">
            <v>267.66666666666669</v>
          </cell>
          <cell r="N234">
            <v>910.33333333333337</v>
          </cell>
          <cell r="O234">
            <v>316.33333333333331</v>
          </cell>
          <cell r="P234">
            <v>1226.6666666666667</v>
          </cell>
        </row>
        <row r="235">
          <cell r="A235" t="str">
            <v>April</v>
          </cell>
          <cell r="B235">
            <v>314</v>
          </cell>
          <cell r="C235">
            <v>87</v>
          </cell>
          <cell r="D235">
            <v>401</v>
          </cell>
          <cell r="G235">
            <v>382</v>
          </cell>
          <cell r="H235">
            <v>142</v>
          </cell>
          <cell r="I235">
            <v>524</v>
          </cell>
          <cell r="J235">
            <v>183</v>
          </cell>
          <cell r="K235">
            <v>64</v>
          </cell>
          <cell r="L235">
            <v>247</v>
          </cell>
          <cell r="N235">
            <v>879</v>
          </cell>
          <cell r="O235">
            <v>293</v>
          </cell>
          <cell r="P235">
            <v>1172</v>
          </cell>
        </row>
        <row r="236">
          <cell r="A236" t="str">
            <v>May</v>
          </cell>
          <cell r="B236">
            <v>308</v>
          </cell>
          <cell r="C236">
            <v>85</v>
          </cell>
          <cell r="D236">
            <v>393</v>
          </cell>
          <cell r="G236">
            <v>364</v>
          </cell>
          <cell r="H236">
            <v>120</v>
          </cell>
          <cell r="I236">
            <v>484</v>
          </cell>
          <cell r="J236">
            <v>175</v>
          </cell>
          <cell r="K236">
            <v>66</v>
          </cell>
          <cell r="L236">
            <v>241</v>
          </cell>
          <cell r="N236">
            <v>847</v>
          </cell>
          <cell r="O236">
            <v>271</v>
          </cell>
          <cell r="P236">
            <v>1118</v>
          </cell>
        </row>
        <row r="237">
          <cell r="A237" t="str">
            <v>June</v>
          </cell>
          <cell r="B237">
            <v>299</v>
          </cell>
          <cell r="C237">
            <v>87</v>
          </cell>
          <cell r="D237">
            <v>386</v>
          </cell>
          <cell r="G237">
            <v>340</v>
          </cell>
          <cell r="H237">
            <v>116</v>
          </cell>
          <cell r="I237">
            <v>456</v>
          </cell>
          <cell r="J237">
            <v>174</v>
          </cell>
          <cell r="K237">
            <v>66</v>
          </cell>
          <cell r="L237">
            <v>240</v>
          </cell>
          <cell r="N237">
            <v>813</v>
          </cell>
          <cell r="O237">
            <v>269</v>
          </cell>
          <cell r="P237">
            <v>1082</v>
          </cell>
          <cell r="Q237">
            <v>1124</v>
          </cell>
        </row>
        <row r="238">
          <cell r="B238">
            <v>307</v>
          </cell>
          <cell r="C238">
            <v>86.333333333333329</v>
          </cell>
          <cell r="D238">
            <v>393.33333333333331</v>
          </cell>
          <cell r="G238">
            <v>362</v>
          </cell>
          <cell r="H238">
            <v>126</v>
          </cell>
          <cell r="I238">
            <v>488</v>
          </cell>
          <cell r="J238">
            <v>177.33333333333334</v>
          </cell>
          <cell r="K238">
            <v>65.333333333333329</v>
          </cell>
          <cell r="L238">
            <v>242.66666666666666</v>
          </cell>
          <cell r="N238">
            <v>846.33333333333337</v>
          </cell>
          <cell r="O238">
            <v>277.66666666666669</v>
          </cell>
          <cell r="P238">
            <v>1124</v>
          </cell>
        </row>
        <row r="239">
          <cell r="A239" t="str">
            <v>July</v>
          </cell>
          <cell r="B239">
            <v>258</v>
          </cell>
          <cell r="C239">
            <v>85</v>
          </cell>
          <cell r="D239">
            <v>343</v>
          </cell>
          <cell r="G239">
            <v>316</v>
          </cell>
          <cell r="H239">
            <v>120</v>
          </cell>
          <cell r="I239">
            <v>436</v>
          </cell>
          <cell r="J239">
            <v>174</v>
          </cell>
          <cell r="K239">
            <v>63</v>
          </cell>
          <cell r="L239">
            <v>237</v>
          </cell>
          <cell r="N239">
            <v>748</v>
          </cell>
          <cell r="O239">
            <v>268</v>
          </cell>
          <cell r="P239">
            <v>1016</v>
          </cell>
        </row>
        <row r="240">
          <cell r="A240" t="str">
            <v>August</v>
          </cell>
          <cell r="B240">
            <v>253</v>
          </cell>
          <cell r="C240">
            <v>84</v>
          </cell>
          <cell r="D240">
            <v>337</v>
          </cell>
          <cell r="G240">
            <v>308</v>
          </cell>
          <cell r="H240">
            <v>111</v>
          </cell>
          <cell r="I240">
            <v>419</v>
          </cell>
          <cell r="J240">
            <v>174</v>
          </cell>
          <cell r="K240">
            <v>61</v>
          </cell>
          <cell r="L240">
            <v>235</v>
          </cell>
          <cell r="N240">
            <v>735</v>
          </cell>
          <cell r="O240">
            <v>256</v>
          </cell>
          <cell r="P240">
            <v>991</v>
          </cell>
        </row>
        <row r="241">
          <cell r="A241" t="str">
            <v>September</v>
          </cell>
          <cell r="B241">
            <v>254</v>
          </cell>
          <cell r="C241">
            <v>81</v>
          </cell>
          <cell r="D241">
            <v>335</v>
          </cell>
          <cell r="G241">
            <v>310</v>
          </cell>
          <cell r="H241">
            <v>90</v>
          </cell>
          <cell r="I241">
            <v>400</v>
          </cell>
          <cell r="J241">
            <v>165</v>
          </cell>
          <cell r="K241">
            <v>55</v>
          </cell>
          <cell r="L241">
            <v>220</v>
          </cell>
          <cell r="N241">
            <v>729</v>
          </cell>
          <cell r="O241">
            <v>226</v>
          </cell>
          <cell r="P241">
            <v>955</v>
          </cell>
          <cell r="Q241">
            <v>987.33333333333337</v>
          </cell>
        </row>
        <row r="242">
          <cell r="B242">
            <v>255</v>
          </cell>
          <cell r="C242">
            <v>83.333333333333329</v>
          </cell>
          <cell r="D242">
            <v>338.33333333333331</v>
          </cell>
          <cell r="G242">
            <v>311.33333333333331</v>
          </cell>
          <cell r="H242">
            <v>107</v>
          </cell>
          <cell r="I242">
            <v>418.33333333333331</v>
          </cell>
          <cell r="J242">
            <v>171</v>
          </cell>
          <cell r="K242">
            <v>59.666666666666664</v>
          </cell>
          <cell r="L242">
            <v>230.66666666666666</v>
          </cell>
          <cell r="N242">
            <v>737.33333333333337</v>
          </cell>
          <cell r="O242">
            <v>250</v>
          </cell>
          <cell r="P242">
            <v>987.33333333333337</v>
          </cell>
        </row>
        <row r="243">
          <cell r="A243" t="str">
            <v>October</v>
          </cell>
          <cell r="B243">
            <v>254</v>
          </cell>
          <cell r="C243">
            <v>89</v>
          </cell>
          <cell r="D243">
            <v>343</v>
          </cell>
          <cell r="G243">
            <v>291</v>
          </cell>
          <cell r="H243">
            <v>98</v>
          </cell>
          <cell r="I243">
            <v>389</v>
          </cell>
          <cell r="J243">
            <v>190</v>
          </cell>
          <cell r="K243">
            <v>61</v>
          </cell>
          <cell r="L243">
            <v>251</v>
          </cell>
          <cell r="N243">
            <v>735</v>
          </cell>
          <cell r="O243">
            <v>248</v>
          </cell>
          <cell r="P243">
            <v>983</v>
          </cell>
        </row>
        <row r="244">
          <cell r="A244" t="str">
            <v>November</v>
          </cell>
          <cell r="B244">
            <v>241</v>
          </cell>
          <cell r="C244">
            <v>89</v>
          </cell>
          <cell r="D244">
            <v>330</v>
          </cell>
          <cell r="G244">
            <v>276</v>
          </cell>
          <cell r="H244">
            <v>100</v>
          </cell>
          <cell r="I244">
            <v>376</v>
          </cell>
          <cell r="J244">
            <v>183</v>
          </cell>
          <cell r="K244">
            <v>63</v>
          </cell>
          <cell r="L244">
            <v>246</v>
          </cell>
          <cell r="N244">
            <v>700</v>
          </cell>
          <cell r="O244">
            <v>252</v>
          </cell>
          <cell r="P244">
            <v>952</v>
          </cell>
        </row>
        <row r="245">
          <cell r="A245" t="str">
            <v>December</v>
          </cell>
          <cell r="B245">
            <v>238</v>
          </cell>
          <cell r="C245">
            <v>80</v>
          </cell>
          <cell r="D245">
            <v>318</v>
          </cell>
          <cell r="G245">
            <v>265</v>
          </cell>
          <cell r="H245">
            <v>105</v>
          </cell>
          <cell r="I245">
            <v>370</v>
          </cell>
          <cell r="J245">
            <v>187</v>
          </cell>
          <cell r="K245">
            <v>65</v>
          </cell>
          <cell r="L245">
            <v>252</v>
          </cell>
          <cell r="N245">
            <v>690</v>
          </cell>
          <cell r="O245">
            <v>250</v>
          </cell>
          <cell r="P245">
            <v>940</v>
          </cell>
          <cell r="Q245">
            <v>958.33333333333337</v>
          </cell>
        </row>
        <row r="246">
          <cell r="B246">
            <v>244.33333333333334</v>
          </cell>
          <cell r="C246">
            <v>86</v>
          </cell>
          <cell r="D246">
            <v>330.33333333333331</v>
          </cell>
          <cell r="G246">
            <v>277.33333333333331</v>
          </cell>
          <cell r="H246">
            <v>101</v>
          </cell>
          <cell r="I246">
            <v>378.33333333333331</v>
          </cell>
          <cell r="J246">
            <v>186.66666666666666</v>
          </cell>
          <cell r="K246">
            <v>63</v>
          </cell>
          <cell r="L246">
            <v>249.66666666666666</v>
          </cell>
          <cell r="N246">
            <v>708.33333333333337</v>
          </cell>
          <cell r="O246">
            <v>250</v>
          </cell>
          <cell r="P246">
            <v>958.33333333333337</v>
          </cell>
        </row>
        <row r="247">
          <cell r="A247" t="str">
            <v>Year</v>
          </cell>
          <cell r="B247">
            <v>286.37777777777779</v>
          </cell>
          <cell r="C247">
            <v>84.75555555555556</v>
          </cell>
          <cell r="D247">
            <v>371.13333333333327</v>
          </cell>
          <cell r="G247">
            <v>337.51111111111106</v>
          </cell>
          <cell r="H247">
            <v>125.62222222222223</v>
          </cell>
          <cell r="I247">
            <v>463.13333333333327</v>
          </cell>
          <cell r="J247">
            <v>183.08333333333334</v>
          </cell>
          <cell r="K247">
            <v>64.583333333333329</v>
          </cell>
          <cell r="L247">
            <v>247.66666666666666</v>
          </cell>
          <cell r="N247">
            <v>800.58333333333337</v>
          </cell>
          <cell r="O247">
            <v>273.5</v>
          </cell>
          <cell r="P247">
            <v>1074.0833333333333</v>
          </cell>
        </row>
        <row r="249">
          <cell r="A249" t="str">
            <v>1987</v>
          </cell>
        </row>
        <row r="250">
          <cell r="A250" t="str">
            <v>January</v>
          </cell>
          <cell r="B250">
            <v>237</v>
          </cell>
          <cell r="C250">
            <v>88</v>
          </cell>
          <cell r="D250">
            <v>325</v>
          </cell>
          <cell r="G250">
            <v>270</v>
          </cell>
          <cell r="H250">
            <v>104</v>
          </cell>
          <cell r="I250">
            <v>374</v>
          </cell>
          <cell r="J250">
            <v>188</v>
          </cell>
          <cell r="K250">
            <v>63</v>
          </cell>
          <cell r="L250">
            <v>251</v>
          </cell>
          <cell r="N250">
            <v>695</v>
          </cell>
          <cell r="O250">
            <v>255</v>
          </cell>
          <cell r="P250">
            <v>950</v>
          </cell>
        </row>
        <row r="251">
          <cell r="A251" t="str">
            <v>February</v>
          </cell>
          <cell r="B251">
            <v>254</v>
          </cell>
          <cell r="C251">
            <v>83</v>
          </cell>
          <cell r="D251">
            <v>337</v>
          </cell>
          <cell r="G251">
            <v>270</v>
          </cell>
          <cell r="H251">
            <v>101</v>
          </cell>
          <cell r="I251">
            <v>371</v>
          </cell>
          <cell r="J251">
            <v>188</v>
          </cell>
          <cell r="K251">
            <v>61</v>
          </cell>
          <cell r="L251">
            <v>249</v>
          </cell>
          <cell r="N251">
            <v>712</v>
          </cell>
          <cell r="O251">
            <v>245</v>
          </cell>
          <cell r="P251">
            <v>957</v>
          </cell>
        </row>
        <row r="252">
          <cell r="A252" t="str">
            <v>March</v>
          </cell>
          <cell r="B252">
            <v>248</v>
          </cell>
          <cell r="C252">
            <v>83</v>
          </cell>
          <cell r="D252">
            <v>331</v>
          </cell>
          <cell r="G252">
            <v>268</v>
          </cell>
          <cell r="H252">
            <v>93</v>
          </cell>
          <cell r="I252">
            <v>361</v>
          </cell>
          <cell r="J252">
            <v>200</v>
          </cell>
          <cell r="K252">
            <v>57</v>
          </cell>
          <cell r="L252">
            <v>257</v>
          </cell>
          <cell r="N252">
            <v>716</v>
          </cell>
          <cell r="O252">
            <v>233</v>
          </cell>
          <cell r="P252">
            <v>949</v>
          </cell>
          <cell r="Q252">
            <v>952</v>
          </cell>
        </row>
        <row r="253">
          <cell r="B253">
            <v>246.33333333333334</v>
          </cell>
          <cell r="C253">
            <v>84.666666666666671</v>
          </cell>
          <cell r="D253">
            <v>331</v>
          </cell>
          <cell r="G253">
            <v>269.33333333333331</v>
          </cell>
          <cell r="H253">
            <v>99.333333333333329</v>
          </cell>
          <cell r="I253">
            <v>368.66666666666669</v>
          </cell>
          <cell r="J253">
            <v>192</v>
          </cell>
          <cell r="K253">
            <v>60.333333333333336</v>
          </cell>
          <cell r="L253">
            <v>252.33333333333334</v>
          </cell>
          <cell r="N253">
            <v>707.66666666666663</v>
          </cell>
          <cell r="O253">
            <v>244.33333333333334</v>
          </cell>
          <cell r="P253">
            <v>952</v>
          </cell>
        </row>
        <row r="254">
          <cell r="A254" t="str">
            <v>April</v>
          </cell>
          <cell r="B254">
            <v>252</v>
          </cell>
          <cell r="C254">
            <v>79</v>
          </cell>
          <cell r="D254">
            <v>331</v>
          </cell>
          <cell r="G254">
            <v>289</v>
          </cell>
          <cell r="H254">
            <v>101</v>
          </cell>
          <cell r="I254">
            <v>390</v>
          </cell>
          <cell r="J254">
            <v>184</v>
          </cell>
          <cell r="K254">
            <v>63</v>
          </cell>
          <cell r="L254">
            <v>247</v>
          </cell>
          <cell r="N254">
            <v>725</v>
          </cell>
          <cell r="O254">
            <v>243</v>
          </cell>
          <cell r="P254">
            <v>968</v>
          </cell>
        </row>
        <row r="255">
          <cell r="A255" t="str">
            <v>May</v>
          </cell>
          <cell r="B255">
            <v>252</v>
          </cell>
          <cell r="C255">
            <v>79</v>
          </cell>
          <cell r="D255">
            <v>331</v>
          </cell>
          <cell r="G255">
            <v>280</v>
          </cell>
          <cell r="H255">
            <v>107</v>
          </cell>
          <cell r="I255">
            <v>387</v>
          </cell>
          <cell r="J255">
            <v>184</v>
          </cell>
          <cell r="K255">
            <v>59</v>
          </cell>
          <cell r="L255">
            <v>243</v>
          </cell>
          <cell r="N255">
            <v>716</v>
          </cell>
          <cell r="O255">
            <v>245</v>
          </cell>
          <cell r="P255">
            <v>961</v>
          </cell>
        </row>
        <row r="256">
          <cell r="A256" t="str">
            <v>June</v>
          </cell>
          <cell r="B256">
            <v>261</v>
          </cell>
          <cell r="C256">
            <v>76</v>
          </cell>
          <cell r="D256">
            <v>337</v>
          </cell>
          <cell r="G256">
            <v>273</v>
          </cell>
          <cell r="H256">
            <v>107</v>
          </cell>
          <cell r="I256">
            <v>380</v>
          </cell>
          <cell r="J256">
            <v>193</v>
          </cell>
          <cell r="K256">
            <v>59</v>
          </cell>
          <cell r="L256">
            <v>252</v>
          </cell>
          <cell r="N256">
            <v>727</v>
          </cell>
          <cell r="O256">
            <v>242</v>
          </cell>
          <cell r="P256">
            <v>969</v>
          </cell>
          <cell r="Q256">
            <v>966</v>
          </cell>
        </row>
        <row r="257">
          <cell r="B257">
            <v>255</v>
          </cell>
          <cell r="C257">
            <v>78</v>
          </cell>
          <cell r="D257">
            <v>333</v>
          </cell>
          <cell r="G257">
            <v>280.66666666666669</v>
          </cell>
          <cell r="H257">
            <v>105</v>
          </cell>
          <cell r="I257">
            <v>385.66666666666669</v>
          </cell>
          <cell r="J257">
            <v>187</v>
          </cell>
          <cell r="K257">
            <v>60.333333333333336</v>
          </cell>
          <cell r="L257">
            <v>247.33333333333334</v>
          </cell>
          <cell r="N257">
            <v>722.66666666666663</v>
          </cell>
          <cell r="O257">
            <v>243.33333333333334</v>
          </cell>
          <cell r="P257">
            <v>966</v>
          </cell>
        </row>
        <row r="258">
          <cell r="A258" t="str">
            <v>July</v>
          </cell>
          <cell r="B258">
            <v>260</v>
          </cell>
          <cell r="C258">
            <v>74</v>
          </cell>
          <cell r="D258">
            <v>334</v>
          </cell>
          <cell r="G258">
            <v>286</v>
          </cell>
          <cell r="H258">
            <v>99</v>
          </cell>
          <cell r="I258">
            <v>385</v>
          </cell>
          <cell r="J258">
            <v>197</v>
          </cell>
          <cell r="K258">
            <v>49</v>
          </cell>
          <cell r="L258">
            <v>246</v>
          </cell>
          <cell r="N258">
            <v>743</v>
          </cell>
          <cell r="O258">
            <v>222</v>
          </cell>
          <cell r="P258">
            <v>965</v>
          </cell>
        </row>
        <row r="259">
          <cell r="A259" t="str">
            <v>August</v>
          </cell>
          <cell r="B259">
            <v>262</v>
          </cell>
          <cell r="C259">
            <v>73</v>
          </cell>
          <cell r="D259">
            <v>335</v>
          </cell>
          <cell r="G259">
            <v>286</v>
          </cell>
          <cell r="H259">
            <v>116</v>
          </cell>
          <cell r="I259">
            <v>402</v>
          </cell>
          <cell r="J259">
            <v>190</v>
          </cell>
          <cell r="K259">
            <v>54</v>
          </cell>
          <cell r="L259">
            <v>244</v>
          </cell>
          <cell r="N259">
            <v>738</v>
          </cell>
          <cell r="O259">
            <v>243</v>
          </cell>
          <cell r="P259">
            <v>981</v>
          </cell>
        </row>
        <row r="260">
          <cell r="A260" t="str">
            <v>September</v>
          </cell>
          <cell r="B260">
            <v>270</v>
          </cell>
          <cell r="C260">
            <v>69</v>
          </cell>
          <cell r="D260">
            <v>339</v>
          </cell>
          <cell r="G260">
            <v>291</v>
          </cell>
          <cell r="H260">
            <v>116</v>
          </cell>
          <cell r="I260">
            <v>407</v>
          </cell>
          <cell r="J260">
            <v>189</v>
          </cell>
          <cell r="K260">
            <v>52</v>
          </cell>
          <cell r="L260">
            <v>241</v>
          </cell>
          <cell r="N260">
            <v>750</v>
          </cell>
          <cell r="O260">
            <v>237</v>
          </cell>
          <cell r="P260">
            <v>987</v>
          </cell>
          <cell r="Q260">
            <v>977.66666666666663</v>
          </cell>
        </row>
        <row r="261">
          <cell r="B261">
            <v>264</v>
          </cell>
          <cell r="C261">
            <v>72</v>
          </cell>
          <cell r="D261">
            <v>336</v>
          </cell>
          <cell r="G261">
            <v>287.66666666666669</v>
          </cell>
          <cell r="H261">
            <v>110.33333333333333</v>
          </cell>
          <cell r="I261">
            <v>398</v>
          </cell>
          <cell r="J261">
            <v>192</v>
          </cell>
          <cell r="K261">
            <v>51.666666666666664</v>
          </cell>
          <cell r="L261">
            <v>243.66666666666666</v>
          </cell>
          <cell r="N261">
            <v>743.66666666666663</v>
          </cell>
          <cell r="O261">
            <v>234</v>
          </cell>
          <cell r="P261">
            <v>977.66666666666663</v>
          </cell>
        </row>
        <row r="262">
          <cell r="A262" t="str">
            <v>October</v>
          </cell>
          <cell r="B262">
            <v>276</v>
          </cell>
          <cell r="C262">
            <v>69</v>
          </cell>
          <cell r="D262">
            <v>345</v>
          </cell>
          <cell r="G262">
            <v>276</v>
          </cell>
          <cell r="H262">
            <v>132</v>
          </cell>
          <cell r="I262">
            <v>408</v>
          </cell>
          <cell r="J262">
            <v>191</v>
          </cell>
          <cell r="K262">
            <v>54</v>
          </cell>
          <cell r="L262">
            <v>245</v>
          </cell>
          <cell r="N262">
            <v>743</v>
          </cell>
          <cell r="O262">
            <v>255</v>
          </cell>
          <cell r="P262">
            <v>998</v>
          </cell>
        </row>
        <row r="263">
          <cell r="A263" t="str">
            <v>November</v>
          </cell>
          <cell r="B263">
            <v>273</v>
          </cell>
          <cell r="C263">
            <v>70</v>
          </cell>
          <cell r="D263">
            <v>343</v>
          </cell>
          <cell r="G263">
            <v>295</v>
          </cell>
          <cell r="H263">
            <v>138</v>
          </cell>
          <cell r="I263">
            <v>433</v>
          </cell>
          <cell r="J263">
            <v>190</v>
          </cell>
          <cell r="K263">
            <v>68</v>
          </cell>
          <cell r="L263">
            <v>258</v>
          </cell>
          <cell r="N263">
            <v>758</v>
          </cell>
          <cell r="O263">
            <v>276</v>
          </cell>
          <cell r="P263">
            <v>1034</v>
          </cell>
        </row>
        <row r="264">
          <cell r="A264" t="str">
            <v>December</v>
          </cell>
          <cell r="B264">
            <v>281</v>
          </cell>
          <cell r="C264">
            <v>73</v>
          </cell>
          <cell r="D264">
            <v>354</v>
          </cell>
          <cell r="G264">
            <v>293</v>
          </cell>
          <cell r="H264">
            <v>143</v>
          </cell>
          <cell r="I264">
            <v>436</v>
          </cell>
          <cell r="J264">
            <v>201</v>
          </cell>
          <cell r="K264">
            <v>60</v>
          </cell>
          <cell r="L264">
            <v>261</v>
          </cell>
          <cell r="N264">
            <v>775</v>
          </cell>
          <cell r="O264">
            <v>276</v>
          </cell>
          <cell r="P264">
            <v>1051</v>
          </cell>
          <cell r="Q264">
            <v>1027.6666666666667</v>
          </cell>
        </row>
        <row r="265">
          <cell r="B265">
            <v>276.66666666666669</v>
          </cell>
          <cell r="C265">
            <v>70.666666666666671</v>
          </cell>
          <cell r="D265">
            <v>347.33333333333331</v>
          </cell>
          <cell r="G265">
            <v>288</v>
          </cell>
          <cell r="H265">
            <v>137.66666666666666</v>
          </cell>
          <cell r="I265">
            <v>425.66666666666669</v>
          </cell>
          <cell r="J265">
            <v>194</v>
          </cell>
          <cell r="K265">
            <v>60.666666666666664</v>
          </cell>
          <cell r="L265">
            <v>254.66666666666666</v>
          </cell>
          <cell r="N265">
            <v>758.66666666666663</v>
          </cell>
          <cell r="O265">
            <v>269</v>
          </cell>
          <cell r="P265">
            <v>1027.6666666666667</v>
          </cell>
        </row>
        <row r="266">
          <cell r="A266" t="str">
            <v>Year</v>
          </cell>
          <cell r="B266">
            <v>260.5</v>
          </cell>
          <cell r="C266">
            <v>76.333333333333329</v>
          </cell>
          <cell r="D266">
            <v>336.83333333333331</v>
          </cell>
          <cell r="G266">
            <v>281.41666666666669</v>
          </cell>
          <cell r="H266">
            <v>113.08333333333333</v>
          </cell>
          <cell r="I266">
            <v>394.5</v>
          </cell>
          <cell r="J266">
            <v>191.25</v>
          </cell>
          <cell r="K266">
            <v>58.25</v>
          </cell>
          <cell r="L266">
            <v>249.5</v>
          </cell>
          <cell r="N266">
            <v>733.16666666666663</v>
          </cell>
          <cell r="O266">
            <v>247.66666666666666</v>
          </cell>
          <cell r="P266">
            <v>980.83333333333337</v>
          </cell>
        </row>
        <row r="268">
          <cell r="A268" t="str">
            <v>Active Rotary Rigs in Free World Outside North America - Page 2</v>
          </cell>
        </row>
        <row r="269">
          <cell r="A269" t="str">
            <v>------------------------------------------------------</v>
          </cell>
        </row>
        <row r="271">
          <cell r="R271" t="str">
            <v xml:space="preserve">       Total Free World</v>
          </cell>
        </row>
        <row r="272">
          <cell r="B272" t="str">
            <v xml:space="preserve"> Western Hemisphere</v>
          </cell>
          <cell r="G272" t="str">
            <v>Europe, Africa, and Middle East</v>
          </cell>
          <cell r="J272" t="str">
            <v>Middle East</v>
          </cell>
          <cell r="N272" t="str">
            <v>Pacific, Far East, and Australia</v>
          </cell>
          <cell r="O272" t="str">
            <v>and Australia</v>
          </cell>
          <cell r="R272" t="str">
            <v xml:space="preserve">     Outside North America</v>
          </cell>
        </row>
        <row r="273">
          <cell r="B273" t="str">
            <v xml:space="preserve"> </v>
          </cell>
          <cell r="C273" t="str">
            <v xml:space="preserve"> </v>
          </cell>
          <cell r="D273" t="str">
            <v xml:space="preserve"> </v>
          </cell>
        </row>
        <row r="274">
          <cell r="A274" t="str">
            <v xml:space="preserve"> </v>
          </cell>
          <cell r="B274" t="str">
            <v xml:space="preserve">    Land</v>
          </cell>
          <cell r="C274" t="str">
            <v xml:space="preserve">  Offshore</v>
          </cell>
          <cell r="D274" t="str">
            <v xml:space="preserve">Total  </v>
          </cell>
          <cell r="G274" t="str">
            <v xml:space="preserve">    Land</v>
          </cell>
          <cell r="H274" t="str">
            <v xml:space="preserve">  Offshore</v>
          </cell>
          <cell r="I274" t="str">
            <v xml:space="preserve">Total  </v>
          </cell>
          <cell r="J274" t="str">
            <v xml:space="preserve">    Land</v>
          </cell>
          <cell r="K274" t="str">
            <v xml:space="preserve">  Offshore</v>
          </cell>
          <cell r="L274" t="str">
            <v xml:space="preserve">Total  </v>
          </cell>
          <cell r="N274" t="str">
            <v xml:space="preserve">    Land</v>
          </cell>
          <cell r="O274" t="str">
            <v xml:space="preserve">  Offshore</v>
          </cell>
          <cell r="P274" t="str">
            <v xml:space="preserve">Total  </v>
          </cell>
          <cell r="R274" t="str">
            <v xml:space="preserve">    Land</v>
          </cell>
        </row>
        <row r="275">
          <cell r="A275" t="str">
            <v xml:space="preserve"> </v>
          </cell>
        </row>
        <row r="276">
          <cell r="A276" t="str">
            <v>1988</v>
          </cell>
        </row>
        <row r="277">
          <cell r="A277" t="str">
            <v>January</v>
          </cell>
          <cell r="B277">
            <v>275</v>
          </cell>
          <cell r="C277">
            <v>67</v>
          </cell>
          <cell r="D277">
            <v>342</v>
          </cell>
          <cell r="G277">
            <v>288</v>
          </cell>
          <cell r="H277">
            <v>129</v>
          </cell>
          <cell r="I277">
            <v>417</v>
          </cell>
          <cell r="J277">
            <v>136</v>
          </cell>
          <cell r="K277">
            <v>18</v>
          </cell>
          <cell r="L277">
            <v>154</v>
          </cell>
          <cell r="N277">
            <v>197</v>
          </cell>
          <cell r="O277">
            <v>61</v>
          </cell>
          <cell r="P277">
            <v>258</v>
          </cell>
          <cell r="R277">
            <v>760</v>
          </cell>
        </row>
        <row r="278">
          <cell r="A278" t="str">
            <v>February</v>
          </cell>
          <cell r="B278">
            <v>278</v>
          </cell>
          <cell r="C278">
            <v>64</v>
          </cell>
          <cell r="D278">
            <v>342</v>
          </cell>
          <cell r="G278">
            <v>288</v>
          </cell>
          <cell r="H278">
            <v>131</v>
          </cell>
          <cell r="I278">
            <v>419</v>
          </cell>
          <cell r="J278">
            <v>288</v>
          </cell>
          <cell r="K278">
            <v>131</v>
          </cell>
          <cell r="L278">
            <v>419</v>
          </cell>
          <cell r="N278">
            <v>194</v>
          </cell>
          <cell r="O278">
            <v>70</v>
          </cell>
          <cell r="P278">
            <v>264</v>
          </cell>
          <cell r="R278">
            <v>760</v>
          </cell>
        </row>
        <row r="279">
          <cell r="A279" t="str">
            <v>March</v>
          </cell>
          <cell r="B279">
            <v>278</v>
          </cell>
          <cell r="C279">
            <v>65</v>
          </cell>
          <cell r="D279">
            <v>343</v>
          </cell>
          <cell r="G279">
            <v>283</v>
          </cell>
          <cell r="H279">
            <v>142</v>
          </cell>
          <cell r="I279">
            <v>425</v>
          </cell>
          <cell r="J279">
            <v>283</v>
          </cell>
          <cell r="K279">
            <v>142</v>
          </cell>
          <cell r="L279">
            <v>425</v>
          </cell>
          <cell r="N279">
            <v>198</v>
          </cell>
          <cell r="O279">
            <v>71</v>
          </cell>
          <cell r="P279">
            <v>269</v>
          </cell>
          <cell r="R279">
            <v>759</v>
          </cell>
        </row>
        <row r="280">
          <cell r="B280">
            <v>277</v>
          </cell>
          <cell r="C280">
            <v>65.333333333333329</v>
          </cell>
          <cell r="D280">
            <v>342.33333333333331</v>
          </cell>
          <cell r="G280">
            <v>286.33333333333331</v>
          </cell>
          <cell r="H280">
            <v>134</v>
          </cell>
          <cell r="I280">
            <v>420.33333333333331</v>
          </cell>
          <cell r="J280">
            <v>235.66666666666666</v>
          </cell>
          <cell r="K280">
            <v>97</v>
          </cell>
          <cell r="L280">
            <v>332.66666666666669</v>
          </cell>
          <cell r="N280">
            <v>196.33333333333334</v>
          </cell>
          <cell r="O280">
            <v>67.333333333333329</v>
          </cell>
          <cell r="P280">
            <v>263.66666666666669</v>
          </cell>
          <cell r="R280">
            <v>759.66666666666663</v>
          </cell>
        </row>
        <row r="281">
          <cell r="A281" t="str">
            <v>April</v>
          </cell>
          <cell r="B281">
            <v>272</v>
          </cell>
          <cell r="C281">
            <v>68</v>
          </cell>
          <cell r="D281">
            <v>340</v>
          </cell>
          <cell r="G281">
            <v>288</v>
          </cell>
          <cell r="H281">
            <v>140</v>
          </cell>
          <cell r="I281">
            <v>428</v>
          </cell>
          <cell r="J281">
            <v>288</v>
          </cell>
          <cell r="K281">
            <v>140</v>
          </cell>
          <cell r="L281">
            <v>428</v>
          </cell>
          <cell r="N281">
            <v>196</v>
          </cell>
          <cell r="O281">
            <v>69</v>
          </cell>
          <cell r="P281">
            <v>265</v>
          </cell>
          <cell r="R281">
            <v>756</v>
          </cell>
        </row>
        <row r="282">
          <cell r="A282" t="str">
            <v>May</v>
          </cell>
          <cell r="B282">
            <v>270</v>
          </cell>
          <cell r="C282">
            <v>68</v>
          </cell>
          <cell r="D282">
            <v>338</v>
          </cell>
          <cell r="G282">
            <v>276</v>
          </cell>
          <cell r="H282">
            <v>149</v>
          </cell>
          <cell r="I282">
            <v>425</v>
          </cell>
          <cell r="J282">
            <v>276</v>
          </cell>
          <cell r="K282">
            <v>149</v>
          </cell>
          <cell r="L282">
            <v>425</v>
          </cell>
          <cell r="N282">
            <v>193</v>
          </cell>
          <cell r="O282">
            <v>69</v>
          </cell>
          <cell r="P282">
            <v>262</v>
          </cell>
          <cell r="R282">
            <v>739</v>
          </cell>
        </row>
        <row r="283">
          <cell r="A283" t="str">
            <v>June</v>
          </cell>
          <cell r="B283">
            <v>273</v>
          </cell>
          <cell r="C283">
            <v>70</v>
          </cell>
          <cell r="D283">
            <v>343</v>
          </cell>
          <cell r="G283">
            <v>259</v>
          </cell>
          <cell r="H283">
            <v>150</v>
          </cell>
          <cell r="I283">
            <v>409</v>
          </cell>
          <cell r="J283">
            <v>259</v>
          </cell>
          <cell r="K283">
            <v>150</v>
          </cell>
          <cell r="L283">
            <v>409</v>
          </cell>
          <cell r="N283">
            <v>205</v>
          </cell>
          <cell r="O283">
            <v>70</v>
          </cell>
          <cell r="P283">
            <v>275</v>
          </cell>
          <cell r="R283">
            <v>737</v>
          </cell>
        </row>
        <row r="284">
          <cell r="B284">
            <v>271.66666666666669</v>
          </cell>
          <cell r="C284">
            <v>68.666666666666671</v>
          </cell>
          <cell r="D284">
            <v>340.33333333333331</v>
          </cell>
          <cell r="G284">
            <v>274.33333333333331</v>
          </cell>
          <cell r="H284">
            <v>146.33333333333334</v>
          </cell>
          <cell r="I284">
            <v>420.66666666666669</v>
          </cell>
          <cell r="J284">
            <v>274.33333333333331</v>
          </cell>
          <cell r="K284">
            <v>146.33333333333334</v>
          </cell>
          <cell r="L284">
            <v>420.66666666666669</v>
          </cell>
          <cell r="N284">
            <v>198</v>
          </cell>
          <cell r="O284">
            <v>69.333333333333329</v>
          </cell>
          <cell r="P284">
            <v>267.33333333333331</v>
          </cell>
          <cell r="R284">
            <v>744</v>
          </cell>
        </row>
        <row r="285">
          <cell r="A285" t="str">
            <v>July</v>
          </cell>
          <cell r="B285">
            <v>265</v>
          </cell>
          <cell r="C285">
            <v>68</v>
          </cell>
          <cell r="D285">
            <v>333</v>
          </cell>
          <cell r="G285">
            <v>272</v>
          </cell>
          <cell r="H285">
            <v>147</v>
          </cell>
          <cell r="I285">
            <v>419</v>
          </cell>
          <cell r="J285">
            <v>272</v>
          </cell>
          <cell r="K285">
            <v>147</v>
          </cell>
          <cell r="L285">
            <v>419</v>
          </cell>
          <cell r="N285">
            <v>200</v>
          </cell>
          <cell r="O285">
            <v>80</v>
          </cell>
          <cell r="P285">
            <v>280</v>
          </cell>
          <cell r="R285">
            <v>737</v>
          </cell>
        </row>
        <row r="286">
          <cell r="A286" t="str">
            <v>August</v>
          </cell>
          <cell r="B286">
            <v>256</v>
          </cell>
          <cell r="C286">
            <v>67</v>
          </cell>
          <cell r="D286">
            <v>323</v>
          </cell>
          <cell r="G286">
            <v>278</v>
          </cell>
          <cell r="H286">
            <v>151</v>
          </cell>
          <cell r="I286">
            <v>429</v>
          </cell>
          <cell r="J286">
            <v>278</v>
          </cell>
          <cell r="K286">
            <v>151</v>
          </cell>
          <cell r="L286">
            <v>429</v>
          </cell>
          <cell r="N286">
            <v>206</v>
          </cell>
          <cell r="O286">
            <v>71</v>
          </cell>
          <cell r="P286">
            <v>277</v>
          </cell>
          <cell r="R286">
            <v>740</v>
          </cell>
        </row>
        <row r="287">
          <cell r="A287" t="str">
            <v>September</v>
          </cell>
          <cell r="B287">
            <v>260</v>
          </cell>
          <cell r="C287">
            <v>70</v>
          </cell>
          <cell r="D287">
            <v>330</v>
          </cell>
          <cell r="G287">
            <v>280</v>
          </cell>
          <cell r="H287">
            <v>148</v>
          </cell>
          <cell r="I287">
            <v>428</v>
          </cell>
          <cell r="J287">
            <v>280</v>
          </cell>
          <cell r="K287">
            <v>148</v>
          </cell>
          <cell r="L287">
            <v>428</v>
          </cell>
          <cell r="N287">
            <v>206</v>
          </cell>
          <cell r="O287">
            <v>70</v>
          </cell>
          <cell r="P287">
            <v>276</v>
          </cell>
          <cell r="R287">
            <v>746</v>
          </cell>
        </row>
        <row r="288">
          <cell r="B288">
            <v>260.33333333333331</v>
          </cell>
          <cell r="C288">
            <v>68.333333333333329</v>
          </cell>
          <cell r="D288">
            <v>328.66666666666669</v>
          </cell>
          <cell r="G288">
            <v>276.66666666666669</v>
          </cell>
          <cell r="H288">
            <v>148.66666666666666</v>
          </cell>
          <cell r="I288">
            <v>425.33333333333331</v>
          </cell>
          <cell r="J288">
            <v>276.66666666666669</v>
          </cell>
          <cell r="K288">
            <v>148.66666666666666</v>
          </cell>
          <cell r="L288">
            <v>425.33333333333331</v>
          </cell>
          <cell r="N288">
            <v>204</v>
          </cell>
          <cell r="O288">
            <v>73.666666666666671</v>
          </cell>
          <cell r="P288">
            <v>277.66666666666669</v>
          </cell>
          <cell r="R288">
            <v>741</v>
          </cell>
        </row>
        <row r="289">
          <cell r="A289" t="str">
            <v>October</v>
          </cell>
          <cell r="B289">
            <v>263</v>
          </cell>
          <cell r="C289">
            <v>70</v>
          </cell>
          <cell r="D289">
            <v>333</v>
          </cell>
          <cell r="G289">
            <v>283</v>
          </cell>
          <cell r="H289">
            <v>132</v>
          </cell>
          <cell r="I289">
            <v>415</v>
          </cell>
          <cell r="J289">
            <v>283</v>
          </cell>
          <cell r="K289">
            <v>132</v>
          </cell>
          <cell r="L289">
            <v>415</v>
          </cell>
          <cell r="N289">
            <v>212</v>
          </cell>
          <cell r="O289">
            <v>69</v>
          </cell>
          <cell r="P289">
            <v>281</v>
          </cell>
          <cell r="R289">
            <v>758</v>
          </cell>
        </row>
        <row r="290">
          <cell r="A290" t="str">
            <v>November</v>
          </cell>
          <cell r="B290">
            <v>262</v>
          </cell>
          <cell r="C290">
            <v>67</v>
          </cell>
          <cell r="D290">
            <v>329</v>
          </cell>
          <cell r="G290">
            <v>276</v>
          </cell>
          <cell r="H290">
            <v>134</v>
          </cell>
          <cell r="I290">
            <v>410</v>
          </cell>
          <cell r="J290">
            <v>276</v>
          </cell>
          <cell r="K290">
            <v>134</v>
          </cell>
          <cell r="L290">
            <v>410</v>
          </cell>
          <cell r="N290">
            <v>202</v>
          </cell>
          <cell r="O290">
            <v>72</v>
          </cell>
          <cell r="P290">
            <v>274</v>
          </cell>
          <cell r="R290">
            <v>740</v>
          </cell>
        </row>
        <row r="291">
          <cell r="A291" t="str">
            <v xml:space="preserve">December*  </v>
          </cell>
          <cell r="B291">
            <v>260</v>
          </cell>
          <cell r="C291">
            <v>69</v>
          </cell>
          <cell r="D291">
            <v>329</v>
          </cell>
          <cell r="G291">
            <v>273</v>
          </cell>
          <cell r="H291">
            <v>134</v>
          </cell>
          <cell r="I291">
            <v>407</v>
          </cell>
          <cell r="J291">
            <v>273</v>
          </cell>
          <cell r="K291">
            <v>134</v>
          </cell>
          <cell r="L291">
            <v>407</v>
          </cell>
          <cell r="N291">
            <v>178</v>
          </cell>
          <cell r="O291">
            <v>63</v>
          </cell>
          <cell r="P291">
            <v>241</v>
          </cell>
          <cell r="R291">
            <v>711</v>
          </cell>
        </row>
        <row r="292">
          <cell r="B292">
            <v>261.66666666666669</v>
          </cell>
          <cell r="C292">
            <v>68.666666666666671</v>
          </cell>
          <cell r="D292">
            <v>330.33333333333331</v>
          </cell>
          <cell r="G292">
            <v>277.33333333333331</v>
          </cell>
          <cell r="H292">
            <v>133.33333333333334</v>
          </cell>
          <cell r="I292">
            <v>410.66666666666669</v>
          </cell>
          <cell r="J292">
            <v>277.33333333333331</v>
          </cell>
          <cell r="K292">
            <v>133.33333333333334</v>
          </cell>
          <cell r="L292">
            <v>410.66666666666669</v>
          </cell>
          <cell r="N292">
            <v>197.33333333333334</v>
          </cell>
          <cell r="O292">
            <v>68</v>
          </cell>
          <cell r="P292">
            <v>265.33333333333331</v>
          </cell>
          <cell r="R292">
            <v>736.33333333333337</v>
          </cell>
        </row>
        <row r="293">
          <cell r="A293" t="str">
            <v>Year</v>
          </cell>
          <cell r="B293">
            <v>268.06666666666666</v>
          </cell>
          <cell r="C293">
            <v>67.688888888888897</v>
          </cell>
          <cell r="D293">
            <v>335.75555555555553</v>
          </cell>
          <cell r="G293">
            <v>278.75555555555553</v>
          </cell>
          <cell r="H293">
            <v>141.06666666666666</v>
          </cell>
          <cell r="I293">
            <v>419.82222222222219</v>
          </cell>
          <cell r="J293">
            <v>265.24444444444441</v>
          </cell>
          <cell r="K293">
            <v>131.20000000000002</v>
          </cell>
          <cell r="L293">
            <v>396.44444444444446</v>
          </cell>
          <cell r="N293">
            <v>199.02222222222224</v>
          </cell>
          <cell r="O293">
            <v>69.688888888888883</v>
          </cell>
          <cell r="P293">
            <v>268.71111111111111</v>
          </cell>
          <cell r="R293">
            <v>745.84444444444443</v>
          </cell>
        </row>
        <row r="295">
          <cell r="A295" t="str">
            <v>1989</v>
          </cell>
        </row>
        <row r="296">
          <cell r="A296" t="str">
            <v>January</v>
          </cell>
          <cell r="B296">
            <v>250</v>
          </cell>
          <cell r="C296">
            <v>63</v>
          </cell>
          <cell r="D296">
            <v>313</v>
          </cell>
          <cell r="G296">
            <v>269</v>
          </cell>
          <cell r="H296">
            <v>133</v>
          </cell>
          <cell r="I296">
            <v>402</v>
          </cell>
          <cell r="J296">
            <v>269</v>
          </cell>
          <cell r="K296">
            <v>133</v>
          </cell>
          <cell r="L296">
            <v>402</v>
          </cell>
          <cell r="N296">
            <v>203</v>
          </cell>
          <cell r="O296">
            <v>73</v>
          </cell>
          <cell r="P296">
            <v>276</v>
          </cell>
          <cell r="R296">
            <v>722</v>
          </cell>
        </row>
        <row r="297">
          <cell r="A297" t="str">
            <v>February</v>
          </cell>
          <cell r="B297">
            <v>255</v>
          </cell>
          <cell r="C297">
            <v>64</v>
          </cell>
          <cell r="D297">
            <v>319</v>
          </cell>
          <cell r="G297">
            <v>279</v>
          </cell>
          <cell r="H297">
            <v>136</v>
          </cell>
          <cell r="I297">
            <v>415</v>
          </cell>
          <cell r="J297">
            <v>279</v>
          </cell>
          <cell r="K297">
            <v>136</v>
          </cell>
          <cell r="L297">
            <v>415</v>
          </cell>
          <cell r="N297">
            <v>199</v>
          </cell>
          <cell r="O297">
            <v>75</v>
          </cell>
          <cell r="P297">
            <v>274</v>
          </cell>
          <cell r="R297">
            <v>733</v>
          </cell>
        </row>
        <row r="298">
          <cell r="A298" t="str">
            <v>March</v>
          </cell>
          <cell r="B298">
            <v>210</v>
          </cell>
          <cell r="C298">
            <v>60</v>
          </cell>
          <cell r="D298">
            <v>270</v>
          </cell>
          <cell r="G298">
            <v>278</v>
          </cell>
          <cell r="H298">
            <v>126</v>
          </cell>
          <cell r="I298">
            <v>404</v>
          </cell>
          <cell r="J298">
            <v>278</v>
          </cell>
          <cell r="K298">
            <v>126</v>
          </cell>
          <cell r="L298">
            <v>404</v>
          </cell>
          <cell r="N298">
            <v>203</v>
          </cell>
          <cell r="O298">
            <v>68</v>
          </cell>
          <cell r="P298">
            <v>271</v>
          </cell>
          <cell r="R298">
            <v>691</v>
          </cell>
        </row>
        <row r="299">
          <cell r="B299">
            <v>238.33333333333334</v>
          </cell>
          <cell r="C299">
            <v>62.333333333333336</v>
          </cell>
          <cell r="D299">
            <v>300.66666666666669</v>
          </cell>
          <cell r="G299">
            <v>275.33333333333331</v>
          </cell>
          <cell r="H299">
            <v>131.66666666666666</v>
          </cell>
          <cell r="I299">
            <v>407</v>
          </cell>
          <cell r="J299">
            <v>275.33333333333331</v>
          </cell>
          <cell r="K299">
            <v>131.66666666666666</v>
          </cell>
          <cell r="L299">
            <v>407</v>
          </cell>
          <cell r="N299">
            <v>201.66666666666666</v>
          </cell>
          <cell r="O299">
            <v>72</v>
          </cell>
          <cell r="P299">
            <v>273.66666666666669</v>
          </cell>
          <cell r="R299">
            <v>715.33333333333337</v>
          </cell>
        </row>
        <row r="300">
          <cell r="A300" t="str">
            <v>April</v>
          </cell>
          <cell r="B300">
            <v>200</v>
          </cell>
          <cell r="C300">
            <v>62</v>
          </cell>
          <cell r="D300">
            <v>262</v>
          </cell>
          <cell r="G300">
            <v>273</v>
          </cell>
          <cell r="H300">
            <v>125</v>
          </cell>
          <cell r="I300">
            <v>398</v>
          </cell>
          <cell r="J300">
            <v>273</v>
          </cell>
          <cell r="K300">
            <v>125</v>
          </cell>
          <cell r="L300">
            <v>398</v>
          </cell>
          <cell r="N300">
            <v>202</v>
          </cell>
          <cell r="O300">
            <v>64</v>
          </cell>
          <cell r="P300">
            <v>266</v>
          </cell>
          <cell r="R300">
            <v>675</v>
          </cell>
        </row>
        <row r="301">
          <cell r="A301" t="str">
            <v>May</v>
          </cell>
          <cell r="B301">
            <v>196</v>
          </cell>
          <cell r="C301">
            <v>62</v>
          </cell>
          <cell r="D301">
            <v>258</v>
          </cell>
          <cell r="G301">
            <v>269</v>
          </cell>
          <cell r="H301">
            <v>119</v>
          </cell>
          <cell r="I301">
            <v>388</v>
          </cell>
          <cell r="J301">
            <v>269</v>
          </cell>
          <cell r="K301">
            <v>119</v>
          </cell>
          <cell r="L301">
            <v>388</v>
          </cell>
          <cell r="N301">
            <v>209</v>
          </cell>
          <cell r="O301">
            <v>63</v>
          </cell>
          <cell r="P301">
            <v>272</v>
          </cell>
          <cell r="R301">
            <v>674</v>
          </cell>
        </row>
        <row r="302">
          <cell r="A302" t="str">
            <v>June</v>
          </cell>
          <cell r="B302">
            <v>184</v>
          </cell>
          <cell r="C302">
            <v>62</v>
          </cell>
          <cell r="D302">
            <v>246</v>
          </cell>
          <cell r="G302">
            <v>254</v>
          </cell>
          <cell r="H302">
            <v>123</v>
          </cell>
          <cell r="I302">
            <v>377</v>
          </cell>
          <cell r="J302">
            <v>254</v>
          </cell>
          <cell r="K302">
            <v>123</v>
          </cell>
          <cell r="L302">
            <v>377</v>
          </cell>
          <cell r="N302">
            <v>203</v>
          </cell>
          <cell r="O302">
            <v>63</v>
          </cell>
          <cell r="P302">
            <v>266</v>
          </cell>
          <cell r="R302">
            <v>641</v>
          </cell>
        </row>
        <row r="303">
          <cell r="B303">
            <v>193.33333333333334</v>
          </cell>
          <cell r="C303">
            <v>62</v>
          </cell>
          <cell r="D303">
            <v>255.33333333333334</v>
          </cell>
          <cell r="G303">
            <v>265.33333333333331</v>
          </cell>
          <cell r="H303">
            <v>122.33333333333333</v>
          </cell>
          <cell r="I303">
            <v>387.66666666666669</v>
          </cell>
          <cell r="J303">
            <v>265.33333333333331</v>
          </cell>
          <cell r="K303">
            <v>122.33333333333333</v>
          </cell>
          <cell r="L303">
            <v>387.66666666666669</v>
          </cell>
          <cell r="N303">
            <v>204.66666666666666</v>
          </cell>
          <cell r="O303">
            <v>63.333333333333336</v>
          </cell>
          <cell r="P303">
            <v>268</v>
          </cell>
          <cell r="R303">
            <v>663.33333333333337</v>
          </cell>
        </row>
        <row r="304">
          <cell r="A304" t="str">
            <v>July</v>
          </cell>
          <cell r="B304">
            <v>175</v>
          </cell>
          <cell r="C304">
            <v>63</v>
          </cell>
          <cell r="D304">
            <v>238</v>
          </cell>
          <cell r="G304">
            <v>257</v>
          </cell>
          <cell r="H304">
            <v>130</v>
          </cell>
          <cell r="I304">
            <v>387</v>
          </cell>
          <cell r="J304">
            <v>257</v>
          </cell>
          <cell r="K304">
            <v>130</v>
          </cell>
          <cell r="L304">
            <v>387</v>
          </cell>
          <cell r="N304">
            <v>205</v>
          </cell>
          <cell r="O304">
            <v>67</v>
          </cell>
          <cell r="P304">
            <v>272</v>
          </cell>
          <cell r="R304">
            <v>637</v>
          </cell>
        </row>
        <row r="305">
          <cell r="A305" t="str">
            <v>August</v>
          </cell>
          <cell r="B305">
            <v>171</v>
          </cell>
          <cell r="C305">
            <v>63</v>
          </cell>
          <cell r="D305">
            <v>234</v>
          </cell>
          <cell r="G305">
            <v>255</v>
          </cell>
          <cell r="H305">
            <v>117</v>
          </cell>
          <cell r="I305">
            <v>372</v>
          </cell>
          <cell r="J305">
            <v>255</v>
          </cell>
          <cell r="K305">
            <v>117</v>
          </cell>
          <cell r="L305">
            <v>372</v>
          </cell>
          <cell r="N305">
            <v>207</v>
          </cell>
          <cell r="O305">
            <v>64</v>
          </cell>
          <cell r="P305">
            <v>271</v>
          </cell>
          <cell r="R305">
            <v>633</v>
          </cell>
        </row>
        <row r="306">
          <cell r="A306" t="str">
            <v>September</v>
          </cell>
          <cell r="B306">
            <v>175</v>
          </cell>
          <cell r="C306">
            <v>64</v>
          </cell>
          <cell r="D306">
            <v>239</v>
          </cell>
          <cell r="G306">
            <v>280</v>
          </cell>
          <cell r="H306">
            <v>109</v>
          </cell>
          <cell r="I306">
            <v>389</v>
          </cell>
          <cell r="J306">
            <v>280</v>
          </cell>
          <cell r="K306">
            <v>109</v>
          </cell>
          <cell r="L306">
            <v>389</v>
          </cell>
          <cell r="N306">
            <v>204</v>
          </cell>
          <cell r="O306">
            <v>59</v>
          </cell>
          <cell r="P306">
            <v>263</v>
          </cell>
          <cell r="R306">
            <v>659</v>
          </cell>
        </row>
        <row r="307">
          <cell r="B307">
            <v>173.66666666666666</v>
          </cell>
          <cell r="C307">
            <v>63.333333333333336</v>
          </cell>
          <cell r="D307">
            <v>237</v>
          </cell>
          <cell r="G307">
            <v>264</v>
          </cell>
          <cell r="H307">
            <v>118.66666666666667</v>
          </cell>
          <cell r="I307">
            <v>382.66666666666669</v>
          </cell>
          <cell r="J307">
            <v>264</v>
          </cell>
          <cell r="K307">
            <v>118.66666666666667</v>
          </cell>
          <cell r="L307">
            <v>382.66666666666669</v>
          </cell>
          <cell r="N307">
            <v>205.33333333333334</v>
          </cell>
          <cell r="O307">
            <v>63.333333333333336</v>
          </cell>
          <cell r="P307">
            <v>268.66666666666669</v>
          </cell>
          <cell r="R307">
            <v>643</v>
          </cell>
        </row>
        <row r="308">
          <cell r="A308" t="str">
            <v>October</v>
          </cell>
          <cell r="B308">
            <v>178</v>
          </cell>
          <cell r="C308">
            <v>62</v>
          </cell>
          <cell r="D308">
            <v>240</v>
          </cell>
          <cell r="G308">
            <v>275</v>
          </cell>
          <cell r="H308">
            <v>106</v>
          </cell>
          <cell r="I308">
            <v>381</v>
          </cell>
          <cell r="J308">
            <v>275</v>
          </cell>
          <cell r="K308">
            <v>106</v>
          </cell>
          <cell r="L308">
            <v>381</v>
          </cell>
          <cell r="N308">
            <v>204</v>
          </cell>
          <cell r="O308">
            <v>73</v>
          </cell>
          <cell r="P308">
            <v>277</v>
          </cell>
          <cell r="R308">
            <v>657</v>
          </cell>
        </row>
        <row r="309">
          <cell r="A309" t="str">
            <v>November</v>
          </cell>
          <cell r="B309">
            <v>175</v>
          </cell>
          <cell r="C309">
            <v>59</v>
          </cell>
          <cell r="D309">
            <v>234</v>
          </cell>
          <cell r="G309">
            <v>281</v>
          </cell>
          <cell r="H309">
            <v>117</v>
          </cell>
          <cell r="I309">
            <v>398</v>
          </cell>
          <cell r="J309">
            <v>281</v>
          </cell>
          <cell r="K309">
            <v>117</v>
          </cell>
          <cell r="L309">
            <v>398</v>
          </cell>
          <cell r="N309">
            <v>201</v>
          </cell>
          <cell r="O309">
            <v>71</v>
          </cell>
          <cell r="P309">
            <v>272</v>
          </cell>
          <cell r="R309">
            <v>657</v>
          </cell>
        </row>
        <row r="310">
          <cell r="A310" t="str">
            <v>December</v>
          </cell>
          <cell r="B310">
            <v>168</v>
          </cell>
          <cell r="C310">
            <v>61</v>
          </cell>
          <cell r="D310">
            <v>229</v>
          </cell>
          <cell r="G310">
            <v>277</v>
          </cell>
          <cell r="H310">
            <v>120</v>
          </cell>
          <cell r="I310">
            <v>397</v>
          </cell>
          <cell r="J310">
            <v>277</v>
          </cell>
          <cell r="K310">
            <v>120</v>
          </cell>
          <cell r="L310">
            <v>397</v>
          </cell>
          <cell r="N310">
            <v>199</v>
          </cell>
          <cell r="O310">
            <v>75</v>
          </cell>
          <cell r="P310">
            <v>274</v>
          </cell>
          <cell r="R310">
            <v>644</v>
          </cell>
        </row>
        <row r="311">
          <cell r="B311">
            <v>173.66666666666666</v>
          </cell>
          <cell r="C311">
            <v>60.666666666666664</v>
          </cell>
          <cell r="D311">
            <v>234.33333333333334</v>
          </cell>
          <cell r="G311">
            <v>277.66666666666669</v>
          </cell>
          <cell r="H311">
            <v>114.33333333333333</v>
          </cell>
          <cell r="I311">
            <v>392</v>
          </cell>
          <cell r="J311">
            <v>277.66666666666669</v>
          </cell>
          <cell r="K311">
            <v>114.33333333333333</v>
          </cell>
          <cell r="L311">
            <v>392</v>
          </cell>
          <cell r="N311">
            <v>201.33333333333334</v>
          </cell>
          <cell r="O311">
            <v>73</v>
          </cell>
          <cell r="P311">
            <v>274.33333333333331</v>
          </cell>
          <cell r="R311">
            <v>652.66666666666663</v>
          </cell>
        </row>
        <row r="312">
          <cell r="A312" t="str">
            <v>Year</v>
          </cell>
          <cell r="B312">
            <v>196.15555555555557</v>
          </cell>
          <cell r="C312">
            <v>62.177777777777784</v>
          </cell>
          <cell r="D312">
            <v>258.33333333333331</v>
          </cell>
          <cell r="G312">
            <v>270.11111111111109</v>
          </cell>
          <cell r="H312">
            <v>122.24444444444445</v>
          </cell>
          <cell r="I312">
            <v>392.35555555555555</v>
          </cell>
          <cell r="J312">
            <v>270.11111111111109</v>
          </cell>
          <cell r="K312">
            <v>122.24444444444445</v>
          </cell>
          <cell r="L312">
            <v>392.35555555555555</v>
          </cell>
          <cell r="N312">
            <v>203.37777777777777</v>
          </cell>
          <cell r="O312">
            <v>67.577777777777783</v>
          </cell>
          <cell r="P312">
            <v>270.95555555555558</v>
          </cell>
          <cell r="R312">
            <v>669.6444444444445</v>
          </cell>
        </row>
        <row r="314">
          <cell r="A314" t="str">
            <v>1990</v>
          </cell>
        </row>
        <row r="315">
          <cell r="A315" t="str">
            <v>January</v>
          </cell>
          <cell r="B315">
            <v>167</v>
          </cell>
          <cell r="C315">
            <v>63</v>
          </cell>
          <cell r="D315">
            <v>230</v>
          </cell>
          <cell r="G315">
            <v>295</v>
          </cell>
          <cell r="H315">
            <v>123</v>
          </cell>
          <cell r="I315">
            <v>418</v>
          </cell>
          <cell r="J315">
            <v>295</v>
          </cell>
          <cell r="K315">
            <v>123</v>
          </cell>
          <cell r="L315">
            <v>418</v>
          </cell>
          <cell r="N315">
            <v>199</v>
          </cell>
          <cell r="O315">
            <v>74</v>
          </cell>
          <cell r="P315">
            <v>273</v>
          </cell>
          <cell r="R315">
            <v>661</v>
          </cell>
        </row>
        <row r="316">
          <cell r="A316" t="str">
            <v>February</v>
          </cell>
          <cell r="B316">
            <v>176</v>
          </cell>
          <cell r="C316">
            <v>65</v>
          </cell>
          <cell r="D316">
            <v>241</v>
          </cell>
          <cell r="G316">
            <v>291</v>
          </cell>
          <cell r="H316">
            <v>113</v>
          </cell>
          <cell r="I316">
            <v>404</v>
          </cell>
          <cell r="J316">
            <v>291</v>
          </cell>
          <cell r="K316">
            <v>113</v>
          </cell>
          <cell r="L316">
            <v>404</v>
          </cell>
          <cell r="N316">
            <v>199</v>
          </cell>
          <cell r="O316">
            <v>73</v>
          </cell>
          <cell r="P316">
            <v>272</v>
          </cell>
          <cell r="R316">
            <v>666</v>
          </cell>
        </row>
        <row r="317">
          <cell r="A317" t="str">
            <v>March</v>
          </cell>
          <cell r="B317">
            <v>184</v>
          </cell>
          <cell r="C317">
            <v>66</v>
          </cell>
          <cell r="D317">
            <v>250</v>
          </cell>
          <cell r="G317">
            <v>299</v>
          </cell>
          <cell r="H317">
            <v>109</v>
          </cell>
          <cell r="I317">
            <v>408</v>
          </cell>
          <cell r="J317">
            <v>299</v>
          </cell>
          <cell r="K317">
            <v>109</v>
          </cell>
          <cell r="L317">
            <v>408</v>
          </cell>
          <cell r="N317">
            <v>194</v>
          </cell>
          <cell r="O317">
            <v>78</v>
          </cell>
          <cell r="P317">
            <v>272</v>
          </cell>
          <cell r="R317">
            <v>677</v>
          </cell>
        </row>
        <row r="318">
          <cell r="B318">
            <v>175.66666666666666</v>
          </cell>
          <cell r="C318">
            <v>64.666666666666671</v>
          </cell>
          <cell r="D318">
            <v>240.33333333333334</v>
          </cell>
          <cell r="G318">
            <v>295</v>
          </cell>
          <cell r="H318">
            <v>115</v>
          </cell>
          <cell r="I318">
            <v>410</v>
          </cell>
          <cell r="J318">
            <v>295</v>
          </cell>
          <cell r="K318">
            <v>115</v>
          </cell>
          <cell r="L318">
            <v>410</v>
          </cell>
          <cell r="N318">
            <v>197.33333333333334</v>
          </cell>
          <cell r="O318">
            <v>75</v>
          </cell>
          <cell r="P318">
            <v>272.33333333333331</v>
          </cell>
          <cell r="R318">
            <v>668</v>
          </cell>
        </row>
        <row r="319">
          <cell r="A319" t="str">
            <v>April</v>
          </cell>
          <cell r="B319">
            <v>186</v>
          </cell>
          <cell r="C319">
            <v>66</v>
          </cell>
          <cell r="D319">
            <v>252</v>
          </cell>
          <cell r="G319">
            <v>294</v>
          </cell>
          <cell r="H319">
            <v>120</v>
          </cell>
          <cell r="I319">
            <v>414</v>
          </cell>
          <cell r="J319">
            <v>294</v>
          </cell>
          <cell r="K319">
            <v>120</v>
          </cell>
          <cell r="L319">
            <v>414</v>
          </cell>
          <cell r="N319">
            <v>188</v>
          </cell>
          <cell r="O319">
            <v>79</v>
          </cell>
          <cell r="P319">
            <v>267</v>
          </cell>
          <cell r="R319">
            <v>668</v>
          </cell>
        </row>
        <row r="320">
          <cell r="A320" t="str">
            <v>May</v>
          </cell>
          <cell r="B320">
            <v>183</v>
          </cell>
          <cell r="C320">
            <v>64</v>
          </cell>
          <cell r="D320">
            <v>247</v>
          </cell>
          <cell r="G320">
            <v>293</v>
          </cell>
          <cell r="H320">
            <v>117</v>
          </cell>
          <cell r="I320">
            <v>410</v>
          </cell>
          <cell r="J320">
            <v>293</v>
          </cell>
          <cell r="K320">
            <v>117</v>
          </cell>
          <cell r="L320">
            <v>410</v>
          </cell>
          <cell r="N320">
            <v>201</v>
          </cell>
          <cell r="O320">
            <v>79</v>
          </cell>
          <cell r="P320">
            <v>280</v>
          </cell>
          <cell r="R320">
            <v>677</v>
          </cell>
        </row>
        <row r="321">
          <cell r="A321" t="str">
            <v>June</v>
          </cell>
          <cell r="B321">
            <v>186</v>
          </cell>
          <cell r="C321">
            <v>63</v>
          </cell>
          <cell r="D321">
            <v>249</v>
          </cell>
          <cell r="G321">
            <v>295</v>
          </cell>
          <cell r="H321">
            <v>127</v>
          </cell>
          <cell r="I321">
            <v>422</v>
          </cell>
          <cell r="J321">
            <v>295</v>
          </cell>
          <cell r="K321">
            <v>127</v>
          </cell>
          <cell r="L321">
            <v>422</v>
          </cell>
          <cell r="N321">
            <v>198</v>
          </cell>
          <cell r="O321">
            <v>78</v>
          </cell>
          <cell r="P321">
            <v>276</v>
          </cell>
          <cell r="R321">
            <v>679</v>
          </cell>
        </row>
        <row r="322">
          <cell r="B322">
            <v>185</v>
          </cell>
          <cell r="C322">
            <v>64.333333333333329</v>
          </cell>
          <cell r="D322">
            <v>249.33333333333334</v>
          </cell>
          <cell r="G322">
            <v>294</v>
          </cell>
          <cell r="H322">
            <v>121.33333333333333</v>
          </cell>
          <cell r="I322">
            <v>415.33333333333331</v>
          </cell>
          <cell r="J322">
            <v>294</v>
          </cell>
          <cell r="K322">
            <v>121.33333333333333</v>
          </cell>
          <cell r="L322">
            <v>415.33333333333331</v>
          </cell>
          <cell r="N322">
            <v>195.66666666666666</v>
          </cell>
          <cell r="O322">
            <v>78.666666666666671</v>
          </cell>
          <cell r="P322">
            <v>274.33333333333331</v>
          </cell>
          <cell r="R322">
            <v>674.66666666666663</v>
          </cell>
        </row>
        <row r="323">
          <cell r="A323" t="str">
            <v>July</v>
          </cell>
          <cell r="B323">
            <v>176</v>
          </cell>
          <cell r="C323">
            <v>62</v>
          </cell>
          <cell r="D323">
            <v>238</v>
          </cell>
          <cell r="G323">
            <v>264</v>
          </cell>
          <cell r="H323">
            <v>122</v>
          </cell>
          <cell r="I323">
            <v>386</v>
          </cell>
          <cell r="J323">
            <v>264</v>
          </cell>
          <cell r="K323">
            <v>122</v>
          </cell>
          <cell r="L323">
            <v>386</v>
          </cell>
          <cell r="N323">
            <v>199</v>
          </cell>
          <cell r="O323">
            <v>79</v>
          </cell>
          <cell r="P323">
            <v>278</v>
          </cell>
          <cell r="R323">
            <v>639</v>
          </cell>
        </row>
        <row r="324">
          <cell r="A324" t="str">
            <v>August</v>
          </cell>
          <cell r="B324">
            <v>174</v>
          </cell>
          <cell r="C324">
            <v>59</v>
          </cell>
          <cell r="D324">
            <v>233</v>
          </cell>
          <cell r="G324">
            <v>271</v>
          </cell>
          <cell r="H324">
            <v>113</v>
          </cell>
          <cell r="I324">
            <v>384</v>
          </cell>
          <cell r="J324">
            <v>271</v>
          </cell>
          <cell r="K324">
            <v>113</v>
          </cell>
          <cell r="L324">
            <v>384</v>
          </cell>
          <cell r="N324">
            <v>199</v>
          </cell>
          <cell r="O324">
            <v>70</v>
          </cell>
          <cell r="P324">
            <v>269</v>
          </cell>
          <cell r="R324">
            <v>644</v>
          </cell>
        </row>
        <row r="325">
          <cell r="A325" t="str">
            <v>September*</v>
          </cell>
          <cell r="B325">
            <v>176</v>
          </cell>
          <cell r="C325">
            <v>66</v>
          </cell>
          <cell r="D325">
            <v>242</v>
          </cell>
          <cell r="G325">
            <v>224</v>
          </cell>
          <cell r="H325">
            <v>116</v>
          </cell>
          <cell r="I325">
            <v>340</v>
          </cell>
          <cell r="J325">
            <v>224</v>
          </cell>
          <cell r="K325">
            <v>116</v>
          </cell>
          <cell r="L325">
            <v>340</v>
          </cell>
          <cell r="N325">
            <v>199</v>
          </cell>
          <cell r="O325">
            <v>73</v>
          </cell>
          <cell r="P325">
            <v>272</v>
          </cell>
          <cell r="R325">
            <v>599</v>
          </cell>
        </row>
        <row r="326">
          <cell r="B326">
            <v>175.33333333333334</v>
          </cell>
          <cell r="C326">
            <v>62.333333333333336</v>
          </cell>
          <cell r="D326">
            <v>237.66666666666666</v>
          </cell>
          <cell r="G326">
            <v>253</v>
          </cell>
          <cell r="H326">
            <v>117</v>
          </cell>
          <cell r="I326">
            <v>370</v>
          </cell>
          <cell r="J326">
            <v>253</v>
          </cell>
          <cell r="K326">
            <v>117</v>
          </cell>
          <cell r="L326">
            <v>370</v>
          </cell>
          <cell r="N326">
            <v>199</v>
          </cell>
          <cell r="O326">
            <v>74</v>
          </cell>
          <cell r="P326">
            <v>273</v>
          </cell>
          <cell r="R326">
            <v>627.33333333333337</v>
          </cell>
        </row>
        <row r="327">
          <cell r="A327" t="str">
            <v>October</v>
          </cell>
          <cell r="B327">
            <v>179</v>
          </cell>
          <cell r="C327">
            <v>63</v>
          </cell>
          <cell r="D327">
            <v>242</v>
          </cell>
          <cell r="G327">
            <v>231</v>
          </cell>
          <cell r="H327">
            <v>118</v>
          </cell>
          <cell r="I327">
            <v>349</v>
          </cell>
          <cell r="J327">
            <v>231</v>
          </cell>
          <cell r="K327">
            <v>118</v>
          </cell>
          <cell r="L327">
            <v>349</v>
          </cell>
          <cell r="N327">
            <v>198</v>
          </cell>
          <cell r="O327">
            <v>77</v>
          </cell>
          <cell r="P327">
            <v>275</v>
          </cell>
          <cell r="R327">
            <v>608</v>
          </cell>
        </row>
        <row r="328">
          <cell r="A328" t="str">
            <v>November</v>
          </cell>
          <cell r="B328">
            <v>204</v>
          </cell>
          <cell r="C328">
            <v>59</v>
          </cell>
          <cell r="D328">
            <v>263</v>
          </cell>
          <cell r="G328">
            <v>233</v>
          </cell>
          <cell r="H328">
            <v>122</v>
          </cell>
          <cell r="I328">
            <v>355</v>
          </cell>
          <cell r="J328">
            <v>233</v>
          </cell>
          <cell r="K328">
            <v>122</v>
          </cell>
          <cell r="L328">
            <v>355</v>
          </cell>
          <cell r="N328">
            <v>209</v>
          </cell>
          <cell r="O328">
            <v>73</v>
          </cell>
          <cell r="P328">
            <v>282</v>
          </cell>
          <cell r="R328">
            <v>646</v>
          </cell>
        </row>
        <row r="329">
          <cell r="A329" t="str">
            <v>December</v>
          </cell>
          <cell r="B329">
            <v>206</v>
          </cell>
          <cell r="C329">
            <v>63</v>
          </cell>
          <cell r="D329">
            <v>269</v>
          </cell>
          <cell r="G329">
            <v>225</v>
          </cell>
          <cell r="H329">
            <v>126</v>
          </cell>
          <cell r="I329">
            <v>351</v>
          </cell>
          <cell r="J329">
            <v>225</v>
          </cell>
          <cell r="K329">
            <v>126</v>
          </cell>
          <cell r="L329">
            <v>351</v>
          </cell>
          <cell r="N329">
            <v>203</v>
          </cell>
          <cell r="O329">
            <v>69</v>
          </cell>
          <cell r="P329">
            <v>272</v>
          </cell>
          <cell r="R329">
            <v>634</v>
          </cell>
        </row>
        <row r="330">
          <cell r="B330">
            <v>196.33333333333334</v>
          </cell>
          <cell r="C330">
            <v>61.666666666666664</v>
          </cell>
          <cell r="D330">
            <v>258</v>
          </cell>
          <cell r="G330">
            <v>229.66666666666666</v>
          </cell>
          <cell r="H330">
            <v>122</v>
          </cell>
          <cell r="I330">
            <v>351.66666666666669</v>
          </cell>
          <cell r="J330">
            <v>229.66666666666666</v>
          </cell>
          <cell r="K330">
            <v>122</v>
          </cell>
          <cell r="L330">
            <v>351.66666666666669</v>
          </cell>
          <cell r="N330">
            <v>203.33333333333334</v>
          </cell>
          <cell r="O330">
            <v>73</v>
          </cell>
          <cell r="P330">
            <v>276.33333333333331</v>
          </cell>
          <cell r="R330">
            <v>629.33333333333337</v>
          </cell>
        </row>
        <row r="331">
          <cell r="A331" t="str">
            <v>Year</v>
          </cell>
          <cell r="B331">
            <v>183.08333333333334</v>
          </cell>
          <cell r="C331">
            <v>63.25</v>
          </cell>
          <cell r="D331">
            <v>246.33333333333334</v>
          </cell>
          <cell r="G331">
            <v>267.91666666666669</v>
          </cell>
          <cell r="H331">
            <v>118.83333333333333</v>
          </cell>
          <cell r="I331">
            <v>386.75</v>
          </cell>
          <cell r="J331">
            <v>267.91666666666669</v>
          </cell>
          <cell r="K331">
            <v>118.83333333333333</v>
          </cell>
          <cell r="L331">
            <v>386.75</v>
          </cell>
          <cell r="N331">
            <v>198.83333333333334</v>
          </cell>
          <cell r="O331">
            <v>75.166666666666671</v>
          </cell>
          <cell r="P331">
            <v>274</v>
          </cell>
          <cell r="R331">
            <v>649.83333333333337</v>
          </cell>
        </row>
        <row r="333">
          <cell r="A333" t="str">
            <v>Active Rotary Rigs in Free World Outside North America - Page 3</v>
          </cell>
        </row>
        <row r="334">
          <cell r="A334" t="str">
            <v>------------------------------------------------------</v>
          </cell>
        </row>
        <row r="335">
          <cell r="R335" t="str">
            <v xml:space="preserve">       Total Free World</v>
          </cell>
        </row>
        <row r="336">
          <cell r="B336" t="str">
            <v xml:space="preserve"> Western Hemisphere (Latin America)</v>
          </cell>
          <cell r="G336" t="str">
            <v>Europe, Africa, and Middle East</v>
          </cell>
          <cell r="J336" t="str">
            <v>Europe, Africa, and Middle East</v>
          </cell>
          <cell r="N336" t="str">
            <v>Pacific, Far East, and Australia</v>
          </cell>
          <cell r="O336" t="str">
            <v>and Australia</v>
          </cell>
          <cell r="R336" t="str">
            <v xml:space="preserve">     Outside North America</v>
          </cell>
        </row>
        <row r="337">
          <cell r="B337" t="str">
            <v xml:space="preserve"> </v>
          </cell>
          <cell r="C337" t="str">
            <v xml:space="preserve"> </v>
          </cell>
          <cell r="D337" t="str">
            <v xml:space="preserve"> </v>
          </cell>
        </row>
        <row r="338">
          <cell r="A338" t="str">
            <v xml:space="preserve"> </v>
          </cell>
          <cell r="B338" t="str">
            <v xml:space="preserve">    Land</v>
          </cell>
          <cell r="C338" t="str">
            <v xml:space="preserve">  Offshore</v>
          </cell>
          <cell r="D338" t="str">
            <v xml:space="preserve">Total  </v>
          </cell>
          <cell r="G338" t="str">
            <v xml:space="preserve">    Land</v>
          </cell>
          <cell r="H338" t="str">
            <v xml:space="preserve">  Offshore</v>
          </cell>
          <cell r="I338" t="str">
            <v xml:space="preserve">Total  </v>
          </cell>
          <cell r="J338" t="str">
            <v xml:space="preserve">    Land</v>
          </cell>
          <cell r="K338" t="str">
            <v xml:space="preserve">  Offshore</v>
          </cell>
          <cell r="L338" t="str">
            <v xml:space="preserve">Total  </v>
          </cell>
          <cell r="N338" t="str">
            <v xml:space="preserve">    Land</v>
          </cell>
          <cell r="O338" t="str">
            <v xml:space="preserve">  Offshore</v>
          </cell>
          <cell r="P338" t="str">
            <v xml:space="preserve">Total  </v>
          </cell>
          <cell r="R338" t="str">
            <v xml:space="preserve">    Land</v>
          </cell>
          <cell r="S338" t="str">
            <v xml:space="preserve">  Offshore</v>
          </cell>
          <cell r="T338" t="str">
            <v xml:space="preserve">Total  </v>
          </cell>
        </row>
        <row r="340">
          <cell r="A340" t="str">
            <v>1991</v>
          </cell>
        </row>
        <row r="341">
          <cell r="A341" t="str">
            <v>January</v>
          </cell>
          <cell r="B341">
            <v>209</v>
          </cell>
          <cell r="C341">
            <v>63</v>
          </cell>
          <cell r="D341">
            <v>272</v>
          </cell>
          <cell r="G341">
            <v>216</v>
          </cell>
          <cell r="H341">
            <v>124</v>
          </cell>
          <cell r="I341">
            <v>340</v>
          </cell>
          <cell r="J341">
            <v>216</v>
          </cell>
          <cell r="K341">
            <v>124</v>
          </cell>
          <cell r="L341">
            <v>340</v>
          </cell>
          <cell r="N341">
            <v>186</v>
          </cell>
          <cell r="O341">
            <v>70</v>
          </cell>
          <cell r="P341">
            <v>256</v>
          </cell>
          <cell r="R341">
            <v>611</v>
          </cell>
          <cell r="S341">
            <v>257</v>
          </cell>
          <cell r="T341">
            <v>868</v>
          </cell>
        </row>
        <row r="342">
          <cell r="A342" t="str">
            <v>February</v>
          </cell>
          <cell r="B342">
            <v>204</v>
          </cell>
          <cell r="C342">
            <v>65</v>
          </cell>
          <cell r="D342">
            <v>269</v>
          </cell>
          <cell r="G342">
            <v>219</v>
          </cell>
          <cell r="H342">
            <v>123</v>
          </cell>
          <cell r="I342">
            <v>342</v>
          </cell>
          <cell r="J342">
            <v>219</v>
          </cell>
          <cell r="K342">
            <v>123</v>
          </cell>
          <cell r="L342">
            <v>342</v>
          </cell>
          <cell r="N342">
            <v>191</v>
          </cell>
          <cell r="O342">
            <v>55</v>
          </cell>
          <cell r="P342">
            <v>246</v>
          </cell>
          <cell r="R342">
            <v>614</v>
          </cell>
          <cell r="S342">
            <v>243</v>
          </cell>
          <cell r="T342">
            <v>857</v>
          </cell>
        </row>
        <row r="343">
          <cell r="A343" t="str">
            <v>March*</v>
          </cell>
          <cell r="B343">
            <v>193</v>
          </cell>
          <cell r="C343">
            <v>59</v>
          </cell>
          <cell r="D343">
            <v>252</v>
          </cell>
          <cell r="G343">
            <v>262</v>
          </cell>
          <cell r="H343">
            <v>125</v>
          </cell>
          <cell r="I343">
            <v>387</v>
          </cell>
          <cell r="J343">
            <v>262</v>
          </cell>
          <cell r="K343">
            <v>125</v>
          </cell>
          <cell r="L343">
            <v>387</v>
          </cell>
          <cell r="N343">
            <v>206</v>
          </cell>
          <cell r="O343">
            <v>66</v>
          </cell>
          <cell r="P343">
            <v>272</v>
          </cell>
          <cell r="R343">
            <v>661</v>
          </cell>
          <cell r="S343">
            <v>250</v>
          </cell>
          <cell r="T343">
            <v>911</v>
          </cell>
        </row>
        <row r="344">
          <cell r="B344">
            <v>202</v>
          </cell>
          <cell r="C344">
            <v>62.333333333333336</v>
          </cell>
          <cell r="D344">
            <v>264.33333333333331</v>
          </cell>
          <cell r="G344">
            <v>232.33333333333334</v>
          </cell>
          <cell r="H344">
            <v>124</v>
          </cell>
          <cell r="I344">
            <v>356.33333333333331</v>
          </cell>
          <cell r="J344">
            <v>232.33333333333334</v>
          </cell>
          <cell r="K344">
            <v>124</v>
          </cell>
          <cell r="L344">
            <v>356.33333333333331</v>
          </cell>
          <cell r="N344">
            <v>194.33333333333334</v>
          </cell>
          <cell r="O344">
            <v>63.666666666666664</v>
          </cell>
          <cell r="P344">
            <v>258</v>
          </cell>
          <cell r="R344">
            <v>628.66666666666663</v>
          </cell>
          <cell r="S344">
            <v>250</v>
          </cell>
          <cell r="T344">
            <v>878.66666666666663</v>
          </cell>
        </row>
        <row r="345">
          <cell r="A345" t="str">
            <v>April</v>
          </cell>
          <cell r="B345">
            <v>201</v>
          </cell>
          <cell r="C345">
            <v>60</v>
          </cell>
          <cell r="D345">
            <v>261</v>
          </cell>
          <cell r="G345">
            <v>275</v>
          </cell>
          <cell r="H345">
            <v>126</v>
          </cell>
          <cell r="I345">
            <v>401</v>
          </cell>
          <cell r="J345">
            <v>275</v>
          </cell>
          <cell r="K345">
            <v>126</v>
          </cell>
          <cell r="L345">
            <v>401</v>
          </cell>
          <cell r="N345">
            <v>204</v>
          </cell>
          <cell r="O345">
            <v>61</v>
          </cell>
          <cell r="P345">
            <v>265</v>
          </cell>
          <cell r="R345">
            <v>680</v>
          </cell>
          <cell r="S345">
            <v>247</v>
          </cell>
          <cell r="T345">
            <v>927</v>
          </cell>
        </row>
        <row r="346">
          <cell r="A346" t="str">
            <v>May</v>
          </cell>
          <cell r="B346">
            <v>196</v>
          </cell>
          <cell r="C346">
            <v>65</v>
          </cell>
          <cell r="D346">
            <v>261</v>
          </cell>
          <cell r="G346">
            <v>263</v>
          </cell>
          <cell r="H346">
            <v>119</v>
          </cell>
          <cell r="I346">
            <v>382</v>
          </cell>
          <cell r="J346">
            <v>263</v>
          </cell>
          <cell r="K346">
            <v>119</v>
          </cell>
          <cell r="L346">
            <v>382</v>
          </cell>
          <cell r="N346">
            <v>196</v>
          </cell>
          <cell r="O346">
            <v>66</v>
          </cell>
          <cell r="P346">
            <v>262</v>
          </cell>
          <cell r="R346">
            <v>655</v>
          </cell>
          <cell r="S346">
            <v>250</v>
          </cell>
          <cell r="T346">
            <v>905</v>
          </cell>
        </row>
        <row r="347">
          <cell r="A347" t="str">
            <v>June</v>
          </cell>
          <cell r="B347">
            <v>205</v>
          </cell>
          <cell r="C347">
            <v>67</v>
          </cell>
          <cell r="D347">
            <v>272</v>
          </cell>
          <cell r="G347">
            <v>255</v>
          </cell>
          <cell r="H347">
            <v>126</v>
          </cell>
          <cell r="I347">
            <v>381</v>
          </cell>
          <cell r="J347">
            <v>255</v>
          </cell>
          <cell r="K347">
            <v>126</v>
          </cell>
          <cell r="L347">
            <v>381</v>
          </cell>
          <cell r="N347">
            <v>192</v>
          </cell>
          <cell r="O347">
            <v>69</v>
          </cell>
          <cell r="P347">
            <v>261</v>
          </cell>
          <cell r="R347">
            <v>652</v>
          </cell>
          <cell r="S347">
            <v>262</v>
          </cell>
          <cell r="T347">
            <v>914</v>
          </cell>
        </row>
        <row r="348">
          <cell r="B348">
            <v>200.66666666666666</v>
          </cell>
          <cell r="C348">
            <v>64</v>
          </cell>
          <cell r="D348">
            <v>264.66666666666669</v>
          </cell>
          <cell r="G348">
            <v>264.33333333333331</v>
          </cell>
          <cell r="H348">
            <v>123.66666666666667</v>
          </cell>
          <cell r="I348">
            <v>388</v>
          </cell>
          <cell r="J348">
            <v>264.33333333333331</v>
          </cell>
          <cell r="K348">
            <v>123.66666666666667</v>
          </cell>
          <cell r="L348">
            <v>388</v>
          </cell>
          <cell r="N348">
            <v>197.33333333333334</v>
          </cell>
          <cell r="O348">
            <v>65.333333333333329</v>
          </cell>
          <cell r="P348">
            <v>262.66666666666669</v>
          </cell>
          <cell r="R348">
            <v>662.33333333333337</v>
          </cell>
          <cell r="S348">
            <v>253</v>
          </cell>
          <cell r="T348">
            <v>915.33333333333337</v>
          </cell>
        </row>
        <row r="349">
          <cell r="A349" t="str">
            <v>July</v>
          </cell>
          <cell r="B349">
            <v>208</v>
          </cell>
          <cell r="C349">
            <v>66</v>
          </cell>
          <cell r="D349">
            <v>274</v>
          </cell>
          <cell r="G349">
            <v>257</v>
          </cell>
          <cell r="H349">
            <v>127</v>
          </cell>
          <cell r="I349">
            <v>384</v>
          </cell>
          <cell r="J349">
            <v>257</v>
          </cell>
          <cell r="K349">
            <v>127</v>
          </cell>
          <cell r="L349">
            <v>384</v>
          </cell>
          <cell r="N349">
            <v>197</v>
          </cell>
          <cell r="O349">
            <v>66</v>
          </cell>
          <cell r="P349">
            <v>263</v>
          </cell>
          <cell r="R349">
            <v>662</v>
          </cell>
          <cell r="S349">
            <v>259</v>
          </cell>
          <cell r="T349">
            <v>921</v>
          </cell>
        </row>
        <row r="350">
          <cell r="A350" t="str">
            <v>August</v>
          </cell>
          <cell r="B350">
            <v>221</v>
          </cell>
          <cell r="C350">
            <v>65</v>
          </cell>
          <cell r="D350">
            <v>286</v>
          </cell>
          <cell r="G350">
            <v>262</v>
          </cell>
          <cell r="H350">
            <v>114</v>
          </cell>
          <cell r="I350">
            <v>376</v>
          </cell>
          <cell r="J350">
            <v>262</v>
          </cell>
          <cell r="K350">
            <v>114</v>
          </cell>
          <cell r="L350">
            <v>376</v>
          </cell>
          <cell r="N350">
            <v>191</v>
          </cell>
          <cell r="O350">
            <v>64</v>
          </cell>
          <cell r="P350">
            <v>255</v>
          </cell>
          <cell r="R350">
            <v>674</v>
          </cell>
          <cell r="S350">
            <v>243</v>
          </cell>
          <cell r="T350">
            <v>917</v>
          </cell>
        </row>
        <row r="351">
          <cell r="A351" t="str">
            <v>September</v>
          </cell>
          <cell r="B351">
            <v>211</v>
          </cell>
          <cell r="C351">
            <v>60</v>
          </cell>
          <cell r="D351">
            <v>271</v>
          </cell>
          <cell r="G351">
            <v>261</v>
          </cell>
          <cell r="H351">
            <v>103</v>
          </cell>
          <cell r="I351">
            <v>364</v>
          </cell>
          <cell r="J351">
            <v>261</v>
          </cell>
          <cell r="K351">
            <v>103</v>
          </cell>
          <cell r="L351">
            <v>364</v>
          </cell>
          <cell r="N351">
            <v>193</v>
          </cell>
          <cell r="O351">
            <v>56</v>
          </cell>
          <cell r="P351">
            <v>249</v>
          </cell>
          <cell r="R351">
            <v>665</v>
          </cell>
          <cell r="S351">
            <v>219</v>
          </cell>
          <cell r="T351">
            <v>884</v>
          </cell>
        </row>
        <row r="352">
          <cell r="B352">
            <v>213.33333333333334</v>
          </cell>
          <cell r="C352">
            <v>63.666666666666664</v>
          </cell>
          <cell r="D352">
            <v>277</v>
          </cell>
          <cell r="G352">
            <v>260</v>
          </cell>
          <cell r="H352">
            <v>114.66666666666667</v>
          </cell>
          <cell r="I352">
            <v>374.66666666666669</v>
          </cell>
          <cell r="J352">
            <v>260</v>
          </cell>
          <cell r="K352">
            <v>114.66666666666667</v>
          </cell>
          <cell r="L352">
            <v>374.66666666666669</v>
          </cell>
          <cell r="N352">
            <v>193.66666666666666</v>
          </cell>
          <cell r="O352">
            <v>62</v>
          </cell>
          <cell r="P352">
            <v>255.66666666666666</v>
          </cell>
          <cell r="R352">
            <v>667</v>
          </cell>
          <cell r="S352">
            <v>240.33333333333334</v>
          </cell>
          <cell r="T352">
            <v>907.33333333333337</v>
          </cell>
        </row>
        <row r="353">
          <cell r="A353" t="str">
            <v>October</v>
          </cell>
          <cell r="B353">
            <v>224</v>
          </cell>
          <cell r="C353">
            <v>64</v>
          </cell>
          <cell r="D353">
            <v>288</v>
          </cell>
          <cell r="G353">
            <v>272</v>
          </cell>
          <cell r="H353">
            <v>102</v>
          </cell>
          <cell r="I353">
            <v>374</v>
          </cell>
          <cell r="J353">
            <v>272</v>
          </cell>
          <cell r="K353">
            <v>102</v>
          </cell>
          <cell r="L353">
            <v>374</v>
          </cell>
          <cell r="N353">
            <v>199</v>
          </cell>
          <cell r="O353">
            <v>67</v>
          </cell>
          <cell r="P353">
            <v>266</v>
          </cell>
          <cell r="R353">
            <v>695</v>
          </cell>
          <cell r="S353">
            <v>233</v>
          </cell>
          <cell r="T353">
            <v>928</v>
          </cell>
        </row>
        <row r="354">
          <cell r="A354" t="str">
            <v>November</v>
          </cell>
          <cell r="B354">
            <v>231</v>
          </cell>
          <cell r="C354">
            <v>66</v>
          </cell>
          <cell r="D354">
            <v>297</v>
          </cell>
          <cell r="G354">
            <v>279</v>
          </cell>
          <cell r="H354">
            <v>103</v>
          </cell>
          <cell r="I354">
            <v>382</v>
          </cell>
          <cell r="J354">
            <v>279</v>
          </cell>
          <cell r="K354">
            <v>103</v>
          </cell>
          <cell r="L354">
            <v>382</v>
          </cell>
          <cell r="N354">
            <v>200</v>
          </cell>
          <cell r="O354">
            <v>66</v>
          </cell>
          <cell r="P354">
            <v>266</v>
          </cell>
          <cell r="R354">
            <v>710</v>
          </cell>
          <cell r="S354">
            <v>235</v>
          </cell>
          <cell r="T354">
            <v>945</v>
          </cell>
        </row>
        <row r="355">
          <cell r="A355" t="str">
            <v>December</v>
          </cell>
          <cell r="B355">
            <v>228</v>
          </cell>
          <cell r="C355">
            <v>64</v>
          </cell>
          <cell r="D355">
            <v>292</v>
          </cell>
          <cell r="G355">
            <v>244</v>
          </cell>
          <cell r="H355">
            <v>122</v>
          </cell>
          <cell r="I355">
            <v>366</v>
          </cell>
          <cell r="J355">
            <v>244</v>
          </cell>
          <cell r="K355">
            <v>122</v>
          </cell>
          <cell r="L355">
            <v>366</v>
          </cell>
          <cell r="N355">
            <v>200</v>
          </cell>
          <cell r="O355">
            <v>72</v>
          </cell>
          <cell r="P355">
            <v>272</v>
          </cell>
          <cell r="R355">
            <v>672</v>
          </cell>
          <cell r="S355">
            <v>258</v>
          </cell>
          <cell r="T355">
            <v>930</v>
          </cell>
        </row>
        <row r="356">
          <cell r="B356">
            <v>227.66666666666666</v>
          </cell>
          <cell r="C356">
            <v>64.666666666666671</v>
          </cell>
          <cell r="D356">
            <v>292.33333333333331</v>
          </cell>
          <cell r="G356">
            <v>265</v>
          </cell>
          <cell r="H356">
            <v>109</v>
          </cell>
          <cell r="I356">
            <v>374</v>
          </cell>
          <cell r="J356">
            <v>265</v>
          </cell>
          <cell r="K356">
            <v>109</v>
          </cell>
          <cell r="L356">
            <v>374</v>
          </cell>
          <cell r="N356">
            <v>199.66666666666666</v>
          </cell>
          <cell r="O356">
            <v>68.333333333333329</v>
          </cell>
          <cell r="P356">
            <v>268</v>
          </cell>
          <cell r="R356">
            <v>692.33333333333337</v>
          </cell>
          <cell r="S356">
            <v>242</v>
          </cell>
          <cell r="T356">
            <v>934.33333333333337</v>
          </cell>
        </row>
        <row r="357">
          <cell r="A357" t="str">
            <v>Year</v>
          </cell>
          <cell r="B357">
            <v>210.91666666666666</v>
          </cell>
          <cell r="C357">
            <v>63.666666666666664</v>
          </cell>
          <cell r="D357">
            <v>274.58333333333331</v>
          </cell>
          <cell r="G357">
            <v>255.41666666666666</v>
          </cell>
          <cell r="H357">
            <v>117.83333333333333</v>
          </cell>
          <cell r="I357">
            <v>373.25</v>
          </cell>
          <cell r="J357">
            <v>255.41666666666666</v>
          </cell>
          <cell r="K357">
            <v>117.83333333333333</v>
          </cell>
          <cell r="L357">
            <v>373.25</v>
          </cell>
          <cell r="N357">
            <v>196.25</v>
          </cell>
          <cell r="O357">
            <v>64.833333333333329</v>
          </cell>
          <cell r="P357">
            <v>261.08333333333331</v>
          </cell>
          <cell r="R357">
            <v>662.58333333333337</v>
          </cell>
          <cell r="S357">
            <v>246.33333333333334</v>
          </cell>
          <cell r="T357">
            <v>908.91666666666663</v>
          </cell>
        </row>
        <row r="359">
          <cell r="A359" t="str">
            <v>1992</v>
          </cell>
        </row>
        <row r="360">
          <cell r="A360" t="str">
            <v>January</v>
          </cell>
          <cell r="B360">
            <v>208</v>
          </cell>
          <cell r="C360">
            <v>64</v>
          </cell>
          <cell r="D360">
            <v>272</v>
          </cell>
          <cell r="G360">
            <v>252</v>
          </cell>
          <cell r="H360">
            <v>114</v>
          </cell>
          <cell r="I360">
            <v>366</v>
          </cell>
          <cell r="J360">
            <v>252</v>
          </cell>
          <cell r="K360">
            <v>114</v>
          </cell>
          <cell r="L360">
            <v>366</v>
          </cell>
          <cell r="N360">
            <v>200</v>
          </cell>
          <cell r="O360">
            <v>64</v>
          </cell>
          <cell r="P360">
            <v>264</v>
          </cell>
          <cell r="R360">
            <v>660</v>
          </cell>
          <cell r="S360">
            <v>242</v>
          </cell>
          <cell r="T360">
            <v>902</v>
          </cell>
        </row>
        <row r="361">
          <cell r="A361" t="str">
            <v>February</v>
          </cell>
          <cell r="B361">
            <v>203</v>
          </cell>
          <cell r="C361">
            <v>62</v>
          </cell>
          <cell r="D361">
            <v>265</v>
          </cell>
          <cell r="G361">
            <v>248</v>
          </cell>
          <cell r="H361">
            <v>115</v>
          </cell>
          <cell r="I361">
            <v>363</v>
          </cell>
          <cell r="J361">
            <v>248</v>
          </cell>
          <cell r="K361">
            <v>115</v>
          </cell>
          <cell r="L361">
            <v>363</v>
          </cell>
          <cell r="N361">
            <v>199</v>
          </cell>
          <cell r="O361">
            <v>67</v>
          </cell>
          <cell r="P361">
            <v>266</v>
          </cell>
          <cell r="R361">
            <v>650</v>
          </cell>
          <cell r="S361">
            <v>244</v>
          </cell>
          <cell r="T361">
            <v>894</v>
          </cell>
        </row>
        <row r="362">
          <cell r="A362" t="str">
            <v>March*</v>
          </cell>
          <cell r="B362">
            <v>204</v>
          </cell>
          <cell r="C362">
            <v>63</v>
          </cell>
          <cell r="D362">
            <v>267</v>
          </cell>
          <cell r="G362">
            <v>240</v>
          </cell>
          <cell r="H362">
            <v>124</v>
          </cell>
          <cell r="I362">
            <v>364</v>
          </cell>
          <cell r="J362">
            <v>240</v>
          </cell>
          <cell r="K362">
            <v>124</v>
          </cell>
          <cell r="L362">
            <v>364</v>
          </cell>
          <cell r="N362">
            <v>193</v>
          </cell>
          <cell r="O362">
            <v>60</v>
          </cell>
          <cell r="P362">
            <v>253</v>
          </cell>
          <cell r="R362">
            <v>637</v>
          </cell>
          <cell r="S362">
            <v>247</v>
          </cell>
          <cell r="T362">
            <v>884</v>
          </cell>
        </row>
        <row r="363">
          <cell r="B363">
            <v>205</v>
          </cell>
          <cell r="C363">
            <v>63</v>
          </cell>
          <cell r="D363">
            <v>268</v>
          </cell>
          <cell r="G363">
            <v>246.66666666666666</v>
          </cell>
          <cell r="H363">
            <v>117.66666666666667</v>
          </cell>
          <cell r="I363">
            <v>364.33333333333331</v>
          </cell>
          <cell r="J363">
            <v>246.66666666666666</v>
          </cell>
          <cell r="K363">
            <v>117.66666666666667</v>
          </cell>
          <cell r="L363">
            <v>364.33333333333331</v>
          </cell>
          <cell r="N363">
            <v>197.33333333333334</v>
          </cell>
          <cell r="O363">
            <v>63.666666666666664</v>
          </cell>
          <cell r="P363">
            <v>261</v>
          </cell>
          <cell r="R363">
            <v>649</v>
          </cell>
          <cell r="S363">
            <v>244.33333333333334</v>
          </cell>
          <cell r="T363">
            <v>893.33333333333337</v>
          </cell>
        </row>
        <row r="364">
          <cell r="A364" t="str">
            <v>April</v>
          </cell>
          <cell r="B364">
            <v>213</v>
          </cell>
          <cell r="C364">
            <v>64</v>
          </cell>
          <cell r="D364">
            <v>277</v>
          </cell>
          <cell r="G364">
            <v>253</v>
          </cell>
          <cell r="H364">
            <v>115</v>
          </cell>
          <cell r="I364">
            <v>368</v>
          </cell>
          <cell r="J364">
            <v>253</v>
          </cell>
          <cell r="K364">
            <v>115</v>
          </cell>
          <cell r="L364">
            <v>368</v>
          </cell>
          <cell r="N364">
            <v>176</v>
          </cell>
          <cell r="O364">
            <v>54</v>
          </cell>
          <cell r="P364">
            <v>230</v>
          </cell>
          <cell r="R364">
            <v>642</v>
          </cell>
          <cell r="S364">
            <v>233</v>
          </cell>
          <cell r="T364">
            <v>875</v>
          </cell>
        </row>
        <row r="365">
          <cell r="A365" t="str">
            <v>May</v>
          </cell>
          <cell r="B365">
            <v>195</v>
          </cell>
          <cell r="C365">
            <v>62</v>
          </cell>
          <cell r="D365">
            <v>257</v>
          </cell>
          <cell r="G365">
            <v>253</v>
          </cell>
          <cell r="H365">
            <v>118</v>
          </cell>
          <cell r="I365">
            <v>371</v>
          </cell>
          <cell r="J365">
            <v>253</v>
          </cell>
          <cell r="K365">
            <v>118</v>
          </cell>
          <cell r="L365">
            <v>371</v>
          </cell>
          <cell r="N365">
            <v>184</v>
          </cell>
          <cell r="O365">
            <v>59</v>
          </cell>
          <cell r="P365">
            <v>243</v>
          </cell>
          <cell r="R365">
            <v>632</v>
          </cell>
          <cell r="S365">
            <v>239</v>
          </cell>
          <cell r="T365">
            <v>871</v>
          </cell>
        </row>
        <row r="366">
          <cell r="A366" t="str">
            <v>June</v>
          </cell>
          <cell r="B366">
            <v>186</v>
          </cell>
          <cell r="C366">
            <v>64</v>
          </cell>
          <cell r="D366">
            <v>250</v>
          </cell>
          <cell r="G366">
            <v>259</v>
          </cell>
          <cell r="H366">
            <v>116</v>
          </cell>
          <cell r="I366">
            <v>375</v>
          </cell>
          <cell r="J366">
            <v>259</v>
          </cell>
          <cell r="K366">
            <v>116</v>
          </cell>
          <cell r="L366">
            <v>375</v>
          </cell>
          <cell r="N366">
            <v>187</v>
          </cell>
          <cell r="O366">
            <v>57</v>
          </cell>
          <cell r="P366">
            <v>244</v>
          </cell>
          <cell r="R366">
            <v>632</v>
          </cell>
          <cell r="S366">
            <v>237</v>
          </cell>
          <cell r="T366">
            <v>869</v>
          </cell>
        </row>
        <row r="367">
          <cell r="B367">
            <v>198</v>
          </cell>
          <cell r="C367">
            <v>63.333333333333336</v>
          </cell>
          <cell r="D367">
            <v>261.33333333333331</v>
          </cell>
          <cell r="G367">
            <v>255</v>
          </cell>
          <cell r="H367">
            <v>116.33333333333333</v>
          </cell>
          <cell r="I367">
            <v>371.33333333333331</v>
          </cell>
          <cell r="J367">
            <v>255</v>
          </cell>
          <cell r="K367">
            <v>116.33333333333333</v>
          </cell>
          <cell r="L367">
            <v>371.33333333333331</v>
          </cell>
          <cell r="N367">
            <v>182.33333333333334</v>
          </cell>
          <cell r="O367">
            <v>56.666666666666664</v>
          </cell>
          <cell r="P367">
            <v>239</v>
          </cell>
          <cell r="R367">
            <v>635.33333333333337</v>
          </cell>
          <cell r="S367">
            <v>236.33333333333334</v>
          </cell>
          <cell r="T367">
            <v>871.66666666666663</v>
          </cell>
        </row>
        <row r="368">
          <cell r="A368" t="str">
            <v>July</v>
          </cell>
          <cell r="B368">
            <v>186</v>
          </cell>
          <cell r="C368">
            <v>64</v>
          </cell>
          <cell r="D368">
            <v>250</v>
          </cell>
          <cell r="G368">
            <v>250</v>
          </cell>
          <cell r="H368">
            <v>114</v>
          </cell>
          <cell r="I368">
            <v>364</v>
          </cell>
          <cell r="J368">
            <v>250</v>
          </cell>
          <cell r="K368">
            <v>114</v>
          </cell>
          <cell r="L368">
            <v>364</v>
          </cell>
          <cell r="N368">
            <v>192</v>
          </cell>
          <cell r="O368">
            <v>58</v>
          </cell>
          <cell r="P368">
            <v>250</v>
          </cell>
          <cell r="R368">
            <v>628</v>
          </cell>
          <cell r="S368">
            <v>236</v>
          </cell>
          <cell r="T368">
            <v>864</v>
          </cell>
        </row>
        <row r="369">
          <cell r="A369" t="str">
            <v>August</v>
          </cell>
          <cell r="B369">
            <v>184</v>
          </cell>
          <cell r="C369">
            <v>67</v>
          </cell>
          <cell r="D369">
            <v>251</v>
          </cell>
          <cell r="G369">
            <v>252</v>
          </cell>
          <cell r="H369">
            <v>113</v>
          </cell>
          <cell r="I369">
            <v>365</v>
          </cell>
          <cell r="J369">
            <v>252</v>
          </cell>
          <cell r="K369">
            <v>113</v>
          </cell>
          <cell r="L369">
            <v>365</v>
          </cell>
          <cell r="N369">
            <v>180</v>
          </cell>
          <cell r="O369">
            <v>49</v>
          </cell>
          <cell r="P369">
            <v>229</v>
          </cell>
          <cell r="R369">
            <v>616</v>
          </cell>
          <cell r="S369">
            <v>229</v>
          </cell>
          <cell r="T369">
            <v>845</v>
          </cell>
        </row>
        <row r="370">
          <cell r="A370" t="str">
            <v>September</v>
          </cell>
          <cell r="B370">
            <v>179</v>
          </cell>
          <cell r="C370">
            <v>55</v>
          </cell>
          <cell r="D370">
            <v>234</v>
          </cell>
          <cell r="G370">
            <v>243</v>
          </cell>
          <cell r="H370">
            <v>115</v>
          </cell>
          <cell r="I370">
            <v>358</v>
          </cell>
          <cell r="J370">
            <v>243</v>
          </cell>
          <cell r="K370">
            <v>115</v>
          </cell>
          <cell r="L370">
            <v>358</v>
          </cell>
          <cell r="N370">
            <v>170</v>
          </cell>
          <cell r="O370">
            <v>59</v>
          </cell>
          <cell r="P370">
            <v>229</v>
          </cell>
          <cell r="R370">
            <v>592</v>
          </cell>
          <cell r="S370">
            <v>229</v>
          </cell>
          <cell r="T370">
            <v>821</v>
          </cell>
        </row>
        <row r="371">
          <cell r="B371">
            <v>183</v>
          </cell>
          <cell r="C371">
            <v>62</v>
          </cell>
          <cell r="D371">
            <v>245</v>
          </cell>
          <cell r="G371">
            <v>248.33333333333334</v>
          </cell>
          <cell r="H371">
            <v>114</v>
          </cell>
          <cell r="I371">
            <v>362.33333333333331</v>
          </cell>
          <cell r="J371">
            <v>248.33333333333334</v>
          </cell>
          <cell r="K371">
            <v>114</v>
          </cell>
          <cell r="L371">
            <v>362.33333333333331</v>
          </cell>
          <cell r="N371">
            <v>180.66666666666666</v>
          </cell>
          <cell r="O371">
            <v>55.333333333333336</v>
          </cell>
          <cell r="P371">
            <v>236</v>
          </cell>
          <cell r="R371">
            <v>612</v>
          </cell>
          <cell r="S371">
            <v>231.33333333333334</v>
          </cell>
          <cell r="T371">
            <v>843.33333333333337</v>
          </cell>
        </row>
        <row r="372">
          <cell r="A372" t="str">
            <v>October</v>
          </cell>
          <cell r="B372">
            <v>172</v>
          </cell>
          <cell r="C372">
            <v>64</v>
          </cell>
          <cell r="D372">
            <v>236</v>
          </cell>
          <cell r="G372">
            <v>245</v>
          </cell>
          <cell r="H372">
            <v>101</v>
          </cell>
          <cell r="I372">
            <v>346</v>
          </cell>
          <cell r="J372">
            <v>245</v>
          </cell>
          <cell r="K372">
            <v>101</v>
          </cell>
          <cell r="L372">
            <v>346</v>
          </cell>
          <cell r="N372">
            <v>174</v>
          </cell>
          <cell r="O372">
            <v>58</v>
          </cell>
          <cell r="P372">
            <v>232</v>
          </cell>
          <cell r="R372">
            <v>591</v>
          </cell>
          <cell r="S372">
            <v>223</v>
          </cell>
          <cell r="T372">
            <v>814</v>
          </cell>
        </row>
        <row r="373">
          <cell r="A373" t="str">
            <v>November</v>
          </cell>
          <cell r="B373">
            <v>172</v>
          </cell>
          <cell r="C373">
            <v>60</v>
          </cell>
          <cell r="D373">
            <v>232</v>
          </cell>
          <cell r="G373">
            <v>252</v>
          </cell>
          <cell r="H373">
            <v>114</v>
          </cell>
          <cell r="I373">
            <v>366</v>
          </cell>
          <cell r="J373">
            <v>252</v>
          </cell>
          <cell r="K373">
            <v>114</v>
          </cell>
          <cell r="L373">
            <v>366</v>
          </cell>
          <cell r="N373">
            <v>179</v>
          </cell>
          <cell r="O373">
            <v>58</v>
          </cell>
          <cell r="P373">
            <v>237</v>
          </cell>
          <cell r="R373">
            <v>603</v>
          </cell>
          <cell r="S373">
            <v>232</v>
          </cell>
          <cell r="T373">
            <v>835</v>
          </cell>
        </row>
        <row r="374">
          <cell r="A374" t="str">
            <v>December</v>
          </cell>
          <cell r="B374">
            <v>146</v>
          </cell>
          <cell r="C374">
            <v>64</v>
          </cell>
          <cell r="D374">
            <v>210</v>
          </cell>
          <cell r="G374">
            <v>258</v>
          </cell>
          <cell r="H374">
            <v>107</v>
          </cell>
          <cell r="I374">
            <v>365</v>
          </cell>
          <cell r="J374">
            <v>258</v>
          </cell>
          <cell r="K374">
            <v>107</v>
          </cell>
          <cell r="L374">
            <v>365</v>
          </cell>
          <cell r="N374">
            <v>175</v>
          </cell>
          <cell r="O374">
            <v>58</v>
          </cell>
          <cell r="P374">
            <v>233</v>
          </cell>
          <cell r="R374">
            <v>579</v>
          </cell>
          <cell r="S374">
            <v>229</v>
          </cell>
          <cell r="T374">
            <v>808</v>
          </cell>
        </row>
        <row r="375">
          <cell r="B375">
            <v>163.33333333333334</v>
          </cell>
          <cell r="C375">
            <v>62.666666666666664</v>
          </cell>
          <cell r="D375">
            <v>226</v>
          </cell>
          <cell r="G375">
            <v>251.66666666666666</v>
          </cell>
          <cell r="H375">
            <v>107.33333333333333</v>
          </cell>
          <cell r="I375">
            <v>359</v>
          </cell>
          <cell r="J375">
            <v>251.66666666666666</v>
          </cell>
          <cell r="K375">
            <v>107.33333333333333</v>
          </cell>
          <cell r="L375">
            <v>359</v>
          </cell>
          <cell r="N375">
            <v>176</v>
          </cell>
          <cell r="O375">
            <v>58</v>
          </cell>
          <cell r="P375">
            <v>234</v>
          </cell>
          <cell r="R375">
            <v>591</v>
          </cell>
          <cell r="S375">
            <v>228</v>
          </cell>
          <cell r="T375">
            <v>819</v>
          </cell>
        </row>
        <row r="376">
          <cell r="A376" t="str">
            <v>Avg.</v>
          </cell>
          <cell r="B376">
            <v>187.33333333333334</v>
          </cell>
          <cell r="C376">
            <v>62.75</v>
          </cell>
          <cell r="D376">
            <v>250.08333333333334</v>
          </cell>
          <cell r="G376">
            <v>250.41666666666666</v>
          </cell>
          <cell r="H376">
            <v>113.83333333333333</v>
          </cell>
          <cell r="I376">
            <v>364.25</v>
          </cell>
          <cell r="J376">
            <v>250.41666666666666</v>
          </cell>
          <cell r="K376">
            <v>113.83333333333333</v>
          </cell>
          <cell r="L376">
            <v>364.25</v>
          </cell>
          <cell r="N376">
            <v>184.08333333333334</v>
          </cell>
          <cell r="O376">
            <v>58.416666666666664</v>
          </cell>
          <cell r="P376">
            <v>242.5</v>
          </cell>
          <cell r="R376">
            <v>621.83333333333337</v>
          </cell>
          <cell r="S376">
            <v>235</v>
          </cell>
          <cell r="T376">
            <v>856.83333333333337</v>
          </cell>
        </row>
        <row r="377">
          <cell r="H377">
            <v>142.27777777777777</v>
          </cell>
          <cell r="K377">
            <v>142.27777777777777</v>
          </cell>
        </row>
        <row r="378">
          <cell r="A378" t="str">
            <v>1993</v>
          </cell>
        </row>
        <row r="379">
          <cell r="A379" t="str">
            <v>January</v>
          </cell>
          <cell r="B379">
            <v>132</v>
          </cell>
          <cell r="C379">
            <v>63</v>
          </cell>
          <cell r="D379">
            <v>195</v>
          </cell>
          <cell r="G379">
            <v>249</v>
          </cell>
          <cell r="H379">
            <v>82</v>
          </cell>
          <cell r="I379">
            <v>331</v>
          </cell>
          <cell r="J379">
            <v>249</v>
          </cell>
          <cell r="K379">
            <v>82</v>
          </cell>
          <cell r="L379">
            <v>331</v>
          </cell>
          <cell r="N379">
            <v>171</v>
          </cell>
          <cell r="O379">
            <v>61</v>
          </cell>
          <cell r="P379">
            <v>232</v>
          </cell>
          <cell r="R379">
            <v>552</v>
          </cell>
          <cell r="S379">
            <v>206</v>
          </cell>
          <cell r="T379">
            <v>758</v>
          </cell>
        </row>
        <row r="380">
          <cell r="A380" t="str">
            <v>February</v>
          </cell>
          <cell r="B380">
            <v>130</v>
          </cell>
          <cell r="C380">
            <v>62</v>
          </cell>
          <cell r="D380">
            <v>192</v>
          </cell>
          <cell r="G380">
            <v>240</v>
          </cell>
          <cell r="H380">
            <v>99</v>
          </cell>
          <cell r="I380">
            <v>339</v>
          </cell>
          <cell r="J380">
            <v>240</v>
          </cell>
          <cell r="K380">
            <v>99</v>
          </cell>
          <cell r="L380">
            <v>339</v>
          </cell>
          <cell r="N380">
            <v>172</v>
          </cell>
          <cell r="O380">
            <v>60</v>
          </cell>
          <cell r="P380">
            <v>232</v>
          </cell>
          <cell r="R380">
            <v>542</v>
          </cell>
          <cell r="S380">
            <v>221</v>
          </cell>
          <cell r="T380">
            <v>763</v>
          </cell>
        </row>
        <row r="381">
          <cell r="A381" t="str">
            <v>March*</v>
          </cell>
          <cell r="B381">
            <v>123</v>
          </cell>
          <cell r="C381">
            <v>64</v>
          </cell>
          <cell r="D381">
            <v>187</v>
          </cell>
          <cell r="G381">
            <v>245</v>
          </cell>
          <cell r="H381">
            <v>111</v>
          </cell>
          <cell r="I381">
            <v>356</v>
          </cell>
          <cell r="J381">
            <v>245</v>
          </cell>
          <cell r="K381">
            <v>111</v>
          </cell>
          <cell r="L381">
            <v>356</v>
          </cell>
          <cell r="N381">
            <v>172</v>
          </cell>
          <cell r="O381">
            <v>57</v>
          </cell>
          <cell r="P381">
            <v>229</v>
          </cell>
          <cell r="R381">
            <v>540</v>
          </cell>
          <cell r="S381">
            <v>232</v>
          </cell>
          <cell r="T381">
            <v>772</v>
          </cell>
        </row>
        <row r="382">
          <cell r="B382">
            <v>128.33333333333334</v>
          </cell>
          <cell r="C382">
            <v>63</v>
          </cell>
          <cell r="D382">
            <v>191.33333333333334</v>
          </cell>
          <cell r="G382">
            <v>244.66666666666666</v>
          </cell>
          <cell r="H382">
            <v>97.333333333333329</v>
          </cell>
          <cell r="I382">
            <v>342</v>
          </cell>
          <cell r="J382">
            <v>244.66666666666666</v>
          </cell>
          <cell r="K382">
            <v>97.333333333333329</v>
          </cell>
          <cell r="L382">
            <v>342</v>
          </cell>
          <cell r="N382">
            <v>171.66666666666666</v>
          </cell>
          <cell r="O382">
            <v>59.333333333333336</v>
          </cell>
          <cell r="P382">
            <v>231</v>
          </cell>
          <cell r="R382">
            <v>544.66666666666663</v>
          </cell>
          <cell r="S382">
            <v>219.66666666666666</v>
          </cell>
          <cell r="T382">
            <v>764.33333333333337</v>
          </cell>
        </row>
        <row r="383">
          <cell r="A383" t="str">
            <v>April</v>
          </cell>
          <cell r="B383">
            <v>138</v>
          </cell>
          <cell r="C383">
            <v>65</v>
          </cell>
          <cell r="D383">
            <v>203</v>
          </cell>
          <cell r="G383">
            <v>246</v>
          </cell>
          <cell r="H383">
            <v>101</v>
          </cell>
          <cell r="I383">
            <v>347</v>
          </cell>
          <cell r="J383">
            <v>246</v>
          </cell>
          <cell r="K383">
            <v>101</v>
          </cell>
          <cell r="L383">
            <v>347</v>
          </cell>
          <cell r="N383">
            <v>172</v>
          </cell>
          <cell r="O383">
            <v>66</v>
          </cell>
          <cell r="P383">
            <v>238</v>
          </cell>
          <cell r="R383">
            <v>556</v>
          </cell>
          <cell r="S383">
            <v>232</v>
          </cell>
          <cell r="T383">
            <v>788</v>
          </cell>
        </row>
        <row r="384">
          <cell r="A384" t="str">
            <v>May</v>
          </cell>
          <cell r="B384">
            <v>139</v>
          </cell>
          <cell r="C384">
            <v>65</v>
          </cell>
          <cell r="D384">
            <v>204</v>
          </cell>
          <cell r="G384">
            <v>249</v>
          </cell>
          <cell r="H384">
            <v>97</v>
          </cell>
          <cell r="I384">
            <v>346</v>
          </cell>
          <cell r="J384">
            <v>249</v>
          </cell>
          <cell r="K384">
            <v>97</v>
          </cell>
          <cell r="L384">
            <v>346</v>
          </cell>
          <cell r="N384">
            <v>171</v>
          </cell>
          <cell r="O384">
            <v>64</v>
          </cell>
          <cell r="P384">
            <v>235</v>
          </cell>
          <cell r="R384">
            <v>559</v>
          </cell>
          <cell r="S384">
            <v>226</v>
          </cell>
          <cell r="T384">
            <v>785</v>
          </cell>
        </row>
        <row r="385">
          <cell r="A385" t="str">
            <v>June</v>
          </cell>
          <cell r="B385">
            <v>141</v>
          </cell>
          <cell r="C385">
            <v>64</v>
          </cell>
          <cell r="D385">
            <v>205</v>
          </cell>
          <cell r="G385">
            <v>240</v>
          </cell>
          <cell r="H385">
            <v>91</v>
          </cell>
          <cell r="I385">
            <v>331</v>
          </cell>
          <cell r="J385">
            <v>240</v>
          </cell>
          <cell r="K385">
            <v>91</v>
          </cell>
          <cell r="L385">
            <v>331</v>
          </cell>
          <cell r="N385">
            <v>170</v>
          </cell>
          <cell r="O385">
            <v>63</v>
          </cell>
          <cell r="P385">
            <v>233</v>
          </cell>
          <cell r="R385">
            <v>551</v>
          </cell>
          <cell r="S385">
            <v>218</v>
          </cell>
          <cell r="T385">
            <v>769</v>
          </cell>
        </row>
        <row r="386">
          <cell r="B386">
            <v>139.33333333333334</v>
          </cell>
          <cell r="C386">
            <v>64.666666666666671</v>
          </cell>
          <cell r="D386">
            <v>204</v>
          </cell>
          <cell r="G386">
            <v>245</v>
          </cell>
          <cell r="H386">
            <v>96.333333333333329</v>
          </cell>
          <cell r="I386">
            <v>341.33333333333331</v>
          </cell>
          <cell r="J386">
            <v>245</v>
          </cell>
          <cell r="K386">
            <v>96.333333333333329</v>
          </cell>
          <cell r="L386">
            <v>341.33333333333331</v>
          </cell>
          <cell r="N386">
            <v>171</v>
          </cell>
          <cell r="O386">
            <v>64.333333333333329</v>
          </cell>
          <cell r="P386">
            <v>235.33333333333334</v>
          </cell>
          <cell r="R386">
            <v>555.33333333333337</v>
          </cell>
          <cell r="S386">
            <v>225.33333333333334</v>
          </cell>
          <cell r="T386">
            <v>780.66666666666663</v>
          </cell>
        </row>
        <row r="387">
          <cell r="A387" t="str">
            <v>July</v>
          </cell>
          <cell r="B387">
            <v>132</v>
          </cell>
          <cell r="C387">
            <v>69</v>
          </cell>
          <cell r="D387">
            <v>201</v>
          </cell>
          <cell r="G387">
            <v>245</v>
          </cell>
          <cell r="H387">
            <v>87</v>
          </cell>
          <cell r="I387">
            <v>332</v>
          </cell>
          <cell r="J387">
            <v>245</v>
          </cell>
          <cell r="K387">
            <v>87</v>
          </cell>
          <cell r="L387">
            <v>332</v>
          </cell>
          <cell r="N387">
            <v>170</v>
          </cell>
          <cell r="O387">
            <v>65</v>
          </cell>
          <cell r="P387">
            <v>235</v>
          </cell>
          <cell r="R387">
            <v>547</v>
          </cell>
          <cell r="S387">
            <v>221</v>
          </cell>
          <cell r="T387">
            <v>768</v>
          </cell>
        </row>
        <row r="388">
          <cell r="A388" t="str">
            <v>August</v>
          </cell>
          <cell r="B388">
            <v>130</v>
          </cell>
          <cell r="C388">
            <v>72</v>
          </cell>
          <cell r="D388">
            <v>202</v>
          </cell>
          <cell r="G388">
            <v>246</v>
          </cell>
          <cell r="H388">
            <v>87</v>
          </cell>
          <cell r="I388">
            <v>333</v>
          </cell>
          <cell r="J388">
            <v>246</v>
          </cell>
          <cell r="K388">
            <v>87</v>
          </cell>
          <cell r="L388">
            <v>333</v>
          </cell>
          <cell r="N388">
            <v>163</v>
          </cell>
          <cell r="O388">
            <v>67</v>
          </cell>
          <cell r="P388">
            <v>230</v>
          </cell>
          <cell r="R388">
            <v>539</v>
          </cell>
          <cell r="S388">
            <v>226</v>
          </cell>
          <cell r="T388">
            <v>765</v>
          </cell>
        </row>
        <row r="389">
          <cell r="A389" t="str">
            <v>September</v>
          </cell>
          <cell r="B389">
            <v>132</v>
          </cell>
          <cell r="C389">
            <v>70</v>
          </cell>
          <cell r="D389">
            <v>202</v>
          </cell>
          <cell r="G389">
            <v>245</v>
          </cell>
          <cell r="H389">
            <v>94</v>
          </cell>
          <cell r="I389">
            <v>339</v>
          </cell>
          <cell r="J389">
            <v>245</v>
          </cell>
          <cell r="K389">
            <v>94</v>
          </cell>
          <cell r="L389">
            <v>339</v>
          </cell>
          <cell r="N389">
            <v>160</v>
          </cell>
          <cell r="O389">
            <v>69</v>
          </cell>
          <cell r="P389">
            <v>229</v>
          </cell>
          <cell r="R389">
            <v>537</v>
          </cell>
          <cell r="S389">
            <v>233</v>
          </cell>
          <cell r="T389">
            <v>770</v>
          </cell>
        </row>
        <row r="390">
          <cell r="B390">
            <v>131.33333333333334</v>
          </cell>
          <cell r="C390">
            <v>70.333333333333329</v>
          </cell>
          <cell r="D390">
            <v>201.66666666666666</v>
          </cell>
          <cell r="G390">
            <v>245.33333333333334</v>
          </cell>
          <cell r="H390">
            <v>89.333333333333329</v>
          </cell>
          <cell r="I390">
            <v>334.66666666666669</v>
          </cell>
          <cell r="J390">
            <v>245.33333333333334</v>
          </cell>
          <cell r="K390">
            <v>89.333333333333329</v>
          </cell>
          <cell r="L390">
            <v>334.66666666666669</v>
          </cell>
          <cell r="N390">
            <v>164.33333333333334</v>
          </cell>
          <cell r="O390">
            <v>67</v>
          </cell>
          <cell r="P390">
            <v>231.33333333333334</v>
          </cell>
          <cell r="R390">
            <v>541</v>
          </cell>
          <cell r="S390">
            <v>226.66666666666666</v>
          </cell>
          <cell r="T390">
            <v>767.66666666666663</v>
          </cell>
        </row>
        <row r="391">
          <cell r="A391" t="str">
            <v>October</v>
          </cell>
          <cell r="B391">
            <v>141</v>
          </cell>
          <cell r="C391">
            <v>68</v>
          </cell>
          <cell r="D391">
            <v>209</v>
          </cell>
          <cell r="G391">
            <v>238</v>
          </cell>
          <cell r="H391">
            <v>100</v>
          </cell>
          <cell r="I391">
            <v>338</v>
          </cell>
          <cell r="J391">
            <v>238</v>
          </cell>
          <cell r="K391">
            <v>100</v>
          </cell>
          <cell r="L391">
            <v>338</v>
          </cell>
          <cell r="N391">
            <v>165</v>
          </cell>
          <cell r="O391">
            <v>68</v>
          </cell>
          <cell r="P391">
            <v>233</v>
          </cell>
          <cell r="R391">
            <v>544</v>
          </cell>
          <cell r="S391">
            <v>236</v>
          </cell>
          <cell r="T391">
            <v>780</v>
          </cell>
        </row>
        <row r="392">
          <cell r="A392" t="str">
            <v>November</v>
          </cell>
          <cell r="B392">
            <v>146</v>
          </cell>
          <cell r="C392">
            <v>67</v>
          </cell>
          <cell r="D392">
            <v>213</v>
          </cell>
          <cell r="G392">
            <v>239</v>
          </cell>
          <cell r="H392">
            <v>96</v>
          </cell>
          <cell r="I392">
            <v>335</v>
          </cell>
          <cell r="J392">
            <v>239</v>
          </cell>
          <cell r="K392">
            <v>96</v>
          </cell>
          <cell r="L392">
            <v>335</v>
          </cell>
          <cell r="N392">
            <v>180</v>
          </cell>
          <cell r="O392">
            <v>60</v>
          </cell>
          <cell r="P392">
            <v>240</v>
          </cell>
          <cell r="R392">
            <v>565</v>
          </cell>
          <cell r="S392">
            <v>223</v>
          </cell>
          <cell r="T392">
            <v>788</v>
          </cell>
        </row>
        <row r="393">
          <cell r="A393" t="str">
            <v>December</v>
          </cell>
          <cell r="B393">
            <v>153</v>
          </cell>
          <cell r="C393">
            <v>64</v>
          </cell>
          <cell r="D393">
            <v>217</v>
          </cell>
          <cell r="G393">
            <v>242</v>
          </cell>
          <cell r="H393">
            <v>93</v>
          </cell>
          <cell r="I393">
            <v>335</v>
          </cell>
          <cell r="J393">
            <v>242</v>
          </cell>
          <cell r="K393">
            <v>93</v>
          </cell>
          <cell r="L393">
            <v>335</v>
          </cell>
          <cell r="N393">
            <v>157</v>
          </cell>
          <cell r="O393">
            <v>58</v>
          </cell>
          <cell r="P393">
            <v>215</v>
          </cell>
          <cell r="R393">
            <v>552</v>
          </cell>
          <cell r="S393">
            <v>215</v>
          </cell>
          <cell r="T393">
            <v>767</v>
          </cell>
        </row>
        <row r="394">
          <cell r="B394">
            <v>146.66666666666666</v>
          </cell>
          <cell r="C394">
            <v>66.333333333333329</v>
          </cell>
          <cell r="D394">
            <v>213</v>
          </cell>
          <cell r="G394">
            <v>239.66666666666666</v>
          </cell>
          <cell r="H394">
            <v>96.333333333333329</v>
          </cell>
          <cell r="I394">
            <v>336</v>
          </cell>
          <cell r="J394">
            <v>239.66666666666666</v>
          </cell>
          <cell r="K394">
            <v>96.333333333333329</v>
          </cell>
          <cell r="L394">
            <v>336</v>
          </cell>
          <cell r="N394">
            <v>167.33333333333334</v>
          </cell>
          <cell r="O394">
            <v>62</v>
          </cell>
          <cell r="P394">
            <v>229.33333333333334</v>
          </cell>
          <cell r="R394">
            <v>553.66666666666663</v>
          </cell>
          <cell r="S394">
            <v>224.66666666666666</v>
          </cell>
          <cell r="T394">
            <v>778.33333333333337</v>
          </cell>
        </row>
        <row r="395">
          <cell r="A395" t="str">
            <v>Avg.</v>
          </cell>
          <cell r="B395">
            <v>169.66666666666666</v>
          </cell>
          <cell r="C395">
            <v>82.583333333333343</v>
          </cell>
          <cell r="D395">
            <v>252.25</v>
          </cell>
          <cell r="G395">
            <v>304.91666666666669</v>
          </cell>
          <cell r="H395">
            <v>118.41666666666664</v>
          </cell>
          <cell r="I395">
            <v>423.33333333333331</v>
          </cell>
          <cell r="J395">
            <v>304.91666666666669</v>
          </cell>
          <cell r="K395">
            <v>118.41666666666664</v>
          </cell>
          <cell r="L395">
            <v>423.33333333333331</v>
          </cell>
          <cell r="N395">
            <v>210.83333333333334</v>
          </cell>
          <cell r="O395">
            <v>79.055555555555557</v>
          </cell>
          <cell r="P395">
            <v>289.88888888888886</v>
          </cell>
          <cell r="R395">
            <v>548.07142857142856</v>
          </cell>
          <cell r="S395">
            <v>224.69047619047618</v>
          </cell>
          <cell r="T395">
            <v>772.75</v>
          </cell>
        </row>
        <row r="397">
          <cell r="A397" t="str">
            <v>Active Rotary Rigs in Free World Outside North America - Page 4</v>
          </cell>
        </row>
        <row r="398">
          <cell r="A398" t="str">
            <v>------------------------------------------------------</v>
          </cell>
        </row>
        <row r="400">
          <cell r="B400" t="str">
            <v>Latin America</v>
          </cell>
          <cell r="I400" t="str">
            <v>Europe</v>
          </cell>
          <cell r="Q400" t="str">
            <v>Africa</v>
          </cell>
        </row>
        <row r="401">
          <cell r="B401" t="str">
            <v xml:space="preserve"> </v>
          </cell>
          <cell r="C401" t="str">
            <v xml:space="preserve"> </v>
          </cell>
          <cell r="D401" t="str">
            <v xml:space="preserve"> </v>
          </cell>
        </row>
        <row r="402">
          <cell r="A402" t="str">
            <v xml:space="preserve"> </v>
          </cell>
          <cell r="B402" t="str">
            <v xml:space="preserve">    Land</v>
          </cell>
          <cell r="C402" t="str">
            <v xml:space="preserve">  Offshore</v>
          </cell>
          <cell r="D402" t="str">
            <v>Oil</v>
          </cell>
          <cell r="E402" t="str">
            <v>Gas</v>
          </cell>
          <cell r="F402" t="str">
            <v>Misc</v>
          </cell>
          <cell r="G402" t="str">
            <v xml:space="preserve">Total  </v>
          </cell>
          <cell r="I402" t="str">
            <v xml:space="preserve">    Land</v>
          </cell>
          <cell r="J402" t="str">
            <v xml:space="preserve">  Offshore</v>
          </cell>
          <cell r="K402" t="str">
            <v>Oil</v>
          </cell>
          <cell r="L402" t="str">
            <v>Gas</v>
          </cell>
          <cell r="M402" t="str">
            <v>Misc</v>
          </cell>
          <cell r="N402" t="str">
            <v xml:space="preserve">Total  </v>
          </cell>
          <cell r="P402" t="str">
            <v xml:space="preserve">    Land</v>
          </cell>
          <cell r="Q402" t="str">
            <v xml:space="preserve">  Offshore</v>
          </cell>
          <cell r="R402" t="str">
            <v>Oil</v>
          </cell>
        </row>
        <row r="404">
          <cell r="A404">
            <v>1992</v>
          </cell>
        </row>
        <row r="405">
          <cell r="A405" t="str">
            <v>January</v>
          </cell>
          <cell r="G405" t="str">
            <v xml:space="preserve"> </v>
          </cell>
          <cell r="N405" t="str">
            <v xml:space="preserve"> </v>
          </cell>
        </row>
        <row r="406">
          <cell r="A406" t="str">
            <v>February</v>
          </cell>
          <cell r="G406" t="str">
            <v xml:space="preserve"> </v>
          </cell>
          <cell r="N406" t="str">
            <v xml:space="preserve"> </v>
          </cell>
        </row>
        <row r="407">
          <cell r="A407" t="str">
            <v>March*</v>
          </cell>
          <cell r="G407" t="str">
            <v xml:space="preserve"> </v>
          </cell>
          <cell r="N407" t="str">
            <v xml:space="preserve"> </v>
          </cell>
        </row>
        <row r="408">
          <cell r="A408" t="str">
            <v>April</v>
          </cell>
          <cell r="C408" t="str">
            <v xml:space="preserve"> </v>
          </cell>
          <cell r="D408" t="str">
            <v xml:space="preserve"> </v>
          </cell>
          <cell r="E408" t="str">
            <v xml:space="preserve"> </v>
          </cell>
          <cell r="G408" t="str">
            <v xml:space="preserve"> </v>
          </cell>
          <cell r="I408" t="str">
            <v xml:space="preserve"> </v>
          </cell>
          <cell r="J408" t="str">
            <v xml:space="preserve"> </v>
          </cell>
          <cell r="K408" t="str">
            <v xml:space="preserve"> </v>
          </cell>
          <cell r="L408" t="str">
            <v xml:space="preserve"> </v>
          </cell>
          <cell r="M408" t="str">
            <v xml:space="preserve"> </v>
          </cell>
          <cell r="N408" t="str">
            <v xml:space="preserve"> </v>
          </cell>
          <cell r="P408" t="str">
            <v xml:space="preserve"> </v>
          </cell>
          <cell r="Q408" t="str">
            <v xml:space="preserve"> </v>
          </cell>
          <cell r="R408" t="str">
            <v xml:space="preserve"> </v>
          </cell>
        </row>
        <row r="409">
          <cell r="A409" t="str">
            <v>May</v>
          </cell>
          <cell r="C409" t="str">
            <v xml:space="preserve"> </v>
          </cell>
          <cell r="D409" t="str">
            <v xml:space="preserve"> </v>
          </cell>
          <cell r="E409" t="str">
            <v xml:space="preserve"> </v>
          </cell>
          <cell r="F409" t="str">
            <v xml:space="preserve"> </v>
          </cell>
          <cell r="G409" t="str">
            <v xml:space="preserve"> </v>
          </cell>
          <cell r="H409" t="str">
            <v xml:space="preserve"> </v>
          </cell>
          <cell r="I409" t="str">
            <v xml:space="preserve"> </v>
          </cell>
          <cell r="J409" t="str">
            <v xml:space="preserve"> </v>
          </cell>
          <cell r="K409" t="str">
            <v xml:space="preserve"> </v>
          </cell>
          <cell r="L409" t="str">
            <v xml:space="preserve"> </v>
          </cell>
          <cell r="M409" t="str">
            <v xml:space="preserve"> </v>
          </cell>
          <cell r="N409" t="str">
            <v xml:space="preserve"> </v>
          </cell>
          <cell r="P409" t="str">
            <v xml:space="preserve"> </v>
          </cell>
          <cell r="Q409" t="str">
            <v xml:space="preserve"> </v>
          </cell>
          <cell r="R409" t="str">
            <v xml:space="preserve"> </v>
          </cell>
        </row>
        <row r="410">
          <cell r="A410" t="str">
            <v>June</v>
          </cell>
          <cell r="B410" t="str">
            <v xml:space="preserve"> </v>
          </cell>
          <cell r="C410" t="str">
            <v xml:space="preserve"> </v>
          </cell>
          <cell r="D410" t="str">
            <v xml:space="preserve"> </v>
          </cell>
          <cell r="E410" t="str">
            <v xml:space="preserve"> </v>
          </cell>
          <cell r="G410" t="str">
            <v xml:space="preserve"> </v>
          </cell>
          <cell r="I410" t="str">
            <v xml:space="preserve"> </v>
          </cell>
          <cell r="J410" t="str">
            <v xml:space="preserve"> </v>
          </cell>
          <cell r="K410" t="str">
            <v xml:space="preserve"> </v>
          </cell>
          <cell r="L410" t="str">
            <v xml:space="preserve"> </v>
          </cell>
          <cell r="M410" t="str">
            <v xml:space="preserve"> </v>
          </cell>
          <cell r="N410" t="str">
            <v xml:space="preserve"> </v>
          </cell>
          <cell r="P410" t="str">
            <v xml:space="preserve"> </v>
          </cell>
          <cell r="Q410" t="str">
            <v xml:space="preserve"> </v>
          </cell>
          <cell r="R410" t="str">
            <v xml:space="preserve"> </v>
          </cell>
        </row>
        <row r="411">
          <cell r="A411" t="str">
            <v>July</v>
          </cell>
          <cell r="B411">
            <v>186</v>
          </cell>
          <cell r="C411">
            <v>64</v>
          </cell>
          <cell r="D411" t="str">
            <v xml:space="preserve"> </v>
          </cell>
          <cell r="E411" t="str">
            <v xml:space="preserve"> </v>
          </cell>
          <cell r="G411">
            <v>250</v>
          </cell>
          <cell r="I411">
            <v>66</v>
          </cell>
          <cell r="J411">
            <v>65</v>
          </cell>
          <cell r="K411" t="str">
            <v xml:space="preserve"> </v>
          </cell>
          <cell r="L411" t="str">
            <v xml:space="preserve"> </v>
          </cell>
          <cell r="M411" t="str">
            <v xml:space="preserve"> </v>
          </cell>
          <cell r="N411">
            <v>131</v>
          </cell>
          <cell r="P411">
            <v>62</v>
          </cell>
          <cell r="Q411">
            <v>21</v>
          </cell>
          <cell r="R411" t="str">
            <v xml:space="preserve"> </v>
          </cell>
        </row>
        <row r="412">
          <cell r="A412" t="str">
            <v>August</v>
          </cell>
          <cell r="B412">
            <v>184</v>
          </cell>
          <cell r="C412">
            <v>67</v>
          </cell>
          <cell r="D412" t="str">
            <v xml:space="preserve"> </v>
          </cell>
          <cell r="E412" t="str">
            <v xml:space="preserve"> </v>
          </cell>
          <cell r="G412">
            <v>251</v>
          </cell>
          <cell r="I412">
            <v>66</v>
          </cell>
          <cell r="J412">
            <v>63</v>
          </cell>
          <cell r="K412" t="str">
            <v xml:space="preserve"> </v>
          </cell>
          <cell r="L412" t="str">
            <v xml:space="preserve"> </v>
          </cell>
          <cell r="M412" t="str">
            <v xml:space="preserve"> </v>
          </cell>
          <cell r="N412">
            <v>129</v>
          </cell>
          <cell r="P412">
            <v>62</v>
          </cell>
          <cell r="Q412">
            <v>22</v>
          </cell>
          <cell r="R412" t="str">
            <v xml:space="preserve"> </v>
          </cell>
        </row>
        <row r="413">
          <cell r="A413" t="str">
            <v>September</v>
          </cell>
          <cell r="B413">
            <v>179</v>
          </cell>
          <cell r="C413">
            <v>55</v>
          </cell>
          <cell r="D413" t="str">
            <v xml:space="preserve"> </v>
          </cell>
          <cell r="E413" t="str">
            <v xml:space="preserve"> </v>
          </cell>
          <cell r="G413">
            <v>234</v>
          </cell>
          <cell r="I413">
            <v>65</v>
          </cell>
          <cell r="J413">
            <v>65</v>
          </cell>
          <cell r="K413" t="str">
            <v xml:space="preserve"> </v>
          </cell>
          <cell r="L413" t="str">
            <v xml:space="preserve"> </v>
          </cell>
          <cell r="M413" t="str">
            <v xml:space="preserve"> </v>
          </cell>
          <cell r="N413">
            <v>130</v>
          </cell>
          <cell r="P413">
            <v>54</v>
          </cell>
          <cell r="Q413">
            <v>24</v>
          </cell>
          <cell r="R413" t="str">
            <v xml:space="preserve"> </v>
          </cell>
        </row>
        <row r="414">
          <cell r="A414" t="str">
            <v>October</v>
          </cell>
          <cell r="B414">
            <v>172</v>
          </cell>
          <cell r="C414">
            <v>64</v>
          </cell>
          <cell r="D414" t="str">
            <v xml:space="preserve"> </v>
          </cell>
          <cell r="E414" t="str">
            <v xml:space="preserve"> </v>
          </cell>
          <cell r="G414">
            <v>236</v>
          </cell>
          <cell r="I414">
            <v>67</v>
          </cell>
          <cell r="J414">
            <v>59</v>
          </cell>
          <cell r="K414" t="str">
            <v xml:space="preserve"> </v>
          </cell>
          <cell r="L414" t="str">
            <v xml:space="preserve"> </v>
          </cell>
          <cell r="M414" t="str">
            <v xml:space="preserve"> </v>
          </cell>
          <cell r="N414">
            <v>126</v>
          </cell>
          <cell r="P414">
            <v>51</v>
          </cell>
          <cell r="Q414">
            <v>17</v>
          </cell>
          <cell r="R414" t="str">
            <v xml:space="preserve"> </v>
          </cell>
        </row>
        <row r="415">
          <cell r="A415" t="str">
            <v>November</v>
          </cell>
          <cell r="B415">
            <v>172</v>
          </cell>
          <cell r="C415">
            <v>60</v>
          </cell>
          <cell r="D415" t="str">
            <v xml:space="preserve"> </v>
          </cell>
          <cell r="E415" t="str">
            <v xml:space="preserve"> </v>
          </cell>
          <cell r="G415">
            <v>232</v>
          </cell>
          <cell r="I415">
            <v>73</v>
          </cell>
          <cell r="J415">
            <v>59</v>
          </cell>
          <cell r="K415" t="str">
            <v xml:space="preserve"> </v>
          </cell>
          <cell r="L415" t="str">
            <v xml:space="preserve"> </v>
          </cell>
          <cell r="M415" t="str">
            <v xml:space="preserve"> </v>
          </cell>
          <cell r="N415">
            <v>132</v>
          </cell>
          <cell r="P415">
            <v>49</v>
          </cell>
          <cell r="Q415">
            <v>26</v>
          </cell>
          <cell r="R415" t="str">
            <v xml:space="preserve"> </v>
          </cell>
        </row>
        <row r="416">
          <cell r="A416" t="str">
            <v>December</v>
          </cell>
          <cell r="B416">
            <v>146</v>
          </cell>
          <cell r="C416">
            <v>64</v>
          </cell>
          <cell r="D416" t="str">
            <v xml:space="preserve"> </v>
          </cell>
          <cell r="E416" t="str">
            <v xml:space="preserve"> </v>
          </cell>
          <cell r="G416">
            <v>210</v>
          </cell>
          <cell r="I416">
            <v>70</v>
          </cell>
          <cell r="J416">
            <v>61</v>
          </cell>
          <cell r="K416" t="str">
            <v xml:space="preserve"> </v>
          </cell>
          <cell r="L416" t="str">
            <v xml:space="preserve"> </v>
          </cell>
          <cell r="M416" t="str">
            <v xml:space="preserve"> </v>
          </cell>
          <cell r="N416">
            <v>131</v>
          </cell>
          <cell r="P416">
            <v>51</v>
          </cell>
          <cell r="Q416">
            <v>18</v>
          </cell>
          <cell r="R416" t="str">
            <v xml:space="preserve"> </v>
          </cell>
        </row>
        <row r="417">
          <cell r="I417">
            <v>70</v>
          </cell>
          <cell r="N417">
            <v>129.66666666666666</v>
          </cell>
        </row>
        <row r="418">
          <cell r="A418" t="str">
            <v>Avg.</v>
          </cell>
          <cell r="B418">
            <v>86.583333333333329</v>
          </cell>
          <cell r="C418">
            <v>31.166666666666668</v>
          </cell>
          <cell r="G418">
            <v>117.75</v>
          </cell>
          <cell r="I418">
            <v>33.916666666666664</v>
          </cell>
          <cell r="N418">
            <v>64.916666666666671</v>
          </cell>
          <cell r="P418">
            <v>36.555555555555557</v>
          </cell>
          <cell r="Q418">
            <v>14.222222222222221</v>
          </cell>
          <cell r="R418">
            <v>0</v>
          </cell>
        </row>
        <row r="421">
          <cell r="B421" t="str">
            <v>Latin America</v>
          </cell>
          <cell r="I421" t="str">
            <v>Europe</v>
          </cell>
          <cell r="Q421" t="str">
            <v>Africa</v>
          </cell>
        </row>
        <row r="422">
          <cell r="B422" t="str">
            <v xml:space="preserve"> </v>
          </cell>
          <cell r="C422" t="str">
            <v xml:space="preserve"> </v>
          </cell>
          <cell r="D422" t="str">
            <v xml:space="preserve"> </v>
          </cell>
        </row>
        <row r="423">
          <cell r="A423" t="str">
            <v xml:space="preserve"> </v>
          </cell>
          <cell r="B423" t="str">
            <v xml:space="preserve">    Land</v>
          </cell>
          <cell r="C423" t="str">
            <v xml:space="preserve">  Offshore</v>
          </cell>
          <cell r="D423" t="str">
            <v>Oil</v>
          </cell>
          <cell r="E423" t="str">
            <v>Gas</v>
          </cell>
          <cell r="F423" t="str">
            <v>Misc</v>
          </cell>
          <cell r="G423" t="str">
            <v xml:space="preserve">Total  </v>
          </cell>
          <cell r="I423" t="str">
            <v xml:space="preserve">    Land</v>
          </cell>
          <cell r="J423" t="str">
            <v xml:space="preserve">  Offshore</v>
          </cell>
          <cell r="K423" t="str">
            <v>Oil</v>
          </cell>
          <cell r="L423" t="str">
            <v>Gas</v>
          </cell>
          <cell r="M423" t="str">
            <v>Misc</v>
          </cell>
          <cell r="N423" t="str">
            <v xml:space="preserve">Total  </v>
          </cell>
          <cell r="P423" t="str">
            <v xml:space="preserve">    Land</v>
          </cell>
          <cell r="Q423" t="str">
            <v xml:space="preserve">  Offshore</v>
          </cell>
          <cell r="R423" t="str">
            <v>Oil</v>
          </cell>
        </row>
        <row r="425">
          <cell r="A425">
            <v>1993</v>
          </cell>
        </row>
        <row r="426">
          <cell r="A426" t="str">
            <v>January</v>
          </cell>
          <cell r="B426">
            <v>132</v>
          </cell>
          <cell r="C426">
            <v>63</v>
          </cell>
          <cell r="G426">
            <v>195</v>
          </cell>
          <cell r="I426">
            <v>68</v>
          </cell>
          <cell r="J426">
            <v>34</v>
          </cell>
          <cell r="N426">
            <v>102</v>
          </cell>
          <cell r="P426">
            <v>52</v>
          </cell>
          <cell r="Q426">
            <v>17</v>
          </cell>
        </row>
        <row r="427">
          <cell r="A427" t="str">
            <v>February</v>
          </cell>
          <cell r="B427">
            <v>130</v>
          </cell>
          <cell r="C427">
            <v>62</v>
          </cell>
          <cell r="G427">
            <v>192</v>
          </cell>
          <cell r="I427">
            <v>65</v>
          </cell>
          <cell r="J427">
            <v>45</v>
          </cell>
          <cell r="N427">
            <v>110</v>
          </cell>
          <cell r="P427">
            <v>46</v>
          </cell>
          <cell r="Q427">
            <v>26</v>
          </cell>
        </row>
        <row r="428">
          <cell r="A428" t="str">
            <v>March*</v>
          </cell>
          <cell r="B428">
            <v>123</v>
          </cell>
          <cell r="C428">
            <v>64</v>
          </cell>
          <cell r="G428">
            <v>187</v>
          </cell>
          <cell r="I428">
            <v>63</v>
          </cell>
          <cell r="J428">
            <v>54</v>
          </cell>
          <cell r="N428">
            <v>117</v>
          </cell>
          <cell r="P428">
            <v>49</v>
          </cell>
          <cell r="Q428">
            <v>28</v>
          </cell>
        </row>
        <row r="429">
          <cell r="A429" t="str">
            <v>April</v>
          </cell>
          <cell r="B429">
            <v>138</v>
          </cell>
          <cell r="C429">
            <v>65</v>
          </cell>
          <cell r="D429" t="str">
            <v xml:space="preserve"> </v>
          </cell>
          <cell r="E429" t="str">
            <v xml:space="preserve"> </v>
          </cell>
          <cell r="G429">
            <v>203</v>
          </cell>
          <cell r="I429">
            <v>66</v>
          </cell>
          <cell r="J429">
            <v>52</v>
          </cell>
          <cell r="K429" t="str">
            <v xml:space="preserve"> </v>
          </cell>
          <cell r="L429" t="str">
            <v xml:space="preserve"> </v>
          </cell>
          <cell r="M429" t="str">
            <v xml:space="preserve"> </v>
          </cell>
          <cell r="N429">
            <v>118</v>
          </cell>
          <cell r="P429">
            <v>48</v>
          </cell>
          <cell r="Q429">
            <v>23</v>
          </cell>
          <cell r="R429" t="str">
            <v xml:space="preserve"> </v>
          </cell>
        </row>
        <row r="430">
          <cell r="A430" t="str">
            <v>May</v>
          </cell>
          <cell r="B430">
            <v>139</v>
          </cell>
          <cell r="C430">
            <v>65</v>
          </cell>
          <cell r="D430" t="str">
            <v xml:space="preserve"> </v>
          </cell>
          <cell r="E430" t="str">
            <v xml:space="preserve"> </v>
          </cell>
          <cell r="F430" t="str">
            <v xml:space="preserve"> </v>
          </cell>
          <cell r="G430">
            <v>204</v>
          </cell>
          <cell r="H430" t="str">
            <v xml:space="preserve"> </v>
          </cell>
          <cell r="I430">
            <v>67</v>
          </cell>
          <cell r="J430">
            <v>50</v>
          </cell>
          <cell r="K430" t="str">
            <v xml:space="preserve"> </v>
          </cell>
          <cell r="L430" t="str">
            <v xml:space="preserve"> </v>
          </cell>
          <cell r="M430" t="str">
            <v xml:space="preserve"> </v>
          </cell>
          <cell r="N430">
            <v>117</v>
          </cell>
          <cell r="P430">
            <v>48</v>
          </cell>
          <cell r="Q430">
            <v>19</v>
          </cell>
          <cell r="R430" t="str">
            <v xml:space="preserve"> </v>
          </cell>
        </row>
        <row r="431">
          <cell r="A431" t="str">
            <v>June</v>
          </cell>
          <cell r="B431">
            <v>141</v>
          </cell>
          <cell r="C431">
            <v>64</v>
          </cell>
          <cell r="D431" t="str">
            <v xml:space="preserve"> </v>
          </cell>
          <cell r="E431" t="str">
            <v xml:space="preserve"> </v>
          </cell>
          <cell r="G431">
            <v>205</v>
          </cell>
          <cell r="I431">
            <v>64</v>
          </cell>
          <cell r="J431">
            <v>44</v>
          </cell>
          <cell r="K431" t="str">
            <v xml:space="preserve"> </v>
          </cell>
          <cell r="L431" t="str">
            <v xml:space="preserve"> </v>
          </cell>
          <cell r="M431" t="str">
            <v xml:space="preserve"> </v>
          </cell>
          <cell r="N431">
            <v>108</v>
          </cell>
          <cell r="P431">
            <v>47</v>
          </cell>
          <cell r="Q431">
            <v>18</v>
          </cell>
          <cell r="R431" t="str">
            <v xml:space="preserve"> </v>
          </cell>
        </row>
        <row r="432">
          <cell r="A432" t="str">
            <v>July</v>
          </cell>
          <cell r="B432">
            <v>132</v>
          </cell>
          <cell r="C432">
            <v>69</v>
          </cell>
          <cell r="D432" t="str">
            <v xml:space="preserve"> </v>
          </cell>
          <cell r="E432" t="str">
            <v xml:space="preserve"> </v>
          </cell>
          <cell r="G432">
            <v>201</v>
          </cell>
          <cell r="I432">
            <v>64</v>
          </cell>
          <cell r="J432">
            <v>45</v>
          </cell>
          <cell r="K432" t="str">
            <v xml:space="preserve"> </v>
          </cell>
          <cell r="L432" t="str">
            <v xml:space="preserve"> </v>
          </cell>
          <cell r="M432" t="str">
            <v xml:space="preserve"> </v>
          </cell>
          <cell r="N432">
            <v>109</v>
          </cell>
          <cell r="P432">
            <v>50</v>
          </cell>
          <cell r="Q432">
            <v>14</v>
          </cell>
          <cell r="R432" t="str">
            <v xml:space="preserve"> </v>
          </cell>
        </row>
        <row r="433">
          <cell r="A433" t="str">
            <v>August</v>
          </cell>
          <cell r="B433">
            <v>130</v>
          </cell>
          <cell r="C433">
            <v>72</v>
          </cell>
          <cell r="D433" t="str">
            <v xml:space="preserve"> </v>
          </cell>
          <cell r="E433" t="str">
            <v xml:space="preserve"> </v>
          </cell>
          <cell r="G433">
            <v>202</v>
          </cell>
          <cell r="I433">
            <v>66</v>
          </cell>
          <cell r="J433">
            <v>45</v>
          </cell>
          <cell r="K433" t="str">
            <v xml:space="preserve"> </v>
          </cell>
          <cell r="L433" t="str">
            <v xml:space="preserve"> </v>
          </cell>
          <cell r="M433" t="str">
            <v xml:space="preserve"> </v>
          </cell>
          <cell r="N433">
            <v>111</v>
          </cell>
          <cell r="P433">
            <v>52</v>
          </cell>
          <cell r="Q433">
            <v>15</v>
          </cell>
          <cell r="R433" t="str">
            <v xml:space="preserve"> </v>
          </cell>
        </row>
        <row r="434">
          <cell r="A434" t="str">
            <v>September</v>
          </cell>
          <cell r="B434">
            <v>132</v>
          </cell>
          <cell r="C434">
            <v>70</v>
          </cell>
          <cell r="D434" t="str">
            <v xml:space="preserve"> </v>
          </cell>
          <cell r="E434" t="str">
            <v xml:space="preserve"> </v>
          </cell>
          <cell r="G434">
            <v>202</v>
          </cell>
          <cell r="I434">
            <v>67</v>
          </cell>
          <cell r="J434">
            <v>48</v>
          </cell>
          <cell r="K434" t="str">
            <v xml:space="preserve"> </v>
          </cell>
          <cell r="L434" t="str">
            <v xml:space="preserve"> </v>
          </cell>
          <cell r="M434" t="str">
            <v xml:space="preserve"> </v>
          </cell>
          <cell r="N434">
            <v>115</v>
          </cell>
          <cell r="P434">
            <v>49</v>
          </cell>
          <cell r="Q434">
            <v>18</v>
          </cell>
          <cell r="R434" t="str">
            <v xml:space="preserve"> </v>
          </cell>
        </row>
        <row r="435">
          <cell r="A435" t="str">
            <v>October</v>
          </cell>
          <cell r="B435">
            <v>141</v>
          </cell>
          <cell r="C435">
            <v>68</v>
          </cell>
          <cell r="D435" t="str">
            <v xml:space="preserve"> </v>
          </cell>
          <cell r="E435" t="str">
            <v xml:space="preserve"> </v>
          </cell>
          <cell r="G435">
            <v>209</v>
          </cell>
          <cell r="I435">
            <v>66</v>
          </cell>
          <cell r="J435">
            <v>53</v>
          </cell>
          <cell r="K435" t="str">
            <v xml:space="preserve"> </v>
          </cell>
          <cell r="L435" t="str">
            <v xml:space="preserve"> </v>
          </cell>
          <cell r="M435" t="str">
            <v xml:space="preserve"> </v>
          </cell>
          <cell r="N435">
            <v>119</v>
          </cell>
          <cell r="P435">
            <v>51</v>
          </cell>
          <cell r="Q435">
            <v>20</v>
          </cell>
          <cell r="R435" t="str">
            <v xml:space="preserve"> </v>
          </cell>
        </row>
        <row r="436">
          <cell r="A436" t="str">
            <v>November</v>
          </cell>
          <cell r="B436">
            <v>146</v>
          </cell>
          <cell r="C436">
            <v>67</v>
          </cell>
          <cell r="D436" t="str">
            <v xml:space="preserve"> </v>
          </cell>
          <cell r="E436" t="str">
            <v xml:space="preserve"> </v>
          </cell>
          <cell r="G436">
            <v>213</v>
          </cell>
          <cell r="I436">
            <v>65</v>
          </cell>
          <cell r="J436">
            <v>46</v>
          </cell>
          <cell r="K436" t="str">
            <v xml:space="preserve"> </v>
          </cell>
          <cell r="L436" t="str">
            <v xml:space="preserve"> </v>
          </cell>
          <cell r="M436" t="str">
            <v xml:space="preserve"> </v>
          </cell>
          <cell r="N436">
            <v>111</v>
          </cell>
          <cell r="P436">
            <v>49</v>
          </cell>
          <cell r="Q436">
            <v>22</v>
          </cell>
          <cell r="R436" t="str">
            <v xml:space="preserve"> </v>
          </cell>
        </row>
        <row r="437">
          <cell r="A437" t="str">
            <v>December</v>
          </cell>
          <cell r="B437">
            <v>153</v>
          </cell>
          <cell r="C437">
            <v>64</v>
          </cell>
          <cell r="D437" t="str">
            <v xml:space="preserve"> </v>
          </cell>
          <cell r="E437" t="str">
            <v xml:space="preserve"> </v>
          </cell>
          <cell r="G437">
            <v>217</v>
          </cell>
          <cell r="I437">
            <v>67</v>
          </cell>
          <cell r="J437">
            <v>43</v>
          </cell>
          <cell r="K437" t="str">
            <v xml:space="preserve"> </v>
          </cell>
          <cell r="L437" t="str">
            <v xml:space="preserve"> </v>
          </cell>
          <cell r="M437" t="str">
            <v xml:space="preserve"> </v>
          </cell>
          <cell r="N437">
            <v>110</v>
          </cell>
          <cell r="P437">
            <v>51</v>
          </cell>
          <cell r="Q437">
            <v>20</v>
          </cell>
          <cell r="R437" t="str">
            <v xml:space="preserve"> </v>
          </cell>
        </row>
        <row r="438">
          <cell r="I438">
            <v>66</v>
          </cell>
          <cell r="N438">
            <v>113.33333333333333</v>
          </cell>
        </row>
        <row r="439">
          <cell r="A439" t="str">
            <v>Avg.</v>
          </cell>
          <cell r="B439">
            <v>136.41666666666666</v>
          </cell>
          <cell r="C439">
            <v>66.083333333333329</v>
          </cell>
          <cell r="G439">
            <v>202.5</v>
          </cell>
          <cell r="I439">
            <v>65.666666666666671</v>
          </cell>
          <cell r="N439">
            <v>112.25</v>
          </cell>
          <cell r="P439">
            <v>49.333333333333336</v>
          </cell>
          <cell r="Q439">
            <v>20</v>
          </cell>
        </row>
        <row r="442">
          <cell r="B442" t="str">
            <v>Latin America</v>
          </cell>
          <cell r="I442" t="str">
            <v>Europe</v>
          </cell>
          <cell r="Q442" t="str">
            <v>Africa</v>
          </cell>
        </row>
        <row r="443">
          <cell r="B443" t="str">
            <v xml:space="preserve"> </v>
          </cell>
          <cell r="C443" t="str">
            <v xml:space="preserve"> </v>
          </cell>
          <cell r="D443" t="str">
            <v xml:space="preserve"> </v>
          </cell>
        </row>
        <row r="444">
          <cell r="A444" t="str">
            <v xml:space="preserve"> </v>
          </cell>
          <cell r="B444" t="str">
            <v xml:space="preserve">    Land</v>
          </cell>
          <cell r="C444" t="str">
            <v xml:space="preserve">  Offshore</v>
          </cell>
          <cell r="D444" t="str">
            <v>Oil</v>
          </cell>
          <cell r="E444" t="str">
            <v>Gas</v>
          </cell>
          <cell r="F444" t="str">
            <v>Misc</v>
          </cell>
          <cell r="G444" t="str">
            <v xml:space="preserve">Total  </v>
          </cell>
          <cell r="I444" t="str">
            <v xml:space="preserve">    Land</v>
          </cell>
          <cell r="J444" t="str">
            <v xml:space="preserve">  Offshore</v>
          </cell>
          <cell r="K444" t="str">
            <v>Oil</v>
          </cell>
          <cell r="L444" t="str">
            <v>Gas</v>
          </cell>
          <cell r="M444" t="str">
            <v>Misc</v>
          </cell>
          <cell r="N444" t="str">
            <v xml:space="preserve">Total  </v>
          </cell>
          <cell r="P444" t="str">
            <v xml:space="preserve">    Land</v>
          </cell>
          <cell r="Q444" t="str">
            <v xml:space="preserve">  Offshore</v>
          </cell>
          <cell r="R444" t="str">
            <v>Oil</v>
          </cell>
        </row>
        <row r="446">
          <cell r="A446">
            <v>1994</v>
          </cell>
        </row>
        <row r="447">
          <cell r="A447" t="str">
            <v>January</v>
          </cell>
          <cell r="B447">
            <v>144</v>
          </cell>
          <cell r="C447">
            <v>65</v>
          </cell>
          <cell r="G447">
            <v>209</v>
          </cell>
          <cell r="I447">
            <v>68</v>
          </cell>
          <cell r="J447">
            <v>51</v>
          </cell>
          <cell r="N447">
            <v>119</v>
          </cell>
          <cell r="P447">
            <v>47</v>
          </cell>
          <cell r="Q447">
            <v>17</v>
          </cell>
          <cell r="R447" t="str">
            <v xml:space="preserve"> </v>
          </cell>
        </row>
        <row r="448">
          <cell r="A448" t="str">
            <v>February</v>
          </cell>
          <cell r="B448">
            <v>143</v>
          </cell>
          <cell r="C448">
            <v>69</v>
          </cell>
          <cell r="G448">
            <v>212</v>
          </cell>
          <cell r="I448">
            <v>64</v>
          </cell>
          <cell r="J448">
            <v>44</v>
          </cell>
          <cell r="N448">
            <v>108</v>
          </cell>
          <cell r="P448">
            <v>46</v>
          </cell>
          <cell r="Q448">
            <v>17</v>
          </cell>
          <cell r="R448" t="str">
            <v xml:space="preserve"> </v>
          </cell>
        </row>
        <row r="449">
          <cell r="A449" t="str">
            <v>March*</v>
          </cell>
          <cell r="B449">
            <v>143</v>
          </cell>
          <cell r="C449">
            <v>63</v>
          </cell>
          <cell r="G449">
            <v>206</v>
          </cell>
          <cell r="I449">
            <v>62</v>
          </cell>
          <cell r="J449">
            <v>44</v>
          </cell>
          <cell r="N449">
            <v>106</v>
          </cell>
          <cell r="P449">
            <v>48</v>
          </cell>
          <cell r="Q449">
            <v>18</v>
          </cell>
          <cell r="R449">
            <v>30</v>
          </cell>
        </row>
        <row r="450">
          <cell r="A450" t="str">
            <v>April</v>
          </cell>
          <cell r="B450">
            <v>169</v>
          </cell>
          <cell r="C450">
            <v>61</v>
          </cell>
          <cell r="D450">
            <v>217</v>
          </cell>
          <cell r="E450">
            <v>13</v>
          </cell>
          <cell r="F450">
            <v>0</v>
          </cell>
          <cell r="G450">
            <v>230</v>
          </cell>
          <cell r="I450">
            <v>65</v>
          </cell>
          <cell r="J450">
            <v>48</v>
          </cell>
          <cell r="K450">
            <v>41</v>
          </cell>
          <cell r="L450">
            <v>40</v>
          </cell>
          <cell r="M450">
            <v>32</v>
          </cell>
          <cell r="N450">
            <v>113</v>
          </cell>
          <cell r="P450">
            <v>47</v>
          </cell>
          <cell r="Q450">
            <v>17</v>
          </cell>
          <cell r="R450">
            <v>23</v>
          </cell>
        </row>
        <row r="451">
          <cell r="A451" t="str">
            <v>May</v>
          </cell>
          <cell r="B451">
            <v>174</v>
          </cell>
          <cell r="C451">
            <v>63</v>
          </cell>
          <cell r="D451">
            <v>213</v>
          </cell>
          <cell r="E451">
            <v>24</v>
          </cell>
          <cell r="F451">
            <v>0</v>
          </cell>
          <cell r="G451">
            <v>237</v>
          </cell>
          <cell r="I451">
            <v>60</v>
          </cell>
          <cell r="J451">
            <v>44</v>
          </cell>
          <cell r="K451">
            <v>35</v>
          </cell>
          <cell r="L451">
            <v>37</v>
          </cell>
          <cell r="M451">
            <v>32</v>
          </cell>
          <cell r="N451">
            <v>104</v>
          </cell>
          <cell r="P451">
            <v>47</v>
          </cell>
          <cell r="Q451">
            <v>20</v>
          </cell>
          <cell r="R451">
            <v>25</v>
          </cell>
        </row>
        <row r="452">
          <cell r="A452" t="str">
            <v>June</v>
          </cell>
          <cell r="B452">
            <v>168</v>
          </cell>
          <cell r="C452">
            <v>62</v>
          </cell>
          <cell r="D452">
            <v>206</v>
          </cell>
          <cell r="E452">
            <v>24</v>
          </cell>
          <cell r="F452">
            <v>0</v>
          </cell>
          <cell r="G452">
            <v>230</v>
          </cell>
          <cell r="I452">
            <v>62</v>
          </cell>
          <cell r="J452">
            <v>42</v>
          </cell>
          <cell r="K452">
            <v>35</v>
          </cell>
          <cell r="L452">
            <v>37</v>
          </cell>
          <cell r="M452">
            <v>32</v>
          </cell>
          <cell r="N452">
            <v>104</v>
          </cell>
          <cell r="P452">
            <v>49</v>
          </cell>
          <cell r="Q452">
            <v>20</v>
          </cell>
          <cell r="R452">
            <v>27</v>
          </cell>
        </row>
        <row r="453">
          <cell r="A453" t="str">
            <v>July</v>
          </cell>
          <cell r="B453">
            <v>171</v>
          </cell>
          <cell r="C453">
            <v>60</v>
          </cell>
          <cell r="D453">
            <v>207</v>
          </cell>
          <cell r="E453">
            <v>24</v>
          </cell>
          <cell r="F453">
            <v>0</v>
          </cell>
          <cell r="G453">
            <v>231</v>
          </cell>
          <cell r="I453">
            <v>66</v>
          </cell>
          <cell r="J453">
            <v>39</v>
          </cell>
          <cell r="K453">
            <v>45</v>
          </cell>
          <cell r="L453">
            <v>24</v>
          </cell>
          <cell r="M453">
            <v>36</v>
          </cell>
          <cell r="N453">
            <v>105</v>
          </cell>
          <cell r="P453">
            <v>46</v>
          </cell>
          <cell r="Q453">
            <v>16</v>
          </cell>
          <cell r="R453">
            <v>21</v>
          </cell>
        </row>
        <row r="454">
          <cell r="A454" t="str">
            <v>August</v>
          </cell>
          <cell r="B454">
            <v>181</v>
          </cell>
          <cell r="C454">
            <v>59</v>
          </cell>
          <cell r="D454">
            <v>220</v>
          </cell>
          <cell r="E454">
            <v>20</v>
          </cell>
          <cell r="F454">
            <v>0</v>
          </cell>
          <cell r="G454">
            <v>240</v>
          </cell>
          <cell r="I454">
            <v>62</v>
          </cell>
          <cell r="J454">
            <v>36</v>
          </cell>
          <cell r="K454">
            <v>39</v>
          </cell>
          <cell r="L454">
            <v>25</v>
          </cell>
          <cell r="M454">
            <v>34</v>
          </cell>
          <cell r="N454">
            <v>98</v>
          </cell>
          <cell r="P454">
            <v>47</v>
          </cell>
          <cell r="Q454">
            <v>13</v>
          </cell>
          <cell r="R454">
            <v>19</v>
          </cell>
        </row>
        <row r="455">
          <cell r="A455" t="str">
            <v>September</v>
          </cell>
          <cell r="B455">
            <v>185</v>
          </cell>
          <cell r="C455">
            <v>59</v>
          </cell>
          <cell r="D455">
            <v>214</v>
          </cell>
          <cell r="E455">
            <v>30</v>
          </cell>
          <cell r="F455">
            <v>0</v>
          </cell>
          <cell r="G455">
            <v>244</v>
          </cell>
          <cell r="I455">
            <v>67</v>
          </cell>
          <cell r="J455">
            <v>39</v>
          </cell>
          <cell r="K455">
            <v>36</v>
          </cell>
          <cell r="L455">
            <v>33</v>
          </cell>
          <cell r="M455">
            <v>37</v>
          </cell>
          <cell r="N455">
            <v>106</v>
          </cell>
          <cell r="P455">
            <v>42</v>
          </cell>
          <cell r="Q455">
            <v>23</v>
          </cell>
          <cell r="R455">
            <v>28</v>
          </cell>
        </row>
        <row r="456">
          <cell r="A456" t="str">
            <v>October</v>
          </cell>
          <cell r="B456">
            <v>192</v>
          </cell>
          <cell r="C456">
            <v>60</v>
          </cell>
          <cell r="D456">
            <v>227</v>
          </cell>
          <cell r="E456">
            <v>25</v>
          </cell>
          <cell r="F456">
            <v>0</v>
          </cell>
          <cell r="G456">
            <v>252</v>
          </cell>
          <cell r="I456">
            <v>64</v>
          </cell>
          <cell r="J456">
            <v>40</v>
          </cell>
          <cell r="K456">
            <v>35</v>
          </cell>
          <cell r="L456">
            <v>35</v>
          </cell>
          <cell r="M456">
            <v>34</v>
          </cell>
          <cell r="N456">
            <v>104</v>
          </cell>
          <cell r="P456">
            <v>43</v>
          </cell>
          <cell r="Q456">
            <v>20</v>
          </cell>
          <cell r="R456">
            <v>27</v>
          </cell>
        </row>
        <row r="457">
          <cell r="A457" t="str">
            <v>November</v>
          </cell>
          <cell r="B457">
            <v>201</v>
          </cell>
          <cell r="C457">
            <v>52</v>
          </cell>
          <cell r="D457">
            <v>192</v>
          </cell>
          <cell r="E457">
            <v>60</v>
          </cell>
          <cell r="F457">
            <v>0</v>
          </cell>
          <cell r="G457">
            <v>253</v>
          </cell>
          <cell r="I457">
            <v>64</v>
          </cell>
          <cell r="J457">
            <v>45</v>
          </cell>
          <cell r="K457">
            <v>44</v>
          </cell>
          <cell r="L457">
            <v>33</v>
          </cell>
          <cell r="M457">
            <v>32</v>
          </cell>
          <cell r="N457">
            <v>109</v>
          </cell>
          <cell r="P457">
            <v>41</v>
          </cell>
          <cell r="Q457">
            <v>21</v>
          </cell>
          <cell r="R457">
            <v>26</v>
          </cell>
        </row>
        <row r="458">
          <cell r="A458" t="str">
            <v>December</v>
          </cell>
          <cell r="B458">
            <v>205</v>
          </cell>
          <cell r="C458">
            <v>50</v>
          </cell>
          <cell r="D458">
            <v>227</v>
          </cell>
          <cell r="E458">
            <v>28</v>
          </cell>
          <cell r="F458">
            <v>0</v>
          </cell>
          <cell r="G458">
            <v>255</v>
          </cell>
          <cell r="I458">
            <v>59</v>
          </cell>
          <cell r="J458">
            <v>44</v>
          </cell>
          <cell r="K458">
            <v>44</v>
          </cell>
          <cell r="L458">
            <v>30</v>
          </cell>
          <cell r="M458">
            <v>29</v>
          </cell>
          <cell r="N458">
            <v>103</v>
          </cell>
          <cell r="P458">
            <v>42</v>
          </cell>
          <cell r="Q458">
            <v>27</v>
          </cell>
          <cell r="R458">
            <v>33</v>
          </cell>
        </row>
        <row r="460">
          <cell r="A460" t="str">
            <v>1994 Avg.</v>
          </cell>
          <cell r="B460">
            <v>173</v>
          </cell>
          <cell r="C460">
            <v>60.25</v>
          </cell>
          <cell r="D460">
            <v>213.66666666666666</v>
          </cell>
          <cell r="E460">
            <v>27.555555555555557</v>
          </cell>
          <cell r="F460">
            <v>0</v>
          </cell>
          <cell r="G460">
            <v>233.25</v>
          </cell>
          <cell r="I460">
            <v>63.583333333333336</v>
          </cell>
          <cell r="J460">
            <v>43</v>
          </cell>
          <cell r="K460">
            <v>39.333333333333336</v>
          </cell>
          <cell r="L460">
            <v>32.666666666666664</v>
          </cell>
          <cell r="M460">
            <v>33.111111111111114</v>
          </cell>
          <cell r="N460">
            <v>106.58333333333333</v>
          </cell>
          <cell r="P460">
            <v>45.416666666666664</v>
          </cell>
          <cell r="Q460">
            <v>19.083333333333332</v>
          </cell>
          <cell r="R460">
            <v>25.9</v>
          </cell>
        </row>
        <row r="461">
          <cell r="A461" t="str">
            <v>Q194</v>
          </cell>
          <cell r="B461">
            <v>143.33333333333334</v>
          </cell>
          <cell r="C461">
            <v>65.666666666666671</v>
          </cell>
          <cell r="G461">
            <v>209</v>
          </cell>
          <cell r="I461">
            <v>64.666666666666671</v>
          </cell>
          <cell r="J461">
            <v>46.333333333333336</v>
          </cell>
          <cell r="N461">
            <v>111</v>
          </cell>
          <cell r="P461">
            <v>47</v>
          </cell>
          <cell r="Q461">
            <v>17.333333333333332</v>
          </cell>
          <cell r="R461">
            <v>10</v>
          </cell>
        </row>
        <row r="462">
          <cell r="A462" t="str">
            <v>Q294</v>
          </cell>
          <cell r="B462">
            <v>170.33333333333334</v>
          </cell>
          <cell r="C462">
            <v>62</v>
          </cell>
          <cell r="D462">
            <v>212</v>
          </cell>
          <cell r="E462">
            <v>20.333333333333332</v>
          </cell>
          <cell r="F462">
            <v>0</v>
          </cell>
          <cell r="G462">
            <v>232.33333333333334</v>
          </cell>
          <cell r="I462">
            <v>62.333333333333336</v>
          </cell>
          <cell r="J462">
            <v>44.666666666666664</v>
          </cell>
          <cell r="K462">
            <v>37</v>
          </cell>
          <cell r="L462">
            <v>38</v>
          </cell>
          <cell r="M462">
            <v>32</v>
          </cell>
          <cell r="N462">
            <v>107</v>
          </cell>
          <cell r="P462">
            <v>47.666666666666664</v>
          </cell>
          <cell r="Q462">
            <v>19</v>
          </cell>
          <cell r="R462">
            <v>25</v>
          </cell>
        </row>
        <row r="463">
          <cell r="A463" t="str">
            <v>Q394</v>
          </cell>
          <cell r="B463">
            <v>179</v>
          </cell>
          <cell r="C463">
            <v>59.333333333333336</v>
          </cell>
          <cell r="D463">
            <v>213.66666666666666</v>
          </cell>
          <cell r="E463">
            <v>24.666666666666668</v>
          </cell>
          <cell r="F463">
            <v>0</v>
          </cell>
          <cell r="G463">
            <v>238.33333333333334</v>
          </cell>
          <cell r="I463">
            <v>65</v>
          </cell>
          <cell r="J463">
            <v>38</v>
          </cell>
          <cell r="K463">
            <v>40</v>
          </cell>
          <cell r="L463">
            <v>27.333333333333332</v>
          </cell>
          <cell r="M463">
            <v>35.666666666666664</v>
          </cell>
          <cell r="N463">
            <v>103</v>
          </cell>
          <cell r="P463">
            <v>45</v>
          </cell>
          <cell r="Q463">
            <v>17.333333333333332</v>
          </cell>
          <cell r="R463">
            <v>22.666666666666668</v>
          </cell>
        </row>
        <row r="464">
          <cell r="A464" t="str">
            <v>Q494</v>
          </cell>
          <cell r="B464">
            <v>199.33333333333334</v>
          </cell>
          <cell r="C464">
            <v>54</v>
          </cell>
          <cell r="D464">
            <v>215.33333333333334</v>
          </cell>
          <cell r="E464">
            <v>37.666666666666664</v>
          </cell>
          <cell r="F464">
            <v>0</v>
          </cell>
          <cell r="G464">
            <v>253.33333333333334</v>
          </cell>
          <cell r="I464">
            <v>62.333333333333336</v>
          </cell>
          <cell r="J464">
            <v>43</v>
          </cell>
          <cell r="K464">
            <v>41</v>
          </cell>
          <cell r="L464">
            <v>32.666666666666664</v>
          </cell>
          <cell r="M464">
            <v>31.666666666666668</v>
          </cell>
          <cell r="N464">
            <v>105.33333333333333</v>
          </cell>
          <cell r="P464">
            <v>42</v>
          </cell>
          <cell r="Q464">
            <v>22.666666666666668</v>
          </cell>
          <cell r="R464">
            <v>28.666666666666668</v>
          </cell>
        </row>
        <row r="467">
          <cell r="B467" t="str">
            <v>Latin America</v>
          </cell>
          <cell r="I467" t="str">
            <v>Europe</v>
          </cell>
          <cell r="Q467" t="str">
            <v>Africa</v>
          </cell>
        </row>
        <row r="468">
          <cell r="B468" t="str">
            <v xml:space="preserve"> </v>
          </cell>
          <cell r="C468" t="str">
            <v xml:space="preserve"> </v>
          </cell>
          <cell r="D468" t="str">
            <v xml:space="preserve"> </v>
          </cell>
        </row>
        <row r="469">
          <cell r="A469" t="str">
            <v xml:space="preserve"> </v>
          </cell>
          <cell r="B469" t="str">
            <v xml:space="preserve">    Land</v>
          </cell>
          <cell r="C469" t="str">
            <v xml:space="preserve">  Offshore</v>
          </cell>
          <cell r="D469" t="str">
            <v>Oil</v>
          </cell>
          <cell r="E469" t="str">
            <v>Gas</v>
          </cell>
          <cell r="F469" t="str">
            <v>Misc</v>
          </cell>
          <cell r="G469" t="str">
            <v>Total</v>
          </cell>
          <cell r="I469" t="str">
            <v xml:space="preserve">    Land</v>
          </cell>
          <cell r="J469" t="str">
            <v xml:space="preserve">  Offshore</v>
          </cell>
          <cell r="K469" t="str">
            <v>Oil</v>
          </cell>
          <cell r="L469" t="str">
            <v>Gas</v>
          </cell>
          <cell r="M469" t="str">
            <v>Misc</v>
          </cell>
          <cell r="N469" t="str">
            <v xml:space="preserve">Total  </v>
          </cell>
          <cell r="P469" t="str">
            <v xml:space="preserve">    Land</v>
          </cell>
          <cell r="Q469" t="str">
            <v xml:space="preserve">  Offshore</v>
          </cell>
          <cell r="R469" t="str">
            <v>Oil</v>
          </cell>
        </row>
        <row r="471">
          <cell r="A471">
            <v>1995</v>
          </cell>
        </row>
        <row r="472">
          <cell r="A472" t="str">
            <v>January</v>
          </cell>
          <cell r="B472">
            <v>212</v>
          </cell>
          <cell r="C472">
            <v>55</v>
          </cell>
          <cell r="D472">
            <v>238</v>
          </cell>
          <cell r="E472">
            <v>29</v>
          </cell>
          <cell r="F472">
            <v>0</v>
          </cell>
          <cell r="G472">
            <v>267</v>
          </cell>
          <cell r="I472">
            <v>64</v>
          </cell>
          <cell r="J472">
            <v>42</v>
          </cell>
          <cell r="K472">
            <v>36</v>
          </cell>
          <cell r="L472">
            <v>38</v>
          </cell>
          <cell r="M472">
            <v>32</v>
          </cell>
          <cell r="N472">
            <v>106</v>
          </cell>
          <cell r="P472">
            <v>43</v>
          </cell>
          <cell r="Q472">
            <v>25</v>
          </cell>
          <cell r="R472">
            <v>32</v>
          </cell>
        </row>
        <row r="473">
          <cell r="A473" t="str">
            <v>February</v>
          </cell>
          <cell r="B473">
            <v>208</v>
          </cell>
          <cell r="C473">
            <v>58</v>
          </cell>
          <cell r="D473">
            <v>237</v>
          </cell>
          <cell r="E473">
            <v>29</v>
          </cell>
          <cell r="F473">
            <v>0</v>
          </cell>
          <cell r="G473">
            <v>266</v>
          </cell>
          <cell r="I473">
            <v>58</v>
          </cell>
          <cell r="J473">
            <v>41</v>
          </cell>
          <cell r="K473">
            <v>33</v>
          </cell>
          <cell r="L473">
            <v>35</v>
          </cell>
          <cell r="M473">
            <v>31</v>
          </cell>
          <cell r="N473">
            <v>99</v>
          </cell>
          <cell r="P473">
            <v>43</v>
          </cell>
          <cell r="Q473">
            <v>22</v>
          </cell>
          <cell r="R473">
            <v>29</v>
          </cell>
        </row>
        <row r="474">
          <cell r="A474" t="str">
            <v>March*</v>
          </cell>
          <cell r="B474">
            <v>209</v>
          </cell>
          <cell r="C474">
            <v>57</v>
          </cell>
          <cell r="D474">
            <v>239</v>
          </cell>
          <cell r="E474">
            <v>27</v>
          </cell>
          <cell r="F474">
            <v>0</v>
          </cell>
          <cell r="G474">
            <v>266</v>
          </cell>
          <cell r="I474">
            <v>64</v>
          </cell>
          <cell r="J474">
            <v>41</v>
          </cell>
          <cell r="K474">
            <v>40</v>
          </cell>
          <cell r="L474">
            <v>31</v>
          </cell>
          <cell r="M474">
            <v>34</v>
          </cell>
          <cell r="N474">
            <v>105</v>
          </cell>
          <cell r="P474">
            <v>44</v>
          </cell>
          <cell r="Q474">
            <v>21</v>
          </cell>
          <cell r="R474">
            <v>30</v>
          </cell>
        </row>
        <row r="475">
          <cell r="A475" t="str">
            <v>April</v>
          </cell>
          <cell r="B475">
            <v>216</v>
          </cell>
          <cell r="C475">
            <v>55</v>
          </cell>
          <cell r="D475">
            <v>252</v>
          </cell>
          <cell r="E475">
            <v>19</v>
          </cell>
          <cell r="F475">
            <v>0</v>
          </cell>
          <cell r="G475">
            <v>271</v>
          </cell>
          <cell r="I475">
            <v>64</v>
          </cell>
          <cell r="J475">
            <v>42</v>
          </cell>
          <cell r="K475">
            <v>36</v>
          </cell>
          <cell r="L475">
            <v>37</v>
          </cell>
          <cell r="M475">
            <v>33</v>
          </cell>
          <cell r="N475">
            <v>106</v>
          </cell>
          <cell r="P475">
            <v>43</v>
          </cell>
          <cell r="Q475">
            <v>22</v>
          </cell>
          <cell r="R475">
            <v>30</v>
          </cell>
        </row>
        <row r="476">
          <cell r="A476" t="str">
            <v>May</v>
          </cell>
          <cell r="B476">
            <v>206</v>
          </cell>
          <cell r="C476">
            <v>49</v>
          </cell>
          <cell r="D476">
            <v>237</v>
          </cell>
          <cell r="E476">
            <v>18</v>
          </cell>
          <cell r="F476">
            <v>0</v>
          </cell>
          <cell r="G476">
            <v>255</v>
          </cell>
          <cell r="I476">
            <v>67</v>
          </cell>
          <cell r="J476">
            <v>46</v>
          </cell>
          <cell r="K476">
            <v>40</v>
          </cell>
          <cell r="L476">
            <v>38</v>
          </cell>
          <cell r="M476">
            <v>35</v>
          </cell>
          <cell r="N476">
            <v>113</v>
          </cell>
          <cell r="P476">
            <v>41</v>
          </cell>
          <cell r="Q476">
            <v>16</v>
          </cell>
          <cell r="R476">
            <v>22</v>
          </cell>
        </row>
        <row r="477">
          <cell r="A477" t="str">
            <v>June</v>
          </cell>
          <cell r="B477">
            <v>227</v>
          </cell>
          <cell r="C477">
            <v>57</v>
          </cell>
          <cell r="D477">
            <v>262</v>
          </cell>
          <cell r="E477">
            <v>22</v>
          </cell>
          <cell r="F477">
            <v>0</v>
          </cell>
          <cell r="G477">
            <v>284</v>
          </cell>
          <cell r="I477">
            <v>64</v>
          </cell>
          <cell r="J477">
            <v>50</v>
          </cell>
          <cell r="K477">
            <v>39</v>
          </cell>
          <cell r="L477">
            <v>41</v>
          </cell>
          <cell r="M477">
            <v>34</v>
          </cell>
          <cell r="N477">
            <v>114</v>
          </cell>
          <cell r="P477">
            <v>38</v>
          </cell>
          <cell r="Q477">
            <v>32</v>
          </cell>
          <cell r="R477">
            <v>35</v>
          </cell>
        </row>
        <row r="478">
          <cell r="A478" t="str">
            <v>July</v>
          </cell>
          <cell r="B478">
            <v>223</v>
          </cell>
          <cell r="C478">
            <v>59</v>
          </cell>
          <cell r="D478">
            <v>260</v>
          </cell>
          <cell r="E478">
            <v>22</v>
          </cell>
          <cell r="F478">
            <v>0</v>
          </cell>
          <cell r="G478">
            <v>282</v>
          </cell>
          <cell r="I478">
            <v>64</v>
          </cell>
          <cell r="J478">
            <v>52</v>
          </cell>
          <cell r="K478">
            <v>47</v>
          </cell>
          <cell r="L478">
            <v>35</v>
          </cell>
          <cell r="M478">
            <v>34</v>
          </cell>
          <cell r="N478">
            <v>116</v>
          </cell>
          <cell r="P478">
            <v>41</v>
          </cell>
          <cell r="Q478">
            <v>25</v>
          </cell>
          <cell r="R478">
            <v>29</v>
          </cell>
        </row>
        <row r="479">
          <cell r="A479" t="str">
            <v>August</v>
          </cell>
          <cell r="B479">
            <v>219</v>
          </cell>
          <cell r="C479">
            <v>59</v>
          </cell>
          <cell r="D479">
            <v>259</v>
          </cell>
          <cell r="E479">
            <v>19</v>
          </cell>
          <cell r="F479">
            <v>0</v>
          </cell>
          <cell r="G479">
            <v>278</v>
          </cell>
          <cell r="I479">
            <v>66</v>
          </cell>
          <cell r="J479">
            <v>47</v>
          </cell>
          <cell r="K479">
            <v>43</v>
          </cell>
          <cell r="L479">
            <v>37</v>
          </cell>
          <cell r="M479">
            <v>33</v>
          </cell>
          <cell r="N479">
            <v>113</v>
          </cell>
          <cell r="P479">
            <v>41</v>
          </cell>
          <cell r="Q479">
            <v>23</v>
          </cell>
          <cell r="R479">
            <v>27</v>
          </cell>
        </row>
        <row r="480">
          <cell r="A480" t="str">
            <v>September</v>
          </cell>
          <cell r="B480">
            <v>212</v>
          </cell>
          <cell r="C480">
            <v>61</v>
          </cell>
          <cell r="D480">
            <v>250</v>
          </cell>
          <cell r="E480">
            <v>23</v>
          </cell>
          <cell r="F480">
            <v>0</v>
          </cell>
          <cell r="G480">
            <v>273</v>
          </cell>
          <cell r="I480">
            <v>64</v>
          </cell>
          <cell r="J480">
            <v>47</v>
          </cell>
          <cell r="K480">
            <v>43</v>
          </cell>
          <cell r="L480">
            <v>35</v>
          </cell>
          <cell r="M480">
            <v>33</v>
          </cell>
          <cell r="N480">
            <v>111</v>
          </cell>
          <cell r="P480">
            <v>41</v>
          </cell>
          <cell r="Q480">
            <v>26</v>
          </cell>
          <cell r="R480">
            <v>30</v>
          </cell>
        </row>
        <row r="481">
          <cell r="A481" t="str">
            <v>October</v>
          </cell>
          <cell r="B481">
            <v>217</v>
          </cell>
          <cell r="C481">
            <v>59</v>
          </cell>
          <cell r="D481">
            <v>238</v>
          </cell>
          <cell r="E481">
            <v>38</v>
          </cell>
          <cell r="F481">
            <v>0</v>
          </cell>
          <cell r="G481">
            <v>276</v>
          </cell>
          <cell r="I481">
            <v>67</v>
          </cell>
          <cell r="J481">
            <v>48</v>
          </cell>
          <cell r="K481">
            <v>42</v>
          </cell>
          <cell r="L481">
            <v>39</v>
          </cell>
          <cell r="M481">
            <v>34</v>
          </cell>
          <cell r="N481">
            <v>115</v>
          </cell>
          <cell r="P481">
            <v>41</v>
          </cell>
          <cell r="Q481">
            <v>20</v>
          </cell>
          <cell r="R481">
            <v>25</v>
          </cell>
        </row>
        <row r="482">
          <cell r="A482" t="str">
            <v>November</v>
          </cell>
          <cell r="B482">
            <v>213</v>
          </cell>
          <cell r="C482">
            <v>57</v>
          </cell>
          <cell r="D482">
            <v>239</v>
          </cell>
          <cell r="E482">
            <v>31</v>
          </cell>
          <cell r="F482">
            <v>0</v>
          </cell>
          <cell r="G482">
            <v>270</v>
          </cell>
          <cell r="I482">
            <v>65</v>
          </cell>
          <cell r="J482">
            <v>52</v>
          </cell>
          <cell r="K482">
            <v>52</v>
          </cell>
          <cell r="L482">
            <v>42</v>
          </cell>
          <cell r="M482">
            <v>29</v>
          </cell>
          <cell r="N482">
            <v>117</v>
          </cell>
          <cell r="P482">
            <v>47</v>
          </cell>
          <cell r="Q482">
            <v>23</v>
          </cell>
          <cell r="R482">
            <v>28</v>
          </cell>
        </row>
        <row r="483">
          <cell r="A483" t="str">
            <v>December</v>
          </cell>
          <cell r="B483">
            <v>214</v>
          </cell>
          <cell r="C483">
            <v>57</v>
          </cell>
          <cell r="D483">
            <v>250</v>
          </cell>
          <cell r="E483">
            <v>21</v>
          </cell>
          <cell r="F483">
            <v>0</v>
          </cell>
          <cell r="G483">
            <v>271</v>
          </cell>
          <cell r="I483">
            <v>64</v>
          </cell>
          <cell r="J483">
            <v>58</v>
          </cell>
          <cell r="K483">
            <v>56</v>
          </cell>
          <cell r="L483">
            <v>44</v>
          </cell>
          <cell r="M483">
            <v>28</v>
          </cell>
          <cell r="N483">
            <v>122</v>
          </cell>
          <cell r="P483">
            <v>47</v>
          </cell>
          <cell r="Q483">
            <v>30</v>
          </cell>
          <cell r="R483">
            <v>37</v>
          </cell>
        </row>
        <row r="485">
          <cell r="A485" t="str">
            <v>1995 Avg.</v>
          </cell>
          <cell r="B485">
            <v>214.66666666666666</v>
          </cell>
          <cell r="C485">
            <v>56.916666666666664</v>
          </cell>
          <cell r="D485">
            <v>246.75</v>
          </cell>
          <cell r="E485">
            <v>24.833333333333332</v>
          </cell>
          <cell r="F485">
            <v>0</v>
          </cell>
          <cell r="G485">
            <v>271.58333333333331</v>
          </cell>
          <cell r="I485">
            <v>64.25</v>
          </cell>
          <cell r="J485">
            <v>47.166666666666664</v>
          </cell>
          <cell r="K485">
            <v>42.25</v>
          </cell>
          <cell r="L485">
            <v>37.666666666666664</v>
          </cell>
          <cell r="M485">
            <v>32.5</v>
          </cell>
          <cell r="N485">
            <v>111.41666666666667</v>
          </cell>
          <cell r="P485">
            <v>42.5</v>
          </cell>
          <cell r="Q485">
            <v>23.75</v>
          </cell>
          <cell r="R485">
            <v>29.5</v>
          </cell>
        </row>
        <row r="486">
          <cell r="A486" t="str">
            <v>Q195</v>
          </cell>
          <cell r="B486">
            <v>209.66666666666666</v>
          </cell>
          <cell r="C486">
            <v>56.666666666666664</v>
          </cell>
          <cell r="D486">
            <v>238</v>
          </cell>
          <cell r="E486">
            <v>28.333333333333332</v>
          </cell>
          <cell r="F486">
            <v>0</v>
          </cell>
          <cell r="G486">
            <v>266.33333333333331</v>
          </cell>
          <cell r="I486">
            <v>62</v>
          </cell>
          <cell r="J486">
            <v>41.333333333333336</v>
          </cell>
          <cell r="K486">
            <v>36.333333333333336</v>
          </cell>
          <cell r="L486">
            <v>34.666666666666664</v>
          </cell>
          <cell r="M486">
            <v>32.333333333333336</v>
          </cell>
          <cell r="N486">
            <v>103.33333333333333</v>
          </cell>
          <cell r="P486">
            <v>43.333333333333336</v>
          </cell>
          <cell r="Q486">
            <v>22.666666666666668</v>
          </cell>
          <cell r="R486">
            <v>30.333333333333332</v>
          </cell>
        </row>
        <row r="487">
          <cell r="A487" t="str">
            <v>Q295</v>
          </cell>
          <cell r="B487">
            <v>216.33333333333334</v>
          </cell>
          <cell r="C487">
            <v>53.666666666666664</v>
          </cell>
          <cell r="D487">
            <v>250.33333333333334</v>
          </cell>
          <cell r="E487">
            <v>19.666666666666668</v>
          </cell>
          <cell r="F487">
            <v>0</v>
          </cell>
          <cell r="G487">
            <v>270</v>
          </cell>
          <cell r="I487">
            <v>65</v>
          </cell>
          <cell r="J487">
            <v>46</v>
          </cell>
          <cell r="K487">
            <v>38.333333333333336</v>
          </cell>
          <cell r="L487">
            <v>38.666666666666664</v>
          </cell>
          <cell r="M487">
            <v>34</v>
          </cell>
          <cell r="N487">
            <v>111</v>
          </cell>
          <cell r="P487">
            <v>40.666666666666664</v>
          </cell>
          <cell r="Q487">
            <v>23.333333333333332</v>
          </cell>
          <cell r="R487">
            <v>29</v>
          </cell>
        </row>
        <row r="488">
          <cell r="A488" t="str">
            <v>Q395</v>
          </cell>
          <cell r="B488">
            <v>218</v>
          </cell>
          <cell r="C488">
            <v>59.666666666666664</v>
          </cell>
          <cell r="D488">
            <v>256.33333333333331</v>
          </cell>
          <cell r="E488">
            <v>21.333333333333332</v>
          </cell>
          <cell r="F488">
            <v>0</v>
          </cell>
          <cell r="G488">
            <v>277.66666666666669</v>
          </cell>
          <cell r="I488">
            <v>64.666666666666671</v>
          </cell>
          <cell r="J488">
            <v>48.666666666666664</v>
          </cell>
          <cell r="K488">
            <v>44.333333333333336</v>
          </cell>
          <cell r="L488">
            <v>35.666666666666664</v>
          </cell>
          <cell r="M488">
            <v>33.333333333333336</v>
          </cell>
          <cell r="N488">
            <v>113.33333333333333</v>
          </cell>
          <cell r="P488">
            <v>41</v>
          </cell>
          <cell r="Q488">
            <v>24.666666666666668</v>
          </cell>
          <cell r="R488">
            <v>28.666666666666668</v>
          </cell>
        </row>
        <row r="489">
          <cell r="A489" t="str">
            <v>Q495</v>
          </cell>
          <cell r="B489">
            <v>214.66666666666666</v>
          </cell>
          <cell r="C489">
            <v>57.666666666666664</v>
          </cell>
          <cell r="D489">
            <v>242.33333333333334</v>
          </cell>
          <cell r="E489">
            <v>30</v>
          </cell>
          <cell r="F489">
            <v>0</v>
          </cell>
          <cell r="G489">
            <v>272.33333333333331</v>
          </cell>
          <cell r="I489">
            <v>65.333333333333329</v>
          </cell>
          <cell r="J489">
            <v>52.666666666666664</v>
          </cell>
          <cell r="K489">
            <v>50</v>
          </cell>
          <cell r="L489">
            <v>41.666666666666664</v>
          </cell>
          <cell r="M489">
            <v>30.333333333333332</v>
          </cell>
          <cell r="N489">
            <v>118</v>
          </cell>
          <cell r="P489">
            <v>45</v>
          </cell>
          <cell r="Q489">
            <v>24.333333333333332</v>
          </cell>
          <cell r="R489">
            <v>30</v>
          </cell>
        </row>
        <row r="491">
          <cell r="B491" t="str">
            <v>Latin America</v>
          </cell>
          <cell r="I491" t="str">
            <v>Europe</v>
          </cell>
          <cell r="Q491" t="str">
            <v>Africa</v>
          </cell>
        </row>
        <row r="492">
          <cell r="B492" t="str">
            <v xml:space="preserve"> </v>
          </cell>
          <cell r="C492" t="str">
            <v xml:space="preserve"> </v>
          </cell>
          <cell r="D492" t="str">
            <v xml:space="preserve"> </v>
          </cell>
        </row>
        <row r="493">
          <cell r="A493" t="str">
            <v xml:space="preserve"> </v>
          </cell>
          <cell r="B493" t="str">
            <v xml:space="preserve">    Land</v>
          </cell>
          <cell r="C493" t="str">
            <v xml:space="preserve">  Offshore</v>
          </cell>
          <cell r="D493" t="str">
            <v>Oil</v>
          </cell>
          <cell r="E493" t="str">
            <v>Gas</v>
          </cell>
          <cell r="F493" t="str">
            <v>Misc</v>
          </cell>
          <cell r="G493" t="str">
            <v>Total</v>
          </cell>
          <cell r="I493" t="str">
            <v xml:space="preserve">    Land</v>
          </cell>
          <cell r="J493" t="str">
            <v xml:space="preserve">  Offshore</v>
          </cell>
          <cell r="K493" t="str">
            <v>Oil</v>
          </cell>
          <cell r="L493" t="str">
            <v>Gas</v>
          </cell>
          <cell r="M493" t="str">
            <v>Misc</v>
          </cell>
          <cell r="N493" t="str">
            <v xml:space="preserve">Total  </v>
          </cell>
          <cell r="P493" t="str">
            <v xml:space="preserve">    Land</v>
          </cell>
          <cell r="Q493" t="str">
            <v xml:space="preserve">  Offshore</v>
          </cell>
          <cell r="R493" t="str">
            <v>Oil</v>
          </cell>
        </row>
        <row r="495">
          <cell r="A495">
            <v>1996</v>
          </cell>
        </row>
        <row r="496">
          <cell r="A496" t="str">
            <v>January</v>
          </cell>
          <cell r="B496">
            <v>213</v>
          </cell>
          <cell r="C496">
            <v>57</v>
          </cell>
          <cell r="D496">
            <v>239</v>
          </cell>
          <cell r="E496">
            <v>31</v>
          </cell>
          <cell r="F496">
            <v>0</v>
          </cell>
          <cell r="G496">
            <v>270</v>
          </cell>
          <cell r="I496">
            <v>66</v>
          </cell>
          <cell r="J496">
            <v>55</v>
          </cell>
          <cell r="K496">
            <v>60</v>
          </cell>
          <cell r="L496">
            <v>59</v>
          </cell>
          <cell r="M496">
            <v>8</v>
          </cell>
          <cell r="N496">
            <v>121</v>
          </cell>
          <cell r="P496">
            <v>46</v>
          </cell>
          <cell r="Q496">
            <v>30</v>
          </cell>
          <cell r="R496">
            <v>37</v>
          </cell>
        </row>
        <row r="497">
          <cell r="A497" t="str">
            <v>February</v>
          </cell>
          <cell r="B497">
            <v>218</v>
          </cell>
          <cell r="C497">
            <v>60</v>
          </cell>
          <cell r="D497">
            <v>247</v>
          </cell>
          <cell r="E497">
            <v>31</v>
          </cell>
          <cell r="F497">
            <v>0</v>
          </cell>
          <cell r="G497">
            <v>278</v>
          </cell>
          <cell r="I497">
            <v>66</v>
          </cell>
          <cell r="J497">
            <v>50</v>
          </cell>
          <cell r="K497">
            <v>62</v>
          </cell>
          <cell r="L497">
            <v>46</v>
          </cell>
          <cell r="M497">
            <v>8</v>
          </cell>
          <cell r="N497">
            <v>116</v>
          </cell>
          <cell r="P497">
            <v>43</v>
          </cell>
          <cell r="Q497">
            <v>32</v>
          </cell>
          <cell r="R497">
            <v>37</v>
          </cell>
        </row>
        <row r="498">
          <cell r="A498" t="str">
            <v>March*</v>
          </cell>
          <cell r="B498">
            <v>236</v>
          </cell>
          <cell r="C498">
            <v>60</v>
          </cell>
          <cell r="D498">
            <v>262</v>
          </cell>
          <cell r="E498">
            <v>34</v>
          </cell>
          <cell r="F498">
            <v>0</v>
          </cell>
          <cell r="G498">
            <v>296</v>
          </cell>
          <cell r="I498">
            <v>63</v>
          </cell>
          <cell r="J498">
            <v>55</v>
          </cell>
          <cell r="K498">
            <v>62</v>
          </cell>
          <cell r="L498">
            <v>49</v>
          </cell>
          <cell r="M498">
            <v>7</v>
          </cell>
          <cell r="N498">
            <v>118</v>
          </cell>
          <cell r="P498">
            <v>45</v>
          </cell>
          <cell r="Q498">
            <v>33</v>
          </cell>
          <cell r="R498">
            <v>40</v>
          </cell>
        </row>
        <row r="499">
          <cell r="A499" t="str">
            <v>April</v>
          </cell>
          <cell r="B499">
            <v>232</v>
          </cell>
          <cell r="C499">
            <v>62</v>
          </cell>
          <cell r="D499">
            <v>269</v>
          </cell>
          <cell r="E499">
            <v>25</v>
          </cell>
          <cell r="F499">
            <v>0</v>
          </cell>
          <cell r="G499">
            <v>294</v>
          </cell>
          <cell r="I499">
            <v>62</v>
          </cell>
          <cell r="J499">
            <v>61</v>
          </cell>
          <cell r="K499">
            <v>62</v>
          </cell>
          <cell r="L499">
            <v>55</v>
          </cell>
          <cell r="M499">
            <v>6</v>
          </cell>
          <cell r="N499">
            <v>123</v>
          </cell>
          <cell r="P499">
            <v>46</v>
          </cell>
          <cell r="Q499">
            <v>30</v>
          </cell>
          <cell r="R499">
            <v>38</v>
          </cell>
        </row>
        <row r="500">
          <cell r="A500" t="str">
            <v>May</v>
          </cell>
          <cell r="B500">
            <v>220</v>
          </cell>
          <cell r="C500">
            <v>61</v>
          </cell>
          <cell r="D500">
            <v>261</v>
          </cell>
          <cell r="E500">
            <v>20</v>
          </cell>
          <cell r="F500">
            <v>0</v>
          </cell>
          <cell r="G500">
            <v>281</v>
          </cell>
          <cell r="I500">
            <v>67</v>
          </cell>
          <cell r="J500">
            <v>63</v>
          </cell>
          <cell r="K500">
            <v>69</v>
          </cell>
          <cell r="L500">
            <v>54</v>
          </cell>
          <cell r="M500">
            <v>7</v>
          </cell>
          <cell r="N500">
            <v>130</v>
          </cell>
          <cell r="P500">
            <v>47</v>
          </cell>
          <cell r="Q500">
            <v>27</v>
          </cell>
          <cell r="R500">
            <v>36</v>
          </cell>
        </row>
        <row r="501">
          <cell r="A501" t="str">
            <v>June</v>
          </cell>
          <cell r="B501">
            <v>221</v>
          </cell>
          <cell r="C501">
            <v>61</v>
          </cell>
          <cell r="D501">
            <v>256</v>
          </cell>
          <cell r="E501">
            <v>26</v>
          </cell>
          <cell r="F501">
            <v>0</v>
          </cell>
          <cell r="G501">
            <v>282</v>
          </cell>
          <cell r="I501">
            <v>64</v>
          </cell>
          <cell r="J501">
            <v>55</v>
          </cell>
          <cell r="K501">
            <v>61</v>
          </cell>
          <cell r="L501">
            <v>52</v>
          </cell>
          <cell r="M501">
            <v>6</v>
          </cell>
          <cell r="N501">
            <v>119</v>
          </cell>
          <cell r="P501">
            <v>43</v>
          </cell>
          <cell r="Q501">
            <v>36</v>
          </cell>
          <cell r="R501">
            <v>36</v>
          </cell>
        </row>
        <row r="502">
          <cell r="A502" t="str">
            <v>July</v>
          </cell>
          <cell r="B502">
            <v>222</v>
          </cell>
          <cell r="C502">
            <v>61</v>
          </cell>
          <cell r="D502">
            <v>263</v>
          </cell>
          <cell r="E502">
            <v>20</v>
          </cell>
          <cell r="F502">
            <v>0</v>
          </cell>
          <cell r="G502">
            <v>283</v>
          </cell>
          <cell r="I502">
            <v>67</v>
          </cell>
          <cell r="J502">
            <v>59</v>
          </cell>
          <cell r="K502">
            <v>67</v>
          </cell>
          <cell r="L502">
            <v>53</v>
          </cell>
          <cell r="M502">
            <v>6</v>
          </cell>
          <cell r="N502">
            <v>126</v>
          </cell>
          <cell r="P502">
            <v>45</v>
          </cell>
          <cell r="Q502">
            <v>31</v>
          </cell>
          <cell r="R502">
            <v>38</v>
          </cell>
        </row>
        <row r="503">
          <cell r="A503" t="str">
            <v>August</v>
          </cell>
          <cell r="B503">
            <v>222</v>
          </cell>
          <cell r="C503">
            <v>58</v>
          </cell>
          <cell r="D503">
            <v>261</v>
          </cell>
          <cell r="E503">
            <v>19</v>
          </cell>
          <cell r="F503">
            <v>0</v>
          </cell>
          <cell r="G503">
            <v>280</v>
          </cell>
          <cell r="I503">
            <v>60</v>
          </cell>
          <cell r="J503">
            <v>54</v>
          </cell>
          <cell r="K503">
            <v>60</v>
          </cell>
          <cell r="L503">
            <v>48</v>
          </cell>
          <cell r="M503">
            <v>6</v>
          </cell>
          <cell r="N503">
            <v>114</v>
          </cell>
          <cell r="P503">
            <v>46</v>
          </cell>
          <cell r="Q503">
            <v>36</v>
          </cell>
          <cell r="R503">
            <v>44</v>
          </cell>
        </row>
        <row r="504">
          <cell r="A504" t="str">
            <v>September</v>
          </cell>
          <cell r="B504">
            <v>217</v>
          </cell>
          <cell r="C504">
            <v>65</v>
          </cell>
          <cell r="D504">
            <v>263</v>
          </cell>
          <cell r="E504">
            <v>19</v>
          </cell>
          <cell r="F504">
            <v>0</v>
          </cell>
          <cell r="G504">
            <v>282</v>
          </cell>
          <cell r="I504">
            <v>64</v>
          </cell>
          <cell r="J504">
            <v>53</v>
          </cell>
          <cell r="K504">
            <v>74</v>
          </cell>
          <cell r="L504">
            <v>37</v>
          </cell>
          <cell r="M504">
            <v>6</v>
          </cell>
          <cell r="N504">
            <v>117</v>
          </cell>
          <cell r="P504">
            <v>44</v>
          </cell>
          <cell r="Q504">
            <v>38</v>
          </cell>
          <cell r="R504">
            <v>44</v>
          </cell>
        </row>
        <row r="505">
          <cell r="A505" t="str">
            <v>October</v>
          </cell>
          <cell r="B505">
            <v>219</v>
          </cell>
          <cell r="C505">
            <v>66</v>
          </cell>
          <cell r="D505">
            <v>265</v>
          </cell>
          <cell r="E505">
            <v>20</v>
          </cell>
          <cell r="F505">
            <v>0</v>
          </cell>
          <cell r="G505">
            <v>285</v>
          </cell>
          <cell r="I505">
            <v>58</v>
          </cell>
          <cell r="J505">
            <v>48</v>
          </cell>
          <cell r="K505">
            <v>57</v>
          </cell>
          <cell r="L505">
            <v>42</v>
          </cell>
          <cell r="M505">
            <v>7</v>
          </cell>
          <cell r="N505">
            <v>106</v>
          </cell>
          <cell r="P505">
            <v>44</v>
          </cell>
          <cell r="Q505">
            <v>34</v>
          </cell>
          <cell r="R505">
            <v>40</v>
          </cell>
        </row>
        <row r="506">
          <cell r="A506" t="str">
            <v>November</v>
          </cell>
          <cell r="B506">
            <v>219</v>
          </cell>
          <cell r="C506">
            <v>62</v>
          </cell>
          <cell r="D506">
            <v>261</v>
          </cell>
          <cell r="E506">
            <v>20</v>
          </cell>
          <cell r="F506">
            <v>0</v>
          </cell>
          <cell r="G506">
            <v>281</v>
          </cell>
          <cell r="I506">
            <v>61</v>
          </cell>
          <cell r="J506">
            <v>59</v>
          </cell>
          <cell r="K506">
            <v>72</v>
          </cell>
          <cell r="L506">
            <v>41</v>
          </cell>
          <cell r="M506">
            <v>7</v>
          </cell>
          <cell r="N506">
            <v>120</v>
          </cell>
          <cell r="P506">
            <v>44</v>
          </cell>
          <cell r="Q506">
            <v>39</v>
          </cell>
          <cell r="R506">
            <v>45</v>
          </cell>
        </row>
        <row r="507">
          <cell r="A507" t="str">
            <v>December</v>
          </cell>
          <cell r="B507">
            <v>217</v>
          </cell>
          <cell r="C507">
            <v>60</v>
          </cell>
          <cell r="D507">
            <v>258</v>
          </cell>
          <cell r="E507">
            <v>19</v>
          </cell>
          <cell r="F507">
            <v>0</v>
          </cell>
          <cell r="G507">
            <v>277</v>
          </cell>
          <cell r="I507">
            <v>62</v>
          </cell>
          <cell r="J507">
            <v>61</v>
          </cell>
          <cell r="K507">
            <v>67</v>
          </cell>
          <cell r="L507">
            <v>49</v>
          </cell>
          <cell r="M507">
            <v>7</v>
          </cell>
          <cell r="N507">
            <v>123</v>
          </cell>
          <cell r="P507">
            <v>46</v>
          </cell>
          <cell r="Q507">
            <v>39</v>
          </cell>
          <cell r="R507">
            <v>47</v>
          </cell>
        </row>
        <row r="509">
          <cell r="A509" t="str">
            <v>1996 Avg.</v>
          </cell>
          <cell r="B509">
            <v>221.33333333333334</v>
          </cell>
          <cell r="C509">
            <v>61.083333333333336</v>
          </cell>
          <cell r="D509">
            <v>258.75</v>
          </cell>
          <cell r="E509">
            <v>23.666666666666668</v>
          </cell>
          <cell r="F509">
            <v>0</v>
          </cell>
          <cell r="G509">
            <v>282.41666666666669</v>
          </cell>
          <cell r="I509">
            <v>63.333333333333336</v>
          </cell>
          <cell r="J509">
            <v>56.083333333333336</v>
          </cell>
          <cell r="K509">
            <v>64.416666666666671</v>
          </cell>
          <cell r="L509">
            <v>48.75</v>
          </cell>
          <cell r="M509">
            <v>6.75</v>
          </cell>
          <cell r="N509">
            <v>120.63636363636364</v>
          </cell>
          <cell r="P509">
            <v>44.916666666666664</v>
          </cell>
          <cell r="Q509">
            <v>33.75</v>
          </cell>
          <cell r="R509">
            <v>40.166666666666664</v>
          </cell>
        </row>
        <row r="510">
          <cell r="A510" t="str">
            <v>Q196</v>
          </cell>
          <cell r="B510">
            <v>222.33333333333334</v>
          </cell>
          <cell r="C510">
            <v>59</v>
          </cell>
          <cell r="D510">
            <v>249.33333333333334</v>
          </cell>
          <cell r="E510">
            <v>32</v>
          </cell>
          <cell r="F510">
            <v>0</v>
          </cell>
          <cell r="G510">
            <v>281.33333333333331</v>
          </cell>
          <cell r="I510">
            <v>65</v>
          </cell>
          <cell r="J510">
            <v>53.333333333333336</v>
          </cell>
          <cell r="K510">
            <v>61.333333333333336</v>
          </cell>
          <cell r="L510">
            <v>51.333333333333336</v>
          </cell>
          <cell r="M510">
            <v>7.666666666666667</v>
          </cell>
          <cell r="N510">
            <v>118.33333333333333</v>
          </cell>
          <cell r="P510">
            <v>44.666666666666664</v>
          </cell>
          <cell r="Q510">
            <v>31.666666666666668</v>
          </cell>
          <cell r="R510">
            <v>38</v>
          </cell>
        </row>
        <row r="511">
          <cell r="A511" t="str">
            <v>Q296</v>
          </cell>
          <cell r="B511">
            <v>224.33333333333334</v>
          </cell>
          <cell r="C511">
            <v>61.333333333333336</v>
          </cell>
          <cell r="D511">
            <v>262</v>
          </cell>
          <cell r="E511">
            <v>23.666666666666668</v>
          </cell>
          <cell r="F511">
            <v>0</v>
          </cell>
          <cell r="G511">
            <v>285.66666666666669</v>
          </cell>
          <cell r="I511">
            <v>64.333333333333329</v>
          </cell>
          <cell r="J511">
            <v>59.666666666666664</v>
          </cell>
          <cell r="K511">
            <v>64</v>
          </cell>
          <cell r="L511">
            <v>53.666666666666664</v>
          </cell>
          <cell r="M511">
            <v>6.333333333333333</v>
          </cell>
          <cell r="N511">
            <v>124</v>
          </cell>
          <cell r="P511">
            <v>45.333333333333336</v>
          </cell>
          <cell r="Q511">
            <v>31</v>
          </cell>
          <cell r="R511">
            <v>36.666666666666664</v>
          </cell>
        </row>
        <row r="512">
          <cell r="A512" t="str">
            <v>Q396</v>
          </cell>
          <cell r="B512">
            <v>220.33333333333334</v>
          </cell>
          <cell r="C512">
            <v>61.333333333333336</v>
          </cell>
          <cell r="D512">
            <v>262.33333333333331</v>
          </cell>
          <cell r="E512">
            <v>19.333333333333332</v>
          </cell>
          <cell r="F512">
            <v>0</v>
          </cell>
          <cell r="G512">
            <v>281.66666666666669</v>
          </cell>
          <cell r="I512">
            <v>63.666666666666664</v>
          </cell>
          <cell r="J512">
            <v>55.333333333333336</v>
          </cell>
          <cell r="K512">
            <v>67</v>
          </cell>
          <cell r="L512">
            <v>46</v>
          </cell>
          <cell r="M512">
            <v>6</v>
          </cell>
          <cell r="N512">
            <v>119</v>
          </cell>
          <cell r="P512">
            <v>45</v>
          </cell>
          <cell r="Q512">
            <v>35</v>
          </cell>
          <cell r="R512">
            <v>42</v>
          </cell>
        </row>
        <row r="513">
          <cell r="A513" t="str">
            <v>Q496</v>
          </cell>
          <cell r="B513">
            <v>218.33333333333334</v>
          </cell>
          <cell r="C513">
            <v>62.666666666666664</v>
          </cell>
          <cell r="D513">
            <v>261.33333333333331</v>
          </cell>
          <cell r="E513">
            <v>19.666666666666668</v>
          </cell>
          <cell r="F513">
            <v>0</v>
          </cell>
          <cell r="G513">
            <v>281</v>
          </cell>
          <cell r="I513">
            <v>60.333333333333336</v>
          </cell>
          <cell r="J513">
            <v>56</v>
          </cell>
          <cell r="K513">
            <v>65.333333333333329</v>
          </cell>
          <cell r="L513">
            <v>44</v>
          </cell>
          <cell r="M513">
            <v>7</v>
          </cell>
          <cell r="N513">
            <v>116.33333333333333</v>
          </cell>
          <cell r="P513">
            <v>44.666666666666664</v>
          </cell>
          <cell r="Q513">
            <v>37.333333333333336</v>
          </cell>
          <cell r="R513">
            <v>44</v>
          </cell>
        </row>
        <row r="516">
          <cell r="B516" t="str">
            <v>Latin America</v>
          </cell>
          <cell r="I516" t="str">
            <v>Europe</v>
          </cell>
          <cell r="Q516" t="str">
            <v>Africa</v>
          </cell>
        </row>
        <row r="518">
          <cell r="A518" t="str">
            <v xml:space="preserve"> </v>
          </cell>
          <cell r="B518" t="str">
            <v xml:space="preserve">    Land</v>
          </cell>
          <cell r="C518" t="str">
            <v xml:space="preserve">  Offshore</v>
          </cell>
          <cell r="D518" t="str">
            <v>Oil</v>
          </cell>
          <cell r="E518" t="str">
            <v>Gas</v>
          </cell>
          <cell r="F518" t="str">
            <v>Misc</v>
          </cell>
          <cell r="G518" t="str">
            <v>Total</v>
          </cell>
          <cell r="I518" t="str">
            <v xml:space="preserve">    Land</v>
          </cell>
          <cell r="J518" t="str">
            <v xml:space="preserve">  Offshore</v>
          </cell>
          <cell r="K518" t="str">
            <v>Oil</v>
          </cell>
          <cell r="L518" t="str">
            <v>Gas</v>
          </cell>
          <cell r="M518" t="str">
            <v>Misc</v>
          </cell>
          <cell r="N518" t="str">
            <v xml:space="preserve">Total  </v>
          </cell>
          <cell r="P518" t="str">
            <v xml:space="preserve">    Land</v>
          </cell>
          <cell r="Q518" t="str">
            <v xml:space="preserve">  Offshore</v>
          </cell>
          <cell r="R518" t="str">
            <v>Oil</v>
          </cell>
        </row>
        <row r="520">
          <cell r="A520">
            <v>1997</v>
          </cell>
        </row>
        <row r="521">
          <cell r="A521" t="str">
            <v>January</v>
          </cell>
          <cell r="B521">
            <v>218</v>
          </cell>
          <cell r="C521">
            <v>66</v>
          </cell>
          <cell r="D521">
            <v>264</v>
          </cell>
          <cell r="E521">
            <v>20</v>
          </cell>
          <cell r="F521">
            <v>0</v>
          </cell>
          <cell r="G521">
            <v>284</v>
          </cell>
          <cell r="I521">
            <v>58</v>
          </cell>
          <cell r="J521">
            <v>68</v>
          </cell>
          <cell r="K521">
            <v>75</v>
          </cell>
          <cell r="L521">
            <v>45</v>
          </cell>
          <cell r="M521">
            <v>6</v>
          </cell>
          <cell r="N521">
            <v>126</v>
          </cell>
          <cell r="P521">
            <v>48</v>
          </cell>
          <cell r="Q521">
            <v>35</v>
          </cell>
          <cell r="R521">
            <v>45</v>
          </cell>
        </row>
        <row r="522">
          <cell r="A522" t="str">
            <v>February</v>
          </cell>
          <cell r="B522">
            <v>216</v>
          </cell>
          <cell r="C522">
            <v>67</v>
          </cell>
          <cell r="D522">
            <v>263</v>
          </cell>
          <cell r="E522">
            <v>20</v>
          </cell>
          <cell r="F522">
            <v>0</v>
          </cell>
          <cell r="G522">
            <v>283</v>
          </cell>
          <cell r="I522">
            <v>56</v>
          </cell>
          <cell r="J522">
            <v>65</v>
          </cell>
          <cell r="K522">
            <v>69</v>
          </cell>
          <cell r="L522">
            <v>46</v>
          </cell>
          <cell r="M522">
            <v>6</v>
          </cell>
          <cell r="N522">
            <v>121</v>
          </cell>
          <cell r="P522">
            <v>48</v>
          </cell>
          <cell r="Q522">
            <v>35</v>
          </cell>
          <cell r="R522">
            <v>45</v>
          </cell>
        </row>
        <row r="523">
          <cell r="A523" t="str">
            <v>March*</v>
          </cell>
          <cell r="B523">
            <v>209</v>
          </cell>
          <cell r="C523">
            <v>65</v>
          </cell>
          <cell r="D523">
            <v>255</v>
          </cell>
          <cell r="E523">
            <v>19</v>
          </cell>
          <cell r="F523">
            <v>0</v>
          </cell>
          <cell r="G523">
            <v>274</v>
          </cell>
          <cell r="I523">
            <v>59</v>
          </cell>
          <cell r="J523">
            <v>61</v>
          </cell>
          <cell r="K523">
            <v>69</v>
          </cell>
          <cell r="L523">
            <v>43</v>
          </cell>
          <cell r="M523">
            <v>5</v>
          </cell>
          <cell r="N523">
            <v>120</v>
          </cell>
          <cell r="P523">
            <v>47</v>
          </cell>
          <cell r="Q523">
            <v>32</v>
          </cell>
          <cell r="R523">
            <v>40</v>
          </cell>
        </row>
        <row r="524">
          <cell r="A524" t="str">
            <v>April</v>
          </cell>
          <cell r="B524">
            <v>205</v>
          </cell>
          <cell r="C524">
            <v>66</v>
          </cell>
          <cell r="D524">
            <v>252</v>
          </cell>
          <cell r="E524">
            <v>19</v>
          </cell>
          <cell r="F524">
            <v>0</v>
          </cell>
          <cell r="G524">
            <v>271</v>
          </cell>
          <cell r="I524">
            <v>58</v>
          </cell>
          <cell r="J524">
            <v>59</v>
          </cell>
          <cell r="K524">
            <v>71</v>
          </cell>
          <cell r="L524">
            <v>42</v>
          </cell>
          <cell r="M524">
            <v>4</v>
          </cell>
          <cell r="N524">
            <v>117</v>
          </cell>
          <cell r="P524">
            <v>50</v>
          </cell>
          <cell r="Q524">
            <v>33</v>
          </cell>
          <cell r="R524">
            <v>42</v>
          </cell>
        </row>
        <row r="525">
          <cell r="A525" t="str">
            <v>May</v>
          </cell>
          <cell r="B525">
            <v>215</v>
          </cell>
          <cell r="C525">
            <v>68</v>
          </cell>
          <cell r="D525">
            <v>263</v>
          </cell>
          <cell r="E525">
            <v>20</v>
          </cell>
          <cell r="F525">
            <v>0</v>
          </cell>
          <cell r="G525">
            <v>283</v>
          </cell>
          <cell r="I525">
            <v>50</v>
          </cell>
          <cell r="J525">
            <v>55</v>
          </cell>
          <cell r="K525">
            <v>61</v>
          </cell>
          <cell r="L525">
            <v>40</v>
          </cell>
          <cell r="M525">
            <v>4</v>
          </cell>
          <cell r="N525">
            <v>105</v>
          </cell>
          <cell r="P525">
            <v>51</v>
          </cell>
          <cell r="Q525">
            <v>34</v>
          </cell>
          <cell r="R525">
            <v>43</v>
          </cell>
        </row>
        <row r="526">
          <cell r="A526" t="str">
            <v>June</v>
          </cell>
          <cell r="B526">
            <v>211</v>
          </cell>
          <cell r="C526">
            <v>67</v>
          </cell>
          <cell r="D526">
            <v>252</v>
          </cell>
          <cell r="E526">
            <v>26</v>
          </cell>
          <cell r="F526">
            <v>0</v>
          </cell>
          <cell r="G526">
            <v>278</v>
          </cell>
          <cell r="I526">
            <v>52</v>
          </cell>
          <cell r="J526">
            <v>62</v>
          </cell>
          <cell r="K526">
            <v>70</v>
          </cell>
          <cell r="L526">
            <v>40</v>
          </cell>
          <cell r="M526">
            <v>4</v>
          </cell>
          <cell r="N526">
            <v>114</v>
          </cell>
          <cell r="P526">
            <v>50</v>
          </cell>
          <cell r="Q526">
            <v>29</v>
          </cell>
          <cell r="R526">
            <v>39</v>
          </cell>
        </row>
        <row r="527">
          <cell r="A527" t="str">
            <v>July</v>
          </cell>
          <cell r="B527">
            <v>222</v>
          </cell>
          <cell r="C527">
            <v>47</v>
          </cell>
          <cell r="D527">
            <v>243</v>
          </cell>
          <cell r="E527">
            <v>26</v>
          </cell>
          <cell r="F527">
            <v>0</v>
          </cell>
          <cell r="G527">
            <v>269</v>
          </cell>
          <cell r="I527">
            <v>50</v>
          </cell>
          <cell r="J527">
            <v>61</v>
          </cell>
          <cell r="K527">
            <v>75</v>
          </cell>
          <cell r="L527">
            <v>33</v>
          </cell>
          <cell r="M527">
            <v>3</v>
          </cell>
          <cell r="N527">
            <v>111</v>
          </cell>
          <cell r="P527">
            <v>50</v>
          </cell>
          <cell r="Q527">
            <v>32</v>
          </cell>
          <cell r="R527">
            <v>40</v>
          </cell>
        </row>
        <row r="528">
          <cell r="A528" t="str">
            <v>August</v>
          </cell>
          <cell r="B528">
            <v>201</v>
          </cell>
          <cell r="C528">
            <v>67</v>
          </cell>
          <cell r="D528">
            <v>244</v>
          </cell>
          <cell r="E528">
            <v>24</v>
          </cell>
          <cell r="F528">
            <v>0</v>
          </cell>
          <cell r="G528">
            <v>268</v>
          </cell>
          <cell r="I528">
            <v>50</v>
          </cell>
          <cell r="J528">
            <v>57</v>
          </cell>
          <cell r="K528">
            <v>75</v>
          </cell>
          <cell r="L528">
            <v>29</v>
          </cell>
          <cell r="M528">
            <v>3</v>
          </cell>
          <cell r="N528">
            <v>107</v>
          </cell>
          <cell r="P528">
            <v>45</v>
          </cell>
          <cell r="Q528">
            <v>30</v>
          </cell>
          <cell r="R528">
            <v>42</v>
          </cell>
        </row>
        <row r="529">
          <cell r="A529" t="str">
            <v>September</v>
          </cell>
          <cell r="B529">
            <v>202</v>
          </cell>
          <cell r="C529">
            <v>71</v>
          </cell>
          <cell r="D529">
            <v>249</v>
          </cell>
          <cell r="E529">
            <v>24</v>
          </cell>
          <cell r="F529">
            <v>0</v>
          </cell>
          <cell r="G529">
            <v>273</v>
          </cell>
          <cell r="I529">
            <v>52</v>
          </cell>
          <cell r="J529">
            <v>52</v>
          </cell>
          <cell r="K529">
            <v>71</v>
          </cell>
          <cell r="L529">
            <v>30</v>
          </cell>
          <cell r="M529">
            <v>3</v>
          </cell>
          <cell r="N529">
            <v>104</v>
          </cell>
          <cell r="P529">
            <v>47</v>
          </cell>
          <cell r="Q529">
            <v>30</v>
          </cell>
          <cell r="R529">
            <v>44</v>
          </cell>
        </row>
        <row r="530">
          <cell r="A530" t="str">
            <v>October</v>
          </cell>
          <cell r="B530">
            <v>212</v>
          </cell>
          <cell r="C530">
            <v>67</v>
          </cell>
          <cell r="D530">
            <v>253</v>
          </cell>
          <cell r="E530">
            <v>26</v>
          </cell>
          <cell r="F530">
            <v>0</v>
          </cell>
          <cell r="G530">
            <v>279</v>
          </cell>
          <cell r="I530">
            <v>52</v>
          </cell>
          <cell r="J530">
            <v>57</v>
          </cell>
          <cell r="K530">
            <v>71</v>
          </cell>
          <cell r="L530">
            <v>34</v>
          </cell>
          <cell r="M530">
            <v>4</v>
          </cell>
          <cell r="N530">
            <v>109</v>
          </cell>
          <cell r="P530">
            <v>48</v>
          </cell>
          <cell r="Q530">
            <v>31</v>
          </cell>
          <cell r="R530">
            <v>47</v>
          </cell>
        </row>
        <row r="531">
          <cell r="A531" t="str">
            <v>November</v>
          </cell>
          <cell r="B531">
            <v>211</v>
          </cell>
          <cell r="C531">
            <v>63</v>
          </cell>
          <cell r="D531">
            <v>245</v>
          </cell>
          <cell r="E531">
            <v>29</v>
          </cell>
          <cell r="F531">
            <v>0</v>
          </cell>
          <cell r="G531">
            <v>274</v>
          </cell>
          <cell r="I531">
            <v>56</v>
          </cell>
          <cell r="J531">
            <v>55</v>
          </cell>
          <cell r="K531">
            <v>70</v>
          </cell>
          <cell r="L531">
            <v>36</v>
          </cell>
          <cell r="M531">
            <v>5</v>
          </cell>
          <cell r="N531">
            <v>111</v>
          </cell>
          <cell r="P531">
            <v>48</v>
          </cell>
          <cell r="Q531">
            <v>33</v>
          </cell>
          <cell r="R531">
            <v>48</v>
          </cell>
        </row>
        <row r="532">
          <cell r="A532" t="str">
            <v>December</v>
          </cell>
          <cell r="B532">
            <v>218</v>
          </cell>
          <cell r="C532">
            <v>69</v>
          </cell>
          <cell r="D532">
            <v>257</v>
          </cell>
          <cell r="E532">
            <v>30</v>
          </cell>
          <cell r="F532">
            <v>0</v>
          </cell>
          <cell r="G532">
            <v>287</v>
          </cell>
          <cell r="I532">
            <v>57</v>
          </cell>
          <cell r="J532">
            <v>58</v>
          </cell>
          <cell r="K532">
            <v>77</v>
          </cell>
          <cell r="L532">
            <v>33</v>
          </cell>
          <cell r="M532">
            <v>5</v>
          </cell>
          <cell r="N532">
            <v>115</v>
          </cell>
          <cell r="P532">
            <v>49</v>
          </cell>
          <cell r="Q532">
            <v>29</v>
          </cell>
          <cell r="R532">
            <v>44</v>
          </cell>
        </row>
        <row r="534">
          <cell r="A534" t="str">
            <v>1997 Avg.</v>
          </cell>
          <cell r="B534">
            <v>211.66666666666666</v>
          </cell>
          <cell r="C534">
            <v>65.25</v>
          </cell>
          <cell r="D534">
            <v>253.33333333333334</v>
          </cell>
          <cell r="E534">
            <v>23.583333333333332</v>
          </cell>
          <cell r="F534">
            <v>0</v>
          </cell>
          <cell r="G534">
            <v>276.91666666666669</v>
          </cell>
          <cell r="I534">
            <v>54.166666666666664</v>
          </cell>
          <cell r="J534">
            <v>59.166666666666664</v>
          </cell>
          <cell r="K534">
            <v>71.166666666666671</v>
          </cell>
          <cell r="L534">
            <v>37.583333333333336</v>
          </cell>
          <cell r="M534">
            <v>4.333333333333333</v>
          </cell>
          <cell r="N534">
            <v>113.33333333333333</v>
          </cell>
          <cell r="P534">
            <v>48.416666666666664</v>
          </cell>
          <cell r="Q534">
            <v>31.916666666666668</v>
          </cell>
          <cell r="R534">
            <v>43.25</v>
          </cell>
        </row>
        <row r="535">
          <cell r="A535" t="str">
            <v>Q197</v>
          </cell>
          <cell r="B535">
            <v>214.33333333333334</v>
          </cell>
          <cell r="C535">
            <v>66</v>
          </cell>
          <cell r="D535">
            <v>260.66666666666669</v>
          </cell>
          <cell r="E535">
            <v>19.666666666666668</v>
          </cell>
          <cell r="F535">
            <v>0</v>
          </cell>
          <cell r="G535">
            <v>280.33333333333331</v>
          </cell>
          <cell r="I535">
            <v>57.666666666666664</v>
          </cell>
          <cell r="J535">
            <v>64.666666666666671</v>
          </cell>
          <cell r="K535">
            <v>71</v>
          </cell>
          <cell r="L535">
            <v>44.666666666666664</v>
          </cell>
          <cell r="M535">
            <v>5.666666666666667</v>
          </cell>
          <cell r="N535">
            <v>122.33333333333333</v>
          </cell>
          <cell r="P535">
            <v>47.666666666666664</v>
          </cell>
          <cell r="Q535">
            <v>34</v>
          </cell>
          <cell r="R535">
            <v>43.333333333333336</v>
          </cell>
        </row>
        <row r="536">
          <cell r="A536" t="str">
            <v>Q297</v>
          </cell>
          <cell r="B536">
            <v>210.33333333333334</v>
          </cell>
          <cell r="C536">
            <v>67</v>
          </cell>
          <cell r="D536">
            <v>255.66666666666666</v>
          </cell>
          <cell r="E536">
            <v>21.666666666666668</v>
          </cell>
          <cell r="F536">
            <v>0</v>
          </cell>
          <cell r="G536">
            <v>277.33333333333331</v>
          </cell>
          <cell r="I536">
            <v>53.333333333333336</v>
          </cell>
          <cell r="J536">
            <v>58.666666666666664</v>
          </cell>
          <cell r="K536">
            <v>67.333333333333329</v>
          </cell>
          <cell r="L536">
            <v>40.666666666666664</v>
          </cell>
          <cell r="M536">
            <v>4</v>
          </cell>
          <cell r="N536">
            <v>112</v>
          </cell>
          <cell r="P536">
            <v>50.333333333333336</v>
          </cell>
          <cell r="Q536">
            <v>32</v>
          </cell>
          <cell r="R536">
            <v>41.333333333333336</v>
          </cell>
        </row>
        <row r="537">
          <cell r="A537" t="str">
            <v>Q397</v>
          </cell>
          <cell r="B537">
            <v>208.33333333333334</v>
          </cell>
          <cell r="C537">
            <v>61.666666666666664</v>
          </cell>
          <cell r="D537">
            <v>245.33333333333334</v>
          </cell>
          <cell r="E537">
            <v>24.666666666666668</v>
          </cell>
          <cell r="F537">
            <v>0</v>
          </cell>
          <cell r="G537">
            <v>270</v>
          </cell>
          <cell r="I537">
            <v>50.666666666666664</v>
          </cell>
          <cell r="J537">
            <v>56.666666666666664</v>
          </cell>
          <cell r="K537">
            <v>73.666666666666671</v>
          </cell>
          <cell r="L537">
            <v>30.666666666666668</v>
          </cell>
          <cell r="M537">
            <v>3</v>
          </cell>
          <cell r="N537">
            <v>107.33333333333333</v>
          </cell>
          <cell r="P537">
            <v>47.333333333333336</v>
          </cell>
          <cell r="Q537">
            <v>30.666666666666668</v>
          </cell>
          <cell r="R537">
            <v>42</v>
          </cell>
        </row>
        <row r="538">
          <cell r="A538" t="str">
            <v>Q497</v>
          </cell>
          <cell r="B538">
            <v>213.66666666666666</v>
          </cell>
          <cell r="C538">
            <v>66.333333333333329</v>
          </cell>
          <cell r="D538">
            <v>251.66666666666666</v>
          </cell>
          <cell r="E538">
            <v>28.333333333333332</v>
          </cell>
          <cell r="F538">
            <v>0</v>
          </cell>
          <cell r="G538">
            <v>280</v>
          </cell>
          <cell r="I538">
            <v>55</v>
          </cell>
          <cell r="J538">
            <v>56.666666666666664</v>
          </cell>
          <cell r="K538">
            <v>72.666666666666671</v>
          </cell>
          <cell r="L538">
            <v>34.333333333333336</v>
          </cell>
          <cell r="M538">
            <v>4.666666666666667</v>
          </cell>
          <cell r="N538">
            <v>111.66666666666667</v>
          </cell>
          <cell r="P538">
            <v>48.333333333333336</v>
          </cell>
          <cell r="Q538">
            <v>31</v>
          </cell>
          <cell r="R538">
            <v>46.333333333333336</v>
          </cell>
        </row>
        <row r="541">
          <cell r="B541" t="str">
            <v>Latin America</v>
          </cell>
          <cell r="I541" t="str">
            <v>Europe</v>
          </cell>
          <cell r="Q541" t="str">
            <v>Africa</v>
          </cell>
        </row>
        <row r="543">
          <cell r="A543" t="str">
            <v xml:space="preserve"> </v>
          </cell>
          <cell r="B543" t="str">
            <v xml:space="preserve">    Land</v>
          </cell>
          <cell r="C543" t="str">
            <v xml:space="preserve">  Offshore</v>
          </cell>
          <cell r="D543" t="str">
            <v>Oil</v>
          </cell>
          <cell r="E543" t="str">
            <v>Gas</v>
          </cell>
          <cell r="F543" t="str">
            <v>Misc</v>
          </cell>
          <cell r="G543" t="str">
            <v>Total</v>
          </cell>
          <cell r="I543" t="str">
            <v xml:space="preserve">    Land</v>
          </cell>
          <cell r="J543" t="str">
            <v xml:space="preserve">  Offshore</v>
          </cell>
          <cell r="K543" t="str">
            <v>Oil</v>
          </cell>
          <cell r="L543" t="str">
            <v>Gas</v>
          </cell>
          <cell r="M543" t="str">
            <v>Misc</v>
          </cell>
          <cell r="N543" t="str">
            <v xml:space="preserve">Total  </v>
          </cell>
          <cell r="P543" t="str">
            <v xml:space="preserve">    Land</v>
          </cell>
          <cell r="Q543" t="str">
            <v xml:space="preserve">  Offshore</v>
          </cell>
          <cell r="R543" t="str">
            <v>Oil</v>
          </cell>
        </row>
        <row r="545">
          <cell r="A545">
            <v>1998</v>
          </cell>
        </row>
        <row r="546">
          <cell r="A546" t="str">
            <v>January</v>
          </cell>
          <cell r="B546">
            <v>209</v>
          </cell>
          <cell r="C546">
            <v>67</v>
          </cell>
          <cell r="D546">
            <v>247</v>
          </cell>
          <cell r="E546">
            <v>29</v>
          </cell>
          <cell r="F546">
            <v>0</v>
          </cell>
          <cell r="G546">
            <v>276</v>
          </cell>
          <cell r="I546">
            <v>52</v>
          </cell>
          <cell r="J546">
            <v>57</v>
          </cell>
          <cell r="K546">
            <v>69</v>
          </cell>
          <cell r="L546">
            <v>35</v>
          </cell>
          <cell r="M546">
            <v>5</v>
          </cell>
          <cell r="N546">
            <v>109</v>
          </cell>
          <cell r="P546">
            <v>52</v>
          </cell>
          <cell r="Q546">
            <v>30</v>
          </cell>
          <cell r="R546">
            <v>49</v>
          </cell>
        </row>
        <row r="547">
          <cell r="A547" t="str">
            <v>February</v>
          </cell>
          <cell r="B547">
            <v>194</v>
          </cell>
          <cell r="C547">
            <v>73</v>
          </cell>
          <cell r="D547">
            <v>239</v>
          </cell>
          <cell r="E547">
            <v>28</v>
          </cell>
          <cell r="F547">
            <v>0</v>
          </cell>
          <cell r="G547">
            <v>267</v>
          </cell>
          <cell r="I547">
            <v>53</v>
          </cell>
          <cell r="J547">
            <v>61</v>
          </cell>
          <cell r="K547">
            <v>73</v>
          </cell>
          <cell r="L547">
            <v>36</v>
          </cell>
          <cell r="M547">
            <v>5</v>
          </cell>
          <cell r="N547">
            <v>114</v>
          </cell>
          <cell r="P547">
            <v>51</v>
          </cell>
          <cell r="Q547">
            <v>30</v>
          </cell>
          <cell r="R547">
            <v>47</v>
          </cell>
        </row>
        <row r="548">
          <cell r="A548" t="str">
            <v>March</v>
          </cell>
          <cell r="B548">
            <v>193</v>
          </cell>
          <cell r="C548">
            <v>78</v>
          </cell>
          <cell r="D548">
            <v>241</v>
          </cell>
          <cell r="E548">
            <v>30</v>
          </cell>
          <cell r="F548">
            <v>0</v>
          </cell>
          <cell r="G548">
            <v>271</v>
          </cell>
          <cell r="I548">
            <v>44</v>
          </cell>
          <cell r="J548">
            <v>58</v>
          </cell>
          <cell r="K548">
            <v>65</v>
          </cell>
          <cell r="L548">
            <v>36</v>
          </cell>
          <cell r="M548">
            <v>1</v>
          </cell>
          <cell r="N548">
            <v>102</v>
          </cell>
          <cell r="P548">
            <v>51</v>
          </cell>
          <cell r="Q548">
            <v>31</v>
          </cell>
          <cell r="R548">
            <v>48</v>
          </cell>
        </row>
        <row r="549">
          <cell r="A549" t="str">
            <v>April</v>
          </cell>
          <cell r="B549">
            <v>195</v>
          </cell>
          <cell r="C549">
            <v>71</v>
          </cell>
          <cell r="D549">
            <v>232</v>
          </cell>
          <cell r="E549">
            <v>34</v>
          </cell>
          <cell r="F549">
            <v>0</v>
          </cell>
          <cell r="G549">
            <v>266</v>
          </cell>
          <cell r="I549">
            <v>44</v>
          </cell>
          <cell r="J549">
            <v>61</v>
          </cell>
          <cell r="K549">
            <v>65</v>
          </cell>
          <cell r="L549">
            <v>39</v>
          </cell>
          <cell r="M549">
            <v>1</v>
          </cell>
          <cell r="N549">
            <v>105</v>
          </cell>
          <cell r="P549">
            <v>51</v>
          </cell>
          <cell r="Q549">
            <v>32</v>
          </cell>
          <cell r="R549">
            <v>46</v>
          </cell>
        </row>
        <row r="550">
          <cell r="A550" t="str">
            <v>May</v>
          </cell>
          <cell r="B550">
            <v>191</v>
          </cell>
          <cell r="C550">
            <v>67</v>
          </cell>
          <cell r="D550">
            <v>220</v>
          </cell>
          <cell r="E550">
            <v>38</v>
          </cell>
          <cell r="F550">
            <v>0</v>
          </cell>
          <cell r="G550">
            <v>258</v>
          </cell>
          <cell r="I550">
            <v>44</v>
          </cell>
          <cell r="J550">
            <v>54</v>
          </cell>
          <cell r="K550">
            <v>63</v>
          </cell>
          <cell r="L550">
            <v>34</v>
          </cell>
          <cell r="M550">
            <v>1</v>
          </cell>
          <cell r="N550">
            <v>98</v>
          </cell>
          <cell r="P550">
            <v>55</v>
          </cell>
          <cell r="Q550">
            <v>31</v>
          </cell>
          <cell r="R550">
            <v>50</v>
          </cell>
        </row>
        <row r="551">
          <cell r="A551" t="str">
            <v>June</v>
          </cell>
          <cell r="B551">
            <v>196</v>
          </cell>
          <cell r="C551">
            <v>64</v>
          </cell>
          <cell r="D551">
            <v>219</v>
          </cell>
          <cell r="E551">
            <v>41</v>
          </cell>
          <cell r="F551">
            <v>0</v>
          </cell>
          <cell r="G551">
            <v>260</v>
          </cell>
          <cell r="I551">
            <v>51</v>
          </cell>
          <cell r="J551">
            <v>56</v>
          </cell>
          <cell r="K551">
            <v>66</v>
          </cell>
          <cell r="L551">
            <v>40</v>
          </cell>
          <cell r="M551">
            <v>1</v>
          </cell>
          <cell r="N551">
            <v>107</v>
          </cell>
          <cell r="P551">
            <v>48</v>
          </cell>
          <cell r="Q551">
            <v>31</v>
          </cell>
          <cell r="R551">
            <v>45</v>
          </cell>
        </row>
        <row r="552">
          <cell r="A552" t="str">
            <v>July</v>
          </cell>
          <cell r="B552">
            <v>187</v>
          </cell>
          <cell r="C552">
            <v>54</v>
          </cell>
          <cell r="D552">
            <v>189</v>
          </cell>
          <cell r="E552">
            <v>52</v>
          </cell>
          <cell r="F552">
            <v>0</v>
          </cell>
          <cell r="G552">
            <v>241</v>
          </cell>
          <cell r="I552">
            <v>40</v>
          </cell>
          <cell r="J552">
            <v>46</v>
          </cell>
          <cell r="K552">
            <v>53</v>
          </cell>
          <cell r="L552">
            <v>32</v>
          </cell>
          <cell r="M552">
            <v>1</v>
          </cell>
          <cell r="N552">
            <v>86</v>
          </cell>
          <cell r="P552">
            <v>39</v>
          </cell>
          <cell r="Q552">
            <v>29</v>
          </cell>
          <cell r="R552">
            <v>45</v>
          </cell>
        </row>
        <row r="553">
          <cell r="A553" t="str">
            <v>August</v>
          </cell>
          <cell r="B553">
            <v>171</v>
          </cell>
          <cell r="C553">
            <v>56</v>
          </cell>
          <cell r="D553">
            <v>175</v>
          </cell>
          <cell r="E553">
            <v>52</v>
          </cell>
          <cell r="F553">
            <v>0</v>
          </cell>
          <cell r="G553">
            <v>227</v>
          </cell>
          <cell r="I553">
            <v>41</v>
          </cell>
          <cell r="J553">
            <v>50</v>
          </cell>
          <cell r="K553">
            <v>56</v>
          </cell>
          <cell r="L553">
            <v>32</v>
          </cell>
          <cell r="M553">
            <v>3</v>
          </cell>
          <cell r="N553">
            <v>91</v>
          </cell>
          <cell r="P553">
            <v>38</v>
          </cell>
          <cell r="Q553">
            <v>29</v>
          </cell>
          <cell r="R553">
            <v>45</v>
          </cell>
        </row>
        <row r="554">
          <cell r="A554" t="str">
            <v>September</v>
          </cell>
          <cell r="B554">
            <v>160</v>
          </cell>
          <cell r="C554">
            <v>59</v>
          </cell>
          <cell r="D554">
            <v>162</v>
          </cell>
          <cell r="E554">
            <v>57</v>
          </cell>
          <cell r="F554">
            <v>0</v>
          </cell>
          <cell r="G554">
            <v>219</v>
          </cell>
          <cell r="I554">
            <v>48</v>
          </cell>
          <cell r="J554">
            <v>52</v>
          </cell>
          <cell r="K554">
            <v>59</v>
          </cell>
          <cell r="L554">
            <v>36</v>
          </cell>
          <cell r="M554">
            <v>5</v>
          </cell>
          <cell r="N554">
            <v>100</v>
          </cell>
          <cell r="P554">
            <v>34</v>
          </cell>
          <cell r="Q554">
            <v>27</v>
          </cell>
          <cell r="R554">
            <v>40</v>
          </cell>
        </row>
        <row r="555">
          <cell r="A555" t="str">
            <v>October</v>
          </cell>
          <cell r="B555">
            <v>158</v>
          </cell>
          <cell r="C555">
            <v>51</v>
          </cell>
          <cell r="D555">
            <v>152</v>
          </cell>
          <cell r="E555">
            <v>57</v>
          </cell>
          <cell r="F555">
            <v>0</v>
          </cell>
          <cell r="G555">
            <v>209</v>
          </cell>
          <cell r="I555">
            <v>41</v>
          </cell>
          <cell r="J555">
            <v>50</v>
          </cell>
          <cell r="K555">
            <v>53</v>
          </cell>
          <cell r="L555">
            <v>33</v>
          </cell>
          <cell r="M555">
            <v>5</v>
          </cell>
          <cell r="N555">
            <v>91</v>
          </cell>
          <cell r="P555">
            <v>35</v>
          </cell>
          <cell r="Q555">
            <v>32</v>
          </cell>
          <cell r="R555">
            <v>44</v>
          </cell>
        </row>
        <row r="556">
          <cell r="A556" t="str">
            <v>November</v>
          </cell>
          <cell r="B556">
            <v>161</v>
          </cell>
          <cell r="C556">
            <v>51</v>
          </cell>
          <cell r="D556">
            <v>153</v>
          </cell>
          <cell r="E556">
            <v>59</v>
          </cell>
          <cell r="F556">
            <v>0</v>
          </cell>
          <cell r="G556">
            <v>212</v>
          </cell>
          <cell r="I556">
            <v>42</v>
          </cell>
          <cell r="J556">
            <v>45</v>
          </cell>
          <cell r="K556">
            <v>55</v>
          </cell>
          <cell r="L556">
            <v>28</v>
          </cell>
          <cell r="M556">
            <v>4</v>
          </cell>
          <cell r="N556">
            <v>87</v>
          </cell>
          <cell r="P556">
            <v>42</v>
          </cell>
          <cell r="Q556">
            <v>26</v>
          </cell>
          <cell r="R556">
            <v>40</v>
          </cell>
        </row>
        <row r="557">
          <cell r="A557" t="str">
            <v>December</v>
          </cell>
          <cell r="B557">
            <v>165</v>
          </cell>
          <cell r="C557">
            <v>48</v>
          </cell>
          <cell r="D557">
            <v>147</v>
          </cell>
          <cell r="E557">
            <v>66</v>
          </cell>
          <cell r="F557">
            <v>0</v>
          </cell>
          <cell r="G557">
            <v>213</v>
          </cell>
          <cell r="I557">
            <v>42</v>
          </cell>
          <cell r="J557">
            <v>43</v>
          </cell>
          <cell r="K557">
            <v>48</v>
          </cell>
          <cell r="L557">
            <v>33</v>
          </cell>
          <cell r="M557">
            <v>4</v>
          </cell>
          <cell r="N557">
            <v>85</v>
          </cell>
          <cell r="P557">
            <v>32</v>
          </cell>
          <cell r="Q557">
            <v>30</v>
          </cell>
          <cell r="R557">
            <v>39</v>
          </cell>
        </row>
        <row r="559">
          <cell r="A559" t="str">
            <v>1998 Avg.</v>
          </cell>
          <cell r="B559">
            <v>181.66666666666666</v>
          </cell>
          <cell r="C559">
            <v>61.583333333333336</v>
          </cell>
          <cell r="D559">
            <v>198</v>
          </cell>
          <cell r="E559">
            <v>45.25</v>
          </cell>
          <cell r="F559">
            <v>0</v>
          </cell>
          <cell r="G559">
            <v>243.25</v>
          </cell>
          <cell r="I559">
            <v>45.166666666666664</v>
          </cell>
          <cell r="J559">
            <v>52.75</v>
          </cell>
          <cell r="K559">
            <v>60.416666666666664</v>
          </cell>
          <cell r="L559">
            <v>34.5</v>
          </cell>
          <cell r="M559">
            <v>3</v>
          </cell>
          <cell r="N559">
            <v>97.916666666666671</v>
          </cell>
          <cell r="P559">
            <v>44</v>
          </cell>
          <cell r="Q559">
            <v>29.833333333333332</v>
          </cell>
          <cell r="R559">
            <v>44.833333333333336</v>
          </cell>
        </row>
        <row r="560">
          <cell r="A560" t="str">
            <v>Q1</v>
          </cell>
          <cell r="B560">
            <v>198.66666666666666</v>
          </cell>
          <cell r="C560">
            <v>72.666666666666671</v>
          </cell>
          <cell r="D560">
            <v>242.33333333333334</v>
          </cell>
          <cell r="E560">
            <v>29</v>
          </cell>
          <cell r="F560">
            <v>0</v>
          </cell>
          <cell r="G560">
            <v>271.33333333333331</v>
          </cell>
          <cell r="I560">
            <v>49.666666666666664</v>
          </cell>
          <cell r="J560">
            <v>58.666666666666664</v>
          </cell>
          <cell r="K560">
            <v>69</v>
          </cell>
          <cell r="L560">
            <v>35.666666666666664</v>
          </cell>
          <cell r="M560">
            <v>3.6666666666666665</v>
          </cell>
          <cell r="N560">
            <v>108.33333333333333</v>
          </cell>
          <cell r="P560">
            <v>51.333333333333336</v>
          </cell>
          <cell r="Q560">
            <v>30.333333333333332</v>
          </cell>
          <cell r="R560">
            <v>48</v>
          </cell>
        </row>
        <row r="561">
          <cell r="A561" t="str">
            <v>Q2</v>
          </cell>
          <cell r="B561">
            <v>194</v>
          </cell>
          <cell r="C561">
            <v>67.333333333333329</v>
          </cell>
          <cell r="D561">
            <v>223.66666666666666</v>
          </cell>
          <cell r="E561">
            <v>37.666666666666664</v>
          </cell>
          <cell r="F561">
            <v>0</v>
          </cell>
          <cell r="G561">
            <v>261.33333333333331</v>
          </cell>
          <cell r="I561">
            <v>46.333333333333336</v>
          </cell>
          <cell r="J561">
            <v>57</v>
          </cell>
          <cell r="K561">
            <v>64.666666666666671</v>
          </cell>
          <cell r="L561">
            <v>37.666666666666664</v>
          </cell>
          <cell r="M561">
            <v>1</v>
          </cell>
          <cell r="N561">
            <v>103.33333333333333</v>
          </cell>
          <cell r="P561">
            <v>51.333333333333336</v>
          </cell>
          <cell r="Q561">
            <v>31.333333333333332</v>
          </cell>
          <cell r="R561">
            <v>47</v>
          </cell>
        </row>
        <row r="562">
          <cell r="A562" t="str">
            <v>Q3</v>
          </cell>
          <cell r="B562">
            <v>172.66666666666666</v>
          </cell>
          <cell r="C562">
            <v>56.333333333333336</v>
          </cell>
          <cell r="D562">
            <v>175.33333333333334</v>
          </cell>
          <cell r="E562">
            <v>53.666666666666664</v>
          </cell>
          <cell r="F562">
            <v>0</v>
          </cell>
          <cell r="G562">
            <v>229</v>
          </cell>
          <cell r="I562">
            <v>43</v>
          </cell>
          <cell r="J562">
            <v>49.333333333333336</v>
          </cell>
          <cell r="K562">
            <v>56</v>
          </cell>
          <cell r="L562">
            <v>33.333333333333336</v>
          </cell>
          <cell r="M562">
            <v>3</v>
          </cell>
          <cell r="N562">
            <v>92.333333333333329</v>
          </cell>
          <cell r="P562">
            <v>37</v>
          </cell>
          <cell r="Q562">
            <v>28.333333333333332</v>
          </cell>
          <cell r="R562">
            <v>43.333333333333336</v>
          </cell>
        </row>
        <row r="563">
          <cell r="A563" t="str">
            <v>Q4</v>
          </cell>
          <cell r="B563">
            <v>161.33333333333334</v>
          </cell>
          <cell r="C563">
            <v>50</v>
          </cell>
          <cell r="D563">
            <v>150.66666666666666</v>
          </cell>
          <cell r="E563">
            <v>60.666666666666664</v>
          </cell>
          <cell r="F563">
            <v>0</v>
          </cell>
          <cell r="G563">
            <v>211.33333333333334</v>
          </cell>
          <cell r="I563">
            <v>41.666666666666664</v>
          </cell>
          <cell r="J563">
            <v>46</v>
          </cell>
          <cell r="K563">
            <v>52</v>
          </cell>
          <cell r="L563">
            <v>31.333333333333332</v>
          </cell>
          <cell r="M563">
            <v>4.333333333333333</v>
          </cell>
          <cell r="N563">
            <v>87.666666666666671</v>
          </cell>
          <cell r="P563">
            <v>36.333333333333336</v>
          </cell>
          <cell r="Q563">
            <v>29.333333333333332</v>
          </cell>
          <cell r="R563">
            <v>41</v>
          </cell>
        </row>
        <row r="566">
          <cell r="B566" t="str">
            <v>Latin America</v>
          </cell>
          <cell r="I566" t="str">
            <v>Europe</v>
          </cell>
          <cell r="Q566" t="str">
            <v>Africa</v>
          </cell>
        </row>
        <row r="568">
          <cell r="A568" t="str">
            <v xml:space="preserve"> </v>
          </cell>
          <cell r="B568" t="str">
            <v xml:space="preserve">    Land</v>
          </cell>
          <cell r="C568" t="str">
            <v xml:space="preserve">  Offshore</v>
          </cell>
          <cell r="D568" t="str">
            <v>Oil</v>
          </cell>
          <cell r="E568" t="str">
            <v>Gas</v>
          </cell>
          <cell r="F568" t="str">
            <v>Misc</v>
          </cell>
          <cell r="G568" t="str">
            <v>Total</v>
          </cell>
          <cell r="I568" t="str">
            <v xml:space="preserve">    Land</v>
          </cell>
          <cell r="J568" t="str">
            <v xml:space="preserve">  Offshore</v>
          </cell>
          <cell r="K568" t="str">
            <v>Oil</v>
          </cell>
          <cell r="L568" t="str">
            <v>Gas</v>
          </cell>
          <cell r="M568" t="str">
            <v>Misc</v>
          </cell>
          <cell r="N568" t="str">
            <v xml:space="preserve">Total  </v>
          </cell>
          <cell r="P568" t="str">
            <v xml:space="preserve">    Land</v>
          </cell>
          <cell r="Q568" t="str">
            <v xml:space="preserve">  Offshore</v>
          </cell>
          <cell r="R568" t="str">
            <v>Oil</v>
          </cell>
        </row>
        <row r="570">
          <cell r="A570">
            <v>1999</v>
          </cell>
        </row>
        <row r="571">
          <cell r="A571" t="str">
            <v>January</v>
          </cell>
          <cell r="B571">
            <v>155</v>
          </cell>
          <cell r="C571">
            <v>38</v>
          </cell>
          <cell r="D571">
            <v>129</v>
          </cell>
          <cell r="E571">
            <v>64</v>
          </cell>
          <cell r="F571">
            <v>0</v>
          </cell>
          <cell r="G571">
            <v>193</v>
          </cell>
          <cell r="I571">
            <v>42</v>
          </cell>
          <cell r="J571">
            <v>49</v>
          </cell>
          <cell r="K571">
            <v>55</v>
          </cell>
          <cell r="L571">
            <v>32</v>
          </cell>
          <cell r="M571">
            <v>4</v>
          </cell>
          <cell r="N571">
            <v>91</v>
          </cell>
          <cell r="P571">
            <v>34</v>
          </cell>
          <cell r="Q571">
            <v>24</v>
          </cell>
          <cell r="R571">
            <v>34</v>
          </cell>
        </row>
        <row r="572">
          <cell r="A572" t="str">
            <v>February</v>
          </cell>
          <cell r="B572">
            <v>134</v>
          </cell>
          <cell r="C572">
            <v>44</v>
          </cell>
          <cell r="D572">
            <v>124</v>
          </cell>
          <cell r="E572">
            <v>54</v>
          </cell>
          <cell r="F572">
            <v>0</v>
          </cell>
          <cell r="G572">
            <v>178</v>
          </cell>
          <cell r="I572">
            <v>38</v>
          </cell>
          <cell r="J572">
            <v>43</v>
          </cell>
          <cell r="K572">
            <v>47</v>
          </cell>
          <cell r="L572">
            <v>30</v>
          </cell>
          <cell r="M572">
            <v>4</v>
          </cell>
          <cell r="N572">
            <v>81</v>
          </cell>
          <cell r="P572">
            <v>31</v>
          </cell>
          <cell r="Q572">
            <v>21</v>
          </cell>
          <cell r="R572">
            <v>30</v>
          </cell>
        </row>
        <row r="573">
          <cell r="A573" t="str">
            <v>March</v>
          </cell>
          <cell r="B573">
            <v>129</v>
          </cell>
          <cell r="C573">
            <v>41</v>
          </cell>
          <cell r="D573">
            <v>111</v>
          </cell>
          <cell r="E573">
            <v>59</v>
          </cell>
          <cell r="F573">
            <v>0</v>
          </cell>
          <cell r="G573">
            <v>170</v>
          </cell>
          <cell r="I573">
            <v>39</v>
          </cell>
          <cell r="J573">
            <v>50</v>
          </cell>
          <cell r="K573">
            <v>51</v>
          </cell>
          <cell r="L573">
            <v>34</v>
          </cell>
          <cell r="M573">
            <v>4</v>
          </cell>
          <cell r="N573">
            <v>89</v>
          </cell>
          <cell r="P573">
            <v>31</v>
          </cell>
          <cell r="Q573">
            <v>19</v>
          </cell>
          <cell r="R573">
            <v>30</v>
          </cell>
        </row>
        <row r="574">
          <cell r="A574" t="str">
            <v>April</v>
          </cell>
          <cell r="B574">
            <v>135</v>
          </cell>
          <cell r="C574">
            <v>43</v>
          </cell>
          <cell r="D574">
            <v>116</v>
          </cell>
          <cell r="E574">
            <v>62</v>
          </cell>
          <cell r="F574">
            <v>0</v>
          </cell>
          <cell r="G574">
            <v>178</v>
          </cell>
          <cell r="I574">
            <v>43</v>
          </cell>
          <cell r="J574">
            <v>43</v>
          </cell>
          <cell r="K574">
            <v>48</v>
          </cell>
          <cell r="L574">
            <v>31</v>
          </cell>
          <cell r="M574">
            <v>7</v>
          </cell>
          <cell r="N574">
            <v>86</v>
          </cell>
          <cell r="P574">
            <v>26</v>
          </cell>
          <cell r="Q574">
            <v>15</v>
          </cell>
          <cell r="R574">
            <v>25</v>
          </cell>
        </row>
        <row r="575">
          <cell r="A575" t="str">
            <v>May</v>
          </cell>
          <cell r="B575">
            <v>146</v>
          </cell>
          <cell r="C575">
            <v>44</v>
          </cell>
          <cell r="D575">
            <v>128</v>
          </cell>
          <cell r="E575">
            <v>62</v>
          </cell>
          <cell r="F575">
            <v>0</v>
          </cell>
          <cell r="G575">
            <v>190</v>
          </cell>
          <cell r="I575">
            <v>43</v>
          </cell>
          <cell r="J575">
            <v>39</v>
          </cell>
          <cell r="K575">
            <v>49</v>
          </cell>
          <cell r="L575">
            <v>26</v>
          </cell>
          <cell r="M575">
            <v>7</v>
          </cell>
          <cell r="N575">
            <v>82</v>
          </cell>
          <cell r="P575">
            <v>26</v>
          </cell>
          <cell r="Q575">
            <v>11</v>
          </cell>
          <cell r="R575">
            <v>21</v>
          </cell>
        </row>
        <row r="576">
          <cell r="A576" t="str">
            <v>June</v>
          </cell>
          <cell r="B576">
            <v>143</v>
          </cell>
          <cell r="C576">
            <v>44</v>
          </cell>
          <cell r="D576">
            <v>127</v>
          </cell>
          <cell r="E576">
            <v>60</v>
          </cell>
          <cell r="F576">
            <v>0</v>
          </cell>
          <cell r="G576">
            <v>187</v>
          </cell>
          <cell r="I576">
            <v>45</v>
          </cell>
          <cell r="J576">
            <v>49</v>
          </cell>
          <cell r="K576">
            <v>57</v>
          </cell>
          <cell r="L576">
            <v>34</v>
          </cell>
          <cell r="M576">
            <v>3</v>
          </cell>
          <cell r="N576">
            <v>94</v>
          </cell>
          <cell r="P576">
            <v>24</v>
          </cell>
          <cell r="Q576">
            <v>16</v>
          </cell>
          <cell r="R576">
            <v>24</v>
          </cell>
        </row>
        <row r="577">
          <cell r="A577" t="str">
            <v>July</v>
          </cell>
          <cell r="B577">
            <v>142</v>
          </cell>
          <cell r="C577">
            <v>37</v>
          </cell>
          <cell r="D577">
            <v>120</v>
          </cell>
          <cell r="E577">
            <v>59</v>
          </cell>
          <cell r="F577">
            <v>0</v>
          </cell>
          <cell r="G577">
            <v>179</v>
          </cell>
          <cell r="I577">
            <v>39</v>
          </cell>
          <cell r="J577">
            <v>41</v>
          </cell>
          <cell r="K577">
            <v>51</v>
          </cell>
          <cell r="L577">
            <v>26</v>
          </cell>
          <cell r="M577">
            <v>3</v>
          </cell>
          <cell r="N577">
            <v>80</v>
          </cell>
          <cell r="P577">
            <v>24</v>
          </cell>
          <cell r="Q577">
            <v>14</v>
          </cell>
          <cell r="R577">
            <v>22</v>
          </cell>
        </row>
        <row r="578">
          <cell r="A578" t="str">
            <v>August</v>
          </cell>
          <cell r="B578">
            <v>147</v>
          </cell>
          <cell r="C578">
            <v>37</v>
          </cell>
          <cell r="D578">
            <v>129</v>
          </cell>
          <cell r="E578">
            <v>55</v>
          </cell>
          <cell r="F578">
            <v>0</v>
          </cell>
          <cell r="G578">
            <v>184</v>
          </cell>
          <cell r="I578">
            <v>38</v>
          </cell>
          <cell r="J578">
            <v>36</v>
          </cell>
          <cell r="K578">
            <v>48</v>
          </cell>
          <cell r="L578">
            <v>23</v>
          </cell>
          <cell r="M578">
            <v>3</v>
          </cell>
          <cell r="N578">
            <v>74</v>
          </cell>
          <cell r="P578">
            <v>24</v>
          </cell>
          <cell r="Q578">
            <v>16</v>
          </cell>
          <cell r="R578">
            <v>23</v>
          </cell>
        </row>
        <row r="579">
          <cell r="A579" t="str">
            <v>September</v>
          </cell>
          <cell r="B579">
            <v>157</v>
          </cell>
          <cell r="C579">
            <v>33</v>
          </cell>
          <cell r="D579">
            <v>139</v>
          </cell>
          <cell r="E579">
            <v>51</v>
          </cell>
          <cell r="F579">
            <v>0</v>
          </cell>
          <cell r="G579">
            <v>190</v>
          </cell>
          <cell r="I579">
            <v>39</v>
          </cell>
          <cell r="J579">
            <v>38</v>
          </cell>
          <cell r="K579">
            <v>46</v>
          </cell>
          <cell r="L579">
            <v>28</v>
          </cell>
          <cell r="M579">
            <v>3</v>
          </cell>
          <cell r="N579">
            <v>77</v>
          </cell>
          <cell r="P579">
            <v>25</v>
          </cell>
          <cell r="Q579">
            <v>11</v>
          </cell>
          <cell r="R579">
            <v>19</v>
          </cell>
        </row>
        <row r="580">
          <cell r="A580" t="str">
            <v>October</v>
          </cell>
          <cell r="B580">
            <v>161</v>
          </cell>
          <cell r="C580">
            <v>34</v>
          </cell>
          <cell r="D580">
            <v>144</v>
          </cell>
          <cell r="E580">
            <v>51</v>
          </cell>
          <cell r="F580">
            <v>0</v>
          </cell>
          <cell r="G580">
            <v>195</v>
          </cell>
          <cell r="I580">
            <v>37</v>
          </cell>
          <cell r="J580">
            <v>29</v>
          </cell>
          <cell r="K580">
            <v>37</v>
          </cell>
          <cell r="L580">
            <v>26</v>
          </cell>
          <cell r="M580">
            <v>3</v>
          </cell>
          <cell r="N580">
            <v>66</v>
          </cell>
          <cell r="P580">
            <v>25</v>
          </cell>
          <cell r="Q580">
            <v>13</v>
          </cell>
          <cell r="R580">
            <v>21</v>
          </cell>
        </row>
        <row r="581">
          <cell r="A581" t="str">
            <v>November</v>
          </cell>
          <cell r="B581">
            <v>164</v>
          </cell>
          <cell r="C581">
            <v>35</v>
          </cell>
          <cell r="D581">
            <v>143</v>
          </cell>
          <cell r="E581">
            <v>56</v>
          </cell>
          <cell r="F581">
            <v>0</v>
          </cell>
          <cell r="G581">
            <v>199</v>
          </cell>
          <cell r="I581">
            <v>41</v>
          </cell>
          <cell r="J581">
            <v>36</v>
          </cell>
          <cell r="K581">
            <v>46</v>
          </cell>
          <cell r="L581">
            <v>28</v>
          </cell>
          <cell r="M581">
            <v>3</v>
          </cell>
          <cell r="N581">
            <v>77</v>
          </cell>
          <cell r="P581">
            <v>23</v>
          </cell>
          <cell r="Q581">
            <v>13</v>
          </cell>
          <cell r="R581">
            <v>19</v>
          </cell>
        </row>
        <row r="582">
          <cell r="A582" t="str">
            <v>December</v>
          </cell>
          <cell r="B582">
            <v>163</v>
          </cell>
          <cell r="C582">
            <v>33</v>
          </cell>
          <cell r="D582">
            <v>144</v>
          </cell>
          <cell r="E582">
            <v>52</v>
          </cell>
          <cell r="F582">
            <v>0</v>
          </cell>
          <cell r="G582">
            <v>196</v>
          </cell>
          <cell r="I582">
            <v>36</v>
          </cell>
          <cell r="J582">
            <v>38</v>
          </cell>
          <cell r="K582">
            <v>43</v>
          </cell>
          <cell r="L582">
            <v>28</v>
          </cell>
          <cell r="M582">
            <v>3</v>
          </cell>
          <cell r="N582">
            <v>74</v>
          </cell>
          <cell r="P582">
            <v>24</v>
          </cell>
          <cell r="Q582">
            <v>14</v>
          </cell>
          <cell r="R582">
            <v>21</v>
          </cell>
        </row>
        <row r="584">
          <cell r="A584" t="str">
            <v>1999 Avg.</v>
          </cell>
          <cell r="B584">
            <v>148</v>
          </cell>
          <cell r="C584">
            <v>38.583333333333336</v>
          </cell>
          <cell r="D584">
            <v>129.5</v>
          </cell>
          <cell r="E584">
            <v>57.083333333333336</v>
          </cell>
          <cell r="F584">
            <v>0</v>
          </cell>
          <cell r="G584">
            <v>186.58333333333334</v>
          </cell>
          <cell r="I584">
            <v>40</v>
          </cell>
          <cell r="J584">
            <v>40.916666666666664</v>
          </cell>
          <cell r="K584">
            <v>48.166666666666664</v>
          </cell>
          <cell r="L584">
            <v>28.833333333333332</v>
          </cell>
          <cell r="M584">
            <v>3.9166666666666665</v>
          </cell>
          <cell r="N584">
            <v>80.916666666666671</v>
          </cell>
          <cell r="P584">
            <v>26.416666666666668</v>
          </cell>
          <cell r="Q584">
            <v>15.583333333333334</v>
          </cell>
          <cell r="R584">
            <v>24.083333333333332</v>
          </cell>
        </row>
        <row r="585">
          <cell r="A585" t="str">
            <v>Q1</v>
          </cell>
          <cell r="B585">
            <v>139.33333333333334</v>
          </cell>
          <cell r="C585">
            <v>41</v>
          </cell>
          <cell r="D585">
            <v>121.33333333333333</v>
          </cell>
          <cell r="E585">
            <v>59</v>
          </cell>
          <cell r="F585">
            <v>0</v>
          </cell>
          <cell r="G585">
            <v>180.33333333333334</v>
          </cell>
          <cell r="I585">
            <v>39.666666666666664</v>
          </cell>
          <cell r="J585">
            <v>47.333333333333336</v>
          </cell>
          <cell r="K585">
            <v>51</v>
          </cell>
          <cell r="L585">
            <v>32</v>
          </cell>
          <cell r="M585">
            <v>4</v>
          </cell>
          <cell r="N585">
            <v>87</v>
          </cell>
          <cell r="P585">
            <v>32</v>
          </cell>
          <cell r="Q585">
            <v>21.333333333333332</v>
          </cell>
          <cell r="R585">
            <v>31.333333333333332</v>
          </cell>
        </row>
        <row r="586">
          <cell r="A586" t="str">
            <v>Q2</v>
          </cell>
          <cell r="B586">
            <v>141.33333333333334</v>
          </cell>
          <cell r="C586">
            <v>43.666666666666664</v>
          </cell>
          <cell r="D586">
            <v>123.66666666666667</v>
          </cell>
          <cell r="E586">
            <v>61.333333333333336</v>
          </cell>
          <cell r="F586">
            <v>0</v>
          </cell>
          <cell r="G586">
            <v>185</v>
          </cell>
          <cell r="I586">
            <v>43.666666666666664</v>
          </cell>
          <cell r="J586">
            <v>43.666666666666664</v>
          </cell>
          <cell r="K586">
            <v>51.333333333333336</v>
          </cell>
          <cell r="L586">
            <v>30.333333333333332</v>
          </cell>
          <cell r="M586">
            <v>5.666666666666667</v>
          </cell>
          <cell r="N586">
            <v>87.333333333333329</v>
          </cell>
          <cell r="P586">
            <v>25.333333333333332</v>
          </cell>
          <cell r="Q586">
            <v>14</v>
          </cell>
          <cell r="R586">
            <v>23.333333333333332</v>
          </cell>
        </row>
        <row r="587">
          <cell r="A587" t="str">
            <v>Q3</v>
          </cell>
          <cell r="B587">
            <v>148.66666666666666</v>
          </cell>
          <cell r="C587">
            <v>35.666666666666664</v>
          </cell>
          <cell r="D587">
            <v>129.33333333333334</v>
          </cell>
          <cell r="E587">
            <v>55</v>
          </cell>
          <cell r="F587">
            <v>0</v>
          </cell>
          <cell r="G587">
            <v>184.33333333333334</v>
          </cell>
          <cell r="I587">
            <v>38.666666666666664</v>
          </cell>
          <cell r="J587">
            <v>38.333333333333336</v>
          </cell>
          <cell r="K587">
            <v>48.333333333333336</v>
          </cell>
          <cell r="L587">
            <v>25.666666666666668</v>
          </cell>
          <cell r="M587">
            <v>3</v>
          </cell>
          <cell r="N587">
            <v>77</v>
          </cell>
          <cell r="P587">
            <v>24.333333333333332</v>
          </cell>
          <cell r="Q587">
            <v>13.666666666666666</v>
          </cell>
          <cell r="R587">
            <v>21.333333333333332</v>
          </cell>
        </row>
        <row r="588">
          <cell r="A588" t="str">
            <v>Q4</v>
          </cell>
          <cell r="B588">
            <v>162.66666666666666</v>
          </cell>
          <cell r="C588">
            <v>34</v>
          </cell>
          <cell r="D588">
            <v>143.66666666666666</v>
          </cell>
          <cell r="E588">
            <v>53</v>
          </cell>
          <cell r="F588">
            <v>0</v>
          </cell>
          <cell r="G588">
            <v>196.66666666666666</v>
          </cell>
          <cell r="I588">
            <v>38</v>
          </cell>
          <cell r="J588">
            <v>34.333333333333336</v>
          </cell>
          <cell r="K588">
            <v>42</v>
          </cell>
          <cell r="L588">
            <v>27.333333333333332</v>
          </cell>
          <cell r="M588">
            <v>3</v>
          </cell>
          <cell r="N588">
            <v>72.333333333333329</v>
          </cell>
          <cell r="P588">
            <v>24</v>
          </cell>
          <cell r="Q588">
            <v>13.333333333333334</v>
          </cell>
          <cell r="R588">
            <v>20.333333333333332</v>
          </cell>
        </row>
        <row r="591">
          <cell r="B591" t="str">
            <v>Latin America</v>
          </cell>
          <cell r="I591" t="str">
            <v>Europe</v>
          </cell>
          <cell r="Q591" t="str">
            <v>Africa</v>
          </cell>
        </row>
      </sheetData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PrdnVSF"/>
      <sheetName val="ProdFabr"/>
      <sheetName val="ProdSponge"/>
      <sheetName val="ProdCement"/>
      <sheetName val="Traded"/>
      <sheetName val="opmargins"/>
      <sheetName val="Sales"/>
      <sheetName val="Sheet3"/>
      <sheetName val="RMat"/>
      <sheetName val="Excise"/>
      <sheetName val="costeprton"/>
      <sheetName val="Frt"/>
      <sheetName val="Power"/>
      <sheetName val="Othexp"/>
      <sheetName val="costs"/>
      <sheetName val="Othinc"/>
      <sheetName val="FAssets"/>
      <sheetName val="Loan"/>
      <sheetName val="WCap"/>
      <sheetName val="Investment"/>
      <sheetName val="cflow"/>
      <sheetName val="P&amp;L"/>
      <sheetName val="Ratios"/>
      <sheetName val="Balsheet"/>
      <sheetName val="FFlow"/>
      <sheetName val="plant&amp;notes"/>
      <sheetName val="halfyearly"/>
      <sheetName val="valuations"/>
      <sheetName val="IRM"/>
      <sheetName val="irm2"/>
      <sheetName val="divmargins"/>
      <sheetName val="summary"/>
      <sheetName val="Sheet17"/>
      <sheetName val="Tabl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>
        <row r="12">
          <cell r="C12">
            <v>-357.09540000000015</v>
          </cell>
        </row>
        <row r="14">
          <cell r="C14">
            <v>133660</v>
          </cell>
        </row>
        <row r="15">
          <cell r="C15">
            <v>801</v>
          </cell>
          <cell r="E15">
            <v>272.34000000000003</v>
          </cell>
        </row>
        <row r="16">
          <cell r="C16">
            <v>5992.8175968876258</v>
          </cell>
          <cell r="E16">
            <v>2037.5579829417927</v>
          </cell>
        </row>
        <row r="17">
          <cell r="C17">
            <v>4495</v>
          </cell>
        </row>
        <row r="18">
          <cell r="C18">
            <v>600.80169999999998</v>
          </cell>
          <cell r="E18">
            <v>204.27257800000001</v>
          </cell>
        </row>
        <row r="19">
          <cell r="C19">
            <v>43.038519999999998</v>
          </cell>
        </row>
        <row r="20">
          <cell r="C20">
            <v>68.29839265312232</v>
          </cell>
        </row>
        <row r="21">
          <cell r="C21">
            <v>88.861387346877692</v>
          </cell>
        </row>
        <row r="23">
          <cell r="C23">
            <v>5877704</v>
          </cell>
        </row>
        <row r="24">
          <cell r="C24">
            <v>12382</v>
          </cell>
          <cell r="E24">
            <v>1386.7840000000001</v>
          </cell>
        </row>
        <row r="25">
          <cell r="C25">
            <v>2106.6048919782279</v>
          </cell>
          <cell r="E25">
            <v>235.93974790156156</v>
          </cell>
        </row>
        <row r="26">
          <cell r="C26">
            <v>1234</v>
          </cell>
        </row>
        <row r="27">
          <cell r="C27">
            <v>7253.0867360000002</v>
          </cell>
          <cell r="E27">
            <v>797.83954096000002</v>
          </cell>
        </row>
        <row r="28">
          <cell r="C28">
            <v>1892.620688</v>
          </cell>
        </row>
        <row r="29">
          <cell r="C29">
            <v>3003.4246273442145</v>
          </cell>
        </row>
        <row r="30">
          <cell r="C30">
            <v>232.86794865578531</v>
          </cell>
        </row>
        <row r="32">
          <cell r="C32">
            <v>565682</v>
          </cell>
        </row>
      </sheetData>
      <sheetData sheetId="33" refreshError="1"/>
      <sheetData sheetId="34" refreshError="1"/>
      <sheetData sheetId="35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For Company"/>
      <sheetName val="Full assumption sheet"/>
      <sheetName val="CoverSheet "/>
      <sheetName val="P&amp;L"/>
      <sheetName val="model"/>
      <sheetName val="BS (2)"/>
      <sheetName val="CF"/>
      <sheetName val="Ratios"/>
      <sheetName val="Sheet4"/>
      <sheetName val="Mines"/>
      <sheetName val="bs details"/>
      <sheetName val="landed"/>
      <sheetName val="schedules"/>
      <sheetName val="Qtr"/>
      <sheetName val="trend new"/>
      <sheetName val="Summary-C"/>
      <sheetName val="ASSB - Assumptions"/>
      <sheetName val="Assumptions"/>
      <sheetName val="Assumption Sheet"/>
      <sheetName val="capacity"/>
      <sheetName val="Backpage"/>
      <sheetName val="BS"/>
      <sheetName val="ASSB Quarterly - Standalone"/>
      <sheetName val="Summary"/>
      <sheetName val="Summary (2)"/>
      <sheetName val="Template"/>
      <sheetName val="Sheet1 (6)"/>
      <sheetName val="lme avg"/>
      <sheetName val="AR GRAPHS"/>
      <sheetName val="ZnDomestic"/>
      <sheetName val="cStock"/>
      <sheetName val="EstimateQ1'06"/>
      <sheetName val="global"/>
      <sheetName val="P&amp;Ld"/>
      <sheetName val="bsold"/>
      <sheetName val="Sales"/>
      <sheetName val="power"/>
      <sheetName val="graphs"/>
      <sheetName val="Sheet1"/>
      <sheetName val="Debt_Profile"/>
      <sheetName val="Sheet2"/>
      <sheetName val="Sheet3"/>
      <sheetName val="Sheet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>
        <row r="2">
          <cell r="D2">
            <v>12</v>
          </cell>
          <cell r="E2">
            <v>12</v>
          </cell>
          <cell r="F2">
            <v>12</v>
          </cell>
          <cell r="G2">
            <v>12</v>
          </cell>
          <cell r="H2">
            <v>12</v>
          </cell>
          <cell r="I2">
            <v>12</v>
          </cell>
          <cell r="J2">
            <v>12</v>
          </cell>
          <cell r="K2">
            <v>12</v>
          </cell>
          <cell r="L2">
            <v>12</v>
          </cell>
          <cell r="M2">
            <v>12</v>
          </cell>
          <cell r="N2">
            <v>12</v>
          </cell>
          <cell r="O2">
            <v>12</v>
          </cell>
          <cell r="P2">
            <v>12</v>
          </cell>
          <cell r="Q2">
            <v>12</v>
          </cell>
          <cell r="R2">
            <v>12</v>
          </cell>
          <cell r="S2">
            <v>12</v>
          </cell>
          <cell r="T2">
            <v>12</v>
          </cell>
        </row>
        <row r="6">
          <cell r="D6">
            <v>0</v>
          </cell>
          <cell r="E6">
            <v>12495.28</v>
          </cell>
          <cell r="F6">
            <v>14526.234</v>
          </cell>
          <cell r="G6">
            <v>15155.132</v>
          </cell>
          <cell r="H6">
            <v>14184.07</v>
          </cell>
          <cell r="I6">
            <v>16494.919999999998</v>
          </cell>
          <cell r="J6">
            <v>20790.129999999997</v>
          </cell>
          <cell r="K6">
            <v>24408.01</v>
          </cell>
          <cell r="L6">
            <v>43262.600000000006</v>
          </cell>
          <cell r="M6">
            <v>92204.5</v>
          </cell>
          <cell r="N6">
            <v>87369.1</v>
          </cell>
          <cell r="O6">
            <v>61414.7</v>
          </cell>
          <cell r="P6">
            <v>84378.700000000012</v>
          </cell>
          <cell r="Q6">
            <v>106168.49999999999</v>
          </cell>
          <cell r="R6">
            <v>120610.9</v>
          </cell>
          <cell r="S6">
            <v>136581.40000000002</v>
          </cell>
          <cell r="T6">
            <v>149330.5</v>
          </cell>
        </row>
        <row r="11">
          <cell r="E11">
            <v>-1663.7929999999999</v>
          </cell>
          <cell r="F11">
            <v>-2101.625</v>
          </cell>
          <cell r="G11">
            <v>-2093.6570000000002</v>
          </cell>
          <cell r="H11">
            <v>-1977.6769999999999</v>
          </cell>
          <cell r="I11">
            <v>-1974.59</v>
          </cell>
          <cell r="J11">
            <v>-2375.19</v>
          </cell>
          <cell r="K11">
            <v>-2540</v>
          </cell>
          <cell r="L11">
            <v>-4492.8999999999996</v>
          </cell>
          <cell r="M11">
            <v>-6602.3</v>
          </cell>
          <cell r="N11">
            <v>-8591.4</v>
          </cell>
          <cell r="O11">
            <v>-4612</v>
          </cell>
          <cell r="P11">
            <v>-4147.1000000000004</v>
          </cell>
          <cell r="Q11">
            <v>-5818.9000000000005</v>
          </cell>
          <cell r="R11">
            <v>-6487</v>
          </cell>
          <cell r="S11">
            <v>-9663.4</v>
          </cell>
          <cell r="T11">
            <v>-12954.4</v>
          </cell>
        </row>
        <row r="12">
          <cell r="D12">
            <v>0</v>
          </cell>
          <cell r="E12">
            <v>10831.487000000001</v>
          </cell>
          <cell r="F12">
            <v>12424.609</v>
          </cell>
          <cell r="G12">
            <v>13061.474999999999</v>
          </cell>
          <cell r="H12">
            <v>12206.393</v>
          </cell>
          <cell r="I12">
            <v>14520.329999999998</v>
          </cell>
          <cell r="J12">
            <v>18414.939999999999</v>
          </cell>
          <cell r="K12">
            <v>21868.01</v>
          </cell>
          <cell r="L12">
            <v>38769.700000000004</v>
          </cell>
          <cell r="M12">
            <v>85602.2</v>
          </cell>
          <cell r="N12">
            <v>78777.700000000012</v>
          </cell>
          <cell r="O12">
            <v>56802.7</v>
          </cell>
          <cell r="P12">
            <v>80231.600000000006</v>
          </cell>
          <cell r="Q12">
            <v>100349.59999999999</v>
          </cell>
          <cell r="R12">
            <v>114123.9</v>
          </cell>
          <cell r="S12">
            <v>126918.00000000003</v>
          </cell>
          <cell r="T12">
            <v>136376.1</v>
          </cell>
        </row>
        <row r="13">
          <cell r="D13">
            <v>0</v>
          </cell>
          <cell r="E13">
            <v>-8920.3630000000012</v>
          </cell>
          <cell r="F13">
            <v>-10308.224</v>
          </cell>
          <cell r="G13">
            <v>-10405.33</v>
          </cell>
          <cell r="H13">
            <v>-10677.486000000001</v>
          </cell>
          <cell r="I13">
            <v>-11975.71</v>
          </cell>
          <cell r="J13">
            <v>-10642.079999999998</v>
          </cell>
          <cell r="K13">
            <v>-13195.140000000001</v>
          </cell>
          <cell r="L13">
            <v>-15751.3</v>
          </cell>
          <cell r="M13">
            <v>-21533.1</v>
          </cell>
          <cell r="N13">
            <v>-24993.800000000003</v>
          </cell>
          <cell r="O13">
            <v>-29461.100000000002</v>
          </cell>
          <cell r="P13">
            <v>-33530.800000000003</v>
          </cell>
          <cell r="Q13">
            <v>-44484.100000000006</v>
          </cell>
          <cell r="R13">
            <v>-53860.6</v>
          </cell>
          <cell r="S13">
            <v>-62009.7</v>
          </cell>
          <cell r="T13">
            <v>-67377.600000000006</v>
          </cell>
        </row>
        <row r="14">
          <cell r="E14">
            <v>-144.488</v>
          </cell>
          <cell r="F14">
            <v>-74.069999999999993</v>
          </cell>
          <cell r="G14">
            <v>-54.725999999999999</v>
          </cell>
          <cell r="H14">
            <v>-10.353999999999999</v>
          </cell>
          <cell r="I14">
            <v>-1.07</v>
          </cell>
          <cell r="J14">
            <v>-37.99</v>
          </cell>
          <cell r="K14">
            <v>-0.69</v>
          </cell>
          <cell r="L14">
            <v>-23.9</v>
          </cell>
          <cell r="M14">
            <v>0</v>
          </cell>
          <cell r="N14">
            <v>-60.9</v>
          </cell>
          <cell r="O14">
            <v>-403.4</v>
          </cell>
          <cell r="P14">
            <v>0</v>
          </cell>
          <cell r="Q14">
            <v>-1692.3</v>
          </cell>
          <cell r="R14">
            <v>-2176.9</v>
          </cell>
          <cell r="S14">
            <v>-7663.4</v>
          </cell>
          <cell r="T14">
            <v>-5012.6000000000004</v>
          </cell>
        </row>
        <row r="15"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-514.9</v>
          </cell>
          <cell r="M15">
            <v>0</v>
          </cell>
          <cell r="N15">
            <v>0</v>
          </cell>
          <cell r="O15">
            <v>0</v>
          </cell>
          <cell r="P15">
            <v>0</v>
          </cell>
          <cell r="Q15">
            <v>0</v>
          </cell>
          <cell r="R15">
            <v>0</v>
          </cell>
          <cell r="S15">
            <v>0</v>
          </cell>
          <cell r="T15">
            <v>0</v>
          </cell>
        </row>
        <row r="16">
          <cell r="E16">
            <v>130.00399999999999</v>
          </cell>
          <cell r="F16">
            <v>432.827</v>
          </cell>
          <cell r="G16">
            <v>198.01400000000001</v>
          </cell>
          <cell r="H16">
            <v>147.44399999999999</v>
          </cell>
          <cell r="I16">
            <v>-1170.07</v>
          </cell>
          <cell r="J16">
            <v>146.24</v>
          </cell>
          <cell r="K16">
            <v>-148.19999999999999</v>
          </cell>
          <cell r="L16">
            <v>434.8</v>
          </cell>
          <cell r="M16">
            <v>569.1</v>
          </cell>
          <cell r="N16">
            <v>-591.1</v>
          </cell>
          <cell r="O16">
            <v>243.8</v>
          </cell>
          <cell r="P16">
            <v>-753.2</v>
          </cell>
          <cell r="Q16">
            <v>1556.4</v>
          </cell>
          <cell r="R16">
            <v>-944.4</v>
          </cell>
          <cell r="S16">
            <v>1125.4000000000001</v>
          </cell>
          <cell r="T16">
            <v>1551.6</v>
          </cell>
        </row>
        <row r="17">
          <cell r="E17">
            <v>-162.68600000000001</v>
          </cell>
          <cell r="F17">
            <v>-183.57599999999999</v>
          </cell>
          <cell r="G17">
            <v>-172.12</v>
          </cell>
          <cell r="H17">
            <v>-198.279</v>
          </cell>
          <cell r="I17">
            <v>-173.69</v>
          </cell>
          <cell r="J17">
            <v>-297.62</v>
          </cell>
          <cell r="K17">
            <v>-359.4</v>
          </cell>
          <cell r="L17">
            <v>-311.89999999999998</v>
          </cell>
          <cell r="M17">
            <v>-396.3</v>
          </cell>
          <cell r="N17">
            <v>-476.9</v>
          </cell>
          <cell r="O17">
            <v>-545.1</v>
          </cell>
          <cell r="P17">
            <v>-531.5</v>
          </cell>
          <cell r="Q17">
            <v>-1414.8</v>
          </cell>
          <cell r="R17">
            <v>-1133.9000000000001</v>
          </cell>
          <cell r="S17">
            <v>-1394.7</v>
          </cell>
          <cell r="T17">
            <v>-1884.6</v>
          </cell>
        </row>
        <row r="18">
          <cell r="E18">
            <v>-2178.1019999999999</v>
          </cell>
          <cell r="F18">
            <v>-2602.0479999999998</v>
          </cell>
          <cell r="G18">
            <v>-2628.4459999999999</v>
          </cell>
          <cell r="H18">
            <v>-2534.2779999999998</v>
          </cell>
          <cell r="I18">
            <v>-2656.16</v>
          </cell>
          <cell r="J18">
            <v>-2476.98</v>
          </cell>
          <cell r="K18">
            <v>-2743.36</v>
          </cell>
          <cell r="L18">
            <v>-3386.6</v>
          </cell>
          <cell r="M18">
            <v>-4026</v>
          </cell>
          <cell r="N18">
            <v>-5453.8</v>
          </cell>
          <cell r="O18">
            <v>-8113.8</v>
          </cell>
          <cell r="P18">
            <v>-7238.6</v>
          </cell>
          <cell r="Q18">
            <v>-10226</v>
          </cell>
          <cell r="R18">
            <v>-12278.4</v>
          </cell>
          <cell r="S18">
            <v>-10704.6</v>
          </cell>
          <cell r="T18">
            <v>-11551.3</v>
          </cell>
        </row>
        <row r="19">
          <cell r="E19">
            <v>-2022.152</v>
          </cell>
          <cell r="F19">
            <v>-3303.5889999999999</v>
          </cell>
          <cell r="G19">
            <v>-2790.444</v>
          </cell>
          <cell r="H19">
            <v>-3082.7190000000001</v>
          </cell>
          <cell r="I19">
            <v>-2897.01</v>
          </cell>
          <cell r="J19">
            <v>-1663.98</v>
          </cell>
          <cell r="K19">
            <v>-2010.64</v>
          </cell>
          <cell r="L19">
            <v>-2055.9</v>
          </cell>
          <cell r="M19">
            <v>-2598.1</v>
          </cell>
          <cell r="N19">
            <v>-3081.9</v>
          </cell>
          <cell r="O19">
            <v>-3648.9</v>
          </cell>
          <cell r="P19">
            <v>-4573.6000000000004</v>
          </cell>
          <cell r="Q19">
            <v>-5319.4000000000005</v>
          </cell>
          <cell r="R19">
            <v>-5777.7</v>
          </cell>
          <cell r="S19">
            <v>-6674.4000000000005</v>
          </cell>
          <cell r="T19">
            <v>-7417.3</v>
          </cell>
        </row>
        <row r="20">
          <cell r="E20">
            <v>-531.80899999999997</v>
          </cell>
          <cell r="F20">
            <v>-411.72199999999998</v>
          </cell>
          <cell r="G20">
            <v>-559.17499999999995</v>
          </cell>
          <cell r="H20">
            <v>-702.13599999999997</v>
          </cell>
          <cell r="I20">
            <v>-1101.07</v>
          </cell>
          <cell r="J20">
            <v>-588.23</v>
          </cell>
          <cell r="K20">
            <v>-539.51</v>
          </cell>
          <cell r="L20">
            <v>-937</v>
          </cell>
          <cell r="M20">
            <v>-1638.7</v>
          </cell>
          <cell r="N20">
            <v>-1918.2</v>
          </cell>
          <cell r="O20">
            <v>-1760.2</v>
          </cell>
          <cell r="P20">
            <v>-1728.9</v>
          </cell>
          <cell r="Q20">
            <v>-1741.3</v>
          </cell>
          <cell r="R20">
            <v>-1799.9</v>
          </cell>
          <cell r="S20">
            <v>-2088.1999999999998</v>
          </cell>
          <cell r="T20">
            <v>-2484</v>
          </cell>
        </row>
        <row r="21">
          <cell r="E21">
            <v>-377.59899999999993</v>
          </cell>
          <cell r="F21">
            <v>-247.32499999999999</v>
          </cell>
          <cell r="G21">
            <v>-243.18200000000002</v>
          </cell>
          <cell r="H21">
            <v>-242.047</v>
          </cell>
          <cell r="I21">
            <v>-131.98000000000002</v>
          </cell>
          <cell r="J21">
            <v>-144.03000000000003</v>
          </cell>
          <cell r="K21">
            <v>-669.40000000000009</v>
          </cell>
          <cell r="L21">
            <v>-710.7</v>
          </cell>
          <cell r="M21">
            <v>-1021.8999999999999</v>
          </cell>
          <cell r="N21">
            <v>-1359.9999999999998</v>
          </cell>
          <cell r="O21">
            <v>-1352.9999999999998</v>
          </cell>
          <cell r="P21">
            <v>-1426.6</v>
          </cell>
          <cell r="Q21">
            <v>-1494.7</v>
          </cell>
          <cell r="R21">
            <v>-1948.5</v>
          </cell>
          <cell r="S21">
            <v>-2348.9999999999995</v>
          </cell>
          <cell r="T21">
            <v>-2370</v>
          </cell>
        </row>
        <row r="22">
          <cell r="E22">
            <v>-46.627000000000002</v>
          </cell>
          <cell r="F22">
            <v>-87.353999999999999</v>
          </cell>
          <cell r="G22">
            <v>-53.058999999999997</v>
          </cell>
          <cell r="H22">
            <v>-41.436999999999998</v>
          </cell>
          <cell r="I22">
            <v>-26.3</v>
          </cell>
          <cell r="J22">
            <v>-14.59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  <cell r="T22">
            <v>0</v>
          </cell>
        </row>
        <row r="23">
          <cell r="E23">
            <v>-17.436</v>
          </cell>
          <cell r="F23">
            <v>-19.243000000000002</v>
          </cell>
          <cell r="G23">
            <v>-6.1099999999999994</v>
          </cell>
          <cell r="H23">
            <v>-12.135</v>
          </cell>
          <cell r="I23">
            <v>-5.64</v>
          </cell>
          <cell r="J23">
            <v>-9.01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  <cell r="T23">
            <v>0</v>
          </cell>
        </row>
        <row r="25">
          <cell r="E25">
            <v>-604.495</v>
          </cell>
          <cell r="F25">
            <v>-697.221</v>
          </cell>
          <cell r="G25">
            <v>-716.822</v>
          </cell>
          <cell r="H25">
            <v>-791.28599999999994</v>
          </cell>
          <cell r="I25">
            <v>-820.48</v>
          </cell>
          <cell r="J25">
            <v>-1108.32</v>
          </cell>
          <cell r="K25">
            <v>-1518.69</v>
          </cell>
          <cell r="L25">
            <v>-2744.6</v>
          </cell>
          <cell r="M25">
            <v>-6438.1</v>
          </cell>
          <cell r="N25">
            <v>-5110.5</v>
          </cell>
          <cell r="O25">
            <v>-3642.4</v>
          </cell>
          <cell r="P25">
            <v>-6127.9</v>
          </cell>
          <cell r="Q25">
            <v>-8033.3</v>
          </cell>
          <cell r="R25">
            <v>-8378.7999999999993</v>
          </cell>
          <cell r="S25">
            <v>-9199.4</v>
          </cell>
          <cell r="T25">
            <v>-10272.5</v>
          </cell>
        </row>
        <row r="26">
          <cell r="E26">
            <v>-2964.973</v>
          </cell>
          <cell r="F26">
            <v>-3114.9030000000002</v>
          </cell>
          <cell r="G26">
            <v>-3379.2599999999998</v>
          </cell>
          <cell r="H26">
            <v>-3210.259</v>
          </cell>
          <cell r="I26">
            <v>-2992.24</v>
          </cell>
          <cell r="J26">
            <v>-4447.57</v>
          </cell>
          <cell r="K26">
            <v>-5205.25</v>
          </cell>
          <cell r="L26">
            <v>-5500.5999999999995</v>
          </cell>
          <cell r="M26">
            <v>-5983.1</v>
          </cell>
          <cell r="N26">
            <v>-6940.5</v>
          </cell>
          <cell r="O26">
            <v>-10238.100000000002</v>
          </cell>
          <cell r="P26">
            <v>-11150.500000000002</v>
          </cell>
          <cell r="Q26">
            <v>-16118.700000000003</v>
          </cell>
          <cell r="R26">
            <v>-19422.099999999999</v>
          </cell>
          <cell r="S26">
            <v>-23061.399999999998</v>
          </cell>
          <cell r="T26">
            <v>-27936.9</v>
          </cell>
        </row>
        <row r="27">
          <cell r="D27">
            <v>0</v>
          </cell>
          <cell r="E27">
            <v>1911.1239999999998</v>
          </cell>
          <cell r="F27">
            <v>2116.3850000000002</v>
          </cell>
          <cell r="G27">
            <v>2656.1449999999986</v>
          </cell>
          <cell r="H27">
            <v>1528.9069999999992</v>
          </cell>
          <cell r="I27">
            <v>2544.619999999999</v>
          </cell>
          <cell r="J27">
            <v>7772.8600000000006</v>
          </cell>
          <cell r="K27">
            <v>8672.8699999999972</v>
          </cell>
          <cell r="L27">
            <v>23018.400000000005</v>
          </cell>
          <cell r="M27">
            <v>64069.1</v>
          </cell>
          <cell r="N27">
            <v>53783.900000000009</v>
          </cell>
          <cell r="O27">
            <v>27341.599999999995</v>
          </cell>
          <cell r="P27">
            <v>46700.800000000003</v>
          </cell>
          <cell r="Q27">
            <v>55865.499999999985</v>
          </cell>
          <cell r="R27">
            <v>60263.299999999996</v>
          </cell>
          <cell r="S27">
            <v>64908.300000000032</v>
          </cell>
          <cell r="T27">
            <v>68998.5</v>
          </cell>
        </row>
        <row r="29">
          <cell r="D29">
            <v>0</v>
          </cell>
          <cell r="E29">
            <v>1911.1239999999998</v>
          </cell>
          <cell r="F29">
            <v>2116.3850000000002</v>
          </cell>
          <cell r="G29">
            <v>2656.1449999999986</v>
          </cell>
          <cell r="H29">
            <v>1528.9069999999992</v>
          </cell>
          <cell r="I29">
            <v>2544.619999999999</v>
          </cell>
          <cell r="J29">
            <v>7772.8600000000006</v>
          </cell>
          <cell r="K29">
            <v>8672.8699999999972</v>
          </cell>
          <cell r="L29">
            <v>23018.400000000005</v>
          </cell>
          <cell r="M29">
            <v>64069.1</v>
          </cell>
          <cell r="N29">
            <v>53783.900000000009</v>
          </cell>
          <cell r="O29">
            <v>27341.599999999995</v>
          </cell>
          <cell r="P29">
            <v>46700.800000000003</v>
          </cell>
          <cell r="Q29">
            <v>55865.499999999985</v>
          </cell>
          <cell r="R29">
            <v>60263.299999999996</v>
          </cell>
          <cell r="S29">
            <v>64908.300000000032</v>
          </cell>
          <cell r="T29">
            <v>68998.5</v>
          </cell>
        </row>
        <row r="30">
          <cell r="D30">
            <v>0</v>
          </cell>
          <cell r="E30">
            <v>-587.54700000000003</v>
          </cell>
          <cell r="F30">
            <v>-684.28800000000001</v>
          </cell>
          <cell r="G30">
            <v>-590.10900000000004</v>
          </cell>
          <cell r="H30">
            <v>-746.68399999999997</v>
          </cell>
          <cell r="I30">
            <v>-948.46</v>
          </cell>
          <cell r="J30">
            <v>-753.09</v>
          </cell>
          <cell r="K30">
            <v>-890.11</v>
          </cell>
          <cell r="L30">
            <v>-1406.8</v>
          </cell>
          <cell r="M30">
            <v>-1560.8</v>
          </cell>
          <cell r="N30">
            <v>-2205.1</v>
          </cell>
          <cell r="O30">
            <v>-2852.7</v>
          </cell>
          <cell r="P30">
            <v>-3342.5</v>
          </cell>
          <cell r="Q30">
            <v>-4747.3999999999996</v>
          </cell>
          <cell r="R30">
            <v>-6106.7</v>
          </cell>
          <cell r="S30">
            <v>-6470.4</v>
          </cell>
          <cell r="T30">
            <v>-7845.9</v>
          </cell>
        </row>
        <row r="31">
          <cell r="E31">
            <v>-571.85500000000002</v>
          </cell>
          <cell r="F31">
            <v>-670.25900000000001</v>
          </cell>
          <cell r="G31">
            <v>-577.40899999999999</v>
          </cell>
          <cell r="H31">
            <v>-665.69100000000003</v>
          </cell>
          <cell r="I31">
            <v>-707.63</v>
          </cell>
          <cell r="J31">
            <v>-717.59</v>
          </cell>
          <cell r="K31">
            <v>-863.66</v>
          </cell>
          <cell r="L31">
            <v>-1382.7</v>
          </cell>
          <cell r="M31">
            <v>-1560.8</v>
          </cell>
          <cell r="N31">
            <v>-2205.1</v>
          </cell>
          <cell r="O31">
            <v>-2852.7</v>
          </cell>
          <cell r="P31">
            <v>-3342.5</v>
          </cell>
          <cell r="Q31">
            <v>-4747.3999999999996</v>
          </cell>
          <cell r="R31">
            <v>-6106.7</v>
          </cell>
          <cell r="S31">
            <v>-6470.4</v>
          </cell>
          <cell r="T31">
            <v>-7845.9</v>
          </cell>
        </row>
        <row r="32">
          <cell r="E32">
            <v>-15.692</v>
          </cell>
          <cell r="F32">
            <v>-14.029</v>
          </cell>
          <cell r="G32">
            <v>-12.7</v>
          </cell>
          <cell r="H32">
            <v>-80.992999999999995</v>
          </cell>
          <cell r="I32">
            <v>-240.83</v>
          </cell>
          <cell r="J32">
            <v>-35.5</v>
          </cell>
          <cell r="K32">
            <v>-26.45</v>
          </cell>
          <cell r="L32">
            <v>-24.1</v>
          </cell>
          <cell r="M32">
            <v>0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R32">
            <v>0</v>
          </cell>
          <cell r="S32">
            <v>0</v>
          </cell>
          <cell r="T32">
            <v>0</v>
          </cell>
        </row>
        <row r="33">
          <cell r="D33">
            <v>0</v>
          </cell>
          <cell r="E33">
            <v>367.76499999999999</v>
          </cell>
          <cell r="F33">
            <v>498.61999999999995</v>
          </cell>
          <cell r="G33">
            <v>790.65599999999995</v>
          </cell>
          <cell r="H33">
            <v>435.14300000000003</v>
          </cell>
          <cell r="I33">
            <v>759.63</v>
          </cell>
          <cell r="J33">
            <v>943.88000000000011</v>
          </cell>
          <cell r="K33">
            <v>1503.99</v>
          </cell>
          <cell r="L33">
            <v>1158.0999999999999</v>
          </cell>
          <cell r="M33">
            <v>2312.6999999999998</v>
          </cell>
          <cell r="N33">
            <v>8516.2999999999993</v>
          </cell>
          <cell r="O33">
            <v>9312.2999999999993</v>
          </cell>
          <cell r="P33">
            <v>7222</v>
          </cell>
          <cell r="Q33">
            <v>8660.1999999999989</v>
          </cell>
          <cell r="R33">
            <v>15428.299999999997</v>
          </cell>
          <cell r="S33">
            <v>20031.900000000001</v>
          </cell>
          <cell r="T33">
            <v>18993.899999999998</v>
          </cell>
        </row>
        <row r="35">
          <cell r="E35">
            <v>169.92099999999999</v>
          </cell>
          <cell r="F35">
            <v>335.48899999999998</v>
          </cell>
          <cell r="G35">
            <v>270.505</v>
          </cell>
          <cell r="H35">
            <v>258.78500000000003</v>
          </cell>
          <cell r="I35">
            <v>370.48</v>
          </cell>
          <cell r="J35">
            <v>457.41</v>
          </cell>
        </row>
        <row r="36">
          <cell r="E36">
            <v>1.107</v>
          </cell>
          <cell r="F36">
            <v>3.4359999999999999</v>
          </cell>
          <cell r="G36">
            <v>1.1259999999999999</v>
          </cell>
          <cell r="H36">
            <v>7.1040000000000001</v>
          </cell>
          <cell r="I36">
            <v>18.63</v>
          </cell>
          <cell r="J36">
            <v>44.73</v>
          </cell>
        </row>
        <row r="40">
          <cell r="E40">
            <v>196.73700000000002</v>
          </cell>
          <cell r="F40">
            <v>159.69499999999999</v>
          </cell>
          <cell r="G40">
            <v>519.02499999999998</v>
          </cell>
          <cell r="H40">
            <v>169.25400000000002</v>
          </cell>
          <cell r="I40">
            <v>370.52</v>
          </cell>
          <cell r="J40">
            <v>441.74</v>
          </cell>
          <cell r="K40">
            <v>1503.99</v>
          </cell>
          <cell r="L40">
            <v>1158.0999999999999</v>
          </cell>
          <cell r="M40">
            <v>2312.6999999999998</v>
          </cell>
          <cell r="N40">
            <v>8516.2999999999993</v>
          </cell>
          <cell r="O40">
            <v>9312.2999999999993</v>
          </cell>
          <cell r="P40">
            <v>7222</v>
          </cell>
          <cell r="Q40">
            <v>8660.1999999999989</v>
          </cell>
          <cell r="R40">
            <v>15428.299999999997</v>
          </cell>
          <cell r="S40">
            <v>20031.900000000001</v>
          </cell>
          <cell r="T40">
            <v>18993.899999999998</v>
          </cell>
        </row>
        <row r="41">
          <cell r="D41">
            <v>0</v>
          </cell>
          <cell r="E41">
            <v>1691.3419999999996</v>
          </cell>
          <cell r="F41">
            <v>1930.7170000000001</v>
          </cell>
          <cell r="G41">
            <v>2856.6919999999986</v>
          </cell>
          <cell r="H41">
            <v>1217.3659999999993</v>
          </cell>
          <cell r="I41">
            <v>2355.7899999999991</v>
          </cell>
          <cell r="J41">
            <v>7963.6500000000005</v>
          </cell>
          <cell r="K41">
            <v>9286.7499999999982</v>
          </cell>
          <cell r="L41">
            <v>22769.700000000004</v>
          </cell>
          <cell r="M41">
            <v>64820.999999999993</v>
          </cell>
          <cell r="N41">
            <v>60095.100000000006</v>
          </cell>
          <cell r="O41">
            <v>33801.199999999997</v>
          </cell>
          <cell r="P41">
            <v>50580.3</v>
          </cell>
          <cell r="Q41">
            <v>59778.299999999981</v>
          </cell>
          <cell r="R41">
            <v>69584.899999999994</v>
          </cell>
          <cell r="S41">
            <v>78469.800000000032</v>
          </cell>
          <cell r="T41">
            <v>80146.5</v>
          </cell>
        </row>
        <row r="42">
          <cell r="E42">
            <v>-152.43700000000001</v>
          </cell>
          <cell r="F42">
            <v>-104.553</v>
          </cell>
          <cell r="G42">
            <v>-24.716999999999999</v>
          </cell>
          <cell r="H42">
            <v>-174.23099999999999</v>
          </cell>
          <cell r="I42">
            <v>-2.98</v>
          </cell>
          <cell r="J42">
            <v>-7.45</v>
          </cell>
          <cell r="K42">
            <v>-17.96</v>
          </cell>
          <cell r="L42">
            <v>-474</v>
          </cell>
          <cell r="M42">
            <v>-284.39999999999998</v>
          </cell>
          <cell r="N42">
            <v>-241.7</v>
          </cell>
          <cell r="O42">
            <v>-218.8</v>
          </cell>
          <cell r="P42">
            <v>-439.2</v>
          </cell>
          <cell r="Q42">
            <v>-182.8</v>
          </cell>
          <cell r="R42">
            <v>-139.5</v>
          </cell>
          <cell r="S42">
            <v>-268.60000000000002</v>
          </cell>
          <cell r="T42">
            <v>-449.4</v>
          </cell>
        </row>
        <row r="43">
          <cell r="D43">
            <v>0</v>
          </cell>
          <cell r="E43">
            <v>1538.9049999999997</v>
          </cell>
          <cell r="F43">
            <v>1826.1640000000002</v>
          </cell>
          <cell r="G43">
            <v>2831.9749999999985</v>
          </cell>
          <cell r="H43">
            <v>1043.1349999999993</v>
          </cell>
          <cell r="I43">
            <v>2352.809999999999</v>
          </cell>
          <cell r="J43">
            <v>7956.2000000000007</v>
          </cell>
          <cell r="K43">
            <v>9268.7899999999991</v>
          </cell>
          <cell r="L43">
            <v>22295.700000000004</v>
          </cell>
          <cell r="M43">
            <v>64536.599999999991</v>
          </cell>
          <cell r="N43">
            <v>59853.400000000009</v>
          </cell>
          <cell r="O43">
            <v>33582.399999999994</v>
          </cell>
          <cell r="P43">
            <v>50141.100000000006</v>
          </cell>
          <cell r="Q43">
            <v>59595.499999999978</v>
          </cell>
          <cell r="R43">
            <v>69445.399999999994</v>
          </cell>
          <cell r="S43">
            <v>78201.200000000026</v>
          </cell>
          <cell r="T43">
            <v>79697.100000000006</v>
          </cell>
        </row>
        <row r="44">
          <cell r="E44">
            <v>-27.452000000000002</v>
          </cell>
          <cell r="F44">
            <v>-4.4459999999999997</v>
          </cell>
          <cell r="G44">
            <v>-9.7759999999999998</v>
          </cell>
          <cell r="H44">
            <v>-2.0489999999999999</v>
          </cell>
          <cell r="I44">
            <v>-59.17</v>
          </cell>
          <cell r="J44">
            <v>-2108.87</v>
          </cell>
          <cell r="K44">
            <v>0</v>
          </cell>
          <cell r="L44">
            <v>0</v>
          </cell>
          <cell r="M44">
            <v>0</v>
          </cell>
          <cell r="N44">
            <v>2207.4</v>
          </cell>
        </row>
        <row r="46">
          <cell r="D46">
            <v>0</v>
          </cell>
          <cell r="E46">
            <v>1511.4529999999997</v>
          </cell>
          <cell r="F46">
            <v>1821.7180000000003</v>
          </cell>
          <cell r="G46">
            <v>2822.1989999999987</v>
          </cell>
          <cell r="H46">
            <v>1041.0859999999993</v>
          </cell>
          <cell r="I46">
            <v>2293.639999999999</v>
          </cell>
          <cell r="J46">
            <v>5847.3300000000008</v>
          </cell>
          <cell r="K46">
            <v>9268.7899999999991</v>
          </cell>
          <cell r="L46">
            <v>22295.700000000004</v>
          </cell>
          <cell r="M46">
            <v>64536.599999999991</v>
          </cell>
          <cell r="N46">
            <v>62060.80000000001</v>
          </cell>
          <cell r="O46">
            <v>33582.399999999994</v>
          </cell>
          <cell r="P46">
            <v>50141.100000000006</v>
          </cell>
          <cell r="Q46">
            <v>59595.499999999978</v>
          </cell>
          <cell r="R46">
            <v>69445.399999999994</v>
          </cell>
          <cell r="S46">
            <v>78201.200000000026</v>
          </cell>
          <cell r="T46">
            <v>79697.100000000006</v>
          </cell>
        </row>
        <row r="48">
          <cell r="E48">
            <v>-748.28499999999997</v>
          </cell>
          <cell r="F48">
            <v>-917.5</v>
          </cell>
          <cell r="G48">
            <v>-1130</v>
          </cell>
          <cell r="H48">
            <v>-354.11599999999999</v>
          </cell>
          <cell r="I48">
            <v>-853.98</v>
          </cell>
          <cell r="J48">
            <v>-2522.4</v>
          </cell>
          <cell r="K48">
            <v>-2715.85</v>
          </cell>
          <cell r="L48">
            <v>-6238.2</v>
          </cell>
          <cell r="M48">
            <v>-19523.5</v>
          </cell>
          <cell r="N48">
            <v>-14672.6</v>
          </cell>
          <cell r="O48">
            <v>-5209</v>
          </cell>
          <cell r="P48">
            <v>-8309.3000000000011</v>
          </cell>
          <cell r="Q48">
            <v>-8255.1</v>
          </cell>
          <cell r="R48">
            <v>-12546.9</v>
          </cell>
          <cell r="S48">
            <v>-7550.7999999999993</v>
          </cell>
          <cell r="T48">
            <v>-6760.5</v>
          </cell>
        </row>
        <row r="49">
          <cell r="H49">
            <v>-7.35</v>
          </cell>
          <cell r="I49">
            <v>-18.14</v>
          </cell>
          <cell r="J49">
            <v>720.95</v>
          </cell>
          <cell r="K49">
            <v>0</v>
          </cell>
          <cell r="L49">
            <v>-1332.7</v>
          </cell>
          <cell r="M49">
            <v>-595</v>
          </cell>
          <cell r="N49">
            <v>-1220.0999999999999</v>
          </cell>
          <cell r="O49">
            <v>-1097.3</v>
          </cell>
          <cell r="P49">
            <v>-1417.7</v>
          </cell>
          <cell r="Q49">
            <v>-2335.5</v>
          </cell>
          <cell r="R49">
            <v>-1638.1</v>
          </cell>
          <cell r="S49">
            <v>-1655.6</v>
          </cell>
          <cell r="T49">
            <v>-3890.4</v>
          </cell>
        </row>
        <row r="50">
          <cell r="D50" t="e">
            <v>#NAME?</v>
          </cell>
          <cell r="E50" t="e">
            <v>#NAME?</v>
          </cell>
          <cell r="F50" t="e">
            <v>#NAME?</v>
          </cell>
          <cell r="G50" t="e">
            <v>#NAME?</v>
          </cell>
          <cell r="H50" t="e">
            <v>#NAME?</v>
          </cell>
          <cell r="I50" t="e">
            <v>#NAME?</v>
          </cell>
          <cell r="J50" t="e">
            <v>#NAME?</v>
          </cell>
          <cell r="K50" t="e">
            <v>#NAME?</v>
          </cell>
          <cell r="L50" t="e">
            <v>#NAME?</v>
          </cell>
          <cell r="M50" t="e">
            <v>#NAME?</v>
          </cell>
          <cell r="N50" t="e">
            <v>#NAME?</v>
          </cell>
          <cell r="O50" t="e">
            <v>#NAME?</v>
          </cell>
          <cell r="P50" t="e">
            <v>#NAME?</v>
          </cell>
          <cell r="Q50" t="e">
            <v>#NAME?</v>
          </cell>
          <cell r="R50" t="e">
            <v>#NAME?</v>
          </cell>
          <cell r="S50" t="e">
            <v>#NAME?</v>
          </cell>
          <cell r="T50" t="e">
            <v>#NAME?</v>
          </cell>
        </row>
        <row r="51">
          <cell r="D51" t="e">
            <v>#NAME?</v>
          </cell>
          <cell r="E51" t="e">
            <v>#NAME?</v>
          </cell>
          <cell r="F51" t="e">
            <v>#NAME?</v>
          </cell>
          <cell r="G51" t="e">
            <v>#NAME?</v>
          </cell>
          <cell r="H51" t="e">
            <v>#NAME?</v>
          </cell>
          <cell r="I51" t="e">
            <v>#NAME?</v>
          </cell>
          <cell r="J51" t="e">
            <v>#NAME?</v>
          </cell>
          <cell r="K51" t="e">
            <v>#NAME?</v>
          </cell>
          <cell r="L51" t="e">
            <v>#NAME?</v>
          </cell>
          <cell r="M51" t="e">
            <v>#NAME?</v>
          </cell>
          <cell r="N51" t="e">
            <v>#NAME?</v>
          </cell>
          <cell r="O51" t="e">
            <v>#NAME?</v>
          </cell>
          <cell r="P51" t="e">
            <v>#NAME?</v>
          </cell>
          <cell r="Q51" t="e">
            <v>#NAME?</v>
          </cell>
          <cell r="R51" t="e">
            <v>#NAME?</v>
          </cell>
          <cell r="S51" t="e">
            <v>#NAME?</v>
          </cell>
          <cell r="T51" t="e">
            <v>#NAME?</v>
          </cell>
        </row>
        <row r="52">
          <cell r="D52">
            <v>0</v>
          </cell>
          <cell r="E52">
            <v>0</v>
          </cell>
          <cell r="F52">
            <v>0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  <cell r="T52">
            <v>0</v>
          </cell>
        </row>
        <row r="57">
          <cell r="D57" t="e">
            <v>#NAME?</v>
          </cell>
          <cell r="E57" t="e">
            <v>#NAME?</v>
          </cell>
          <cell r="F57" t="e">
            <v>#NAME?</v>
          </cell>
          <cell r="G57" t="e">
            <v>#NAME?</v>
          </cell>
          <cell r="H57" t="e">
            <v>#NAME?</v>
          </cell>
          <cell r="I57" t="e">
            <v>#NAME?</v>
          </cell>
          <cell r="J57" t="e">
            <v>#NAME?</v>
          </cell>
          <cell r="K57" t="e">
            <v>#NAME?</v>
          </cell>
          <cell r="L57" t="e">
            <v>#NAME?</v>
          </cell>
          <cell r="M57" t="e">
            <v>#NAME?</v>
          </cell>
          <cell r="N57" t="e">
            <v>#NAME?</v>
          </cell>
          <cell r="O57" t="e">
            <v>#NAME?</v>
          </cell>
          <cell r="P57" t="e">
            <v>#NAME?</v>
          </cell>
          <cell r="Q57" t="e">
            <v>#NAME?</v>
          </cell>
          <cell r="R57" t="e">
            <v>#NAME?</v>
          </cell>
          <cell r="S57" t="e">
            <v>#NAME?</v>
          </cell>
          <cell r="T57" t="e">
            <v>#NAME?</v>
          </cell>
        </row>
        <row r="58">
          <cell r="E58">
            <v>-179.57599999999999</v>
          </cell>
          <cell r="F58">
            <v>-232.392</v>
          </cell>
          <cell r="G58">
            <v>-528.16499999999996</v>
          </cell>
          <cell r="H58">
            <v>-211.26599999999999</v>
          </cell>
          <cell r="I58">
            <v>-338.03</v>
          </cell>
          <cell r="J58">
            <v>-591.54999999999995</v>
          </cell>
          <cell r="K58">
            <v>-739.43082500000003</v>
          </cell>
          <cell r="L58">
            <v>-1056.3</v>
          </cell>
          <cell r="M58">
            <v>-2112.6</v>
          </cell>
          <cell r="N58">
            <v>-2112.6</v>
          </cell>
          <cell r="O58">
            <v>-1690.1</v>
          </cell>
          <cell r="P58">
            <v>-2535.1999999999998</v>
          </cell>
          <cell r="Q58">
            <v>-4225.3</v>
          </cell>
          <cell r="R58">
            <v>-10140.799999999999</v>
          </cell>
          <cell r="S58">
            <v>-13098.5</v>
          </cell>
          <cell r="T58">
            <v>-14788.6</v>
          </cell>
        </row>
        <row r="59">
          <cell r="E59">
            <v>-17.957999999999998</v>
          </cell>
          <cell r="F59">
            <v>-25.562999999999999</v>
          </cell>
          <cell r="G59">
            <v>-53.872999999999998</v>
          </cell>
          <cell r="H59">
            <v>0</v>
          </cell>
          <cell r="I59">
            <v>-43.31</v>
          </cell>
          <cell r="J59">
            <v>-75.790000000000006</v>
          </cell>
          <cell r="K59">
            <v>-105.22</v>
          </cell>
          <cell r="L59">
            <v>-148.19999999999999</v>
          </cell>
          <cell r="M59">
            <v>-327.7</v>
          </cell>
          <cell r="N59">
            <v>-359</v>
          </cell>
          <cell r="O59">
            <v>-287.3</v>
          </cell>
          <cell r="P59">
            <v>-421.1</v>
          </cell>
          <cell r="Q59">
            <v>-685.5</v>
          </cell>
          <cell r="R59">
            <v>-1645.1</v>
          </cell>
          <cell r="S59">
            <v>-2173.8000000000002</v>
          </cell>
          <cell r="T59">
            <v>-2513.4</v>
          </cell>
        </row>
        <row r="61">
          <cell r="E61">
            <v>422.53190000000001</v>
          </cell>
          <cell r="F61">
            <v>422.53190000000001</v>
          </cell>
          <cell r="G61">
            <v>422.53190000000001</v>
          </cell>
          <cell r="H61">
            <v>422.53190000000001</v>
          </cell>
          <cell r="I61">
            <v>422.53190000000001</v>
          </cell>
          <cell r="J61">
            <v>422.53190000000001</v>
          </cell>
          <cell r="K61">
            <v>422.53190000000001</v>
          </cell>
          <cell r="L61">
            <v>422.53190000000001</v>
          </cell>
          <cell r="M61">
            <v>422.53190000000001</v>
          </cell>
          <cell r="N61">
            <v>422.53190000000001</v>
          </cell>
          <cell r="O61">
            <v>422.53190000000001</v>
          </cell>
          <cell r="P61">
            <v>422.53190000000001</v>
          </cell>
          <cell r="Q61">
            <v>4225.3190000000004</v>
          </cell>
          <cell r="R61">
            <v>4225.3190000000004</v>
          </cell>
          <cell r="S61">
            <v>4225.3190000000004</v>
          </cell>
          <cell r="T61">
            <v>4225.3190000000004</v>
          </cell>
        </row>
        <row r="62">
          <cell r="E62">
            <v>422.53190000000001</v>
          </cell>
          <cell r="F62">
            <v>422.53190000000001</v>
          </cell>
          <cell r="G62">
            <v>422.53190000000001</v>
          </cell>
          <cell r="H62">
            <v>422.53190000000001</v>
          </cell>
          <cell r="I62">
            <v>422.53190000000001</v>
          </cell>
          <cell r="J62">
            <v>422.53190000000001</v>
          </cell>
          <cell r="K62">
            <v>422.53190000000001</v>
          </cell>
          <cell r="L62">
            <v>422.53190000000001</v>
          </cell>
          <cell r="M62">
            <v>422.53190000000001</v>
          </cell>
          <cell r="N62">
            <v>422.53190000000001</v>
          </cell>
          <cell r="O62">
            <v>422.53190000000001</v>
          </cell>
          <cell r="P62">
            <v>422.53190000000001</v>
          </cell>
          <cell r="Q62">
            <v>4225.3190000000004</v>
          </cell>
          <cell r="R62">
            <v>4225.3190000000004</v>
          </cell>
          <cell r="S62">
            <v>4225.3190000000004</v>
          </cell>
          <cell r="T62">
            <v>4225.3190000000004</v>
          </cell>
        </row>
        <row r="80">
          <cell r="D80">
            <v>0</v>
          </cell>
          <cell r="E80">
            <v>4239.1769999999997</v>
          </cell>
          <cell r="F80">
            <v>1952.3420000000001</v>
          </cell>
          <cell r="G80">
            <v>898.51099999999929</v>
          </cell>
          <cell r="H80">
            <v>1744.1529999999989</v>
          </cell>
          <cell r="I80">
            <v>3389.8700000000008</v>
          </cell>
          <cell r="J80">
            <v>2864.4999999999991</v>
          </cell>
          <cell r="K80">
            <v>7928.6099999999969</v>
          </cell>
          <cell r="L80">
            <v>11923.020000000008</v>
          </cell>
          <cell r="M80">
            <v>47356.869999999995</v>
          </cell>
          <cell r="N80">
            <v>51417.600000000006</v>
          </cell>
          <cell r="O80">
            <v>34055.299999999988</v>
          </cell>
          <cell r="P80">
            <v>46995.000000000007</v>
          </cell>
          <cell r="Q80">
            <v>47385.499999999971</v>
          </cell>
          <cell r="R80">
            <v>59341.609999999964</v>
          </cell>
          <cell r="S80">
            <v>77173.949219178117</v>
          </cell>
          <cell r="T80">
            <v>80586.334141095896</v>
          </cell>
        </row>
        <row r="85">
          <cell r="D85">
            <v>0</v>
          </cell>
          <cell r="E85">
            <v>-13153.002</v>
          </cell>
          <cell r="F85">
            <v>-564.41899999999816</v>
          </cell>
          <cell r="G85">
            <v>-1559.5560000000016</v>
          </cell>
          <cell r="H85">
            <v>-71.040999999999315</v>
          </cell>
          <cell r="I85">
            <v>-182.82200000000194</v>
          </cell>
          <cell r="J85">
            <v>-2984.9599999999996</v>
          </cell>
          <cell r="K85">
            <v>-10034.949999999997</v>
          </cell>
          <cell r="L85">
            <v>-1926.8499999999985</v>
          </cell>
          <cell r="M85">
            <v>-10870.300000000003</v>
          </cell>
          <cell r="N85">
            <v>-15138.599999999997</v>
          </cell>
          <cell r="O85">
            <v>-13166.4</v>
          </cell>
          <cell r="P85">
            <v>-23904.100000000006</v>
          </cell>
          <cell r="Q85">
            <v>-13239.399999999991</v>
          </cell>
          <cell r="R85">
            <v>-8990.8999999999924</v>
          </cell>
          <cell r="S85">
            <v>-21192.80000000001</v>
          </cell>
          <cell r="T85">
            <v>-26248.599999999977</v>
          </cell>
        </row>
        <row r="92">
          <cell r="D92">
            <v>0</v>
          </cell>
          <cell r="E92">
            <v>5164.8780000000006</v>
          </cell>
          <cell r="F92">
            <v>-986.64599999999996</v>
          </cell>
          <cell r="G92">
            <v>-302.07800000000003</v>
          </cell>
          <cell r="H92">
            <v>-1804.133</v>
          </cell>
          <cell r="I92">
            <v>-1202.0849999999998</v>
          </cell>
          <cell r="J92">
            <v>7790.74</v>
          </cell>
          <cell r="K92">
            <v>-1033.5800000000002</v>
          </cell>
          <cell r="L92">
            <v>-306.9708250000001</v>
          </cell>
          <cell r="M92">
            <v>-8045.8</v>
          </cell>
          <cell r="N92">
            <v>-2363.3000000000002</v>
          </cell>
          <cell r="O92">
            <v>-1353.8999999999999</v>
          </cell>
          <cell r="P92">
            <v>-818.41900000000032</v>
          </cell>
          <cell r="Q92">
            <v>989.10000000000036</v>
          </cell>
          <cell r="R92">
            <v>-13037</v>
          </cell>
          <cell r="S92">
            <v>-6593.5</v>
          </cell>
          <cell r="T92">
            <v>-15611.9</v>
          </cell>
        </row>
        <row r="97">
          <cell r="D97">
            <v>0</v>
          </cell>
          <cell r="E97">
            <v>7163.0240000000013</v>
          </cell>
          <cell r="F97">
            <v>8675.5999999999985</v>
          </cell>
          <cell r="G97">
            <v>7650.9519999999993</v>
          </cell>
          <cell r="H97">
            <v>6928.7950000000001</v>
          </cell>
          <cell r="I97">
            <v>7365.74</v>
          </cell>
          <cell r="J97">
            <v>17353.25</v>
          </cell>
          <cell r="K97">
            <v>14247.68</v>
          </cell>
          <cell r="L97">
            <v>29142.6</v>
          </cell>
          <cell r="M97">
            <v>58842.400000000001</v>
          </cell>
          <cell r="N97">
            <v>90426.9</v>
          </cell>
          <cell r="O97">
            <v>107113.8</v>
          </cell>
          <cell r="P97">
            <v>129423.4</v>
          </cell>
          <cell r="Q97">
            <v>169214.4</v>
          </cell>
          <cell r="R97">
            <v>202990.59999999998</v>
          </cell>
          <cell r="S97">
            <v>243673.39999999997</v>
          </cell>
          <cell r="T97">
            <v>279491.31</v>
          </cell>
        </row>
        <row r="98">
          <cell r="E98">
            <v>1257.0509999999999</v>
          </cell>
          <cell r="F98">
            <v>1658.047</v>
          </cell>
          <cell r="G98">
            <v>694.71299999999997</v>
          </cell>
          <cell r="H98">
            <v>563.69600000000003</v>
          </cell>
          <cell r="I98">
            <v>2569.1</v>
          </cell>
          <cell r="J98">
            <v>10239.379999999999</v>
          </cell>
          <cell r="K98">
            <v>7099.87</v>
          </cell>
          <cell r="L98">
            <v>16789.099999999999</v>
          </cell>
          <cell r="M98">
            <v>45229.9</v>
          </cell>
          <cell r="N98">
            <v>76938.399999999994</v>
          </cell>
          <cell r="O98">
            <v>96473.599999999991</v>
          </cell>
          <cell r="P98">
            <v>118746.2</v>
          </cell>
          <cell r="Q98">
            <v>149654.20000000001</v>
          </cell>
          <cell r="R98">
            <v>179475.8</v>
          </cell>
          <cell r="S98">
            <v>218770.69999999998</v>
          </cell>
          <cell r="T98">
            <v>253642.8</v>
          </cell>
        </row>
        <row r="100">
          <cell r="E100">
            <v>666.42700000000002</v>
          </cell>
          <cell r="F100">
            <v>841.94299999999998</v>
          </cell>
          <cell r="G100">
            <v>888.875</v>
          </cell>
          <cell r="H100">
            <v>551.21900000000005</v>
          </cell>
          <cell r="I100">
            <v>622.69000000000005</v>
          </cell>
          <cell r="J100">
            <v>2728.73</v>
          </cell>
          <cell r="K100">
            <v>2608.4899999999998</v>
          </cell>
          <cell r="L100">
            <v>6898.5</v>
          </cell>
          <cell r="M100">
            <v>5566.2</v>
          </cell>
          <cell r="N100">
            <v>4436.6000000000004</v>
          </cell>
          <cell r="O100">
            <v>1642.1</v>
          </cell>
          <cell r="P100">
            <v>1518.3</v>
          </cell>
          <cell r="Q100">
            <v>2088.9</v>
          </cell>
          <cell r="R100">
            <v>3324.5</v>
          </cell>
          <cell r="S100">
            <v>3651.0657534246584</v>
          </cell>
          <cell r="T100">
            <v>3923.1480821917808</v>
          </cell>
        </row>
        <row r="101">
          <cell r="E101">
            <v>3964.4160000000002</v>
          </cell>
          <cell r="F101">
            <v>4331.9629999999997</v>
          </cell>
          <cell r="G101">
            <v>4556.4319999999998</v>
          </cell>
          <cell r="H101">
            <v>4427.6310000000003</v>
          </cell>
          <cell r="I101">
            <v>3061.77</v>
          </cell>
          <cell r="J101">
            <v>3225.82</v>
          </cell>
          <cell r="K101">
            <v>3343.08</v>
          </cell>
          <cell r="L101">
            <v>3831</v>
          </cell>
          <cell r="M101">
            <v>4992.8</v>
          </cell>
          <cell r="N101">
            <v>5181</v>
          </cell>
          <cell r="O101">
            <v>5456.6</v>
          </cell>
          <cell r="P101">
            <v>4517.3999999999996</v>
          </cell>
          <cell r="Q101">
            <v>7623.8</v>
          </cell>
          <cell r="R101">
            <v>7979.4</v>
          </cell>
          <cell r="S101">
            <v>9040.7342465753445</v>
          </cell>
          <cell r="T101">
            <v>9714.4619178082194</v>
          </cell>
        </row>
        <row r="102">
          <cell r="E102">
            <v>1214.6100000000001</v>
          </cell>
          <cell r="F102">
            <v>1339.4009999999998</v>
          </cell>
          <cell r="G102">
            <v>1499.501</v>
          </cell>
          <cell r="H102">
            <v>1384.078</v>
          </cell>
          <cell r="I102">
            <v>993.42</v>
          </cell>
          <cell r="J102">
            <v>1038.1399999999999</v>
          </cell>
          <cell r="K102">
            <v>1193.54</v>
          </cell>
          <cell r="L102">
            <v>1622.3</v>
          </cell>
          <cell r="M102">
            <v>3046.6</v>
          </cell>
          <cell r="N102">
            <v>3840.9</v>
          </cell>
          <cell r="O102">
            <v>3133.2</v>
          </cell>
          <cell r="P102">
            <v>4571.8999999999996</v>
          </cell>
          <cell r="Q102">
            <v>7523.1</v>
          </cell>
          <cell r="R102">
            <v>8978.9</v>
          </cell>
          <cell r="S102">
            <v>8978.9</v>
          </cell>
          <cell r="T102">
            <v>8978.9</v>
          </cell>
        </row>
        <row r="103">
          <cell r="E103">
            <v>60.52</v>
          </cell>
          <cell r="F103">
            <v>504.24599999999998</v>
          </cell>
          <cell r="G103">
            <v>11.430999999999999</v>
          </cell>
          <cell r="H103">
            <v>2.1709999999999998</v>
          </cell>
          <cell r="I103">
            <v>118.76</v>
          </cell>
          <cell r="J103">
            <v>121.18</v>
          </cell>
          <cell r="K103">
            <v>2.7</v>
          </cell>
          <cell r="L103">
            <v>1.7</v>
          </cell>
          <cell r="M103">
            <v>6.9</v>
          </cell>
          <cell r="N103">
            <v>30</v>
          </cell>
          <cell r="O103">
            <v>408.3</v>
          </cell>
          <cell r="P103">
            <v>69.599999999999994</v>
          </cell>
          <cell r="Q103">
            <v>2324.4</v>
          </cell>
          <cell r="R103">
            <v>3232</v>
          </cell>
          <cell r="S103">
            <v>3232</v>
          </cell>
          <cell r="T103">
            <v>3232</v>
          </cell>
        </row>
        <row r="104">
          <cell r="D104">
            <v>0</v>
          </cell>
          <cell r="E104">
            <v>6556.7910000000011</v>
          </cell>
          <cell r="F104">
            <v>6481.7399999999989</v>
          </cell>
          <cell r="G104">
            <v>7472.857</v>
          </cell>
          <cell r="H104">
            <v>6922.1149999999989</v>
          </cell>
          <cell r="I104">
            <v>6601.19</v>
          </cell>
          <cell r="J104">
            <v>8918.7000000000007</v>
          </cell>
          <cell r="K104">
            <v>18441.41</v>
          </cell>
          <cell r="L104">
            <v>19181</v>
          </cell>
          <cell r="M104">
            <v>28706</v>
          </cell>
          <cell r="N104">
            <v>41640.1</v>
          </cell>
          <cell r="O104">
            <v>52147</v>
          </cell>
          <cell r="P104">
            <v>72791.300000000017</v>
          </cell>
          <cell r="Q104">
            <v>81315.200000000012</v>
          </cell>
          <cell r="R104">
            <v>84199.39999999998</v>
          </cell>
          <cell r="S104">
            <v>98921.799999999988</v>
          </cell>
          <cell r="T104">
            <v>117324.49999999997</v>
          </cell>
        </row>
        <row r="105">
          <cell r="D105">
            <v>0</v>
          </cell>
          <cell r="E105">
            <v>0</v>
          </cell>
          <cell r="F105">
            <v>0</v>
          </cell>
          <cell r="G105">
            <v>830.43200000000002</v>
          </cell>
          <cell r="H105">
            <v>830.43200000000002</v>
          </cell>
          <cell r="I105">
            <v>0</v>
          </cell>
          <cell r="J105">
            <v>0</v>
          </cell>
          <cell r="K105">
            <v>0</v>
          </cell>
          <cell r="L105">
            <v>0</v>
          </cell>
          <cell r="M105">
            <v>0.1</v>
          </cell>
          <cell r="N105">
            <v>13.9</v>
          </cell>
          <cell r="O105">
            <v>13.9</v>
          </cell>
          <cell r="P105">
            <v>20.8</v>
          </cell>
          <cell r="Q105">
            <v>20.8</v>
          </cell>
          <cell r="R105">
            <v>25.9</v>
          </cell>
          <cell r="S105">
            <v>25.9</v>
          </cell>
          <cell r="T105">
            <v>25.9</v>
          </cell>
        </row>
        <row r="114">
          <cell r="D114">
            <v>0</v>
          </cell>
          <cell r="E114">
            <v>6556.7910000000011</v>
          </cell>
          <cell r="F114">
            <v>6481.7399999999989</v>
          </cell>
          <cell r="G114">
            <v>6642.4250000000002</v>
          </cell>
          <cell r="H114">
            <v>6091.6829999999991</v>
          </cell>
          <cell r="I114">
            <v>6601.19</v>
          </cell>
          <cell r="J114">
            <v>8918.7000000000007</v>
          </cell>
          <cell r="K114">
            <v>18441.41</v>
          </cell>
          <cell r="L114">
            <v>19181</v>
          </cell>
          <cell r="M114">
            <v>28705.9</v>
          </cell>
          <cell r="N114">
            <v>41626.199999999997</v>
          </cell>
          <cell r="O114">
            <v>52133.1</v>
          </cell>
          <cell r="P114">
            <v>72770.500000000015</v>
          </cell>
          <cell r="Q114">
            <v>81294.400000000009</v>
          </cell>
          <cell r="R114">
            <v>84173.499999999985</v>
          </cell>
          <cell r="S114">
            <v>98895.9</v>
          </cell>
          <cell r="T114">
            <v>117298.59999999998</v>
          </cell>
        </row>
        <row r="115">
          <cell r="D115">
            <v>0</v>
          </cell>
          <cell r="E115">
            <v>12487.933000000001</v>
          </cell>
          <cell r="F115">
            <v>12806.492999999999</v>
          </cell>
          <cell r="G115">
            <v>13696.822</v>
          </cell>
          <cell r="H115">
            <v>14225.612999999999</v>
          </cell>
          <cell r="I115">
            <v>15399.890000000001</v>
          </cell>
          <cell r="J115">
            <v>15997.480000000001</v>
          </cell>
          <cell r="K115">
            <v>23988.11</v>
          </cell>
          <cell r="L115">
            <v>29899.599999999999</v>
          </cell>
          <cell r="M115">
            <v>34997.9</v>
          </cell>
          <cell r="N115">
            <v>51818</v>
          </cell>
          <cell r="O115">
            <v>58555.1</v>
          </cell>
          <cell r="P115">
            <v>82406.600000000006</v>
          </cell>
          <cell r="Q115">
            <v>98023.3</v>
          </cell>
          <cell r="R115">
            <v>108507.7</v>
          </cell>
          <cell r="S115">
            <v>123331.6</v>
          </cell>
          <cell r="T115">
            <v>144989.29999999999</v>
          </cell>
        </row>
        <row r="116">
          <cell r="E116">
            <v>1130.9549999999999</v>
          </cell>
          <cell r="F116">
            <v>1154.4269999999999</v>
          </cell>
          <cell r="G116">
            <v>1197.2809999999999</v>
          </cell>
          <cell r="H116">
            <v>1188.1679999999999</v>
          </cell>
          <cell r="I116">
            <v>1220.25</v>
          </cell>
          <cell r="J116">
            <v>1395.11</v>
          </cell>
        </row>
        <row r="117">
          <cell r="E117">
            <v>9401.2530000000006</v>
          </cell>
          <cell r="F117">
            <v>9211.8209999999999</v>
          </cell>
          <cell r="G117">
            <v>9970.1790000000001</v>
          </cell>
          <cell r="H117">
            <v>10173.788</v>
          </cell>
          <cell r="I117">
            <v>10548.37</v>
          </cell>
          <cell r="J117">
            <v>12232.63</v>
          </cell>
        </row>
        <row r="118">
          <cell r="E118">
            <v>1955.7249999999997</v>
          </cell>
          <cell r="F118">
            <v>2440.2449999999999</v>
          </cell>
          <cell r="G118">
            <v>2529.3620000000001</v>
          </cell>
          <cell r="H118">
            <v>2863.6569999999997</v>
          </cell>
          <cell r="I118">
            <v>2800.8399999999997</v>
          </cell>
          <cell r="J118">
            <v>1385.87</v>
          </cell>
          <cell r="K118">
            <v>23988.11</v>
          </cell>
          <cell r="L118">
            <v>29899.599999999999</v>
          </cell>
          <cell r="M118">
            <v>34997.9</v>
          </cell>
          <cell r="N118">
            <v>51818</v>
          </cell>
          <cell r="O118">
            <v>58555.1</v>
          </cell>
          <cell r="P118">
            <v>82406.600000000006</v>
          </cell>
          <cell r="Q118">
            <v>98023.3</v>
          </cell>
          <cell r="R118">
            <v>108507.7</v>
          </cell>
          <cell r="S118">
            <v>123331.6</v>
          </cell>
          <cell r="T118">
            <v>144989.29999999999</v>
          </cell>
        </row>
        <row r="119">
          <cell r="I119">
            <v>830.43</v>
          </cell>
          <cell r="J119">
            <v>983.87</v>
          </cell>
        </row>
        <row r="120">
          <cell r="E120">
            <v>-6596.2110000000002</v>
          </cell>
          <cell r="F120">
            <v>-7235.6809999999996</v>
          </cell>
          <cell r="G120">
            <v>-7804.12</v>
          </cell>
          <cell r="H120">
            <v>-8425.9030000000002</v>
          </cell>
          <cell r="I120">
            <v>-8929.6500000000015</v>
          </cell>
          <cell r="J120">
            <v>-9597.1</v>
          </cell>
          <cell r="K120">
            <v>-10109.34</v>
          </cell>
          <cell r="L120">
            <v>-11296.6</v>
          </cell>
          <cell r="M120">
            <v>-12641.9</v>
          </cell>
          <cell r="N120">
            <v>-14846.4</v>
          </cell>
          <cell r="O120">
            <v>-17505.900000000001</v>
          </cell>
          <cell r="P120">
            <v>-20765.7</v>
          </cell>
          <cell r="Q120">
            <v>-25481.200000000001</v>
          </cell>
          <cell r="R120">
            <v>-31587.9</v>
          </cell>
          <cell r="S120">
            <v>-38058.300000000003</v>
          </cell>
          <cell r="T120">
            <v>-45904.200000000004</v>
          </cell>
        </row>
        <row r="121">
          <cell r="E121">
            <v>665.06900000000007</v>
          </cell>
          <cell r="F121">
            <v>910.928</v>
          </cell>
          <cell r="G121">
            <v>749.72299999999996</v>
          </cell>
          <cell r="H121">
            <v>291.97300000000001</v>
          </cell>
          <cell r="I121">
            <v>130.94999999999999</v>
          </cell>
          <cell r="J121">
            <v>2518.3200000000002</v>
          </cell>
          <cell r="K121">
            <v>4562.6400000000003</v>
          </cell>
          <cell r="L121">
            <v>578</v>
          </cell>
          <cell r="M121">
            <v>6349.9</v>
          </cell>
          <cell r="N121">
            <v>4654.6000000000004</v>
          </cell>
          <cell r="O121">
            <v>11083.9</v>
          </cell>
          <cell r="P121">
            <v>11129.6</v>
          </cell>
          <cell r="Q121">
            <v>8752.2999999999993</v>
          </cell>
          <cell r="R121">
            <v>7253.7</v>
          </cell>
          <cell r="S121">
            <v>13622.599999999999</v>
          </cell>
          <cell r="T121">
            <v>18213.5</v>
          </cell>
        </row>
        <row r="122">
          <cell r="D122">
            <v>0</v>
          </cell>
          <cell r="E122">
            <v>0</v>
          </cell>
          <cell r="F122">
            <v>0</v>
          </cell>
          <cell r="G122">
            <v>0</v>
          </cell>
          <cell r="H122">
            <v>0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M122">
            <v>0</v>
          </cell>
          <cell r="N122">
            <v>0</v>
          </cell>
          <cell r="O122">
            <v>0</v>
          </cell>
          <cell r="P122">
            <v>0</v>
          </cell>
          <cell r="Q122">
            <v>0</v>
          </cell>
          <cell r="R122">
            <v>0</v>
          </cell>
          <cell r="S122">
            <v>0</v>
          </cell>
          <cell r="T122">
            <v>0</v>
          </cell>
        </row>
        <row r="126">
          <cell r="D126">
            <v>0</v>
          </cell>
          <cell r="E126">
            <v>13719.815000000002</v>
          </cell>
          <cell r="F126">
            <v>15157.339999999997</v>
          </cell>
          <cell r="G126">
            <v>15123.808999999999</v>
          </cell>
          <cell r="H126">
            <v>13850.91</v>
          </cell>
          <cell r="I126">
            <v>13966.93</v>
          </cell>
          <cell r="J126">
            <v>26271.95</v>
          </cell>
          <cell r="K126">
            <v>32689.09</v>
          </cell>
          <cell r="L126">
            <v>48323.6</v>
          </cell>
          <cell r="M126">
            <v>87548.4</v>
          </cell>
          <cell r="N126">
            <v>132067</v>
          </cell>
          <cell r="O126">
            <v>159260.79999999999</v>
          </cell>
          <cell r="P126">
            <v>202214.7</v>
          </cell>
          <cell r="Q126">
            <v>250529.6</v>
          </cell>
          <cell r="R126">
            <v>287189.99999999994</v>
          </cell>
          <cell r="S126">
            <v>342595.19999999995</v>
          </cell>
          <cell r="T126">
            <v>396815.80999999994</v>
          </cell>
        </row>
        <row r="128">
          <cell r="D128">
            <v>0</v>
          </cell>
          <cell r="E128">
            <v>2983.3050000000003</v>
          </cell>
          <cell r="F128">
            <v>4563.9610000000002</v>
          </cell>
          <cell r="G128">
            <v>3464.6020000000003</v>
          </cell>
          <cell r="H128">
            <v>2945.44</v>
          </cell>
          <cell r="I128">
            <v>2993.5199999999995</v>
          </cell>
          <cell r="J128">
            <v>4468.87</v>
          </cell>
          <cell r="K128">
            <v>5117.2808249999998</v>
          </cell>
          <cell r="L128">
            <v>6031.8</v>
          </cell>
          <cell r="M128">
            <v>8267.6</v>
          </cell>
          <cell r="N128">
            <v>8984.4</v>
          </cell>
          <cell r="O128">
            <v>10009.5</v>
          </cell>
          <cell r="P128">
            <v>13258</v>
          </cell>
          <cell r="Q128">
            <v>15746.8</v>
          </cell>
          <cell r="R128">
            <v>14783.71</v>
          </cell>
          <cell r="S128">
            <v>24903.559219178085</v>
          </cell>
          <cell r="T128">
            <v>27343.303360273974</v>
          </cell>
        </row>
        <row r="129">
          <cell r="E129">
            <v>1408.6210000000001</v>
          </cell>
          <cell r="F129">
            <v>1585.213</v>
          </cell>
          <cell r="G129">
            <v>1494.3330000000001</v>
          </cell>
          <cell r="H129">
            <v>1184.8399999999999</v>
          </cell>
          <cell r="I129">
            <v>1114.6400000000001</v>
          </cell>
          <cell r="J129">
            <v>1596.91</v>
          </cell>
          <cell r="K129">
            <v>1465.19</v>
          </cell>
          <cell r="L129">
            <v>1837.2</v>
          </cell>
          <cell r="M129">
            <v>2065.3000000000002</v>
          </cell>
          <cell r="N129">
            <v>3546.7</v>
          </cell>
          <cell r="O129">
            <v>3722.2</v>
          </cell>
          <cell r="P129">
            <v>4776.6000000000004</v>
          </cell>
          <cell r="Q129">
            <v>4748.3999999999996</v>
          </cell>
          <cell r="R129">
            <v>4102.8999999999996</v>
          </cell>
          <cell r="S129">
            <v>5215.8082191780832</v>
          </cell>
          <cell r="T129">
            <v>5604.4972602739726</v>
          </cell>
        </row>
        <row r="131">
          <cell r="E131">
            <v>179.57599999999999</v>
          </cell>
          <cell r="F131">
            <v>232.393</v>
          </cell>
          <cell r="G131">
            <v>528.16499999999996</v>
          </cell>
          <cell r="H131">
            <v>211.26599999999999</v>
          </cell>
          <cell r="I131">
            <v>338.03</v>
          </cell>
          <cell r="J131">
            <v>591.54999999999995</v>
          </cell>
          <cell r="K131">
            <v>739.43082500000003</v>
          </cell>
          <cell r="L131">
            <v>1056.3</v>
          </cell>
          <cell r="M131">
            <v>1056.3</v>
          </cell>
          <cell r="N131">
            <v>1056.3</v>
          </cell>
          <cell r="O131">
            <v>1690.1</v>
          </cell>
          <cell r="P131">
            <v>2535.1999999999998</v>
          </cell>
          <cell r="Q131">
            <v>4225.3</v>
          </cell>
          <cell r="R131">
            <v>4419.7</v>
          </cell>
          <cell r="S131">
            <v>13098.5</v>
          </cell>
          <cell r="T131">
            <v>14788.6</v>
          </cell>
        </row>
        <row r="132">
          <cell r="E132">
            <v>17.957999999999998</v>
          </cell>
          <cell r="F132">
            <v>25.562999999999999</v>
          </cell>
          <cell r="G132">
            <v>53.872999999999998</v>
          </cell>
          <cell r="H132">
            <v>0</v>
          </cell>
          <cell r="I132">
            <v>43.31</v>
          </cell>
          <cell r="J132">
            <v>75.790000000000006</v>
          </cell>
          <cell r="K132">
            <v>103.7</v>
          </cell>
          <cell r="L132">
            <v>817.40000000000009</v>
          </cell>
          <cell r="M132">
            <v>793.2</v>
          </cell>
          <cell r="N132">
            <v>179.5</v>
          </cell>
          <cell r="O132">
            <v>291.2</v>
          </cell>
          <cell r="P132">
            <v>860.2</v>
          </cell>
          <cell r="Q132">
            <v>1445.5</v>
          </cell>
          <cell r="R132">
            <v>0</v>
          </cell>
          <cell r="S132">
            <v>0</v>
          </cell>
          <cell r="T132">
            <v>0</v>
          </cell>
        </row>
        <row r="133">
          <cell r="E133">
            <v>1377.15</v>
          </cell>
          <cell r="F133">
            <v>2720.7919999999999</v>
          </cell>
          <cell r="G133">
            <v>1388.2310000000002</v>
          </cell>
          <cell r="H133">
            <v>1549.3340000000001</v>
          </cell>
          <cell r="I133">
            <v>1336.05</v>
          </cell>
          <cell r="J133">
            <v>1867.83</v>
          </cell>
          <cell r="K133">
            <v>2808.96</v>
          </cell>
          <cell r="L133">
            <v>2320.9</v>
          </cell>
          <cell r="M133">
            <v>4352.8</v>
          </cell>
          <cell r="N133">
            <v>4201.8999999999996</v>
          </cell>
          <cell r="O133">
            <v>4306</v>
          </cell>
          <cell r="P133">
            <v>5086</v>
          </cell>
          <cell r="Q133">
            <v>5327.5999999999995</v>
          </cell>
          <cell r="R133">
            <v>6261.1100000000006</v>
          </cell>
          <cell r="S133">
            <v>6589.2510000000002</v>
          </cell>
          <cell r="T133">
            <v>6950.2061000000012</v>
          </cell>
        </row>
        <row r="134">
          <cell r="I134">
            <v>161.49</v>
          </cell>
          <cell r="J134">
            <v>336.79</v>
          </cell>
          <cell r="K134">
            <v>0</v>
          </cell>
          <cell r="L134">
            <v>0</v>
          </cell>
          <cell r="M134">
            <v>0</v>
          </cell>
          <cell r="N134">
            <v>0</v>
          </cell>
          <cell r="O134">
            <v>0</v>
          </cell>
          <cell r="P134">
            <v>0</v>
          </cell>
          <cell r="Q134">
            <v>0</v>
          </cell>
          <cell r="R134">
            <v>0</v>
          </cell>
          <cell r="S134">
            <v>0</v>
          </cell>
          <cell r="T134">
            <v>0</v>
          </cell>
        </row>
        <row r="135">
          <cell r="D135">
            <v>0</v>
          </cell>
          <cell r="E135">
            <v>939.55900000000008</v>
          </cell>
          <cell r="F135">
            <v>150.446</v>
          </cell>
          <cell r="G135">
            <v>56.623999999999995</v>
          </cell>
          <cell r="H135">
            <v>1396.817</v>
          </cell>
          <cell r="I135">
            <v>1384.9099999999999</v>
          </cell>
          <cell r="J135">
            <v>6734.34</v>
          </cell>
          <cell r="K135">
            <v>6794.37</v>
          </cell>
          <cell r="L135">
            <v>7994.03</v>
          </cell>
          <cell r="M135">
            <v>3010.2000000000003</v>
          </cell>
          <cell r="N135">
            <v>4600.7</v>
          </cell>
          <cell r="O135">
            <v>5675.5</v>
          </cell>
          <cell r="P135">
            <v>7717</v>
          </cell>
          <cell r="Q135">
            <v>9450.9</v>
          </cell>
          <cell r="R135">
            <v>11092</v>
          </cell>
          <cell r="S135">
            <v>12747.6</v>
          </cell>
          <cell r="T135">
            <v>16638.000000000004</v>
          </cell>
        </row>
        <row r="136">
          <cell r="D136">
            <v>0</v>
          </cell>
          <cell r="E136">
            <v>939.55900000000008</v>
          </cell>
          <cell r="F136">
            <v>150.446</v>
          </cell>
          <cell r="G136">
            <v>56.623999999999995</v>
          </cell>
          <cell r="H136">
            <v>37.625</v>
          </cell>
          <cell r="I136">
            <v>7.58</v>
          </cell>
          <cell r="J136">
            <v>6077.96</v>
          </cell>
          <cell r="K136">
            <v>5713.24</v>
          </cell>
          <cell r="L136">
            <v>5580.2</v>
          </cell>
          <cell r="M136">
            <v>3.9</v>
          </cell>
          <cell r="N136">
            <v>3.9</v>
          </cell>
          <cell r="O136">
            <v>86.9</v>
          </cell>
          <cell r="P136">
            <v>604.70000000000005</v>
          </cell>
          <cell r="Q136">
            <v>3.9</v>
          </cell>
          <cell r="R136">
            <v>3.9</v>
          </cell>
          <cell r="S136">
            <v>3.9</v>
          </cell>
          <cell r="T136">
            <v>3.9</v>
          </cell>
        </row>
        <row r="137">
          <cell r="E137">
            <v>4</v>
          </cell>
          <cell r="F137">
            <v>4</v>
          </cell>
          <cell r="G137">
            <v>4</v>
          </cell>
          <cell r="H137">
            <v>3.923</v>
          </cell>
          <cell r="I137">
            <v>3.92</v>
          </cell>
          <cell r="J137">
            <v>441.16</v>
          </cell>
          <cell r="K137">
            <v>3.92</v>
          </cell>
          <cell r="L137">
            <v>5580.2</v>
          </cell>
          <cell r="M137">
            <v>3.9</v>
          </cell>
          <cell r="N137">
            <v>3.9</v>
          </cell>
          <cell r="O137">
            <v>83</v>
          </cell>
          <cell r="P137">
            <v>0</v>
          </cell>
          <cell r="Q137">
            <v>3.9</v>
          </cell>
          <cell r="R137">
            <v>3.9</v>
          </cell>
          <cell r="S137">
            <v>3.9</v>
          </cell>
          <cell r="T137">
            <v>3.9</v>
          </cell>
        </row>
        <row r="138">
          <cell r="E138">
            <v>935.55900000000008</v>
          </cell>
          <cell r="F138">
            <v>146.446</v>
          </cell>
          <cell r="G138">
            <v>52.623999999999995</v>
          </cell>
          <cell r="H138">
            <v>33.701999999999998</v>
          </cell>
          <cell r="I138">
            <v>3.6599999999999997</v>
          </cell>
          <cell r="J138">
            <v>5636.8</v>
          </cell>
          <cell r="K138">
            <v>5709.32</v>
          </cell>
          <cell r="L138">
            <v>0</v>
          </cell>
          <cell r="M138">
            <v>0</v>
          </cell>
          <cell r="N138">
            <v>0</v>
          </cell>
          <cell r="O138">
            <v>3.9</v>
          </cell>
          <cell r="P138">
            <v>604.70000000000005</v>
          </cell>
          <cell r="Q138">
            <v>0</v>
          </cell>
          <cell r="R138">
            <v>0</v>
          </cell>
          <cell r="S138">
            <v>0</v>
          </cell>
          <cell r="T138">
            <v>0</v>
          </cell>
        </row>
        <row r="139">
          <cell r="D139">
            <v>0</v>
          </cell>
          <cell r="E139">
            <v>0</v>
          </cell>
          <cell r="F139">
            <v>0</v>
          </cell>
          <cell r="G139">
            <v>0</v>
          </cell>
          <cell r="H139">
            <v>1359.192</v>
          </cell>
          <cell r="I139">
            <v>1377.33</v>
          </cell>
          <cell r="J139">
            <v>656.38</v>
          </cell>
          <cell r="K139">
            <v>1081.1300000000001</v>
          </cell>
          <cell r="L139">
            <v>2413.83</v>
          </cell>
          <cell r="M139">
            <v>3006.3</v>
          </cell>
          <cell r="N139">
            <v>4596.8</v>
          </cell>
          <cell r="O139">
            <v>5588.6</v>
          </cell>
          <cell r="P139">
            <v>7112.3</v>
          </cell>
          <cell r="Q139">
            <v>9447</v>
          </cell>
          <cell r="R139">
            <v>11088.1</v>
          </cell>
          <cell r="S139">
            <v>12743.7</v>
          </cell>
          <cell r="T139">
            <v>16634.100000000002</v>
          </cell>
        </row>
        <row r="140">
          <cell r="H140">
            <v>1359.192</v>
          </cell>
          <cell r="I140">
            <v>1377.33</v>
          </cell>
          <cell r="J140">
            <v>656.38</v>
          </cell>
          <cell r="K140">
            <v>1081.1300000000001</v>
          </cell>
          <cell r="L140">
            <v>2413.83</v>
          </cell>
          <cell r="M140">
            <v>3006.3</v>
          </cell>
          <cell r="N140">
            <v>4596.8</v>
          </cell>
          <cell r="O140">
            <v>5588.6</v>
          </cell>
          <cell r="P140">
            <v>7112.3</v>
          </cell>
          <cell r="Q140">
            <v>9447</v>
          </cell>
          <cell r="R140">
            <v>11088.1</v>
          </cell>
          <cell r="S140">
            <v>12743.7</v>
          </cell>
          <cell r="T140">
            <v>16634.100000000002</v>
          </cell>
        </row>
        <row r="143">
          <cell r="D143">
            <v>0</v>
          </cell>
          <cell r="E143">
            <v>3922.8640000000005</v>
          </cell>
          <cell r="F143">
            <v>4714.4070000000002</v>
          </cell>
          <cell r="G143">
            <v>3521.2260000000001</v>
          </cell>
          <cell r="H143">
            <v>4342.2569999999996</v>
          </cell>
          <cell r="I143">
            <v>4378.4299999999994</v>
          </cell>
          <cell r="J143">
            <v>11203.21</v>
          </cell>
          <cell r="K143">
            <v>11911.650825000001</v>
          </cell>
          <cell r="L143">
            <v>14025.83</v>
          </cell>
          <cell r="M143">
            <v>11277.800000000001</v>
          </cell>
          <cell r="N143">
            <v>13585.099999999999</v>
          </cell>
          <cell r="O143">
            <v>15685</v>
          </cell>
          <cell r="P143">
            <v>20975</v>
          </cell>
          <cell r="Q143">
            <v>25197.699999999997</v>
          </cell>
          <cell r="R143">
            <v>25875.71</v>
          </cell>
          <cell r="S143">
            <v>37651.159219178087</v>
          </cell>
          <cell r="T143">
            <v>43981.303360273974</v>
          </cell>
        </row>
        <row r="145">
          <cell r="D145">
            <v>0</v>
          </cell>
          <cell r="E145">
            <v>9796.9510000000009</v>
          </cell>
          <cell r="F145">
            <v>10442.934000000001</v>
          </cell>
          <cell r="G145">
            <v>11602.583000000001</v>
          </cell>
          <cell r="H145">
            <v>9508.6510000000017</v>
          </cell>
          <cell r="I145">
            <v>9588.5010000000002</v>
          </cell>
          <cell r="J145">
            <v>15068.738999999998</v>
          </cell>
          <cell r="K145">
            <v>20777.431</v>
          </cell>
          <cell r="L145">
            <v>34297.771000000001</v>
          </cell>
          <cell r="M145">
            <v>76270.570999999996</v>
          </cell>
          <cell r="N145">
            <v>118481.871</v>
          </cell>
          <cell r="O145">
            <v>143575.77099999998</v>
          </cell>
          <cell r="P145">
            <v>181239.69999999998</v>
          </cell>
          <cell r="Q145">
            <v>225331.9</v>
          </cell>
          <cell r="R145">
            <v>268812.59999999998</v>
          </cell>
          <cell r="S145">
            <v>275812.59999999998</v>
          </cell>
          <cell r="T145">
            <v>282812.59999999998</v>
          </cell>
        </row>
        <row r="146">
          <cell r="E146">
            <v>4225.3190000000004</v>
          </cell>
          <cell r="F146">
            <v>4225.3190000000004</v>
          </cell>
          <cell r="G146">
            <v>4225.3190000000004</v>
          </cell>
          <cell r="H146">
            <v>4225.3190000000004</v>
          </cell>
          <cell r="I146">
            <v>4225.3190000000004</v>
          </cell>
          <cell r="J146">
            <v>4225.3190000000004</v>
          </cell>
          <cell r="K146">
            <v>4225.3190000000004</v>
          </cell>
          <cell r="L146">
            <v>4225.3190000000004</v>
          </cell>
          <cell r="M146">
            <v>4225.3190000000004</v>
          </cell>
          <cell r="N146">
            <v>4225.3190000000004</v>
          </cell>
          <cell r="O146">
            <v>4225.3190000000004</v>
          </cell>
          <cell r="P146">
            <v>4225.3</v>
          </cell>
          <cell r="Q146">
            <v>8450.6</v>
          </cell>
          <cell r="R146">
            <v>8450.6</v>
          </cell>
          <cell r="S146">
            <v>8450.6</v>
          </cell>
          <cell r="T146">
            <v>8450.6</v>
          </cell>
        </row>
        <row r="147">
          <cell r="D147">
            <v>0</v>
          </cell>
          <cell r="E147">
            <v>5571.6319999999996</v>
          </cell>
          <cell r="F147">
            <v>6217.6149999999998</v>
          </cell>
          <cell r="G147">
            <v>7377.2640000000001</v>
          </cell>
          <cell r="H147">
            <v>6447.4280000000008</v>
          </cell>
          <cell r="I147">
            <v>7472.0519999999997</v>
          </cell>
          <cell r="J147">
            <v>10843.419999999998</v>
          </cell>
          <cell r="K147">
            <v>16552.112000000001</v>
          </cell>
          <cell r="L147">
            <v>30072.452000000001</v>
          </cell>
          <cell r="M147">
            <v>72045.251999999993</v>
          </cell>
          <cell r="N147">
            <v>114256.552</v>
          </cell>
          <cell r="O147">
            <v>139350.45199999999</v>
          </cell>
          <cell r="P147">
            <v>177014.39999999999</v>
          </cell>
          <cell r="Q147">
            <v>216881.3</v>
          </cell>
          <cell r="R147">
            <v>260362</v>
          </cell>
          <cell r="S147">
            <v>267362</v>
          </cell>
          <cell r="T147">
            <v>274362</v>
          </cell>
        </row>
        <row r="149">
          <cell r="E149">
            <v>5104.7089999999998</v>
          </cell>
          <cell r="F149">
            <v>6191.9679999999998</v>
          </cell>
          <cell r="G149">
            <v>7302.1289999999999</v>
          </cell>
          <cell r="H149">
            <v>6418.6410000000005</v>
          </cell>
          <cell r="I149">
            <v>7458.83</v>
          </cell>
          <cell r="J149">
            <v>10837.369999999999</v>
          </cell>
          <cell r="K149">
            <v>16546.060000000001</v>
          </cell>
          <cell r="L149">
            <v>30066.400000000001</v>
          </cell>
          <cell r="M149">
            <v>72039.199999999997</v>
          </cell>
          <cell r="N149">
            <v>114250.5</v>
          </cell>
          <cell r="O149">
            <v>139344.4</v>
          </cell>
          <cell r="P149">
            <v>177008.3</v>
          </cell>
          <cell r="Q149">
            <v>216875.19999999998</v>
          </cell>
          <cell r="R149">
            <v>260355.9</v>
          </cell>
          <cell r="S149">
            <v>267355.90000000002</v>
          </cell>
          <cell r="T149">
            <v>274355.90000000002</v>
          </cell>
        </row>
        <row r="151">
          <cell r="E151">
            <v>466.923</v>
          </cell>
          <cell r="F151">
            <v>25.646999999999998</v>
          </cell>
          <cell r="G151">
            <v>75.134999999999991</v>
          </cell>
          <cell r="H151">
            <v>28.786999999999999</v>
          </cell>
          <cell r="I151">
            <v>13.222</v>
          </cell>
          <cell r="J151">
            <v>6.05</v>
          </cell>
          <cell r="K151">
            <v>6.0519999999999996</v>
          </cell>
          <cell r="L151">
            <v>6.0519999999999996</v>
          </cell>
          <cell r="M151">
            <v>6.0519999999999996</v>
          </cell>
          <cell r="N151">
            <v>6.0519999999999996</v>
          </cell>
          <cell r="O151">
            <v>6.0519999999999996</v>
          </cell>
          <cell r="P151">
            <v>6.1</v>
          </cell>
          <cell r="Q151">
            <v>6.1</v>
          </cell>
          <cell r="R151">
            <v>6.1</v>
          </cell>
          <cell r="S151">
            <v>6.1</v>
          </cell>
          <cell r="T151">
            <v>6.1</v>
          </cell>
        </row>
        <row r="152">
          <cell r="H152">
            <v>-1164.096</v>
          </cell>
          <cell r="I152">
            <v>-2108.87</v>
          </cell>
          <cell r="J152">
            <v>0</v>
          </cell>
          <cell r="K152">
            <v>0</v>
          </cell>
          <cell r="L152">
            <v>0</v>
          </cell>
          <cell r="M152">
            <v>0</v>
          </cell>
          <cell r="N152">
            <v>0</v>
          </cell>
          <cell r="O152">
            <v>0</v>
          </cell>
        </row>
        <row r="153">
          <cell r="D153">
            <v>0</v>
          </cell>
          <cell r="E153">
            <v>9796.9510000000009</v>
          </cell>
          <cell r="F153">
            <v>10442.934000000001</v>
          </cell>
          <cell r="G153">
            <v>11602.583000000001</v>
          </cell>
          <cell r="H153">
            <v>9508.6510000000017</v>
          </cell>
          <cell r="I153">
            <v>9588.5010000000002</v>
          </cell>
          <cell r="J153">
            <v>15068.738999999998</v>
          </cell>
          <cell r="K153">
            <v>20777.431</v>
          </cell>
          <cell r="L153">
            <v>34297.771000000001</v>
          </cell>
          <cell r="M153">
            <v>76270.570999999996</v>
          </cell>
          <cell r="N153">
            <v>118481.871</v>
          </cell>
          <cell r="O153">
            <v>143575.77099999998</v>
          </cell>
          <cell r="P153">
            <v>181239.69999999998</v>
          </cell>
          <cell r="Q153">
            <v>225331.9</v>
          </cell>
          <cell r="R153">
            <v>268812.59999999998</v>
          </cell>
          <cell r="S153">
            <v>275812.59999999998</v>
          </cell>
          <cell r="T153">
            <v>282812.59999999998</v>
          </cell>
        </row>
        <row r="155">
          <cell r="D155">
            <v>0</v>
          </cell>
          <cell r="E155">
            <v>13719.815000000002</v>
          </cell>
          <cell r="F155">
            <v>15157.341</v>
          </cell>
          <cell r="G155">
            <v>15123.809000000001</v>
          </cell>
          <cell r="H155">
            <v>13850.908000000001</v>
          </cell>
          <cell r="I155">
            <v>13966.931</v>
          </cell>
          <cell r="J155">
            <v>26271.948999999997</v>
          </cell>
          <cell r="K155">
            <v>32689.081825000001</v>
          </cell>
          <cell r="L155">
            <v>48323.601000000002</v>
          </cell>
          <cell r="M155">
            <v>87548.370999999999</v>
          </cell>
          <cell r="N155">
            <v>132066.97099999999</v>
          </cell>
          <cell r="O155">
            <v>159260.77099999998</v>
          </cell>
          <cell r="P155">
            <v>202214.69999999998</v>
          </cell>
          <cell r="Q155">
            <v>250529.59999999998</v>
          </cell>
          <cell r="R155">
            <v>294688.31</v>
          </cell>
          <cell r="S155">
            <v>313463.75921917806</v>
          </cell>
          <cell r="T155">
            <v>326793.90336027392</v>
          </cell>
        </row>
        <row r="161">
          <cell r="D161" t="str">
            <v/>
          </cell>
          <cell r="E161" t="str">
            <v/>
          </cell>
          <cell r="F161" t="str">
            <v/>
          </cell>
          <cell r="G161" t="str">
            <v/>
          </cell>
          <cell r="H161" t="str">
            <v/>
          </cell>
          <cell r="I161" t="str">
            <v/>
          </cell>
          <cell r="J161" t="str">
            <v/>
          </cell>
          <cell r="K161" t="str">
            <v/>
          </cell>
          <cell r="L161" t="str">
            <v/>
          </cell>
          <cell r="M161" t="str">
            <v/>
          </cell>
          <cell r="N161" t="str">
            <v/>
          </cell>
          <cell r="O161" t="str">
            <v/>
          </cell>
          <cell r="P161" t="str">
            <v/>
          </cell>
          <cell r="Q161" t="str">
            <v/>
          </cell>
          <cell r="R161" t="str">
            <v/>
          </cell>
          <cell r="S161" t="str">
            <v/>
          </cell>
          <cell r="T161" t="str">
            <v/>
          </cell>
        </row>
        <row r="163">
          <cell r="D163" t="str">
            <v/>
          </cell>
          <cell r="E163" t="str">
            <v/>
          </cell>
          <cell r="F163" t="str">
            <v/>
          </cell>
          <cell r="G163" t="str">
            <v/>
          </cell>
          <cell r="H163" t="str">
            <v/>
          </cell>
          <cell r="I163" t="str">
            <v/>
          </cell>
          <cell r="J163" t="str">
            <v/>
          </cell>
          <cell r="K163" t="str">
            <v/>
          </cell>
          <cell r="L163" t="str">
            <v/>
          </cell>
          <cell r="M163" t="str">
            <v/>
          </cell>
          <cell r="N163" t="str">
            <v/>
          </cell>
          <cell r="O163" t="str">
            <v/>
          </cell>
          <cell r="P163" t="str">
            <v/>
          </cell>
          <cell r="Q163" t="str">
            <v/>
          </cell>
          <cell r="R163" t="str">
            <v/>
          </cell>
          <cell r="S163" t="str">
            <v/>
          </cell>
          <cell r="T163" t="str">
            <v/>
          </cell>
        </row>
        <row r="164">
          <cell r="D164" t="str">
            <v/>
          </cell>
          <cell r="E164">
            <v>0.42499986391560024</v>
          </cell>
          <cell r="F164">
            <v>0.54999871015655855</v>
          </cell>
          <cell r="G164">
            <v>1.2500002958356515</v>
          </cell>
          <cell r="H164">
            <v>0.50000011833426061</v>
          </cell>
          <cell r="I164">
            <v>0.80001060274975677</v>
          </cell>
          <cell r="J164">
            <v>1.4000126380990405</v>
          </cell>
          <cell r="K164">
            <v>1.75</v>
          </cell>
          <cell r="L164">
            <v>2.4999295911148955</v>
          </cell>
          <cell r="M164">
            <v>4.9998591822297911</v>
          </cell>
          <cell r="N164">
            <v>4.9998591822297911</v>
          </cell>
          <cell r="O164">
            <v>3.9999346794881045</v>
          </cell>
          <cell r="P164">
            <v>6.000020353492836</v>
          </cell>
          <cell r="Q164">
            <v>0.99999550329809417</v>
          </cell>
          <cell r="R164">
            <v>2.4000081413971341</v>
          </cell>
          <cell r="S164">
            <v>3.1000026270205869</v>
          </cell>
          <cell r="T164">
            <v>3.4999960949693971</v>
          </cell>
        </row>
        <row r="165">
          <cell r="D165" t="str">
            <v/>
          </cell>
          <cell r="E165">
            <v>23.186299069963713</v>
          </cell>
          <cell r="F165">
            <v>24.715137484294086</v>
          </cell>
          <cell r="G165">
            <v>27.459661625548272</v>
          </cell>
          <cell r="H165">
            <v>22.503983722885778</v>
          </cell>
          <cell r="I165">
            <v>22.69296353719092</v>
          </cell>
          <cell r="J165">
            <v>35.662961778743799</v>
          </cell>
          <cell r="K165">
            <v>49.173638724082132</v>
          </cell>
          <cell r="L165">
            <v>81.172027484788728</v>
          </cell>
          <cell r="M165">
            <v>180.50843261775026</v>
          </cell>
          <cell r="N165">
            <v>280.40929217415299</v>
          </cell>
          <cell r="O165">
            <v>339.79865425545381</v>
          </cell>
          <cell r="P165">
            <v>428.93731810544949</v>
          </cell>
          <cell r="Q165">
            <v>53.328967588009327</v>
          </cell>
          <cell r="R165">
            <v>63.61948056466268</v>
          </cell>
          <cell r="S165">
            <v>65.276160214175533</v>
          </cell>
          <cell r="T165">
            <v>66.932839863688386</v>
          </cell>
        </row>
        <row r="166">
          <cell r="D166" t="str">
            <v/>
          </cell>
          <cell r="E166">
            <v>49.507659186226775</v>
          </cell>
          <cell r="F166">
            <v>50.364545994495302</v>
          </cell>
          <cell r="G166">
            <v>40.039699539260006</v>
          </cell>
          <cell r="H166">
            <v>34.720090367174301</v>
          </cell>
          <cell r="I166">
            <v>38.02340384715999</v>
          </cell>
          <cell r="J166">
            <v>30.808078216895574</v>
          </cell>
          <cell r="K166">
            <v>29.301019874223066</v>
          </cell>
          <cell r="L166">
            <v>33.956771933601537</v>
          </cell>
          <cell r="M166">
            <v>31.173783558476899</v>
          </cell>
          <cell r="N166">
            <v>25.608274466329789</v>
          </cell>
          <cell r="O166">
            <v>18.778586402401263</v>
          </cell>
          <cell r="P166">
            <v>19.399255301539061</v>
          </cell>
          <cell r="Q166">
            <v>17.770804842647522</v>
          </cell>
          <cell r="R166">
            <v>20.426118936603434</v>
          </cell>
          <cell r="S166">
            <v>11.772709370188689</v>
          </cell>
          <cell r="T166">
            <v>13.364225298034683</v>
          </cell>
        </row>
        <row r="186">
          <cell r="D186" t="str">
            <v/>
          </cell>
          <cell r="E186">
            <v>18.01786720036424</v>
          </cell>
          <cell r="F186">
            <v>10.408156666143649</v>
          </cell>
          <cell r="G186">
            <v>17.964714625309249</v>
          </cell>
          <cell r="H186">
            <v>8.0903953382760108</v>
          </cell>
          <cell r="I186">
            <v>16.299026733818998</v>
          </cell>
          <cell r="J186">
            <v>55.190301678336439</v>
          </cell>
          <cell r="K186">
            <v>40.989583513315914</v>
          </cell>
          <cell r="L186">
            <v>65.418000753824202</v>
          </cell>
          <cell r="M186">
            <v>149.82777421834041</v>
          </cell>
          <cell r="N186">
            <v>111.51201929428424</v>
          </cell>
          <cell r="O186">
            <v>55.521638708379058</v>
          </cell>
          <cell r="P186">
            <v>66.314661186083569</v>
          </cell>
          <cell r="Q186">
            <v>63.304579878938959</v>
          </cell>
          <cell r="R186">
            <v>62.210732145198939</v>
          </cell>
          <cell r="S186">
            <v>72.191774531355591</v>
          </cell>
          <cell r="T186">
            <v>64.681801514753047</v>
          </cell>
        </row>
        <row r="187">
          <cell r="D187" t="str">
            <v/>
          </cell>
          <cell r="E187">
            <v>1.1210593407825122</v>
          </cell>
          <cell r="F187">
            <v>0.63807156067888027</v>
          </cell>
          <cell r="G187">
            <v>1.2514328085064101</v>
          </cell>
          <cell r="H187">
            <v>0.65427868611624118</v>
          </cell>
          <cell r="I187">
            <v>1.4339004157047266</v>
          </cell>
          <cell r="J187">
            <v>5.0609659564308442</v>
          </cell>
          <cell r="K187">
            <v>4.0975769474372292</v>
          </cell>
          <cell r="L187">
            <v>6.5710974105066642</v>
          </cell>
          <cell r="M187">
            <v>15.184974505349144</v>
          </cell>
          <cell r="N187">
            <v>11.301703961645256</v>
          </cell>
          <cell r="O187">
            <v>14.367196859522124</v>
          </cell>
          <cell r="P187">
            <v>17.206919975872935</v>
          </cell>
          <cell r="Q187">
            <v>16.37154381715898</v>
          </cell>
          <cell r="R187">
            <v>16.088612828708825</v>
          </cell>
          <cell r="S187">
            <v>18.66985071773912</v>
          </cell>
          <cell r="T187">
            <v>16.727655797881162</v>
          </cell>
        </row>
        <row r="189">
          <cell r="D189" t="str">
            <v/>
          </cell>
          <cell r="E189">
            <v>31.506364731183581</v>
          </cell>
          <cell r="F189">
            <v>18.103393875917781</v>
          </cell>
          <cell r="G189">
            <v>25.675145096612798</v>
          </cell>
          <cell r="H189">
            <v>10.790015810110265</v>
          </cell>
          <cell r="I189">
            <v>21.534832748972185</v>
          </cell>
          <cell r="J189">
            <v>48.593671866633677</v>
          </cell>
          <cell r="K189">
            <v>37.617306614213533</v>
          </cell>
          <cell r="L189">
            <v>65.183298164328832</v>
          </cell>
          <cell r="M189">
            <v>106.6375399214224</v>
          </cell>
          <cell r="N189">
            <v>59.393266988049653</v>
          </cell>
          <cell r="O189">
            <v>24.823356327488671</v>
          </cell>
          <cell r="P189">
            <v>29.910767537764517</v>
          </cell>
          <cell r="Q189">
            <v>28.2146460266272</v>
          </cell>
          <cell r="R189">
            <v>27.039674956099564</v>
          </cell>
          <cell r="S189">
            <v>27.607619680233512</v>
          </cell>
          <cell r="T189">
            <v>27.260213587913693</v>
          </cell>
        </row>
        <row r="190">
          <cell r="D190" t="str">
            <v/>
          </cell>
          <cell r="E190">
            <v>16.072179718682477</v>
          </cell>
          <cell r="F190">
            <v>16.311895573389645</v>
          </cell>
          <cell r="G190">
            <v>14.355316964040766</v>
          </cell>
          <cell r="H190">
            <v>12.365365875358266</v>
          </cell>
          <cell r="I190">
            <v>11.36691680628911</v>
          </cell>
          <cell r="J190">
            <v>10.905092457341565</v>
          </cell>
          <cell r="K190">
            <v>10.003371270172794</v>
          </cell>
          <cell r="L190">
            <v>9.9554148518976451</v>
          </cell>
          <cell r="M190">
            <v>9.8668439756392896</v>
          </cell>
          <cell r="N190">
            <v>9.8668324416144753</v>
          </cell>
          <cell r="O190">
            <v>3.8644726073744211</v>
          </cell>
          <cell r="P190">
            <v>3.8539530188475419</v>
          </cell>
          <cell r="Q190">
            <v>3.8667446751472254</v>
          </cell>
          <cell r="R190">
            <v>3.8667555001503255</v>
          </cell>
          <cell r="S190">
            <v>3.8667569239191999</v>
          </cell>
          <cell r="T190">
            <v>3.8667582772085782</v>
          </cell>
        </row>
        <row r="206">
          <cell r="D206" t="str">
            <v/>
          </cell>
          <cell r="E206">
            <v>11.095350866259501</v>
          </cell>
          <cell r="F206">
            <v>18.466395034097541</v>
          </cell>
          <cell r="G206">
            <v>115.57600032366382</v>
          </cell>
          <cell r="H206">
            <v>6.9870803703129711</v>
          </cell>
          <cell r="I206">
            <v>790.53355704697958</v>
          </cell>
          <cell r="J206">
            <v>1068.9463087248323</v>
          </cell>
          <cell r="K206">
            <v>517.07962138084622</v>
          </cell>
          <cell r="L206">
            <v>48.037341772151905</v>
          </cell>
          <cell r="M206">
            <v>227.92194092827003</v>
          </cell>
          <cell r="N206">
            <v>248.6350848158875</v>
          </cell>
          <cell r="O206">
            <v>154.48446069469833</v>
          </cell>
          <cell r="P206">
            <v>115.16461748633881</v>
          </cell>
          <cell r="Q206">
            <v>327.0147702407001</v>
          </cell>
          <cell r="R206">
            <v>498.81648745519709</v>
          </cell>
          <cell r="S206">
            <v>292.14370811615794</v>
          </cell>
          <cell r="T206">
            <v>178.34112149532712</v>
          </cell>
        </row>
        <row r="221">
          <cell r="D221" t="str">
            <v/>
          </cell>
          <cell r="E221">
            <v>95.320131876724162</v>
          </cell>
          <cell r="F221">
            <v>48.939087280436695</v>
          </cell>
          <cell r="G221">
            <v>47.350329433646422</v>
          </cell>
          <cell r="H221">
            <v>45.973405484560161</v>
          </cell>
          <cell r="I221">
            <v>50.184901224917738</v>
          </cell>
          <cell r="J221">
            <v>44.866535323249536</v>
          </cell>
          <cell r="K221">
            <v>28.138817554902118</v>
          </cell>
          <cell r="L221">
            <v>19.180149791790072</v>
          </cell>
          <cell r="M221">
            <v>13.664457437430212</v>
          </cell>
          <cell r="N221">
            <v>9.3581812422129431</v>
          </cell>
          <cell r="O221">
            <v>7.1940071854640486</v>
          </cell>
          <cell r="P221">
            <v>5.432421736672806</v>
          </cell>
          <cell r="Q221">
            <v>3.8952183132374958</v>
          </cell>
          <cell r="R221">
            <v>3.06312648237575</v>
          </cell>
          <cell r="S221">
            <v>2.4331885525541073</v>
          </cell>
          <cell r="T221">
            <v>1.8488243917885638</v>
          </cell>
        </row>
        <row r="245">
          <cell r="D245">
            <v>0</v>
          </cell>
          <cell r="E245">
            <v>-317.49199999999985</v>
          </cell>
          <cell r="F245">
            <v>-1507.6010000000001</v>
          </cell>
          <cell r="G245">
            <v>-638.08899999999994</v>
          </cell>
          <cell r="H245">
            <v>-526.07100000000003</v>
          </cell>
          <cell r="I245">
            <v>-2561.52</v>
          </cell>
          <cell r="J245">
            <v>-4161.4199999999992</v>
          </cell>
          <cell r="K245">
            <v>-1386.63</v>
          </cell>
          <cell r="L245">
            <v>-11208.899999999998</v>
          </cell>
          <cell r="M245">
            <v>-45226</v>
          </cell>
          <cell r="N245">
            <v>-76934.5</v>
          </cell>
          <cell r="O245">
            <v>-96386.7</v>
          </cell>
          <cell r="P245">
            <v>-118141.5</v>
          </cell>
          <cell r="Q245">
            <v>-149650.30000000002</v>
          </cell>
          <cell r="R245">
            <v>-179471.9</v>
          </cell>
          <cell r="S245">
            <v>-218766.8</v>
          </cell>
          <cell r="T245">
            <v>-253638.9</v>
          </cell>
        </row>
        <row r="247">
          <cell r="D247" t="e">
            <v>#VALUE!</v>
          </cell>
          <cell r="E247">
            <v>853.99816696648827</v>
          </cell>
          <cell r="F247">
            <v>958.32014851146016</v>
          </cell>
          <cell r="G247">
            <v>1712.8811064379215</v>
          </cell>
          <cell r="H247">
            <v>794.69542470074452</v>
          </cell>
          <cell r="I247">
            <v>1460.0384545089892</v>
          </cell>
          <cell r="J247">
            <v>5510.2024790801952</v>
          </cell>
          <cell r="K247">
            <v>6565.6375368305871</v>
          </cell>
          <cell r="L247">
            <v>15037.84490103473</v>
          </cell>
          <cell r="M247">
            <v>44613.841759559684</v>
          </cell>
          <cell r="N247">
            <v>44705.781851184656</v>
          </cell>
          <cell r="O247">
            <v>27453.812452951541</v>
          </cell>
          <cell r="P247">
            <v>40768.098470715646</v>
          </cell>
          <cell r="Q247">
            <v>49155.214968747619</v>
          </cell>
          <cell r="R247">
            <v>55371.405564083434</v>
          </cell>
          <cell r="S247">
            <v>69231.7785026317</v>
          </cell>
          <cell r="T247">
            <v>69435.541171510631</v>
          </cell>
        </row>
        <row r="248">
          <cell r="D248">
            <v>0</v>
          </cell>
          <cell r="E248">
            <v>3278.3955000000005</v>
          </cell>
          <cell r="F248">
            <v>6519.2654999999995</v>
          </cell>
          <cell r="G248">
            <v>6562.0824999999995</v>
          </cell>
          <cell r="H248">
            <v>6367.0540000000001</v>
          </cell>
          <cell r="I248">
            <v>6346.4364999999998</v>
          </cell>
          <cell r="J248">
            <v>7759.9449999999997</v>
          </cell>
          <cell r="K248">
            <v>13680.055</v>
          </cell>
          <cell r="L248">
            <v>18811.205000000002</v>
          </cell>
          <cell r="M248">
            <v>23943.45</v>
          </cell>
          <cell r="N248">
            <v>35166.050000000003</v>
          </cell>
          <cell r="O248">
            <v>46879.649999999994</v>
          </cell>
          <cell r="P248">
            <v>62451.8</v>
          </cell>
          <cell r="Q248">
            <v>77032.450000000012</v>
          </cell>
          <cell r="R248">
            <v>82733.95</v>
          </cell>
          <cell r="S248">
            <v>91534.699999999983</v>
          </cell>
          <cell r="T248">
            <v>108097.24999999999</v>
          </cell>
        </row>
        <row r="249">
          <cell r="D249">
            <v>0</v>
          </cell>
          <cell r="E249">
            <v>6859.9075000000012</v>
          </cell>
          <cell r="F249">
            <v>14438.577499999999</v>
          </cell>
          <cell r="G249">
            <v>15140.574499999999</v>
          </cell>
          <cell r="H249">
            <v>14487.359499999999</v>
          </cell>
          <cell r="I249">
            <v>13908.92</v>
          </cell>
          <cell r="J249">
            <v>20119.440000000002</v>
          </cell>
          <cell r="K249">
            <v>29480.52</v>
          </cell>
          <cell r="L249">
            <v>40506.345000000001</v>
          </cell>
          <cell r="M249">
            <v>67936</v>
          </cell>
          <cell r="N249">
            <v>109807.7</v>
          </cell>
          <cell r="O249">
            <v>145663.9</v>
          </cell>
          <cell r="P249">
            <v>180737.75</v>
          </cell>
          <cell r="Q249">
            <v>226372.15000000002</v>
          </cell>
          <cell r="R249">
            <v>268859.8</v>
          </cell>
          <cell r="S249">
            <v>314892.59999999998</v>
          </cell>
          <cell r="T249">
            <v>369705.50499999995</v>
          </cell>
        </row>
        <row r="250">
          <cell r="D250">
            <v>0</v>
          </cell>
          <cell r="E250">
            <v>4898.4755000000005</v>
          </cell>
          <cell r="F250">
            <v>10119.942500000001</v>
          </cell>
          <cell r="G250">
            <v>11022.7585</v>
          </cell>
          <cell r="H250">
            <v>10555.617000000002</v>
          </cell>
          <cell r="I250">
            <v>9548.5760000000009</v>
          </cell>
          <cell r="J250">
            <v>12328.619999999999</v>
          </cell>
          <cell r="K250">
            <v>17923.084999999999</v>
          </cell>
          <cell r="L250">
            <v>27537.601000000002</v>
          </cell>
          <cell r="M250">
            <v>55284.171000000002</v>
          </cell>
          <cell r="N250">
            <v>97376.22099999999</v>
          </cell>
          <cell r="O250">
            <v>131028.821</v>
          </cell>
          <cell r="P250">
            <v>162407.73549999998</v>
          </cell>
          <cell r="Q250">
            <v>203285.8</v>
          </cell>
          <cell r="R250">
            <v>247072.25</v>
          </cell>
          <cell r="S250">
            <v>272312.59999999998</v>
          </cell>
          <cell r="T250">
            <v>279312.59999999998</v>
          </cell>
        </row>
        <row r="251">
          <cell r="D251">
            <v>0</v>
          </cell>
          <cell r="E251">
            <v>10736.510000000002</v>
          </cell>
          <cell r="F251">
            <v>10593.380000000001</v>
          </cell>
          <cell r="G251">
            <v>11659.207</v>
          </cell>
          <cell r="H251">
            <v>10905.468000000001</v>
          </cell>
          <cell r="I251">
            <v>10973.411</v>
          </cell>
          <cell r="J251">
            <v>21803.078999999998</v>
          </cell>
          <cell r="K251">
            <v>27571.800999999999</v>
          </cell>
          <cell r="L251">
            <v>42291.800999999999</v>
          </cell>
          <cell r="M251">
            <v>79280.770999999993</v>
          </cell>
          <cell r="N251">
            <v>123082.571</v>
          </cell>
          <cell r="O251">
            <v>149251.27099999998</v>
          </cell>
          <cell r="P251">
            <v>188956.69999999998</v>
          </cell>
          <cell r="Q251">
            <v>234782.8</v>
          </cell>
          <cell r="R251">
            <v>279904.59999999998</v>
          </cell>
          <cell r="S251">
            <v>288560.19999999995</v>
          </cell>
          <cell r="T251">
            <v>299450.59999999998</v>
          </cell>
        </row>
        <row r="252">
          <cell r="D252">
            <v>0</v>
          </cell>
          <cell r="E252">
            <v>5368.255000000001</v>
          </cell>
          <cell r="F252">
            <v>10664.945000000002</v>
          </cell>
          <cell r="G252">
            <v>11126.2935</v>
          </cell>
          <cell r="H252">
            <v>11282.337500000001</v>
          </cell>
          <cell r="I252">
            <v>10939.4395</v>
          </cell>
          <cell r="J252">
            <v>16388.244999999999</v>
          </cell>
          <cell r="K252">
            <v>24687.439999999999</v>
          </cell>
          <cell r="L252">
            <v>34931.800999999999</v>
          </cell>
          <cell r="M252">
            <v>60786.285999999993</v>
          </cell>
          <cell r="N252">
            <v>101181.671</v>
          </cell>
          <cell r="O252">
            <v>136166.92099999997</v>
          </cell>
          <cell r="P252">
            <v>169103.98549999998</v>
          </cell>
          <cell r="Q252">
            <v>211869.75</v>
          </cell>
          <cell r="R252">
            <v>257343.69999999998</v>
          </cell>
          <cell r="S252">
            <v>284232.39999999997</v>
          </cell>
          <cell r="T252">
            <v>294005.39999999997</v>
          </cell>
        </row>
        <row r="254">
          <cell r="D254">
            <v>0</v>
          </cell>
          <cell r="E254">
            <v>4739.7295000000013</v>
          </cell>
          <cell r="F254">
            <v>9207.3954999999987</v>
          </cell>
          <cell r="G254">
            <v>9534.6969999999965</v>
          </cell>
          <cell r="H254">
            <v>9822.7019999999993</v>
          </cell>
          <cell r="I254">
            <v>8957.8260000000009</v>
          </cell>
          <cell r="J254">
            <v>9984.005000000001</v>
          </cell>
          <cell r="K254">
            <v>16017.8195875</v>
          </cell>
          <cell r="L254">
            <v>22987.319587500002</v>
          </cell>
          <cell r="M254">
            <v>29776.75</v>
          </cell>
          <cell r="N254">
            <v>40090.549999999988</v>
          </cell>
          <cell r="O254">
            <v>49447.049999999988</v>
          </cell>
          <cell r="P254">
            <v>61476.750000000015</v>
          </cell>
          <cell r="Q254">
            <v>77648.75</v>
          </cell>
          <cell r="R254">
            <v>89006.194999999978</v>
          </cell>
          <cell r="S254">
            <v>95899.81539041092</v>
          </cell>
          <cell r="T254">
            <v>107349.42371027393</v>
          </cell>
        </row>
        <row r="255">
          <cell r="D255">
            <v>452109.13300000003</v>
          </cell>
          <cell r="E255">
            <v>451791.641</v>
          </cell>
          <cell r="F255">
            <v>450601.53200000001</v>
          </cell>
          <cell r="G255">
            <v>451471.04400000005</v>
          </cell>
          <cell r="H255">
            <v>451583.06200000003</v>
          </cell>
          <cell r="I255">
            <v>449547.61300000001</v>
          </cell>
          <cell r="J255">
            <v>447947.71300000005</v>
          </cell>
          <cell r="K255">
            <v>450722.50300000003</v>
          </cell>
          <cell r="L255">
            <v>440900.23300000001</v>
          </cell>
          <cell r="M255">
            <v>406883.13300000003</v>
          </cell>
          <cell r="N255">
            <v>375174.63300000003</v>
          </cell>
          <cell r="O255">
            <v>355722.43300000002</v>
          </cell>
          <cell r="P255">
            <v>333967.63300000003</v>
          </cell>
          <cell r="Q255">
            <v>302458.83299999998</v>
          </cell>
          <cell r="R255">
            <v>272637.23300000001</v>
          </cell>
          <cell r="S255">
            <v>233342.33300000004</v>
          </cell>
          <cell r="T255">
            <v>198470.23300000004</v>
          </cell>
        </row>
        <row r="256">
          <cell r="D256">
            <v>0.14000000000000001</v>
          </cell>
          <cell r="E256">
            <v>0.13</v>
          </cell>
          <cell r="F256">
            <v>0.125</v>
          </cell>
          <cell r="G256">
            <v>0.12</v>
          </cell>
          <cell r="H256">
            <v>0.12</v>
          </cell>
          <cell r="I256">
            <v>0.115</v>
          </cell>
          <cell r="J256">
            <v>0.11</v>
          </cell>
          <cell r="K256">
            <v>0.105</v>
          </cell>
          <cell r="L256">
            <v>0.105</v>
          </cell>
          <cell r="M256">
            <v>0.105</v>
          </cell>
          <cell r="N256">
            <v>0.105</v>
          </cell>
        </row>
        <row r="257">
          <cell r="D257">
            <v>0</v>
          </cell>
          <cell r="E257">
            <v>0</v>
          </cell>
          <cell r="F257">
            <v>0</v>
          </cell>
          <cell r="G257">
            <v>0</v>
          </cell>
          <cell r="H257">
            <v>0</v>
          </cell>
          <cell r="I257">
            <v>0</v>
          </cell>
          <cell r="J257">
            <v>0</v>
          </cell>
          <cell r="K257">
            <v>0</v>
          </cell>
          <cell r="L257">
            <v>0</v>
          </cell>
          <cell r="M257">
            <v>0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  <cell r="T257">
            <v>0</v>
          </cell>
        </row>
        <row r="258">
          <cell r="D258">
            <v>0.14000000000000001</v>
          </cell>
          <cell r="E258">
            <v>0.13</v>
          </cell>
          <cell r="F258">
            <v>0.125</v>
          </cell>
          <cell r="G258">
            <v>0.12</v>
          </cell>
          <cell r="H258">
            <v>0.12</v>
          </cell>
          <cell r="I258">
            <v>0.115</v>
          </cell>
          <cell r="J258">
            <v>0.11</v>
          </cell>
          <cell r="K258">
            <v>0.105</v>
          </cell>
          <cell r="L258">
            <v>0.105</v>
          </cell>
          <cell r="M258">
            <v>0.105</v>
          </cell>
          <cell r="N258">
            <v>0.105</v>
          </cell>
          <cell r="O258">
            <v>0</v>
          </cell>
          <cell r="P258">
            <v>0</v>
          </cell>
          <cell r="Q258">
            <v>0</v>
          </cell>
          <cell r="R258">
            <v>0</v>
          </cell>
          <cell r="S258">
            <v>0</v>
          </cell>
          <cell r="T258">
            <v>0</v>
          </cell>
        </row>
        <row r="262">
          <cell r="D262">
            <v>0.163668116</v>
          </cell>
          <cell r="E262">
            <v>0.163668116</v>
          </cell>
          <cell r="F262">
            <v>0.163668116</v>
          </cell>
          <cell r="G262">
            <v>0.14366811600000001</v>
          </cell>
          <cell r="H262">
            <v>0.12366811600000001</v>
          </cell>
          <cell r="I262">
            <v>0.113668116</v>
          </cell>
          <cell r="J262">
            <v>0.10866811600000001</v>
          </cell>
          <cell r="K262">
            <v>9.8668116E-2</v>
          </cell>
          <cell r="L262">
            <v>9.8668116E-2</v>
          </cell>
          <cell r="M262">
            <v>9.8668116E-2</v>
          </cell>
          <cell r="N262">
            <v>9.8668116E-2</v>
          </cell>
          <cell r="O262">
            <v>3.8668116000000002E-2</v>
          </cell>
          <cell r="P262">
            <v>3.8668116000000002E-2</v>
          </cell>
          <cell r="Q262">
            <v>3.8668116000000002E-2</v>
          </cell>
          <cell r="R262">
            <v>3.8668116000000002E-2</v>
          </cell>
          <cell r="S262">
            <v>3.8668116000000002E-2</v>
          </cell>
          <cell r="T262">
            <v>3.8668116000000002E-2</v>
          </cell>
        </row>
        <row r="277">
          <cell r="D277">
            <v>1070</v>
          </cell>
        </row>
        <row r="290">
          <cell r="D290">
            <v>452109.13300000003</v>
          </cell>
        </row>
        <row r="308">
          <cell r="D308" t="e">
            <v>#NAME?</v>
          </cell>
          <cell r="E308" t="e">
            <v>#NAME?</v>
          </cell>
          <cell r="F308" t="e">
            <v>#NAME?</v>
          </cell>
          <cell r="G308" t="e">
            <v>#NAME?</v>
          </cell>
          <cell r="H308" t="e">
            <v>#NAME?</v>
          </cell>
          <cell r="I308" t="e">
            <v>#NAME?</v>
          </cell>
          <cell r="J308" t="e">
            <v>#NAME?</v>
          </cell>
          <cell r="K308" t="e">
            <v>#NAME?</v>
          </cell>
          <cell r="L308" t="e">
            <v>#NAME?</v>
          </cell>
          <cell r="M308" t="e">
            <v>#NAME?</v>
          </cell>
          <cell r="N308" t="e">
            <v>#NAME?</v>
          </cell>
          <cell r="O308" t="e">
            <v>#NAME?</v>
          </cell>
          <cell r="P308" t="e">
            <v>#NAME?</v>
          </cell>
          <cell r="Q308" t="e">
            <v>#NAME?</v>
          </cell>
          <cell r="R308" t="e">
            <v>#NAME?</v>
          </cell>
          <cell r="S308" t="e">
            <v>#NAME?</v>
          </cell>
          <cell r="T308" t="e">
            <v>#NAME?</v>
          </cell>
        </row>
      </sheetData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Instructions"/>
      <sheetName val="Print"/>
      <sheetName val="Selection"/>
      <sheetName val="Checks"/>
      <sheetName val="PL"/>
      <sheetName val="SCH 1"/>
      <sheetName val="SCH 2"/>
      <sheetName val="SCH 3"/>
      <sheetName val="SCH 4"/>
      <sheetName val="BS"/>
      <sheetName val="SCH A"/>
      <sheetName val="SCH B"/>
      <sheetName val="SCH C"/>
      <sheetName val="SCH D"/>
      <sheetName val="SCH E"/>
      <sheetName val="SCH F"/>
      <sheetName val="SCH G"/>
      <sheetName val="SCH H"/>
      <sheetName val="SCH I"/>
      <sheetName val="SCH J"/>
      <sheetName val="SCH K"/>
      <sheetName val="SCH L"/>
      <sheetName val="SCH X"/>
      <sheetName val="CPL"/>
      <sheetName val="CSCH 1"/>
      <sheetName val="CSCH 2"/>
      <sheetName val="CSCH 3"/>
      <sheetName val="CSCH 4"/>
      <sheetName val="CBS"/>
      <sheetName val="CSCH A"/>
      <sheetName val="CSCH B"/>
      <sheetName val="CSCH C"/>
      <sheetName val="CSCH D"/>
      <sheetName val="CSCH E"/>
      <sheetName val="CSCH F"/>
      <sheetName val="CSCH G"/>
      <sheetName val="CSCH H"/>
      <sheetName val="CSCH I"/>
      <sheetName val="CSCH J"/>
      <sheetName val="CSCH K"/>
      <sheetName val="CSCH L"/>
      <sheetName val="CSCH X"/>
      <sheetName val="CA MATRIX"/>
      <sheetName val="TRIAL"/>
    </sheetNames>
    <sheetDataSet>
      <sheetData sheetId="0" refreshError="1"/>
      <sheetData sheetId="1" refreshError="1"/>
      <sheetData sheetId="2" refreshError="1">
        <row r="3">
          <cell r="L3">
            <v>2004</v>
          </cell>
          <cell r="R3" t="str">
            <v>Apr</v>
          </cell>
          <cell r="S3" t="str">
            <v>April</v>
          </cell>
          <cell r="T3" t="str">
            <v>30th</v>
          </cell>
          <cell r="U3" t="str">
            <v>04</v>
          </cell>
        </row>
        <row r="4">
          <cell r="R4" t="str">
            <v>May</v>
          </cell>
          <cell r="S4" t="str">
            <v>May</v>
          </cell>
          <cell r="T4" t="str">
            <v>31st</v>
          </cell>
          <cell r="U4" t="str">
            <v>05</v>
          </cell>
        </row>
        <row r="5">
          <cell r="R5" t="str">
            <v>Jun</v>
          </cell>
          <cell r="S5" t="str">
            <v>June</v>
          </cell>
          <cell r="T5" t="str">
            <v>30th</v>
          </cell>
          <cell r="U5" t="str">
            <v>06</v>
          </cell>
        </row>
        <row r="6">
          <cell r="R6" t="str">
            <v>Jul</v>
          </cell>
          <cell r="S6" t="str">
            <v>July</v>
          </cell>
          <cell r="T6" t="str">
            <v>31st</v>
          </cell>
          <cell r="U6" t="str">
            <v>07</v>
          </cell>
        </row>
        <row r="7">
          <cell r="R7" t="str">
            <v>Aug</v>
          </cell>
          <cell r="S7" t="str">
            <v>August</v>
          </cell>
          <cell r="T7" t="str">
            <v>31st</v>
          </cell>
          <cell r="U7" t="str">
            <v>08</v>
          </cell>
        </row>
        <row r="8">
          <cell r="R8" t="str">
            <v>Sep</v>
          </cell>
          <cell r="S8" t="str">
            <v>September</v>
          </cell>
          <cell r="T8" t="str">
            <v>30th</v>
          </cell>
          <cell r="U8" t="str">
            <v>09</v>
          </cell>
        </row>
        <row r="9">
          <cell r="R9" t="str">
            <v>Oct</v>
          </cell>
          <cell r="S9" t="str">
            <v>October</v>
          </cell>
          <cell r="T9" t="str">
            <v>31st</v>
          </cell>
          <cell r="U9" t="str">
            <v>10</v>
          </cell>
        </row>
        <row r="10">
          <cell r="E10" t="str">
            <v>ACTUAL_IGAAP_MTD</v>
          </cell>
          <cell r="R10" t="str">
            <v>Nov</v>
          </cell>
          <cell r="S10" t="str">
            <v>November</v>
          </cell>
          <cell r="T10" t="str">
            <v>30th</v>
          </cell>
          <cell r="U10" t="str">
            <v>11</v>
          </cell>
        </row>
        <row r="11">
          <cell r="R11" t="str">
            <v>Dec</v>
          </cell>
          <cell r="S11" t="str">
            <v>December</v>
          </cell>
          <cell r="T11" t="str">
            <v>31st</v>
          </cell>
          <cell r="U11" t="str">
            <v>12</v>
          </cell>
        </row>
        <row r="12">
          <cell r="E12">
            <v>2009</v>
          </cell>
          <cell r="R12" t="str">
            <v>Jan</v>
          </cell>
          <cell r="S12" t="str">
            <v>January</v>
          </cell>
          <cell r="T12" t="str">
            <v>31st</v>
          </cell>
          <cell r="U12" t="str">
            <v>01</v>
          </cell>
        </row>
        <row r="13">
          <cell r="R13" t="str">
            <v>Feb</v>
          </cell>
          <cell r="S13" t="str">
            <v>February</v>
          </cell>
          <cell r="T13" t="str">
            <v>28th</v>
          </cell>
          <cell r="U13" t="str">
            <v>02</v>
          </cell>
        </row>
        <row r="14">
          <cell r="E14" t="str">
            <v>Mar</v>
          </cell>
          <cell r="R14" t="str">
            <v>Mar</v>
          </cell>
          <cell r="S14" t="str">
            <v>March</v>
          </cell>
          <cell r="T14" t="str">
            <v>31st</v>
          </cell>
          <cell r="U14" t="str">
            <v>03</v>
          </cell>
        </row>
        <row r="15">
          <cell r="N15" t="str">
            <v>Q1</v>
          </cell>
        </row>
        <row r="16">
          <cell r="N16" t="str">
            <v>Q2</v>
          </cell>
        </row>
        <row r="17">
          <cell r="N17" t="str">
            <v>Q3</v>
          </cell>
        </row>
        <row r="18">
          <cell r="N18" t="str">
            <v>Q4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>
        <row r="1">
          <cell r="A1" t="str">
            <v>CONSOLIDATED ADJUSTMENT TRIAL BALANCE</v>
          </cell>
          <cell r="C1" t="str">
            <v>Adjustments</v>
          </cell>
          <cell r="D1" t="str">
            <v>Consol</v>
          </cell>
        </row>
        <row r="2">
          <cell r="A2" t="str">
            <v>Hyperion GL</v>
          </cell>
          <cell r="B2" t="str">
            <v>Scenario#ACTUAL_IGAAP_MTD; Year#2009; Period#Mar</v>
          </cell>
          <cell r="C2" t="str">
            <v>TSL</v>
          </cell>
          <cell r="D2" t="str">
            <v>TSL</v>
          </cell>
        </row>
        <row r="3">
          <cell r="A3" t="str">
            <v>BalanceSheet</v>
          </cell>
          <cell r="B3" t="str">
            <v>Balance Sheet</v>
          </cell>
          <cell r="C3">
            <v>0</v>
          </cell>
          <cell r="D3">
            <v>0</v>
          </cell>
        </row>
        <row r="4">
          <cell r="A4" t="str">
            <v>1000000000</v>
          </cell>
          <cell r="B4" t="str">
            <v>Application of Funds</v>
          </cell>
          <cell r="C4">
            <v>0</v>
          </cell>
          <cell r="D4">
            <v>0</v>
          </cell>
        </row>
        <row r="5">
          <cell r="A5" t="str">
            <v>1100000000</v>
          </cell>
          <cell r="B5" t="str">
            <v>Fixed assets</v>
          </cell>
          <cell r="C5">
            <v>0</v>
          </cell>
          <cell r="D5">
            <v>0</v>
          </cell>
        </row>
        <row r="6">
          <cell r="A6" t="str">
            <v>1101000000</v>
          </cell>
          <cell r="B6" t="str">
            <v>Gross Block</v>
          </cell>
          <cell r="C6">
            <v>0</v>
          </cell>
          <cell r="D6">
            <v>0</v>
          </cell>
        </row>
        <row r="7">
          <cell r="A7" t="str">
            <v>1102000000</v>
          </cell>
          <cell r="B7" t="str">
            <v>Accumulated Impairment</v>
          </cell>
          <cell r="C7">
            <v>0</v>
          </cell>
          <cell r="D7">
            <v>0</v>
          </cell>
        </row>
        <row r="8">
          <cell r="A8" t="str">
            <v>1103000000</v>
          </cell>
          <cell r="B8" t="str">
            <v>Accumulated Depreciation</v>
          </cell>
          <cell r="C8">
            <v>0</v>
          </cell>
          <cell r="D8">
            <v>0</v>
          </cell>
        </row>
        <row r="9">
          <cell r="A9" t="str">
            <v>1200000000</v>
          </cell>
          <cell r="B9" t="str">
            <v>Investments</v>
          </cell>
          <cell r="C9">
            <v>0</v>
          </cell>
          <cell r="D9">
            <v>0</v>
          </cell>
        </row>
        <row r="10">
          <cell r="A10" t="str">
            <v>1201000000</v>
          </cell>
          <cell r="B10" t="str">
            <v>Long Term Investments</v>
          </cell>
          <cell r="C10">
            <v>0</v>
          </cell>
          <cell r="D10">
            <v>0</v>
          </cell>
        </row>
        <row r="11">
          <cell r="A11" t="str">
            <v>1202000000</v>
          </cell>
          <cell r="B11" t="str">
            <v>Current Investments</v>
          </cell>
          <cell r="C11">
            <v>0</v>
          </cell>
          <cell r="D11">
            <v>0</v>
          </cell>
        </row>
        <row r="12">
          <cell r="A12" t="str">
            <v>1203000000</v>
          </cell>
          <cell r="B12" t="str">
            <v>Investment Properties</v>
          </cell>
          <cell r="C12">
            <v>0</v>
          </cell>
          <cell r="D12">
            <v>0</v>
          </cell>
        </row>
        <row r="13">
          <cell r="A13" t="str">
            <v>1300000000</v>
          </cell>
          <cell r="B13" t="str">
            <v>Goodwill On Consolidation</v>
          </cell>
          <cell r="C13">
            <v>0</v>
          </cell>
          <cell r="D13">
            <v>0</v>
          </cell>
        </row>
        <row r="14">
          <cell r="A14" t="str">
            <v>1400000000</v>
          </cell>
          <cell r="B14" t="str">
            <v>Purchased goodwill</v>
          </cell>
          <cell r="C14">
            <v>0</v>
          </cell>
          <cell r="D14">
            <v>0</v>
          </cell>
        </row>
        <row r="15">
          <cell r="A15" t="str">
            <v>1450000000</v>
          </cell>
          <cell r="B15" t="str">
            <v>Deferred Tax Asset</v>
          </cell>
          <cell r="C15">
            <v>0</v>
          </cell>
          <cell r="D15">
            <v>0</v>
          </cell>
        </row>
        <row r="16">
          <cell r="A16" t="str">
            <v>1500000000</v>
          </cell>
          <cell r="B16" t="str">
            <v>Net Current assets</v>
          </cell>
          <cell r="C16">
            <v>0</v>
          </cell>
          <cell r="D16">
            <v>0</v>
          </cell>
        </row>
        <row r="17">
          <cell r="A17" t="str">
            <v>1501000000</v>
          </cell>
          <cell r="B17" t="str">
            <v>Current assets</v>
          </cell>
          <cell r="C17">
            <v>0</v>
          </cell>
          <cell r="D17">
            <v>0</v>
          </cell>
        </row>
        <row r="18">
          <cell r="A18" t="str">
            <v>1501010000</v>
          </cell>
          <cell r="B18" t="str">
            <v>Stores and spare parts at Cost</v>
          </cell>
          <cell r="C18">
            <v>0</v>
          </cell>
          <cell r="D18">
            <v>0</v>
          </cell>
        </row>
        <row r="19">
          <cell r="A19" t="str">
            <v>1501020000</v>
          </cell>
          <cell r="B19" t="str">
            <v>Stock in Trade</v>
          </cell>
          <cell r="C19">
            <v>0</v>
          </cell>
          <cell r="D19">
            <v>0</v>
          </cell>
        </row>
        <row r="20">
          <cell r="A20" t="str">
            <v>1501020010</v>
          </cell>
          <cell r="B20" t="str">
            <v>Finished and semi-finished products</v>
          </cell>
          <cell r="C20">
            <v>0</v>
          </cell>
          <cell r="D20">
            <v>154166710.13999999</v>
          </cell>
        </row>
        <row r="21">
          <cell r="A21" t="str">
            <v>1501020020</v>
          </cell>
          <cell r="B21" t="str">
            <v>Work-in-Progress</v>
          </cell>
          <cell r="C21">
            <v>0</v>
          </cell>
          <cell r="D21">
            <v>0</v>
          </cell>
        </row>
        <row r="22">
          <cell r="A22" t="str">
            <v>1501020030</v>
          </cell>
          <cell r="B22" t="str">
            <v>Raw Materials Stock</v>
          </cell>
          <cell r="C22">
            <v>0</v>
          </cell>
          <cell r="D22">
            <v>-154166710.13999999</v>
          </cell>
        </row>
        <row r="23">
          <cell r="A23" t="str">
            <v>1501030000</v>
          </cell>
          <cell r="B23" t="str">
            <v>Sundry Debtors</v>
          </cell>
          <cell r="C23">
            <v>0</v>
          </cell>
          <cell r="D23">
            <v>0</v>
          </cell>
        </row>
        <row r="24">
          <cell r="A24" t="str">
            <v>1501030100</v>
          </cell>
          <cell r="B24" t="str">
            <v>Sundry Debtors outstanding over six months</v>
          </cell>
          <cell r="C24">
            <v>0</v>
          </cell>
          <cell r="D24">
            <v>0</v>
          </cell>
        </row>
        <row r="25">
          <cell r="A25" t="str">
            <v>1501030200</v>
          </cell>
          <cell r="B25" t="str">
            <v>Sundry Debtors Others</v>
          </cell>
          <cell r="C25">
            <v>0</v>
          </cell>
          <cell r="D25">
            <v>0</v>
          </cell>
        </row>
        <row r="26">
          <cell r="A26" t="str">
            <v>1501030300</v>
          </cell>
          <cell r="B26" t="str">
            <v>Provision for Doubtful Debts</v>
          </cell>
          <cell r="C26">
            <v>0</v>
          </cell>
          <cell r="D26">
            <v>0</v>
          </cell>
        </row>
        <row r="27">
          <cell r="A27" t="str">
            <v>1501040000</v>
          </cell>
          <cell r="B27" t="str">
            <v>Interest accrued on Investments</v>
          </cell>
          <cell r="C27">
            <v>0</v>
          </cell>
          <cell r="D27">
            <v>0</v>
          </cell>
        </row>
        <row r="28">
          <cell r="A28" t="str">
            <v>1501050000</v>
          </cell>
          <cell r="B28" t="str">
            <v>Cash and Bank Balances</v>
          </cell>
          <cell r="C28">
            <v>0</v>
          </cell>
          <cell r="D28">
            <v>0</v>
          </cell>
        </row>
        <row r="29">
          <cell r="A29" t="str">
            <v>1501050100</v>
          </cell>
          <cell r="B29" t="str">
            <v>Cash on hand (including cheques on hand)</v>
          </cell>
          <cell r="C29">
            <v>0</v>
          </cell>
          <cell r="D29">
            <v>0</v>
          </cell>
        </row>
        <row r="30">
          <cell r="A30" t="str">
            <v>1501050110</v>
          </cell>
          <cell r="B30" t="str">
            <v>Cash on hand</v>
          </cell>
          <cell r="C30">
            <v>0</v>
          </cell>
          <cell r="D30">
            <v>0</v>
          </cell>
        </row>
        <row r="31">
          <cell r="A31" t="str">
            <v>1501050120</v>
          </cell>
          <cell r="B31" t="str">
            <v>Cheques on hand</v>
          </cell>
          <cell r="C31">
            <v>0</v>
          </cell>
          <cell r="D31">
            <v>0</v>
          </cell>
        </row>
        <row r="32">
          <cell r="A32" t="str">
            <v>1501050200</v>
          </cell>
          <cell r="B32" t="str">
            <v>Remittance in transit</v>
          </cell>
          <cell r="C32">
            <v>0</v>
          </cell>
          <cell r="D32">
            <v>0</v>
          </cell>
        </row>
        <row r="33">
          <cell r="A33" t="str">
            <v>1501050300</v>
          </cell>
          <cell r="B33" t="str">
            <v>Current Accounts with Scheduled Banks</v>
          </cell>
          <cell r="C33">
            <v>0</v>
          </cell>
          <cell r="D33">
            <v>0</v>
          </cell>
        </row>
        <row r="34">
          <cell r="A34" t="str">
            <v>1501050400</v>
          </cell>
          <cell r="B34" t="str">
            <v>Current Accounts with Other Banks</v>
          </cell>
          <cell r="C34">
            <v>0</v>
          </cell>
          <cell r="D34">
            <v>0</v>
          </cell>
        </row>
        <row r="35">
          <cell r="A35" t="str">
            <v>1501050500</v>
          </cell>
          <cell r="B35" t="str">
            <v>Deposit Accounts with Scheduled Banks</v>
          </cell>
          <cell r="C35">
            <v>0</v>
          </cell>
          <cell r="D35">
            <v>0</v>
          </cell>
        </row>
        <row r="36">
          <cell r="A36" t="str">
            <v>1501050600</v>
          </cell>
          <cell r="B36" t="str">
            <v>Deposit Accounts with Other Banks</v>
          </cell>
          <cell r="C36">
            <v>0</v>
          </cell>
          <cell r="D36">
            <v>0</v>
          </cell>
        </row>
        <row r="37">
          <cell r="A37" t="str">
            <v>1502000000</v>
          </cell>
          <cell r="B37" t="str">
            <v>Loans and Advances</v>
          </cell>
          <cell r="C37">
            <v>0</v>
          </cell>
          <cell r="D37">
            <v>0</v>
          </cell>
        </row>
        <row r="38">
          <cell r="A38" t="str">
            <v>1502010000</v>
          </cell>
          <cell r="B38" t="str">
            <v>Advance with Public Bodies</v>
          </cell>
          <cell r="C38">
            <v>0</v>
          </cell>
          <cell r="D38">
            <v>0</v>
          </cell>
        </row>
        <row r="39">
          <cell r="A39" t="str">
            <v>1502015000</v>
          </cell>
          <cell r="B39" t="str">
            <v>Advance against Equity</v>
          </cell>
          <cell r="C39">
            <v>0</v>
          </cell>
          <cell r="D39">
            <v>0</v>
          </cell>
        </row>
        <row r="40">
          <cell r="A40" t="str">
            <v>1502020000</v>
          </cell>
          <cell r="B40" t="str">
            <v>Other Advances</v>
          </cell>
          <cell r="C40">
            <v>0</v>
          </cell>
          <cell r="D40">
            <v>0</v>
          </cell>
        </row>
        <row r="41">
          <cell r="A41" t="str">
            <v>1502030000</v>
          </cell>
          <cell r="B41" t="str">
            <v>Advances and Loans to Subsidiary Companies</v>
          </cell>
          <cell r="C41">
            <v>0</v>
          </cell>
          <cell r="D41">
            <v>0</v>
          </cell>
        </row>
        <row r="42">
          <cell r="A42" t="str">
            <v>1502040000</v>
          </cell>
          <cell r="B42" t="str">
            <v>Advance payment against taxes</v>
          </cell>
          <cell r="C42">
            <v>0</v>
          </cell>
          <cell r="D42">
            <v>0</v>
          </cell>
        </row>
        <row r="43">
          <cell r="A43" t="str">
            <v>1502050100</v>
          </cell>
          <cell r="B43" t="str">
            <v>Provision for Doubtful Advances</v>
          </cell>
          <cell r="C43">
            <v>0</v>
          </cell>
          <cell r="D43">
            <v>0</v>
          </cell>
        </row>
        <row r="44">
          <cell r="A44" t="str">
            <v>1503000000</v>
          </cell>
          <cell r="B44" t="str">
            <v>Current Liabilities and Provisions</v>
          </cell>
          <cell r="C44">
            <v>0</v>
          </cell>
          <cell r="D44">
            <v>0</v>
          </cell>
        </row>
        <row r="45">
          <cell r="A45" t="str">
            <v>1503010000</v>
          </cell>
          <cell r="B45" t="str">
            <v>Current Liabilities</v>
          </cell>
          <cell r="C45">
            <v>0</v>
          </cell>
          <cell r="D45">
            <v>0</v>
          </cell>
        </row>
        <row r="46">
          <cell r="A46" t="str">
            <v>1503010100</v>
          </cell>
          <cell r="B46" t="str">
            <v>Sundry Creditors</v>
          </cell>
          <cell r="C46">
            <v>0</v>
          </cell>
          <cell r="D46">
            <v>0</v>
          </cell>
        </row>
        <row r="47">
          <cell r="A47" t="str">
            <v>1503010110</v>
          </cell>
          <cell r="B47" t="str">
            <v>Sundry Creditors for Supplies / Services</v>
          </cell>
          <cell r="C47">
            <v>0</v>
          </cell>
          <cell r="D47">
            <v>0</v>
          </cell>
        </row>
        <row r="48">
          <cell r="A48" t="str">
            <v>1503010140</v>
          </cell>
          <cell r="B48" t="str">
            <v>Sundry Creditors for accrued wages and salaries</v>
          </cell>
          <cell r="C48">
            <v>0</v>
          </cell>
          <cell r="D48">
            <v>0</v>
          </cell>
        </row>
        <row r="49">
          <cell r="A49" t="str">
            <v>1503010150</v>
          </cell>
          <cell r="B49" t="str">
            <v>Sundry Creditors for Other Liabilities</v>
          </cell>
          <cell r="C49">
            <v>0</v>
          </cell>
          <cell r="D49">
            <v>0</v>
          </cell>
        </row>
        <row r="50">
          <cell r="A50" t="str">
            <v>1503010200</v>
          </cell>
          <cell r="B50" t="str">
            <v>Dues to Susidiary Companies</v>
          </cell>
          <cell r="C50">
            <v>0</v>
          </cell>
          <cell r="D50">
            <v>0</v>
          </cell>
        </row>
        <row r="51">
          <cell r="A51" t="str">
            <v>1503010300</v>
          </cell>
          <cell r="B51" t="str">
            <v>Interest accrued but not due</v>
          </cell>
          <cell r="C51">
            <v>0</v>
          </cell>
          <cell r="D51">
            <v>0</v>
          </cell>
        </row>
        <row r="52">
          <cell r="A52" t="str">
            <v>1503010400</v>
          </cell>
          <cell r="B52" t="str">
            <v>Advances received from Customers</v>
          </cell>
          <cell r="C52">
            <v>0</v>
          </cell>
          <cell r="D52">
            <v>0</v>
          </cell>
        </row>
        <row r="53">
          <cell r="A53" t="str">
            <v>1503010500</v>
          </cell>
          <cell r="B53" t="str">
            <v>Liability towards Investor Education &amp; Protection Fund</v>
          </cell>
          <cell r="C53">
            <v>0</v>
          </cell>
          <cell r="D53">
            <v>0</v>
          </cell>
        </row>
        <row r="54">
          <cell r="A54" t="str">
            <v>1503010600</v>
          </cell>
          <cell r="B54" t="str">
            <v>Dividend warrants posted but not encashed</v>
          </cell>
          <cell r="C54">
            <v>0</v>
          </cell>
          <cell r="D54">
            <v>0</v>
          </cell>
        </row>
        <row r="55">
          <cell r="A55" t="str">
            <v>1503020000</v>
          </cell>
          <cell r="B55" t="str">
            <v>Provisions</v>
          </cell>
          <cell r="C55">
            <v>0</v>
          </cell>
          <cell r="D55">
            <v>0</v>
          </cell>
        </row>
        <row r="56">
          <cell r="A56" t="str">
            <v>1503020100</v>
          </cell>
          <cell r="B56" t="str">
            <v>Provision for Employee Benefits</v>
          </cell>
          <cell r="C56">
            <v>0</v>
          </cell>
          <cell r="D56">
            <v>0</v>
          </cell>
        </row>
        <row r="57">
          <cell r="A57" t="str">
            <v>1503020200</v>
          </cell>
          <cell r="B57" t="str">
            <v>Provision for Taxation</v>
          </cell>
          <cell r="C57">
            <v>0</v>
          </cell>
          <cell r="D57">
            <v>0</v>
          </cell>
        </row>
        <row r="58">
          <cell r="A58" t="str">
            <v>1503020300</v>
          </cell>
          <cell r="B58" t="str">
            <v>Proposed Dividends</v>
          </cell>
          <cell r="C58">
            <v>0</v>
          </cell>
          <cell r="D58">
            <v>0</v>
          </cell>
        </row>
        <row r="59">
          <cell r="A59" t="str">
            <v>1503020400</v>
          </cell>
          <cell r="B59" t="str">
            <v>Provision for Fringe Benefit Tax</v>
          </cell>
          <cell r="C59">
            <v>0</v>
          </cell>
          <cell r="D59">
            <v>0</v>
          </cell>
        </row>
        <row r="60">
          <cell r="A60" t="str">
            <v>1503020500</v>
          </cell>
          <cell r="B60" t="str">
            <v>Provision for contingencies &amp; others</v>
          </cell>
          <cell r="C60">
            <v>0</v>
          </cell>
          <cell r="D60">
            <v>0</v>
          </cell>
        </row>
        <row r="61">
          <cell r="A61" t="str">
            <v>1600000000</v>
          </cell>
          <cell r="B61" t="str">
            <v>Miscellaneous Expenditure (to the extent not written off or adjusted)</v>
          </cell>
          <cell r="C61">
            <v>0</v>
          </cell>
          <cell r="D61">
            <v>0</v>
          </cell>
        </row>
        <row r="62">
          <cell r="A62" t="str">
            <v>1601000000</v>
          </cell>
          <cell r="B62" t="str">
            <v>Miscellaneous Expenditure - Employee Separation Compensation</v>
          </cell>
          <cell r="C62">
            <v>0</v>
          </cell>
          <cell r="D62">
            <v>0</v>
          </cell>
        </row>
        <row r="63">
          <cell r="A63" t="str">
            <v>1602000000</v>
          </cell>
          <cell r="B63" t="str">
            <v>Miscellaneous Expenditure - Preliminary Expenditure</v>
          </cell>
          <cell r="C63">
            <v>0</v>
          </cell>
          <cell r="D63">
            <v>0</v>
          </cell>
        </row>
        <row r="64">
          <cell r="A64" t="str">
            <v>1603000000</v>
          </cell>
          <cell r="B64" t="str">
            <v>Miscellaneous Expenditure - Others</v>
          </cell>
          <cell r="C64">
            <v>0</v>
          </cell>
          <cell r="D64">
            <v>0</v>
          </cell>
        </row>
        <row r="65">
          <cell r="A65" t="str">
            <v>1700000000</v>
          </cell>
          <cell r="B65" t="str">
            <v>Profit and Loss Account - Debit Balance</v>
          </cell>
          <cell r="C65">
            <v>0</v>
          </cell>
          <cell r="D65">
            <v>0</v>
          </cell>
        </row>
        <row r="66">
          <cell r="A66" t="str">
            <v>2000000000</v>
          </cell>
          <cell r="B66" t="str">
            <v>Funds employed</v>
          </cell>
          <cell r="C66">
            <v>0</v>
          </cell>
          <cell r="D66">
            <v>0</v>
          </cell>
        </row>
        <row r="67">
          <cell r="A67" t="str">
            <v>2100000000</v>
          </cell>
          <cell r="B67" t="str">
            <v>Shareholders Funds</v>
          </cell>
          <cell r="C67">
            <v>0</v>
          </cell>
          <cell r="D67">
            <v>0</v>
          </cell>
        </row>
        <row r="68">
          <cell r="A68" t="str">
            <v>2101000000</v>
          </cell>
          <cell r="B68" t="str">
            <v>Share Capital</v>
          </cell>
          <cell r="C68">
            <v>0</v>
          </cell>
          <cell r="D68">
            <v>0</v>
          </cell>
        </row>
        <row r="69">
          <cell r="A69" t="str">
            <v>2101010000</v>
          </cell>
          <cell r="B69" t="str">
            <v>Equity Share Capital</v>
          </cell>
          <cell r="C69">
            <v>0</v>
          </cell>
          <cell r="D69">
            <v>0</v>
          </cell>
        </row>
        <row r="70">
          <cell r="A70" t="str">
            <v>2101010010</v>
          </cell>
          <cell r="B70" t="str">
            <v>Equity Share Capital - Paid-up</v>
          </cell>
          <cell r="C70">
            <v>0</v>
          </cell>
          <cell r="D70">
            <v>0</v>
          </cell>
        </row>
        <row r="71">
          <cell r="A71" t="str">
            <v>2101010020</v>
          </cell>
          <cell r="B71" t="str">
            <v>Equity Share Capital - Forfeited Shares</v>
          </cell>
          <cell r="C71">
            <v>0</v>
          </cell>
          <cell r="D71">
            <v>0</v>
          </cell>
        </row>
        <row r="72">
          <cell r="A72" t="str">
            <v>2101020000</v>
          </cell>
          <cell r="B72" t="str">
            <v>Preference Share Capital</v>
          </cell>
          <cell r="C72">
            <v>0</v>
          </cell>
          <cell r="D72">
            <v>0</v>
          </cell>
        </row>
        <row r="73">
          <cell r="A73" t="str">
            <v>2102011000</v>
          </cell>
          <cell r="B73" t="str">
            <v>Share Application Money</v>
          </cell>
          <cell r="C73">
            <v>0</v>
          </cell>
          <cell r="D73">
            <v>0</v>
          </cell>
        </row>
        <row r="74">
          <cell r="A74" t="str">
            <v>2103000000</v>
          </cell>
          <cell r="B74" t="str">
            <v>Share warrants</v>
          </cell>
          <cell r="C74">
            <v>0</v>
          </cell>
          <cell r="D74">
            <v>0</v>
          </cell>
        </row>
        <row r="75">
          <cell r="A75" t="str">
            <v>2104000000</v>
          </cell>
          <cell r="B75" t="str">
            <v>Reserves and Surplus</v>
          </cell>
          <cell r="C75">
            <v>0</v>
          </cell>
          <cell r="D75">
            <v>0</v>
          </cell>
        </row>
        <row r="76">
          <cell r="A76" t="str">
            <v>2104010000</v>
          </cell>
          <cell r="B76" t="str">
            <v>Securities Premium Account</v>
          </cell>
          <cell r="C76">
            <v>0</v>
          </cell>
          <cell r="D76">
            <v>0</v>
          </cell>
        </row>
        <row r="77">
          <cell r="A77" t="str">
            <v>2104015000</v>
          </cell>
          <cell r="B77" t="str">
            <v>Amalgamation Reserve</v>
          </cell>
          <cell r="C77">
            <v>0</v>
          </cell>
          <cell r="D77">
            <v>0</v>
          </cell>
        </row>
        <row r="78">
          <cell r="A78" t="str">
            <v>2104020000</v>
          </cell>
          <cell r="B78" t="str">
            <v>Debenture Redemption Reserve</v>
          </cell>
          <cell r="C78">
            <v>0</v>
          </cell>
          <cell r="D78">
            <v>0</v>
          </cell>
        </row>
        <row r="79">
          <cell r="A79" t="str">
            <v>2104025000</v>
          </cell>
          <cell r="B79" t="str">
            <v>Capital Reserve</v>
          </cell>
          <cell r="C79">
            <v>0</v>
          </cell>
          <cell r="D79">
            <v>0</v>
          </cell>
        </row>
        <row r="80">
          <cell r="A80" t="str">
            <v>2104030000</v>
          </cell>
          <cell r="B80" t="str">
            <v>General Reserve</v>
          </cell>
          <cell r="C80">
            <v>0</v>
          </cell>
          <cell r="D80">
            <v>0</v>
          </cell>
        </row>
        <row r="81">
          <cell r="A81" t="str">
            <v>2104035000</v>
          </cell>
          <cell r="B81" t="str">
            <v>Investment Allowance (Utilised) Reserve</v>
          </cell>
          <cell r="C81">
            <v>0</v>
          </cell>
          <cell r="D81">
            <v>0</v>
          </cell>
        </row>
        <row r="82">
          <cell r="A82" t="str">
            <v>2104040000</v>
          </cell>
          <cell r="B82" t="str">
            <v>Export Profits Reserve</v>
          </cell>
          <cell r="C82">
            <v>0</v>
          </cell>
          <cell r="D82">
            <v>0</v>
          </cell>
        </row>
        <row r="83">
          <cell r="A83" t="str">
            <v>2104045000</v>
          </cell>
          <cell r="B83" t="str">
            <v>Foreign Exchange Fluctuations Reserve</v>
          </cell>
          <cell r="C83">
            <v>0</v>
          </cell>
          <cell r="D83">
            <v>0</v>
          </cell>
        </row>
        <row r="84">
          <cell r="A84" t="str">
            <v>2104046000</v>
          </cell>
          <cell r="B84" t="str">
            <v>Foreign Currency Monetary Item Translation Difference Account</v>
          </cell>
          <cell r="C84">
            <v>0</v>
          </cell>
          <cell r="D84">
            <v>0</v>
          </cell>
        </row>
        <row r="85">
          <cell r="A85" t="str">
            <v>2104050000</v>
          </cell>
          <cell r="B85" t="str">
            <v>Contingency Reserve</v>
          </cell>
          <cell r="C85">
            <v>0</v>
          </cell>
          <cell r="D85">
            <v>0</v>
          </cell>
        </row>
        <row r="86">
          <cell r="A86" t="str">
            <v>2104055000</v>
          </cell>
          <cell r="B86" t="str">
            <v>Capital Redemption Reserve</v>
          </cell>
          <cell r="C86">
            <v>0</v>
          </cell>
          <cell r="D86">
            <v>0</v>
          </cell>
        </row>
        <row r="87">
          <cell r="A87" t="str">
            <v>2104060000</v>
          </cell>
          <cell r="B87" t="str">
            <v>Contributions for Capital Expenditure</v>
          </cell>
          <cell r="C87">
            <v>0</v>
          </cell>
          <cell r="D87">
            <v>0</v>
          </cell>
        </row>
        <row r="88">
          <cell r="A88" t="str">
            <v>2104065000</v>
          </cell>
          <cell r="B88" t="str">
            <v>Debenture Forfeiture Account</v>
          </cell>
          <cell r="C88">
            <v>0</v>
          </cell>
          <cell r="D88">
            <v>0</v>
          </cell>
        </row>
        <row r="89">
          <cell r="A89" t="str">
            <v>2104070000</v>
          </cell>
          <cell r="B89" t="str">
            <v>Revaluation Reserve</v>
          </cell>
          <cell r="C89">
            <v>0</v>
          </cell>
          <cell r="D89">
            <v>0</v>
          </cell>
        </row>
        <row r="90">
          <cell r="A90" t="str">
            <v>2104075000</v>
          </cell>
          <cell r="B90" t="str">
            <v>Profit and Loss Account</v>
          </cell>
          <cell r="C90">
            <v>0</v>
          </cell>
          <cell r="D90">
            <v>0</v>
          </cell>
        </row>
        <row r="91">
          <cell r="A91" t="str">
            <v>2104080000</v>
          </cell>
          <cell r="B91" t="str">
            <v>Capital reserve on consolidation</v>
          </cell>
          <cell r="C91">
            <v>0</v>
          </cell>
          <cell r="D91">
            <v>0</v>
          </cell>
        </row>
        <row r="92">
          <cell r="A92" t="str">
            <v>2104085000</v>
          </cell>
          <cell r="B92" t="str">
            <v>Special Reserve</v>
          </cell>
          <cell r="C92">
            <v>0</v>
          </cell>
          <cell r="D92">
            <v>0</v>
          </cell>
        </row>
        <row r="93">
          <cell r="A93" t="str">
            <v>2104090000</v>
          </cell>
          <cell r="B93" t="str">
            <v>Statutory Reserve</v>
          </cell>
          <cell r="C93">
            <v>0</v>
          </cell>
          <cell r="D93">
            <v>0</v>
          </cell>
        </row>
        <row r="94">
          <cell r="A94" t="str">
            <v>2104095000</v>
          </cell>
          <cell r="B94" t="str">
            <v>Actuarial Gains / (Losses)</v>
          </cell>
          <cell r="C94">
            <v>0</v>
          </cell>
          <cell r="D94">
            <v>0</v>
          </cell>
        </row>
        <row r="95">
          <cell r="A95" t="str">
            <v>2200000000</v>
          </cell>
          <cell r="B95" t="str">
            <v>Minority Interest</v>
          </cell>
          <cell r="C95">
            <v>0</v>
          </cell>
          <cell r="D95">
            <v>0</v>
          </cell>
        </row>
        <row r="96">
          <cell r="A96" t="str">
            <v>2300000000</v>
          </cell>
          <cell r="B96" t="str">
            <v>Loan Funds</v>
          </cell>
          <cell r="C96">
            <v>0</v>
          </cell>
          <cell r="D96">
            <v>0</v>
          </cell>
        </row>
        <row r="97">
          <cell r="A97" t="str">
            <v>2301000000</v>
          </cell>
          <cell r="B97" t="str">
            <v>Secured Loans</v>
          </cell>
          <cell r="C97">
            <v>0</v>
          </cell>
          <cell r="D97">
            <v>0</v>
          </cell>
        </row>
        <row r="98">
          <cell r="A98" t="str">
            <v>2301010000</v>
          </cell>
          <cell r="B98" t="str">
            <v>Secured Loans from Banks and Financial Institutions</v>
          </cell>
          <cell r="C98">
            <v>0</v>
          </cell>
          <cell r="D98">
            <v>0</v>
          </cell>
        </row>
        <row r="99">
          <cell r="A99" t="str">
            <v>2301020000</v>
          </cell>
          <cell r="B99" t="str">
            <v>Joint Plant Committee - Steel Development Fund</v>
          </cell>
          <cell r="C99">
            <v>0</v>
          </cell>
          <cell r="D99">
            <v>0</v>
          </cell>
        </row>
        <row r="100">
          <cell r="A100" t="str">
            <v>2301030000</v>
          </cell>
          <cell r="B100" t="str">
            <v>Privately Placed Non-convertible Debentures - Secured</v>
          </cell>
          <cell r="C100">
            <v>0</v>
          </cell>
          <cell r="D100">
            <v>0</v>
          </cell>
        </row>
        <row r="101">
          <cell r="A101" t="str">
            <v>2301040000</v>
          </cell>
          <cell r="B101" t="str">
            <v>Working Capital Demand Loans from Banks</v>
          </cell>
          <cell r="C101">
            <v>0</v>
          </cell>
          <cell r="D101">
            <v>0</v>
          </cell>
        </row>
        <row r="102">
          <cell r="A102" t="str">
            <v>2301050000</v>
          </cell>
          <cell r="B102" t="str">
            <v>Cash Credits / Packing Credits from Banks</v>
          </cell>
          <cell r="C102">
            <v>0</v>
          </cell>
          <cell r="D102">
            <v>0</v>
          </cell>
        </row>
        <row r="103">
          <cell r="A103" t="str">
            <v>2301060000</v>
          </cell>
          <cell r="B103" t="str">
            <v>Secured Loans from Government</v>
          </cell>
          <cell r="C103">
            <v>0</v>
          </cell>
          <cell r="D103">
            <v>0</v>
          </cell>
        </row>
        <row r="104">
          <cell r="A104" t="str">
            <v>2301070000</v>
          </cell>
          <cell r="B104" t="str">
            <v>Assets under Lease - Secured</v>
          </cell>
          <cell r="C104">
            <v>0</v>
          </cell>
          <cell r="D104">
            <v>0</v>
          </cell>
        </row>
        <row r="105">
          <cell r="A105" t="str">
            <v>2301080000</v>
          </cell>
          <cell r="B105" t="str">
            <v>Other Secured Loans</v>
          </cell>
          <cell r="C105">
            <v>0</v>
          </cell>
          <cell r="D105">
            <v>0</v>
          </cell>
        </row>
        <row r="106">
          <cell r="A106" t="str">
            <v>2302000000</v>
          </cell>
          <cell r="B106" t="str">
            <v>Unsecured Loans</v>
          </cell>
          <cell r="C106">
            <v>0</v>
          </cell>
          <cell r="D106">
            <v>0</v>
          </cell>
        </row>
        <row r="107">
          <cell r="A107" t="str">
            <v>2302010000</v>
          </cell>
          <cell r="B107" t="str">
            <v>Fixed Deposits (including interest accrued and due)</v>
          </cell>
          <cell r="C107">
            <v>0</v>
          </cell>
          <cell r="D107">
            <v>0</v>
          </cell>
        </row>
        <row r="108">
          <cell r="A108" t="str">
            <v>2302020000</v>
          </cell>
          <cell r="B108" t="str">
            <v>Inter-Corporate Deposits</v>
          </cell>
          <cell r="C108">
            <v>0</v>
          </cell>
          <cell r="D108">
            <v>0</v>
          </cell>
        </row>
        <row r="109">
          <cell r="A109" t="str">
            <v>2302030000</v>
          </cell>
          <cell r="B109" t="str">
            <v>Housing Development Finance Corporation Ltd.</v>
          </cell>
          <cell r="C109">
            <v>0</v>
          </cell>
          <cell r="D109">
            <v>0</v>
          </cell>
        </row>
        <row r="110">
          <cell r="A110" t="str">
            <v>2302035000</v>
          </cell>
          <cell r="B110" t="str">
            <v>Privately Placed Non-convertible Debentures - Unsecured</v>
          </cell>
          <cell r="C110">
            <v>0</v>
          </cell>
          <cell r="D110">
            <v>0</v>
          </cell>
        </row>
        <row r="111">
          <cell r="A111" t="str">
            <v>2302040000</v>
          </cell>
          <cell r="B111" t="str">
            <v>Unsecured Loans from Government</v>
          </cell>
          <cell r="C111">
            <v>0</v>
          </cell>
          <cell r="D111">
            <v>0</v>
          </cell>
        </row>
        <row r="112">
          <cell r="A112" t="str">
            <v>2302050000</v>
          </cell>
          <cell r="B112" t="str">
            <v>Unsecured Loans with Banks and Financial Institutions</v>
          </cell>
          <cell r="C112">
            <v>0</v>
          </cell>
          <cell r="D112">
            <v>0</v>
          </cell>
        </row>
        <row r="113">
          <cell r="A113" t="str">
            <v>2302060000</v>
          </cell>
          <cell r="B113" t="str">
            <v>Sales Tax Loan under Deferral Scheme</v>
          </cell>
          <cell r="C113">
            <v>0</v>
          </cell>
          <cell r="D113">
            <v>0</v>
          </cell>
        </row>
        <row r="114">
          <cell r="A114" t="str">
            <v>2302065000</v>
          </cell>
          <cell r="B114" t="str">
            <v>Assets under Lease - Unsecured</v>
          </cell>
          <cell r="C114">
            <v>0</v>
          </cell>
          <cell r="D114">
            <v>0</v>
          </cell>
        </row>
        <row r="115">
          <cell r="A115" t="str">
            <v>2302070000</v>
          </cell>
          <cell r="B115" t="str">
            <v>Other Unsecured Loans</v>
          </cell>
          <cell r="C115">
            <v>0</v>
          </cell>
          <cell r="D115">
            <v>0</v>
          </cell>
        </row>
        <row r="116">
          <cell r="A116" t="str">
            <v>2400000000</v>
          </cell>
          <cell r="B116" t="str">
            <v>Deferred Tax Liability</v>
          </cell>
          <cell r="C116">
            <v>0</v>
          </cell>
          <cell r="D116">
            <v>0</v>
          </cell>
        </row>
        <row r="117">
          <cell r="A117" t="str">
            <v>2500000000</v>
          </cell>
          <cell r="B117" t="str">
            <v>Provision for Employee Separation Compensation</v>
          </cell>
          <cell r="C117">
            <v>0</v>
          </cell>
          <cell r="D117">
            <v>0</v>
          </cell>
        </row>
        <row r="118">
          <cell r="A118" t="str">
            <v>2600000000</v>
          </cell>
          <cell r="B118" t="str">
            <v>Current Account for Inter / Intra Co Transactions</v>
          </cell>
          <cell r="C118">
            <v>-42265168</v>
          </cell>
          <cell r="D118">
            <v>0</v>
          </cell>
        </row>
        <row r="119">
          <cell r="A119" t="str">
            <v>2700000000</v>
          </cell>
          <cell r="B119" t="str">
            <v>Plug Account Balance Sheet ICP Intra Co</v>
          </cell>
          <cell r="C119">
            <v>42265168</v>
          </cell>
          <cell r="D119">
            <v>0</v>
          </cell>
        </row>
        <row r="120">
          <cell r="A120" t="str">
            <v>2710000000</v>
          </cell>
          <cell r="B120" t="str">
            <v>Plug Account Balance Sheet ICP Inter Co</v>
          </cell>
          <cell r="C120">
            <v>0</v>
          </cell>
          <cell r="D120">
            <v>0</v>
          </cell>
        </row>
        <row r="121">
          <cell r="A121" t="str">
            <v>PnL</v>
          </cell>
          <cell r="B121" t="str">
            <v>Profit and Loss</v>
          </cell>
          <cell r="C121">
            <v>0</v>
          </cell>
          <cell r="D121">
            <v>-1.4901161193847699E-8</v>
          </cell>
        </row>
        <row r="122">
          <cell r="A122" t="str">
            <v>5000000000</v>
          </cell>
          <cell r="B122" t="str">
            <v>Profit / (Loss) transferred to Balance Sheet</v>
          </cell>
          <cell r="C122">
            <v>0</v>
          </cell>
          <cell r="D122">
            <v>-1.4901161193847699E-8</v>
          </cell>
        </row>
        <row r="123">
          <cell r="A123" t="str">
            <v>5100000000</v>
          </cell>
          <cell r="B123" t="str">
            <v>Appropriations</v>
          </cell>
          <cell r="C123">
            <v>0</v>
          </cell>
          <cell r="D123">
            <v>0</v>
          </cell>
        </row>
        <row r="124">
          <cell r="A124" t="str">
            <v>5101000000</v>
          </cell>
          <cell r="B124" t="str">
            <v>Dividend on Preference Shares</v>
          </cell>
          <cell r="C124">
            <v>0</v>
          </cell>
          <cell r="D124">
            <v>0</v>
          </cell>
        </row>
        <row r="125">
          <cell r="A125" t="str">
            <v>5101500000</v>
          </cell>
          <cell r="B125" t="str">
            <v>Dividend on Ordinary Shares</v>
          </cell>
          <cell r="C125">
            <v>0</v>
          </cell>
          <cell r="D125">
            <v>0</v>
          </cell>
        </row>
        <row r="126">
          <cell r="A126" t="str">
            <v>5101510000</v>
          </cell>
          <cell r="B126" t="str">
            <v>Interim Dividend on Ordinary Shares</v>
          </cell>
          <cell r="C126">
            <v>0</v>
          </cell>
          <cell r="D126">
            <v>0</v>
          </cell>
        </row>
        <row r="127">
          <cell r="A127" t="str">
            <v>5101520000</v>
          </cell>
          <cell r="B127" t="str">
            <v>Proposed Dividend on Ordinary Shares</v>
          </cell>
          <cell r="C127">
            <v>0</v>
          </cell>
          <cell r="D127">
            <v>0</v>
          </cell>
        </row>
        <row r="128">
          <cell r="A128" t="str">
            <v>5102000000</v>
          </cell>
          <cell r="B128" t="str">
            <v>Tax on Dividends</v>
          </cell>
          <cell r="C128">
            <v>0</v>
          </cell>
          <cell r="D128">
            <v>0</v>
          </cell>
        </row>
        <row r="129">
          <cell r="A129" t="str">
            <v>5103000000</v>
          </cell>
          <cell r="B129" t="str">
            <v>Transfers to Reserves</v>
          </cell>
          <cell r="C129">
            <v>0</v>
          </cell>
          <cell r="D129">
            <v>0</v>
          </cell>
        </row>
        <row r="130">
          <cell r="A130" t="str">
            <v>5103010000</v>
          </cell>
          <cell r="B130" t="str">
            <v>Transfer to Special Reserve</v>
          </cell>
          <cell r="C130">
            <v>0</v>
          </cell>
          <cell r="D130">
            <v>0</v>
          </cell>
        </row>
        <row r="131">
          <cell r="A131" t="str">
            <v>5103020000</v>
          </cell>
          <cell r="B131" t="str">
            <v>Transfer to General Reserve</v>
          </cell>
          <cell r="C131">
            <v>0</v>
          </cell>
          <cell r="D131">
            <v>0</v>
          </cell>
        </row>
        <row r="132">
          <cell r="A132" t="str">
            <v>5103030000</v>
          </cell>
          <cell r="B132" t="str">
            <v>Transfer to Contingency Reserve</v>
          </cell>
          <cell r="C132">
            <v>0</v>
          </cell>
          <cell r="D132">
            <v>0</v>
          </cell>
        </row>
        <row r="133">
          <cell r="A133" t="str">
            <v>5103040000</v>
          </cell>
          <cell r="B133" t="str">
            <v>Transfer to Debenture Redemption Reserve</v>
          </cell>
          <cell r="C133">
            <v>0</v>
          </cell>
          <cell r="D133">
            <v>0</v>
          </cell>
        </row>
        <row r="134">
          <cell r="A134" t="str">
            <v>5103050000</v>
          </cell>
          <cell r="B134" t="str">
            <v>Transfer to Capital Redemption Reserve</v>
          </cell>
          <cell r="C134">
            <v>0</v>
          </cell>
          <cell r="D134">
            <v>0</v>
          </cell>
        </row>
        <row r="135">
          <cell r="A135" t="str">
            <v>5103060000</v>
          </cell>
          <cell r="B135" t="str">
            <v>Transfer to Statutory Reserve</v>
          </cell>
          <cell r="C135">
            <v>0</v>
          </cell>
          <cell r="D135">
            <v>0</v>
          </cell>
        </row>
        <row r="136">
          <cell r="A136" t="str">
            <v>5103070000</v>
          </cell>
          <cell r="B136" t="str">
            <v>Transfer to Actuarial Gains / (Losses)</v>
          </cell>
          <cell r="C136">
            <v>0</v>
          </cell>
          <cell r="D136">
            <v>0</v>
          </cell>
        </row>
        <row r="137">
          <cell r="A137" t="str">
            <v>5200000000</v>
          </cell>
          <cell r="B137" t="str">
            <v>Amount available for Appropriations</v>
          </cell>
          <cell r="C137">
            <v>0</v>
          </cell>
          <cell r="D137">
            <v>-1.4901161193847699E-8</v>
          </cell>
        </row>
        <row r="138">
          <cell r="A138" t="str">
            <v>5201000000</v>
          </cell>
          <cell r="B138" t="str">
            <v>Profit after minority interest, share of profit of Associates</v>
          </cell>
          <cell r="C138">
            <v>0</v>
          </cell>
          <cell r="D138">
            <v>-1.4901161193847699E-8</v>
          </cell>
        </row>
        <row r="139">
          <cell r="A139" t="str">
            <v>5201010000</v>
          </cell>
          <cell r="B139" t="str">
            <v>Profit after taxes</v>
          </cell>
          <cell r="C139">
            <v>0</v>
          </cell>
          <cell r="D139">
            <v>-1.4901161193847699E-8</v>
          </cell>
        </row>
        <row r="140">
          <cell r="A140" t="str">
            <v>5201010100</v>
          </cell>
          <cell r="B140" t="str">
            <v>Profit before taxes</v>
          </cell>
          <cell r="C140">
            <v>0</v>
          </cell>
          <cell r="D140">
            <v>-1.4901161193847699E-8</v>
          </cell>
        </row>
        <row r="141">
          <cell r="A141" t="str">
            <v>5201010200</v>
          </cell>
          <cell r="B141" t="str">
            <v>Profit before taxes and Exceptional items</v>
          </cell>
          <cell r="C141">
            <v>0</v>
          </cell>
          <cell r="D141">
            <v>-1.4901161193847699E-8</v>
          </cell>
        </row>
        <row r="142">
          <cell r="A142" t="str">
            <v>3000000000</v>
          </cell>
          <cell r="B142" t="str">
            <v>Income</v>
          </cell>
          <cell r="C142">
            <v>0</v>
          </cell>
          <cell r="D142">
            <v>0</v>
          </cell>
        </row>
        <row r="143">
          <cell r="A143" t="str">
            <v>3100000000</v>
          </cell>
          <cell r="B143" t="str">
            <v>Sales and other operating income</v>
          </cell>
          <cell r="C143">
            <v>0</v>
          </cell>
          <cell r="D143">
            <v>0</v>
          </cell>
        </row>
        <row r="144">
          <cell r="A144" t="str">
            <v>3101000000</v>
          </cell>
          <cell r="B144" t="str">
            <v>Sale of products</v>
          </cell>
          <cell r="C144">
            <v>0</v>
          </cell>
          <cell r="D144">
            <v>0</v>
          </cell>
        </row>
        <row r="145">
          <cell r="A145" t="str">
            <v>3102000000</v>
          </cell>
          <cell r="B145" t="str">
            <v>Sale of power and water</v>
          </cell>
          <cell r="C145">
            <v>0</v>
          </cell>
          <cell r="D145">
            <v>0</v>
          </cell>
        </row>
        <row r="146">
          <cell r="A146" t="str">
            <v>3103000000</v>
          </cell>
          <cell r="B146" t="str">
            <v>Income from town, medical and other services</v>
          </cell>
          <cell r="C146">
            <v>0</v>
          </cell>
          <cell r="D146">
            <v>0</v>
          </cell>
        </row>
        <row r="147">
          <cell r="A147" t="str">
            <v>3103500000</v>
          </cell>
          <cell r="B147" t="str">
            <v>Other Operating Income</v>
          </cell>
          <cell r="C147">
            <v>0</v>
          </cell>
          <cell r="D147">
            <v>0</v>
          </cell>
        </row>
        <row r="148">
          <cell r="A148" t="str">
            <v>3104000000</v>
          </cell>
          <cell r="B148" t="str">
            <v>Transfer of materials and services to other divisions</v>
          </cell>
          <cell r="C148">
            <v>0</v>
          </cell>
          <cell r="D148">
            <v>0</v>
          </cell>
        </row>
        <row r="149">
          <cell r="A149" t="str">
            <v>3105000000</v>
          </cell>
          <cell r="B149" t="str">
            <v>Excise duty recovered on Sales</v>
          </cell>
          <cell r="C149">
            <v>0</v>
          </cell>
          <cell r="D149">
            <v>0</v>
          </cell>
        </row>
        <row r="150">
          <cell r="A150" t="str">
            <v>3106000000</v>
          </cell>
          <cell r="B150" t="str">
            <v>Plug Account PnL ICP Intra Co</v>
          </cell>
          <cell r="C150">
            <v>0</v>
          </cell>
          <cell r="D150">
            <v>0</v>
          </cell>
        </row>
        <row r="151">
          <cell r="A151" t="str">
            <v>3106100000</v>
          </cell>
          <cell r="B151" t="str">
            <v>Plug Account PnL ICP Inter Co</v>
          </cell>
          <cell r="C151">
            <v>0</v>
          </cell>
          <cell r="D151">
            <v>0</v>
          </cell>
        </row>
        <row r="152">
          <cell r="A152" t="str">
            <v>3200000000</v>
          </cell>
          <cell r="B152" t="str">
            <v>Other Income</v>
          </cell>
          <cell r="C152">
            <v>0</v>
          </cell>
          <cell r="D152">
            <v>0</v>
          </cell>
        </row>
        <row r="153">
          <cell r="A153" t="str">
            <v>3201000000</v>
          </cell>
          <cell r="B153" t="str">
            <v>Income from Trade Investments</v>
          </cell>
          <cell r="C153">
            <v>0</v>
          </cell>
          <cell r="D153">
            <v>0</v>
          </cell>
        </row>
        <row r="154">
          <cell r="A154" t="str">
            <v>3202000000</v>
          </cell>
          <cell r="B154" t="str">
            <v>Income from Investments in Subsidiary Companies</v>
          </cell>
          <cell r="C154">
            <v>0</v>
          </cell>
          <cell r="D154">
            <v>0</v>
          </cell>
        </row>
        <row r="155">
          <cell r="A155" t="str">
            <v>3203000000</v>
          </cell>
          <cell r="B155" t="str">
            <v>Income from Other Investments</v>
          </cell>
          <cell r="C155">
            <v>0</v>
          </cell>
          <cell r="D155">
            <v>0</v>
          </cell>
        </row>
        <row r="156">
          <cell r="A156" t="str">
            <v>3204000000</v>
          </cell>
          <cell r="B156" t="str">
            <v>Profit on sale of other investments</v>
          </cell>
          <cell r="C156">
            <v>0</v>
          </cell>
          <cell r="D156">
            <v>0</v>
          </cell>
        </row>
        <row r="157">
          <cell r="A157" t="str">
            <v>3205000000</v>
          </cell>
          <cell r="B157" t="str">
            <v>Profit on sale of capital assets (Net of loss on assets sold / written off)</v>
          </cell>
          <cell r="C157">
            <v>0</v>
          </cell>
          <cell r="D157">
            <v>0</v>
          </cell>
        </row>
        <row r="158">
          <cell r="A158" t="str">
            <v>3206000000</v>
          </cell>
          <cell r="B158" t="str">
            <v>Gain on Cancellation of Forward Cover</v>
          </cell>
          <cell r="C158">
            <v>0</v>
          </cell>
          <cell r="D158">
            <v>0</v>
          </cell>
        </row>
        <row r="159">
          <cell r="A159" t="str">
            <v>3207000000</v>
          </cell>
          <cell r="B159" t="str">
            <v>Excess / Short relating to earlier years</v>
          </cell>
          <cell r="C159">
            <v>0</v>
          </cell>
          <cell r="D159">
            <v>0</v>
          </cell>
        </row>
        <row r="160">
          <cell r="A160" t="str">
            <v>3208000000</v>
          </cell>
          <cell r="B160" t="str">
            <v>Other miscellaneous income</v>
          </cell>
          <cell r="C160">
            <v>0</v>
          </cell>
          <cell r="D160">
            <v>0</v>
          </cell>
        </row>
        <row r="161">
          <cell r="A161" t="str">
            <v>4000000000</v>
          </cell>
          <cell r="B161" t="str">
            <v>Expenditure</v>
          </cell>
          <cell r="C161">
            <v>0</v>
          </cell>
          <cell r="D161">
            <v>1.4901161193847699E-8</v>
          </cell>
        </row>
        <row r="162">
          <cell r="A162" t="str">
            <v>4100000000</v>
          </cell>
          <cell r="B162" t="str">
            <v>Manufacturing and other expenses</v>
          </cell>
          <cell r="C162">
            <v>0</v>
          </cell>
          <cell r="D162">
            <v>1.4901161193847699E-8</v>
          </cell>
        </row>
        <row r="163">
          <cell r="A163" t="str">
            <v>4101000000</v>
          </cell>
          <cell r="B163" t="str">
            <v>Purchase of finished, semi-finished steel and other products</v>
          </cell>
          <cell r="C163">
            <v>0</v>
          </cell>
          <cell r="D163">
            <v>671573972.50999999</v>
          </cell>
        </row>
        <row r="164">
          <cell r="A164" t="str">
            <v>4102000000</v>
          </cell>
          <cell r="B164" t="str">
            <v>Raw Materials Consumed</v>
          </cell>
          <cell r="C164">
            <v>0</v>
          </cell>
          <cell r="D164">
            <v>-661014642.64999998</v>
          </cell>
        </row>
        <row r="165">
          <cell r="A165" t="str">
            <v>4103000000</v>
          </cell>
          <cell r="B165" t="str">
            <v>Payments to and Provisons to Employees</v>
          </cell>
          <cell r="C165">
            <v>0</v>
          </cell>
          <cell r="D165">
            <v>0</v>
          </cell>
        </row>
        <row r="166">
          <cell r="A166" t="str">
            <v>4103005000</v>
          </cell>
          <cell r="B166" t="str">
            <v>Wages and Salaries, including Bonus</v>
          </cell>
          <cell r="C166">
            <v>0</v>
          </cell>
          <cell r="D166">
            <v>0</v>
          </cell>
        </row>
        <row r="167">
          <cell r="A167" t="str">
            <v>4103010000</v>
          </cell>
          <cell r="B167" t="str">
            <v>Wages and Salaries, including Bonus - TB</v>
          </cell>
          <cell r="C167">
            <v>0</v>
          </cell>
          <cell r="D167">
            <v>0</v>
          </cell>
        </row>
        <row r="168">
          <cell r="A168" t="str">
            <v>4103015000</v>
          </cell>
          <cell r="B168" t="str">
            <v>Employee Separation Compensation - ESS</v>
          </cell>
          <cell r="C168">
            <v>0</v>
          </cell>
          <cell r="D168">
            <v>0</v>
          </cell>
        </row>
        <row r="169">
          <cell r="A169" t="str">
            <v>4103020000</v>
          </cell>
          <cell r="B169" t="str">
            <v>Companys Parent to Provident and Other Funds</v>
          </cell>
          <cell r="C169">
            <v>0</v>
          </cell>
          <cell r="D169">
            <v>0</v>
          </cell>
        </row>
        <row r="170">
          <cell r="A170" t="str">
            <v>4103020010</v>
          </cell>
          <cell r="B170" t="str">
            <v>Company's Contribution to Provident and Other Funds - Others</v>
          </cell>
          <cell r="C170">
            <v>0</v>
          </cell>
          <cell r="D170">
            <v>0</v>
          </cell>
        </row>
        <row r="171">
          <cell r="A171" t="str">
            <v>4103020020</v>
          </cell>
          <cell r="B171" t="str">
            <v>Company's Contribution under State and Group Insurance Scheme</v>
          </cell>
          <cell r="C171">
            <v>0</v>
          </cell>
          <cell r="D171">
            <v>0</v>
          </cell>
        </row>
        <row r="172">
          <cell r="A172" t="str">
            <v>4103020030</v>
          </cell>
          <cell r="B172" t="str">
            <v>Retiring Gratuities (Incl. Contribution to Gratuity Fund)</v>
          </cell>
          <cell r="C172">
            <v>0</v>
          </cell>
          <cell r="D172">
            <v>0</v>
          </cell>
        </row>
        <row r="173">
          <cell r="A173" t="str">
            <v>4104000000</v>
          </cell>
          <cell r="B173" t="str">
            <v>Operation and Other expenses</v>
          </cell>
          <cell r="C173">
            <v>0</v>
          </cell>
          <cell r="D173">
            <v>0</v>
          </cell>
        </row>
        <row r="174">
          <cell r="A174" t="str">
            <v>4104010000</v>
          </cell>
          <cell r="B174" t="str">
            <v>Stores and spares consumed</v>
          </cell>
          <cell r="C174">
            <v>0</v>
          </cell>
          <cell r="D174">
            <v>0</v>
          </cell>
        </row>
        <row r="175">
          <cell r="A175" t="str">
            <v>4104015000</v>
          </cell>
          <cell r="B175" t="str">
            <v>Fuel Oil Consumed</v>
          </cell>
          <cell r="C175">
            <v>0</v>
          </cell>
          <cell r="D175">
            <v>0</v>
          </cell>
        </row>
        <row r="176">
          <cell r="A176" t="str">
            <v>4104020000</v>
          </cell>
          <cell r="B176" t="str">
            <v>Repairs to Buildings</v>
          </cell>
          <cell r="C176">
            <v>0</v>
          </cell>
          <cell r="D176">
            <v>0</v>
          </cell>
        </row>
        <row r="177">
          <cell r="A177" t="str">
            <v>4104025000</v>
          </cell>
          <cell r="B177" t="str">
            <v>Repairs to Machinery</v>
          </cell>
          <cell r="C177">
            <v>0</v>
          </cell>
          <cell r="D177">
            <v>0</v>
          </cell>
        </row>
        <row r="178">
          <cell r="A178" t="str">
            <v>4104030000</v>
          </cell>
          <cell r="B178" t="str">
            <v>Relining Expenses</v>
          </cell>
          <cell r="C178">
            <v>0</v>
          </cell>
          <cell r="D178">
            <v>0</v>
          </cell>
        </row>
        <row r="179">
          <cell r="A179" t="str">
            <v>4104035000</v>
          </cell>
          <cell r="B179" t="str">
            <v>Conversion Charges</v>
          </cell>
          <cell r="C179">
            <v>0</v>
          </cell>
          <cell r="D179">
            <v>0</v>
          </cell>
        </row>
        <row r="180">
          <cell r="A180" t="str">
            <v>4104040000</v>
          </cell>
          <cell r="B180" t="str">
            <v>Purchase of Power</v>
          </cell>
          <cell r="C180">
            <v>0</v>
          </cell>
          <cell r="D180">
            <v>0</v>
          </cell>
        </row>
        <row r="181">
          <cell r="A181" t="str">
            <v>4104045000</v>
          </cell>
          <cell r="B181" t="str">
            <v>Rent</v>
          </cell>
          <cell r="C181">
            <v>0</v>
          </cell>
          <cell r="D181">
            <v>0</v>
          </cell>
        </row>
        <row r="182">
          <cell r="A182" t="str">
            <v>4104050000</v>
          </cell>
          <cell r="B182" t="str">
            <v>Royalty</v>
          </cell>
          <cell r="C182">
            <v>0</v>
          </cell>
          <cell r="D182">
            <v>0</v>
          </cell>
        </row>
        <row r="183">
          <cell r="A183" t="str">
            <v>4104055000</v>
          </cell>
          <cell r="B183" t="str">
            <v>Rates and Taxes</v>
          </cell>
          <cell r="C183">
            <v>0</v>
          </cell>
          <cell r="D183">
            <v>0</v>
          </cell>
        </row>
        <row r="184">
          <cell r="A184" t="str">
            <v>4104060000</v>
          </cell>
          <cell r="B184" t="str">
            <v>Insurance Charges</v>
          </cell>
          <cell r="C184">
            <v>0</v>
          </cell>
          <cell r="D184">
            <v>0</v>
          </cell>
        </row>
        <row r="185">
          <cell r="A185" t="str">
            <v>4104065000</v>
          </cell>
          <cell r="B185" t="str">
            <v>Commission, Rebates and Discounts</v>
          </cell>
          <cell r="C185">
            <v>0</v>
          </cell>
          <cell r="D185">
            <v>0</v>
          </cell>
        </row>
        <row r="186">
          <cell r="A186" t="str">
            <v>4104070000</v>
          </cell>
          <cell r="B186" t="str">
            <v>Loss on Discarded Assets</v>
          </cell>
          <cell r="C186">
            <v>0</v>
          </cell>
          <cell r="D186">
            <v>0</v>
          </cell>
        </row>
        <row r="187">
          <cell r="A187" t="str">
            <v>4104075000</v>
          </cell>
          <cell r="B187" t="str">
            <v>Provision for Wealth Tax</v>
          </cell>
          <cell r="C187">
            <v>0</v>
          </cell>
          <cell r="D187">
            <v>0</v>
          </cell>
        </row>
        <row r="188">
          <cell r="A188" t="str">
            <v>4104080000</v>
          </cell>
          <cell r="B188" t="str">
            <v>Short / Excess Provision in Previous Years (Net)</v>
          </cell>
          <cell r="C188">
            <v>0</v>
          </cell>
          <cell r="D188">
            <v>0</v>
          </cell>
        </row>
        <row r="189">
          <cell r="A189" t="str">
            <v>4104085000</v>
          </cell>
          <cell r="B189" t="str">
            <v>Other Expenses</v>
          </cell>
          <cell r="C189">
            <v>0</v>
          </cell>
          <cell r="D189">
            <v>0</v>
          </cell>
        </row>
        <row r="190">
          <cell r="A190" t="str">
            <v>4105000000</v>
          </cell>
          <cell r="B190" t="str">
            <v>Freight and Handling Charges</v>
          </cell>
          <cell r="C190">
            <v>0</v>
          </cell>
          <cell r="D190">
            <v>0</v>
          </cell>
        </row>
        <row r="191">
          <cell r="A191" t="str">
            <v>4106000000</v>
          </cell>
          <cell r="B191" t="str">
            <v>Provision for Doubtful Debts and Advances</v>
          </cell>
          <cell r="C191">
            <v>0</v>
          </cell>
          <cell r="D191">
            <v>0</v>
          </cell>
        </row>
        <row r="192">
          <cell r="A192" t="str">
            <v>4107000000</v>
          </cell>
          <cell r="B192" t="str">
            <v>Excise Duty</v>
          </cell>
          <cell r="C192">
            <v>0</v>
          </cell>
          <cell r="D192">
            <v>0</v>
          </cell>
        </row>
        <row r="193">
          <cell r="A193" t="str">
            <v>4108000000</v>
          </cell>
          <cell r="B193" t="str">
            <v>Accretion/(Reduction) in stocks of F, SF Products and WIP</v>
          </cell>
          <cell r="C193">
            <v>0</v>
          </cell>
          <cell r="D193">
            <v>-10559329.859999999</v>
          </cell>
        </row>
        <row r="194">
          <cell r="A194" t="str">
            <v>4200000000</v>
          </cell>
          <cell r="B194" t="str">
            <v>Depreciation</v>
          </cell>
          <cell r="C194">
            <v>0</v>
          </cell>
          <cell r="D194">
            <v>0</v>
          </cell>
        </row>
        <row r="195">
          <cell r="A195" t="str">
            <v>4201000000</v>
          </cell>
          <cell r="B195" t="str">
            <v>Depreciation - TB</v>
          </cell>
          <cell r="C195">
            <v>0</v>
          </cell>
          <cell r="D195">
            <v>0</v>
          </cell>
        </row>
        <row r="196">
          <cell r="A196" t="str">
            <v>4202000000</v>
          </cell>
          <cell r="B196" t="str">
            <v>Grants on fixed assets written back</v>
          </cell>
          <cell r="C196">
            <v>0</v>
          </cell>
          <cell r="D196">
            <v>0</v>
          </cell>
        </row>
        <row r="197">
          <cell r="A197" t="str">
            <v>4300000000</v>
          </cell>
          <cell r="B197" t="str">
            <v>Exp (other than interest) trfd to capital &amp; other acct</v>
          </cell>
          <cell r="C197">
            <v>0</v>
          </cell>
          <cell r="D197">
            <v>0</v>
          </cell>
        </row>
        <row r="198">
          <cell r="A198" t="str">
            <v>4400000000</v>
          </cell>
          <cell r="B198" t="str">
            <v>Net Finance Charges</v>
          </cell>
          <cell r="C198">
            <v>0</v>
          </cell>
          <cell r="D198">
            <v>0</v>
          </cell>
        </row>
        <row r="199">
          <cell r="A199" t="str">
            <v>4401000000</v>
          </cell>
          <cell r="B199" t="str">
            <v>Interest Paid</v>
          </cell>
          <cell r="C199">
            <v>0</v>
          </cell>
          <cell r="D199">
            <v>0</v>
          </cell>
        </row>
        <row r="200">
          <cell r="A200" t="str">
            <v>4401010000</v>
          </cell>
          <cell r="B200" t="str">
            <v>Interest on Debentures and Fixed Loans</v>
          </cell>
          <cell r="C200">
            <v>0</v>
          </cell>
          <cell r="D200">
            <v>0</v>
          </cell>
        </row>
        <row r="201">
          <cell r="A201" t="str">
            <v>4401020000</v>
          </cell>
          <cell r="B201" t="str">
            <v>Interest on Others</v>
          </cell>
          <cell r="C201">
            <v>0</v>
          </cell>
          <cell r="D201">
            <v>0</v>
          </cell>
        </row>
        <row r="202">
          <cell r="A202" t="str">
            <v>4401030000</v>
          </cell>
          <cell r="B202" t="str">
            <v>Interest capitalised</v>
          </cell>
          <cell r="C202">
            <v>0</v>
          </cell>
          <cell r="D202">
            <v>0</v>
          </cell>
        </row>
        <row r="203">
          <cell r="A203" t="str">
            <v>4402000000</v>
          </cell>
          <cell r="B203" t="str">
            <v>Interest received on Sundry advances, deposits</v>
          </cell>
          <cell r="C203">
            <v>0</v>
          </cell>
          <cell r="D203">
            <v>0</v>
          </cell>
        </row>
        <row r="204">
          <cell r="A204" t="str">
            <v>4402100000</v>
          </cell>
          <cell r="B204" t="str">
            <v>Income from current investments</v>
          </cell>
          <cell r="C204">
            <v>0</v>
          </cell>
          <cell r="D204">
            <v>0</v>
          </cell>
        </row>
        <row r="205">
          <cell r="A205" t="str">
            <v>4402200000</v>
          </cell>
          <cell r="B205" t="str">
            <v>Profit / (loss) on sale of current investments</v>
          </cell>
          <cell r="C205">
            <v>0</v>
          </cell>
          <cell r="D205">
            <v>0</v>
          </cell>
        </row>
        <row r="206">
          <cell r="A206" t="str">
            <v>4403000000</v>
          </cell>
          <cell r="B206" t="str">
            <v>Plug Account PnL ICP Inter Co - Interest</v>
          </cell>
          <cell r="C206">
            <v>0</v>
          </cell>
          <cell r="D206">
            <v>0</v>
          </cell>
        </row>
        <row r="207">
          <cell r="A207" t="str">
            <v>4501000000</v>
          </cell>
          <cell r="B207" t="str">
            <v>Employee Separation Compensation</v>
          </cell>
          <cell r="C207">
            <v>0</v>
          </cell>
          <cell r="D207">
            <v>0</v>
          </cell>
        </row>
        <row r="208">
          <cell r="A208" t="str">
            <v>4501500000</v>
          </cell>
          <cell r="B208" t="str">
            <v>Exchange Gain / (Loss)</v>
          </cell>
          <cell r="C208">
            <v>0</v>
          </cell>
          <cell r="D208">
            <v>0</v>
          </cell>
        </row>
        <row r="209">
          <cell r="A209" t="str">
            <v>4502000000</v>
          </cell>
          <cell r="B209" t="str">
            <v>Exceptional Item #1</v>
          </cell>
          <cell r="C209">
            <v>0</v>
          </cell>
          <cell r="D209">
            <v>0</v>
          </cell>
        </row>
        <row r="210">
          <cell r="A210" t="str">
            <v>4600000000</v>
          </cell>
          <cell r="B210" t="str">
            <v>Taxes</v>
          </cell>
          <cell r="C210">
            <v>0</v>
          </cell>
          <cell r="D210">
            <v>0</v>
          </cell>
        </row>
        <row r="211">
          <cell r="A211" t="str">
            <v>4601000000</v>
          </cell>
          <cell r="B211" t="str">
            <v>Current Tax</v>
          </cell>
          <cell r="C211">
            <v>0</v>
          </cell>
          <cell r="D211">
            <v>0</v>
          </cell>
        </row>
        <row r="212">
          <cell r="A212" t="str">
            <v>4602000000</v>
          </cell>
          <cell r="B212" t="str">
            <v>Deferred Tax</v>
          </cell>
          <cell r="C212">
            <v>0</v>
          </cell>
          <cell r="D212">
            <v>0</v>
          </cell>
        </row>
        <row r="213">
          <cell r="A213" t="str">
            <v>4603000000</v>
          </cell>
          <cell r="B213" t="str">
            <v>Fringe Benefit Tax</v>
          </cell>
          <cell r="C213">
            <v>0</v>
          </cell>
          <cell r="D213">
            <v>0</v>
          </cell>
        </row>
        <row r="214">
          <cell r="A214" t="str">
            <v>4700000000</v>
          </cell>
          <cell r="B214" t="str">
            <v>Minority Interests</v>
          </cell>
          <cell r="C214">
            <v>0</v>
          </cell>
          <cell r="D214">
            <v>0</v>
          </cell>
        </row>
        <row r="215">
          <cell r="A215" t="str">
            <v>4800000000</v>
          </cell>
          <cell r="B215" t="str">
            <v>Share of profit of associates</v>
          </cell>
          <cell r="C215">
            <v>0</v>
          </cell>
          <cell r="D215">
            <v>0</v>
          </cell>
        </row>
        <row r="216">
          <cell r="A216" t="str">
            <v>5201500000</v>
          </cell>
          <cell r="B216" t="str">
            <v>Opening Profit and loss Account</v>
          </cell>
          <cell r="C216">
            <v>0</v>
          </cell>
          <cell r="D216">
            <v>0</v>
          </cell>
        </row>
        <row r="217">
          <cell r="A217" t="str">
            <v>5202000000</v>
          </cell>
          <cell r="B217" t="str">
            <v>Opening Profit and loss Account - TB</v>
          </cell>
          <cell r="C217">
            <v>0</v>
          </cell>
          <cell r="D217">
            <v>0</v>
          </cell>
        </row>
        <row r="218">
          <cell r="A218" t="str">
            <v>5202500000</v>
          </cell>
          <cell r="B218" t="str">
            <v>Opening Profit and loss Account - New Companies</v>
          </cell>
          <cell r="C218">
            <v>0</v>
          </cell>
          <cell r="D218">
            <v>0</v>
          </cell>
        </row>
        <row r="219">
          <cell r="A219" t="str">
            <v>5203000000</v>
          </cell>
          <cell r="B219" t="str">
            <v>Adjustments on account of Transitional Provisions</v>
          </cell>
          <cell r="C219">
            <v>0</v>
          </cell>
          <cell r="D219">
            <v>0</v>
          </cell>
        </row>
        <row r="220">
          <cell r="A220" t="str">
            <v>Memorandum_FS</v>
          </cell>
          <cell r="B220" t="str">
            <v>Memorandum Accounts for Financials</v>
          </cell>
          <cell r="C220">
            <v>0</v>
          </cell>
          <cell r="D220">
            <v>0</v>
          </cell>
        </row>
        <row r="221">
          <cell r="A221" t="str">
            <v>M1101000000</v>
          </cell>
          <cell r="B221" t="str">
            <v>Memorandum - Gross Block</v>
          </cell>
          <cell r="C221">
            <v>0</v>
          </cell>
          <cell r="D221">
            <v>0</v>
          </cell>
        </row>
        <row r="222">
          <cell r="A222" t="str">
            <v>M1101000001</v>
          </cell>
          <cell r="B222" t="str">
            <v>Gross Block - Land and Roads</v>
          </cell>
          <cell r="C222">
            <v>0</v>
          </cell>
          <cell r="D222">
            <v>0</v>
          </cell>
        </row>
        <row r="223">
          <cell r="A223" t="str">
            <v>M1101000002</v>
          </cell>
          <cell r="B223" t="str">
            <v>Gross Block - Buildings</v>
          </cell>
          <cell r="C223">
            <v>0</v>
          </cell>
          <cell r="D223">
            <v>0</v>
          </cell>
        </row>
        <row r="224">
          <cell r="A224" t="str">
            <v>M1101000003</v>
          </cell>
          <cell r="B224" t="str">
            <v>Gross Block - Leaseholds</v>
          </cell>
          <cell r="C224">
            <v>0</v>
          </cell>
          <cell r="D224">
            <v>0</v>
          </cell>
        </row>
        <row r="225">
          <cell r="A225" t="str">
            <v>M1101000004</v>
          </cell>
          <cell r="B225" t="str">
            <v>Gross Block - Railway Sidings</v>
          </cell>
          <cell r="C225">
            <v>0</v>
          </cell>
          <cell r="D225">
            <v>0</v>
          </cell>
        </row>
        <row r="226">
          <cell r="A226" t="str">
            <v>M1101000005</v>
          </cell>
          <cell r="B226" t="str">
            <v>Gross Block - Plant and Machinery</v>
          </cell>
          <cell r="C226">
            <v>0</v>
          </cell>
          <cell r="D226">
            <v>0</v>
          </cell>
        </row>
        <row r="227">
          <cell r="A227" t="str">
            <v>M1101000006</v>
          </cell>
          <cell r="B227" t="str">
            <v>Gross Block - Furniture, Fixtures and Office Equipments</v>
          </cell>
          <cell r="C227">
            <v>0</v>
          </cell>
          <cell r="D227">
            <v>0</v>
          </cell>
        </row>
        <row r="228">
          <cell r="A228" t="str">
            <v>M1101000007</v>
          </cell>
          <cell r="B228" t="str">
            <v>Gross Block - Livestock and Vehicles</v>
          </cell>
          <cell r="C228">
            <v>0</v>
          </cell>
          <cell r="D228">
            <v>0</v>
          </cell>
        </row>
        <row r="229">
          <cell r="A229" t="str">
            <v>M1101000008</v>
          </cell>
          <cell r="B229" t="str">
            <v>Gross Block - Development of Property</v>
          </cell>
          <cell r="C229">
            <v>0</v>
          </cell>
          <cell r="D229">
            <v>0</v>
          </cell>
        </row>
        <row r="230">
          <cell r="A230" t="str">
            <v>M1101000009</v>
          </cell>
          <cell r="B230" t="str">
            <v>Gross Block - Intangibles</v>
          </cell>
          <cell r="C230">
            <v>0</v>
          </cell>
          <cell r="D230">
            <v>0</v>
          </cell>
        </row>
        <row r="231">
          <cell r="A231" t="str">
            <v>M1101000010</v>
          </cell>
          <cell r="B231" t="str">
            <v>Gross Block - Buildings, Plant and Machinery etc under erection</v>
          </cell>
          <cell r="C231">
            <v>0</v>
          </cell>
          <cell r="D231">
            <v>0</v>
          </cell>
        </row>
        <row r="232">
          <cell r="A232" t="str">
            <v>M1102000000</v>
          </cell>
          <cell r="B232" t="str">
            <v>Memorandum - Accumulated Impairment</v>
          </cell>
          <cell r="C232">
            <v>0</v>
          </cell>
          <cell r="D232">
            <v>0</v>
          </cell>
        </row>
        <row r="233">
          <cell r="A233" t="str">
            <v>M1102000001</v>
          </cell>
          <cell r="B233" t="str">
            <v>Acc Impairment - Land and Roads</v>
          </cell>
          <cell r="C233">
            <v>0</v>
          </cell>
          <cell r="D233">
            <v>0</v>
          </cell>
        </row>
        <row r="234">
          <cell r="A234" t="str">
            <v>M1102000002</v>
          </cell>
          <cell r="B234" t="str">
            <v>Acc Impairment - Buildings</v>
          </cell>
          <cell r="C234">
            <v>0</v>
          </cell>
          <cell r="D234">
            <v>0</v>
          </cell>
        </row>
        <row r="235">
          <cell r="A235" t="str">
            <v>M1102000003</v>
          </cell>
          <cell r="B235" t="str">
            <v>Acc Impairment - Leaseholds</v>
          </cell>
          <cell r="C235">
            <v>0</v>
          </cell>
          <cell r="D235">
            <v>0</v>
          </cell>
        </row>
        <row r="236">
          <cell r="A236" t="str">
            <v>M1102000004</v>
          </cell>
          <cell r="B236" t="str">
            <v>Acc Impairment - Railway Sidings</v>
          </cell>
          <cell r="C236">
            <v>0</v>
          </cell>
          <cell r="D236">
            <v>0</v>
          </cell>
        </row>
        <row r="237">
          <cell r="A237" t="str">
            <v>M1102000005</v>
          </cell>
          <cell r="B237" t="str">
            <v>Acc Impairment - Plant and Machinery</v>
          </cell>
          <cell r="C237">
            <v>0</v>
          </cell>
          <cell r="D237">
            <v>0</v>
          </cell>
        </row>
        <row r="238">
          <cell r="A238" t="str">
            <v>M1102000006</v>
          </cell>
          <cell r="B238" t="str">
            <v>Acc Impairment - Furniture, Fixtures and Office Equipments</v>
          </cell>
          <cell r="C238">
            <v>0</v>
          </cell>
          <cell r="D238">
            <v>0</v>
          </cell>
        </row>
        <row r="239">
          <cell r="A239" t="str">
            <v>M1102000007</v>
          </cell>
          <cell r="B239" t="str">
            <v>Acc Impairment - Livestock and Vehicles</v>
          </cell>
          <cell r="C239">
            <v>0</v>
          </cell>
          <cell r="D239">
            <v>0</v>
          </cell>
        </row>
        <row r="240">
          <cell r="A240" t="str">
            <v>M1102000008</v>
          </cell>
          <cell r="B240" t="str">
            <v>Acc Impairment - Development of Property</v>
          </cell>
          <cell r="C240">
            <v>0</v>
          </cell>
          <cell r="D240">
            <v>0</v>
          </cell>
        </row>
        <row r="241">
          <cell r="A241" t="str">
            <v>M1102000009</v>
          </cell>
          <cell r="B241" t="str">
            <v>Acc Impairment - Intangibles</v>
          </cell>
          <cell r="C241">
            <v>0</v>
          </cell>
          <cell r="D241">
            <v>0</v>
          </cell>
        </row>
        <row r="242">
          <cell r="A242" t="str">
            <v>M1102000010</v>
          </cell>
          <cell r="B242" t="str">
            <v>Acc Impairment - Buildings, Plant and Machinery etc under erection</v>
          </cell>
          <cell r="C242">
            <v>0</v>
          </cell>
          <cell r="D242">
            <v>0</v>
          </cell>
        </row>
        <row r="243">
          <cell r="A243" t="str">
            <v>M1103000000</v>
          </cell>
          <cell r="B243" t="str">
            <v>Memorandum - Accumulated Depreciation</v>
          </cell>
          <cell r="C243">
            <v>0</v>
          </cell>
          <cell r="D243">
            <v>0</v>
          </cell>
        </row>
        <row r="244">
          <cell r="A244" t="str">
            <v>M1103000001</v>
          </cell>
          <cell r="B244" t="str">
            <v>Acc Dep - Land and Roads</v>
          </cell>
          <cell r="C244">
            <v>0</v>
          </cell>
          <cell r="D244">
            <v>0</v>
          </cell>
        </row>
        <row r="245">
          <cell r="A245" t="str">
            <v>M1103000002</v>
          </cell>
          <cell r="B245" t="str">
            <v>Acc Dep - Buildings</v>
          </cell>
          <cell r="C245">
            <v>0</v>
          </cell>
          <cell r="D245">
            <v>0</v>
          </cell>
        </row>
        <row r="246">
          <cell r="A246" t="str">
            <v>M1103000003</v>
          </cell>
          <cell r="B246" t="str">
            <v>Acc Dep - Leaseholds</v>
          </cell>
          <cell r="C246">
            <v>0</v>
          </cell>
          <cell r="D246">
            <v>0</v>
          </cell>
        </row>
        <row r="247">
          <cell r="A247" t="str">
            <v>M1103000004</v>
          </cell>
          <cell r="B247" t="str">
            <v>Acc Dep - Railway Sidings</v>
          </cell>
          <cell r="C247">
            <v>0</v>
          </cell>
          <cell r="D247">
            <v>0</v>
          </cell>
        </row>
        <row r="248">
          <cell r="A248" t="str">
            <v>M1103000005</v>
          </cell>
          <cell r="B248" t="str">
            <v>Acc Dep - Plant and Machinery</v>
          </cell>
          <cell r="C248">
            <v>0</v>
          </cell>
          <cell r="D248">
            <v>0</v>
          </cell>
        </row>
        <row r="249">
          <cell r="A249" t="str">
            <v>M1103000006</v>
          </cell>
          <cell r="B249" t="str">
            <v>Acc Dep - Furniture, Fixtures and Office Equipments</v>
          </cell>
          <cell r="C249">
            <v>0</v>
          </cell>
          <cell r="D249">
            <v>0</v>
          </cell>
        </row>
        <row r="250">
          <cell r="A250" t="str">
            <v>M1103000007</v>
          </cell>
          <cell r="B250" t="str">
            <v>Acc Dep - Livestock and Vehicles</v>
          </cell>
          <cell r="C250">
            <v>0</v>
          </cell>
          <cell r="D250">
            <v>0</v>
          </cell>
        </row>
        <row r="251">
          <cell r="A251" t="str">
            <v>M1103000008</v>
          </cell>
          <cell r="B251" t="str">
            <v>Acc Dep - Development of Property</v>
          </cell>
          <cell r="C251">
            <v>0</v>
          </cell>
          <cell r="D251">
            <v>0</v>
          </cell>
        </row>
        <row r="252">
          <cell r="A252" t="str">
            <v>M1103000009</v>
          </cell>
          <cell r="B252" t="str">
            <v>Acc Dep - Intangibles</v>
          </cell>
          <cell r="C252">
            <v>0</v>
          </cell>
          <cell r="D252">
            <v>0</v>
          </cell>
        </row>
        <row r="253">
          <cell r="A253" t="str">
            <v>M1201000000</v>
          </cell>
          <cell r="B253" t="str">
            <v>Memorandum - Long Term Investments</v>
          </cell>
          <cell r="C253">
            <v>0</v>
          </cell>
          <cell r="D253">
            <v>0</v>
          </cell>
        </row>
        <row r="254">
          <cell r="A254" t="str">
            <v>M1201000001</v>
          </cell>
          <cell r="B254" t="str">
            <v>Quoted Investments in Subsidiaries</v>
          </cell>
          <cell r="C254">
            <v>0</v>
          </cell>
          <cell r="D254">
            <v>0</v>
          </cell>
        </row>
        <row r="255">
          <cell r="A255" t="str">
            <v>M1201000002</v>
          </cell>
          <cell r="B255" t="str">
            <v>Quoted Investments in Associates</v>
          </cell>
          <cell r="C255">
            <v>0</v>
          </cell>
          <cell r="D255">
            <v>0</v>
          </cell>
        </row>
        <row r="256">
          <cell r="A256" t="str">
            <v>M1201000003</v>
          </cell>
          <cell r="B256" t="str">
            <v>Quoted Investments in Joint Ventures</v>
          </cell>
          <cell r="C256">
            <v>0</v>
          </cell>
          <cell r="D256">
            <v>0</v>
          </cell>
        </row>
        <row r="257">
          <cell r="A257" t="str">
            <v>M1201000004</v>
          </cell>
          <cell r="B257" t="str">
            <v>Quoted Investments in Others</v>
          </cell>
          <cell r="C257">
            <v>0</v>
          </cell>
          <cell r="D257">
            <v>0</v>
          </cell>
        </row>
        <row r="258">
          <cell r="A258" t="str">
            <v>M1201000005</v>
          </cell>
          <cell r="B258" t="str">
            <v>Unquoted Investments in Subsidiaries</v>
          </cell>
          <cell r="C258">
            <v>0</v>
          </cell>
          <cell r="D258">
            <v>0</v>
          </cell>
        </row>
        <row r="259">
          <cell r="A259" t="str">
            <v>M1201000006</v>
          </cell>
          <cell r="B259" t="str">
            <v>Unquoted Investments in Associates</v>
          </cell>
          <cell r="C259">
            <v>0</v>
          </cell>
          <cell r="D259">
            <v>0</v>
          </cell>
        </row>
        <row r="260">
          <cell r="A260" t="str">
            <v>M1201000007</v>
          </cell>
          <cell r="B260" t="str">
            <v>Unquoted Investments in Joint Ventures</v>
          </cell>
          <cell r="C260">
            <v>0</v>
          </cell>
          <cell r="D260">
            <v>0</v>
          </cell>
        </row>
        <row r="261">
          <cell r="A261" t="str">
            <v>M1201000008</v>
          </cell>
          <cell r="B261" t="str">
            <v>Unquoted Investments in Others</v>
          </cell>
          <cell r="C261">
            <v>0</v>
          </cell>
          <cell r="D261">
            <v>0</v>
          </cell>
        </row>
        <row r="262">
          <cell r="A262" t="str">
            <v>M1202000000</v>
          </cell>
          <cell r="B262" t="str">
            <v>Memorandum - Current Investments</v>
          </cell>
          <cell r="C262">
            <v>0</v>
          </cell>
          <cell r="D262">
            <v>0</v>
          </cell>
        </row>
        <row r="263">
          <cell r="A263" t="str">
            <v>M1202000001</v>
          </cell>
          <cell r="B263" t="str">
            <v>Quoted Current Investments</v>
          </cell>
          <cell r="C263">
            <v>0</v>
          </cell>
          <cell r="D263">
            <v>0</v>
          </cell>
        </row>
        <row r="264">
          <cell r="A264" t="str">
            <v>M1202000002</v>
          </cell>
          <cell r="B264" t="str">
            <v>Units with Unit Trust of India</v>
          </cell>
          <cell r="C264">
            <v>0</v>
          </cell>
          <cell r="D264">
            <v>0</v>
          </cell>
        </row>
        <row r="265">
          <cell r="A265" t="str">
            <v>M1202000003</v>
          </cell>
          <cell r="B265" t="str">
            <v>Other Quoted Current Investments</v>
          </cell>
          <cell r="C265">
            <v>0</v>
          </cell>
          <cell r="D265">
            <v>0</v>
          </cell>
        </row>
        <row r="266">
          <cell r="A266" t="str">
            <v>M1202000004</v>
          </cell>
          <cell r="B266" t="str">
            <v>Unquoted Current Investments</v>
          </cell>
          <cell r="C266">
            <v>0</v>
          </cell>
          <cell r="D266">
            <v>0</v>
          </cell>
        </row>
        <row r="267">
          <cell r="A267" t="str">
            <v>M1202000005</v>
          </cell>
          <cell r="B267" t="str">
            <v>Investments in Mutual Funds (Unquoted)</v>
          </cell>
          <cell r="C267">
            <v>0</v>
          </cell>
          <cell r="D267">
            <v>0</v>
          </cell>
        </row>
        <row r="268">
          <cell r="A268" t="str">
            <v>M1202000006</v>
          </cell>
          <cell r="B268" t="str">
            <v>Other Unquoted Investments</v>
          </cell>
          <cell r="C268">
            <v>0</v>
          </cell>
          <cell r="D268">
            <v>0</v>
          </cell>
        </row>
        <row r="269">
          <cell r="A269" t="str">
            <v>M1203000000</v>
          </cell>
          <cell r="B269" t="str">
            <v>Memorandum - Investment Properties</v>
          </cell>
          <cell r="C269">
            <v>0</v>
          </cell>
          <cell r="D269">
            <v>0</v>
          </cell>
        </row>
        <row r="270">
          <cell r="A270" t="str">
            <v>M1501030000</v>
          </cell>
          <cell r="B270" t="str">
            <v>Memorandum - Sundry Debtors</v>
          </cell>
          <cell r="C270">
            <v>0</v>
          </cell>
          <cell r="D270">
            <v>0</v>
          </cell>
        </row>
        <row r="271">
          <cell r="A271" t="str">
            <v>M1501030100</v>
          </cell>
          <cell r="B271" t="str">
            <v>Sundry Debts, secured and considered good</v>
          </cell>
          <cell r="C271">
            <v>0</v>
          </cell>
          <cell r="D271">
            <v>0</v>
          </cell>
        </row>
        <row r="272">
          <cell r="A272" t="str">
            <v>M1501030200</v>
          </cell>
          <cell r="B272" t="str">
            <v>Sundry Debts, unsecured and considered good</v>
          </cell>
          <cell r="C272">
            <v>0</v>
          </cell>
          <cell r="D272">
            <v>0</v>
          </cell>
        </row>
        <row r="273">
          <cell r="A273" t="str">
            <v>M1501030300</v>
          </cell>
          <cell r="B273" t="str">
            <v>Sundry Debts, considered doubtful</v>
          </cell>
          <cell r="C273">
            <v>0</v>
          </cell>
          <cell r="D273">
            <v>0</v>
          </cell>
        </row>
        <row r="274">
          <cell r="A274" t="str">
            <v>M1502000000</v>
          </cell>
          <cell r="B274" t="str">
            <v>Memorandum - Loans and Advances Classification</v>
          </cell>
          <cell r="C274">
            <v>0</v>
          </cell>
          <cell r="D274">
            <v>0</v>
          </cell>
        </row>
        <row r="275">
          <cell r="A275" t="str">
            <v>M1502000100</v>
          </cell>
          <cell r="B275" t="str">
            <v>Loans and Advances, secured and considered good</v>
          </cell>
          <cell r="C275">
            <v>0</v>
          </cell>
          <cell r="D275">
            <v>0</v>
          </cell>
        </row>
        <row r="276">
          <cell r="A276" t="str">
            <v>M1502000200</v>
          </cell>
          <cell r="B276" t="str">
            <v>Loans and Advances, unsecured and considered good</v>
          </cell>
          <cell r="C276">
            <v>0</v>
          </cell>
          <cell r="D276">
            <v>0</v>
          </cell>
        </row>
        <row r="277">
          <cell r="A277" t="str">
            <v>M1502000300</v>
          </cell>
          <cell r="B277" t="str">
            <v>Loans and Advances, considered doubtful</v>
          </cell>
          <cell r="C277">
            <v>0</v>
          </cell>
          <cell r="D277">
            <v>0</v>
          </cell>
        </row>
        <row r="278">
          <cell r="A278" t="str">
            <v>M1503010500</v>
          </cell>
          <cell r="B278" t="str">
            <v>Memorandum - Liability towards Investor Education and Protection Fund</v>
          </cell>
          <cell r="C278">
            <v>0</v>
          </cell>
          <cell r="D278">
            <v>0</v>
          </cell>
        </row>
        <row r="279">
          <cell r="A279" t="str">
            <v>M1503010501</v>
          </cell>
          <cell r="B279" t="str">
            <v>IEPF Liability - Due as on Balance sheet date</v>
          </cell>
          <cell r="C279">
            <v>0</v>
          </cell>
          <cell r="D279">
            <v>0</v>
          </cell>
        </row>
        <row r="280">
          <cell r="A280" t="str">
            <v>M1503010502</v>
          </cell>
          <cell r="B280" t="str">
            <v>IEPF Liability - Due on Unpaid Dividends</v>
          </cell>
          <cell r="C280">
            <v>0</v>
          </cell>
          <cell r="D280">
            <v>0</v>
          </cell>
        </row>
        <row r="281">
          <cell r="A281" t="str">
            <v>M1503010503</v>
          </cell>
          <cell r="B281" t="str">
            <v>IEPF Liability - Due on Application Money Pending refund</v>
          </cell>
          <cell r="C281">
            <v>0</v>
          </cell>
          <cell r="D281">
            <v>0</v>
          </cell>
        </row>
        <row r="282">
          <cell r="A282" t="str">
            <v>M1503010504</v>
          </cell>
          <cell r="B282" t="str">
            <v>IEPF Liability - Due on Unclaimed Matured Deposits</v>
          </cell>
          <cell r="C282">
            <v>0</v>
          </cell>
          <cell r="D282">
            <v>0</v>
          </cell>
        </row>
        <row r="283">
          <cell r="A283" t="str">
            <v>M1503010505</v>
          </cell>
          <cell r="B283" t="str">
            <v>IEPF Liability - Due on Unclaimed Matured Debentures</v>
          </cell>
          <cell r="C283">
            <v>0</v>
          </cell>
          <cell r="D283">
            <v>0</v>
          </cell>
        </row>
        <row r="284">
          <cell r="A284" t="str">
            <v>M1503010506</v>
          </cell>
          <cell r="B284" t="str">
            <v>IEPF Liability - Interest accrued and due</v>
          </cell>
          <cell r="C284">
            <v>0</v>
          </cell>
          <cell r="D284">
            <v>0</v>
          </cell>
        </row>
        <row r="285">
          <cell r="A285" t="str">
            <v>M1503010507</v>
          </cell>
          <cell r="B285" t="str">
            <v>IEPF Liability - Not due as on Balance sheet date</v>
          </cell>
          <cell r="C285">
            <v>0</v>
          </cell>
          <cell r="D285">
            <v>0</v>
          </cell>
        </row>
        <row r="286">
          <cell r="A286" t="str">
            <v>M1503010508</v>
          </cell>
          <cell r="B286" t="str">
            <v>IEPF Liability - Not due on Unpaid Dividends</v>
          </cell>
          <cell r="C286">
            <v>0</v>
          </cell>
          <cell r="D286">
            <v>0</v>
          </cell>
        </row>
        <row r="287">
          <cell r="A287" t="str">
            <v>M1503010509</v>
          </cell>
          <cell r="B287" t="str">
            <v>IEPF Liability - Not due on Application Money Pending refund</v>
          </cell>
          <cell r="C287">
            <v>0</v>
          </cell>
          <cell r="D287">
            <v>0</v>
          </cell>
        </row>
        <row r="288">
          <cell r="A288" t="str">
            <v>M1503010510</v>
          </cell>
          <cell r="B288" t="str">
            <v>IEPF Liability - Not due on Unclaimed Matured Deposits</v>
          </cell>
          <cell r="C288">
            <v>0</v>
          </cell>
          <cell r="D288">
            <v>0</v>
          </cell>
        </row>
        <row r="289">
          <cell r="A289" t="str">
            <v>M1503010511</v>
          </cell>
          <cell r="B289" t="str">
            <v>IEPF Liability - Not due on Unclaimed Matured Debentures</v>
          </cell>
          <cell r="C289">
            <v>0</v>
          </cell>
          <cell r="D289">
            <v>0</v>
          </cell>
        </row>
        <row r="290">
          <cell r="A290" t="str">
            <v>M1503010512</v>
          </cell>
          <cell r="B290" t="str">
            <v>IEPF Liability - Interest accrued and not due</v>
          </cell>
          <cell r="C290">
            <v>0</v>
          </cell>
          <cell r="D290">
            <v>0</v>
          </cell>
        </row>
        <row r="291">
          <cell r="A291" t="str">
            <v>M1600000000</v>
          </cell>
          <cell r="B291" t="str">
            <v>Memorandum - Misc. Exp. (to the extent not written off or adjusted)</v>
          </cell>
          <cell r="C291">
            <v>0</v>
          </cell>
          <cell r="D291">
            <v>0</v>
          </cell>
        </row>
        <row r="292">
          <cell r="A292" t="str">
            <v>M1601000000</v>
          </cell>
          <cell r="B292" t="str">
            <v>Memorandum - Misc. Exp. - Employee Separation Compensation</v>
          </cell>
          <cell r="C292">
            <v>0</v>
          </cell>
          <cell r="D292">
            <v>0</v>
          </cell>
        </row>
        <row r="293">
          <cell r="A293" t="str">
            <v>M1602000000</v>
          </cell>
          <cell r="B293" t="str">
            <v>Memorandum - Misc. Exp. - Preliminary Expenditure</v>
          </cell>
          <cell r="C293">
            <v>0</v>
          </cell>
          <cell r="D293">
            <v>0</v>
          </cell>
        </row>
        <row r="294">
          <cell r="A294" t="str">
            <v>M1603000000</v>
          </cell>
          <cell r="B294" t="str">
            <v>Memorandum - Misc. Exp. - Others</v>
          </cell>
          <cell r="C294">
            <v>0</v>
          </cell>
          <cell r="D294">
            <v>0</v>
          </cell>
        </row>
        <row r="295">
          <cell r="A295" t="str">
            <v>M2101010000</v>
          </cell>
          <cell r="B295" t="str">
            <v>Memorandum - Equity Share Capital</v>
          </cell>
          <cell r="C295">
            <v>0</v>
          </cell>
          <cell r="D295">
            <v>0</v>
          </cell>
        </row>
        <row r="296">
          <cell r="A296" t="str">
            <v>M2101010010</v>
          </cell>
          <cell r="B296" t="str">
            <v>Memorandum - Equity Share Capital - Paid-up</v>
          </cell>
          <cell r="C296">
            <v>0</v>
          </cell>
          <cell r="D296">
            <v>0</v>
          </cell>
        </row>
        <row r="297">
          <cell r="A297" t="str">
            <v>M2101010020</v>
          </cell>
          <cell r="B297" t="str">
            <v>Memorandum - Equity Share Capital - Forfeited Shares</v>
          </cell>
          <cell r="C297">
            <v>0</v>
          </cell>
          <cell r="D297">
            <v>0</v>
          </cell>
        </row>
        <row r="298">
          <cell r="A298" t="str">
            <v>M2101020000</v>
          </cell>
          <cell r="B298" t="str">
            <v>Memorandum - Preference Share Capital</v>
          </cell>
          <cell r="C298">
            <v>0</v>
          </cell>
          <cell r="D298">
            <v>0</v>
          </cell>
        </row>
        <row r="299">
          <cell r="A299" t="str">
            <v>M2102000000</v>
          </cell>
          <cell r="B299" t="str">
            <v>Memorandum - Share Application Money</v>
          </cell>
          <cell r="C299">
            <v>0</v>
          </cell>
          <cell r="D299">
            <v>0</v>
          </cell>
        </row>
        <row r="300">
          <cell r="A300" t="str">
            <v>M2102010000</v>
          </cell>
          <cell r="B300" t="str">
            <v>Memorandum - Share Application Money - Third Party</v>
          </cell>
          <cell r="C300">
            <v>0</v>
          </cell>
          <cell r="D300">
            <v>0</v>
          </cell>
        </row>
        <row r="301">
          <cell r="A301" t="str">
            <v>M2102011000</v>
          </cell>
          <cell r="B301" t="str">
            <v>Memorandum - Share Application Money - TB</v>
          </cell>
          <cell r="C301">
            <v>0</v>
          </cell>
          <cell r="D301">
            <v>0</v>
          </cell>
        </row>
        <row r="302">
          <cell r="A302" t="str">
            <v>M2102012000</v>
          </cell>
          <cell r="B302" t="str">
            <v>Memorandum - Share Application Money - ICP Adjustments</v>
          </cell>
          <cell r="C302">
            <v>0</v>
          </cell>
          <cell r="D302">
            <v>0</v>
          </cell>
        </row>
        <row r="303">
          <cell r="A303" t="str">
            <v>M2102020000</v>
          </cell>
          <cell r="B303" t="str">
            <v>Memorandum - Share Application Money - ICP Inter Co</v>
          </cell>
          <cell r="C303">
            <v>0</v>
          </cell>
          <cell r="D303">
            <v>0</v>
          </cell>
        </row>
        <row r="304">
          <cell r="A304" t="str">
            <v>M2103000000</v>
          </cell>
          <cell r="B304" t="str">
            <v>Memorandum - Share Warrants</v>
          </cell>
          <cell r="C304">
            <v>0</v>
          </cell>
          <cell r="D304">
            <v>0</v>
          </cell>
        </row>
        <row r="305">
          <cell r="A305" t="str">
            <v>M2104000000</v>
          </cell>
          <cell r="B305" t="str">
            <v>Memorandum - Reserves and Surplus</v>
          </cell>
          <cell r="C305">
            <v>0</v>
          </cell>
          <cell r="D305">
            <v>0</v>
          </cell>
        </row>
        <row r="306">
          <cell r="A306" t="str">
            <v>M2104010000</v>
          </cell>
          <cell r="B306" t="str">
            <v>Memorandum - Securities Premium Account</v>
          </cell>
          <cell r="C306">
            <v>0</v>
          </cell>
          <cell r="D306">
            <v>0</v>
          </cell>
        </row>
        <row r="307">
          <cell r="A307" t="str">
            <v>M2104015000</v>
          </cell>
          <cell r="B307" t="str">
            <v>Memorandum - Amalgamation Reserve</v>
          </cell>
          <cell r="C307">
            <v>0</v>
          </cell>
          <cell r="D307">
            <v>0</v>
          </cell>
        </row>
        <row r="308">
          <cell r="A308" t="str">
            <v>M2104020000</v>
          </cell>
          <cell r="B308" t="str">
            <v>Memorandum - Debenture Redemption Reserve</v>
          </cell>
          <cell r="C308">
            <v>0</v>
          </cell>
          <cell r="D308">
            <v>0</v>
          </cell>
        </row>
        <row r="309">
          <cell r="A309" t="str">
            <v>M2104025000</v>
          </cell>
          <cell r="B309" t="str">
            <v>Memorandum - Capital Reserve</v>
          </cell>
          <cell r="C309">
            <v>0</v>
          </cell>
          <cell r="D309">
            <v>0</v>
          </cell>
        </row>
        <row r="310">
          <cell r="A310" t="str">
            <v>M2104030000</v>
          </cell>
          <cell r="B310" t="str">
            <v>Memorandum - General Reserve</v>
          </cell>
          <cell r="C310">
            <v>0</v>
          </cell>
          <cell r="D310">
            <v>0</v>
          </cell>
        </row>
        <row r="311">
          <cell r="A311" t="str">
            <v>M2104035000</v>
          </cell>
          <cell r="B311" t="str">
            <v>Memorandum - Investment Allowance (Utilised) Reserve</v>
          </cell>
          <cell r="C311">
            <v>0</v>
          </cell>
          <cell r="D311">
            <v>0</v>
          </cell>
        </row>
        <row r="312">
          <cell r="A312" t="str">
            <v>M2104040000</v>
          </cell>
          <cell r="B312" t="str">
            <v>Memorandum - Export Profits Reserve</v>
          </cell>
          <cell r="C312">
            <v>0</v>
          </cell>
          <cell r="D312">
            <v>0</v>
          </cell>
        </row>
        <row r="313">
          <cell r="A313" t="str">
            <v>M2104045000</v>
          </cell>
          <cell r="B313" t="str">
            <v>Memorandum - Foreign Exchange Fluctuations Reserve</v>
          </cell>
          <cell r="C313">
            <v>0</v>
          </cell>
          <cell r="D313">
            <v>0</v>
          </cell>
        </row>
        <row r="314">
          <cell r="A314" t="str">
            <v>M2104045010</v>
          </cell>
          <cell r="B314" t="str">
            <v>Memorandum - Foreign Currency Translation Reserve - TB</v>
          </cell>
          <cell r="C314">
            <v>0</v>
          </cell>
          <cell r="D314">
            <v>0</v>
          </cell>
        </row>
        <row r="315">
          <cell r="A315" t="str">
            <v>M2104045020</v>
          </cell>
          <cell r="B315" t="str">
            <v>Memorandum - Foreign Currency Translation Reserve - Consolidation</v>
          </cell>
          <cell r="C315">
            <v>0</v>
          </cell>
          <cell r="D315">
            <v>0</v>
          </cell>
        </row>
        <row r="316">
          <cell r="A316" t="str">
            <v>M2104046000</v>
          </cell>
          <cell r="B316" t="str">
            <v>Foreign Currency Monetary Item Translation Difference Account</v>
          </cell>
          <cell r="C316">
            <v>0</v>
          </cell>
          <cell r="D316">
            <v>0</v>
          </cell>
        </row>
        <row r="317">
          <cell r="A317" t="str">
            <v>M2104050000</v>
          </cell>
          <cell r="B317" t="str">
            <v>Memorandum - Contingency Reserve</v>
          </cell>
          <cell r="C317">
            <v>0</v>
          </cell>
          <cell r="D317">
            <v>0</v>
          </cell>
        </row>
        <row r="318">
          <cell r="A318" t="str">
            <v>M2104055000</v>
          </cell>
          <cell r="B318" t="str">
            <v>Memorandum - Capital Redemption Reserve</v>
          </cell>
          <cell r="C318">
            <v>0</v>
          </cell>
          <cell r="D318">
            <v>0</v>
          </cell>
        </row>
        <row r="319">
          <cell r="A319" t="str">
            <v>M2104060000</v>
          </cell>
          <cell r="B319" t="str">
            <v>Memorandum - Contributions for Capital Expenditure</v>
          </cell>
          <cell r="C319">
            <v>0</v>
          </cell>
          <cell r="D319">
            <v>0</v>
          </cell>
        </row>
        <row r="320">
          <cell r="A320" t="str">
            <v>M2104065000</v>
          </cell>
          <cell r="B320" t="str">
            <v>Memorandum - Debenture Forfeiture Account</v>
          </cell>
          <cell r="C320">
            <v>0</v>
          </cell>
          <cell r="D320">
            <v>0</v>
          </cell>
        </row>
        <row r="321">
          <cell r="A321" t="str">
            <v>M2104070000</v>
          </cell>
          <cell r="B321" t="str">
            <v>Memorandum - Revaluation Reserve</v>
          </cell>
          <cell r="C321">
            <v>0</v>
          </cell>
          <cell r="D321">
            <v>0</v>
          </cell>
        </row>
        <row r="322">
          <cell r="A322" t="str">
            <v>M2104075000</v>
          </cell>
          <cell r="B322" t="str">
            <v>Memorandum - Profit and Loss Account</v>
          </cell>
          <cell r="C322">
            <v>0</v>
          </cell>
          <cell r="D322">
            <v>0</v>
          </cell>
        </row>
        <row r="323">
          <cell r="A323" t="str">
            <v>M2104080000</v>
          </cell>
          <cell r="B323" t="str">
            <v>Memorandum - Capital reserve on consolidation</v>
          </cell>
          <cell r="C323">
            <v>0</v>
          </cell>
          <cell r="D323">
            <v>0</v>
          </cell>
        </row>
        <row r="324">
          <cell r="A324" t="str">
            <v>M2104085000</v>
          </cell>
          <cell r="B324" t="str">
            <v>Memorandum - Special Reserve</v>
          </cell>
          <cell r="C324">
            <v>0</v>
          </cell>
          <cell r="D324">
            <v>0</v>
          </cell>
        </row>
        <row r="325">
          <cell r="A325" t="str">
            <v>M2104090000</v>
          </cell>
          <cell r="B325" t="str">
            <v>Memorandum - Statutory Reserve</v>
          </cell>
          <cell r="C325">
            <v>0</v>
          </cell>
          <cell r="D325">
            <v>0</v>
          </cell>
        </row>
        <row r="326">
          <cell r="A326" t="str">
            <v>M2104095000</v>
          </cell>
          <cell r="B326" t="str">
            <v>Memorandum - Actuarial Gains / (Losses)</v>
          </cell>
          <cell r="C326">
            <v>0</v>
          </cell>
          <cell r="D326">
            <v>0</v>
          </cell>
        </row>
        <row r="327">
          <cell r="A327" t="str">
            <v>M2301000000</v>
          </cell>
          <cell r="B327" t="str">
            <v>Memorandum - Secured Loans</v>
          </cell>
          <cell r="C327">
            <v>0</v>
          </cell>
          <cell r="D327">
            <v>0</v>
          </cell>
        </row>
        <row r="328">
          <cell r="A328" t="str">
            <v>M2301010000</v>
          </cell>
          <cell r="B328" t="str">
            <v>Secured Loans - Third Party</v>
          </cell>
          <cell r="C328">
            <v>0</v>
          </cell>
          <cell r="D328">
            <v>0</v>
          </cell>
        </row>
        <row r="329">
          <cell r="A329" t="str">
            <v>M2301020000</v>
          </cell>
          <cell r="B329" t="str">
            <v>Secured Loans - ICP Inter Co</v>
          </cell>
          <cell r="C329">
            <v>0</v>
          </cell>
          <cell r="D329">
            <v>0</v>
          </cell>
        </row>
        <row r="330">
          <cell r="A330" t="str">
            <v>M2302000000</v>
          </cell>
          <cell r="B330" t="str">
            <v>Memorandum - Unsecured Loans</v>
          </cell>
          <cell r="C330">
            <v>0</v>
          </cell>
          <cell r="D330">
            <v>0</v>
          </cell>
        </row>
        <row r="331">
          <cell r="A331" t="str">
            <v>M2302010000</v>
          </cell>
          <cell r="B331" t="str">
            <v>Unsecured Loans - Third Party</v>
          </cell>
          <cell r="C331">
            <v>0</v>
          </cell>
          <cell r="D331">
            <v>0</v>
          </cell>
        </row>
        <row r="332">
          <cell r="A332" t="str">
            <v>M2302020000</v>
          </cell>
          <cell r="B332" t="str">
            <v>Inter-Corporate Deposits - ICP Inter Co</v>
          </cell>
          <cell r="C332">
            <v>0</v>
          </cell>
          <cell r="D332">
            <v>0</v>
          </cell>
        </row>
        <row r="333">
          <cell r="A333" t="str">
            <v>M2302030000</v>
          </cell>
          <cell r="B333" t="str">
            <v>Other Unsecured Loans - ICP Inter Co</v>
          </cell>
          <cell r="C333">
            <v>0</v>
          </cell>
          <cell r="D333">
            <v>0</v>
          </cell>
        </row>
        <row r="334">
          <cell r="A334" t="str">
            <v>M2400000000</v>
          </cell>
          <cell r="B334" t="str">
            <v>Memorandum - Deferred Tax Liability / (Asset)</v>
          </cell>
          <cell r="C334">
            <v>0</v>
          </cell>
          <cell r="D334">
            <v>0</v>
          </cell>
        </row>
        <row r="335">
          <cell r="A335" t="str">
            <v>M4102000000</v>
          </cell>
          <cell r="B335" t="str">
            <v>Memorandum - Raw Materials Consumed</v>
          </cell>
          <cell r="C335">
            <v>0</v>
          </cell>
          <cell r="D335">
            <v>-661014642.64999998</v>
          </cell>
        </row>
        <row r="336">
          <cell r="A336" t="str">
            <v>M4102080000</v>
          </cell>
          <cell r="B336" t="str">
            <v>Opening stock of raw materials</v>
          </cell>
          <cell r="C336">
            <v>0</v>
          </cell>
          <cell r="D336">
            <v>-143607380.28</v>
          </cell>
        </row>
        <row r="337">
          <cell r="A337" t="str">
            <v>M4102010000</v>
          </cell>
          <cell r="B337" t="str">
            <v>Opening stock of raw materials - TB</v>
          </cell>
          <cell r="C337">
            <v>0</v>
          </cell>
          <cell r="D337">
            <v>953423521.05999994</v>
          </cell>
        </row>
        <row r="338">
          <cell r="A338" t="str">
            <v>M4102070000</v>
          </cell>
          <cell r="B338" t="str">
            <v>Opening stock of raw materials - Adjs</v>
          </cell>
          <cell r="C338">
            <v>0</v>
          </cell>
          <cell r="D338">
            <v>-1097030901.3399999</v>
          </cell>
        </row>
        <row r="339">
          <cell r="A339" t="str">
            <v>M4102020000</v>
          </cell>
          <cell r="B339" t="str">
            <v>Opening stock of raw materials - New Companies</v>
          </cell>
          <cell r="C339">
            <v>0</v>
          </cell>
          <cell r="D339">
            <v>0</v>
          </cell>
        </row>
        <row r="340">
          <cell r="A340" t="str">
            <v>M4102030000</v>
          </cell>
          <cell r="B340" t="str">
            <v>Purchases of raw materials</v>
          </cell>
          <cell r="C340">
            <v>0</v>
          </cell>
          <cell r="D340">
            <v>-671573972.50999999</v>
          </cell>
        </row>
        <row r="341">
          <cell r="A341" t="str">
            <v>M4102030010</v>
          </cell>
          <cell r="B341" t="str">
            <v>Purchases of raw materials - TB</v>
          </cell>
          <cell r="C341">
            <v>0</v>
          </cell>
          <cell r="D341">
            <v>-671573972.50999999</v>
          </cell>
        </row>
        <row r="342">
          <cell r="A342" t="str">
            <v>M4102030020</v>
          </cell>
          <cell r="B342" t="str">
            <v>Purchases of raw materials - ICP Adjustments</v>
          </cell>
          <cell r="C342">
            <v>0</v>
          </cell>
          <cell r="D342">
            <v>0</v>
          </cell>
        </row>
        <row r="343">
          <cell r="A343" t="str">
            <v>M4102040000</v>
          </cell>
          <cell r="B343" t="str">
            <v>Cost of raw materials produced</v>
          </cell>
          <cell r="C343">
            <v>0</v>
          </cell>
          <cell r="D343">
            <v>0</v>
          </cell>
        </row>
        <row r="344">
          <cell r="A344" t="str">
            <v>M4102050000</v>
          </cell>
          <cell r="B344" t="str">
            <v>Closing stock of raw materials</v>
          </cell>
          <cell r="C344">
            <v>0</v>
          </cell>
          <cell r="D344">
            <v>-154166710.13999999</v>
          </cell>
        </row>
        <row r="345">
          <cell r="A345" t="str">
            <v>M4102060000</v>
          </cell>
          <cell r="B345" t="str">
            <v>Raw Materials Consumed - Forex Fluc</v>
          </cell>
          <cell r="C345">
            <v>0</v>
          </cell>
          <cell r="D345">
            <v>0</v>
          </cell>
        </row>
        <row r="346">
          <cell r="A346" t="str">
            <v>M4108000000</v>
          </cell>
          <cell r="B346" t="str">
            <v>Memorandum - Accretion/(Reduction) in stocks of F, SF Products &amp; WIP</v>
          </cell>
          <cell r="C346">
            <v>0</v>
          </cell>
          <cell r="D346">
            <v>-10559329.859999999</v>
          </cell>
        </row>
        <row r="347">
          <cell r="A347" t="str">
            <v>M4108000006</v>
          </cell>
          <cell r="B347" t="str">
            <v>Opening Stock of F, SF Products &amp; WIP</v>
          </cell>
          <cell r="C347">
            <v>0</v>
          </cell>
          <cell r="D347">
            <v>143607380.28</v>
          </cell>
        </row>
        <row r="348">
          <cell r="A348" t="str">
            <v>M4108000001</v>
          </cell>
          <cell r="B348" t="str">
            <v>Opening Stock of F, SF Products &amp; WIP - TB</v>
          </cell>
          <cell r="C348">
            <v>0</v>
          </cell>
          <cell r="D348">
            <v>-953423521.05999994</v>
          </cell>
        </row>
        <row r="349">
          <cell r="A349" t="str">
            <v>M4108000005</v>
          </cell>
          <cell r="B349" t="str">
            <v>Opening Stock of F, SF Products &amp; WIP - Adjs</v>
          </cell>
          <cell r="C349">
            <v>0</v>
          </cell>
          <cell r="D349">
            <v>1097030901.3399999</v>
          </cell>
        </row>
        <row r="350">
          <cell r="A350" t="str">
            <v>M4108000004</v>
          </cell>
          <cell r="B350" t="str">
            <v>Opening Stock of F, SF Products &amp; WIP - New Companies</v>
          </cell>
          <cell r="C350">
            <v>0</v>
          </cell>
          <cell r="D350">
            <v>0</v>
          </cell>
        </row>
        <row r="351">
          <cell r="A351" t="str">
            <v>M4108000002</v>
          </cell>
          <cell r="B351" t="str">
            <v>Closing stock of F, SF Products &amp; WIP</v>
          </cell>
          <cell r="C351">
            <v>0</v>
          </cell>
          <cell r="D351">
            <v>154166710.13999999</v>
          </cell>
        </row>
        <row r="352">
          <cell r="A352" t="str">
            <v>M4108000003</v>
          </cell>
          <cell r="B352" t="str">
            <v>Accretion/(Reduction) in stocks of F, SF Products &amp; WIP - Forex Fluc</v>
          </cell>
          <cell r="C352">
            <v>0</v>
          </cell>
          <cell r="D352">
            <v>0</v>
          </cell>
        </row>
        <row r="353">
          <cell r="A353" t="str">
            <v>M5202000000</v>
          </cell>
          <cell r="B353" t="str">
            <v>Memorandum - Opening Profit and loss Account - TB</v>
          </cell>
          <cell r="C353">
            <v>0</v>
          </cell>
          <cell r="D353">
            <v>0</v>
          </cell>
        </row>
        <row r="354">
          <cell r="A354" t="str">
            <v>M5202500000</v>
          </cell>
          <cell r="B354" t="str">
            <v>Memorandum - Opening Profit and loss Account - New Companies</v>
          </cell>
          <cell r="C354">
            <v>0</v>
          </cell>
          <cell r="D354">
            <v>0</v>
          </cell>
        </row>
      </sheetData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Tables"/>
      <sheetName val="Selection"/>
      <sheetName val="BS"/>
      <sheetName val="PL"/>
      <sheetName val="01"/>
      <sheetName val="02"/>
      <sheetName val="03"/>
      <sheetName val="04"/>
      <sheetName val="05"/>
      <sheetName val="06"/>
      <sheetName val="07"/>
      <sheetName val="08"/>
      <sheetName val="0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99"/>
      <sheetName val="TB"/>
    </sheetNames>
    <sheetDataSet>
      <sheetData sheetId="0">
        <row r="3">
          <cell r="J3" t="str">
            <v>Apr</v>
          </cell>
        </row>
      </sheetData>
      <sheetData sheetId="1">
        <row r="8">
          <cell r="E8" t="str">
            <v>TSMGRS</v>
          </cell>
        </row>
        <row r="16">
          <cell r="E16" t="str">
            <v>Final_IGAAP</v>
          </cell>
        </row>
        <row r="18">
          <cell r="E18" t="str">
            <v>[None]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>
        <row r="4">
          <cell r="F4" t="str">
            <v>Index</v>
          </cell>
          <cell r="G4" t="str">
            <v>Account Description</v>
          </cell>
          <cell r="H4" t="str">
            <v>Calculated</v>
          </cell>
          <cell r="I4" t="str">
            <v>Calculated</v>
          </cell>
          <cell r="J4" t="str">
            <v>Calculated</v>
          </cell>
        </row>
        <row r="5">
          <cell r="F5" t="str">
            <v>INDASBSCustom2TopCustom3Top[ICP Top]</v>
          </cell>
          <cell r="G5" t="str">
            <v>Balance Sheet as per IND-AS format</v>
          </cell>
          <cell r="H5">
            <v>0</v>
          </cell>
          <cell r="I5">
            <v>0</v>
          </cell>
          <cell r="J5">
            <v>9.4994902610778795E-8</v>
          </cell>
        </row>
        <row r="6">
          <cell r="F6" t="str">
            <v>2600000008Custom2TopCustom3Top[ICP Top]</v>
          </cell>
          <cell r="G6" t="str">
            <v>Total Equity and Liabilities</v>
          </cell>
          <cell r="H6">
            <v>-2984428385.6900001</v>
          </cell>
          <cell r="I6">
            <v>0</v>
          </cell>
          <cell r="J6">
            <v>-9.4994902610778795E-8</v>
          </cell>
        </row>
        <row r="7">
          <cell r="F7" t="str">
            <v>2500000008Custom2TopCustom3Top[ICP Top]</v>
          </cell>
          <cell r="G7" t="str">
            <v>Total Equity</v>
          </cell>
          <cell r="H7">
            <v>-4782200000</v>
          </cell>
          <cell r="I7">
            <v>0</v>
          </cell>
          <cell r="J7">
            <v>-9.4994902610778795E-8</v>
          </cell>
        </row>
        <row r="8">
          <cell r="F8" t="str">
            <v>2100000008Custom2TopCustom3Top[ICP Top]</v>
          </cell>
          <cell r="G8" t="str">
            <v>Share Capital</v>
          </cell>
          <cell r="H8">
            <v>0</v>
          </cell>
          <cell r="I8">
            <v>0</v>
          </cell>
          <cell r="J8">
            <v>0</v>
          </cell>
        </row>
        <row r="9">
          <cell r="F9" t="str">
            <v>2111000000Custom2TopCustom3Top[ICP Top]</v>
          </cell>
          <cell r="G9" t="str">
            <v>Equity Share Capital - Paid up</v>
          </cell>
          <cell r="H9">
            <v>0</v>
          </cell>
          <cell r="I9">
            <v>0</v>
          </cell>
          <cell r="J9">
            <v>0</v>
          </cell>
        </row>
        <row r="10">
          <cell r="F10" t="str">
            <v>2112000000Custom2TopCustom3Top[ICP Top]</v>
          </cell>
          <cell r="G10" t="str">
            <v>Equity Share Capital - Forfeited</v>
          </cell>
          <cell r="H10">
            <v>0</v>
          </cell>
          <cell r="I10">
            <v>0</v>
          </cell>
          <cell r="J10">
            <v>0</v>
          </cell>
        </row>
        <row r="11">
          <cell r="F11" t="str">
            <v>2120000000Custom2TopCustom3Top[ICP Top]</v>
          </cell>
          <cell r="G11" t="str">
            <v>Preference Share Capital - Paid up</v>
          </cell>
          <cell r="H11">
            <v>0</v>
          </cell>
          <cell r="I11">
            <v>0</v>
          </cell>
          <cell r="J11">
            <v>0</v>
          </cell>
        </row>
        <row r="12">
          <cell r="F12" t="str">
            <v>2150000008Custom2TopCustom3Top[ICP Top]</v>
          </cell>
          <cell r="G12" t="str">
            <v>Other Equity</v>
          </cell>
          <cell r="H12">
            <v>-4782200000</v>
          </cell>
          <cell r="I12">
            <v>0</v>
          </cell>
          <cell r="J12">
            <v>-9.4994902610778795E-8</v>
          </cell>
        </row>
        <row r="13">
          <cell r="F13" t="str">
            <v>2200000008Custom2TopCustom3Top[ICP Top]</v>
          </cell>
          <cell r="G13" t="str">
            <v>Reserves and Surplus</v>
          </cell>
          <cell r="H13">
            <v>-4782200000</v>
          </cell>
          <cell r="I13">
            <v>0</v>
          </cell>
          <cell r="J13">
            <v>-9.4994902610778795E-8</v>
          </cell>
        </row>
        <row r="14">
          <cell r="F14" t="str">
            <v>2230000008Custom2TopCustom3Top[ICP Top]</v>
          </cell>
          <cell r="G14" t="str">
            <v>Reserves representing unrealised gains (losses)</v>
          </cell>
          <cell r="H14">
            <v>0</v>
          </cell>
          <cell r="I14">
            <v>0</v>
          </cell>
          <cell r="J14">
            <v>0</v>
          </cell>
        </row>
        <row r="15">
          <cell r="F15" t="str">
            <v>2232000000Custom2TopCustom3Top[ICP Top]</v>
          </cell>
          <cell r="G15" t="str">
            <v>AFS Investments Reserve</v>
          </cell>
          <cell r="H15">
            <v>0</v>
          </cell>
          <cell r="I15">
            <v>0</v>
          </cell>
          <cell r="J15">
            <v>0</v>
          </cell>
        </row>
        <row r="16">
          <cell r="F16" t="str">
            <v>2233000000Custom2TopCustom3Top[ICP Top]</v>
          </cell>
          <cell r="G16" t="str">
            <v>Cashflow Hedge Reserve</v>
          </cell>
          <cell r="H16">
            <v>0</v>
          </cell>
          <cell r="I16">
            <v>0</v>
          </cell>
          <cell r="J16">
            <v>0</v>
          </cell>
        </row>
        <row r="17">
          <cell r="F17" t="str">
            <v>2234000000Custom2TopCustom3Top[ICP Top]</v>
          </cell>
          <cell r="G17" t="str">
            <v>Net Investment in Foreign Operation Reserve</v>
          </cell>
          <cell r="H17">
            <v>0</v>
          </cell>
          <cell r="I17">
            <v>0</v>
          </cell>
          <cell r="J17">
            <v>0</v>
          </cell>
        </row>
        <row r="18">
          <cell r="F18" t="str">
            <v>2235015000Custom2TopCustom3Top[ICP Top]</v>
          </cell>
          <cell r="G18" t="str">
            <v>Revaluation reserve</v>
          </cell>
          <cell r="H18">
            <v>0</v>
          </cell>
          <cell r="I18">
            <v>0</v>
          </cell>
          <cell r="J18">
            <v>0</v>
          </cell>
        </row>
        <row r="19">
          <cell r="F19" t="str">
            <v>2236000008Custom2TopCustom3Top[ICP Top]</v>
          </cell>
          <cell r="G19" t="str">
            <v>Foreign currency reserves</v>
          </cell>
          <cell r="H19">
            <v>0</v>
          </cell>
          <cell r="I19">
            <v>0</v>
          </cell>
          <cell r="J19">
            <v>0</v>
          </cell>
        </row>
        <row r="20">
          <cell r="F20" t="str">
            <v>2236010000Custom2TopCustom3Top[ICP Top]</v>
          </cell>
          <cell r="G20" t="str">
            <v>Forgn. Curr. translation reserve</v>
          </cell>
          <cell r="H20">
            <v>0</v>
          </cell>
          <cell r="I20">
            <v>0</v>
          </cell>
          <cell r="J20">
            <v>0</v>
          </cell>
        </row>
        <row r="21">
          <cell r="F21" t="str">
            <v>2236011000Custom2TopCustom3Top[ICP Top]</v>
          </cell>
          <cell r="G21" t="str">
            <v>Forgn. Curr. fluctuation reserve</v>
          </cell>
          <cell r="H21">
            <v>0</v>
          </cell>
          <cell r="I21">
            <v>0</v>
          </cell>
          <cell r="J21">
            <v>0</v>
          </cell>
        </row>
        <row r="22">
          <cell r="F22" t="str">
            <v>2243000000Custom2TopCustom3Top[ICP Top]</v>
          </cell>
          <cell r="G22" t="str">
            <v>Actuarial Gains and Losses</v>
          </cell>
          <cell r="H22">
            <v>0</v>
          </cell>
          <cell r="I22">
            <v>0</v>
          </cell>
          <cell r="J22">
            <v>0</v>
          </cell>
        </row>
        <row r="23">
          <cell r="F23" t="str">
            <v>2220000008Custom2TopCustom3Top[ICP Top]</v>
          </cell>
          <cell r="G23" t="str">
            <v>Other Consolidated Reserves</v>
          </cell>
          <cell r="H23">
            <v>0</v>
          </cell>
          <cell r="I23">
            <v>0</v>
          </cell>
          <cell r="J23">
            <v>0</v>
          </cell>
        </row>
        <row r="24">
          <cell r="F24" t="str">
            <v>2210000000Custom2TopCustom3Top[ICP Top]</v>
          </cell>
          <cell r="G24" t="str">
            <v>Securities Premium</v>
          </cell>
          <cell r="H24">
            <v>0</v>
          </cell>
          <cell r="I24">
            <v>0</v>
          </cell>
          <cell r="J24">
            <v>0</v>
          </cell>
        </row>
        <row r="25">
          <cell r="F25" t="str">
            <v>2221000000Custom2TopCustom3Top[ICP Top]</v>
          </cell>
          <cell r="G25" t="str">
            <v>Exports Profit Reserve</v>
          </cell>
          <cell r="H25">
            <v>0</v>
          </cell>
          <cell r="I25">
            <v>0</v>
          </cell>
          <cell r="J25">
            <v>0</v>
          </cell>
        </row>
        <row r="26">
          <cell r="F26" t="str">
            <v>2222000000Custom2TopCustom3Top[ICP Top]</v>
          </cell>
          <cell r="G26" t="str">
            <v>General Reserve</v>
          </cell>
          <cell r="H26">
            <v>0</v>
          </cell>
          <cell r="I26">
            <v>0</v>
          </cell>
          <cell r="J26">
            <v>0</v>
          </cell>
        </row>
        <row r="27">
          <cell r="F27" t="str">
            <v>2223000000Custom2TopCustom3Top[ICP Top]</v>
          </cell>
          <cell r="G27" t="str">
            <v>Contingency Reserve</v>
          </cell>
          <cell r="H27">
            <v>0</v>
          </cell>
          <cell r="I27">
            <v>0</v>
          </cell>
          <cell r="J27">
            <v>0</v>
          </cell>
        </row>
        <row r="28">
          <cell r="F28" t="str">
            <v>2231000000Custom2TopCustom3Top[ICP Top]</v>
          </cell>
          <cell r="G28" t="str">
            <v>Capital reserve on Consolidation</v>
          </cell>
          <cell r="H28">
            <v>0</v>
          </cell>
          <cell r="I28">
            <v>0</v>
          </cell>
          <cell r="J28">
            <v>0</v>
          </cell>
        </row>
        <row r="29">
          <cell r="F29" t="str">
            <v>2235000008Custom2TopCustom3Top[ICP Top]</v>
          </cell>
          <cell r="G29" t="str">
            <v>Other Reserves</v>
          </cell>
          <cell r="H29">
            <v>0</v>
          </cell>
          <cell r="I29">
            <v>0</v>
          </cell>
          <cell r="J29">
            <v>0</v>
          </cell>
        </row>
        <row r="30">
          <cell r="F30" t="str">
            <v>2235010000Custom2TopCustom3Top[ICP Top]</v>
          </cell>
          <cell r="G30" t="str">
            <v>Amalgamation Reserve</v>
          </cell>
          <cell r="H30">
            <v>0</v>
          </cell>
          <cell r="I30">
            <v>0</v>
          </cell>
          <cell r="J30">
            <v>0</v>
          </cell>
        </row>
        <row r="31">
          <cell r="F31" t="str">
            <v>2235011000Custom2TopCustom3Top[ICP Top]</v>
          </cell>
          <cell r="G31" t="str">
            <v>Debenture Redemption Reserve</v>
          </cell>
          <cell r="H31">
            <v>0</v>
          </cell>
          <cell r="I31">
            <v>0</v>
          </cell>
          <cell r="J31">
            <v>0</v>
          </cell>
        </row>
        <row r="32">
          <cell r="F32" t="str">
            <v>2235012000Custom2TopCustom3Top[ICP Top]</v>
          </cell>
          <cell r="G32" t="str">
            <v>Debenture Forfeiture Reserve</v>
          </cell>
          <cell r="H32">
            <v>0</v>
          </cell>
          <cell r="I32">
            <v>0</v>
          </cell>
          <cell r="J32">
            <v>0</v>
          </cell>
        </row>
        <row r="33">
          <cell r="F33" t="str">
            <v>2235013000Custom2TopCustom3Top[ICP Top]</v>
          </cell>
          <cell r="G33" t="str">
            <v>Capital Redemption Reserve</v>
          </cell>
          <cell r="H33">
            <v>0</v>
          </cell>
          <cell r="I33">
            <v>0</v>
          </cell>
          <cell r="J33">
            <v>0</v>
          </cell>
        </row>
        <row r="34">
          <cell r="F34" t="str">
            <v>2235014000Custom2TopCustom3Top[ICP Top]</v>
          </cell>
          <cell r="G34" t="str">
            <v>Capital Reserve</v>
          </cell>
          <cell r="H34">
            <v>0</v>
          </cell>
          <cell r="I34">
            <v>0</v>
          </cell>
          <cell r="J34">
            <v>0</v>
          </cell>
        </row>
        <row r="35">
          <cell r="F35" t="str">
            <v>2235016000Custom2TopCustom3Top[ICP Top]</v>
          </cell>
          <cell r="G35" t="str">
            <v>Investments Allowance Utilised Reserve</v>
          </cell>
          <cell r="H35">
            <v>0</v>
          </cell>
          <cell r="I35">
            <v>0</v>
          </cell>
          <cell r="J35">
            <v>0</v>
          </cell>
        </row>
        <row r="36">
          <cell r="F36" t="str">
            <v>2235017000Custom2TopCustom3Top[ICP Top]</v>
          </cell>
          <cell r="G36" t="str">
            <v>Statutory Reserve</v>
          </cell>
          <cell r="H36">
            <v>0</v>
          </cell>
          <cell r="I36">
            <v>0</v>
          </cell>
          <cell r="J36">
            <v>0</v>
          </cell>
        </row>
        <row r="37">
          <cell r="F37" t="str">
            <v>2235018000Custom2TopCustom3Top[ICP Top]</v>
          </cell>
          <cell r="G37" t="str">
            <v>Special Reserve</v>
          </cell>
          <cell r="H37">
            <v>0</v>
          </cell>
          <cell r="I37">
            <v>0</v>
          </cell>
          <cell r="J37">
            <v>0</v>
          </cell>
        </row>
        <row r="38">
          <cell r="F38" t="str">
            <v>2235019000Custom2TopCustom3Top[ICP Top]</v>
          </cell>
          <cell r="G38" t="str">
            <v>Contributions for capital expenditure</v>
          </cell>
          <cell r="H38">
            <v>0</v>
          </cell>
          <cell r="I38">
            <v>0</v>
          </cell>
          <cell r="J38">
            <v>0</v>
          </cell>
        </row>
        <row r="39">
          <cell r="F39" t="str">
            <v>2240000008Custom2TopCustom3Top[ICP Top]</v>
          </cell>
          <cell r="G39" t="str">
            <v>Total Retained Earnings</v>
          </cell>
          <cell r="H39">
            <v>-4782200000</v>
          </cell>
          <cell r="I39">
            <v>0</v>
          </cell>
          <cell r="J39">
            <v>-9.4994902610778795E-8</v>
          </cell>
        </row>
        <row r="40">
          <cell r="F40" t="str">
            <v>2241000000Custom2TopCustom3Top[ICP Top]</v>
          </cell>
          <cell r="G40" t="str">
            <v>Retained Earnings</v>
          </cell>
          <cell r="H40">
            <v>-4782200000</v>
          </cell>
          <cell r="I40">
            <v>0</v>
          </cell>
          <cell r="J40">
            <v>-9.4994902610778795E-8</v>
          </cell>
        </row>
        <row r="41">
          <cell r="F41" t="str">
            <v>2242000000Custom2TopCustom3Top[ICP Top]</v>
          </cell>
          <cell r="G41" t="str">
            <v>IFRS Transition Reserve</v>
          </cell>
          <cell r="H41">
            <v>0</v>
          </cell>
          <cell r="I41">
            <v>0</v>
          </cell>
          <cell r="J41">
            <v>0</v>
          </cell>
        </row>
        <row r="42">
          <cell r="F42" t="str">
            <v>2300000008Custom2TopCustom3Top[ICP Top]</v>
          </cell>
          <cell r="G42" t="str">
            <v>Equity component of financial instruments</v>
          </cell>
          <cell r="H42">
            <v>0</v>
          </cell>
          <cell r="I42">
            <v>0</v>
          </cell>
          <cell r="J42">
            <v>0</v>
          </cell>
        </row>
        <row r="43">
          <cell r="F43" t="str">
            <v>2310000000Custom2TopCustom3Top[ICP Top]</v>
          </cell>
          <cell r="G43" t="str">
            <v>Equity portion of Preference Shares</v>
          </cell>
          <cell r="H43">
            <v>0</v>
          </cell>
          <cell r="I43">
            <v>0</v>
          </cell>
          <cell r="J43">
            <v>0</v>
          </cell>
        </row>
        <row r="44">
          <cell r="F44" t="str">
            <v>2320000008Custom2TopCustom3Top[ICP Top]</v>
          </cell>
          <cell r="G44" t="str">
            <v>Equity portion of Conv. Bonds/Debentures</v>
          </cell>
          <cell r="H44">
            <v>0</v>
          </cell>
          <cell r="I44">
            <v>0</v>
          </cell>
          <cell r="J44">
            <v>0</v>
          </cell>
        </row>
        <row r="45">
          <cell r="F45" t="str">
            <v>2321000000Custom2TopCustom3Top[ICP Top]</v>
          </cell>
          <cell r="G45" t="str">
            <v>Equity portion of Conv. Secured Bonds/Debentures</v>
          </cell>
          <cell r="H45">
            <v>0</v>
          </cell>
          <cell r="I45">
            <v>0</v>
          </cell>
          <cell r="J45">
            <v>0</v>
          </cell>
        </row>
        <row r="46">
          <cell r="F46" t="str">
            <v>2322000000Custom2TopCustom3Top[ICP Top]</v>
          </cell>
          <cell r="G46" t="str">
            <v>Equity portion of Conv. Unsecured Bonds/Debentures</v>
          </cell>
          <cell r="H46">
            <v>0</v>
          </cell>
          <cell r="I46">
            <v>0</v>
          </cell>
          <cell r="J46">
            <v>0</v>
          </cell>
        </row>
        <row r="47">
          <cell r="F47" t="str">
            <v>2323000000Custom2TopCustom3Top[ICP Top]</v>
          </cell>
          <cell r="G47" t="str">
            <v>Equity portion of Unsecured CARS</v>
          </cell>
          <cell r="H47">
            <v>0</v>
          </cell>
          <cell r="I47">
            <v>0</v>
          </cell>
          <cell r="J47">
            <v>0</v>
          </cell>
        </row>
        <row r="48">
          <cell r="F48" t="str">
            <v>2360000000Custom2TopCustom3Top[ICP Top]</v>
          </cell>
          <cell r="G48" t="str">
            <v>Hybrid Perpetual Securities</v>
          </cell>
          <cell r="H48">
            <v>0</v>
          </cell>
          <cell r="I48">
            <v>0</v>
          </cell>
          <cell r="J48">
            <v>0</v>
          </cell>
        </row>
        <row r="49">
          <cell r="F49" t="str">
            <v>2340000000Custom2TopCustom3Top[ICP Top]</v>
          </cell>
          <cell r="G49" t="str">
            <v>Share Warrants</v>
          </cell>
          <cell r="H49">
            <v>0</v>
          </cell>
          <cell r="I49">
            <v>0</v>
          </cell>
          <cell r="J49">
            <v>0</v>
          </cell>
        </row>
        <row r="50">
          <cell r="F50" t="str">
            <v>2400000008Custom2TopCustom3Top[ICP Top]</v>
          </cell>
          <cell r="G50" t="str">
            <v>Non-controlling Interests - BS</v>
          </cell>
          <cell r="H50">
            <v>0</v>
          </cell>
          <cell r="I50">
            <v>0</v>
          </cell>
          <cell r="J50">
            <v>0</v>
          </cell>
        </row>
        <row r="51">
          <cell r="F51" t="str">
            <v>2400000000Custom2TopCustom3Top[ICP Top]</v>
          </cell>
          <cell r="G51" t="str">
            <v>Non-controlling Interests (BS) - Share Capital</v>
          </cell>
          <cell r="H51">
            <v>0</v>
          </cell>
          <cell r="I51">
            <v>0</v>
          </cell>
          <cell r="J51">
            <v>0</v>
          </cell>
        </row>
        <row r="52">
          <cell r="F52" t="str">
            <v>2410000000Custom2TopCustom3Top[ICP Top]</v>
          </cell>
          <cell r="G52" t="str">
            <v>Non-controlling Interests (BS) - Other Equity</v>
          </cell>
          <cell r="H52">
            <v>0</v>
          </cell>
          <cell r="I52">
            <v>0</v>
          </cell>
          <cell r="J52">
            <v>0</v>
          </cell>
        </row>
        <row r="53">
          <cell r="F53" t="str">
            <v>2330000000Custom2TopCustom3Top[ICP Top]</v>
          </cell>
          <cell r="G53" t="str">
            <v>Share Application Money</v>
          </cell>
          <cell r="H53">
            <v>0</v>
          </cell>
          <cell r="I53">
            <v>0</v>
          </cell>
          <cell r="J53">
            <v>0</v>
          </cell>
        </row>
        <row r="54">
          <cell r="F54" t="str">
            <v>2350000000Custom2TopCustom3Top[ICP Top]</v>
          </cell>
          <cell r="G54" t="str">
            <v>Current account for inter/intra company transactions</v>
          </cell>
          <cell r="H54">
            <v>0</v>
          </cell>
          <cell r="I54">
            <v>0</v>
          </cell>
          <cell r="J54">
            <v>0</v>
          </cell>
        </row>
        <row r="55">
          <cell r="F55" t="str">
            <v>2350000000Custom2TopHT001TS_STLJSR</v>
          </cell>
          <cell r="G55" t="str">
            <v>Current account for inter/intra company transactions - TS_STLJSR</v>
          </cell>
          <cell r="H55">
            <v>0</v>
          </cell>
          <cell r="I55">
            <v>0</v>
          </cell>
          <cell r="J55">
            <v>0</v>
          </cell>
        </row>
        <row r="56">
          <cell r="F56" t="str">
            <v>2350000000Custom2TopHT001TS_CRCW</v>
          </cell>
          <cell r="G56" t="str">
            <v>Current account for inter/intra company transactions - TS_CRCW</v>
          </cell>
          <cell r="H56">
            <v>0</v>
          </cell>
          <cell r="I56">
            <v>0</v>
          </cell>
          <cell r="J56">
            <v>0</v>
          </cell>
        </row>
        <row r="57">
          <cell r="F57" t="str">
            <v>2350000000Custom2TopHT001TS_WIRES</v>
          </cell>
          <cell r="G57" t="str">
            <v>Current account for inter/intra company transactions - TS_WIRES</v>
          </cell>
          <cell r="H57">
            <v>0</v>
          </cell>
          <cell r="I57">
            <v>0</v>
          </cell>
          <cell r="J57">
            <v>0</v>
          </cell>
        </row>
        <row r="58">
          <cell r="F58" t="str">
            <v>2350000000Custom2TopHT001TS_WRMW</v>
          </cell>
          <cell r="G58" t="str">
            <v>Current account for inter/intra company transactions - TS_WRMW</v>
          </cell>
          <cell r="H58">
            <v>0</v>
          </cell>
          <cell r="I58">
            <v>0</v>
          </cell>
          <cell r="J58">
            <v>0</v>
          </cell>
        </row>
        <row r="59">
          <cell r="F59" t="str">
            <v>2350000000Custom2TopHT001TS_TUBES</v>
          </cell>
          <cell r="G59" t="str">
            <v>Current account for inter/intra company transactions - TS_TUBES</v>
          </cell>
          <cell r="H59">
            <v>0</v>
          </cell>
          <cell r="I59">
            <v>0</v>
          </cell>
          <cell r="J59">
            <v>0</v>
          </cell>
        </row>
        <row r="60">
          <cell r="F60" t="str">
            <v>2350000000Custom2TopHT001TS_BRGS</v>
          </cell>
          <cell r="G60" t="str">
            <v>Current account for inter/intra company transactions - TS_BRGS</v>
          </cell>
          <cell r="H60">
            <v>0</v>
          </cell>
          <cell r="I60">
            <v>0</v>
          </cell>
          <cell r="J60">
            <v>0</v>
          </cell>
        </row>
        <row r="61">
          <cell r="F61" t="str">
            <v>2350000000Custom2TopHT001TS_FAMD</v>
          </cell>
          <cell r="G61" t="str">
            <v>Current account for inter/intra company transactions - TS_FAMD</v>
          </cell>
          <cell r="H61">
            <v>0</v>
          </cell>
          <cell r="I61">
            <v>0</v>
          </cell>
          <cell r="J61">
            <v>0</v>
          </cell>
        </row>
        <row r="62">
          <cell r="F62" t="str">
            <v>2350000000Custom2TopHT001TS_HOFF</v>
          </cell>
          <cell r="G62" t="str">
            <v>Current account for inter/intra company transactions - TS_HOFF</v>
          </cell>
          <cell r="H62">
            <v>0</v>
          </cell>
          <cell r="I62">
            <v>0</v>
          </cell>
          <cell r="J62">
            <v>0</v>
          </cell>
        </row>
        <row r="63">
          <cell r="F63" t="str">
            <v>2350000000Custom2TopHT001TSL</v>
          </cell>
          <cell r="G63" t="str">
            <v>Current account for inter/intra company transactions - TSL</v>
          </cell>
          <cell r="H63">
            <v>0</v>
          </cell>
          <cell r="I63">
            <v>0</v>
          </cell>
          <cell r="J63">
            <v>0</v>
          </cell>
        </row>
        <row r="64">
          <cell r="F64" t="str">
            <v>1200000008Custom2TopCustom3Top[ICP Top]</v>
          </cell>
          <cell r="G64" t="str">
            <v>Total Liabilities</v>
          </cell>
          <cell r="H64">
            <v>1797771614.3100023</v>
          </cell>
          <cell r="I64">
            <v>0</v>
          </cell>
          <cell r="J64">
            <v>0</v>
          </cell>
        </row>
        <row r="65">
          <cell r="F65" t="str">
            <v>1210000008Custom2TopCustom3Top[ICP Top]</v>
          </cell>
          <cell r="G65" t="str">
            <v>Total Non-Current Liabilities</v>
          </cell>
          <cell r="H65">
            <v>-44411106621.975998</v>
          </cell>
          <cell r="I65">
            <v>0</v>
          </cell>
          <cell r="J65">
            <v>0</v>
          </cell>
        </row>
        <row r="66">
          <cell r="F66" t="str">
            <v>1210500008Custom2TopCustom3Top[ICP Top]</v>
          </cell>
          <cell r="G66" t="str">
            <v>Total Financial Liabilities &gt; 1 Yr</v>
          </cell>
          <cell r="H66">
            <v>-44411106621.975998</v>
          </cell>
          <cell r="I66">
            <v>0</v>
          </cell>
          <cell r="J66">
            <v>0</v>
          </cell>
        </row>
        <row r="67">
          <cell r="F67" t="str">
            <v>1211000008Custom2TopCustom3Top[ICP Top]</v>
          </cell>
          <cell r="G67" t="str">
            <v>Total Long Term Borrowings</v>
          </cell>
          <cell r="H67">
            <v>-48460101904.966003</v>
          </cell>
          <cell r="I67">
            <v>0</v>
          </cell>
          <cell r="J67">
            <v>0</v>
          </cell>
        </row>
        <row r="68">
          <cell r="F68" t="str">
            <v>1211100008Custom2TopCustom3Top[ICP Top]</v>
          </cell>
          <cell r="G68" t="str">
            <v>Total Debt portion of conv instruments LT &gt;1 Yr</v>
          </cell>
          <cell r="H68">
            <v>-23972929031.040001</v>
          </cell>
          <cell r="I68">
            <v>0</v>
          </cell>
          <cell r="J68">
            <v>0</v>
          </cell>
        </row>
        <row r="69">
          <cell r="F69" t="str">
            <v>1211040008Custom2TopCustom3Top[ICP Top]</v>
          </cell>
          <cell r="G69" t="str">
            <v>Debt portion of Conv. Bonds/Debentures LT &gt; 1 Yr</v>
          </cell>
          <cell r="H69">
            <v>-23972929031.040001</v>
          </cell>
          <cell r="I69">
            <v>0</v>
          </cell>
          <cell r="J69">
            <v>0</v>
          </cell>
        </row>
        <row r="70">
          <cell r="F70" t="str">
            <v>1211040100Custom2TopCustom3Top[ICP Top]</v>
          </cell>
          <cell r="G70" t="str">
            <v>Debt portion of Conv. Secured Bonds/Debentures LT &gt; 1 Yr</v>
          </cell>
          <cell r="H70">
            <v>0</v>
          </cell>
          <cell r="I70">
            <v>0</v>
          </cell>
          <cell r="J70">
            <v>0</v>
          </cell>
        </row>
        <row r="71">
          <cell r="F71" t="str">
            <v>1211040200Custom2TopCustom3Top[ICP Top]</v>
          </cell>
          <cell r="G71" t="str">
            <v>Debt portion of Conv. Unsecured Bonds/Debentures LT &gt; 1 Yr</v>
          </cell>
          <cell r="H71">
            <v>0</v>
          </cell>
          <cell r="I71">
            <v>0</v>
          </cell>
          <cell r="J71">
            <v>0</v>
          </cell>
        </row>
        <row r="72">
          <cell r="F72" t="str">
            <v>1211075200Custom2TopCustom3Top[ICP Top]</v>
          </cell>
          <cell r="G72" t="str">
            <v>Debt portion of Unsecured CARS LT &gt; 1 Yr</v>
          </cell>
          <cell r="H72">
            <v>-23972929031.040001</v>
          </cell>
          <cell r="I72">
            <v>0</v>
          </cell>
          <cell r="J72">
            <v>0</v>
          </cell>
        </row>
        <row r="73">
          <cell r="F73" t="str">
            <v>1211050200Custom2TopCustom3Top[ICP Top]</v>
          </cell>
          <cell r="G73" t="str">
            <v>Debt portion of Unsec Conv Pref Shares LT &gt; 1 Yr</v>
          </cell>
          <cell r="H73">
            <v>0</v>
          </cell>
          <cell r="I73">
            <v>0</v>
          </cell>
          <cell r="J73">
            <v>0</v>
          </cell>
        </row>
        <row r="74">
          <cell r="F74" t="str">
            <v>1211200008Custom2TopCustom3Top[ICP Top]</v>
          </cell>
          <cell r="G74" t="str">
            <v>Total Other Long-term Borrowings &gt; 1 Yr</v>
          </cell>
          <cell r="H74">
            <v>-24487172873.925999</v>
          </cell>
          <cell r="I74">
            <v>0</v>
          </cell>
          <cell r="J74">
            <v>0</v>
          </cell>
        </row>
        <row r="75">
          <cell r="F75" t="str">
            <v>1211020008Custom2TopCustom3Top[ICP Top]</v>
          </cell>
          <cell r="G75" t="str">
            <v>Non-Convertible Debentures LT &gt; 1 Yr</v>
          </cell>
          <cell r="H75">
            <v>0</v>
          </cell>
          <cell r="I75">
            <v>0</v>
          </cell>
          <cell r="J75">
            <v>0</v>
          </cell>
        </row>
        <row r="76">
          <cell r="F76" t="str">
            <v>1211020100Custom2TopCustom3Top[ICP Top]</v>
          </cell>
          <cell r="G76" t="str">
            <v>Secured Non-Convertible Debentures LT &gt; 1 Yr</v>
          </cell>
          <cell r="H76">
            <v>0</v>
          </cell>
          <cell r="I76">
            <v>0</v>
          </cell>
          <cell r="J76">
            <v>0</v>
          </cell>
        </row>
        <row r="77">
          <cell r="F77" t="str">
            <v>1211020200Custom2TopCustom3Top[ICP Top]</v>
          </cell>
          <cell r="G77" t="str">
            <v>Unsecured Non-Convertible Debentures LT &gt; 1 Yr</v>
          </cell>
          <cell r="H77">
            <v>0</v>
          </cell>
          <cell r="I77">
            <v>0</v>
          </cell>
          <cell r="J77">
            <v>0</v>
          </cell>
        </row>
        <row r="78">
          <cell r="F78" t="str">
            <v>1211030200Custom2TopCustom3Top[ICP Top]</v>
          </cell>
          <cell r="G78" t="str">
            <v>Preference Share Creditors (Unsec) LT &gt; 1 Yr</v>
          </cell>
          <cell r="H78">
            <v>0</v>
          </cell>
          <cell r="I78">
            <v>0</v>
          </cell>
          <cell r="J78">
            <v>0</v>
          </cell>
        </row>
        <row r="79">
          <cell r="F79" t="str">
            <v>1211005008Custom2TopCustom3Top[ICP Top]</v>
          </cell>
          <cell r="G79" t="str">
            <v>Term Loans LT &gt; 1 Yr</v>
          </cell>
          <cell r="H79">
            <v>-24487172873.925999</v>
          </cell>
          <cell r="I79">
            <v>0</v>
          </cell>
          <cell r="J79">
            <v>0</v>
          </cell>
        </row>
        <row r="80">
          <cell r="F80" t="str">
            <v>1211010008Custom2TopCustom3Top[ICP Top]</v>
          </cell>
          <cell r="G80" t="str">
            <v>Term Loans from Banks LT &gt; 1 Yr</v>
          </cell>
          <cell r="H80">
            <v>-23561360473.925999</v>
          </cell>
          <cell r="I80">
            <v>0</v>
          </cell>
          <cell r="J80">
            <v>0</v>
          </cell>
        </row>
        <row r="81">
          <cell r="F81" t="str">
            <v>1211010100Custom2TopCustom3Top[ICP Top]</v>
          </cell>
          <cell r="G81" t="str">
            <v>Secured Loans from Banks LT &gt; 1 Yr</v>
          </cell>
          <cell r="H81">
            <v>0</v>
          </cell>
          <cell r="I81">
            <v>0</v>
          </cell>
          <cell r="J81">
            <v>0</v>
          </cell>
        </row>
        <row r="82">
          <cell r="F82" t="str">
            <v>1211010200Custom2TopCustom3Top[ICP Top]</v>
          </cell>
          <cell r="G82" t="str">
            <v>Unsecured Loans from Banks LT &gt; 1 Yr</v>
          </cell>
          <cell r="H82">
            <v>-23561360473.925999</v>
          </cell>
          <cell r="I82">
            <v>0</v>
          </cell>
          <cell r="J82">
            <v>0</v>
          </cell>
        </row>
        <row r="83">
          <cell r="F83" t="str">
            <v>1211015008Custom2TopCustom3Top[ICP Top]</v>
          </cell>
          <cell r="G83" t="str">
            <v>Term Loans from FIs and Others LT &gt; 1 Yr</v>
          </cell>
          <cell r="H83">
            <v>-925812400</v>
          </cell>
          <cell r="I83">
            <v>0</v>
          </cell>
          <cell r="J83">
            <v>0</v>
          </cell>
        </row>
        <row r="84">
          <cell r="F84" t="str">
            <v>1211073100Custom2TopCustom3Top[ICP Top]</v>
          </cell>
          <cell r="G84" t="str">
            <v>Joint Plant Committee - SDF LT &gt; 1 Yr</v>
          </cell>
          <cell r="H84">
            <v>-925812400</v>
          </cell>
          <cell r="I84">
            <v>0</v>
          </cell>
          <cell r="J84">
            <v>0</v>
          </cell>
        </row>
        <row r="85">
          <cell r="F85" t="str">
            <v>1211015100Custom2TopCustom3Top[ICP Top]</v>
          </cell>
          <cell r="G85" t="str">
            <v>Secured Loans from FIs and Others LT &gt; 1 Yr</v>
          </cell>
          <cell r="H85">
            <v>0</v>
          </cell>
          <cell r="I85">
            <v>0</v>
          </cell>
          <cell r="J85">
            <v>0</v>
          </cell>
        </row>
        <row r="86">
          <cell r="F86" t="str">
            <v>1211015200Custom2TopCustom3Top[ICP Top]</v>
          </cell>
          <cell r="G86" t="str">
            <v>Unsecured Loans from FIs and Others LT &gt; 1 Yr</v>
          </cell>
          <cell r="H86">
            <v>0</v>
          </cell>
          <cell r="I86">
            <v>0</v>
          </cell>
          <cell r="J86">
            <v>0</v>
          </cell>
        </row>
        <row r="87">
          <cell r="F87" t="str">
            <v>1211077008Custom2TopCustom3Top[ICP Top]</v>
          </cell>
          <cell r="G87" t="str">
            <v>Deferred Payment Liabilities LT &gt; 1 Yr</v>
          </cell>
          <cell r="H87">
            <v>0</v>
          </cell>
          <cell r="I87">
            <v>0</v>
          </cell>
          <cell r="J87">
            <v>0</v>
          </cell>
        </row>
        <row r="88">
          <cell r="F88" t="str">
            <v>1211077100Custom2TopCustom3Top[ICP Top]</v>
          </cell>
          <cell r="G88" t="str">
            <v>Secured Deferred Payment Liabilities LT &gt; 1 Yr</v>
          </cell>
          <cell r="H88">
            <v>0</v>
          </cell>
          <cell r="I88">
            <v>0</v>
          </cell>
          <cell r="J88">
            <v>0</v>
          </cell>
        </row>
        <row r="89">
          <cell r="F89" t="str">
            <v>1211077200Custom2TopCustom3Top[ICP Top]</v>
          </cell>
          <cell r="G89" t="str">
            <v>Unsecured Deferred Payment Liabilities LT &gt; 1 Yr</v>
          </cell>
          <cell r="H89">
            <v>0</v>
          </cell>
          <cell r="I89">
            <v>0</v>
          </cell>
          <cell r="J89">
            <v>0</v>
          </cell>
        </row>
        <row r="90">
          <cell r="F90" t="str">
            <v>1211060008Custom2TopCustom3Top[ICP Top]</v>
          </cell>
          <cell r="G90" t="str">
            <v>Oblig under Finance Lease LT &gt; 1 Yr</v>
          </cell>
          <cell r="H90">
            <v>0</v>
          </cell>
          <cell r="I90">
            <v>0</v>
          </cell>
          <cell r="J90">
            <v>0</v>
          </cell>
        </row>
        <row r="91">
          <cell r="F91" t="str">
            <v>1211060100Custom2Top[None][ICP Top]</v>
          </cell>
          <cell r="G91" t="str">
            <v>Secured Oblig under Finance Lease LT &gt; 1 Yr - Third Party</v>
          </cell>
          <cell r="H91">
            <v>0</v>
          </cell>
          <cell r="I91">
            <v>0</v>
          </cell>
          <cell r="J91">
            <v>0</v>
          </cell>
        </row>
        <row r="92">
          <cell r="F92" t="str">
            <v>1211060100Custom2TopRELPARTY[ICP Top]</v>
          </cell>
          <cell r="G92" t="str">
            <v>Secured Oblig under Finance Lease LT &gt; 1 Yr - Related Party</v>
          </cell>
          <cell r="H92">
            <v>0</v>
          </cell>
          <cell r="I92">
            <v>0</v>
          </cell>
          <cell r="J92">
            <v>0</v>
          </cell>
        </row>
        <row r="93">
          <cell r="F93" t="str">
            <v>1211060200Custom2Top[None][ICP Top]</v>
          </cell>
          <cell r="G93" t="str">
            <v>Unsecured Oblig under IFRIC4 Lease LT &gt; 1 Yr - Third Party</v>
          </cell>
          <cell r="H93">
            <v>0</v>
          </cell>
          <cell r="I93">
            <v>0</v>
          </cell>
          <cell r="J93">
            <v>0</v>
          </cell>
        </row>
        <row r="94">
          <cell r="F94" t="str">
            <v>1211060200Custom2TopRELPARTY[ICP Top]</v>
          </cell>
          <cell r="G94" t="str">
            <v>Unsecured Oblig under IFRIC4 Lease LT &gt; 1 Yr - Related Party</v>
          </cell>
          <cell r="H94">
            <v>0</v>
          </cell>
          <cell r="I94">
            <v>0</v>
          </cell>
          <cell r="J94">
            <v>0</v>
          </cell>
        </row>
        <row r="95">
          <cell r="F95" t="str">
            <v>1211080008Custom2TopCustom3Top[ICP Top]</v>
          </cell>
          <cell r="G95" t="str">
            <v>Deposits LT &gt; 1 Yr</v>
          </cell>
          <cell r="H95">
            <v>0</v>
          </cell>
          <cell r="I95">
            <v>0</v>
          </cell>
          <cell r="J95">
            <v>0</v>
          </cell>
        </row>
        <row r="96">
          <cell r="F96" t="str">
            <v>1211072200Custom2TopCustom3Top[ICP Top]</v>
          </cell>
          <cell r="G96" t="str">
            <v>Fixed Deposits LT &gt; 1 Yr</v>
          </cell>
          <cell r="H96">
            <v>0</v>
          </cell>
          <cell r="I96">
            <v>0</v>
          </cell>
          <cell r="J96">
            <v>0</v>
          </cell>
        </row>
        <row r="97">
          <cell r="F97" t="str">
            <v>1211070008Custom2TopCustom3Top[ICP Top]</v>
          </cell>
          <cell r="G97" t="str">
            <v>Other Borrowings LT &gt; 1 Yr</v>
          </cell>
          <cell r="H97">
            <v>0</v>
          </cell>
          <cell r="I97">
            <v>0</v>
          </cell>
          <cell r="J97">
            <v>0</v>
          </cell>
        </row>
        <row r="98">
          <cell r="F98" t="str">
            <v>1211071200Custom2Top[None][ICP Top]</v>
          </cell>
          <cell r="G98" t="str">
            <v>Inter-corporate Deposits LT &gt; 1 Yr - Third Party</v>
          </cell>
          <cell r="H98">
            <v>0</v>
          </cell>
          <cell r="I98">
            <v>0</v>
          </cell>
          <cell r="J98">
            <v>0</v>
          </cell>
        </row>
        <row r="99">
          <cell r="F99" t="str">
            <v>1211071200Custom2TopRELPARTY[ICP Top]</v>
          </cell>
          <cell r="G99" t="str">
            <v>Inter-corporate Deposits LT &gt; 1 Yr - Related Party</v>
          </cell>
          <cell r="H99">
            <v>0</v>
          </cell>
          <cell r="I99">
            <v>0</v>
          </cell>
          <cell r="J99">
            <v>0</v>
          </cell>
        </row>
        <row r="100">
          <cell r="F100" t="str">
            <v>1211074008Custom2TopCustom3Top[ICP Top]</v>
          </cell>
          <cell r="G100" t="str">
            <v>Loans from Government LT &gt; 1 Yr</v>
          </cell>
          <cell r="H100">
            <v>0</v>
          </cell>
          <cell r="I100">
            <v>0</v>
          </cell>
          <cell r="J100">
            <v>0</v>
          </cell>
        </row>
        <row r="101">
          <cell r="F101" t="str">
            <v>1211074100Custom2TopCustom3Top[ICP Top]</v>
          </cell>
          <cell r="G101" t="str">
            <v>Secured Loans from Government LT &gt; 1 Yr</v>
          </cell>
          <cell r="H101">
            <v>0</v>
          </cell>
          <cell r="I101">
            <v>0</v>
          </cell>
          <cell r="J101">
            <v>0</v>
          </cell>
        </row>
        <row r="102">
          <cell r="F102" t="str">
            <v>1211074200Custom2TopCustom3Top[ICP Top]</v>
          </cell>
          <cell r="G102" t="str">
            <v>Unsecured Loans from Government LT &gt; 1 Yr</v>
          </cell>
          <cell r="H102">
            <v>0</v>
          </cell>
          <cell r="I102">
            <v>0</v>
          </cell>
          <cell r="J102">
            <v>0</v>
          </cell>
        </row>
        <row r="103">
          <cell r="F103" t="str">
            <v>1211078200Custom2TopCustom3Top[ICP Top]</v>
          </cell>
          <cell r="G103" t="str">
            <v>Commercial Papers LT &gt; 1 Yr</v>
          </cell>
          <cell r="H103">
            <v>0</v>
          </cell>
          <cell r="I103">
            <v>0</v>
          </cell>
          <cell r="J103">
            <v>0</v>
          </cell>
        </row>
        <row r="104">
          <cell r="F104" t="str">
            <v>1211076008Custom2TopCustom3Top[ICP Top]</v>
          </cell>
          <cell r="G104" t="str">
            <v>Other Loans LT &gt; 1 Yr</v>
          </cell>
          <cell r="H104">
            <v>0</v>
          </cell>
          <cell r="I104">
            <v>0</v>
          </cell>
          <cell r="J104">
            <v>0</v>
          </cell>
        </row>
        <row r="105">
          <cell r="F105" t="str">
            <v>1211076100Custom2Top[None][ICP Top]</v>
          </cell>
          <cell r="G105" t="str">
            <v>Other Secured Loans LT &gt; 1 Yr - Third Party</v>
          </cell>
          <cell r="H105">
            <v>0</v>
          </cell>
          <cell r="I105">
            <v>0</v>
          </cell>
          <cell r="J105">
            <v>0</v>
          </cell>
        </row>
        <row r="106">
          <cell r="F106" t="str">
            <v>1211076100Custom2TopRELPARTY[ICP Top]</v>
          </cell>
          <cell r="G106" t="str">
            <v>Other Secured Loans LT &gt; 1 Yr - Related Party</v>
          </cell>
          <cell r="H106">
            <v>0</v>
          </cell>
          <cell r="I106">
            <v>0</v>
          </cell>
          <cell r="J106">
            <v>0</v>
          </cell>
        </row>
        <row r="107">
          <cell r="F107" t="str">
            <v>1211076200Custom2Top[None][ICP Top]</v>
          </cell>
          <cell r="G107" t="str">
            <v>Other Unsecured Loans LT &gt; 1 Yr - Third Party</v>
          </cell>
          <cell r="H107">
            <v>0</v>
          </cell>
          <cell r="I107">
            <v>0</v>
          </cell>
          <cell r="J107">
            <v>0</v>
          </cell>
        </row>
        <row r="108">
          <cell r="F108" t="str">
            <v>1211076200Custom2TopRELPARTY[ICP Top]</v>
          </cell>
          <cell r="G108" t="str">
            <v>Other Unsecured Loans LT &gt; 1 Yr - Related Party</v>
          </cell>
          <cell r="H108">
            <v>0</v>
          </cell>
          <cell r="I108">
            <v>0</v>
          </cell>
          <cell r="J108">
            <v>0</v>
          </cell>
        </row>
        <row r="109">
          <cell r="F109" t="str">
            <v>1211300008Custom2TopCustom3Top[ICP Top]</v>
          </cell>
          <cell r="G109" t="str">
            <v>Total Other Financial Liabilities &gt; 1 Yr</v>
          </cell>
          <cell r="H109">
            <v>4048995282.9899998</v>
          </cell>
          <cell r="I109">
            <v>0</v>
          </cell>
          <cell r="J109">
            <v>0</v>
          </cell>
        </row>
        <row r="110">
          <cell r="F110" t="str">
            <v>1213000008Custom2TopCustom3Top[ICP Top]</v>
          </cell>
          <cell r="G110" t="str">
            <v>Trade and Other Payables &gt; 1 Yr</v>
          </cell>
          <cell r="H110">
            <v>4048995282.9899998</v>
          </cell>
          <cell r="I110">
            <v>0</v>
          </cell>
          <cell r="J110">
            <v>0</v>
          </cell>
        </row>
        <row r="111">
          <cell r="F111" t="str">
            <v>1213010008Custom2TopCustom3Top[ICP Top]</v>
          </cell>
          <cell r="G111" t="str">
            <v>Trade Payables &gt; 1 Yr</v>
          </cell>
          <cell r="H111">
            <v>0</v>
          </cell>
          <cell r="I111">
            <v>0</v>
          </cell>
          <cell r="J111">
            <v>0</v>
          </cell>
        </row>
        <row r="112">
          <cell r="F112" t="str">
            <v>1213010000Custom2TopCustom3Top[ICP Top]</v>
          </cell>
          <cell r="G112" t="str">
            <v>Creditors for supplies/services &gt; 1 Yr</v>
          </cell>
          <cell r="H112">
            <v>0</v>
          </cell>
          <cell r="I112">
            <v>0</v>
          </cell>
          <cell r="J112">
            <v>0</v>
          </cell>
        </row>
        <row r="113">
          <cell r="F113" t="str">
            <v>1213020008Custom2TopCustom3Top[ICP Top]</v>
          </cell>
          <cell r="G113" t="str">
            <v>Other Payables &gt; 1 Yr</v>
          </cell>
          <cell r="H113">
            <v>4048995282.9899998</v>
          </cell>
          <cell r="I113">
            <v>0</v>
          </cell>
          <cell r="J113">
            <v>0</v>
          </cell>
        </row>
        <row r="114">
          <cell r="F114" t="str">
            <v>1213030008Custom2TopCustom3Top[ICP Top]</v>
          </cell>
          <cell r="G114" t="str">
            <v>Total Creditors for Other Liabilities &gt; 1 Yr</v>
          </cell>
          <cell r="H114">
            <v>0</v>
          </cell>
          <cell r="I114">
            <v>0</v>
          </cell>
          <cell r="J114">
            <v>0</v>
          </cell>
        </row>
        <row r="115">
          <cell r="F115" t="str">
            <v>1213020000Custom2TopCustom3Top[ICP Top]</v>
          </cell>
          <cell r="G115" t="str">
            <v>Creditors for accrued wages and salaries &gt; 1 Yr</v>
          </cell>
          <cell r="H115">
            <v>0</v>
          </cell>
          <cell r="I115">
            <v>0</v>
          </cell>
          <cell r="J115">
            <v>0</v>
          </cell>
        </row>
        <row r="116">
          <cell r="F116" t="str">
            <v>1212000008Custom2TopCustom3Top[ICP Top]</v>
          </cell>
          <cell r="G116" t="str">
            <v>Total Derivative Liabilities &gt; 1 Yr</v>
          </cell>
          <cell r="H116">
            <v>0</v>
          </cell>
          <cell r="I116">
            <v>0</v>
          </cell>
          <cell r="J116">
            <v>0</v>
          </cell>
        </row>
        <row r="117">
          <cell r="F117" t="str">
            <v>1212010000Custom2TopCustom3Top[ICP Top]</v>
          </cell>
          <cell r="G117" t="str">
            <v>Derivative Liabilities &gt; 1 Yr</v>
          </cell>
          <cell r="H117">
            <v>0</v>
          </cell>
          <cell r="I117">
            <v>0</v>
          </cell>
          <cell r="J117">
            <v>0</v>
          </cell>
        </row>
        <row r="118">
          <cell r="F118" t="str">
            <v>1212010000Custom2TopDERIVS [ICP Top]</v>
          </cell>
          <cell r="G118" t="str">
            <v>Derivatives</v>
          </cell>
          <cell r="H118">
            <v>0</v>
          </cell>
          <cell r="I118">
            <v>0</v>
          </cell>
          <cell r="J118">
            <v>0</v>
          </cell>
        </row>
        <row r="119">
          <cell r="F119" t="str">
            <v>1212010000Custom2TopIRS [ICP Top]</v>
          </cell>
          <cell r="G119" t="str">
            <v>Interest Rate Swaps</v>
          </cell>
          <cell r="H119">
            <v>0</v>
          </cell>
          <cell r="I119">
            <v>0</v>
          </cell>
          <cell r="J119">
            <v>0</v>
          </cell>
        </row>
        <row r="120">
          <cell r="F120" t="str">
            <v>1212010000Custom2TopOPT[ICP Top]</v>
          </cell>
          <cell r="G120" t="str">
            <v>Options</v>
          </cell>
          <cell r="H120">
            <v>0</v>
          </cell>
          <cell r="I120">
            <v>0</v>
          </cell>
          <cell r="J120">
            <v>0</v>
          </cell>
        </row>
        <row r="121">
          <cell r="F121" t="str">
            <v>1212010000Custom2TopFCF [ICP Top]</v>
          </cell>
          <cell r="G121" t="str">
            <v>Fwd Forex Contracts</v>
          </cell>
          <cell r="H121">
            <v>0</v>
          </cell>
          <cell r="I121">
            <v>0</v>
          </cell>
          <cell r="J121">
            <v>0</v>
          </cell>
        </row>
        <row r="122">
          <cell r="F122" t="str">
            <v>1212010000Custom2TopFC01 [ICP Top]</v>
          </cell>
          <cell r="G122" t="str">
            <v>USD</v>
          </cell>
          <cell r="H122">
            <v>0</v>
          </cell>
          <cell r="I122">
            <v>0</v>
          </cell>
          <cell r="J122">
            <v>0</v>
          </cell>
        </row>
        <row r="123">
          <cell r="F123" t="str">
            <v>1212010000Custom2TopFC02 [ICP Top]</v>
          </cell>
          <cell r="G123" t="str">
            <v>GBP</v>
          </cell>
          <cell r="H123">
            <v>0</v>
          </cell>
          <cell r="I123">
            <v>0</v>
          </cell>
          <cell r="J123">
            <v>0</v>
          </cell>
        </row>
        <row r="124">
          <cell r="F124" t="str">
            <v>1212010000Custom2TopFC03 [ICP Top]</v>
          </cell>
          <cell r="G124" t="str">
            <v>EUR</v>
          </cell>
          <cell r="H124">
            <v>0</v>
          </cell>
          <cell r="I124">
            <v>0</v>
          </cell>
          <cell r="J124">
            <v>0</v>
          </cell>
        </row>
        <row r="125">
          <cell r="F125" t="str">
            <v>1212010000Custom2TopFC99 [ICP Top]</v>
          </cell>
          <cell r="G125" t="str">
            <v>Other Currencies</v>
          </cell>
          <cell r="H125">
            <v>0</v>
          </cell>
          <cell r="I125">
            <v>0</v>
          </cell>
          <cell r="J125">
            <v>0</v>
          </cell>
        </row>
        <row r="126">
          <cell r="F126" t="str">
            <v>1212010000Custom2TopCCS [ICP Top]</v>
          </cell>
          <cell r="G126" t="str">
            <v>Cross Currency Swaps</v>
          </cell>
          <cell r="H126">
            <v>0</v>
          </cell>
          <cell r="I126">
            <v>0</v>
          </cell>
          <cell r="J126">
            <v>0</v>
          </cell>
        </row>
        <row r="127">
          <cell r="F127" t="str">
            <v>1212010000Custom2TopCS01 [ICP Top]</v>
          </cell>
          <cell r="G127" t="str">
            <v>USD</v>
          </cell>
          <cell r="H127">
            <v>0</v>
          </cell>
          <cell r="I127">
            <v>0</v>
          </cell>
          <cell r="J127">
            <v>0</v>
          </cell>
        </row>
        <row r="128">
          <cell r="F128" t="str">
            <v>1212010000Custom2TopCS02 [ICP Top]</v>
          </cell>
          <cell r="G128" t="str">
            <v>GBP</v>
          </cell>
          <cell r="H128">
            <v>0</v>
          </cell>
          <cell r="I128">
            <v>0</v>
          </cell>
          <cell r="J128">
            <v>0</v>
          </cell>
        </row>
        <row r="129">
          <cell r="F129" t="str">
            <v>1212010000Custom2TopCS03 [ICP Top]</v>
          </cell>
          <cell r="G129" t="str">
            <v>EUR</v>
          </cell>
          <cell r="H129">
            <v>0</v>
          </cell>
          <cell r="I129">
            <v>0</v>
          </cell>
          <cell r="J129">
            <v>0</v>
          </cell>
        </row>
        <row r="130">
          <cell r="F130" t="str">
            <v>1212010000Custom2TopCS99 [ICP Top]</v>
          </cell>
          <cell r="G130" t="str">
            <v>Other Currencies</v>
          </cell>
          <cell r="H130">
            <v>0</v>
          </cell>
          <cell r="I130">
            <v>0</v>
          </cell>
          <cell r="J130">
            <v>0</v>
          </cell>
        </row>
        <row r="131">
          <cell r="F131" t="str">
            <v>1212010000Custom2TopCCO [ICP Top]</v>
          </cell>
          <cell r="G131" t="str">
            <v>Commodity Contracts</v>
          </cell>
          <cell r="H131">
            <v>0</v>
          </cell>
          <cell r="I131">
            <v>0</v>
          </cell>
          <cell r="J131">
            <v>0</v>
          </cell>
        </row>
        <row r="132">
          <cell r="F132" t="str">
            <v>1212010000Custom2TopCC01 [ICP Top]</v>
          </cell>
          <cell r="G132" t="str">
            <v>Tin</v>
          </cell>
          <cell r="H132">
            <v>0</v>
          </cell>
          <cell r="I132">
            <v>0</v>
          </cell>
          <cell r="J132">
            <v>0</v>
          </cell>
        </row>
        <row r="133">
          <cell r="F133" t="str">
            <v>1212010000Custom2TopCC02 [ICP Top]</v>
          </cell>
          <cell r="G133" t="str">
            <v>Zinc</v>
          </cell>
          <cell r="H133">
            <v>0</v>
          </cell>
          <cell r="I133">
            <v>0</v>
          </cell>
          <cell r="J133">
            <v>0</v>
          </cell>
        </row>
        <row r="134">
          <cell r="F134" t="str">
            <v>1212010000Custom2TopCC03 [ICP Top]</v>
          </cell>
          <cell r="G134" t="str">
            <v>Nickel</v>
          </cell>
          <cell r="H134">
            <v>0</v>
          </cell>
          <cell r="I134">
            <v>0</v>
          </cell>
          <cell r="J134">
            <v>0</v>
          </cell>
        </row>
        <row r="135">
          <cell r="F135" t="str">
            <v>1212010000Custom2TopCC04 [ICP Top]</v>
          </cell>
          <cell r="G135" t="str">
            <v>Aluminium</v>
          </cell>
          <cell r="H135">
            <v>0</v>
          </cell>
          <cell r="I135">
            <v>0</v>
          </cell>
          <cell r="J135">
            <v>0</v>
          </cell>
        </row>
        <row r="136">
          <cell r="F136" t="str">
            <v>1212010000Custom2TopCC99 [ICP Top]</v>
          </cell>
          <cell r="G136" t="str">
            <v>Other metals</v>
          </cell>
          <cell r="H136">
            <v>0</v>
          </cell>
          <cell r="I136">
            <v>0</v>
          </cell>
          <cell r="J136">
            <v>0</v>
          </cell>
        </row>
        <row r="137">
          <cell r="F137" t="str">
            <v>1212010000Custom2TopEMB [ICP Top]</v>
          </cell>
          <cell r="G137" t="str">
            <v>Embedded Derivatives</v>
          </cell>
          <cell r="H137">
            <v>0</v>
          </cell>
          <cell r="I137">
            <v>0</v>
          </cell>
          <cell r="J137">
            <v>0</v>
          </cell>
        </row>
        <row r="138">
          <cell r="F138" t="str">
            <v>1212010000Custom2TopOTD [ICP Top]</v>
          </cell>
          <cell r="G138" t="str">
            <v>Other Derivatives</v>
          </cell>
          <cell r="H138">
            <v>0</v>
          </cell>
          <cell r="I138">
            <v>0</v>
          </cell>
          <cell r="J138">
            <v>0</v>
          </cell>
        </row>
        <row r="139">
          <cell r="F139" t="str">
            <v>1213030100Custom2TopCustom3Top[ICP Top]</v>
          </cell>
          <cell r="G139" t="str">
            <v>Deferred Consideration on Acquisitions &gt; 1 Yr</v>
          </cell>
          <cell r="H139">
            <v>0</v>
          </cell>
          <cell r="I139">
            <v>0</v>
          </cell>
          <cell r="J139">
            <v>0</v>
          </cell>
        </row>
        <row r="140">
          <cell r="F140" t="str">
            <v>1213030200Custom2TopCustom3Top[ICP Top]</v>
          </cell>
          <cell r="G140" t="str">
            <v>Other Credit Balances &gt; 1 Yr</v>
          </cell>
          <cell r="H140">
            <v>0</v>
          </cell>
          <cell r="I140">
            <v>0</v>
          </cell>
          <cell r="J140">
            <v>0</v>
          </cell>
        </row>
        <row r="141">
          <cell r="F141" t="str">
            <v>1213030300Custom2TopCustom3Top[ICP Top]</v>
          </cell>
          <cell r="G141" t="str">
            <v>Foreign Currency Monetary Item Translation Difference (Cr)</v>
          </cell>
          <cell r="H141">
            <v>4048995282.9899998</v>
          </cell>
          <cell r="I141">
            <v>0</v>
          </cell>
          <cell r="J141">
            <v>0</v>
          </cell>
        </row>
        <row r="142">
          <cell r="F142" t="str">
            <v>1216000008Custom2TopCustom3Top[ICP Top]</v>
          </cell>
          <cell r="G142" t="str">
            <v>Total Long-term Provisions</v>
          </cell>
          <cell r="H142">
            <v>0</v>
          </cell>
          <cell r="I142">
            <v>0</v>
          </cell>
          <cell r="J142">
            <v>0</v>
          </cell>
        </row>
        <row r="143">
          <cell r="F143" t="str">
            <v>1215000000Custom2TopCustom3Top[ICP Top]</v>
          </cell>
          <cell r="G143" t="str">
            <v>Retirement Benefit Obligations &gt; 1 Yr</v>
          </cell>
          <cell r="H143">
            <v>0</v>
          </cell>
          <cell r="I143">
            <v>0</v>
          </cell>
          <cell r="J143">
            <v>0</v>
          </cell>
        </row>
        <row r="144">
          <cell r="F144" t="str">
            <v>1215000000Custom2TopRBO01[ICP Top]</v>
          </cell>
          <cell r="G144" t="str">
            <v>Pensions</v>
          </cell>
          <cell r="H144">
            <v>0</v>
          </cell>
          <cell r="I144">
            <v>0</v>
          </cell>
          <cell r="J144">
            <v>0</v>
          </cell>
        </row>
        <row r="145">
          <cell r="F145" t="str">
            <v>1215000000Custom2TopRBO02[ICP Top]</v>
          </cell>
          <cell r="G145" t="str">
            <v>Retiring Gratuities</v>
          </cell>
          <cell r="H145">
            <v>0</v>
          </cell>
          <cell r="I145">
            <v>0</v>
          </cell>
          <cell r="J145">
            <v>0</v>
          </cell>
        </row>
        <row r="146">
          <cell r="F146" t="str">
            <v>1215000000Custom2TopRBO03[ICP Top]</v>
          </cell>
          <cell r="G146" t="str">
            <v>Post Retirement Medical Benefits</v>
          </cell>
          <cell r="H146">
            <v>0</v>
          </cell>
          <cell r="I146">
            <v>0</v>
          </cell>
          <cell r="J146">
            <v>0</v>
          </cell>
        </row>
        <row r="147">
          <cell r="F147" t="str">
            <v>1215000000Custom2TopRBO04[ICP Top]</v>
          </cell>
          <cell r="G147" t="str">
            <v>Other Defined Benefit Provisions</v>
          </cell>
          <cell r="H147">
            <v>0</v>
          </cell>
          <cell r="I147">
            <v>0</v>
          </cell>
          <cell r="J147">
            <v>0</v>
          </cell>
        </row>
        <row r="148">
          <cell r="F148" t="str">
            <v>1216010000Custom2TopCustom3Top[ICP Top]</v>
          </cell>
          <cell r="G148" t="str">
            <v>Provision for other liabilities and charges &gt; 1 Yr</v>
          </cell>
          <cell r="H148">
            <v>0</v>
          </cell>
          <cell r="I148">
            <v>0</v>
          </cell>
          <cell r="J148">
            <v>0</v>
          </cell>
        </row>
        <row r="149">
          <cell r="F149" t="str">
            <v>1216010000Custom2TopPROV01[ICP Top]</v>
          </cell>
          <cell r="G149" t="str">
            <v>Long Term Employee Benefits</v>
          </cell>
          <cell r="H149">
            <v>0</v>
          </cell>
          <cell r="I149">
            <v>0</v>
          </cell>
          <cell r="J149">
            <v>0</v>
          </cell>
        </row>
        <row r="150">
          <cell r="F150" t="str">
            <v>1216010000Custom2TopPROV02[ICP Top]</v>
          </cell>
          <cell r="G150" t="str">
            <v>Employee Separation Compensation</v>
          </cell>
          <cell r="H150">
            <v>0</v>
          </cell>
          <cell r="I150">
            <v>0</v>
          </cell>
          <cell r="J150">
            <v>0</v>
          </cell>
        </row>
        <row r="151">
          <cell r="F151" t="str">
            <v>1216010000Custom2TopPROV03[ICP Top]</v>
          </cell>
          <cell r="G151" t="str">
            <v>Rationalisation and Redundancy</v>
          </cell>
          <cell r="H151">
            <v>0</v>
          </cell>
          <cell r="I151">
            <v>0</v>
          </cell>
          <cell r="J151">
            <v>0</v>
          </cell>
        </row>
        <row r="152">
          <cell r="F152" t="str">
            <v>1216010000Custom2TopPROV04[ICP Top]</v>
          </cell>
          <cell r="G152" t="str">
            <v>Environmental</v>
          </cell>
          <cell r="H152">
            <v>0</v>
          </cell>
          <cell r="I152">
            <v>0</v>
          </cell>
          <cell r="J152">
            <v>0</v>
          </cell>
        </row>
        <row r="153">
          <cell r="F153" t="str">
            <v>1216010000Custom2TopPROV05[ICP Top]</v>
          </cell>
          <cell r="G153" t="str">
            <v>Insurance Claims / Uninsured Losses</v>
          </cell>
          <cell r="H153">
            <v>0</v>
          </cell>
          <cell r="I153">
            <v>0</v>
          </cell>
          <cell r="J153">
            <v>0</v>
          </cell>
        </row>
        <row r="154">
          <cell r="F154" t="str">
            <v>1216010000Custom2TopPROV06[ICP Top]</v>
          </cell>
          <cell r="G154" t="str">
            <v>Claims Against Guarantee Commitments</v>
          </cell>
          <cell r="H154">
            <v>0</v>
          </cell>
          <cell r="I154">
            <v>0</v>
          </cell>
          <cell r="J154">
            <v>0</v>
          </cell>
        </row>
        <row r="155">
          <cell r="F155" t="str">
            <v>1216010000Custom2TopPROV07[ICP Top]</v>
          </cell>
          <cell r="G155" t="str">
            <v>Proposed Dividends</v>
          </cell>
          <cell r="H155">
            <v>0</v>
          </cell>
          <cell r="I155">
            <v>0</v>
          </cell>
          <cell r="J155">
            <v>0</v>
          </cell>
        </row>
        <row r="156">
          <cell r="F156" t="str">
            <v>1216010000Custom2TopPROV99[ICP Top]</v>
          </cell>
          <cell r="G156" t="str">
            <v>Other Provisions</v>
          </cell>
          <cell r="H156">
            <v>0</v>
          </cell>
          <cell r="I156">
            <v>0</v>
          </cell>
          <cell r="J156">
            <v>0</v>
          </cell>
        </row>
        <row r="157">
          <cell r="F157" t="str">
            <v>1217000000Custom2TopCustom3Top[ICP Top]</v>
          </cell>
          <cell r="G157" t="str">
            <v>Deferred Tax Liability &gt; 1 Yr</v>
          </cell>
          <cell r="H157">
            <v>0</v>
          </cell>
          <cell r="I157">
            <v>0</v>
          </cell>
          <cell r="J157">
            <v>0</v>
          </cell>
        </row>
        <row r="158">
          <cell r="F158" t="str">
            <v>1217500008Custom2TopCustom3Top[ICP Top]</v>
          </cell>
          <cell r="G158" t="str">
            <v>Total Other non-current liabilities</v>
          </cell>
          <cell r="H158">
            <v>0</v>
          </cell>
          <cell r="I158">
            <v>0</v>
          </cell>
          <cell r="J158">
            <v>0</v>
          </cell>
        </row>
        <row r="159">
          <cell r="F159" t="str">
            <v>1218000008Custom2TopCustom3Top[ICP Top]</v>
          </cell>
          <cell r="G159" t="str">
            <v>Deferred Income</v>
          </cell>
          <cell r="H159">
            <v>0</v>
          </cell>
          <cell r="I159">
            <v>0</v>
          </cell>
          <cell r="J159">
            <v>0</v>
          </cell>
        </row>
        <row r="160">
          <cell r="F160" t="str">
            <v>1218010000Custom2TopCustom3Top[ICP Top]</v>
          </cell>
          <cell r="G160" t="str">
            <v>Grants for Property, Plant and Equipment</v>
          </cell>
          <cell r="H160">
            <v>0</v>
          </cell>
          <cell r="I160">
            <v>0</v>
          </cell>
          <cell r="J160">
            <v>0</v>
          </cell>
        </row>
        <row r="161">
          <cell r="F161" t="str">
            <v>1218020000Custom2TopCustom3Top[ICP Top]</v>
          </cell>
          <cell r="G161" t="str">
            <v>Revenue Grants (BS)</v>
          </cell>
          <cell r="H161">
            <v>0</v>
          </cell>
          <cell r="I161">
            <v>0</v>
          </cell>
          <cell r="J161">
            <v>0</v>
          </cell>
        </row>
        <row r="162">
          <cell r="F162" t="str">
            <v>1218030000Custom2TopCustom3Top[ICP Top]</v>
          </cell>
          <cell r="G162" t="str">
            <v>Other Deferred Income</v>
          </cell>
          <cell r="H162">
            <v>0</v>
          </cell>
          <cell r="I162">
            <v>0</v>
          </cell>
          <cell r="J162">
            <v>0</v>
          </cell>
        </row>
        <row r="163">
          <cell r="F163" t="str">
            <v>1214000008Custom2TopCustom3Top[ICP Top]</v>
          </cell>
          <cell r="G163" t="str">
            <v>Total Provision for tax &gt; 1 Yr</v>
          </cell>
          <cell r="H163">
            <v>0</v>
          </cell>
          <cell r="I163">
            <v>0</v>
          </cell>
          <cell r="J163">
            <v>0</v>
          </cell>
        </row>
        <row r="164">
          <cell r="F164" t="str">
            <v>1214010000Custom2TopCustom3Top[ICP Top]</v>
          </cell>
          <cell r="G164" t="str">
            <v>Provision for tax &gt; 1 Yr</v>
          </cell>
          <cell r="H164">
            <v>0</v>
          </cell>
          <cell r="I164">
            <v>0</v>
          </cell>
          <cell r="J164">
            <v>0</v>
          </cell>
        </row>
        <row r="165">
          <cell r="F165" t="str">
            <v>1214020000Custom2TopCustom3Top[ICP Top]</v>
          </cell>
          <cell r="G165" t="str">
            <v>Provision for fringe benefit tax &gt; 1 Yr</v>
          </cell>
          <cell r="H165">
            <v>0</v>
          </cell>
          <cell r="I165">
            <v>0</v>
          </cell>
          <cell r="J165">
            <v>0</v>
          </cell>
        </row>
        <row r="166">
          <cell r="F166" t="str">
            <v>1220000008Custom2TopCustom3Top[ICP Top]</v>
          </cell>
          <cell r="G166" t="str">
            <v>Total Current Liabilities (incl HFS)</v>
          </cell>
          <cell r="H166">
            <v>46208878236.286003</v>
          </cell>
          <cell r="I166">
            <v>0</v>
          </cell>
          <cell r="J166">
            <v>0</v>
          </cell>
        </row>
        <row r="167">
          <cell r="F167" t="str">
            <v>1220500008Custom2TopCustom3Top[ICP Top]</v>
          </cell>
          <cell r="G167" t="str">
            <v>Total Financial Liabilities &lt; 1 Yr</v>
          </cell>
          <cell r="H167">
            <v>50926678236.286003</v>
          </cell>
          <cell r="I167">
            <v>0</v>
          </cell>
          <cell r="J167">
            <v>0</v>
          </cell>
        </row>
        <row r="168">
          <cell r="F168" t="str">
            <v>1221000008Custom2TopCustom3Top[ICP Top]</v>
          </cell>
          <cell r="G168" t="str">
            <v>Total Short Term Borrowings</v>
          </cell>
          <cell r="H168">
            <v>2465162766.7800002</v>
          </cell>
          <cell r="I168">
            <v>0</v>
          </cell>
          <cell r="J168">
            <v>0</v>
          </cell>
        </row>
        <row r="169">
          <cell r="F169" t="str">
            <v>1221100008Custom2TopCustom3Top[ICP Top]</v>
          </cell>
          <cell r="G169" t="str">
            <v>Total Debt portion of conv instruments ST &lt; 1 Yr</v>
          </cell>
          <cell r="H169">
            <v>0</v>
          </cell>
          <cell r="I169">
            <v>0</v>
          </cell>
          <cell r="J169">
            <v>0</v>
          </cell>
        </row>
        <row r="170">
          <cell r="F170" t="str">
            <v>1221040008Custom2TopCustom3Top[ICP Top]</v>
          </cell>
          <cell r="G170" t="str">
            <v>Debt portion of Conv. Bonds/Debentures ST &lt; 1 Yr</v>
          </cell>
          <cell r="H170">
            <v>0</v>
          </cell>
          <cell r="I170">
            <v>0</v>
          </cell>
          <cell r="J170">
            <v>0</v>
          </cell>
        </row>
        <row r="171">
          <cell r="F171" t="str">
            <v>1221040100Custom2TopCustom3Top[ICP Top]</v>
          </cell>
          <cell r="G171" t="str">
            <v>Debt portion of Conv. Secured Bonds/Debentures ST &lt; 1 Yr</v>
          </cell>
          <cell r="H171">
            <v>0</v>
          </cell>
          <cell r="I171">
            <v>0</v>
          </cell>
          <cell r="J171">
            <v>0</v>
          </cell>
        </row>
        <row r="172">
          <cell r="F172" t="str">
            <v>1221040200Custom2TopCustom3Top[ICP Top]</v>
          </cell>
          <cell r="G172" t="str">
            <v>Debt portion of Conv. Unsecured Bonds/Debentures ST &lt; 1 Yr</v>
          </cell>
          <cell r="H172">
            <v>0</v>
          </cell>
          <cell r="I172">
            <v>0</v>
          </cell>
          <cell r="J172">
            <v>0</v>
          </cell>
        </row>
        <row r="173">
          <cell r="F173" t="str">
            <v>1221075200Custom2TopCustom3Top[ICP Top]</v>
          </cell>
          <cell r="G173" t="str">
            <v>Debt portion of Unsecured CARS ST &lt; 1 Yr</v>
          </cell>
          <cell r="H173">
            <v>0</v>
          </cell>
          <cell r="I173">
            <v>0</v>
          </cell>
          <cell r="J173">
            <v>0</v>
          </cell>
        </row>
        <row r="174">
          <cell r="F174" t="str">
            <v>1221050200Custom2TopCustom3Top[ICP Top]</v>
          </cell>
          <cell r="G174" t="str">
            <v>Debt portion of Unsec Conv Pref Shares ST &lt; 1 Yr</v>
          </cell>
          <cell r="H174">
            <v>0</v>
          </cell>
          <cell r="I174">
            <v>0</v>
          </cell>
          <cell r="J174">
            <v>0</v>
          </cell>
        </row>
        <row r="175">
          <cell r="F175" t="str">
            <v>1221200008Custom2TopCustom3Top[ICP Top]</v>
          </cell>
          <cell r="G175" t="str">
            <v>Total Other Short-term Borrowings &lt; 1 Yr</v>
          </cell>
          <cell r="H175">
            <v>2465162766.7800002</v>
          </cell>
          <cell r="I175">
            <v>0</v>
          </cell>
          <cell r="J175">
            <v>0</v>
          </cell>
        </row>
        <row r="176">
          <cell r="F176" t="str">
            <v>1221020008Custom2TopCustom3Top[ICP Top]</v>
          </cell>
          <cell r="G176" t="str">
            <v>Non-Convertible Debentures ST &lt; 1 Yr</v>
          </cell>
          <cell r="H176">
            <v>0</v>
          </cell>
          <cell r="I176">
            <v>0</v>
          </cell>
          <cell r="J176">
            <v>0</v>
          </cell>
        </row>
        <row r="177">
          <cell r="F177" t="str">
            <v>1221020100Custom2TopCustom3Top[ICP Top]</v>
          </cell>
          <cell r="G177" t="str">
            <v>Secured Non-Convertible Debentures ST &lt; 1 Yr</v>
          </cell>
          <cell r="H177">
            <v>0</v>
          </cell>
          <cell r="I177">
            <v>0</v>
          </cell>
          <cell r="J177">
            <v>0</v>
          </cell>
        </row>
        <row r="178">
          <cell r="F178" t="str">
            <v>1221020200Custom2TopCustom3Top[ICP Top]</v>
          </cell>
          <cell r="G178" t="str">
            <v>Unsecured Non-Convertible Debentures ST &lt; 1 Yr</v>
          </cell>
          <cell r="H178">
            <v>0</v>
          </cell>
          <cell r="I178">
            <v>0</v>
          </cell>
          <cell r="J178">
            <v>0</v>
          </cell>
        </row>
        <row r="179">
          <cell r="F179" t="str">
            <v>1221030200Custom2TopCustom3Top[ICP Top]</v>
          </cell>
          <cell r="G179" t="str">
            <v>Preference Share Creditors (Unsec) ST &lt; 1 Yr</v>
          </cell>
          <cell r="H179">
            <v>0</v>
          </cell>
          <cell r="I179">
            <v>0</v>
          </cell>
          <cell r="J179">
            <v>0</v>
          </cell>
        </row>
        <row r="180">
          <cell r="F180" t="str">
            <v>1221005008Custom2TopCustom3Top[ICP Top]</v>
          </cell>
          <cell r="G180" t="str">
            <v>Term Loans ST &lt; 1 Yr</v>
          </cell>
          <cell r="H180">
            <v>0</v>
          </cell>
          <cell r="I180">
            <v>0</v>
          </cell>
          <cell r="J180">
            <v>0</v>
          </cell>
        </row>
        <row r="181">
          <cell r="F181" t="str">
            <v>1221010008Custom2TopCustom3Top[ICP Top]</v>
          </cell>
          <cell r="G181" t="str">
            <v>Term Loans from Banks ST &lt; 1 Yr</v>
          </cell>
          <cell r="H181">
            <v>0</v>
          </cell>
          <cell r="I181">
            <v>0</v>
          </cell>
          <cell r="J181">
            <v>0</v>
          </cell>
        </row>
        <row r="182">
          <cell r="F182" t="str">
            <v>1221010100Custom2TopCustom3Top[ICP Top]</v>
          </cell>
          <cell r="G182" t="str">
            <v>Secured Loans from Banks ST &lt; 1 Yr</v>
          </cell>
          <cell r="H182">
            <v>0</v>
          </cell>
          <cell r="I182">
            <v>0</v>
          </cell>
          <cell r="J182">
            <v>0</v>
          </cell>
        </row>
        <row r="183">
          <cell r="F183" t="str">
            <v>1221010200Custom2TopCustom3Top[ICP Top]</v>
          </cell>
          <cell r="G183" t="str">
            <v>Unsecured Loans from Banks ST &lt; 1 Yr</v>
          </cell>
          <cell r="H183">
            <v>0</v>
          </cell>
          <cell r="I183">
            <v>0</v>
          </cell>
          <cell r="J183">
            <v>0</v>
          </cell>
        </row>
        <row r="184">
          <cell r="F184" t="str">
            <v>1221015008Custom2TopCustom3Top[ICP Top]</v>
          </cell>
          <cell r="G184" t="str">
            <v>Term Loans from FIs and Others ST &lt; 1 Yr</v>
          </cell>
          <cell r="H184">
            <v>0</v>
          </cell>
          <cell r="I184">
            <v>0</v>
          </cell>
          <cell r="J184">
            <v>0</v>
          </cell>
        </row>
        <row r="185">
          <cell r="F185" t="str">
            <v>1221073100Custom2TopCustom3Top[ICP Top]</v>
          </cell>
          <cell r="G185" t="str">
            <v>Joint Plant Committee - SDF ST &lt; 1 Yr</v>
          </cell>
          <cell r="H185">
            <v>0</v>
          </cell>
          <cell r="I185">
            <v>0</v>
          </cell>
          <cell r="J185">
            <v>0</v>
          </cell>
        </row>
        <row r="186">
          <cell r="F186" t="str">
            <v>1221015100Custom2TopCustom3Top[ICP Top]</v>
          </cell>
          <cell r="G186" t="str">
            <v>Secured Loans from FIs and Others ST &lt; 1 Yr</v>
          </cell>
          <cell r="H186">
            <v>0</v>
          </cell>
          <cell r="I186">
            <v>0</v>
          </cell>
          <cell r="J186">
            <v>0</v>
          </cell>
        </row>
        <row r="187">
          <cell r="F187" t="str">
            <v>1221015200Custom2TopCustom3Top[ICP Top]</v>
          </cell>
          <cell r="G187" t="str">
            <v>Unsecured Loans from FIs and Others ST &lt; 1 Yr</v>
          </cell>
          <cell r="H187">
            <v>0</v>
          </cell>
          <cell r="I187">
            <v>0</v>
          </cell>
          <cell r="J187">
            <v>0</v>
          </cell>
        </row>
        <row r="188">
          <cell r="F188" t="str">
            <v>1221090008Custom2TopCustom3Top[ICP Top]</v>
          </cell>
          <cell r="G188" t="str">
            <v>Loans repayable on demand ST &lt; 1 Yr</v>
          </cell>
          <cell r="H188">
            <v>2465162766.7800002</v>
          </cell>
          <cell r="I188">
            <v>0</v>
          </cell>
          <cell r="J188">
            <v>0</v>
          </cell>
        </row>
        <row r="189">
          <cell r="F189" t="str">
            <v>1221011108Custom2TopCustom3Top[ICP Top]</v>
          </cell>
          <cell r="G189" t="str">
            <v>Demand Loans from Banks ST &lt; 1 Yr</v>
          </cell>
          <cell r="H189">
            <v>2465162766.7800002</v>
          </cell>
          <cell r="I189">
            <v>0</v>
          </cell>
          <cell r="J189">
            <v>0</v>
          </cell>
        </row>
        <row r="190">
          <cell r="F190" t="str">
            <v>1221012100Custom2TopCustom3Top[ICP Top]</v>
          </cell>
          <cell r="G190" t="str">
            <v>Working Capital Demand Loan from Banks ST &lt; 1 Yr</v>
          </cell>
          <cell r="H190">
            <v>0</v>
          </cell>
          <cell r="I190">
            <v>0</v>
          </cell>
          <cell r="J190">
            <v>0</v>
          </cell>
        </row>
        <row r="191">
          <cell r="F191" t="str">
            <v>1221013100Custom2TopCustom3Top[ICP Top]</v>
          </cell>
          <cell r="G191" t="str">
            <v>Cash Credit and Packing Credit from Banks ST &lt; 1 Yr</v>
          </cell>
          <cell r="H191">
            <v>2465162766.7800002</v>
          </cell>
          <cell r="I191">
            <v>0</v>
          </cell>
          <cell r="J191">
            <v>0</v>
          </cell>
        </row>
        <row r="192">
          <cell r="F192" t="str">
            <v>1221016008Custom2TopCustom3Top[ICP Top]</v>
          </cell>
          <cell r="G192" t="str">
            <v>Loans repayable on Demand from FIs and Others ST &lt; 1 Yr</v>
          </cell>
          <cell r="H192">
            <v>0</v>
          </cell>
          <cell r="I192">
            <v>0</v>
          </cell>
          <cell r="J192">
            <v>0</v>
          </cell>
        </row>
        <row r="193">
          <cell r="F193" t="str">
            <v>1221017100Custom2TopCustom3Top[ICP Top]</v>
          </cell>
          <cell r="G193" t="str">
            <v>Working Capital Demand Loan from FIs and Others ST &lt; 1 Yr</v>
          </cell>
          <cell r="H193">
            <v>0</v>
          </cell>
          <cell r="I193">
            <v>0</v>
          </cell>
          <cell r="J193">
            <v>0</v>
          </cell>
        </row>
        <row r="194">
          <cell r="F194" t="str">
            <v>1221018100Custom2TopCustom3Top[ICP Top]</v>
          </cell>
          <cell r="G194" t="str">
            <v>Cash Credit and Packing Credit from FIs and Others ST &lt; 1 Yr</v>
          </cell>
          <cell r="H194">
            <v>0</v>
          </cell>
          <cell r="I194">
            <v>0</v>
          </cell>
          <cell r="J194">
            <v>0</v>
          </cell>
        </row>
        <row r="195">
          <cell r="F195" t="str">
            <v>1221077008Custom2TopCustom3Top[ICP Top]</v>
          </cell>
          <cell r="G195" t="str">
            <v>Deferred Payment Liabilities ST &lt; 1 Yr</v>
          </cell>
          <cell r="H195">
            <v>0</v>
          </cell>
          <cell r="I195">
            <v>0</v>
          </cell>
          <cell r="J195">
            <v>0</v>
          </cell>
        </row>
        <row r="196">
          <cell r="F196" t="str">
            <v>1221077100Custom2TopCustom3Top[ICP Top]</v>
          </cell>
          <cell r="G196" t="str">
            <v>Secured Deferred Payment Liabilities ST &lt; 1 Yr</v>
          </cell>
          <cell r="H196">
            <v>0</v>
          </cell>
          <cell r="I196">
            <v>0</v>
          </cell>
          <cell r="J196">
            <v>0</v>
          </cell>
        </row>
        <row r="197">
          <cell r="F197" t="str">
            <v>1221077200Custom2TopCustom3Top[ICP Top]</v>
          </cell>
          <cell r="G197" t="str">
            <v>Unsecured Deferred Payment Liabilities ST &lt; 1 Yr</v>
          </cell>
          <cell r="H197">
            <v>0</v>
          </cell>
          <cell r="I197">
            <v>0</v>
          </cell>
          <cell r="J197">
            <v>0</v>
          </cell>
        </row>
        <row r="198">
          <cell r="F198" t="str">
            <v>1221080008Custom2TopCustom3Top[ICP Top]</v>
          </cell>
          <cell r="G198" t="str">
            <v>Deposits ST &lt; 1 Yr</v>
          </cell>
          <cell r="H198">
            <v>0</v>
          </cell>
          <cell r="I198">
            <v>0</v>
          </cell>
          <cell r="J198">
            <v>0</v>
          </cell>
        </row>
        <row r="199">
          <cell r="F199" t="str">
            <v>1221072200Custom2TopCustom3Top[ICP Top]</v>
          </cell>
          <cell r="G199" t="str">
            <v>Fixed Deposits ST &lt; 1 Yr</v>
          </cell>
          <cell r="H199">
            <v>0</v>
          </cell>
          <cell r="I199">
            <v>0</v>
          </cell>
          <cell r="J199">
            <v>0</v>
          </cell>
        </row>
        <row r="200">
          <cell r="F200" t="str">
            <v>1221070008Custom2TopCustom3Top[ICP Top]</v>
          </cell>
          <cell r="G200" t="str">
            <v>Other Borrowings ST &lt; 1 Yr</v>
          </cell>
          <cell r="H200">
            <v>0</v>
          </cell>
          <cell r="I200">
            <v>0</v>
          </cell>
          <cell r="J200">
            <v>0</v>
          </cell>
        </row>
        <row r="201">
          <cell r="F201" t="str">
            <v>1221071200Custom2Top[None][ICP Top]</v>
          </cell>
          <cell r="G201" t="str">
            <v>Inter-corporate Deposits ST &lt; 1 Yr - Third Party</v>
          </cell>
          <cell r="H201">
            <v>0</v>
          </cell>
          <cell r="I201">
            <v>0</v>
          </cell>
          <cell r="J201">
            <v>0</v>
          </cell>
        </row>
        <row r="202">
          <cell r="F202" t="str">
            <v>1221071200Custom2TopRELPARTY[ICP Top]</v>
          </cell>
          <cell r="G202" t="str">
            <v>Inter-corporate Deposits ST &lt; 1 Yr - Related Party</v>
          </cell>
          <cell r="H202">
            <v>0</v>
          </cell>
          <cell r="I202">
            <v>0</v>
          </cell>
          <cell r="J202">
            <v>0</v>
          </cell>
        </row>
        <row r="203">
          <cell r="F203" t="str">
            <v>1221074008Custom2TopCustom3Top[ICP Top]</v>
          </cell>
          <cell r="G203" t="str">
            <v>Loans from Government ST &lt; 1 Yr</v>
          </cell>
          <cell r="H203">
            <v>0</v>
          </cell>
          <cell r="I203">
            <v>0</v>
          </cell>
          <cell r="J203">
            <v>0</v>
          </cell>
        </row>
        <row r="204">
          <cell r="F204" t="str">
            <v>1221074100Custom2TopCustom3Top[ICP Top]</v>
          </cell>
          <cell r="G204" t="str">
            <v>Secured Loans from Government ST &lt; 1 Yr</v>
          </cell>
          <cell r="H204">
            <v>0</v>
          </cell>
          <cell r="I204">
            <v>0</v>
          </cell>
          <cell r="J204">
            <v>0</v>
          </cell>
        </row>
        <row r="205">
          <cell r="F205" t="str">
            <v>1221074200Custom2TopCustom3Top[ICP Top]</v>
          </cell>
          <cell r="G205" t="str">
            <v>Unsecured Loans from Government ST &lt; 1 Yr</v>
          </cell>
          <cell r="H205">
            <v>0</v>
          </cell>
          <cell r="I205">
            <v>0</v>
          </cell>
          <cell r="J205">
            <v>0</v>
          </cell>
        </row>
        <row r="206">
          <cell r="F206" t="str">
            <v>1221078200Custom2TopCustom3Top[ICP Top]</v>
          </cell>
          <cell r="G206" t="str">
            <v>Commercial Papers ST &lt; 1 Yr</v>
          </cell>
          <cell r="H206">
            <v>0</v>
          </cell>
          <cell r="I206">
            <v>0</v>
          </cell>
          <cell r="J206">
            <v>0</v>
          </cell>
        </row>
        <row r="207">
          <cell r="F207" t="str">
            <v>1221076008Custom2TopCustom3Top[ICP Top]</v>
          </cell>
          <cell r="G207" t="str">
            <v>Other Loans ST &lt; 1 Yr</v>
          </cell>
          <cell r="H207">
            <v>0</v>
          </cell>
          <cell r="I207">
            <v>0</v>
          </cell>
          <cell r="J207">
            <v>0</v>
          </cell>
        </row>
        <row r="208">
          <cell r="F208" t="str">
            <v>1221076100Custom2Top[None][ICP Top]</v>
          </cell>
          <cell r="G208" t="str">
            <v>Other Secured Loans ST &lt; 1 Yr - Third Party</v>
          </cell>
          <cell r="H208">
            <v>0</v>
          </cell>
          <cell r="I208">
            <v>0</v>
          </cell>
          <cell r="J208">
            <v>0</v>
          </cell>
        </row>
        <row r="209">
          <cell r="F209" t="str">
            <v>1221076100Custom2TopRELPARTY[ICP Top]</v>
          </cell>
          <cell r="G209" t="str">
            <v>Other Secured Loans ST &lt; 1 Yr - Related Party</v>
          </cell>
          <cell r="H209">
            <v>0</v>
          </cell>
          <cell r="I209">
            <v>0</v>
          </cell>
          <cell r="J209">
            <v>0</v>
          </cell>
        </row>
        <row r="210">
          <cell r="F210" t="str">
            <v>1221076200Custom2Top[None][ICP Top]</v>
          </cell>
          <cell r="G210" t="str">
            <v>Other Unsecured Loans ST &lt; 1 Yr - Third Party</v>
          </cell>
          <cell r="H210">
            <v>0</v>
          </cell>
          <cell r="I210">
            <v>0</v>
          </cell>
          <cell r="J210">
            <v>0</v>
          </cell>
        </row>
        <row r="211">
          <cell r="F211" t="str">
            <v>1221076200Custom2TopRELPARTY[ICP Top]</v>
          </cell>
          <cell r="G211" t="str">
            <v>Other Unsecured Loans ST &lt; 1 Yr - Related Party</v>
          </cell>
          <cell r="H211">
            <v>0</v>
          </cell>
          <cell r="I211">
            <v>0</v>
          </cell>
          <cell r="J211">
            <v>0</v>
          </cell>
        </row>
        <row r="212">
          <cell r="F212" t="str">
            <v>1221300008Custom2TopCustom3Top[ICP Top]</v>
          </cell>
          <cell r="G212" t="str">
            <v>Total Other Financial Liabilities &lt; 1 Yr</v>
          </cell>
          <cell r="H212">
            <v>48461515469.506004</v>
          </cell>
          <cell r="I212">
            <v>0</v>
          </cell>
          <cell r="J212">
            <v>0</v>
          </cell>
        </row>
        <row r="213">
          <cell r="F213" t="str">
            <v>1221500008Custom2TopCustom3Top[ICP Top]</v>
          </cell>
          <cell r="G213" t="str">
            <v>Total Current maturities of Long Term Borrowings</v>
          </cell>
          <cell r="H213">
            <v>48460101904.966003</v>
          </cell>
          <cell r="I213">
            <v>0</v>
          </cell>
          <cell r="J213">
            <v>0</v>
          </cell>
        </row>
        <row r="214">
          <cell r="F214" t="str">
            <v>1221595008Custom2TopCustom3Top[ICP Top]</v>
          </cell>
          <cell r="G214" t="str">
            <v>Current maturities of Long-term Borrowings</v>
          </cell>
          <cell r="H214">
            <v>48460101904.966003</v>
          </cell>
          <cell r="I214">
            <v>0</v>
          </cell>
          <cell r="J214">
            <v>0</v>
          </cell>
        </row>
        <row r="215">
          <cell r="F215" t="str">
            <v>1221520008Custom2TopCustom3Top[ICP Top]</v>
          </cell>
          <cell r="G215" t="str">
            <v>Non-Convertible Debentures LT &lt; 1 Yr</v>
          </cell>
          <cell r="H215">
            <v>0</v>
          </cell>
          <cell r="I215">
            <v>0</v>
          </cell>
          <cell r="J215">
            <v>0</v>
          </cell>
        </row>
        <row r="216">
          <cell r="F216" t="str">
            <v>1221520100Custom2TopCustom3Top[ICP Top]</v>
          </cell>
          <cell r="G216" t="str">
            <v>Secured Non-Convertible Debentures LT &lt; 1 Yr</v>
          </cell>
          <cell r="H216">
            <v>0</v>
          </cell>
          <cell r="I216">
            <v>0</v>
          </cell>
          <cell r="J216">
            <v>0</v>
          </cell>
        </row>
        <row r="217">
          <cell r="F217" t="str">
            <v>1221520200Custom2TopCustom3Top[ICP Top]</v>
          </cell>
          <cell r="G217" t="str">
            <v>Unsecured Non-Convertible Debentures LT &lt; 1 Yr</v>
          </cell>
          <cell r="H217">
            <v>0</v>
          </cell>
          <cell r="I217">
            <v>0</v>
          </cell>
          <cell r="J217">
            <v>0</v>
          </cell>
        </row>
        <row r="218">
          <cell r="F218" t="str">
            <v>1221530200Custom2TopCustom3Top[ICP Top]</v>
          </cell>
          <cell r="G218" t="str">
            <v>Preference Share Creditors (Unsec) LT &lt; 1 Yr</v>
          </cell>
          <cell r="H218">
            <v>0</v>
          </cell>
          <cell r="I218">
            <v>0</v>
          </cell>
          <cell r="J218">
            <v>0</v>
          </cell>
        </row>
        <row r="219">
          <cell r="F219" t="str">
            <v>1221505008Custom2TopCustom3Top[ICP Top]</v>
          </cell>
          <cell r="G219" t="str">
            <v>Term Loans LT &lt; 1 Yr</v>
          </cell>
          <cell r="H219">
            <v>24487172873.925999</v>
          </cell>
          <cell r="I219">
            <v>0</v>
          </cell>
          <cell r="J219">
            <v>0</v>
          </cell>
        </row>
        <row r="220">
          <cell r="F220" t="str">
            <v>1221510008Custom2TopCustom3Top[ICP Top]</v>
          </cell>
          <cell r="G220" t="str">
            <v>Term Loans from Banks LT &lt; 1 Yr</v>
          </cell>
          <cell r="H220">
            <v>23561360473.925999</v>
          </cell>
          <cell r="I220">
            <v>0</v>
          </cell>
          <cell r="J220">
            <v>0</v>
          </cell>
        </row>
        <row r="221">
          <cell r="F221" t="str">
            <v>1221510100Custom2TopCustom3Top[ICP Top]</v>
          </cell>
          <cell r="G221" t="str">
            <v>Secured Loans from Banks LT &lt; 1 Yr</v>
          </cell>
          <cell r="H221">
            <v>0</v>
          </cell>
          <cell r="I221">
            <v>0</v>
          </cell>
          <cell r="J221">
            <v>0</v>
          </cell>
        </row>
        <row r="222">
          <cell r="F222" t="str">
            <v>1221510200Custom2TopCustom3Top[ICP Top]</v>
          </cell>
          <cell r="G222" t="str">
            <v>Unsecured Loans from Banks LT &lt; 1 Yr</v>
          </cell>
          <cell r="H222">
            <v>23561360473.925999</v>
          </cell>
          <cell r="I222">
            <v>0</v>
          </cell>
          <cell r="J222">
            <v>0</v>
          </cell>
        </row>
        <row r="223">
          <cell r="F223" t="str">
            <v>1221515008Custom2TopCustom3Top[ICP Top]</v>
          </cell>
          <cell r="G223" t="str">
            <v>Term Loans from FIs and Others LT &lt; 1 Yr</v>
          </cell>
          <cell r="H223">
            <v>925812400</v>
          </cell>
          <cell r="I223">
            <v>0</v>
          </cell>
          <cell r="J223">
            <v>0</v>
          </cell>
        </row>
        <row r="224">
          <cell r="F224" t="str">
            <v>1221573100Custom2TopCustom3Top[ICP Top]</v>
          </cell>
          <cell r="G224" t="str">
            <v>Joint Plant Committee - SDF LT &lt; 1 Yr</v>
          </cell>
          <cell r="H224">
            <v>925812400</v>
          </cell>
          <cell r="I224">
            <v>0</v>
          </cell>
          <cell r="J224">
            <v>0</v>
          </cell>
        </row>
        <row r="225">
          <cell r="F225" t="str">
            <v>1221515100Custom2TopCustom3Top[ICP Top]</v>
          </cell>
          <cell r="G225" t="str">
            <v>Secured Loans from FIs and Others LT &lt; 1 Yr</v>
          </cell>
          <cell r="H225">
            <v>0</v>
          </cell>
          <cell r="I225">
            <v>0</v>
          </cell>
          <cell r="J225">
            <v>0</v>
          </cell>
        </row>
        <row r="226">
          <cell r="F226" t="str">
            <v>1221515200Custom2TopCustom3Top[ICP Top]</v>
          </cell>
          <cell r="G226" t="str">
            <v>Unsecured Loans from FIs and Others LT &lt; 1 Yr</v>
          </cell>
          <cell r="H226">
            <v>0</v>
          </cell>
          <cell r="I226">
            <v>0</v>
          </cell>
          <cell r="J226">
            <v>0</v>
          </cell>
        </row>
        <row r="227">
          <cell r="F227" t="str">
            <v>1221577008Custom2TopCustom3Top[ICP Top]</v>
          </cell>
          <cell r="G227" t="str">
            <v>Deferred Payment Liabilities LT &lt; 1 Yr</v>
          </cell>
          <cell r="H227">
            <v>0</v>
          </cell>
          <cell r="I227">
            <v>0</v>
          </cell>
          <cell r="J227">
            <v>0</v>
          </cell>
        </row>
        <row r="228">
          <cell r="F228" t="str">
            <v>1221577100Custom2TopCustom3Top[ICP Top]</v>
          </cell>
          <cell r="G228" t="str">
            <v>Secured Deferred Payment Liabilities LT &lt; 1 Yr</v>
          </cell>
          <cell r="H228">
            <v>0</v>
          </cell>
          <cell r="I228">
            <v>0</v>
          </cell>
          <cell r="J228">
            <v>0</v>
          </cell>
        </row>
        <row r="229">
          <cell r="F229" t="str">
            <v>1221577200Custom2TopCustom3Top[ICP Top]</v>
          </cell>
          <cell r="G229" t="str">
            <v>Unsecured Deferred Payment Liabilities LT &lt; 1 Yr</v>
          </cell>
          <cell r="H229">
            <v>0</v>
          </cell>
          <cell r="I229">
            <v>0</v>
          </cell>
          <cell r="J229">
            <v>0</v>
          </cell>
        </row>
        <row r="230">
          <cell r="F230" t="str">
            <v>1221580008Custom2TopCustom3Top[ICP Top]</v>
          </cell>
          <cell r="G230" t="str">
            <v>Deposits LT &lt; 1 Yr</v>
          </cell>
          <cell r="H230">
            <v>0</v>
          </cell>
          <cell r="I230">
            <v>0</v>
          </cell>
          <cell r="J230">
            <v>0</v>
          </cell>
        </row>
        <row r="231">
          <cell r="F231" t="str">
            <v>1221572200Custom2TopCustom3Top[ICP Top]</v>
          </cell>
          <cell r="G231" t="str">
            <v>Fixed Deposits LT &lt; 1 Yr</v>
          </cell>
          <cell r="H231">
            <v>0</v>
          </cell>
          <cell r="I231">
            <v>0</v>
          </cell>
          <cell r="J231">
            <v>0</v>
          </cell>
        </row>
        <row r="232">
          <cell r="F232" t="str">
            <v>1221570008Custom2TopCustom3Top[ICP Top]</v>
          </cell>
          <cell r="G232" t="str">
            <v>Other Borrowings LT &lt; 1 Yr</v>
          </cell>
          <cell r="H232">
            <v>0</v>
          </cell>
          <cell r="I232">
            <v>0</v>
          </cell>
          <cell r="J232">
            <v>0</v>
          </cell>
        </row>
        <row r="233">
          <cell r="F233" t="str">
            <v>1221571200Custom2TopCustom3Top[ICP Top]</v>
          </cell>
          <cell r="G233" t="str">
            <v>Inter-corporate Deposits LT &lt; 1 Yr</v>
          </cell>
          <cell r="H233">
            <v>0</v>
          </cell>
          <cell r="I233">
            <v>0</v>
          </cell>
          <cell r="J233">
            <v>0</v>
          </cell>
        </row>
        <row r="234">
          <cell r="F234" t="str">
            <v>1221574008Custom2TopCustom3Top[ICP Top]</v>
          </cell>
          <cell r="G234" t="str">
            <v>Loans from Government LT &lt; 1 Yr</v>
          </cell>
          <cell r="H234">
            <v>0</v>
          </cell>
          <cell r="I234">
            <v>0</v>
          </cell>
          <cell r="J234">
            <v>0</v>
          </cell>
        </row>
        <row r="235">
          <cell r="F235" t="str">
            <v>1221574100Custom2TopCustom3Top[ICP Top]</v>
          </cell>
          <cell r="G235" t="str">
            <v>Secured Loans from Government LT &lt; 1 Yr</v>
          </cell>
          <cell r="H235">
            <v>0</v>
          </cell>
          <cell r="I235">
            <v>0</v>
          </cell>
          <cell r="J235">
            <v>0</v>
          </cell>
        </row>
        <row r="236">
          <cell r="F236" t="str">
            <v>1221574200Custom2TopCustom3Top[ICP Top]</v>
          </cell>
          <cell r="G236" t="str">
            <v>Unsecured Loans from Government LT &lt; 1 Yr</v>
          </cell>
          <cell r="H236">
            <v>0</v>
          </cell>
          <cell r="I236">
            <v>0</v>
          </cell>
          <cell r="J236">
            <v>0</v>
          </cell>
        </row>
        <row r="237">
          <cell r="F237" t="str">
            <v>1221578200Custom2TopCustom3Top[ICP Top]</v>
          </cell>
          <cell r="G237" t="str">
            <v>Commercial Papers LT &lt; 1 Yr</v>
          </cell>
          <cell r="H237">
            <v>0</v>
          </cell>
          <cell r="I237">
            <v>0</v>
          </cell>
          <cell r="J237">
            <v>0</v>
          </cell>
        </row>
        <row r="238">
          <cell r="F238" t="str">
            <v>1221576008Custom2TopCustom3Top[ICP Top]</v>
          </cell>
          <cell r="G238" t="str">
            <v>Other Loans LT &lt; 1 Yr</v>
          </cell>
          <cell r="H238">
            <v>0</v>
          </cell>
          <cell r="I238">
            <v>0</v>
          </cell>
          <cell r="J238">
            <v>0</v>
          </cell>
        </row>
        <row r="239">
          <cell r="F239" t="str">
            <v>1221576100Custom2TopCustom3Top[ICP Top]</v>
          </cell>
          <cell r="G239" t="str">
            <v>Other Secured Loans LT &lt; 1 Yr</v>
          </cell>
          <cell r="H239">
            <v>0</v>
          </cell>
          <cell r="I239">
            <v>0</v>
          </cell>
          <cell r="J239">
            <v>0</v>
          </cell>
        </row>
        <row r="240">
          <cell r="F240" t="str">
            <v>1221576200Custom2TopCustom3Top[ICP Top]</v>
          </cell>
          <cell r="G240" t="str">
            <v>Other Unsecured Loans LT &lt; 1 Yr</v>
          </cell>
          <cell r="H240">
            <v>0</v>
          </cell>
          <cell r="I240">
            <v>0</v>
          </cell>
          <cell r="J240">
            <v>0</v>
          </cell>
        </row>
        <row r="241">
          <cell r="F241" t="str">
            <v>1221540008Custom2TopCustom3Top[ICP Top]</v>
          </cell>
          <cell r="G241" t="str">
            <v>Debt portion of Conv. Bonds/Debentures LT &lt; 1 Yr</v>
          </cell>
          <cell r="H241">
            <v>23972929031.040001</v>
          </cell>
          <cell r="I241">
            <v>0</v>
          </cell>
          <cell r="J241">
            <v>0</v>
          </cell>
        </row>
        <row r="242">
          <cell r="F242" t="str">
            <v>1221540100Custom2TopCustom3Top[ICP Top]</v>
          </cell>
          <cell r="G242" t="str">
            <v>Debt portion of Conv. Secured Bonds/Debentures LT &lt; 1 Yr</v>
          </cell>
          <cell r="H242">
            <v>0</v>
          </cell>
          <cell r="I242">
            <v>0</v>
          </cell>
          <cell r="J242">
            <v>0</v>
          </cell>
        </row>
        <row r="243">
          <cell r="F243" t="str">
            <v>1221540200Custom2TopCustom3Top[ICP Top]</v>
          </cell>
          <cell r="G243" t="str">
            <v>Debt portion of Conv. Unsecured Bonds/Debentures LT &lt; 1 Yr</v>
          </cell>
          <cell r="H243">
            <v>0</v>
          </cell>
          <cell r="I243">
            <v>0</v>
          </cell>
          <cell r="J243">
            <v>0</v>
          </cell>
        </row>
        <row r="244">
          <cell r="F244" t="str">
            <v>1221575200Custom2TopCustom3Top[ICP Top]</v>
          </cell>
          <cell r="G244" t="str">
            <v>Debt portion of Unsecured CARS LT &lt; 1 Yr</v>
          </cell>
          <cell r="H244">
            <v>23972929031.040001</v>
          </cell>
          <cell r="I244">
            <v>0</v>
          </cell>
          <cell r="J244">
            <v>0</v>
          </cell>
        </row>
        <row r="245">
          <cell r="F245" t="str">
            <v>1221550200Custom2TopCustom3Top[ICP Top]</v>
          </cell>
          <cell r="G245" t="str">
            <v>Debt portion of Unsec Conv Pref Shares LT &lt; 1 Yr</v>
          </cell>
          <cell r="H245">
            <v>0</v>
          </cell>
          <cell r="I245">
            <v>0</v>
          </cell>
          <cell r="J245">
            <v>0</v>
          </cell>
        </row>
        <row r="246">
          <cell r="F246" t="str">
            <v>1221560008Custom2TopCustom3Top[ICP Top]</v>
          </cell>
          <cell r="G246" t="str">
            <v>Oblig under Finance Lease LT &lt; 1 Yr</v>
          </cell>
          <cell r="H246">
            <v>0</v>
          </cell>
          <cell r="I246">
            <v>0</v>
          </cell>
          <cell r="J246">
            <v>0</v>
          </cell>
        </row>
        <row r="247">
          <cell r="F247" t="str">
            <v>1221560100Custom2TopCustom3Top[ICP Top]</v>
          </cell>
          <cell r="G247" t="str">
            <v>Secured Oblig under Finance Lease LT &lt; 1 Yr</v>
          </cell>
          <cell r="H247">
            <v>0</v>
          </cell>
          <cell r="I247">
            <v>0</v>
          </cell>
          <cell r="J247">
            <v>0</v>
          </cell>
        </row>
        <row r="248">
          <cell r="F248" t="str">
            <v>1221560200Custom2TopCustom3Top[ICP Top]</v>
          </cell>
          <cell r="G248" t="str">
            <v>Unsecured Oblig under IFRIC4 Lease LT &lt; 1 Yr</v>
          </cell>
          <cell r="H248">
            <v>0</v>
          </cell>
          <cell r="I248">
            <v>0</v>
          </cell>
          <cell r="J248">
            <v>0</v>
          </cell>
        </row>
        <row r="249">
          <cell r="F249" t="str">
            <v>1223000008Custom2TopCustom3Top[ICP Top]</v>
          </cell>
          <cell r="G249" t="str">
            <v>Trade and Other Payables &lt; 1 Yr</v>
          </cell>
          <cell r="H249">
            <v>1413564.54</v>
          </cell>
          <cell r="I249">
            <v>0</v>
          </cell>
          <cell r="J249">
            <v>0</v>
          </cell>
        </row>
        <row r="250">
          <cell r="F250" t="str">
            <v>1223010008Custom2TopCustom3Top[ICP Top]</v>
          </cell>
          <cell r="G250" t="str">
            <v>Trade Payables &lt; 1 Yr</v>
          </cell>
          <cell r="H250">
            <v>0</v>
          </cell>
          <cell r="I250">
            <v>0</v>
          </cell>
          <cell r="J250">
            <v>0</v>
          </cell>
        </row>
        <row r="251">
          <cell r="F251" t="str">
            <v>1223010000Custom2TopCustom3Top[ICP Top]</v>
          </cell>
          <cell r="G251" t="str">
            <v>Creditors for supplies/services &lt; 1 Yr</v>
          </cell>
          <cell r="H251">
            <v>0</v>
          </cell>
          <cell r="I251">
            <v>0</v>
          </cell>
          <cell r="J251">
            <v>0</v>
          </cell>
        </row>
        <row r="252">
          <cell r="F252" t="str">
            <v>1223020008Custom2TopCustom3Top[ICP Top]</v>
          </cell>
          <cell r="G252" t="str">
            <v>Other Payables &lt; 1 Yr</v>
          </cell>
          <cell r="H252">
            <v>1413564.54</v>
          </cell>
          <cell r="I252">
            <v>0</v>
          </cell>
          <cell r="J252">
            <v>0</v>
          </cell>
        </row>
        <row r="253">
          <cell r="F253" t="str">
            <v>1223020000Custom2TopCustom3Top[ICP Top]</v>
          </cell>
          <cell r="G253" t="str">
            <v>Creditors for accrued wages and salaries &lt; 1 Yr</v>
          </cell>
          <cell r="H253">
            <v>0</v>
          </cell>
          <cell r="I253">
            <v>0</v>
          </cell>
          <cell r="J253">
            <v>0</v>
          </cell>
        </row>
        <row r="254">
          <cell r="F254" t="str">
            <v>1223030400Custom2TopCustom3Top[ICP Top]</v>
          </cell>
          <cell r="G254" t="str">
            <v>Advance received from customers &lt; 1 Yr</v>
          </cell>
          <cell r="H254">
            <v>0</v>
          </cell>
          <cell r="I254">
            <v>0</v>
          </cell>
          <cell r="J254">
            <v>0</v>
          </cell>
        </row>
        <row r="255">
          <cell r="F255" t="str">
            <v>1223030450Custom2TopCustom3Top[ICP Top]</v>
          </cell>
          <cell r="G255" t="str">
            <v>Income received in advance</v>
          </cell>
          <cell r="H255">
            <v>0</v>
          </cell>
          <cell r="I255">
            <v>0</v>
          </cell>
          <cell r="J255">
            <v>0</v>
          </cell>
        </row>
        <row r="256">
          <cell r="F256" t="str">
            <v>1223030608Custom2TopCustom3Top[ICP Top]</v>
          </cell>
          <cell r="G256" t="str">
            <v>Total Interest Payable &lt; 1 Yr</v>
          </cell>
          <cell r="H256">
            <v>0</v>
          </cell>
          <cell r="I256">
            <v>0</v>
          </cell>
          <cell r="J256">
            <v>0</v>
          </cell>
        </row>
        <row r="257">
          <cell r="F257" t="str">
            <v>1223030618Custom2TopCustom3Top[ICP Top]</v>
          </cell>
          <cell r="G257" t="str">
            <v>Total Interest accrued but not due &lt; 1 Yr</v>
          </cell>
          <cell r="H257">
            <v>0</v>
          </cell>
          <cell r="I257">
            <v>0</v>
          </cell>
          <cell r="J257">
            <v>0</v>
          </cell>
        </row>
        <row r="258">
          <cell r="F258" t="str">
            <v>1223030610Custom2TopCustom3Top[ICP Top]</v>
          </cell>
          <cell r="G258" t="str">
            <v>Interest accrued but not due other than Fin Leases &lt; 1 Yr</v>
          </cell>
          <cell r="H258">
            <v>0</v>
          </cell>
          <cell r="I258">
            <v>0</v>
          </cell>
          <cell r="J258">
            <v>0</v>
          </cell>
        </row>
        <row r="259">
          <cell r="F259" t="str">
            <v>1223030620Custom2TopCustom3Top[ICP Top]</v>
          </cell>
          <cell r="G259" t="str">
            <v>Interest accrued but not due on Fin Leases &lt; 1 Yr</v>
          </cell>
          <cell r="H259">
            <v>0</v>
          </cell>
          <cell r="I259">
            <v>0</v>
          </cell>
          <cell r="J259">
            <v>0</v>
          </cell>
        </row>
        <row r="260">
          <cell r="F260" t="str">
            <v>1223030630Custom2TopCustom3Top[ICP Top]</v>
          </cell>
          <cell r="G260" t="str">
            <v>Preference Dividend Payable &lt; 1 Yr</v>
          </cell>
          <cell r="H260">
            <v>0</v>
          </cell>
          <cell r="I260">
            <v>0</v>
          </cell>
          <cell r="J260">
            <v>0</v>
          </cell>
        </row>
        <row r="261">
          <cell r="F261" t="str">
            <v>1223030648Custom2TopCustom3Top[ICP Top]</v>
          </cell>
          <cell r="G261" t="str">
            <v>Total Interest accrued and due &lt; 1 Yr</v>
          </cell>
          <cell r="H261">
            <v>0</v>
          </cell>
          <cell r="I261">
            <v>0</v>
          </cell>
          <cell r="J261">
            <v>0</v>
          </cell>
        </row>
        <row r="262">
          <cell r="F262" t="str">
            <v>1223030640Custom2TopCustom3Top[ICP Top]</v>
          </cell>
          <cell r="G262" t="str">
            <v>Interest accrued and due other than Fin Leases &lt; 1 Yr</v>
          </cell>
          <cell r="H262">
            <v>0</v>
          </cell>
          <cell r="I262">
            <v>0</v>
          </cell>
          <cell r="J262">
            <v>0</v>
          </cell>
        </row>
        <row r="263">
          <cell r="F263" t="str">
            <v>1223030650Custom2TopCustom3Top[ICP Top]</v>
          </cell>
          <cell r="G263" t="str">
            <v>Interest accrued and due on Fin Leases &lt; 1 Yr</v>
          </cell>
          <cell r="H263">
            <v>0</v>
          </cell>
          <cell r="I263">
            <v>0</v>
          </cell>
          <cell r="J263">
            <v>0</v>
          </cell>
        </row>
        <row r="264">
          <cell r="F264" t="str">
            <v>1223030008Custom2TopCustom3Top[ICP Top]</v>
          </cell>
          <cell r="G264" t="str">
            <v>Total Creditors for Other Liabilities &lt; 1 Yr</v>
          </cell>
          <cell r="H264">
            <v>1413564.54</v>
          </cell>
          <cell r="I264">
            <v>0</v>
          </cell>
          <cell r="J264">
            <v>0</v>
          </cell>
        </row>
        <row r="265">
          <cell r="F265" t="str">
            <v>1223030308Custom2TopCustom3Top[ICP Top]</v>
          </cell>
          <cell r="G265" t="str">
            <v>Tax Liabilities, employee recoveries and employer contributions &lt; 1 Yr</v>
          </cell>
          <cell r="H265">
            <v>0</v>
          </cell>
          <cell r="I265">
            <v>0</v>
          </cell>
          <cell r="J265">
            <v>0</v>
          </cell>
        </row>
        <row r="266">
          <cell r="F266" t="str">
            <v>1223030310Custom2TopCustom3Top[ICP Top]</v>
          </cell>
          <cell r="G266" t="str">
            <v>Employee recoveries and employer contributions &lt; 1 Yr</v>
          </cell>
          <cell r="H266">
            <v>0</v>
          </cell>
          <cell r="I266">
            <v>0</v>
          </cell>
          <cell r="J266">
            <v>0</v>
          </cell>
        </row>
        <row r="267">
          <cell r="F267" t="str">
            <v>1223030320Custom2TopCustom3Top[ICP Top]</v>
          </cell>
          <cell r="G267" t="str">
            <v>Excise duty, service tax, sales tax, TDS, royalty etc &lt; 1 Yr</v>
          </cell>
          <cell r="H267">
            <v>0</v>
          </cell>
          <cell r="I267">
            <v>0</v>
          </cell>
          <cell r="J267">
            <v>0</v>
          </cell>
        </row>
        <row r="268">
          <cell r="F268" t="str">
            <v>1223030200Custom2TopCustom3Top[ICP Top]</v>
          </cell>
          <cell r="G268" t="str">
            <v>Other Credit Balances &lt; 1 Yr</v>
          </cell>
          <cell r="H268">
            <v>1413564.54</v>
          </cell>
          <cell r="I268">
            <v>0</v>
          </cell>
          <cell r="J268">
            <v>0</v>
          </cell>
        </row>
        <row r="269">
          <cell r="F269" t="str">
            <v>1222000008Custom2TopCustom3Top[ICP Top]</v>
          </cell>
          <cell r="G269" t="str">
            <v>Total Derivative Liabilities &lt; 1 Yr</v>
          </cell>
          <cell r="H269">
            <v>0</v>
          </cell>
          <cell r="I269">
            <v>0</v>
          </cell>
          <cell r="J269">
            <v>0</v>
          </cell>
        </row>
        <row r="270">
          <cell r="F270" t="str">
            <v>1222010000Custom2TopCustom3Top[ICP Top]</v>
          </cell>
          <cell r="G270" t="str">
            <v>Derivative Liabilities &lt; 1 Yr</v>
          </cell>
          <cell r="H270">
            <v>0</v>
          </cell>
          <cell r="I270">
            <v>0</v>
          </cell>
          <cell r="J270">
            <v>0</v>
          </cell>
        </row>
        <row r="271">
          <cell r="F271" t="str">
            <v>1222010000Custom2TopDERIVS [ICP Top]</v>
          </cell>
          <cell r="G271" t="str">
            <v>Derivatives</v>
          </cell>
          <cell r="H271">
            <v>0</v>
          </cell>
          <cell r="I271">
            <v>0</v>
          </cell>
          <cell r="J271">
            <v>0</v>
          </cell>
        </row>
        <row r="272">
          <cell r="F272" t="str">
            <v>1222010000Custom2TopIRS [ICP Top]</v>
          </cell>
          <cell r="G272" t="str">
            <v>Interest Rate Swaps</v>
          </cell>
          <cell r="H272">
            <v>0</v>
          </cell>
          <cell r="I272">
            <v>0</v>
          </cell>
          <cell r="J272">
            <v>0</v>
          </cell>
        </row>
        <row r="273">
          <cell r="F273" t="str">
            <v>1222010000Custom2TopOPT[ICP Top]</v>
          </cell>
          <cell r="G273" t="str">
            <v>Options</v>
          </cell>
          <cell r="H273">
            <v>0</v>
          </cell>
          <cell r="I273">
            <v>0</v>
          </cell>
          <cell r="J273">
            <v>0</v>
          </cell>
        </row>
        <row r="274">
          <cell r="F274" t="str">
            <v>1222010000Custom2TopFCF [ICP Top]</v>
          </cell>
          <cell r="G274" t="str">
            <v>Fwd Forex Contracts</v>
          </cell>
          <cell r="H274">
            <v>0</v>
          </cell>
          <cell r="I274">
            <v>0</v>
          </cell>
          <cell r="J274">
            <v>0</v>
          </cell>
        </row>
        <row r="275">
          <cell r="F275" t="str">
            <v>1222010000Custom2TopFC01 [ICP Top]</v>
          </cell>
          <cell r="G275" t="str">
            <v>USD</v>
          </cell>
          <cell r="H275">
            <v>0</v>
          </cell>
          <cell r="I275">
            <v>0</v>
          </cell>
          <cell r="J275">
            <v>0</v>
          </cell>
        </row>
        <row r="276">
          <cell r="F276" t="str">
            <v>1222010000Custom2TopFC02 [ICP Top]</v>
          </cell>
          <cell r="G276" t="str">
            <v>GBP</v>
          </cell>
          <cell r="H276">
            <v>0</v>
          </cell>
          <cell r="I276">
            <v>0</v>
          </cell>
          <cell r="J276">
            <v>0</v>
          </cell>
        </row>
        <row r="277">
          <cell r="F277" t="str">
            <v>1222010000Custom2TopFC03 [ICP Top]</v>
          </cell>
          <cell r="G277" t="str">
            <v>EUR</v>
          </cell>
          <cell r="H277">
            <v>0</v>
          </cell>
          <cell r="I277">
            <v>0</v>
          </cell>
          <cell r="J277">
            <v>0</v>
          </cell>
        </row>
        <row r="278">
          <cell r="F278" t="str">
            <v>1222010000Custom2TopFC99 [ICP Top]</v>
          </cell>
          <cell r="G278" t="str">
            <v>Other Currencies</v>
          </cell>
          <cell r="H278">
            <v>0</v>
          </cell>
          <cell r="I278">
            <v>0</v>
          </cell>
          <cell r="J278">
            <v>0</v>
          </cell>
        </row>
        <row r="279">
          <cell r="F279" t="str">
            <v>1222010000Custom2TopCCS [ICP Top]</v>
          </cell>
          <cell r="G279" t="str">
            <v>Cross Currency Swaps</v>
          </cell>
          <cell r="H279">
            <v>0</v>
          </cell>
          <cell r="I279">
            <v>0</v>
          </cell>
          <cell r="J279">
            <v>0</v>
          </cell>
        </row>
        <row r="280">
          <cell r="F280" t="str">
            <v>1222010000Custom2TopCS01 [ICP Top]</v>
          </cell>
          <cell r="G280" t="str">
            <v>USD</v>
          </cell>
          <cell r="H280">
            <v>0</v>
          </cell>
          <cell r="I280">
            <v>0</v>
          </cell>
          <cell r="J280">
            <v>0</v>
          </cell>
        </row>
        <row r="281">
          <cell r="F281" t="str">
            <v>1222010000Custom2TopCS02 [ICP Top]</v>
          </cell>
          <cell r="G281" t="str">
            <v>GBP</v>
          </cell>
          <cell r="H281">
            <v>0</v>
          </cell>
          <cell r="I281">
            <v>0</v>
          </cell>
          <cell r="J281">
            <v>0</v>
          </cell>
        </row>
        <row r="282">
          <cell r="F282" t="str">
            <v>1222010000Custom2TopCS03 [ICP Top]</v>
          </cell>
          <cell r="G282" t="str">
            <v>EUR</v>
          </cell>
          <cell r="H282">
            <v>0</v>
          </cell>
          <cell r="I282">
            <v>0</v>
          </cell>
          <cell r="J282">
            <v>0</v>
          </cell>
        </row>
        <row r="283">
          <cell r="F283" t="str">
            <v>1222010000Custom2TopCS99 [ICP Top]</v>
          </cell>
          <cell r="G283" t="str">
            <v>Other Currencies</v>
          </cell>
          <cell r="H283">
            <v>0</v>
          </cell>
          <cell r="I283">
            <v>0</v>
          </cell>
          <cell r="J283">
            <v>0</v>
          </cell>
        </row>
        <row r="284">
          <cell r="F284" t="str">
            <v>1222010000Custom2TopCCO [ICP Top]</v>
          </cell>
          <cell r="G284" t="str">
            <v>Commodity Contracts</v>
          </cell>
          <cell r="H284">
            <v>0</v>
          </cell>
          <cell r="I284">
            <v>0</v>
          </cell>
          <cell r="J284">
            <v>0</v>
          </cell>
        </row>
        <row r="285">
          <cell r="F285" t="str">
            <v>1222010000Custom2TopCC01 [ICP Top]</v>
          </cell>
          <cell r="G285" t="str">
            <v>Tin</v>
          </cell>
          <cell r="H285">
            <v>0</v>
          </cell>
          <cell r="I285">
            <v>0</v>
          </cell>
          <cell r="J285">
            <v>0</v>
          </cell>
        </row>
        <row r="286">
          <cell r="F286" t="str">
            <v>1222010000Custom2TopCC02 [ICP Top]</v>
          </cell>
          <cell r="G286" t="str">
            <v>Zinc</v>
          </cell>
          <cell r="H286">
            <v>0</v>
          </cell>
          <cell r="I286">
            <v>0</v>
          </cell>
          <cell r="J286">
            <v>0</v>
          </cell>
        </row>
        <row r="287">
          <cell r="F287" t="str">
            <v>1222010000Custom2TopCC03 [ICP Top]</v>
          </cell>
          <cell r="G287" t="str">
            <v>Nickel</v>
          </cell>
          <cell r="H287">
            <v>0</v>
          </cell>
          <cell r="I287">
            <v>0</v>
          </cell>
          <cell r="J287">
            <v>0</v>
          </cell>
        </row>
        <row r="288">
          <cell r="F288" t="str">
            <v>1222010000Custom2TopCC04 [ICP Top]</v>
          </cell>
          <cell r="G288" t="str">
            <v>Aluminium</v>
          </cell>
          <cell r="H288">
            <v>0</v>
          </cell>
          <cell r="I288">
            <v>0</v>
          </cell>
          <cell r="J288">
            <v>0</v>
          </cell>
        </row>
        <row r="289">
          <cell r="F289" t="str">
            <v>1222010000Custom2TopCC99 [ICP Top]</v>
          </cell>
          <cell r="G289" t="str">
            <v>Other metals</v>
          </cell>
          <cell r="H289">
            <v>0</v>
          </cell>
          <cell r="I289">
            <v>0</v>
          </cell>
          <cell r="J289">
            <v>0</v>
          </cell>
        </row>
        <row r="290">
          <cell r="F290" t="str">
            <v>1222010000Custom2TopEMB [ICP Top]</v>
          </cell>
          <cell r="G290" t="str">
            <v>Embedded Derivatives</v>
          </cell>
          <cell r="H290">
            <v>0</v>
          </cell>
          <cell r="I290">
            <v>0</v>
          </cell>
          <cell r="J290">
            <v>0</v>
          </cell>
        </row>
        <row r="291">
          <cell r="F291" t="str">
            <v>1222010000Custom2TopOTD [ICP Top]</v>
          </cell>
          <cell r="G291" t="str">
            <v>Other Derivatives</v>
          </cell>
          <cell r="H291">
            <v>0</v>
          </cell>
          <cell r="I291">
            <v>0</v>
          </cell>
          <cell r="J291">
            <v>0</v>
          </cell>
        </row>
        <row r="292">
          <cell r="F292" t="str">
            <v>1223030100Custom2TopCustom3Top[ICP Top]</v>
          </cell>
          <cell r="G292" t="str">
            <v>Deferred Consideration on Acquisitions &lt; 1 Yr</v>
          </cell>
          <cell r="H292">
            <v>0</v>
          </cell>
          <cell r="I292">
            <v>0</v>
          </cell>
          <cell r="J292">
            <v>0</v>
          </cell>
        </row>
        <row r="293">
          <cell r="F293" t="str">
            <v>1223030500Custom2TopCustom3Top[ICP Top]</v>
          </cell>
          <cell r="G293" t="str">
            <v>Dividend Payable &lt; 1 Yr</v>
          </cell>
          <cell r="H293">
            <v>0</v>
          </cell>
          <cell r="I293">
            <v>0</v>
          </cell>
          <cell r="J293">
            <v>0</v>
          </cell>
        </row>
        <row r="294">
          <cell r="F294" t="str">
            <v>1223030700Custom2TopCustom3Top[ICP Top]</v>
          </cell>
          <cell r="G294" t="str">
            <v>App money due for refund incl interest &lt; 1 Yr</v>
          </cell>
          <cell r="H294">
            <v>0</v>
          </cell>
          <cell r="I294">
            <v>0</v>
          </cell>
          <cell r="J294">
            <v>0</v>
          </cell>
        </row>
        <row r="295">
          <cell r="F295" t="str">
            <v>1223030710Custom2TopCustom3Top[ICP Top]</v>
          </cell>
          <cell r="G295" t="str">
            <v>Unpaid matured deposits incl interest &lt; 1 Yr</v>
          </cell>
          <cell r="H295">
            <v>0</v>
          </cell>
          <cell r="I295">
            <v>0</v>
          </cell>
          <cell r="J295">
            <v>0</v>
          </cell>
        </row>
        <row r="296">
          <cell r="F296" t="str">
            <v>1223030720Custom2TopCustom3Top[ICP Top]</v>
          </cell>
          <cell r="G296" t="str">
            <v>Unpaid matured debentures incl interest &lt; 1 Yr</v>
          </cell>
          <cell r="H296">
            <v>-3.6379788070917E-12</v>
          </cell>
          <cell r="I296">
            <v>0</v>
          </cell>
          <cell r="J296">
            <v>0</v>
          </cell>
        </row>
        <row r="297">
          <cell r="F297" t="str">
            <v>1226000008Custom2TopCustom3Top[ICP Top]</v>
          </cell>
          <cell r="G297" t="str">
            <v>Total Short-term Provisions (excl tax prov)</v>
          </cell>
          <cell r="H297">
            <v>0</v>
          </cell>
          <cell r="I297">
            <v>0</v>
          </cell>
          <cell r="J297">
            <v>0</v>
          </cell>
        </row>
        <row r="298">
          <cell r="F298" t="str">
            <v>1225000000Custom2TopCustom3Top[ICP Top]</v>
          </cell>
          <cell r="G298" t="str">
            <v>Retirement Benefit Obligations &lt; 1 Yr</v>
          </cell>
          <cell r="H298">
            <v>0</v>
          </cell>
          <cell r="I298">
            <v>0</v>
          </cell>
          <cell r="J298">
            <v>0</v>
          </cell>
        </row>
        <row r="299">
          <cell r="F299" t="str">
            <v>1225000000Custom2TopRBO01[ICP Top]</v>
          </cell>
          <cell r="G299" t="str">
            <v>Pensions</v>
          </cell>
          <cell r="H299">
            <v>0</v>
          </cell>
          <cell r="I299">
            <v>0</v>
          </cell>
          <cell r="J299">
            <v>0</v>
          </cell>
        </row>
        <row r="300">
          <cell r="F300" t="str">
            <v>1225000000Custom2TopRBO02[ICP Top]</v>
          </cell>
          <cell r="G300" t="str">
            <v>Retiring Gratuities</v>
          </cell>
          <cell r="H300">
            <v>0</v>
          </cell>
          <cell r="I300">
            <v>0</v>
          </cell>
          <cell r="J300">
            <v>0</v>
          </cell>
        </row>
        <row r="301">
          <cell r="F301" t="str">
            <v>1225000000Custom2TopRBO03[ICP Top]</v>
          </cell>
          <cell r="G301" t="str">
            <v>Post Retirement Medical Benefits</v>
          </cell>
          <cell r="H301">
            <v>0</v>
          </cell>
          <cell r="I301">
            <v>0</v>
          </cell>
          <cell r="J301">
            <v>0</v>
          </cell>
        </row>
        <row r="302">
          <cell r="F302" t="str">
            <v>1225000000Custom2TopRBO04[ICP Top]</v>
          </cell>
          <cell r="G302" t="str">
            <v>Other Defined Benefit Provisions</v>
          </cell>
          <cell r="H302">
            <v>0</v>
          </cell>
          <cell r="I302">
            <v>0</v>
          </cell>
          <cell r="J302">
            <v>0</v>
          </cell>
        </row>
        <row r="303">
          <cell r="F303" t="str">
            <v>1226010000Custom2TopCustom3Top[ICP Top]</v>
          </cell>
          <cell r="G303" t="str">
            <v>Provision for other liabilities and charges &lt; 1 Yr</v>
          </cell>
          <cell r="H303">
            <v>0</v>
          </cell>
          <cell r="I303">
            <v>0</v>
          </cell>
          <cell r="J303">
            <v>0</v>
          </cell>
        </row>
        <row r="304">
          <cell r="F304" t="str">
            <v>1226010000Custom2TopPROV01[ICP Top]</v>
          </cell>
          <cell r="G304" t="str">
            <v>Long Term Employee Benefits</v>
          </cell>
          <cell r="H304">
            <v>0</v>
          </cell>
          <cell r="I304">
            <v>0</v>
          </cell>
          <cell r="J304">
            <v>0</v>
          </cell>
        </row>
        <row r="305">
          <cell r="F305" t="str">
            <v>1226010000Custom2TopPROV02[ICP Top]</v>
          </cell>
          <cell r="G305" t="str">
            <v>Employee Separation Compensation</v>
          </cell>
          <cell r="H305">
            <v>0</v>
          </cell>
          <cell r="I305">
            <v>0</v>
          </cell>
          <cell r="J305">
            <v>0</v>
          </cell>
        </row>
        <row r="306">
          <cell r="F306" t="str">
            <v>1226010000Custom2TopPROV03[ICP Top]</v>
          </cell>
          <cell r="G306" t="str">
            <v>Rationalisation and Redundancy</v>
          </cell>
          <cell r="H306">
            <v>0</v>
          </cell>
          <cell r="I306">
            <v>0</v>
          </cell>
          <cell r="J306">
            <v>0</v>
          </cell>
        </row>
        <row r="307">
          <cell r="F307" t="str">
            <v>1226010000Custom2TopPROV04[ICP Top]</v>
          </cell>
          <cell r="G307" t="str">
            <v>Environmental</v>
          </cell>
          <cell r="H307">
            <v>0</v>
          </cell>
          <cell r="I307">
            <v>0</v>
          </cell>
          <cell r="J307">
            <v>0</v>
          </cell>
        </row>
        <row r="308">
          <cell r="F308" t="str">
            <v>1226010000Custom2TopPROV05[ICP Top]</v>
          </cell>
          <cell r="G308" t="str">
            <v>Insurance Claims / Uninsured Losses</v>
          </cell>
          <cell r="H308">
            <v>0</v>
          </cell>
          <cell r="I308">
            <v>0</v>
          </cell>
          <cell r="J308">
            <v>0</v>
          </cell>
        </row>
        <row r="309">
          <cell r="F309" t="str">
            <v>1226010000Custom2TopPROV06[ICP Top]</v>
          </cell>
          <cell r="G309" t="str">
            <v>Claims Against Guarantee Commitments</v>
          </cell>
          <cell r="H309">
            <v>0</v>
          </cell>
          <cell r="I309">
            <v>0</v>
          </cell>
          <cell r="J309">
            <v>0</v>
          </cell>
        </row>
        <row r="310">
          <cell r="F310" t="str">
            <v>1226010000Custom2TopPROV07[ICP Top]</v>
          </cell>
          <cell r="G310" t="str">
            <v>Proposed Dividends</v>
          </cell>
          <cell r="H310">
            <v>0</v>
          </cell>
          <cell r="I310">
            <v>0</v>
          </cell>
          <cell r="J310">
            <v>0</v>
          </cell>
        </row>
        <row r="311">
          <cell r="F311" t="str">
            <v>1226010000Custom2TopPROV99[ICP Top]</v>
          </cell>
          <cell r="G311" t="str">
            <v>Other Provisions</v>
          </cell>
          <cell r="H311">
            <v>0</v>
          </cell>
          <cell r="I311">
            <v>0</v>
          </cell>
          <cell r="J311">
            <v>0</v>
          </cell>
        </row>
        <row r="312">
          <cell r="F312" t="str">
            <v>1224000008Custom2TopCustom3Top[ICP Top]</v>
          </cell>
          <cell r="G312" t="str">
            <v>Current Tax Liabilities</v>
          </cell>
          <cell r="H312">
            <v>-4717800000</v>
          </cell>
          <cell r="I312">
            <v>0</v>
          </cell>
          <cell r="J312">
            <v>0</v>
          </cell>
        </row>
        <row r="313">
          <cell r="F313" t="str">
            <v>1224010000Custom2TopCustom3Top[ICP Top]</v>
          </cell>
          <cell r="G313" t="str">
            <v>Provision for tax &lt; 1 Yr</v>
          </cell>
          <cell r="H313">
            <v>-4717800000</v>
          </cell>
          <cell r="I313">
            <v>0</v>
          </cell>
          <cell r="J313">
            <v>0</v>
          </cell>
        </row>
        <row r="314">
          <cell r="F314" t="str">
            <v>1224020000Custom2TopCustom3Top[ICP Top]</v>
          </cell>
          <cell r="G314" t="str">
            <v>Provision for fringe benefit tax &lt; 1 Yr</v>
          </cell>
          <cell r="H314">
            <v>0</v>
          </cell>
          <cell r="I314">
            <v>0</v>
          </cell>
          <cell r="J314">
            <v>0</v>
          </cell>
        </row>
        <row r="315">
          <cell r="F315" t="str">
            <v>1230000000Custom2TopCustom3Top[ICP Top]</v>
          </cell>
          <cell r="G315" t="str">
            <v>Total Liabilities Held for Sale</v>
          </cell>
          <cell r="H315">
            <v>0</v>
          </cell>
          <cell r="I315">
            <v>0</v>
          </cell>
          <cell r="J315">
            <v>0</v>
          </cell>
        </row>
        <row r="316">
          <cell r="F316" t="str">
            <v>1100000008Custom2TopCustom3Top[ICP Top]</v>
          </cell>
          <cell r="G316" t="str">
            <v>Total Assets</v>
          </cell>
          <cell r="H316">
            <v>-2984428385.6900001</v>
          </cell>
          <cell r="I316">
            <v>0</v>
          </cell>
          <cell r="J316">
            <v>0</v>
          </cell>
        </row>
        <row r="317">
          <cell r="F317" t="str">
            <v>1110000008Custom2TopCustom3Top[ICP Top]</v>
          </cell>
          <cell r="G317" t="str">
            <v>Total Non-current Assets</v>
          </cell>
          <cell r="H317">
            <v>-1841160165.6700001</v>
          </cell>
          <cell r="I317">
            <v>0</v>
          </cell>
          <cell r="J317">
            <v>0</v>
          </cell>
        </row>
        <row r="318">
          <cell r="F318" t="str">
            <v>1112000008Custom2TopCustom3Top[ICP Top]</v>
          </cell>
          <cell r="G318" t="str">
            <v>PPE NBV (excl AUC)</v>
          </cell>
          <cell r="H318">
            <v>0</v>
          </cell>
          <cell r="I318">
            <v>0</v>
          </cell>
          <cell r="J318">
            <v>0</v>
          </cell>
        </row>
        <row r="319">
          <cell r="F319" t="str">
            <v>1112010008Custom2TopCustom3Top[ICP Top]</v>
          </cell>
          <cell r="G319" t="str">
            <v>Land and Buildings NBV</v>
          </cell>
          <cell r="H319">
            <v>0</v>
          </cell>
          <cell r="I319">
            <v>0</v>
          </cell>
          <cell r="J319">
            <v>0</v>
          </cell>
        </row>
        <row r="320">
          <cell r="F320" t="str">
            <v>1112011008Custom2TopCustom3Top[ICP Top]</v>
          </cell>
          <cell r="G320" t="str">
            <v>Freehold Land and Buildings NBV</v>
          </cell>
          <cell r="H320">
            <v>0</v>
          </cell>
          <cell r="I320">
            <v>0</v>
          </cell>
          <cell r="J320">
            <v>0</v>
          </cell>
        </row>
        <row r="321">
          <cell r="F321" t="str">
            <v>1112012008Custom2TopCustom3Top[ICP Top]</v>
          </cell>
          <cell r="G321" t="str">
            <v>Freehold Land (incl Roads) NBV</v>
          </cell>
          <cell r="H321">
            <v>0</v>
          </cell>
          <cell r="I321">
            <v>0</v>
          </cell>
          <cell r="J321">
            <v>0</v>
          </cell>
        </row>
        <row r="322">
          <cell r="F322" t="str">
            <v>1112012100Custom2TopCustom3Top[ICP Top]</v>
          </cell>
          <cell r="G322" t="str">
            <v>Freehold Land (incl Roads) Cost</v>
          </cell>
          <cell r="H322">
            <v>0</v>
          </cell>
          <cell r="I322">
            <v>0</v>
          </cell>
          <cell r="J322">
            <v>0</v>
          </cell>
        </row>
        <row r="323">
          <cell r="F323" t="str">
            <v>1112012200Custom2TopCustom3Top[ICP Top]</v>
          </cell>
          <cell r="G323" t="str">
            <v>Freehold Land (incl Roads) Impair.</v>
          </cell>
          <cell r="H323">
            <v>0</v>
          </cell>
          <cell r="I323">
            <v>0</v>
          </cell>
          <cell r="J323">
            <v>0</v>
          </cell>
        </row>
        <row r="324">
          <cell r="F324" t="str">
            <v>1112012300Custom2TopCustom3Top[ICP Top]</v>
          </cell>
          <cell r="G324" t="str">
            <v>Freehold Land (incl Roads) Depn.</v>
          </cell>
          <cell r="H324">
            <v>0</v>
          </cell>
          <cell r="I324">
            <v>0</v>
          </cell>
          <cell r="J324">
            <v>0</v>
          </cell>
        </row>
        <row r="325">
          <cell r="F325" t="str">
            <v>1112013008Custom2TopCustom3Top[ICP Top]</v>
          </cell>
          <cell r="G325" t="str">
            <v>Freehold Buildings NBV</v>
          </cell>
          <cell r="H325">
            <v>0</v>
          </cell>
          <cell r="I325">
            <v>0</v>
          </cell>
          <cell r="J325">
            <v>0</v>
          </cell>
        </row>
        <row r="326">
          <cell r="F326" t="str">
            <v>1112013100Custom2TopCustom3Top[ICP Top]</v>
          </cell>
          <cell r="G326" t="str">
            <v>Freehold Buildings Cost</v>
          </cell>
          <cell r="H326">
            <v>0</v>
          </cell>
          <cell r="I326">
            <v>0</v>
          </cell>
          <cell r="J326">
            <v>0</v>
          </cell>
        </row>
        <row r="327">
          <cell r="F327" t="str">
            <v>1112013200Custom2TopCustom3Top[ICP Top]</v>
          </cell>
          <cell r="G327" t="str">
            <v>Freehold Buildings Impair.</v>
          </cell>
          <cell r="H327">
            <v>0</v>
          </cell>
          <cell r="I327">
            <v>0</v>
          </cell>
          <cell r="J327">
            <v>0</v>
          </cell>
        </row>
        <row r="328">
          <cell r="F328" t="str">
            <v>1112013300Custom2TopCustom3Top[ICP Top]</v>
          </cell>
          <cell r="G328" t="str">
            <v>Freehold Buildings Depn.</v>
          </cell>
          <cell r="H328">
            <v>0</v>
          </cell>
          <cell r="I328">
            <v>0</v>
          </cell>
          <cell r="J328">
            <v>0</v>
          </cell>
        </row>
        <row r="329">
          <cell r="F329" t="str">
            <v>1112014008Custom2TopCustom3Top[ICP Top]</v>
          </cell>
          <cell r="G329" t="str">
            <v>Leasehold Land and Buildings NBV</v>
          </cell>
          <cell r="H329">
            <v>0</v>
          </cell>
          <cell r="I329">
            <v>0</v>
          </cell>
          <cell r="J329">
            <v>0</v>
          </cell>
        </row>
        <row r="330">
          <cell r="F330" t="str">
            <v>1112015008Custom2TopCustom3Top[ICP Top]</v>
          </cell>
          <cell r="G330" t="str">
            <v>Leasehold Land NBV</v>
          </cell>
          <cell r="H330">
            <v>0</v>
          </cell>
          <cell r="I330">
            <v>0</v>
          </cell>
          <cell r="J330">
            <v>0</v>
          </cell>
        </row>
        <row r="331">
          <cell r="F331" t="str">
            <v>1112015100Custom2TopCustom3Top[ICP Top]</v>
          </cell>
          <cell r="G331" t="str">
            <v>Leasehold Land Cost</v>
          </cell>
          <cell r="H331">
            <v>0</v>
          </cell>
          <cell r="I331">
            <v>0</v>
          </cell>
          <cell r="J331">
            <v>0</v>
          </cell>
        </row>
        <row r="332">
          <cell r="F332" t="str">
            <v>1112015200Custom2TopCustom3Top[ICP Top]</v>
          </cell>
          <cell r="G332" t="str">
            <v>Leasehold Land Impair.</v>
          </cell>
          <cell r="H332">
            <v>0</v>
          </cell>
          <cell r="I332">
            <v>0</v>
          </cell>
          <cell r="J332">
            <v>0</v>
          </cell>
        </row>
        <row r="333">
          <cell r="F333" t="str">
            <v>1112015300Custom2TopCustom3Top[ICP Top]</v>
          </cell>
          <cell r="G333" t="str">
            <v>Leasehold Land Depn.</v>
          </cell>
          <cell r="H333">
            <v>0</v>
          </cell>
          <cell r="I333">
            <v>0</v>
          </cell>
          <cell r="J333">
            <v>0</v>
          </cell>
        </row>
        <row r="334">
          <cell r="F334" t="str">
            <v>1112016008Custom2TopCustom3Top[ICP Top]</v>
          </cell>
          <cell r="G334" t="str">
            <v>Leasehold Buildings NBV</v>
          </cell>
          <cell r="H334">
            <v>0</v>
          </cell>
          <cell r="I334">
            <v>0</v>
          </cell>
          <cell r="J334">
            <v>0</v>
          </cell>
        </row>
        <row r="335">
          <cell r="F335" t="str">
            <v>1112016100Custom2TopCustom3Top[ICP Top]</v>
          </cell>
          <cell r="G335" t="str">
            <v>Leasehold Buildings Cost</v>
          </cell>
          <cell r="H335">
            <v>0</v>
          </cell>
          <cell r="I335">
            <v>0</v>
          </cell>
          <cell r="J335">
            <v>0</v>
          </cell>
        </row>
        <row r="336">
          <cell r="F336" t="str">
            <v>1112016200Custom2TopCustom3Top[ICP Top]</v>
          </cell>
          <cell r="G336" t="str">
            <v>Leasehold Buildings Impair.</v>
          </cell>
          <cell r="H336">
            <v>0</v>
          </cell>
          <cell r="I336">
            <v>0</v>
          </cell>
          <cell r="J336">
            <v>0</v>
          </cell>
        </row>
        <row r="337">
          <cell r="F337" t="str">
            <v>1112016300Custom2TopCustom3Top[ICP Top]</v>
          </cell>
          <cell r="G337" t="str">
            <v>Leasehold Buildings Depn.</v>
          </cell>
          <cell r="H337">
            <v>0</v>
          </cell>
          <cell r="I337">
            <v>0</v>
          </cell>
          <cell r="J337">
            <v>0</v>
          </cell>
        </row>
        <row r="338">
          <cell r="F338" t="str">
            <v>1112020008Custom2TopCustom3Top[ICP Top]</v>
          </cell>
          <cell r="G338" t="str">
            <v>Plant and Machinery NBV</v>
          </cell>
          <cell r="H338">
            <v>0</v>
          </cell>
          <cell r="I338">
            <v>0</v>
          </cell>
          <cell r="J338">
            <v>0</v>
          </cell>
        </row>
        <row r="339">
          <cell r="F339" t="str">
            <v>1112021008Custom2TopCustom3Top[ICP Top]</v>
          </cell>
          <cell r="G339" t="str">
            <v>Finance Leased Plant Machinery Equipment NBV</v>
          </cell>
          <cell r="H339">
            <v>0</v>
          </cell>
          <cell r="I339">
            <v>0</v>
          </cell>
          <cell r="J339">
            <v>0</v>
          </cell>
        </row>
        <row r="340">
          <cell r="F340" t="str">
            <v>1112021100Custom2TopCustom3Top[ICP Top]</v>
          </cell>
          <cell r="G340" t="str">
            <v>Finance Leased Plant Machinery Equipment Cost</v>
          </cell>
          <cell r="H340">
            <v>0</v>
          </cell>
          <cell r="I340">
            <v>0</v>
          </cell>
          <cell r="J340">
            <v>0</v>
          </cell>
        </row>
        <row r="341">
          <cell r="F341" t="str">
            <v>1112021200Custom2TopCustom3Top[ICP Top]</v>
          </cell>
          <cell r="G341" t="str">
            <v>Finance Leased Plant Machinery Equipment Impair.</v>
          </cell>
          <cell r="H341">
            <v>0</v>
          </cell>
          <cell r="I341">
            <v>0</v>
          </cell>
          <cell r="J341">
            <v>0</v>
          </cell>
        </row>
        <row r="342">
          <cell r="F342" t="str">
            <v>1112021300Custom2TopCustom3Top[ICP Top]</v>
          </cell>
          <cell r="G342" t="str">
            <v>Finance Leased Plant Machinery Equipment Depn.</v>
          </cell>
          <cell r="H342">
            <v>0</v>
          </cell>
          <cell r="I342">
            <v>0</v>
          </cell>
          <cell r="J342">
            <v>0</v>
          </cell>
        </row>
        <row r="343">
          <cell r="F343" t="str">
            <v>1112022008Custom2TopCustom3Top[ICP Top]</v>
          </cell>
          <cell r="G343" t="str">
            <v>IFRIC4 Leased Plant Machinery Equipment NBV</v>
          </cell>
          <cell r="H343">
            <v>0</v>
          </cell>
          <cell r="I343">
            <v>0</v>
          </cell>
          <cell r="J343">
            <v>0</v>
          </cell>
        </row>
        <row r="344">
          <cell r="F344" t="str">
            <v>1112022100Custom2TopCustom3Top[ICP Top]</v>
          </cell>
          <cell r="G344" t="str">
            <v>IFRIC4 Leased Plant Machinery Equipment Cost</v>
          </cell>
          <cell r="H344">
            <v>0</v>
          </cell>
          <cell r="I344">
            <v>0</v>
          </cell>
          <cell r="J344">
            <v>0</v>
          </cell>
        </row>
        <row r="345">
          <cell r="F345" t="str">
            <v>1112022200Custom2TopCustom3Top[ICP Top]</v>
          </cell>
          <cell r="G345" t="str">
            <v>IFRIC4 Leased Plant Machinery Equipment Impair.</v>
          </cell>
          <cell r="H345">
            <v>0</v>
          </cell>
          <cell r="I345">
            <v>0</v>
          </cell>
          <cell r="J345">
            <v>0</v>
          </cell>
        </row>
        <row r="346">
          <cell r="F346" t="str">
            <v>1112022300Custom2TopCustom3Top[ICP Top]</v>
          </cell>
          <cell r="G346" t="str">
            <v>IFRIC4 Leased Plant Machinery Equipment Depn.</v>
          </cell>
          <cell r="H346">
            <v>0</v>
          </cell>
          <cell r="I346">
            <v>0</v>
          </cell>
          <cell r="J346">
            <v>0</v>
          </cell>
        </row>
        <row r="347">
          <cell r="F347" t="str">
            <v>1112023008Custom2TopCustom3Top[ICP Top]</v>
          </cell>
          <cell r="G347" t="str">
            <v>Owned Plant Machinery and Equipment NBV</v>
          </cell>
          <cell r="H347">
            <v>0</v>
          </cell>
          <cell r="I347">
            <v>0</v>
          </cell>
          <cell r="J347">
            <v>0</v>
          </cell>
        </row>
        <row r="348">
          <cell r="F348" t="str">
            <v>1112023100Custom2TopCustom3Top[ICP Top]</v>
          </cell>
          <cell r="G348" t="str">
            <v>Owned Plant Machinery and Equipment Cost</v>
          </cell>
          <cell r="H348">
            <v>0</v>
          </cell>
          <cell r="I348">
            <v>0</v>
          </cell>
          <cell r="J348">
            <v>0</v>
          </cell>
        </row>
        <row r="349">
          <cell r="F349" t="str">
            <v>1112023200Custom2TopCustom3Top[ICP Top]</v>
          </cell>
          <cell r="G349" t="str">
            <v>Owned Plant Machinery and Equipment Impair.</v>
          </cell>
          <cell r="H349">
            <v>0</v>
          </cell>
          <cell r="I349">
            <v>0</v>
          </cell>
          <cell r="J349">
            <v>0</v>
          </cell>
        </row>
        <row r="350">
          <cell r="F350" t="str">
            <v>1112023300Custom2TopCustom3Top[ICP Top]</v>
          </cell>
          <cell r="G350" t="str">
            <v>Owned Plant Machinery and Equipment Depn.</v>
          </cell>
          <cell r="H350">
            <v>0</v>
          </cell>
          <cell r="I350">
            <v>0</v>
          </cell>
          <cell r="J350">
            <v>0</v>
          </cell>
        </row>
        <row r="351">
          <cell r="F351" t="str">
            <v>1112025008Custom2TopCustom3Top[ICP Top]</v>
          </cell>
          <cell r="G351" t="str">
            <v>Loose Tools and Machinery Spares NBV</v>
          </cell>
          <cell r="H351">
            <v>0</v>
          </cell>
          <cell r="I351">
            <v>0</v>
          </cell>
          <cell r="J351">
            <v>0</v>
          </cell>
        </row>
        <row r="352">
          <cell r="F352" t="str">
            <v>1112025100Custom2TopCustom3Top[ICP Top]</v>
          </cell>
          <cell r="G352" t="str">
            <v>Loose Tools and Machinery Spares Cost</v>
          </cell>
          <cell r="H352">
            <v>0</v>
          </cell>
          <cell r="I352">
            <v>0</v>
          </cell>
          <cell r="J352">
            <v>0</v>
          </cell>
        </row>
        <row r="353">
          <cell r="F353" t="str">
            <v>1112025200Custom2TopCustom3Top[ICP Top]</v>
          </cell>
          <cell r="G353" t="str">
            <v>Loose Tools and Machinery Spares Impair</v>
          </cell>
          <cell r="H353">
            <v>0</v>
          </cell>
          <cell r="I353">
            <v>0</v>
          </cell>
          <cell r="J353">
            <v>0</v>
          </cell>
        </row>
        <row r="354">
          <cell r="F354" t="str">
            <v>1112025300Custom2TopCustom3Top[ICP Top]</v>
          </cell>
          <cell r="G354" t="str">
            <v>Loose Tools and Machinery Spares Dep</v>
          </cell>
          <cell r="H354">
            <v>0</v>
          </cell>
          <cell r="I354">
            <v>0</v>
          </cell>
          <cell r="J354">
            <v>0</v>
          </cell>
        </row>
        <row r="355">
          <cell r="F355" t="str">
            <v>1112030008Custom2TopCustom3Top[ICP Top]</v>
          </cell>
          <cell r="G355" t="str">
            <v>Other Tangible Assets NBV</v>
          </cell>
          <cell r="H355">
            <v>0</v>
          </cell>
          <cell r="I355">
            <v>0</v>
          </cell>
          <cell r="J355">
            <v>0</v>
          </cell>
        </row>
        <row r="356">
          <cell r="F356" t="str">
            <v>1112031008Custom2TopCustom3Top[ICP Top]</v>
          </cell>
          <cell r="G356" t="str">
            <v>Other Finance Leased Assets NBV</v>
          </cell>
          <cell r="H356">
            <v>0</v>
          </cell>
          <cell r="I356">
            <v>0</v>
          </cell>
          <cell r="J356">
            <v>0</v>
          </cell>
        </row>
        <row r="357">
          <cell r="F357" t="str">
            <v>1112031100Custom2TopCustom3Top[ICP Top]</v>
          </cell>
          <cell r="G357" t="str">
            <v>Other Finance Leased Assets Cost</v>
          </cell>
          <cell r="H357">
            <v>0</v>
          </cell>
          <cell r="I357">
            <v>0</v>
          </cell>
          <cell r="J357">
            <v>0</v>
          </cell>
        </row>
        <row r="358">
          <cell r="F358" t="str">
            <v>1112031200Custom2TopCustom3Top[ICP Top]</v>
          </cell>
          <cell r="G358" t="str">
            <v>Other Finance Leased Assets Impair.</v>
          </cell>
          <cell r="H358">
            <v>0</v>
          </cell>
          <cell r="I358">
            <v>0</v>
          </cell>
          <cell r="J358">
            <v>0</v>
          </cell>
        </row>
        <row r="359">
          <cell r="F359" t="str">
            <v>1112031300Custom2TopCustom3Top[ICP Top]</v>
          </cell>
          <cell r="G359" t="str">
            <v>Other Finance Leased Assets Depn.</v>
          </cell>
          <cell r="H359">
            <v>0</v>
          </cell>
          <cell r="I359">
            <v>0</v>
          </cell>
          <cell r="J359">
            <v>0</v>
          </cell>
        </row>
        <row r="360">
          <cell r="F360" t="str">
            <v>1112032008Custom2TopCustom3Top[ICP Top]</v>
          </cell>
          <cell r="G360" t="str">
            <v>Railway Sidings NBV</v>
          </cell>
          <cell r="H360">
            <v>0</v>
          </cell>
          <cell r="I360">
            <v>0</v>
          </cell>
          <cell r="J360">
            <v>0</v>
          </cell>
        </row>
        <row r="361">
          <cell r="F361" t="str">
            <v>1112032100Custom2TopCustom3Top[ICP Top]</v>
          </cell>
          <cell r="G361" t="str">
            <v>Railway Sidings Cost</v>
          </cell>
          <cell r="H361">
            <v>0</v>
          </cell>
          <cell r="I361">
            <v>0</v>
          </cell>
          <cell r="J361">
            <v>0</v>
          </cell>
        </row>
        <row r="362">
          <cell r="F362" t="str">
            <v>1112032200Custom2TopCustom3Top[ICP Top]</v>
          </cell>
          <cell r="G362" t="str">
            <v>Railway Sidings Impair.</v>
          </cell>
          <cell r="H362">
            <v>0</v>
          </cell>
          <cell r="I362">
            <v>0</v>
          </cell>
          <cell r="J362">
            <v>0</v>
          </cell>
        </row>
        <row r="363">
          <cell r="F363" t="str">
            <v>1112032300Custom2TopCustom3Top[ICP Top]</v>
          </cell>
          <cell r="G363" t="str">
            <v>Railway Sidings Depn.</v>
          </cell>
          <cell r="H363">
            <v>0</v>
          </cell>
          <cell r="I363">
            <v>0</v>
          </cell>
          <cell r="J363">
            <v>0</v>
          </cell>
        </row>
        <row r="364">
          <cell r="F364" t="str">
            <v>1112033008Custom2TopCustom3Top[ICP Top]</v>
          </cell>
          <cell r="G364" t="str">
            <v>Furniture and Fixtures NBV</v>
          </cell>
          <cell r="H364">
            <v>0</v>
          </cell>
          <cell r="I364">
            <v>0</v>
          </cell>
          <cell r="J364">
            <v>0</v>
          </cell>
        </row>
        <row r="365">
          <cell r="F365" t="str">
            <v>1112033100Custom2TopCustom3Top[ICP Top]</v>
          </cell>
          <cell r="G365" t="str">
            <v>Furniture and Fixtures Cost</v>
          </cell>
          <cell r="H365">
            <v>0</v>
          </cell>
          <cell r="I365">
            <v>0</v>
          </cell>
          <cell r="J365">
            <v>0</v>
          </cell>
        </row>
        <row r="366">
          <cell r="F366" t="str">
            <v>1112033200Custom2TopCustom3Top[ICP Top]</v>
          </cell>
          <cell r="G366" t="str">
            <v>Furniture and Fixtures Impair.</v>
          </cell>
          <cell r="H366">
            <v>0</v>
          </cell>
          <cell r="I366">
            <v>0</v>
          </cell>
          <cell r="J366">
            <v>0</v>
          </cell>
        </row>
        <row r="367">
          <cell r="F367" t="str">
            <v>1112033300Custom2TopCustom3Top[ICP Top]</v>
          </cell>
          <cell r="G367" t="str">
            <v>Furniture and Fixtures Depn.</v>
          </cell>
          <cell r="H367">
            <v>0</v>
          </cell>
          <cell r="I367">
            <v>0</v>
          </cell>
          <cell r="J367">
            <v>0</v>
          </cell>
        </row>
        <row r="368">
          <cell r="F368" t="str">
            <v>1112035008Custom2TopCustom3Top[ICP Top]</v>
          </cell>
          <cell r="G368" t="str">
            <v>Office Equipments NBV</v>
          </cell>
          <cell r="H368">
            <v>0</v>
          </cell>
          <cell r="I368">
            <v>0</v>
          </cell>
          <cell r="J368">
            <v>0</v>
          </cell>
        </row>
        <row r="369">
          <cell r="F369" t="str">
            <v>1112035100Custom2TopCustom3Top[ICP Top]</v>
          </cell>
          <cell r="G369" t="str">
            <v>Office Equipments Cost</v>
          </cell>
          <cell r="H369">
            <v>0</v>
          </cell>
          <cell r="I369">
            <v>0</v>
          </cell>
          <cell r="J369">
            <v>0</v>
          </cell>
        </row>
        <row r="370">
          <cell r="F370" t="str">
            <v>1112035200Custom2TopCustom3Top[ICP Top]</v>
          </cell>
          <cell r="G370" t="str">
            <v>Office Equipments Impair.</v>
          </cell>
          <cell r="H370">
            <v>0</v>
          </cell>
          <cell r="I370">
            <v>0</v>
          </cell>
          <cell r="J370">
            <v>0</v>
          </cell>
        </row>
        <row r="371">
          <cell r="F371" t="str">
            <v>1112035300Custom2TopCustom3Top[ICP Top]</v>
          </cell>
          <cell r="G371" t="str">
            <v>Office Equipments Depn.</v>
          </cell>
          <cell r="H371">
            <v>0</v>
          </cell>
          <cell r="I371">
            <v>0</v>
          </cell>
          <cell r="J371">
            <v>0</v>
          </cell>
        </row>
        <row r="372">
          <cell r="F372" t="str">
            <v>1112034008Custom2TopCustom3Top[ICP Top]</v>
          </cell>
          <cell r="G372" t="str">
            <v>Vehicles NBV</v>
          </cell>
          <cell r="H372">
            <v>0</v>
          </cell>
          <cell r="I372">
            <v>0</v>
          </cell>
          <cell r="J372">
            <v>0</v>
          </cell>
        </row>
        <row r="373">
          <cell r="F373" t="str">
            <v>1112034100Custom2TopCustom3Top[ICP Top]</v>
          </cell>
          <cell r="G373" t="str">
            <v>Vehicles Cost</v>
          </cell>
          <cell r="H373">
            <v>0</v>
          </cell>
          <cell r="I373">
            <v>0</v>
          </cell>
          <cell r="J373">
            <v>0</v>
          </cell>
        </row>
        <row r="374">
          <cell r="F374" t="str">
            <v>1112034200Custom2TopCustom3Top[ICP Top]</v>
          </cell>
          <cell r="G374" t="str">
            <v>Vehicles Impair.</v>
          </cell>
          <cell r="H374">
            <v>0</v>
          </cell>
          <cell r="I374">
            <v>0</v>
          </cell>
          <cell r="J374">
            <v>0</v>
          </cell>
        </row>
        <row r="375">
          <cell r="F375" t="str">
            <v>1112034300Custom2TopCustom3Top[ICP Top]</v>
          </cell>
          <cell r="G375" t="str">
            <v>Vehicles Depn.</v>
          </cell>
          <cell r="H375">
            <v>0</v>
          </cell>
          <cell r="I375">
            <v>0</v>
          </cell>
          <cell r="J375">
            <v>0</v>
          </cell>
        </row>
        <row r="376">
          <cell r="F376" t="str">
            <v>1112040008Custom2TopCustom3Top[ICP Top]</v>
          </cell>
          <cell r="G376" t="str">
            <v>Assets Under Construction NBV</v>
          </cell>
          <cell r="H376">
            <v>0</v>
          </cell>
          <cell r="I376">
            <v>0</v>
          </cell>
          <cell r="J376">
            <v>0</v>
          </cell>
        </row>
        <row r="377">
          <cell r="F377" t="str">
            <v>1112040100Custom2TopCustom3Top[ICP Top]</v>
          </cell>
          <cell r="G377" t="str">
            <v>Assets Under Construction Cost</v>
          </cell>
          <cell r="H377">
            <v>0</v>
          </cell>
          <cell r="I377">
            <v>0</v>
          </cell>
          <cell r="J377">
            <v>0</v>
          </cell>
        </row>
        <row r="378">
          <cell r="F378" t="str">
            <v>1112040200Custom2TopCustom3Top[ICP Top]</v>
          </cell>
          <cell r="G378" t="str">
            <v>Assets Under Construction Impair.</v>
          </cell>
          <cell r="H378">
            <v>0</v>
          </cell>
          <cell r="I378">
            <v>0</v>
          </cell>
          <cell r="J378">
            <v>0</v>
          </cell>
        </row>
        <row r="379">
          <cell r="F379" t="str">
            <v>1111020008Custom2TopCustom3Top[ICP Top]</v>
          </cell>
          <cell r="G379" t="str">
            <v>Intangible Assets NBV (excl IUD)</v>
          </cell>
          <cell r="H379">
            <v>0</v>
          </cell>
          <cell r="I379">
            <v>0</v>
          </cell>
          <cell r="J379">
            <v>0</v>
          </cell>
        </row>
        <row r="380">
          <cell r="F380" t="str">
            <v>1111012008Custom2TopCustom3Top[ICP Top]</v>
          </cell>
          <cell r="G380" t="str">
            <v>Purchased Goodwill NBV</v>
          </cell>
          <cell r="H380">
            <v>0</v>
          </cell>
          <cell r="I380">
            <v>0</v>
          </cell>
          <cell r="J380">
            <v>0</v>
          </cell>
        </row>
        <row r="381">
          <cell r="F381" t="str">
            <v>1111012100Custom2TopCustom3Top[ICP Top]</v>
          </cell>
          <cell r="G381" t="str">
            <v>Purchased Goodwill Cost</v>
          </cell>
          <cell r="H381">
            <v>0</v>
          </cell>
          <cell r="I381">
            <v>0</v>
          </cell>
          <cell r="J381">
            <v>0</v>
          </cell>
        </row>
        <row r="382">
          <cell r="F382" t="str">
            <v>1111012200Custom2TopCustom3Top[ICP Top]</v>
          </cell>
          <cell r="G382" t="str">
            <v>Purhcased Goodwill Impair.</v>
          </cell>
          <cell r="H382">
            <v>0</v>
          </cell>
          <cell r="I382">
            <v>0</v>
          </cell>
          <cell r="J382">
            <v>0</v>
          </cell>
        </row>
        <row r="383">
          <cell r="F383" t="str">
            <v>1111012300Custom2TopCustom3Top[ICP Top]</v>
          </cell>
          <cell r="G383" t="str">
            <v>Purchased Goodwill Amort.</v>
          </cell>
          <cell r="H383">
            <v>0</v>
          </cell>
          <cell r="I383">
            <v>0</v>
          </cell>
          <cell r="J383">
            <v>0</v>
          </cell>
        </row>
        <row r="384">
          <cell r="F384" t="str">
            <v>1111021008Custom2TopCustom3Top[ICP Top]</v>
          </cell>
          <cell r="G384" t="str">
            <v>Patents NBV</v>
          </cell>
          <cell r="H384">
            <v>0</v>
          </cell>
          <cell r="I384">
            <v>0</v>
          </cell>
          <cell r="J384">
            <v>0</v>
          </cell>
        </row>
        <row r="385">
          <cell r="F385" t="str">
            <v>1111021100Custom2TopCustom3Top[ICP Top]</v>
          </cell>
          <cell r="G385" t="str">
            <v>Patents Cost</v>
          </cell>
          <cell r="H385">
            <v>0</v>
          </cell>
          <cell r="I385">
            <v>0</v>
          </cell>
          <cell r="J385">
            <v>0</v>
          </cell>
        </row>
        <row r="386">
          <cell r="F386" t="str">
            <v>1111021200Custom2TopCustom3Top[ICP Top]</v>
          </cell>
          <cell r="G386" t="str">
            <v>Patents Impair.</v>
          </cell>
          <cell r="H386">
            <v>0</v>
          </cell>
          <cell r="I386">
            <v>0</v>
          </cell>
          <cell r="J386">
            <v>0</v>
          </cell>
        </row>
        <row r="387">
          <cell r="F387" t="str">
            <v>1111021300Custom2TopCustom3Top[ICP Top]</v>
          </cell>
          <cell r="G387" t="str">
            <v>Patents Amort.</v>
          </cell>
          <cell r="H387">
            <v>0</v>
          </cell>
          <cell r="I387">
            <v>0</v>
          </cell>
          <cell r="J387">
            <v>0</v>
          </cell>
        </row>
        <row r="388">
          <cell r="F388" t="str">
            <v>1111022008Custom2TopCustom3Top[ICP Top]</v>
          </cell>
          <cell r="G388" t="str">
            <v>Development Costs NBV</v>
          </cell>
          <cell r="H388">
            <v>0</v>
          </cell>
          <cell r="I388">
            <v>0</v>
          </cell>
          <cell r="J388">
            <v>0</v>
          </cell>
        </row>
        <row r="389">
          <cell r="F389" t="str">
            <v>1111022100Custom2TopCustom3Top[ICP Top]</v>
          </cell>
          <cell r="G389" t="str">
            <v>Development Costs Cost</v>
          </cell>
          <cell r="H389">
            <v>0</v>
          </cell>
          <cell r="I389">
            <v>0</v>
          </cell>
          <cell r="J389">
            <v>0</v>
          </cell>
        </row>
        <row r="390">
          <cell r="F390" t="str">
            <v>1111022200Custom2TopCustom3Top[ICP Top]</v>
          </cell>
          <cell r="G390" t="str">
            <v>Development Costs Impair.</v>
          </cell>
          <cell r="H390">
            <v>0</v>
          </cell>
          <cell r="I390">
            <v>0</v>
          </cell>
          <cell r="J390">
            <v>0</v>
          </cell>
        </row>
        <row r="391">
          <cell r="F391" t="str">
            <v>1111022300Custom2TopCustom3Top[ICP Top]</v>
          </cell>
          <cell r="G391" t="str">
            <v>Development Costs Amort.</v>
          </cell>
          <cell r="H391">
            <v>0</v>
          </cell>
          <cell r="I391">
            <v>0</v>
          </cell>
          <cell r="J391">
            <v>0</v>
          </cell>
        </row>
        <row r="392">
          <cell r="F392" t="str">
            <v>1111023008Custom2TopCustom3Top[ICP Top]</v>
          </cell>
          <cell r="G392" t="str">
            <v>Software Costs NBV</v>
          </cell>
          <cell r="H392">
            <v>0</v>
          </cell>
          <cell r="I392">
            <v>0</v>
          </cell>
          <cell r="J392">
            <v>0</v>
          </cell>
        </row>
        <row r="393">
          <cell r="F393" t="str">
            <v>1111023100Custom2TopCustom3Top[ICP Top]</v>
          </cell>
          <cell r="G393" t="str">
            <v>Software Costs Cost</v>
          </cell>
          <cell r="H393">
            <v>0</v>
          </cell>
          <cell r="I393">
            <v>0</v>
          </cell>
          <cell r="J393">
            <v>0</v>
          </cell>
        </row>
        <row r="394">
          <cell r="F394" t="str">
            <v>1111023200Custom2TopCustom3Top[ICP Top]</v>
          </cell>
          <cell r="G394" t="str">
            <v>Software Costs Impair.</v>
          </cell>
          <cell r="H394">
            <v>0</v>
          </cell>
          <cell r="I394">
            <v>0</v>
          </cell>
          <cell r="J394">
            <v>0</v>
          </cell>
        </row>
        <row r="395">
          <cell r="F395" t="str">
            <v>1111023300Custom2TopCustom3Top[ICP Top]</v>
          </cell>
          <cell r="G395" t="str">
            <v>Software Costs Amort.</v>
          </cell>
          <cell r="H395">
            <v>0</v>
          </cell>
          <cell r="I395">
            <v>0</v>
          </cell>
          <cell r="J395">
            <v>0</v>
          </cell>
        </row>
        <row r="396">
          <cell r="F396" t="str">
            <v>1111025008Custom2TopCustom3Top[ICP Top]</v>
          </cell>
          <cell r="G396" t="str">
            <v>Trademarks NBV</v>
          </cell>
          <cell r="H396">
            <v>0</v>
          </cell>
          <cell r="I396">
            <v>0</v>
          </cell>
          <cell r="J396">
            <v>0</v>
          </cell>
        </row>
        <row r="397">
          <cell r="F397" t="str">
            <v>1111025100Custom2TopCustom3Top[ICP Top]</v>
          </cell>
          <cell r="G397" t="str">
            <v>Trademarks Cost</v>
          </cell>
          <cell r="H397">
            <v>0</v>
          </cell>
          <cell r="I397">
            <v>0</v>
          </cell>
          <cell r="J397">
            <v>0</v>
          </cell>
        </row>
        <row r="398">
          <cell r="F398" t="str">
            <v>1111025200Custom2TopCustom3Top[ICP Top]</v>
          </cell>
          <cell r="G398" t="str">
            <v>Trademarks Impair.</v>
          </cell>
          <cell r="H398">
            <v>0</v>
          </cell>
          <cell r="I398">
            <v>0</v>
          </cell>
          <cell r="J398">
            <v>0</v>
          </cell>
        </row>
        <row r="399">
          <cell r="F399" t="str">
            <v>1111025300Custom2TopCustom3Top[ICP Top]</v>
          </cell>
          <cell r="G399" t="str">
            <v>Trademarks Amort.</v>
          </cell>
          <cell r="H399">
            <v>0</v>
          </cell>
          <cell r="I399">
            <v>0</v>
          </cell>
          <cell r="J399">
            <v>0</v>
          </cell>
        </row>
        <row r="400">
          <cell r="F400" t="str">
            <v>1111026008Custom2TopCustom3Top[ICP Top]</v>
          </cell>
          <cell r="G400" t="str">
            <v>Development of Property NBV</v>
          </cell>
          <cell r="H400">
            <v>0</v>
          </cell>
          <cell r="I400">
            <v>0</v>
          </cell>
          <cell r="J400">
            <v>0</v>
          </cell>
        </row>
        <row r="401">
          <cell r="F401" t="str">
            <v>1111026100Custom2TopCustom3Top[ICP Top]</v>
          </cell>
          <cell r="G401" t="str">
            <v>Development of Property Cost</v>
          </cell>
          <cell r="H401">
            <v>0</v>
          </cell>
          <cell r="I401">
            <v>0</v>
          </cell>
          <cell r="J401">
            <v>0</v>
          </cell>
        </row>
        <row r="402">
          <cell r="F402" t="str">
            <v>1111026200Custom2TopCustom3Top[ICP Top]</v>
          </cell>
          <cell r="G402" t="str">
            <v>Development of Property Impair.</v>
          </cell>
          <cell r="H402">
            <v>0</v>
          </cell>
          <cell r="I402">
            <v>0</v>
          </cell>
          <cell r="J402">
            <v>0</v>
          </cell>
        </row>
        <row r="403">
          <cell r="F403" t="str">
            <v>1111026300Custom2TopCustom3Top[ICP Top]</v>
          </cell>
          <cell r="G403" t="str">
            <v>Development of Property Amort.</v>
          </cell>
          <cell r="H403">
            <v>0</v>
          </cell>
          <cell r="I403">
            <v>0</v>
          </cell>
          <cell r="J403">
            <v>0</v>
          </cell>
        </row>
        <row r="404">
          <cell r="F404" t="str">
            <v>1111029008Custom2TopCustom3Top[ICP Top]</v>
          </cell>
          <cell r="G404" t="str">
            <v>Mining Rights NBV</v>
          </cell>
          <cell r="H404">
            <v>0</v>
          </cell>
          <cell r="I404">
            <v>0</v>
          </cell>
          <cell r="J404">
            <v>0</v>
          </cell>
        </row>
        <row r="405">
          <cell r="F405" t="str">
            <v>1111029100Custom2TopCustom3Top[ICP Top]</v>
          </cell>
          <cell r="G405" t="str">
            <v>Mining Rights Cost</v>
          </cell>
          <cell r="H405">
            <v>0</v>
          </cell>
          <cell r="I405">
            <v>0</v>
          </cell>
          <cell r="J405">
            <v>0</v>
          </cell>
        </row>
        <row r="406">
          <cell r="F406" t="str">
            <v>1111029200Custom2TopCustom3Top[ICP Top]</v>
          </cell>
          <cell r="G406" t="str">
            <v>Mining Rights Impair.</v>
          </cell>
          <cell r="H406">
            <v>0</v>
          </cell>
          <cell r="I406">
            <v>0</v>
          </cell>
          <cell r="J406">
            <v>0</v>
          </cell>
        </row>
        <row r="407">
          <cell r="F407" t="str">
            <v>1111029300Custom2TopCustom3Top[ICP Top]</v>
          </cell>
          <cell r="G407" t="str">
            <v>Mining Rights Amort.</v>
          </cell>
          <cell r="H407">
            <v>0</v>
          </cell>
          <cell r="I407">
            <v>0</v>
          </cell>
          <cell r="J407">
            <v>0</v>
          </cell>
        </row>
        <row r="408">
          <cell r="F408" t="str">
            <v>1111028008Custom2TopCustom3Top[ICP Top]</v>
          </cell>
          <cell r="G408" t="str">
            <v>Other Intangibles NBV</v>
          </cell>
          <cell r="H408">
            <v>0</v>
          </cell>
          <cell r="I408">
            <v>0</v>
          </cell>
          <cell r="J408">
            <v>0</v>
          </cell>
        </row>
        <row r="409">
          <cell r="F409" t="str">
            <v>1111028100Custom2TopCustom3Top[ICP Top]</v>
          </cell>
          <cell r="G409" t="str">
            <v>Other Intangibles Cost</v>
          </cell>
          <cell r="H409">
            <v>0</v>
          </cell>
          <cell r="I409">
            <v>0</v>
          </cell>
          <cell r="J409">
            <v>0</v>
          </cell>
        </row>
        <row r="410">
          <cell r="F410" t="str">
            <v>1111028200Custom2TopCustom3Top[ICP Top]</v>
          </cell>
          <cell r="G410" t="str">
            <v>Other Intangibles Impair.</v>
          </cell>
          <cell r="H410">
            <v>0</v>
          </cell>
          <cell r="I410">
            <v>0</v>
          </cell>
          <cell r="J410">
            <v>0</v>
          </cell>
        </row>
        <row r="411">
          <cell r="F411" t="str">
            <v>1111028300Custom2TopCustom3Top[ICP Top]</v>
          </cell>
          <cell r="G411" t="str">
            <v>Other Intangibles Amort.</v>
          </cell>
          <cell r="H411">
            <v>0</v>
          </cell>
          <cell r="I411">
            <v>0</v>
          </cell>
          <cell r="J411">
            <v>0</v>
          </cell>
        </row>
        <row r="412">
          <cell r="F412" t="str">
            <v>1111030008Custom2TopCustom3Top[ICP Top]</v>
          </cell>
          <cell r="G412" t="str">
            <v>Intangibles under development NBV</v>
          </cell>
          <cell r="H412">
            <v>0</v>
          </cell>
          <cell r="I412">
            <v>0</v>
          </cell>
          <cell r="J412">
            <v>0</v>
          </cell>
        </row>
        <row r="413">
          <cell r="F413" t="str">
            <v>1111030100Custom2TopCustom3Top[ICP Top]</v>
          </cell>
          <cell r="G413" t="str">
            <v>Intangibles under development Cost</v>
          </cell>
          <cell r="H413">
            <v>0</v>
          </cell>
          <cell r="I413">
            <v>0</v>
          </cell>
          <cell r="J413">
            <v>0</v>
          </cell>
        </row>
        <row r="414">
          <cell r="F414" t="str">
            <v>1111030200Custom2TopCustom3Top[ICP Top]</v>
          </cell>
          <cell r="G414" t="str">
            <v>Intangibles under development Impair.</v>
          </cell>
          <cell r="H414">
            <v>0</v>
          </cell>
          <cell r="I414">
            <v>0</v>
          </cell>
          <cell r="J414">
            <v>0</v>
          </cell>
        </row>
        <row r="415">
          <cell r="F415" t="str">
            <v>1111011008Custom2TopCustom3Top[ICP Top]</v>
          </cell>
          <cell r="G415" t="str">
            <v>Goodwill on Consolidation NBV</v>
          </cell>
          <cell r="H415">
            <v>0</v>
          </cell>
          <cell r="I415">
            <v>0</v>
          </cell>
          <cell r="J415">
            <v>0</v>
          </cell>
        </row>
        <row r="416">
          <cell r="F416" t="str">
            <v>1111011100Custom2TopCustom3Top[ICP Top]</v>
          </cell>
          <cell r="G416" t="str">
            <v>Goodwill on Consolidation Cost</v>
          </cell>
          <cell r="H416">
            <v>0</v>
          </cell>
          <cell r="I416">
            <v>0</v>
          </cell>
          <cell r="J416">
            <v>0</v>
          </cell>
        </row>
        <row r="417">
          <cell r="F417" t="str">
            <v>1111011200Custom2TopCustom3Top[ICP Top]</v>
          </cell>
          <cell r="G417" t="str">
            <v>Goodwill on Consolidation Impair.</v>
          </cell>
          <cell r="H417">
            <v>0</v>
          </cell>
          <cell r="I417">
            <v>0</v>
          </cell>
          <cell r="J417">
            <v>0</v>
          </cell>
        </row>
        <row r="418">
          <cell r="F418" t="str">
            <v>1113000008Custom2TopCustom3Top[ICP Top]</v>
          </cell>
          <cell r="G418" t="str">
            <v>INVP NBV</v>
          </cell>
          <cell r="H418">
            <v>0</v>
          </cell>
          <cell r="I418">
            <v>0</v>
          </cell>
          <cell r="J418">
            <v>0</v>
          </cell>
        </row>
        <row r="419">
          <cell r="F419" t="str">
            <v>1113010008Custom2TopCustom3Top[ICP Top]</v>
          </cell>
          <cell r="G419" t="str">
            <v>INVP Freehold Land NBV</v>
          </cell>
          <cell r="H419">
            <v>0</v>
          </cell>
          <cell r="I419">
            <v>0</v>
          </cell>
          <cell r="J419">
            <v>0</v>
          </cell>
        </row>
        <row r="420">
          <cell r="F420" t="str">
            <v>1113010100Custom2TopCustom3Top[ICP Top]</v>
          </cell>
          <cell r="G420" t="str">
            <v>INVP Freehold Land Cost</v>
          </cell>
          <cell r="H420">
            <v>0</v>
          </cell>
          <cell r="I420">
            <v>0</v>
          </cell>
          <cell r="J420">
            <v>0</v>
          </cell>
        </row>
        <row r="421">
          <cell r="F421" t="str">
            <v>1113010200Custom2TopCustom3Top[ICP Top]</v>
          </cell>
          <cell r="G421" t="str">
            <v>INVP Freehold Land Impair.</v>
          </cell>
          <cell r="H421">
            <v>0</v>
          </cell>
          <cell r="I421">
            <v>0</v>
          </cell>
          <cell r="J421">
            <v>0</v>
          </cell>
        </row>
        <row r="422">
          <cell r="F422" t="str">
            <v>1113010300Custom2TopCustom3Top[ICP Top]</v>
          </cell>
          <cell r="G422" t="str">
            <v>INVP Freehold Land Depn.</v>
          </cell>
          <cell r="H422">
            <v>0</v>
          </cell>
          <cell r="I422">
            <v>0</v>
          </cell>
          <cell r="J422">
            <v>0</v>
          </cell>
        </row>
        <row r="423">
          <cell r="F423" t="str">
            <v>1113020008Custom2TopCustom3Top[ICP Top]</v>
          </cell>
          <cell r="G423" t="str">
            <v>INVP Freehold Buildings NBV</v>
          </cell>
          <cell r="H423">
            <v>0</v>
          </cell>
          <cell r="I423">
            <v>0</v>
          </cell>
          <cell r="J423">
            <v>0</v>
          </cell>
        </row>
        <row r="424">
          <cell r="F424" t="str">
            <v>1113020100Custom2TopCustom3Top[ICP Top]</v>
          </cell>
          <cell r="G424" t="str">
            <v>INVP Freehold Buildings Cost</v>
          </cell>
          <cell r="H424">
            <v>0</v>
          </cell>
          <cell r="I424">
            <v>0</v>
          </cell>
          <cell r="J424">
            <v>0</v>
          </cell>
        </row>
        <row r="425">
          <cell r="F425" t="str">
            <v>1113020200Custom2TopCustom3Top[ICP Top]</v>
          </cell>
          <cell r="G425" t="str">
            <v>INVP Freehold Buildings Impair.</v>
          </cell>
          <cell r="H425">
            <v>0</v>
          </cell>
          <cell r="I425">
            <v>0</v>
          </cell>
          <cell r="J425">
            <v>0</v>
          </cell>
        </row>
        <row r="426">
          <cell r="F426" t="str">
            <v>1113020300Custom2TopCustom3Top[ICP Top]</v>
          </cell>
          <cell r="G426" t="str">
            <v>INVP Freehold Buildings Depn.</v>
          </cell>
          <cell r="H426">
            <v>0</v>
          </cell>
          <cell r="I426">
            <v>0</v>
          </cell>
          <cell r="J426">
            <v>0</v>
          </cell>
        </row>
        <row r="427">
          <cell r="F427" t="str">
            <v>1118500008Custom2TopCustom3Top[ICP Top]</v>
          </cell>
          <cell r="G427" t="str">
            <v>Total Financial Assets &gt; 1 Yr</v>
          </cell>
          <cell r="H427">
            <v>-5890155448.6599998</v>
          </cell>
          <cell r="I427">
            <v>0</v>
          </cell>
          <cell r="J427">
            <v>0</v>
          </cell>
        </row>
        <row r="428">
          <cell r="F428" t="str">
            <v>1114000008Custom2TopCustom3Top[ICP Top]</v>
          </cell>
          <cell r="G428" t="str">
            <v>Non-current Investments NBV</v>
          </cell>
          <cell r="H428">
            <v>0</v>
          </cell>
          <cell r="I428">
            <v>0</v>
          </cell>
          <cell r="J428">
            <v>0</v>
          </cell>
        </row>
        <row r="429">
          <cell r="F429" t="str">
            <v>1114010008Custom2TopCustom3Top[ICP Top]</v>
          </cell>
          <cell r="G429" t="str">
            <v>Shares In Subsidiaries NBV</v>
          </cell>
          <cell r="H429">
            <v>0</v>
          </cell>
          <cell r="I429">
            <v>0</v>
          </cell>
          <cell r="J429">
            <v>0</v>
          </cell>
        </row>
        <row r="430">
          <cell r="F430" t="str">
            <v>1114011008Custom2TopCustom3Top[ICP Top]</v>
          </cell>
          <cell r="G430" t="str">
            <v>Shares In Subsidiaries - Listed NBV</v>
          </cell>
          <cell r="H430">
            <v>0</v>
          </cell>
          <cell r="I430">
            <v>0</v>
          </cell>
          <cell r="J430">
            <v>0</v>
          </cell>
        </row>
        <row r="431">
          <cell r="F431" t="str">
            <v>1114011100Custom2TopCustom3Top[ICP Top]</v>
          </cell>
          <cell r="G431" t="str">
            <v>Shares In Subsidiaries - Listed Cost</v>
          </cell>
          <cell r="H431">
            <v>0</v>
          </cell>
          <cell r="I431">
            <v>0</v>
          </cell>
          <cell r="J431">
            <v>0</v>
          </cell>
        </row>
        <row r="432">
          <cell r="F432" t="str">
            <v>1114011200Custom2TopCustom3Top[ICP Top]</v>
          </cell>
          <cell r="G432" t="str">
            <v>Shares In Subsidiaries - Listed Prov.</v>
          </cell>
          <cell r="H432">
            <v>0</v>
          </cell>
          <cell r="I432">
            <v>0</v>
          </cell>
          <cell r="J432">
            <v>0</v>
          </cell>
        </row>
        <row r="433">
          <cell r="F433" t="str">
            <v>1114012008Custom2TopCustom3Top[ICP Top]</v>
          </cell>
          <cell r="G433" t="str">
            <v>Shares In Subsidiaries - Unlisted NBV</v>
          </cell>
          <cell r="H433">
            <v>0</v>
          </cell>
          <cell r="I433">
            <v>0</v>
          </cell>
          <cell r="J433">
            <v>0</v>
          </cell>
        </row>
        <row r="434">
          <cell r="F434" t="str">
            <v>1114012100Custom2TopCustom3Top[ICP Top]</v>
          </cell>
          <cell r="G434" t="str">
            <v>Shares In Subsidiaries - Unlisted Cost</v>
          </cell>
          <cell r="H434">
            <v>0</v>
          </cell>
          <cell r="I434">
            <v>0</v>
          </cell>
          <cell r="J434">
            <v>0</v>
          </cell>
        </row>
        <row r="435">
          <cell r="F435" t="str">
            <v>1114012200Custom2TopCustom3Top[ICP Top]</v>
          </cell>
          <cell r="G435" t="str">
            <v>Shares In Subsidiaries - Unlisted Prov.</v>
          </cell>
          <cell r="H435">
            <v>0</v>
          </cell>
          <cell r="I435">
            <v>0</v>
          </cell>
          <cell r="J435">
            <v>0</v>
          </cell>
        </row>
        <row r="436">
          <cell r="F436" t="str">
            <v>1114020008Custom2TopCustom3Top[ICP Top]</v>
          </cell>
          <cell r="G436" t="str">
            <v>Equity Accounted Investments NBV</v>
          </cell>
          <cell r="H436">
            <v>0</v>
          </cell>
          <cell r="I436">
            <v>0</v>
          </cell>
          <cell r="J436">
            <v>0</v>
          </cell>
        </row>
        <row r="437">
          <cell r="F437" t="str">
            <v>1114021008Custom2TopCustom3Top[ICP Top]</v>
          </cell>
          <cell r="G437" t="str">
            <v>Shares in JVs NBV</v>
          </cell>
          <cell r="H437">
            <v>0</v>
          </cell>
          <cell r="I437">
            <v>0</v>
          </cell>
          <cell r="J437">
            <v>0</v>
          </cell>
        </row>
        <row r="438">
          <cell r="F438" t="str">
            <v>1114022008Custom2TopCustom3Top[ICP Top]</v>
          </cell>
          <cell r="G438" t="str">
            <v>Shares in JVs - Listed NBV</v>
          </cell>
          <cell r="H438">
            <v>0</v>
          </cell>
          <cell r="I438">
            <v>0</v>
          </cell>
          <cell r="J438">
            <v>0</v>
          </cell>
        </row>
        <row r="439">
          <cell r="F439" t="str">
            <v>1114022100Custom2TopCustom3Top[ICP Top]</v>
          </cell>
          <cell r="G439" t="str">
            <v>Shares in JVs - Listed Cost</v>
          </cell>
          <cell r="H439">
            <v>0</v>
          </cell>
          <cell r="I439">
            <v>0</v>
          </cell>
          <cell r="J439">
            <v>0</v>
          </cell>
        </row>
        <row r="440">
          <cell r="F440" t="str">
            <v>1114022200Custom2TopCustom3Top[ICP Top]</v>
          </cell>
          <cell r="G440" t="str">
            <v>Shares in JVs - Listed Prov.</v>
          </cell>
          <cell r="H440">
            <v>0</v>
          </cell>
          <cell r="I440">
            <v>0</v>
          </cell>
          <cell r="J440">
            <v>0</v>
          </cell>
        </row>
        <row r="441">
          <cell r="F441" t="str">
            <v>1114023008Custom2TopCustom3Top[ICP Top]</v>
          </cell>
          <cell r="G441" t="str">
            <v>Shares in JVs - Unlisted NBV</v>
          </cell>
          <cell r="H441">
            <v>0</v>
          </cell>
          <cell r="I441">
            <v>0</v>
          </cell>
          <cell r="J441">
            <v>0</v>
          </cell>
        </row>
        <row r="442">
          <cell r="F442" t="str">
            <v>1114023100Custom2TopCustom3Top[ICP Top]</v>
          </cell>
          <cell r="G442" t="str">
            <v>Shares in JVs - Unlisted Cost</v>
          </cell>
          <cell r="H442">
            <v>0</v>
          </cell>
          <cell r="I442">
            <v>0</v>
          </cell>
          <cell r="J442">
            <v>0</v>
          </cell>
        </row>
        <row r="443">
          <cell r="F443" t="str">
            <v>1114023200Custom2TopCustom3Top[ICP Top]</v>
          </cell>
          <cell r="G443" t="str">
            <v>Shares in JVs - Unlisted Prov.</v>
          </cell>
          <cell r="H443">
            <v>0</v>
          </cell>
          <cell r="I443">
            <v>0</v>
          </cell>
          <cell r="J443">
            <v>0</v>
          </cell>
        </row>
        <row r="444">
          <cell r="F444" t="str">
            <v>1114024008Custom2TopCustom3Top[ICP Top]</v>
          </cell>
          <cell r="G444" t="str">
            <v>Shares in Associates NBV</v>
          </cell>
          <cell r="H444">
            <v>0</v>
          </cell>
          <cell r="I444">
            <v>0</v>
          </cell>
          <cell r="J444">
            <v>0</v>
          </cell>
        </row>
        <row r="445">
          <cell r="F445" t="str">
            <v>1114025008Custom2TopCustom3Top[ICP Top]</v>
          </cell>
          <cell r="G445" t="str">
            <v>Shares in Associates - Listed NBV</v>
          </cell>
          <cell r="H445">
            <v>0</v>
          </cell>
          <cell r="I445">
            <v>0</v>
          </cell>
          <cell r="J445">
            <v>0</v>
          </cell>
        </row>
        <row r="446">
          <cell r="F446" t="str">
            <v>1114025100Custom2TopCustom3Top[ICP Top]</v>
          </cell>
          <cell r="G446" t="str">
            <v>Shares in Associates - Listed Cost</v>
          </cell>
          <cell r="H446">
            <v>0</v>
          </cell>
          <cell r="I446">
            <v>0</v>
          </cell>
          <cell r="J446">
            <v>0</v>
          </cell>
        </row>
        <row r="447">
          <cell r="F447" t="str">
            <v>1114025150Custom2TopCustom3Top[ICP Top]</v>
          </cell>
          <cell r="G447" t="str">
            <v>Shares in Associates - Listed Post Acq</v>
          </cell>
          <cell r="H447">
            <v>0</v>
          </cell>
          <cell r="I447">
            <v>0</v>
          </cell>
          <cell r="J447">
            <v>0</v>
          </cell>
        </row>
        <row r="448">
          <cell r="F448" t="str">
            <v>1114025200Custom2TopCustom3Top[ICP Top]</v>
          </cell>
          <cell r="G448" t="str">
            <v>Shares in Associates - Listed Prov.</v>
          </cell>
          <cell r="H448">
            <v>0</v>
          </cell>
          <cell r="I448">
            <v>0</v>
          </cell>
          <cell r="J448">
            <v>0</v>
          </cell>
        </row>
        <row r="449">
          <cell r="F449" t="str">
            <v>1114026008Custom2TopCustom3Top[ICP Top]</v>
          </cell>
          <cell r="G449" t="str">
            <v>Shares in Associates - Unlisted NBV</v>
          </cell>
          <cell r="H449">
            <v>0</v>
          </cell>
          <cell r="I449">
            <v>0</v>
          </cell>
          <cell r="J449">
            <v>0</v>
          </cell>
        </row>
        <row r="450">
          <cell r="F450" t="str">
            <v>1114026100Custom2TopCustom3Top[ICP Top]</v>
          </cell>
          <cell r="G450" t="str">
            <v>Shares in Associates - Unlisted Cost</v>
          </cell>
          <cell r="H450">
            <v>0</v>
          </cell>
          <cell r="I450">
            <v>0</v>
          </cell>
          <cell r="J450">
            <v>0</v>
          </cell>
        </row>
        <row r="451">
          <cell r="F451" t="str">
            <v>1114026150Custom2TopCustom3Top[ICP Top]</v>
          </cell>
          <cell r="G451" t="str">
            <v>Shares in Associates - Unlisted Post Acq</v>
          </cell>
          <cell r="H451">
            <v>0</v>
          </cell>
          <cell r="I451">
            <v>0</v>
          </cell>
          <cell r="J451">
            <v>0</v>
          </cell>
        </row>
        <row r="452">
          <cell r="F452" t="str">
            <v>1114026200Custom2TopCustom3Top[ICP Top]</v>
          </cell>
          <cell r="G452" t="str">
            <v>Shares in Associates - Unlisted Prov.</v>
          </cell>
          <cell r="H452">
            <v>0</v>
          </cell>
          <cell r="I452">
            <v>0</v>
          </cell>
          <cell r="J452">
            <v>0</v>
          </cell>
        </row>
        <row r="453">
          <cell r="F453" t="str">
            <v>1114030008Custom2TopCustom3Top[ICP Top]</v>
          </cell>
          <cell r="G453" t="str">
            <v>Other Non-current Investments NBV</v>
          </cell>
          <cell r="H453">
            <v>0</v>
          </cell>
          <cell r="I453">
            <v>0</v>
          </cell>
          <cell r="J453">
            <v>0</v>
          </cell>
        </row>
        <row r="454">
          <cell r="F454" t="str">
            <v>1114040008Custom2TopCustom3Top[ICP Top]</v>
          </cell>
          <cell r="G454" t="str">
            <v>Non-current Investments Available for Sale NBV</v>
          </cell>
          <cell r="H454">
            <v>0</v>
          </cell>
          <cell r="I454">
            <v>0</v>
          </cell>
          <cell r="J454">
            <v>0</v>
          </cell>
        </row>
        <row r="455">
          <cell r="F455" t="str">
            <v>1114041008Custom2TopCustom3Top[ICP Top]</v>
          </cell>
          <cell r="G455" t="str">
            <v>Other Non-current Investments - Listed NBV</v>
          </cell>
          <cell r="H455">
            <v>0</v>
          </cell>
          <cell r="I455">
            <v>0</v>
          </cell>
          <cell r="J455">
            <v>0</v>
          </cell>
        </row>
        <row r="456">
          <cell r="F456" t="str">
            <v>1114041100Custom2TopCustom3Top[ICP Top]</v>
          </cell>
          <cell r="G456" t="str">
            <v>Other Non-current Investments - Listed Cost</v>
          </cell>
          <cell r="H456">
            <v>0</v>
          </cell>
          <cell r="I456">
            <v>0</v>
          </cell>
          <cell r="J456">
            <v>0</v>
          </cell>
        </row>
        <row r="457">
          <cell r="F457" t="str">
            <v>1114041200Custom2TopCustom3Top[ICP Top]</v>
          </cell>
          <cell r="G457" t="str">
            <v>Other Non-current Investments - Listed Prov.</v>
          </cell>
          <cell r="H457">
            <v>0</v>
          </cell>
          <cell r="I457">
            <v>0</v>
          </cell>
          <cell r="J457">
            <v>0</v>
          </cell>
        </row>
        <row r="458">
          <cell r="F458" t="str">
            <v>1114042008Custom2TopCustom3Top[ICP Top]</v>
          </cell>
          <cell r="G458" t="str">
            <v>Other Non-current Investments - Unlisted NBV</v>
          </cell>
          <cell r="H458">
            <v>0</v>
          </cell>
          <cell r="I458">
            <v>0</v>
          </cell>
          <cell r="J458">
            <v>0</v>
          </cell>
        </row>
        <row r="459">
          <cell r="F459" t="str">
            <v>1114042100Custom2TopCustom3Top[ICP Top]</v>
          </cell>
          <cell r="G459" t="str">
            <v>Other Non-current Investments - Unlisted Cost</v>
          </cell>
          <cell r="H459">
            <v>0</v>
          </cell>
          <cell r="I459">
            <v>0</v>
          </cell>
          <cell r="J459">
            <v>0</v>
          </cell>
        </row>
        <row r="460">
          <cell r="F460" t="str">
            <v>1114042200Custom2TopCustom3Top[ICP Top]</v>
          </cell>
          <cell r="G460" t="str">
            <v>Other Non-current Investments - Unlisted Prov.</v>
          </cell>
          <cell r="H460">
            <v>0</v>
          </cell>
          <cell r="I460">
            <v>0</v>
          </cell>
          <cell r="J460">
            <v>0</v>
          </cell>
        </row>
        <row r="461">
          <cell r="F461" t="str">
            <v>1114100008Custom2TopCustom3Top[ICP Top]</v>
          </cell>
          <cell r="G461" t="str">
            <v>Long-term loans and advances</v>
          </cell>
          <cell r="H461">
            <v>-5890155448.6599998</v>
          </cell>
          <cell r="I461">
            <v>0</v>
          </cell>
          <cell r="J461">
            <v>0</v>
          </cell>
        </row>
        <row r="462">
          <cell r="F462" t="str">
            <v>1118012100Custom2TopCustom3Top[ICP Top]</v>
          </cell>
          <cell r="G462" t="str">
            <v>Advance with public bodies &gt; 1 Yr</v>
          </cell>
          <cell r="H462">
            <v>0</v>
          </cell>
          <cell r="I462">
            <v>0</v>
          </cell>
          <cell r="J462">
            <v>0</v>
          </cell>
        </row>
        <row r="463">
          <cell r="F463" t="str">
            <v>1118012150Custom2Top[None][ICP Top]</v>
          </cell>
          <cell r="G463" t="str">
            <v>Security Deposits &gt; 1 Yr - Third Party</v>
          </cell>
          <cell r="H463">
            <v>0</v>
          </cell>
          <cell r="I463">
            <v>0</v>
          </cell>
          <cell r="J463">
            <v>0</v>
          </cell>
        </row>
        <row r="464">
          <cell r="F464" t="str">
            <v>1118012150Custom2TopRELPARTY[ICP Top]</v>
          </cell>
          <cell r="G464" t="str">
            <v>Security Deposits &gt; 1 Yr - Related Party</v>
          </cell>
          <cell r="H464">
            <v>0</v>
          </cell>
          <cell r="I464">
            <v>0</v>
          </cell>
          <cell r="J464">
            <v>0</v>
          </cell>
        </row>
        <row r="465">
          <cell r="F465" t="str">
            <v>1118012200Custom2Top[None][ICP Top]</v>
          </cell>
          <cell r="G465" t="str">
            <v>Advance against Equity &gt; 1 Yr - Third Party</v>
          </cell>
          <cell r="H465">
            <v>0</v>
          </cell>
          <cell r="I465">
            <v>0</v>
          </cell>
          <cell r="J465">
            <v>0</v>
          </cell>
        </row>
        <row r="466">
          <cell r="F466" t="str">
            <v>1118012200Custom2TopRELPARTY[ICP Top]</v>
          </cell>
          <cell r="G466" t="str">
            <v>Advance against Equity &gt; 1 Yr - Related Party</v>
          </cell>
          <cell r="H466">
            <v>0</v>
          </cell>
          <cell r="I466">
            <v>0</v>
          </cell>
          <cell r="J466">
            <v>0</v>
          </cell>
        </row>
        <row r="467">
          <cell r="F467" t="str">
            <v>1118012350Custom2Top[None][ICP Top]</v>
          </cell>
          <cell r="G467" t="str">
            <v>Capital advances &gt; 1 Yr - Third Party</v>
          </cell>
          <cell r="H467">
            <v>0</v>
          </cell>
          <cell r="I467">
            <v>0</v>
          </cell>
          <cell r="J467">
            <v>0</v>
          </cell>
        </row>
        <row r="468">
          <cell r="F468" t="str">
            <v>1118012350Custom2TopRELPARTY[ICP Top]</v>
          </cell>
          <cell r="G468" t="str">
            <v>Capital advances &gt; 1 Yr - Related Party</v>
          </cell>
          <cell r="H468">
            <v>0</v>
          </cell>
          <cell r="I468">
            <v>0</v>
          </cell>
          <cell r="J468">
            <v>0</v>
          </cell>
        </row>
        <row r="469">
          <cell r="F469" t="str">
            <v>1118012008Custom2TopCustom3Top[ICP Top]</v>
          </cell>
          <cell r="G469" t="str">
            <v>Other loans and advances &gt; 1 Yr</v>
          </cell>
          <cell r="H469">
            <v>-5890130448.6599998</v>
          </cell>
          <cell r="I469">
            <v>0</v>
          </cell>
          <cell r="J469">
            <v>0</v>
          </cell>
        </row>
        <row r="470">
          <cell r="F470" t="str">
            <v>1118012300Custom2Top[None][ICP Top]</v>
          </cell>
          <cell r="G470" t="str">
            <v>Advance in the nature of Loans &gt; 1 yr - Third Party</v>
          </cell>
          <cell r="H470">
            <v>0</v>
          </cell>
          <cell r="I470">
            <v>0</v>
          </cell>
          <cell r="J470">
            <v>0</v>
          </cell>
        </row>
        <row r="471">
          <cell r="F471" t="str">
            <v>1118012300Custom2TopRELPARTY[ICP Top]</v>
          </cell>
          <cell r="G471" t="str">
            <v>Advance in the nature of Loans &gt; 1 yr - Related Party</v>
          </cell>
          <cell r="H471">
            <v>2323885550</v>
          </cell>
          <cell r="I471">
            <v>0</v>
          </cell>
          <cell r="J471">
            <v>0</v>
          </cell>
        </row>
        <row r="472">
          <cell r="F472" t="str">
            <v>1118013008Custom2TopCustom3Top[ICP Top]</v>
          </cell>
          <cell r="G472" t="str">
            <v>Finance Lease Receivable &gt; 1 Yr</v>
          </cell>
          <cell r="H472">
            <v>0</v>
          </cell>
          <cell r="I472">
            <v>0</v>
          </cell>
          <cell r="J472">
            <v>0</v>
          </cell>
        </row>
        <row r="473">
          <cell r="F473" t="str">
            <v>1118013100Custom2Top[None][ICP Top]</v>
          </cell>
          <cell r="G473" t="str">
            <v>Finance Lease Receivable Cost &gt; 1 Yr - Third Party</v>
          </cell>
          <cell r="H473">
            <v>0</v>
          </cell>
          <cell r="I473">
            <v>0</v>
          </cell>
          <cell r="J473">
            <v>0</v>
          </cell>
        </row>
        <row r="474">
          <cell r="F474" t="str">
            <v>1118013100Custom2TopRELPARTY[ICP Top]</v>
          </cell>
          <cell r="G474" t="str">
            <v>Finance Lease Receivable Cost &gt; 1 Yr - Related Party</v>
          </cell>
          <cell r="H474">
            <v>0</v>
          </cell>
          <cell r="I474">
            <v>0</v>
          </cell>
          <cell r="J474">
            <v>0</v>
          </cell>
        </row>
        <row r="475">
          <cell r="F475" t="str">
            <v>1118013200Custom2Top[None][ICP Top]</v>
          </cell>
          <cell r="G475" t="str">
            <v>Finance Lease Receivable Prov &gt; 1 Yr - Third Party</v>
          </cell>
          <cell r="H475">
            <v>0</v>
          </cell>
          <cell r="I475">
            <v>0</v>
          </cell>
          <cell r="J475">
            <v>0</v>
          </cell>
        </row>
        <row r="476">
          <cell r="F476" t="str">
            <v>1118013200Custom2TopRELPARTY[ICP Top]</v>
          </cell>
          <cell r="G476" t="str">
            <v>Finance Lease Receivable Prov &gt; 1 Yr - Related Party</v>
          </cell>
          <cell r="H476">
            <v>0</v>
          </cell>
          <cell r="I476">
            <v>0</v>
          </cell>
          <cell r="J476">
            <v>0</v>
          </cell>
        </row>
        <row r="477">
          <cell r="F477" t="str">
            <v>1118012400Custom2Top[None][ICP Top]</v>
          </cell>
          <cell r="G477" t="str">
            <v>Other Advances &amp; prepayments &gt; 1 Yr - Third Party</v>
          </cell>
          <cell r="H477">
            <v>350455500</v>
          </cell>
          <cell r="I477">
            <v>0</v>
          </cell>
          <cell r="J477">
            <v>0</v>
          </cell>
        </row>
        <row r="478">
          <cell r="F478" t="str">
            <v>1118012400Custom2TopRELPARTY[ICP Top]</v>
          </cell>
          <cell r="G478" t="str">
            <v>Other Advances &amp; prepayments &gt; 1 Yr - Related Party</v>
          </cell>
          <cell r="H478">
            <v>0</v>
          </cell>
          <cell r="I478">
            <v>0</v>
          </cell>
          <cell r="J478">
            <v>0</v>
          </cell>
        </row>
        <row r="479">
          <cell r="F479" t="str">
            <v>1118012800Custom2TopCustom3Top[ICP Top]</v>
          </cell>
          <cell r="G479" t="str">
            <v>Deferred Proceeds on Business/PPE Sale &gt; 1 Yr</v>
          </cell>
          <cell r="H479">
            <v>0</v>
          </cell>
          <cell r="I479">
            <v>0</v>
          </cell>
          <cell r="J479">
            <v>0</v>
          </cell>
        </row>
        <row r="480">
          <cell r="F480" t="str">
            <v>1116000000Custom2TopCustom3Top[ICP Top]</v>
          </cell>
          <cell r="G480" t="str">
            <v>Retirement Benefit Assets &gt; 1 Yr</v>
          </cell>
          <cell r="H480">
            <v>0</v>
          </cell>
          <cell r="I480">
            <v>0</v>
          </cell>
          <cell r="J480">
            <v>0</v>
          </cell>
        </row>
        <row r="481">
          <cell r="F481" t="str">
            <v>1116000000Custom2TopRBO01[ICP Top]</v>
          </cell>
          <cell r="G481" t="str">
            <v>Pensions</v>
          </cell>
          <cell r="H481">
            <v>0</v>
          </cell>
          <cell r="I481">
            <v>0</v>
          </cell>
          <cell r="J481">
            <v>0</v>
          </cell>
        </row>
        <row r="482">
          <cell r="F482" t="str">
            <v>1116000000Custom2TopRBO02[ICP Top]</v>
          </cell>
          <cell r="G482" t="str">
            <v>Retiring Gratuities</v>
          </cell>
          <cell r="H482">
            <v>0</v>
          </cell>
          <cell r="I482">
            <v>0</v>
          </cell>
          <cell r="J482">
            <v>0</v>
          </cell>
        </row>
        <row r="483">
          <cell r="F483" t="str">
            <v>1116000000Custom2TopRBO03[ICP Top]</v>
          </cell>
          <cell r="G483" t="str">
            <v>Post Retirement Medical Benefits</v>
          </cell>
          <cell r="H483">
            <v>0</v>
          </cell>
          <cell r="I483">
            <v>0</v>
          </cell>
          <cell r="J483">
            <v>0</v>
          </cell>
        </row>
        <row r="484">
          <cell r="F484" t="str">
            <v>1116000000Custom2TopRBO04[ICP Top]</v>
          </cell>
          <cell r="G484" t="str">
            <v>Other Defined Benefit Provisions</v>
          </cell>
          <cell r="H484">
            <v>0</v>
          </cell>
          <cell r="I484">
            <v>0</v>
          </cell>
          <cell r="J484">
            <v>0</v>
          </cell>
        </row>
        <row r="485">
          <cell r="F485" t="str">
            <v>1115000008Custom2TopCustom3Top[ICP Top]</v>
          </cell>
          <cell r="G485" t="str">
            <v>Total Derivative Assets &gt; 1 Yr</v>
          </cell>
          <cell r="H485">
            <v>-8564471498.6599998</v>
          </cell>
          <cell r="I485">
            <v>0</v>
          </cell>
          <cell r="J485">
            <v>0</v>
          </cell>
        </row>
        <row r="486">
          <cell r="F486" t="str">
            <v>1115010000Custom2TopCustom3Top[ICP Top]</v>
          </cell>
          <cell r="G486" t="str">
            <v>Derivative Assets &gt; 1 Yr</v>
          </cell>
          <cell r="H486">
            <v>-8564471498.6599998</v>
          </cell>
          <cell r="I486">
            <v>0</v>
          </cell>
          <cell r="J486">
            <v>0</v>
          </cell>
        </row>
        <row r="487">
          <cell r="F487" t="str">
            <v>1115010000Custom2TopDERIVS [ICP Top]</v>
          </cell>
          <cell r="G487" t="str">
            <v>Derivatives</v>
          </cell>
          <cell r="H487">
            <v>-8564471498.6599998</v>
          </cell>
          <cell r="I487">
            <v>0</v>
          </cell>
          <cell r="J487">
            <v>0</v>
          </cell>
        </row>
        <row r="488">
          <cell r="F488" t="str">
            <v>1115010000Custom2TopIRS [ICP Top]</v>
          </cell>
          <cell r="G488" t="str">
            <v>Interest Rate Swaps</v>
          </cell>
          <cell r="H488">
            <v>0</v>
          </cell>
          <cell r="I488">
            <v>0</v>
          </cell>
          <cell r="J488">
            <v>0</v>
          </cell>
        </row>
        <row r="489">
          <cell r="F489" t="str">
            <v>1115010000Custom2TopOPT[ICP Top]</v>
          </cell>
          <cell r="G489" t="str">
            <v>Options</v>
          </cell>
          <cell r="H489">
            <v>0</v>
          </cell>
          <cell r="I489">
            <v>0</v>
          </cell>
          <cell r="J489">
            <v>0</v>
          </cell>
        </row>
        <row r="490">
          <cell r="F490" t="str">
            <v>1115010000Custom2TopFCF [ICP Top]</v>
          </cell>
          <cell r="G490" t="str">
            <v>Fwd Forex Contracts</v>
          </cell>
          <cell r="H490">
            <v>12210665635.68</v>
          </cell>
          <cell r="I490">
            <v>0</v>
          </cell>
          <cell r="J490">
            <v>0</v>
          </cell>
        </row>
        <row r="491">
          <cell r="F491" t="str">
            <v>1115010000Custom2TopFC01 [ICP Top]</v>
          </cell>
          <cell r="G491" t="str">
            <v>USD</v>
          </cell>
          <cell r="H491">
            <v>2174275000</v>
          </cell>
          <cell r="I491">
            <v>0</v>
          </cell>
          <cell r="J491">
            <v>0</v>
          </cell>
        </row>
        <row r="492">
          <cell r="F492" t="str">
            <v>1115010000Custom2TopFC02 [ICP Top]</v>
          </cell>
          <cell r="G492" t="str">
            <v>GBP</v>
          </cell>
          <cell r="H492">
            <v>0</v>
          </cell>
          <cell r="I492">
            <v>0</v>
          </cell>
          <cell r="J492">
            <v>0</v>
          </cell>
        </row>
        <row r="493">
          <cell r="F493" t="str">
            <v>1115010000Custom2TopFC03 [ICP Top]</v>
          </cell>
          <cell r="G493" t="str">
            <v>EUR</v>
          </cell>
          <cell r="H493">
            <v>0</v>
          </cell>
          <cell r="I493">
            <v>0</v>
          </cell>
          <cell r="J493">
            <v>0</v>
          </cell>
        </row>
        <row r="494">
          <cell r="F494" t="str">
            <v>1115010000Custom2TopFC99 [ICP Top]</v>
          </cell>
          <cell r="G494" t="str">
            <v>Other Currencies</v>
          </cell>
          <cell r="H494">
            <v>10036390635.68</v>
          </cell>
          <cell r="I494">
            <v>0</v>
          </cell>
          <cell r="J494">
            <v>0</v>
          </cell>
        </row>
        <row r="495">
          <cell r="F495" t="str">
            <v>1115010000Custom2TopCCS [ICP Top]</v>
          </cell>
          <cell r="G495" t="str">
            <v>Cross Currency Swaps</v>
          </cell>
          <cell r="H495">
            <v>42072976.060000002</v>
          </cell>
          <cell r="I495">
            <v>0</v>
          </cell>
          <cell r="J495">
            <v>0</v>
          </cell>
        </row>
        <row r="496">
          <cell r="F496" t="str">
            <v>1115010000Custom2TopCS01 [ICP Top]</v>
          </cell>
          <cell r="G496" t="str">
            <v>USD</v>
          </cell>
          <cell r="H496">
            <v>0</v>
          </cell>
          <cell r="I496">
            <v>0</v>
          </cell>
          <cell r="J496">
            <v>0</v>
          </cell>
        </row>
        <row r="497">
          <cell r="F497" t="str">
            <v>1115010000Custom2TopCS02 [ICP Top]</v>
          </cell>
          <cell r="G497" t="str">
            <v>GBP</v>
          </cell>
          <cell r="H497">
            <v>75575203.430000007</v>
          </cell>
          <cell r="I497">
            <v>0</v>
          </cell>
          <cell r="J497">
            <v>0</v>
          </cell>
        </row>
        <row r="498">
          <cell r="F498" t="str">
            <v>1115010000Custom2TopCS03 [ICP Top]</v>
          </cell>
          <cell r="G498" t="str">
            <v>EUR</v>
          </cell>
          <cell r="H498">
            <v>-33502227.370000001</v>
          </cell>
          <cell r="I498">
            <v>0</v>
          </cell>
          <cell r="J498">
            <v>0</v>
          </cell>
        </row>
        <row r="499">
          <cell r="F499" t="str">
            <v>1115010000Custom2TopCS99 [ICP Top]</v>
          </cell>
          <cell r="G499" t="str">
            <v>Other Currencies</v>
          </cell>
          <cell r="H499">
            <v>0</v>
          </cell>
          <cell r="I499">
            <v>0</v>
          </cell>
          <cell r="J499">
            <v>0</v>
          </cell>
        </row>
        <row r="500">
          <cell r="F500" t="str">
            <v>1115010000Custom2TopCCO [ICP Top]</v>
          </cell>
          <cell r="G500" t="str">
            <v>Commodity Contracts</v>
          </cell>
          <cell r="H500">
            <v>0</v>
          </cell>
          <cell r="I500">
            <v>0</v>
          </cell>
          <cell r="J500">
            <v>0</v>
          </cell>
        </row>
        <row r="501">
          <cell r="F501" t="str">
            <v>1115010000Custom2TopCC01 [ICP Top]</v>
          </cell>
          <cell r="G501" t="str">
            <v>Tin</v>
          </cell>
          <cell r="H501">
            <v>0</v>
          </cell>
          <cell r="I501">
            <v>0</v>
          </cell>
          <cell r="J501">
            <v>0</v>
          </cell>
        </row>
        <row r="502">
          <cell r="F502" t="str">
            <v>1115010000Custom2TopCC02 [ICP Top]</v>
          </cell>
          <cell r="G502" t="str">
            <v>Zinc</v>
          </cell>
          <cell r="H502">
            <v>0</v>
          </cell>
          <cell r="I502">
            <v>0</v>
          </cell>
          <cell r="J502">
            <v>0</v>
          </cell>
        </row>
        <row r="503">
          <cell r="F503" t="str">
            <v>1115010000Custom2TopCC03 [ICP Top]</v>
          </cell>
          <cell r="G503" t="str">
            <v>Nickel</v>
          </cell>
          <cell r="H503">
            <v>0</v>
          </cell>
          <cell r="I503">
            <v>0</v>
          </cell>
          <cell r="J503">
            <v>0</v>
          </cell>
        </row>
        <row r="504">
          <cell r="F504" t="str">
            <v>1115010000Custom2TopCC04 [ICP Top]</v>
          </cell>
          <cell r="G504" t="str">
            <v>Aluminium</v>
          </cell>
          <cell r="H504">
            <v>0</v>
          </cell>
          <cell r="I504">
            <v>0</v>
          </cell>
          <cell r="J504">
            <v>0</v>
          </cell>
        </row>
        <row r="505">
          <cell r="F505" t="str">
            <v>1115010000Custom2TopCC99 [ICP Top]</v>
          </cell>
          <cell r="G505" t="str">
            <v>Other metals</v>
          </cell>
          <cell r="H505">
            <v>0</v>
          </cell>
          <cell r="I505">
            <v>0</v>
          </cell>
          <cell r="J505">
            <v>0</v>
          </cell>
        </row>
        <row r="506">
          <cell r="F506" t="str">
            <v>1115010000Custom2TopEMB [ICP Top]</v>
          </cell>
          <cell r="G506" t="str">
            <v>Embedded Derivatives</v>
          </cell>
          <cell r="H506">
            <v>0</v>
          </cell>
          <cell r="I506">
            <v>0</v>
          </cell>
          <cell r="J506">
            <v>0</v>
          </cell>
        </row>
        <row r="507">
          <cell r="F507" t="str">
            <v>1115010000Custom2TopOTD [ICP Top]</v>
          </cell>
          <cell r="G507" t="str">
            <v>Other Derivatives</v>
          </cell>
          <cell r="H507">
            <v>-20817210110.400002</v>
          </cell>
          <cell r="I507">
            <v>0</v>
          </cell>
          <cell r="J507">
            <v>0</v>
          </cell>
        </row>
        <row r="508">
          <cell r="F508" t="str">
            <v>1118012908Custom2TopCustom3Top[ICP Top]</v>
          </cell>
          <cell r="G508" t="str">
            <v>Provn for Doubtful Other receivables &gt; 1 Yr</v>
          </cell>
          <cell r="H508">
            <v>25000</v>
          </cell>
          <cell r="I508">
            <v>0</v>
          </cell>
          <cell r="J508">
            <v>0</v>
          </cell>
        </row>
        <row r="509">
          <cell r="F509" t="str">
            <v>1118012910Custom2TopCustom3Top[ICP Top]</v>
          </cell>
          <cell r="G509" t="str">
            <v>Provn for DA - Adv with public bodies &gt; 1 Yr</v>
          </cell>
          <cell r="H509">
            <v>0</v>
          </cell>
          <cell r="I509">
            <v>0</v>
          </cell>
          <cell r="J509">
            <v>0</v>
          </cell>
        </row>
        <row r="510">
          <cell r="F510" t="str">
            <v>1118012920Custom2Top[None][ICP Top]</v>
          </cell>
          <cell r="G510" t="str">
            <v>Provn for DA - Security Deposits &gt; 1 Yr - Third Party</v>
          </cell>
          <cell r="H510">
            <v>25000</v>
          </cell>
          <cell r="I510">
            <v>0</v>
          </cell>
          <cell r="J510">
            <v>0</v>
          </cell>
        </row>
        <row r="511">
          <cell r="F511" t="str">
            <v>1118012920Custom2TopRELPARTY[ICP Top]</v>
          </cell>
          <cell r="G511" t="str">
            <v>Provn for DA - Security Deposits &gt; 1 Yr - Related Party</v>
          </cell>
          <cell r="H511">
            <v>0</v>
          </cell>
          <cell r="I511">
            <v>0</v>
          </cell>
          <cell r="J511">
            <v>0</v>
          </cell>
        </row>
        <row r="512">
          <cell r="F512" t="str">
            <v>1118012930Custom2Top[None][ICP Top]</v>
          </cell>
          <cell r="G512" t="str">
            <v>Provn for DA - Adv against equity &gt; 1 Yr - Third Party</v>
          </cell>
          <cell r="H512">
            <v>0</v>
          </cell>
          <cell r="I512">
            <v>0</v>
          </cell>
          <cell r="J512">
            <v>0</v>
          </cell>
        </row>
        <row r="513">
          <cell r="F513" t="str">
            <v>1118012930Custom2TopRELPARTY[ICP Top]</v>
          </cell>
          <cell r="G513" t="str">
            <v>Provn for DA - Adv against equity &gt; 1 Yr - Related Party</v>
          </cell>
          <cell r="H513">
            <v>0</v>
          </cell>
          <cell r="I513">
            <v>0</v>
          </cell>
          <cell r="J513">
            <v>0</v>
          </cell>
        </row>
        <row r="514">
          <cell r="F514" t="str">
            <v>1118012940Custom2Top[None][ICP Top]</v>
          </cell>
          <cell r="G514" t="str">
            <v>Provn for DA - Adv in the nature of loans &gt; 1 Yr - Third Party</v>
          </cell>
          <cell r="H514">
            <v>0</v>
          </cell>
          <cell r="I514">
            <v>0</v>
          </cell>
          <cell r="J514">
            <v>0</v>
          </cell>
        </row>
        <row r="515">
          <cell r="F515" t="str">
            <v>1118012940Custom2TopRELPARTY[ICP Top]</v>
          </cell>
          <cell r="G515" t="str">
            <v>Provn for DA - Adv in the nature of loans &gt; 1 Yr - Related Party</v>
          </cell>
          <cell r="H515">
            <v>0</v>
          </cell>
          <cell r="I515">
            <v>0</v>
          </cell>
          <cell r="J515">
            <v>0</v>
          </cell>
        </row>
        <row r="516">
          <cell r="F516" t="str">
            <v>1118012950Custom2Top[None][ICP Top]</v>
          </cell>
          <cell r="G516" t="str">
            <v>Provn for DA - Capital advances &gt; 1 Yr - Third Party</v>
          </cell>
          <cell r="H516">
            <v>0</v>
          </cell>
          <cell r="I516">
            <v>0</v>
          </cell>
          <cell r="J516">
            <v>0</v>
          </cell>
        </row>
        <row r="517">
          <cell r="F517" t="str">
            <v>1118012950Custom2TopRELPARTY[ICP Top]</v>
          </cell>
          <cell r="G517" t="str">
            <v>Provn for DA - Capital advances &gt; 1 Yr - Related Party</v>
          </cell>
          <cell r="H517">
            <v>0</v>
          </cell>
          <cell r="I517">
            <v>0</v>
          </cell>
          <cell r="J517">
            <v>0</v>
          </cell>
        </row>
        <row r="518">
          <cell r="F518" t="str">
            <v>1118012900Custom2Top[None][ICP Top]</v>
          </cell>
          <cell r="G518" t="str">
            <v>Provn for DA - Other advs and prepayments &gt; 1 Yr - Third Party</v>
          </cell>
          <cell r="H518">
            <v>0</v>
          </cell>
          <cell r="I518">
            <v>0</v>
          </cell>
          <cell r="J518">
            <v>0</v>
          </cell>
        </row>
        <row r="519">
          <cell r="F519" t="str">
            <v>1118012900Custom2TopRELPARTY[ICP Top]</v>
          </cell>
          <cell r="G519" t="str">
            <v>Provn for DA - Other advs and prepayments &gt; 1 Yr - Related Party</v>
          </cell>
          <cell r="H519">
            <v>0</v>
          </cell>
          <cell r="I519">
            <v>0</v>
          </cell>
          <cell r="J519">
            <v>0</v>
          </cell>
        </row>
        <row r="520">
          <cell r="F520" t="str">
            <v>1114200008Custom2TopCustom3Top[ICP Top]</v>
          </cell>
          <cell r="G520" t="str">
            <v>Other non-current financial assets</v>
          </cell>
          <cell r="H520">
            <v>0</v>
          </cell>
          <cell r="I520">
            <v>0</v>
          </cell>
          <cell r="J520">
            <v>0</v>
          </cell>
        </row>
        <row r="521">
          <cell r="F521" t="str">
            <v>1118011008Custom2TopCustom3Top[ICP Top]</v>
          </cell>
          <cell r="G521" t="str">
            <v>Trade Receivables &gt; 1 Yr</v>
          </cell>
          <cell r="H521">
            <v>0</v>
          </cell>
          <cell r="I521">
            <v>0</v>
          </cell>
          <cell r="J521">
            <v>0</v>
          </cell>
        </row>
        <row r="522">
          <cell r="F522" t="str">
            <v>1118011108Custom2TopCustom3Top[ICP Top]</v>
          </cell>
          <cell r="G522" t="str">
            <v>Gross Trade Receivables &gt; 1 Yr</v>
          </cell>
          <cell r="H522">
            <v>0</v>
          </cell>
          <cell r="I522">
            <v>0</v>
          </cell>
          <cell r="J522">
            <v>0</v>
          </cell>
        </row>
        <row r="523">
          <cell r="F523" t="str">
            <v>1118011110Custom2TopCustom3Top[ICP Top]</v>
          </cell>
          <cell r="G523" t="str">
            <v>Trade Receivables - Over six months old (&gt; 1 Yr)</v>
          </cell>
          <cell r="H523">
            <v>0</v>
          </cell>
          <cell r="I523">
            <v>0</v>
          </cell>
          <cell r="J523">
            <v>0</v>
          </cell>
        </row>
        <row r="524">
          <cell r="F524" t="str">
            <v>1118011120Custom2TopCustom3Top[ICP Top]</v>
          </cell>
          <cell r="G524" t="str">
            <v>Trade Receivables - Others (&gt; 1 Yr)</v>
          </cell>
          <cell r="H524">
            <v>0</v>
          </cell>
          <cell r="I524">
            <v>0</v>
          </cell>
          <cell r="J524">
            <v>0</v>
          </cell>
        </row>
        <row r="525">
          <cell r="F525" t="str">
            <v>1118011200Custom2TopCustom3Top[ICP Top]</v>
          </cell>
          <cell r="G525" t="str">
            <v>Provn for Doubtful trade receivables &gt; 1 Yr</v>
          </cell>
          <cell r="H525">
            <v>0</v>
          </cell>
          <cell r="I525">
            <v>0</v>
          </cell>
          <cell r="J525">
            <v>0</v>
          </cell>
        </row>
        <row r="526">
          <cell r="F526" t="str">
            <v>1117000000Custom2TopCustom3Top[ICP Top]</v>
          </cell>
          <cell r="G526" t="str">
            <v>Deferred Tax Assets &gt; 1 Yr</v>
          </cell>
          <cell r="H526">
            <v>0</v>
          </cell>
          <cell r="I526">
            <v>0</v>
          </cell>
          <cell r="J526">
            <v>0</v>
          </cell>
        </row>
        <row r="527">
          <cell r="F527" t="str">
            <v>1118000008Custom2TopCustom3Top[ICP Top]</v>
          </cell>
          <cell r="G527" t="str">
            <v>Other non-current non-financial Assets</v>
          </cell>
          <cell r="H527">
            <v>4048995282.9899998</v>
          </cell>
          <cell r="I527">
            <v>0</v>
          </cell>
          <cell r="J527">
            <v>0</v>
          </cell>
        </row>
        <row r="528">
          <cell r="F528" t="str">
            <v>1118016000Custom2TopCustom3Top[ICP Top]</v>
          </cell>
          <cell r="G528" t="str">
            <v>Foreign Currency Monetary Item Translation Difference (Dr)</v>
          </cell>
          <cell r="H528">
            <v>4048995282.9899998</v>
          </cell>
          <cell r="I528">
            <v>0</v>
          </cell>
          <cell r="J528">
            <v>0</v>
          </cell>
        </row>
        <row r="529">
          <cell r="F529" t="str">
            <v>1118015008Custom2TopCustom3Top[ICP Top]</v>
          </cell>
          <cell r="G529" t="str">
            <v>Miscellaneous Expenditure</v>
          </cell>
          <cell r="H529">
            <v>0</v>
          </cell>
          <cell r="I529">
            <v>0</v>
          </cell>
          <cell r="J529">
            <v>0</v>
          </cell>
        </row>
        <row r="530">
          <cell r="F530" t="str">
            <v>1118015100Custom2TopCustom3Top[ICP Top]</v>
          </cell>
          <cell r="G530" t="str">
            <v>Miscellaneous Expenditure - ESS</v>
          </cell>
          <cell r="H530">
            <v>0</v>
          </cell>
          <cell r="I530">
            <v>0</v>
          </cell>
          <cell r="J530">
            <v>0</v>
          </cell>
        </row>
        <row r="531">
          <cell r="F531" t="str">
            <v>1118015200Custom2TopCustom3Top[ICP Top]</v>
          </cell>
          <cell r="G531" t="str">
            <v>Miscellaneous Expenditure - Preliminary Expenditure</v>
          </cell>
          <cell r="H531">
            <v>0</v>
          </cell>
          <cell r="I531">
            <v>0</v>
          </cell>
          <cell r="J531">
            <v>0</v>
          </cell>
        </row>
        <row r="532">
          <cell r="F532" t="str">
            <v>1118015300Custom2TopCustom3Top[ICP Top]</v>
          </cell>
          <cell r="G532" t="str">
            <v>Miscellaneous Expenditure - Others</v>
          </cell>
          <cell r="H532">
            <v>0</v>
          </cell>
          <cell r="I532">
            <v>0</v>
          </cell>
          <cell r="J532">
            <v>0</v>
          </cell>
        </row>
        <row r="533">
          <cell r="F533" t="str">
            <v>1120000008Custom2TopCustom3Top[ICP Top]</v>
          </cell>
          <cell r="G533" t="str">
            <v>Total Current Assets (incl HFS)</v>
          </cell>
          <cell r="H533">
            <v>-1143268220.02</v>
          </cell>
          <cell r="I533">
            <v>0</v>
          </cell>
          <cell r="J533">
            <v>0</v>
          </cell>
        </row>
        <row r="534">
          <cell r="F534" t="str">
            <v>1121000008Custom2TopCustom3Top[ICP Top]</v>
          </cell>
          <cell r="G534" t="str">
            <v>Inventories NBV</v>
          </cell>
          <cell r="H534">
            <v>0</v>
          </cell>
          <cell r="I534">
            <v>0</v>
          </cell>
          <cell r="J534">
            <v>0</v>
          </cell>
        </row>
        <row r="535">
          <cell r="F535" t="str">
            <v>1121001008Custom2TopCustom3Top[ICP Top]</v>
          </cell>
          <cell r="G535" t="str">
            <v>Stores and Spares NBV</v>
          </cell>
          <cell r="H535">
            <v>0</v>
          </cell>
          <cell r="I535">
            <v>0</v>
          </cell>
          <cell r="J535">
            <v>0</v>
          </cell>
        </row>
        <row r="536">
          <cell r="F536" t="str">
            <v>1121011100Custom2TopCustom3Top[ICP Top]</v>
          </cell>
          <cell r="G536" t="str">
            <v>Stores and Spares Gross</v>
          </cell>
          <cell r="H536">
            <v>0</v>
          </cell>
          <cell r="I536">
            <v>0</v>
          </cell>
          <cell r="J536">
            <v>0</v>
          </cell>
        </row>
        <row r="537">
          <cell r="F537" t="str">
            <v>1121021200Custom2TopCustom3Top[ICP Top]</v>
          </cell>
          <cell r="G537" t="str">
            <v>Stores and Spares Prov.</v>
          </cell>
          <cell r="H537">
            <v>0</v>
          </cell>
          <cell r="I537">
            <v>0</v>
          </cell>
          <cell r="J537">
            <v>0</v>
          </cell>
        </row>
        <row r="538">
          <cell r="F538" t="str">
            <v>1121002008Custom2TopCustom3Top[ICP Top]</v>
          </cell>
          <cell r="G538" t="str">
            <v>Raw Materials NBV</v>
          </cell>
          <cell r="H538">
            <v>0</v>
          </cell>
          <cell r="I538">
            <v>0</v>
          </cell>
          <cell r="J538">
            <v>-180819782.65000001</v>
          </cell>
        </row>
        <row r="539">
          <cell r="F539" t="str">
            <v>1121012100Custom2TopCustom3Top[ICP Top]</v>
          </cell>
          <cell r="G539" t="str">
            <v>Raw Materials Gross</v>
          </cell>
          <cell r="H539">
            <v>0</v>
          </cell>
          <cell r="I539">
            <v>0</v>
          </cell>
          <cell r="J539">
            <v>-180819782.65000001</v>
          </cell>
        </row>
        <row r="540">
          <cell r="F540" t="str">
            <v>1121022200Custom2TopCustom3Top[ICP Top]</v>
          </cell>
          <cell r="G540" t="str">
            <v>Raw Materials Prov.</v>
          </cell>
          <cell r="H540">
            <v>0</v>
          </cell>
          <cell r="I540">
            <v>0</v>
          </cell>
          <cell r="J540">
            <v>0</v>
          </cell>
        </row>
        <row r="541">
          <cell r="F541" t="str">
            <v>1121003008Custom2TopCustom3Top[ICP Top]</v>
          </cell>
          <cell r="G541" t="str">
            <v>Work-in-progress NBV</v>
          </cell>
          <cell r="H541">
            <v>0</v>
          </cell>
          <cell r="I541">
            <v>0</v>
          </cell>
          <cell r="J541">
            <v>0</v>
          </cell>
        </row>
        <row r="542">
          <cell r="F542" t="str">
            <v>1121013100Custom2TopCustom3Top[ICP Top]</v>
          </cell>
          <cell r="G542" t="str">
            <v>Work-in-progress Gross</v>
          </cell>
          <cell r="H542">
            <v>0</v>
          </cell>
          <cell r="I542">
            <v>0</v>
          </cell>
          <cell r="J542">
            <v>0</v>
          </cell>
        </row>
        <row r="543">
          <cell r="F543" t="str">
            <v>1121023200Custom2TopCustom3Top[ICP Top]</v>
          </cell>
          <cell r="G543" t="str">
            <v>Work-in-progress Prov.</v>
          </cell>
          <cell r="H543">
            <v>0</v>
          </cell>
          <cell r="I543">
            <v>0</v>
          </cell>
          <cell r="J543">
            <v>0</v>
          </cell>
        </row>
        <row r="544">
          <cell r="F544" t="str">
            <v>1121004008Custom2TopCustom3Top[ICP Top]</v>
          </cell>
          <cell r="G544" t="str">
            <v>Finished and semi-finished products NBV</v>
          </cell>
          <cell r="H544">
            <v>0</v>
          </cell>
          <cell r="I544">
            <v>0</v>
          </cell>
          <cell r="J544">
            <v>180819782.65000001</v>
          </cell>
        </row>
        <row r="545">
          <cell r="F545" t="str">
            <v>1121014100Custom2TopCustom3Top[ICP Top]</v>
          </cell>
          <cell r="G545" t="str">
            <v>Finished and semi-finished products Gross</v>
          </cell>
          <cell r="H545">
            <v>0</v>
          </cell>
          <cell r="I545">
            <v>0</v>
          </cell>
          <cell r="J545">
            <v>180819782.65000001</v>
          </cell>
        </row>
        <row r="546">
          <cell r="F546" t="str">
            <v>1121024200Custom2TopCustom3Top[ICP Top]</v>
          </cell>
          <cell r="G546" t="str">
            <v>Finished and semi-finished products Prov.</v>
          </cell>
          <cell r="H546">
            <v>0</v>
          </cell>
          <cell r="I546">
            <v>0</v>
          </cell>
          <cell r="J546">
            <v>0</v>
          </cell>
        </row>
        <row r="547">
          <cell r="F547" t="str">
            <v>1121005008Custom2TopCustom3Top[ICP Top]</v>
          </cell>
          <cell r="G547" t="str">
            <v>Stock-in-trade acquired for trading NBV</v>
          </cell>
          <cell r="H547">
            <v>0</v>
          </cell>
          <cell r="I547">
            <v>0</v>
          </cell>
          <cell r="J547">
            <v>0</v>
          </cell>
        </row>
        <row r="548">
          <cell r="F548" t="str">
            <v>1121015100Custom2TopCustom3Top[ICP Top]</v>
          </cell>
          <cell r="G548" t="str">
            <v>Stock-in-trade acquired for trading Gross</v>
          </cell>
          <cell r="H548">
            <v>0</v>
          </cell>
          <cell r="I548">
            <v>0</v>
          </cell>
          <cell r="J548">
            <v>0</v>
          </cell>
        </row>
        <row r="549">
          <cell r="F549" t="str">
            <v>1121025200Custom2TopCustom3Top[ICP Top]</v>
          </cell>
          <cell r="G549" t="str">
            <v>Stock-in-trade acquired for trading Prov.</v>
          </cell>
          <cell r="H549">
            <v>0</v>
          </cell>
          <cell r="I549">
            <v>0</v>
          </cell>
          <cell r="J549">
            <v>0</v>
          </cell>
        </row>
        <row r="550">
          <cell r="F550" t="str">
            <v>1128500008Custom2TopCustom3Top[ICP Top]</v>
          </cell>
          <cell r="G550" t="str">
            <v>Total Financial Assets &lt; 1 Yr</v>
          </cell>
          <cell r="H550">
            <v>-1143268220.02</v>
          </cell>
          <cell r="I550">
            <v>0</v>
          </cell>
          <cell r="J550">
            <v>0</v>
          </cell>
        </row>
        <row r="551">
          <cell r="F551" t="str">
            <v>1124000008Custom2TopCustom3Top[ICP Top]</v>
          </cell>
          <cell r="G551" t="str">
            <v>Current Investments NBV</v>
          </cell>
          <cell r="H551">
            <v>0</v>
          </cell>
          <cell r="I551">
            <v>0</v>
          </cell>
          <cell r="J551">
            <v>0</v>
          </cell>
        </row>
        <row r="552">
          <cell r="F552" t="str">
            <v>1124040008Custom2TopCustom3Top[ICP Top]</v>
          </cell>
          <cell r="G552" t="str">
            <v>Current Investments Available for Sale NBV</v>
          </cell>
          <cell r="H552">
            <v>0</v>
          </cell>
          <cell r="I552">
            <v>0</v>
          </cell>
          <cell r="J552">
            <v>0</v>
          </cell>
        </row>
        <row r="553">
          <cell r="F553" t="str">
            <v>1124041008Custom2TopCustom3Top[ICP Top]</v>
          </cell>
          <cell r="G553" t="str">
            <v>Other Current Investments - Listed NBV</v>
          </cell>
          <cell r="H553">
            <v>0</v>
          </cell>
          <cell r="I553">
            <v>0</v>
          </cell>
          <cell r="J553">
            <v>0</v>
          </cell>
        </row>
        <row r="554">
          <cell r="F554" t="str">
            <v>1124041100Custom2TopCustom3Top[ICP Top]</v>
          </cell>
          <cell r="G554" t="str">
            <v>Other Current Investments - Listed Cost</v>
          </cell>
          <cell r="H554">
            <v>0</v>
          </cell>
          <cell r="I554">
            <v>0</v>
          </cell>
          <cell r="J554">
            <v>0</v>
          </cell>
        </row>
        <row r="555">
          <cell r="F555" t="str">
            <v>1124041200Custom2TopCustom3Top[ICP Top]</v>
          </cell>
          <cell r="G555" t="str">
            <v>Other Current Investments - Listed Prov.</v>
          </cell>
          <cell r="H555">
            <v>0</v>
          </cell>
          <cell r="I555">
            <v>0</v>
          </cell>
          <cell r="J555">
            <v>0</v>
          </cell>
        </row>
        <row r="556">
          <cell r="F556" t="str">
            <v>1124042008Custom2TopCustom3Top[ICP Top]</v>
          </cell>
          <cell r="G556" t="str">
            <v>Other Current Investments - Unlisted NBV</v>
          </cell>
          <cell r="H556">
            <v>0</v>
          </cell>
          <cell r="I556">
            <v>0</v>
          </cell>
          <cell r="J556">
            <v>0</v>
          </cell>
        </row>
        <row r="557">
          <cell r="F557" t="str">
            <v>1124042100Custom2TopCustom3Top[ICP Top]</v>
          </cell>
          <cell r="G557" t="str">
            <v>Other Current Investments - Unlisted Cost</v>
          </cell>
          <cell r="H557">
            <v>0</v>
          </cell>
          <cell r="I557">
            <v>0</v>
          </cell>
          <cell r="J557">
            <v>0</v>
          </cell>
        </row>
        <row r="558">
          <cell r="F558" t="str">
            <v>1124042200Custom2TopCustom3Top[ICP Top]</v>
          </cell>
          <cell r="G558" t="str">
            <v>Other Current Investments - Unlisted Prov.</v>
          </cell>
          <cell r="H558">
            <v>0</v>
          </cell>
          <cell r="I558">
            <v>0</v>
          </cell>
          <cell r="J558">
            <v>0</v>
          </cell>
        </row>
        <row r="559">
          <cell r="F559" t="str">
            <v>1128011008Custom2TopCustom3Top[ICP Top]</v>
          </cell>
          <cell r="G559" t="str">
            <v>Trade Receivables &lt; 1 Yr</v>
          </cell>
          <cell r="H559">
            <v>0</v>
          </cell>
          <cell r="I559">
            <v>0</v>
          </cell>
          <cell r="J559">
            <v>0</v>
          </cell>
        </row>
        <row r="560">
          <cell r="F560" t="str">
            <v>1128011108Custom2TopCustom3Top[ICP Top]</v>
          </cell>
          <cell r="G560" t="str">
            <v>Gross Trade Receivables &lt; 1 Yr</v>
          </cell>
          <cell r="H560">
            <v>0</v>
          </cell>
          <cell r="I560">
            <v>0</v>
          </cell>
          <cell r="J560">
            <v>0</v>
          </cell>
        </row>
        <row r="561">
          <cell r="F561" t="str">
            <v>1128011110Custom2TopCustom3Top[ICP Top]</v>
          </cell>
          <cell r="G561" t="str">
            <v>Trade Receivables - Over six months old (&lt; 1 Yr)</v>
          </cell>
          <cell r="H561">
            <v>0</v>
          </cell>
          <cell r="I561">
            <v>0</v>
          </cell>
          <cell r="J561">
            <v>0</v>
          </cell>
        </row>
        <row r="562">
          <cell r="F562" t="str">
            <v>1128011120Custom2TopCustom3Top[ICP Top]</v>
          </cell>
          <cell r="G562" t="str">
            <v>Trade Receivables - Others (&lt; 1 Yr)</v>
          </cell>
          <cell r="H562">
            <v>0</v>
          </cell>
          <cell r="I562">
            <v>0</v>
          </cell>
          <cell r="J562">
            <v>0</v>
          </cell>
        </row>
        <row r="563">
          <cell r="F563" t="str">
            <v>1128011200Custom2TopCustom3Top[ICP Top]</v>
          </cell>
          <cell r="G563" t="str">
            <v>Provn for Doubtful trade receivables &lt; 1 Yr</v>
          </cell>
          <cell r="H563">
            <v>0</v>
          </cell>
          <cell r="I563">
            <v>0</v>
          </cell>
          <cell r="J563">
            <v>0</v>
          </cell>
        </row>
        <row r="564">
          <cell r="F564" t="str">
            <v>1122000008Custom2TopCustom3Top[ICP Top]</v>
          </cell>
          <cell r="G564" t="str">
            <v>Cash and bank balances</v>
          </cell>
          <cell r="H564">
            <v>2465162766.7800002</v>
          </cell>
          <cell r="I564">
            <v>0</v>
          </cell>
          <cell r="J564">
            <v>0</v>
          </cell>
        </row>
        <row r="565">
          <cell r="F565" t="str">
            <v>1122010008Custom2TopCustom3Top[ICP Top]</v>
          </cell>
          <cell r="G565" t="str">
            <v>Cash Cheques and Drafts in hand</v>
          </cell>
          <cell r="H565">
            <v>0</v>
          </cell>
          <cell r="I565">
            <v>0</v>
          </cell>
          <cell r="J565">
            <v>0</v>
          </cell>
        </row>
        <row r="566">
          <cell r="F566" t="str">
            <v>1122010100Custom2TopCustom3Top[ICP Top]</v>
          </cell>
          <cell r="G566" t="str">
            <v>Cash in hand</v>
          </cell>
          <cell r="H566">
            <v>0</v>
          </cell>
          <cell r="I566">
            <v>0</v>
          </cell>
          <cell r="J566">
            <v>0</v>
          </cell>
        </row>
        <row r="567">
          <cell r="F567" t="str">
            <v>1122010200Custom2TopCustom3Top[ICP Top]</v>
          </cell>
          <cell r="G567" t="str">
            <v>Cheques and Drafts in hand</v>
          </cell>
          <cell r="H567">
            <v>0</v>
          </cell>
          <cell r="I567">
            <v>0</v>
          </cell>
          <cell r="J567">
            <v>0</v>
          </cell>
        </row>
        <row r="568">
          <cell r="F568" t="str">
            <v>1122020000Custom2TopCustom3Top[ICP Top]</v>
          </cell>
          <cell r="G568" t="str">
            <v>Remittance in transit</v>
          </cell>
          <cell r="H568">
            <v>0</v>
          </cell>
          <cell r="I568">
            <v>0</v>
          </cell>
          <cell r="J568">
            <v>0</v>
          </cell>
        </row>
        <row r="569">
          <cell r="F569" t="str">
            <v>1122025008Custom2TopCustom3Top[ICP Top]</v>
          </cell>
          <cell r="G569" t="str">
            <v>Balances with banks</v>
          </cell>
          <cell r="H569">
            <v>2465162766.7800002</v>
          </cell>
          <cell r="I569">
            <v>0</v>
          </cell>
          <cell r="J569">
            <v>0</v>
          </cell>
        </row>
        <row r="570">
          <cell r="F570" t="str">
            <v>1122030008Custom2TopCustom3Top[ICP Top]</v>
          </cell>
          <cell r="G570" t="str">
            <v>Balance with scheduled banks</v>
          </cell>
          <cell r="H570">
            <v>2465162766.7800002</v>
          </cell>
          <cell r="I570">
            <v>0</v>
          </cell>
          <cell r="J570">
            <v>0</v>
          </cell>
        </row>
        <row r="571">
          <cell r="F571" t="str">
            <v>1122030100Custom2TopCustom3Top[ICP Top]</v>
          </cell>
          <cell r="G571" t="str">
            <v>Current account with scheduled banks</v>
          </cell>
          <cell r="H571">
            <v>2465162766.7800002</v>
          </cell>
          <cell r="I571">
            <v>0</v>
          </cell>
          <cell r="J571">
            <v>0</v>
          </cell>
        </row>
        <row r="572">
          <cell r="F572" t="str">
            <v>1122030200Custom2TopCustom3Top[ICP Top]</v>
          </cell>
          <cell r="G572" t="str">
            <v>Deposit account with scheduled banks</v>
          </cell>
          <cell r="H572">
            <v>0</v>
          </cell>
          <cell r="I572">
            <v>0</v>
          </cell>
          <cell r="J572">
            <v>0</v>
          </cell>
        </row>
        <row r="573">
          <cell r="F573" t="str">
            <v>1122040008Custom2TopCustom3Top[ICP Top]</v>
          </cell>
          <cell r="G573" t="str">
            <v>Balance with other banks</v>
          </cell>
          <cell r="H573">
            <v>0</v>
          </cell>
          <cell r="I573">
            <v>0</v>
          </cell>
          <cell r="J573">
            <v>0</v>
          </cell>
        </row>
        <row r="574">
          <cell r="F574" t="str">
            <v>1122040100Custom2TopCustom3Top[ICP Top]</v>
          </cell>
          <cell r="G574" t="str">
            <v>Current account with other banks</v>
          </cell>
          <cell r="H574">
            <v>0</v>
          </cell>
          <cell r="I574">
            <v>0</v>
          </cell>
          <cell r="J574">
            <v>0</v>
          </cell>
        </row>
        <row r="575">
          <cell r="F575" t="str">
            <v>1122040200Custom2TopCustom3Top[ICP Top]</v>
          </cell>
          <cell r="G575" t="str">
            <v>Deposit account with other banks</v>
          </cell>
          <cell r="H575">
            <v>0</v>
          </cell>
          <cell r="I575">
            <v>0</v>
          </cell>
          <cell r="J575">
            <v>0</v>
          </cell>
        </row>
        <row r="576">
          <cell r="F576" t="str">
            <v>1124100008Custom2TopCustom3Top[ICP Top]</v>
          </cell>
          <cell r="G576" t="str">
            <v>Short-term loans and advances</v>
          </cell>
          <cell r="H576">
            <v>-3608430986.8000002</v>
          </cell>
          <cell r="I576">
            <v>0</v>
          </cell>
          <cell r="J576">
            <v>0</v>
          </cell>
        </row>
        <row r="577">
          <cell r="F577" t="str">
            <v>1128012100Custom2TopCustom3Top[ICP Top]</v>
          </cell>
          <cell r="G577" t="str">
            <v>Advance with public bodies &lt; 1 Yr</v>
          </cell>
          <cell r="H577">
            <v>0</v>
          </cell>
          <cell r="I577">
            <v>0</v>
          </cell>
          <cell r="J577">
            <v>0</v>
          </cell>
        </row>
        <row r="578">
          <cell r="F578" t="str">
            <v>1128012150Custom2Top[None][ICP Top]</v>
          </cell>
          <cell r="G578" t="str">
            <v>Security Deposits &lt; 1 Yr - Third Party</v>
          </cell>
          <cell r="H578">
            <v>0</v>
          </cell>
          <cell r="I578">
            <v>0</v>
          </cell>
          <cell r="J578">
            <v>0</v>
          </cell>
        </row>
        <row r="579">
          <cell r="F579" t="str">
            <v>1128012150Custom2TopRELPARTY[ICP Top]</v>
          </cell>
          <cell r="G579" t="str">
            <v>Security Deposits &lt; 1 Yr - Related Party</v>
          </cell>
          <cell r="H579">
            <v>0</v>
          </cell>
          <cell r="I579">
            <v>0</v>
          </cell>
          <cell r="J579">
            <v>0</v>
          </cell>
        </row>
        <row r="580">
          <cell r="F580" t="str">
            <v>1128012200Custom2Top[None][ICP Top]</v>
          </cell>
          <cell r="G580" t="str">
            <v>Advance against Equity &lt; 1 Yr - Third Party</v>
          </cell>
          <cell r="H580">
            <v>0</v>
          </cell>
          <cell r="I580">
            <v>0</v>
          </cell>
          <cell r="J580">
            <v>0</v>
          </cell>
        </row>
        <row r="581">
          <cell r="F581" t="str">
            <v>1128012200Custom2TopRELPARTY[ICP Top]</v>
          </cell>
          <cell r="G581" t="str">
            <v>Advance against Equity &lt; 1 Yr - Related Party</v>
          </cell>
          <cell r="H581">
            <v>0</v>
          </cell>
          <cell r="I581">
            <v>0</v>
          </cell>
          <cell r="J581">
            <v>0</v>
          </cell>
        </row>
        <row r="582">
          <cell r="F582" t="str">
            <v>1128012350Custom2Top[None][ICP Top]</v>
          </cell>
          <cell r="G582" t="str">
            <v>Capital advances &lt; 1 Yr - Third Party</v>
          </cell>
          <cell r="H582">
            <v>0</v>
          </cell>
          <cell r="I582">
            <v>0</v>
          </cell>
          <cell r="J582">
            <v>0</v>
          </cell>
        </row>
        <row r="583">
          <cell r="F583" t="str">
            <v>1128012350Custom2TopRELPARTY[ICP Top]</v>
          </cell>
          <cell r="G583" t="str">
            <v>Capital advances &lt; 1 Yr - Related Party</v>
          </cell>
          <cell r="H583">
            <v>0</v>
          </cell>
          <cell r="I583">
            <v>0</v>
          </cell>
          <cell r="J583">
            <v>0</v>
          </cell>
        </row>
        <row r="584">
          <cell r="F584" t="str">
            <v>1128012008Custom2TopCustom3Top[ICP Top]</v>
          </cell>
          <cell r="G584" t="str">
            <v>Other loans and advances &lt; 1 Yr</v>
          </cell>
          <cell r="H584">
            <v>5891544013.1999998</v>
          </cell>
          <cell r="I584">
            <v>0</v>
          </cell>
          <cell r="J584">
            <v>0</v>
          </cell>
        </row>
        <row r="585">
          <cell r="F585" t="str">
            <v>1128012300Custom2Top[None][ICP Top]</v>
          </cell>
          <cell r="G585" t="str">
            <v>Advance in the nature of Loans &lt; 1 yr - Third Party</v>
          </cell>
          <cell r="H585">
            <v>0</v>
          </cell>
          <cell r="I585">
            <v>0</v>
          </cell>
          <cell r="J585">
            <v>0</v>
          </cell>
        </row>
        <row r="586">
          <cell r="F586" t="str">
            <v>1128012300Custom2TopRELPARTY[ICP Top]</v>
          </cell>
          <cell r="G586" t="str">
            <v>Advance in the nature of Loans &lt; 1 yr - Related Party</v>
          </cell>
          <cell r="H586">
            <v>-2323885550</v>
          </cell>
          <cell r="I586">
            <v>0</v>
          </cell>
          <cell r="J586">
            <v>0</v>
          </cell>
        </row>
        <row r="587">
          <cell r="F587" t="str">
            <v>1128013008Custom2TopCustom3Top[ICP Top]</v>
          </cell>
          <cell r="G587" t="str">
            <v>Finance Lease Receivable &lt; 1 Yr</v>
          </cell>
          <cell r="H587">
            <v>0</v>
          </cell>
          <cell r="I587">
            <v>0</v>
          </cell>
          <cell r="J587">
            <v>0</v>
          </cell>
        </row>
        <row r="588">
          <cell r="F588" t="str">
            <v>1128013100Custom2Top[None][ICP Top]</v>
          </cell>
          <cell r="G588" t="str">
            <v>Finance Lease Receivable Cost &lt; 1 Yr - Third Party</v>
          </cell>
          <cell r="H588">
            <v>0</v>
          </cell>
          <cell r="I588">
            <v>0</v>
          </cell>
          <cell r="J588">
            <v>0</v>
          </cell>
        </row>
        <row r="589">
          <cell r="F589" t="str">
            <v>1128013100Custom2TopRELPARTY[ICP Top]</v>
          </cell>
          <cell r="G589" t="str">
            <v>Finance Lease Receivable Cost &lt; 1 Yr - Related Party</v>
          </cell>
          <cell r="H589">
            <v>0</v>
          </cell>
          <cell r="I589">
            <v>0</v>
          </cell>
          <cell r="J589">
            <v>0</v>
          </cell>
        </row>
        <row r="590">
          <cell r="F590" t="str">
            <v>1128013200Custom2Top[None][ICP Top]</v>
          </cell>
          <cell r="G590" t="str">
            <v>Finance Lease Receivable Prov &lt; 1 Yr - Third Party</v>
          </cell>
          <cell r="H590">
            <v>0</v>
          </cell>
          <cell r="I590">
            <v>0</v>
          </cell>
          <cell r="J590">
            <v>0</v>
          </cell>
        </row>
        <row r="591">
          <cell r="F591" t="str">
            <v>1128013200Custom2TopRELPARTY[ICP Top]</v>
          </cell>
          <cell r="G591" t="str">
            <v>Finance Lease Receivable Prov &lt; 1 Yr - Related Party</v>
          </cell>
          <cell r="H591">
            <v>0</v>
          </cell>
          <cell r="I591">
            <v>0</v>
          </cell>
          <cell r="J591">
            <v>0</v>
          </cell>
        </row>
        <row r="592">
          <cell r="F592" t="str">
            <v>1128012400Custom2Top[None][ICP Top]</v>
          </cell>
          <cell r="G592" t="str">
            <v>Other Advances &amp; prepayments &lt; 1 Yr - Third Party</v>
          </cell>
          <cell r="H592">
            <v>-349041935.45999998</v>
          </cell>
          <cell r="I592">
            <v>0</v>
          </cell>
          <cell r="J592">
            <v>0</v>
          </cell>
        </row>
        <row r="593">
          <cell r="F593" t="str">
            <v>1128012400Custom2TopRELPARTY[ICP Top]</v>
          </cell>
          <cell r="G593" t="str">
            <v>Other Advances &amp; prepayments &lt; 1 Yr - Related Party</v>
          </cell>
          <cell r="H593">
            <v>0</v>
          </cell>
          <cell r="I593">
            <v>0</v>
          </cell>
          <cell r="J593">
            <v>0</v>
          </cell>
        </row>
        <row r="594">
          <cell r="F594" t="str">
            <v>1128012800Custom2TopCustom3Top[ICP Top]</v>
          </cell>
          <cell r="G594" t="str">
            <v>Deferred Proceeds on Business/PPE Sale &lt; 1 Yr</v>
          </cell>
          <cell r="H594">
            <v>0</v>
          </cell>
          <cell r="I594">
            <v>0</v>
          </cell>
          <cell r="J594">
            <v>0</v>
          </cell>
        </row>
        <row r="595">
          <cell r="F595" t="str">
            <v>1126000000Custom2TopCustom3Top[ICP Top]</v>
          </cell>
          <cell r="G595" t="str">
            <v>Retirement Benefit Assets &lt; 1 Yr</v>
          </cell>
          <cell r="H595">
            <v>0</v>
          </cell>
          <cell r="I595">
            <v>0</v>
          </cell>
          <cell r="J595">
            <v>0</v>
          </cell>
        </row>
        <row r="596">
          <cell r="F596" t="str">
            <v>1126000000Custom2TopRBO01[ICP Top]</v>
          </cell>
          <cell r="G596" t="str">
            <v>Pensions</v>
          </cell>
          <cell r="H596">
            <v>0</v>
          </cell>
          <cell r="I596">
            <v>0</v>
          </cell>
          <cell r="J596">
            <v>0</v>
          </cell>
        </row>
        <row r="597">
          <cell r="F597" t="str">
            <v>1126000000Custom2TopRBO02[ICP Top]</v>
          </cell>
          <cell r="G597" t="str">
            <v>Retiring Gratuities</v>
          </cell>
          <cell r="H597">
            <v>0</v>
          </cell>
          <cell r="I597">
            <v>0</v>
          </cell>
          <cell r="J597">
            <v>0</v>
          </cell>
        </row>
        <row r="598">
          <cell r="F598" t="str">
            <v>1126000000Custom2TopRBO03[ICP Top]</v>
          </cell>
          <cell r="G598" t="str">
            <v>Post Retirement Medical Benefits</v>
          </cell>
          <cell r="H598">
            <v>0</v>
          </cell>
          <cell r="I598">
            <v>0</v>
          </cell>
          <cell r="J598">
            <v>0</v>
          </cell>
        </row>
        <row r="599">
          <cell r="F599" t="str">
            <v>1126000000Custom2TopRBO04[ICP Top]</v>
          </cell>
          <cell r="G599" t="str">
            <v>Other Defined Benefit Provisions</v>
          </cell>
          <cell r="H599">
            <v>0</v>
          </cell>
          <cell r="I599">
            <v>0</v>
          </cell>
          <cell r="J599">
            <v>0</v>
          </cell>
        </row>
        <row r="600">
          <cell r="F600" t="str">
            <v>1125000008Custom2TopCustom3Top[ICP Top]</v>
          </cell>
          <cell r="G600" t="str">
            <v>Total Derivative Assets &lt; 1 Yr</v>
          </cell>
          <cell r="H600">
            <v>8564471498.6599998</v>
          </cell>
          <cell r="I600">
            <v>0</v>
          </cell>
          <cell r="J600">
            <v>0</v>
          </cell>
        </row>
        <row r="601">
          <cell r="F601" t="str">
            <v>1125010000Custom2TopCustom3Top[ICP Top]</v>
          </cell>
          <cell r="G601" t="str">
            <v>Derivative Assets &lt; 1 Yr</v>
          </cell>
          <cell r="H601">
            <v>8564471498.6599998</v>
          </cell>
          <cell r="I601">
            <v>0</v>
          </cell>
          <cell r="J601">
            <v>0</v>
          </cell>
        </row>
        <row r="602">
          <cell r="F602" t="str">
            <v>1125010000Custom2TopDERIVS [ICP Top]</v>
          </cell>
          <cell r="G602" t="str">
            <v>Derivatives</v>
          </cell>
          <cell r="H602">
            <v>8564471498.6599998</v>
          </cell>
          <cell r="I602">
            <v>0</v>
          </cell>
          <cell r="J602">
            <v>0</v>
          </cell>
        </row>
        <row r="603">
          <cell r="F603" t="str">
            <v>1125010000Custom2TopIRS [ICP Top]</v>
          </cell>
          <cell r="G603" t="str">
            <v>Interest Rate Swaps</v>
          </cell>
          <cell r="H603">
            <v>0</v>
          </cell>
          <cell r="I603">
            <v>0</v>
          </cell>
          <cell r="J603">
            <v>0</v>
          </cell>
        </row>
        <row r="604">
          <cell r="F604" t="str">
            <v>1125010000Custom2TopOPT[ICP Top]</v>
          </cell>
          <cell r="G604" t="str">
            <v>Options</v>
          </cell>
          <cell r="H604">
            <v>0</v>
          </cell>
          <cell r="I604">
            <v>0</v>
          </cell>
          <cell r="J604">
            <v>0</v>
          </cell>
        </row>
        <row r="605">
          <cell r="F605" t="str">
            <v>1125010000Custom2TopFCF [ICP Top]</v>
          </cell>
          <cell r="G605" t="str">
            <v>Fwd Forex Contracts</v>
          </cell>
          <cell r="H605">
            <v>8570191852.4499998</v>
          </cell>
          <cell r="I605">
            <v>0</v>
          </cell>
          <cell r="J605">
            <v>0</v>
          </cell>
        </row>
        <row r="606">
          <cell r="F606" t="str">
            <v>1125010000Custom2TopFC01 [ICP Top]</v>
          </cell>
          <cell r="G606" t="str">
            <v>USD</v>
          </cell>
          <cell r="H606">
            <v>-741227971.39999998</v>
          </cell>
          <cell r="I606">
            <v>0</v>
          </cell>
          <cell r="J606">
            <v>0</v>
          </cell>
        </row>
        <row r="607">
          <cell r="F607" t="str">
            <v>1125010000Custom2TopFC02 [ICP Top]</v>
          </cell>
          <cell r="G607" t="str">
            <v>GBP</v>
          </cell>
          <cell r="H607">
            <v>0</v>
          </cell>
          <cell r="I607">
            <v>0</v>
          </cell>
          <cell r="J607">
            <v>0</v>
          </cell>
        </row>
        <row r="608">
          <cell r="F608" t="str">
            <v>1125010000Custom2TopFC03 [ICP Top]</v>
          </cell>
          <cell r="G608" t="str">
            <v>EUR</v>
          </cell>
          <cell r="H608">
            <v>0</v>
          </cell>
          <cell r="I608">
            <v>0</v>
          </cell>
          <cell r="J608">
            <v>0</v>
          </cell>
        </row>
        <row r="609">
          <cell r="F609" t="str">
            <v>1125010000Custom2TopFC99 [ICP Top]</v>
          </cell>
          <cell r="G609" t="str">
            <v>Other Currencies</v>
          </cell>
          <cell r="H609">
            <v>9311419823.8500004</v>
          </cell>
          <cell r="I609">
            <v>0</v>
          </cell>
          <cell r="J609">
            <v>0</v>
          </cell>
        </row>
        <row r="610">
          <cell r="F610" t="str">
            <v>1125010000Custom2TopCCS [ICP Top]</v>
          </cell>
          <cell r="G610" t="str">
            <v>Cross Currency Swaps</v>
          </cell>
          <cell r="H610">
            <v>-5720353.79</v>
          </cell>
          <cell r="I610">
            <v>0</v>
          </cell>
          <cell r="J610">
            <v>0</v>
          </cell>
        </row>
        <row r="611">
          <cell r="F611" t="str">
            <v>1125010000Custom2TopCS01 [ICP Top]</v>
          </cell>
          <cell r="G611" t="str">
            <v>USD</v>
          </cell>
          <cell r="H611">
            <v>0</v>
          </cell>
          <cell r="I611">
            <v>0</v>
          </cell>
          <cell r="J611">
            <v>0</v>
          </cell>
        </row>
        <row r="612">
          <cell r="F612" t="str">
            <v>1125010000Custom2TopCS02 [ICP Top]</v>
          </cell>
          <cell r="G612" t="str">
            <v>GBP</v>
          </cell>
          <cell r="H612">
            <v>0</v>
          </cell>
          <cell r="I612">
            <v>0</v>
          </cell>
          <cell r="J612">
            <v>0</v>
          </cell>
        </row>
        <row r="613">
          <cell r="F613" t="str">
            <v>1125010000Custom2TopCS03 [ICP Top]</v>
          </cell>
          <cell r="G613" t="str">
            <v>EUR</v>
          </cell>
          <cell r="H613">
            <v>-5720353.79</v>
          </cell>
          <cell r="I613">
            <v>0</v>
          </cell>
          <cell r="J613">
            <v>0</v>
          </cell>
        </row>
        <row r="614">
          <cell r="F614" t="str">
            <v>1125010000Custom2TopCS99 [ICP Top]</v>
          </cell>
          <cell r="G614" t="str">
            <v>Other Currencies</v>
          </cell>
          <cell r="H614">
            <v>0</v>
          </cell>
          <cell r="I614">
            <v>0</v>
          </cell>
          <cell r="J614">
            <v>0</v>
          </cell>
        </row>
        <row r="615">
          <cell r="F615" t="str">
            <v>1125010000Custom2TopCCO [ICP Top]</v>
          </cell>
          <cell r="G615" t="str">
            <v>Commodity Contracts</v>
          </cell>
          <cell r="H615">
            <v>0</v>
          </cell>
          <cell r="I615">
            <v>0</v>
          </cell>
          <cell r="J615">
            <v>0</v>
          </cell>
        </row>
        <row r="616">
          <cell r="F616" t="str">
            <v>1125010000Custom2TopCC01 [ICP Top]</v>
          </cell>
          <cell r="G616" t="str">
            <v>Tin</v>
          </cell>
          <cell r="H616">
            <v>0</v>
          </cell>
          <cell r="I616">
            <v>0</v>
          </cell>
          <cell r="J616">
            <v>0</v>
          </cell>
        </row>
        <row r="617">
          <cell r="F617" t="str">
            <v>1125010000Custom2TopCC02 [ICP Top]</v>
          </cell>
          <cell r="G617" t="str">
            <v>Zinc</v>
          </cell>
          <cell r="H617">
            <v>0</v>
          </cell>
          <cell r="I617">
            <v>0</v>
          </cell>
          <cell r="J617">
            <v>0</v>
          </cell>
        </row>
        <row r="618">
          <cell r="F618" t="str">
            <v>1125010000Custom2TopCC03 [ICP Top]</v>
          </cell>
          <cell r="G618" t="str">
            <v>Nickel</v>
          </cell>
          <cell r="H618">
            <v>0</v>
          </cell>
          <cell r="I618">
            <v>0</v>
          </cell>
          <cell r="J618">
            <v>0</v>
          </cell>
        </row>
        <row r="619">
          <cell r="F619" t="str">
            <v>1125010000Custom2TopCC04 [ICP Top]</v>
          </cell>
          <cell r="G619" t="str">
            <v>Aluminium</v>
          </cell>
          <cell r="H619">
            <v>0</v>
          </cell>
          <cell r="I619">
            <v>0</v>
          </cell>
          <cell r="J619">
            <v>0</v>
          </cell>
        </row>
        <row r="620">
          <cell r="F620" t="str">
            <v>1125010000Custom2TopCC99 [ICP Top]</v>
          </cell>
          <cell r="G620" t="str">
            <v>Other metals</v>
          </cell>
          <cell r="H620">
            <v>0</v>
          </cell>
          <cell r="I620">
            <v>0</v>
          </cell>
          <cell r="J620">
            <v>0</v>
          </cell>
        </row>
        <row r="621">
          <cell r="F621" t="str">
            <v>1125010000Custom2TopEMB [ICP Top]</v>
          </cell>
          <cell r="G621" t="str">
            <v>Embedded Derivatives</v>
          </cell>
          <cell r="H621">
            <v>0</v>
          </cell>
          <cell r="I621">
            <v>0</v>
          </cell>
          <cell r="J621">
            <v>0</v>
          </cell>
        </row>
        <row r="622">
          <cell r="F622" t="str">
            <v>1125010000Custom2TopOTD [ICP Top]</v>
          </cell>
          <cell r="G622" t="str">
            <v>Other Derivatives</v>
          </cell>
          <cell r="H622">
            <v>0</v>
          </cell>
          <cell r="I622">
            <v>0</v>
          </cell>
          <cell r="J622">
            <v>0</v>
          </cell>
        </row>
        <row r="623">
          <cell r="F623" t="str">
            <v>1128012908Custom2TopCustom3Top[ICP Top]</v>
          </cell>
          <cell r="G623" t="str">
            <v>Provn for Doubtful Other receivables &lt; 1 Yr</v>
          </cell>
          <cell r="H623">
            <v>-25000</v>
          </cell>
          <cell r="I623">
            <v>0</v>
          </cell>
          <cell r="J623">
            <v>0</v>
          </cell>
        </row>
        <row r="624">
          <cell r="F624" t="str">
            <v>1128012910Custom2TopCustom3Top[ICP Top]</v>
          </cell>
          <cell r="G624" t="str">
            <v>Provn for DA - Adv with public bodies &lt; 1 Yr</v>
          </cell>
          <cell r="H624">
            <v>0</v>
          </cell>
          <cell r="I624">
            <v>0</v>
          </cell>
          <cell r="J624">
            <v>0</v>
          </cell>
        </row>
        <row r="625">
          <cell r="F625" t="str">
            <v>1128012920Custom2Top[None][ICP Top]</v>
          </cell>
          <cell r="G625" t="str">
            <v>Provn for DA - Security Deposits &lt; 1 Yr - Third Party</v>
          </cell>
          <cell r="H625">
            <v>0</v>
          </cell>
          <cell r="I625">
            <v>0</v>
          </cell>
          <cell r="J625">
            <v>0</v>
          </cell>
        </row>
        <row r="626">
          <cell r="F626" t="str">
            <v>1128012920Custom2TopRELPARTY[ICP Top]</v>
          </cell>
          <cell r="G626" t="str">
            <v>Provn for DA - Security Deposits &lt; 1 Yr - Related Party</v>
          </cell>
          <cell r="H626">
            <v>0</v>
          </cell>
          <cell r="I626">
            <v>0</v>
          </cell>
          <cell r="J626">
            <v>0</v>
          </cell>
        </row>
        <row r="627">
          <cell r="F627" t="str">
            <v>1128012930Custom2Top[None][ICP Top]</v>
          </cell>
          <cell r="G627" t="str">
            <v>Provn for DA - Adv against equity &lt; 1 Yr - Third Party</v>
          </cell>
          <cell r="H627">
            <v>0</v>
          </cell>
          <cell r="I627">
            <v>0</v>
          </cell>
          <cell r="J627">
            <v>0</v>
          </cell>
        </row>
        <row r="628">
          <cell r="F628" t="str">
            <v>1128012930Custom2TopRELPARTY[ICP Top]</v>
          </cell>
          <cell r="G628" t="str">
            <v>Provn for DA - Adv against equity &lt; 1 Yr - Related Party</v>
          </cell>
          <cell r="H628">
            <v>0</v>
          </cell>
          <cell r="I628">
            <v>0</v>
          </cell>
          <cell r="J628">
            <v>0</v>
          </cell>
        </row>
        <row r="629">
          <cell r="F629" t="str">
            <v>1128012940Custom2Top[None][ICP Top]</v>
          </cell>
          <cell r="G629" t="str">
            <v>Provn for DA - Adv in the nature of loans &lt; 1 Yr - Third Party</v>
          </cell>
          <cell r="H629">
            <v>20000000</v>
          </cell>
          <cell r="I629">
            <v>0</v>
          </cell>
          <cell r="J629">
            <v>0</v>
          </cell>
        </row>
        <row r="630">
          <cell r="F630" t="str">
            <v>1128012940Custom2TopRELPARTY[ICP Top]</v>
          </cell>
          <cell r="G630" t="str">
            <v>Provn for DA - Adv in the nature of loans &lt; 1 Yr - Related Party</v>
          </cell>
          <cell r="H630">
            <v>0</v>
          </cell>
          <cell r="I630">
            <v>0</v>
          </cell>
          <cell r="J630">
            <v>0</v>
          </cell>
        </row>
        <row r="631">
          <cell r="F631" t="str">
            <v>1128012950Custom2Top[None][ICP Top]</v>
          </cell>
          <cell r="G631" t="str">
            <v>Provn for DA - Capital advances &lt; 1 Yr - Third Party</v>
          </cell>
          <cell r="H631">
            <v>0</v>
          </cell>
          <cell r="I631">
            <v>0</v>
          </cell>
          <cell r="J631">
            <v>0</v>
          </cell>
        </row>
        <row r="632">
          <cell r="F632" t="str">
            <v>1128012950Custom2TopRELPARTY[ICP Top]</v>
          </cell>
          <cell r="G632" t="str">
            <v>Provn for DA - Capital advances &lt; 1 Yr - Related Party</v>
          </cell>
          <cell r="H632">
            <v>0</v>
          </cell>
          <cell r="I632">
            <v>0</v>
          </cell>
          <cell r="J632">
            <v>0</v>
          </cell>
        </row>
        <row r="633">
          <cell r="F633" t="str">
            <v>1128012900Custom2Top[None][ICP Top]</v>
          </cell>
          <cell r="G633" t="str">
            <v>Provn for DA - Other advs and prepayments &lt; 1 Yr - Third Party</v>
          </cell>
          <cell r="H633">
            <v>-20025000</v>
          </cell>
          <cell r="I633">
            <v>0</v>
          </cell>
          <cell r="J633">
            <v>0</v>
          </cell>
        </row>
        <row r="634">
          <cell r="F634" t="str">
            <v>1128012900Custom2TopRELPARTY[ICP Top]</v>
          </cell>
          <cell r="G634" t="str">
            <v>Provn for DA - Other advs and prepayments &lt; 1 Yr - Related Party</v>
          </cell>
          <cell r="H634">
            <v>0</v>
          </cell>
          <cell r="I634">
            <v>0</v>
          </cell>
          <cell r="J634">
            <v>0</v>
          </cell>
        </row>
        <row r="635">
          <cell r="F635" t="str">
            <v>1124200008Custom2TopCustom3Top[ICP Top]</v>
          </cell>
          <cell r="G635" t="str">
            <v>Other current assets</v>
          </cell>
          <cell r="H635">
            <v>0</v>
          </cell>
          <cell r="I635">
            <v>0</v>
          </cell>
          <cell r="J635">
            <v>0</v>
          </cell>
        </row>
        <row r="636">
          <cell r="F636" t="str">
            <v>1128012700Custom2TopCustom3Top[ICP Top]</v>
          </cell>
          <cell r="G636" t="str">
            <v>Interest accrued on investments &lt; 1 Yr</v>
          </cell>
          <cell r="H636">
            <v>0</v>
          </cell>
          <cell r="I636">
            <v>0</v>
          </cell>
          <cell r="J636">
            <v>0</v>
          </cell>
        </row>
        <row r="637">
          <cell r="F637" t="str">
            <v>1128012750Custom2TopCustom3Top[ICP Top]</v>
          </cell>
          <cell r="G637" t="str">
            <v>Other Interest Receivable &lt; 1 Yr</v>
          </cell>
          <cell r="H637">
            <v>0</v>
          </cell>
          <cell r="I637">
            <v>0</v>
          </cell>
          <cell r="J637">
            <v>0</v>
          </cell>
        </row>
        <row r="638">
          <cell r="F638" t="str">
            <v>1128012508Custom2TopCustom3Top[ICP Top]</v>
          </cell>
          <cell r="G638" t="str">
            <v>Other current assets &lt; 1 Yr</v>
          </cell>
          <cell r="H638">
            <v>0</v>
          </cell>
          <cell r="I638">
            <v>0</v>
          </cell>
          <cell r="J638">
            <v>0</v>
          </cell>
        </row>
        <row r="639">
          <cell r="F639" t="str">
            <v>1128012500Custom2TopCustom3Top[ICP Top]</v>
          </cell>
          <cell r="G639" t="str">
            <v>Preference Dividend Receivable &lt; 1 Yr</v>
          </cell>
          <cell r="H639">
            <v>0</v>
          </cell>
          <cell r="I639">
            <v>0</v>
          </cell>
          <cell r="J639">
            <v>0</v>
          </cell>
        </row>
        <row r="640">
          <cell r="F640" t="str">
            <v>1128012600Custom2TopCustom3Top[ICP Top]</v>
          </cell>
          <cell r="G640" t="str">
            <v>Dividend Receivable &lt; 1 Yr</v>
          </cell>
          <cell r="H640">
            <v>0</v>
          </cell>
          <cell r="I640">
            <v>0</v>
          </cell>
          <cell r="J640">
            <v>0</v>
          </cell>
        </row>
        <row r="641">
          <cell r="F641" t="str">
            <v>1123000000Custom2TopCustom3Top[ICP Top]</v>
          </cell>
          <cell r="G641" t="str">
            <v>Current Tax Assets &lt; 1 Yr</v>
          </cell>
          <cell r="H641">
            <v>-9500000000</v>
          </cell>
          <cell r="I641">
            <v>0</v>
          </cell>
          <cell r="J641">
            <v>0</v>
          </cell>
        </row>
        <row r="642">
          <cell r="F642" t="str">
            <v>1130000000Custom2TopCustom3Top[ICP Top]</v>
          </cell>
          <cell r="G642" t="str">
            <v>Total Assets Held for Sale</v>
          </cell>
          <cell r="H642">
            <v>0</v>
          </cell>
          <cell r="I642">
            <v>0</v>
          </cell>
          <cell r="J642">
            <v>0</v>
          </cell>
        </row>
        <row r="643">
          <cell r="F643" t="str">
            <v>INDASPLCustom2TopCustom3Top[ICP Top]</v>
          </cell>
          <cell r="G643" t="str">
            <v>Profit / (Loss) transferred to Balance Sheet</v>
          </cell>
          <cell r="H643">
            <v>-4782200000</v>
          </cell>
          <cell r="I643">
            <v>0</v>
          </cell>
          <cell r="J643">
            <v>-9.4994902610778795E-8</v>
          </cell>
        </row>
        <row r="644">
          <cell r="F644" t="str">
            <v>6300000008Custom2TopCustom3Top[ICP Top]</v>
          </cell>
          <cell r="G644" t="str">
            <v>Appropriations</v>
          </cell>
          <cell r="H644">
            <v>0</v>
          </cell>
          <cell r="I644">
            <v>0</v>
          </cell>
          <cell r="J644">
            <v>0</v>
          </cell>
        </row>
        <row r="645">
          <cell r="F645" t="str">
            <v>6310000000Custom2TopCustom3Top[ICP Top]</v>
          </cell>
          <cell r="G645" t="str">
            <v>Dividend on Preference Shares</v>
          </cell>
          <cell r="H645">
            <v>0</v>
          </cell>
          <cell r="I645">
            <v>0</v>
          </cell>
          <cell r="J645">
            <v>0</v>
          </cell>
        </row>
        <row r="646">
          <cell r="F646" t="str">
            <v>6320000008Custom2TopCustom3Top[ICP Top]</v>
          </cell>
          <cell r="G646" t="str">
            <v>Dividend on Ordinary Shares</v>
          </cell>
          <cell r="H646">
            <v>0</v>
          </cell>
          <cell r="I646">
            <v>0</v>
          </cell>
          <cell r="J646">
            <v>0</v>
          </cell>
        </row>
        <row r="647">
          <cell r="F647" t="str">
            <v>6321000000Custom2TopCustom3Top[ICP Top]</v>
          </cell>
          <cell r="G647" t="str">
            <v>Interim Dividend on Ordinary Shares</v>
          </cell>
          <cell r="H647">
            <v>0</v>
          </cell>
          <cell r="I647">
            <v>0</v>
          </cell>
          <cell r="J647">
            <v>0</v>
          </cell>
        </row>
        <row r="648">
          <cell r="F648" t="str">
            <v>6322000000Custom2TopCustom3Top[ICP Top]</v>
          </cell>
          <cell r="G648" t="str">
            <v>Proposed Dividend on Ordinary Shares</v>
          </cell>
          <cell r="H648">
            <v>0</v>
          </cell>
          <cell r="I648">
            <v>0</v>
          </cell>
          <cell r="J648">
            <v>0</v>
          </cell>
        </row>
        <row r="649">
          <cell r="F649" t="str">
            <v>6330000000Custom2TopCustom3Top[ICP Top]</v>
          </cell>
          <cell r="G649" t="str">
            <v>Tax on Dividends</v>
          </cell>
          <cell r="H649">
            <v>0</v>
          </cell>
          <cell r="I649">
            <v>0</v>
          </cell>
          <cell r="J649">
            <v>0</v>
          </cell>
        </row>
        <row r="650">
          <cell r="F650" t="str">
            <v>6340000008Custom2TopCustom3Top[ICP Top]</v>
          </cell>
          <cell r="G650" t="str">
            <v>Transfers to Reserves</v>
          </cell>
          <cell r="H650">
            <v>0</v>
          </cell>
          <cell r="I650">
            <v>0</v>
          </cell>
          <cell r="J650">
            <v>0</v>
          </cell>
        </row>
        <row r="651">
          <cell r="F651" t="str">
            <v>6341000000Custom2TopCustom3Top[ICP Top]</v>
          </cell>
          <cell r="G651" t="str">
            <v>Transfer to General Reserve</v>
          </cell>
          <cell r="H651">
            <v>0</v>
          </cell>
          <cell r="I651">
            <v>0</v>
          </cell>
          <cell r="J651">
            <v>0</v>
          </cell>
        </row>
        <row r="652">
          <cell r="F652" t="str">
            <v>6342000000Custom2TopCustom3Top[ICP Top]</v>
          </cell>
          <cell r="G652" t="str">
            <v>Transfer to Special Reserve</v>
          </cell>
          <cell r="H652">
            <v>0</v>
          </cell>
          <cell r="I652">
            <v>0</v>
          </cell>
          <cell r="J652">
            <v>0</v>
          </cell>
        </row>
        <row r="653">
          <cell r="F653" t="str">
            <v>6343000000Custom2TopCustom3Top[ICP Top]</v>
          </cell>
          <cell r="G653" t="str">
            <v>Transfer to Contingency Reserve</v>
          </cell>
          <cell r="H653">
            <v>0</v>
          </cell>
          <cell r="I653">
            <v>0</v>
          </cell>
          <cell r="J653">
            <v>0</v>
          </cell>
        </row>
        <row r="654">
          <cell r="F654" t="str">
            <v>6344000000Custom2TopCustom3Top[ICP Top]</v>
          </cell>
          <cell r="G654" t="str">
            <v>Transfer to Debenture Redemption Reserve</v>
          </cell>
          <cell r="H654">
            <v>0</v>
          </cell>
          <cell r="I654">
            <v>0</v>
          </cell>
          <cell r="J654">
            <v>0</v>
          </cell>
        </row>
        <row r="655">
          <cell r="F655" t="str">
            <v>6345000000Custom2TopCustom3Top[ICP Top]</v>
          </cell>
          <cell r="G655" t="str">
            <v>Transfer to Capital Redemption Reserve</v>
          </cell>
          <cell r="H655">
            <v>0</v>
          </cell>
          <cell r="I655">
            <v>0</v>
          </cell>
          <cell r="J655">
            <v>0</v>
          </cell>
        </row>
        <row r="656">
          <cell r="F656" t="str">
            <v>6346000000Custom2TopCustom3Top[ICP Top]</v>
          </cell>
          <cell r="G656" t="str">
            <v>Transfer to Statutory Reserve</v>
          </cell>
          <cell r="H656">
            <v>0</v>
          </cell>
          <cell r="I656">
            <v>0</v>
          </cell>
          <cell r="J656">
            <v>0</v>
          </cell>
        </row>
        <row r="657">
          <cell r="F657" t="str">
            <v>6347000000Custom2TopCustom3Top[ICP Top]</v>
          </cell>
          <cell r="G657" t="str">
            <v>Transfer to Actuarial Gains / (Losses)</v>
          </cell>
          <cell r="H657">
            <v>0</v>
          </cell>
          <cell r="I657">
            <v>0</v>
          </cell>
          <cell r="J657">
            <v>0</v>
          </cell>
        </row>
        <row r="658">
          <cell r="F658" t="str">
            <v>6200000008Custom2TopCustom3Top[ICP Top]</v>
          </cell>
          <cell r="G658" t="str">
            <v>Amount available for appropriations</v>
          </cell>
          <cell r="H658">
            <v>-4782200000</v>
          </cell>
          <cell r="I658">
            <v>0</v>
          </cell>
          <cell r="J658">
            <v>-9.4994902610778795E-8</v>
          </cell>
        </row>
        <row r="659">
          <cell r="F659" t="str">
            <v>6100000008Custom2TopCustom3Top[ICP Top]</v>
          </cell>
          <cell r="G659" t="str">
            <v>Opening profit and loss account</v>
          </cell>
          <cell r="H659">
            <v>0</v>
          </cell>
          <cell r="I659">
            <v>0</v>
          </cell>
          <cell r="J659">
            <v>-8.5681676864623997E-8</v>
          </cell>
        </row>
        <row r="660">
          <cell r="F660" t="str">
            <v>6110000000Custom2TopCustom3Top[ICP Top]</v>
          </cell>
          <cell r="G660" t="str">
            <v>Profit and loss account - B/fd</v>
          </cell>
          <cell r="H660">
            <v>0</v>
          </cell>
          <cell r="I660">
            <v>0</v>
          </cell>
          <cell r="J660">
            <v>-8.5681676864623997E-8</v>
          </cell>
        </row>
        <row r="661">
          <cell r="F661" t="str">
            <v>6120000000Custom2TopCustom3Top[ICP Top]</v>
          </cell>
          <cell r="G661" t="str">
            <v>Profit and loss account - Business Combination</v>
          </cell>
          <cell r="H661">
            <v>0</v>
          </cell>
          <cell r="I661">
            <v>0</v>
          </cell>
          <cell r="J661">
            <v>0</v>
          </cell>
        </row>
        <row r="662">
          <cell r="F662" t="str">
            <v>6150000000Custom2TopCustom3Top[ICP Top]</v>
          </cell>
          <cell r="G662" t="str">
            <v>Profit and loss account - Transitional Adjustments</v>
          </cell>
          <cell r="H662">
            <v>0</v>
          </cell>
          <cell r="I662">
            <v>0</v>
          </cell>
          <cell r="J662">
            <v>0</v>
          </cell>
        </row>
        <row r="663">
          <cell r="F663" t="str">
            <v>6200000000Custom2TopCustom3Top[ICP Top]</v>
          </cell>
          <cell r="G663" t="str">
            <v>Profit and loss account - Transfer to Head Office / Profit Centre</v>
          </cell>
          <cell r="H663">
            <v>0</v>
          </cell>
          <cell r="I663">
            <v>0</v>
          </cell>
          <cell r="J663">
            <v>0</v>
          </cell>
        </row>
        <row r="664">
          <cell r="F664" t="str">
            <v>6250000008Custom2TopCustom3Top[ICP Top]</v>
          </cell>
          <cell r="G664" t="str">
            <v>Distribution on Perpetual Hybrid Securities (net of tax)</v>
          </cell>
          <cell r="H664">
            <v>0</v>
          </cell>
          <cell r="I664">
            <v>0</v>
          </cell>
          <cell r="J664">
            <v>0</v>
          </cell>
        </row>
        <row r="665">
          <cell r="F665" t="str">
            <v>6251000000Custom2TopCustom3Top[ICP Top]</v>
          </cell>
          <cell r="G665" t="str">
            <v>Distribution on Hybrid Perpetual Securities</v>
          </cell>
          <cell r="H665">
            <v>0</v>
          </cell>
          <cell r="I665">
            <v>0</v>
          </cell>
          <cell r="J665">
            <v>0</v>
          </cell>
        </row>
        <row r="666">
          <cell r="F666" t="str">
            <v>6252000000Custom2TopCustom3Top[ICP Top]</v>
          </cell>
          <cell r="G666" t="str">
            <v>Tax effect on Distribution on Hybrid Perpetual Securities</v>
          </cell>
          <cell r="H666">
            <v>0</v>
          </cell>
          <cell r="I666">
            <v>0</v>
          </cell>
          <cell r="J666">
            <v>0</v>
          </cell>
        </row>
        <row r="667">
          <cell r="F667" t="str">
            <v>5000000008Custom2TopCustom3Top[ICP Top]</v>
          </cell>
          <cell r="G667" t="str">
            <v>Profit/(Loss) attributable to Equity Holders</v>
          </cell>
          <cell r="H667">
            <v>-4782200000</v>
          </cell>
          <cell r="I667">
            <v>0</v>
          </cell>
          <cell r="J667">
            <v>-9.3132257461547901E-9</v>
          </cell>
        </row>
        <row r="668">
          <cell r="F668" t="str">
            <v>5100000008Custom2TopCustom3Top[ICP Top]</v>
          </cell>
          <cell r="G668" t="str">
            <v>Profit/(Loss) for Financial Year before share of results and non-control int</v>
          </cell>
          <cell r="H668">
            <v>-4782200000</v>
          </cell>
          <cell r="I668">
            <v>0</v>
          </cell>
          <cell r="J668">
            <v>-9.3132257461547901E-9</v>
          </cell>
        </row>
        <row r="669">
          <cell r="F669" t="str">
            <v>5110000008Custom2TopCustom3Top[ICP Top]</v>
          </cell>
          <cell r="G669" t="str">
            <v>Profit/(Loss) after tax but before share of results - Cont Opns</v>
          </cell>
          <cell r="H669">
            <v>-4782200000</v>
          </cell>
          <cell r="I669">
            <v>0</v>
          </cell>
          <cell r="J669">
            <v>-9.3132257461547901E-9</v>
          </cell>
        </row>
        <row r="670">
          <cell r="F670" t="str">
            <v>5111000008Custom2TopCustom3Top[ICP Top]</v>
          </cell>
          <cell r="G670" t="str">
            <v>Profit/(Loss) before tax - Cont Opns</v>
          </cell>
          <cell r="H670">
            <v>0</v>
          </cell>
          <cell r="I670">
            <v>0</v>
          </cell>
          <cell r="J670">
            <v>-9.3132257461547901E-9</v>
          </cell>
        </row>
        <row r="671">
          <cell r="F671" t="str">
            <v>5111010108Custom2TopCustom3Top[ICP Top]</v>
          </cell>
          <cell r="G671" t="str">
            <v>Profit/(Loss) before exceptional items - Cont Opns</v>
          </cell>
          <cell r="H671">
            <v>0</v>
          </cell>
          <cell r="I671">
            <v>0</v>
          </cell>
          <cell r="J671">
            <v>-9.3132257461547901E-9</v>
          </cell>
        </row>
        <row r="672">
          <cell r="F672" t="str">
            <v>3050000008Custom2TopCustom3Top[ICP Top]</v>
          </cell>
          <cell r="G672" t="str">
            <v>Total Revenue</v>
          </cell>
          <cell r="H672">
            <v>0</v>
          </cell>
          <cell r="I672">
            <v>0</v>
          </cell>
          <cell r="J672">
            <v>0</v>
          </cell>
        </row>
        <row r="673">
          <cell r="F673" t="str">
            <v>3100000008Custom2TopCustom3Top[ICP Top]</v>
          </cell>
          <cell r="G673" t="str">
            <v>Total Revenue from Operations</v>
          </cell>
          <cell r="H673">
            <v>0</v>
          </cell>
          <cell r="I673">
            <v>0</v>
          </cell>
          <cell r="J673">
            <v>0</v>
          </cell>
        </row>
        <row r="674">
          <cell r="F674" t="str">
            <v>3110000000Custom2TopCustom3Top[ICP Top]</v>
          </cell>
          <cell r="G674" t="str">
            <v>Revenue from Operations</v>
          </cell>
          <cell r="H674">
            <v>0</v>
          </cell>
          <cell r="I674">
            <v>0</v>
          </cell>
          <cell r="J674">
            <v>0</v>
          </cell>
        </row>
        <row r="675">
          <cell r="F675" t="str">
            <v>3110000000PRODUCTSCustom3Top[ICP Top]</v>
          </cell>
          <cell r="G675" t="str">
            <v>Sale of Products</v>
          </cell>
          <cell r="H675">
            <v>0</v>
          </cell>
          <cell r="I675">
            <v>0</v>
          </cell>
          <cell r="J675">
            <v>0</v>
          </cell>
        </row>
        <row r="676">
          <cell r="F676" t="str">
            <v>3110000000POWWATCustom3Top[ICP Top]</v>
          </cell>
          <cell r="G676" t="str">
            <v>Sale of Power and Water</v>
          </cell>
          <cell r="H676">
            <v>0</v>
          </cell>
          <cell r="I676">
            <v>0</v>
          </cell>
          <cell r="J676">
            <v>0</v>
          </cell>
        </row>
        <row r="677">
          <cell r="F677" t="str">
            <v>3110000000SERVICESCustom3Top[ICP Top]</v>
          </cell>
          <cell r="G677" t="str">
            <v>Income from town, medical and other services</v>
          </cell>
          <cell r="H677">
            <v>0</v>
          </cell>
          <cell r="I677">
            <v>0</v>
          </cell>
          <cell r="J677">
            <v>0</v>
          </cell>
        </row>
        <row r="678">
          <cell r="F678" t="str">
            <v>3110000000OTHOPINCCustom3Top[ICP Top]</v>
          </cell>
          <cell r="G678" t="str">
            <v>Other operating income</v>
          </cell>
          <cell r="H678">
            <v>0</v>
          </cell>
          <cell r="I678">
            <v>0</v>
          </cell>
          <cell r="J678">
            <v>0</v>
          </cell>
        </row>
        <row r="679">
          <cell r="F679" t="str">
            <v>3110000000EDRECOCustom3Top[ICP Top]</v>
          </cell>
          <cell r="G679" t="str">
            <v>Excise duty recovered on sales</v>
          </cell>
          <cell r="H679">
            <v>0</v>
          </cell>
          <cell r="I679">
            <v>0</v>
          </cell>
          <cell r="J679">
            <v>0</v>
          </cell>
        </row>
        <row r="680">
          <cell r="F680" t="str">
            <v>3120000000Custom2TopCustom3Top[ICP Top]</v>
          </cell>
          <cell r="G680" t="str">
            <v>Inter Divisional Transfers</v>
          </cell>
          <cell r="H680">
            <v>0</v>
          </cell>
          <cell r="I680">
            <v>0</v>
          </cell>
          <cell r="J680">
            <v>0</v>
          </cell>
        </row>
        <row r="681">
          <cell r="F681" t="str">
            <v>3120000000Custom2TopHT001TS_STLJSR</v>
          </cell>
          <cell r="G681" t="str">
            <v>Inter Divisional Transfers - TS_STLJSR</v>
          </cell>
          <cell r="H681">
            <v>0</v>
          </cell>
          <cell r="I681">
            <v>0</v>
          </cell>
          <cell r="J681">
            <v>0</v>
          </cell>
        </row>
        <row r="682">
          <cell r="F682" t="str">
            <v>3120000000Custom2TopHT001TS_CRCW</v>
          </cell>
          <cell r="G682" t="str">
            <v>Inter Divisional Transfers - TS_CRCW</v>
          </cell>
          <cell r="H682">
            <v>0</v>
          </cell>
          <cell r="I682">
            <v>0</v>
          </cell>
          <cell r="J682">
            <v>0</v>
          </cell>
        </row>
        <row r="683">
          <cell r="F683" t="str">
            <v>3120000000Custom2TopHT001TS_WIRES</v>
          </cell>
          <cell r="G683" t="str">
            <v>Inter Divisional Transfers - TS_WIRES</v>
          </cell>
          <cell r="H683">
            <v>0</v>
          </cell>
          <cell r="I683">
            <v>0</v>
          </cell>
          <cell r="J683">
            <v>0</v>
          </cell>
        </row>
        <row r="684">
          <cell r="F684" t="str">
            <v>3120000000Custom2TopHT001TS_WRMW</v>
          </cell>
          <cell r="G684" t="str">
            <v>Inter Divisional Transfers - TS_WRMW</v>
          </cell>
          <cell r="H684">
            <v>0</v>
          </cell>
          <cell r="I684">
            <v>0</v>
          </cell>
          <cell r="J684">
            <v>0</v>
          </cell>
        </row>
        <row r="685">
          <cell r="F685" t="str">
            <v>3120000000Custom2TopHT001TS_TUBES</v>
          </cell>
          <cell r="G685" t="str">
            <v>Inter Divisional Transfers - TS_TUBES</v>
          </cell>
          <cell r="H685">
            <v>0</v>
          </cell>
          <cell r="I685">
            <v>0</v>
          </cell>
          <cell r="J685">
            <v>0</v>
          </cell>
        </row>
        <row r="686">
          <cell r="F686" t="str">
            <v>3120000000Custom2TopHT001TS_BRGS</v>
          </cell>
          <cell r="G686" t="str">
            <v>Inter Divisional Transfers - TS_BRGS</v>
          </cell>
          <cell r="H686">
            <v>0</v>
          </cell>
          <cell r="I686">
            <v>0</v>
          </cell>
          <cell r="J686">
            <v>0</v>
          </cell>
        </row>
        <row r="687">
          <cell r="F687" t="str">
            <v>3120000000Custom2TopHT001TS_FAMD</v>
          </cell>
          <cell r="G687" t="str">
            <v>Inter Divisional Transfers - TS_FAMD</v>
          </cell>
          <cell r="H687">
            <v>0</v>
          </cell>
          <cell r="I687">
            <v>0</v>
          </cell>
          <cell r="J687">
            <v>0</v>
          </cell>
        </row>
        <row r="688">
          <cell r="F688" t="str">
            <v>3120000000Custom2TopHT001TS_HOFF</v>
          </cell>
          <cell r="G688" t="str">
            <v>Inter Divisional Transfers - TS_HOFF</v>
          </cell>
          <cell r="H688">
            <v>0</v>
          </cell>
          <cell r="I688">
            <v>0</v>
          </cell>
          <cell r="J688">
            <v>0</v>
          </cell>
        </row>
        <row r="689">
          <cell r="F689" t="str">
            <v>3120000000Custom2TopHT001TSL</v>
          </cell>
          <cell r="G689" t="str">
            <v>Inter Divisional Transfers - TSL</v>
          </cell>
          <cell r="H689">
            <v>0</v>
          </cell>
          <cell r="I689">
            <v>0</v>
          </cell>
          <cell r="J689">
            <v>0</v>
          </cell>
        </row>
        <row r="690">
          <cell r="F690" t="str">
            <v>3200000008Custom2TopCustom3Top[ICP Top]</v>
          </cell>
          <cell r="G690" t="str">
            <v>Other Income</v>
          </cell>
          <cell r="H690">
            <v>0</v>
          </cell>
          <cell r="I690">
            <v>0</v>
          </cell>
          <cell r="J690">
            <v>0</v>
          </cell>
        </row>
        <row r="691">
          <cell r="F691" t="str">
            <v>4311000008Custom2TopCustom3Top[ICP Top]</v>
          </cell>
          <cell r="G691" t="str">
            <v>Total Dividend Income from investments</v>
          </cell>
          <cell r="H691">
            <v>0</v>
          </cell>
          <cell r="I691">
            <v>0</v>
          </cell>
          <cell r="J691">
            <v>0</v>
          </cell>
        </row>
        <row r="692">
          <cell r="F692" t="str">
            <v>4311010000Custom2TopCustom3Top[ICP Top]</v>
          </cell>
          <cell r="G692" t="str">
            <v>Dividend Income</v>
          </cell>
          <cell r="H692">
            <v>0</v>
          </cell>
          <cell r="I692">
            <v>0</v>
          </cell>
          <cell r="J692">
            <v>0</v>
          </cell>
        </row>
        <row r="693">
          <cell r="F693" t="str">
            <v>4311010000Custom2TopSUBS[ICP Top]</v>
          </cell>
          <cell r="G693" t="str">
            <v>Dividend Income - Subsidiaries</v>
          </cell>
          <cell r="H693">
            <v>0</v>
          </cell>
          <cell r="I693">
            <v>0</v>
          </cell>
          <cell r="J693">
            <v>0</v>
          </cell>
        </row>
        <row r="694">
          <cell r="F694" t="str">
            <v>4311010000Custom2TopJVS[ICP Top]</v>
          </cell>
          <cell r="G694" t="str">
            <v>Dividend Income - Joint Ventures</v>
          </cell>
          <cell r="H694">
            <v>0</v>
          </cell>
          <cell r="I694">
            <v>0</v>
          </cell>
          <cell r="J694">
            <v>0</v>
          </cell>
        </row>
        <row r="695">
          <cell r="F695" t="str">
            <v>4311010000Custom2TopASSO[ICP Top]</v>
          </cell>
          <cell r="G695" t="str">
            <v>Dividend Income - Associates</v>
          </cell>
          <cell r="H695">
            <v>0</v>
          </cell>
          <cell r="I695">
            <v>0</v>
          </cell>
          <cell r="J695">
            <v>0</v>
          </cell>
        </row>
        <row r="696">
          <cell r="F696" t="str">
            <v>4311010000Custom2TopHOLD[ICP Top]</v>
          </cell>
          <cell r="G696" t="str">
            <v>Dividend Income - Holding</v>
          </cell>
          <cell r="H696">
            <v>0</v>
          </cell>
          <cell r="I696">
            <v>0</v>
          </cell>
          <cell r="J696">
            <v>0</v>
          </cell>
        </row>
        <row r="697">
          <cell r="F697" t="str">
            <v>4311010000Custom2Top[None][ICP Top]</v>
          </cell>
          <cell r="G697" t="str">
            <v>Dividend Income - Third Party</v>
          </cell>
          <cell r="H697">
            <v>0</v>
          </cell>
          <cell r="I697">
            <v>0</v>
          </cell>
          <cell r="J697">
            <v>0</v>
          </cell>
        </row>
        <row r="698">
          <cell r="F698" t="str">
            <v>4313000000Custom2TopCustom3Top[ICP Top]</v>
          </cell>
          <cell r="G698" t="str">
            <v>Income from current Investments</v>
          </cell>
          <cell r="H698">
            <v>0</v>
          </cell>
          <cell r="I698">
            <v>0</v>
          </cell>
          <cell r="J698">
            <v>0</v>
          </cell>
        </row>
        <row r="699">
          <cell r="F699" t="str">
            <v>4312000008Custom2TopCustom3Top[ICP Top]</v>
          </cell>
          <cell r="G699" t="str">
            <v>Total Interest Income</v>
          </cell>
          <cell r="H699">
            <v>0</v>
          </cell>
          <cell r="I699">
            <v>0</v>
          </cell>
          <cell r="J699">
            <v>0</v>
          </cell>
        </row>
        <row r="700">
          <cell r="F700" t="str">
            <v>4312010000Custom2TopCustom3Top[ICP Top]</v>
          </cell>
          <cell r="G700" t="str">
            <v>Interest Income</v>
          </cell>
          <cell r="H700">
            <v>0</v>
          </cell>
          <cell r="I700">
            <v>0</v>
          </cell>
          <cell r="J700">
            <v>0</v>
          </cell>
        </row>
        <row r="701">
          <cell r="F701" t="str">
            <v>4312020000Custom2TopCustom3Top[ICP Top]</v>
          </cell>
          <cell r="G701" t="str">
            <v>Preference Dividend Income</v>
          </cell>
          <cell r="H701">
            <v>0</v>
          </cell>
          <cell r="I701">
            <v>0</v>
          </cell>
          <cell r="J701">
            <v>0</v>
          </cell>
        </row>
        <row r="702">
          <cell r="F702" t="str">
            <v>4312030000Custom2TopCustom3Top[ICP Top]</v>
          </cell>
          <cell r="G702" t="str">
            <v>Finance Income - Finance Leases</v>
          </cell>
          <cell r="H702">
            <v>0</v>
          </cell>
          <cell r="I702">
            <v>0</v>
          </cell>
          <cell r="J702">
            <v>0</v>
          </cell>
        </row>
        <row r="703">
          <cell r="F703" t="str">
            <v>4312040000Custom2TopCustom3Top[ICP Top]</v>
          </cell>
          <cell r="G703" t="str">
            <v>Finance Income - IFRIC4 Leases</v>
          </cell>
          <cell r="H703">
            <v>0</v>
          </cell>
          <cell r="I703">
            <v>0</v>
          </cell>
          <cell r="J703">
            <v>0</v>
          </cell>
        </row>
        <row r="704">
          <cell r="F704" t="str">
            <v>4220000008Custom2TopCustom3Top[ICP Top]</v>
          </cell>
          <cell r="G704" t="str">
            <v>Total P/(L) on Disposal of Investments (inc curr invest)</v>
          </cell>
          <cell r="H704">
            <v>0</v>
          </cell>
          <cell r="I704">
            <v>0</v>
          </cell>
          <cell r="J704">
            <v>0</v>
          </cell>
        </row>
        <row r="705">
          <cell r="F705" t="str">
            <v>4221000000Custom2TopCustom3Top[ICP Top]</v>
          </cell>
          <cell r="G705" t="str">
            <v>P/(L) on Disposal of Group Company</v>
          </cell>
          <cell r="H705">
            <v>0</v>
          </cell>
          <cell r="I705">
            <v>0</v>
          </cell>
          <cell r="J705">
            <v>0</v>
          </cell>
        </row>
        <row r="706">
          <cell r="F706" t="str">
            <v>4222000000Custom2TopCustom3Top[ICP Top]</v>
          </cell>
          <cell r="G706" t="str">
            <v>P/(L) on Disposal of Associates and JVs</v>
          </cell>
          <cell r="H706">
            <v>0</v>
          </cell>
          <cell r="I706">
            <v>0</v>
          </cell>
          <cell r="J706">
            <v>0</v>
          </cell>
        </row>
        <row r="707">
          <cell r="F707" t="str">
            <v>4223000000Custom2TopCustom3Top[ICP Top]</v>
          </cell>
          <cell r="G707" t="str">
            <v>P/(L) on Disposal of Other Investments</v>
          </cell>
          <cell r="H707">
            <v>0</v>
          </cell>
          <cell r="I707">
            <v>0</v>
          </cell>
          <cell r="J707">
            <v>0</v>
          </cell>
        </row>
        <row r="708">
          <cell r="F708" t="str">
            <v>4314000000Custom2TopCustom3Top[ICP Top]</v>
          </cell>
          <cell r="G708" t="str">
            <v>P/(L) on sale/redemption of current Investments</v>
          </cell>
          <cell r="H708">
            <v>0</v>
          </cell>
          <cell r="I708">
            <v>0</v>
          </cell>
          <cell r="J708">
            <v>0</v>
          </cell>
        </row>
        <row r="709">
          <cell r="F709" t="str">
            <v>4210000008Custom2TopCustom3Top[ICP Top]</v>
          </cell>
          <cell r="G709" t="str">
            <v>Total P/(L) on Sale of Fixed Assets</v>
          </cell>
          <cell r="H709">
            <v>0</v>
          </cell>
          <cell r="I709">
            <v>0</v>
          </cell>
          <cell r="J709">
            <v>0</v>
          </cell>
        </row>
        <row r="710">
          <cell r="F710" t="str">
            <v>4211000000Custom2TopCustom3Top[ICP Top]</v>
          </cell>
          <cell r="G710" t="str">
            <v>P/(L) on Sale of Intangibles</v>
          </cell>
          <cell r="H710">
            <v>0</v>
          </cell>
          <cell r="I710">
            <v>0</v>
          </cell>
          <cell r="J710">
            <v>0</v>
          </cell>
        </row>
        <row r="711">
          <cell r="F711" t="str">
            <v>4212000000Custom2TopCustom3Top[ICP Top]</v>
          </cell>
          <cell r="G711" t="str">
            <v>P/(L) on Sale of Investment Property</v>
          </cell>
          <cell r="H711">
            <v>0</v>
          </cell>
          <cell r="I711">
            <v>0</v>
          </cell>
          <cell r="J711">
            <v>0</v>
          </cell>
        </row>
        <row r="712">
          <cell r="F712" t="str">
            <v>4213000000Custom2TopCustom3Top[ICP Top]</v>
          </cell>
          <cell r="G712" t="str">
            <v>P/(L) on Sale of PPE</v>
          </cell>
          <cell r="H712">
            <v>0</v>
          </cell>
          <cell r="I712">
            <v>0</v>
          </cell>
          <cell r="J712">
            <v>0</v>
          </cell>
        </row>
        <row r="713">
          <cell r="F713" t="str">
            <v>4261200000Custom2TopCustom3Top[ICP Top]</v>
          </cell>
          <cell r="G713" t="str">
            <v>G/(L) on cancellation of fwds, swaps &amp; options</v>
          </cell>
          <cell r="H713">
            <v>0</v>
          </cell>
          <cell r="I713">
            <v>0</v>
          </cell>
          <cell r="J713">
            <v>0</v>
          </cell>
        </row>
        <row r="714">
          <cell r="F714" t="str">
            <v>4181900000Custom2TopCustom3Top[ICP Top]</v>
          </cell>
          <cell r="G714" t="str">
            <v>Other Miscellaneous Income</v>
          </cell>
          <cell r="H714">
            <v>0</v>
          </cell>
          <cell r="I714">
            <v>0</v>
          </cell>
          <cell r="J714">
            <v>0</v>
          </cell>
        </row>
        <row r="715">
          <cell r="F715" t="str">
            <v>4100000008Custom2TopCustom3Top[ICP Top]</v>
          </cell>
          <cell r="G715" t="str">
            <v>Total Expenses</v>
          </cell>
          <cell r="H715">
            <v>0</v>
          </cell>
          <cell r="I715">
            <v>0</v>
          </cell>
          <cell r="J715">
            <v>9.3132257461547901E-9</v>
          </cell>
        </row>
        <row r="716">
          <cell r="F716" t="str">
            <v>4110000008Custom2TopCustom3Top[ICP Top]</v>
          </cell>
          <cell r="G716" t="str">
            <v>Raw Materials and Consumables</v>
          </cell>
          <cell r="H716">
            <v>0</v>
          </cell>
          <cell r="I716">
            <v>0</v>
          </cell>
          <cell r="J716">
            <v>13210265.24</v>
          </cell>
        </row>
        <row r="717">
          <cell r="F717" t="str">
            <v>4111000000Custom2TopCustom3Top[ICP Top]</v>
          </cell>
          <cell r="G717" t="str">
            <v>Purchase of finished, semi-finished steel and other products</v>
          </cell>
          <cell r="H717">
            <v>0</v>
          </cell>
          <cell r="I717">
            <v>0</v>
          </cell>
          <cell r="J717">
            <v>822986906.91999996</v>
          </cell>
        </row>
        <row r="718">
          <cell r="F718" t="str">
            <v>4112000000Custom2TopCustom3Top[ICP Top]</v>
          </cell>
          <cell r="G718" t="str">
            <v>Raw Materials Consumed</v>
          </cell>
          <cell r="H718">
            <v>0</v>
          </cell>
          <cell r="I718">
            <v>0</v>
          </cell>
          <cell r="J718">
            <v>-809776641.67999995</v>
          </cell>
        </row>
        <row r="719">
          <cell r="F719" t="str">
            <v>4120000000Custom2TopCustom3Top[ICP Top]</v>
          </cell>
          <cell r="G719" t="str">
            <v>Changes in stock of finished, semi-finished products and WIP</v>
          </cell>
          <cell r="H719">
            <v>0</v>
          </cell>
          <cell r="I719">
            <v>0</v>
          </cell>
          <cell r="J719">
            <v>-13210265.24</v>
          </cell>
        </row>
        <row r="720">
          <cell r="F720" t="str">
            <v>4160000008Custom2TopCustom3Top[ICP Top]</v>
          </cell>
          <cell r="G720" t="str">
            <v>Employment Costs (incl staff welfare)</v>
          </cell>
          <cell r="H720">
            <v>0</v>
          </cell>
          <cell r="I720">
            <v>0</v>
          </cell>
          <cell r="J720">
            <v>0</v>
          </cell>
        </row>
        <row r="721">
          <cell r="F721" t="str">
            <v>4161000008Custom2TopCustom3Top[ICP Top]</v>
          </cell>
          <cell r="G721" t="str">
            <v>Total wages and salaries</v>
          </cell>
          <cell r="H721">
            <v>0</v>
          </cell>
          <cell r="I721">
            <v>0</v>
          </cell>
          <cell r="J721">
            <v>0</v>
          </cell>
        </row>
        <row r="722">
          <cell r="F722" t="str">
            <v>4161000000Custom2TopCustom3Top[ICP Top]</v>
          </cell>
          <cell r="G722" t="str">
            <v>Wages and Salaries, including Bonus</v>
          </cell>
          <cell r="H722">
            <v>0</v>
          </cell>
          <cell r="I722">
            <v>0</v>
          </cell>
          <cell r="J722">
            <v>0</v>
          </cell>
        </row>
        <row r="723">
          <cell r="F723" t="str">
            <v>4163000000Custom2TopCustom3Top[ICP Top]</v>
          </cell>
          <cell r="G723" t="str">
            <v>Employee Separation Compensation</v>
          </cell>
          <cell r="H723">
            <v>0</v>
          </cell>
          <cell r="I723">
            <v>0</v>
          </cell>
          <cell r="J723">
            <v>0</v>
          </cell>
        </row>
        <row r="724">
          <cell r="F724" t="str">
            <v>4164000000Custom2TopCustom3Top[ICP Top]</v>
          </cell>
          <cell r="G724" t="str">
            <v>Other restructuring and redundancy costs</v>
          </cell>
          <cell r="H724">
            <v>0</v>
          </cell>
          <cell r="I724">
            <v>0</v>
          </cell>
          <cell r="J724">
            <v>0</v>
          </cell>
        </row>
        <row r="725">
          <cell r="F725" t="str">
            <v>4162000000Custom2TopCustom3Top[ICP Top]</v>
          </cell>
          <cell r="G725" t="str">
            <v>Contribution to providend and other funds</v>
          </cell>
          <cell r="H725">
            <v>0</v>
          </cell>
          <cell r="I725">
            <v>0</v>
          </cell>
          <cell r="J725">
            <v>0</v>
          </cell>
        </row>
        <row r="726">
          <cell r="F726" t="str">
            <v>4181814000Custom2TopCustom3Top[ICP Top]</v>
          </cell>
          <cell r="G726" t="str">
            <v>Staff welfare expenses</v>
          </cell>
          <cell r="H726">
            <v>0</v>
          </cell>
          <cell r="I726">
            <v>0</v>
          </cell>
          <cell r="J726">
            <v>0</v>
          </cell>
        </row>
        <row r="727">
          <cell r="F727" t="str">
            <v>4320000008Custom2TopCustom3Top[ICP Top]</v>
          </cell>
          <cell r="G727" t="str">
            <v>Finance Cost</v>
          </cell>
          <cell r="H727">
            <v>0</v>
          </cell>
          <cell r="I727">
            <v>0</v>
          </cell>
          <cell r="J727">
            <v>0</v>
          </cell>
        </row>
        <row r="728">
          <cell r="F728" t="str">
            <v>4321000008Custom2TopCustom3Top[ICP Top]</v>
          </cell>
          <cell r="G728" t="str">
            <v>Total Interest Expense</v>
          </cell>
          <cell r="H728">
            <v>0</v>
          </cell>
          <cell r="I728">
            <v>0</v>
          </cell>
          <cell r="J728">
            <v>0</v>
          </cell>
        </row>
        <row r="729">
          <cell r="F729" t="str">
            <v>4321010000Custom2TopCustom3Top[ICP Top]</v>
          </cell>
          <cell r="G729" t="str">
            <v>Interest Expense - Debentures and Fixed Loans</v>
          </cell>
          <cell r="H729">
            <v>0</v>
          </cell>
          <cell r="I729">
            <v>0</v>
          </cell>
          <cell r="J729">
            <v>0</v>
          </cell>
        </row>
        <row r="730">
          <cell r="F730" t="str">
            <v>4321020000Custom2TopCustom3Top[ICP Top]</v>
          </cell>
          <cell r="G730" t="str">
            <v>Interest Expense - Others</v>
          </cell>
          <cell r="H730">
            <v>0</v>
          </cell>
          <cell r="I730">
            <v>0</v>
          </cell>
          <cell r="J730">
            <v>0</v>
          </cell>
        </row>
        <row r="731">
          <cell r="F731" t="str">
            <v>4321060000Custom2TopCustom3Top[ICP Top]</v>
          </cell>
          <cell r="G731" t="str">
            <v>Foreign exchange gains (loss) (part of finance cost)</v>
          </cell>
          <cell r="H731">
            <v>0</v>
          </cell>
          <cell r="I731">
            <v>0</v>
          </cell>
          <cell r="J731">
            <v>0</v>
          </cell>
        </row>
        <row r="732">
          <cell r="F732" t="str">
            <v>4321030008Custom2TopCustom3Top[ICP Top]</v>
          </cell>
          <cell r="G732" t="str">
            <v>Total finance charges on finance leases</v>
          </cell>
          <cell r="H732">
            <v>0</v>
          </cell>
          <cell r="I732">
            <v>0</v>
          </cell>
          <cell r="J732">
            <v>0</v>
          </cell>
        </row>
        <row r="733">
          <cell r="F733" t="str">
            <v>4321030000Custom2TopCustom3Top[ICP Top]</v>
          </cell>
          <cell r="G733" t="str">
            <v>Finance Charges - Finance Leases</v>
          </cell>
          <cell r="H733">
            <v>0</v>
          </cell>
          <cell r="I733">
            <v>0</v>
          </cell>
          <cell r="J733">
            <v>0</v>
          </cell>
        </row>
        <row r="734">
          <cell r="F734" t="str">
            <v>4321040000Custom2TopCustom3Top[ICP Top]</v>
          </cell>
          <cell r="G734" t="str">
            <v>Finance Charges - IFRIC4 Leases</v>
          </cell>
          <cell r="H734">
            <v>0</v>
          </cell>
          <cell r="I734">
            <v>0</v>
          </cell>
          <cell r="J734">
            <v>0</v>
          </cell>
        </row>
        <row r="735">
          <cell r="F735" t="str">
            <v>4321050000Custom2TopCustom3Top[ICP Top]</v>
          </cell>
          <cell r="G735" t="str">
            <v>Preference Dividend Expense</v>
          </cell>
          <cell r="H735">
            <v>0</v>
          </cell>
          <cell r="I735">
            <v>0</v>
          </cell>
          <cell r="J735">
            <v>0</v>
          </cell>
        </row>
        <row r="736">
          <cell r="F736" t="str">
            <v>4322000000Custom2TopCustom3Top[ICP Top]</v>
          </cell>
          <cell r="G736" t="str">
            <v>Interest Capitalised</v>
          </cell>
          <cell r="H736">
            <v>0</v>
          </cell>
          <cell r="I736">
            <v>0</v>
          </cell>
          <cell r="J736">
            <v>0</v>
          </cell>
        </row>
        <row r="737">
          <cell r="F737" t="str">
            <v>4170000008Custom2TopCustom3Top[ICP Top]</v>
          </cell>
          <cell r="G737" t="str">
            <v>Depreciation and Amortisation (Net of Grants)</v>
          </cell>
          <cell r="H737">
            <v>0</v>
          </cell>
          <cell r="I737">
            <v>0</v>
          </cell>
          <cell r="J737">
            <v>0</v>
          </cell>
        </row>
        <row r="738">
          <cell r="F738" t="str">
            <v>4171000000Custom2TopCustom3Top[ICP Top]</v>
          </cell>
          <cell r="G738" t="str">
            <v>Depreciation and Amortisation</v>
          </cell>
          <cell r="H738">
            <v>0</v>
          </cell>
          <cell r="I738">
            <v>0</v>
          </cell>
          <cell r="J738">
            <v>0</v>
          </cell>
        </row>
        <row r="739">
          <cell r="F739" t="str">
            <v>4172000000Custom2TopCustom3Top[ICP Top]</v>
          </cell>
          <cell r="G739" t="str">
            <v>Normal Release of Grant relating to assets</v>
          </cell>
          <cell r="H739">
            <v>0</v>
          </cell>
          <cell r="I739">
            <v>0</v>
          </cell>
          <cell r="J739">
            <v>0</v>
          </cell>
        </row>
        <row r="740">
          <cell r="F740" t="str">
            <v>4173000000Custom2TopCustom3Top[ICP Top]</v>
          </cell>
          <cell r="G740" t="str">
            <v>Accelerated Release of Grant relating to assets</v>
          </cell>
          <cell r="H740">
            <v>0</v>
          </cell>
          <cell r="I740">
            <v>0</v>
          </cell>
          <cell r="J740">
            <v>0</v>
          </cell>
        </row>
        <row r="741">
          <cell r="F741" t="str">
            <v>4180000008Custom2TopCustom3Top[ICP Top]</v>
          </cell>
          <cell r="G741" t="str">
            <v>Total Other Expenditure</v>
          </cell>
          <cell r="H741">
            <v>0</v>
          </cell>
          <cell r="I741">
            <v>0</v>
          </cell>
          <cell r="J741">
            <v>0</v>
          </cell>
        </row>
        <row r="742">
          <cell r="F742" t="str">
            <v>4140000008Custom2TopCustom3Top[ICP Top]</v>
          </cell>
          <cell r="G742" t="str">
            <v>Maintenance costs</v>
          </cell>
          <cell r="H742">
            <v>0</v>
          </cell>
          <cell r="I742">
            <v>0</v>
          </cell>
          <cell r="J742">
            <v>0</v>
          </cell>
        </row>
        <row r="743">
          <cell r="F743" t="str">
            <v>4141000000Custom2TopCustom3Top[ICP Top]</v>
          </cell>
          <cell r="G743" t="str">
            <v>Stores and spares consumed</v>
          </cell>
          <cell r="H743">
            <v>0</v>
          </cell>
          <cell r="I743">
            <v>0</v>
          </cell>
          <cell r="J743">
            <v>0</v>
          </cell>
        </row>
        <row r="744">
          <cell r="F744" t="str">
            <v>4142000000Custom2TopCustom3Top[ICP Top]</v>
          </cell>
          <cell r="G744" t="str">
            <v>Repairs to Machinery</v>
          </cell>
          <cell r="H744">
            <v>0</v>
          </cell>
          <cell r="I744">
            <v>0</v>
          </cell>
          <cell r="J744">
            <v>0</v>
          </cell>
        </row>
        <row r="745">
          <cell r="F745" t="str">
            <v>4143000000Custom2TopCustom3Top[ICP Top]</v>
          </cell>
          <cell r="G745" t="str">
            <v>Repairs to Buildings</v>
          </cell>
          <cell r="H745">
            <v>0</v>
          </cell>
          <cell r="I745">
            <v>0</v>
          </cell>
          <cell r="J745">
            <v>0</v>
          </cell>
        </row>
        <row r="746">
          <cell r="F746" t="str">
            <v>4144000000Custom2TopCustom3Top[ICP Top]</v>
          </cell>
          <cell r="G746" t="str">
            <v>Relining Expenses</v>
          </cell>
          <cell r="H746">
            <v>0</v>
          </cell>
          <cell r="I746">
            <v>0</v>
          </cell>
          <cell r="J746">
            <v>0</v>
          </cell>
        </row>
        <row r="747">
          <cell r="F747" t="str">
            <v>4151100000Custom2TopCustom3Top[ICP Top]</v>
          </cell>
          <cell r="G747" t="str">
            <v>Fuel oil consumed</v>
          </cell>
          <cell r="H747">
            <v>0</v>
          </cell>
          <cell r="I747">
            <v>0</v>
          </cell>
          <cell r="J747">
            <v>0</v>
          </cell>
        </row>
        <row r="748">
          <cell r="F748" t="str">
            <v>4151200000Custom2TopCustom3Top[ICP Top]</v>
          </cell>
          <cell r="G748" t="str">
            <v>Purchase of Power</v>
          </cell>
          <cell r="H748">
            <v>0</v>
          </cell>
          <cell r="I748">
            <v>0</v>
          </cell>
          <cell r="J748">
            <v>0</v>
          </cell>
        </row>
        <row r="749">
          <cell r="F749" t="str">
            <v>4152000000Custom2TopCustom3Top[ICP Top]</v>
          </cell>
          <cell r="G749" t="str">
            <v>Conversion Charges</v>
          </cell>
          <cell r="H749">
            <v>0</v>
          </cell>
          <cell r="I749">
            <v>0</v>
          </cell>
          <cell r="J749">
            <v>0</v>
          </cell>
        </row>
        <row r="750">
          <cell r="F750" t="str">
            <v>4153000000Custom2TopCustom3Top[ICP Top]</v>
          </cell>
          <cell r="G750" t="str">
            <v>Freight and Handling</v>
          </cell>
          <cell r="H750">
            <v>0</v>
          </cell>
          <cell r="I750">
            <v>0</v>
          </cell>
          <cell r="J750">
            <v>0</v>
          </cell>
        </row>
        <row r="751">
          <cell r="F751" t="str">
            <v>4181000000Custom2TopCustom3Top[ICP Top]</v>
          </cell>
          <cell r="G751" t="str">
            <v>Rent</v>
          </cell>
          <cell r="H751">
            <v>0</v>
          </cell>
          <cell r="I751">
            <v>0</v>
          </cell>
          <cell r="J751">
            <v>0</v>
          </cell>
        </row>
        <row r="752">
          <cell r="F752" t="str">
            <v>4181100000Custom2TopCustom3Top[ICP Top]</v>
          </cell>
          <cell r="G752" t="str">
            <v>Royalty</v>
          </cell>
          <cell r="H752">
            <v>0</v>
          </cell>
          <cell r="I752">
            <v>0</v>
          </cell>
          <cell r="J752">
            <v>0</v>
          </cell>
        </row>
        <row r="753">
          <cell r="F753" t="str">
            <v>4181200000Custom2TopCustom3Top[ICP Top]</v>
          </cell>
          <cell r="G753" t="str">
            <v>Rates &amp; taxes</v>
          </cell>
          <cell r="H753">
            <v>0</v>
          </cell>
          <cell r="I753">
            <v>0</v>
          </cell>
          <cell r="J753">
            <v>0</v>
          </cell>
        </row>
        <row r="754">
          <cell r="F754" t="str">
            <v>4181300000Custom2TopCustom3Top[ICP Top]</v>
          </cell>
          <cell r="G754" t="str">
            <v>Insurance charges</v>
          </cell>
          <cell r="H754">
            <v>0</v>
          </cell>
          <cell r="I754">
            <v>0</v>
          </cell>
          <cell r="J754">
            <v>0</v>
          </cell>
        </row>
        <row r="755">
          <cell r="F755" t="str">
            <v>4181400000Custom2TopCustom3Top[ICP Top]</v>
          </cell>
          <cell r="G755" t="str">
            <v>Commission, discounts and rebates</v>
          </cell>
          <cell r="H755">
            <v>0</v>
          </cell>
          <cell r="I755">
            <v>0</v>
          </cell>
          <cell r="J755">
            <v>0</v>
          </cell>
        </row>
        <row r="756">
          <cell r="F756" t="str">
            <v>4181500000Custom2TopCustom3Top[ICP Top]</v>
          </cell>
          <cell r="G756" t="str">
            <v>Provision for wealth tax</v>
          </cell>
          <cell r="H756">
            <v>0</v>
          </cell>
          <cell r="I756">
            <v>0</v>
          </cell>
          <cell r="J756">
            <v>0</v>
          </cell>
        </row>
        <row r="757">
          <cell r="F757" t="str">
            <v>4181600000Custom2TopCustom3Top[ICP Top]</v>
          </cell>
          <cell r="G757" t="str">
            <v>Provision for doubtful debts and advances</v>
          </cell>
          <cell r="H757">
            <v>0</v>
          </cell>
          <cell r="I757">
            <v>0</v>
          </cell>
          <cell r="J757">
            <v>0</v>
          </cell>
        </row>
        <row r="758">
          <cell r="F758" t="str">
            <v>4181700000Custom2TopCustom3Top[ICP Top]</v>
          </cell>
          <cell r="G758" t="str">
            <v>Excise duty</v>
          </cell>
          <cell r="H758">
            <v>0</v>
          </cell>
          <cell r="I758">
            <v>0</v>
          </cell>
          <cell r="J758">
            <v>0</v>
          </cell>
        </row>
        <row r="759">
          <cell r="F759" t="str">
            <v>4182000000Custom2TopCustom3Top[ICP Top]</v>
          </cell>
          <cell r="G759" t="str">
            <v>Adjustments relating to previous years (Net)</v>
          </cell>
          <cell r="H759">
            <v>0</v>
          </cell>
          <cell r="I759">
            <v>0</v>
          </cell>
          <cell r="J759">
            <v>0</v>
          </cell>
        </row>
        <row r="760">
          <cell r="F760" t="str">
            <v>4181800008Custom2TopCustom3Top[ICP Top]</v>
          </cell>
          <cell r="G760" t="str">
            <v>Other Expenditure</v>
          </cell>
          <cell r="H760">
            <v>0</v>
          </cell>
          <cell r="I760">
            <v>0</v>
          </cell>
          <cell r="J760">
            <v>0</v>
          </cell>
        </row>
        <row r="761">
          <cell r="F761" t="str">
            <v>4280000000Custom2TopCustom3Top[ICP Top]</v>
          </cell>
          <cell r="G761" t="str">
            <v>Provision for diminution of Investments</v>
          </cell>
          <cell r="H761">
            <v>0</v>
          </cell>
          <cell r="I761">
            <v>0</v>
          </cell>
          <cell r="J761">
            <v>0</v>
          </cell>
        </row>
        <row r="762">
          <cell r="F762" t="str">
            <v>4181817000Custom2TopCustom3Top[ICP Top]</v>
          </cell>
          <cell r="G762" t="str">
            <v>Provision for impairment losses on fixed assets</v>
          </cell>
          <cell r="H762">
            <v>0</v>
          </cell>
          <cell r="I762">
            <v>0</v>
          </cell>
          <cell r="J762">
            <v>0</v>
          </cell>
        </row>
        <row r="763">
          <cell r="F763" t="str">
            <v>4181818000Custom2TopCustom3Top[ICP Top]</v>
          </cell>
          <cell r="G763" t="str">
            <v>Provision for losses of subsidiaries</v>
          </cell>
          <cell r="H763">
            <v>0</v>
          </cell>
          <cell r="I763">
            <v>0</v>
          </cell>
          <cell r="J763">
            <v>0</v>
          </cell>
        </row>
        <row r="764">
          <cell r="F764" t="str">
            <v>4250000008Custom2TopCustom3Top[ICP Top]</v>
          </cell>
          <cell r="G764" t="str">
            <v>FV Changes on non-derivative FA/FL</v>
          </cell>
          <cell r="H764">
            <v>0</v>
          </cell>
          <cell r="I764">
            <v>0</v>
          </cell>
          <cell r="J764">
            <v>0</v>
          </cell>
        </row>
        <row r="765">
          <cell r="F765" t="str">
            <v>4251000000Custom2TopCustom3Top[ICP Top]</v>
          </cell>
          <cell r="G765" t="str">
            <v>Foreign exchange gains (loss) (other than finance cost)</v>
          </cell>
          <cell r="H765">
            <v>0</v>
          </cell>
          <cell r="I765">
            <v>0</v>
          </cell>
          <cell r="J765">
            <v>0</v>
          </cell>
        </row>
        <row r="766">
          <cell r="F766" t="str">
            <v>4251100000Custom2TopCustom3Top[ICP Top]</v>
          </cell>
          <cell r="G766" t="str">
            <v>FV Gain/(Loss) of FA/FL designated as FVTPL/HFT</v>
          </cell>
          <cell r="H766">
            <v>0</v>
          </cell>
          <cell r="I766">
            <v>0</v>
          </cell>
          <cell r="J766">
            <v>0</v>
          </cell>
        </row>
        <row r="767">
          <cell r="F767" t="str">
            <v>4251200000Custom2TopCustom3Top[ICP Top]</v>
          </cell>
          <cell r="G767" t="str">
            <v>Other FV changes</v>
          </cell>
          <cell r="H767">
            <v>0</v>
          </cell>
          <cell r="I767">
            <v>0</v>
          </cell>
          <cell r="J767">
            <v>0</v>
          </cell>
        </row>
        <row r="768">
          <cell r="F768" t="str">
            <v>4260000008Custom2TopCustom3Top[ICP Top]</v>
          </cell>
          <cell r="G768" t="str">
            <v>FV Changes on derivative FA/FL (excl gains on cancellation)</v>
          </cell>
          <cell r="H768">
            <v>0</v>
          </cell>
          <cell r="I768">
            <v>0</v>
          </cell>
          <cell r="J768">
            <v>0</v>
          </cell>
        </row>
        <row r="769">
          <cell r="F769" t="str">
            <v>4261000000Custom2TopCustom3Top[ICP Top]</v>
          </cell>
          <cell r="G769" t="str">
            <v>Difference in Derivatives (MTM)</v>
          </cell>
          <cell r="H769">
            <v>0</v>
          </cell>
          <cell r="I769">
            <v>0</v>
          </cell>
          <cell r="J769">
            <v>0</v>
          </cell>
        </row>
        <row r="770">
          <cell r="F770" t="str">
            <v>4261100000Custom2TopCustom3Top[ICP Top]</v>
          </cell>
          <cell r="G770" t="str">
            <v>Discount / (Premium) on FCF (AS11)</v>
          </cell>
          <cell r="H770">
            <v>0</v>
          </cell>
          <cell r="I770">
            <v>0</v>
          </cell>
          <cell r="J770">
            <v>0</v>
          </cell>
        </row>
        <row r="771">
          <cell r="F771" t="str">
            <v>4181810008Custom2TopCustom3Top[ICP Top]</v>
          </cell>
          <cell r="G771" t="str">
            <v>Auditors remuneration and out of pocket expenses</v>
          </cell>
          <cell r="H771">
            <v>0</v>
          </cell>
          <cell r="I771">
            <v>0</v>
          </cell>
          <cell r="J771">
            <v>0</v>
          </cell>
        </row>
        <row r="772">
          <cell r="F772" t="str">
            <v>4181810000Custom2TopCustom3Top[ICP Top]</v>
          </cell>
          <cell r="G772" t="str">
            <v>Auditors remuneration</v>
          </cell>
          <cell r="H772">
            <v>0</v>
          </cell>
          <cell r="I772">
            <v>0</v>
          </cell>
          <cell r="J772">
            <v>0</v>
          </cell>
        </row>
        <row r="773">
          <cell r="F773" t="str">
            <v>4181810000Custom2TopAUD01[ICP Top]</v>
          </cell>
          <cell r="G773" t="str">
            <v>As Auditors</v>
          </cell>
          <cell r="H773">
            <v>0</v>
          </cell>
          <cell r="I773">
            <v>0</v>
          </cell>
          <cell r="J773">
            <v>0</v>
          </cell>
        </row>
        <row r="774">
          <cell r="F774" t="str">
            <v>4181810000Custom2TopAUD02[ICP Top]</v>
          </cell>
          <cell r="G774" t="str">
            <v>For Taxation matters</v>
          </cell>
          <cell r="H774">
            <v>0</v>
          </cell>
          <cell r="I774">
            <v>0</v>
          </cell>
          <cell r="J774">
            <v>0</v>
          </cell>
        </row>
        <row r="775">
          <cell r="F775" t="str">
            <v>4181810000Custom2TopAUD03[ICP Top]</v>
          </cell>
          <cell r="G775" t="str">
            <v>For Company Law matters</v>
          </cell>
          <cell r="H775">
            <v>0</v>
          </cell>
          <cell r="I775">
            <v>0</v>
          </cell>
          <cell r="J775">
            <v>0</v>
          </cell>
        </row>
        <row r="776">
          <cell r="F776" t="str">
            <v>4181810000Custom2TopAUD04[ICP Top]</v>
          </cell>
          <cell r="G776" t="str">
            <v>For Management Services</v>
          </cell>
          <cell r="H776">
            <v>0</v>
          </cell>
          <cell r="I776">
            <v>0</v>
          </cell>
          <cell r="J776">
            <v>0</v>
          </cell>
        </row>
        <row r="777">
          <cell r="F777" t="str">
            <v>4181810000Custom2TopAUD05[ICP Top]</v>
          </cell>
          <cell r="G777" t="str">
            <v>For Other services</v>
          </cell>
          <cell r="H777">
            <v>0</v>
          </cell>
          <cell r="I777">
            <v>0</v>
          </cell>
          <cell r="J777">
            <v>0</v>
          </cell>
        </row>
        <row r="778">
          <cell r="F778" t="str">
            <v>4181811000Custom2TopCustom3Top[ICP Top]</v>
          </cell>
          <cell r="G778" t="str">
            <v>Auditors out-of-pocket expenses</v>
          </cell>
          <cell r="H778">
            <v>0</v>
          </cell>
          <cell r="I778">
            <v>0</v>
          </cell>
          <cell r="J778">
            <v>0</v>
          </cell>
        </row>
        <row r="779">
          <cell r="F779" t="str">
            <v>4181812000Custom2TopCustom3Top[ICP Top]</v>
          </cell>
          <cell r="G779" t="str">
            <v>Legal and other professional costs</v>
          </cell>
          <cell r="H779">
            <v>0</v>
          </cell>
          <cell r="I779">
            <v>0</v>
          </cell>
          <cell r="J779">
            <v>0</v>
          </cell>
        </row>
        <row r="780">
          <cell r="F780" t="str">
            <v>4181813000Custom2TopCustom3Top[ICP Top]</v>
          </cell>
          <cell r="G780" t="str">
            <v>Advertisement, Promotion &amp; Selling Expenses</v>
          </cell>
          <cell r="H780">
            <v>0</v>
          </cell>
          <cell r="I780">
            <v>0</v>
          </cell>
          <cell r="J780">
            <v>0</v>
          </cell>
        </row>
        <row r="781">
          <cell r="F781" t="str">
            <v>4181815000Custom2TopCustom3Top[ICP Top]</v>
          </cell>
          <cell r="G781" t="str">
            <v>Travelling Expenses</v>
          </cell>
          <cell r="H781">
            <v>0</v>
          </cell>
          <cell r="I781">
            <v>0</v>
          </cell>
          <cell r="J781">
            <v>0</v>
          </cell>
        </row>
        <row r="782">
          <cell r="F782" t="str">
            <v>4181816000Custom2TopCustom3Top[ICP Top]</v>
          </cell>
          <cell r="G782" t="str">
            <v>Rationalisation costs</v>
          </cell>
          <cell r="H782">
            <v>0</v>
          </cell>
          <cell r="I782">
            <v>0</v>
          </cell>
          <cell r="J782">
            <v>0</v>
          </cell>
        </row>
        <row r="783">
          <cell r="F783" t="str">
            <v>4181820000Custom2TopCustom3Top[ICP Top]</v>
          </cell>
          <cell r="G783" t="str">
            <v>Amortisation of loan issue expenses</v>
          </cell>
          <cell r="H783">
            <v>0</v>
          </cell>
          <cell r="I783">
            <v>0</v>
          </cell>
          <cell r="J783">
            <v>0</v>
          </cell>
        </row>
        <row r="784">
          <cell r="F784" t="str">
            <v>4181819000Custom2TopCustom3Top[ICP Top]</v>
          </cell>
          <cell r="G784" t="str">
            <v>Other General Expenses</v>
          </cell>
          <cell r="H784">
            <v>0</v>
          </cell>
          <cell r="I784">
            <v>0</v>
          </cell>
          <cell r="J784">
            <v>0</v>
          </cell>
        </row>
        <row r="785">
          <cell r="F785" t="str">
            <v>4130000000Custom2TopCustom3Top[ICP Top]</v>
          </cell>
          <cell r="G785" t="str">
            <v>Exp (other than interest) trfd to capital &amp; other acct</v>
          </cell>
          <cell r="H785">
            <v>0</v>
          </cell>
          <cell r="I785">
            <v>0</v>
          </cell>
          <cell r="J785">
            <v>0</v>
          </cell>
        </row>
        <row r="786">
          <cell r="F786" t="str">
            <v>4189000008Custom2TopCustom3Top[ICP Top]</v>
          </cell>
          <cell r="G786" t="str">
            <v>Exceptional Items</v>
          </cell>
          <cell r="H786">
            <v>0</v>
          </cell>
          <cell r="I786">
            <v>0</v>
          </cell>
          <cell r="J786">
            <v>0</v>
          </cell>
        </row>
        <row r="787">
          <cell r="F787" t="str">
            <v>4189011000Custom2TopCustom3Top[ICP Top]</v>
          </cell>
          <cell r="G787" t="str">
            <v>Exceptional Item #1</v>
          </cell>
          <cell r="H787">
            <v>0</v>
          </cell>
          <cell r="I787">
            <v>0</v>
          </cell>
          <cell r="J787">
            <v>0</v>
          </cell>
        </row>
        <row r="788">
          <cell r="F788" t="str">
            <v>4189012000Custom2TopCustom3Top[ICP Top]</v>
          </cell>
          <cell r="G788" t="str">
            <v>Exceptional Item #2</v>
          </cell>
          <cell r="H788">
            <v>0</v>
          </cell>
          <cell r="I788">
            <v>0</v>
          </cell>
          <cell r="J788">
            <v>0</v>
          </cell>
        </row>
        <row r="789">
          <cell r="F789" t="str">
            <v>4189013000Custom2TopCustom3Top[ICP Top]</v>
          </cell>
          <cell r="G789" t="str">
            <v>Exceptional Item #3</v>
          </cell>
          <cell r="H789">
            <v>0</v>
          </cell>
          <cell r="I789">
            <v>0</v>
          </cell>
          <cell r="J789">
            <v>0</v>
          </cell>
        </row>
        <row r="790">
          <cell r="F790" t="str">
            <v>4189014000Custom2TopCustom3Top[ICP Top]</v>
          </cell>
          <cell r="G790" t="str">
            <v>Exceptional Item #4</v>
          </cell>
          <cell r="H790">
            <v>0</v>
          </cell>
          <cell r="I790">
            <v>0</v>
          </cell>
          <cell r="J790">
            <v>0</v>
          </cell>
        </row>
        <row r="791">
          <cell r="F791" t="str">
            <v>4189015000Custom2TopCustom3Top[ICP Top]</v>
          </cell>
          <cell r="G791" t="str">
            <v>Exceptional Item #5</v>
          </cell>
          <cell r="H791">
            <v>0</v>
          </cell>
          <cell r="I791">
            <v>0</v>
          </cell>
          <cell r="J791">
            <v>0</v>
          </cell>
        </row>
        <row r="792">
          <cell r="F792" t="str">
            <v>4400000008Custom2TopCustom3Top[ICP Top]</v>
          </cell>
          <cell r="G792" t="str">
            <v>Taxation - Cont Opns</v>
          </cell>
          <cell r="H792">
            <v>4782200000</v>
          </cell>
          <cell r="I792">
            <v>0</v>
          </cell>
          <cell r="J792">
            <v>0</v>
          </cell>
        </row>
        <row r="793">
          <cell r="F793" t="str">
            <v>4410000008Custom2TopCustom3Top[ICP Top]</v>
          </cell>
          <cell r="G793" t="str">
            <v>Total Current Tax</v>
          </cell>
          <cell r="H793">
            <v>4782200000</v>
          </cell>
          <cell r="I793">
            <v>0</v>
          </cell>
          <cell r="J793">
            <v>0</v>
          </cell>
        </row>
        <row r="794">
          <cell r="F794" t="str">
            <v>4411000000Custom2TopCustom3Top[ICP Top]</v>
          </cell>
          <cell r="G794" t="str">
            <v>Current Tax</v>
          </cell>
          <cell r="H794">
            <v>4782200000</v>
          </cell>
          <cell r="I794">
            <v>0</v>
          </cell>
          <cell r="J794">
            <v>0</v>
          </cell>
        </row>
        <row r="795">
          <cell r="F795" t="str">
            <v>4412000000Custom2TopCustom3Top[ICP Top]</v>
          </cell>
          <cell r="G795" t="str">
            <v>Current Tax relating to previous years</v>
          </cell>
          <cell r="H795">
            <v>0</v>
          </cell>
          <cell r="I795">
            <v>0</v>
          </cell>
          <cell r="J795">
            <v>0</v>
          </cell>
        </row>
        <row r="796">
          <cell r="F796" t="str">
            <v>4420000008Custom2TopCustom3Top[ICP Top]</v>
          </cell>
          <cell r="G796" t="str">
            <v>Total Deferred Tax</v>
          </cell>
          <cell r="H796">
            <v>0</v>
          </cell>
          <cell r="I796">
            <v>0</v>
          </cell>
          <cell r="J796">
            <v>0</v>
          </cell>
        </row>
        <row r="797">
          <cell r="F797" t="str">
            <v>4421000000Custom2TopCustom3Top[ICP Top]</v>
          </cell>
          <cell r="G797" t="str">
            <v>Deferred Tax</v>
          </cell>
          <cell r="H797">
            <v>0</v>
          </cell>
          <cell r="I797">
            <v>0</v>
          </cell>
          <cell r="J797">
            <v>0</v>
          </cell>
        </row>
        <row r="798">
          <cell r="F798" t="str">
            <v>4500000000Custom2TopCustom3Top[ICP Top]</v>
          </cell>
          <cell r="G798" t="str">
            <v>Fringe Benefit Tax</v>
          </cell>
          <cell r="H798">
            <v>0</v>
          </cell>
          <cell r="I798">
            <v>0</v>
          </cell>
          <cell r="J798">
            <v>0</v>
          </cell>
        </row>
        <row r="799">
          <cell r="F799" t="str">
            <v>5120000008Custom2TopCustom3Top[ICP Top]</v>
          </cell>
          <cell r="G799" t="str">
            <v>Net Result - Disc Opns</v>
          </cell>
          <cell r="H799">
            <v>0</v>
          </cell>
          <cell r="I799">
            <v>0</v>
          </cell>
          <cell r="J799">
            <v>0</v>
          </cell>
        </row>
        <row r="800">
          <cell r="F800" t="str">
            <v>5121000008Custom2TopCustom3Top[ICP Top]</v>
          </cell>
          <cell r="G800" t="str">
            <v>Profit/(Loss) after tax - Disc Opns</v>
          </cell>
          <cell r="H800">
            <v>0</v>
          </cell>
          <cell r="I800">
            <v>0</v>
          </cell>
          <cell r="J800">
            <v>0</v>
          </cell>
        </row>
        <row r="801">
          <cell r="F801" t="str">
            <v>5121010008Custom2TopCustom3Top[ICP Top]</v>
          </cell>
          <cell r="G801" t="str">
            <v>Profit/(Loss) before tax - Disc Opns</v>
          </cell>
          <cell r="H801">
            <v>0</v>
          </cell>
          <cell r="I801">
            <v>0</v>
          </cell>
          <cell r="J801">
            <v>0</v>
          </cell>
        </row>
        <row r="802">
          <cell r="F802" t="str">
            <v>5121010108Custom2TopCustom3Top[ICP Top]</v>
          </cell>
          <cell r="G802" t="str">
            <v>Profit/(Loss) before finance cost - Disc Opns</v>
          </cell>
          <cell r="H802">
            <v>0</v>
          </cell>
          <cell r="I802">
            <v>0</v>
          </cell>
          <cell r="J802">
            <v>0</v>
          </cell>
        </row>
        <row r="803">
          <cell r="F803" t="str">
            <v>3900000000Custom2TopCustom3Top[ICP Top]</v>
          </cell>
          <cell r="G803" t="str">
            <v>Revenue - Disc Opns</v>
          </cell>
          <cell r="H803">
            <v>0</v>
          </cell>
          <cell r="I803">
            <v>0</v>
          </cell>
          <cell r="J803">
            <v>0</v>
          </cell>
        </row>
        <row r="804">
          <cell r="F804" t="str">
            <v>3900000000PRODUCTSCustom3Top[ICP Top]</v>
          </cell>
          <cell r="G804" t="str">
            <v>Sale of Products</v>
          </cell>
          <cell r="H804">
            <v>0</v>
          </cell>
          <cell r="I804">
            <v>0</v>
          </cell>
          <cell r="J804">
            <v>0</v>
          </cell>
        </row>
        <row r="805">
          <cell r="F805" t="str">
            <v>3900000000POWWATCustom3Top[ICP Top]</v>
          </cell>
          <cell r="G805" t="str">
            <v>Sale of Power and Water</v>
          </cell>
          <cell r="H805">
            <v>0</v>
          </cell>
          <cell r="I805">
            <v>0</v>
          </cell>
          <cell r="J805">
            <v>0</v>
          </cell>
        </row>
        <row r="806">
          <cell r="F806" t="str">
            <v>3900000000SERVICESCustom3Top[ICP Top]</v>
          </cell>
          <cell r="G806" t="str">
            <v>Income from town, medical and other services</v>
          </cell>
          <cell r="H806">
            <v>0</v>
          </cell>
          <cell r="I806">
            <v>0</v>
          </cell>
          <cell r="J806">
            <v>0</v>
          </cell>
        </row>
        <row r="807">
          <cell r="F807" t="str">
            <v>3900000000OTHOPINCCustom3Top[ICP Top]</v>
          </cell>
          <cell r="G807" t="str">
            <v>Other operating income</v>
          </cell>
          <cell r="H807">
            <v>0</v>
          </cell>
          <cell r="I807">
            <v>0</v>
          </cell>
          <cell r="J807">
            <v>0</v>
          </cell>
        </row>
        <row r="808">
          <cell r="F808" t="str">
            <v>3900000000EDRECOCustom3Top[ICP Top]</v>
          </cell>
          <cell r="G808" t="str">
            <v>Excise duty recovered on sales</v>
          </cell>
          <cell r="H808">
            <v>0</v>
          </cell>
          <cell r="I808">
            <v>0</v>
          </cell>
          <cell r="J808">
            <v>0</v>
          </cell>
        </row>
        <row r="809">
          <cell r="F809" t="str">
            <v>3910000000Custom2TopCustom3Top[ICP Top]</v>
          </cell>
          <cell r="G809" t="str">
            <v>Other Income - Disc Opns</v>
          </cell>
          <cell r="H809">
            <v>0</v>
          </cell>
          <cell r="I809">
            <v>0</v>
          </cell>
          <cell r="J809">
            <v>0</v>
          </cell>
        </row>
        <row r="810">
          <cell r="F810" t="str">
            <v>4330000000Custom2TopCustom3Top[ICP Top]</v>
          </cell>
          <cell r="G810" t="str">
            <v>Finance Income - Disc Opns</v>
          </cell>
          <cell r="H810">
            <v>0</v>
          </cell>
          <cell r="I810">
            <v>0</v>
          </cell>
          <cell r="J810">
            <v>0</v>
          </cell>
        </row>
        <row r="811">
          <cell r="F811" t="str">
            <v>4190000000Custom2TopCustom3Top[ICP Top]</v>
          </cell>
          <cell r="G811" t="str">
            <v>Expenses - Disc Opns</v>
          </cell>
          <cell r="H811">
            <v>0</v>
          </cell>
          <cell r="I811">
            <v>0</v>
          </cell>
          <cell r="J811">
            <v>0</v>
          </cell>
        </row>
        <row r="812">
          <cell r="F812" t="str">
            <v>4292000000Custom2TopCustom3Top[ICP Top]</v>
          </cell>
          <cell r="G812" t="str">
            <v>P/(L) on WD of Asset Held for Sale to FV - Disc Opns</v>
          </cell>
          <cell r="H812">
            <v>0</v>
          </cell>
          <cell r="I812">
            <v>0</v>
          </cell>
          <cell r="J812">
            <v>0</v>
          </cell>
        </row>
        <row r="813">
          <cell r="F813" t="str">
            <v>4340000000Custom2TopCustom3Top[ICP Top]</v>
          </cell>
          <cell r="G813" t="str">
            <v>Finance Costs - Disc Opns</v>
          </cell>
          <cell r="H813">
            <v>0</v>
          </cell>
          <cell r="I813">
            <v>0</v>
          </cell>
          <cell r="J813">
            <v>0</v>
          </cell>
        </row>
        <row r="814">
          <cell r="F814" t="str">
            <v>4490000000Custom2TopCustom3Top[ICP Top]</v>
          </cell>
          <cell r="G814" t="str">
            <v>Taxation - Disc Opns</v>
          </cell>
          <cell r="H814">
            <v>0</v>
          </cell>
          <cell r="I814">
            <v>0</v>
          </cell>
          <cell r="J814">
            <v>0</v>
          </cell>
        </row>
        <row r="815">
          <cell r="F815" t="str">
            <v>5122000008Custom2TopCustom3Top[ICP Top]</v>
          </cell>
          <cell r="G815" t="str">
            <v>Profit/(Loss) after tax - Disposal of Disc Opns</v>
          </cell>
          <cell r="H815">
            <v>0</v>
          </cell>
          <cell r="I815">
            <v>0</v>
          </cell>
          <cell r="J815">
            <v>0</v>
          </cell>
        </row>
        <row r="816">
          <cell r="F816" t="str">
            <v>4291000000Custom2TopCustom3Top[ICP Top]</v>
          </cell>
          <cell r="G816" t="str">
            <v>P/(L) on Disposal of Disc Opns</v>
          </cell>
          <cell r="H816">
            <v>0</v>
          </cell>
          <cell r="I816">
            <v>0</v>
          </cell>
          <cell r="J816">
            <v>0</v>
          </cell>
        </row>
        <row r="817">
          <cell r="F817" t="str">
            <v>4480000000Custom2TopCustom3Top[ICP Top]</v>
          </cell>
          <cell r="G817" t="str">
            <v>Tax on disposal of Disc Opns</v>
          </cell>
          <cell r="H817">
            <v>0</v>
          </cell>
          <cell r="I817">
            <v>0</v>
          </cell>
          <cell r="J817">
            <v>0</v>
          </cell>
        </row>
        <row r="818">
          <cell r="F818" t="str">
            <v>4800000008Custom2TopCustom3Top[ICP Top]</v>
          </cell>
          <cell r="G818" t="str">
            <v>Share of Result after Tax - JVs/Associates</v>
          </cell>
          <cell r="H818">
            <v>0</v>
          </cell>
          <cell r="I818">
            <v>0</v>
          </cell>
          <cell r="J818">
            <v>0</v>
          </cell>
        </row>
        <row r="819">
          <cell r="F819" t="str">
            <v>4810000000Custom2TopCustom3Top[ICP Top]</v>
          </cell>
          <cell r="G819" t="str">
            <v>Share of Result after Tax - JVs</v>
          </cell>
          <cell r="H819">
            <v>0</v>
          </cell>
          <cell r="I819">
            <v>0</v>
          </cell>
          <cell r="J819">
            <v>0</v>
          </cell>
        </row>
        <row r="820">
          <cell r="F820" t="str">
            <v>4820000000Custom2TopCustom3Top[ICP Top]</v>
          </cell>
          <cell r="G820" t="str">
            <v>Share of Result after Tax - Associates</v>
          </cell>
          <cell r="H820">
            <v>0</v>
          </cell>
          <cell r="I820">
            <v>0</v>
          </cell>
          <cell r="J820">
            <v>0</v>
          </cell>
        </row>
        <row r="821">
          <cell r="F821" t="str">
            <v>4900000008Custom2TopCustom3Top[ICP Top]</v>
          </cell>
          <cell r="G821" t="str">
            <v>Non-controlling Interests</v>
          </cell>
          <cell r="H821">
            <v>0</v>
          </cell>
          <cell r="I821">
            <v>0</v>
          </cell>
          <cell r="J821">
            <v>0</v>
          </cell>
        </row>
        <row r="822">
          <cell r="F822" t="str">
            <v>4910000000Custom2TopCustom3Top[ICP Top]</v>
          </cell>
          <cell r="G822" t="str">
            <v>Non-controlling Interests - Input</v>
          </cell>
          <cell r="H822">
            <v>0</v>
          </cell>
          <cell r="I822">
            <v>0</v>
          </cell>
          <cell r="J822">
            <v>0</v>
          </cell>
        </row>
        <row r="823">
          <cell r="F823" t="str">
            <v>4920000000Custom2TopCustom3Top[ICP Top]</v>
          </cell>
          <cell r="G823" t="str">
            <v>Non-controlling Interests - Cons (Group Finance Only)</v>
          </cell>
          <cell r="H823">
            <v>0</v>
          </cell>
          <cell r="I823">
            <v>0</v>
          </cell>
          <cell r="J823">
            <v>0</v>
          </cell>
        </row>
        <row r="825">
          <cell r="F825" t="str">
            <v>N116020100Custom2TopCustom3Top[ICP Top]</v>
          </cell>
          <cell r="G825" t="str">
            <v>Secured, considered good</v>
          </cell>
          <cell r="H825">
            <v>0</v>
          </cell>
          <cell r="I825">
            <v>0</v>
          </cell>
          <cell r="J825">
            <v>0</v>
          </cell>
        </row>
        <row r="826">
          <cell r="F826" t="str">
            <v>N116020200Custom2TopCustom3Top[ICP Top]</v>
          </cell>
          <cell r="G826" t="str">
            <v>Unsecured, considered good</v>
          </cell>
          <cell r="H826">
            <v>-3608430986.8000002</v>
          </cell>
          <cell r="I826">
            <v>0</v>
          </cell>
          <cell r="J826">
            <v>0</v>
          </cell>
        </row>
        <row r="827">
          <cell r="F827" t="str">
            <v>N116020300Custom2TopCustom3Top[ICP Top]</v>
          </cell>
          <cell r="G827" t="str">
            <v>Doubtful</v>
          </cell>
          <cell r="H827">
            <v>-25000</v>
          </cell>
          <cell r="I827">
            <v>0</v>
          </cell>
          <cell r="J827">
            <v>0</v>
          </cell>
        </row>
        <row r="829">
          <cell r="F829" t="str">
            <v>N116010100Custom2TopCustom3Top[ICP Top]</v>
          </cell>
          <cell r="G829" t="str">
            <v>Secured, considered good</v>
          </cell>
          <cell r="H829">
            <v>0</v>
          </cell>
          <cell r="I829">
            <v>0</v>
          </cell>
          <cell r="J829">
            <v>0</v>
          </cell>
        </row>
        <row r="830">
          <cell r="F830" t="str">
            <v>N116010200Custom2TopCustom3Top[ICP Top]</v>
          </cell>
          <cell r="G830" t="str">
            <v>Unsecured, considered good</v>
          </cell>
          <cell r="H830">
            <v>-5890155448.6599998</v>
          </cell>
          <cell r="I830">
            <v>0</v>
          </cell>
          <cell r="J830">
            <v>0</v>
          </cell>
        </row>
        <row r="831">
          <cell r="F831" t="str">
            <v>N116010300Custom2TopCustom3Top[ICP Top]</v>
          </cell>
          <cell r="G831" t="str">
            <v>Doubtful</v>
          </cell>
          <cell r="H831">
            <v>25000</v>
          </cell>
          <cell r="I831">
            <v>0</v>
          </cell>
          <cell r="J831">
            <v>0</v>
          </cell>
        </row>
        <row r="833">
          <cell r="F833" t="str">
            <v>N117020100Custom2TopCustom3Top[ICP Top]</v>
          </cell>
          <cell r="G833" t="str">
            <v>Secured, considered good</v>
          </cell>
          <cell r="H833">
            <v>0</v>
          </cell>
          <cell r="I833">
            <v>0</v>
          </cell>
          <cell r="J833">
            <v>0</v>
          </cell>
        </row>
        <row r="834">
          <cell r="F834" t="str">
            <v>N117020200Custom2TopCustom3Top[ICP Top]</v>
          </cell>
          <cell r="G834" t="str">
            <v>Unsecured, considered good</v>
          </cell>
          <cell r="H834">
            <v>0</v>
          </cell>
          <cell r="I834">
            <v>0</v>
          </cell>
          <cell r="J834">
            <v>0</v>
          </cell>
        </row>
        <row r="835">
          <cell r="F835" t="str">
            <v>N117020300Custom2TopCustom3Top[ICP Top]</v>
          </cell>
          <cell r="G835" t="str">
            <v>Doubtful</v>
          </cell>
          <cell r="H835">
            <v>0</v>
          </cell>
          <cell r="I835">
            <v>0</v>
          </cell>
          <cell r="J835">
            <v>0</v>
          </cell>
        </row>
        <row r="837">
          <cell r="F837" t="str">
            <v>N117010100Custom2TopCustom3Top[ICP Top]</v>
          </cell>
          <cell r="G837" t="str">
            <v>Secured, considered good</v>
          </cell>
          <cell r="H837">
            <v>0</v>
          </cell>
          <cell r="I837">
            <v>0</v>
          </cell>
          <cell r="J837">
            <v>0</v>
          </cell>
        </row>
        <row r="838">
          <cell r="F838" t="str">
            <v>N117010200Custom2TopCustom3Top[ICP Top]</v>
          </cell>
          <cell r="G838" t="str">
            <v>Unsecured, considered good</v>
          </cell>
          <cell r="H838">
            <v>0</v>
          </cell>
          <cell r="I838">
            <v>0</v>
          </cell>
          <cell r="J838">
            <v>0</v>
          </cell>
        </row>
        <row r="839">
          <cell r="F839" t="str">
            <v>N117010300Custom2TopCustom3Top[ICP Top]</v>
          </cell>
          <cell r="G839" t="str">
            <v>Doubtful</v>
          </cell>
          <cell r="H839">
            <v>0</v>
          </cell>
          <cell r="I839">
            <v>0</v>
          </cell>
          <cell r="J839">
            <v>0</v>
          </cell>
        </row>
        <row r="841">
          <cell r="F841" t="str">
            <v>N112020000Custom2TopCustom3Top[ICP Top]</v>
          </cell>
          <cell r="G841" t="str">
            <v>Raw materials</v>
          </cell>
          <cell r="H841">
            <v>0</v>
          </cell>
          <cell r="I841">
            <v>0</v>
          </cell>
          <cell r="J841">
            <v>0</v>
          </cell>
        </row>
        <row r="842">
          <cell r="F842" t="str">
            <v>N112030000Custom2TopCustom3Top[ICP Top]</v>
          </cell>
          <cell r="G842" t="str">
            <v>Finished and semi-finished goods</v>
          </cell>
          <cell r="H842">
            <v>0</v>
          </cell>
          <cell r="I842">
            <v>0</v>
          </cell>
          <cell r="J842">
            <v>0</v>
          </cell>
        </row>
        <row r="843">
          <cell r="F843" t="str">
            <v>N112040000Custom2TopCustom3Top[ICP Top]</v>
          </cell>
          <cell r="G843" t="str">
            <v>Stock-in-trade of goods acquired for trading</v>
          </cell>
          <cell r="H843">
            <v>0</v>
          </cell>
          <cell r="I843">
            <v>0</v>
          </cell>
          <cell r="J843">
            <v>0</v>
          </cell>
        </row>
        <row r="844">
          <cell r="F844" t="str">
            <v>N112010000Custom2TopCustom3Top[ICP Top]</v>
          </cell>
          <cell r="G844" t="str">
            <v>Stores and spares</v>
          </cell>
          <cell r="H844">
            <v>0</v>
          </cell>
          <cell r="I844">
            <v>0</v>
          </cell>
          <cell r="J844">
            <v>0</v>
          </cell>
        </row>
        <row r="846">
          <cell r="F846" t="str">
            <v>1219800008Custom2TopCustom3Top[ICP Top]</v>
          </cell>
          <cell r="G846" t="str">
            <v>Total Long-term Liabilities</v>
          </cell>
          <cell r="H846">
            <v>4048995282.9899998</v>
          </cell>
          <cell r="I846">
            <v>0</v>
          </cell>
          <cell r="J846">
            <v>0</v>
          </cell>
        </row>
        <row r="847">
          <cell r="F847" t="str">
            <v>1219900008Custom2TopCustom3Top[ICP Top]</v>
          </cell>
          <cell r="G847" t="str">
            <v>Total Long-term Provisions (incl tax prov)</v>
          </cell>
          <cell r="H847">
            <v>0</v>
          </cell>
          <cell r="I847">
            <v>0</v>
          </cell>
          <cell r="J847">
            <v>0</v>
          </cell>
        </row>
        <row r="848">
          <cell r="F848" t="str">
            <v>1229800008Custom2TopCustom3Top[ICP Top]</v>
          </cell>
          <cell r="G848" t="str">
            <v>Total Other current liabilities</v>
          </cell>
          <cell r="H848">
            <v>48461515469.506004</v>
          </cell>
          <cell r="I848">
            <v>0</v>
          </cell>
          <cell r="J848">
            <v>0</v>
          </cell>
        </row>
        <row r="849">
          <cell r="F849" t="str">
            <v>1229900008Custom2TopCustom3Top[ICP Top]</v>
          </cell>
          <cell r="G849" t="str">
            <v>Total Short-term Provisions (incl tax prov)</v>
          </cell>
          <cell r="H849">
            <v>-4717800000</v>
          </cell>
          <cell r="I849">
            <v>0</v>
          </cell>
          <cell r="J849">
            <v>0</v>
          </cell>
        </row>
        <row r="850">
          <cell r="F850" t="str">
            <v>1119800008Custom2TopCustom3Top[ICP Top]</v>
          </cell>
          <cell r="G850" t="str">
            <v>Total Non-current Investments (incl INVP)</v>
          </cell>
          <cell r="H850">
            <v>0</v>
          </cell>
          <cell r="I850">
            <v>0</v>
          </cell>
          <cell r="J850">
            <v>0</v>
          </cell>
        </row>
        <row r="851">
          <cell r="F851" t="str">
            <v>1119900008Custom2TopCustom3Top[ICP Top]</v>
          </cell>
          <cell r="G851" t="str">
            <v>Total Other non-current assets</v>
          </cell>
          <cell r="H851">
            <v>4048995282.9899998</v>
          </cell>
          <cell r="I851">
            <v>0</v>
          </cell>
          <cell r="J851">
            <v>0</v>
          </cell>
        </row>
        <row r="852">
          <cell r="F852" t="str">
            <v>1129900008Custom2TopCustom3Top[ICP Top]</v>
          </cell>
          <cell r="G852" t="str">
            <v>Total Other current assets</v>
          </cell>
          <cell r="H852">
            <v>0</v>
          </cell>
          <cell r="I852">
            <v>0</v>
          </cell>
          <cell r="J852">
            <v>0</v>
          </cell>
        </row>
        <row r="853">
          <cell r="F853" t="str">
            <v>Borrow_Sec_LTCustom2TopCustom3Top[ICP Top]</v>
          </cell>
          <cell r="G853" t="str">
            <v>Secured Borrowings - Long-term</v>
          </cell>
          <cell r="H853">
            <v>-925812400</v>
          </cell>
          <cell r="I853">
            <v>0</v>
          </cell>
          <cell r="J853">
            <v>0</v>
          </cell>
        </row>
        <row r="854">
          <cell r="F854" t="str">
            <v>Borrow_Unsec_LTCustom2TopCustom3Top[ICP Top]</v>
          </cell>
          <cell r="G854" t="str">
            <v>Unsecured Borrowings - Long-term</v>
          </cell>
          <cell r="H854">
            <v>-47534289504.966003</v>
          </cell>
          <cell r="I854">
            <v>0</v>
          </cell>
          <cell r="J854">
            <v>0</v>
          </cell>
        </row>
        <row r="855">
          <cell r="F855" t="str">
            <v>Borrow_Sec_STCustom2TopCustom3Top[ICP Top]</v>
          </cell>
          <cell r="G855" t="str">
            <v>Secured Borrowings - Short-term</v>
          </cell>
          <cell r="H855">
            <v>2465162766.7800002</v>
          </cell>
          <cell r="I855">
            <v>0</v>
          </cell>
          <cell r="J855">
            <v>0</v>
          </cell>
        </row>
        <row r="856">
          <cell r="F856" t="str">
            <v>Borrow_Unsec_STCustom2TopCustom3Top[ICP Top]</v>
          </cell>
          <cell r="G856" t="str">
            <v>Unsecured Borrowings - Short-term</v>
          </cell>
          <cell r="H856">
            <v>0</v>
          </cell>
          <cell r="I856">
            <v>0</v>
          </cell>
          <cell r="J856">
            <v>0</v>
          </cell>
        </row>
        <row r="858">
          <cell r="F858" t="str">
            <v>N114010000Custom2TopINV01[ICP Top]</v>
          </cell>
          <cell r="G858" t="str">
            <v>Non-current Investments in Equity Instruments</v>
          </cell>
          <cell r="H858">
            <v>0</v>
          </cell>
          <cell r="I858">
            <v>0</v>
          </cell>
          <cell r="J858">
            <v>0</v>
          </cell>
        </row>
        <row r="859">
          <cell r="F859" t="str">
            <v>N114010000Custom2TopINV02[ICP Top]</v>
          </cell>
          <cell r="G859" t="str">
            <v>Non-current Investments in Preference Shares</v>
          </cell>
          <cell r="H859">
            <v>0</v>
          </cell>
          <cell r="I859">
            <v>0</v>
          </cell>
          <cell r="J859">
            <v>0</v>
          </cell>
        </row>
        <row r="860">
          <cell r="F860" t="str">
            <v>N114010000Custom2TopINV04[ICP Top]</v>
          </cell>
          <cell r="G860" t="str">
            <v>Non-current Investments in Government or Trust Securities</v>
          </cell>
          <cell r="H860">
            <v>0</v>
          </cell>
          <cell r="I860">
            <v>0</v>
          </cell>
          <cell r="J860">
            <v>0</v>
          </cell>
        </row>
        <row r="861">
          <cell r="F861" t="str">
            <v>N114010000Custom2TopINV03[ICP Top]</v>
          </cell>
          <cell r="G861" t="str">
            <v>Non-current Investments in Debentures and Bonds</v>
          </cell>
          <cell r="H861">
            <v>0</v>
          </cell>
          <cell r="I861">
            <v>0</v>
          </cell>
          <cell r="J861">
            <v>0</v>
          </cell>
        </row>
        <row r="862">
          <cell r="F862" t="str">
            <v>N114010000Custom2TopINV06[ICP Top]</v>
          </cell>
          <cell r="G862" t="str">
            <v>Non-current Investments in Partnership Firms</v>
          </cell>
          <cell r="H862">
            <v>0</v>
          </cell>
          <cell r="I862">
            <v>0</v>
          </cell>
          <cell r="J862">
            <v>0</v>
          </cell>
        </row>
        <row r="863">
          <cell r="F863" t="str">
            <v>N114010000Custom2TopINV05[ICP Top]</v>
          </cell>
          <cell r="G863" t="str">
            <v>Non-current Investments in Mutual Funds</v>
          </cell>
          <cell r="H863">
            <v>0</v>
          </cell>
          <cell r="I863">
            <v>0</v>
          </cell>
          <cell r="J863">
            <v>0</v>
          </cell>
        </row>
        <row r="864">
          <cell r="F864" t="str">
            <v>N114010000Custom2TopINV99[ICP Top]</v>
          </cell>
          <cell r="G864" t="str">
            <v>Other Non-current Investments</v>
          </cell>
          <cell r="H864">
            <v>0</v>
          </cell>
          <cell r="I864">
            <v>0</v>
          </cell>
          <cell r="J864">
            <v>0</v>
          </cell>
        </row>
        <row r="865">
          <cell r="F865" t="str">
            <v>N114020000Custom2TopINV01[ICP Top]</v>
          </cell>
          <cell r="G865" t="str">
            <v>Current Investments in Equity Instruments</v>
          </cell>
          <cell r="H865">
            <v>0</v>
          </cell>
          <cell r="I865">
            <v>0</v>
          </cell>
          <cell r="J865">
            <v>0</v>
          </cell>
        </row>
        <row r="866">
          <cell r="F866" t="str">
            <v>N114020000Custom2TopINV02[ICP Top]</v>
          </cell>
          <cell r="G866" t="str">
            <v>Current Investments in Preference Shares</v>
          </cell>
          <cell r="H866">
            <v>0</v>
          </cell>
          <cell r="I866">
            <v>0</v>
          </cell>
          <cell r="J866">
            <v>0</v>
          </cell>
        </row>
        <row r="867">
          <cell r="F867" t="str">
            <v>N114020000Custom2TopINV04[ICP Top]</v>
          </cell>
          <cell r="G867" t="str">
            <v>Current Investments in Government or Trust Securities</v>
          </cell>
          <cell r="H867">
            <v>0</v>
          </cell>
          <cell r="I867">
            <v>0</v>
          </cell>
          <cell r="J867">
            <v>0</v>
          </cell>
        </row>
        <row r="868">
          <cell r="F868" t="str">
            <v>N114020000Custom2TopINV03[ICP Top]</v>
          </cell>
          <cell r="G868" t="str">
            <v>Current Investments in Debentures and Bonds</v>
          </cell>
          <cell r="H868">
            <v>0</v>
          </cell>
          <cell r="I868">
            <v>0</v>
          </cell>
          <cell r="J868">
            <v>0</v>
          </cell>
        </row>
        <row r="869">
          <cell r="F869" t="str">
            <v>N114020000Custom2TopINV06[ICP Top]</v>
          </cell>
          <cell r="G869" t="str">
            <v>Current Investments in Partnership Firms</v>
          </cell>
          <cell r="H869">
            <v>0</v>
          </cell>
          <cell r="I869">
            <v>0</v>
          </cell>
          <cell r="J869">
            <v>0</v>
          </cell>
        </row>
        <row r="870">
          <cell r="F870" t="str">
            <v>N114020000Custom2TopINV05[ICP Top]</v>
          </cell>
          <cell r="G870" t="str">
            <v>Current Investments in Mutual Funds</v>
          </cell>
          <cell r="H870">
            <v>0</v>
          </cell>
          <cell r="I870">
            <v>0</v>
          </cell>
          <cell r="J870">
            <v>0</v>
          </cell>
        </row>
        <row r="871">
          <cell r="F871" t="str">
            <v>N114020000Custom2TopINV99[ICP Top]</v>
          </cell>
          <cell r="G871" t="str">
            <v>Other Current Investments</v>
          </cell>
          <cell r="H871">
            <v>0</v>
          </cell>
          <cell r="I871">
            <v>0</v>
          </cell>
          <cell r="J871">
            <v>0</v>
          </cell>
        </row>
      </sheetData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Income Statement_VDF"/>
      <sheetName val="Invested capital_VDF"/>
      <sheetName val="DCF_VDF"/>
      <sheetName val="Summary Page_VDF"/>
      <sheetName val="NOPAT_VDF"/>
      <sheetName val="WACC_VDF"/>
      <sheetName val="PV of Op Leases_VDF"/>
      <sheetName val="Balance Sheet_VDF"/>
    </sheetNames>
    <sheetDataSet>
      <sheetData sheetId="0" refreshError="1">
        <row r="44">
          <cell r="N44">
            <v>0.18639851624068798</v>
          </cell>
          <cell r="O44">
            <v>0.20345283208514889</v>
          </cell>
          <cell r="P44">
            <v>0.21689678484869171</v>
          </cell>
          <cell r="R44">
            <v>0.19923165617715008</v>
          </cell>
        </row>
      </sheetData>
      <sheetData sheetId="1" refreshError="1">
        <row r="1">
          <cell r="P1" t="str">
            <v>Invested Capital</v>
          </cell>
        </row>
        <row r="2">
          <cell r="L2" t="str">
            <v>P-5</v>
          </cell>
          <cell r="M2" t="str">
            <v>P-4</v>
          </cell>
          <cell r="N2" t="str">
            <v>P-3</v>
          </cell>
          <cell r="O2" t="str">
            <v>P-2</v>
          </cell>
        </row>
        <row r="3">
          <cell r="L3">
            <v>1992</v>
          </cell>
          <cell r="M3">
            <v>1993</v>
          </cell>
          <cell r="N3">
            <v>1994</v>
          </cell>
          <cell r="O3">
            <v>1995</v>
          </cell>
        </row>
        <row r="4">
          <cell r="L4">
            <v>753.6</v>
          </cell>
          <cell r="M4">
            <v>2324.1999999999998</v>
          </cell>
          <cell r="N4">
            <v>963.4</v>
          </cell>
          <cell r="O4">
            <v>3667.9</v>
          </cell>
        </row>
        <row r="5">
          <cell r="L5">
            <v>0</v>
          </cell>
          <cell r="M5">
            <v>0</v>
          </cell>
          <cell r="N5">
            <v>0</v>
          </cell>
          <cell r="O5">
            <v>0</v>
          </cell>
        </row>
        <row r="6">
          <cell r="L6">
            <v>753.6</v>
          </cell>
          <cell r="M6">
            <v>2324.1999999999998</v>
          </cell>
          <cell r="N6">
            <v>963.4</v>
          </cell>
          <cell r="O6">
            <v>3667.9</v>
          </cell>
        </row>
        <row r="7">
          <cell r="L7">
            <v>4198</v>
          </cell>
          <cell r="M7">
            <v>4921.8999999999996</v>
          </cell>
          <cell r="N7">
            <v>6001.9</v>
          </cell>
          <cell r="O7">
            <v>5478.6</v>
          </cell>
        </row>
        <row r="8">
          <cell r="L8">
            <v>4049</v>
          </cell>
          <cell r="M8">
            <v>5231</v>
          </cell>
          <cell r="N8">
            <v>5846.4</v>
          </cell>
          <cell r="O8">
            <v>6625.2</v>
          </cell>
        </row>
        <row r="9">
          <cell r="L9">
            <v>0</v>
          </cell>
          <cell r="M9">
            <v>0</v>
          </cell>
          <cell r="N9">
            <v>0</v>
          </cell>
          <cell r="O9">
            <v>0</v>
          </cell>
        </row>
        <row r="10">
          <cell r="L10">
            <v>0</v>
          </cell>
          <cell r="M10">
            <v>0</v>
          </cell>
          <cell r="N10">
            <v>0</v>
          </cell>
          <cell r="O10">
            <v>0</v>
          </cell>
        </row>
        <row r="11">
          <cell r="L11">
            <v>0</v>
          </cell>
          <cell r="M11">
            <v>0</v>
          </cell>
          <cell r="N11">
            <v>0</v>
          </cell>
          <cell r="O11">
            <v>0</v>
          </cell>
        </row>
        <row r="12">
          <cell r="L12">
            <v>0</v>
          </cell>
          <cell r="M12">
            <v>0</v>
          </cell>
          <cell r="N12">
            <v>0</v>
          </cell>
          <cell r="O12">
            <v>0</v>
          </cell>
        </row>
        <row r="13">
          <cell r="L13">
            <v>0</v>
          </cell>
          <cell r="M13">
            <v>0</v>
          </cell>
          <cell r="N13">
            <v>0</v>
          </cell>
          <cell r="O13">
            <v>0</v>
          </cell>
        </row>
        <row r="14">
          <cell r="L14">
            <v>1.1000000000000001</v>
          </cell>
          <cell r="M14">
            <v>105.2</v>
          </cell>
          <cell r="N14">
            <v>113.5</v>
          </cell>
          <cell r="O14">
            <v>87.6</v>
          </cell>
        </row>
        <row r="15">
          <cell r="L15">
            <v>9001.7000000000007</v>
          </cell>
          <cell r="M15">
            <v>12582.3</v>
          </cell>
          <cell r="N15">
            <v>12925.199999999999</v>
          </cell>
          <cell r="O15">
            <v>15859.300000000001</v>
          </cell>
        </row>
        <row r="17">
          <cell r="L17">
            <v>5754</v>
          </cell>
          <cell r="M17">
            <v>6317.8</v>
          </cell>
          <cell r="N17">
            <v>9400.1</v>
          </cell>
          <cell r="O17">
            <v>11182.3</v>
          </cell>
        </row>
        <row r="18">
          <cell r="L18">
            <v>0</v>
          </cell>
          <cell r="M18">
            <v>0</v>
          </cell>
          <cell r="N18">
            <v>0</v>
          </cell>
          <cell r="O18">
            <v>0</v>
          </cell>
        </row>
        <row r="19">
          <cell r="L19">
            <v>0</v>
          </cell>
          <cell r="M19">
            <v>0</v>
          </cell>
          <cell r="N19">
            <v>0</v>
          </cell>
          <cell r="O19">
            <v>0</v>
          </cell>
        </row>
        <row r="20">
          <cell r="L20">
            <v>0</v>
          </cell>
          <cell r="M20">
            <v>0</v>
          </cell>
          <cell r="N20">
            <v>0</v>
          </cell>
          <cell r="O20">
            <v>0</v>
          </cell>
        </row>
        <row r="21">
          <cell r="L21">
            <v>0</v>
          </cell>
          <cell r="M21">
            <v>0</v>
          </cell>
          <cell r="N21">
            <v>0</v>
          </cell>
          <cell r="O21">
            <v>0</v>
          </cell>
        </row>
        <row r="22">
          <cell r="L22">
            <v>694.2</v>
          </cell>
          <cell r="M22">
            <v>18.600000000000001</v>
          </cell>
          <cell r="N22">
            <v>3.7999999999996135</v>
          </cell>
          <cell r="O22">
            <v>138.1000000000007</v>
          </cell>
        </row>
        <row r="23">
          <cell r="L23">
            <v>541.70000000000005</v>
          </cell>
          <cell r="M23">
            <v>940.8</v>
          </cell>
          <cell r="N23">
            <v>1462.9</v>
          </cell>
          <cell r="O23">
            <v>2082.3000000000002</v>
          </cell>
        </row>
        <row r="24">
          <cell r="L24">
            <v>6989.9</v>
          </cell>
          <cell r="M24">
            <v>7277.2000000000007</v>
          </cell>
          <cell r="N24">
            <v>10866.8</v>
          </cell>
          <cell r="O24">
            <v>13402.7</v>
          </cell>
        </row>
        <row r="26">
          <cell r="L26">
            <v>2011.8000000000011</v>
          </cell>
          <cell r="M26">
            <v>5305.0999999999985</v>
          </cell>
          <cell r="N26">
            <v>2058.3999999999996</v>
          </cell>
          <cell r="O26">
            <v>2456.6000000000004</v>
          </cell>
        </row>
        <row r="28">
          <cell r="C28">
            <v>0</v>
          </cell>
          <cell r="D28">
            <v>0</v>
          </cell>
          <cell r="E28">
            <v>0</v>
          </cell>
          <cell r="F28">
            <v>0</v>
          </cell>
          <cell r="G28">
            <v>0</v>
          </cell>
          <cell r="H28">
            <v>0</v>
          </cell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>
            <v>0</v>
          </cell>
          <cell r="S28">
            <v>0</v>
          </cell>
          <cell r="T28">
            <v>0</v>
          </cell>
        </row>
        <row r="29">
          <cell r="L29">
            <v>0</v>
          </cell>
          <cell r="M29">
            <v>0</v>
          </cell>
          <cell r="N29">
            <v>0</v>
          </cell>
          <cell r="O29">
            <v>0</v>
          </cell>
          <cell r="T29">
            <v>0</v>
          </cell>
        </row>
        <row r="30">
          <cell r="L30">
            <v>0</v>
          </cell>
          <cell r="M30">
            <v>0</v>
          </cell>
          <cell r="N30">
            <v>0</v>
          </cell>
          <cell r="O30">
            <v>0</v>
          </cell>
          <cell r="T30">
            <v>0</v>
          </cell>
        </row>
        <row r="31">
          <cell r="L31">
            <v>0</v>
          </cell>
          <cell r="M31">
            <v>0</v>
          </cell>
          <cell r="N31">
            <v>0</v>
          </cell>
          <cell r="O31">
            <v>0</v>
          </cell>
          <cell r="T31">
            <v>0</v>
          </cell>
        </row>
        <row r="32">
          <cell r="L32">
            <v>0</v>
          </cell>
          <cell r="M32">
            <v>0</v>
          </cell>
          <cell r="N32">
            <v>0</v>
          </cell>
          <cell r="O32">
            <v>0</v>
          </cell>
          <cell r="T32">
            <v>0</v>
          </cell>
        </row>
        <row r="33">
          <cell r="L33">
            <v>33381.1</v>
          </cell>
          <cell r="M33">
            <v>33678.400000000001</v>
          </cell>
          <cell r="N33">
            <v>35996.400000000001</v>
          </cell>
          <cell r="O33">
            <v>65847.100000000006</v>
          </cell>
        </row>
        <row r="34">
          <cell r="L34">
            <v>0</v>
          </cell>
          <cell r="M34">
            <v>0</v>
          </cell>
          <cell r="N34">
            <v>0</v>
          </cell>
          <cell r="O34">
            <v>0</v>
          </cell>
        </row>
        <row r="35">
          <cell r="L35">
            <v>0</v>
          </cell>
          <cell r="M35">
            <v>0</v>
          </cell>
          <cell r="N35">
            <v>0</v>
          </cell>
          <cell r="O35">
            <v>0</v>
          </cell>
        </row>
        <row r="36">
          <cell r="L36">
            <v>0</v>
          </cell>
          <cell r="M36">
            <v>0</v>
          </cell>
          <cell r="N36">
            <v>0</v>
          </cell>
          <cell r="O36">
            <v>0</v>
          </cell>
        </row>
        <row r="37">
          <cell r="L37">
            <v>0</v>
          </cell>
          <cell r="M37">
            <v>0</v>
          </cell>
          <cell r="N37">
            <v>0</v>
          </cell>
          <cell r="O37">
            <v>0</v>
          </cell>
        </row>
        <row r="38">
          <cell r="L38">
            <v>0</v>
          </cell>
          <cell r="M38">
            <v>0</v>
          </cell>
          <cell r="N38">
            <v>0</v>
          </cell>
          <cell r="O38">
            <v>0</v>
          </cell>
        </row>
        <row r="39">
          <cell r="L39">
            <v>-20480.3</v>
          </cell>
          <cell r="M39">
            <v>-6792.7</v>
          </cell>
          <cell r="N39">
            <v>-3946</v>
          </cell>
          <cell r="O39">
            <v>-30750.9</v>
          </cell>
        </row>
        <row r="40">
          <cell r="L40">
            <v>0</v>
          </cell>
          <cell r="M40">
            <v>0</v>
          </cell>
          <cell r="N40">
            <v>0</v>
          </cell>
          <cell r="O40">
            <v>0</v>
          </cell>
        </row>
        <row r="41">
          <cell r="L41">
            <v>0</v>
          </cell>
          <cell r="M41">
            <v>0</v>
          </cell>
          <cell r="N41">
            <v>0</v>
          </cell>
          <cell r="O41">
            <v>0</v>
          </cell>
        </row>
        <row r="42">
          <cell r="L42">
            <v>0</v>
          </cell>
          <cell r="M42">
            <v>0</v>
          </cell>
          <cell r="N42">
            <v>0</v>
          </cell>
          <cell r="O42">
            <v>0</v>
          </cell>
        </row>
        <row r="43">
          <cell r="L43">
            <v>12900.8</v>
          </cell>
          <cell r="M43">
            <v>26885.7</v>
          </cell>
          <cell r="N43">
            <v>32050.400000000001</v>
          </cell>
          <cell r="O43">
            <v>35096.200000000004</v>
          </cell>
        </row>
        <row r="45">
          <cell r="L45">
            <v>5846.4</v>
          </cell>
          <cell r="M45">
            <v>6080.7</v>
          </cell>
          <cell r="N45">
            <v>12445.9</v>
          </cell>
          <cell r="O45">
            <v>13716.1</v>
          </cell>
        </row>
        <row r="46">
          <cell r="L46">
            <v>0</v>
          </cell>
          <cell r="M46">
            <v>0</v>
          </cell>
          <cell r="N46">
            <v>0</v>
          </cell>
          <cell r="O46">
            <v>0</v>
          </cell>
        </row>
        <row r="47">
          <cell r="L47">
            <v>5846.4</v>
          </cell>
          <cell r="M47">
            <v>6080.7</v>
          </cell>
          <cell r="N47">
            <v>12445.9</v>
          </cell>
          <cell r="O47">
            <v>13716.1</v>
          </cell>
        </row>
        <row r="50">
          <cell r="L50">
            <v>20759</v>
          </cell>
          <cell r="M50">
            <v>38271.5</v>
          </cell>
          <cell r="N50">
            <v>46554.700000000004</v>
          </cell>
          <cell r="O50">
            <v>51268.9</v>
          </cell>
        </row>
        <row r="51">
          <cell r="L51">
            <v>0</v>
          </cell>
          <cell r="M51">
            <v>0</v>
          </cell>
          <cell r="N51">
            <v>0.40000000000145519</v>
          </cell>
          <cell r="O51">
            <v>-0.40000000000145519</v>
          </cell>
        </row>
        <row r="53">
          <cell r="L53">
            <v>0</v>
          </cell>
          <cell r="M53">
            <v>0</v>
          </cell>
          <cell r="N53">
            <v>0</v>
          </cell>
          <cell r="O53">
            <v>0</v>
          </cell>
        </row>
        <row r="54">
          <cell r="L54">
            <v>0</v>
          </cell>
          <cell r="M54">
            <v>0</v>
          </cell>
          <cell r="N54">
            <v>0</v>
          </cell>
          <cell r="O54">
            <v>0</v>
          </cell>
        </row>
        <row r="55">
          <cell r="L55">
            <v>0</v>
          </cell>
          <cell r="M55">
            <v>0</v>
          </cell>
          <cell r="N55">
            <v>0</v>
          </cell>
          <cell r="O55">
            <v>0</v>
          </cell>
        </row>
        <row r="56">
          <cell r="L56">
            <v>8486.4</v>
          </cell>
          <cell r="M56">
            <v>6067</v>
          </cell>
          <cell r="N56">
            <v>4041.3</v>
          </cell>
          <cell r="O56">
            <v>8406.9</v>
          </cell>
        </row>
        <row r="57">
          <cell r="L57">
            <v>6404.2</v>
          </cell>
          <cell r="M57">
            <v>10489.8</v>
          </cell>
          <cell r="N57">
            <v>5532.1</v>
          </cell>
          <cell r="O57">
            <v>4450.6000000000004</v>
          </cell>
        </row>
        <row r="58">
          <cell r="L58">
            <v>0</v>
          </cell>
          <cell r="M58">
            <v>0</v>
          </cell>
          <cell r="N58">
            <v>0</v>
          </cell>
          <cell r="O58">
            <v>0</v>
          </cell>
        </row>
        <row r="59">
          <cell r="L59">
            <v>0</v>
          </cell>
          <cell r="M59">
            <v>0</v>
          </cell>
          <cell r="N59">
            <v>0</v>
          </cell>
          <cell r="O59">
            <v>0</v>
          </cell>
        </row>
        <row r="60">
          <cell r="L60">
            <v>7532</v>
          </cell>
          <cell r="M60">
            <v>10176.4</v>
          </cell>
          <cell r="N60">
            <v>17479.8</v>
          </cell>
          <cell r="O60">
            <v>17170.3</v>
          </cell>
        </row>
        <row r="61">
          <cell r="L61">
            <v>22422.6</v>
          </cell>
          <cell r="M61">
            <v>26733.199999999997</v>
          </cell>
          <cell r="N61">
            <v>27053.200000000001</v>
          </cell>
          <cell r="O61">
            <v>30027.8</v>
          </cell>
        </row>
        <row r="63">
          <cell r="L63">
            <v>0</v>
          </cell>
          <cell r="M63">
            <v>0</v>
          </cell>
          <cell r="N63">
            <v>0</v>
          </cell>
          <cell r="O63">
            <v>0</v>
          </cell>
        </row>
        <row r="64">
          <cell r="L64">
            <v>0</v>
          </cell>
          <cell r="M64">
            <v>0</v>
          </cell>
          <cell r="N64">
            <v>0</v>
          </cell>
          <cell r="O64">
            <v>0</v>
          </cell>
        </row>
        <row r="65">
          <cell r="L65">
            <v>0</v>
          </cell>
          <cell r="M65">
            <v>0</v>
          </cell>
          <cell r="N65">
            <v>0</v>
          </cell>
          <cell r="O65">
            <v>0</v>
          </cell>
        </row>
        <row r="66">
          <cell r="L66">
            <v>-20480.3</v>
          </cell>
          <cell r="M66">
            <v>-6792.7</v>
          </cell>
          <cell r="N66">
            <v>-3946</v>
          </cell>
          <cell r="O66">
            <v>-30750.9</v>
          </cell>
        </row>
        <row r="67">
          <cell r="L67">
            <v>0</v>
          </cell>
          <cell r="M67">
            <v>0</v>
          </cell>
          <cell r="N67">
            <v>0</v>
          </cell>
          <cell r="O67">
            <v>0</v>
          </cell>
        </row>
        <row r="68">
          <cell r="L68">
            <v>0</v>
          </cell>
          <cell r="M68">
            <v>0</v>
          </cell>
          <cell r="N68">
            <v>0</v>
          </cell>
          <cell r="O68">
            <v>0</v>
          </cell>
        </row>
        <row r="69">
          <cell r="L69">
            <v>0</v>
          </cell>
          <cell r="M69">
            <v>0</v>
          </cell>
          <cell r="N69">
            <v>0</v>
          </cell>
          <cell r="O69">
            <v>0</v>
          </cell>
        </row>
        <row r="70">
          <cell r="L70">
            <v>-20480.3</v>
          </cell>
          <cell r="M70">
            <v>-6792.7</v>
          </cell>
          <cell r="N70">
            <v>-3946</v>
          </cell>
          <cell r="O70">
            <v>-30750.9</v>
          </cell>
        </row>
        <row r="72">
          <cell r="L72">
            <v>0</v>
          </cell>
          <cell r="M72">
            <v>0</v>
          </cell>
          <cell r="N72">
            <v>0</v>
          </cell>
          <cell r="O72">
            <v>0</v>
          </cell>
        </row>
        <row r="73">
          <cell r="L73">
            <v>0</v>
          </cell>
          <cell r="M73">
            <v>0</v>
          </cell>
          <cell r="N73">
            <v>0</v>
          </cell>
          <cell r="O73">
            <v>0</v>
          </cell>
        </row>
        <row r="74">
          <cell r="L74">
            <v>0</v>
          </cell>
          <cell r="M74">
            <v>0</v>
          </cell>
          <cell r="N74">
            <v>0</v>
          </cell>
          <cell r="O74">
            <v>0</v>
          </cell>
        </row>
        <row r="76">
          <cell r="L76">
            <v>619.5</v>
          </cell>
          <cell r="M76">
            <v>7796.7</v>
          </cell>
          <cell r="N76">
            <v>19901.8</v>
          </cell>
          <cell r="O76">
            <v>19934.099999999999</v>
          </cell>
        </row>
        <row r="78">
          <cell r="L78">
            <v>19436.2</v>
          </cell>
          <cell r="M78">
            <v>26127.7</v>
          </cell>
          <cell r="N78">
            <v>43348.9</v>
          </cell>
          <cell r="O78">
            <v>71926.5</v>
          </cell>
        </row>
        <row r="79">
          <cell r="L79">
            <v>0</v>
          </cell>
          <cell r="M79">
            <v>0</v>
          </cell>
          <cell r="N79">
            <v>0</v>
          </cell>
          <cell r="O79">
            <v>0</v>
          </cell>
          <cell r="T79">
            <v>0</v>
          </cell>
        </row>
        <row r="80">
          <cell r="L80">
            <v>0</v>
          </cell>
          <cell r="M80">
            <v>0</v>
          </cell>
          <cell r="N80">
            <v>0</v>
          </cell>
          <cell r="O80">
            <v>0</v>
          </cell>
        </row>
        <row r="81">
          <cell r="L81">
            <v>58</v>
          </cell>
          <cell r="M81">
            <v>55</v>
          </cell>
          <cell r="N81">
            <v>55</v>
          </cell>
          <cell r="O81">
            <v>55</v>
          </cell>
        </row>
        <row r="83">
          <cell r="L83">
            <v>-1102.0999999999985</v>
          </cell>
          <cell r="M83">
            <v>19280</v>
          </cell>
          <cell r="N83">
            <v>39347.9</v>
          </cell>
          <cell r="O83">
            <v>41120.6</v>
          </cell>
        </row>
        <row r="84">
          <cell r="L84">
            <v>316.73333333333335</v>
          </cell>
          <cell r="M84">
            <v>484.62857142857143</v>
          </cell>
          <cell r="N84">
            <v>542.54901960784321</v>
          </cell>
          <cell r="O84">
            <v>724.87272727272727</v>
          </cell>
        </row>
        <row r="85">
          <cell r="L85">
            <v>-3.4795832456324938</v>
          </cell>
          <cell r="M85">
            <v>39.783044452305155</v>
          </cell>
          <cell r="N85">
            <v>72.524138055655939</v>
          </cell>
          <cell r="O85">
            <v>56.72802749071937</v>
          </cell>
        </row>
        <row r="87">
          <cell r="L87">
            <v>20759</v>
          </cell>
          <cell r="M87">
            <v>38271.5</v>
          </cell>
          <cell r="N87">
            <v>46554.3</v>
          </cell>
          <cell r="O87">
            <v>51269.3</v>
          </cell>
        </row>
        <row r="88">
          <cell r="L88" t="str">
            <v>N/A</v>
          </cell>
          <cell r="M88">
            <v>0.84361000048171875</v>
          </cell>
          <cell r="N88">
            <v>0.21642214180264696</v>
          </cell>
          <cell r="O88">
            <v>0.10127958104836716</v>
          </cell>
        </row>
        <row r="89">
          <cell r="L89">
            <v>20759</v>
          </cell>
          <cell r="M89">
            <v>29515.25</v>
          </cell>
          <cell r="N89">
            <v>42412.9</v>
          </cell>
          <cell r="O89">
            <v>48911.8</v>
          </cell>
        </row>
        <row r="90">
          <cell r="L90">
            <v>11211.3</v>
          </cell>
          <cell r="M90">
            <v>24577.899999999998</v>
          </cell>
          <cell r="N90">
            <v>26893.199999999997</v>
          </cell>
          <cell r="O90">
            <v>28540.5</v>
          </cell>
        </row>
        <row r="95">
          <cell r="L95">
            <v>7.3694616484040019</v>
          </cell>
          <cell r="M95">
            <v>4.92647945701159</v>
          </cell>
          <cell r="N95">
            <v>5.6522455555758988</v>
          </cell>
          <cell r="O95">
            <v>6.7436435695309429</v>
          </cell>
        </row>
        <row r="96">
          <cell r="L96">
            <v>7.6406520128426774</v>
          </cell>
          <cell r="M96">
            <v>4.8414870689655176</v>
          </cell>
          <cell r="N96">
            <v>5.5738711249932296</v>
          </cell>
          <cell r="O96">
            <v>6.2077359761377853</v>
          </cell>
        </row>
        <row r="97">
          <cell r="L97">
            <v>15.37777115021373</v>
          </cell>
          <cell r="M97">
            <v>6.1404419904604408</v>
          </cell>
          <cell r="N97">
            <v>8.3851429347457067</v>
          </cell>
          <cell r="O97">
            <v>17.14737541528239</v>
          </cell>
        </row>
        <row r="98">
          <cell r="L98">
            <v>0.9267819215064812</v>
          </cell>
          <cell r="M98">
            <v>0.6699871010073144</v>
          </cell>
          <cell r="N98">
            <v>0.88617405432093088</v>
          </cell>
          <cell r="O98">
            <v>0.76018989920809865</v>
          </cell>
        </row>
        <row r="99">
          <cell r="L99">
            <v>2.3980683368473272</v>
          </cell>
          <cell r="M99">
            <v>1.1292523846028175</v>
          </cell>
          <cell r="N99">
            <v>1.0476431253510157</v>
          </cell>
          <cell r="O99">
            <v>1.1530055133096835</v>
          </cell>
        </row>
        <row r="100">
          <cell r="L100" t="str">
            <v xml:space="preserve">--  </v>
          </cell>
          <cell r="M100" t="str">
            <v xml:space="preserve">--  </v>
          </cell>
          <cell r="N100" t="str">
            <v xml:space="preserve">--  </v>
          </cell>
          <cell r="O100" t="str">
            <v xml:space="preserve">--  </v>
          </cell>
        </row>
        <row r="101">
          <cell r="L101">
            <v>5.2916324575807341</v>
          </cell>
          <cell r="M101">
            <v>3.7669676618792503</v>
          </cell>
          <cell r="N101">
            <v>3.332721600293632</v>
          </cell>
          <cell r="O101">
            <v>2.9592691690237749</v>
          </cell>
        </row>
        <row r="102">
          <cell r="L102">
            <v>0.74514668336625078</v>
          </cell>
          <cell r="M102">
            <v>0.76111501681334226</v>
          </cell>
          <cell r="N102">
            <v>0.7278917499157096</v>
          </cell>
          <cell r="O102">
            <v>0.79142865320842815</v>
          </cell>
        </row>
        <row r="105">
          <cell r="L105">
            <v>0.18847469563088434</v>
          </cell>
          <cell r="M105">
            <v>0.18847469563088434</v>
          </cell>
          <cell r="N105">
            <v>0.20476922777921744</v>
          </cell>
          <cell r="O105">
            <v>0.26654731827786987</v>
          </cell>
        </row>
        <row r="106">
          <cell r="L106">
            <v>0.74514668336625078</v>
          </cell>
          <cell r="M106">
            <v>0.76111501681334226</v>
          </cell>
          <cell r="N106">
            <v>0.7278917499157096</v>
          </cell>
          <cell r="O106">
            <v>0.79142865320842815</v>
          </cell>
        </row>
        <row r="107">
          <cell r="L107">
            <v>0.10092332964015613</v>
          </cell>
          <cell r="M107">
            <v>0.14345092113399011</v>
          </cell>
          <cell r="N107">
            <v>0.14904983153710311</v>
          </cell>
          <cell r="O107">
            <v>0.2109531851209728</v>
          </cell>
        </row>
        <row r="108">
          <cell r="L108" t="str">
            <v xml:space="preserve">--  </v>
          </cell>
          <cell r="M108">
            <v>4.2527591493833977E-2</v>
          </cell>
          <cell r="N108">
            <v>5.5989104031129999E-3</v>
          </cell>
          <cell r="O108">
            <v>6.1903353583869697E-2</v>
          </cell>
        </row>
        <row r="109">
          <cell r="L109" t="str">
            <v>NM</v>
          </cell>
          <cell r="M109">
            <v>0.10303590731730818</v>
          </cell>
          <cell r="N109">
            <v>0.11920889650249818</v>
          </cell>
          <cell r="O109">
            <v>0.48250161781040185</v>
          </cell>
        </row>
      </sheetData>
      <sheetData sheetId="2" refreshError="1">
        <row r="1">
          <cell r="F1" t="str">
            <v>Discounted Cash Flow</v>
          </cell>
        </row>
        <row r="2">
          <cell r="E2">
            <v>2</v>
          </cell>
          <cell r="F2">
            <v>3</v>
          </cell>
          <cell r="G2">
            <v>4</v>
          </cell>
          <cell r="H2">
            <v>5</v>
          </cell>
          <cell r="L2">
            <v>9</v>
          </cell>
          <cell r="Q2">
            <v>14</v>
          </cell>
          <cell r="R2">
            <v>15</v>
          </cell>
          <cell r="AA2">
            <v>24</v>
          </cell>
          <cell r="AB2">
            <v>25</v>
          </cell>
        </row>
        <row r="3">
          <cell r="C3" t="str">
            <v>Present(P)</v>
          </cell>
          <cell r="E3" t="str">
            <v>EY 2</v>
          </cell>
          <cell r="F3" t="str">
            <v>EY 3</v>
          </cell>
          <cell r="G3" t="str">
            <v>EY 4</v>
          </cell>
          <cell r="H3" t="str">
            <v>EY 5</v>
          </cell>
          <cell r="L3" t="str">
            <v>EY 9</v>
          </cell>
          <cell r="Q3" t="str">
            <v>EY 14</v>
          </cell>
          <cell r="R3" t="str">
            <v>EY 15</v>
          </cell>
          <cell r="AA3" t="str">
            <v>EY 24</v>
          </cell>
          <cell r="AB3" t="str">
            <v>EY 25</v>
          </cell>
        </row>
        <row r="4">
          <cell r="C4">
            <v>1997</v>
          </cell>
          <cell r="E4" t="str">
            <v>1999E</v>
          </cell>
          <cell r="F4" t="str">
            <v>2000E</v>
          </cell>
          <cell r="G4" t="str">
            <v>2001E</v>
          </cell>
          <cell r="H4" t="str">
            <v>2002E</v>
          </cell>
          <cell r="L4" t="str">
            <v>2006E</v>
          </cell>
          <cell r="Q4" t="str">
            <v>2011E</v>
          </cell>
          <cell r="R4" t="str">
            <v>2012E</v>
          </cell>
          <cell r="AA4" t="str">
            <v>2021E</v>
          </cell>
          <cell r="AB4" t="str">
            <v>2022E</v>
          </cell>
        </row>
        <row r="6">
          <cell r="C6">
            <v>51578</v>
          </cell>
          <cell r="E6">
            <v>104160.52174365275</v>
          </cell>
          <cell r="F6">
            <v>119463.56048120867</v>
          </cell>
          <cell r="G6">
            <v>143356.27257745041</v>
          </cell>
          <cell r="H6">
            <v>172027.52709294049</v>
          </cell>
          <cell r="L6">
            <v>300877.22005759715</v>
          </cell>
          <cell r="Q6">
            <v>506591.4885692774</v>
          </cell>
          <cell r="R6">
            <v>557250.63742620521</v>
          </cell>
          <cell r="AA6">
            <v>1113946.6026718789</v>
          </cell>
          <cell r="AB6">
            <v>1203062.3308856292</v>
          </cell>
        </row>
        <row r="7">
          <cell r="C7">
            <v>0</v>
          </cell>
          <cell r="E7">
            <v>0</v>
          </cell>
          <cell r="F7">
            <v>0</v>
          </cell>
          <cell r="G7">
            <v>0</v>
          </cell>
          <cell r="H7">
            <v>0</v>
          </cell>
          <cell r="L7">
            <v>0</v>
          </cell>
          <cell r="Q7">
            <v>0</v>
          </cell>
          <cell r="R7">
            <v>0</v>
          </cell>
          <cell r="AA7">
            <v>0</v>
          </cell>
          <cell r="AB7">
            <v>0</v>
          </cell>
        </row>
        <row r="8">
          <cell r="C8">
            <v>0</v>
          </cell>
          <cell r="E8">
            <v>0</v>
          </cell>
          <cell r="F8">
            <v>0</v>
          </cell>
          <cell r="G8">
            <v>0</v>
          </cell>
          <cell r="H8">
            <v>0</v>
          </cell>
          <cell r="L8">
            <v>0</v>
          </cell>
          <cell r="Q8">
            <v>0</v>
          </cell>
          <cell r="R8">
            <v>0</v>
          </cell>
          <cell r="AA8">
            <v>0</v>
          </cell>
          <cell r="AB8">
            <v>0</v>
          </cell>
        </row>
        <row r="9">
          <cell r="C9">
            <v>51578</v>
          </cell>
          <cell r="E9">
            <v>104160.52174365275</v>
          </cell>
          <cell r="F9">
            <v>119463.56048120867</v>
          </cell>
          <cell r="G9">
            <v>143356.27257745041</v>
          </cell>
          <cell r="H9">
            <v>172027.52709294049</v>
          </cell>
          <cell r="L9">
            <v>300877.22005759715</v>
          </cell>
          <cell r="Q9">
            <v>506591.4885692774</v>
          </cell>
          <cell r="R9">
            <v>557250.63742620521</v>
          </cell>
          <cell r="AA9">
            <v>1113946.6026718789</v>
          </cell>
          <cell r="AB9">
            <v>1203062.3308856292</v>
          </cell>
        </row>
        <row r="10">
          <cell r="C10">
            <v>0.18629293233636082</v>
          </cell>
          <cell r="E10">
            <v>0.17691259246875618</v>
          </cell>
          <cell r="F10">
            <v>0.14691783874909831</v>
          </cell>
          <cell r="G10">
            <v>0.20000000000000004</v>
          </cell>
          <cell r="H10">
            <v>0.20000000000000004</v>
          </cell>
          <cell r="L10">
            <v>0.14999999999999991</v>
          </cell>
          <cell r="Q10">
            <v>0.10000000000000016</v>
          </cell>
          <cell r="R10">
            <v>0.10000000000000014</v>
          </cell>
          <cell r="AA10">
            <v>7.9999999999999974E-2</v>
          </cell>
          <cell r="AB10">
            <v>7.9999999999999988E-2</v>
          </cell>
        </row>
        <row r="12">
          <cell r="C12">
            <v>12329.699999999997</v>
          </cell>
          <cell r="E12">
            <v>18795.901479946402</v>
          </cell>
          <cell r="F12">
            <v>22685.672344610284</v>
          </cell>
          <cell r="G12">
            <v>28671.254515490084</v>
          </cell>
          <cell r="H12">
            <v>34405.505418588102</v>
          </cell>
          <cell r="L12">
            <v>60175.44401151943</v>
          </cell>
          <cell r="Q12">
            <v>101318.29771385549</v>
          </cell>
          <cell r="R12">
            <v>111450.12748524104</v>
          </cell>
          <cell r="AA12">
            <v>222789.32053437579</v>
          </cell>
          <cell r="AB12">
            <v>240612.46617712584</v>
          </cell>
        </row>
        <row r="13">
          <cell r="C13">
            <v>7.875166235038801E-2</v>
          </cell>
          <cell r="E13">
            <v>6.7142093266288255E-2</v>
          </cell>
          <cell r="F13">
            <v>0.20694782151385133</v>
          </cell>
          <cell r="G13">
            <v>0.26384856838073251</v>
          </cell>
          <cell r="H13">
            <v>0.20000000000000004</v>
          </cell>
          <cell r="L13">
            <v>0.14999999999999977</v>
          </cell>
          <cell r="Q13">
            <v>0.10000000000000012</v>
          </cell>
          <cell r="R13">
            <v>0.10000000000000009</v>
          </cell>
          <cell r="AA13">
            <v>7.9999999999999988E-2</v>
          </cell>
          <cell r="AB13">
            <v>7.9999999999999946E-2</v>
          </cell>
        </row>
        <row r="15">
          <cell r="C15">
            <v>16582.099999999999</v>
          </cell>
          <cell r="E15">
            <v>29440.361305277962</v>
          </cell>
          <cell r="F15">
            <v>35153.861568292152</v>
          </cell>
          <cell r="G15">
            <v>0</v>
          </cell>
          <cell r="H15">
            <v>0</v>
          </cell>
          <cell r="L15">
            <v>0</v>
          </cell>
          <cell r="Q15">
            <v>0</v>
          </cell>
          <cell r="R15">
            <v>0</v>
          </cell>
          <cell r="AA15">
            <v>0</v>
          </cell>
          <cell r="AB15">
            <v>0</v>
          </cell>
        </row>
        <row r="18">
          <cell r="C18">
            <v>-15508.400000000001</v>
          </cell>
          <cell r="E18">
            <v>-5938.8943820462955</v>
          </cell>
          <cell r="F18">
            <v>9070.1812882112645</v>
          </cell>
          <cell r="G18">
            <v>11226.154643088734</v>
          </cell>
          <cell r="H18">
            <v>3583.9068144362609</v>
          </cell>
          <cell r="L18">
            <v>4905.6068487651683</v>
          </cell>
          <cell r="Q18">
            <v>5756.7214610145238</v>
          </cell>
          <cell r="R18">
            <v>6332.3936071159769</v>
          </cell>
          <cell r="AA18">
            <v>10314.320395109986</v>
          </cell>
          <cell r="AB18">
            <v>11139.466026718786</v>
          </cell>
        </row>
        <row r="19">
          <cell r="C19">
            <v>27205.999999999993</v>
          </cell>
          <cell r="E19">
            <v>-1885.2652553632506</v>
          </cell>
          <cell r="F19">
            <v>41367.426472506224</v>
          </cell>
          <cell r="G19">
            <v>-9130.2705966162903</v>
          </cell>
          <cell r="H19">
            <v>26064.776832263713</v>
          </cell>
          <cell r="L19">
            <v>32704.04565843445</v>
          </cell>
          <cell r="Q19">
            <v>35425.978221627825</v>
          </cell>
          <cell r="R19">
            <v>38968.576043790614</v>
          </cell>
          <cell r="AA19">
            <v>63472.740892984555</v>
          </cell>
          <cell r="AB19">
            <v>68550.56016442331</v>
          </cell>
        </row>
        <row r="20">
          <cell r="C20">
            <v>1231.2999999999993</v>
          </cell>
          <cell r="E20">
            <v>-290.36003399904621</v>
          </cell>
          <cell r="F20">
            <v>220.94218959226419</v>
          </cell>
          <cell r="G20">
            <v>17694.583243065324</v>
          </cell>
          <cell r="H20">
            <v>5734.2509030980218</v>
          </cell>
          <cell r="L20">
            <v>7848.9709580242707</v>
          </cell>
          <cell r="Q20">
            <v>9210.7543376232497</v>
          </cell>
          <cell r="R20">
            <v>10131.829771385557</v>
          </cell>
          <cell r="AA20">
            <v>16502.912632175983</v>
          </cell>
          <cell r="AB20">
            <v>17823.145642750053</v>
          </cell>
        </row>
        <row r="21">
          <cell r="C21">
            <v>12928.899999999991</v>
          </cell>
          <cell r="E21">
            <v>-8114.5196714085923</v>
          </cell>
          <cell r="F21">
            <v>50658.549950309753</v>
          </cell>
          <cell r="G21">
            <v>19790.467289537766</v>
          </cell>
          <cell r="H21">
            <v>35382.934549797996</v>
          </cell>
          <cell r="L21">
            <v>45458.623465223893</v>
          </cell>
          <cell r="Q21">
            <v>50393.454020265599</v>
          </cell>
          <cell r="R21">
            <v>55432.799422292148</v>
          </cell>
          <cell r="AA21">
            <v>90289.973920270524</v>
          </cell>
          <cell r="AB21">
            <v>97513.171833892149</v>
          </cell>
        </row>
        <row r="23">
          <cell r="C23">
            <v>-599.19999999999345</v>
          </cell>
          <cell r="E23">
            <v>26910.421151354996</v>
          </cell>
          <cell r="F23">
            <v>-27972.877605699468</v>
          </cell>
          <cell r="G23">
            <v>8880.7872259523174</v>
          </cell>
          <cell r="H23">
            <v>-977.42913120989397</v>
          </cell>
          <cell r="L23">
            <v>14716.820546295537</v>
          </cell>
          <cell r="Q23">
            <v>50924.843693589886</v>
          </cell>
          <cell r="R23">
            <v>56017.328062948895</v>
          </cell>
          <cell r="AA23">
            <v>132499.34661410528</v>
          </cell>
          <cell r="AB23">
            <v>143099.29434323369</v>
          </cell>
        </row>
        <row r="26">
          <cell r="C26">
            <v>-599.19999999999345</v>
          </cell>
          <cell r="E26">
            <v>21281.919091476735</v>
          </cell>
          <cell r="F26">
            <v>-18821.071230311594</v>
          </cell>
          <cell r="G26">
            <v>5083.6490132394474</v>
          </cell>
          <cell r="H26">
            <v>-476.02117484347866</v>
          </cell>
          <cell r="L26">
            <v>3755.1093443309778</v>
          </cell>
          <cell r="Q26">
            <v>5791.9232499244526</v>
          </cell>
          <cell r="R26">
            <v>5420.4130660271931</v>
          </cell>
          <cell r="AA26">
            <v>2994.1656979153781</v>
          </cell>
          <cell r="AB26">
            <v>2751.1640393881935</v>
          </cell>
        </row>
        <row r="27">
          <cell r="C27">
            <v>-599.19999999999345</v>
          </cell>
          <cell r="E27">
            <v>6257.796015020338</v>
          </cell>
          <cell r="F27">
            <v>-12563.275215291256</v>
          </cell>
          <cell r="G27">
            <v>-7479.6262020518088</v>
          </cell>
          <cell r="H27">
            <v>-7955.6473768952874</v>
          </cell>
          <cell r="L27">
            <v>12969.502985014082</v>
          </cell>
          <cell r="Q27">
            <v>46400.141410705488</v>
          </cell>
          <cell r="R27">
            <v>51820.554476732679</v>
          </cell>
          <cell r="AA27">
            <v>90535.319756863741</v>
          </cell>
          <cell r="AB27">
            <v>93286.483796251938</v>
          </cell>
        </row>
        <row r="29">
          <cell r="C29">
            <v>88406.167500433905</v>
          </cell>
          <cell r="E29">
            <v>129341.94833665132</v>
          </cell>
          <cell r="F29">
            <v>163468.63623685145</v>
          </cell>
          <cell r="G29">
            <v>196162.36348422174</v>
          </cell>
          <cell r="H29">
            <v>225586.71800685499</v>
          </cell>
          <cell r="L29">
            <v>394552.57971097674</v>
          </cell>
          <cell r="Q29">
            <v>635430.87515032559</v>
          </cell>
          <cell r="R29">
            <v>686265.34516235162</v>
          </cell>
          <cell r="AA29">
            <v>1371847.6004009615</v>
          </cell>
          <cell r="AB29">
            <v>1481595.4084330385</v>
          </cell>
        </row>
        <row r="30">
          <cell r="C30">
            <v>88406.167500433905</v>
          </cell>
          <cell r="E30">
            <v>102289.17875913568</v>
          </cell>
          <cell r="F30">
            <v>109987.06997197914</v>
          </cell>
          <cell r="G30">
            <v>112289.66308832449</v>
          </cell>
          <cell r="H30">
            <v>109863.77539390925</v>
          </cell>
          <cell r="L30">
            <v>100673.1089940158</v>
          </cell>
          <cell r="Q30">
            <v>72270.557797829344</v>
          </cell>
          <cell r="R30">
            <v>66405.195897589743</v>
          </cell>
          <cell r="AA30">
            <v>31000.447419948345</v>
          </cell>
          <cell r="AB30">
            <v>28484.501110304558</v>
          </cell>
        </row>
        <row r="32">
          <cell r="C32">
            <v>87806.967500433908</v>
          </cell>
          <cell r="E32">
            <v>108546.97477415603</v>
          </cell>
          <cell r="F32">
            <v>97423.794756687887</v>
          </cell>
          <cell r="G32">
            <v>104810.03688627269</v>
          </cell>
          <cell r="H32">
            <v>101908.12801701397</v>
          </cell>
          <cell r="L32">
            <v>113642.61197902988</v>
          </cell>
          <cell r="Q32">
            <v>118670.69920853483</v>
          </cell>
          <cell r="R32">
            <v>118225.75037432242</v>
          </cell>
          <cell r="AA32">
            <v>121535.76717681208</v>
          </cell>
          <cell r="AB32">
            <v>121770.98490655649</v>
          </cell>
        </row>
        <row r="33">
          <cell r="C33">
            <v>0</v>
          </cell>
          <cell r="E33">
            <v>0</v>
          </cell>
          <cell r="F33">
            <v>0</v>
          </cell>
          <cell r="G33">
            <v>0</v>
          </cell>
          <cell r="H33">
            <v>0</v>
          </cell>
          <cell r="L33">
            <v>0</v>
          </cell>
          <cell r="Q33">
            <v>0</v>
          </cell>
          <cell r="R33">
            <v>0</v>
          </cell>
          <cell r="AA33">
            <v>0</v>
          </cell>
          <cell r="AB33">
            <v>0</v>
          </cell>
        </row>
        <row r="34">
          <cell r="C34">
            <v>44556.800000000003</v>
          </cell>
          <cell r="E34">
            <v>44556.800000000003</v>
          </cell>
          <cell r="F34">
            <v>44556.800000000003</v>
          </cell>
          <cell r="G34">
            <v>44556.800000000003</v>
          </cell>
          <cell r="H34">
            <v>44556.800000000003</v>
          </cell>
          <cell r="L34">
            <v>44556.800000000003</v>
          </cell>
          <cell r="Q34">
            <v>44556.800000000003</v>
          </cell>
          <cell r="R34">
            <v>44556.800000000003</v>
          </cell>
          <cell r="AA34">
            <v>44556.800000000003</v>
          </cell>
          <cell r="AB34">
            <v>44556.800000000003</v>
          </cell>
        </row>
        <row r="35">
          <cell r="C35">
            <v>77737.399999999994</v>
          </cell>
          <cell r="E35">
            <v>77737.399999999994</v>
          </cell>
          <cell r="F35">
            <v>77737.399999999994</v>
          </cell>
          <cell r="G35">
            <v>77737.399999999994</v>
          </cell>
          <cell r="H35">
            <v>77737.399999999994</v>
          </cell>
          <cell r="L35">
            <v>77737.399999999994</v>
          </cell>
          <cell r="Q35">
            <v>77737.399999999994</v>
          </cell>
          <cell r="R35">
            <v>77737.399999999994</v>
          </cell>
          <cell r="AA35">
            <v>77737.399999999994</v>
          </cell>
          <cell r="AB35">
            <v>77737.399999999994</v>
          </cell>
        </row>
        <row r="36">
          <cell r="C36">
            <v>54626.367500433917</v>
          </cell>
          <cell r="E36">
            <v>75366.374774156036</v>
          </cell>
          <cell r="F36">
            <v>64243.194756687895</v>
          </cell>
          <cell r="G36">
            <v>71629.436886272699</v>
          </cell>
          <cell r="H36">
            <v>68727.528017013974</v>
          </cell>
          <cell r="L36">
            <v>80462.011979029892</v>
          </cell>
          <cell r="Q36">
            <v>85490.099208534841</v>
          </cell>
          <cell r="R36">
            <v>85045.150374322431</v>
          </cell>
          <cell r="AA36">
            <v>88355.167176812087</v>
          </cell>
          <cell r="AB36">
            <v>88590.384906556501</v>
          </cell>
        </row>
        <row r="37">
          <cell r="C37">
            <v>920.73846153846159</v>
          </cell>
          <cell r="E37">
            <v>920.73846153846159</v>
          </cell>
          <cell r="F37">
            <v>920.73846153846159</v>
          </cell>
          <cell r="G37">
            <v>920.73846153846159</v>
          </cell>
          <cell r="H37">
            <v>920.73846153846159</v>
          </cell>
          <cell r="L37">
            <v>920.73846153846159</v>
          </cell>
          <cell r="Q37">
            <v>920.73846153846159</v>
          </cell>
          <cell r="R37">
            <v>920.73846153846159</v>
          </cell>
          <cell r="AA37">
            <v>920.73846153846159</v>
          </cell>
          <cell r="AB37">
            <v>920.73846153846159</v>
          </cell>
        </row>
        <row r="39">
          <cell r="C39">
            <v>59.328864582412187</v>
          </cell>
          <cell r="E39">
            <v>81.854270156398584</v>
          </cell>
          <cell r="F39">
            <v>69.773553989852843</v>
          </cell>
          <cell r="G39">
            <v>77.795638912039252</v>
          </cell>
          <cell r="H39">
            <v>74.643919948969184</v>
          </cell>
          <cell r="L39">
            <v>87.388564006097823</v>
          </cell>
          <cell r="Q39">
            <v>92.849492857819214</v>
          </cell>
          <cell r="R39">
            <v>92.366240715328132</v>
          </cell>
          <cell r="AA39">
            <v>95.961199480229666</v>
          </cell>
          <cell r="AB39">
            <v>96.216665868970935</v>
          </cell>
        </row>
        <row r="41">
          <cell r="E41">
            <v>1.452054794520548</v>
          </cell>
          <cell r="F41">
            <v>2.452054794520548</v>
          </cell>
          <cell r="G41">
            <v>3.452054794520548</v>
          </cell>
          <cell r="H41">
            <v>4.4520547945205475</v>
          </cell>
          <cell r="L41">
            <v>8.4520547945205475</v>
          </cell>
          <cell r="Q41">
            <v>13.452054794520548</v>
          </cell>
          <cell r="R41">
            <v>14.452054794520548</v>
          </cell>
          <cell r="AA41">
            <v>23.452054794520549</v>
          </cell>
          <cell r="AB41">
            <v>24.452054794520549</v>
          </cell>
        </row>
        <row r="44">
          <cell r="C44">
            <v>0.16585675573332864</v>
          </cell>
          <cell r="E44">
            <v>0.17006338840502536</v>
          </cell>
          <cell r="F44">
            <v>0.17212856565308612</v>
          </cell>
          <cell r="G44">
            <v>0.17166417675249804</v>
          </cell>
          <cell r="H44">
            <v>0.17679558011049729</v>
          </cell>
          <cell r="L44">
            <v>0.18470804751547598</v>
          </cell>
          <cell r="Q44">
            <v>0.19148045861578375</v>
          </cell>
          <cell r="R44">
            <v>0.19148045861578378</v>
          </cell>
          <cell r="AA44">
            <v>0.18980667838312831</v>
          </cell>
          <cell r="AB44">
            <v>0.18980667838312829</v>
          </cell>
        </row>
        <row r="45">
          <cell r="C45">
            <v>-2.600438766817123E-2</v>
          </cell>
          <cell r="E45">
            <v>-1.0230990044678617E-2</v>
          </cell>
          <cell r="F45">
            <v>2.0651772480607677E-3</v>
          </cell>
          <cell r="G45">
            <v>-4.6438890058808635E-4</v>
          </cell>
          <cell r="H45">
            <v>5.131403357999248E-3</v>
          </cell>
          <cell r="L45">
            <v>0</v>
          </cell>
          <cell r="Q45">
            <v>-2.7755575615628914E-17</v>
          </cell>
          <cell r="R45">
            <v>2.7755575615628914E-17</v>
          </cell>
          <cell r="AA45">
            <v>0</v>
          </cell>
          <cell r="AB45">
            <v>-2.7755575615628914E-17</v>
          </cell>
        </row>
        <row r="46">
          <cell r="C46">
            <v>0.17542101175495045</v>
          </cell>
          <cell r="E46">
            <v>0.19088402514972297</v>
          </cell>
          <cell r="F46">
            <v>0.13569056287385631</v>
          </cell>
          <cell r="G46">
            <v>0.17739691149292158</v>
          </cell>
          <cell r="H46">
            <v>0.14749424606349296</v>
          </cell>
          <cell r="L46">
            <v>0.17266187050359708</v>
          </cell>
          <cell r="Q46">
            <v>0.1827768014059753</v>
          </cell>
          <cell r="R46">
            <v>0.18277680140597535</v>
          </cell>
          <cell r="AA46">
            <v>0.1827768014059753</v>
          </cell>
          <cell r="AB46">
            <v>0.18277680140597521</v>
          </cell>
        </row>
        <row r="47">
          <cell r="C47">
            <v>5.4203626421934034E-2</v>
          </cell>
          <cell r="E47">
            <v>3.501236603994038E-2</v>
          </cell>
          <cell r="F47" t="str">
            <v>NM</v>
          </cell>
          <cell r="G47">
            <v>0.1181554185177225</v>
          </cell>
          <cell r="H47">
            <v>0.28974813071389316</v>
          </cell>
          <cell r="L47">
            <v>0.19856115107913672</v>
          </cell>
          <cell r="Q47">
            <v>0.20105448154657304</v>
          </cell>
          <cell r="R47">
            <v>0.20105448154657282</v>
          </cell>
          <cell r="AA47">
            <v>0.19739894551845344</v>
          </cell>
          <cell r="AB47">
            <v>0.19739894551845322</v>
          </cell>
        </row>
        <row r="48">
          <cell r="C48">
            <v>-2481.0717427984418</v>
          </cell>
          <cell r="E48">
            <v>-589.04421113229546</v>
          </cell>
          <cell r="F48">
            <v>-430.23589782206909</v>
          </cell>
          <cell r="G48">
            <v>-622.78596731655489</v>
          </cell>
          <cell r="H48">
            <v>272.95070137815492</v>
          </cell>
          <cell r="L48">
            <v>3034.7195358946265</v>
          </cell>
          <cell r="Q48">
            <v>8512.3773636029509</v>
          </cell>
          <cell r="R48">
            <v>9363.6150999632519</v>
          </cell>
          <cell r="AA48">
            <v>16918.338389001699</v>
          </cell>
          <cell r="AB48">
            <v>18271.805460121803</v>
          </cell>
        </row>
        <row r="49">
          <cell r="C49">
            <v>-1193.1885093553028</v>
          </cell>
          <cell r="E49">
            <v>-1028.6172555838145</v>
          </cell>
          <cell r="F49">
            <v>2699.6352911355389</v>
          </cell>
          <cell r="G49">
            <v>636.98471773419533</v>
          </cell>
          <cell r="H49">
            <v>1644.1138270931176</v>
          </cell>
          <cell r="L49">
            <v>1791.5337399305424</v>
          </cell>
          <cell r="Q49">
            <v>1470.7841683261195</v>
          </cell>
          <cell r="R49">
            <v>1376.4439512220431</v>
          </cell>
          <cell r="AA49">
            <v>561.2439441476165</v>
          </cell>
          <cell r="AB49">
            <v>515.69429091327368</v>
          </cell>
        </row>
        <row r="50">
          <cell r="C50">
            <v>-1193.1885093553028</v>
          </cell>
          <cell r="E50">
            <v>2169.8795825164816</v>
          </cell>
          <cell r="F50">
            <v>4869.5148736520205</v>
          </cell>
          <cell r="G50">
            <v>5506.4995913862158</v>
          </cell>
          <cell r="H50">
            <v>7150.6134184793336</v>
          </cell>
          <cell r="L50">
            <v>13610.517003097584</v>
          </cell>
          <cell r="Q50">
            <v>21160.946719254687</v>
          </cell>
          <cell r="R50">
            <v>22537.390670476729</v>
          </cell>
          <cell r="AA50">
            <v>29794.312883465114</v>
          </cell>
          <cell r="AB50">
            <v>30310.007174378388</v>
          </cell>
        </row>
        <row r="51">
          <cell r="C51">
            <v>-1193.1885093553028</v>
          </cell>
          <cell r="E51">
            <v>-1300.659185495977</v>
          </cell>
          <cell r="F51">
            <v>4012.3416278952718</v>
          </cell>
          <cell r="G51">
            <v>1112.768747340393</v>
          </cell>
          <cell r="H51">
            <v>3375.9102211245154</v>
          </cell>
          <cell r="L51">
            <v>7021.2817086126379</v>
          </cell>
          <cell r="Q51">
            <v>12931.706904091174</v>
          </cell>
          <cell r="R51">
            <v>14224.877594500285</v>
          </cell>
          <cell r="AA51">
            <v>24836.453086900699</v>
          </cell>
          <cell r="AB51">
            <v>26823.369333852752</v>
          </cell>
        </row>
        <row r="52">
          <cell r="C52">
            <v>67875.200000000012</v>
          </cell>
          <cell r="E52">
            <v>88285.166560082202</v>
          </cell>
          <cell r="F52">
            <v>88285.166560082202</v>
          </cell>
          <cell r="G52">
            <v>88285.166560082202</v>
          </cell>
          <cell r="H52">
            <v>88285.166560082202</v>
          </cell>
          <cell r="L52">
            <v>88285.166560082202</v>
          </cell>
          <cell r="Q52">
            <v>88285.166560082202</v>
          </cell>
          <cell r="R52">
            <v>88285.166560082202</v>
          </cell>
          <cell r="AA52">
            <v>88285.166560082202</v>
          </cell>
          <cell r="AB52">
            <v>88285.166560082202</v>
          </cell>
        </row>
        <row r="54">
          <cell r="C54">
            <v>19618.250519040052</v>
          </cell>
          <cell r="E54">
            <v>22876.292827508918</v>
          </cell>
          <cell r="F54">
            <v>6344.4307773992869</v>
          </cell>
          <cell r="G54">
            <v>19247.690735231827</v>
          </cell>
          <cell r="H54">
            <v>13289.110708067057</v>
          </cell>
          <cell r="L54">
            <v>46036.466477593349</v>
          </cell>
          <cell r="Q54">
            <v>81102.880927404665</v>
          </cell>
          <cell r="R54">
            <v>76504.551517138621</v>
          </cell>
          <cell r="AA54">
            <v>152932.95247730953</v>
          </cell>
          <cell r="AB54">
            <v>165167.5886754941</v>
          </cell>
        </row>
        <row r="55">
          <cell r="C55">
            <v>19618.250519040052</v>
          </cell>
          <cell r="E55">
            <v>18091.556811011124</v>
          </cell>
          <cell r="F55">
            <v>4268.7415024074453</v>
          </cell>
          <cell r="G55">
            <v>11017.998914258043</v>
          </cell>
          <cell r="H55">
            <v>6471.97621790618</v>
          </cell>
          <cell r="L55">
            <v>11746.55659530382</v>
          </cell>
          <cell r="Q55">
            <v>9224.2141086516058</v>
          </cell>
          <cell r="R55">
            <v>7402.8213232171538</v>
          </cell>
          <cell r="AA55">
            <v>3455.9159127184416</v>
          </cell>
          <cell r="AB55">
            <v>3175.4393515495767</v>
          </cell>
        </row>
        <row r="56">
          <cell r="C56">
            <v>18425.062009684749</v>
          </cell>
          <cell r="E56">
            <v>20261.436393527605</v>
          </cell>
          <cell r="F56">
            <v>9138.2563760594658</v>
          </cell>
          <cell r="G56">
            <v>16524.49850564426</v>
          </cell>
          <cell r="H56">
            <v>13622.589636385514</v>
          </cell>
          <cell r="L56">
            <v>25357.073598401403</v>
          </cell>
          <cell r="Q56">
            <v>30385.160827906293</v>
          </cell>
          <cell r="R56">
            <v>29940.211993693883</v>
          </cell>
          <cell r="AA56">
            <v>33250.228796183554</v>
          </cell>
          <cell r="AB56">
            <v>33485.446525927968</v>
          </cell>
        </row>
        <row r="57">
          <cell r="E57">
            <v>-0.37182054622098804</v>
          </cell>
          <cell r="F57">
            <v>-0.37182054622098804</v>
          </cell>
          <cell r="G57">
            <v>-0.37182054622098804</v>
          </cell>
          <cell r="H57">
            <v>-0.37182054625009187</v>
          </cell>
          <cell r="L57">
            <v>-0.3718205462791957</v>
          </cell>
          <cell r="Q57">
            <v>-0.37182054633740336</v>
          </cell>
          <cell r="R57">
            <v>-0.37182054633740336</v>
          </cell>
        </row>
        <row r="58">
          <cell r="C58">
            <v>86300.262009684753</v>
          </cell>
          <cell r="E58">
            <v>108546.60295360981</v>
          </cell>
          <cell r="F58">
            <v>97423.422936141666</v>
          </cell>
          <cell r="G58">
            <v>104809.66506572647</v>
          </cell>
          <cell r="H58">
            <v>101907.75619646772</v>
          </cell>
          <cell r="L58">
            <v>113642.2401584836</v>
          </cell>
          <cell r="Q58">
            <v>118670.32738798849</v>
          </cell>
          <cell r="R58">
            <v>118225.37855377609</v>
          </cell>
          <cell r="AA58">
            <v>121535.39535626576</v>
          </cell>
          <cell r="AB58">
            <v>121770.61308601017</v>
          </cell>
        </row>
        <row r="59">
          <cell r="C59">
            <v>0</v>
          </cell>
          <cell r="E59">
            <v>0</v>
          </cell>
          <cell r="F59">
            <v>0</v>
          </cell>
          <cell r="G59">
            <v>0</v>
          </cell>
          <cell r="H59">
            <v>0</v>
          </cell>
          <cell r="L59">
            <v>0</v>
          </cell>
          <cell r="Q59">
            <v>0</v>
          </cell>
          <cell r="R59">
            <v>0</v>
          </cell>
          <cell r="AA59">
            <v>0</v>
          </cell>
          <cell r="AB59">
            <v>0</v>
          </cell>
        </row>
        <row r="60">
          <cell r="C60">
            <v>77737.399999999994</v>
          </cell>
          <cell r="E60">
            <v>77737.399999999994</v>
          </cell>
          <cell r="F60">
            <v>77737.399999999994</v>
          </cell>
          <cell r="G60">
            <v>77737.399999999994</v>
          </cell>
          <cell r="H60">
            <v>77737.399999999994</v>
          </cell>
          <cell r="L60">
            <v>77737.399999999994</v>
          </cell>
          <cell r="Q60">
            <v>77737.399999999994</v>
          </cell>
          <cell r="R60">
            <v>77737.399999999994</v>
          </cell>
          <cell r="AA60">
            <v>77737.399999999994</v>
          </cell>
          <cell r="AB60">
            <v>77737.399999999994</v>
          </cell>
        </row>
        <row r="61">
          <cell r="C61">
            <v>53119.662009684762</v>
          </cell>
          <cell r="E61">
            <v>75366.002953609815</v>
          </cell>
          <cell r="F61">
            <v>64242.822936141674</v>
          </cell>
          <cell r="G61">
            <v>71629.065065726478</v>
          </cell>
          <cell r="H61">
            <v>68727.156196467724</v>
          </cell>
          <cell r="L61">
            <v>80461.640158483613</v>
          </cell>
          <cell r="Q61">
            <v>85489.727387988503</v>
          </cell>
          <cell r="R61">
            <v>85044.778553776094</v>
          </cell>
          <cell r="AA61">
            <v>88354.795356265764</v>
          </cell>
          <cell r="AB61">
            <v>88590.013086010178</v>
          </cell>
        </row>
        <row r="62">
          <cell r="C62">
            <v>920.73846153846159</v>
          </cell>
          <cell r="E62">
            <v>920.73846153846159</v>
          </cell>
          <cell r="F62">
            <v>920.73846153846159</v>
          </cell>
          <cell r="G62">
            <v>920.73846153846159</v>
          </cell>
          <cell r="H62">
            <v>920.73846153846159</v>
          </cell>
          <cell r="L62">
            <v>920.73846153846159</v>
          </cell>
          <cell r="Q62">
            <v>920.73846153846159</v>
          </cell>
          <cell r="R62">
            <v>920.73846153846159</v>
          </cell>
          <cell r="AA62">
            <v>920.73846153846159</v>
          </cell>
          <cell r="AB62">
            <v>920.73846153846159</v>
          </cell>
        </row>
        <row r="64">
          <cell r="C64">
            <v>57.692454729138973</v>
          </cell>
          <cell r="E64">
            <v>81.853866327774327</v>
          </cell>
          <cell r="F64">
            <v>69.773150161228585</v>
          </cell>
          <cell r="G64">
            <v>77.795235083414994</v>
          </cell>
          <cell r="H64">
            <v>74.643516120344898</v>
          </cell>
          <cell r="L64">
            <v>87.388160177473509</v>
          </cell>
          <cell r="Q64">
            <v>92.849089029194829</v>
          </cell>
          <cell r="R64">
            <v>92.365836886703747</v>
          </cell>
          <cell r="AA64">
            <v>95.960795651605309</v>
          </cell>
          <cell r="AB64">
            <v>96.216262040346564</v>
          </cell>
        </row>
        <row r="65">
          <cell r="C65">
            <v>-1877.1674879449292</v>
          </cell>
          <cell r="E65">
            <v>-1067.869368747095</v>
          </cell>
          <cell r="F65">
            <v>158.80831331022637</v>
          </cell>
          <cell r="G65">
            <v>-192.5500694944858</v>
          </cell>
          <cell r="H65">
            <v>895.73666869470981</v>
          </cell>
          <cell r="L65">
            <v>395.83298294277483</v>
          </cell>
          <cell r="Q65">
            <v>773.85248760026298</v>
          </cell>
          <cell r="R65">
            <v>851.23773636030091</v>
          </cell>
          <cell r="AA65">
            <v>1253.2102510371769</v>
          </cell>
          <cell r="AB65">
            <v>1353.4670711201034</v>
          </cell>
        </row>
        <row r="68">
          <cell r="C68">
            <v>0.18629293233636082</v>
          </cell>
          <cell r="E68">
            <v>0.17691259246875618</v>
          </cell>
          <cell r="F68">
            <v>0.14691783874909831</v>
          </cell>
          <cell r="G68">
            <v>0.20000000000000004</v>
          </cell>
          <cell r="H68">
            <v>0.20000000000000004</v>
          </cell>
          <cell r="L68">
            <v>0.14999999999999991</v>
          </cell>
          <cell r="Q68">
            <v>0.10000000000000016</v>
          </cell>
          <cell r="R68">
            <v>0.10000000000000014</v>
          </cell>
          <cell r="AA68">
            <v>7.9999999999999974E-2</v>
          </cell>
          <cell r="AB68">
            <v>7.9999999999999988E-2</v>
          </cell>
        </row>
        <row r="69">
          <cell r="C69">
            <v>0.23904959478847565</v>
          </cell>
          <cell r="E69">
            <v>0.18045129925716574</v>
          </cell>
          <cell r="F69">
            <v>0.18989616794636457</v>
          </cell>
          <cell r="G69">
            <v>0.2</v>
          </cell>
          <cell r="H69">
            <v>0.2</v>
          </cell>
          <cell r="L69">
            <v>0.2</v>
          </cell>
          <cell r="Q69">
            <v>0.2</v>
          </cell>
          <cell r="R69">
            <v>0.2</v>
          </cell>
          <cell r="AA69">
            <v>0.2</v>
          </cell>
          <cell r="AB69">
            <v>0.2</v>
          </cell>
        </row>
        <row r="70">
          <cell r="C70">
            <v>-1.9146881983283339</v>
          </cell>
          <cell r="E70">
            <v>-0.37930443276852704</v>
          </cell>
          <cell r="F70">
            <v>0.59270458918408775</v>
          </cell>
          <cell r="G70">
            <v>0.4698568583536642</v>
          </cell>
          <cell r="H70">
            <v>0.125</v>
          </cell>
          <cell r="L70">
            <v>0.125</v>
          </cell>
          <cell r="Q70">
            <v>0.125</v>
          </cell>
          <cell r="R70">
            <v>0.125</v>
          </cell>
          <cell r="AA70">
            <v>0.125</v>
          </cell>
          <cell r="AB70">
            <v>0.125</v>
          </cell>
        </row>
        <row r="71">
          <cell r="C71">
            <v>3.5109078114004224</v>
          </cell>
          <cell r="E71">
            <v>-0.13895251594187982</v>
          </cell>
          <cell r="F71">
            <v>2.7176542760775004</v>
          </cell>
          <cell r="G71">
            <v>0.35844874420079659</v>
          </cell>
          <cell r="H71">
            <v>1.1090909090909091</v>
          </cell>
          <cell r="L71">
            <v>1.0333333333333332</v>
          </cell>
          <cell r="Q71">
            <v>0.96923076923076923</v>
          </cell>
          <cell r="R71">
            <v>0.9692307692307689</v>
          </cell>
          <cell r="AA71">
            <v>0.96923076923076967</v>
          </cell>
          <cell r="AB71">
            <v>0.96923076923076923</v>
          </cell>
        </row>
        <row r="74">
          <cell r="C74">
            <v>-6806.0000000000036</v>
          </cell>
          <cell r="E74">
            <v>-2376.8018591186978</v>
          </cell>
          <cell r="F74">
            <v>6693.3794290925671</v>
          </cell>
          <cell r="G74">
            <v>17919.534072181301</v>
          </cell>
          <cell r="H74">
            <v>21503.440886617562</v>
          </cell>
          <cell r="L74">
            <v>37609.652507199644</v>
          </cell>
          <cell r="Q74">
            <v>63323.936071159675</v>
          </cell>
          <cell r="R74">
            <v>69656.329678275652</v>
          </cell>
          <cell r="AA74">
            <v>139243.32533398486</v>
          </cell>
          <cell r="AB74">
            <v>150382.79136070365</v>
          </cell>
        </row>
        <row r="75">
          <cell r="C75">
            <v>74647.599999999991</v>
          </cell>
          <cell r="E75">
            <v>98086.728285428602</v>
          </cell>
          <cell r="F75">
            <v>139454.15475793483</v>
          </cell>
          <cell r="G75">
            <v>130323.88416131854</v>
          </cell>
          <cell r="H75">
            <v>156388.66099358225</v>
          </cell>
          <cell r="L75">
            <v>250731.01671466429</v>
          </cell>
          <cell r="Q75">
            <v>389685.76043790567</v>
          </cell>
          <cell r="R75">
            <v>428654.33648169629</v>
          </cell>
          <cell r="AA75">
            <v>856882.00205529144</v>
          </cell>
          <cell r="AB75">
            <v>925432.56221971475</v>
          </cell>
        </row>
        <row r="76">
          <cell r="C76">
            <v>12962.5</v>
          </cell>
          <cell r="E76">
            <v>10755.729082832491</v>
          </cell>
          <cell r="F76">
            <v>10976.671272424755</v>
          </cell>
          <cell r="G76">
            <v>28671.25451549008</v>
          </cell>
          <cell r="H76">
            <v>34405.505418588102</v>
          </cell>
          <cell r="L76">
            <v>60175.44401151943</v>
          </cell>
          <cell r="Q76">
            <v>101318.29771385549</v>
          </cell>
          <cell r="R76">
            <v>111450.12748524104</v>
          </cell>
          <cell r="AA76">
            <v>222789.32053437579</v>
          </cell>
          <cell r="AB76">
            <v>240612.46617712584</v>
          </cell>
        </row>
        <row r="77">
          <cell r="C77">
            <v>80803.699999999983</v>
          </cell>
          <cell r="D77">
            <v>114580.175180551</v>
          </cell>
          <cell r="E77">
            <v>106465.65550914239</v>
          </cell>
          <cell r="F77">
            <v>157124.20545945215</v>
          </cell>
          <cell r="G77">
            <v>176914.67274898992</v>
          </cell>
          <cell r="H77">
            <v>212297.60729878792</v>
          </cell>
          <cell r="I77">
            <v>229155.0017150545</v>
          </cell>
          <cell r="J77">
            <v>263528.25197231263</v>
          </cell>
          <cell r="K77">
            <v>303057.48976815946</v>
          </cell>
          <cell r="L77">
            <v>348516.1132333834</v>
          </cell>
          <cell r="M77">
            <v>400793.53021839092</v>
          </cell>
          <cell r="N77">
            <v>416474.82661376451</v>
          </cell>
          <cell r="O77">
            <v>458122.3092751411</v>
          </cell>
          <cell r="P77">
            <v>503934.54020265525</v>
          </cell>
          <cell r="Q77">
            <v>554327.99422292085</v>
          </cell>
          <cell r="R77">
            <v>609760.79364521301</v>
          </cell>
          <cell r="S77">
            <v>658541.65713683004</v>
          </cell>
          <cell r="T77">
            <v>711224.98970777646</v>
          </cell>
          <cell r="U77">
            <v>768122.98888439871</v>
          </cell>
          <cell r="V77">
            <v>829572.82799515058</v>
          </cell>
          <cell r="W77">
            <v>895938.65423476265</v>
          </cell>
          <cell r="X77">
            <v>967613.74657354364</v>
          </cell>
          <cell r="Y77">
            <v>1045022.8462994273</v>
          </cell>
          <cell r="Z77">
            <v>1128624.6740033815</v>
          </cell>
          <cell r="AA77">
            <v>1218914.6479236521</v>
          </cell>
          <cell r="AB77">
            <v>1316427.8197575444</v>
          </cell>
        </row>
        <row r="78">
          <cell r="C78">
            <v>74339.45</v>
          </cell>
          <cell r="E78">
            <v>110522.9153448467</v>
          </cell>
          <cell r="F78">
            <v>131794.93048429728</v>
          </cell>
          <cell r="G78">
            <v>167019.43910422103</v>
          </cell>
          <cell r="H78">
            <v>194606.1400238889</v>
          </cell>
          <cell r="L78">
            <v>325786.80150077143</v>
          </cell>
          <cell r="Q78">
            <v>529131.26721278811</v>
          </cell>
          <cell r="R78">
            <v>582044.39393406687</v>
          </cell>
          <cell r="AA78">
            <v>1173769.6609635167</v>
          </cell>
          <cell r="AB78">
            <v>1267671.2338405983</v>
          </cell>
        </row>
        <row r="79">
          <cell r="C79">
            <v>0.19047457687049127</v>
          </cell>
          <cell r="E79">
            <v>-7.0819578156710444E-2</v>
          </cell>
          <cell r="F79">
            <v>0.47582057996120275</v>
          </cell>
          <cell r="G79">
            <v>0.12595428713015799</v>
          </cell>
          <cell r="H79">
            <v>0.20000000000000007</v>
          </cell>
          <cell r="L79">
            <v>0.15000000000000005</v>
          </cell>
          <cell r="Q79">
            <v>0.10000000000000016</v>
          </cell>
          <cell r="R79">
            <v>0.10000000000000013</v>
          </cell>
          <cell r="AA79">
            <v>8.0000000000000043E-2</v>
          </cell>
          <cell r="AB79">
            <v>8.0000000000000154E-2</v>
          </cell>
        </row>
        <row r="80">
          <cell r="C80">
            <v>54.395697110314444</v>
          </cell>
          <cell r="E80">
            <v>175.75523864996242</v>
          </cell>
          <cell r="F80">
            <v>55.351054646717188</v>
          </cell>
          <cell r="G80">
            <v>11.648866565108664</v>
          </cell>
          <cell r="H80">
            <v>8.7272727272727266</v>
          </cell>
          <cell r="L80">
            <v>8.5581395348837201</v>
          </cell>
          <cell r="Q80">
            <v>8.3809523809523814</v>
          </cell>
          <cell r="R80">
            <v>8.3809523809523814</v>
          </cell>
          <cell r="AA80">
            <v>8.3076923076923084</v>
          </cell>
          <cell r="AB80">
            <v>8.3076923076923084</v>
          </cell>
        </row>
        <row r="81">
          <cell r="C81">
            <v>0.84492322007188203</v>
          </cell>
          <cell r="E81">
            <v>1.051814540488095</v>
          </cell>
          <cell r="F81">
            <v>1.0058357866708816</v>
          </cell>
          <cell r="G81">
            <v>1.062771996947891</v>
          </cell>
          <cell r="H81">
            <v>1.2000000000000002</v>
          </cell>
          <cell r="L81">
            <v>1.2837209302325581</v>
          </cell>
          <cell r="Q81">
            <v>1.3619047619047622</v>
          </cell>
          <cell r="R81">
            <v>1.361904761904762</v>
          </cell>
          <cell r="AA81">
            <v>1.35</v>
          </cell>
          <cell r="AB81">
            <v>1.3499999999999999</v>
          </cell>
        </row>
        <row r="82">
          <cell r="C82">
            <v>4.1774217715449691</v>
          </cell>
          <cell r="E82">
            <v>9.5552142293579809</v>
          </cell>
          <cell r="F82">
            <v>10.99405114284207</v>
          </cell>
          <cell r="G82">
            <v>7.2314639279892479</v>
          </cell>
          <cell r="H82">
            <v>5.4545454545454541</v>
          </cell>
          <cell r="L82">
            <v>5.3488372093023253</v>
          </cell>
          <cell r="Q82">
            <v>5.2380952380952381</v>
          </cell>
          <cell r="R82">
            <v>5.2380952380952381</v>
          </cell>
          <cell r="AA82">
            <v>5.1923076923076916</v>
          </cell>
          <cell r="AB82">
            <v>5.1923076923076916</v>
          </cell>
        </row>
        <row r="83">
          <cell r="C83">
            <v>0.69381734731693601</v>
          </cell>
          <cell r="E83">
            <v>0.94243371538524467</v>
          </cell>
          <cell r="F83">
            <v>0.9064351719920074</v>
          </cell>
          <cell r="G83">
            <v>0.85832088376249016</v>
          </cell>
          <cell r="H83">
            <v>0.88397790055248637</v>
          </cell>
          <cell r="L83">
            <v>0.92354023757737991</v>
          </cell>
          <cell r="Q83">
            <v>0.95740229307891866</v>
          </cell>
          <cell r="R83">
            <v>0.95740229307891889</v>
          </cell>
          <cell r="AA83">
            <v>0.94903339191564162</v>
          </cell>
          <cell r="AB83">
            <v>0.9490333919156414</v>
          </cell>
        </row>
        <row r="87">
          <cell r="C87" t="str">
            <v>N/A</v>
          </cell>
          <cell r="E87" t="str">
            <v>NM</v>
          </cell>
          <cell r="F87" t="str">
            <v>NM</v>
          </cell>
          <cell r="G87" t="str">
            <v>NM</v>
          </cell>
          <cell r="H87" t="str">
            <v>NM</v>
          </cell>
          <cell r="L87" t="str">
            <v>NM</v>
          </cell>
          <cell r="Q87">
            <v>5.4203626421934034E-2</v>
          </cell>
        </row>
        <row r="88">
          <cell r="C88">
            <v>0.17542101175495045</v>
          </cell>
          <cell r="E88">
            <v>0.19088402514972297</v>
          </cell>
          <cell r="F88">
            <v>0.13569056287385631</v>
          </cell>
          <cell r="G88">
            <v>0.17739691149292158</v>
          </cell>
          <cell r="H88">
            <v>0.14749424606349296</v>
          </cell>
          <cell r="L88">
            <v>0.17266187050359708</v>
          </cell>
          <cell r="Q88">
            <v>0.1827768014059753</v>
          </cell>
          <cell r="R88">
            <v>0.18277680140597535</v>
          </cell>
          <cell r="AA88">
            <v>0.1827768014059753</v>
          </cell>
          <cell r="AB88">
            <v>0.18277680140597521</v>
          </cell>
        </row>
        <row r="89">
          <cell r="C89">
            <v>5.4203626421934034E-2</v>
          </cell>
          <cell r="E89">
            <v>3.501236603994038E-2</v>
          </cell>
          <cell r="F89" t="str">
            <v>NM</v>
          </cell>
          <cell r="G89">
            <v>0.1181554185177225</v>
          </cell>
          <cell r="H89">
            <v>0.28974813071389316</v>
          </cell>
          <cell r="L89">
            <v>0.19856115107913672</v>
          </cell>
          <cell r="Q89">
            <v>0.20105448154657304</v>
          </cell>
          <cell r="R89">
            <v>0.20105448154657282</v>
          </cell>
          <cell r="AA89">
            <v>0.19739894551845344</v>
          </cell>
          <cell r="AB89">
            <v>0.19739894551845322</v>
          </cell>
        </row>
      </sheetData>
      <sheetData sheetId="3" refreshError="1"/>
      <sheetData sheetId="4" refreshError="1">
        <row r="1">
          <cell r="M1">
            <v>0.12435175499120835</v>
          </cell>
          <cell r="N1">
            <v>7.566079295154185E-2</v>
          </cell>
          <cell r="O1">
            <v>2.9532267981048927E-2</v>
          </cell>
          <cell r="Q1">
            <v>3.2953972623986971E-2</v>
          </cell>
        </row>
        <row r="3">
          <cell r="L3" t="str">
            <v>P-5</v>
          </cell>
          <cell r="M3" t="str">
            <v>P-4</v>
          </cell>
          <cell r="N3" t="str">
            <v>P-3</v>
          </cell>
          <cell r="O3" t="str">
            <v>P-2</v>
          </cell>
          <cell r="Q3" t="str">
            <v>Present (P)</v>
          </cell>
        </row>
        <row r="4">
          <cell r="L4">
            <v>1992</v>
          </cell>
          <cell r="M4">
            <v>1993</v>
          </cell>
          <cell r="N4">
            <v>1994</v>
          </cell>
          <cell r="O4">
            <v>1995</v>
          </cell>
          <cell r="Q4">
            <v>1997</v>
          </cell>
        </row>
        <row r="5">
          <cell r="L5">
            <v>15468.5</v>
          </cell>
          <cell r="M5">
            <v>22464.5</v>
          </cell>
          <cell r="N5">
            <v>30872</v>
          </cell>
          <cell r="O5">
            <v>38710.199999999997</v>
          </cell>
          <cell r="Q5">
            <v>51578</v>
          </cell>
        </row>
        <row r="6">
          <cell r="L6">
            <v>0</v>
          </cell>
          <cell r="M6">
            <v>0</v>
          </cell>
          <cell r="N6">
            <v>0</v>
          </cell>
          <cell r="O6">
            <v>0</v>
          </cell>
          <cell r="Q6">
            <v>0</v>
          </cell>
        </row>
        <row r="7">
          <cell r="L7">
            <v>0</v>
          </cell>
          <cell r="M7">
            <v>0</v>
          </cell>
          <cell r="N7">
            <v>0</v>
          </cell>
          <cell r="O7">
            <v>0</v>
          </cell>
          <cell r="Q7">
            <v>0</v>
          </cell>
        </row>
        <row r="8">
          <cell r="L8">
            <v>15468.5</v>
          </cell>
          <cell r="M8">
            <v>22464.5</v>
          </cell>
          <cell r="N8">
            <v>30872</v>
          </cell>
          <cell r="O8">
            <v>38710.199999999997</v>
          </cell>
          <cell r="Q8">
            <v>51578</v>
          </cell>
        </row>
        <row r="9">
          <cell r="L9">
            <v>9747</v>
          </cell>
          <cell r="M9">
            <v>13529.4</v>
          </cell>
          <cell r="N9">
            <v>19080.8</v>
          </cell>
          <cell r="O9">
            <v>21897.8</v>
          </cell>
          <cell r="Q9">
            <v>32168.7</v>
          </cell>
        </row>
        <row r="10">
          <cell r="L10">
            <v>5721.5</v>
          </cell>
          <cell r="M10">
            <v>8935.1</v>
          </cell>
          <cell r="N10">
            <v>11791.2</v>
          </cell>
          <cell r="O10">
            <v>16812.399999999998</v>
          </cell>
          <cell r="Q10">
            <v>19409.3</v>
          </cell>
        </row>
        <row r="12">
          <cell r="L12">
            <v>2323.3000000000002</v>
          </cell>
          <cell r="M12">
            <v>3608.7</v>
          </cell>
          <cell r="N12">
            <v>4860.5</v>
          </cell>
          <cell r="O12">
            <v>6494.3</v>
          </cell>
          <cell r="Q12">
            <v>6928.6</v>
          </cell>
        </row>
        <row r="13">
          <cell r="L13">
            <v>0</v>
          </cell>
          <cell r="M13">
            <v>0</v>
          </cell>
          <cell r="N13">
            <v>0</v>
          </cell>
          <cell r="O13">
            <v>0</v>
          </cell>
          <cell r="Q13">
            <v>0</v>
          </cell>
        </row>
        <row r="14">
          <cell r="L14">
            <v>0</v>
          </cell>
          <cell r="M14">
            <v>0</v>
          </cell>
          <cell r="N14">
            <v>0</v>
          </cell>
          <cell r="O14">
            <v>0</v>
          </cell>
          <cell r="Q14">
            <v>0</v>
          </cell>
        </row>
        <row r="15">
          <cell r="L15">
            <v>12070.3</v>
          </cell>
          <cell r="M15">
            <v>17138.099999999999</v>
          </cell>
          <cell r="N15">
            <v>23941.3</v>
          </cell>
          <cell r="O15">
            <v>28392.1</v>
          </cell>
          <cell r="Q15">
            <v>39097.300000000003</v>
          </cell>
        </row>
        <row r="17">
          <cell r="L17">
            <v>3398.2000000000007</v>
          </cell>
          <cell r="M17">
            <v>5326.4000000000015</v>
          </cell>
          <cell r="N17">
            <v>6930.7000000000007</v>
          </cell>
          <cell r="O17">
            <v>10318.099999999999</v>
          </cell>
          <cell r="Q17">
            <v>12480.699999999997</v>
          </cell>
        </row>
        <row r="18">
          <cell r="L18">
            <v>0</v>
          </cell>
          <cell r="M18">
            <v>0</v>
          </cell>
          <cell r="N18">
            <v>0</v>
          </cell>
          <cell r="O18">
            <v>0</v>
          </cell>
          <cell r="Q18">
            <v>0</v>
          </cell>
        </row>
        <row r="19">
          <cell r="L19">
            <v>3398.2000000000007</v>
          </cell>
          <cell r="M19">
            <v>5326.4000000000015</v>
          </cell>
          <cell r="N19">
            <v>6930.7000000000007</v>
          </cell>
          <cell r="O19">
            <v>10318.099999999999</v>
          </cell>
          <cell r="Q19">
            <v>12480.699999999997</v>
          </cell>
        </row>
        <row r="21">
          <cell r="L21">
            <v>0</v>
          </cell>
          <cell r="M21">
            <v>0</v>
          </cell>
          <cell r="N21">
            <v>0</v>
          </cell>
          <cell r="O21">
            <v>0</v>
          </cell>
          <cell r="Q21">
            <v>0</v>
          </cell>
        </row>
        <row r="22">
          <cell r="L22">
            <v>0</v>
          </cell>
          <cell r="M22">
            <v>0</v>
          </cell>
          <cell r="N22">
            <v>0</v>
          </cell>
          <cell r="O22">
            <v>0</v>
          </cell>
          <cell r="Q22">
            <v>0</v>
          </cell>
        </row>
        <row r="23">
          <cell r="L23">
            <v>0</v>
          </cell>
          <cell r="M23">
            <v>0</v>
          </cell>
          <cell r="N23">
            <v>0</v>
          </cell>
          <cell r="O23">
            <v>0</v>
          </cell>
          <cell r="Q23">
            <v>0</v>
          </cell>
        </row>
        <row r="24">
          <cell r="L24">
            <v>0</v>
          </cell>
          <cell r="M24">
            <v>0</v>
          </cell>
          <cell r="N24">
            <v>0</v>
          </cell>
          <cell r="O24">
            <v>0</v>
          </cell>
          <cell r="Q24">
            <v>0</v>
          </cell>
        </row>
        <row r="26">
          <cell r="C26">
            <v>0</v>
          </cell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3398.2000000000007</v>
          </cell>
          <cell r="M26">
            <v>5326.4000000000015</v>
          </cell>
          <cell r="N26">
            <v>6930.7000000000007</v>
          </cell>
          <cell r="O26">
            <v>10318.099999999999</v>
          </cell>
          <cell r="P26">
            <v>11429.600000000002</v>
          </cell>
          <cell r="Q26">
            <v>12480.699999999997</v>
          </cell>
        </row>
        <row r="28">
          <cell r="L28">
            <v>0</v>
          </cell>
          <cell r="M28">
            <v>0</v>
          </cell>
          <cell r="N28">
            <v>0</v>
          </cell>
          <cell r="O28">
            <v>0</v>
          </cell>
          <cell r="Q28">
            <v>0</v>
          </cell>
        </row>
        <row r="29">
          <cell r="L29">
            <v>0</v>
          </cell>
          <cell r="M29">
            <v>0</v>
          </cell>
          <cell r="N29">
            <v>0</v>
          </cell>
          <cell r="O29">
            <v>0</v>
          </cell>
          <cell r="Q29">
            <v>0</v>
          </cell>
        </row>
        <row r="30">
          <cell r="L30">
            <v>0</v>
          </cell>
          <cell r="M30">
            <v>0</v>
          </cell>
          <cell r="N30">
            <v>0</v>
          </cell>
          <cell r="O30">
            <v>0</v>
          </cell>
          <cell r="Q30">
            <v>0</v>
          </cell>
        </row>
        <row r="32">
          <cell r="L32">
            <v>3398.2000000000007</v>
          </cell>
          <cell r="M32">
            <v>5326.4000000000015</v>
          </cell>
          <cell r="N32">
            <v>6930.7000000000007</v>
          </cell>
          <cell r="O32">
            <v>10318.099999999999</v>
          </cell>
          <cell r="Q32">
            <v>12480.699999999997</v>
          </cell>
        </row>
        <row r="34">
          <cell r="L34">
            <v>0</v>
          </cell>
          <cell r="M34">
            <v>0</v>
          </cell>
          <cell r="N34">
            <v>0</v>
          </cell>
          <cell r="O34">
            <v>0</v>
          </cell>
          <cell r="Q34">
            <v>151</v>
          </cell>
        </row>
        <row r="35">
          <cell r="L35">
            <v>170.5256</v>
          </cell>
          <cell r="M35">
            <v>-354.62280000000004</v>
          </cell>
          <cell r="N35">
            <v>-600.88</v>
          </cell>
          <cell r="O35">
            <v>-679.42000000000007</v>
          </cell>
          <cell r="Q35">
            <v>-1243.56</v>
          </cell>
        </row>
        <row r="36">
          <cell r="L36">
            <v>1132.607</v>
          </cell>
          <cell r="M36">
            <v>1447.0330000000001</v>
          </cell>
          <cell r="N36">
            <v>1209.9444000000001</v>
          </cell>
          <cell r="O36">
            <v>525.87200000000007</v>
          </cell>
          <cell r="Q36">
            <v>730.87099999999998</v>
          </cell>
        </row>
        <row r="37">
          <cell r="L37">
            <v>0</v>
          </cell>
          <cell r="M37">
            <v>0</v>
          </cell>
          <cell r="N37">
            <v>0</v>
          </cell>
          <cell r="O37">
            <v>0</v>
          </cell>
          <cell r="Q37">
            <v>0</v>
          </cell>
        </row>
        <row r="38">
          <cell r="L38">
            <v>0</v>
          </cell>
          <cell r="M38">
            <v>0</v>
          </cell>
          <cell r="N38">
            <v>0</v>
          </cell>
          <cell r="O38">
            <v>0</v>
          </cell>
          <cell r="Q38">
            <v>0</v>
          </cell>
        </row>
        <row r="39">
          <cell r="L39">
            <v>1303.1325999999999</v>
          </cell>
          <cell r="M39">
            <v>1092.4102</v>
          </cell>
          <cell r="N39">
            <v>609.06440000000009</v>
          </cell>
          <cell r="O39">
            <v>0</v>
          </cell>
          <cell r="Q39">
            <v>151</v>
          </cell>
        </row>
        <row r="41">
          <cell r="L41">
            <v>2095.0674000000008</v>
          </cell>
          <cell r="M41">
            <v>4233.9898000000012</v>
          </cell>
          <cell r="N41">
            <v>6321.6356000000005</v>
          </cell>
          <cell r="O41">
            <v>10318.099999999999</v>
          </cell>
          <cell r="Q41">
            <v>12329.699999999997</v>
          </cell>
        </row>
        <row r="43">
          <cell r="L43">
            <v>873.90000000000066</v>
          </cell>
          <cell r="M43">
            <v>3208.9000000000015</v>
          </cell>
          <cell r="N43">
            <v>5746.6</v>
          </cell>
          <cell r="O43">
            <v>10643.599999999999</v>
          </cell>
          <cell r="Q43">
            <v>13521.999999999996</v>
          </cell>
        </row>
        <row r="44">
          <cell r="L44">
            <v>0</v>
          </cell>
          <cell r="M44">
            <v>0</v>
          </cell>
          <cell r="N44">
            <v>0</v>
          </cell>
          <cell r="O44">
            <v>0</v>
          </cell>
          <cell r="Q44">
            <v>0</v>
          </cell>
        </row>
        <row r="45">
          <cell r="L45">
            <v>0</v>
          </cell>
          <cell r="M45">
            <v>0</v>
          </cell>
          <cell r="N45">
            <v>0</v>
          </cell>
          <cell r="O45">
            <v>0</v>
          </cell>
          <cell r="Q45">
            <v>0</v>
          </cell>
        </row>
        <row r="46">
          <cell r="L46">
            <v>873.90000000000066</v>
          </cell>
          <cell r="M46">
            <v>3208.9000000000015</v>
          </cell>
          <cell r="N46">
            <v>5746.6</v>
          </cell>
          <cell r="O46">
            <v>10643.599999999999</v>
          </cell>
          <cell r="Q46">
            <v>13521.999999999996</v>
          </cell>
        </row>
        <row r="48">
          <cell r="L48">
            <v>0</v>
          </cell>
          <cell r="M48">
            <v>0</v>
          </cell>
          <cell r="N48">
            <v>0</v>
          </cell>
          <cell r="O48">
            <v>0</v>
          </cell>
          <cell r="Q48">
            <v>0</v>
          </cell>
        </row>
        <row r="49">
          <cell r="L49">
            <v>0</v>
          </cell>
          <cell r="M49">
            <v>0</v>
          </cell>
          <cell r="N49">
            <v>0</v>
          </cell>
          <cell r="O49">
            <v>0</v>
          </cell>
          <cell r="Q49">
            <v>0</v>
          </cell>
        </row>
        <row r="50">
          <cell r="L50">
            <v>751</v>
          </cell>
          <cell r="M50">
            <v>0</v>
          </cell>
          <cell r="N50">
            <v>0</v>
          </cell>
          <cell r="O50">
            <v>-3</v>
          </cell>
          <cell r="Q50">
            <v>4</v>
          </cell>
        </row>
        <row r="51">
          <cell r="L51">
            <v>0</v>
          </cell>
          <cell r="M51">
            <v>0</v>
          </cell>
          <cell r="N51">
            <v>0</v>
          </cell>
          <cell r="O51">
            <v>0</v>
          </cell>
          <cell r="Q51">
            <v>0</v>
          </cell>
        </row>
        <row r="52">
          <cell r="L52">
            <v>0</v>
          </cell>
          <cell r="M52">
            <v>0</v>
          </cell>
          <cell r="N52">
            <v>0</v>
          </cell>
          <cell r="O52">
            <v>0</v>
          </cell>
          <cell r="Q52">
            <v>0</v>
          </cell>
        </row>
        <row r="53">
          <cell r="L53">
            <v>0</v>
          </cell>
          <cell r="M53">
            <v>0</v>
          </cell>
          <cell r="N53">
            <v>0</v>
          </cell>
          <cell r="O53">
            <v>0</v>
          </cell>
          <cell r="Q53">
            <v>0</v>
          </cell>
        </row>
        <row r="54">
          <cell r="L54">
            <v>0</v>
          </cell>
          <cell r="M54">
            <v>0</v>
          </cell>
          <cell r="N54">
            <v>0</v>
          </cell>
          <cell r="O54">
            <v>0</v>
          </cell>
          <cell r="Q54">
            <v>0</v>
          </cell>
        </row>
        <row r="55">
          <cell r="L55">
            <v>751</v>
          </cell>
          <cell r="M55">
            <v>0</v>
          </cell>
          <cell r="N55">
            <v>0</v>
          </cell>
          <cell r="O55">
            <v>-3</v>
          </cell>
          <cell r="Q55">
            <v>4</v>
          </cell>
        </row>
        <row r="57">
          <cell r="L57">
            <v>1624.9000000000005</v>
          </cell>
          <cell r="M57">
            <v>3208.9000000000015</v>
          </cell>
          <cell r="N57">
            <v>5746.6</v>
          </cell>
          <cell r="O57">
            <v>10640.599999999999</v>
          </cell>
          <cell r="Q57">
            <v>13525.999999999996</v>
          </cell>
        </row>
        <row r="58">
          <cell r="L58">
            <v>421.8</v>
          </cell>
          <cell r="M58">
            <v>684.6</v>
          </cell>
          <cell r="N58">
            <v>1160</v>
          </cell>
          <cell r="O58">
            <v>1474</v>
          </cell>
          <cell r="Q58">
            <v>2896</v>
          </cell>
        </row>
        <row r="59">
          <cell r="L59">
            <v>0</v>
          </cell>
          <cell r="M59">
            <v>0</v>
          </cell>
          <cell r="N59">
            <v>0</v>
          </cell>
          <cell r="O59">
            <v>0</v>
          </cell>
          <cell r="Q59">
            <v>0</v>
          </cell>
        </row>
        <row r="60">
          <cell r="L60">
            <v>0</v>
          </cell>
          <cell r="M60">
            <v>0</v>
          </cell>
          <cell r="N60">
            <v>0</v>
          </cell>
          <cell r="O60">
            <v>0</v>
          </cell>
          <cell r="Q60">
            <v>0</v>
          </cell>
        </row>
        <row r="61">
          <cell r="L61">
            <v>8.6</v>
          </cell>
          <cell r="M61">
            <v>8.6</v>
          </cell>
          <cell r="N61">
            <v>8.3000000000000007</v>
          </cell>
          <cell r="O61">
            <v>8.3000000000000007</v>
          </cell>
          <cell r="Q61">
            <v>0</v>
          </cell>
        </row>
        <row r="63">
          <cell r="L63">
            <v>2186.5</v>
          </cell>
          <cell r="M63">
            <v>2793.5</v>
          </cell>
          <cell r="N63">
            <v>2335.8000000000002</v>
          </cell>
          <cell r="O63">
            <v>1143.2</v>
          </cell>
          <cell r="Q63">
            <v>1699.7</v>
          </cell>
        </row>
        <row r="64">
          <cell r="L64">
            <v>170.5256</v>
          </cell>
          <cell r="M64">
            <v>-354.62280000000004</v>
          </cell>
          <cell r="N64">
            <v>-600.88</v>
          </cell>
          <cell r="O64">
            <v>-679.42000000000007</v>
          </cell>
          <cell r="Q64">
            <v>-1243.56</v>
          </cell>
        </row>
        <row r="65">
          <cell r="L65">
            <v>0</v>
          </cell>
          <cell r="M65">
            <v>0</v>
          </cell>
          <cell r="N65">
            <v>0</v>
          </cell>
          <cell r="O65">
            <v>0</v>
          </cell>
          <cell r="Q65">
            <v>0</v>
          </cell>
        </row>
        <row r="66">
          <cell r="L66">
            <v>1132.607</v>
          </cell>
          <cell r="M66">
            <v>1447.0330000000001</v>
          </cell>
          <cell r="N66">
            <v>1209.9444000000001</v>
          </cell>
          <cell r="O66">
            <v>525.87200000000007</v>
          </cell>
          <cell r="Q66">
            <v>730.87099999999998</v>
          </cell>
        </row>
        <row r="67">
          <cell r="L67">
            <v>883.36740000000009</v>
          </cell>
          <cell r="M67">
            <v>1701.0898</v>
          </cell>
          <cell r="N67">
            <v>1726.7356</v>
          </cell>
          <cell r="O67">
            <v>1143.2</v>
          </cell>
          <cell r="Q67">
            <v>1699.7</v>
          </cell>
        </row>
        <row r="69">
          <cell r="L69">
            <v>2095.0674000000004</v>
          </cell>
          <cell r="M69">
            <v>4233.9898000000012</v>
          </cell>
          <cell r="N69">
            <v>6321.6356000000005</v>
          </cell>
          <cell r="O69">
            <v>10318.099999999999</v>
          </cell>
          <cell r="Q69">
            <v>12329.699999999997</v>
          </cell>
        </row>
        <row r="71">
          <cell r="L71" t="str">
            <v>P-5</v>
          </cell>
          <cell r="M71" t="str">
            <v>P-4</v>
          </cell>
          <cell r="N71" t="str">
            <v>P-3</v>
          </cell>
          <cell r="O71" t="str">
            <v>P-2</v>
          </cell>
          <cell r="Q71" t="str">
            <v>Present (P)</v>
          </cell>
        </row>
        <row r="72">
          <cell r="L72">
            <v>1992</v>
          </cell>
          <cell r="M72">
            <v>1993</v>
          </cell>
          <cell r="N72">
            <v>1994</v>
          </cell>
          <cell r="O72">
            <v>1995</v>
          </cell>
          <cell r="Q72">
            <v>1997</v>
          </cell>
        </row>
        <row r="73">
          <cell r="L73">
            <v>15468.5</v>
          </cell>
          <cell r="M73">
            <v>22464.5</v>
          </cell>
          <cell r="N73">
            <v>30872</v>
          </cell>
          <cell r="O73">
            <v>38710.199999999997</v>
          </cell>
          <cell r="Q73">
            <v>51578</v>
          </cell>
        </row>
        <row r="74">
          <cell r="L74">
            <v>0</v>
          </cell>
          <cell r="M74">
            <v>0</v>
          </cell>
          <cell r="N74">
            <v>0</v>
          </cell>
          <cell r="O74">
            <v>0</v>
          </cell>
          <cell r="Q74">
            <v>0</v>
          </cell>
        </row>
        <row r="75">
          <cell r="L75">
            <v>0</v>
          </cell>
          <cell r="M75">
            <v>0</v>
          </cell>
          <cell r="N75">
            <v>0</v>
          </cell>
          <cell r="O75">
            <v>0</v>
          </cell>
          <cell r="Q75">
            <v>0</v>
          </cell>
        </row>
        <row r="76">
          <cell r="L76">
            <v>15468.5</v>
          </cell>
          <cell r="M76">
            <v>22464.5</v>
          </cell>
          <cell r="N76">
            <v>30872</v>
          </cell>
          <cell r="O76">
            <v>38710.199999999997</v>
          </cell>
          <cell r="Q76">
            <v>51578</v>
          </cell>
        </row>
        <row r="77">
          <cell r="L77">
            <v>9747</v>
          </cell>
          <cell r="M77">
            <v>13529.4</v>
          </cell>
          <cell r="N77">
            <v>19080.8</v>
          </cell>
          <cell r="O77">
            <v>21897.8</v>
          </cell>
          <cell r="Q77">
            <v>32168.7</v>
          </cell>
        </row>
        <row r="78">
          <cell r="L78">
            <v>5721.5</v>
          </cell>
          <cell r="M78">
            <v>8935.1</v>
          </cell>
          <cell r="N78">
            <v>11791.2</v>
          </cell>
          <cell r="O78">
            <v>16812.399999999998</v>
          </cell>
          <cell r="Q78">
            <v>19409.3</v>
          </cell>
        </row>
        <row r="79">
          <cell r="L79">
            <v>2323.3000000000002</v>
          </cell>
          <cell r="M79">
            <v>3608.7</v>
          </cell>
          <cell r="N79">
            <v>4860.5</v>
          </cell>
          <cell r="O79">
            <v>6494.3</v>
          </cell>
          <cell r="Q79">
            <v>6928.6</v>
          </cell>
        </row>
        <row r="80">
          <cell r="L80">
            <v>0</v>
          </cell>
          <cell r="M80">
            <v>0</v>
          </cell>
          <cell r="N80">
            <v>0</v>
          </cell>
          <cell r="O80">
            <v>0</v>
          </cell>
          <cell r="Q80">
            <v>0</v>
          </cell>
        </row>
        <row r="81">
          <cell r="L81">
            <v>0</v>
          </cell>
          <cell r="M81">
            <v>0</v>
          </cell>
          <cell r="N81">
            <v>0</v>
          </cell>
          <cell r="O81">
            <v>0</v>
          </cell>
          <cell r="Q81">
            <v>0</v>
          </cell>
        </row>
        <row r="82">
          <cell r="L82">
            <v>12070.3</v>
          </cell>
          <cell r="M82">
            <v>17138.099999999999</v>
          </cell>
          <cell r="N82">
            <v>23941.3</v>
          </cell>
          <cell r="O82">
            <v>28392.1</v>
          </cell>
          <cell r="Q82">
            <v>39097.300000000003</v>
          </cell>
        </row>
        <row r="84">
          <cell r="L84">
            <v>3398.2000000000007</v>
          </cell>
          <cell r="M84">
            <v>5326.4000000000015</v>
          </cell>
          <cell r="N84">
            <v>6930.7000000000007</v>
          </cell>
          <cell r="O84">
            <v>10318.099999999999</v>
          </cell>
          <cell r="Q84">
            <v>12480.699999999997</v>
          </cell>
        </row>
        <row r="85">
          <cell r="L85">
            <v>0</v>
          </cell>
          <cell r="M85">
            <v>0</v>
          </cell>
          <cell r="N85">
            <v>0</v>
          </cell>
          <cell r="O85">
            <v>0</v>
          </cell>
          <cell r="Q85">
            <v>0</v>
          </cell>
        </row>
        <row r="86">
          <cell r="L86">
            <v>2186.5</v>
          </cell>
          <cell r="M86">
            <v>2793.5</v>
          </cell>
          <cell r="N86">
            <v>2335.8000000000002</v>
          </cell>
          <cell r="O86">
            <v>1143.2</v>
          </cell>
          <cell r="Q86">
            <v>1699.7</v>
          </cell>
        </row>
        <row r="87">
          <cell r="L87">
            <v>751</v>
          </cell>
          <cell r="M87">
            <v>0</v>
          </cell>
          <cell r="N87">
            <v>0</v>
          </cell>
          <cell r="O87">
            <v>-3</v>
          </cell>
          <cell r="Q87">
            <v>4</v>
          </cell>
        </row>
        <row r="88">
          <cell r="L88">
            <v>421.8</v>
          </cell>
          <cell r="M88">
            <v>684.6</v>
          </cell>
          <cell r="N88">
            <v>1160</v>
          </cell>
          <cell r="O88">
            <v>1474</v>
          </cell>
          <cell r="Q88">
            <v>2896</v>
          </cell>
        </row>
        <row r="89">
          <cell r="L89">
            <v>0</v>
          </cell>
          <cell r="M89">
            <v>0</v>
          </cell>
          <cell r="N89">
            <v>0</v>
          </cell>
          <cell r="O89">
            <v>0</v>
          </cell>
          <cell r="Q89">
            <v>0</v>
          </cell>
        </row>
        <row r="90">
          <cell r="L90">
            <v>882.50000000000068</v>
          </cell>
          <cell r="M90">
            <v>3217.5000000000014</v>
          </cell>
          <cell r="N90">
            <v>5754.9000000000005</v>
          </cell>
          <cell r="O90">
            <v>10651.899999999998</v>
          </cell>
          <cell r="Q90">
            <v>13672.999999999996</v>
          </cell>
        </row>
        <row r="91">
          <cell r="L91">
            <v>0</v>
          </cell>
          <cell r="M91">
            <v>0</v>
          </cell>
          <cell r="N91">
            <v>0</v>
          </cell>
          <cell r="O91">
            <v>0</v>
          </cell>
          <cell r="Q91">
            <v>151</v>
          </cell>
        </row>
        <row r="92">
          <cell r="L92">
            <v>0</v>
          </cell>
          <cell r="M92">
            <v>0</v>
          </cell>
          <cell r="N92">
            <v>0</v>
          </cell>
          <cell r="O92">
            <v>0</v>
          </cell>
          <cell r="Q92">
            <v>0</v>
          </cell>
        </row>
        <row r="93">
          <cell r="L93">
            <v>8.6</v>
          </cell>
          <cell r="M93">
            <v>8.6</v>
          </cell>
          <cell r="N93">
            <v>8.3000000000000007</v>
          </cell>
          <cell r="O93">
            <v>8.3000000000000007</v>
          </cell>
          <cell r="Q93">
            <v>0</v>
          </cell>
        </row>
        <row r="94">
          <cell r="L94">
            <v>873.90000000000066</v>
          </cell>
          <cell r="M94">
            <v>3208.9000000000015</v>
          </cell>
          <cell r="N94">
            <v>5746.6</v>
          </cell>
          <cell r="O94">
            <v>10643.599999999999</v>
          </cell>
          <cell r="Q94">
            <v>13521.999999999996</v>
          </cell>
        </row>
        <row r="95">
          <cell r="N95">
            <v>-4965.3160000000007</v>
          </cell>
          <cell r="O95">
            <v>-9503.619999999999</v>
          </cell>
        </row>
        <row r="96">
          <cell r="L96">
            <v>2.7591033466638621</v>
          </cell>
          <cell r="M96">
            <v>6.6213595094918078</v>
          </cell>
          <cell r="N96">
            <v>10.591853993494759</v>
          </cell>
          <cell r="O96">
            <v>14.683405237283033</v>
          </cell>
          <cell r="Q96">
            <v>14.686037962839189</v>
          </cell>
        </row>
        <row r="97">
          <cell r="L97">
            <v>0.3834773115178623</v>
          </cell>
          <cell r="M97">
            <v>0.20509353409432257</v>
          </cell>
          <cell r="N97">
            <v>8.787920412079589E-2</v>
          </cell>
          <cell r="O97">
            <v>0</v>
          </cell>
          <cell r="Q97">
            <v>1.2098680362479672E-2</v>
          </cell>
        </row>
        <row r="98">
          <cell r="L98">
            <v>0</v>
          </cell>
          <cell r="M98">
            <v>0</v>
          </cell>
          <cell r="N98">
            <v>0</v>
          </cell>
          <cell r="O98">
            <v>0</v>
          </cell>
          <cell r="Q98">
            <v>1.1043662692898417E-2</v>
          </cell>
        </row>
        <row r="100">
          <cell r="L100">
            <v>1926</v>
          </cell>
          <cell r="M100">
            <v>2798.1</v>
          </cell>
          <cell r="N100">
            <v>2551.9</v>
          </cell>
          <cell r="O100">
            <v>2782.4</v>
          </cell>
          <cell r="Q100">
            <v>4101.3999999999996</v>
          </cell>
        </row>
        <row r="101">
          <cell r="L101">
            <v>3398.2000000000007</v>
          </cell>
          <cell r="M101">
            <v>5326.4000000000015</v>
          </cell>
          <cell r="N101">
            <v>6930.7000000000007</v>
          </cell>
          <cell r="O101">
            <v>10318.099999999999</v>
          </cell>
          <cell r="Q101">
            <v>12480.699999999997</v>
          </cell>
        </row>
        <row r="102">
          <cell r="L102">
            <v>5324.2000000000007</v>
          </cell>
          <cell r="M102">
            <v>8124.5000000000018</v>
          </cell>
          <cell r="N102">
            <v>9482.6</v>
          </cell>
          <cell r="O102">
            <v>13100.499999999998</v>
          </cell>
          <cell r="Q102">
            <v>16582.099999999999</v>
          </cell>
        </row>
        <row r="103">
          <cell r="L103">
            <v>7821</v>
          </cell>
          <cell r="M103">
            <v>10731.3</v>
          </cell>
          <cell r="N103">
            <v>16528.899999999998</v>
          </cell>
          <cell r="O103">
            <v>19115.399999999998</v>
          </cell>
          <cell r="Q103">
            <v>28067.300000000003</v>
          </cell>
        </row>
        <row r="104">
          <cell r="L104">
            <v>1926</v>
          </cell>
          <cell r="M104">
            <v>2798.1</v>
          </cell>
          <cell r="N104">
            <v>2551.9</v>
          </cell>
          <cell r="O104">
            <v>2782.4</v>
          </cell>
          <cell r="Q104">
            <v>4101.3999999999996</v>
          </cell>
        </row>
        <row r="105">
          <cell r="L105">
            <v>0</v>
          </cell>
          <cell r="M105">
            <v>0</v>
          </cell>
          <cell r="N105">
            <v>0</v>
          </cell>
          <cell r="O105">
            <v>0</v>
          </cell>
          <cell r="Q105">
            <v>0</v>
          </cell>
        </row>
        <row r="106">
          <cell r="L106">
            <v>5324.2000000000007</v>
          </cell>
          <cell r="M106">
            <v>8124.5000000000018</v>
          </cell>
          <cell r="N106">
            <v>9482.6</v>
          </cell>
          <cell r="O106">
            <v>13100.499999999998</v>
          </cell>
          <cell r="Q106">
            <v>16582.099999999999</v>
          </cell>
        </row>
        <row r="108">
          <cell r="L108">
            <v>0.36988072534505606</v>
          </cell>
          <cell r="M108">
            <v>0.39774310578913397</v>
          </cell>
          <cell r="N108">
            <v>0.38193832599118943</v>
          </cell>
          <cell r="O108">
            <v>0.43431447008798713</v>
          </cell>
          <cell r="Q108">
            <v>0.37630966691224937</v>
          </cell>
        </row>
        <row r="109">
          <cell r="L109">
            <v>0.34419626983870449</v>
          </cell>
          <cell r="M109">
            <v>0.36165950722250673</v>
          </cell>
          <cell r="N109">
            <v>0.30715859030837006</v>
          </cell>
          <cell r="O109">
            <v>0.33842501459563629</v>
          </cell>
          <cell r="Q109">
            <v>0.32149559889875523</v>
          </cell>
        </row>
        <row r="110">
          <cell r="L110">
            <v>0.21968516662895568</v>
          </cell>
          <cell r="M110">
            <v>0.23710298470920793</v>
          </cell>
          <cell r="N110">
            <v>0.22449792692407361</v>
          </cell>
          <cell r="O110">
            <v>0.26654731827786987</v>
          </cell>
          <cell r="Q110">
            <v>0.24197719958121675</v>
          </cell>
        </row>
        <row r="111">
          <cell r="L111">
            <v>0.21968516662895568</v>
          </cell>
          <cell r="M111">
            <v>0.23710298470920793</v>
          </cell>
          <cell r="N111">
            <v>0.22449792692407361</v>
          </cell>
          <cell r="O111">
            <v>0.26654731827786987</v>
          </cell>
          <cell r="Q111">
            <v>0.24197719958121675</v>
          </cell>
        </row>
        <row r="112">
          <cell r="L112">
            <v>0.13544088954973016</v>
          </cell>
          <cell r="M112">
            <v>0.18847469563088434</v>
          </cell>
          <cell r="N112">
            <v>0.20476922777921744</v>
          </cell>
          <cell r="O112">
            <v>0.26654731827786987</v>
          </cell>
          <cell r="Q112">
            <v>0.23904959478847565</v>
          </cell>
        </row>
        <row r="113">
          <cell r="L113">
            <v>5.649545851246085E-2</v>
          </cell>
          <cell r="M113">
            <v>0.14284315252954669</v>
          </cell>
          <cell r="N113">
            <v>0.18614278310443122</v>
          </cell>
          <cell r="O113">
            <v>0.27495595476127738</v>
          </cell>
          <cell r="Q113">
            <v>0.26216603978440411</v>
          </cell>
        </row>
        <row r="114">
          <cell r="L114">
            <v>0.15019555871610046</v>
          </cell>
          <cell r="M114">
            <v>0.16064012107992609</v>
          </cell>
          <cell r="N114">
            <v>0.15744039906711582</v>
          </cell>
          <cell r="O114">
            <v>0.16776715181011725</v>
          </cell>
          <cell r="Q114">
            <v>0.13433246733103263</v>
          </cell>
        </row>
        <row r="115">
          <cell r="L115">
            <v>0.12451110320974884</v>
          </cell>
          <cell r="M115">
            <v>0.12455652251329875</v>
          </cell>
          <cell r="N115">
            <v>8.2660663384296451E-2</v>
          </cell>
          <cell r="O115">
            <v>7.1877696317766387E-2</v>
          </cell>
          <cell r="Q115">
            <v>7.9518399317538485E-2</v>
          </cell>
        </row>
        <row r="119">
          <cell r="L119">
            <v>0.18847469563088434</v>
          </cell>
          <cell r="M119">
            <v>0.18847469563088434</v>
          </cell>
          <cell r="N119">
            <v>0.20476922777921744</v>
          </cell>
          <cell r="O119">
            <v>0.26654731827786987</v>
          </cell>
          <cell r="Q119">
            <v>0.23904959478847565</v>
          </cell>
        </row>
        <row r="120">
          <cell r="L120">
            <v>0.74514668336625078</v>
          </cell>
          <cell r="M120">
            <v>0.76111501681334226</v>
          </cell>
          <cell r="N120">
            <v>0.7278917499157096</v>
          </cell>
          <cell r="O120">
            <v>0.79142865320842815</v>
          </cell>
          <cell r="Q120">
            <v>0.69381734731693601</v>
          </cell>
        </row>
        <row r="121">
          <cell r="L121">
            <v>0.10092332964015613</v>
          </cell>
          <cell r="M121">
            <v>0.14345092113399011</v>
          </cell>
          <cell r="N121">
            <v>0.14904983153710311</v>
          </cell>
          <cell r="O121">
            <v>0.2109531851209728</v>
          </cell>
          <cell r="Q121">
            <v>0.16585675573332861</v>
          </cell>
        </row>
        <row r="122">
          <cell r="L122" t="str">
            <v>NM</v>
          </cell>
          <cell r="M122">
            <v>0.10303590731730818</v>
          </cell>
          <cell r="N122">
            <v>0.11920889650249818</v>
          </cell>
          <cell r="O122">
            <v>0.48250161781040185</v>
          </cell>
          <cell r="Q122">
            <v>5.4203626421934034E-2</v>
          </cell>
        </row>
        <row r="123">
          <cell r="L123" t="str">
            <v xml:space="preserve">--  </v>
          </cell>
          <cell r="M123">
            <v>4.2527591493833977E-2</v>
          </cell>
          <cell r="N123">
            <v>5.5989104031129999E-3</v>
          </cell>
          <cell r="O123">
            <v>6.1903353583869697E-2</v>
          </cell>
          <cell r="Q123">
            <v>-2.600438766817123E-2</v>
          </cell>
        </row>
        <row r="124">
          <cell r="L124">
            <v>-1822.131401174503</v>
          </cell>
          <cell r="M124">
            <v>-1267.6090064729651</v>
          </cell>
          <cell r="N124">
            <v>-2307.3890219442119</v>
          </cell>
          <cell r="O124">
            <v>-290.71216116224059</v>
          </cell>
          <cell r="Q124">
            <v>-2481.0717427984418</v>
          </cell>
        </row>
        <row r="125">
          <cell r="L125" t="str">
            <v xml:space="preserve">--  </v>
          </cell>
          <cell r="M125">
            <v>554.52239470153791</v>
          </cell>
          <cell r="N125">
            <v>-1039.7800154712468</v>
          </cell>
          <cell r="O125">
            <v>2016.6768607819713</v>
          </cell>
          <cell r="Q125">
            <v>-1877.1674879449292</v>
          </cell>
        </row>
        <row r="128">
          <cell r="L128">
            <v>7.3694616484040019</v>
          </cell>
          <cell r="M128">
            <v>4.92647945701159</v>
          </cell>
          <cell r="N128">
            <v>5.6522455555758988</v>
          </cell>
          <cell r="O128">
            <v>6.7436435695309429</v>
          </cell>
          <cell r="Q128">
            <v>10.915285801959664</v>
          </cell>
        </row>
        <row r="129">
          <cell r="L129">
            <v>7.6406520128426774</v>
          </cell>
          <cell r="M129">
            <v>4.8414870689655176</v>
          </cell>
          <cell r="N129">
            <v>5.5738711249932296</v>
          </cell>
          <cell r="O129">
            <v>6.2077359761377853</v>
          </cell>
          <cell r="Q129">
            <v>5.5912020249651757</v>
          </cell>
        </row>
        <row r="130">
          <cell r="L130">
            <v>15.37777115021373</v>
          </cell>
          <cell r="M130">
            <v>6.1404419904604408</v>
          </cell>
          <cell r="N130">
            <v>8.3851429347457067</v>
          </cell>
          <cell r="O130">
            <v>17.14737541528239</v>
          </cell>
          <cell r="Q130">
            <v>54.395697110314444</v>
          </cell>
        </row>
        <row r="131">
          <cell r="L131">
            <v>0.9267819215064812</v>
          </cell>
          <cell r="M131">
            <v>0.6699871010073144</v>
          </cell>
          <cell r="N131">
            <v>0.88617405432093088</v>
          </cell>
          <cell r="O131">
            <v>0.76018989920809865</v>
          </cell>
          <cell r="Q131">
            <v>0.50551154400659415</v>
          </cell>
        </row>
        <row r="132">
          <cell r="L132">
            <v>2.3980683368473272</v>
          </cell>
          <cell r="M132">
            <v>1.1292523846028175</v>
          </cell>
          <cell r="N132">
            <v>1.0476431253510157</v>
          </cell>
          <cell r="O132">
            <v>1.1530055133096835</v>
          </cell>
          <cell r="Q132">
            <v>0.84492322007188203</v>
          </cell>
        </row>
        <row r="133">
          <cell r="L133">
            <v>5.2916324575807341</v>
          </cell>
          <cell r="M133">
            <v>3.7669676618792503</v>
          </cell>
          <cell r="N133">
            <v>3.332721600293632</v>
          </cell>
          <cell r="O133">
            <v>2.9592691690237749</v>
          </cell>
          <cell r="Q133">
            <v>4.1774217715449691</v>
          </cell>
        </row>
        <row r="134">
          <cell r="L134">
            <v>4.1774217715449691</v>
          </cell>
          <cell r="M134">
            <v>4.1774217715449691</v>
          </cell>
          <cell r="N134">
            <v>4.1774217715449691</v>
          </cell>
          <cell r="O134">
            <v>4.1774217715449691</v>
          </cell>
          <cell r="Q134">
            <v>4.1774217715449691</v>
          </cell>
        </row>
        <row r="135">
          <cell r="L135">
            <v>0.74514668336625078</v>
          </cell>
          <cell r="M135">
            <v>0.76111501681334226</v>
          </cell>
          <cell r="N135">
            <v>0.7278917499157096</v>
          </cell>
          <cell r="O135">
            <v>0.79142865320842815</v>
          </cell>
          <cell r="Q135">
            <v>0.69381734731693601</v>
          </cell>
        </row>
        <row r="138">
          <cell r="L138" t="str">
            <v xml:space="preserve">--  </v>
          </cell>
          <cell r="M138">
            <v>0.45227397614506903</v>
          </cell>
          <cell r="N138">
            <v>0.37425716129893832</v>
          </cell>
          <cell r="O138">
            <v>0.25389349572428083</v>
          </cell>
          <cell r="Q138">
            <v>0.18629293233636082</v>
          </cell>
        </row>
        <row r="139">
          <cell r="L139" t="str">
            <v xml:space="preserve">--  </v>
          </cell>
          <cell r="M139" t="str">
            <v xml:space="preserve">--  </v>
          </cell>
          <cell r="N139" t="str">
            <v xml:space="preserve">--  </v>
          </cell>
          <cell r="O139" t="str">
            <v xml:space="preserve">--  </v>
          </cell>
          <cell r="Q139" t="str">
            <v xml:space="preserve">--  </v>
          </cell>
        </row>
        <row r="140">
          <cell r="L140" t="str">
            <v xml:space="preserve">--  </v>
          </cell>
          <cell r="M140">
            <v>0.45227397614506903</v>
          </cell>
          <cell r="N140">
            <v>0.37425716129893832</v>
          </cell>
          <cell r="O140">
            <v>0.25389349572428083</v>
          </cell>
          <cell r="Q140">
            <v>0.18629293233636082</v>
          </cell>
        </row>
        <row r="141">
          <cell r="L141" t="str">
            <v xml:space="preserve">--  </v>
          </cell>
          <cell r="M141">
            <v>2.6719304268222901</v>
          </cell>
          <cell r="N141">
            <v>0.79083174919754362</v>
          </cell>
          <cell r="O141">
            <v>0.85215605749486611</v>
          </cell>
          <cell r="Q141">
            <v>5.709170790434373E-2</v>
          </cell>
        </row>
        <row r="142">
          <cell r="L142" t="str">
            <v xml:space="preserve">--  </v>
          </cell>
          <cell r="M142">
            <v>0.5259569512790655</v>
          </cell>
          <cell r="N142">
            <v>0.16716105606498841</v>
          </cell>
          <cell r="O142">
            <v>0.38153038196275257</v>
          </cell>
          <cell r="Q142">
            <v>0.12081353457657105</v>
          </cell>
        </row>
        <row r="143">
          <cell r="L143" t="str">
            <v xml:space="preserve">--  </v>
          </cell>
          <cell r="M143">
            <v>0.56741804484727221</v>
          </cell>
          <cell r="N143">
            <v>0.30119780714929384</v>
          </cell>
          <cell r="O143">
            <v>0.48875293981848839</v>
          </cell>
          <cell r="Q143">
            <v>9.1962973332399625E-2</v>
          </cell>
        </row>
        <row r="144">
          <cell r="L144" t="str">
            <v xml:space="preserve">--  </v>
          </cell>
          <cell r="M144">
            <v>1.0209325007873253</v>
          </cell>
          <cell r="N144">
            <v>0.49306821664993117</v>
          </cell>
          <cell r="O144">
            <v>0.63218835327996403</v>
          </cell>
          <cell r="Q144">
            <v>7.875166235038801E-2</v>
          </cell>
        </row>
        <row r="145">
          <cell r="L145" t="str">
            <v>--</v>
          </cell>
          <cell r="M145" t="str">
            <v>--</v>
          </cell>
          <cell r="N145">
            <v>0</v>
          </cell>
          <cell r="O145">
            <v>0</v>
          </cell>
          <cell r="Q145">
            <v>0</v>
          </cell>
        </row>
        <row r="146">
          <cell r="L146" t="str">
            <v xml:space="preserve">--  </v>
          </cell>
          <cell r="M146">
            <v>0.45280373831775694</v>
          </cell>
          <cell r="N146">
            <v>-8.7988277759908445E-2</v>
          </cell>
          <cell r="O146">
            <v>9.032485598965477E-2</v>
          </cell>
          <cell r="Q146">
            <v>0.21880479034798364</v>
          </cell>
        </row>
        <row r="147">
          <cell r="L147" t="str">
            <v>--</v>
          </cell>
          <cell r="M147" t="str">
            <v>--</v>
          </cell>
          <cell r="N147">
            <v>0</v>
          </cell>
          <cell r="O147">
            <v>0</v>
          </cell>
          <cell r="Q147">
            <v>0</v>
          </cell>
        </row>
        <row r="148">
          <cell r="L148" t="str">
            <v>--</v>
          </cell>
          <cell r="M148" t="str">
            <v>--</v>
          </cell>
          <cell r="N148">
            <v>0</v>
          </cell>
          <cell r="O148">
            <v>0</v>
          </cell>
          <cell r="Q148">
            <v>0</v>
          </cell>
        </row>
        <row r="149">
          <cell r="M149" t="str">
            <v>--</v>
          </cell>
          <cell r="N149">
            <v>0</v>
          </cell>
          <cell r="O149">
            <v>0</v>
          </cell>
          <cell r="Q149">
            <v>0</v>
          </cell>
        </row>
        <row r="150">
          <cell r="L150" t="str">
            <v xml:space="preserve">--  </v>
          </cell>
          <cell r="M150">
            <v>1.3998229415719234</v>
          </cell>
          <cell r="N150">
            <v>0.59964943427572448</v>
          </cell>
          <cell r="O150">
            <v>0.38629226255395877</v>
          </cell>
          <cell r="Q150">
            <v>5.7085820257260445E-2</v>
          </cell>
        </row>
        <row r="151">
          <cell r="L151" t="str">
            <v xml:space="preserve">--  </v>
          </cell>
          <cell r="M151">
            <v>0.5300838921129386</v>
          </cell>
          <cell r="N151">
            <v>0.11951513301936753</v>
          </cell>
          <cell r="O151">
            <v>0.3360502020567071</v>
          </cell>
          <cell r="Q151">
            <v>5.5696963960153612E-6</v>
          </cell>
        </row>
        <row r="152">
          <cell r="L152" t="str">
            <v xml:space="preserve">--  </v>
          </cell>
          <cell r="M152">
            <v>2.0841295116772822</v>
          </cell>
          <cell r="N152">
            <v>-0.58549178211857833</v>
          </cell>
          <cell r="O152">
            <v>2.8072451733444055</v>
          </cell>
          <cell r="Q152">
            <v>-0.4446444760208576</v>
          </cell>
        </row>
        <row r="153">
          <cell r="L153" t="str">
            <v>--</v>
          </cell>
          <cell r="M153" t="str">
            <v>--</v>
          </cell>
          <cell r="N153">
            <v>1.1970134514386744E-2</v>
          </cell>
          <cell r="O153">
            <v>0.109953720816761</v>
          </cell>
          <cell r="Q153">
            <v>0.61152525788583356</v>
          </cell>
        </row>
        <row r="154">
          <cell r="L154" t="str">
            <v>--</v>
          </cell>
          <cell r="M154" t="str">
            <v>--</v>
          </cell>
          <cell r="N154">
            <v>6.8827497743360722E-2</v>
          </cell>
          <cell r="O154">
            <v>0.8292690380149127</v>
          </cell>
          <cell r="Q154">
            <v>0.21017516763476576</v>
          </cell>
        </row>
        <row r="155">
          <cell r="L155" t="str">
            <v>--</v>
          </cell>
          <cell r="M155" t="str">
            <v>--</v>
          </cell>
          <cell r="N155">
            <v>0</v>
          </cell>
          <cell r="O155">
            <v>0</v>
          </cell>
          <cell r="Q155">
            <v>0</v>
          </cell>
        </row>
        <row r="159">
          <cell r="M159" t="str">
            <v>Last 4 year CAGR</v>
          </cell>
        </row>
        <row r="160">
          <cell r="M160" t="str">
            <v>Sales</v>
          </cell>
          <cell r="N160">
            <v>0.23095431558883961</v>
          </cell>
          <cell r="Q160">
            <v>0.35139828092567549</v>
          </cell>
        </row>
        <row r="161">
          <cell r="M161" t="str">
            <v>EBIT</v>
          </cell>
          <cell r="N161">
            <v>0.23723242000062572</v>
          </cell>
          <cell r="Q161">
            <v>-1</v>
          </cell>
        </row>
        <row r="162">
          <cell r="M162" t="str">
            <v>EBITDA</v>
          </cell>
          <cell r="N162">
            <v>0.19525541997933504</v>
          </cell>
          <cell r="Q162">
            <v>0.29246519901107915</v>
          </cell>
        </row>
        <row r="163">
          <cell r="M163" t="str">
            <v>NOPAT</v>
          </cell>
          <cell r="N163">
            <v>0.30632330730989388</v>
          </cell>
        </row>
      </sheetData>
      <sheetData sheetId="5" refreshError="1">
        <row r="11">
          <cell r="D11">
            <v>0.21340000000000001</v>
          </cell>
        </row>
        <row r="21">
          <cell r="J21">
            <v>0.17539299999999999</v>
          </cell>
        </row>
        <row r="23">
          <cell r="U23">
            <v>0.19734048058729503</v>
          </cell>
        </row>
      </sheetData>
      <sheetData sheetId="6" refreshError="1">
        <row r="19">
          <cell r="X19" t="str">
            <v>PV of Operating Leases</v>
          </cell>
          <cell r="Z19" t="str">
            <v>PV of Operating Leases</v>
          </cell>
          <cell r="AB19" t="str">
            <v>PV of Operating Leases</v>
          </cell>
          <cell r="AF19" t="str">
            <v>PV of Operating Leases</v>
          </cell>
        </row>
        <row r="21">
          <cell r="X21">
            <v>0</v>
          </cell>
          <cell r="Z21">
            <v>0</v>
          </cell>
          <cell r="AB21">
            <v>0</v>
          </cell>
          <cell r="AF21">
            <v>0</v>
          </cell>
        </row>
        <row r="22">
          <cell r="X22">
            <v>0</v>
          </cell>
          <cell r="Z22">
            <v>0</v>
          </cell>
          <cell r="AB22">
            <v>0</v>
          </cell>
          <cell r="AF22">
            <v>0</v>
          </cell>
        </row>
        <row r="23">
          <cell r="X23">
            <v>0</v>
          </cell>
          <cell r="Z23">
            <v>0</v>
          </cell>
          <cell r="AB23">
            <v>0</v>
          </cell>
          <cell r="AF23">
            <v>0</v>
          </cell>
        </row>
        <row r="24">
          <cell r="X24">
            <v>0</v>
          </cell>
          <cell r="Z24">
            <v>0</v>
          </cell>
          <cell r="AB24">
            <v>0</v>
          </cell>
          <cell r="AF24">
            <v>0</v>
          </cell>
        </row>
        <row r="25">
          <cell r="X25">
            <v>0</v>
          </cell>
          <cell r="Z25">
            <v>0</v>
          </cell>
          <cell r="AB25">
            <v>0</v>
          </cell>
          <cell r="AF25">
            <v>0</v>
          </cell>
        </row>
        <row r="26">
          <cell r="X26">
            <v>0</v>
          </cell>
          <cell r="Z26">
            <v>0</v>
          </cell>
          <cell r="AB26">
            <v>0</v>
          </cell>
          <cell r="AF26">
            <v>0</v>
          </cell>
        </row>
        <row r="27">
          <cell r="X27">
            <v>0</v>
          </cell>
          <cell r="Z27">
            <v>0</v>
          </cell>
          <cell r="AB27">
            <v>0</v>
          </cell>
          <cell r="AF27">
            <v>0</v>
          </cell>
        </row>
        <row r="28">
          <cell r="X28">
            <v>0</v>
          </cell>
          <cell r="Z28">
            <v>0</v>
          </cell>
          <cell r="AB28">
            <v>0</v>
          </cell>
          <cell r="AF28">
            <v>0</v>
          </cell>
        </row>
        <row r="29">
          <cell r="X29">
            <v>0</v>
          </cell>
          <cell r="Z29">
            <v>0</v>
          </cell>
          <cell r="AB29">
            <v>0</v>
          </cell>
          <cell r="AF29">
            <v>0</v>
          </cell>
        </row>
        <row r="30">
          <cell r="X30">
            <v>0</v>
          </cell>
          <cell r="Z30">
            <v>0</v>
          </cell>
          <cell r="AB30">
            <v>0</v>
          </cell>
          <cell r="AF30">
            <v>0</v>
          </cell>
        </row>
        <row r="31">
          <cell r="X31">
            <v>0</v>
          </cell>
          <cell r="Z31">
            <v>0</v>
          </cell>
          <cell r="AB31">
            <v>0</v>
          </cell>
          <cell r="AF31">
            <v>0</v>
          </cell>
        </row>
        <row r="32">
          <cell r="X32">
            <v>0</v>
          </cell>
          <cell r="Z32">
            <v>0</v>
          </cell>
          <cell r="AB32">
            <v>0</v>
          </cell>
          <cell r="AF32">
            <v>0</v>
          </cell>
        </row>
        <row r="33">
          <cell r="X33">
            <v>0</v>
          </cell>
          <cell r="Z33">
            <v>0</v>
          </cell>
          <cell r="AB33">
            <v>0</v>
          </cell>
          <cell r="AF33">
            <v>0</v>
          </cell>
        </row>
        <row r="34">
          <cell r="X34">
            <v>0</v>
          </cell>
          <cell r="Z34">
            <v>0</v>
          </cell>
          <cell r="AB34">
            <v>0</v>
          </cell>
          <cell r="AF34">
            <v>0</v>
          </cell>
        </row>
        <row r="35">
          <cell r="X35">
            <v>0</v>
          </cell>
          <cell r="Z35">
            <v>0</v>
          </cell>
          <cell r="AB35">
            <v>0</v>
          </cell>
          <cell r="AF35">
            <v>0</v>
          </cell>
        </row>
        <row r="36">
          <cell r="X36">
            <v>0</v>
          </cell>
          <cell r="Z36">
            <v>0</v>
          </cell>
          <cell r="AB36">
            <v>0</v>
          </cell>
          <cell r="AF36">
            <v>0</v>
          </cell>
        </row>
        <row r="37">
          <cell r="X37">
            <v>0</v>
          </cell>
          <cell r="Z37">
            <v>0</v>
          </cell>
          <cell r="AB37">
            <v>0</v>
          </cell>
          <cell r="AF37">
            <v>0</v>
          </cell>
        </row>
        <row r="38">
          <cell r="X38">
            <v>0</v>
          </cell>
          <cell r="Z38">
            <v>0</v>
          </cell>
          <cell r="AB38">
            <v>0</v>
          </cell>
          <cell r="AF38">
            <v>0</v>
          </cell>
        </row>
        <row r="39">
          <cell r="X39">
            <v>0</v>
          </cell>
          <cell r="Z39">
            <v>0</v>
          </cell>
          <cell r="AB39">
            <v>0</v>
          </cell>
          <cell r="AF39">
            <v>0</v>
          </cell>
        </row>
        <row r="40">
          <cell r="X40">
            <v>0</v>
          </cell>
          <cell r="Z40">
            <v>0</v>
          </cell>
          <cell r="AB40">
            <v>0</v>
          </cell>
          <cell r="AF40">
            <v>0</v>
          </cell>
        </row>
        <row r="41">
          <cell r="X41">
            <v>0</v>
          </cell>
          <cell r="Z41">
            <v>0</v>
          </cell>
          <cell r="AB41">
            <v>0</v>
          </cell>
          <cell r="AF41">
            <v>0</v>
          </cell>
        </row>
        <row r="42">
          <cell r="X42">
            <v>0</v>
          </cell>
          <cell r="Z42">
            <v>0</v>
          </cell>
          <cell r="AB42">
            <v>0</v>
          </cell>
          <cell r="AF42">
            <v>0</v>
          </cell>
        </row>
        <row r="43">
          <cell r="X43">
            <v>0</v>
          </cell>
          <cell r="Z43">
            <v>0</v>
          </cell>
          <cell r="AB43">
            <v>0</v>
          </cell>
          <cell r="AF43">
            <v>0</v>
          </cell>
        </row>
        <row r="44">
          <cell r="X44">
            <v>0</v>
          </cell>
          <cell r="Z44">
            <v>0</v>
          </cell>
          <cell r="AB44">
            <v>0</v>
          </cell>
          <cell r="AF44">
            <v>0</v>
          </cell>
        </row>
        <row r="45">
          <cell r="X45">
            <v>0</v>
          </cell>
          <cell r="Z45">
            <v>0</v>
          </cell>
          <cell r="AB45">
            <v>0</v>
          </cell>
          <cell r="AF45">
            <v>0</v>
          </cell>
        </row>
        <row r="46">
          <cell r="X46">
            <v>0</v>
          </cell>
          <cell r="Z46">
            <v>0</v>
          </cell>
          <cell r="AB46">
            <v>0</v>
          </cell>
          <cell r="AF46">
            <v>0</v>
          </cell>
        </row>
        <row r="47">
          <cell r="X47">
            <v>0</v>
          </cell>
          <cell r="Z47">
            <v>0</v>
          </cell>
          <cell r="AB47">
            <v>0</v>
          </cell>
          <cell r="AF47">
            <v>0</v>
          </cell>
        </row>
        <row r="48">
          <cell r="X48">
            <v>0</v>
          </cell>
          <cell r="Z48">
            <v>0</v>
          </cell>
          <cell r="AB48">
            <v>0</v>
          </cell>
          <cell r="AF48">
            <v>0</v>
          </cell>
        </row>
        <row r="49">
          <cell r="X49">
            <v>0</v>
          </cell>
          <cell r="Z49">
            <v>0</v>
          </cell>
          <cell r="AB49">
            <v>0</v>
          </cell>
          <cell r="AF49">
            <v>0</v>
          </cell>
        </row>
        <row r="50">
          <cell r="X50">
            <v>0</v>
          </cell>
          <cell r="Z50">
            <v>0</v>
          </cell>
          <cell r="AB50">
            <v>0</v>
          </cell>
          <cell r="AF50">
            <v>0</v>
          </cell>
        </row>
        <row r="51">
          <cell r="X51">
            <v>0</v>
          </cell>
          <cell r="Z51">
            <v>0</v>
          </cell>
          <cell r="AB51">
            <v>0</v>
          </cell>
          <cell r="AF51">
            <v>0</v>
          </cell>
        </row>
        <row r="52">
          <cell r="X52">
            <v>0</v>
          </cell>
          <cell r="Z52">
            <v>0</v>
          </cell>
          <cell r="AB52">
            <v>0</v>
          </cell>
          <cell r="AF52">
            <v>0</v>
          </cell>
        </row>
        <row r="53">
          <cell r="X53">
            <v>0</v>
          </cell>
          <cell r="Z53">
            <v>0</v>
          </cell>
          <cell r="AB53">
            <v>0</v>
          </cell>
          <cell r="AF53">
            <v>0</v>
          </cell>
        </row>
        <row r="54">
          <cell r="X54">
            <v>0</v>
          </cell>
          <cell r="Z54">
            <v>0</v>
          </cell>
          <cell r="AB54">
            <v>0</v>
          </cell>
          <cell r="AF54">
            <v>0</v>
          </cell>
        </row>
        <row r="55">
          <cell r="X55">
            <v>0</v>
          </cell>
          <cell r="Z55">
            <v>0</v>
          </cell>
          <cell r="AB55">
            <v>0</v>
          </cell>
          <cell r="AF55">
            <v>0</v>
          </cell>
        </row>
        <row r="56">
          <cell r="X56">
            <v>0</v>
          </cell>
          <cell r="Z56">
            <v>0</v>
          </cell>
          <cell r="AB56">
            <v>0</v>
          </cell>
          <cell r="AF56">
            <v>0</v>
          </cell>
        </row>
        <row r="57">
          <cell r="X57">
            <v>0</v>
          </cell>
          <cell r="Z57">
            <v>0</v>
          </cell>
          <cell r="AB57">
            <v>0</v>
          </cell>
          <cell r="AF57">
            <v>0</v>
          </cell>
        </row>
        <row r="58">
          <cell r="X58">
            <v>0</v>
          </cell>
          <cell r="Z58">
            <v>0</v>
          </cell>
          <cell r="AB58">
            <v>0</v>
          </cell>
          <cell r="AF58">
            <v>0</v>
          </cell>
        </row>
        <row r="59">
          <cell r="X59">
            <v>0</v>
          </cell>
          <cell r="Z59">
            <v>0</v>
          </cell>
          <cell r="AB59">
            <v>0</v>
          </cell>
          <cell r="AF59">
            <v>0</v>
          </cell>
        </row>
        <row r="60">
          <cell r="X60">
            <v>0</v>
          </cell>
          <cell r="Z60">
            <v>0</v>
          </cell>
          <cell r="AB60">
            <v>0</v>
          </cell>
          <cell r="AF60">
            <v>0</v>
          </cell>
        </row>
        <row r="62">
          <cell r="X62">
            <v>0</v>
          </cell>
          <cell r="Z62">
            <v>0</v>
          </cell>
          <cell r="AB62">
            <v>0</v>
          </cell>
          <cell r="AF62">
            <v>0</v>
          </cell>
        </row>
        <row r="63">
          <cell r="X63">
            <v>0</v>
          </cell>
          <cell r="Z63">
            <v>0</v>
          </cell>
          <cell r="AB63">
            <v>0</v>
          </cell>
          <cell r="AF63">
            <v>0</v>
          </cell>
        </row>
      </sheetData>
      <sheetData sheetId="7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For Company"/>
      <sheetName val="Summary-C"/>
      <sheetName val="ev ebitda"/>
      <sheetName val="CoverSheet"/>
      <sheetName val="ASSB  - Assumptions"/>
      <sheetName val="ASSB Quarterly - Consolidated"/>
      <sheetName val="Assum"/>
      <sheetName val="Assumption"/>
      <sheetName val="P&amp;L consol"/>
      <sheetName val="BS (2)"/>
      <sheetName val="New BS"/>
      <sheetName val="BS Consol"/>
      <sheetName val="P&amp;L stand"/>
      <sheetName val="P&amp;L"/>
      <sheetName val="BS"/>
      <sheetName val="CF"/>
      <sheetName val="Ratios"/>
      <sheetName val="BS stand"/>
      <sheetName val="Qtrly"/>
      <sheetName val="Con. seg"/>
      <sheetName val="Con. qtly"/>
      <sheetName val="qtrly trend"/>
      <sheetName val="charts"/>
      <sheetName val="Backpage"/>
      <sheetName val="trend old"/>
      <sheetName val="Seg"/>
      <sheetName val="standalone PLdet"/>
      <sheetName val="consol PLdet"/>
      <sheetName val="SaleRM"/>
      <sheetName val="ASSB Quarterly - Standalone"/>
      <sheetName val="Template"/>
      <sheetName val="Qtrly_Template"/>
      <sheetName val="Trend"/>
      <sheetName val="c.stock"/>
      <sheetName val="Goa"/>
      <sheetName val="Cons."/>
      <sheetName val="DCF"/>
      <sheetName val="SI(sales&amp; RM)"/>
      <sheetName val="SIBS"/>
      <sheetName val="L cap graph"/>
      <sheetName val="SIPLdet"/>
      <sheetName val="summary standalone"/>
      <sheetName val="GlobalPrices"/>
      <sheetName val=" Royalty I-ore"/>
      <sheetName val="dcf (3)"/>
      <sheetName val="reports"/>
      <sheetName val="Report"/>
      <sheetName val="acquisition"/>
      <sheetName val="Debt Profile"/>
      <sheetName val="Debt_Final"/>
      <sheetName val="coal"/>
      <sheetName val="Uploader"/>
      <sheetName val="SI-PL"/>
      <sheetName val="bs analysis"/>
      <sheetName val="compare final"/>
      <sheetName val="bs details"/>
      <sheetName val="trend new"/>
    </sheetNames>
    <sheetDataSet>
      <sheetData sheetId="0"/>
      <sheetData sheetId="1">
        <row r="6">
          <cell r="H6">
            <v>92051.199999999997</v>
          </cell>
        </row>
      </sheetData>
      <sheetData sheetId="2">
        <row r="11">
          <cell r="J11">
            <v>11159.591626542377</v>
          </cell>
        </row>
      </sheetData>
      <sheetData sheetId="3">
        <row r="7">
          <cell r="O7">
            <v>175.1</v>
          </cell>
        </row>
      </sheetData>
      <sheetData sheetId="4">
        <row r="7">
          <cell r="C7" t="str">
            <v>Iron ore price realisation (US$/tonne)</v>
          </cell>
        </row>
      </sheetData>
      <sheetData sheetId="5">
        <row r="8">
          <cell r="S8">
            <v>20.475000000000001</v>
          </cell>
        </row>
      </sheetData>
      <sheetData sheetId="6">
        <row r="10">
          <cell r="AZ10">
            <v>21088.7</v>
          </cell>
        </row>
      </sheetData>
      <sheetData sheetId="7"/>
      <sheetData sheetId="8">
        <row r="1">
          <cell r="C1" t="str">
            <v>Sesa Goa (I GAAP, US GAAP)</v>
          </cell>
        </row>
      </sheetData>
      <sheetData sheetId="9">
        <row r="1">
          <cell r="C1" t="str">
            <v>Sesa Goa (I GAAP, US GAAP)</v>
          </cell>
        </row>
      </sheetData>
      <sheetData sheetId="10">
        <row r="2">
          <cell r="C2" t="str">
            <v>Period (months -3/6/9/12)</v>
          </cell>
        </row>
      </sheetData>
      <sheetData sheetId="11">
        <row r="2">
          <cell r="C2" t="str">
            <v>Period (months -3/6/9/12)</v>
          </cell>
        </row>
      </sheetData>
      <sheetData sheetId="12"/>
      <sheetData sheetId="13">
        <row r="6">
          <cell r="BE6">
            <v>492.2</v>
          </cell>
        </row>
      </sheetData>
      <sheetData sheetId="14">
        <row r="19">
          <cell r="AZ19">
            <v>18444.790999999997</v>
          </cell>
        </row>
      </sheetData>
      <sheetData sheetId="15">
        <row r="10">
          <cell r="AZ10">
            <v>393.62</v>
          </cell>
        </row>
      </sheetData>
      <sheetData sheetId="16">
        <row r="4">
          <cell r="AZ4">
            <v>5782.4779999999973</v>
          </cell>
        </row>
      </sheetData>
      <sheetData sheetId="17">
        <row r="6">
          <cell r="O6">
            <v>19.67678028989323</v>
          </cell>
        </row>
      </sheetData>
      <sheetData sheetId="18">
        <row r="51">
          <cell r="P51">
            <v>0.83</v>
          </cell>
        </row>
      </sheetData>
      <sheetData sheetId="19"/>
      <sheetData sheetId="20">
        <row r="21">
          <cell r="AA21">
            <v>2353.6999999999994</v>
          </cell>
        </row>
      </sheetData>
      <sheetData sheetId="21">
        <row r="5">
          <cell r="AG5">
            <v>2908.7000000000003</v>
          </cell>
        </row>
      </sheetData>
      <sheetData sheetId="22"/>
      <sheetData sheetId="23"/>
      <sheetData sheetId="24"/>
      <sheetData sheetId="25"/>
      <sheetData sheetId="26"/>
      <sheetData sheetId="27"/>
      <sheetData sheetId="28"/>
      <sheetData sheetId="29">
        <row r="2">
          <cell r="E2">
            <v>3</v>
          </cell>
        </row>
      </sheetData>
      <sheetData sheetId="30">
        <row r="11">
          <cell r="L11">
            <v>-64.894000000000005</v>
          </cell>
        </row>
      </sheetData>
      <sheetData sheetId="31">
        <row r="2">
          <cell r="E2">
            <v>3</v>
          </cell>
        </row>
      </sheetData>
      <sheetData sheetId="32">
        <row r="2">
          <cell r="E2">
            <v>3</v>
          </cell>
          <cell r="F2">
            <v>3</v>
          </cell>
          <cell r="G2">
            <v>3</v>
          </cell>
          <cell r="H2">
            <v>3</v>
          </cell>
          <cell r="I2">
            <v>3</v>
          </cell>
          <cell r="J2">
            <v>3</v>
          </cell>
          <cell r="K2">
            <v>3</v>
          </cell>
          <cell r="L2">
            <v>3</v>
          </cell>
          <cell r="M2">
            <v>3</v>
          </cell>
          <cell r="N2">
            <v>3</v>
          </cell>
          <cell r="O2">
            <v>3</v>
          </cell>
          <cell r="P2">
            <v>3</v>
          </cell>
          <cell r="Q2">
            <v>3</v>
          </cell>
          <cell r="R2">
            <v>3</v>
          </cell>
          <cell r="S2">
            <v>3</v>
          </cell>
          <cell r="T2">
            <v>3</v>
          </cell>
          <cell r="U2">
            <v>3</v>
          </cell>
          <cell r="V2">
            <v>3</v>
          </cell>
          <cell r="W2">
            <v>3</v>
          </cell>
          <cell r="X2">
            <v>3</v>
          </cell>
          <cell r="Y2">
            <v>3</v>
          </cell>
          <cell r="Z2">
            <v>3</v>
          </cell>
          <cell r="AA2">
            <v>3</v>
          </cell>
          <cell r="AB2">
            <v>3</v>
          </cell>
          <cell r="AC2">
            <v>3</v>
          </cell>
          <cell r="AD2">
            <v>3</v>
          </cell>
          <cell r="AE2">
            <v>3</v>
          </cell>
          <cell r="AF2">
            <v>3</v>
          </cell>
          <cell r="AG2">
            <v>3</v>
          </cell>
          <cell r="AH2">
            <v>3</v>
          </cell>
          <cell r="AI2">
            <v>3</v>
          </cell>
          <cell r="AJ2">
            <v>3</v>
          </cell>
          <cell r="AK2">
            <v>3</v>
          </cell>
          <cell r="AL2">
            <v>3</v>
          </cell>
          <cell r="AM2">
            <v>3</v>
          </cell>
          <cell r="AN2">
            <v>3</v>
          </cell>
        </row>
        <row r="6">
          <cell r="M6">
            <v>2139.36</v>
          </cell>
          <cell r="N6">
            <v>1350.45</v>
          </cell>
          <cell r="O6">
            <v>3211.84</v>
          </cell>
          <cell r="P6">
            <v>7391.96</v>
          </cell>
          <cell r="Q6">
            <v>4384.9799999999996</v>
          </cell>
          <cell r="R6">
            <v>1644.07</v>
          </cell>
          <cell r="S6">
            <v>5103.6750000000002</v>
          </cell>
          <cell r="T6">
            <v>5937.01</v>
          </cell>
          <cell r="U6">
            <v>4308.7659999999996</v>
          </cell>
          <cell r="V6">
            <v>2262.4119999999998</v>
          </cell>
          <cell r="W6">
            <v>5878.875</v>
          </cell>
          <cell r="X6">
            <v>7601.3689999999997</v>
          </cell>
          <cell r="Y6">
            <v>4541.8360000000002</v>
          </cell>
          <cell r="Z6">
            <v>3311.1509999999998</v>
          </cell>
          <cell r="AA6">
            <v>11723.800000000001</v>
          </cell>
          <cell r="AB6">
            <v>16444.8</v>
          </cell>
          <cell r="AC6">
            <v>12516.8</v>
          </cell>
          <cell r="AD6">
            <v>8329.2000000000007</v>
          </cell>
          <cell r="AE6">
            <v>13408.7</v>
          </cell>
          <cell r="AF6">
            <v>13536.099999999999</v>
          </cell>
          <cell r="AG6">
            <v>9522.4</v>
          </cell>
          <cell r="AH6">
            <v>4508.5</v>
          </cell>
          <cell r="AI6">
            <v>13984.9</v>
          </cell>
          <cell r="AJ6">
            <v>18587.400000000001</v>
          </cell>
          <cell r="AK6">
            <v>19173.599999999999</v>
          </cell>
        </row>
        <row r="8">
          <cell r="E8">
            <v>0</v>
          </cell>
          <cell r="F8">
            <v>0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  <cell r="K8">
            <v>0</v>
          </cell>
          <cell r="L8">
            <v>0</v>
          </cell>
          <cell r="M8">
            <v>2139.36</v>
          </cell>
          <cell r="N8">
            <v>1350.45</v>
          </cell>
          <cell r="O8">
            <v>3211.84</v>
          </cell>
          <cell r="P8">
            <v>7391.96</v>
          </cell>
          <cell r="Q8">
            <v>4384.9799999999996</v>
          </cell>
          <cell r="R8">
            <v>1644.07</v>
          </cell>
          <cell r="S8">
            <v>5103.6750000000002</v>
          </cell>
          <cell r="T8">
            <v>5937.01</v>
          </cell>
          <cell r="U8">
            <v>4308.7659999999996</v>
          </cell>
          <cell r="V8">
            <v>2262.4119999999998</v>
          </cell>
          <cell r="W8">
            <v>5878.875</v>
          </cell>
          <cell r="X8">
            <v>7601.3689999999997</v>
          </cell>
          <cell r="Y8">
            <v>4541.8360000000002</v>
          </cell>
          <cell r="Z8">
            <v>3311.1509999999998</v>
          </cell>
          <cell r="AA8">
            <v>11723.800000000001</v>
          </cell>
          <cell r="AB8">
            <v>16444.8</v>
          </cell>
          <cell r="AC8">
            <v>12516.8</v>
          </cell>
          <cell r="AD8">
            <v>8329.2000000000007</v>
          </cell>
          <cell r="AE8">
            <v>13408.7</v>
          </cell>
          <cell r="AF8">
            <v>13536.099999999999</v>
          </cell>
          <cell r="AG8">
            <v>9522.4</v>
          </cell>
          <cell r="AH8">
            <v>4508.5</v>
          </cell>
          <cell r="AI8">
            <v>13984.9</v>
          </cell>
          <cell r="AJ8">
            <v>18587.400000000001</v>
          </cell>
          <cell r="AK8">
            <v>19173.599999999999</v>
          </cell>
          <cell r="AL8">
            <v>0</v>
          </cell>
          <cell r="AM8">
            <v>0</v>
          </cell>
          <cell r="AN8">
            <v>0</v>
          </cell>
        </row>
        <row r="9">
          <cell r="E9">
            <v>0</v>
          </cell>
          <cell r="F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  <cell r="L9">
            <v>-1299.0619999999999</v>
          </cell>
          <cell r="M9">
            <v>-1047.626</v>
          </cell>
          <cell r="N9">
            <v>-1001.25</v>
          </cell>
          <cell r="O9">
            <v>-1622.6769999999997</v>
          </cell>
          <cell r="P9">
            <v>-3381.7850000000003</v>
          </cell>
          <cell r="Q9">
            <v>-1986.2319999999997</v>
          </cell>
          <cell r="R9">
            <v>-1245.1469999999999</v>
          </cell>
          <cell r="S9">
            <v>-2707.7719999999999</v>
          </cell>
          <cell r="T9">
            <v>-3065.72</v>
          </cell>
          <cell r="U9">
            <v>-2351.1850000000004</v>
          </cell>
          <cell r="V9">
            <v>-1938.14</v>
          </cell>
          <cell r="W9">
            <v>-3031.3630000000003</v>
          </cell>
          <cell r="X9">
            <v>-3849.4589999999998</v>
          </cell>
          <cell r="Y9">
            <v>-2788.902</v>
          </cell>
          <cell r="Z9">
            <v>-2242.7889999999998</v>
          </cell>
          <cell r="AA9">
            <v>-4386.5</v>
          </cell>
          <cell r="AB9">
            <v>-4509.3999999999996</v>
          </cell>
          <cell r="AC9">
            <v>-4499.7999999999993</v>
          </cell>
          <cell r="AD9">
            <v>-4598.5</v>
          </cell>
          <cell r="AE9">
            <v>-7879.7000000000007</v>
          </cell>
          <cell r="AF9">
            <v>-6226.9000000000005</v>
          </cell>
          <cell r="AG9">
            <v>-5227.1000000000004</v>
          </cell>
          <cell r="AH9">
            <v>-3442.2999999999993</v>
          </cell>
          <cell r="AI9">
            <v>-7003.6</v>
          </cell>
          <cell r="AJ9">
            <v>-7362.4</v>
          </cell>
          <cell r="AK9">
            <v>-7725.9</v>
          </cell>
          <cell r="AL9">
            <v>0</v>
          </cell>
          <cell r="AM9">
            <v>0</v>
          </cell>
          <cell r="AN9">
            <v>0</v>
          </cell>
        </row>
        <row r="10">
          <cell r="L10">
            <v>0</v>
          </cell>
          <cell r="M10">
            <v>0</v>
          </cell>
          <cell r="N10">
            <v>0</v>
          </cell>
          <cell r="O10">
            <v>0</v>
          </cell>
          <cell r="P10">
            <v>-1384.537</v>
          </cell>
          <cell r="Q10">
            <v>-372.55399999999997</v>
          </cell>
          <cell r="R10">
            <v>-405.637</v>
          </cell>
          <cell r="S10">
            <v>-591.96699999999998</v>
          </cell>
          <cell r="T10">
            <v>-547.29600000000005</v>
          </cell>
          <cell r="U10">
            <v>-327.995</v>
          </cell>
          <cell r="V10">
            <v>-465.02499999999998</v>
          </cell>
          <cell r="W10">
            <v>-516.66399999999999</v>
          </cell>
          <cell r="X10">
            <v>-463.28699999999998</v>
          </cell>
          <cell r="Y10">
            <v>-532.27499999999998</v>
          </cell>
          <cell r="Z10">
            <v>-530.63199999999995</v>
          </cell>
          <cell r="AA10">
            <v>-458.1</v>
          </cell>
          <cell r="AB10">
            <v>-484</v>
          </cell>
          <cell r="AC10">
            <v>-493.9</v>
          </cell>
          <cell r="AD10">
            <v>-567.5</v>
          </cell>
          <cell r="AE10">
            <v>-856.1</v>
          </cell>
          <cell r="AF10">
            <v>-370.8</v>
          </cell>
          <cell r="AG10">
            <v>-755.2</v>
          </cell>
          <cell r="AH10">
            <v>-771.3</v>
          </cell>
          <cell r="AI10">
            <v>-804.8</v>
          </cell>
          <cell r="AJ10">
            <v>-734</v>
          </cell>
          <cell r="AK10">
            <v>-766.4</v>
          </cell>
        </row>
        <row r="11">
          <cell r="L11">
            <v>-64.894000000000005</v>
          </cell>
          <cell r="M11">
            <v>189.124</v>
          </cell>
          <cell r="N11">
            <v>214.34399999999999</v>
          </cell>
          <cell r="O11">
            <v>-158.10599999999999</v>
          </cell>
          <cell r="P11">
            <v>-115.251</v>
          </cell>
          <cell r="Q11">
            <v>101.205</v>
          </cell>
          <cell r="R11">
            <v>584.22400000000005</v>
          </cell>
          <cell r="S11">
            <v>-167.797</v>
          </cell>
          <cell r="T11">
            <v>-286.75700000000001</v>
          </cell>
          <cell r="U11">
            <v>259.83499999999998</v>
          </cell>
          <cell r="V11">
            <v>383.35599999999999</v>
          </cell>
          <cell r="W11">
            <v>-224.20500000000001</v>
          </cell>
          <cell r="X11">
            <v>-477.42899999999997</v>
          </cell>
          <cell r="Y11">
            <v>389.33</v>
          </cell>
          <cell r="Z11">
            <v>126.73</v>
          </cell>
          <cell r="AA11">
            <v>-125</v>
          </cell>
          <cell r="AB11">
            <v>-41.4</v>
          </cell>
          <cell r="AC11">
            <v>928.5</v>
          </cell>
          <cell r="AD11">
            <v>825</v>
          </cell>
          <cell r="AE11">
            <v>-1232.3</v>
          </cell>
          <cell r="AF11">
            <v>-138</v>
          </cell>
          <cell r="AG11">
            <v>-154.9</v>
          </cell>
          <cell r="AH11">
            <v>1364.4</v>
          </cell>
          <cell r="AI11">
            <v>-676.4</v>
          </cell>
          <cell r="AJ11">
            <v>776.6</v>
          </cell>
          <cell r="AK11">
            <v>711.3</v>
          </cell>
        </row>
        <row r="13">
          <cell r="E13">
            <v>0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-64.894000000000005</v>
          </cell>
          <cell r="M13">
            <v>189.124</v>
          </cell>
          <cell r="N13">
            <v>214.34399999999999</v>
          </cell>
          <cell r="O13">
            <v>-158.10599999999999</v>
          </cell>
          <cell r="P13">
            <v>-1499.788</v>
          </cell>
          <cell r="Q13">
            <v>-271.34899999999999</v>
          </cell>
          <cell r="R13">
            <v>178.58700000000005</v>
          </cell>
          <cell r="S13">
            <v>-759.76400000000001</v>
          </cell>
          <cell r="T13">
            <v>-834.05300000000011</v>
          </cell>
          <cell r="U13">
            <v>-68.160000000000025</v>
          </cell>
          <cell r="V13">
            <v>-81.668999999999983</v>
          </cell>
          <cell r="W13">
            <v>-740.86900000000003</v>
          </cell>
          <cell r="X13">
            <v>-940.71599999999989</v>
          </cell>
          <cell r="Y13">
            <v>-142.94499999999999</v>
          </cell>
          <cell r="Z13">
            <v>-403.90199999999993</v>
          </cell>
          <cell r="AA13">
            <v>-583.1</v>
          </cell>
          <cell r="AB13">
            <v>-525.4</v>
          </cell>
          <cell r="AC13">
            <v>434.6</v>
          </cell>
          <cell r="AD13">
            <v>257.5</v>
          </cell>
          <cell r="AE13">
            <v>-2088.4</v>
          </cell>
          <cell r="AF13">
            <v>-508.8</v>
          </cell>
          <cell r="AG13">
            <v>-910.1</v>
          </cell>
          <cell r="AH13">
            <v>593.10000000000014</v>
          </cell>
          <cell r="AI13">
            <v>-1481.1999999999998</v>
          </cell>
          <cell r="AJ13">
            <v>42.600000000000023</v>
          </cell>
          <cell r="AK13">
            <v>-55.100000000000023</v>
          </cell>
          <cell r="AL13">
            <v>0</v>
          </cell>
          <cell r="AM13">
            <v>0</v>
          </cell>
          <cell r="AN13">
            <v>0</v>
          </cell>
        </row>
        <row r="14">
          <cell r="L14">
            <v>-31.254999999999999</v>
          </cell>
          <cell r="M14">
            <v>-62.755000000000003</v>
          </cell>
          <cell r="N14">
            <v>-71.421999999999997</v>
          </cell>
          <cell r="O14">
            <v>-79.331000000000003</v>
          </cell>
          <cell r="P14">
            <v>-148.89099999999999</v>
          </cell>
          <cell r="Q14">
            <v>-127.85599999999999</v>
          </cell>
          <cell r="R14">
            <v>-93.143000000000001</v>
          </cell>
          <cell r="S14">
            <v>-95.772000000000006</v>
          </cell>
          <cell r="T14">
            <v>-111.062</v>
          </cell>
          <cell r="U14">
            <v>-174.80699999999999</v>
          </cell>
          <cell r="V14">
            <v>-111.813</v>
          </cell>
          <cell r="W14">
            <v>-112.681</v>
          </cell>
          <cell r="X14">
            <v>-126.57299999999999</v>
          </cell>
          <cell r="Y14">
            <v>-173.001</v>
          </cell>
          <cell r="Z14">
            <v>-120.867</v>
          </cell>
          <cell r="AA14">
            <v>-128.4</v>
          </cell>
          <cell r="AB14">
            <v>-137.6</v>
          </cell>
          <cell r="AC14">
            <v>-236.5</v>
          </cell>
          <cell r="AD14">
            <v>-181.8</v>
          </cell>
          <cell r="AE14">
            <v>-208.2</v>
          </cell>
          <cell r="AF14">
            <v>-218.5</v>
          </cell>
          <cell r="AG14">
            <v>-318.10000000000002</v>
          </cell>
          <cell r="AH14">
            <v>-232</v>
          </cell>
          <cell r="AI14">
            <v>-348.9</v>
          </cell>
          <cell r="AJ14">
            <v>-285.5</v>
          </cell>
          <cell r="AK14">
            <v>-285.2</v>
          </cell>
        </row>
        <row r="15">
          <cell r="L15">
            <v>-1202.913</v>
          </cell>
          <cell r="M15">
            <v>-1173.9949999999999</v>
          </cell>
          <cell r="N15">
            <v>-1144.172</v>
          </cell>
          <cell r="O15">
            <v>-1385.2399999999998</v>
          </cell>
          <cell r="P15">
            <v>-1733.1060000000002</v>
          </cell>
          <cell r="Q15">
            <v>-1587.0269999999998</v>
          </cell>
          <cell r="R15">
            <v>-1330.5909999999999</v>
          </cell>
          <cell r="S15">
            <v>-1852.2359999999999</v>
          </cell>
          <cell r="T15">
            <v>-2120.6049999999996</v>
          </cell>
          <cell r="U15">
            <v>-2108.2180000000003</v>
          </cell>
          <cell r="V15">
            <v>-1744.6580000000001</v>
          </cell>
          <cell r="W15">
            <v>-2177.8130000000001</v>
          </cell>
          <cell r="X15">
            <v>-2782.1699999999996</v>
          </cell>
          <cell r="Y15">
            <v>-2472.9560000000001</v>
          </cell>
          <cell r="Z15">
            <v>-1718.02</v>
          </cell>
          <cell r="AA15">
            <v>-3674.9999999999995</v>
          </cell>
          <cell r="AB15">
            <v>-3846.4</v>
          </cell>
          <cell r="AC15">
            <v>-4697.8999999999996</v>
          </cell>
          <cell r="AD15">
            <v>-4674.2</v>
          </cell>
          <cell r="AE15">
            <v>-5583.1</v>
          </cell>
          <cell r="AF15">
            <v>-5499.6</v>
          </cell>
          <cell r="AG15">
            <v>-3998.9</v>
          </cell>
          <cell r="AH15">
            <v>-3803.3999999999992</v>
          </cell>
          <cell r="AI15">
            <v>-5173.5</v>
          </cell>
          <cell r="AJ15">
            <v>-7119.5</v>
          </cell>
          <cell r="AK15">
            <v>-7385.5999999999995</v>
          </cell>
        </row>
        <row r="16">
          <cell r="E16">
            <v>0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-1299.0619999999999</v>
          </cell>
          <cell r="M16">
            <v>1091.7340000000002</v>
          </cell>
          <cell r="N16">
            <v>349.20000000000005</v>
          </cell>
          <cell r="O16">
            <v>1589.1630000000005</v>
          </cell>
          <cell r="P16">
            <v>4010.1749999999997</v>
          </cell>
          <cell r="Q16">
            <v>2398.7479999999996</v>
          </cell>
          <cell r="R16">
            <v>398.923</v>
          </cell>
          <cell r="S16">
            <v>2395.9030000000002</v>
          </cell>
          <cell r="T16">
            <v>2871.2900000000004</v>
          </cell>
          <cell r="U16">
            <v>1957.5809999999992</v>
          </cell>
          <cell r="V16">
            <v>324.27199999999971</v>
          </cell>
          <cell r="W16">
            <v>2847.5119999999997</v>
          </cell>
          <cell r="X16">
            <v>3751.91</v>
          </cell>
          <cell r="Y16">
            <v>1752.9340000000002</v>
          </cell>
          <cell r="Z16">
            <v>1068.3620000000001</v>
          </cell>
          <cell r="AA16">
            <v>7337.3000000000011</v>
          </cell>
          <cell r="AB16">
            <v>11935.4</v>
          </cell>
          <cell r="AC16">
            <v>8017</v>
          </cell>
          <cell r="AD16">
            <v>3730.7000000000007</v>
          </cell>
          <cell r="AE16">
            <v>5529</v>
          </cell>
          <cell r="AF16">
            <v>7309.199999999998</v>
          </cell>
          <cell r="AG16">
            <v>4295.2999999999993</v>
          </cell>
          <cell r="AH16">
            <v>1066.2000000000007</v>
          </cell>
          <cell r="AI16">
            <v>6981.2999999999993</v>
          </cell>
          <cell r="AJ16">
            <v>11225.000000000002</v>
          </cell>
          <cell r="AK16">
            <v>11447.699999999999</v>
          </cell>
          <cell r="AL16">
            <v>0</v>
          </cell>
          <cell r="AM16">
            <v>0</v>
          </cell>
          <cell r="AN16">
            <v>0</v>
          </cell>
        </row>
        <row r="18"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-1299.0619999999999</v>
          </cell>
          <cell r="M18">
            <v>1091.7340000000002</v>
          </cell>
          <cell r="N18">
            <v>349.20000000000005</v>
          </cell>
          <cell r="O18">
            <v>1589.1630000000005</v>
          </cell>
          <cell r="P18">
            <v>4010.1749999999997</v>
          </cell>
          <cell r="Q18">
            <v>2398.7479999999996</v>
          </cell>
          <cell r="R18">
            <v>398.923</v>
          </cell>
          <cell r="S18">
            <v>2395.9030000000002</v>
          </cell>
          <cell r="T18">
            <v>2871.2900000000004</v>
          </cell>
          <cell r="U18">
            <v>1957.5809999999992</v>
          </cell>
          <cell r="V18">
            <v>324.27199999999971</v>
          </cell>
          <cell r="W18">
            <v>2847.5119999999997</v>
          </cell>
          <cell r="X18">
            <v>3751.91</v>
          </cell>
          <cell r="Y18">
            <v>1752.9340000000002</v>
          </cell>
          <cell r="Z18">
            <v>1068.3620000000001</v>
          </cell>
          <cell r="AA18">
            <v>7337.3000000000011</v>
          </cell>
          <cell r="AB18">
            <v>11935.4</v>
          </cell>
          <cell r="AC18">
            <v>8017</v>
          </cell>
          <cell r="AD18">
            <v>3730.7000000000007</v>
          </cell>
          <cell r="AE18">
            <v>5529</v>
          </cell>
          <cell r="AF18">
            <v>7309.199999999998</v>
          </cell>
          <cell r="AG18">
            <v>4295.2999999999993</v>
          </cell>
          <cell r="AH18">
            <v>1066.2000000000007</v>
          </cell>
          <cell r="AI18">
            <v>6981.2999999999993</v>
          </cell>
          <cell r="AJ18">
            <v>11225.000000000002</v>
          </cell>
          <cell r="AK18">
            <v>11447.699999999999</v>
          </cell>
          <cell r="AL18">
            <v>0</v>
          </cell>
          <cell r="AM18">
            <v>0</v>
          </cell>
          <cell r="AN18">
            <v>0</v>
          </cell>
        </row>
        <row r="19">
          <cell r="E19">
            <v>0</v>
          </cell>
          <cell r="F19">
            <v>0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M19">
            <v>-39.25</v>
          </cell>
          <cell r="N19">
            <v>-38.79</v>
          </cell>
          <cell r="O19">
            <v>-41.06</v>
          </cell>
          <cell r="P19">
            <v>-136.85</v>
          </cell>
          <cell r="Q19">
            <v>-60.16</v>
          </cell>
          <cell r="R19">
            <v>-60.36</v>
          </cell>
          <cell r="S19">
            <v>-62.271999999999998</v>
          </cell>
          <cell r="T19">
            <v>-63.796999999999997</v>
          </cell>
          <cell r="U19">
            <v>-63.374000000000002</v>
          </cell>
          <cell r="V19">
            <v>-76.352000000000004</v>
          </cell>
          <cell r="W19">
            <v>-82.031000000000006</v>
          </cell>
          <cell r="X19">
            <v>-91.03</v>
          </cell>
          <cell r="Y19">
            <v>-90.662000000000006</v>
          </cell>
          <cell r="Z19">
            <v>-89.537000000000006</v>
          </cell>
          <cell r="AA19">
            <v>-110.6</v>
          </cell>
          <cell r="AB19">
            <v>-135</v>
          </cell>
          <cell r="AC19">
            <v>-98.4</v>
          </cell>
          <cell r="AD19">
            <v>-98.1</v>
          </cell>
          <cell r="AE19">
            <v>-112.9</v>
          </cell>
          <cell r="AF19">
            <v>-131.6</v>
          </cell>
          <cell r="AG19">
            <v>-123</v>
          </cell>
          <cell r="AH19">
            <v>-135.4</v>
          </cell>
          <cell r="AI19">
            <v>-158.30000000000001</v>
          </cell>
          <cell r="AJ19">
            <v>-157.19999999999999</v>
          </cell>
          <cell r="AK19">
            <v>-142.69999999999999</v>
          </cell>
          <cell r="AL19">
            <v>0</v>
          </cell>
          <cell r="AM19">
            <v>0</v>
          </cell>
          <cell r="AN19">
            <v>0</v>
          </cell>
        </row>
        <row r="20">
          <cell r="M20">
            <v>-39.25</v>
          </cell>
          <cell r="N20">
            <v>-38.79</v>
          </cell>
          <cell r="O20">
            <v>-41.06</v>
          </cell>
          <cell r="P20">
            <v>-136.85</v>
          </cell>
          <cell r="Q20">
            <v>-60.16</v>
          </cell>
          <cell r="R20">
            <v>-60.36</v>
          </cell>
          <cell r="S20">
            <v>-62.271999999999998</v>
          </cell>
          <cell r="T20">
            <v>-63.796999999999997</v>
          </cell>
          <cell r="U20">
            <v>-63.374000000000002</v>
          </cell>
          <cell r="V20">
            <v>-76.352000000000004</v>
          </cell>
          <cell r="W20">
            <v>-82.031000000000006</v>
          </cell>
          <cell r="X20">
            <v>-91.03</v>
          </cell>
          <cell r="Y20">
            <v>-90.662000000000006</v>
          </cell>
          <cell r="Z20">
            <v>-89.537000000000006</v>
          </cell>
          <cell r="AA20">
            <v>-110.6</v>
          </cell>
          <cell r="AB20">
            <v>-135</v>
          </cell>
          <cell r="AC20">
            <v>-98.4</v>
          </cell>
          <cell r="AD20">
            <v>-98.1</v>
          </cell>
          <cell r="AE20">
            <v>-112.9</v>
          </cell>
          <cell r="AF20">
            <v>-131.6</v>
          </cell>
          <cell r="AG20">
            <v>-123</v>
          </cell>
          <cell r="AH20">
            <v>-135.4</v>
          </cell>
          <cell r="AI20">
            <v>-158.30000000000001</v>
          </cell>
          <cell r="AJ20">
            <v>-157.19999999999999</v>
          </cell>
          <cell r="AK20">
            <v>-142.69999999999999</v>
          </cell>
        </row>
        <row r="22">
          <cell r="M22">
            <v>24.3</v>
          </cell>
          <cell r="N22">
            <v>70.319999999999993</v>
          </cell>
          <cell r="O22">
            <v>25.62</v>
          </cell>
          <cell r="P22">
            <v>24.57</v>
          </cell>
          <cell r="Q22">
            <v>47.88</v>
          </cell>
          <cell r="R22">
            <v>97.35</v>
          </cell>
          <cell r="S22">
            <v>53.283999999999999</v>
          </cell>
          <cell r="T22">
            <v>79.347999999999999</v>
          </cell>
          <cell r="U22">
            <v>90.43</v>
          </cell>
          <cell r="V22">
            <v>110.462</v>
          </cell>
          <cell r="W22">
            <v>119.602</v>
          </cell>
          <cell r="X22">
            <v>122.761</v>
          </cell>
          <cell r="Y22">
            <v>101.348</v>
          </cell>
          <cell r="Z22">
            <v>180.947</v>
          </cell>
          <cell r="AA22">
            <v>165.3</v>
          </cell>
          <cell r="AB22">
            <v>254.9</v>
          </cell>
          <cell r="AC22">
            <v>592.5</v>
          </cell>
          <cell r="AD22">
            <v>438.4</v>
          </cell>
          <cell r="AE22">
            <v>587.79999999999995</v>
          </cell>
          <cell r="AF22">
            <v>552.70000000000005</v>
          </cell>
          <cell r="AG22">
            <v>728.1</v>
          </cell>
          <cell r="AH22">
            <v>865.2</v>
          </cell>
          <cell r="AI22">
            <v>1282</v>
          </cell>
          <cell r="AJ22">
            <v>1219.2</v>
          </cell>
          <cell r="AK22">
            <v>1506.3</v>
          </cell>
        </row>
        <row r="23"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-1299.0619999999999</v>
          </cell>
          <cell r="M23">
            <v>1076.7840000000001</v>
          </cell>
          <cell r="N23">
            <v>380.73</v>
          </cell>
          <cell r="O23">
            <v>1573.7230000000004</v>
          </cell>
          <cell r="P23">
            <v>3897.8949999999995</v>
          </cell>
          <cell r="Q23">
            <v>2386.4679999999994</v>
          </cell>
          <cell r="R23">
            <v>435.91300000000001</v>
          </cell>
          <cell r="S23">
            <v>2386.9150000000004</v>
          </cell>
          <cell r="T23">
            <v>2886.8410000000003</v>
          </cell>
          <cell r="U23">
            <v>1984.6369999999993</v>
          </cell>
          <cell r="V23">
            <v>358.38199999999972</v>
          </cell>
          <cell r="W23">
            <v>2885.0829999999996</v>
          </cell>
          <cell r="X23">
            <v>3783.6409999999996</v>
          </cell>
          <cell r="Y23">
            <v>1763.6200000000001</v>
          </cell>
          <cell r="Z23">
            <v>1159.7720000000002</v>
          </cell>
          <cell r="AA23">
            <v>7392.0000000000009</v>
          </cell>
          <cell r="AB23">
            <v>12055.3</v>
          </cell>
          <cell r="AC23">
            <v>8511.1</v>
          </cell>
          <cell r="AD23">
            <v>4071.0000000000009</v>
          </cell>
          <cell r="AE23">
            <v>6003.9</v>
          </cell>
          <cell r="AF23">
            <v>7730.2999999999984</v>
          </cell>
          <cell r="AG23">
            <v>4900.3999999999996</v>
          </cell>
          <cell r="AH23">
            <v>1796.0000000000009</v>
          </cell>
          <cell r="AI23">
            <v>8104.9999999999991</v>
          </cell>
          <cell r="AJ23">
            <v>12287.000000000002</v>
          </cell>
          <cell r="AK23">
            <v>12811.3</v>
          </cell>
          <cell r="AL23">
            <v>0</v>
          </cell>
          <cell r="AM23">
            <v>0</v>
          </cell>
          <cell r="AN23">
            <v>0</v>
          </cell>
        </row>
        <row r="24">
          <cell r="M24">
            <v>-13.29</v>
          </cell>
          <cell r="N24">
            <v>-13.11</v>
          </cell>
          <cell r="O24">
            <v>-7.85</v>
          </cell>
          <cell r="P24">
            <v>-20.69</v>
          </cell>
          <cell r="Q24">
            <v>-6.91</v>
          </cell>
          <cell r="R24">
            <v>-8.1199999999999992</v>
          </cell>
          <cell r="S24">
            <v>-7.6970000000000001</v>
          </cell>
          <cell r="T24">
            <v>-2.6190000000000002</v>
          </cell>
          <cell r="U24">
            <v>-6.0061999999999998</v>
          </cell>
          <cell r="V24">
            <v>-4.359</v>
          </cell>
          <cell r="W24">
            <v>-0.60599999999999998</v>
          </cell>
          <cell r="X24">
            <v>-0.52500000000000002</v>
          </cell>
          <cell r="Y24">
            <v>-8.8999999999999996E-2</v>
          </cell>
          <cell r="Z24">
            <v>-4.3999999999999997E-2</v>
          </cell>
          <cell r="AA24">
            <v>-1.2E-2</v>
          </cell>
          <cell r="AB24">
            <v>-0.2</v>
          </cell>
          <cell r="AC24">
            <v>-0.4</v>
          </cell>
          <cell r="AD24">
            <v>-0.1</v>
          </cell>
          <cell r="AE24">
            <v>-2</v>
          </cell>
          <cell r="AF24">
            <v>-7.4</v>
          </cell>
          <cell r="AG24">
            <v>-19.5</v>
          </cell>
          <cell r="AH24">
            <v>-16.600000000000001</v>
          </cell>
          <cell r="AI24">
            <v>-247.9</v>
          </cell>
          <cell r="AJ24">
            <v>-223.7</v>
          </cell>
          <cell r="AK24">
            <v>-135.69999999999999</v>
          </cell>
        </row>
        <row r="25">
          <cell r="E25">
            <v>0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  <cell r="K25">
            <v>0</v>
          </cell>
          <cell r="L25">
            <v>-1299.0619999999999</v>
          </cell>
          <cell r="M25">
            <v>1063.4940000000001</v>
          </cell>
          <cell r="N25">
            <v>367.62</v>
          </cell>
          <cell r="O25">
            <v>1565.8730000000005</v>
          </cell>
          <cell r="P25">
            <v>3877.2049999999995</v>
          </cell>
          <cell r="Q25">
            <v>2379.5579999999995</v>
          </cell>
          <cell r="R25">
            <v>427.79300000000001</v>
          </cell>
          <cell r="S25">
            <v>2379.2180000000003</v>
          </cell>
          <cell r="T25">
            <v>2884.2220000000002</v>
          </cell>
          <cell r="U25">
            <v>1978.6307999999992</v>
          </cell>
          <cell r="V25">
            <v>354.02299999999974</v>
          </cell>
          <cell r="W25">
            <v>2884.4769999999994</v>
          </cell>
          <cell r="X25">
            <v>3783.1159999999995</v>
          </cell>
          <cell r="Y25">
            <v>1763.5310000000002</v>
          </cell>
          <cell r="Z25">
            <v>1159.7280000000001</v>
          </cell>
          <cell r="AA25">
            <v>7391.9880000000012</v>
          </cell>
          <cell r="AB25">
            <v>12055.099999999999</v>
          </cell>
          <cell r="AC25">
            <v>8510.7000000000007</v>
          </cell>
          <cell r="AD25">
            <v>4070.900000000001</v>
          </cell>
          <cell r="AE25">
            <v>6001.9</v>
          </cell>
          <cell r="AF25">
            <v>7722.8999999999987</v>
          </cell>
          <cell r="AG25">
            <v>4880.8999999999996</v>
          </cell>
          <cell r="AH25">
            <v>1779.400000000001</v>
          </cell>
          <cell r="AI25">
            <v>7857.0999999999995</v>
          </cell>
          <cell r="AJ25">
            <v>12063.300000000001</v>
          </cell>
          <cell r="AK25">
            <v>12675.599999999999</v>
          </cell>
          <cell r="AL25">
            <v>0</v>
          </cell>
          <cell r="AM25">
            <v>0</v>
          </cell>
          <cell r="AN25">
            <v>0</v>
          </cell>
        </row>
        <row r="27"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-1299.0619999999999</v>
          </cell>
          <cell r="M27">
            <v>1063.4940000000001</v>
          </cell>
          <cell r="N27">
            <v>367.62</v>
          </cell>
          <cell r="O27">
            <v>1565.8730000000005</v>
          </cell>
          <cell r="P27">
            <v>3877.2049999999995</v>
          </cell>
          <cell r="Q27">
            <v>2379.5579999999995</v>
          </cell>
          <cell r="R27">
            <v>427.79300000000001</v>
          </cell>
          <cell r="S27">
            <v>2379.2180000000003</v>
          </cell>
          <cell r="T27">
            <v>2884.2220000000002</v>
          </cell>
          <cell r="U27">
            <v>1978.6307999999992</v>
          </cell>
          <cell r="V27">
            <v>354.02299999999974</v>
          </cell>
          <cell r="W27">
            <v>2884.4769999999994</v>
          </cell>
          <cell r="X27">
            <v>3783.1159999999995</v>
          </cell>
          <cell r="Y27">
            <v>1763.5310000000002</v>
          </cell>
          <cell r="Z27">
            <v>1159.7280000000001</v>
          </cell>
          <cell r="AA27">
            <v>7391.9880000000012</v>
          </cell>
          <cell r="AB27">
            <v>12055.099999999999</v>
          </cell>
          <cell r="AC27">
            <v>8510.7000000000007</v>
          </cell>
          <cell r="AD27">
            <v>4070.900000000001</v>
          </cell>
          <cell r="AE27">
            <v>6001.9</v>
          </cell>
          <cell r="AF27">
            <v>7722.8999999999987</v>
          </cell>
          <cell r="AG27">
            <v>4880.8999999999996</v>
          </cell>
          <cell r="AH27">
            <v>1779.400000000001</v>
          </cell>
          <cell r="AI27">
            <v>7857.0999999999995</v>
          </cell>
          <cell r="AJ27">
            <v>12063.300000000001</v>
          </cell>
          <cell r="AK27">
            <v>12675.599999999999</v>
          </cell>
          <cell r="AL27">
            <v>0</v>
          </cell>
          <cell r="AM27">
            <v>0</v>
          </cell>
          <cell r="AN27">
            <v>0</v>
          </cell>
        </row>
        <row r="28">
          <cell r="E28">
            <v>0</v>
          </cell>
          <cell r="F28">
            <v>0</v>
          </cell>
          <cell r="G28">
            <v>0</v>
          </cell>
          <cell r="H28">
            <v>0</v>
          </cell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-380</v>
          </cell>
          <cell r="N28">
            <v>-128</v>
          </cell>
          <cell r="O28">
            <v>-583</v>
          </cell>
          <cell r="P28">
            <v>-1159.4100000000001</v>
          </cell>
          <cell r="Q28">
            <v>-798</v>
          </cell>
          <cell r="R28">
            <v>-115</v>
          </cell>
          <cell r="S28">
            <v>-800.7</v>
          </cell>
          <cell r="T28">
            <v>-963.1</v>
          </cell>
          <cell r="U28">
            <v>-643.79999999999995</v>
          </cell>
          <cell r="V28">
            <v>-97.399999999999991</v>
          </cell>
          <cell r="W28">
            <v>-935.1</v>
          </cell>
          <cell r="X28">
            <v>-1258.0999999999999</v>
          </cell>
          <cell r="Y28">
            <v>-574.9</v>
          </cell>
          <cell r="Z28">
            <v>-338.4</v>
          </cell>
          <cell r="AA28">
            <v>-2464</v>
          </cell>
          <cell r="AB28">
            <v>-4072.1</v>
          </cell>
          <cell r="AC28">
            <v>-2063.5</v>
          </cell>
          <cell r="AD28">
            <v>-1010.7</v>
          </cell>
          <cell r="AE28">
            <v>-1372.8</v>
          </cell>
          <cell r="AF28">
            <v>-2435.1</v>
          </cell>
          <cell r="AG28">
            <v>-811.7</v>
          </cell>
          <cell r="AH28">
            <v>-388.3</v>
          </cell>
          <cell r="AI28">
            <v>-1780</v>
          </cell>
          <cell r="AJ28">
            <v>-2420</v>
          </cell>
          <cell r="AK28">
            <v>-1510</v>
          </cell>
          <cell r="AL28">
            <v>0</v>
          </cell>
          <cell r="AM28">
            <v>0</v>
          </cell>
          <cell r="AN28">
            <v>0</v>
          </cell>
        </row>
        <row r="29">
          <cell r="M29">
            <v>-378</v>
          </cell>
          <cell r="N29">
            <v>-117</v>
          </cell>
          <cell r="O29">
            <v>-579</v>
          </cell>
          <cell r="P29">
            <v>-1199</v>
          </cell>
          <cell r="Q29">
            <v>-804</v>
          </cell>
          <cell r="R29">
            <v>-117</v>
          </cell>
          <cell r="S29">
            <v>-803.7</v>
          </cell>
          <cell r="T29">
            <v>-966.1</v>
          </cell>
          <cell r="U29">
            <v>-643.79999999999995</v>
          </cell>
          <cell r="V29">
            <v>-77.399999999999991</v>
          </cell>
          <cell r="W29">
            <v>-928.1</v>
          </cell>
          <cell r="X29">
            <v>-1234.0999999999999</v>
          </cell>
          <cell r="Y29">
            <v>-571.9</v>
          </cell>
          <cell r="Z29">
            <v>-338.4</v>
          </cell>
          <cell r="AA29">
            <v>-2464</v>
          </cell>
          <cell r="AB29">
            <v>-4072.1</v>
          </cell>
          <cell r="AC29">
            <v>-2063.5</v>
          </cell>
          <cell r="AD29">
            <v>-1010.7</v>
          </cell>
          <cell r="AE29">
            <v>-1372.8</v>
          </cell>
          <cell r="AF29">
            <v>-2435.1</v>
          </cell>
          <cell r="AG29">
            <v>-811.7</v>
          </cell>
          <cell r="AH29">
            <v>-388.3</v>
          </cell>
          <cell r="AI29">
            <v>-1780</v>
          </cell>
          <cell r="AJ29">
            <v>-2420</v>
          </cell>
          <cell r="AK29">
            <v>-1510</v>
          </cell>
        </row>
        <row r="30">
          <cell r="M30">
            <v>-2</v>
          </cell>
          <cell r="N30">
            <v>-11</v>
          </cell>
          <cell r="O30">
            <v>-4</v>
          </cell>
          <cell r="P30">
            <v>39.590000000000003</v>
          </cell>
          <cell r="Q30">
            <v>6</v>
          </cell>
          <cell r="R30">
            <v>2</v>
          </cell>
          <cell r="S30">
            <v>3</v>
          </cell>
          <cell r="T30">
            <v>3</v>
          </cell>
          <cell r="U30">
            <v>0</v>
          </cell>
          <cell r="V30">
            <v>-20</v>
          </cell>
          <cell r="W30">
            <v>-7</v>
          </cell>
          <cell r="X30">
            <v>-24</v>
          </cell>
          <cell r="Y30">
            <v>-3</v>
          </cell>
          <cell r="Z30">
            <v>0</v>
          </cell>
          <cell r="AA30">
            <v>0</v>
          </cell>
          <cell r="AB30">
            <v>0</v>
          </cell>
          <cell r="AC30">
            <v>0</v>
          </cell>
          <cell r="AD30">
            <v>0</v>
          </cell>
          <cell r="AE30">
            <v>0</v>
          </cell>
          <cell r="AF30">
            <v>0</v>
          </cell>
        </row>
        <row r="31"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  <cell r="K31">
            <v>0</v>
          </cell>
          <cell r="L31">
            <v>-1299.0619999999999</v>
          </cell>
          <cell r="M31">
            <v>683.49400000000014</v>
          </cell>
          <cell r="N31">
            <v>239.62</v>
          </cell>
          <cell r="O31">
            <v>982.8730000000005</v>
          </cell>
          <cell r="P31">
            <v>2717.7949999999992</v>
          </cell>
          <cell r="Q31">
            <v>1581.5579999999995</v>
          </cell>
          <cell r="R31">
            <v>312.79300000000001</v>
          </cell>
          <cell r="S31">
            <v>1578.5180000000003</v>
          </cell>
          <cell r="T31">
            <v>1921.1220000000003</v>
          </cell>
          <cell r="U31">
            <v>1334.8307999999993</v>
          </cell>
          <cell r="V31">
            <v>256.62299999999976</v>
          </cell>
          <cell r="W31">
            <v>1949.3769999999995</v>
          </cell>
          <cell r="X31">
            <v>2525.0159999999996</v>
          </cell>
          <cell r="Y31">
            <v>1188.6310000000003</v>
          </cell>
          <cell r="Z31">
            <v>821.32800000000009</v>
          </cell>
          <cell r="AA31">
            <v>4927.9880000000012</v>
          </cell>
          <cell r="AB31">
            <v>7982.9999999999982</v>
          </cell>
          <cell r="AC31">
            <v>6447.2000000000007</v>
          </cell>
          <cell r="AD31">
            <v>3060.2000000000007</v>
          </cell>
          <cell r="AE31">
            <v>4629.0999999999995</v>
          </cell>
          <cell r="AF31">
            <v>5287.7999999999993</v>
          </cell>
          <cell r="AG31">
            <v>4069.2</v>
          </cell>
          <cell r="AH31">
            <v>1391.100000000001</v>
          </cell>
          <cell r="AI31">
            <v>6077.0999999999995</v>
          </cell>
          <cell r="AJ31">
            <v>9643.3000000000011</v>
          </cell>
          <cell r="AK31">
            <v>11165.599999999999</v>
          </cell>
          <cell r="AL31">
            <v>0</v>
          </cell>
          <cell r="AM31">
            <v>0</v>
          </cell>
          <cell r="AN31">
            <v>0</v>
          </cell>
        </row>
        <row r="32"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R32">
            <v>0</v>
          </cell>
          <cell r="S32">
            <v>0</v>
          </cell>
          <cell r="T32">
            <v>0</v>
          </cell>
          <cell r="U32">
            <v>0</v>
          </cell>
          <cell r="V32">
            <v>0</v>
          </cell>
          <cell r="W32">
            <v>0</v>
          </cell>
          <cell r="X32">
            <v>0</v>
          </cell>
          <cell r="Y32">
            <v>0</v>
          </cell>
          <cell r="Z32">
            <v>0</v>
          </cell>
          <cell r="AA32">
            <v>0</v>
          </cell>
          <cell r="AB32">
            <v>0</v>
          </cell>
          <cell r="AC32">
            <v>0</v>
          </cell>
          <cell r="AD32">
            <v>0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</row>
        <row r="38"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-1299.0619999999999</v>
          </cell>
          <cell r="M38">
            <v>683.49400000000014</v>
          </cell>
          <cell r="N38">
            <v>239.62</v>
          </cell>
          <cell r="O38">
            <v>982.8730000000005</v>
          </cell>
          <cell r="P38">
            <v>2717.7949999999992</v>
          </cell>
          <cell r="Q38">
            <v>1581.5579999999995</v>
          </cell>
          <cell r="R38">
            <v>312.79300000000001</v>
          </cell>
          <cell r="S38">
            <v>1578.5180000000003</v>
          </cell>
          <cell r="T38">
            <v>1921.1220000000003</v>
          </cell>
          <cell r="U38">
            <v>1334.8307999999993</v>
          </cell>
          <cell r="V38">
            <v>256.62299999999976</v>
          </cell>
          <cell r="W38">
            <v>1949.3769999999995</v>
          </cell>
          <cell r="X38">
            <v>2525.0159999999996</v>
          </cell>
          <cell r="Y38">
            <v>1188.6310000000003</v>
          </cell>
          <cell r="Z38">
            <v>821.32800000000009</v>
          </cell>
          <cell r="AA38">
            <v>4927.9880000000012</v>
          </cell>
          <cell r="AB38">
            <v>7982.9999999999982</v>
          </cell>
          <cell r="AC38">
            <v>6447.2000000000007</v>
          </cell>
          <cell r="AD38">
            <v>3060.2000000000007</v>
          </cell>
          <cell r="AE38">
            <v>4629.0999999999995</v>
          </cell>
          <cell r="AF38">
            <v>5287.7999999999993</v>
          </cell>
          <cell r="AG38">
            <v>4069.2</v>
          </cell>
          <cell r="AH38">
            <v>1391.100000000001</v>
          </cell>
          <cell r="AI38">
            <v>6077.0999999999995</v>
          </cell>
          <cell r="AJ38">
            <v>9643.3000000000011</v>
          </cell>
          <cell r="AK38">
            <v>11165.599999999999</v>
          </cell>
          <cell r="AL38">
            <v>0</v>
          </cell>
          <cell r="AM38">
            <v>0</v>
          </cell>
          <cell r="AN38">
            <v>0</v>
          </cell>
        </row>
        <row r="40">
          <cell r="E40">
            <v>0</v>
          </cell>
          <cell r="F40">
            <v>0</v>
          </cell>
          <cell r="G40">
            <v>0</v>
          </cell>
          <cell r="H40">
            <v>0</v>
          </cell>
          <cell r="I40">
            <v>0</v>
          </cell>
          <cell r="J40">
            <v>0</v>
          </cell>
          <cell r="K40">
            <v>0</v>
          </cell>
          <cell r="L40">
            <v>-1299.0619999999999</v>
          </cell>
          <cell r="M40">
            <v>683.49400000000014</v>
          </cell>
          <cell r="N40">
            <v>239.62</v>
          </cell>
          <cell r="O40">
            <v>982.8730000000005</v>
          </cell>
          <cell r="P40">
            <v>2717.7949999999992</v>
          </cell>
          <cell r="Q40">
            <v>1581.5579999999995</v>
          </cell>
          <cell r="R40">
            <v>312.79300000000001</v>
          </cell>
          <cell r="S40">
            <v>1578.5180000000003</v>
          </cell>
          <cell r="T40">
            <v>1921.1220000000003</v>
          </cell>
          <cell r="U40">
            <v>1334.8307999999993</v>
          </cell>
          <cell r="V40">
            <v>256.62299999999976</v>
          </cell>
          <cell r="W40">
            <v>1949.3769999999995</v>
          </cell>
          <cell r="X40">
            <v>2525.0159999999996</v>
          </cell>
          <cell r="Y40">
            <v>1188.6310000000003</v>
          </cell>
          <cell r="Z40">
            <v>821.32800000000009</v>
          </cell>
          <cell r="AA40">
            <v>4927.9880000000012</v>
          </cell>
          <cell r="AB40">
            <v>7982.9999999999982</v>
          </cell>
          <cell r="AC40">
            <v>6447.2000000000007</v>
          </cell>
          <cell r="AD40">
            <v>3060.2000000000007</v>
          </cell>
          <cell r="AE40">
            <v>4629.0999999999995</v>
          </cell>
          <cell r="AF40">
            <v>5287.7999999999993</v>
          </cell>
          <cell r="AG40">
            <v>4069.2</v>
          </cell>
          <cell r="AH40">
            <v>1391.100000000001</v>
          </cell>
          <cell r="AI40">
            <v>6077.0999999999995</v>
          </cell>
          <cell r="AJ40">
            <v>9643.3000000000011</v>
          </cell>
          <cell r="AK40">
            <v>11165.599999999999</v>
          </cell>
          <cell r="AL40">
            <v>0</v>
          </cell>
          <cell r="AM40">
            <v>0</v>
          </cell>
          <cell r="AN40">
            <v>0</v>
          </cell>
        </row>
        <row r="43">
          <cell r="M43">
            <v>19.678861224489797</v>
          </cell>
          <cell r="N43">
            <v>19.678861224489797</v>
          </cell>
          <cell r="O43">
            <v>19.678861224489797</v>
          </cell>
          <cell r="P43">
            <v>39.357518367346941</v>
          </cell>
          <cell r="Q43">
            <v>39.357518367346941</v>
          </cell>
          <cell r="R43">
            <v>39.357518367346941</v>
          </cell>
          <cell r="S43">
            <v>39.357518367346941</v>
          </cell>
          <cell r="T43">
            <v>39.357518367346941</v>
          </cell>
          <cell r="U43">
            <v>39.357518367346941</v>
          </cell>
          <cell r="V43">
            <v>39.357518367346941</v>
          </cell>
          <cell r="W43">
            <v>39.361624489795915</v>
          </cell>
          <cell r="X43">
            <v>39.361624489795915</v>
          </cell>
          <cell r="Y43">
            <v>39.361624489795915</v>
          </cell>
          <cell r="Z43">
            <v>39.361624489795915</v>
          </cell>
          <cell r="AA43">
            <v>39.360397378123722</v>
          </cell>
          <cell r="AB43">
            <v>39.360397378123722</v>
          </cell>
          <cell r="AC43">
            <v>6.8187353458395469E-7</v>
          </cell>
          <cell r="AD43">
            <v>713.52294141745188</v>
          </cell>
          <cell r="AE43">
            <v>713.52294141745188</v>
          </cell>
          <cell r="AF43">
            <v>713.52294141745188</v>
          </cell>
          <cell r="AG43">
            <v>787.27442643923246</v>
          </cell>
          <cell r="AH43">
            <v>820.57157882462684</v>
          </cell>
          <cell r="AI43">
            <v>820.42490477310128</v>
          </cell>
          <cell r="AJ43">
            <v>0</v>
          </cell>
          <cell r="AK43">
            <v>0</v>
          </cell>
        </row>
      </sheetData>
      <sheetData sheetId="33">
        <row r="2">
          <cell r="E2">
            <v>3</v>
          </cell>
        </row>
      </sheetData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Go to"/>
      <sheetName val="Summary"/>
      <sheetName val="Template"/>
      <sheetName val="Qtrly (2)"/>
      <sheetName val="BS"/>
      <sheetName val="Pl"/>
      <sheetName val="Pl-Sch"/>
      <sheetName val="model"/>
      <sheetName val="Assume"/>
      <sheetName val="Trend"/>
      <sheetName val="Qtrly"/>
      <sheetName val="C-Qtrly"/>
      <sheetName val="S-Qtrly"/>
      <sheetName val="Report"/>
      <sheetName val="Reply"/>
      <sheetName val="Sheet1"/>
      <sheetName val="Subsi"/>
      <sheetName val="Quarterly"/>
    </sheetNames>
    <sheetDataSet>
      <sheetData sheetId="0" refreshError="1"/>
      <sheetData sheetId="1" refreshError="1"/>
      <sheetData sheetId="2" refreshError="1">
        <row r="51">
          <cell r="F51">
            <v>80.459999999999994</v>
          </cell>
        </row>
        <row r="54">
          <cell r="F54">
            <v>1.1950000000000001</v>
          </cell>
        </row>
        <row r="55">
          <cell r="F55">
            <v>28.25</v>
          </cell>
        </row>
        <row r="56">
          <cell r="F56">
            <v>7.4740000000000002</v>
          </cell>
        </row>
        <row r="57">
          <cell r="F57">
            <v>7.58</v>
          </cell>
        </row>
        <row r="58">
          <cell r="F58">
            <v>12.285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Template"/>
      <sheetName val="FDEPS"/>
      <sheetName val="cashflow"/>
      <sheetName val="Details"/>
      <sheetName val="cpd"/>
      <sheetName val="temp"/>
      <sheetName val="ecoprofit"/>
      <sheetName val="DCFModel"/>
      <sheetName val="merged"/>
      <sheetName val="pt"/>
    </sheetNames>
    <sheetDataSet>
      <sheetData sheetId="0" refreshError="1">
        <row r="39">
          <cell r="D39">
            <v>12</v>
          </cell>
        </row>
        <row r="56">
          <cell r="D56">
            <v>0</v>
          </cell>
          <cell r="E56">
            <v>0</v>
          </cell>
          <cell r="F56">
            <v>0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</row>
        <row r="61">
          <cell r="D61">
            <v>94.470000000000084</v>
          </cell>
          <cell r="E61">
            <v>171.00999999999982</v>
          </cell>
          <cell r="F61">
            <v>172.55899999999946</v>
          </cell>
          <cell r="G61">
            <v>202.58699999999939</v>
          </cell>
          <cell r="H61">
            <v>320.98400000000015</v>
          </cell>
          <cell r="I61">
            <v>204.3790000000015</v>
          </cell>
          <cell r="J61">
            <v>274.12700000000007</v>
          </cell>
          <cell r="K61">
            <v>239.12100000000044</v>
          </cell>
          <cell r="L61">
            <v>666.10100000000057</v>
          </cell>
          <cell r="M61">
            <v>610.91499999999905</v>
          </cell>
          <cell r="N61">
            <v>985.70299999999997</v>
          </cell>
          <cell r="O61">
            <v>1228.8400969600007</v>
          </cell>
        </row>
        <row r="65">
          <cell r="D65">
            <v>79.790000000000077</v>
          </cell>
          <cell r="E65">
            <v>252.03699999999981</v>
          </cell>
          <cell r="F65">
            <v>256.14099999999945</v>
          </cell>
          <cell r="G65">
            <v>257.80399999999941</v>
          </cell>
          <cell r="H65">
            <v>315.70600000000013</v>
          </cell>
          <cell r="I65">
            <v>150.19800000000149</v>
          </cell>
          <cell r="J65">
            <v>361.93100000000004</v>
          </cell>
          <cell r="K65">
            <v>437.99500000000046</v>
          </cell>
          <cell r="L65">
            <v>702.34800000000064</v>
          </cell>
          <cell r="M65">
            <v>618.35799999999904</v>
          </cell>
          <cell r="N65">
            <v>916.02599999999995</v>
          </cell>
          <cell r="O65">
            <v>1148.8400969600007</v>
          </cell>
        </row>
        <row r="66">
          <cell r="E66">
            <v>-30</v>
          </cell>
          <cell r="F66">
            <v>-23</v>
          </cell>
          <cell r="G66">
            <v>-26</v>
          </cell>
          <cell r="H66">
            <v>-35</v>
          </cell>
          <cell r="I66">
            <v>-92</v>
          </cell>
          <cell r="J66">
            <v>-128</v>
          </cell>
          <cell r="K66">
            <v>0</v>
          </cell>
        </row>
        <row r="67">
          <cell r="D67">
            <v>0</v>
          </cell>
          <cell r="E67">
            <v>0</v>
          </cell>
          <cell r="F67">
            <v>0</v>
          </cell>
          <cell r="G67">
            <v>0</v>
          </cell>
          <cell r="H67">
            <v>0</v>
          </cell>
          <cell r="I67">
            <v>0</v>
          </cell>
          <cell r="J67">
            <v>0</v>
          </cell>
          <cell r="K67">
            <v>0</v>
          </cell>
          <cell r="L67">
            <v>0</v>
          </cell>
          <cell r="M67">
            <v>0</v>
          </cell>
          <cell r="N67">
            <v>0</v>
          </cell>
          <cell r="O67">
            <v>0</v>
          </cell>
        </row>
        <row r="75">
          <cell r="D75">
            <v>-1728.2270000000001</v>
          </cell>
          <cell r="E75">
            <v>-1215.94</v>
          </cell>
          <cell r="F75">
            <v>-1543.05</v>
          </cell>
          <cell r="G75">
            <v>-1792.16</v>
          </cell>
          <cell r="H75">
            <v>-2637.97</v>
          </cell>
          <cell r="I75">
            <v>-3016.31</v>
          </cell>
          <cell r="J75">
            <v>-2659.732</v>
          </cell>
          <cell r="K75">
            <v>-2025</v>
          </cell>
          <cell r="L75">
            <v>-2830.1970000000001</v>
          </cell>
          <cell r="M75">
            <v>-3331.9189999999999</v>
          </cell>
          <cell r="N75">
            <v>-3286.83</v>
          </cell>
          <cell r="O75">
            <v>-3526.7108579999999</v>
          </cell>
        </row>
        <row r="77">
          <cell r="D77">
            <v>-95.7</v>
          </cell>
          <cell r="E77">
            <v>-103.69999999999999</v>
          </cell>
          <cell r="F77">
            <v>-114.2</v>
          </cell>
          <cell r="G77">
            <v>-137.4</v>
          </cell>
          <cell r="H77">
            <v>-166.5</v>
          </cell>
          <cell r="I77">
            <v>-153.1</v>
          </cell>
          <cell r="J77">
            <v>-151.9</v>
          </cell>
          <cell r="K77">
            <v>-161.01400000000001</v>
          </cell>
          <cell r="L77">
            <v>-170.67484000000002</v>
          </cell>
          <cell r="M77">
            <v>-180.91533040000002</v>
          </cell>
          <cell r="N77">
            <v>-191.77025022400002</v>
          </cell>
          <cell r="O77">
            <v>-203.27646523744002</v>
          </cell>
        </row>
        <row r="79">
          <cell r="D79">
            <v>-200.34</v>
          </cell>
          <cell r="E79">
            <v>-217.69900000000001</v>
          </cell>
          <cell r="F79">
            <v>-263.363</v>
          </cell>
          <cell r="G79">
            <v>-357.79200000000003</v>
          </cell>
          <cell r="H79">
            <v>-532.20299999999997</v>
          </cell>
          <cell r="I79">
            <v>-424.98699999999997</v>
          </cell>
          <cell r="J79">
            <v>-495.81600000000003</v>
          </cell>
          <cell r="K79">
            <v>-374.57760000000002</v>
          </cell>
          <cell r="L79">
            <v>-621.101</v>
          </cell>
          <cell r="M79">
            <v>-727.83300000000008</v>
          </cell>
          <cell r="N79">
            <v>-742.03600000000006</v>
          </cell>
          <cell r="O79">
            <v>-816.23960000000011</v>
          </cell>
        </row>
        <row r="80">
          <cell r="D80">
            <v>0</v>
          </cell>
          <cell r="E80">
            <v>0</v>
          </cell>
          <cell r="F80">
            <v>0</v>
          </cell>
          <cell r="G80">
            <v>0</v>
          </cell>
          <cell r="H80">
            <v>0</v>
          </cell>
          <cell r="I80">
            <v>0</v>
          </cell>
          <cell r="J80">
            <v>0</v>
          </cell>
          <cell r="K80">
            <v>0</v>
          </cell>
          <cell r="L80">
            <v>0</v>
          </cell>
          <cell r="M80">
            <v>0</v>
          </cell>
          <cell r="N80">
            <v>0</v>
          </cell>
          <cell r="O80">
            <v>0</v>
          </cell>
        </row>
        <row r="86">
          <cell r="D86">
            <v>-2900.88</v>
          </cell>
          <cell r="E86">
            <v>-2208.3650000000002</v>
          </cell>
          <cell r="F86">
            <v>-2603.884</v>
          </cell>
          <cell r="G86">
            <v>-3040.9270000000006</v>
          </cell>
          <cell r="H86">
            <v>-4319.5460000000003</v>
          </cell>
          <cell r="I86">
            <v>-4432.5589999999984</v>
          </cell>
          <cell r="J86">
            <v>-4122.2870000000003</v>
          </cell>
          <cell r="K86">
            <v>-3184.009</v>
          </cell>
          <cell r="L86">
            <v>-4432.152</v>
          </cell>
          <cell r="M86">
            <v>-5186.1430000000009</v>
          </cell>
          <cell r="N86">
            <v>-5118.643</v>
          </cell>
          <cell r="O86">
            <v>-5492.6296679999996</v>
          </cell>
        </row>
        <row r="88">
          <cell r="D88">
            <v>0</v>
          </cell>
          <cell r="E88">
            <v>0</v>
          </cell>
          <cell r="F88">
            <v>0</v>
          </cell>
          <cell r="G88">
            <v>0</v>
          </cell>
          <cell r="H88">
            <v>0</v>
          </cell>
          <cell r="I88">
            <v>0</v>
          </cell>
          <cell r="J88">
            <v>0</v>
          </cell>
          <cell r="K88">
            <v>0</v>
          </cell>
          <cell r="L88">
            <v>0</v>
          </cell>
          <cell r="M88">
            <v>0</v>
          </cell>
          <cell r="N88">
            <v>0</v>
          </cell>
          <cell r="O88">
            <v>0</v>
          </cell>
        </row>
        <row r="89">
          <cell r="D89">
            <v>-88.63</v>
          </cell>
          <cell r="E89">
            <v>-74.47</v>
          </cell>
          <cell r="F89">
            <v>-93.2</v>
          </cell>
          <cell r="G89">
            <v>-107.43899999999999</v>
          </cell>
          <cell r="H89">
            <v>-131.04</v>
          </cell>
          <cell r="I89">
            <v>-110.051</v>
          </cell>
          <cell r="J89">
            <v>-111.238</v>
          </cell>
          <cell r="K89">
            <v>-90.201999999999998</v>
          </cell>
          <cell r="L89">
            <v>-151.47</v>
          </cell>
          <cell r="M89">
            <v>-150.00899999999999</v>
          </cell>
          <cell r="N89">
            <v>-174.37100000000001</v>
          </cell>
          <cell r="O89">
            <v>-167.39616000000001</v>
          </cell>
        </row>
        <row r="92">
          <cell r="D92">
            <v>0</v>
          </cell>
          <cell r="E92">
            <v>0</v>
          </cell>
          <cell r="F92">
            <v>0</v>
          </cell>
          <cell r="G92">
            <v>0</v>
          </cell>
          <cell r="H92">
            <v>0</v>
          </cell>
          <cell r="I92">
            <v>0</v>
          </cell>
          <cell r="J92">
            <v>0</v>
          </cell>
          <cell r="K92">
            <v>0</v>
          </cell>
          <cell r="L92">
            <v>0</v>
          </cell>
          <cell r="M92">
            <v>0</v>
          </cell>
          <cell r="N92">
            <v>0</v>
          </cell>
          <cell r="O92">
            <v>0</v>
          </cell>
        </row>
        <row r="98">
          <cell r="D98">
            <v>0</v>
          </cell>
          <cell r="E98">
            <v>0</v>
          </cell>
          <cell r="F98">
            <v>0</v>
          </cell>
          <cell r="G98">
            <v>0</v>
          </cell>
          <cell r="H98">
            <v>0</v>
          </cell>
          <cell r="I98">
            <v>0</v>
          </cell>
          <cell r="J98">
            <v>0</v>
          </cell>
          <cell r="K98">
            <v>0</v>
          </cell>
          <cell r="L98">
            <v>0</v>
          </cell>
          <cell r="M98">
            <v>0</v>
          </cell>
          <cell r="N98">
            <v>0</v>
          </cell>
          <cell r="O98">
            <v>0</v>
          </cell>
        </row>
        <row r="101">
          <cell r="D101">
            <v>-305.74900000000002</v>
          </cell>
          <cell r="E101">
            <v>-358.49</v>
          </cell>
          <cell r="F101">
            <v>-526.88</v>
          </cell>
          <cell r="G101">
            <v>-600.53</v>
          </cell>
          <cell r="H101">
            <v>-1238.4499999999998</v>
          </cell>
          <cell r="I101">
            <v>-1135.6399999999999</v>
          </cell>
          <cell r="J101">
            <v>-1012.884</v>
          </cell>
          <cell r="K101">
            <v>-1164.8165999999999</v>
          </cell>
          <cell r="L101">
            <v>-1339.5390899999998</v>
          </cell>
          <cell r="M101">
            <v>-1540.4699534999995</v>
          </cell>
          <cell r="N101">
            <v>-1771.5404465249992</v>
          </cell>
          <cell r="O101">
            <v>-2037.271513503749</v>
          </cell>
        </row>
        <row r="104">
          <cell r="D104">
            <v>450.15000000000009</v>
          </cell>
          <cell r="E104">
            <v>496.24699999999984</v>
          </cell>
          <cell r="F104">
            <v>556.61099999999942</v>
          </cell>
          <cell r="G104">
            <v>608.40299999999934</v>
          </cell>
          <cell r="H104">
            <v>710.49600000000009</v>
          </cell>
          <cell r="I104">
            <v>468.43600000000151</v>
          </cell>
          <cell r="J104">
            <v>736.10300000000007</v>
          </cell>
          <cell r="K104">
            <v>665.82800000000043</v>
          </cell>
          <cell r="L104">
            <v>1106.8690000000006</v>
          </cell>
          <cell r="M104">
            <v>1034.713999999999</v>
          </cell>
          <cell r="N104">
            <v>1519.0010000000002</v>
          </cell>
          <cell r="O104">
            <v>1829.2198320000007</v>
          </cell>
        </row>
        <row r="105">
          <cell r="D105">
            <v>361.5200000000001</v>
          </cell>
          <cell r="E105">
            <v>421.77699999999982</v>
          </cell>
          <cell r="F105">
            <v>463.41099999999943</v>
          </cell>
          <cell r="G105">
            <v>500.96399999999937</v>
          </cell>
          <cell r="H105">
            <v>579.45600000000013</v>
          </cell>
          <cell r="I105">
            <v>358.38500000000153</v>
          </cell>
          <cell r="J105">
            <v>624.86500000000001</v>
          </cell>
          <cell r="K105">
            <v>575.62600000000043</v>
          </cell>
          <cell r="L105">
            <v>955.39900000000057</v>
          </cell>
          <cell r="M105">
            <v>884.70499999999902</v>
          </cell>
          <cell r="N105">
            <v>1344.63</v>
          </cell>
          <cell r="O105">
            <v>1661.8236720000007</v>
          </cell>
        </row>
        <row r="107">
          <cell r="D107">
            <v>316.15000000000009</v>
          </cell>
          <cell r="E107">
            <v>383.24699999999984</v>
          </cell>
          <cell r="F107">
            <v>442.91099999999943</v>
          </cell>
          <cell r="G107">
            <v>459.80299999999932</v>
          </cell>
          <cell r="H107">
            <v>559.09600000000012</v>
          </cell>
          <cell r="I107">
            <v>393.43600000000151</v>
          </cell>
          <cell r="J107">
            <v>557.10300000000007</v>
          </cell>
          <cell r="K107">
            <v>551.82800000000043</v>
          </cell>
          <cell r="L107">
            <v>834.24500000000057</v>
          </cell>
          <cell r="M107">
            <v>738.83099999999899</v>
          </cell>
          <cell r="N107">
            <v>1054.0330000000001</v>
          </cell>
          <cell r="O107">
            <v>1236.2362569600009</v>
          </cell>
        </row>
        <row r="127">
          <cell r="D127">
            <v>0</v>
          </cell>
          <cell r="E127">
            <v>-126.39999999999999</v>
          </cell>
          <cell r="F127">
            <v>-82.6</v>
          </cell>
          <cell r="G127">
            <v>-139.4</v>
          </cell>
          <cell r="H127">
            <v>-154.19999999999999</v>
          </cell>
          <cell r="I127">
            <v>-49.2</v>
          </cell>
          <cell r="J127">
            <v>-198.9</v>
          </cell>
          <cell r="K127">
            <v>-114</v>
          </cell>
          <cell r="L127">
            <v>-307.60800000000006</v>
          </cell>
          <cell r="M127">
            <v>-285.22895</v>
          </cell>
          <cell r="N127">
            <v>-476.82919750000002</v>
          </cell>
          <cell r="O127">
            <v>-581.82353241499993</v>
          </cell>
        </row>
        <row r="159">
          <cell r="D159">
            <v>0</v>
          </cell>
          <cell r="E159">
            <v>0</v>
          </cell>
          <cell r="F159">
            <v>0</v>
          </cell>
          <cell r="G159">
            <v>0</v>
          </cell>
          <cell r="H159">
            <v>0</v>
          </cell>
          <cell r="I159">
            <v>0</v>
          </cell>
          <cell r="J159">
            <v>0</v>
          </cell>
          <cell r="K159">
            <v>0</v>
          </cell>
          <cell r="L159">
            <v>0</v>
          </cell>
          <cell r="M159">
            <v>0</v>
          </cell>
          <cell r="N159">
            <v>0</v>
          </cell>
          <cell r="O159">
            <v>0</v>
          </cell>
        </row>
        <row r="166">
          <cell r="D166">
            <v>0</v>
          </cell>
          <cell r="E166">
            <v>126.41699999999992</v>
          </cell>
          <cell r="F166">
            <v>241.48700000000008</v>
          </cell>
          <cell r="G166">
            <v>-69.067000000000007</v>
          </cell>
          <cell r="H166">
            <v>-276.5319999999997</v>
          </cell>
          <cell r="I166">
            <v>329.89899999999966</v>
          </cell>
          <cell r="J166">
            <v>-55.119999999999891</v>
          </cell>
          <cell r="K166">
            <v>99.936999999999671</v>
          </cell>
          <cell r="L166">
            <v>-278.0659999999998</v>
          </cell>
          <cell r="M166">
            <v>-169.75530000000003</v>
          </cell>
          <cell r="N166">
            <v>-291.42836499999976</v>
          </cell>
          <cell r="O166">
            <v>128.37259253082175</v>
          </cell>
        </row>
        <row r="167">
          <cell r="D167">
            <v>450.15000000000009</v>
          </cell>
          <cell r="E167">
            <v>624.79399999999976</v>
          </cell>
          <cell r="F167">
            <v>798.6749999999995</v>
          </cell>
          <cell r="G167">
            <v>539.87399999999934</v>
          </cell>
          <cell r="H167">
            <v>431.68900000000042</v>
          </cell>
          <cell r="I167">
            <v>801.25500000000125</v>
          </cell>
          <cell r="J167">
            <v>690.05100000000016</v>
          </cell>
          <cell r="K167">
            <v>753.21600000000012</v>
          </cell>
          <cell r="L167">
            <v>827.12900000000081</v>
          </cell>
          <cell r="M167">
            <v>1091.0869999999991</v>
          </cell>
          <cell r="N167">
            <v>1222.6060000000004</v>
          </cell>
          <cell r="O167">
            <v>1914.3685677808226</v>
          </cell>
        </row>
        <row r="173">
          <cell r="D173">
            <v>317.10000000000008</v>
          </cell>
          <cell r="E173">
            <v>360.62699999999978</v>
          </cell>
          <cell r="F173">
            <v>538.92299999999955</v>
          </cell>
          <cell r="G173">
            <v>250.69699999999935</v>
          </cell>
          <cell r="H173">
            <v>170.41700000000043</v>
          </cell>
          <cell r="I173">
            <v>673.04900000000134</v>
          </cell>
          <cell r="J173">
            <v>319.41300000000024</v>
          </cell>
          <cell r="K173">
            <v>416.71100000000013</v>
          </cell>
          <cell r="L173">
            <v>502.84700000000072</v>
          </cell>
          <cell r="M173">
            <v>827.95104999999921</v>
          </cell>
          <cell r="N173">
            <v>851.81780250000043</v>
          </cell>
          <cell r="O173">
            <v>1492.5450353658225</v>
          </cell>
        </row>
        <row r="174">
          <cell r="D174">
            <v>0</v>
          </cell>
          <cell r="E174">
            <v>25.416099999999943</v>
          </cell>
          <cell r="F174">
            <v>-295.77735000000001</v>
          </cell>
          <cell r="G174">
            <v>-201.47684999999993</v>
          </cell>
          <cell r="H174">
            <v>-249.98249999999987</v>
          </cell>
          <cell r="I174">
            <v>255.44980000000004</v>
          </cell>
          <cell r="J174">
            <v>-343.54514000000012</v>
          </cell>
          <cell r="K174">
            <v>-101.43085999999994</v>
          </cell>
          <cell r="L174">
            <v>-6.8952600000002064</v>
          </cell>
          <cell r="M174">
            <v>-107.47932999999986</v>
          </cell>
          <cell r="N174">
            <v>-240.1316800000001</v>
          </cell>
          <cell r="O174">
            <v>-133.07642999999985</v>
          </cell>
        </row>
        <row r="188">
          <cell r="D188">
            <v>1228.114</v>
          </cell>
          <cell r="E188">
            <v>1182.5219999999999</v>
          </cell>
          <cell r="F188">
            <v>1328.8310000000001</v>
          </cell>
          <cell r="G188">
            <v>1444.9960000000001</v>
          </cell>
          <cell r="H188">
            <v>2531.4619999999995</v>
          </cell>
          <cell r="I188">
            <v>1732.8230000000001</v>
          </cell>
          <cell r="J188">
            <v>1658.4</v>
          </cell>
          <cell r="K188">
            <v>1590.328</v>
          </cell>
          <cell r="L188">
            <v>2177.1480000000001</v>
          </cell>
          <cell r="M188">
            <v>2515.1929999999998</v>
          </cell>
          <cell r="N188">
            <v>2985.3500000000004</v>
          </cell>
          <cell r="O188">
            <v>3040.1997280547939</v>
          </cell>
        </row>
        <row r="190">
          <cell r="D190">
            <v>0</v>
          </cell>
          <cell r="E190">
            <v>0</v>
          </cell>
          <cell r="F190">
            <v>0</v>
          </cell>
          <cell r="G190">
            <v>0</v>
          </cell>
          <cell r="H190">
            <v>0</v>
          </cell>
          <cell r="I190">
            <v>0</v>
          </cell>
          <cell r="J190">
            <v>0</v>
          </cell>
          <cell r="K190">
            <v>0</v>
          </cell>
          <cell r="L190">
            <v>0</v>
          </cell>
          <cell r="M190">
            <v>0</v>
          </cell>
          <cell r="N190">
            <v>0</v>
          </cell>
          <cell r="O190">
            <v>0</v>
          </cell>
        </row>
        <row r="198">
          <cell r="D198">
            <v>1533.96</v>
          </cell>
          <cell r="E198">
            <v>1495.84</v>
          </cell>
          <cell r="F198">
            <v>1649.46</v>
          </cell>
          <cell r="G198">
            <v>1765.0829999999999</v>
          </cell>
          <cell r="H198">
            <v>1914.645</v>
          </cell>
          <cell r="I198">
            <v>1826.3439999999998</v>
          </cell>
          <cell r="J198">
            <v>1795.047</v>
          </cell>
          <cell r="K198">
            <v>1803.0779999999997</v>
          </cell>
          <cell r="L198">
            <v>1851.7540000000004</v>
          </cell>
          <cell r="M198">
            <v>1748.1280000000002</v>
          </cell>
          <cell r="N198">
            <v>1887.0179999999998</v>
          </cell>
          <cell r="O198">
            <v>1777.2758399999998</v>
          </cell>
        </row>
        <row r="203">
          <cell r="D203">
            <v>19.099999999999998</v>
          </cell>
          <cell r="E203">
            <v>5.6999999999999993</v>
          </cell>
          <cell r="F203">
            <v>36.800000000000004</v>
          </cell>
          <cell r="G203">
            <v>46</v>
          </cell>
          <cell r="H203">
            <v>43.2</v>
          </cell>
          <cell r="I203">
            <v>69</v>
          </cell>
          <cell r="J203">
            <v>49.1</v>
          </cell>
          <cell r="K203">
            <v>49.1</v>
          </cell>
          <cell r="L203">
            <v>23.259</v>
          </cell>
          <cell r="M203">
            <v>22.096049999999998</v>
          </cell>
          <cell r="N203">
            <v>23.2008525</v>
          </cell>
          <cell r="O203">
            <v>24.360895125000003</v>
          </cell>
        </row>
        <row r="206">
          <cell r="D206">
            <v>797.33500000000004</v>
          </cell>
          <cell r="E206">
            <v>877.19499999999994</v>
          </cell>
          <cell r="F206">
            <v>1237.9349999999999</v>
          </cell>
          <cell r="G206">
            <v>1315.873</v>
          </cell>
          <cell r="H206">
            <v>2139.3150000000001</v>
          </cell>
          <cell r="I206">
            <v>1715.5650000000001</v>
          </cell>
          <cell r="J206">
            <v>1557.8220000000001</v>
          </cell>
          <cell r="K206">
            <v>1453.8899999999999</v>
          </cell>
          <cell r="L206">
            <v>1232.741</v>
          </cell>
          <cell r="M206">
            <v>1071.7337</v>
          </cell>
          <cell r="N206">
            <v>1133.4463350000001</v>
          </cell>
          <cell r="O206">
            <v>884.63265558561648</v>
          </cell>
        </row>
        <row r="207">
          <cell r="D207">
            <v>316.42</v>
          </cell>
          <cell r="E207">
            <v>272.58899999999994</v>
          </cell>
          <cell r="F207">
            <v>244.58899999999997</v>
          </cell>
          <cell r="G207">
            <v>410.33999999999992</v>
          </cell>
          <cell r="H207">
            <v>484.47400000000016</v>
          </cell>
          <cell r="I207">
            <v>346.88299999999981</v>
          </cell>
          <cell r="J207">
            <v>391.11499999999995</v>
          </cell>
          <cell r="K207">
            <v>263.58700000000005</v>
          </cell>
          <cell r="L207">
            <v>290.30599999999998</v>
          </cell>
          <cell r="M207">
            <v>200.03100000000001</v>
          </cell>
          <cell r="N207">
            <v>0</v>
          </cell>
          <cell r="O207">
            <v>0</v>
          </cell>
        </row>
        <row r="208">
          <cell r="D208">
            <v>279.7</v>
          </cell>
          <cell r="E208">
            <v>220.3</v>
          </cell>
          <cell r="F208">
            <v>146.9</v>
          </cell>
          <cell r="G208">
            <v>41.900000000000006</v>
          </cell>
          <cell r="H208">
            <v>103</v>
          </cell>
          <cell r="I208">
            <v>300</v>
          </cell>
          <cell r="J208">
            <v>0</v>
          </cell>
          <cell r="K208">
            <v>0</v>
          </cell>
          <cell r="L208">
            <v>0</v>
          </cell>
          <cell r="M208">
            <v>0</v>
          </cell>
          <cell r="N208">
            <v>0</v>
          </cell>
          <cell r="O208">
            <v>0</v>
          </cell>
        </row>
        <row r="214">
          <cell r="D214">
            <v>0</v>
          </cell>
          <cell r="E214">
            <v>0</v>
          </cell>
          <cell r="F214">
            <v>0</v>
          </cell>
          <cell r="G214">
            <v>0</v>
          </cell>
          <cell r="H214">
            <v>0</v>
          </cell>
          <cell r="I214">
            <v>0</v>
          </cell>
          <cell r="J214">
            <v>0</v>
          </cell>
          <cell r="K214">
            <v>0</v>
          </cell>
          <cell r="L214">
            <v>180.16900000000001</v>
          </cell>
          <cell r="M214">
            <v>180.16900000000001</v>
          </cell>
          <cell r="N214">
            <v>175.34</v>
          </cell>
          <cell r="O214">
            <v>205.34</v>
          </cell>
        </row>
        <row r="222">
          <cell r="D222">
            <v>431.43</v>
          </cell>
          <cell r="E222">
            <v>400.8</v>
          </cell>
          <cell r="F222">
            <v>339.84500000000003</v>
          </cell>
          <cell r="G222">
            <v>331</v>
          </cell>
          <cell r="H222">
            <v>302.17</v>
          </cell>
          <cell r="I222">
            <v>283.17</v>
          </cell>
          <cell r="J222">
            <v>268.77000000000004</v>
          </cell>
          <cell r="K222">
            <v>211.512</v>
          </cell>
          <cell r="L222">
            <v>203.15299999999999</v>
          </cell>
          <cell r="M222">
            <v>194.79399999999998</v>
          </cell>
          <cell r="N222">
            <v>186.43499999999997</v>
          </cell>
          <cell r="O222">
            <v>178.07599999999996</v>
          </cell>
        </row>
        <row r="223">
          <cell r="D223">
            <v>584.21999999999991</v>
          </cell>
          <cell r="E223">
            <v>480.30300000000017</v>
          </cell>
          <cell r="F223">
            <v>512.26400000000012</v>
          </cell>
          <cell r="G223">
            <v>539.07099999999991</v>
          </cell>
          <cell r="H223">
            <v>663.07999999999993</v>
          </cell>
          <cell r="I223">
            <v>742.43000000000006</v>
          </cell>
          <cell r="J223">
            <v>858.98600000000033</v>
          </cell>
          <cell r="K223">
            <v>854.78600000000029</v>
          </cell>
          <cell r="L223">
            <v>842.08000000000038</v>
          </cell>
          <cell r="M223">
            <v>835.58000000000038</v>
          </cell>
          <cell r="N223">
            <v>835.58000000000015</v>
          </cell>
          <cell r="O223">
            <v>835.57999999999993</v>
          </cell>
        </row>
        <row r="224">
          <cell r="D224">
            <v>1252.1999999999998</v>
          </cell>
          <cell r="E224">
            <v>1074.6030000000001</v>
          </cell>
          <cell r="F224">
            <v>1114.2090000000003</v>
          </cell>
          <cell r="G224">
            <v>1207.0709999999999</v>
          </cell>
          <cell r="H224">
            <v>1487.05</v>
          </cell>
          <cell r="I224">
            <v>1545.4</v>
          </cell>
          <cell r="J224">
            <v>1675.7560000000003</v>
          </cell>
          <cell r="K224">
            <v>1740.6170000000006</v>
          </cell>
          <cell r="L224">
            <v>2233.6550000000011</v>
          </cell>
          <cell r="M224">
            <v>2461.231000000002</v>
          </cell>
          <cell r="N224">
            <v>2983.0360000000028</v>
          </cell>
          <cell r="O224">
            <v>3190.1970969600025</v>
          </cell>
        </row>
        <row r="225">
          <cell r="D225">
            <v>0</v>
          </cell>
          <cell r="E225">
            <v>0</v>
          </cell>
          <cell r="F225">
            <v>0</v>
          </cell>
          <cell r="G225">
            <v>0</v>
          </cell>
          <cell r="H225">
            <v>0</v>
          </cell>
          <cell r="I225">
            <v>-584.1</v>
          </cell>
          <cell r="J225">
            <v>-416.13400000000001</v>
          </cell>
          <cell r="K225">
            <v>-297.03399999999999</v>
          </cell>
          <cell r="L225">
            <v>-138.23400000000001</v>
          </cell>
          <cell r="M225">
            <v>-106.286</v>
          </cell>
          <cell r="N225">
            <v>129.072</v>
          </cell>
          <cell r="O225">
            <v>129.072</v>
          </cell>
        </row>
        <row r="237">
          <cell r="D237">
            <v>114.1371</v>
          </cell>
          <cell r="E237">
            <v>109.00120000000001</v>
          </cell>
          <cell r="F237">
            <v>129.02085000000002</v>
          </cell>
          <cell r="G237">
            <v>143.29000000000002</v>
          </cell>
          <cell r="H237">
            <v>169.69750000000002</v>
          </cell>
          <cell r="I237">
            <v>139.78229999999999</v>
          </cell>
          <cell r="J237">
            <v>152.23796000000002</v>
          </cell>
          <cell r="K237">
            <v>141.96630000000002</v>
          </cell>
          <cell r="L237">
            <v>141.62624000000002</v>
          </cell>
          <cell r="M237">
            <v>148.95251000000002</v>
          </cell>
          <cell r="N237">
            <v>170.84543000000002</v>
          </cell>
          <cell r="O237">
            <v>180.18056000000001</v>
          </cell>
        </row>
        <row r="240">
          <cell r="D240">
            <v>1474.1809000000001</v>
          </cell>
          <cell r="E240">
            <v>1374.2948000000001</v>
          </cell>
          <cell r="F240">
            <v>1576.8721500000001</v>
          </cell>
          <cell r="G240">
            <v>1670.91</v>
          </cell>
          <cell r="H240">
            <v>1789.8525</v>
          </cell>
          <cell r="I240">
            <v>1424.3516999999999</v>
          </cell>
          <cell r="J240">
            <v>1656.6588400000001</v>
          </cell>
          <cell r="K240">
            <v>1667.8877</v>
          </cell>
          <cell r="L240">
            <v>1523.3129600000002</v>
          </cell>
          <cell r="M240">
            <v>1480.7832900000001</v>
          </cell>
          <cell r="N240">
            <v>1546.5439700000002</v>
          </cell>
          <cell r="O240">
            <v>1512.22424</v>
          </cell>
        </row>
        <row r="254">
          <cell r="D254">
            <v>1736.1239999999998</v>
          </cell>
          <cell r="E254">
            <v>1714.8130000000001</v>
          </cell>
          <cell r="F254">
            <v>1786.9335000000003</v>
          </cell>
          <cell r="G254">
            <v>1937.3305</v>
          </cell>
          <cell r="H254">
            <v>2361.6014999999998</v>
          </cell>
          <cell r="I254">
            <v>2377.067</v>
          </cell>
          <cell r="J254">
            <v>2029.1065000000001</v>
          </cell>
          <cell r="K254">
            <v>2043.134</v>
          </cell>
          <cell r="L254">
            <v>2252.7240000000002</v>
          </cell>
          <cell r="M254">
            <v>2522.6680000000001</v>
          </cell>
          <cell r="N254">
            <v>2869.4315000000001</v>
          </cell>
          <cell r="O254">
            <v>3258.4450521095891</v>
          </cell>
        </row>
        <row r="255">
          <cell r="D255" t="e">
            <v>#VALUE!</v>
          </cell>
          <cell r="E255" t="e">
            <v>#VALUE!</v>
          </cell>
          <cell r="F255" t="e">
            <v>#VALUE!</v>
          </cell>
          <cell r="G255" t="e">
            <v>#VALUE!</v>
          </cell>
          <cell r="H255" t="e">
            <v>#VALUE!</v>
          </cell>
          <cell r="I255" t="e">
            <v>#VALUE!</v>
          </cell>
          <cell r="J255" t="e">
            <v>#VALUE!</v>
          </cell>
          <cell r="K255" t="e">
            <v>#VALUE!</v>
          </cell>
          <cell r="L255" t="e">
            <v>#VALUE!</v>
          </cell>
          <cell r="M255" t="e">
            <v>#VALUE!</v>
          </cell>
          <cell r="N255" t="e">
            <v>#VALUE!</v>
          </cell>
          <cell r="O255" t="e">
            <v>#VALUE!</v>
          </cell>
        </row>
        <row r="256">
          <cell r="D256">
            <v>150</v>
          </cell>
          <cell r="E256">
            <v>150</v>
          </cell>
          <cell r="F256">
            <v>150</v>
          </cell>
          <cell r="G256">
            <v>150</v>
          </cell>
          <cell r="H256">
            <v>150</v>
          </cell>
          <cell r="I256">
            <v>150</v>
          </cell>
          <cell r="J256">
            <v>150</v>
          </cell>
          <cell r="K256">
            <v>150</v>
          </cell>
          <cell r="L256">
            <v>670.95</v>
          </cell>
        </row>
        <row r="299">
          <cell r="D299" t="str">
            <v>FY94</v>
          </cell>
          <cell r="E299" t="str">
            <v>FY95</v>
          </cell>
          <cell r="F299" t="str">
            <v>FY96</v>
          </cell>
          <cell r="G299" t="str">
            <v>FY97</v>
          </cell>
          <cell r="H299" t="str">
            <v>FY98</v>
          </cell>
          <cell r="I299" t="str">
            <v>FY99</v>
          </cell>
          <cell r="J299" t="str">
            <v>FY00</v>
          </cell>
          <cell r="K299" t="str">
            <v>FY00</v>
          </cell>
          <cell r="L299" t="str">
            <v>FY01</v>
          </cell>
          <cell r="M299" t="str">
            <v>FY02e</v>
          </cell>
          <cell r="N299" t="str">
            <v>FY03e</v>
          </cell>
          <cell r="O299" t="str">
            <v>FY04e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TVB"/>
      <sheetName val="TVB (2)"/>
      <sheetName val="SCMP"/>
      <sheetName val="BEC"/>
      <sheetName val="ABS"/>
      <sheetName val="ASAT"/>
      <sheetName val="ZEE"/>
      <sheetName val="SPH"/>
      <sheetName val="iCAB"/>
      <sheetName val="STAR"/>
      <sheetName val="NST"/>
      <sheetName val="NEWS"/>
      <sheetName val="JXF"/>
      <sheetName val="PBL"/>
      <sheetName val="SEV"/>
      <sheetName val="FXJ"/>
      <sheetName val="EBITDA"/>
      <sheetName val="Calc"/>
      <sheetName val="DATATABLE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>
        <row r="3">
          <cell r="Y3">
            <v>35265</v>
          </cell>
        </row>
      </sheetData>
      <sheetData sheetId="19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TVB"/>
      <sheetName val="TVB (2)"/>
      <sheetName val="SCMP"/>
      <sheetName val="BEC"/>
      <sheetName val="ABS"/>
      <sheetName val="ASAT"/>
      <sheetName val="ZEE"/>
      <sheetName val="SPH"/>
      <sheetName val="iCAB"/>
      <sheetName val="STAR"/>
      <sheetName val="NST"/>
      <sheetName val="NEWS"/>
      <sheetName val="JXF"/>
      <sheetName val="PBL"/>
      <sheetName val="SEV"/>
      <sheetName val="FXJ"/>
      <sheetName val="EBITDA"/>
      <sheetName val="Calc"/>
      <sheetName val="DATATABLE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>
        <row r="3">
          <cell r="Y3">
            <v>35265</v>
          </cell>
          <cell r="AJ3">
            <v>33795</v>
          </cell>
          <cell r="AU3">
            <v>35237</v>
          </cell>
          <cell r="BG3">
            <v>34301</v>
          </cell>
          <cell r="BR3">
            <v>33242</v>
          </cell>
          <cell r="CC3">
            <v>36490</v>
          </cell>
          <cell r="CN3">
            <v>35027</v>
          </cell>
          <cell r="CY3">
            <v>33242</v>
          </cell>
          <cell r="DJ3">
            <v>33662</v>
          </cell>
          <cell r="DU3">
            <v>33242</v>
          </cell>
          <cell r="EA3">
            <v>33242</v>
          </cell>
          <cell r="EL3">
            <v>33242</v>
          </cell>
          <cell r="EW3">
            <v>34194</v>
          </cell>
          <cell r="FH3">
            <v>33732</v>
          </cell>
          <cell r="FS3">
            <v>36364</v>
          </cell>
        </row>
        <row r="203">
          <cell r="DX203">
            <v>34642</v>
          </cell>
        </row>
      </sheetData>
      <sheetData sheetId="19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Sales"/>
      <sheetName val="Calcs"/>
      <sheetName val="Int"/>
      <sheetName val="Depr"/>
      <sheetName val="Ratios"/>
      <sheetName val="P &amp; L"/>
      <sheetName val="F F"/>
      <sheetName val="B S"/>
      <sheetName val="fin-perf"/>
      <sheetName val="finperf-e"/>
      <sheetName val="Realisationworkings"/>
      <sheetName val="C F"/>
      <sheetName val="OUTPUT"/>
      <sheetName val="Credit profile scores"/>
      <sheetName val="finperf"/>
      <sheetName val="YTDnumbers"/>
      <sheetName val="FFLOW-O"/>
      <sheetName val="OS loans"/>
      <sheetName val="Deb details"/>
      <sheetName val="Repytschedule"/>
      <sheetName val="Exp to sub cos"/>
      <sheetName val="Invts in gr comp"/>
      <sheetName val="Consolidated comprsn"/>
      <sheetName val="salestab"/>
      <sheetName val="Trctr sales graph"/>
      <sheetName val="Regionwise sales-Trctrs"/>
      <sheetName val="Ind Capacity utilsn-Trctrs"/>
      <sheetName val="Tctrcomcaputn "/>
      <sheetName val="Avgrealn "/>
      <sheetName val="Compcostefficy "/>
      <sheetName val="allindiamktshare"/>
      <sheetName val="mktsharesegwise"/>
      <sheetName val="regionmktshare"/>
      <sheetName val="MUVsalesgraph"/>
      <sheetName val="CapctyutilnMUVs"/>
      <sheetName val="OpeffMUVcomps"/>
      <sheetName val="UVs-mktshr"/>
      <sheetName val="LCVs-mktshrs"/>
      <sheetName val="pl-o"/>
      <sheetName val="BS-O"/>
      <sheetName val="RATIOS-O"/>
      <sheetName val="cons"/>
      <sheetName val="GroupCo's"/>
      <sheetName val="ple"/>
      <sheetName val="tmp"/>
      <sheetName val="Repres vs actual"/>
      <sheetName val="Halfyrlyresults"/>
      <sheetName val="Keyassumptions"/>
      <sheetName val="tracsegmannex"/>
      <sheetName val="annexregionsales"/>
      <sheetName val="Segtcaputilsn"/>
      <sheetName val="Modelwise sales UVs (2)"/>
      <sheetName val="UVsCaputiln"/>
      <sheetName val="Drdays"/>
      <sheetName val="Sheet2"/>
      <sheetName val="Marketshare-Tractors"/>
      <sheetName val="MUV Vol"/>
      <sheetName val="Tr.Vol."/>
      <sheetName val="Growth"/>
      <sheetName val="Sheet1"/>
      <sheetName val="Module2"/>
      <sheetName val="Module1"/>
    </sheetNames>
    <sheetDataSet>
      <sheetData sheetId="0" refreshError="1">
        <row r="3">
          <cell r="A3" t="str">
            <v>CAPACITY &amp; PRODUCTION</v>
          </cell>
          <cell r="B3" t="str">
            <v>1994-95</v>
          </cell>
          <cell r="C3" t="str">
            <v>1995-96</v>
          </cell>
          <cell r="D3" t="str">
            <v>1996-97</v>
          </cell>
          <cell r="E3" t="str">
            <v>1997-98</v>
          </cell>
          <cell r="F3" t="str">
            <v>1998-99</v>
          </cell>
          <cell r="G3" t="str">
            <v>1999-2000</v>
          </cell>
        </row>
        <row r="5">
          <cell r="A5" t="str">
            <v>Agricultural Tractors</v>
          </cell>
        </row>
        <row r="6">
          <cell r="A6" t="str">
            <v>Capacity (nos)</v>
          </cell>
          <cell r="B6">
            <v>40000</v>
          </cell>
          <cell r="C6">
            <v>40000</v>
          </cell>
          <cell r="D6">
            <v>57500</v>
          </cell>
          <cell r="E6">
            <v>77000</v>
          </cell>
          <cell r="F6">
            <v>77000</v>
          </cell>
          <cell r="G6">
            <v>89500</v>
          </cell>
        </row>
        <row r="7">
          <cell r="A7" t="str">
            <v>Production (nos)</v>
          </cell>
          <cell r="B7">
            <v>40051</v>
          </cell>
          <cell r="C7">
            <v>49651</v>
          </cell>
          <cell r="D7">
            <v>58028</v>
          </cell>
          <cell r="E7">
            <v>71468</v>
          </cell>
          <cell r="F7">
            <v>66211</v>
          </cell>
          <cell r="G7">
            <v>73222</v>
          </cell>
        </row>
        <row r="8">
          <cell r="A8" t="str">
            <v>Utilisations (%)</v>
          </cell>
          <cell r="B8">
            <v>1.0012749999999999</v>
          </cell>
          <cell r="C8">
            <v>1.2412749999999999</v>
          </cell>
          <cell r="D8">
            <v>1.0091826086956521</v>
          </cell>
          <cell r="E8">
            <v>0.92815584415584418</v>
          </cell>
          <cell r="F8">
            <v>0.85988311688311692</v>
          </cell>
          <cell r="G8">
            <v>0.81812290502793295</v>
          </cell>
        </row>
        <row r="10">
          <cell r="A10" t="str">
            <v>MUV'S</v>
          </cell>
        </row>
        <row r="11">
          <cell r="A11" t="str">
            <v>Capacity (nos)</v>
          </cell>
          <cell r="B11">
            <v>56000</v>
          </cell>
          <cell r="C11">
            <v>71000</v>
          </cell>
          <cell r="D11">
            <v>101000</v>
          </cell>
          <cell r="E11">
            <v>113000</v>
          </cell>
          <cell r="F11">
            <v>113000</v>
          </cell>
          <cell r="G11">
            <v>113000</v>
          </cell>
        </row>
        <row r="12">
          <cell r="A12" t="str">
            <v>Production (nos)</v>
          </cell>
          <cell r="B12">
            <v>42000</v>
          </cell>
          <cell r="C12">
            <v>58700</v>
          </cell>
          <cell r="D12">
            <v>74100</v>
          </cell>
          <cell r="E12">
            <v>76010</v>
          </cell>
          <cell r="F12">
            <v>69093</v>
          </cell>
          <cell r="G12">
            <v>76790</v>
          </cell>
        </row>
        <row r="13">
          <cell r="A13" t="str">
            <v>Utilisations (%)</v>
          </cell>
          <cell r="B13">
            <v>0.75</v>
          </cell>
          <cell r="C13">
            <v>0.8267605633802817</v>
          </cell>
          <cell r="D13">
            <v>0.73366336633663365</v>
          </cell>
          <cell r="E13">
            <v>0.67265486725663715</v>
          </cell>
          <cell r="F13">
            <v>0.61144247787610617</v>
          </cell>
          <cell r="G13">
            <v>0.67955752212389375</v>
          </cell>
        </row>
        <row r="15">
          <cell r="A15" t="str">
            <v>Three-wheelers</v>
          </cell>
        </row>
        <row r="16">
          <cell r="A16" t="str">
            <v>Capacity (nos)</v>
          </cell>
          <cell r="G16">
            <v>1500</v>
          </cell>
        </row>
        <row r="17">
          <cell r="A17" t="str">
            <v>Production (nos)</v>
          </cell>
          <cell r="G17">
            <v>73</v>
          </cell>
        </row>
        <row r="18">
          <cell r="A18" t="str">
            <v>Utilisations (%)</v>
          </cell>
          <cell r="G18">
            <v>4.8666666666666664E-2</v>
          </cell>
        </row>
        <row r="19">
          <cell r="B19" t="str">
            <v xml:space="preserve"> </v>
          </cell>
          <cell r="C19" t="str">
            <v xml:space="preserve"> </v>
          </cell>
          <cell r="D19" t="str">
            <v xml:space="preserve"> </v>
          </cell>
          <cell r="E19" t="str">
            <v xml:space="preserve"> </v>
          </cell>
          <cell r="F19" t="str">
            <v xml:space="preserve"> </v>
          </cell>
          <cell r="G19" t="str">
            <v xml:space="preserve"> </v>
          </cell>
        </row>
        <row r="20">
          <cell r="A20" t="str">
            <v>GROSS SALES</v>
          </cell>
          <cell r="B20" t="str">
            <v>1994-95</v>
          </cell>
          <cell r="C20" t="str">
            <v>1995-96</v>
          </cell>
          <cell r="D20" t="str">
            <v>1996-97</v>
          </cell>
          <cell r="E20" t="str">
            <v>1997-98</v>
          </cell>
          <cell r="F20" t="str">
            <v>1998-99</v>
          </cell>
          <cell r="G20" t="str">
            <v>1999-2000</v>
          </cell>
        </row>
        <row r="21">
          <cell r="A21" t="str">
            <v>Agricultural Tractors</v>
          </cell>
        </row>
        <row r="22">
          <cell r="A22" t="str">
            <v>Sales (nos)</v>
          </cell>
          <cell r="B22">
            <v>41008</v>
          </cell>
          <cell r="C22">
            <v>50005</v>
          </cell>
          <cell r="D22">
            <v>57379</v>
          </cell>
          <cell r="E22">
            <v>67780</v>
          </cell>
          <cell r="F22">
            <v>69362</v>
          </cell>
          <cell r="G22">
            <v>70571</v>
          </cell>
        </row>
        <row r="23">
          <cell r="A23" t="str">
            <v>Growth (%)</v>
          </cell>
          <cell r="B23">
            <v>0</v>
          </cell>
          <cell r="C23">
            <v>0.21939621537261011</v>
          </cell>
          <cell r="D23">
            <v>0.14746525347465256</v>
          </cell>
          <cell r="E23">
            <v>0.1812684083026892</v>
          </cell>
          <cell r="F23">
            <v>2.3340218353496534E-2</v>
          </cell>
          <cell r="G23">
            <v>1.7430293244139472E-2</v>
          </cell>
        </row>
        <row r="24">
          <cell r="A24" t="str">
            <v>Unit Realisation (Rs./no)</v>
          </cell>
          <cell r="B24">
            <v>161509.94927818963</v>
          </cell>
          <cell r="C24">
            <v>179836.63633636635</v>
          </cell>
          <cell r="D24">
            <v>200984.68080656684</v>
          </cell>
          <cell r="E24">
            <v>215890.2921215698</v>
          </cell>
          <cell r="F24">
            <v>224171.5204290534</v>
          </cell>
          <cell r="G24">
            <v>231234.81316688156</v>
          </cell>
        </row>
        <row r="25">
          <cell r="A25" t="str">
            <v>Growth (%)</v>
          </cell>
          <cell r="B25">
            <v>0</v>
          </cell>
          <cell r="C25">
            <v>0.11347094801330337</v>
          </cell>
          <cell r="D25">
            <v>0.11759586311793102</v>
          </cell>
          <cell r="E25">
            <v>7.4162922543079324E-2</v>
          </cell>
          <cell r="F25">
            <v>3.8358502488015311E-2</v>
          </cell>
          <cell r="G25">
            <v>3.150843034971329E-2</v>
          </cell>
        </row>
        <row r="26">
          <cell r="A26" t="str">
            <v>Sales (Rs. mn.)</v>
          </cell>
          <cell r="B26">
            <v>6623.2</v>
          </cell>
          <cell r="C26">
            <v>8992.7309999999998</v>
          </cell>
          <cell r="D26">
            <v>11532.3</v>
          </cell>
          <cell r="E26">
            <v>14633.044</v>
          </cell>
          <cell r="F26">
            <v>15548.985000000001</v>
          </cell>
          <cell r="G26">
            <v>16318.472</v>
          </cell>
        </row>
        <row r="28">
          <cell r="A28" t="str">
            <v>MUV's &amp; LCV's*</v>
          </cell>
        </row>
        <row r="29">
          <cell r="A29" t="str">
            <v>Sales (nos)</v>
          </cell>
          <cell r="B29">
            <v>43400</v>
          </cell>
          <cell r="C29">
            <v>63600</v>
          </cell>
          <cell r="D29">
            <v>75100</v>
          </cell>
          <cell r="E29">
            <v>75454</v>
          </cell>
          <cell r="F29">
            <v>69003</v>
          </cell>
          <cell r="G29">
            <v>76316</v>
          </cell>
        </row>
        <row r="30">
          <cell r="A30" t="str">
            <v>Growth (%)</v>
          </cell>
          <cell r="B30">
            <v>0</v>
          </cell>
          <cell r="C30">
            <v>0.46543778801843327</v>
          </cell>
          <cell r="D30">
            <v>0.1808176100628931</v>
          </cell>
          <cell r="E30">
            <v>4.7137150466045608E-3</v>
          </cell>
          <cell r="F30">
            <v>-8.5495798764810393E-2</v>
          </cell>
          <cell r="G30">
            <v>0.10598089938118638</v>
          </cell>
        </row>
        <row r="31">
          <cell r="A31" t="str">
            <v>Unit Realisation (Rs./unit)</v>
          </cell>
          <cell r="B31">
            <v>228894.00921658985</v>
          </cell>
          <cell r="C31">
            <v>248588.41194968554</v>
          </cell>
          <cell r="D31">
            <v>269794.94007989345</v>
          </cell>
          <cell r="E31">
            <v>295328.51803747978</v>
          </cell>
          <cell r="F31">
            <v>313972.68234714429</v>
          </cell>
          <cell r="G31">
            <v>320741.22071387392</v>
          </cell>
        </row>
        <row r="32">
          <cell r="A32" t="str">
            <v>Growth (%)</v>
          </cell>
          <cell r="B32">
            <v>0</v>
          </cell>
          <cell r="C32">
            <v>8.6041582304847264E-2</v>
          </cell>
          <cell r="D32">
            <v>8.5307790350662493E-2</v>
          </cell>
          <cell r="E32">
            <v>9.4640685070020769E-2</v>
          </cell>
          <cell r="F32">
            <v>6.3130253839212447E-2</v>
          </cell>
          <cell r="G32">
            <v>2.155773016980489E-2</v>
          </cell>
        </row>
        <row r="33">
          <cell r="A33" t="str">
            <v>Sales (Rs. mn.)</v>
          </cell>
          <cell r="B33">
            <v>9934</v>
          </cell>
          <cell r="C33">
            <v>15810.223</v>
          </cell>
          <cell r="D33">
            <v>20261.599999999999</v>
          </cell>
          <cell r="E33">
            <v>22283.718000000001</v>
          </cell>
          <cell r="F33">
            <v>21665.057000000001</v>
          </cell>
          <cell r="G33">
            <v>24477.687000000002</v>
          </cell>
        </row>
        <row r="35">
          <cell r="A35" t="str">
            <v>LCV's</v>
          </cell>
        </row>
        <row r="36">
          <cell r="A36" t="str">
            <v>Sales (nos)</v>
          </cell>
          <cell r="B36">
            <v>4854</v>
          </cell>
          <cell r="C36">
            <v>6768</v>
          </cell>
          <cell r="D36">
            <v>5829</v>
          </cell>
          <cell r="E36">
            <v>8911</v>
          </cell>
          <cell r="F36">
            <v>19490</v>
          </cell>
          <cell r="G36">
            <v>18068</v>
          </cell>
        </row>
        <row r="37">
          <cell r="A37" t="str">
            <v>Growth (%)</v>
          </cell>
          <cell r="C37">
            <v>0.39431396786155748</v>
          </cell>
          <cell r="D37">
            <v>-0.13874113475177308</v>
          </cell>
          <cell r="E37">
            <v>0.52873563218390807</v>
          </cell>
          <cell r="F37">
            <v>1.1871843788575918</v>
          </cell>
          <cell r="G37">
            <v>-7.296049256028736E-2</v>
          </cell>
        </row>
        <row r="38">
          <cell r="A38" t="str">
            <v>Unit Realisation (Rs./unit)</v>
          </cell>
          <cell r="B38">
            <v>255000</v>
          </cell>
          <cell r="C38">
            <v>280000</v>
          </cell>
          <cell r="D38">
            <v>310000</v>
          </cell>
          <cell r="E38">
            <v>284270</v>
          </cell>
          <cell r="F38">
            <v>379130</v>
          </cell>
          <cell r="G38">
            <v>379315</v>
          </cell>
        </row>
        <row r="39">
          <cell r="A39" t="str">
            <v>Growth (%)</v>
          </cell>
          <cell r="C39">
            <v>9.8039215686274606E-2</v>
          </cell>
          <cell r="D39">
            <v>0.10714285714285721</v>
          </cell>
          <cell r="E39">
            <v>-8.2999999999999963E-2</v>
          </cell>
          <cell r="F39">
            <v>0.33369683751363133</v>
          </cell>
          <cell r="G39">
            <v>4.8795927518274773E-4</v>
          </cell>
        </row>
        <row r="40">
          <cell r="A40" t="str">
            <v>Sales (Rs. mn.)</v>
          </cell>
          <cell r="B40">
            <v>1237.77</v>
          </cell>
          <cell r="C40">
            <v>1895.04</v>
          </cell>
          <cell r="D40">
            <v>1806.99</v>
          </cell>
          <cell r="E40">
            <v>2533.12997</v>
          </cell>
          <cell r="F40">
            <v>7389.2437</v>
          </cell>
          <cell r="G40">
            <v>6853.46342</v>
          </cell>
        </row>
        <row r="42">
          <cell r="A42" t="str">
            <v>MUV's</v>
          </cell>
        </row>
        <row r="43">
          <cell r="A43" t="str">
            <v>Sales (nos)</v>
          </cell>
          <cell r="B43">
            <v>38546</v>
          </cell>
          <cell r="C43">
            <v>56832</v>
          </cell>
          <cell r="D43">
            <v>69271</v>
          </cell>
          <cell r="E43">
            <v>66543</v>
          </cell>
          <cell r="F43">
            <v>49513</v>
          </cell>
          <cell r="G43">
            <v>58248</v>
          </cell>
        </row>
        <row r="44">
          <cell r="A44" t="str">
            <v>Growth (%)</v>
          </cell>
          <cell r="B44">
            <v>0</v>
          </cell>
          <cell r="C44">
            <v>0.47439423027032634</v>
          </cell>
          <cell r="D44">
            <v>0.21887317004504503</v>
          </cell>
          <cell r="E44">
            <v>-3.938155938271426E-2</v>
          </cell>
          <cell r="F44">
            <v>-0.25592474039342983</v>
          </cell>
          <cell r="G44">
            <v>0.17641831438208144</v>
          </cell>
        </row>
        <row r="45">
          <cell r="A45" t="str">
            <v>Unit Realisation (Rs./unit)</v>
          </cell>
          <cell r="B45">
            <v>225606.54802054685</v>
          </cell>
          <cell r="C45">
            <v>244847.67384572074</v>
          </cell>
          <cell r="D45">
            <v>266411.77404685941</v>
          </cell>
          <cell r="E45">
            <v>296809.40189050685</v>
          </cell>
          <cell r="F45">
            <v>288324.54708864342</v>
          </cell>
          <cell r="G45">
            <v>302572.16694135423</v>
          </cell>
        </row>
        <row r="46">
          <cell r="A46" t="str">
            <v>Growth (%)</v>
          </cell>
          <cell r="B46">
            <v>0</v>
          </cell>
          <cell r="C46">
            <v>8.5286202878391393E-2</v>
          </cell>
          <cell r="D46">
            <v>8.8071493032546799E-2</v>
          </cell>
          <cell r="E46">
            <v>0.11410016675276813</v>
          </cell>
          <cell r="F46">
            <v>-2.8586880158848582E-2</v>
          </cell>
          <cell r="G46">
            <v>4.9415216278239749E-2</v>
          </cell>
        </row>
        <row r="47">
          <cell r="A47" t="str">
            <v>Sales (Rs. mn.)</v>
          </cell>
          <cell r="B47">
            <v>8696.23</v>
          </cell>
          <cell r="C47">
            <v>13915.183000000001</v>
          </cell>
          <cell r="D47">
            <v>18454.609999999997</v>
          </cell>
          <cell r="E47">
            <v>19750.588029999999</v>
          </cell>
          <cell r="F47">
            <v>14275.813300000002</v>
          </cell>
          <cell r="G47">
            <v>17624.223580000002</v>
          </cell>
        </row>
        <row r="49">
          <cell r="A49" t="str">
            <v>Three-wheelers</v>
          </cell>
        </row>
        <row r="50">
          <cell r="A50" t="str">
            <v>Sales (nos)</v>
          </cell>
          <cell r="G50">
            <v>1</v>
          </cell>
        </row>
        <row r="51">
          <cell r="A51" t="str">
            <v>Growth (%)</v>
          </cell>
        </row>
        <row r="52">
          <cell r="A52" t="str">
            <v>Unit Realisation (Rs./no)</v>
          </cell>
          <cell r="G52">
            <v>160000</v>
          </cell>
        </row>
        <row r="53">
          <cell r="A53" t="str">
            <v>Growth (%)</v>
          </cell>
        </row>
        <row r="54">
          <cell r="A54" t="str">
            <v>Sales (Rs. mn.)</v>
          </cell>
          <cell r="G54">
            <v>0.16</v>
          </cell>
        </row>
        <row r="56">
          <cell r="A56" t="str">
            <v>Manufactured Parts &amp; Accessories</v>
          </cell>
        </row>
        <row r="57">
          <cell r="A57" t="str">
            <v>Sales (Rs. mn.)</v>
          </cell>
          <cell r="B57">
            <v>918.745</v>
          </cell>
          <cell r="C57">
            <v>1125.287</v>
          </cell>
          <cell r="D57">
            <v>1291.8409999999999</v>
          </cell>
          <cell r="E57">
            <v>1310.4770000000001</v>
          </cell>
          <cell r="F57">
            <v>1493.39</v>
          </cell>
          <cell r="G57">
            <v>1949.086</v>
          </cell>
        </row>
        <row r="58">
          <cell r="A58" t="str">
            <v>Growth (%)</v>
          </cell>
          <cell r="B58">
            <v>0</v>
          </cell>
          <cell r="C58">
            <v>0.22480884249710198</v>
          </cell>
          <cell r="D58">
            <v>0.1480102409429771</v>
          </cell>
          <cell r="E58">
            <v>1.4425923933363505E-2</v>
          </cell>
          <cell r="F58">
            <v>0.13957742104592441</v>
          </cell>
          <cell r="G58">
            <v>0.30514199237975337</v>
          </cell>
        </row>
        <row r="60">
          <cell r="B60">
            <v>2970.0550000000017</v>
          </cell>
          <cell r="C60">
            <v>1974.0839999999987</v>
          </cell>
          <cell r="D60">
            <v>1934.4060000000054</v>
          </cell>
          <cell r="E60">
            <v>2048.6499999999969</v>
          </cell>
          <cell r="F60">
            <v>2515.0499999999984</v>
          </cell>
          <cell r="G60">
            <v>2243.4219999999991</v>
          </cell>
        </row>
        <row r="61">
          <cell r="A61" t="str">
            <v>Property Development Activity (Rs. mn.)</v>
          </cell>
          <cell r="B61">
            <v>102.6</v>
          </cell>
          <cell r="C61">
            <v>104.5</v>
          </cell>
          <cell r="D61">
            <v>0</v>
          </cell>
          <cell r="E61">
            <v>0</v>
          </cell>
          <cell r="F61">
            <v>0</v>
          </cell>
          <cell r="G61">
            <v>0</v>
          </cell>
        </row>
        <row r="63">
          <cell r="A63" t="str">
            <v>Other Sales (Rs. mn.)</v>
          </cell>
          <cell r="B63">
            <v>2051.3100000000018</v>
          </cell>
          <cell r="C63">
            <v>848.79699999999866</v>
          </cell>
          <cell r="D63">
            <v>642.56500000000563</v>
          </cell>
          <cell r="E63">
            <v>738.17299999999682</v>
          </cell>
          <cell r="F63">
            <v>1021.6599999999981</v>
          </cell>
          <cell r="G63">
            <v>294.3359999999991</v>
          </cell>
        </row>
        <row r="64">
          <cell r="A64" t="str">
            <v>Growth (%)</v>
          </cell>
          <cell r="B64">
            <v>0</v>
          </cell>
          <cell r="C64">
            <v>-0.58621710029200957</v>
          </cell>
          <cell r="D64">
            <v>-0.24296975601939375</v>
          </cell>
          <cell r="E64">
            <v>0.14879117287743715</v>
          </cell>
          <cell r="F64">
            <v>0.38403870095492865</v>
          </cell>
          <cell r="G64">
            <v>-0.7119041559814423</v>
          </cell>
        </row>
        <row r="66">
          <cell r="A66" t="str">
            <v>Total Sales (Rs. mn.)</v>
          </cell>
          <cell r="B66">
            <v>19629.855</v>
          </cell>
          <cell r="C66">
            <v>26881.537999999997</v>
          </cell>
          <cell r="D66">
            <v>33728.306000000004</v>
          </cell>
          <cell r="E66">
            <v>38965.411999999997</v>
          </cell>
          <cell r="F66">
            <v>39729.092000000004</v>
          </cell>
          <cell r="G66">
            <v>43039.741000000002</v>
          </cell>
        </row>
      </sheetData>
      <sheetData sheetId="1" refreshError="1">
        <row r="107">
          <cell r="A107" t="str">
            <v>POWER AND FUEL COST</v>
          </cell>
        </row>
        <row r="173">
          <cell r="A173" t="str">
            <v>GROSS BLOCK AND DEPRECIATION</v>
          </cell>
          <cell r="B173" t="str">
            <v>1994-95</v>
          </cell>
          <cell r="C173" t="str">
            <v>1995-96</v>
          </cell>
          <cell r="D173" t="str">
            <v>1996-97</v>
          </cell>
          <cell r="E173" t="str">
            <v>1997-98</v>
          </cell>
          <cell r="F173" t="str">
            <v>1998-99</v>
          </cell>
          <cell r="G173" t="str">
            <v>1999-2000</v>
          </cell>
        </row>
        <row r="175">
          <cell r="A175" t="str">
            <v>Gross block for the previous year (Rs. mn.)</v>
          </cell>
          <cell r="B175">
            <v>3392.5</v>
          </cell>
          <cell r="C175">
            <v>5789.4359999999988</v>
          </cell>
          <cell r="D175">
            <v>6641.3689999999988</v>
          </cell>
          <cell r="E175">
            <v>10493.914999999997</v>
          </cell>
          <cell r="F175">
            <v>13240.776999999998</v>
          </cell>
          <cell r="G175">
            <v>15320.850999999999</v>
          </cell>
        </row>
        <row r="176">
          <cell r="A176" t="str">
            <v>(i) Addition to Gross block  (Rs. mn.)</v>
          </cell>
          <cell r="B176">
            <v>368.69999999999993</v>
          </cell>
          <cell r="C176">
            <v>1268.0639999999999</v>
          </cell>
          <cell r="D176">
            <v>3892.7569999999996</v>
          </cell>
          <cell r="E176">
            <v>3112.8249999999998</v>
          </cell>
          <cell r="F176">
            <v>2080.0740000000001</v>
          </cell>
          <cell r="G176">
            <v>1640.2640000000001</v>
          </cell>
        </row>
        <row r="177">
          <cell r="A177" t="str">
            <v xml:space="preserve">     No of months</v>
          </cell>
          <cell r="B177">
            <v>6</v>
          </cell>
          <cell r="C177">
            <v>6</v>
          </cell>
          <cell r="D177">
            <v>6</v>
          </cell>
          <cell r="E177">
            <v>6</v>
          </cell>
          <cell r="F177">
            <v>6</v>
          </cell>
          <cell r="G177">
            <v>6</v>
          </cell>
        </row>
        <row r="178">
          <cell r="A178" t="str">
            <v>(ii) Reduction in Gross block on sale</v>
          </cell>
          <cell r="B178">
            <v>143.1</v>
          </cell>
          <cell r="C178">
            <v>416.16300000000001</v>
          </cell>
          <cell r="D178">
            <v>40.210999999999999</v>
          </cell>
          <cell r="E178">
            <v>365.96299999999997</v>
          </cell>
          <cell r="F178">
            <v>0</v>
          </cell>
          <cell r="G178">
            <v>0</v>
          </cell>
        </row>
        <row r="179">
          <cell r="A179" t="str">
            <v xml:space="preserve">     No of months existed</v>
          </cell>
          <cell r="B179">
            <v>6</v>
          </cell>
          <cell r="C179">
            <v>6</v>
          </cell>
          <cell r="D179">
            <v>6</v>
          </cell>
          <cell r="E179">
            <v>6</v>
          </cell>
          <cell r="F179">
            <v>6</v>
          </cell>
          <cell r="G179">
            <v>6</v>
          </cell>
        </row>
        <row r="181">
          <cell r="A181" t="str">
            <v>Depreciation (% of Gross block)</v>
          </cell>
          <cell r="B181">
            <v>9.3965360582635563E-2</v>
          </cell>
          <cell r="C181">
            <v>6.5905675874776692E-2</v>
          </cell>
          <cell r="D181">
            <v>7.3315383341207949E-2</v>
          </cell>
          <cell r="E181">
            <v>8.2400001161794162E-2</v>
          </cell>
          <cell r="F181">
            <v>7.8410376327287784E-2</v>
          </cell>
          <cell r="G181">
            <v>7.6373539331526463E-2</v>
          </cell>
        </row>
        <row r="182">
          <cell r="B182" t="str">
            <v xml:space="preserve"> </v>
          </cell>
        </row>
        <row r="184">
          <cell r="A184" t="str">
            <v>Gross Fixed Assets (Rs. mn.)</v>
          </cell>
          <cell r="B184">
            <v>5789.4359999999988</v>
          </cell>
          <cell r="C184">
            <v>6641.3689999999988</v>
          </cell>
          <cell r="D184">
            <v>10493.914999999997</v>
          </cell>
          <cell r="E184">
            <v>13240.776999999998</v>
          </cell>
          <cell r="F184">
            <v>15320.850999999999</v>
          </cell>
          <cell r="G184">
            <v>16961.114999999998</v>
          </cell>
        </row>
        <row r="185">
          <cell r="A185" t="str">
            <v>Accumulated Depreciation for the previous year</v>
          </cell>
          <cell r="B185">
            <v>2262.9609999999998</v>
          </cell>
          <cell r="C185">
            <v>2511.79</v>
          </cell>
          <cell r="D185">
            <v>2747.835</v>
          </cell>
          <cell r="E185">
            <v>3363.2060000000001</v>
          </cell>
          <cell r="F185">
            <v>4091.24</v>
          </cell>
          <cell r="G185">
            <v>5160.3429999999998</v>
          </cell>
        </row>
        <row r="186">
          <cell r="A186" t="str">
            <v xml:space="preserve">Depreciation for the year </v>
          </cell>
          <cell r="B186">
            <v>336.1</v>
          </cell>
          <cell r="C186">
            <v>423.34300000000002</v>
          </cell>
          <cell r="D186">
            <v>629.61400000000003</v>
          </cell>
          <cell r="E186">
            <v>992.947</v>
          </cell>
          <cell r="F186">
            <v>1119.7639999999999</v>
          </cell>
          <cell r="G186">
            <v>1232.7439999999999</v>
          </cell>
        </row>
        <row r="187">
          <cell r="A187" t="str">
            <v>Reduction in Accumulated depreciation on sale</v>
          </cell>
          <cell r="B187">
            <v>-87.270999999999844</v>
          </cell>
          <cell r="C187">
            <v>-187.29799999999994</v>
          </cell>
          <cell r="D187">
            <v>-14.242999999999938</v>
          </cell>
          <cell r="E187">
            <v>-264.91300000000035</v>
          </cell>
          <cell r="F187">
            <v>-50.660999999999831</v>
          </cell>
          <cell r="G187">
            <v>-123.75099999999952</v>
          </cell>
        </row>
        <row r="188">
          <cell r="A188" t="str">
            <v>Accumulated Depreciation for the year</v>
          </cell>
          <cell r="B188">
            <v>2511.79</v>
          </cell>
          <cell r="C188">
            <v>2747.835</v>
          </cell>
          <cell r="D188">
            <v>3363.2060000000001</v>
          </cell>
          <cell r="E188">
            <v>4091.24</v>
          </cell>
          <cell r="F188">
            <v>5160.3429999999998</v>
          </cell>
          <cell r="G188">
            <v>6269.3360000000002</v>
          </cell>
        </row>
        <row r="189">
          <cell r="A189" t="str">
            <v>Less :</v>
          </cell>
        </row>
        <row r="190">
          <cell r="A190" t="str">
            <v>Revaluation Reserve</v>
          </cell>
          <cell r="B190">
            <v>-218.32599999999999</v>
          </cell>
          <cell r="C190">
            <v>-210.81200000000001</v>
          </cell>
          <cell r="D190">
            <v>-203.31899999999999</v>
          </cell>
          <cell r="E190">
            <v>-193.821</v>
          </cell>
          <cell r="F190">
            <v>-186.86199999999999</v>
          </cell>
          <cell r="G190">
            <v>-179.923</v>
          </cell>
        </row>
        <row r="191">
          <cell r="A191" t="str">
            <v xml:space="preserve">Add: </v>
          </cell>
          <cell r="B191" t="str">
            <v xml:space="preserve"> </v>
          </cell>
          <cell r="C191" t="str">
            <v xml:space="preserve"> </v>
          </cell>
          <cell r="D191" t="str">
            <v xml:space="preserve"> </v>
          </cell>
          <cell r="E191" t="str">
            <v xml:space="preserve"> </v>
          </cell>
        </row>
        <row r="192">
          <cell r="A192" t="str">
            <v>Interest Capitalised</v>
          </cell>
          <cell r="B192">
            <v>0</v>
          </cell>
          <cell r="C192">
            <v>0</v>
          </cell>
          <cell r="D192">
            <v>0</v>
          </cell>
          <cell r="E192">
            <v>0</v>
          </cell>
          <cell r="F192">
            <v>0</v>
          </cell>
          <cell r="G192">
            <v>0</v>
          </cell>
        </row>
        <row r="193">
          <cell r="A193" t="str">
            <v>Capital Work in Progress</v>
          </cell>
          <cell r="B193">
            <v>456.87</v>
          </cell>
          <cell r="C193">
            <v>1490.02</v>
          </cell>
          <cell r="D193">
            <v>970.34699999999998</v>
          </cell>
          <cell r="E193">
            <v>1024.558</v>
          </cell>
          <cell r="F193">
            <v>825.58900000000006</v>
          </cell>
          <cell r="G193">
            <v>1628.1030000000001</v>
          </cell>
        </row>
        <row r="194">
          <cell r="A194" t="str">
            <v>Net Fixed Assets (Rs. mn.)</v>
          </cell>
          <cell r="B194">
            <v>3516.1899999999987</v>
          </cell>
          <cell r="C194">
            <v>5172.7419999999984</v>
          </cell>
          <cell r="D194">
            <v>7897.7369999999964</v>
          </cell>
          <cell r="E194">
            <v>9980.2739999999976</v>
          </cell>
          <cell r="F194">
            <v>10799.234999999999</v>
          </cell>
          <cell r="G194">
            <v>12139.958999999997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FAME Persistence"/>
      <sheetName val="Peak to peak charts"/>
      <sheetName val="Annual"/>
      <sheetName val="Weekly"/>
      <sheetName val="Weekly Expanded"/>
      <sheetName val="__FDSCACHE__"/>
      <sheetName val="Index"/>
      <sheetName val="Sort"/>
      <sheetName val="SPDQ"/>
    </sheetNames>
    <sheetDataSet>
      <sheetData sheetId="0" refreshError="1"/>
      <sheetData sheetId="1" refreshError="1"/>
      <sheetData sheetId="2" refreshError="1"/>
      <sheetData sheetId="3" refreshError="1">
        <row r="8">
          <cell r="E8" t="str">
            <v>Weekly</v>
          </cell>
          <cell r="F8" t="str">
            <v>Monthly</v>
          </cell>
          <cell r="G8">
            <v>2004</v>
          </cell>
          <cell r="H8">
            <v>2005</v>
          </cell>
          <cell r="I8" t="str">
            <v>52 Week</v>
          </cell>
        </row>
        <row r="9">
          <cell r="E9" t="str">
            <v>(6/30/06-7/7/06)</v>
          </cell>
          <cell r="F9" t="str">
            <v>(6/9/06-7/7/06)</v>
          </cell>
          <cell r="G9" t="str">
            <v>(12/31/03-12/31/04)</v>
          </cell>
          <cell r="H9" t="str">
            <v>(12/31/04-7/7/06)</v>
          </cell>
          <cell r="I9" t="str">
            <v>(7/8/05-7/7/06)</v>
          </cell>
        </row>
        <row r="10">
          <cell r="C10" t="str">
            <v>Oilfield Industry Sector</v>
          </cell>
          <cell r="E10" t="str">
            <v>% Change</v>
          </cell>
          <cell r="F10" t="str">
            <v>% Change</v>
          </cell>
          <cell r="G10" t="str">
            <v>% Change</v>
          </cell>
          <cell r="H10" t="str">
            <v>% Change</v>
          </cell>
          <cell r="I10" t="str">
            <v>% Change</v>
          </cell>
        </row>
        <row r="12">
          <cell r="C12" t="str">
            <v>Large-Cap Oilfield Services</v>
          </cell>
          <cell r="E12">
            <v>-3.2632713354476928E-2</v>
          </cell>
          <cell r="F12">
            <v>2.356504358208511E-2</v>
          </cell>
          <cell r="G12">
            <v>0.30396746943971698</v>
          </cell>
          <cell r="H12">
            <v>0.85778127537746696</v>
          </cell>
          <cell r="I12">
            <v>0.56201581815672808</v>
          </cell>
        </row>
        <row r="13">
          <cell r="C13" t="str">
            <v>Mid-Cap Oilfield Services</v>
          </cell>
          <cell r="E13">
            <v>-3.8481078337695651E-2</v>
          </cell>
          <cell r="F13">
            <v>2.2411568937477089E-3</v>
          </cell>
          <cell r="G13">
            <v>0.34771407950913868</v>
          </cell>
          <cell r="H13">
            <v>0.71212253116712132</v>
          </cell>
          <cell r="I13">
            <v>0.40793347873089902</v>
          </cell>
        </row>
        <row r="14">
          <cell r="C14" t="str">
            <v>Small-Cap Oilfield Services</v>
          </cell>
          <cell r="E14">
            <v>-2.5214869935798578E-2</v>
          </cell>
          <cell r="F14">
            <v>8.8511562703140312E-2</v>
          </cell>
          <cell r="G14">
            <v>0.42972725594200867</v>
          </cell>
          <cell r="H14">
            <v>0.9380226926293922</v>
          </cell>
          <cell r="I14">
            <v>0.68498730952176667</v>
          </cell>
        </row>
        <row r="15">
          <cell r="C15" t="str">
            <v>Shallow Water Drillers</v>
          </cell>
          <cell r="E15">
            <v>-2.1032277572110902E-2</v>
          </cell>
          <cell r="F15">
            <v>2.4094991737827698E-2</v>
          </cell>
          <cell r="G15">
            <v>0.25819902956033003</v>
          </cell>
          <cell r="H15">
            <v>0.52195362685097679</v>
          </cell>
          <cell r="I15">
            <v>0.24013021981896343</v>
          </cell>
        </row>
        <row r="16">
          <cell r="C16" t="str">
            <v>Deepwater Drillers</v>
          </cell>
          <cell r="E16">
            <v>-3.0158018809320786E-2</v>
          </cell>
          <cell r="F16">
            <v>3.7886880393874334E-2</v>
          </cell>
          <cell r="G16">
            <v>0.80593208510368153</v>
          </cell>
          <cell r="H16">
            <v>0.88900984424264484</v>
          </cell>
          <cell r="I16">
            <v>0.44553125628195178</v>
          </cell>
        </row>
        <row r="17">
          <cell r="C17" t="str">
            <v>Land Drillers</v>
          </cell>
          <cell r="E17">
            <v>-3.9697125689237112E-2</v>
          </cell>
          <cell r="F17">
            <v>-1.2570442288351247E-2</v>
          </cell>
          <cell r="G17">
            <v>0.26192613638551654</v>
          </cell>
          <cell r="H17">
            <v>0.27446943643791766</v>
          </cell>
          <cell r="I17">
            <v>-2.6711342644812786E-2</v>
          </cell>
        </row>
        <row r="18">
          <cell r="C18" t="str">
            <v>Offshore Transportation</v>
          </cell>
          <cell r="E18">
            <v>-2.2782383492788161E-2</v>
          </cell>
          <cell r="F18">
            <v>2.6010502204464103E-2</v>
          </cell>
          <cell r="G18">
            <v>0.28870406413372529</v>
          </cell>
          <cell r="H18">
            <v>0.28593243304509808</v>
          </cell>
          <cell r="I18">
            <v>0.18772890984020574</v>
          </cell>
        </row>
        <row r="19">
          <cell r="C19" t="str">
            <v xml:space="preserve">Engineering &amp; Construction </v>
          </cell>
          <cell r="E19" t="e">
            <v>#N/A</v>
          </cell>
          <cell r="F19" t="e">
            <v>#N/A</v>
          </cell>
          <cell r="G19" t="e">
            <v>#N/A</v>
          </cell>
          <cell r="H19" t="e">
            <v>#N/A</v>
          </cell>
          <cell r="I19" t="e">
            <v>#N/A</v>
          </cell>
        </row>
        <row r="20">
          <cell r="C20" t="str">
            <v>OCTG</v>
          </cell>
          <cell r="E20">
            <v>-1.3322595460266817E-2</v>
          </cell>
          <cell r="F20">
            <v>0.10654531591235683</v>
          </cell>
          <cell r="G20">
            <v>0.72123047098477966</v>
          </cell>
          <cell r="H20">
            <v>1.0023683900660694</v>
          </cell>
          <cell r="I20">
            <v>0.55286386187352665</v>
          </cell>
        </row>
        <row r="21">
          <cell r="C21" t="str">
            <v>Canadian Oil Service</v>
          </cell>
          <cell r="E21">
            <v>-2.424248327816847E-2</v>
          </cell>
          <cell r="F21">
            <v>-4.12695469203328E-2</v>
          </cell>
          <cell r="G21">
            <v>0.39869615623387422</v>
          </cell>
          <cell r="H21">
            <v>0.45108015871849405</v>
          </cell>
          <cell r="I21">
            <v>0.13542144721339033</v>
          </cell>
        </row>
        <row r="22">
          <cell r="C22" t="str">
            <v>Seismic</v>
          </cell>
          <cell r="E22">
            <v>-8.5328482242228443E-3</v>
          </cell>
          <cell r="F22">
            <v>6.5516844755072023E-2</v>
          </cell>
          <cell r="G22">
            <v>0.9701645621237811</v>
          </cell>
          <cell r="H22">
            <v>1.1644807298193016</v>
          </cell>
          <cell r="I22">
            <v>0.93676384167479831</v>
          </cell>
        </row>
        <row r="23">
          <cell r="C23" t="str">
            <v>Oilfield Services Average</v>
          </cell>
          <cell r="E23" t="e">
            <v>#N/A</v>
          </cell>
          <cell r="F23" t="e">
            <v>#N/A</v>
          </cell>
          <cell r="G23" t="e">
            <v>#N/A</v>
          </cell>
          <cell r="H23" t="e">
            <v>#N/A</v>
          </cell>
          <cell r="I23" t="e">
            <v>#N/A</v>
          </cell>
        </row>
        <row r="25">
          <cell r="C25" t="str">
            <v>Phil. Oilfield Services Index (OSX)</v>
          </cell>
          <cell r="E25">
            <v>-3.0896473048768858E-2</v>
          </cell>
          <cell r="F25">
            <v>1.604704475231733E-2</v>
          </cell>
          <cell r="G25">
            <v>0.31921234699308143</v>
          </cell>
          <cell r="H25">
            <v>0.64498951105373559</v>
          </cell>
          <cell r="I25">
            <v>0.36474998326527874</v>
          </cell>
        </row>
        <row r="26">
          <cell r="C26" t="str">
            <v>S&amp;P 500 Oil Services Index</v>
          </cell>
          <cell r="E26">
            <v>-3.1488111094463367E-2</v>
          </cell>
          <cell r="F26">
            <v>1.7236759865303153E-2</v>
          </cell>
          <cell r="G26">
            <v>0.3416660121826709</v>
          </cell>
          <cell r="H26">
            <v>0.7462433140643614</v>
          </cell>
          <cell r="I26">
            <v>0.46071494938687296</v>
          </cell>
        </row>
        <row r="28">
          <cell r="C28" t="str">
            <v>Domestic Oils</v>
          </cell>
          <cell r="E28">
            <v>1.8031454160405858E-2</v>
          </cell>
          <cell r="F28">
            <v>0.12437777496396052</v>
          </cell>
          <cell r="G28">
            <v>0.30284030099100501</v>
          </cell>
          <cell r="H28">
            <v>0.7531639829841188</v>
          </cell>
          <cell r="I28">
            <v>0.24655925123800526</v>
          </cell>
        </row>
        <row r="29">
          <cell r="C29" t="str">
            <v>International Oils</v>
          </cell>
          <cell r="E29">
            <v>2.3955901145791936E-2</v>
          </cell>
          <cell r="F29">
            <v>7.1122469362643326E-2</v>
          </cell>
          <cell r="G29">
            <v>0.20099344851573608</v>
          </cell>
          <cell r="H29">
            <v>3.4591129602512316E-2</v>
          </cell>
          <cell r="I29">
            <v>-9.2696597669067793E-2</v>
          </cell>
        </row>
        <row r="30">
          <cell r="C30" t="str">
            <v>Refiners &amp; Marketers</v>
          </cell>
          <cell r="E30">
            <v>-1.3568285419412018E-2</v>
          </cell>
          <cell r="F30">
            <v>9.8178377037758224E-2</v>
          </cell>
          <cell r="G30">
            <v>0.74374511415328248</v>
          </cell>
          <cell r="H30">
            <v>1.2881730413049635</v>
          </cell>
          <cell r="I30">
            <v>0.42998532027440506</v>
          </cell>
        </row>
        <row r="31">
          <cell r="C31" t="str">
            <v>Exploration &amp; Production</v>
          </cell>
          <cell r="E31">
            <v>-9.9518122244021123E-3</v>
          </cell>
          <cell r="F31">
            <v>9.8965953447753385E-2</v>
          </cell>
          <cell r="G31">
            <v>0.38019721271690754</v>
          </cell>
          <cell r="H31">
            <v>0.65036794964682776</v>
          </cell>
          <cell r="I31">
            <v>0.1787838753350377</v>
          </cell>
        </row>
        <row r="32">
          <cell r="C32" t="str">
            <v>Diversified Natural Gas</v>
          </cell>
          <cell r="E32">
            <v>-9.9368002534027111E-3</v>
          </cell>
          <cell r="F32">
            <v>2.6695796808490213E-2</v>
          </cell>
          <cell r="G32">
            <v>0.30060113243888842</v>
          </cell>
          <cell r="H32">
            <v>0.27595291383951293</v>
          </cell>
          <cell r="I32">
            <v>6.9345151129745819E-2</v>
          </cell>
        </row>
        <row r="33">
          <cell r="C33" t="str">
            <v>Non-Oilfield Services Energy Avg.</v>
          </cell>
          <cell r="E33">
            <v>1.7060914817961903E-3</v>
          </cell>
          <cell r="F33">
            <v>8.3868074324121134E-2</v>
          </cell>
          <cell r="G33">
            <v>0.38567544176316393</v>
          </cell>
          <cell r="H33">
            <v>0.60044980347558707</v>
          </cell>
          <cell r="I33">
            <v>0.1663954000616252</v>
          </cell>
        </row>
        <row r="35">
          <cell r="C35" t="str">
            <v>S&amp;P 500</v>
          </cell>
          <cell r="E35">
            <v>2.0650863800723229E-2</v>
          </cell>
          <cell r="F35">
            <v>-1.3988293924950712E-2</v>
          </cell>
          <cell r="G35">
            <v>8.9934527663860786E-2</v>
          </cell>
          <cell r="H35">
            <v>4.8088982771139932E-2</v>
          </cell>
          <cell r="I35">
            <v>4.8140874358424179E-2</v>
          </cell>
        </row>
        <row r="37">
          <cell r="C37" t="str">
            <v>Notes:</v>
          </cell>
        </row>
        <row r="38">
          <cell r="C38" t="str">
            <v>All indexes utilize 1990 as a base year, except S&amp;P 500 Oil Services Index (1994)</v>
          </cell>
        </row>
        <row r="39">
          <cell r="C39" t="str">
            <v>S&amp;P 500 Oil Services Index includes BHI, HAL, SLB, RIG, NBR, NE, RDC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company"/>
      <sheetName val="Sales"/>
      <sheetName val="Calculations"/>
      <sheetName val="Interest"/>
      <sheetName val="Depr"/>
      <sheetName val="ind vis a viv hirl"/>
      <sheetName val="Industry Agg"/>
      <sheetName val="comparison"/>
      <sheetName val="consolidated"/>
      <sheetName val="Balance Sheet"/>
      <sheetName val="Funds Flow"/>
      <sheetName val="ink international"/>
      <sheetName val="interim esults"/>
      <sheetName val="Profit &amp; Loss"/>
      <sheetName val="Profit &amp; Loss (%)"/>
      <sheetName val="Ratios"/>
      <sheetName val="product porfile"/>
      <sheetName val="Sheet1"/>
      <sheetName val="sales table"/>
      <sheetName val="Cash Flow"/>
      <sheetName val="Module2"/>
      <sheetName val="Module1"/>
    </sheetNames>
    <sheetDataSet>
      <sheetData sheetId="0" refreshError="1">
        <row r="2">
          <cell r="A2" t="str">
            <v>1.Sales</v>
          </cell>
        </row>
      </sheetData>
      <sheetData sheetId="1" refreshError="1"/>
      <sheetData sheetId="2" refreshError="1">
        <row r="4">
          <cell r="A4" t="str">
            <v>EXCISE DUTY</v>
          </cell>
        </row>
        <row r="29">
          <cell r="A29" t="str">
            <v>MATERIAL COSTS</v>
          </cell>
          <cell r="B29" t="str">
            <v>1994-95</v>
          </cell>
          <cell r="C29" t="str">
            <v>1995-96</v>
          </cell>
          <cell r="D29" t="str">
            <v>1996-97</v>
          </cell>
          <cell r="E29" t="str">
            <v xml:space="preserve">1997-98 </v>
          </cell>
          <cell r="F29" t="str">
            <v xml:space="preserve">1998-99 </v>
          </cell>
          <cell r="G29" t="str">
            <v>1999-2000</v>
          </cell>
        </row>
        <row r="30">
          <cell r="A30" t="str">
            <v>Pigments, Extenders &amp; Minerals</v>
          </cell>
        </row>
        <row r="31">
          <cell r="A31" t="str">
            <v>Purchases (MT)</v>
          </cell>
          <cell r="B31">
            <v>38147</v>
          </cell>
          <cell r="C31">
            <v>44599</v>
          </cell>
          <cell r="D31">
            <v>46298</v>
          </cell>
          <cell r="E31">
            <v>50032</v>
          </cell>
          <cell r="F31">
            <v>0</v>
          </cell>
          <cell r="G31">
            <v>2316</v>
          </cell>
        </row>
        <row r="32">
          <cell r="A32" t="str">
            <v>Value (Rs. mn.)</v>
          </cell>
          <cell r="B32">
            <v>984.34699999999998</v>
          </cell>
          <cell r="C32">
            <v>1277.5999999999999</v>
          </cell>
          <cell r="D32">
            <v>1225.134</v>
          </cell>
          <cell r="E32">
            <v>1328.9649999999999</v>
          </cell>
          <cell r="F32">
            <v>0</v>
          </cell>
          <cell r="G32">
            <v>238.29499999999999</v>
          </cell>
        </row>
        <row r="33">
          <cell r="A33" t="str">
            <v>Unit Cost (Rs./MT)</v>
          </cell>
          <cell r="B33">
            <v>25804.04750045875</v>
          </cell>
          <cell r="C33">
            <v>28646.382205879054</v>
          </cell>
          <cell r="D33">
            <v>26461.920601321872</v>
          </cell>
          <cell r="E33">
            <v>26562.30012791813</v>
          </cell>
          <cell r="F33" t="e">
            <v>#DIV/0!</v>
          </cell>
          <cell r="G33">
            <v>102890.75993091537</v>
          </cell>
        </row>
        <row r="34">
          <cell r="A34" t="str">
            <v>% growth</v>
          </cell>
          <cell r="D34">
            <v>-7.6256107624957603E-2</v>
          </cell>
          <cell r="E34">
            <v>3.7933575611757142E-3</v>
          </cell>
          <cell r="F34" t="e">
            <v>#DIV/0!</v>
          </cell>
          <cell r="G34" t="e">
            <v>#DIV/0!</v>
          </cell>
        </row>
        <row r="35">
          <cell r="A35" t="str">
            <v>Consumption per tonne of ink (MT)</v>
          </cell>
          <cell r="B35">
            <v>0.43256942633267942</v>
          </cell>
          <cell r="C35">
            <v>0.44259529409429677</v>
          </cell>
          <cell r="D35">
            <v>0.44820275516229902</v>
          </cell>
          <cell r="E35">
            <v>0.42446043165467628</v>
          </cell>
          <cell r="F35" t="e">
            <v>#DIV/0!</v>
          </cell>
          <cell r="G35">
            <v>0.20074937064574674</v>
          </cell>
        </row>
        <row r="37">
          <cell r="A37" t="str">
            <v>resins</v>
          </cell>
        </row>
        <row r="38">
          <cell r="A38" t="str">
            <v>Purchases (MT)</v>
          </cell>
          <cell r="B38">
            <v>3713</v>
          </cell>
          <cell r="C38">
            <v>4457</v>
          </cell>
          <cell r="D38">
            <v>4283</v>
          </cell>
          <cell r="E38">
            <v>4982</v>
          </cell>
          <cell r="F38">
            <v>0</v>
          </cell>
          <cell r="G38">
            <v>844</v>
          </cell>
        </row>
        <row r="39">
          <cell r="A39" t="str">
            <v>Value (Rs. mn.)</v>
          </cell>
          <cell r="B39">
            <v>258.49299999999999</v>
          </cell>
          <cell r="C39">
            <v>340.49400000000003</v>
          </cell>
          <cell r="D39">
            <v>346.88799999999998</v>
          </cell>
          <cell r="E39">
            <v>394.48599999999999</v>
          </cell>
          <cell r="F39">
            <v>0</v>
          </cell>
          <cell r="G39">
            <v>115.822</v>
          </cell>
        </row>
        <row r="40">
          <cell r="A40" t="str">
            <v>Unit Cost (Rs./MT)</v>
          </cell>
          <cell r="B40">
            <v>69618.367896579584</v>
          </cell>
          <cell r="C40">
            <v>76395.333183755894</v>
          </cell>
          <cell r="D40">
            <v>80991.828157833297</v>
          </cell>
          <cell r="E40">
            <v>79182.25612203934</v>
          </cell>
          <cell r="F40" t="e">
            <v>#DIV/0!</v>
          </cell>
          <cell r="G40">
            <v>137229.85781990521</v>
          </cell>
        </row>
        <row r="41">
          <cell r="A41" t="str">
            <v>% growth</v>
          </cell>
          <cell r="D41">
            <v>6.0167222034640755E-2</v>
          </cell>
          <cell r="E41">
            <v>-2.2342649585184615E-2</v>
          </cell>
          <cell r="F41" t="e">
            <v>#DIV/0!</v>
          </cell>
          <cell r="G41" t="e">
            <v>#DIV/0!</v>
          </cell>
        </row>
        <row r="42">
          <cell r="A42" t="str">
            <v>Consumption per tonne of ink (MT)</v>
          </cell>
          <cell r="B42">
            <v>4.2103711431390113E-2</v>
          </cell>
          <cell r="C42">
            <v>4.4230750146377285E-2</v>
          </cell>
          <cell r="D42">
            <v>4.1462966010629543E-2</v>
          </cell>
          <cell r="E42">
            <v>4.2266187050359713E-2</v>
          </cell>
          <cell r="F42" t="e">
            <v>#DIV/0!</v>
          </cell>
          <cell r="G42">
            <v>6.1354721620514023E-2</v>
          </cell>
        </row>
        <row r="44">
          <cell r="A44" t="str">
            <v>solvents</v>
          </cell>
        </row>
        <row r="45">
          <cell r="A45" t="str">
            <v>Purchases (MT)</v>
          </cell>
          <cell r="B45">
            <v>11639</v>
          </cell>
          <cell r="C45">
            <v>13320</v>
          </cell>
          <cell r="D45">
            <v>13294</v>
          </cell>
          <cell r="E45">
            <v>14897</v>
          </cell>
          <cell r="F45">
            <v>0</v>
          </cell>
          <cell r="G45">
            <v>8866</v>
          </cell>
        </row>
        <row r="46">
          <cell r="A46" t="str">
            <v>Value (Rs. mn.)</v>
          </cell>
          <cell r="B46">
            <v>331.798</v>
          </cell>
          <cell r="C46">
            <v>384.63600000000002</v>
          </cell>
          <cell r="D46">
            <v>379.46699999999998</v>
          </cell>
          <cell r="E46">
            <v>437.03</v>
          </cell>
          <cell r="F46">
            <v>0</v>
          </cell>
          <cell r="G46">
            <v>221.80099999999999</v>
          </cell>
        </row>
        <row r="47">
          <cell r="A47" t="str">
            <v>Unit Cost (Rs./MT)</v>
          </cell>
          <cell r="B47">
            <v>28507.431909957901</v>
          </cell>
          <cell r="C47">
            <v>28876.576576576579</v>
          </cell>
          <cell r="D47">
            <v>28544.23047991575</v>
          </cell>
          <cell r="E47">
            <v>29336.779217292071</v>
          </cell>
          <cell r="F47" t="e">
            <v>#DIV/0!</v>
          </cell>
          <cell r="G47">
            <v>25017.031355741034</v>
          </cell>
        </row>
        <row r="48">
          <cell r="A48" t="str">
            <v>% growth</v>
          </cell>
          <cell r="D48">
            <v>-1.1509193126806205E-2</v>
          </cell>
          <cell r="E48">
            <v>2.7765636839780061E-2</v>
          </cell>
          <cell r="F48" t="e">
            <v>#DIV/0!</v>
          </cell>
          <cell r="G48" t="e">
            <v>#DIV/0!</v>
          </cell>
        </row>
        <row r="49">
          <cell r="A49" t="str">
            <v>Consumption per tonne of paint (MT)</v>
          </cell>
          <cell r="B49">
            <v>0.13198090421490696</v>
          </cell>
          <cell r="C49">
            <v>0.13218613236476226</v>
          </cell>
          <cell r="D49">
            <v>0.12869686438134698</v>
          </cell>
          <cell r="E49">
            <v>0.12638285597936744</v>
          </cell>
          <cell r="F49" t="e">
            <v>#DIV/0!</v>
          </cell>
          <cell r="G49">
            <v>0.26563202205111303</v>
          </cell>
        </row>
        <row r="51">
          <cell r="A51" t="str">
            <v>additives</v>
          </cell>
        </row>
        <row r="52">
          <cell r="A52" t="str">
            <v>Purchases (MT)</v>
          </cell>
          <cell r="B52">
            <v>18740</v>
          </cell>
          <cell r="C52">
            <v>17992</v>
          </cell>
          <cell r="D52">
            <v>18962</v>
          </cell>
          <cell r="E52">
            <v>18738</v>
          </cell>
          <cell r="F52">
            <v>0</v>
          </cell>
          <cell r="G52">
            <v>424</v>
          </cell>
        </row>
        <row r="53">
          <cell r="A53" t="str">
            <v>Value (Rs. mn.)</v>
          </cell>
          <cell r="B53">
            <v>343.28399999999999</v>
          </cell>
          <cell r="C53">
            <v>432.91800000000001</v>
          </cell>
          <cell r="D53">
            <v>323.16500000000002</v>
          </cell>
          <cell r="E53">
            <v>372.452</v>
          </cell>
          <cell r="F53">
            <v>0</v>
          </cell>
          <cell r="G53">
            <v>70.75</v>
          </cell>
        </row>
        <row r="54">
          <cell r="A54" t="str">
            <v>Unit Cost (Rs./MT)</v>
          </cell>
          <cell r="B54">
            <v>18318.249733191034</v>
          </cell>
          <cell r="C54">
            <v>24061.694086260559</v>
          </cell>
          <cell r="D54">
            <v>17042.769750026371</v>
          </cell>
          <cell r="E54">
            <v>19876.827836482014</v>
          </cell>
          <cell r="F54" t="e">
            <v>#DIV/0!</v>
          </cell>
          <cell r="G54">
            <v>166863.20754716982</v>
          </cell>
        </row>
        <row r="55">
          <cell r="A55" t="str">
            <v>% growth</v>
          </cell>
          <cell r="D55">
            <v>-0.29170532677672334</v>
          </cell>
          <cell r="E55">
            <v>0.16629093322411737</v>
          </cell>
          <cell r="F55" t="e">
            <v>#DIV/0!</v>
          </cell>
          <cell r="G55" t="e">
            <v>#DIV/0!</v>
          </cell>
        </row>
        <row r="56">
          <cell r="A56" t="str">
            <v>Consumption per tonne of Ink</v>
          </cell>
          <cell r="B56">
            <v>1.123366502817408</v>
          </cell>
          <cell r="C56">
            <v>1.0115821432587428</v>
          </cell>
          <cell r="D56">
            <v>1.0835428571428571</v>
          </cell>
          <cell r="E56">
            <v>1.0664162540549769</v>
          </cell>
          <cell r="F56">
            <v>1.07</v>
          </cell>
          <cell r="G56">
            <v>1.2703358600233694E-2</v>
          </cell>
        </row>
        <row r="58">
          <cell r="A58" t="str">
            <v>Minerals and vegetable oils</v>
          </cell>
          <cell r="B58">
            <v>1042.818</v>
          </cell>
          <cell r="C58">
            <v>1536.9349999999999</v>
          </cell>
          <cell r="D58">
            <v>1391.9359999999999</v>
          </cell>
          <cell r="E58">
            <v>1472.579</v>
          </cell>
          <cell r="F58">
            <v>0</v>
          </cell>
          <cell r="G58">
            <v>4951</v>
          </cell>
        </row>
        <row r="59">
          <cell r="F59">
            <v>0</v>
          </cell>
          <cell r="G59">
            <v>111.431</v>
          </cell>
        </row>
        <row r="60">
          <cell r="A60" t="str">
            <v>Per tonne of ink produced</v>
          </cell>
          <cell r="B60">
            <v>0.19815469252539503</v>
          </cell>
          <cell r="C60">
            <v>0.22060681065135296</v>
          </cell>
          <cell r="D60">
            <v>0.18511510379955579</v>
          </cell>
          <cell r="E60">
            <v>0.17744938716065609</v>
          </cell>
          <cell r="F60" t="e">
            <v>#REF!</v>
          </cell>
          <cell r="G60">
            <v>0.1483356802588609</v>
          </cell>
        </row>
        <row r="61">
          <cell r="A61" t="str">
            <v>Cost per tonne</v>
          </cell>
          <cell r="G61">
            <v>22506.766309836396</v>
          </cell>
        </row>
        <row r="62">
          <cell r="A62" t="str">
            <v>Miscellaneous</v>
          </cell>
          <cell r="G62">
            <v>354.42899999999997</v>
          </cell>
        </row>
        <row r="63">
          <cell r="G63">
            <v>0.19315752931187266</v>
          </cell>
        </row>
        <row r="65">
          <cell r="A65" t="str">
            <v>Packing Materials Consumed</v>
          </cell>
          <cell r="B65">
            <v>590.79</v>
          </cell>
          <cell r="C65">
            <v>819.13</v>
          </cell>
          <cell r="D65">
            <v>874.4</v>
          </cell>
          <cell r="E65">
            <v>961.65499999999997</v>
          </cell>
          <cell r="F65">
            <v>0</v>
          </cell>
          <cell r="G65">
            <v>96.81</v>
          </cell>
        </row>
        <row r="66">
          <cell r="A66" t="str">
            <v>% of Net Sales</v>
          </cell>
          <cell r="B66">
            <v>0.11226101850665995</v>
          </cell>
          <cell r="C66">
            <v>0.11757534105791249</v>
          </cell>
          <cell r="D66">
            <v>0.11628742037157712</v>
          </cell>
          <cell r="E66">
            <v>0.1158817899820524</v>
          </cell>
          <cell r="F66" t="e">
            <v>#REF!</v>
          </cell>
          <cell r="G66">
            <v>5.2759735836182688E-2</v>
          </cell>
        </row>
        <row r="67">
          <cell r="A67" t="str">
            <v>Total Material costs adj for WIP(Rs. mn.)</v>
          </cell>
          <cell r="B67">
            <v>3265.694</v>
          </cell>
          <cell r="C67" t="e">
            <v>#REF!</v>
          </cell>
          <cell r="D67" t="e">
            <v>#REF!</v>
          </cell>
          <cell r="E67" t="e">
            <v>#REF!</v>
          </cell>
          <cell r="F67" t="e">
            <v>#REF!</v>
          </cell>
          <cell r="G67">
            <v>1142.604</v>
          </cell>
        </row>
        <row r="93">
          <cell r="A93" t="str">
            <v>OTHER MANUFACTURING EXPENSES</v>
          </cell>
          <cell r="B93" t="str">
            <v>1994-95</v>
          </cell>
          <cell r="C93" t="str">
            <v>1995-96</v>
          </cell>
          <cell r="D93" t="str">
            <v>1996-97</v>
          </cell>
          <cell r="E93" t="str">
            <v xml:space="preserve">1997-98 </v>
          </cell>
          <cell r="F93" t="str">
            <v xml:space="preserve">1998-99 </v>
          </cell>
          <cell r="G93" t="str">
            <v>1999-2000</v>
          </cell>
        </row>
        <row r="94">
          <cell r="A94" t="str">
            <v>Repairs &amp; Maintenance (Rs. mn.)</v>
          </cell>
          <cell r="B94">
            <v>27</v>
          </cell>
          <cell r="C94">
            <v>24.65</v>
          </cell>
          <cell r="D94">
            <v>31.2</v>
          </cell>
          <cell r="E94">
            <v>55.887</v>
          </cell>
          <cell r="F94">
            <v>0</v>
          </cell>
          <cell r="G94">
            <v>19.332000000000001</v>
          </cell>
        </row>
        <row r="95">
          <cell r="A95" t="str">
            <v>% of gross block</v>
          </cell>
          <cell r="B95">
            <v>2.0312970207643694E-2</v>
          </cell>
          <cell r="C95">
            <v>1.6606595479502811E-2</v>
          </cell>
          <cell r="D95">
            <v>1.5848150337992282E-2</v>
          </cell>
          <cell r="E95">
            <v>2.0971593391923605E-2</v>
          </cell>
          <cell r="F95">
            <v>0</v>
          </cell>
          <cell r="G95">
            <v>2.3830861532734154E-2</v>
          </cell>
        </row>
        <row r="96">
          <cell r="A96" t="str">
            <v>Insurance (Rs. mn.)</v>
          </cell>
          <cell r="B96">
            <v>17.149999999999999</v>
          </cell>
          <cell r="C96">
            <v>26.41</v>
          </cell>
          <cell r="D96">
            <v>43</v>
          </cell>
          <cell r="E96">
            <v>37.109000000000002</v>
          </cell>
          <cell r="F96">
            <v>0</v>
          </cell>
          <cell r="G96">
            <v>4.8600000000000003</v>
          </cell>
        </row>
        <row r="97">
          <cell r="A97" t="str">
            <v>% of gross block+inventory</v>
          </cell>
          <cell r="B97">
            <v>7.0093839916296093E-3</v>
          </cell>
          <cell r="C97">
            <v>9.1135588775242589E-3</v>
          </cell>
          <cell r="D97">
            <v>1.2274113495016708E-2</v>
          </cell>
          <cell r="E97">
            <v>8.322792191480962E-3</v>
          </cell>
          <cell r="F97">
            <v>0</v>
          </cell>
          <cell r="G97">
            <v>3.2872175935132241E-3</v>
          </cell>
        </row>
        <row r="98">
          <cell r="A98" t="str">
            <v>Processing Charges Paid (Rs. mn.)</v>
          </cell>
          <cell r="B98">
            <v>18.170000000000002</v>
          </cell>
          <cell r="C98">
            <v>33.03</v>
          </cell>
          <cell r="D98">
            <v>49</v>
          </cell>
          <cell r="E98">
            <v>53.787999999999997</v>
          </cell>
          <cell r="F98">
            <v>0</v>
          </cell>
          <cell r="G98">
            <v>0</v>
          </cell>
        </row>
        <row r="99">
          <cell r="A99" t="str">
            <v>per tonne of paint produced</v>
          </cell>
          <cell r="B99">
            <v>2212.3462802873491</v>
          </cell>
          <cell r="C99">
            <v>2773.5326223864304</v>
          </cell>
          <cell r="D99">
            <v>2493.8925081433222</v>
          </cell>
          <cell r="E99">
            <v>2433.1855604813172</v>
          </cell>
          <cell r="F99" t="e">
            <v>#DIV/0!</v>
          </cell>
          <cell r="G99">
            <v>0</v>
          </cell>
        </row>
        <row r="100">
          <cell r="A100" t="str">
            <v>% growth</v>
          </cell>
          <cell r="C100">
            <v>0.25366116828066892</v>
          </cell>
          <cell r="D100">
            <v>-0.10082452680960265</v>
          </cell>
          <cell r="E100">
            <v>-2.4342247095164762E-2</v>
          </cell>
          <cell r="F100" t="e">
            <v>#DIV/0!</v>
          </cell>
          <cell r="G100" t="e">
            <v>#DIV/0!</v>
          </cell>
        </row>
        <row r="101">
          <cell r="A101" t="str">
            <v>Total Other Manufacturing Expenses</v>
          </cell>
          <cell r="B101">
            <v>62.32</v>
          </cell>
          <cell r="C101">
            <v>84.09</v>
          </cell>
          <cell r="D101">
            <v>123.2</v>
          </cell>
          <cell r="E101">
            <v>146.78399999999999</v>
          </cell>
          <cell r="F101">
            <v>0</v>
          </cell>
          <cell r="G101">
            <v>24.192</v>
          </cell>
        </row>
        <row r="107">
          <cell r="A107" t="str">
            <v>OTHER EXPENSES</v>
          </cell>
          <cell r="B107" t="str">
            <v>1994-95</v>
          </cell>
          <cell r="C107" t="str">
            <v>1995-96</v>
          </cell>
          <cell r="D107" t="str">
            <v>1996-97</v>
          </cell>
          <cell r="E107" t="str">
            <v xml:space="preserve">1997-98 </v>
          </cell>
          <cell r="F107" t="str">
            <v xml:space="preserve">1998-99 </v>
          </cell>
          <cell r="G107" t="str">
            <v>1999-2000</v>
          </cell>
        </row>
        <row r="108">
          <cell r="A108" t="str">
            <v>Travelling &amp; Conveyance</v>
          </cell>
          <cell r="B108">
            <v>43.46</v>
          </cell>
          <cell r="C108">
            <v>54.04</v>
          </cell>
          <cell r="D108">
            <v>67.099999999999994</v>
          </cell>
          <cell r="E108">
            <v>77.7</v>
          </cell>
          <cell r="F108">
            <v>0</v>
          </cell>
          <cell r="G108">
            <v>15.182</v>
          </cell>
        </row>
        <row r="109">
          <cell r="A109" t="str">
            <v>Travelling &amp; Conveyance (% of Op income)</v>
          </cell>
          <cell r="B109">
            <v>8.2201704370819337E-3</v>
          </cell>
          <cell r="C109">
            <v>7.7287644188509747E-3</v>
          </cell>
          <cell r="D109">
            <v>8.8985209225975852E-3</v>
          </cell>
          <cell r="E109">
            <v>9.2980610132301737E-3</v>
          </cell>
          <cell r="F109" t="e">
            <v>#REF!</v>
          </cell>
          <cell r="G109">
            <v>8.0558593349962949E-3</v>
          </cell>
        </row>
        <row r="110">
          <cell r="A110" t="str">
            <v>Rent, Rates &amp; Taxes</v>
          </cell>
          <cell r="B110">
            <v>166.22</v>
          </cell>
          <cell r="C110">
            <v>174.85</v>
          </cell>
          <cell r="D110">
            <v>163</v>
          </cell>
          <cell r="E110">
            <v>174.26300000000001</v>
          </cell>
          <cell r="F110">
            <v>0</v>
          </cell>
          <cell r="G110">
            <v>4.8849999999999998</v>
          </cell>
        </row>
        <row r="111">
          <cell r="A111" t="str">
            <v>Rent, Rates &amp; Taxes (% of average gross block)</v>
          </cell>
          <cell r="B111">
            <v>0.12505318070455451</v>
          </cell>
          <cell r="C111">
            <v>0.11779566813756862</v>
          </cell>
          <cell r="D111">
            <v>8.2796426445280194E-2</v>
          </cell>
          <cell r="E111">
            <v>6.5392180279077131E-2</v>
          </cell>
          <cell r="F111">
            <v>0</v>
          </cell>
          <cell r="G111">
            <v>6.0218166039419782E-3</v>
          </cell>
        </row>
        <row r="112">
          <cell r="A112" t="str">
            <v>Other Expenses (Rs. mn.)</v>
          </cell>
          <cell r="B112">
            <v>62.360000000000007</v>
          </cell>
          <cell r="C112">
            <v>92.99</v>
          </cell>
          <cell r="D112">
            <v>100.7</v>
          </cell>
          <cell r="E112">
            <v>99.622</v>
          </cell>
          <cell r="F112">
            <v>0</v>
          </cell>
          <cell r="G112">
            <v>0</v>
          </cell>
        </row>
        <row r="113">
          <cell r="A113" t="str">
            <v>Miscellaneous Expenses</v>
          </cell>
          <cell r="B113">
            <v>89.31</v>
          </cell>
          <cell r="C113">
            <v>126.25</v>
          </cell>
          <cell r="D113">
            <v>147.11000000000001</v>
          </cell>
          <cell r="E113">
            <v>205.95599999999999</v>
          </cell>
          <cell r="F113">
            <v>0</v>
          </cell>
          <cell r="G113">
            <v>100.711</v>
          </cell>
        </row>
        <row r="114">
          <cell r="A114" t="str">
            <v>Total Other Expenses</v>
          </cell>
          <cell r="B114">
            <v>361.35</v>
          </cell>
          <cell r="C114">
            <v>448.13</v>
          </cell>
          <cell r="D114">
            <v>477.90999999999997</v>
          </cell>
          <cell r="E114">
            <v>557.54099999999994</v>
          </cell>
          <cell r="F114">
            <v>0</v>
          </cell>
          <cell r="G114">
            <v>120.77799999999999</v>
          </cell>
        </row>
        <row r="115">
          <cell r="F115">
            <v>0</v>
          </cell>
          <cell r="G115" t="e">
            <v>#DIV/0!</v>
          </cell>
        </row>
        <row r="116">
          <cell r="A116" t="str">
            <v>SELLING EXPENSES</v>
          </cell>
          <cell r="B116" t="str">
            <v>1994-95</v>
          </cell>
          <cell r="C116" t="str">
            <v>1995-96</v>
          </cell>
          <cell r="D116" t="str">
            <v>1996-97</v>
          </cell>
          <cell r="E116" t="str">
            <v xml:space="preserve">1997-98 </v>
          </cell>
          <cell r="F116" t="str">
            <v xml:space="preserve">1998-99 </v>
          </cell>
          <cell r="G116" t="str">
            <v>1999-2000</v>
          </cell>
        </row>
        <row r="117">
          <cell r="A117" t="str">
            <v>Advertising &amp; Publicity</v>
          </cell>
          <cell r="B117">
            <v>95.71</v>
          </cell>
          <cell r="C117">
            <v>168.21</v>
          </cell>
          <cell r="D117">
            <v>170.2</v>
          </cell>
          <cell r="E117">
            <v>208.542</v>
          </cell>
          <cell r="F117">
            <v>0</v>
          </cell>
          <cell r="G117">
            <v>0</v>
          </cell>
        </row>
        <row r="118">
          <cell r="A118" t="str">
            <v>Advertising and Publicity(% of Gross sales)</v>
          </cell>
          <cell r="B118">
            <v>1.8102911010886145E-2</v>
          </cell>
          <cell r="C118">
            <v>2.4057280956604785E-2</v>
          </cell>
          <cell r="D118">
            <v>1.8940321295509072E-2</v>
          </cell>
          <cell r="E118">
            <v>2.1299648059732411E-2</v>
          </cell>
          <cell r="F118" t="e">
            <v>#DIV/0!</v>
          </cell>
          <cell r="G118">
            <v>0</v>
          </cell>
        </row>
        <row r="119">
          <cell r="A119" t="str">
            <v xml:space="preserve">Dealer Margins ( % of Net Sales) </v>
          </cell>
          <cell r="B119">
            <v>6.7024838835825162E-2</v>
          </cell>
          <cell r="C119">
            <v>5.9864771061592804E-2</v>
          </cell>
          <cell r="D119">
            <v>7.166850637692336E-2</v>
          </cell>
          <cell r="E119">
            <v>8.3762462665326387E-2</v>
          </cell>
          <cell r="F119" t="e">
            <v>#REF!</v>
          </cell>
          <cell r="G119">
            <v>4.1400124909941688E-2</v>
          </cell>
        </row>
        <row r="120">
          <cell r="A120" t="str">
            <v>Dealer Margins (in Rs. mn.)</v>
          </cell>
          <cell r="B120">
            <v>352.72799999999995</v>
          </cell>
          <cell r="C120">
            <v>417.06900000000007</v>
          </cell>
          <cell r="D120">
            <v>538.89699999999993</v>
          </cell>
          <cell r="E120">
            <v>695.11</v>
          </cell>
          <cell r="F120">
            <v>0</v>
          </cell>
          <cell r="G120">
            <v>75.966000000000008</v>
          </cell>
        </row>
        <row r="121">
          <cell r="A121" t="str">
            <v>Freight outward/distribution (% Net sales.)</v>
          </cell>
          <cell r="B121">
            <v>2.8052428379184161E-2</v>
          </cell>
          <cell r="C121">
            <v>0</v>
          </cell>
          <cell r="D121">
            <v>0</v>
          </cell>
          <cell r="E121">
            <v>0</v>
          </cell>
          <cell r="F121" t="e">
            <v>#REF!</v>
          </cell>
          <cell r="G121">
            <v>2.0673358322588101E-2</v>
          </cell>
        </row>
        <row r="122">
          <cell r="A122" t="str">
            <v>Freight outward/distribution (Rs. mn.)</v>
          </cell>
          <cell r="B122">
            <v>147.63</v>
          </cell>
          <cell r="G122">
            <v>37.933999999999997</v>
          </cell>
        </row>
        <row r="123">
          <cell r="A123" t="str">
            <v>Any other expenses (Rs. mn.)</v>
          </cell>
          <cell r="B123">
            <v>14.58</v>
          </cell>
          <cell r="C123">
            <v>18.64</v>
          </cell>
          <cell r="D123">
            <v>20.5</v>
          </cell>
          <cell r="E123">
            <v>28.995000000000001</v>
          </cell>
          <cell r="F123">
            <v>0</v>
          </cell>
          <cell r="G123">
            <v>9.0969999999999995</v>
          </cell>
        </row>
        <row r="124">
          <cell r="A124" t="str">
            <v>Total selling expenses (Rs. mn.)</v>
          </cell>
          <cell r="B124">
            <v>610.64800000000002</v>
          </cell>
          <cell r="C124">
            <v>603.9190000000001</v>
          </cell>
          <cell r="D124">
            <v>729.59699999999998</v>
          </cell>
          <cell r="E124">
            <v>932.64700000000005</v>
          </cell>
          <cell r="F124">
            <v>0</v>
          </cell>
          <cell r="G124">
            <v>122.99700000000001</v>
          </cell>
        </row>
        <row r="161">
          <cell r="A161" t="str">
            <v>Gross Fixed Assets (Rs. mn.)</v>
          </cell>
          <cell r="B161">
            <v>1329.2</v>
          </cell>
          <cell r="C161">
            <v>1639.5000000000002</v>
          </cell>
          <cell r="D161">
            <v>2297.8680000000004</v>
          </cell>
          <cell r="E161">
            <v>3031.9130000000005</v>
          </cell>
          <cell r="F161">
            <v>479.77399999999994</v>
          </cell>
          <cell r="G161">
            <v>1142.6600000000001</v>
          </cell>
        </row>
        <row r="162">
          <cell r="A162" t="str">
            <v>Accumulated Depreciation for the previous year</v>
          </cell>
          <cell r="B162">
            <v>404.38</v>
          </cell>
          <cell r="C162">
            <v>481.09</v>
          </cell>
          <cell r="D162">
            <v>667.66399999999999</v>
          </cell>
          <cell r="E162">
            <v>777.95</v>
          </cell>
          <cell r="F162">
            <v>0</v>
          </cell>
          <cell r="G162">
            <v>0</v>
          </cell>
        </row>
        <row r="163">
          <cell r="A163" t="str">
            <v xml:space="preserve">Depreciation for the year </v>
          </cell>
          <cell r="B163">
            <v>76.709999999999994</v>
          </cell>
          <cell r="C163">
            <v>90.23</v>
          </cell>
          <cell r="D163">
            <v>121.14</v>
          </cell>
          <cell r="E163">
            <v>169.86</v>
          </cell>
          <cell r="F163">
            <v>226.89599999999999</v>
          </cell>
          <cell r="G163">
            <v>47.667000000000002</v>
          </cell>
        </row>
        <row r="164">
          <cell r="A164" t="str">
            <v>Reduction in Accumulated depreciation on sale</v>
          </cell>
          <cell r="B164">
            <v>2</v>
          </cell>
          <cell r="C164">
            <v>1</v>
          </cell>
          <cell r="D164">
            <v>1.4</v>
          </cell>
          <cell r="E164">
            <v>5.992</v>
          </cell>
          <cell r="F164">
            <v>0</v>
          </cell>
          <cell r="G164">
            <v>0</v>
          </cell>
        </row>
        <row r="165">
          <cell r="A165" t="str">
            <v>Accumulated Depreciation for the year</v>
          </cell>
          <cell r="B165">
            <v>481.09</v>
          </cell>
          <cell r="C165">
            <v>667.66399999999999</v>
          </cell>
          <cell r="D165">
            <v>777.95</v>
          </cell>
          <cell r="E165">
            <v>941.75</v>
          </cell>
          <cell r="F165">
            <v>0</v>
          </cell>
          <cell r="G165">
            <v>105.003</v>
          </cell>
        </row>
        <row r="166">
          <cell r="A166" t="str">
            <v xml:space="preserve">Add: </v>
          </cell>
          <cell r="B166" t="str">
            <v xml:space="preserve"> </v>
          </cell>
          <cell r="C166" t="str">
            <v xml:space="preserve"> </v>
          </cell>
          <cell r="D166" t="str">
            <v xml:space="preserve"> </v>
          </cell>
        </row>
        <row r="167">
          <cell r="A167" t="str">
            <v>Capital Work in Progress</v>
          </cell>
          <cell r="B167">
            <v>44.38</v>
          </cell>
          <cell r="C167">
            <v>391.17</v>
          </cell>
          <cell r="D167">
            <v>415.84</v>
          </cell>
          <cell r="E167">
            <v>469.37900000000002</v>
          </cell>
          <cell r="F167">
            <v>0</v>
          </cell>
          <cell r="G167">
            <v>240.07</v>
          </cell>
        </row>
        <row r="168">
          <cell r="A168" t="str">
            <v>Net Fixed Assets (Rs. mn.)</v>
          </cell>
          <cell r="B168">
            <v>892.49000000000012</v>
          </cell>
          <cell r="C168">
            <v>1363.0060000000003</v>
          </cell>
          <cell r="D168">
            <v>1935.7580000000003</v>
          </cell>
          <cell r="E168">
            <v>2559.5420000000004</v>
          </cell>
          <cell r="F168">
            <v>479.77399999999994</v>
          </cell>
          <cell r="G168">
            <v>1277.7270000000001</v>
          </cell>
        </row>
        <row r="169">
          <cell r="A169" t="str">
            <v>Net fixed assets adj for revaluation reserve</v>
          </cell>
          <cell r="B169">
            <v>892.49000000000012</v>
          </cell>
          <cell r="C169">
            <v>1363.0060000000003</v>
          </cell>
          <cell r="D169">
            <v>1935.7580000000003</v>
          </cell>
          <cell r="E169">
            <v>2559.5420000000004</v>
          </cell>
          <cell r="F169">
            <v>479.77399999999994</v>
          </cell>
          <cell r="G169">
            <v>1277.7270000000001</v>
          </cell>
        </row>
        <row r="171">
          <cell r="A171" t="str">
            <v>NON-OPERATING INCOME</v>
          </cell>
          <cell r="B171" t="str">
            <v>1994-95</v>
          </cell>
          <cell r="C171" t="str">
            <v>1995-96</v>
          </cell>
          <cell r="D171" t="str">
            <v>1996-97</v>
          </cell>
          <cell r="E171" t="str">
            <v xml:space="preserve">1997-98 </v>
          </cell>
          <cell r="F171" t="str">
            <v xml:space="preserve">1998-99 </v>
          </cell>
          <cell r="G171" t="str">
            <v>1999-2000</v>
          </cell>
        </row>
        <row r="172">
          <cell r="A172" t="str">
            <v>Total Investments (Rs. mn.)</v>
          </cell>
          <cell r="B172">
            <v>90.15</v>
          </cell>
          <cell r="C172">
            <v>101.008</v>
          </cell>
          <cell r="D172">
            <v>155.971</v>
          </cell>
          <cell r="E172">
            <v>354.93399999999997</v>
          </cell>
          <cell r="F172">
            <v>0</v>
          </cell>
          <cell r="G172" t="e">
            <v>#REF!</v>
          </cell>
        </row>
        <row r="173">
          <cell r="A173" t="str">
            <v>Earning rate (%)</v>
          </cell>
          <cell r="B173">
            <v>0.61641708264004436</v>
          </cell>
          <cell r="C173">
            <v>0.59490055346885817</v>
          </cell>
          <cell r="D173">
            <v>0.24126485043524959</v>
          </cell>
          <cell r="E173">
            <v>0.10998130767950989</v>
          </cell>
          <cell r="F173">
            <v>0</v>
          </cell>
          <cell r="G173" t="e">
            <v>#REF!</v>
          </cell>
        </row>
        <row r="174">
          <cell r="A174" t="str">
            <v>Earnings on Investments (Rs. mn.)</v>
          </cell>
          <cell r="B174">
            <v>55.57</v>
          </cell>
          <cell r="C174">
            <v>56.86</v>
          </cell>
          <cell r="D174">
            <v>31</v>
          </cell>
          <cell r="E174">
            <v>28.094999999999999</v>
          </cell>
          <cell r="F174">
            <v>0</v>
          </cell>
          <cell r="G174">
            <v>0</v>
          </cell>
        </row>
        <row r="175">
          <cell r="A175" t="str">
            <v>Loans &amp; Advances (Rs. mn.)</v>
          </cell>
          <cell r="B175">
            <v>108.29</v>
          </cell>
          <cell r="C175">
            <v>137.94999999999999</v>
          </cell>
          <cell r="D175">
            <v>121.97</v>
          </cell>
          <cell r="E175">
            <v>130.453</v>
          </cell>
          <cell r="F175">
            <v>0</v>
          </cell>
          <cell r="G175">
            <v>105.798</v>
          </cell>
        </row>
        <row r="176">
          <cell r="A176" t="str">
            <v>Interest Rate (%)</v>
          </cell>
          <cell r="B176">
            <v>0.15504663403823066</v>
          </cell>
          <cell r="C176">
            <v>6.1809616634178041E-2</v>
          </cell>
          <cell r="D176">
            <v>0.15927977839335181</v>
          </cell>
          <cell r="E176">
            <v>0.19293012126470252</v>
          </cell>
          <cell r="F176">
            <v>0</v>
          </cell>
          <cell r="G176">
            <v>2.6522240496039622E-2</v>
          </cell>
        </row>
        <row r="177">
          <cell r="A177" t="str">
            <v>Interest (Rs. mn.)</v>
          </cell>
          <cell r="B177">
            <v>16.79</v>
          </cell>
          <cell r="C177">
            <v>7.61</v>
          </cell>
          <cell r="D177">
            <v>20.7</v>
          </cell>
          <cell r="E177">
            <v>24.35</v>
          </cell>
          <cell r="F177">
            <v>0</v>
          </cell>
          <cell r="G177">
            <v>1.403</v>
          </cell>
        </row>
        <row r="178">
          <cell r="A178" t="str">
            <v>Others (Rs. mn.)</v>
          </cell>
          <cell r="B178">
            <v>11.2</v>
          </cell>
          <cell r="C178">
            <v>7.17</v>
          </cell>
          <cell r="D178">
            <v>1.8</v>
          </cell>
          <cell r="E178">
            <v>11.314</v>
          </cell>
          <cell r="F178">
            <v>0</v>
          </cell>
          <cell r="G178">
            <v>-2.7149999999999999</v>
          </cell>
        </row>
        <row r="179">
          <cell r="A179" t="str">
            <v>Total Non-operating Income (Rs. mn.)</v>
          </cell>
          <cell r="B179">
            <v>83.56</v>
          </cell>
          <cell r="C179">
            <v>71.64</v>
          </cell>
          <cell r="D179">
            <v>53.5</v>
          </cell>
          <cell r="E179">
            <v>63.759</v>
          </cell>
          <cell r="F179">
            <v>0</v>
          </cell>
          <cell r="G179">
            <v>-1.3119999999999998</v>
          </cell>
        </row>
        <row r="193">
          <cell r="A193" t="str">
            <v>DIVIDEND</v>
          </cell>
          <cell r="B193" t="str">
            <v>1994-95</v>
          </cell>
          <cell r="C193" t="str">
            <v>1995-96</v>
          </cell>
          <cell r="D193" t="str">
            <v>1996-97</v>
          </cell>
          <cell r="E193" t="str">
            <v xml:space="preserve">1997-98 </v>
          </cell>
          <cell r="F193" t="str">
            <v>1998-99 P</v>
          </cell>
          <cell r="G193" t="str">
            <v>1999-2000</v>
          </cell>
        </row>
        <row r="194">
          <cell r="A194" t="str">
            <v>Dividend (%)</v>
          </cell>
          <cell r="B194">
            <v>0.65</v>
          </cell>
          <cell r="C194">
            <v>0.40345498055638646</v>
          </cell>
          <cell r="D194">
            <v>0.75</v>
          </cell>
          <cell r="E194">
            <v>0.75007478312892606</v>
          </cell>
          <cell r="F194" t="e">
            <v>#DIV/0!</v>
          </cell>
          <cell r="G194">
            <v>0.67507378160644493</v>
          </cell>
        </row>
        <row r="195">
          <cell r="A195" t="str">
            <v>Equity Dividend (Rs mn)</v>
          </cell>
          <cell r="B195">
            <v>129.41999999999999</v>
          </cell>
          <cell r="C195">
            <v>161.85</v>
          </cell>
          <cell r="D195">
            <v>300.87</v>
          </cell>
          <cell r="E195">
            <v>300.89999999999998</v>
          </cell>
          <cell r="F195">
            <v>0</v>
          </cell>
          <cell r="G195">
            <v>42.317</v>
          </cell>
        </row>
        <row r="196">
          <cell r="A196" t="str">
            <v>Dividend Tax</v>
          </cell>
          <cell r="D196">
            <v>30.09</v>
          </cell>
          <cell r="E196">
            <v>30.09</v>
          </cell>
          <cell r="F196">
            <v>0</v>
          </cell>
          <cell r="G196">
            <v>3.1030000000000002</v>
          </cell>
        </row>
        <row r="197">
          <cell r="A197" t="str">
            <v>Dividend as a per cent of porfit</v>
          </cell>
          <cell r="B197">
            <v>0</v>
          </cell>
          <cell r="C197" t="e">
            <v>#REF!</v>
          </cell>
          <cell r="D197" t="e">
            <v>#REF!</v>
          </cell>
          <cell r="E197" t="e">
            <v>#REF!</v>
          </cell>
          <cell r="F197" t="e">
            <v>#REF!</v>
          </cell>
          <cell r="G197">
            <v>0</v>
          </cell>
        </row>
        <row r="198">
          <cell r="A198" t="str">
            <v>Total dividend (Rs. mn.)</v>
          </cell>
          <cell r="B198">
            <v>129.41999999999999</v>
          </cell>
          <cell r="C198" t="e">
            <v>#REF!</v>
          </cell>
          <cell r="D198">
            <v>330.96</v>
          </cell>
          <cell r="E198">
            <v>330.98999999999995</v>
          </cell>
          <cell r="F198">
            <v>0</v>
          </cell>
          <cell r="G198">
            <v>45.42</v>
          </cell>
        </row>
        <row r="200">
          <cell r="B200" t="str">
            <v>31.03.95</v>
          </cell>
          <cell r="C200" t="str">
            <v>31.03.96</v>
          </cell>
          <cell r="D200" t="str">
            <v>31.03.97</v>
          </cell>
          <cell r="E200" t="str">
            <v xml:space="preserve">31.03.98 </v>
          </cell>
          <cell r="F200" t="str">
            <v>31.03.99</v>
          </cell>
          <cell r="G200" t="str">
            <v>31.03.00</v>
          </cell>
        </row>
        <row r="201">
          <cell r="A201" t="str">
            <v>Share Capital (Rs. mn.)</v>
          </cell>
          <cell r="B201">
            <v>199.11</v>
          </cell>
          <cell r="C201">
            <v>401.16</v>
          </cell>
          <cell r="D201">
            <v>401.16</v>
          </cell>
          <cell r="E201">
            <v>401.16</v>
          </cell>
          <cell r="F201">
            <v>0</v>
          </cell>
          <cell r="G201">
            <v>62.685000000000002</v>
          </cell>
        </row>
        <row r="210">
          <cell r="A210" t="str">
            <v>CURRENT LIABILITIES</v>
          </cell>
          <cell r="B210" t="str">
            <v>31.03.95</v>
          </cell>
          <cell r="C210" t="str">
            <v>31.03.96</v>
          </cell>
          <cell r="D210" t="str">
            <v>31.03.97</v>
          </cell>
          <cell r="E210" t="str">
            <v xml:space="preserve">31.03.98 </v>
          </cell>
          <cell r="F210" t="str">
            <v>31.03.99</v>
          </cell>
          <cell r="G210" t="str">
            <v>1999-2000</v>
          </cell>
        </row>
        <row r="211">
          <cell r="A211" t="str">
            <v>Creditors (Days Material Cost &amp; Consumables )</v>
          </cell>
          <cell r="B211">
            <v>22.455870830779681</v>
          </cell>
          <cell r="C211" t="e">
            <v>#REF!</v>
          </cell>
          <cell r="D211" t="e">
            <v>#REF!</v>
          </cell>
          <cell r="E211" t="e">
            <v>#REF!</v>
          </cell>
          <cell r="F211" t="e">
            <v>#REF!</v>
          </cell>
          <cell r="G211">
            <v>136.01845620661354</v>
          </cell>
        </row>
        <row r="212">
          <cell r="A212" t="str">
            <v>Creditors/Total Current Liabilities (%)</v>
          </cell>
          <cell r="B212">
            <v>53.503919460975794</v>
          </cell>
          <cell r="C212">
            <v>37.247393024092048</v>
          </cell>
          <cell r="D212">
            <v>32.46600320683222</v>
          </cell>
          <cell r="E212">
            <v>37.863110651643403</v>
          </cell>
          <cell r="F212" t="e">
            <v>#DIV/0!</v>
          </cell>
          <cell r="G212">
            <v>87.498647503751272</v>
          </cell>
        </row>
        <row r="213">
          <cell r="A213" t="str">
            <v>Creditors (Rs. mn.)</v>
          </cell>
          <cell r="B213">
            <v>204.08</v>
          </cell>
          <cell r="C213">
            <v>207.17</v>
          </cell>
          <cell r="D213">
            <v>230.22</v>
          </cell>
          <cell r="E213">
            <v>380.90100000000001</v>
          </cell>
          <cell r="F213">
            <v>0</v>
          </cell>
          <cell r="G213">
            <v>428.59900000000005</v>
          </cell>
        </row>
        <row r="214">
          <cell r="A214" t="str">
            <v>Other Current Liabilities (Rs. mn.)</v>
          </cell>
          <cell r="B214">
            <v>177.35000000000002</v>
          </cell>
          <cell r="C214">
            <v>349.03000000000003</v>
          </cell>
          <cell r="D214">
            <v>478.89100000000002</v>
          </cell>
          <cell r="E214">
            <v>625.09399999999994</v>
          </cell>
          <cell r="F214">
            <v>0</v>
          </cell>
          <cell r="G214">
            <v>61.235999999999997</v>
          </cell>
        </row>
        <row r="216">
          <cell r="A216" t="str">
            <v>Total Current Liabilities (Rs. mn.)</v>
          </cell>
          <cell r="B216">
            <v>381.43000000000006</v>
          </cell>
          <cell r="C216">
            <v>556.20000000000005</v>
          </cell>
          <cell r="D216">
            <v>709.11099999999999</v>
          </cell>
          <cell r="E216">
            <v>1005.9949999999999</v>
          </cell>
          <cell r="F216">
            <v>0</v>
          </cell>
          <cell r="G216">
            <v>489.83500000000004</v>
          </cell>
        </row>
        <row r="218">
          <cell r="A218" t="str">
            <v>PROVISIONS</v>
          </cell>
          <cell r="B218" t="str">
            <v>31.03.95</v>
          </cell>
          <cell r="C218" t="str">
            <v>31.03.96</v>
          </cell>
          <cell r="D218" t="str">
            <v>31.03.97</v>
          </cell>
          <cell r="E218" t="str">
            <v xml:space="preserve">31.03.98 </v>
          </cell>
          <cell r="F218" t="str">
            <v xml:space="preserve">1998-99 </v>
          </cell>
          <cell r="G218" t="str">
            <v>1999-2000</v>
          </cell>
        </row>
        <row r="219">
          <cell r="A219" t="str">
            <v>Provision for dividend (including dividend tax)</v>
          </cell>
          <cell r="B219">
            <v>129.41999999999999</v>
          </cell>
          <cell r="C219">
            <v>161.85</v>
          </cell>
          <cell r="D219">
            <v>330.95699999999999</v>
          </cell>
          <cell r="E219">
            <v>176.511</v>
          </cell>
          <cell r="F219">
            <v>0</v>
          </cell>
          <cell r="G219">
            <v>14.103999999999999</v>
          </cell>
        </row>
        <row r="220">
          <cell r="A220" t="str">
            <v>Provision for tax</v>
          </cell>
          <cell r="B220">
            <v>305.45999999999998</v>
          </cell>
          <cell r="C220">
            <v>280.2</v>
          </cell>
          <cell r="D220">
            <v>311.05200000000002</v>
          </cell>
          <cell r="E220">
            <v>347.95699999999999</v>
          </cell>
          <cell r="F220">
            <v>0</v>
          </cell>
          <cell r="G220">
            <v>3.1030000000000002</v>
          </cell>
        </row>
        <row r="221">
          <cell r="A221" t="str">
            <v>Any other provisions</v>
          </cell>
          <cell r="B221">
            <v>328.53</v>
          </cell>
          <cell r="C221">
            <v>279.93</v>
          </cell>
          <cell r="D221">
            <v>324.10000000000002</v>
          </cell>
          <cell r="E221">
            <v>412.71699999999998</v>
          </cell>
          <cell r="F221">
            <v>0</v>
          </cell>
          <cell r="G221">
            <v>1.64</v>
          </cell>
        </row>
        <row r="222">
          <cell r="A222" t="str">
            <v>Total Provisions (Rs. mn.)</v>
          </cell>
          <cell r="B222">
            <v>763.41</v>
          </cell>
          <cell r="C222">
            <v>721.98</v>
          </cell>
          <cell r="D222">
            <v>966.10900000000004</v>
          </cell>
          <cell r="E222">
            <v>937.18499999999995</v>
          </cell>
          <cell r="F222">
            <v>0</v>
          </cell>
          <cell r="G222">
            <v>18.847000000000001</v>
          </cell>
        </row>
      </sheetData>
      <sheetData sheetId="3" refreshError="1">
        <row r="5">
          <cell r="A5" t="str">
            <v>Long Term  Debt</v>
          </cell>
        </row>
        <row r="6">
          <cell r="A6" t="str">
            <v>prefrence shares</v>
          </cell>
          <cell r="B6">
            <v>0</v>
          </cell>
          <cell r="C6">
            <v>0</v>
          </cell>
          <cell r="D6">
            <v>0</v>
          </cell>
          <cell r="E6">
            <v>36.75</v>
          </cell>
          <cell r="F6">
            <v>36.75</v>
          </cell>
          <cell r="G6">
            <v>0</v>
          </cell>
        </row>
        <row r="7">
          <cell r="A7" t="str">
            <v>Debentures/bonds</v>
          </cell>
          <cell r="B7">
            <v>182.9</v>
          </cell>
          <cell r="C7">
            <v>314.99799999999999</v>
          </cell>
          <cell r="D7">
            <v>620.01800000000003</v>
          </cell>
          <cell r="E7">
            <v>249.3835</v>
          </cell>
          <cell r="F7">
            <v>0</v>
          </cell>
          <cell r="G7">
            <v>397.45800000000003</v>
          </cell>
        </row>
        <row r="8">
          <cell r="A8" t="str">
            <v>TOTAL LONG TERM DEBT</v>
          </cell>
          <cell r="B8">
            <v>182.9</v>
          </cell>
          <cell r="C8">
            <v>314.99799999999999</v>
          </cell>
          <cell r="D8">
            <v>620.01800000000003</v>
          </cell>
          <cell r="E8">
            <v>286.13350000000003</v>
          </cell>
          <cell r="F8">
            <v>36.75</v>
          </cell>
          <cell r="G8">
            <v>397.45800000000003</v>
          </cell>
        </row>
        <row r="14">
          <cell r="A14" t="str">
            <v>INTEREST &amp; FINANCE CHARGES</v>
          </cell>
          <cell r="B14" t="str">
            <v>1994-95</v>
          </cell>
          <cell r="C14" t="str">
            <v>1995-96</v>
          </cell>
          <cell r="D14" t="str">
            <v>1996-97</v>
          </cell>
          <cell r="E14" t="str">
            <v xml:space="preserve">1997-98 </v>
          </cell>
          <cell r="F14" t="str">
            <v xml:space="preserve">1998-99 </v>
          </cell>
          <cell r="G14" t="str">
            <v>1999-2000</v>
          </cell>
        </row>
        <row r="15">
          <cell r="A15" t="str">
            <v>DEBENTURES/BONDS</v>
          </cell>
          <cell r="F15" t="str">
            <v xml:space="preserve"> </v>
          </cell>
          <cell r="G15" t="str">
            <v xml:space="preserve"> </v>
          </cell>
        </row>
        <row r="16">
          <cell r="A16" t="str">
            <v>1. 15% Non Convertible Debentures</v>
          </cell>
        </row>
        <row r="17">
          <cell r="A17" t="str">
            <v>Balance at the beginning of the year</v>
          </cell>
          <cell r="B17">
            <v>0</v>
          </cell>
          <cell r="C17">
            <v>50.1</v>
          </cell>
          <cell r="D17">
            <v>33.4</v>
          </cell>
          <cell r="E17">
            <v>16.7</v>
          </cell>
          <cell r="F17">
            <v>0</v>
          </cell>
          <cell r="G17">
            <v>90</v>
          </cell>
        </row>
        <row r="18">
          <cell r="A18" t="str">
            <v xml:space="preserve">Additions/(Repayment) during the year </v>
          </cell>
          <cell r="B18">
            <v>50.1</v>
          </cell>
          <cell r="C18">
            <v>-16.700000000000003</v>
          </cell>
          <cell r="D18">
            <v>-16.7</v>
          </cell>
          <cell r="E18">
            <v>-16.7</v>
          </cell>
          <cell r="F18">
            <v>0</v>
          </cell>
          <cell r="G18">
            <v>0</v>
          </cell>
        </row>
        <row r="19">
          <cell r="A19" t="str">
            <v>Balance at the end of the year</v>
          </cell>
          <cell r="B19">
            <v>50.1</v>
          </cell>
          <cell r="C19">
            <v>33.4</v>
          </cell>
          <cell r="D19">
            <v>16.7</v>
          </cell>
          <cell r="E19">
            <v>0</v>
          </cell>
          <cell r="F19">
            <v>0</v>
          </cell>
          <cell r="G19">
            <v>90</v>
          </cell>
        </row>
        <row r="20">
          <cell r="A20" t="str">
            <v>Interest Rate (%)</v>
          </cell>
          <cell r="B20">
            <v>0.14000000000000001</v>
          </cell>
          <cell r="C20">
            <v>0.14000000000000001</v>
          </cell>
          <cell r="D20">
            <v>0.14000000000000001</v>
          </cell>
          <cell r="E20">
            <v>0.14000000000000001</v>
          </cell>
          <cell r="F20">
            <v>0.14000000000000001</v>
          </cell>
          <cell r="G20">
            <v>0.14000000000000001</v>
          </cell>
        </row>
        <row r="21">
          <cell r="A21" t="str">
            <v>Interest Costs</v>
          </cell>
          <cell r="B21">
            <v>3.5070000000000006</v>
          </cell>
          <cell r="C21">
            <v>5.8450000000000006</v>
          </cell>
          <cell r="D21">
            <v>3.5070000000000001</v>
          </cell>
          <cell r="E21">
            <v>1.169</v>
          </cell>
          <cell r="F21">
            <v>0</v>
          </cell>
          <cell r="G21">
            <v>12.600000000000001</v>
          </cell>
        </row>
        <row r="22">
          <cell r="A22" t="str">
            <v>2. 12.75% Non Convertible Debentures</v>
          </cell>
        </row>
        <row r="23">
          <cell r="A23" t="str">
            <v>Balance at the beginning of the year</v>
          </cell>
          <cell r="B23">
            <v>0</v>
          </cell>
          <cell r="C23">
            <v>0</v>
          </cell>
          <cell r="D23">
            <v>0</v>
          </cell>
          <cell r="E23">
            <v>0</v>
          </cell>
          <cell r="F23">
            <v>0</v>
          </cell>
          <cell r="G23">
            <v>100</v>
          </cell>
        </row>
        <row r="24">
          <cell r="A24" t="str">
            <v xml:space="preserve">Additions/(Repayment) during the year </v>
          </cell>
          <cell r="B24">
            <v>0</v>
          </cell>
          <cell r="C24">
            <v>0</v>
          </cell>
          <cell r="D24">
            <v>0</v>
          </cell>
          <cell r="E24">
            <v>0</v>
          </cell>
          <cell r="F24">
            <v>0</v>
          </cell>
          <cell r="G24">
            <v>0</v>
          </cell>
        </row>
        <row r="25">
          <cell r="A25" t="str">
            <v>Balance at the end of the year</v>
          </cell>
          <cell r="F25">
            <v>0</v>
          </cell>
          <cell r="G25">
            <v>100</v>
          </cell>
        </row>
        <row r="26">
          <cell r="A26" t="str">
            <v>Interest Rate (%)</v>
          </cell>
          <cell r="E26">
            <v>0.13750000000000001</v>
          </cell>
          <cell r="F26">
            <v>0.13750000000000001</v>
          </cell>
          <cell r="G26">
            <v>0.125</v>
          </cell>
        </row>
        <row r="27">
          <cell r="A27" t="str">
            <v>Interest Costs</v>
          </cell>
          <cell r="B27">
            <v>0</v>
          </cell>
          <cell r="C27">
            <v>0</v>
          </cell>
          <cell r="D27">
            <v>0</v>
          </cell>
          <cell r="E27">
            <v>0</v>
          </cell>
          <cell r="F27">
            <v>0</v>
          </cell>
          <cell r="G27">
            <v>12.5</v>
          </cell>
        </row>
        <row r="28">
          <cell r="A28" t="str">
            <v>3. 12.25% Non Convertible Debenture</v>
          </cell>
        </row>
        <row r="29">
          <cell r="A29" t="str">
            <v>Balance at the beginning of the year</v>
          </cell>
          <cell r="B29">
            <v>0</v>
          </cell>
          <cell r="C29">
            <v>0</v>
          </cell>
          <cell r="D29">
            <v>0</v>
          </cell>
          <cell r="E29">
            <v>0</v>
          </cell>
          <cell r="F29">
            <v>600</v>
          </cell>
          <cell r="G29">
            <v>200</v>
          </cell>
        </row>
        <row r="30">
          <cell r="A30" t="str">
            <v xml:space="preserve">Additions/(Repayment) during the year </v>
          </cell>
          <cell r="B30">
            <v>0</v>
          </cell>
          <cell r="C30">
            <v>0</v>
          </cell>
          <cell r="D30">
            <v>0</v>
          </cell>
          <cell r="E30">
            <v>600</v>
          </cell>
          <cell r="F30">
            <v>-600</v>
          </cell>
        </row>
        <row r="31">
          <cell r="A31" t="str">
            <v>Balance at the end of the year</v>
          </cell>
          <cell r="B31">
            <v>0</v>
          </cell>
          <cell r="C31">
            <v>0</v>
          </cell>
          <cell r="D31">
            <v>0</v>
          </cell>
          <cell r="E31">
            <v>600</v>
          </cell>
          <cell r="F31">
            <v>0</v>
          </cell>
          <cell r="G31">
            <v>200</v>
          </cell>
        </row>
        <row r="32">
          <cell r="A32" t="str">
            <v>Interest Rate (%)</v>
          </cell>
          <cell r="E32">
            <v>0.1225</v>
          </cell>
          <cell r="F32">
            <v>0.1225</v>
          </cell>
          <cell r="G32">
            <v>0.1225</v>
          </cell>
        </row>
        <row r="33">
          <cell r="A33" t="str">
            <v>Interest Costs</v>
          </cell>
          <cell r="B33">
            <v>0</v>
          </cell>
          <cell r="C33">
            <v>0</v>
          </cell>
          <cell r="D33">
            <v>0</v>
          </cell>
          <cell r="E33">
            <v>36.75</v>
          </cell>
          <cell r="F33">
            <v>36.75</v>
          </cell>
          <cell r="G33">
            <v>24.5</v>
          </cell>
        </row>
        <row r="34">
          <cell r="A34" t="str">
            <v>3. 12.25% Non Convertible Debenture</v>
          </cell>
        </row>
        <row r="35">
          <cell r="A35" t="str">
            <v>Balance at the beginning of the year</v>
          </cell>
          <cell r="B35">
            <v>0</v>
          </cell>
          <cell r="C35">
            <v>0</v>
          </cell>
          <cell r="D35">
            <v>0</v>
          </cell>
          <cell r="E35">
            <v>0</v>
          </cell>
          <cell r="F35">
            <v>600</v>
          </cell>
          <cell r="G35">
            <v>0</v>
          </cell>
        </row>
        <row r="36">
          <cell r="A36" t="str">
            <v xml:space="preserve">Additions/(Repayment) during the year </v>
          </cell>
          <cell r="B36">
            <v>0</v>
          </cell>
          <cell r="C36">
            <v>0</v>
          </cell>
          <cell r="D36">
            <v>0</v>
          </cell>
          <cell r="E36">
            <v>600</v>
          </cell>
          <cell r="F36">
            <v>-600</v>
          </cell>
        </row>
        <row r="37">
          <cell r="A37" t="str">
            <v>Balance at the end of the year</v>
          </cell>
          <cell r="B37">
            <v>0</v>
          </cell>
          <cell r="C37">
            <v>0</v>
          </cell>
          <cell r="D37">
            <v>0</v>
          </cell>
          <cell r="E37">
            <v>600</v>
          </cell>
          <cell r="F37">
            <v>0</v>
          </cell>
          <cell r="G37">
            <v>0</v>
          </cell>
        </row>
        <row r="38">
          <cell r="A38" t="str">
            <v>Interest Rate (%)</v>
          </cell>
          <cell r="E38">
            <v>0.1225</v>
          </cell>
          <cell r="F38">
            <v>0.1225</v>
          </cell>
          <cell r="G38">
            <v>0.1225</v>
          </cell>
        </row>
        <row r="39">
          <cell r="A39" t="str">
            <v>Interest Costs</v>
          </cell>
          <cell r="B39">
            <v>0</v>
          </cell>
          <cell r="C39">
            <v>0</v>
          </cell>
          <cell r="D39">
            <v>0</v>
          </cell>
          <cell r="E39">
            <v>36.75</v>
          </cell>
          <cell r="F39">
            <v>36.75</v>
          </cell>
          <cell r="G39">
            <v>0</v>
          </cell>
        </row>
        <row r="40">
          <cell r="A40" t="str">
            <v>3. 11.75% Non Convertible Debenture</v>
          </cell>
        </row>
        <row r="41">
          <cell r="A41" t="str">
            <v>Balance at the beginning of the year</v>
          </cell>
          <cell r="B41">
            <v>0</v>
          </cell>
          <cell r="C41">
            <v>0</v>
          </cell>
          <cell r="D41">
            <v>0</v>
          </cell>
          <cell r="E41">
            <v>0</v>
          </cell>
          <cell r="F41">
            <v>600</v>
          </cell>
          <cell r="G41">
            <v>0</v>
          </cell>
        </row>
        <row r="42">
          <cell r="A42" t="str">
            <v xml:space="preserve">Additions/(Repayment) during the year </v>
          </cell>
          <cell r="B42">
            <v>0</v>
          </cell>
          <cell r="C42">
            <v>0</v>
          </cell>
          <cell r="D42">
            <v>0</v>
          </cell>
          <cell r="E42">
            <v>600</v>
          </cell>
          <cell r="F42">
            <v>-600</v>
          </cell>
        </row>
        <row r="43">
          <cell r="A43" t="str">
            <v>Balance at the end of the year</v>
          </cell>
          <cell r="B43">
            <v>0</v>
          </cell>
          <cell r="C43">
            <v>0</v>
          </cell>
          <cell r="D43">
            <v>0</v>
          </cell>
          <cell r="E43">
            <v>600</v>
          </cell>
          <cell r="F43">
            <v>0</v>
          </cell>
          <cell r="G43">
            <v>0</v>
          </cell>
        </row>
        <row r="44">
          <cell r="A44" t="str">
            <v>Interest Rate (%)</v>
          </cell>
          <cell r="E44">
            <v>0.1225</v>
          </cell>
          <cell r="F44">
            <v>0.1225</v>
          </cell>
          <cell r="G44">
            <v>0.11749999999999999</v>
          </cell>
        </row>
        <row r="45">
          <cell r="A45" t="str">
            <v>Interest Costs</v>
          </cell>
          <cell r="B45">
            <v>0</v>
          </cell>
          <cell r="C45">
            <v>0</v>
          </cell>
          <cell r="D45">
            <v>0</v>
          </cell>
          <cell r="E45">
            <v>36.75</v>
          </cell>
          <cell r="F45">
            <v>36.75</v>
          </cell>
          <cell r="G45">
            <v>0</v>
          </cell>
        </row>
        <row r="46">
          <cell r="A46" t="str">
            <v>3. 12.45% Non Convertible Debenture</v>
          </cell>
        </row>
        <row r="47">
          <cell r="A47" t="str">
            <v>Balance at the beginning of the year</v>
          </cell>
          <cell r="B47">
            <v>0</v>
          </cell>
          <cell r="C47">
            <v>0</v>
          </cell>
          <cell r="D47">
            <v>0</v>
          </cell>
          <cell r="E47">
            <v>0</v>
          </cell>
          <cell r="F47">
            <v>600</v>
          </cell>
          <cell r="G47">
            <v>0</v>
          </cell>
        </row>
        <row r="48">
          <cell r="A48" t="str">
            <v xml:space="preserve">Additions/(Repayment) during the year </v>
          </cell>
          <cell r="B48">
            <v>0</v>
          </cell>
          <cell r="C48">
            <v>0</v>
          </cell>
          <cell r="D48">
            <v>0</v>
          </cell>
          <cell r="E48">
            <v>600</v>
          </cell>
          <cell r="F48">
            <v>-600</v>
          </cell>
        </row>
        <row r="49">
          <cell r="A49" t="str">
            <v>Balance at the end of the year</v>
          </cell>
          <cell r="B49">
            <v>0</v>
          </cell>
          <cell r="C49">
            <v>0</v>
          </cell>
          <cell r="D49">
            <v>0</v>
          </cell>
          <cell r="E49">
            <v>600</v>
          </cell>
          <cell r="F49">
            <v>0</v>
          </cell>
          <cell r="G49">
            <v>0</v>
          </cell>
        </row>
        <row r="50">
          <cell r="A50" t="str">
            <v>Interest Rate (%)</v>
          </cell>
          <cell r="E50">
            <v>0.1225</v>
          </cell>
          <cell r="F50">
            <v>0.1225</v>
          </cell>
          <cell r="G50">
            <v>0.1245</v>
          </cell>
        </row>
        <row r="51">
          <cell r="A51" t="str">
            <v>Interest Costs</v>
          </cell>
          <cell r="B51">
            <v>0</v>
          </cell>
          <cell r="C51">
            <v>0</v>
          </cell>
          <cell r="D51">
            <v>0</v>
          </cell>
          <cell r="E51">
            <v>36.75</v>
          </cell>
          <cell r="F51">
            <v>36.75</v>
          </cell>
          <cell r="G51">
            <v>0</v>
          </cell>
        </row>
        <row r="52">
          <cell r="A52" t="str">
            <v>Interest on debentures</v>
          </cell>
          <cell r="G52">
            <v>20.366</v>
          </cell>
        </row>
        <row r="53">
          <cell r="A53" t="str">
            <v>OTHER FIXED LOANS</v>
          </cell>
        </row>
        <row r="54">
          <cell r="A54" t="str">
            <v>Balance at the beginning of the year</v>
          </cell>
          <cell r="B54">
            <v>100</v>
          </cell>
          <cell r="C54">
            <v>182.9</v>
          </cell>
          <cell r="D54">
            <v>314.99799999999999</v>
          </cell>
          <cell r="E54">
            <v>620.01800000000003</v>
          </cell>
          <cell r="F54">
            <v>249.3835</v>
          </cell>
          <cell r="G54">
            <v>0</v>
          </cell>
        </row>
        <row r="55">
          <cell r="A55" t="str">
            <v xml:space="preserve">Additions/(Repayment) during the year </v>
          </cell>
          <cell r="B55">
            <v>82.9</v>
          </cell>
          <cell r="C55">
            <v>132.09799999999998</v>
          </cell>
          <cell r="D55">
            <v>305.02000000000004</v>
          </cell>
          <cell r="E55">
            <v>-370.6345</v>
          </cell>
          <cell r="F55">
            <v>-249.3835</v>
          </cell>
          <cell r="G55">
            <v>3.6720000000000002</v>
          </cell>
        </row>
        <row r="56">
          <cell r="A56" t="str">
            <v>Balance at the end of the year</v>
          </cell>
          <cell r="B56">
            <v>182.9</v>
          </cell>
          <cell r="C56">
            <v>314.99799999999999</v>
          </cell>
          <cell r="D56">
            <v>620.01800000000003</v>
          </cell>
          <cell r="E56">
            <v>249.3835</v>
          </cell>
          <cell r="F56">
            <v>0</v>
          </cell>
          <cell r="G56">
            <v>3.6720000000000002</v>
          </cell>
        </row>
        <row r="57">
          <cell r="A57" t="str">
            <v>Interest Rate (%)</v>
          </cell>
          <cell r="B57">
            <v>0.24788264404383178</v>
          </cell>
          <cell r="C57">
            <v>0.13678303588285151</v>
          </cell>
          <cell r="D57">
            <v>0.26182867458952569</v>
          </cell>
          <cell r="E57">
            <v>0.11993077996759841</v>
          </cell>
          <cell r="F57">
            <v>0.5735904741091532</v>
          </cell>
          <cell r="G57">
            <v>0.99673202614379086</v>
          </cell>
        </row>
        <row r="58">
          <cell r="A58" t="str">
            <v>Interest Costs</v>
          </cell>
          <cell r="B58">
            <v>35.063000000000002</v>
          </cell>
          <cell r="C58">
            <v>34.052</v>
          </cell>
          <cell r="D58">
            <v>122.407</v>
          </cell>
          <cell r="E58">
            <v>52.134000000000007</v>
          </cell>
          <cell r="F58">
            <v>71.522000000000006</v>
          </cell>
          <cell r="G58">
            <v>1.83</v>
          </cell>
        </row>
        <row r="59">
          <cell r="A59" t="str">
            <v>Other long term loans</v>
          </cell>
        </row>
        <row r="60">
          <cell r="A60" t="str">
            <v>Balance at the beginning of the year</v>
          </cell>
        </row>
        <row r="61">
          <cell r="A61" t="str">
            <v xml:space="preserve">Additions/(Repayment) during the year </v>
          </cell>
        </row>
        <row r="62">
          <cell r="A62" t="str">
            <v>Balance at the end of the year</v>
          </cell>
          <cell r="G62">
            <v>3.786</v>
          </cell>
        </row>
        <row r="63">
          <cell r="A63" t="str">
            <v>Interest Rate (%)</v>
          </cell>
        </row>
        <row r="64">
          <cell r="A64" t="str">
            <v>Interest Costs</v>
          </cell>
        </row>
        <row r="65">
          <cell r="A65" t="str">
            <v>INTEREST ON TOTAL LONG TERM DEBT</v>
          </cell>
          <cell r="B65">
            <v>35.063000000000002</v>
          </cell>
          <cell r="C65">
            <v>34.052</v>
          </cell>
          <cell r="D65">
            <v>122.407</v>
          </cell>
          <cell r="E65">
            <v>52.25650000000001</v>
          </cell>
          <cell r="F65">
            <v>71.644500000000008</v>
          </cell>
          <cell r="G65">
            <v>22.195999999999998</v>
          </cell>
        </row>
        <row r="67">
          <cell r="A67" t="str">
            <v>BANK BORROWINGS &amp; OTHER SHORT TERM LOANS</v>
          </cell>
        </row>
        <row r="68">
          <cell r="A68" t="str">
            <v>Balance at the beginning of the year</v>
          </cell>
          <cell r="B68">
            <v>0</v>
          </cell>
          <cell r="C68">
            <v>700.19</v>
          </cell>
          <cell r="D68">
            <v>1035.8599999999999</v>
          </cell>
          <cell r="E68">
            <v>768.84199999999998</v>
          </cell>
          <cell r="F68">
            <v>1079.1179999999997</v>
          </cell>
          <cell r="G68">
            <v>0</v>
          </cell>
        </row>
        <row r="69">
          <cell r="A69" t="str">
            <v xml:space="preserve">Additions/(Repayment) during the year </v>
          </cell>
          <cell r="B69">
            <v>700.19</v>
          </cell>
          <cell r="C69">
            <v>335.66999999999985</v>
          </cell>
          <cell r="D69">
            <v>-267.01799999999992</v>
          </cell>
          <cell r="E69">
            <v>310.27599999999973</v>
          </cell>
          <cell r="F69">
            <v>-1079.1179999999997</v>
          </cell>
          <cell r="G69">
            <v>516.95999999999992</v>
          </cell>
        </row>
        <row r="70">
          <cell r="A70" t="str">
            <v>Balance at the end of the year</v>
          </cell>
          <cell r="B70">
            <v>700.19</v>
          </cell>
          <cell r="C70">
            <v>1035.8599999999999</v>
          </cell>
          <cell r="D70">
            <v>768.84199999999998</v>
          </cell>
          <cell r="E70">
            <v>1079.1179999999997</v>
          </cell>
          <cell r="F70">
            <v>0</v>
          </cell>
          <cell r="G70">
            <v>516.95999999999992</v>
          </cell>
        </row>
        <row r="71">
          <cell r="A71" t="str">
            <v>Interest Rate (%)</v>
          </cell>
          <cell r="B71">
            <v>0.18321598423285107</v>
          </cell>
          <cell r="C71">
            <v>0.11734454652803779</v>
          </cell>
          <cell r="D71">
            <v>0.10073352830550418</v>
          </cell>
          <cell r="E71">
            <v>0.11452520617329383</v>
          </cell>
          <cell r="F71">
            <v>0</v>
          </cell>
          <cell r="G71">
            <v>0</v>
          </cell>
        </row>
        <row r="72">
          <cell r="A72" t="str">
            <v>Interest Costs</v>
          </cell>
          <cell r="B72">
            <v>64.143000000000001</v>
          </cell>
          <cell r="C72">
            <v>101.858</v>
          </cell>
          <cell r="D72">
            <v>90.896999999999991</v>
          </cell>
          <cell r="E72">
            <v>105.819</v>
          </cell>
          <cell r="F72">
            <v>0</v>
          </cell>
          <cell r="G72">
            <v>0</v>
          </cell>
        </row>
        <row r="73">
          <cell r="A73" t="str">
            <v>INTEREST ON SHORT TERM DEBT</v>
          </cell>
          <cell r="B73">
            <v>64.143000000000001</v>
          </cell>
          <cell r="C73">
            <v>101.858</v>
          </cell>
          <cell r="D73">
            <v>90.896999999999991</v>
          </cell>
          <cell r="E73">
            <v>105.819</v>
          </cell>
          <cell r="F73">
            <v>0</v>
          </cell>
          <cell r="G73">
            <v>53.15</v>
          </cell>
        </row>
        <row r="75">
          <cell r="A75" t="str">
            <v>Exchange Rate Loss / (Profit)</v>
          </cell>
          <cell r="B75">
            <v>0</v>
          </cell>
          <cell r="C75">
            <v>15.677</v>
          </cell>
          <cell r="D75">
            <v>-2</v>
          </cell>
          <cell r="E75">
            <v>33.165999999999997</v>
          </cell>
          <cell r="F75">
            <v>0</v>
          </cell>
          <cell r="G75">
            <v>0</v>
          </cell>
        </row>
        <row r="77">
          <cell r="A77" t="str">
            <v>TOTAL INTEREST &amp; FINANCE CHARGES</v>
          </cell>
          <cell r="B77">
            <v>99.206000000000003</v>
          </cell>
          <cell r="C77">
            <v>151.58699999999999</v>
          </cell>
          <cell r="D77">
            <v>211.30399999999997</v>
          </cell>
          <cell r="E77">
            <v>191.2415</v>
          </cell>
          <cell r="F77">
            <v>223.31899999999999</v>
          </cell>
          <cell r="G77">
            <v>95.712000000000003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Q"/>
      <sheetName val="Figures"/>
      <sheetName val="projections"/>
      <sheetName val="Targets &amp; Cost cutting"/>
      <sheetName val="eval"/>
      <sheetName val="dayval"/>
      <sheetName val="debt"/>
      <sheetName val="dcf"/>
      <sheetName val="Oildisc"/>
      <sheetName val="assms"/>
      <sheetName val="chem"/>
      <sheetName val="r&amp;m"/>
      <sheetName val="Gas&amp;Power"/>
      <sheetName val="group e&amp;p"/>
      <sheetName val="ARCO_E&amp;P"/>
      <sheetName val="USA"/>
      <sheetName val="UK"/>
      <sheetName val="Europe"/>
      <sheetName val="RoW"/>
      <sheetName val="prodprofile"/>
      <sheetName val="lr"/>
      <sheetName val="SOP"/>
      <sheetName val="Amoco Cost savings"/>
      <sheetName val="Quarter"/>
      <sheetName val="NXp"/>
      <sheetName val="TNK-BP"/>
      <sheetName val="OLDdcf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S-4"/>
      <sheetName val="SCH-4-Others"/>
      <sheetName val="CSCH 4"/>
      <sheetName val="Sheet1"/>
      <sheetName val="Trial Mar 12"/>
      <sheetName val="PURCHASE FSF Steel"/>
      <sheetName val="PL"/>
      <sheetName val="Oct'11"/>
      <sheetName val="PURCHASE FSF Console"/>
      <sheetName val="CSCH 1"/>
      <sheetName val="DEPWITHPBODIES"/>
      <sheetName val="DEPOSIT GL"/>
      <sheetName val="Sch 17"/>
      <sheetName val="income"/>
      <sheetName val="Stores Tr Dump"/>
      <sheetName val="Stores Deduction"/>
      <sheetName val="FAMDTransfer"/>
      <sheetName val="2010-11 FINAL-Notes-K"/>
      <sheetName val="RMC Console-K"/>
      <sheetName val="RMC steel"/>
      <sheetName val="Imported RM &amp; Stores -STEEL"/>
      <sheetName val="Imported RM &amp; Stores- Console-K"/>
      <sheetName val="EXP in FC "/>
      <sheetName val="CIF Value of Imports"/>
      <sheetName val="EARNINGS IN FC"/>
      <sheetName val="auditorexp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DiGi.Com-Telecom Se"/>
      <sheetName val="BigRED-DSOM.KL"/>
      <sheetName val="New-earnie"/>
      <sheetName val="Valuations"/>
      <sheetName val="UserGuide"/>
      <sheetName val="Front Table"/>
      <sheetName val="FrontPage"/>
      <sheetName val="Output"/>
      <sheetName val="Quarterly"/>
      <sheetName val="2003 Qrterly"/>
      <sheetName val="PP&amp;E"/>
      <sheetName val="InterimsFinancials&amp;Estimates"/>
      <sheetName val="PPE &amp; Debt Annual"/>
      <sheetName val="Annual-assumptions"/>
      <sheetName val="AnnualFinancials"/>
      <sheetName val="DCF"/>
      <sheetName val="results-cover"/>
      <sheetName val="3G tables"/>
      <sheetName val="old-DCFValuation"/>
      <sheetName val="InterimsRatio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>
        <row r="2">
          <cell r="B2" t="str">
            <v>Line Item Name</v>
          </cell>
          <cell r="E2" t="str">
            <v>1H</v>
          </cell>
          <cell r="F2" t="str">
            <v>2H</v>
          </cell>
          <cell r="G2" t="str">
            <v>1H</v>
          </cell>
          <cell r="H2" t="str">
            <v>2H</v>
          </cell>
          <cell r="I2" t="str">
            <v>1H</v>
          </cell>
          <cell r="J2" t="str">
            <v>2H</v>
          </cell>
          <cell r="K2" t="str">
            <v>1H</v>
          </cell>
          <cell r="L2" t="str">
            <v>2H</v>
          </cell>
          <cell r="M2" t="str">
            <v>1H</v>
          </cell>
          <cell r="N2" t="str">
            <v>2H</v>
          </cell>
          <cell r="O2" t="str">
            <v>1H</v>
          </cell>
          <cell r="P2" t="str">
            <v>2H</v>
          </cell>
        </row>
        <row r="3">
          <cell r="E3">
            <v>1992</v>
          </cell>
          <cell r="F3">
            <v>1992</v>
          </cell>
          <cell r="G3">
            <v>1993</v>
          </cell>
          <cell r="H3">
            <v>1993</v>
          </cell>
          <cell r="I3">
            <v>1994</v>
          </cell>
          <cell r="J3">
            <v>1994</v>
          </cell>
          <cell r="K3">
            <v>1995</v>
          </cell>
          <cell r="L3">
            <v>1995</v>
          </cell>
          <cell r="M3">
            <v>1996</v>
          </cell>
          <cell r="N3">
            <v>1996</v>
          </cell>
          <cell r="O3">
            <v>1997</v>
          </cell>
          <cell r="P3">
            <v>1997</v>
          </cell>
        </row>
        <row r="5">
          <cell r="B5" t="str">
            <v>Financials</v>
          </cell>
        </row>
        <row r="6">
          <cell r="B6" t="str">
            <v>M$mil. Year end: Dec</v>
          </cell>
        </row>
        <row r="7">
          <cell r="B7" t="str">
            <v>Income Statement</v>
          </cell>
        </row>
        <row r="9">
          <cell r="B9" t="str">
            <v>Net Sales</v>
          </cell>
        </row>
        <row r="11">
          <cell r="B11" t="str">
            <v>Total Cost of Goods Sold</v>
          </cell>
        </row>
        <row r="12">
          <cell r="B12" t="str">
            <v>Cost of Goods Sold (excl. Depre)</v>
          </cell>
        </row>
        <row r="13">
          <cell r="B13" t="str">
            <v>Depreciation</v>
          </cell>
        </row>
        <row r="14">
          <cell r="B14" t="str">
            <v>Depreciation on PP&amp;E</v>
          </cell>
        </row>
        <row r="15">
          <cell r="B15" t="str">
            <v>Depreciation on Other Fixed Assets</v>
          </cell>
        </row>
        <row r="17">
          <cell r="B17" t="str">
            <v>Gross Profit</v>
          </cell>
        </row>
        <row r="18">
          <cell r="B18" t="str">
            <v>Gross Margin</v>
          </cell>
        </row>
        <row r="20">
          <cell r="B20" t="str">
            <v>Total Operating Expenses</v>
          </cell>
        </row>
        <row r="21">
          <cell r="B21" t="str">
            <v>SG&amp;A expenses</v>
          </cell>
        </row>
        <row r="22">
          <cell r="B22" t="str">
            <v>Research &amp; Development expense</v>
          </cell>
        </row>
        <row r="23">
          <cell r="B23" t="str">
            <v>Other Operating Expenses</v>
          </cell>
        </row>
        <row r="25">
          <cell r="B25" t="str">
            <v>Operating Profit (EBIT)</v>
          </cell>
        </row>
        <row r="26">
          <cell r="B26" t="str">
            <v>Operating Margin</v>
          </cell>
        </row>
        <row r="28">
          <cell r="B28" t="str">
            <v xml:space="preserve">Total Non-Operating Income (Expenses) </v>
          </cell>
        </row>
        <row r="29">
          <cell r="B29" t="str">
            <v xml:space="preserve">Interest Income </v>
          </cell>
        </row>
        <row r="30">
          <cell r="B30" t="str">
            <v>Interest Expense</v>
          </cell>
        </row>
        <row r="31">
          <cell r="B31" t="str">
            <v>Investment Income (loss)</v>
          </cell>
        </row>
        <row r="32">
          <cell r="B32" t="str">
            <v>Other Non-operating Income (expense)</v>
          </cell>
        </row>
        <row r="34">
          <cell r="B34" t="str">
            <v>Profit Before Taxes</v>
          </cell>
        </row>
        <row r="36">
          <cell r="B36" t="str">
            <v>Income Tax Expense (Gain)</v>
          </cell>
        </row>
        <row r="38">
          <cell r="B38" t="str">
            <v>Net Income Before Minority Interests</v>
          </cell>
        </row>
        <row r="40">
          <cell r="B40" t="str">
            <v>Minority interests</v>
          </cell>
        </row>
        <row r="42">
          <cell r="B42" t="str">
            <v>Net Income After Minority Interests</v>
          </cell>
        </row>
        <row r="44">
          <cell r="B44" t="str">
            <v>Dividened on Preferred Capital</v>
          </cell>
        </row>
        <row r="46">
          <cell r="B46" t="str">
            <v>Net income for Common Equity</v>
          </cell>
        </row>
        <row r="48">
          <cell r="B48" t="str">
            <v>Dividend on Common Equity</v>
          </cell>
        </row>
        <row r="50">
          <cell r="B50" t="str">
            <v>Retained Income</v>
          </cell>
        </row>
        <row r="51">
          <cell r="B51" t="str">
            <v>Dividend Payout</v>
          </cell>
        </row>
        <row r="54">
          <cell r="B54" t="str">
            <v>EPS</v>
          </cell>
        </row>
        <row r="57">
          <cell r="B57" t="str">
            <v>Balance Sheet</v>
          </cell>
        </row>
        <row r="59">
          <cell r="B59" t="str">
            <v>Cash and Cash Equivalents</v>
          </cell>
        </row>
        <row r="60">
          <cell r="B60" t="str">
            <v>Account Receivables</v>
          </cell>
        </row>
        <row r="61">
          <cell r="B61" t="str">
            <v>Inventory</v>
          </cell>
        </row>
        <row r="62">
          <cell r="B62" t="str">
            <v>Total Other Current Assets</v>
          </cell>
        </row>
        <row r="63">
          <cell r="B63" t="str">
            <v>Total Current Assets</v>
          </cell>
        </row>
        <row r="65">
          <cell r="B65" t="str">
            <v>Gross Fixed Assets</v>
          </cell>
        </row>
        <row r="66">
          <cell r="B66" t="str">
            <v>Land</v>
          </cell>
        </row>
        <row r="67">
          <cell r="B67" t="str">
            <v>Plant Property and Equipments</v>
          </cell>
        </row>
        <row r="68">
          <cell r="B68" t="str">
            <v>Other fixed Assets</v>
          </cell>
        </row>
        <row r="69">
          <cell r="B69" t="str">
            <v>Accumulated Depreciation</v>
          </cell>
        </row>
        <row r="70">
          <cell r="B70" t="str">
            <v>Plant Property and Equipments</v>
          </cell>
        </row>
        <row r="71">
          <cell r="B71" t="str">
            <v>Other fixed Assets</v>
          </cell>
        </row>
        <row r="72">
          <cell r="B72" t="str">
            <v>Construction in Progress</v>
          </cell>
        </row>
        <row r="73">
          <cell r="B73" t="str">
            <v>Acquisition/(Divestures)</v>
          </cell>
        </row>
        <row r="74">
          <cell r="B74" t="str">
            <v>Net Fixed Assets</v>
          </cell>
        </row>
        <row r="75">
          <cell r="B75" t="str">
            <v>Other Long Term Assets</v>
          </cell>
        </row>
        <row r="76">
          <cell r="B76" t="str">
            <v>Long Term Investments and Associates</v>
          </cell>
        </row>
        <row r="77">
          <cell r="B77" t="str">
            <v>Total Long Term Assets</v>
          </cell>
        </row>
        <row r="79">
          <cell r="B79" t="str">
            <v>Total Assets</v>
          </cell>
        </row>
        <row r="82">
          <cell r="B82" t="str">
            <v>ST Debt and Current Portion of LT Debt</v>
          </cell>
        </row>
        <row r="83">
          <cell r="B83" t="str">
            <v>Accounts Payable</v>
          </cell>
        </row>
        <row r="84">
          <cell r="B84" t="str">
            <v>Other Current Liabilities</v>
          </cell>
        </row>
        <row r="85">
          <cell r="B85" t="str">
            <v>Total Current Liabilities</v>
          </cell>
        </row>
        <row r="86">
          <cell r="B86" t="str">
            <v>Long Term Debt</v>
          </cell>
        </row>
        <row r="87">
          <cell r="B87" t="str">
            <v>Other Long Term Liabilities</v>
          </cell>
        </row>
        <row r="88">
          <cell r="B88" t="str">
            <v>Total Long Term Liabilities</v>
          </cell>
        </row>
        <row r="90">
          <cell r="B90" t="str">
            <v>Share Capital</v>
          </cell>
        </row>
        <row r="91">
          <cell r="B91" t="str">
            <v>Share Premium</v>
          </cell>
        </row>
        <row r="92">
          <cell r="B92" t="str">
            <v>Other Reserves</v>
          </cell>
        </row>
        <row r="93">
          <cell r="B93" t="str">
            <v>Retained Earnings</v>
          </cell>
        </row>
        <row r="94">
          <cell r="B94" t="str">
            <v>Preferred Stock</v>
          </cell>
        </row>
        <row r="95">
          <cell r="B95" t="str">
            <v>Total Equity</v>
          </cell>
        </row>
        <row r="97">
          <cell r="B97" t="str">
            <v>Total Liabilities and Equity</v>
          </cell>
        </row>
        <row r="99">
          <cell r="B99" t="str">
            <v>Check- this must be zero</v>
          </cell>
        </row>
        <row r="102">
          <cell r="B102" t="str">
            <v>Forecasts and Estimates</v>
          </cell>
        </row>
        <row r="104">
          <cell r="B104" t="str">
            <v>Net Sales</v>
          </cell>
        </row>
        <row r="105">
          <cell r="B105" t="str">
            <v>Prepaid</v>
          </cell>
        </row>
        <row r="106">
          <cell r="B106" t="str">
            <v>Postpaid</v>
          </cell>
        </row>
        <row r="107">
          <cell r="B107" t="str">
            <v>Net Sales Growth</v>
          </cell>
        </row>
        <row r="109">
          <cell r="B109" t="str">
            <v>Non depreciation COGS</v>
          </cell>
        </row>
        <row r="110">
          <cell r="B110" t="str">
            <v>Non depr COGS as % of sales</v>
          </cell>
        </row>
        <row r="113">
          <cell r="B113" t="str">
            <v>SG&amp;A expenses Forecast</v>
          </cell>
        </row>
        <row r="114">
          <cell r="B114" t="str">
            <v>SG&amp;A expenses</v>
          </cell>
        </row>
        <row r="115">
          <cell r="B115" t="str">
            <v>SG&amp;A expenses as % of Sales</v>
          </cell>
        </row>
        <row r="117">
          <cell r="B117" t="str">
            <v>R&amp;D expenses Forecast</v>
          </cell>
        </row>
        <row r="118">
          <cell r="B118" t="str">
            <v>R&amp;D expenses</v>
          </cell>
        </row>
        <row r="119">
          <cell r="B119" t="str">
            <v>R&amp;D expenses as % of Sales</v>
          </cell>
        </row>
        <row r="121">
          <cell r="B121" t="str">
            <v>Other Operating expenses Forecast</v>
          </cell>
        </row>
        <row r="122">
          <cell r="B122" t="str">
            <v>Other Operating expenses</v>
          </cell>
        </row>
        <row r="123">
          <cell r="B123" t="str">
            <v>Other Operating expenses as % of Sales</v>
          </cell>
        </row>
        <row r="125">
          <cell r="B125" t="str">
            <v>Interest Income Forecast</v>
          </cell>
        </row>
        <row r="126">
          <cell r="B126" t="str">
            <v>Interest Income</v>
          </cell>
        </row>
        <row r="127">
          <cell r="B127" t="str">
            <v>Annualized Int. Income as % of Op. Cash, ST investments</v>
          </cell>
        </row>
        <row r="129">
          <cell r="B129" t="str">
            <v>Interest Expense Forecast</v>
          </cell>
        </row>
        <row r="130">
          <cell r="B130" t="str">
            <v>Interest Expense</v>
          </cell>
        </row>
        <row r="131">
          <cell r="B131" t="str">
            <v>Annualized Int. Expense as % of Avg Total Debt</v>
          </cell>
        </row>
        <row r="133">
          <cell r="B133" t="str">
            <v>Investment Income Forecast</v>
          </cell>
        </row>
        <row r="134">
          <cell r="B134" t="str">
            <v>Total Investment Income</v>
          </cell>
        </row>
        <row r="135">
          <cell r="B135" t="str">
            <v>Investment income as % of Opening Balance</v>
          </cell>
        </row>
        <row r="137">
          <cell r="B137" t="str">
            <v>Other non operating Income (Expenses)</v>
          </cell>
        </row>
        <row r="138">
          <cell r="B138" t="str">
            <v>Other non operating Income (Expenses)</v>
          </cell>
        </row>
        <row r="139">
          <cell r="B139" t="str">
            <v>Other non operating Income (Expenses) as % of sales</v>
          </cell>
        </row>
        <row r="142">
          <cell r="B142" t="str">
            <v>Income Tax Expenses (Gain)</v>
          </cell>
        </row>
        <row r="143">
          <cell r="B143" t="str">
            <v xml:space="preserve">Income Tax Expense (Gain)  </v>
          </cell>
        </row>
        <row r="144">
          <cell r="B144" t="str">
            <v>Income Tax Expense (Gain) as % of Profit before tax</v>
          </cell>
        </row>
        <row r="146">
          <cell r="B146" t="str">
            <v>Minority interest</v>
          </cell>
        </row>
        <row r="147">
          <cell r="B147" t="str">
            <v>Preferred Dividends</v>
          </cell>
        </row>
        <row r="148">
          <cell r="B148" t="str">
            <v>Dividends on Common Equity</v>
          </cell>
        </row>
        <row r="149">
          <cell r="B149" t="str">
            <v>Dividend Payout</v>
          </cell>
        </row>
        <row r="152">
          <cell r="B152" t="str">
            <v>Non-Cash Working Capital Forecast</v>
          </cell>
        </row>
        <row r="154">
          <cell r="B154" t="str">
            <v>Non-Cash Working Capital</v>
          </cell>
        </row>
        <row r="155">
          <cell r="B155" t="str">
            <v>Annualized Sales/Non-Cash Working Capital</v>
          </cell>
        </row>
        <row r="157">
          <cell r="B157" t="str">
            <v>Input for working capital is done below</v>
          </cell>
        </row>
        <row r="159">
          <cell r="B159" t="str">
            <v>Accounts Receivables Forecast</v>
          </cell>
        </row>
        <row r="160">
          <cell r="B160" t="str">
            <v>Accounts Receivables</v>
          </cell>
        </row>
        <row r="161">
          <cell r="B161" t="str">
            <v>Accounts Receivables days</v>
          </cell>
        </row>
        <row r="163">
          <cell r="B163" t="str">
            <v>Inventory Forecast</v>
          </cell>
        </row>
        <row r="164">
          <cell r="B164" t="str">
            <v>Inventory</v>
          </cell>
        </row>
        <row r="165">
          <cell r="B165" t="str">
            <v>Inventory days</v>
          </cell>
        </row>
        <row r="167">
          <cell r="B167" t="str">
            <v>Other Current Assets Forecast</v>
          </cell>
        </row>
        <row r="168">
          <cell r="B168" t="str">
            <v>Other Current Assets</v>
          </cell>
        </row>
        <row r="169">
          <cell r="B169" t="str">
            <v>Other Current Assets turns</v>
          </cell>
        </row>
        <row r="171">
          <cell r="B171" t="str">
            <v>Accounts Payables Forecast</v>
          </cell>
        </row>
        <row r="172">
          <cell r="B172" t="str">
            <v>Accounts Payables</v>
          </cell>
        </row>
        <row r="173">
          <cell r="B173" t="str">
            <v>As % of sales</v>
          </cell>
        </row>
        <row r="175">
          <cell r="B175" t="str">
            <v>Other Current Liabilities Forecast</v>
          </cell>
        </row>
        <row r="176">
          <cell r="B176" t="str">
            <v>Other Current Liabilities</v>
          </cell>
        </row>
        <row r="177">
          <cell r="B177" t="str">
            <v>Other Current Liabilities turns</v>
          </cell>
        </row>
        <row r="179">
          <cell r="B179" t="str">
            <v>Fixed Assets Forecast</v>
          </cell>
        </row>
        <row r="181">
          <cell r="B181" t="str">
            <v>Land</v>
          </cell>
        </row>
        <row r="182">
          <cell r="B182" t="str">
            <v>Closing Balance</v>
          </cell>
        </row>
        <row r="183">
          <cell r="B183" t="str">
            <v>Net Addition (net of sales)</v>
          </cell>
        </row>
        <row r="185">
          <cell r="B185" t="str">
            <v>PP&amp;E</v>
          </cell>
        </row>
        <row r="186">
          <cell r="B186" t="str">
            <v>Gross PP&amp;E (closing balance)</v>
          </cell>
        </row>
        <row r="187">
          <cell r="B187" t="str">
            <v>Gross PP&amp;E as % of Annualized sales</v>
          </cell>
        </row>
        <row r="188">
          <cell r="B188" t="str">
            <v>Change in Gross Fixed assets (net of disposals)</v>
          </cell>
        </row>
        <row r="189">
          <cell r="B189" t="str">
            <v>Depreciation on PP&amp;E</v>
          </cell>
        </row>
        <row r="190">
          <cell r="B190" t="str">
            <v>Depreciation for the Quarter</v>
          </cell>
        </row>
        <row r="191">
          <cell r="B191" t="str">
            <v>Annualized depreciation as % of Op Gross PP&amp;E</v>
          </cell>
        </row>
        <row r="192">
          <cell r="B192" t="str">
            <v>Implied Average life of Plants  (years)</v>
          </cell>
        </row>
        <row r="193">
          <cell r="B193" t="str">
            <v>Accumulated Depreciation</v>
          </cell>
        </row>
        <row r="194">
          <cell r="B194" t="str">
            <v>Net PP&amp;E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Inputs"/>
      <sheetName val="Title"/>
      <sheetName val="TOC"/>
      <sheetName val="ExecutiveSummary1"/>
      <sheetName val="ExecutiveSummary2"/>
      <sheetName val="FinancialStatements1"/>
      <sheetName val="FinancialStatements2"/>
      <sheetName val="FinancialStatements3"/>
      <sheetName val="OperatingSegments1"/>
      <sheetName val="WSSDStatements1"/>
      <sheetName val="WSSDStatements2"/>
      <sheetName val="WSSDStatements3"/>
      <sheetName val="TSDStatements1"/>
      <sheetName val="OPDStatements1"/>
      <sheetName val="HWCActual"/>
      <sheetName val="Sheet2"/>
      <sheetName val="HWCBudget"/>
      <sheetName val="HWCForecast"/>
      <sheetName val="HWCConsol"/>
      <sheetName val="HWCRollingForecast"/>
      <sheetName val="OSIActual"/>
      <sheetName val="OSIBudget"/>
      <sheetName val="OSIForecast"/>
      <sheetName val="OSIConsol"/>
      <sheetName val="OSIRollingForecast"/>
      <sheetName val="SoonerActual"/>
      <sheetName val="SoonerBudget"/>
      <sheetName val="SoonerForecast"/>
      <sheetName val="SoonerConsol"/>
      <sheetName val="SoonerRollingForecast"/>
      <sheetName val="PTIActual"/>
      <sheetName val="PTIBudget"/>
      <sheetName val="PTIForecast"/>
      <sheetName val="PTIConsol"/>
      <sheetName val="PTIRollingForecast"/>
      <sheetName val="CorpActual"/>
      <sheetName val="CorpBudget"/>
      <sheetName val="CorpForecast"/>
      <sheetName val="CorpConsol"/>
      <sheetName val="CorpRollingForecast"/>
      <sheetName val="OSIIActual"/>
      <sheetName val="OSIIBudget"/>
      <sheetName val="OSIIForecast"/>
      <sheetName val="OSIIConsol"/>
      <sheetName val="OSIIRollingForecast"/>
      <sheetName val="HeadcountBackup"/>
      <sheetName val="Sheet1"/>
      <sheetName val="TrendAnalysis"/>
      <sheetName val="ExecutiveSummary2Qtr"/>
      <sheetName val="FinancialStatements2Qtr"/>
      <sheetName val="Sheet3"/>
      <sheetName val="ConsolBudget2001"/>
      <sheetName val="OtherData1"/>
      <sheetName val="OtherData2"/>
    </sheetNames>
    <sheetDataSet>
      <sheetData sheetId="0" refreshError="1">
        <row r="1">
          <cell r="D1">
            <v>36950</v>
          </cell>
        </row>
        <row r="2">
          <cell r="D2">
            <v>36585</v>
          </cell>
        </row>
        <row r="7">
          <cell r="D7">
            <v>36922</v>
          </cell>
        </row>
        <row r="8">
          <cell r="D8" t="str">
            <v>Q12001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TAB1"/>
      <sheetName val="HEADING"/>
      <sheetName val="INDEX"/>
      <sheetName val="TAB2"/>
      <sheetName val="TAB 3-4"/>
      <sheetName val="TAB-5-6-7"/>
      <sheetName val="TAB6"/>
      <sheetName val="tab9"/>
      <sheetName val="TAB 12"/>
      <sheetName val="IMPT13"/>
      <sheetName val="IMPT14"/>
      <sheetName val="IMPT15-16"/>
      <sheetName val="IMP17-18-19"/>
      <sheetName val="IMP 20"/>
      <sheetName val="IMP 21-22-23"/>
      <sheetName val="IMP24"/>
    </sheetNames>
    <sheetDataSet>
      <sheetData sheetId="0" refreshError="1">
        <row r="7">
          <cell r="A7" t="str">
            <v>APR/MAR</v>
          </cell>
          <cell r="B7" t="str">
            <v>ALL CHAPTERS</v>
          </cell>
          <cell r="D7" t="str">
            <v>CHAPTERS 50-63</v>
          </cell>
          <cell r="F7" t="str">
            <v xml:space="preserve"> </v>
          </cell>
          <cell r="G7" t="str">
            <v xml:space="preserve"> </v>
          </cell>
          <cell r="H7" t="str">
            <v>TEXTILE EXPORTS</v>
          </cell>
        </row>
        <row r="8">
          <cell r="B8" t="str">
            <v>Mn.Rs</v>
          </cell>
          <cell r="C8" t="str">
            <v>Mn.US $</v>
          </cell>
          <cell r="D8" t="str">
            <v>Mn.Rs</v>
          </cell>
          <cell r="E8" t="str">
            <v>Mn.US $</v>
          </cell>
          <cell r="F8" t="str">
            <v>Mn.Rs</v>
          </cell>
          <cell r="G8" t="str">
            <v>Mn.US $</v>
          </cell>
          <cell r="H8" t="str">
            <v>(%age)</v>
          </cell>
        </row>
        <row r="11">
          <cell r="A11" t="str">
            <v>2001-2002</v>
          </cell>
          <cell r="B11">
            <v>2090138.8</v>
          </cell>
          <cell r="C11">
            <v>43882.821750997267</v>
          </cell>
          <cell r="D11">
            <v>493769.75</v>
          </cell>
          <cell r="E11">
            <v>10366.780390510183</v>
          </cell>
          <cell r="F11">
            <v>151229.97</v>
          </cell>
          <cell r="G11">
            <v>3175.099097207642</v>
          </cell>
          <cell r="H11">
            <v>30.627629578361166</v>
          </cell>
        </row>
        <row r="12">
          <cell r="A12" t="str">
            <v>2002-2003</v>
          </cell>
          <cell r="B12">
            <v>2551372.77</v>
          </cell>
          <cell r="C12">
            <v>52867.235184417739</v>
          </cell>
          <cell r="D12">
            <v>573840.21</v>
          </cell>
          <cell r="E12">
            <v>11890.596974720265</v>
          </cell>
          <cell r="F12">
            <v>168275.62</v>
          </cell>
          <cell r="G12">
            <v>3486.8549523414836</v>
          </cell>
          <cell r="H12">
            <v>29.324473445316769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Summary"/>
      <sheetName val="Comps"/>
      <sheetName val="Corus Model Qtly Based"/>
      <sheetName val="Financial Statements"/>
      <sheetName val="Notes"/>
      <sheetName val="NPV"/>
      <sheetName val="CS.L-Data"/>
      <sheetName val="Half-Years"/>
      <sheetName val="Flows after Restructuring"/>
      <sheetName val="Chart Data"/>
      <sheetName val="Working Cap"/>
      <sheetName val="Sheet2"/>
      <sheetName val="Debt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U R Bhat"/>
      <sheetName val="Perf-Cmdy"/>
      <sheetName val="Perf_Intl_Indices"/>
      <sheetName val="Perf-Sectoral"/>
      <sheetName val="Perf_Others_2"/>
      <sheetName val="Perf_others"/>
      <sheetName val="Perf-B&amp;K"/>
      <sheetName val="Mkt_cap"/>
      <sheetName val="Pharma"/>
      <sheetName val="Perf-BSE 200"/>
      <sheetName val="BSE 200"/>
      <sheetName val="B&amp;K"/>
      <sheetName val="Others"/>
      <sheetName val="Others_2"/>
      <sheetName val="Index"/>
      <sheetName val="EMTK"/>
      <sheetName val="EMTK(USD)"/>
      <sheetName val="cmdy"/>
      <sheetName val="Date"/>
      <sheetName val="Sector_Indices"/>
      <sheetName val="Calender_Trading"/>
      <sheetName val="Price_data_B&amp;K"/>
      <sheetName val="Software Price"/>
      <sheetName val="Companies Name"/>
      <sheetName val="Data Check"/>
      <sheetName val="Perf-Bs&amp;K"/>
      <sheetName val="Perf-Bse&amp;K"/>
      <sheetName val="Perf-Bse2&amp;K"/>
      <sheetName val="Perf-Bse20&amp;K"/>
      <sheetName val="Perf-Bse200&amp;K"/>
      <sheetName val="Perf-Bse200K"/>
      <sheetName val="Perf-Bse200"/>
      <sheetName val="Qrtrly"/>
      <sheetName val="Summary"/>
      <sheetName val="Forcas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>
        <row r="2">
          <cell r="A2" t="str">
            <v>Date</v>
          </cell>
        </row>
        <row r="3">
          <cell r="A3">
            <v>34327</v>
          </cell>
        </row>
        <row r="4">
          <cell r="A4">
            <v>34330</v>
          </cell>
        </row>
        <row r="5">
          <cell r="A5">
            <v>34337</v>
          </cell>
        </row>
        <row r="6">
          <cell r="A6">
            <v>34338</v>
          </cell>
        </row>
        <row r="7">
          <cell r="A7">
            <v>34339</v>
          </cell>
        </row>
        <row r="8">
          <cell r="A8">
            <v>34340</v>
          </cell>
        </row>
        <row r="9">
          <cell r="A9">
            <v>34341</v>
          </cell>
        </row>
        <row r="10">
          <cell r="A10">
            <v>34344</v>
          </cell>
        </row>
        <row r="11">
          <cell r="A11">
            <v>34345</v>
          </cell>
        </row>
        <row r="12">
          <cell r="A12">
            <v>34346</v>
          </cell>
        </row>
        <row r="13">
          <cell r="A13">
            <v>34347</v>
          </cell>
        </row>
        <row r="14">
          <cell r="A14">
            <v>34348</v>
          </cell>
        </row>
        <row r="15">
          <cell r="A15">
            <v>34351</v>
          </cell>
        </row>
        <row r="16">
          <cell r="A16">
            <v>34352</v>
          </cell>
        </row>
        <row r="17">
          <cell r="A17">
            <v>34353</v>
          </cell>
        </row>
        <row r="18">
          <cell r="A18">
            <v>34354</v>
          </cell>
        </row>
        <row r="19">
          <cell r="A19">
            <v>34358</v>
          </cell>
        </row>
        <row r="20">
          <cell r="A20">
            <v>34359</v>
          </cell>
        </row>
        <row r="21">
          <cell r="A21">
            <v>34361</v>
          </cell>
        </row>
        <row r="22">
          <cell r="A22">
            <v>34362</v>
          </cell>
        </row>
        <row r="23">
          <cell r="A23">
            <v>34365</v>
          </cell>
        </row>
        <row r="24">
          <cell r="A24">
            <v>34366</v>
          </cell>
        </row>
        <row r="25">
          <cell r="A25">
            <v>34367</v>
          </cell>
        </row>
        <row r="26">
          <cell r="A26">
            <v>34368</v>
          </cell>
        </row>
        <row r="27">
          <cell r="A27">
            <v>34369</v>
          </cell>
        </row>
        <row r="28">
          <cell r="A28">
            <v>34372</v>
          </cell>
        </row>
        <row r="29">
          <cell r="A29">
            <v>34373</v>
          </cell>
        </row>
        <row r="30">
          <cell r="A30">
            <v>34374</v>
          </cell>
        </row>
        <row r="31">
          <cell r="A31">
            <v>34375</v>
          </cell>
        </row>
        <row r="32">
          <cell r="A32">
            <v>34376</v>
          </cell>
        </row>
        <row r="33">
          <cell r="A33">
            <v>34379</v>
          </cell>
        </row>
        <row r="34">
          <cell r="A34">
            <v>34380</v>
          </cell>
        </row>
        <row r="35">
          <cell r="A35">
            <v>34381</v>
          </cell>
        </row>
        <row r="36">
          <cell r="A36">
            <v>34382</v>
          </cell>
        </row>
        <row r="37">
          <cell r="A37">
            <v>34383</v>
          </cell>
        </row>
        <row r="38">
          <cell r="A38">
            <v>34386</v>
          </cell>
        </row>
        <row r="39">
          <cell r="A39">
            <v>34387</v>
          </cell>
        </row>
        <row r="40">
          <cell r="A40">
            <v>34388</v>
          </cell>
        </row>
        <row r="41">
          <cell r="A41">
            <v>34389</v>
          </cell>
        </row>
        <row r="42">
          <cell r="A42">
            <v>34390</v>
          </cell>
        </row>
        <row r="43">
          <cell r="A43">
            <v>34392</v>
          </cell>
        </row>
        <row r="44">
          <cell r="A44">
            <v>34393</v>
          </cell>
        </row>
        <row r="45">
          <cell r="A45">
            <v>34394</v>
          </cell>
        </row>
        <row r="46">
          <cell r="A46">
            <v>34395</v>
          </cell>
        </row>
        <row r="47">
          <cell r="A47">
            <v>34396</v>
          </cell>
        </row>
        <row r="48">
          <cell r="A48">
            <v>34397</v>
          </cell>
        </row>
        <row r="49">
          <cell r="A49">
            <v>34400</v>
          </cell>
        </row>
        <row r="50">
          <cell r="A50">
            <v>34401</v>
          </cell>
        </row>
        <row r="51">
          <cell r="A51">
            <v>34402</v>
          </cell>
        </row>
        <row r="52">
          <cell r="A52">
            <v>34403</v>
          </cell>
        </row>
        <row r="53">
          <cell r="A53">
            <v>34404</v>
          </cell>
        </row>
        <row r="54">
          <cell r="A54">
            <v>34408</v>
          </cell>
        </row>
        <row r="55">
          <cell r="A55">
            <v>34409</v>
          </cell>
        </row>
        <row r="56">
          <cell r="A56">
            <v>34410</v>
          </cell>
        </row>
        <row r="57">
          <cell r="A57">
            <v>34411</v>
          </cell>
        </row>
        <row r="58">
          <cell r="A58">
            <v>34414</v>
          </cell>
        </row>
        <row r="59">
          <cell r="A59">
            <v>34415</v>
          </cell>
        </row>
        <row r="60">
          <cell r="A60">
            <v>34416</v>
          </cell>
        </row>
        <row r="61">
          <cell r="A61">
            <v>34417</v>
          </cell>
        </row>
        <row r="62">
          <cell r="A62">
            <v>34418</v>
          </cell>
        </row>
        <row r="63">
          <cell r="A63">
            <v>34421</v>
          </cell>
        </row>
        <row r="64">
          <cell r="A64">
            <v>34422</v>
          </cell>
        </row>
        <row r="65">
          <cell r="A65">
            <v>34423</v>
          </cell>
        </row>
        <row r="66">
          <cell r="A66">
            <v>34424</v>
          </cell>
        </row>
        <row r="67">
          <cell r="A67">
            <v>34428</v>
          </cell>
        </row>
        <row r="68">
          <cell r="A68">
            <v>34429</v>
          </cell>
        </row>
        <row r="69">
          <cell r="A69">
            <v>34430</v>
          </cell>
        </row>
        <row r="70">
          <cell r="A70">
            <v>34431</v>
          </cell>
        </row>
        <row r="71">
          <cell r="A71">
            <v>34432</v>
          </cell>
        </row>
        <row r="72">
          <cell r="A72">
            <v>34435</v>
          </cell>
        </row>
        <row r="73">
          <cell r="A73">
            <v>34436</v>
          </cell>
        </row>
        <row r="74">
          <cell r="A74">
            <v>34437</v>
          </cell>
        </row>
        <row r="75">
          <cell r="A75">
            <v>34439</v>
          </cell>
        </row>
        <row r="76">
          <cell r="A76">
            <v>34442</v>
          </cell>
        </row>
        <row r="77">
          <cell r="A77">
            <v>34443</v>
          </cell>
        </row>
        <row r="78">
          <cell r="A78">
            <v>34444</v>
          </cell>
        </row>
        <row r="79">
          <cell r="A79">
            <v>34445</v>
          </cell>
        </row>
        <row r="80">
          <cell r="A80">
            <v>34446</v>
          </cell>
        </row>
        <row r="81">
          <cell r="A81">
            <v>34449</v>
          </cell>
        </row>
        <row r="82">
          <cell r="A82">
            <v>34450</v>
          </cell>
        </row>
        <row r="83">
          <cell r="A83">
            <v>34451</v>
          </cell>
        </row>
        <row r="84">
          <cell r="A84">
            <v>34452</v>
          </cell>
        </row>
        <row r="85">
          <cell r="A85">
            <v>34453</v>
          </cell>
        </row>
        <row r="86">
          <cell r="A86">
            <v>34456</v>
          </cell>
        </row>
        <row r="87">
          <cell r="A87">
            <v>34457</v>
          </cell>
        </row>
        <row r="88">
          <cell r="A88">
            <v>34458</v>
          </cell>
        </row>
        <row r="89">
          <cell r="A89">
            <v>34459</v>
          </cell>
        </row>
        <row r="90">
          <cell r="A90">
            <v>34460</v>
          </cell>
        </row>
        <row r="91">
          <cell r="A91">
            <v>34463</v>
          </cell>
        </row>
        <row r="92">
          <cell r="A92">
            <v>34464</v>
          </cell>
        </row>
        <row r="93">
          <cell r="A93">
            <v>34465</v>
          </cell>
        </row>
        <row r="94">
          <cell r="A94">
            <v>34466</v>
          </cell>
        </row>
        <row r="95">
          <cell r="A95">
            <v>34467</v>
          </cell>
        </row>
        <row r="96">
          <cell r="A96">
            <v>34470</v>
          </cell>
        </row>
        <row r="97">
          <cell r="A97">
            <v>34471</v>
          </cell>
        </row>
        <row r="98">
          <cell r="A98">
            <v>34472</v>
          </cell>
        </row>
        <row r="99">
          <cell r="A99">
            <v>34473</v>
          </cell>
        </row>
        <row r="100">
          <cell r="A100">
            <v>34474</v>
          </cell>
        </row>
        <row r="101">
          <cell r="A101">
            <v>34477</v>
          </cell>
        </row>
        <row r="102">
          <cell r="A102">
            <v>34478</v>
          </cell>
        </row>
        <row r="103">
          <cell r="A103">
            <v>34479</v>
          </cell>
        </row>
        <row r="104">
          <cell r="A104">
            <v>34480</v>
          </cell>
        </row>
        <row r="105">
          <cell r="A105">
            <v>34481</v>
          </cell>
        </row>
        <row r="106">
          <cell r="A106">
            <v>34484</v>
          </cell>
        </row>
        <row r="107">
          <cell r="A107">
            <v>34485</v>
          </cell>
        </row>
        <row r="108">
          <cell r="A108">
            <v>34486</v>
          </cell>
        </row>
        <row r="109">
          <cell r="A109">
            <v>34487</v>
          </cell>
        </row>
        <row r="110">
          <cell r="A110">
            <v>34488</v>
          </cell>
        </row>
        <row r="111">
          <cell r="A111">
            <v>34491</v>
          </cell>
        </row>
        <row r="112">
          <cell r="A112">
            <v>34492</v>
          </cell>
        </row>
        <row r="113">
          <cell r="A113">
            <v>34493</v>
          </cell>
        </row>
        <row r="114">
          <cell r="A114">
            <v>34494</v>
          </cell>
        </row>
        <row r="115">
          <cell r="A115">
            <v>34495</v>
          </cell>
        </row>
        <row r="116">
          <cell r="A116">
            <v>34498</v>
          </cell>
        </row>
        <row r="117">
          <cell r="A117">
            <v>34499</v>
          </cell>
        </row>
        <row r="118">
          <cell r="A118">
            <v>34500</v>
          </cell>
        </row>
        <row r="119">
          <cell r="A119">
            <v>34501</v>
          </cell>
        </row>
        <row r="120">
          <cell r="A120">
            <v>34502</v>
          </cell>
        </row>
        <row r="121">
          <cell r="A121">
            <v>34505</v>
          </cell>
        </row>
        <row r="122">
          <cell r="A122">
            <v>34506</v>
          </cell>
        </row>
        <row r="123">
          <cell r="A123">
            <v>34507</v>
          </cell>
        </row>
        <row r="124">
          <cell r="A124">
            <v>34508</v>
          </cell>
        </row>
        <row r="125">
          <cell r="A125">
            <v>34509</v>
          </cell>
        </row>
        <row r="126">
          <cell r="A126">
            <v>34512</v>
          </cell>
        </row>
        <row r="127">
          <cell r="A127">
            <v>34513</v>
          </cell>
        </row>
        <row r="128">
          <cell r="A128">
            <v>34514</v>
          </cell>
        </row>
        <row r="129">
          <cell r="A129">
            <v>34515</v>
          </cell>
        </row>
        <row r="130">
          <cell r="A130">
            <v>34516</v>
          </cell>
        </row>
        <row r="131">
          <cell r="A131">
            <v>34519</v>
          </cell>
        </row>
        <row r="132">
          <cell r="A132">
            <v>34520</v>
          </cell>
        </row>
        <row r="133">
          <cell r="A133">
            <v>34521</v>
          </cell>
        </row>
        <row r="134">
          <cell r="A134">
            <v>34522</v>
          </cell>
        </row>
        <row r="135">
          <cell r="A135">
            <v>34523</v>
          </cell>
        </row>
        <row r="136">
          <cell r="A136">
            <v>34526</v>
          </cell>
        </row>
        <row r="137">
          <cell r="A137">
            <v>34527</v>
          </cell>
        </row>
        <row r="138">
          <cell r="A138">
            <v>34528</v>
          </cell>
        </row>
        <row r="139">
          <cell r="A139">
            <v>34529</v>
          </cell>
        </row>
        <row r="140">
          <cell r="A140">
            <v>34530</v>
          </cell>
        </row>
        <row r="141">
          <cell r="A141">
            <v>34533</v>
          </cell>
        </row>
        <row r="142">
          <cell r="A142">
            <v>34534</v>
          </cell>
        </row>
        <row r="143">
          <cell r="A143">
            <v>34535</v>
          </cell>
        </row>
        <row r="144">
          <cell r="A144">
            <v>34536</v>
          </cell>
        </row>
        <row r="145">
          <cell r="A145">
            <v>34537</v>
          </cell>
        </row>
        <row r="146">
          <cell r="A146">
            <v>34540</v>
          </cell>
        </row>
        <row r="147">
          <cell r="A147">
            <v>34541</v>
          </cell>
        </row>
        <row r="148">
          <cell r="A148">
            <v>34542</v>
          </cell>
        </row>
        <row r="149">
          <cell r="A149">
            <v>34543</v>
          </cell>
        </row>
        <row r="150">
          <cell r="A150">
            <v>34544</v>
          </cell>
        </row>
        <row r="151">
          <cell r="A151">
            <v>34547</v>
          </cell>
        </row>
        <row r="152">
          <cell r="A152">
            <v>34548</v>
          </cell>
        </row>
        <row r="153">
          <cell r="A153">
            <v>34549</v>
          </cell>
        </row>
        <row r="154">
          <cell r="A154">
            <v>34550</v>
          </cell>
        </row>
        <row r="155">
          <cell r="A155">
            <v>34551</v>
          </cell>
        </row>
        <row r="156">
          <cell r="A156">
            <v>34554</v>
          </cell>
        </row>
        <row r="157">
          <cell r="A157">
            <v>34555</v>
          </cell>
        </row>
        <row r="158">
          <cell r="A158">
            <v>34556</v>
          </cell>
        </row>
        <row r="159">
          <cell r="A159">
            <v>34557</v>
          </cell>
        </row>
        <row r="160">
          <cell r="A160">
            <v>34558</v>
          </cell>
        </row>
        <row r="161">
          <cell r="A161">
            <v>34562</v>
          </cell>
        </row>
        <row r="162">
          <cell r="A162">
            <v>34563</v>
          </cell>
        </row>
        <row r="163">
          <cell r="A163">
            <v>34564</v>
          </cell>
        </row>
        <row r="164">
          <cell r="A164">
            <v>34565</v>
          </cell>
        </row>
        <row r="165">
          <cell r="A165">
            <v>34570</v>
          </cell>
        </row>
        <row r="166">
          <cell r="A166">
            <v>34571</v>
          </cell>
        </row>
        <row r="167">
          <cell r="A167">
            <v>34575</v>
          </cell>
        </row>
        <row r="168">
          <cell r="A168">
            <v>34577</v>
          </cell>
        </row>
        <row r="169">
          <cell r="A169">
            <v>34578</v>
          </cell>
        </row>
        <row r="170">
          <cell r="A170">
            <v>34579</v>
          </cell>
        </row>
        <row r="171">
          <cell r="A171">
            <v>34582</v>
          </cell>
        </row>
        <row r="172">
          <cell r="A172">
            <v>34583</v>
          </cell>
        </row>
        <row r="173">
          <cell r="A173">
            <v>34584</v>
          </cell>
        </row>
        <row r="174">
          <cell r="A174">
            <v>34585</v>
          </cell>
        </row>
        <row r="175">
          <cell r="A175">
            <v>34586</v>
          </cell>
        </row>
        <row r="176">
          <cell r="A176">
            <v>34589</v>
          </cell>
        </row>
        <row r="177">
          <cell r="A177">
            <v>34590</v>
          </cell>
        </row>
        <row r="178">
          <cell r="A178">
            <v>34591</v>
          </cell>
        </row>
        <row r="179">
          <cell r="A179">
            <v>34592</v>
          </cell>
        </row>
        <row r="180">
          <cell r="A180">
            <v>34593</v>
          </cell>
        </row>
        <row r="181">
          <cell r="A181">
            <v>34596</v>
          </cell>
        </row>
        <row r="182">
          <cell r="A182">
            <v>34597</v>
          </cell>
        </row>
        <row r="183">
          <cell r="A183">
            <v>34598</v>
          </cell>
        </row>
        <row r="184">
          <cell r="A184">
            <v>34599</v>
          </cell>
        </row>
        <row r="185">
          <cell r="A185">
            <v>34600</v>
          </cell>
        </row>
        <row r="186">
          <cell r="A186">
            <v>34603</v>
          </cell>
        </row>
        <row r="187">
          <cell r="A187">
            <v>34604</v>
          </cell>
        </row>
        <row r="188">
          <cell r="A188">
            <v>34605</v>
          </cell>
        </row>
        <row r="189">
          <cell r="A189">
            <v>34606</v>
          </cell>
        </row>
        <row r="190">
          <cell r="A190">
            <v>34607</v>
          </cell>
        </row>
        <row r="191">
          <cell r="A191">
            <v>34610</v>
          </cell>
        </row>
        <row r="192">
          <cell r="A192">
            <v>34611</v>
          </cell>
        </row>
        <row r="193">
          <cell r="A193">
            <v>34612</v>
          </cell>
        </row>
        <row r="194">
          <cell r="A194">
            <v>34613</v>
          </cell>
        </row>
        <row r="195">
          <cell r="A195">
            <v>34614</v>
          </cell>
        </row>
        <row r="196">
          <cell r="A196">
            <v>34617</v>
          </cell>
        </row>
        <row r="197">
          <cell r="A197">
            <v>34618</v>
          </cell>
        </row>
        <row r="198">
          <cell r="A198">
            <v>34619</v>
          </cell>
        </row>
        <row r="199">
          <cell r="A199">
            <v>34620</v>
          </cell>
        </row>
        <row r="200">
          <cell r="A200">
            <v>34621</v>
          </cell>
        </row>
        <row r="201">
          <cell r="A201">
            <v>34624</v>
          </cell>
        </row>
        <row r="202">
          <cell r="A202">
            <v>34625</v>
          </cell>
        </row>
        <row r="203">
          <cell r="A203">
            <v>34626</v>
          </cell>
        </row>
        <row r="204">
          <cell r="A204">
            <v>34627</v>
          </cell>
        </row>
        <row r="205">
          <cell r="A205">
            <v>34628</v>
          </cell>
        </row>
        <row r="206">
          <cell r="A206">
            <v>34631</v>
          </cell>
        </row>
        <row r="207">
          <cell r="A207">
            <v>34632</v>
          </cell>
        </row>
        <row r="208">
          <cell r="A208">
            <v>34633</v>
          </cell>
        </row>
        <row r="209">
          <cell r="A209">
            <v>34634</v>
          </cell>
        </row>
        <row r="210">
          <cell r="A210">
            <v>34635</v>
          </cell>
        </row>
        <row r="211">
          <cell r="A211">
            <v>34638</v>
          </cell>
        </row>
        <row r="212">
          <cell r="A212">
            <v>34641</v>
          </cell>
        </row>
        <row r="213">
          <cell r="A213">
            <v>34645</v>
          </cell>
        </row>
        <row r="214">
          <cell r="A214">
            <v>34646</v>
          </cell>
        </row>
        <row r="215">
          <cell r="A215">
            <v>34647</v>
          </cell>
        </row>
        <row r="216">
          <cell r="A216">
            <v>34648</v>
          </cell>
        </row>
        <row r="217">
          <cell r="A217">
            <v>34649</v>
          </cell>
        </row>
        <row r="218">
          <cell r="A218">
            <v>34652</v>
          </cell>
        </row>
        <row r="219">
          <cell r="A219">
            <v>34653</v>
          </cell>
        </row>
        <row r="220">
          <cell r="A220">
            <v>34654</v>
          </cell>
        </row>
        <row r="221">
          <cell r="A221">
            <v>34655</v>
          </cell>
        </row>
        <row r="222">
          <cell r="A222">
            <v>34659</v>
          </cell>
        </row>
        <row r="223">
          <cell r="A223">
            <v>34660</v>
          </cell>
        </row>
        <row r="224">
          <cell r="A224">
            <v>34661</v>
          </cell>
        </row>
        <row r="225">
          <cell r="A225">
            <v>34662</v>
          </cell>
        </row>
        <row r="226">
          <cell r="A226">
            <v>34663</v>
          </cell>
        </row>
        <row r="227">
          <cell r="A227">
            <v>34667</v>
          </cell>
        </row>
        <row r="228">
          <cell r="A228">
            <v>34668</v>
          </cell>
        </row>
        <row r="229">
          <cell r="A229">
            <v>34669</v>
          </cell>
        </row>
        <row r="230">
          <cell r="A230">
            <v>34670</v>
          </cell>
        </row>
        <row r="231">
          <cell r="A231">
            <v>34673</v>
          </cell>
        </row>
        <row r="232">
          <cell r="A232">
            <v>34674</v>
          </cell>
        </row>
        <row r="233">
          <cell r="A233">
            <v>34675</v>
          </cell>
        </row>
        <row r="234">
          <cell r="A234">
            <v>34676</v>
          </cell>
        </row>
        <row r="235">
          <cell r="A235">
            <v>34677</v>
          </cell>
        </row>
        <row r="236">
          <cell r="A236">
            <v>34680</v>
          </cell>
        </row>
        <row r="237">
          <cell r="A237">
            <v>34681</v>
          </cell>
        </row>
        <row r="238">
          <cell r="A238">
            <v>34682</v>
          </cell>
        </row>
        <row r="239">
          <cell r="A239">
            <v>34683</v>
          </cell>
        </row>
        <row r="240">
          <cell r="A240">
            <v>34684</v>
          </cell>
        </row>
        <row r="241">
          <cell r="A241">
            <v>34687</v>
          </cell>
        </row>
        <row r="242">
          <cell r="A242">
            <v>34688</v>
          </cell>
        </row>
        <row r="243">
          <cell r="A243">
            <v>34689</v>
          </cell>
        </row>
        <row r="244">
          <cell r="A244">
            <v>34690</v>
          </cell>
        </row>
        <row r="245">
          <cell r="A245">
            <v>34691</v>
          </cell>
        </row>
        <row r="246">
          <cell r="A246">
            <v>34701</v>
          </cell>
        </row>
        <row r="247">
          <cell r="A247">
            <v>34702</v>
          </cell>
        </row>
        <row r="248">
          <cell r="A248">
            <v>34703</v>
          </cell>
        </row>
        <row r="249">
          <cell r="A249">
            <v>34704</v>
          </cell>
        </row>
        <row r="250">
          <cell r="A250">
            <v>34705</v>
          </cell>
        </row>
        <row r="251">
          <cell r="A251">
            <v>34708</v>
          </cell>
        </row>
        <row r="252">
          <cell r="A252">
            <v>34709</v>
          </cell>
        </row>
        <row r="253">
          <cell r="A253">
            <v>34710</v>
          </cell>
        </row>
        <row r="254">
          <cell r="A254">
            <v>34711</v>
          </cell>
        </row>
        <row r="255">
          <cell r="A255">
            <v>34712</v>
          </cell>
        </row>
        <row r="256">
          <cell r="A256">
            <v>34715</v>
          </cell>
        </row>
        <row r="257">
          <cell r="A257">
            <v>34716</v>
          </cell>
        </row>
        <row r="258">
          <cell r="A258">
            <v>34717</v>
          </cell>
        </row>
        <row r="259">
          <cell r="A259">
            <v>34718</v>
          </cell>
        </row>
        <row r="260">
          <cell r="A260">
            <v>34719</v>
          </cell>
        </row>
        <row r="261">
          <cell r="A261">
            <v>34722</v>
          </cell>
        </row>
        <row r="262">
          <cell r="A262">
            <v>34723</v>
          </cell>
        </row>
        <row r="263">
          <cell r="A263">
            <v>34724</v>
          </cell>
        </row>
        <row r="264">
          <cell r="A264">
            <v>34726</v>
          </cell>
        </row>
        <row r="265">
          <cell r="A265">
            <v>34729</v>
          </cell>
        </row>
        <row r="266">
          <cell r="A266">
            <v>34730</v>
          </cell>
        </row>
        <row r="267">
          <cell r="A267">
            <v>34731</v>
          </cell>
        </row>
        <row r="268">
          <cell r="A268">
            <v>34732</v>
          </cell>
        </row>
        <row r="269">
          <cell r="A269">
            <v>34733</v>
          </cell>
        </row>
        <row r="270">
          <cell r="A270">
            <v>34736</v>
          </cell>
        </row>
        <row r="271">
          <cell r="A271">
            <v>34737</v>
          </cell>
        </row>
        <row r="272">
          <cell r="A272">
            <v>34738</v>
          </cell>
        </row>
        <row r="273">
          <cell r="A273">
            <v>34739</v>
          </cell>
        </row>
        <row r="274">
          <cell r="A274">
            <v>34740</v>
          </cell>
        </row>
        <row r="275">
          <cell r="A275">
            <v>34743</v>
          </cell>
        </row>
        <row r="276">
          <cell r="A276">
            <v>34744</v>
          </cell>
        </row>
        <row r="277">
          <cell r="A277">
            <v>34745</v>
          </cell>
        </row>
        <row r="278">
          <cell r="A278">
            <v>34746</v>
          </cell>
        </row>
        <row r="279">
          <cell r="A279">
            <v>34747</v>
          </cell>
        </row>
        <row r="280">
          <cell r="A280">
            <v>34750</v>
          </cell>
        </row>
        <row r="281">
          <cell r="A281">
            <v>34751</v>
          </cell>
        </row>
        <row r="282">
          <cell r="A282">
            <v>34752</v>
          </cell>
        </row>
        <row r="283">
          <cell r="A283">
            <v>34753</v>
          </cell>
        </row>
        <row r="284">
          <cell r="A284">
            <v>34754</v>
          </cell>
        </row>
        <row r="285">
          <cell r="A285">
            <v>34758</v>
          </cell>
        </row>
        <row r="286">
          <cell r="A286">
            <v>34759</v>
          </cell>
        </row>
        <row r="287">
          <cell r="A287">
            <v>34760</v>
          </cell>
        </row>
        <row r="288">
          <cell r="A288">
            <v>34761</v>
          </cell>
        </row>
        <row r="289">
          <cell r="A289">
            <v>34764</v>
          </cell>
        </row>
        <row r="290">
          <cell r="A290">
            <v>34765</v>
          </cell>
        </row>
        <row r="291">
          <cell r="A291">
            <v>34766</v>
          </cell>
        </row>
        <row r="292">
          <cell r="A292">
            <v>34767</v>
          </cell>
        </row>
        <row r="293">
          <cell r="A293">
            <v>34768</v>
          </cell>
        </row>
        <row r="294">
          <cell r="A294">
            <v>34771</v>
          </cell>
        </row>
        <row r="295">
          <cell r="A295">
            <v>34772</v>
          </cell>
        </row>
        <row r="296">
          <cell r="A296">
            <v>34773</v>
          </cell>
        </row>
        <row r="297">
          <cell r="A297">
            <v>34774</v>
          </cell>
        </row>
        <row r="298">
          <cell r="A298">
            <v>34781</v>
          </cell>
        </row>
        <row r="299">
          <cell r="A299">
            <v>34782</v>
          </cell>
        </row>
        <row r="300">
          <cell r="A300">
            <v>34785</v>
          </cell>
        </row>
        <row r="301">
          <cell r="A301">
            <v>34786</v>
          </cell>
        </row>
        <row r="302">
          <cell r="A302">
            <v>34787</v>
          </cell>
        </row>
        <row r="303">
          <cell r="A303">
            <v>34788</v>
          </cell>
        </row>
        <row r="304">
          <cell r="A304">
            <v>34789</v>
          </cell>
        </row>
        <row r="305">
          <cell r="A305">
            <v>34792</v>
          </cell>
        </row>
        <row r="306">
          <cell r="A306">
            <v>34793</v>
          </cell>
        </row>
        <row r="307">
          <cell r="A307">
            <v>34794</v>
          </cell>
        </row>
        <row r="308">
          <cell r="A308">
            <v>34795</v>
          </cell>
        </row>
        <row r="309">
          <cell r="A309">
            <v>34796</v>
          </cell>
        </row>
        <row r="310">
          <cell r="A310">
            <v>34799</v>
          </cell>
        </row>
        <row r="311">
          <cell r="A311">
            <v>34806</v>
          </cell>
        </row>
        <row r="312">
          <cell r="A312">
            <v>34807</v>
          </cell>
        </row>
        <row r="313">
          <cell r="A313">
            <v>34808</v>
          </cell>
        </row>
        <row r="314">
          <cell r="A314">
            <v>34809</v>
          </cell>
        </row>
        <row r="315">
          <cell r="A315">
            <v>34810</v>
          </cell>
        </row>
        <row r="316">
          <cell r="A316">
            <v>34813</v>
          </cell>
        </row>
        <row r="317">
          <cell r="A317">
            <v>34814</v>
          </cell>
        </row>
        <row r="318">
          <cell r="A318">
            <v>34815</v>
          </cell>
        </row>
        <row r="319">
          <cell r="A319">
            <v>34816</v>
          </cell>
        </row>
        <row r="320">
          <cell r="A320">
            <v>34817</v>
          </cell>
        </row>
        <row r="321">
          <cell r="A321">
            <v>34821</v>
          </cell>
        </row>
        <row r="322">
          <cell r="A322">
            <v>34822</v>
          </cell>
        </row>
        <row r="323">
          <cell r="A323">
            <v>34823</v>
          </cell>
        </row>
        <row r="324">
          <cell r="A324">
            <v>34824</v>
          </cell>
        </row>
        <row r="325">
          <cell r="A325">
            <v>34827</v>
          </cell>
        </row>
        <row r="326">
          <cell r="A326">
            <v>34828</v>
          </cell>
        </row>
        <row r="327">
          <cell r="A327">
            <v>34829</v>
          </cell>
        </row>
        <row r="328">
          <cell r="A328">
            <v>34831</v>
          </cell>
        </row>
        <row r="329">
          <cell r="A329">
            <v>34834</v>
          </cell>
        </row>
        <row r="330">
          <cell r="A330">
            <v>34835</v>
          </cell>
        </row>
        <row r="331">
          <cell r="A331">
            <v>34836</v>
          </cell>
        </row>
        <row r="332">
          <cell r="A332">
            <v>34837</v>
          </cell>
        </row>
        <row r="333">
          <cell r="A333">
            <v>34838</v>
          </cell>
        </row>
        <row r="334">
          <cell r="A334">
            <v>34841</v>
          </cell>
        </row>
        <row r="335">
          <cell r="A335">
            <v>34842</v>
          </cell>
        </row>
        <row r="336">
          <cell r="A336">
            <v>34843</v>
          </cell>
        </row>
        <row r="337">
          <cell r="A337">
            <v>34844</v>
          </cell>
        </row>
        <row r="338">
          <cell r="A338">
            <v>34845</v>
          </cell>
        </row>
        <row r="339">
          <cell r="A339">
            <v>34848</v>
          </cell>
        </row>
        <row r="340">
          <cell r="A340">
            <v>34849</v>
          </cell>
        </row>
        <row r="341">
          <cell r="A341">
            <v>34850</v>
          </cell>
        </row>
        <row r="342">
          <cell r="A342">
            <v>34851</v>
          </cell>
        </row>
        <row r="343">
          <cell r="A343">
            <v>34852</v>
          </cell>
        </row>
        <row r="344">
          <cell r="A344">
            <v>34855</v>
          </cell>
        </row>
        <row r="345">
          <cell r="A345">
            <v>34856</v>
          </cell>
        </row>
        <row r="346">
          <cell r="A346">
            <v>34857</v>
          </cell>
        </row>
        <row r="347">
          <cell r="A347">
            <v>34858</v>
          </cell>
        </row>
        <row r="348">
          <cell r="A348">
            <v>34859</v>
          </cell>
        </row>
        <row r="349">
          <cell r="A349">
            <v>34862</v>
          </cell>
        </row>
        <row r="350">
          <cell r="A350">
            <v>34863</v>
          </cell>
        </row>
        <row r="351">
          <cell r="A351">
            <v>34864</v>
          </cell>
        </row>
        <row r="352">
          <cell r="A352">
            <v>34865</v>
          </cell>
        </row>
        <row r="353">
          <cell r="A353">
            <v>34866</v>
          </cell>
        </row>
        <row r="354">
          <cell r="A354">
            <v>34869</v>
          </cell>
        </row>
        <row r="355">
          <cell r="A355">
            <v>34870</v>
          </cell>
        </row>
        <row r="356">
          <cell r="A356">
            <v>34871</v>
          </cell>
        </row>
        <row r="357">
          <cell r="A357">
            <v>34872</v>
          </cell>
        </row>
        <row r="358">
          <cell r="A358">
            <v>34873</v>
          </cell>
        </row>
        <row r="359">
          <cell r="A359">
            <v>34876</v>
          </cell>
        </row>
        <row r="360">
          <cell r="A360">
            <v>34877</v>
          </cell>
        </row>
        <row r="361">
          <cell r="A361">
            <v>34878</v>
          </cell>
        </row>
        <row r="362">
          <cell r="A362">
            <v>34879</v>
          </cell>
        </row>
        <row r="363">
          <cell r="A363">
            <v>34880</v>
          </cell>
        </row>
        <row r="364">
          <cell r="A364">
            <v>34883</v>
          </cell>
        </row>
        <row r="365">
          <cell r="A365">
            <v>34884</v>
          </cell>
        </row>
        <row r="366">
          <cell r="A366">
            <v>34885</v>
          </cell>
        </row>
        <row r="367">
          <cell r="A367">
            <v>34886</v>
          </cell>
        </row>
        <row r="368">
          <cell r="A368">
            <v>34887</v>
          </cell>
        </row>
        <row r="369">
          <cell r="A369">
            <v>34890</v>
          </cell>
        </row>
        <row r="370">
          <cell r="A370">
            <v>34891</v>
          </cell>
        </row>
        <row r="371">
          <cell r="A371">
            <v>34892</v>
          </cell>
        </row>
        <row r="372">
          <cell r="A372">
            <v>34893</v>
          </cell>
        </row>
        <row r="373">
          <cell r="A373">
            <v>34894</v>
          </cell>
        </row>
        <row r="374">
          <cell r="A374">
            <v>34897</v>
          </cell>
        </row>
        <row r="375">
          <cell r="A375">
            <v>34898</v>
          </cell>
        </row>
        <row r="376">
          <cell r="A376">
            <v>34899</v>
          </cell>
        </row>
        <row r="377">
          <cell r="A377">
            <v>34900</v>
          </cell>
        </row>
        <row r="378">
          <cell r="A378">
            <v>34901</v>
          </cell>
        </row>
        <row r="379">
          <cell r="A379">
            <v>34905</v>
          </cell>
        </row>
        <row r="380">
          <cell r="A380">
            <v>34906</v>
          </cell>
        </row>
        <row r="381">
          <cell r="A381">
            <v>34907</v>
          </cell>
        </row>
        <row r="382">
          <cell r="A382">
            <v>34908</v>
          </cell>
        </row>
        <row r="383">
          <cell r="A383">
            <v>34911</v>
          </cell>
        </row>
        <row r="384">
          <cell r="A384">
            <v>34912</v>
          </cell>
        </row>
        <row r="385">
          <cell r="A385">
            <v>34913</v>
          </cell>
        </row>
        <row r="386">
          <cell r="A386">
            <v>34914</v>
          </cell>
        </row>
        <row r="387">
          <cell r="A387">
            <v>34915</v>
          </cell>
        </row>
        <row r="388">
          <cell r="A388">
            <v>34918</v>
          </cell>
        </row>
        <row r="389">
          <cell r="A389">
            <v>34919</v>
          </cell>
        </row>
        <row r="390">
          <cell r="A390">
            <v>34920</v>
          </cell>
        </row>
        <row r="391">
          <cell r="A391">
            <v>34922</v>
          </cell>
        </row>
        <row r="392">
          <cell r="A392">
            <v>34925</v>
          </cell>
        </row>
        <row r="393">
          <cell r="A393">
            <v>34927</v>
          </cell>
        </row>
        <row r="394">
          <cell r="A394">
            <v>34928</v>
          </cell>
        </row>
        <row r="395">
          <cell r="A395">
            <v>34932</v>
          </cell>
        </row>
        <row r="396">
          <cell r="A396">
            <v>34933</v>
          </cell>
        </row>
        <row r="397">
          <cell r="A397">
            <v>34935</v>
          </cell>
        </row>
        <row r="398">
          <cell r="A398">
            <v>34936</v>
          </cell>
        </row>
        <row r="399">
          <cell r="A399">
            <v>34939</v>
          </cell>
        </row>
        <row r="400">
          <cell r="A400">
            <v>34942</v>
          </cell>
        </row>
        <row r="401">
          <cell r="A401">
            <v>34943</v>
          </cell>
        </row>
        <row r="402">
          <cell r="A402">
            <v>34946</v>
          </cell>
        </row>
        <row r="403">
          <cell r="A403">
            <v>34947</v>
          </cell>
        </row>
        <row r="404">
          <cell r="A404">
            <v>34948</v>
          </cell>
        </row>
        <row r="405">
          <cell r="A405">
            <v>34949</v>
          </cell>
        </row>
        <row r="406">
          <cell r="A406">
            <v>34950</v>
          </cell>
        </row>
        <row r="407">
          <cell r="A407">
            <v>34953</v>
          </cell>
        </row>
        <row r="408">
          <cell r="A408">
            <v>34954</v>
          </cell>
        </row>
        <row r="409">
          <cell r="A409">
            <v>34955</v>
          </cell>
        </row>
        <row r="410">
          <cell r="A410">
            <v>34956</v>
          </cell>
        </row>
        <row r="411">
          <cell r="A411">
            <v>34957</v>
          </cell>
        </row>
        <row r="412">
          <cell r="A412">
            <v>34960</v>
          </cell>
        </row>
        <row r="413">
          <cell r="A413">
            <v>34961</v>
          </cell>
        </row>
        <row r="414">
          <cell r="A414">
            <v>34962</v>
          </cell>
        </row>
        <row r="415">
          <cell r="A415">
            <v>34963</v>
          </cell>
        </row>
        <row r="416">
          <cell r="A416">
            <v>34964</v>
          </cell>
        </row>
        <row r="417">
          <cell r="A417">
            <v>34967</v>
          </cell>
        </row>
        <row r="418">
          <cell r="A418">
            <v>34968</v>
          </cell>
        </row>
        <row r="419">
          <cell r="A419">
            <v>34969</v>
          </cell>
        </row>
        <row r="420">
          <cell r="A420">
            <v>34970</v>
          </cell>
        </row>
        <row r="421">
          <cell r="A421">
            <v>34971</v>
          </cell>
        </row>
        <row r="422">
          <cell r="A422">
            <v>34976</v>
          </cell>
        </row>
        <row r="423">
          <cell r="A423">
            <v>34977</v>
          </cell>
        </row>
        <row r="424">
          <cell r="A424">
            <v>34978</v>
          </cell>
        </row>
        <row r="425">
          <cell r="A425">
            <v>34981</v>
          </cell>
        </row>
        <row r="426">
          <cell r="A426">
            <v>34982</v>
          </cell>
        </row>
        <row r="427">
          <cell r="A427">
            <v>34983</v>
          </cell>
        </row>
        <row r="428">
          <cell r="A428">
            <v>34984</v>
          </cell>
        </row>
        <row r="429">
          <cell r="A429">
            <v>34985</v>
          </cell>
        </row>
        <row r="430">
          <cell r="A430">
            <v>34988</v>
          </cell>
        </row>
        <row r="431">
          <cell r="A431">
            <v>34989</v>
          </cell>
        </row>
        <row r="432">
          <cell r="A432">
            <v>34990</v>
          </cell>
        </row>
        <row r="433">
          <cell r="A433">
            <v>34991</v>
          </cell>
        </row>
        <row r="434">
          <cell r="A434">
            <v>34992</v>
          </cell>
        </row>
        <row r="435">
          <cell r="A435">
            <v>34995</v>
          </cell>
        </row>
        <row r="436">
          <cell r="A436">
            <v>34998</v>
          </cell>
        </row>
        <row r="437">
          <cell r="A437">
            <v>34999</v>
          </cell>
        </row>
        <row r="438">
          <cell r="A438">
            <v>35002</v>
          </cell>
        </row>
        <row r="439">
          <cell r="A439">
            <v>35003</v>
          </cell>
        </row>
        <row r="440">
          <cell r="A440">
            <v>35004</v>
          </cell>
        </row>
        <row r="441">
          <cell r="A441">
            <v>35005</v>
          </cell>
        </row>
        <row r="442">
          <cell r="A442">
            <v>35006</v>
          </cell>
        </row>
        <row r="443">
          <cell r="A443">
            <v>35009</v>
          </cell>
        </row>
        <row r="444">
          <cell r="A444">
            <v>35010</v>
          </cell>
        </row>
        <row r="445">
          <cell r="A445">
            <v>35011</v>
          </cell>
        </row>
        <row r="446">
          <cell r="A446">
            <v>35012</v>
          </cell>
        </row>
        <row r="447">
          <cell r="A447">
            <v>35013</v>
          </cell>
        </row>
        <row r="448">
          <cell r="A448">
            <v>35016</v>
          </cell>
        </row>
        <row r="449">
          <cell r="A449">
            <v>35017</v>
          </cell>
        </row>
        <row r="450">
          <cell r="A450">
            <v>35018</v>
          </cell>
        </row>
        <row r="451">
          <cell r="A451">
            <v>35019</v>
          </cell>
        </row>
        <row r="452">
          <cell r="A452">
            <v>35020</v>
          </cell>
        </row>
        <row r="453">
          <cell r="A453">
            <v>35023</v>
          </cell>
        </row>
        <row r="454">
          <cell r="A454">
            <v>35024</v>
          </cell>
        </row>
        <row r="455">
          <cell r="A455">
            <v>35025</v>
          </cell>
        </row>
        <row r="456">
          <cell r="A456">
            <v>35026</v>
          </cell>
        </row>
        <row r="457">
          <cell r="A457">
            <v>35027</v>
          </cell>
        </row>
        <row r="458">
          <cell r="A458">
            <v>35030</v>
          </cell>
        </row>
        <row r="459">
          <cell r="A459">
            <v>35031</v>
          </cell>
        </row>
        <row r="460">
          <cell r="A460">
            <v>35032</v>
          </cell>
        </row>
        <row r="461">
          <cell r="A461">
            <v>35033</v>
          </cell>
        </row>
        <row r="462">
          <cell r="A462">
            <v>35034</v>
          </cell>
        </row>
        <row r="463">
          <cell r="A463">
            <v>35037</v>
          </cell>
        </row>
        <row r="464">
          <cell r="A464">
            <v>35038</v>
          </cell>
        </row>
        <row r="465">
          <cell r="A465">
            <v>35039</v>
          </cell>
        </row>
        <row r="466">
          <cell r="A466">
            <v>35040</v>
          </cell>
        </row>
        <row r="467">
          <cell r="A467">
            <v>35041</v>
          </cell>
        </row>
        <row r="468">
          <cell r="A468">
            <v>35044</v>
          </cell>
        </row>
        <row r="469">
          <cell r="A469">
            <v>35045</v>
          </cell>
        </row>
        <row r="470">
          <cell r="A470">
            <v>35046</v>
          </cell>
        </row>
        <row r="471">
          <cell r="A471">
            <v>35047</v>
          </cell>
        </row>
        <row r="472">
          <cell r="A472">
            <v>35048</v>
          </cell>
        </row>
        <row r="473">
          <cell r="A473">
            <v>35051</v>
          </cell>
        </row>
        <row r="474">
          <cell r="A474">
            <v>35052</v>
          </cell>
        </row>
        <row r="475">
          <cell r="A475">
            <v>35053</v>
          </cell>
        </row>
        <row r="476">
          <cell r="A476">
            <v>35054</v>
          </cell>
        </row>
        <row r="477">
          <cell r="A477">
            <v>35055</v>
          </cell>
        </row>
        <row r="478">
          <cell r="A478">
            <v>35059</v>
          </cell>
        </row>
        <row r="479">
          <cell r="A479">
            <v>35060</v>
          </cell>
        </row>
        <row r="480">
          <cell r="A480">
            <v>35061</v>
          </cell>
        </row>
        <row r="481">
          <cell r="A481">
            <v>35062</v>
          </cell>
        </row>
        <row r="482">
          <cell r="A482">
            <v>35065</v>
          </cell>
        </row>
        <row r="483">
          <cell r="A483">
            <v>35066</v>
          </cell>
        </row>
        <row r="484">
          <cell r="A484">
            <v>35067</v>
          </cell>
        </row>
        <row r="485">
          <cell r="A485">
            <v>35068</v>
          </cell>
        </row>
        <row r="486">
          <cell r="A486">
            <v>35069</v>
          </cell>
        </row>
        <row r="487">
          <cell r="A487">
            <v>35072</v>
          </cell>
        </row>
        <row r="488">
          <cell r="A488">
            <v>35073</v>
          </cell>
        </row>
        <row r="489">
          <cell r="A489">
            <v>35074</v>
          </cell>
        </row>
        <row r="490">
          <cell r="A490">
            <v>35075</v>
          </cell>
        </row>
        <row r="491">
          <cell r="A491">
            <v>35076</v>
          </cell>
        </row>
        <row r="492">
          <cell r="A492">
            <v>35079</v>
          </cell>
        </row>
        <row r="493">
          <cell r="A493">
            <v>35080</v>
          </cell>
        </row>
        <row r="494">
          <cell r="A494">
            <v>35081</v>
          </cell>
        </row>
        <row r="495">
          <cell r="A495">
            <v>35082</v>
          </cell>
        </row>
        <row r="496">
          <cell r="A496">
            <v>35083</v>
          </cell>
        </row>
        <row r="497">
          <cell r="A497">
            <v>35086</v>
          </cell>
        </row>
        <row r="498">
          <cell r="A498">
            <v>35087</v>
          </cell>
        </row>
        <row r="499">
          <cell r="A499">
            <v>35088</v>
          </cell>
        </row>
        <row r="500">
          <cell r="A500">
            <v>35089</v>
          </cell>
        </row>
        <row r="501">
          <cell r="A501">
            <v>35093</v>
          </cell>
        </row>
        <row r="502">
          <cell r="A502">
            <v>35094</v>
          </cell>
        </row>
        <row r="503">
          <cell r="A503">
            <v>35095</v>
          </cell>
        </row>
        <row r="504">
          <cell r="A504">
            <v>35096</v>
          </cell>
        </row>
        <row r="505">
          <cell r="A505">
            <v>35097</v>
          </cell>
        </row>
        <row r="506">
          <cell r="A506">
            <v>35100</v>
          </cell>
        </row>
        <row r="507">
          <cell r="A507">
            <v>35101</v>
          </cell>
        </row>
        <row r="508">
          <cell r="A508">
            <v>35102</v>
          </cell>
        </row>
        <row r="509">
          <cell r="A509">
            <v>35103</v>
          </cell>
        </row>
        <row r="510">
          <cell r="A510">
            <v>35104</v>
          </cell>
        </row>
        <row r="511">
          <cell r="A511">
            <v>35107</v>
          </cell>
        </row>
        <row r="512">
          <cell r="A512">
            <v>35108</v>
          </cell>
        </row>
        <row r="513">
          <cell r="A513">
            <v>35109</v>
          </cell>
        </row>
        <row r="514">
          <cell r="A514">
            <v>35110</v>
          </cell>
        </row>
        <row r="515">
          <cell r="A515">
            <v>35111</v>
          </cell>
        </row>
        <row r="516">
          <cell r="A516">
            <v>35114</v>
          </cell>
        </row>
        <row r="517">
          <cell r="A517">
            <v>35115</v>
          </cell>
        </row>
        <row r="518">
          <cell r="A518">
            <v>35117</v>
          </cell>
        </row>
        <row r="519">
          <cell r="A519">
            <v>35118</v>
          </cell>
        </row>
        <row r="520">
          <cell r="A520">
            <v>35121</v>
          </cell>
        </row>
        <row r="521">
          <cell r="A521">
            <v>35122</v>
          </cell>
        </row>
        <row r="522">
          <cell r="A522">
            <v>35123</v>
          </cell>
        </row>
        <row r="523">
          <cell r="A523">
            <v>35124</v>
          </cell>
        </row>
        <row r="524">
          <cell r="A524">
            <v>35125</v>
          </cell>
        </row>
        <row r="525">
          <cell r="A525">
            <v>35128</v>
          </cell>
        </row>
        <row r="526">
          <cell r="A526">
            <v>35130</v>
          </cell>
        </row>
        <row r="527">
          <cell r="A527">
            <v>35131</v>
          </cell>
        </row>
        <row r="528">
          <cell r="A528">
            <v>35132</v>
          </cell>
        </row>
        <row r="529">
          <cell r="A529">
            <v>35135</v>
          </cell>
        </row>
        <row r="530">
          <cell r="A530">
            <v>35136</v>
          </cell>
        </row>
        <row r="531">
          <cell r="A531">
            <v>35137</v>
          </cell>
        </row>
        <row r="532">
          <cell r="A532">
            <v>35138</v>
          </cell>
        </row>
        <row r="533">
          <cell r="A533">
            <v>35139</v>
          </cell>
        </row>
        <row r="534">
          <cell r="A534">
            <v>35142</v>
          </cell>
        </row>
        <row r="535">
          <cell r="A535">
            <v>35143</v>
          </cell>
        </row>
        <row r="536">
          <cell r="A536">
            <v>35145</v>
          </cell>
        </row>
        <row r="537">
          <cell r="A537">
            <v>35146</v>
          </cell>
        </row>
        <row r="538">
          <cell r="A538">
            <v>35149</v>
          </cell>
        </row>
        <row r="539">
          <cell r="A539">
            <v>35150</v>
          </cell>
        </row>
        <row r="540">
          <cell r="A540">
            <v>35151</v>
          </cell>
        </row>
        <row r="541">
          <cell r="A541">
            <v>35152</v>
          </cell>
        </row>
        <row r="542">
          <cell r="A542">
            <v>35153</v>
          </cell>
        </row>
        <row r="543">
          <cell r="A543">
            <v>35156</v>
          </cell>
        </row>
        <row r="544">
          <cell r="A544">
            <v>35157</v>
          </cell>
        </row>
        <row r="545">
          <cell r="A545">
            <v>35158</v>
          </cell>
        </row>
        <row r="546">
          <cell r="A546">
            <v>35159</v>
          </cell>
        </row>
        <row r="547">
          <cell r="A547">
            <v>35160</v>
          </cell>
        </row>
        <row r="548">
          <cell r="A548">
            <v>35163</v>
          </cell>
        </row>
        <row r="549">
          <cell r="A549">
            <v>35164</v>
          </cell>
        </row>
        <row r="550">
          <cell r="A550">
            <v>35165</v>
          </cell>
        </row>
        <row r="551">
          <cell r="A551">
            <v>35166</v>
          </cell>
        </row>
        <row r="552">
          <cell r="A552">
            <v>35167</v>
          </cell>
        </row>
        <row r="553">
          <cell r="A553">
            <v>35170</v>
          </cell>
        </row>
        <row r="554">
          <cell r="A554">
            <v>35171</v>
          </cell>
        </row>
        <row r="555">
          <cell r="A555">
            <v>35172</v>
          </cell>
        </row>
        <row r="556">
          <cell r="A556">
            <v>35173</v>
          </cell>
        </row>
        <row r="557">
          <cell r="A557">
            <v>35174</v>
          </cell>
        </row>
        <row r="558">
          <cell r="A558">
            <v>35177</v>
          </cell>
        </row>
        <row r="559">
          <cell r="A559">
            <v>35178</v>
          </cell>
        </row>
        <row r="560">
          <cell r="A560">
            <v>35179</v>
          </cell>
        </row>
        <row r="561">
          <cell r="A561">
            <v>35180</v>
          </cell>
        </row>
        <row r="562">
          <cell r="A562">
            <v>35181</v>
          </cell>
        </row>
        <row r="563">
          <cell r="A563">
            <v>35184</v>
          </cell>
        </row>
        <row r="564">
          <cell r="A564">
            <v>35185</v>
          </cell>
        </row>
        <row r="565">
          <cell r="A565">
            <v>35186</v>
          </cell>
        </row>
        <row r="566">
          <cell r="A566">
            <v>35187</v>
          </cell>
        </row>
        <row r="567">
          <cell r="A567">
            <v>35188</v>
          </cell>
        </row>
        <row r="568">
          <cell r="A568">
            <v>35191</v>
          </cell>
        </row>
        <row r="569">
          <cell r="A569">
            <v>35192</v>
          </cell>
        </row>
        <row r="570">
          <cell r="A570">
            <v>35193</v>
          </cell>
        </row>
        <row r="571">
          <cell r="A571">
            <v>35194</v>
          </cell>
        </row>
        <row r="572">
          <cell r="A572">
            <v>35195</v>
          </cell>
        </row>
        <row r="573">
          <cell r="A573">
            <v>35198</v>
          </cell>
        </row>
        <row r="574">
          <cell r="A574">
            <v>35199</v>
          </cell>
        </row>
        <row r="575">
          <cell r="A575">
            <v>35200</v>
          </cell>
        </row>
        <row r="576">
          <cell r="A576">
            <v>35201</v>
          </cell>
        </row>
        <row r="577">
          <cell r="A577">
            <v>35202</v>
          </cell>
        </row>
        <row r="578">
          <cell r="A578">
            <v>35205</v>
          </cell>
        </row>
        <row r="579">
          <cell r="A579">
            <v>35206</v>
          </cell>
        </row>
        <row r="580">
          <cell r="A580">
            <v>35207</v>
          </cell>
        </row>
        <row r="581">
          <cell r="A581">
            <v>35208</v>
          </cell>
        </row>
        <row r="582">
          <cell r="A582">
            <v>35209</v>
          </cell>
        </row>
        <row r="583">
          <cell r="A583">
            <v>35212</v>
          </cell>
        </row>
        <row r="584">
          <cell r="A584">
            <v>35213</v>
          </cell>
        </row>
        <row r="585">
          <cell r="A585">
            <v>35214</v>
          </cell>
        </row>
        <row r="586">
          <cell r="A586">
            <v>35215</v>
          </cell>
        </row>
        <row r="587">
          <cell r="A587">
            <v>35216</v>
          </cell>
        </row>
        <row r="588">
          <cell r="A588">
            <v>35219</v>
          </cell>
        </row>
        <row r="589">
          <cell r="A589">
            <v>35220</v>
          </cell>
        </row>
        <row r="590">
          <cell r="A590">
            <v>35221</v>
          </cell>
        </row>
        <row r="591">
          <cell r="A591">
            <v>35222</v>
          </cell>
        </row>
        <row r="592">
          <cell r="A592">
            <v>35223</v>
          </cell>
        </row>
        <row r="593">
          <cell r="A593">
            <v>35226</v>
          </cell>
        </row>
        <row r="594">
          <cell r="A594">
            <v>35227</v>
          </cell>
        </row>
        <row r="595">
          <cell r="A595">
            <v>35228</v>
          </cell>
        </row>
        <row r="596">
          <cell r="A596">
            <v>35229</v>
          </cell>
        </row>
        <row r="597">
          <cell r="A597">
            <v>35230</v>
          </cell>
        </row>
        <row r="598">
          <cell r="A598">
            <v>35233</v>
          </cell>
        </row>
        <row r="599">
          <cell r="A599">
            <v>35234</v>
          </cell>
        </row>
        <row r="600">
          <cell r="A600">
            <v>35235</v>
          </cell>
        </row>
        <row r="601">
          <cell r="A601">
            <v>35236</v>
          </cell>
        </row>
        <row r="602">
          <cell r="A602">
            <v>35237</v>
          </cell>
        </row>
        <row r="603">
          <cell r="A603">
            <v>35240</v>
          </cell>
        </row>
        <row r="604">
          <cell r="A604">
            <v>35241</v>
          </cell>
        </row>
        <row r="605">
          <cell r="A605">
            <v>35242</v>
          </cell>
        </row>
        <row r="606">
          <cell r="A606">
            <v>35243</v>
          </cell>
        </row>
        <row r="607">
          <cell r="A607">
            <v>35244</v>
          </cell>
        </row>
        <row r="608">
          <cell r="A608">
            <v>35247</v>
          </cell>
        </row>
        <row r="609">
          <cell r="A609">
            <v>35248</v>
          </cell>
        </row>
        <row r="610">
          <cell r="A610">
            <v>35249</v>
          </cell>
        </row>
        <row r="611">
          <cell r="A611">
            <v>35250</v>
          </cell>
        </row>
        <row r="612">
          <cell r="A612">
            <v>35251</v>
          </cell>
        </row>
        <row r="613">
          <cell r="A613">
            <v>35254</v>
          </cell>
        </row>
        <row r="614">
          <cell r="A614">
            <v>35255</v>
          </cell>
        </row>
        <row r="615">
          <cell r="A615">
            <v>35256</v>
          </cell>
        </row>
        <row r="616">
          <cell r="A616">
            <v>35257</v>
          </cell>
        </row>
        <row r="617">
          <cell r="A617">
            <v>35258</v>
          </cell>
        </row>
        <row r="618">
          <cell r="A618">
            <v>35261</v>
          </cell>
        </row>
        <row r="619">
          <cell r="A619">
            <v>35262</v>
          </cell>
        </row>
        <row r="620">
          <cell r="A620">
            <v>35263</v>
          </cell>
        </row>
        <row r="621">
          <cell r="A621">
            <v>35264</v>
          </cell>
        </row>
        <row r="622">
          <cell r="A622">
            <v>35265</v>
          </cell>
        </row>
        <row r="623">
          <cell r="A623">
            <v>35268</v>
          </cell>
        </row>
        <row r="624">
          <cell r="A624">
            <v>35269</v>
          </cell>
        </row>
        <row r="625">
          <cell r="A625">
            <v>35270</v>
          </cell>
        </row>
        <row r="626">
          <cell r="A626">
            <v>35271</v>
          </cell>
        </row>
        <row r="627">
          <cell r="A627">
            <v>35272</v>
          </cell>
        </row>
        <row r="628">
          <cell r="A628">
            <v>35275</v>
          </cell>
        </row>
        <row r="629">
          <cell r="A629">
            <v>35276</v>
          </cell>
        </row>
        <row r="630">
          <cell r="A630">
            <v>35277</v>
          </cell>
        </row>
        <row r="631">
          <cell r="A631">
            <v>35278</v>
          </cell>
        </row>
        <row r="632">
          <cell r="A632">
            <v>35279</v>
          </cell>
        </row>
        <row r="633">
          <cell r="A633">
            <v>35282</v>
          </cell>
        </row>
        <row r="634">
          <cell r="A634">
            <v>35283</v>
          </cell>
        </row>
        <row r="635">
          <cell r="A635">
            <v>35284</v>
          </cell>
        </row>
        <row r="636">
          <cell r="A636">
            <v>35285</v>
          </cell>
        </row>
        <row r="637">
          <cell r="A637">
            <v>35286</v>
          </cell>
        </row>
        <row r="638">
          <cell r="A638">
            <v>35289</v>
          </cell>
        </row>
        <row r="639">
          <cell r="A639">
            <v>35290</v>
          </cell>
        </row>
        <row r="640">
          <cell r="A640">
            <v>35291</v>
          </cell>
        </row>
        <row r="641">
          <cell r="A641">
            <v>35293</v>
          </cell>
        </row>
        <row r="642">
          <cell r="A642">
            <v>35296</v>
          </cell>
        </row>
        <row r="643">
          <cell r="A643">
            <v>35297</v>
          </cell>
        </row>
        <row r="644">
          <cell r="A644">
            <v>35298</v>
          </cell>
        </row>
        <row r="645">
          <cell r="A645">
            <v>35299</v>
          </cell>
        </row>
        <row r="646">
          <cell r="A646">
            <v>35300</v>
          </cell>
        </row>
        <row r="647">
          <cell r="A647">
            <v>35303</v>
          </cell>
        </row>
        <row r="648">
          <cell r="A648">
            <v>35304</v>
          </cell>
        </row>
        <row r="649">
          <cell r="A649">
            <v>35305</v>
          </cell>
        </row>
        <row r="650">
          <cell r="A650">
            <v>35306</v>
          </cell>
        </row>
        <row r="651">
          <cell r="A651">
            <v>35307</v>
          </cell>
        </row>
        <row r="652">
          <cell r="A652">
            <v>35310</v>
          </cell>
        </row>
        <row r="653">
          <cell r="A653">
            <v>35311</v>
          </cell>
        </row>
        <row r="654">
          <cell r="A654">
            <v>35312</v>
          </cell>
        </row>
        <row r="655">
          <cell r="A655">
            <v>35313</v>
          </cell>
        </row>
        <row r="656">
          <cell r="A656">
            <v>35314</v>
          </cell>
        </row>
        <row r="657">
          <cell r="A657">
            <v>35317</v>
          </cell>
        </row>
        <row r="658">
          <cell r="A658">
            <v>35318</v>
          </cell>
        </row>
        <row r="659">
          <cell r="A659">
            <v>35319</v>
          </cell>
        </row>
        <row r="660">
          <cell r="A660">
            <v>35320</v>
          </cell>
        </row>
        <row r="661">
          <cell r="A661">
            <v>35321</v>
          </cell>
        </row>
        <row r="662">
          <cell r="A662">
            <v>35324</v>
          </cell>
        </row>
        <row r="663">
          <cell r="A663">
            <v>35325</v>
          </cell>
        </row>
        <row r="664">
          <cell r="A664">
            <v>35326</v>
          </cell>
        </row>
        <row r="665">
          <cell r="A665">
            <v>35327</v>
          </cell>
        </row>
        <row r="666">
          <cell r="A666">
            <v>35328</v>
          </cell>
        </row>
        <row r="667">
          <cell r="A667">
            <v>35331</v>
          </cell>
        </row>
        <row r="668">
          <cell r="A668">
            <v>35332</v>
          </cell>
        </row>
        <row r="669">
          <cell r="A669">
            <v>35333</v>
          </cell>
        </row>
        <row r="670">
          <cell r="A670">
            <v>35334</v>
          </cell>
        </row>
        <row r="671">
          <cell r="A671">
            <v>35335</v>
          </cell>
        </row>
        <row r="672">
          <cell r="A672">
            <v>35338</v>
          </cell>
        </row>
        <row r="673">
          <cell r="A673">
            <v>35339</v>
          </cell>
        </row>
        <row r="674">
          <cell r="A674">
            <v>35341</v>
          </cell>
        </row>
        <row r="675">
          <cell r="A675">
            <v>35342</v>
          </cell>
        </row>
        <row r="676">
          <cell r="A676">
            <v>35345</v>
          </cell>
        </row>
        <row r="677">
          <cell r="A677">
            <v>35346</v>
          </cell>
        </row>
        <row r="678">
          <cell r="A678">
            <v>35347</v>
          </cell>
        </row>
        <row r="679">
          <cell r="A679">
            <v>35348</v>
          </cell>
        </row>
        <row r="680">
          <cell r="A680">
            <v>35349</v>
          </cell>
        </row>
        <row r="681">
          <cell r="A681">
            <v>35352</v>
          </cell>
        </row>
        <row r="682">
          <cell r="A682">
            <v>35353</v>
          </cell>
        </row>
        <row r="683">
          <cell r="A683">
            <v>35354</v>
          </cell>
        </row>
        <row r="684">
          <cell r="A684">
            <v>35355</v>
          </cell>
        </row>
        <row r="685">
          <cell r="A685">
            <v>35356</v>
          </cell>
        </row>
        <row r="686">
          <cell r="A686">
            <v>35360</v>
          </cell>
        </row>
        <row r="687">
          <cell r="A687">
            <v>35361</v>
          </cell>
        </row>
        <row r="688">
          <cell r="A688">
            <v>35362</v>
          </cell>
        </row>
        <row r="689">
          <cell r="A689">
            <v>35363</v>
          </cell>
        </row>
        <row r="690">
          <cell r="A690">
            <v>35366</v>
          </cell>
        </row>
        <row r="691">
          <cell r="A691">
            <v>35367</v>
          </cell>
        </row>
        <row r="692">
          <cell r="A692">
            <v>35368</v>
          </cell>
        </row>
        <row r="693">
          <cell r="A693">
            <v>35369</v>
          </cell>
        </row>
        <row r="694">
          <cell r="A694">
            <v>35370</v>
          </cell>
        </row>
        <row r="695">
          <cell r="A695">
            <v>35373</v>
          </cell>
        </row>
        <row r="696">
          <cell r="A696">
            <v>35374</v>
          </cell>
        </row>
        <row r="697">
          <cell r="A697">
            <v>35375</v>
          </cell>
        </row>
        <row r="698">
          <cell r="A698">
            <v>35376</v>
          </cell>
        </row>
        <row r="699">
          <cell r="A699">
            <v>35377</v>
          </cell>
        </row>
        <row r="700">
          <cell r="A700">
            <v>35380</v>
          </cell>
        </row>
        <row r="701">
          <cell r="A701">
            <v>35382</v>
          </cell>
        </row>
        <row r="702">
          <cell r="A702">
            <v>35383</v>
          </cell>
        </row>
        <row r="703">
          <cell r="A703">
            <v>35384</v>
          </cell>
        </row>
        <row r="704">
          <cell r="A704">
            <v>35387</v>
          </cell>
        </row>
        <row r="705">
          <cell r="A705">
            <v>35388</v>
          </cell>
        </row>
        <row r="706">
          <cell r="A706">
            <v>35389</v>
          </cell>
        </row>
        <row r="707">
          <cell r="A707">
            <v>35390</v>
          </cell>
        </row>
        <row r="708">
          <cell r="A708">
            <v>35391</v>
          </cell>
        </row>
        <row r="709">
          <cell r="A709">
            <v>35394</v>
          </cell>
        </row>
        <row r="710">
          <cell r="A710">
            <v>35395</v>
          </cell>
        </row>
        <row r="711">
          <cell r="A711">
            <v>35396</v>
          </cell>
        </row>
        <row r="712">
          <cell r="A712">
            <v>35397</v>
          </cell>
        </row>
        <row r="713">
          <cell r="A713">
            <v>35398</v>
          </cell>
        </row>
        <row r="714">
          <cell r="A714">
            <v>35401</v>
          </cell>
        </row>
        <row r="715">
          <cell r="A715">
            <v>35402</v>
          </cell>
        </row>
        <row r="716">
          <cell r="A716">
            <v>35403</v>
          </cell>
        </row>
        <row r="717">
          <cell r="A717">
            <v>35404</v>
          </cell>
        </row>
        <row r="718">
          <cell r="A718">
            <v>35405</v>
          </cell>
        </row>
        <row r="719">
          <cell r="A719">
            <v>35408</v>
          </cell>
        </row>
        <row r="720">
          <cell r="A720">
            <v>35409</v>
          </cell>
        </row>
        <row r="721">
          <cell r="A721">
            <v>35410</v>
          </cell>
        </row>
        <row r="722">
          <cell r="A722">
            <v>35411</v>
          </cell>
        </row>
        <row r="723">
          <cell r="A723">
            <v>35412</v>
          </cell>
        </row>
        <row r="724">
          <cell r="A724">
            <v>35415</v>
          </cell>
        </row>
        <row r="725">
          <cell r="A725">
            <v>35416</v>
          </cell>
        </row>
        <row r="726">
          <cell r="A726">
            <v>35417</v>
          </cell>
        </row>
        <row r="727">
          <cell r="A727">
            <v>35418</v>
          </cell>
        </row>
        <row r="728">
          <cell r="A728">
            <v>35419</v>
          </cell>
        </row>
        <row r="729">
          <cell r="A729">
            <v>35422</v>
          </cell>
        </row>
        <row r="730">
          <cell r="A730">
            <v>35423</v>
          </cell>
        </row>
        <row r="731">
          <cell r="A731">
            <v>35425</v>
          </cell>
        </row>
        <row r="732">
          <cell r="A732">
            <v>35430</v>
          </cell>
        </row>
        <row r="733">
          <cell r="A733">
            <v>35431</v>
          </cell>
        </row>
        <row r="734">
          <cell r="A734">
            <v>35432</v>
          </cell>
        </row>
        <row r="735">
          <cell r="A735">
            <v>35433</v>
          </cell>
        </row>
        <row r="736">
          <cell r="A736">
            <v>35436</v>
          </cell>
        </row>
        <row r="737">
          <cell r="A737">
            <v>35437</v>
          </cell>
        </row>
        <row r="738">
          <cell r="A738">
            <v>35438</v>
          </cell>
        </row>
        <row r="739">
          <cell r="A739">
            <v>35439</v>
          </cell>
        </row>
        <row r="740">
          <cell r="A740">
            <v>35440</v>
          </cell>
        </row>
        <row r="741">
          <cell r="A741">
            <v>35443</v>
          </cell>
        </row>
        <row r="742">
          <cell r="A742">
            <v>35444</v>
          </cell>
        </row>
        <row r="743">
          <cell r="A743">
            <v>35445</v>
          </cell>
        </row>
        <row r="744">
          <cell r="A744">
            <v>35446</v>
          </cell>
        </row>
        <row r="745">
          <cell r="A745">
            <v>35447</v>
          </cell>
        </row>
        <row r="746">
          <cell r="A746">
            <v>35450</v>
          </cell>
        </row>
        <row r="747">
          <cell r="A747">
            <v>35451</v>
          </cell>
        </row>
        <row r="748">
          <cell r="A748">
            <v>35452</v>
          </cell>
        </row>
        <row r="749">
          <cell r="A749">
            <v>35454</v>
          </cell>
        </row>
        <row r="750">
          <cell r="A750">
            <v>35457</v>
          </cell>
        </row>
        <row r="751">
          <cell r="A751">
            <v>35458</v>
          </cell>
        </row>
        <row r="752">
          <cell r="A752">
            <v>35459</v>
          </cell>
        </row>
        <row r="753">
          <cell r="A753">
            <v>35460</v>
          </cell>
        </row>
        <row r="754">
          <cell r="A754">
            <v>35461</v>
          </cell>
        </row>
        <row r="755">
          <cell r="A755">
            <v>35464</v>
          </cell>
        </row>
        <row r="756">
          <cell r="A756">
            <v>35465</v>
          </cell>
        </row>
        <row r="757">
          <cell r="A757">
            <v>35466</v>
          </cell>
        </row>
        <row r="758">
          <cell r="A758">
            <v>35467</v>
          </cell>
        </row>
        <row r="759">
          <cell r="A759">
            <v>35468</v>
          </cell>
        </row>
        <row r="760">
          <cell r="A760">
            <v>35471</v>
          </cell>
        </row>
        <row r="761">
          <cell r="A761">
            <v>35472</v>
          </cell>
        </row>
        <row r="762">
          <cell r="A762">
            <v>35473</v>
          </cell>
        </row>
        <row r="763">
          <cell r="A763">
            <v>35474</v>
          </cell>
        </row>
        <row r="764">
          <cell r="A764">
            <v>35475</v>
          </cell>
        </row>
        <row r="765">
          <cell r="A765">
            <v>35478</v>
          </cell>
        </row>
        <row r="766">
          <cell r="A766">
            <v>35479</v>
          </cell>
        </row>
        <row r="767">
          <cell r="A767">
            <v>35480</v>
          </cell>
        </row>
        <row r="768">
          <cell r="A768">
            <v>35481</v>
          </cell>
        </row>
        <row r="769">
          <cell r="A769">
            <v>35482</v>
          </cell>
        </row>
        <row r="770">
          <cell r="A770">
            <v>35485</v>
          </cell>
        </row>
        <row r="771">
          <cell r="A771">
            <v>35486</v>
          </cell>
        </row>
        <row r="772">
          <cell r="A772">
            <v>35487</v>
          </cell>
        </row>
        <row r="773">
          <cell r="A773">
            <v>35488</v>
          </cell>
        </row>
        <row r="774">
          <cell r="A774">
            <v>35489</v>
          </cell>
        </row>
        <row r="775">
          <cell r="A775">
            <v>35492</v>
          </cell>
        </row>
        <row r="776">
          <cell r="A776">
            <v>35493</v>
          </cell>
        </row>
        <row r="777">
          <cell r="A777">
            <v>35494</v>
          </cell>
        </row>
        <row r="778">
          <cell r="A778">
            <v>35495</v>
          </cell>
        </row>
        <row r="779">
          <cell r="A779">
            <v>35499</v>
          </cell>
        </row>
        <row r="780">
          <cell r="A780">
            <v>35500</v>
          </cell>
        </row>
        <row r="781">
          <cell r="A781">
            <v>35501</v>
          </cell>
        </row>
        <row r="782">
          <cell r="A782">
            <v>35502</v>
          </cell>
        </row>
        <row r="783">
          <cell r="A783">
            <v>35503</v>
          </cell>
        </row>
        <row r="784">
          <cell r="A784">
            <v>35506</v>
          </cell>
        </row>
        <row r="785">
          <cell r="A785">
            <v>35507</v>
          </cell>
        </row>
        <row r="786">
          <cell r="A786">
            <v>35508</v>
          </cell>
        </row>
        <row r="787">
          <cell r="A787">
            <v>35509</v>
          </cell>
        </row>
        <row r="788">
          <cell r="A788">
            <v>35510</v>
          </cell>
        </row>
        <row r="789">
          <cell r="A789">
            <v>35514</v>
          </cell>
        </row>
        <row r="790">
          <cell r="A790">
            <v>35515</v>
          </cell>
        </row>
        <row r="791">
          <cell r="A791">
            <v>35516</v>
          </cell>
        </row>
        <row r="792">
          <cell r="A792">
            <v>35517</v>
          </cell>
        </row>
        <row r="793">
          <cell r="A793">
            <v>35520</v>
          </cell>
        </row>
        <row r="794">
          <cell r="A794">
            <v>35521</v>
          </cell>
        </row>
        <row r="795">
          <cell r="A795">
            <v>35522</v>
          </cell>
        </row>
        <row r="796">
          <cell r="A796">
            <v>35523</v>
          </cell>
        </row>
        <row r="797">
          <cell r="A797">
            <v>35524</v>
          </cell>
        </row>
        <row r="798">
          <cell r="A798">
            <v>35527</v>
          </cell>
        </row>
        <row r="799">
          <cell r="A799">
            <v>35529</v>
          </cell>
        </row>
        <row r="800">
          <cell r="A800">
            <v>35530</v>
          </cell>
        </row>
        <row r="801">
          <cell r="A801">
            <v>35531</v>
          </cell>
        </row>
        <row r="802">
          <cell r="A802">
            <v>35535</v>
          </cell>
        </row>
        <row r="803">
          <cell r="A803">
            <v>35537</v>
          </cell>
        </row>
        <row r="804">
          <cell r="A804">
            <v>35541</v>
          </cell>
        </row>
        <row r="805">
          <cell r="A805">
            <v>35542</v>
          </cell>
        </row>
        <row r="806">
          <cell r="A806">
            <v>35543</v>
          </cell>
        </row>
        <row r="807">
          <cell r="A807">
            <v>35544</v>
          </cell>
        </row>
        <row r="808">
          <cell r="A808">
            <v>35545</v>
          </cell>
        </row>
        <row r="809">
          <cell r="A809">
            <v>35548</v>
          </cell>
        </row>
        <row r="810">
          <cell r="A810">
            <v>35549</v>
          </cell>
        </row>
        <row r="811">
          <cell r="A811">
            <v>35550</v>
          </cell>
        </row>
        <row r="812">
          <cell r="A812">
            <v>35552</v>
          </cell>
        </row>
        <row r="813">
          <cell r="A813">
            <v>35555</v>
          </cell>
        </row>
        <row r="814">
          <cell r="A814">
            <v>35556</v>
          </cell>
        </row>
        <row r="815">
          <cell r="A815">
            <v>35557</v>
          </cell>
        </row>
        <row r="816">
          <cell r="A816">
            <v>35558</v>
          </cell>
        </row>
        <row r="817">
          <cell r="A817">
            <v>35559</v>
          </cell>
        </row>
        <row r="818">
          <cell r="A818">
            <v>35562</v>
          </cell>
        </row>
        <row r="819">
          <cell r="A819">
            <v>35563</v>
          </cell>
        </row>
        <row r="820">
          <cell r="A820">
            <v>35564</v>
          </cell>
        </row>
        <row r="821">
          <cell r="A821">
            <v>35565</v>
          </cell>
        </row>
        <row r="822">
          <cell r="A822">
            <v>35566</v>
          </cell>
        </row>
        <row r="823">
          <cell r="A823">
            <v>35569</v>
          </cell>
        </row>
        <row r="824">
          <cell r="A824">
            <v>35570</v>
          </cell>
        </row>
        <row r="825">
          <cell r="A825">
            <v>35571</v>
          </cell>
        </row>
        <row r="826">
          <cell r="A826">
            <v>35572</v>
          </cell>
        </row>
        <row r="827">
          <cell r="A827">
            <v>35573</v>
          </cell>
        </row>
        <row r="828">
          <cell r="A828">
            <v>35576</v>
          </cell>
        </row>
        <row r="829">
          <cell r="A829">
            <v>35577</v>
          </cell>
        </row>
        <row r="830">
          <cell r="A830">
            <v>35578</v>
          </cell>
        </row>
        <row r="831">
          <cell r="A831">
            <v>35579</v>
          </cell>
        </row>
        <row r="832">
          <cell r="A832">
            <v>35580</v>
          </cell>
        </row>
        <row r="833">
          <cell r="A833">
            <v>35583</v>
          </cell>
        </row>
        <row r="834">
          <cell r="A834">
            <v>35584</v>
          </cell>
        </row>
        <row r="835">
          <cell r="A835">
            <v>35585</v>
          </cell>
        </row>
        <row r="836">
          <cell r="A836">
            <v>35586</v>
          </cell>
        </row>
        <row r="837">
          <cell r="A837">
            <v>35587</v>
          </cell>
        </row>
        <row r="838">
          <cell r="A838">
            <v>35590</v>
          </cell>
        </row>
        <row r="839">
          <cell r="A839">
            <v>35591</v>
          </cell>
        </row>
        <row r="840">
          <cell r="A840">
            <v>35592</v>
          </cell>
        </row>
        <row r="841">
          <cell r="A841">
            <v>35593</v>
          </cell>
        </row>
        <row r="842">
          <cell r="A842">
            <v>35594</v>
          </cell>
        </row>
        <row r="843">
          <cell r="A843">
            <v>35597</v>
          </cell>
        </row>
        <row r="844">
          <cell r="A844">
            <v>35598</v>
          </cell>
        </row>
        <row r="845">
          <cell r="A845">
            <v>35599</v>
          </cell>
        </row>
        <row r="846">
          <cell r="A846">
            <v>35600</v>
          </cell>
        </row>
        <row r="847">
          <cell r="A847">
            <v>35601</v>
          </cell>
        </row>
        <row r="848">
          <cell r="A848">
            <v>35604</v>
          </cell>
        </row>
        <row r="849">
          <cell r="A849">
            <v>35605</v>
          </cell>
        </row>
        <row r="850">
          <cell r="A850">
            <v>35606</v>
          </cell>
        </row>
        <row r="851">
          <cell r="A851">
            <v>35607</v>
          </cell>
        </row>
        <row r="852">
          <cell r="A852">
            <v>35608</v>
          </cell>
        </row>
        <row r="853">
          <cell r="A853">
            <v>35611</v>
          </cell>
        </row>
        <row r="854">
          <cell r="A854">
            <v>35612</v>
          </cell>
        </row>
        <row r="855">
          <cell r="A855">
            <v>35613</v>
          </cell>
        </row>
        <row r="856">
          <cell r="A856">
            <v>35614</v>
          </cell>
        </row>
        <row r="857">
          <cell r="A857">
            <v>35615</v>
          </cell>
        </row>
        <row r="858">
          <cell r="A858">
            <v>35618</v>
          </cell>
        </row>
        <row r="859">
          <cell r="A859">
            <v>35619</v>
          </cell>
        </row>
        <row r="860">
          <cell r="A860">
            <v>35620</v>
          </cell>
        </row>
        <row r="861">
          <cell r="A861">
            <v>35621</v>
          </cell>
        </row>
        <row r="862">
          <cell r="A862">
            <v>35622</v>
          </cell>
        </row>
        <row r="863">
          <cell r="A863">
            <v>35625</v>
          </cell>
        </row>
        <row r="864">
          <cell r="A864">
            <v>35626</v>
          </cell>
        </row>
        <row r="865">
          <cell r="A865">
            <v>35627</v>
          </cell>
        </row>
        <row r="866">
          <cell r="A866">
            <v>35628</v>
          </cell>
        </row>
        <row r="867">
          <cell r="A867">
            <v>35629</v>
          </cell>
        </row>
        <row r="868">
          <cell r="A868">
            <v>35632</v>
          </cell>
        </row>
        <row r="869">
          <cell r="A869">
            <v>35633</v>
          </cell>
        </row>
        <row r="870">
          <cell r="A870">
            <v>35634</v>
          </cell>
        </row>
        <row r="871">
          <cell r="A871">
            <v>35635</v>
          </cell>
        </row>
        <row r="872">
          <cell r="A872">
            <v>35636</v>
          </cell>
        </row>
        <row r="873">
          <cell r="A873">
            <v>35639</v>
          </cell>
        </row>
        <row r="874">
          <cell r="A874">
            <v>35640</v>
          </cell>
        </row>
        <row r="875">
          <cell r="A875">
            <v>35641</v>
          </cell>
        </row>
        <row r="876">
          <cell r="A876">
            <v>35642</v>
          </cell>
        </row>
        <row r="877">
          <cell r="A877">
            <v>35643</v>
          </cell>
        </row>
        <row r="878">
          <cell r="A878">
            <v>35646</v>
          </cell>
        </row>
        <row r="879">
          <cell r="A879">
            <v>35647</v>
          </cell>
        </row>
        <row r="880">
          <cell r="A880">
            <v>35648</v>
          </cell>
        </row>
        <row r="881">
          <cell r="A881">
            <v>35649</v>
          </cell>
        </row>
        <row r="882">
          <cell r="A882">
            <v>35650</v>
          </cell>
        </row>
        <row r="883">
          <cell r="A883">
            <v>35653</v>
          </cell>
        </row>
        <row r="884">
          <cell r="A884">
            <v>35654</v>
          </cell>
        </row>
        <row r="885">
          <cell r="A885">
            <v>35655</v>
          </cell>
        </row>
        <row r="886">
          <cell r="A886">
            <v>35656</v>
          </cell>
        </row>
        <row r="887">
          <cell r="A887">
            <v>35660</v>
          </cell>
        </row>
        <row r="888">
          <cell r="A888">
            <v>35661</v>
          </cell>
        </row>
        <row r="889">
          <cell r="A889">
            <v>35662</v>
          </cell>
        </row>
        <row r="890">
          <cell r="A890">
            <v>35663</v>
          </cell>
        </row>
        <row r="891">
          <cell r="A891">
            <v>35664</v>
          </cell>
        </row>
        <row r="892">
          <cell r="A892">
            <v>35667</v>
          </cell>
        </row>
        <row r="893">
          <cell r="A893">
            <v>35668</v>
          </cell>
        </row>
        <row r="894">
          <cell r="A894">
            <v>35669</v>
          </cell>
        </row>
        <row r="895">
          <cell r="A895">
            <v>35670</v>
          </cell>
        </row>
        <row r="896">
          <cell r="A896">
            <v>35671</v>
          </cell>
        </row>
        <row r="897">
          <cell r="A897">
            <v>35674</v>
          </cell>
        </row>
        <row r="898">
          <cell r="A898">
            <v>35675</v>
          </cell>
        </row>
        <row r="899">
          <cell r="A899">
            <v>35676</v>
          </cell>
        </row>
        <row r="900">
          <cell r="A900">
            <v>35677</v>
          </cell>
        </row>
        <row r="901">
          <cell r="A901">
            <v>35678</v>
          </cell>
        </row>
        <row r="902">
          <cell r="A902">
            <v>35681</v>
          </cell>
        </row>
        <row r="903">
          <cell r="A903">
            <v>35682</v>
          </cell>
        </row>
        <row r="904">
          <cell r="A904">
            <v>35683</v>
          </cell>
        </row>
        <row r="905">
          <cell r="A905">
            <v>35684</v>
          </cell>
        </row>
        <row r="906">
          <cell r="A906">
            <v>35685</v>
          </cell>
        </row>
        <row r="907">
          <cell r="A907">
            <v>35688</v>
          </cell>
        </row>
        <row r="908">
          <cell r="A908">
            <v>35689</v>
          </cell>
        </row>
        <row r="909">
          <cell r="A909">
            <v>35690</v>
          </cell>
        </row>
        <row r="910">
          <cell r="A910">
            <v>35691</v>
          </cell>
        </row>
        <row r="911">
          <cell r="A911">
            <v>35692</v>
          </cell>
        </row>
        <row r="912">
          <cell r="A912">
            <v>35695</v>
          </cell>
        </row>
        <row r="913">
          <cell r="A913">
            <v>35696</v>
          </cell>
        </row>
        <row r="914">
          <cell r="A914">
            <v>35697</v>
          </cell>
        </row>
        <row r="915">
          <cell r="A915">
            <v>35698</v>
          </cell>
        </row>
        <row r="916">
          <cell r="A916">
            <v>35699</v>
          </cell>
        </row>
        <row r="917">
          <cell r="A917">
            <v>35702</v>
          </cell>
        </row>
        <row r="918">
          <cell r="A918">
            <v>35703</v>
          </cell>
        </row>
        <row r="919">
          <cell r="A919">
            <v>35704</v>
          </cell>
        </row>
        <row r="920">
          <cell r="A920">
            <v>35706</v>
          </cell>
        </row>
        <row r="921">
          <cell r="A921">
            <v>35709</v>
          </cell>
        </row>
        <row r="922">
          <cell r="A922">
            <v>35710</v>
          </cell>
        </row>
        <row r="923">
          <cell r="A923">
            <v>35711</v>
          </cell>
        </row>
        <row r="924">
          <cell r="A924">
            <v>35712</v>
          </cell>
        </row>
        <row r="925">
          <cell r="A925">
            <v>35713</v>
          </cell>
        </row>
        <row r="926">
          <cell r="A926">
            <v>35716</v>
          </cell>
        </row>
        <row r="927">
          <cell r="A927">
            <v>35717</v>
          </cell>
        </row>
        <row r="928">
          <cell r="A928">
            <v>35718</v>
          </cell>
        </row>
        <row r="929">
          <cell r="A929">
            <v>35719</v>
          </cell>
        </row>
        <row r="930">
          <cell r="A930">
            <v>35720</v>
          </cell>
        </row>
        <row r="931">
          <cell r="A931">
            <v>35723</v>
          </cell>
        </row>
        <row r="932">
          <cell r="A932">
            <v>35724</v>
          </cell>
        </row>
        <row r="933">
          <cell r="A933">
            <v>35725</v>
          </cell>
        </row>
        <row r="934">
          <cell r="A934">
            <v>35726</v>
          </cell>
        </row>
        <row r="935">
          <cell r="A935">
            <v>35727</v>
          </cell>
        </row>
        <row r="936">
          <cell r="A936">
            <v>35730</v>
          </cell>
        </row>
        <row r="937">
          <cell r="A937">
            <v>35731</v>
          </cell>
        </row>
        <row r="938">
          <cell r="A938">
            <v>35732</v>
          </cell>
        </row>
        <row r="939">
          <cell r="A939">
            <v>35733</v>
          </cell>
        </row>
        <row r="940">
          <cell r="A940">
            <v>35737</v>
          </cell>
        </row>
        <row r="941">
          <cell r="A941">
            <v>35738</v>
          </cell>
        </row>
        <row r="942">
          <cell r="A942">
            <v>35739</v>
          </cell>
        </row>
        <row r="943">
          <cell r="A943">
            <v>35740</v>
          </cell>
        </row>
        <row r="944">
          <cell r="A944">
            <v>35741</v>
          </cell>
        </row>
        <row r="945">
          <cell r="A945">
            <v>35744</v>
          </cell>
        </row>
        <row r="946">
          <cell r="A946">
            <v>35745</v>
          </cell>
        </row>
        <row r="947">
          <cell r="A947">
            <v>35746</v>
          </cell>
        </row>
        <row r="948">
          <cell r="A948">
            <v>35747</v>
          </cell>
        </row>
        <row r="949">
          <cell r="A949">
            <v>35748</v>
          </cell>
        </row>
        <row r="950">
          <cell r="A950">
            <v>35751</v>
          </cell>
        </row>
        <row r="951">
          <cell r="A951">
            <v>35752</v>
          </cell>
        </row>
        <row r="952">
          <cell r="A952">
            <v>35753</v>
          </cell>
        </row>
        <row r="953">
          <cell r="A953">
            <v>35754</v>
          </cell>
        </row>
        <row r="954">
          <cell r="A954">
            <v>35755</v>
          </cell>
        </row>
        <row r="955">
          <cell r="A955">
            <v>35758</v>
          </cell>
        </row>
        <row r="956">
          <cell r="A956">
            <v>35759</v>
          </cell>
        </row>
        <row r="957">
          <cell r="A957">
            <v>35760</v>
          </cell>
        </row>
        <row r="958">
          <cell r="A958">
            <v>35761</v>
          </cell>
        </row>
        <row r="959">
          <cell r="A959">
            <v>35762</v>
          </cell>
        </row>
        <row r="960">
          <cell r="A960">
            <v>35765</v>
          </cell>
        </row>
        <row r="961">
          <cell r="A961">
            <v>35766</v>
          </cell>
        </row>
        <row r="962">
          <cell r="A962">
            <v>35767</v>
          </cell>
        </row>
        <row r="963">
          <cell r="A963">
            <v>35768</v>
          </cell>
        </row>
        <row r="964">
          <cell r="A964">
            <v>35769</v>
          </cell>
        </row>
        <row r="965">
          <cell r="A965">
            <v>35772</v>
          </cell>
        </row>
        <row r="966">
          <cell r="A966">
            <v>35773</v>
          </cell>
        </row>
        <row r="967">
          <cell r="A967">
            <v>35774</v>
          </cell>
        </row>
        <row r="968">
          <cell r="A968">
            <v>35775</v>
          </cell>
        </row>
        <row r="969">
          <cell r="A969">
            <v>35776</v>
          </cell>
        </row>
        <row r="970">
          <cell r="A970">
            <v>35779</v>
          </cell>
        </row>
        <row r="971">
          <cell r="A971">
            <v>35780</v>
          </cell>
        </row>
        <row r="972">
          <cell r="A972">
            <v>35781</v>
          </cell>
        </row>
        <row r="973">
          <cell r="A973">
            <v>35782</v>
          </cell>
        </row>
        <row r="974">
          <cell r="A974">
            <v>35783</v>
          </cell>
        </row>
        <row r="975">
          <cell r="A975">
            <v>35786</v>
          </cell>
        </row>
        <row r="976">
          <cell r="A976">
            <v>35787</v>
          </cell>
        </row>
        <row r="977">
          <cell r="A977">
            <v>35788</v>
          </cell>
        </row>
        <row r="978">
          <cell r="A978">
            <v>35790</v>
          </cell>
        </row>
        <row r="979">
          <cell r="A979">
            <v>35793</v>
          </cell>
        </row>
        <row r="980">
          <cell r="A980">
            <v>35794</v>
          </cell>
        </row>
        <row r="981">
          <cell r="A981">
            <v>35795</v>
          </cell>
        </row>
        <row r="982">
          <cell r="A982">
            <v>35796</v>
          </cell>
        </row>
        <row r="983">
          <cell r="A983">
            <v>35797</v>
          </cell>
        </row>
        <row r="984">
          <cell r="A984">
            <v>35800</v>
          </cell>
        </row>
        <row r="985">
          <cell r="A985">
            <v>35801</v>
          </cell>
        </row>
        <row r="986">
          <cell r="A986">
            <v>35802</v>
          </cell>
        </row>
        <row r="987">
          <cell r="A987">
            <v>35803</v>
          </cell>
        </row>
        <row r="988">
          <cell r="A988">
            <v>35804</v>
          </cell>
        </row>
        <row r="989">
          <cell r="A989">
            <v>35807</v>
          </cell>
        </row>
        <row r="990">
          <cell r="A990">
            <v>35808</v>
          </cell>
        </row>
        <row r="991">
          <cell r="A991">
            <v>35809</v>
          </cell>
        </row>
        <row r="992">
          <cell r="A992">
            <v>35810</v>
          </cell>
        </row>
        <row r="993">
          <cell r="A993">
            <v>35811</v>
          </cell>
        </row>
        <row r="994">
          <cell r="A994">
            <v>35814</v>
          </cell>
        </row>
        <row r="995">
          <cell r="A995">
            <v>35815</v>
          </cell>
        </row>
        <row r="996">
          <cell r="A996">
            <v>35816</v>
          </cell>
        </row>
        <row r="997">
          <cell r="A997">
            <v>35817</v>
          </cell>
        </row>
        <row r="998">
          <cell r="A998">
            <v>35818</v>
          </cell>
        </row>
        <row r="999">
          <cell r="A999">
            <v>35822</v>
          </cell>
        </row>
        <row r="1000">
          <cell r="A1000">
            <v>35823</v>
          </cell>
        </row>
        <row r="1001">
          <cell r="A1001">
            <v>35824</v>
          </cell>
        </row>
        <row r="1002">
          <cell r="A1002">
            <v>35825</v>
          </cell>
        </row>
        <row r="1003">
          <cell r="A1003">
            <v>35828</v>
          </cell>
        </row>
        <row r="1004">
          <cell r="A1004">
            <v>35829</v>
          </cell>
        </row>
        <row r="1005">
          <cell r="A1005">
            <v>35830</v>
          </cell>
        </row>
        <row r="1006">
          <cell r="A1006">
            <v>35831</v>
          </cell>
        </row>
        <row r="1007">
          <cell r="A1007">
            <v>35832</v>
          </cell>
        </row>
        <row r="1008">
          <cell r="A1008">
            <v>35835</v>
          </cell>
        </row>
        <row r="1009">
          <cell r="A1009">
            <v>35836</v>
          </cell>
        </row>
        <row r="1010">
          <cell r="A1010">
            <v>35837</v>
          </cell>
        </row>
        <row r="1011">
          <cell r="A1011">
            <v>35838</v>
          </cell>
        </row>
        <row r="1012">
          <cell r="A1012">
            <v>35839</v>
          </cell>
        </row>
        <row r="1013">
          <cell r="A1013">
            <v>35842</v>
          </cell>
        </row>
        <row r="1014">
          <cell r="A1014">
            <v>35843</v>
          </cell>
        </row>
        <row r="1015">
          <cell r="A1015">
            <v>35844</v>
          </cell>
        </row>
        <row r="1016">
          <cell r="A1016">
            <v>35845</v>
          </cell>
        </row>
        <row r="1017">
          <cell r="A1017">
            <v>35846</v>
          </cell>
        </row>
        <row r="1018">
          <cell r="A1018">
            <v>35849</v>
          </cell>
        </row>
        <row r="1019">
          <cell r="A1019">
            <v>35850</v>
          </cell>
        </row>
        <row r="1020">
          <cell r="A1020">
            <v>35851</v>
          </cell>
        </row>
        <row r="1021">
          <cell r="A1021">
            <v>35852</v>
          </cell>
        </row>
        <row r="1022">
          <cell r="A1022">
            <v>35853</v>
          </cell>
        </row>
        <row r="1023">
          <cell r="A1023">
            <v>35856</v>
          </cell>
        </row>
        <row r="1024">
          <cell r="A1024">
            <v>35857</v>
          </cell>
        </row>
        <row r="1025">
          <cell r="A1025">
            <v>35858</v>
          </cell>
        </row>
        <row r="1026">
          <cell r="A1026">
            <v>35859</v>
          </cell>
        </row>
        <row r="1027">
          <cell r="A1027">
            <v>35860</v>
          </cell>
        </row>
        <row r="1028">
          <cell r="A1028">
            <v>35863</v>
          </cell>
        </row>
        <row r="1029">
          <cell r="A1029">
            <v>35864</v>
          </cell>
        </row>
        <row r="1030">
          <cell r="A1030">
            <v>35865</v>
          </cell>
        </row>
        <row r="1031">
          <cell r="A1031">
            <v>35866</v>
          </cell>
        </row>
        <row r="1032">
          <cell r="A1032">
            <v>35870</v>
          </cell>
        </row>
        <row r="1033">
          <cell r="A1033">
            <v>35871</v>
          </cell>
        </row>
        <row r="1034">
          <cell r="A1034">
            <v>35872</v>
          </cell>
        </row>
        <row r="1035">
          <cell r="A1035">
            <v>35873</v>
          </cell>
        </row>
        <row r="1036">
          <cell r="A1036">
            <v>35874</v>
          </cell>
        </row>
        <row r="1037">
          <cell r="A1037">
            <v>35877</v>
          </cell>
        </row>
        <row r="1038">
          <cell r="A1038">
            <v>35878</v>
          </cell>
        </row>
        <row r="1039">
          <cell r="A1039">
            <v>35879</v>
          </cell>
        </row>
        <row r="1040">
          <cell r="A1040">
            <v>35880</v>
          </cell>
        </row>
        <row r="1041">
          <cell r="A1041">
            <v>35881</v>
          </cell>
        </row>
        <row r="1042">
          <cell r="A1042">
            <v>35884</v>
          </cell>
        </row>
        <row r="1043">
          <cell r="A1043">
            <v>35885</v>
          </cell>
        </row>
        <row r="1044">
          <cell r="A1044">
            <v>35886</v>
          </cell>
        </row>
        <row r="1045">
          <cell r="A1045">
            <v>35887</v>
          </cell>
        </row>
        <row r="1046">
          <cell r="A1046">
            <v>35888</v>
          </cell>
        </row>
        <row r="1047">
          <cell r="A1047">
            <v>35891</v>
          </cell>
        </row>
        <row r="1048">
          <cell r="A1048">
            <v>35892</v>
          </cell>
        </row>
        <row r="1049">
          <cell r="A1049">
            <v>35893</v>
          </cell>
        </row>
        <row r="1050">
          <cell r="A1050">
            <v>35894</v>
          </cell>
        </row>
        <row r="1051">
          <cell r="A1051">
            <v>35895</v>
          </cell>
        </row>
        <row r="1052">
          <cell r="A1052">
            <v>35898</v>
          </cell>
        </row>
        <row r="1053">
          <cell r="A1053">
            <v>35900</v>
          </cell>
        </row>
        <row r="1054">
          <cell r="A1054">
            <v>35901</v>
          </cell>
        </row>
        <row r="1055">
          <cell r="A1055">
            <v>35902</v>
          </cell>
        </row>
        <row r="1056">
          <cell r="A1056">
            <v>35905</v>
          </cell>
        </row>
        <row r="1057">
          <cell r="A1057">
            <v>35906</v>
          </cell>
        </row>
        <row r="1058">
          <cell r="A1058">
            <v>35907</v>
          </cell>
        </row>
        <row r="1059">
          <cell r="A1059">
            <v>35908</v>
          </cell>
        </row>
        <row r="1060">
          <cell r="A1060">
            <v>35909</v>
          </cell>
        </row>
        <row r="1061">
          <cell r="A1061">
            <v>35912</v>
          </cell>
        </row>
        <row r="1062">
          <cell r="A1062">
            <v>35913</v>
          </cell>
        </row>
        <row r="1063">
          <cell r="A1063">
            <v>35914</v>
          </cell>
        </row>
        <row r="1064">
          <cell r="A1064">
            <v>35915</v>
          </cell>
        </row>
        <row r="1065">
          <cell r="A1065">
            <v>35919</v>
          </cell>
        </row>
        <row r="1066">
          <cell r="A1066">
            <v>35920</v>
          </cell>
        </row>
        <row r="1067">
          <cell r="A1067">
            <v>35921</v>
          </cell>
        </row>
        <row r="1068">
          <cell r="A1068">
            <v>35923</v>
          </cell>
        </row>
        <row r="1069">
          <cell r="A1069">
            <v>35926</v>
          </cell>
        </row>
        <row r="1070">
          <cell r="A1070">
            <v>35927</v>
          </cell>
        </row>
        <row r="1071">
          <cell r="A1071">
            <v>35928</v>
          </cell>
        </row>
        <row r="1072">
          <cell r="A1072">
            <v>35929</v>
          </cell>
        </row>
        <row r="1073">
          <cell r="A1073">
            <v>35930</v>
          </cell>
        </row>
        <row r="1074">
          <cell r="A1074">
            <v>35933</v>
          </cell>
        </row>
        <row r="1075">
          <cell r="A1075">
            <v>35934</v>
          </cell>
        </row>
        <row r="1076">
          <cell r="A1076">
            <v>35935</v>
          </cell>
        </row>
        <row r="1077">
          <cell r="A1077">
            <v>35936</v>
          </cell>
        </row>
        <row r="1078">
          <cell r="A1078">
            <v>35937</v>
          </cell>
        </row>
        <row r="1079">
          <cell r="A1079">
            <v>35940</v>
          </cell>
        </row>
        <row r="1080">
          <cell r="A1080">
            <v>35941</v>
          </cell>
        </row>
        <row r="1081">
          <cell r="A1081">
            <v>35942</v>
          </cell>
        </row>
        <row r="1082">
          <cell r="A1082">
            <v>35943</v>
          </cell>
        </row>
        <row r="1083">
          <cell r="A1083">
            <v>35944</v>
          </cell>
        </row>
        <row r="1084">
          <cell r="A1084">
            <v>35947</v>
          </cell>
        </row>
        <row r="1085">
          <cell r="A1085">
            <v>35948</v>
          </cell>
        </row>
        <row r="1086">
          <cell r="A1086">
            <v>35949</v>
          </cell>
        </row>
        <row r="1087">
          <cell r="A1087">
            <v>35950</v>
          </cell>
        </row>
        <row r="1088">
          <cell r="A1088">
            <v>35951</v>
          </cell>
        </row>
        <row r="1089">
          <cell r="A1089">
            <v>35954</v>
          </cell>
        </row>
        <row r="1090">
          <cell r="A1090">
            <v>35955</v>
          </cell>
        </row>
        <row r="1091">
          <cell r="A1091">
            <v>35956</v>
          </cell>
        </row>
        <row r="1092">
          <cell r="A1092">
            <v>35957</v>
          </cell>
        </row>
        <row r="1093">
          <cell r="A1093">
            <v>35958</v>
          </cell>
        </row>
        <row r="1094">
          <cell r="A1094">
            <v>35961</v>
          </cell>
        </row>
        <row r="1095">
          <cell r="A1095">
            <v>35962</v>
          </cell>
        </row>
        <row r="1096">
          <cell r="A1096">
            <v>35963</v>
          </cell>
        </row>
        <row r="1097">
          <cell r="A1097">
            <v>35964</v>
          </cell>
        </row>
        <row r="1098">
          <cell r="A1098">
            <v>35965</v>
          </cell>
        </row>
        <row r="1099">
          <cell r="A1099">
            <v>35968</v>
          </cell>
        </row>
        <row r="1100">
          <cell r="A1100">
            <v>35969</v>
          </cell>
        </row>
        <row r="1101">
          <cell r="A1101">
            <v>35970</v>
          </cell>
        </row>
        <row r="1102">
          <cell r="A1102">
            <v>35971</v>
          </cell>
        </row>
        <row r="1103">
          <cell r="A1103">
            <v>35972</v>
          </cell>
        </row>
        <row r="1104">
          <cell r="A1104">
            <v>35975</v>
          </cell>
        </row>
        <row r="1105">
          <cell r="A1105">
            <v>35976</v>
          </cell>
        </row>
        <row r="1106">
          <cell r="A1106">
            <v>35977</v>
          </cell>
        </row>
        <row r="1107">
          <cell r="A1107">
            <v>35978</v>
          </cell>
        </row>
        <row r="1108">
          <cell r="A1108">
            <v>35979</v>
          </cell>
        </row>
        <row r="1109">
          <cell r="A1109">
            <v>35982</v>
          </cell>
        </row>
        <row r="1110">
          <cell r="A1110">
            <v>35983</v>
          </cell>
        </row>
        <row r="1111">
          <cell r="A1111">
            <v>35984</v>
          </cell>
        </row>
        <row r="1112">
          <cell r="A1112">
            <v>35985</v>
          </cell>
        </row>
        <row r="1113">
          <cell r="A1113">
            <v>35986</v>
          </cell>
        </row>
        <row r="1114">
          <cell r="A1114">
            <v>35989</v>
          </cell>
        </row>
        <row r="1115">
          <cell r="A1115">
            <v>35990</v>
          </cell>
        </row>
        <row r="1116">
          <cell r="A1116">
            <v>35991</v>
          </cell>
        </row>
        <row r="1117">
          <cell r="A1117">
            <v>35992</v>
          </cell>
        </row>
        <row r="1118">
          <cell r="A1118">
            <v>35993</v>
          </cell>
        </row>
        <row r="1119">
          <cell r="A1119">
            <v>35996</v>
          </cell>
        </row>
        <row r="1120">
          <cell r="A1120">
            <v>35997</v>
          </cell>
        </row>
        <row r="1121">
          <cell r="A1121">
            <v>35998</v>
          </cell>
        </row>
        <row r="1122">
          <cell r="A1122">
            <v>35999</v>
          </cell>
        </row>
        <row r="1123">
          <cell r="A1123">
            <v>36000</v>
          </cell>
        </row>
        <row r="1124">
          <cell r="A1124">
            <v>36003</v>
          </cell>
        </row>
        <row r="1125">
          <cell r="A1125">
            <v>36004</v>
          </cell>
        </row>
        <row r="1126">
          <cell r="A1126">
            <v>36005</v>
          </cell>
        </row>
        <row r="1127">
          <cell r="A1127">
            <v>36006</v>
          </cell>
        </row>
        <row r="1128">
          <cell r="A1128">
            <v>36007</v>
          </cell>
        </row>
        <row r="1129">
          <cell r="A1129">
            <v>36010</v>
          </cell>
        </row>
        <row r="1130">
          <cell r="A1130">
            <v>36011</v>
          </cell>
        </row>
        <row r="1131">
          <cell r="A1131">
            <v>36012</v>
          </cell>
        </row>
        <row r="1132">
          <cell r="A1132">
            <v>36013</v>
          </cell>
        </row>
        <row r="1133">
          <cell r="A1133">
            <v>36014</v>
          </cell>
        </row>
        <row r="1134">
          <cell r="A1134">
            <v>36017</v>
          </cell>
        </row>
        <row r="1135">
          <cell r="A1135">
            <v>36018</v>
          </cell>
        </row>
        <row r="1136">
          <cell r="A1136">
            <v>36019</v>
          </cell>
        </row>
        <row r="1137">
          <cell r="A1137">
            <v>36020</v>
          </cell>
        </row>
        <row r="1138">
          <cell r="A1138">
            <v>36021</v>
          </cell>
        </row>
        <row r="1139">
          <cell r="A1139">
            <v>36024</v>
          </cell>
        </row>
        <row r="1140">
          <cell r="A1140">
            <v>36025</v>
          </cell>
        </row>
        <row r="1141">
          <cell r="A1141">
            <v>36026</v>
          </cell>
        </row>
        <row r="1142">
          <cell r="A1142">
            <v>36027</v>
          </cell>
        </row>
        <row r="1143">
          <cell r="A1143">
            <v>36028</v>
          </cell>
        </row>
        <row r="1144">
          <cell r="A1144">
            <v>36031</v>
          </cell>
        </row>
        <row r="1145">
          <cell r="A1145">
            <v>36032</v>
          </cell>
        </row>
        <row r="1146">
          <cell r="A1146">
            <v>36034</v>
          </cell>
        </row>
        <row r="1147">
          <cell r="A1147">
            <v>36035</v>
          </cell>
        </row>
        <row r="1148">
          <cell r="A1148">
            <v>36038</v>
          </cell>
        </row>
        <row r="1149">
          <cell r="A1149">
            <v>36039</v>
          </cell>
        </row>
        <row r="1150">
          <cell r="A1150">
            <v>36040</v>
          </cell>
        </row>
        <row r="1151">
          <cell r="A1151">
            <v>36041</v>
          </cell>
        </row>
        <row r="1152">
          <cell r="A1152">
            <v>36042</v>
          </cell>
        </row>
        <row r="1153">
          <cell r="A1153">
            <v>36045</v>
          </cell>
        </row>
        <row r="1154">
          <cell r="A1154">
            <v>36046</v>
          </cell>
        </row>
        <row r="1155">
          <cell r="A1155">
            <v>36047</v>
          </cell>
        </row>
        <row r="1156">
          <cell r="A1156">
            <v>36048</v>
          </cell>
        </row>
        <row r="1157">
          <cell r="A1157">
            <v>36049</v>
          </cell>
        </row>
        <row r="1158">
          <cell r="A1158">
            <v>36052</v>
          </cell>
        </row>
        <row r="1159">
          <cell r="A1159">
            <v>36053</v>
          </cell>
        </row>
        <row r="1160">
          <cell r="A1160">
            <v>36054</v>
          </cell>
        </row>
        <row r="1161">
          <cell r="A1161">
            <v>36055</v>
          </cell>
        </row>
        <row r="1162">
          <cell r="A1162">
            <v>36056</v>
          </cell>
        </row>
        <row r="1163">
          <cell r="A1163">
            <v>36059</v>
          </cell>
        </row>
        <row r="1164">
          <cell r="A1164">
            <v>36060</v>
          </cell>
        </row>
        <row r="1165">
          <cell r="A1165">
            <v>36061</v>
          </cell>
        </row>
        <row r="1166">
          <cell r="A1166">
            <v>36062</v>
          </cell>
        </row>
        <row r="1167">
          <cell r="A1167">
            <v>36063</v>
          </cell>
        </row>
        <row r="1168">
          <cell r="A1168">
            <v>36066</v>
          </cell>
        </row>
        <row r="1169">
          <cell r="A1169">
            <v>36067</v>
          </cell>
        </row>
        <row r="1170">
          <cell r="A1170">
            <v>36068</v>
          </cell>
        </row>
        <row r="1171">
          <cell r="A1171">
            <v>36073</v>
          </cell>
        </row>
        <row r="1172">
          <cell r="A1172">
            <v>36074</v>
          </cell>
        </row>
        <row r="1173">
          <cell r="A1173">
            <v>36075</v>
          </cell>
        </row>
        <row r="1174">
          <cell r="A1174">
            <v>36076</v>
          </cell>
        </row>
        <row r="1175">
          <cell r="A1175">
            <v>36077</v>
          </cell>
        </row>
        <row r="1176">
          <cell r="A1176">
            <v>36080</v>
          </cell>
        </row>
        <row r="1177">
          <cell r="A1177">
            <v>36081</v>
          </cell>
        </row>
        <row r="1178">
          <cell r="A1178">
            <v>36082</v>
          </cell>
        </row>
        <row r="1179">
          <cell r="A1179">
            <v>36083</v>
          </cell>
        </row>
        <row r="1180">
          <cell r="A1180">
            <v>36084</v>
          </cell>
        </row>
        <row r="1181">
          <cell r="A1181">
            <v>36087</v>
          </cell>
        </row>
        <row r="1182">
          <cell r="A1182">
            <v>36088</v>
          </cell>
        </row>
        <row r="1183">
          <cell r="A1183">
            <v>36090</v>
          </cell>
        </row>
        <row r="1184">
          <cell r="A1184">
            <v>36091</v>
          </cell>
        </row>
        <row r="1185">
          <cell r="A1185">
            <v>36094</v>
          </cell>
        </row>
        <row r="1186">
          <cell r="A1186">
            <v>36095</v>
          </cell>
        </row>
        <row r="1187">
          <cell r="A1187">
            <v>36096</v>
          </cell>
        </row>
        <row r="1188">
          <cell r="A1188">
            <v>36097</v>
          </cell>
        </row>
        <row r="1189">
          <cell r="A1189">
            <v>36098</v>
          </cell>
        </row>
        <row r="1190">
          <cell r="A1190">
            <v>36101</v>
          </cell>
        </row>
        <row r="1191">
          <cell r="A1191">
            <v>36102</v>
          </cell>
        </row>
        <row r="1192">
          <cell r="A1192">
            <v>36104</v>
          </cell>
        </row>
        <row r="1193">
          <cell r="A1193">
            <v>36105</v>
          </cell>
        </row>
        <row r="1194">
          <cell r="A1194">
            <v>36108</v>
          </cell>
        </row>
        <row r="1195">
          <cell r="A1195">
            <v>36109</v>
          </cell>
        </row>
        <row r="1196">
          <cell r="A1196">
            <v>36110</v>
          </cell>
        </row>
        <row r="1197">
          <cell r="A1197">
            <v>36111</v>
          </cell>
        </row>
        <row r="1198">
          <cell r="A1198">
            <v>36112</v>
          </cell>
        </row>
        <row r="1199">
          <cell r="A1199">
            <v>36115</v>
          </cell>
        </row>
        <row r="1200">
          <cell r="A1200">
            <v>36116</v>
          </cell>
        </row>
        <row r="1201">
          <cell r="A1201">
            <v>36117</v>
          </cell>
        </row>
        <row r="1202">
          <cell r="A1202">
            <v>36118</v>
          </cell>
        </row>
        <row r="1203">
          <cell r="A1203">
            <v>36119</v>
          </cell>
        </row>
        <row r="1204">
          <cell r="A1204">
            <v>36122</v>
          </cell>
        </row>
        <row r="1205">
          <cell r="A1205">
            <v>36123</v>
          </cell>
        </row>
        <row r="1206">
          <cell r="A1206">
            <v>36124</v>
          </cell>
        </row>
        <row r="1207">
          <cell r="A1207">
            <v>36125</v>
          </cell>
        </row>
        <row r="1208">
          <cell r="A1208">
            <v>36126</v>
          </cell>
        </row>
        <row r="1209">
          <cell r="A1209">
            <v>36129</v>
          </cell>
        </row>
        <row r="1210">
          <cell r="A1210">
            <v>36130</v>
          </cell>
        </row>
        <row r="1211">
          <cell r="A1211">
            <v>36131</v>
          </cell>
        </row>
        <row r="1212">
          <cell r="A1212">
            <v>36132</v>
          </cell>
        </row>
        <row r="1213">
          <cell r="A1213">
            <v>36133</v>
          </cell>
        </row>
        <row r="1214">
          <cell r="A1214">
            <v>36136</v>
          </cell>
        </row>
        <row r="1215">
          <cell r="A1215">
            <v>36137</v>
          </cell>
        </row>
        <row r="1216">
          <cell r="A1216">
            <v>36138</v>
          </cell>
        </row>
        <row r="1217">
          <cell r="A1217">
            <v>36139</v>
          </cell>
        </row>
        <row r="1218">
          <cell r="A1218">
            <v>36140</v>
          </cell>
        </row>
        <row r="1219">
          <cell r="A1219">
            <v>36143</v>
          </cell>
        </row>
        <row r="1220">
          <cell r="A1220">
            <v>36144</v>
          </cell>
        </row>
        <row r="1221">
          <cell r="A1221">
            <v>36145</v>
          </cell>
        </row>
        <row r="1222">
          <cell r="A1222">
            <v>36146</v>
          </cell>
        </row>
        <row r="1223">
          <cell r="A1223">
            <v>36147</v>
          </cell>
        </row>
        <row r="1224">
          <cell r="A1224">
            <v>36150</v>
          </cell>
        </row>
        <row r="1225">
          <cell r="A1225">
            <v>36151</v>
          </cell>
        </row>
        <row r="1226">
          <cell r="A1226">
            <v>36152</v>
          </cell>
        </row>
        <row r="1227">
          <cell r="A1227">
            <v>36153</v>
          </cell>
        </row>
        <row r="1228">
          <cell r="A1228">
            <v>36157</v>
          </cell>
        </row>
        <row r="1229">
          <cell r="A1229">
            <v>36158</v>
          </cell>
        </row>
        <row r="1230">
          <cell r="A1230">
            <v>36159</v>
          </cell>
        </row>
        <row r="1231">
          <cell r="A1231">
            <v>36160</v>
          </cell>
        </row>
        <row r="1232">
          <cell r="A1232">
            <v>36161</v>
          </cell>
        </row>
        <row r="1233">
          <cell r="A1233">
            <v>36164</v>
          </cell>
        </row>
        <row r="1234">
          <cell r="A1234">
            <v>36165</v>
          </cell>
        </row>
        <row r="1235">
          <cell r="A1235">
            <v>36166</v>
          </cell>
        </row>
        <row r="1236">
          <cell r="A1236">
            <v>36167</v>
          </cell>
        </row>
        <row r="1237">
          <cell r="A1237">
            <v>36168</v>
          </cell>
        </row>
        <row r="1238">
          <cell r="A1238">
            <v>36171</v>
          </cell>
        </row>
        <row r="1239">
          <cell r="A1239">
            <v>36172</v>
          </cell>
        </row>
        <row r="1240">
          <cell r="A1240">
            <v>36173</v>
          </cell>
        </row>
        <row r="1241">
          <cell r="A1241">
            <v>36174</v>
          </cell>
        </row>
        <row r="1242">
          <cell r="A1242">
            <v>36175</v>
          </cell>
        </row>
        <row r="1243">
          <cell r="A1243">
            <v>36178</v>
          </cell>
        </row>
        <row r="1244">
          <cell r="A1244">
            <v>36179</v>
          </cell>
        </row>
        <row r="1245">
          <cell r="A1245">
            <v>36181</v>
          </cell>
        </row>
        <row r="1246">
          <cell r="A1246">
            <v>36182</v>
          </cell>
        </row>
        <row r="1247">
          <cell r="A1247">
            <v>36185</v>
          </cell>
        </row>
        <row r="1248">
          <cell r="A1248">
            <v>36187</v>
          </cell>
        </row>
        <row r="1249">
          <cell r="A1249">
            <v>36188</v>
          </cell>
        </row>
        <row r="1250">
          <cell r="A1250">
            <v>36189</v>
          </cell>
        </row>
        <row r="1251">
          <cell r="A1251">
            <v>36192</v>
          </cell>
        </row>
        <row r="1252">
          <cell r="A1252">
            <v>36193</v>
          </cell>
        </row>
        <row r="1253">
          <cell r="A1253">
            <v>36194</v>
          </cell>
        </row>
        <row r="1254">
          <cell r="A1254">
            <v>36195</v>
          </cell>
        </row>
        <row r="1255">
          <cell r="A1255">
            <v>36196</v>
          </cell>
        </row>
        <row r="1256">
          <cell r="A1256">
            <v>36199</v>
          </cell>
        </row>
        <row r="1257">
          <cell r="A1257">
            <v>36200</v>
          </cell>
        </row>
        <row r="1258">
          <cell r="A1258">
            <v>36201</v>
          </cell>
        </row>
        <row r="1259">
          <cell r="A1259">
            <v>36202</v>
          </cell>
        </row>
        <row r="1260">
          <cell r="A1260">
            <v>36203</v>
          </cell>
        </row>
        <row r="1261">
          <cell r="A1261">
            <v>36206</v>
          </cell>
        </row>
        <row r="1262">
          <cell r="A1262">
            <v>36207</v>
          </cell>
        </row>
        <row r="1263">
          <cell r="A1263">
            <v>36208</v>
          </cell>
        </row>
        <row r="1264">
          <cell r="A1264">
            <v>36209</v>
          </cell>
        </row>
        <row r="1265">
          <cell r="A1265">
            <v>36210</v>
          </cell>
        </row>
        <row r="1266">
          <cell r="A1266">
            <v>36213</v>
          </cell>
        </row>
        <row r="1267">
          <cell r="A1267">
            <v>36214</v>
          </cell>
        </row>
        <row r="1268">
          <cell r="A1268">
            <v>36215</v>
          </cell>
        </row>
        <row r="1269">
          <cell r="A1269">
            <v>36216</v>
          </cell>
        </row>
        <row r="1270">
          <cell r="A1270">
            <v>36217</v>
          </cell>
        </row>
        <row r="1271">
          <cell r="A1271">
            <v>36220</v>
          </cell>
        </row>
        <row r="1272">
          <cell r="A1272">
            <v>36222</v>
          </cell>
        </row>
        <row r="1273">
          <cell r="A1273">
            <v>36223</v>
          </cell>
        </row>
        <row r="1274">
          <cell r="A1274">
            <v>36224</v>
          </cell>
        </row>
        <row r="1275">
          <cell r="A1275">
            <v>36227</v>
          </cell>
        </row>
        <row r="1276">
          <cell r="A1276">
            <v>36228</v>
          </cell>
        </row>
        <row r="1277">
          <cell r="A1277">
            <v>36229</v>
          </cell>
        </row>
        <row r="1278">
          <cell r="A1278">
            <v>36230</v>
          </cell>
        </row>
        <row r="1279">
          <cell r="A1279">
            <v>36231</v>
          </cell>
        </row>
        <row r="1280">
          <cell r="A1280">
            <v>36234</v>
          </cell>
        </row>
        <row r="1281">
          <cell r="A1281">
            <v>36235</v>
          </cell>
        </row>
        <row r="1282">
          <cell r="A1282">
            <v>36236</v>
          </cell>
        </row>
        <row r="1283">
          <cell r="A1283">
            <v>36237</v>
          </cell>
        </row>
        <row r="1284">
          <cell r="A1284">
            <v>36238</v>
          </cell>
        </row>
        <row r="1285">
          <cell r="A1285">
            <v>36241</v>
          </cell>
        </row>
        <row r="1286">
          <cell r="A1286">
            <v>36242</v>
          </cell>
        </row>
        <row r="1287">
          <cell r="A1287">
            <v>36243</v>
          </cell>
        </row>
        <row r="1288">
          <cell r="A1288">
            <v>36244</v>
          </cell>
        </row>
        <row r="1289">
          <cell r="A1289">
            <v>36245</v>
          </cell>
        </row>
        <row r="1290">
          <cell r="A1290">
            <v>36249</v>
          </cell>
        </row>
        <row r="1291">
          <cell r="A1291">
            <v>36250</v>
          </cell>
        </row>
        <row r="1292">
          <cell r="A1292">
            <v>36251</v>
          </cell>
        </row>
        <row r="1293">
          <cell r="A1293">
            <v>36255</v>
          </cell>
        </row>
        <row r="1294">
          <cell r="A1294">
            <v>36256</v>
          </cell>
        </row>
        <row r="1295">
          <cell r="A1295">
            <v>36257</v>
          </cell>
        </row>
        <row r="1296">
          <cell r="A1296">
            <v>36258</v>
          </cell>
        </row>
        <row r="1297">
          <cell r="A1297">
            <v>36259</v>
          </cell>
        </row>
        <row r="1298">
          <cell r="A1298">
            <v>36262</v>
          </cell>
        </row>
        <row r="1299">
          <cell r="A1299">
            <v>36263</v>
          </cell>
        </row>
        <row r="1300">
          <cell r="A1300">
            <v>36265</v>
          </cell>
        </row>
        <row r="1301">
          <cell r="A1301">
            <v>36266</v>
          </cell>
        </row>
        <row r="1302">
          <cell r="A1302">
            <v>36267</v>
          </cell>
        </row>
        <row r="1303">
          <cell r="A1303">
            <v>36269</v>
          </cell>
        </row>
        <row r="1304">
          <cell r="A1304">
            <v>36270</v>
          </cell>
        </row>
        <row r="1305">
          <cell r="A1305">
            <v>36271</v>
          </cell>
        </row>
        <row r="1306">
          <cell r="A1306">
            <v>36272</v>
          </cell>
        </row>
        <row r="1307">
          <cell r="A1307">
            <v>36273</v>
          </cell>
        </row>
        <row r="1308">
          <cell r="A1308">
            <v>36276</v>
          </cell>
        </row>
        <row r="1309">
          <cell r="A1309">
            <v>36278</v>
          </cell>
        </row>
        <row r="1310">
          <cell r="A1310">
            <v>36279</v>
          </cell>
        </row>
        <row r="1311">
          <cell r="A1311">
            <v>36280</v>
          </cell>
        </row>
        <row r="1312">
          <cell r="A1312">
            <v>36283</v>
          </cell>
        </row>
        <row r="1313">
          <cell r="A1313">
            <v>36284</v>
          </cell>
        </row>
        <row r="1314">
          <cell r="A1314">
            <v>36285</v>
          </cell>
        </row>
        <row r="1315">
          <cell r="A1315">
            <v>36286</v>
          </cell>
        </row>
        <row r="1316">
          <cell r="A1316">
            <v>36287</v>
          </cell>
        </row>
        <row r="1317">
          <cell r="A1317">
            <v>36290</v>
          </cell>
        </row>
        <row r="1318">
          <cell r="A1318">
            <v>36291</v>
          </cell>
        </row>
        <row r="1319">
          <cell r="A1319">
            <v>36292</v>
          </cell>
        </row>
        <row r="1320">
          <cell r="A1320">
            <v>36293</v>
          </cell>
        </row>
        <row r="1321">
          <cell r="A1321">
            <v>36294</v>
          </cell>
        </row>
        <row r="1322">
          <cell r="A1322">
            <v>36297</v>
          </cell>
        </row>
        <row r="1323">
          <cell r="A1323">
            <v>36298</v>
          </cell>
        </row>
        <row r="1324">
          <cell r="A1324">
            <v>36299</v>
          </cell>
        </row>
        <row r="1325">
          <cell r="A1325">
            <v>36300</v>
          </cell>
        </row>
        <row r="1326">
          <cell r="A1326">
            <v>36301</v>
          </cell>
        </row>
        <row r="1327">
          <cell r="A1327">
            <v>36304</v>
          </cell>
        </row>
        <row r="1328">
          <cell r="A1328">
            <v>36305</v>
          </cell>
        </row>
        <row r="1329">
          <cell r="A1329">
            <v>36306</v>
          </cell>
        </row>
        <row r="1330">
          <cell r="A1330">
            <v>36307</v>
          </cell>
        </row>
        <row r="1331">
          <cell r="A1331">
            <v>36308</v>
          </cell>
        </row>
        <row r="1332">
          <cell r="A1332">
            <v>36311</v>
          </cell>
        </row>
        <row r="1333">
          <cell r="A1333">
            <v>36312</v>
          </cell>
        </row>
        <row r="1334">
          <cell r="A1334">
            <v>36313</v>
          </cell>
        </row>
        <row r="1335">
          <cell r="A1335">
            <v>36314</v>
          </cell>
        </row>
        <row r="1336">
          <cell r="A1336">
            <v>36315</v>
          </cell>
        </row>
        <row r="1337">
          <cell r="A1337">
            <v>36318</v>
          </cell>
        </row>
        <row r="1338">
          <cell r="A1338">
            <v>36319</v>
          </cell>
        </row>
        <row r="1339">
          <cell r="A1339">
            <v>36320</v>
          </cell>
        </row>
        <row r="1340">
          <cell r="A1340">
            <v>36321</v>
          </cell>
        </row>
        <row r="1341">
          <cell r="A1341">
            <v>36322</v>
          </cell>
        </row>
        <row r="1342">
          <cell r="A1342">
            <v>36325</v>
          </cell>
        </row>
        <row r="1343">
          <cell r="A1343">
            <v>36326</v>
          </cell>
        </row>
        <row r="1344">
          <cell r="A1344">
            <v>36327</v>
          </cell>
        </row>
        <row r="1345">
          <cell r="A1345">
            <v>36328</v>
          </cell>
        </row>
        <row r="1346">
          <cell r="A1346">
            <v>36329</v>
          </cell>
        </row>
        <row r="1347">
          <cell r="A1347">
            <v>36332</v>
          </cell>
        </row>
        <row r="1348">
          <cell r="A1348">
            <v>36333</v>
          </cell>
        </row>
        <row r="1349">
          <cell r="A1349">
            <v>36334</v>
          </cell>
        </row>
        <row r="1350">
          <cell r="A1350">
            <v>36335</v>
          </cell>
        </row>
        <row r="1351">
          <cell r="A1351">
            <v>36336</v>
          </cell>
        </row>
        <row r="1352">
          <cell r="A1352">
            <v>36339</v>
          </cell>
        </row>
        <row r="1353">
          <cell r="A1353">
            <v>36340</v>
          </cell>
        </row>
        <row r="1354">
          <cell r="A1354">
            <v>36341</v>
          </cell>
        </row>
        <row r="1355">
          <cell r="A1355">
            <v>36342</v>
          </cell>
        </row>
        <row r="1356">
          <cell r="A1356">
            <v>36343</v>
          </cell>
        </row>
        <row r="1357">
          <cell r="A1357">
            <v>36346</v>
          </cell>
        </row>
        <row r="1358">
          <cell r="A1358">
            <v>36347</v>
          </cell>
        </row>
        <row r="1359">
          <cell r="A1359">
            <v>36348</v>
          </cell>
        </row>
        <row r="1360">
          <cell r="A1360">
            <v>36349</v>
          </cell>
        </row>
        <row r="1361">
          <cell r="A1361">
            <v>36350</v>
          </cell>
        </row>
        <row r="1362">
          <cell r="A1362">
            <v>36353</v>
          </cell>
        </row>
        <row r="1363">
          <cell r="A1363">
            <v>36354</v>
          </cell>
        </row>
        <row r="1364">
          <cell r="A1364">
            <v>36355</v>
          </cell>
        </row>
        <row r="1365">
          <cell r="A1365">
            <v>36356</v>
          </cell>
        </row>
        <row r="1366">
          <cell r="A1366">
            <v>36357</v>
          </cell>
        </row>
        <row r="1367">
          <cell r="A1367">
            <v>36360</v>
          </cell>
        </row>
        <row r="1368">
          <cell r="A1368">
            <v>36361</v>
          </cell>
        </row>
        <row r="1369">
          <cell r="A1369">
            <v>36362</v>
          </cell>
        </row>
        <row r="1370">
          <cell r="A1370">
            <v>36363</v>
          </cell>
        </row>
        <row r="1371">
          <cell r="A1371">
            <v>36364</v>
          </cell>
        </row>
        <row r="1372">
          <cell r="A1372">
            <v>36367</v>
          </cell>
        </row>
        <row r="1373">
          <cell r="A1373">
            <v>36368</v>
          </cell>
        </row>
        <row r="1374">
          <cell r="A1374">
            <v>36369</v>
          </cell>
        </row>
        <row r="1375">
          <cell r="A1375">
            <v>36370</v>
          </cell>
        </row>
        <row r="1376">
          <cell r="A1376">
            <v>36371</v>
          </cell>
        </row>
        <row r="1377">
          <cell r="A1377">
            <v>36374</v>
          </cell>
        </row>
        <row r="1378">
          <cell r="A1378">
            <v>36375</v>
          </cell>
        </row>
        <row r="1379">
          <cell r="A1379">
            <v>36376</v>
          </cell>
        </row>
        <row r="1380">
          <cell r="A1380">
            <v>36377</v>
          </cell>
        </row>
        <row r="1381">
          <cell r="A1381">
            <v>36378</v>
          </cell>
        </row>
        <row r="1382">
          <cell r="A1382">
            <v>36381</v>
          </cell>
        </row>
        <row r="1383">
          <cell r="A1383">
            <v>36382</v>
          </cell>
        </row>
        <row r="1384">
          <cell r="A1384">
            <v>36383</v>
          </cell>
        </row>
        <row r="1385">
          <cell r="A1385">
            <v>36384</v>
          </cell>
        </row>
        <row r="1386">
          <cell r="A1386">
            <v>36385</v>
          </cell>
        </row>
        <row r="1387">
          <cell r="A1387">
            <v>36388</v>
          </cell>
        </row>
        <row r="1388">
          <cell r="A1388">
            <v>36389</v>
          </cell>
        </row>
        <row r="1389">
          <cell r="A1389">
            <v>36390</v>
          </cell>
        </row>
        <row r="1390">
          <cell r="A1390">
            <v>36391</v>
          </cell>
        </row>
        <row r="1391">
          <cell r="A1391">
            <v>36392</v>
          </cell>
        </row>
        <row r="1392">
          <cell r="A1392">
            <v>36395</v>
          </cell>
        </row>
        <row r="1393">
          <cell r="A1393">
            <v>36396</v>
          </cell>
        </row>
        <row r="1394">
          <cell r="A1394">
            <v>36397</v>
          </cell>
        </row>
        <row r="1395">
          <cell r="A1395">
            <v>36398</v>
          </cell>
        </row>
        <row r="1396">
          <cell r="A1396">
            <v>36399</v>
          </cell>
        </row>
        <row r="1397">
          <cell r="A1397">
            <v>36402</v>
          </cell>
        </row>
        <row r="1398">
          <cell r="A1398">
            <v>36403</v>
          </cell>
        </row>
        <row r="1399">
          <cell r="A1399">
            <v>36404</v>
          </cell>
        </row>
        <row r="1400">
          <cell r="A1400">
            <v>36405</v>
          </cell>
        </row>
        <row r="1401">
          <cell r="A1401">
            <v>36406</v>
          </cell>
        </row>
        <row r="1402">
          <cell r="A1402">
            <v>36409</v>
          </cell>
        </row>
        <row r="1403">
          <cell r="A1403">
            <v>36410</v>
          </cell>
        </row>
        <row r="1404">
          <cell r="A1404">
            <v>36411</v>
          </cell>
        </row>
        <row r="1405">
          <cell r="A1405">
            <v>36412</v>
          </cell>
        </row>
        <row r="1406">
          <cell r="A1406">
            <v>36413</v>
          </cell>
        </row>
        <row r="1407">
          <cell r="A1407">
            <v>36417</v>
          </cell>
        </row>
        <row r="1408">
          <cell r="A1408">
            <v>36418</v>
          </cell>
        </row>
        <row r="1409">
          <cell r="A1409">
            <v>36419</v>
          </cell>
        </row>
        <row r="1410">
          <cell r="A1410">
            <v>36420</v>
          </cell>
        </row>
        <row r="1411">
          <cell r="A1411">
            <v>36423</v>
          </cell>
        </row>
        <row r="1412">
          <cell r="A1412">
            <v>36424</v>
          </cell>
        </row>
        <row r="1413">
          <cell r="A1413">
            <v>36425</v>
          </cell>
        </row>
        <row r="1414">
          <cell r="A1414">
            <v>36426</v>
          </cell>
        </row>
        <row r="1415">
          <cell r="A1415">
            <v>36427</v>
          </cell>
        </row>
        <row r="1416">
          <cell r="A1416">
            <v>36430</v>
          </cell>
        </row>
        <row r="1417">
          <cell r="A1417">
            <v>36431</v>
          </cell>
        </row>
        <row r="1418">
          <cell r="A1418">
            <v>36432</v>
          </cell>
        </row>
        <row r="1419">
          <cell r="A1419">
            <v>36433</v>
          </cell>
        </row>
        <row r="1420">
          <cell r="A1420">
            <v>36434</v>
          </cell>
        </row>
        <row r="1421">
          <cell r="A1421">
            <v>36437</v>
          </cell>
        </row>
        <row r="1422">
          <cell r="A1422">
            <v>36438</v>
          </cell>
        </row>
        <row r="1423">
          <cell r="A1423">
            <v>36439</v>
          </cell>
        </row>
        <row r="1424">
          <cell r="A1424">
            <v>36440</v>
          </cell>
        </row>
        <row r="1425">
          <cell r="A1425">
            <v>36441</v>
          </cell>
        </row>
        <row r="1426">
          <cell r="A1426">
            <v>36444</v>
          </cell>
        </row>
        <row r="1427">
          <cell r="A1427">
            <v>36445</v>
          </cell>
        </row>
        <row r="1428">
          <cell r="A1428">
            <v>36446</v>
          </cell>
        </row>
        <row r="1429">
          <cell r="A1429">
            <v>36447</v>
          </cell>
        </row>
        <row r="1430">
          <cell r="A1430">
            <v>36448</v>
          </cell>
        </row>
        <row r="1431">
          <cell r="A1431">
            <v>36451</v>
          </cell>
        </row>
        <row r="1432">
          <cell r="A1432">
            <v>36453</v>
          </cell>
        </row>
        <row r="1433">
          <cell r="A1433">
            <v>36454</v>
          </cell>
        </row>
        <row r="1434">
          <cell r="A1434">
            <v>36455</v>
          </cell>
        </row>
        <row r="1435">
          <cell r="A1435">
            <v>36458</v>
          </cell>
        </row>
        <row r="1436">
          <cell r="A1436">
            <v>36459</v>
          </cell>
        </row>
        <row r="1437">
          <cell r="A1437">
            <v>36460</v>
          </cell>
        </row>
        <row r="1438">
          <cell r="A1438">
            <v>36461</v>
          </cell>
        </row>
        <row r="1439">
          <cell r="A1439">
            <v>36462</v>
          </cell>
        </row>
        <row r="1440">
          <cell r="A1440">
            <v>36465</v>
          </cell>
        </row>
        <row r="1441">
          <cell r="A1441">
            <v>36466</v>
          </cell>
        </row>
        <row r="1442">
          <cell r="A1442">
            <v>36467</v>
          </cell>
        </row>
        <row r="1443">
          <cell r="A1443">
            <v>36468</v>
          </cell>
        </row>
        <row r="1444">
          <cell r="A1444">
            <v>36469</v>
          </cell>
        </row>
        <row r="1445">
          <cell r="A1445">
            <v>36473</v>
          </cell>
        </row>
        <row r="1446">
          <cell r="A1446">
            <v>36474</v>
          </cell>
        </row>
        <row r="1447">
          <cell r="A1447">
            <v>36475</v>
          </cell>
        </row>
        <row r="1448">
          <cell r="A1448">
            <v>36476</v>
          </cell>
        </row>
        <row r="1449">
          <cell r="A1449">
            <v>36479</v>
          </cell>
        </row>
        <row r="1450">
          <cell r="A1450">
            <v>36480</v>
          </cell>
        </row>
        <row r="1451">
          <cell r="A1451">
            <v>36481</v>
          </cell>
        </row>
        <row r="1452">
          <cell r="A1452">
            <v>36482</v>
          </cell>
        </row>
        <row r="1453">
          <cell r="A1453">
            <v>36483</v>
          </cell>
        </row>
        <row r="1454">
          <cell r="A1454">
            <v>36486</v>
          </cell>
        </row>
        <row r="1455">
          <cell r="A1455">
            <v>36488</v>
          </cell>
        </row>
        <row r="1456">
          <cell r="A1456">
            <v>36489</v>
          </cell>
        </row>
        <row r="1457">
          <cell r="A1457">
            <v>36490</v>
          </cell>
        </row>
        <row r="1458">
          <cell r="A1458">
            <v>36493</v>
          </cell>
        </row>
        <row r="1459">
          <cell r="A1459">
            <v>36494</v>
          </cell>
        </row>
        <row r="1460">
          <cell r="A1460">
            <v>36495</v>
          </cell>
        </row>
        <row r="1461">
          <cell r="A1461">
            <v>36496</v>
          </cell>
        </row>
        <row r="1462">
          <cell r="A1462">
            <v>36497</v>
          </cell>
        </row>
        <row r="1463">
          <cell r="A1463">
            <v>36500</v>
          </cell>
        </row>
        <row r="1464">
          <cell r="A1464">
            <v>36501</v>
          </cell>
        </row>
        <row r="1465">
          <cell r="A1465">
            <v>36502</v>
          </cell>
        </row>
        <row r="1466">
          <cell r="A1466">
            <v>36503</v>
          </cell>
        </row>
        <row r="1467">
          <cell r="A1467">
            <v>36504</v>
          </cell>
        </row>
        <row r="1468">
          <cell r="A1468">
            <v>36507</v>
          </cell>
        </row>
        <row r="1469">
          <cell r="A1469">
            <v>36508</v>
          </cell>
        </row>
        <row r="1470">
          <cell r="A1470">
            <v>36509</v>
          </cell>
        </row>
        <row r="1471">
          <cell r="A1471">
            <v>36510</v>
          </cell>
        </row>
        <row r="1472">
          <cell r="A1472">
            <v>36511</v>
          </cell>
        </row>
        <row r="1473">
          <cell r="A1473">
            <v>36514</v>
          </cell>
        </row>
        <row r="1474">
          <cell r="A1474">
            <v>36515</v>
          </cell>
        </row>
        <row r="1475">
          <cell r="A1475">
            <v>36516</v>
          </cell>
        </row>
        <row r="1476">
          <cell r="A1476">
            <v>36517</v>
          </cell>
        </row>
        <row r="1477">
          <cell r="A1477">
            <v>36518</v>
          </cell>
        </row>
        <row r="1478">
          <cell r="A1478">
            <v>36521</v>
          </cell>
        </row>
        <row r="1479">
          <cell r="A1479">
            <v>36522</v>
          </cell>
        </row>
        <row r="1480">
          <cell r="A1480">
            <v>36523</v>
          </cell>
        </row>
        <row r="1481">
          <cell r="A1481">
            <v>36524</v>
          </cell>
        </row>
        <row r="1482">
          <cell r="A1482">
            <v>36528</v>
          </cell>
        </row>
        <row r="1483">
          <cell r="A1483">
            <v>36529</v>
          </cell>
        </row>
        <row r="1484">
          <cell r="A1484">
            <v>36530</v>
          </cell>
        </row>
        <row r="1485">
          <cell r="A1485">
            <v>36531</v>
          </cell>
        </row>
        <row r="1486">
          <cell r="A1486">
            <v>36532</v>
          </cell>
        </row>
        <row r="1487">
          <cell r="A1487">
            <v>36535</v>
          </cell>
        </row>
        <row r="1488">
          <cell r="A1488">
            <v>36536</v>
          </cell>
        </row>
        <row r="1489">
          <cell r="A1489">
            <v>36537</v>
          </cell>
        </row>
        <row r="1490">
          <cell r="A1490">
            <v>36538</v>
          </cell>
        </row>
        <row r="1491">
          <cell r="A1491">
            <v>36539</v>
          </cell>
        </row>
        <row r="1492">
          <cell r="A1492">
            <v>36542</v>
          </cell>
        </row>
        <row r="1493">
          <cell r="A1493">
            <v>36543</v>
          </cell>
        </row>
        <row r="1494">
          <cell r="A1494">
            <v>36544</v>
          </cell>
        </row>
        <row r="1495">
          <cell r="A1495">
            <v>36545</v>
          </cell>
        </row>
        <row r="1496">
          <cell r="A1496">
            <v>36546</v>
          </cell>
        </row>
        <row r="1497">
          <cell r="A1497">
            <v>36549</v>
          </cell>
        </row>
        <row r="1498">
          <cell r="A1498">
            <v>36550</v>
          </cell>
        </row>
        <row r="1499">
          <cell r="A1499">
            <v>36552</v>
          </cell>
        </row>
        <row r="1500">
          <cell r="A1500">
            <v>36553</v>
          </cell>
        </row>
        <row r="1501">
          <cell r="A1501">
            <v>36556</v>
          </cell>
        </row>
        <row r="1502">
          <cell r="A1502">
            <v>36557</v>
          </cell>
        </row>
        <row r="1503">
          <cell r="A1503">
            <v>36558</v>
          </cell>
        </row>
        <row r="1504">
          <cell r="A1504">
            <v>36559</v>
          </cell>
        </row>
        <row r="1505">
          <cell r="A1505">
            <v>36560</v>
          </cell>
        </row>
        <row r="1506">
          <cell r="A1506">
            <v>36563</v>
          </cell>
        </row>
        <row r="1507">
          <cell r="A1507">
            <v>36564</v>
          </cell>
        </row>
        <row r="1508">
          <cell r="A1508">
            <v>36565</v>
          </cell>
        </row>
        <row r="1509">
          <cell r="A1509">
            <v>36566</v>
          </cell>
        </row>
        <row r="1510">
          <cell r="A1510">
            <v>36567</v>
          </cell>
        </row>
        <row r="1511">
          <cell r="A1511">
            <v>36570</v>
          </cell>
        </row>
        <row r="1512">
          <cell r="A1512">
            <v>36571</v>
          </cell>
        </row>
        <row r="1513">
          <cell r="A1513">
            <v>36572</v>
          </cell>
        </row>
        <row r="1514">
          <cell r="A1514">
            <v>36573</v>
          </cell>
        </row>
        <row r="1515">
          <cell r="A1515">
            <v>36574</v>
          </cell>
        </row>
        <row r="1516">
          <cell r="A1516">
            <v>36577</v>
          </cell>
        </row>
        <row r="1517">
          <cell r="A1517">
            <v>36578</v>
          </cell>
        </row>
        <row r="1518">
          <cell r="A1518">
            <v>36579</v>
          </cell>
        </row>
        <row r="1519">
          <cell r="A1519">
            <v>36580</v>
          </cell>
        </row>
        <row r="1520">
          <cell r="A1520">
            <v>36581</v>
          </cell>
        </row>
        <row r="1521">
          <cell r="A1521">
            <v>36584</v>
          </cell>
        </row>
        <row r="1522">
          <cell r="A1522">
            <v>36585</v>
          </cell>
        </row>
        <row r="1523">
          <cell r="A1523">
            <v>36586</v>
          </cell>
        </row>
        <row r="1524">
          <cell r="A1524">
            <v>36587</v>
          </cell>
        </row>
        <row r="1525">
          <cell r="A1525">
            <v>36588</v>
          </cell>
        </row>
        <row r="1526">
          <cell r="A1526">
            <v>36591</v>
          </cell>
        </row>
        <row r="1527">
          <cell r="A1527">
            <v>36592</v>
          </cell>
        </row>
        <row r="1528">
          <cell r="A1528">
            <v>36593</v>
          </cell>
        </row>
        <row r="1529">
          <cell r="A1529">
            <v>36594</v>
          </cell>
        </row>
        <row r="1530">
          <cell r="A1530">
            <v>36595</v>
          </cell>
        </row>
        <row r="1531">
          <cell r="A1531">
            <v>36598</v>
          </cell>
        </row>
        <row r="1532">
          <cell r="A1532">
            <v>36599</v>
          </cell>
        </row>
        <row r="1533">
          <cell r="A1533">
            <v>36600</v>
          </cell>
        </row>
        <row r="1534">
          <cell r="A1534">
            <v>36601</v>
          </cell>
        </row>
        <row r="1535">
          <cell r="A1535">
            <v>36606</v>
          </cell>
        </row>
        <row r="1536">
          <cell r="A1536">
            <v>36607</v>
          </cell>
        </row>
        <row r="1537">
          <cell r="A1537">
            <v>36608</v>
          </cell>
        </row>
        <row r="1538">
          <cell r="A1538">
            <v>36609</v>
          </cell>
        </row>
        <row r="1539">
          <cell r="A1539">
            <v>36612</v>
          </cell>
        </row>
        <row r="1540">
          <cell r="A1540">
            <v>36613</v>
          </cell>
        </row>
        <row r="1541">
          <cell r="A1541">
            <v>36614</v>
          </cell>
        </row>
        <row r="1542">
          <cell r="A1542">
            <v>36615</v>
          </cell>
        </row>
        <row r="1543">
          <cell r="A1543">
            <v>36616</v>
          </cell>
        </row>
        <row r="1544">
          <cell r="A1544">
            <v>36619</v>
          </cell>
        </row>
        <row r="1545">
          <cell r="A1545">
            <v>36620</v>
          </cell>
        </row>
        <row r="1546">
          <cell r="A1546">
            <v>36621</v>
          </cell>
        </row>
        <row r="1547">
          <cell r="A1547">
            <v>36622</v>
          </cell>
        </row>
        <row r="1548">
          <cell r="A1548">
            <v>36623</v>
          </cell>
        </row>
        <row r="1549">
          <cell r="A1549">
            <v>36626</v>
          </cell>
        </row>
        <row r="1550">
          <cell r="A1550">
            <v>36627</v>
          </cell>
        </row>
        <row r="1551">
          <cell r="A1551">
            <v>36628</v>
          </cell>
        </row>
        <row r="1552">
          <cell r="A1552">
            <v>36629</v>
          </cell>
        </row>
        <row r="1553">
          <cell r="A1553">
            <v>36633</v>
          </cell>
        </row>
        <row r="1554">
          <cell r="A1554">
            <v>36634</v>
          </cell>
        </row>
        <row r="1555">
          <cell r="A1555">
            <v>36635</v>
          </cell>
        </row>
        <row r="1556">
          <cell r="A1556">
            <v>36636</v>
          </cell>
        </row>
        <row r="1557">
          <cell r="A1557">
            <v>36640</v>
          </cell>
        </row>
        <row r="1558">
          <cell r="A1558">
            <v>36641</v>
          </cell>
        </row>
        <row r="1559">
          <cell r="A1559">
            <v>36642</v>
          </cell>
        </row>
        <row r="1560">
          <cell r="A1560">
            <v>36643</v>
          </cell>
        </row>
        <row r="1561">
          <cell r="A1561">
            <v>36644</v>
          </cell>
        </row>
        <row r="1562">
          <cell r="A1562">
            <v>36648</v>
          </cell>
        </row>
        <row r="1563">
          <cell r="A1563">
            <v>36649</v>
          </cell>
        </row>
        <row r="1564">
          <cell r="A1564">
            <v>36650</v>
          </cell>
        </row>
        <row r="1565">
          <cell r="A1565">
            <v>36651</v>
          </cell>
        </row>
        <row r="1566">
          <cell r="A1566">
            <v>36654</v>
          </cell>
        </row>
        <row r="1567">
          <cell r="A1567">
            <v>36655</v>
          </cell>
        </row>
        <row r="1568">
          <cell r="A1568">
            <v>36656</v>
          </cell>
        </row>
        <row r="1569">
          <cell r="A1569">
            <v>36657</v>
          </cell>
        </row>
        <row r="1570">
          <cell r="A1570">
            <v>36658</v>
          </cell>
        </row>
        <row r="1571">
          <cell r="A1571">
            <v>36661</v>
          </cell>
        </row>
        <row r="1572">
          <cell r="A1572">
            <v>36662</v>
          </cell>
        </row>
        <row r="1573">
          <cell r="A1573">
            <v>36663</v>
          </cell>
        </row>
        <row r="1574">
          <cell r="A1574">
            <v>36664</v>
          </cell>
        </row>
        <row r="1575">
          <cell r="A1575">
            <v>36665</v>
          </cell>
        </row>
        <row r="1576">
          <cell r="A1576">
            <v>36668</v>
          </cell>
        </row>
        <row r="1577">
          <cell r="A1577">
            <v>36669</v>
          </cell>
        </row>
        <row r="1578">
          <cell r="A1578">
            <v>36670</v>
          </cell>
        </row>
        <row r="1579">
          <cell r="A1579">
            <v>36671</v>
          </cell>
        </row>
        <row r="1580">
          <cell r="A1580">
            <v>36672</v>
          </cell>
        </row>
        <row r="1581">
          <cell r="A1581">
            <v>36675</v>
          </cell>
        </row>
        <row r="1582">
          <cell r="A1582">
            <v>36676</v>
          </cell>
        </row>
        <row r="1583">
          <cell r="A1583">
            <v>36677</v>
          </cell>
        </row>
        <row r="1584">
          <cell r="A1584">
            <v>36678</v>
          </cell>
        </row>
        <row r="1585">
          <cell r="A1585">
            <v>36679</v>
          </cell>
        </row>
        <row r="1586">
          <cell r="A1586">
            <v>36682</v>
          </cell>
        </row>
        <row r="1587">
          <cell r="A1587">
            <v>36683</v>
          </cell>
        </row>
        <row r="1588">
          <cell r="A1588">
            <v>36684</v>
          </cell>
        </row>
        <row r="1589">
          <cell r="A1589">
            <v>36685</v>
          </cell>
        </row>
        <row r="1590">
          <cell r="A1590">
            <v>36686</v>
          </cell>
        </row>
        <row r="1591">
          <cell r="A1591">
            <v>36689</v>
          </cell>
        </row>
        <row r="1592">
          <cell r="A1592">
            <v>36690</v>
          </cell>
        </row>
        <row r="1593">
          <cell r="A1593">
            <v>36691</v>
          </cell>
        </row>
        <row r="1594">
          <cell r="A1594">
            <v>36692</v>
          </cell>
        </row>
        <row r="1595">
          <cell r="A1595">
            <v>36693</v>
          </cell>
        </row>
        <row r="1596">
          <cell r="A1596">
            <v>36696</v>
          </cell>
        </row>
        <row r="1597">
          <cell r="A1597">
            <v>36697</v>
          </cell>
        </row>
        <row r="1598">
          <cell r="A1598">
            <v>36698</v>
          </cell>
        </row>
        <row r="1599">
          <cell r="A1599">
            <v>36699</v>
          </cell>
        </row>
        <row r="1600">
          <cell r="A1600">
            <v>36700</v>
          </cell>
        </row>
        <row r="1601">
          <cell r="A1601">
            <v>36703</v>
          </cell>
        </row>
        <row r="1602">
          <cell r="A1602">
            <v>36704</v>
          </cell>
        </row>
        <row r="1603">
          <cell r="A1603">
            <v>36705</v>
          </cell>
        </row>
        <row r="1604">
          <cell r="A1604">
            <v>36706</v>
          </cell>
        </row>
        <row r="1605">
          <cell r="A1605">
            <v>36707</v>
          </cell>
        </row>
        <row r="1606">
          <cell r="A1606">
            <v>36710</v>
          </cell>
        </row>
        <row r="1607">
          <cell r="A1607">
            <v>36711</v>
          </cell>
        </row>
        <row r="1608">
          <cell r="A1608">
            <v>36712</v>
          </cell>
        </row>
        <row r="1609">
          <cell r="A1609">
            <v>36713</v>
          </cell>
        </row>
        <row r="1610">
          <cell r="A1610">
            <v>36714</v>
          </cell>
        </row>
        <row r="1611">
          <cell r="A1611">
            <v>36717</v>
          </cell>
        </row>
        <row r="1612">
          <cell r="A1612">
            <v>36718</v>
          </cell>
        </row>
        <row r="1613">
          <cell r="A1613">
            <v>36719</v>
          </cell>
        </row>
        <row r="1614">
          <cell r="A1614">
            <v>36720</v>
          </cell>
        </row>
        <row r="1615">
          <cell r="A1615">
            <v>36721</v>
          </cell>
        </row>
        <row r="1616">
          <cell r="A1616">
            <v>36724</v>
          </cell>
        </row>
        <row r="1617">
          <cell r="A1617">
            <v>36725</v>
          </cell>
        </row>
        <row r="1618">
          <cell r="A1618">
            <v>36726</v>
          </cell>
        </row>
        <row r="1619">
          <cell r="A1619">
            <v>36727</v>
          </cell>
        </row>
        <row r="1620">
          <cell r="A1620">
            <v>36728</v>
          </cell>
        </row>
        <row r="1621">
          <cell r="A1621">
            <v>36731</v>
          </cell>
        </row>
        <row r="1622">
          <cell r="A1622">
            <v>36732</v>
          </cell>
        </row>
        <row r="1623">
          <cell r="A1623">
            <v>36733</v>
          </cell>
        </row>
        <row r="1624">
          <cell r="A1624">
            <v>36734</v>
          </cell>
        </row>
        <row r="1625">
          <cell r="A1625">
            <v>36735</v>
          </cell>
        </row>
        <row r="1626">
          <cell r="A1626">
            <v>36738</v>
          </cell>
        </row>
        <row r="1627">
          <cell r="A1627">
            <v>36739</v>
          </cell>
        </row>
        <row r="1628">
          <cell r="A1628">
            <v>36740</v>
          </cell>
        </row>
        <row r="1629">
          <cell r="A1629">
            <v>36741</v>
          </cell>
        </row>
        <row r="1630">
          <cell r="A1630">
            <v>36742</v>
          </cell>
        </row>
        <row r="1631">
          <cell r="A1631">
            <v>36745</v>
          </cell>
        </row>
        <row r="1632">
          <cell r="A1632">
            <v>36746</v>
          </cell>
        </row>
        <row r="1633">
          <cell r="A1633">
            <v>36747</v>
          </cell>
        </row>
        <row r="1634">
          <cell r="A1634">
            <v>36748</v>
          </cell>
        </row>
        <row r="1635">
          <cell r="A1635">
            <v>36749</v>
          </cell>
        </row>
        <row r="1636">
          <cell r="A1636">
            <v>36752</v>
          </cell>
        </row>
        <row r="1637">
          <cell r="A1637">
            <v>36754</v>
          </cell>
        </row>
        <row r="1638">
          <cell r="A1638">
            <v>36755</v>
          </cell>
        </row>
        <row r="1639">
          <cell r="A1639">
            <v>36756</v>
          </cell>
        </row>
        <row r="1640">
          <cell r="A1640">
            <v>36759</v>
          </cell>
        </row>
        <row r="1641">
          <cell r="A1641">
            <v>36760</v>
          </cell>
        </row>
        <row r="1642">
          <cell r="A1642">
            <v>36761</v>
          </cell>
        </row>
        <row r="1643">
          <cell r="A1643">
            <v>36762</v>
          </cell>
        </row>
        <row r="1644">
          <cell r="A1644">
            <v>36763</v>
          </cell>
        </row>
        <row r="1645">
          <cell r="A1645">
            <v>36766</v>
          </cell>
        </row>
        <row r="1646">
          <cell r="A1646">
            <v>36767</v>
          </cell>
        </row>
        <row r="1647">
          <cell r="A1647">
            <v>36768</v>
          </cell>
        </row>
        <row r="1648">
          <cell r="A1648">
            <v>36769</v>
          </cell>
        </row>
        <row r="1649">
          <cell r="A1649">
            <v>36773</v>
          </cell>
        </row>
        <row r="1650">
          <cell r="A1650">
            <v>36774</v>
          </cell>
        </row>
        <row r="1651">
          <cell r="A1651">
            <v>36775</v>
          </cell>
        </row>
        <row r="1652">
          <cell r="A1652">
            <v>36776</v>
          </cell>
        </row>
        <row r="1653">
          <cell r="A1653">
            <v>36777</v>
          </cell>
        </row>
        <row r="1654">
          <cell r="A1654">
            <v>36780</v>
          </cell>
        </row>
        <row r="1655">
          <cell r="A1655">
            <v>36781</v>
          </cell>
        </row>
        <row r="1656">
          <cell r="A1656">
            <v>36782</v>
          </cell>
        </row>
        <row r="1657">
          <cell r="A1657">
            <v>36783</v>
          </cell>
        </row>
        <row r="1658">
          <cell r="A1658">
            <v>36784</v>
          </cell>
        </row>
        <row r="1659">
          <cell r="A1659">
            <v>36787</v>
          </cell>
        </row>
        <row r="1660">
          <cell r="A1660">
            <v>36788</v>
          </cell>
        </row>
        <row r="1661">
          <cell r="A1661">
            <v>36789</v>
          </cell>
        </row>
        <row r="1662">
          <cell r="A1662">
            <v>36790</v>
          </cell>
        </row>
        <row r="1663">
          <cell r="A1663">
            <v>36791</v>
          </cell>
        </row>
        <row r="1664">
          <cell r="A1664">
            <v>36794</v>
          </cell>
        </row>
        <row r="1665">
          <cell r="A1665">
            <v>36795</v>
          </cell>
        </row>
        <row r="1666">
          <cell r="A1666">
            <v>36796</v>
          </cell>
        </row>
        <row r="1667">
          <cell r="A1667">
            <v>36797</v>
          </cell>
        </row>
        <row r="1668">
          <cell r="A1668">
            <v>36798</v>
          </cell>
        </row>
        <row r="1669">
          <cell r="A1669">
            <v>36802</v>
          </cell>
        </row>
        <row r="1670">
          <cell r="A1670">
            <v>36803</v>
          </cell>
        </row>
        <row r="1671">
          <cell r="A1671">
            <v>36804</v>
          </cell>
        </row>
        <row r="1672">
          <cell r="A1672">
            <v>36805</v>
          </cell>
        </row>
        <row r="1673">
          <cell r="A1673">
            <v>36808</v>
          </cell>
        </row>
        <row r="1674">
          <cell r="A1674">
            <v>36809</v>
          </cell>
        </row>
        <row r="1675">
          <cell r="A1675">
            <v>36810</v>
          </cell>
        </row>
        <row r="1676">
          <cell r="A1676">
            <v>36811</v>
          </cell>
        </row>
        <row r="1677">
          <cell r="A1677">
            <v>36812</v>
          </cell>
        </row>
        <row r="1678">
          <cell r="A1678">
            <v>36815</v>
          </cell>
        </row>
        <row r="1679">
          <cell r="A1679">
            <v>36816</v>
          </cell>
        </row>
        <row r="1680">
          <cell r="A1680">
            <v>36817</v>
          </cell>
        </row>
        <row r="1681">
          <cell r="A1681">
            <v>36818</v>
          </cell>
        </row>
        <row r="1682">
          <cell r="A1682">
            <v>36819</v>
          </cell>
        </row>
        <row r="1683">
          <cell r="A1683">
            <v>36822</v>
          </cell>
        </row>
        <row r="1684">
          <cell r="A1684">
            <v>36823</v>
          </cell>
        </row>
        <row r="1685">
          <cell r="A1685">
            <v>36824</v>
          </cell>
        </row>
        <row r="1686">
          <cell r="A1686">
            <v>36825</v>
          </cell>
        </row>
        <row r="1687">
          <cell r="A1687">
            <v>36826</v>
          </cell>
        </row>
        <row r="1688">
          <cell r="A1688">
            <v>36829</v>
          </cell>
        </row>
        <row r="1689">
          <cell r="A1689">
            <v>36830</v>
          </cell>
        </row>
        <row r="1690">
          <cell r="A1690">
            <v>36831</v>
          </cell>
        </row>
        <row r="1691">
          <cell r="A1691">
            <v>36832</v>
          </cell>
        </row>
        <row r="1692">
          <cell r="A1692">
            <v>36833</v>
          </cell>
        </row>
        <row r="1693">
          <cell r="A1693">
            <v>36836</v>
          </cell>
        </row>
        <row r="1694">
          <cell r="A1694">
            <v>36837</v>
          </cell>
        </row>
        <row r="1695">
          <cell r="A1695">
            <v>36838</v>
          </cell>
        </row>
        <row r="1696">
          <cell r="A1696">
            <v>36839</v>
          </cell>
        </row>
        <row r="1697">
          <cell r="A1697">
            <v>36840</v>
          </cell>
        </row>
        <row r="1698">
          <cell r="A1698">
            <v>36843</v>
          </cell>
        </row>
        <row r="1699">
          <cell r="A1699">
            <v>36844</v>
          </cell>
        </row>
        <row r="1700">
          <cell r="A1700">
            <v>36845</v>
          </cell>
        </row>
        <row r="1701">
          <cell r="A1701">
            <v>36846</v>
          </cell>
        </row>
        <row r="1702">
          <cell r="A1702">
            <v>36847</v>
          </cell>
        </row>
        <row r="1703">
          <cell r="A1703">
            <v>36850</v>
          </cell>
        </row>
        <row r="1704">
          <cell r="A1704">
            <v>36851</v>
          </cell>
        </row>
        <row r="1705">
          <cell r="A1705">
            <v>36852</v>
          </cell>
        </row>
        <row r="1706">
          <cell r="A1706">
            <v>36853</v>
          </cell>
        </row>
        <row r="1707">
          <cell r="A1707">
            <v>36854</v>
          </cell>
        </row>
        <row r="1708">
          <cell r="A1708">
            <v>36857</v>
          </cell>
        </row>
        <row r="1709">
          <cell r="A1709">
            <v>36858</v>
          </cell>
        </row>
        <row r="1710">
          <cell r="A1710">
            <v>36859</v>
          </cell>
        </row>
        <row r="1711">
          <cell r="A1711">
            <v>36860</v>
          </cell>
        </row>
        <row r="1712">
          <cell r="A1712">
            <v>36861</v>
          </cell>
        </row>
        <row r="1713">
          <cell r="A1713">
            <v>36864</v>
          </cell>
        </row>
        <row r="1714">
          <cell r="A1714">
            <v>36865</v>
          </cell>
        </row>
        <row r="1715">
          <cell r="A1715">
            <v>36866</v>
          </cell>
        </row>
        <row r="1716">
          <cell r="A1716">
            <v>36867</v>
          </cell>
        </row>
        <row r="1717">
          <cell r="A1717">
            <v>36868</v>
          </cell>
        </row>
        <row r="1718">
          <cell r="A1718">
            <v>36871</v>
          </cell>
        </row>
        <row r="1719">
          <cell r="A1719">
            <v>36872</v>
          </cell>
        </row>
        <row r="1720">
          <cell r="A1720">
            <v>36873</v>
          </cell>
        </row>
        <row r="1721">
          <cell r="A1721">
            <v>36874</v>
          </cell>
        </row>
        <row r="1722">
          <cell r="A1722">
            <v>36875</v>
          </cell>
        </row>
        <row r="1723">
          <cell r="A1723">
            <v>36878</v>
          </cell>
        </row>
        <row r="1724">
          <cell r="A1724">
            <v>36879</v>
          </cell>
        </row>
        <row r="1725">
          <cell r="A1725">
            <v>36880</v>
          </cell>
        </row>
        <row r="1726">
          <cell r="A1726">
            <v>36881</v>
          </cell>
        </row>
        <row r="1727">
          <cell r="A1727">
            <v>36882</v>
          </cell>
        </row>
        <row r="1728">
          <cell r="A1728">
            <v>36886</v>
          </cell>
        </row>
        <row r="1729">
          <cell r="A1729">
            <v>36887</v>
          </cell>
        </row>
        <row r="1730">
          <cell r="A1730">
            <v>36888</v>
          </cell>
        </row>
        <row r="1731">
          <cell r="A1731">
            <v>36889</v>
          </cell>
        </row>
        <row r="1732">
          <cell r="A1732">
            <v>36892</v>
          </cell>
        </row>
        <row r="1733">
          <cell r="A1733">
            <v>36893</v>
          </cell>
        </row>
        <row r="1734">
          <cell r="A1734">
            <v>36894</v>
          </cell>
        </row>
        <row r="1735">
          <cell r="A1735">
            <v>36895</v>
          </cell>
        </row>
        <row r="1736">
          <cell r="A1736">
            <v>36896</v>
          </cell>
        </row>
        <row r="1737">
          <cell r="A1737">
            <v>36899</v>
          </cell>
        </row>
        <row r="1738">
          <cell r="A1738">
            <v>36900</v>
          </cell>
        </row>
        <row r="1739">
          <cell r="A1739">
            <v>36901</v>
          </cell>
        </row>
        <row r="1740">
          <cell r="A1740">
            <v>36902</v>
          </cell>
        </row>
        <row r="1741">
          <cell r="A1741">
            <v>36903</v>
          </cell>
        </row>
        <row r="1742">
          <cell r="A1742">
            <v>36906</v>
          </cell>
        </row>
        <row r="1743">
          <cell r="A1743">
            <v>36907</v>
          </cell>
        </row>
        <row r="1744">
          <cell r="A1744">
            <v>36908</v>
          </cell>
        </row>
        <row r="1745">
          <cell r="A1745">
            <v>36909</v>
          </cell>
        </row>
        <row r="1746">
          <cell r="A1746">
            <v>36910</v>
          </cell>
        </row>
        <row r="1747">
          <cell r="A1747">
            <v>36913</v>
          </cell>
        </row>
        <row r="1748">
          <cell r="A1748">
            <v>36914</v>
          </cell>
        </row>
        <row r="1749">
          <cell r="A1749">
            <v>36915</v>
          </cell>
        </row>
        <row r="1750">
          <cell r="A1750">
            <v>36916</v>
          </cell>
        </row>
        <row r="1751">
          <cell r="A1751">
            <v>36920</v>
          </cell>
        </row>
        <row r="1752">
          <cell r="A1752">
            <v>36921</v>
          </cell>
        </row>
        <row r="1753">
          <cell r="A1753">
            <v>36922</v>
          </cell>
        </row>
        <row r="1754">
          <cell r="A1754">
            <v>36923</v>
          </cell>
        </row>
        <row r="1755">
          <cell r="A1755">
            <v>36924</v>
          </cell>
        </row>
        <row r="1756">
          <cell r="A1756">
            <v>36927</v>
          </cell>
        </row>
        <row r="1757">
          <cell r="A1757">
            <v>36928</v>
          </cell>
        </row>
        <row r="1758">
          <cell r="A1758">
            <v>36929</v>
          </cell>
        </row>
        <row r="1759">
          <cell r="A1759">
            <v>36930</v>
          </cell>
        </row>
        <row r="1760">
          <cell r="A1760">
            <v>36931</v>
          </cell>
        </row>
        <row r="1761">
          <cell r="A1761">
            <v>36934</v>
          </cell>
        </row>
        <row r="1762">
          <cell r="A1762">
            <v>36935</v>
          </cell>
        </row>
        <row r="1763">
          <cell r="A1763">
            <v>36936</v>
          </cell>
        </row>
        <row r="1764">
          <cell r="A1764">
            <v>36937</v>
          </cell>
        </row>
        <row r="1765">
          <cell r="A1765">
            <v>36938</v>
          </cell>
        </row>
        <row r="1766">
          <cell r="A1766">
            <v>36941</v>
          </cell>
        </row>
        <row r="1767">
          <cell r="A1767">
            <v>36942</v>
          </cell>
        </row>
        <row r="1768">
          <cell r="A1768">
            <v>36943</v>
          </cell>
        </row>
        <row r="1769">
          <cell r="A1769">
            <v>36944</v>
          </cell>
        </row>
        <row r="1770">
          <cell r="A1770">
            <v>36945</v>
          </cell>
        </row>
        <row r="1771">
          <cell r="A1771">
            <v>36948</v>
          </cell>
        </row>
        <row r="1772">
          <cell r="A1772">
            <v>36949</v>
          </cell>
        </row>
        <row r="1773">
          <cell r="A1773">
            <v>36950</v>
          </cell>
        </row>
        <row r="1774">
          <cell r="A1774">
            <v>36951</v>
          </cell>
        </row>
        <row r="1775">
          <cell r="A1775">
            <v>36952</v>
          </cell>
        </row>
        <row r="1776">
          <cell r="A1776">
            <v>36955</v>
          </cell>
        </row>
        <row r="1777">
          <cell r="A1777">
            <v>36957</v>
          </cell>
        </row>
        <row r="1778">
          <cell r="A1778">
            <v>36958</v>
          </cell>
        </row>
        <row r="1779">
          <cell r="A1779">
            <v>36959</v>
          </cell>
        </row>
        <row r="1780">
          <cell r="A1780">
            <v>36962</v>
          </cell>
        </row>
        <row r="1781">
          <cell r="A1781">
            <v>36963</v>
          </cell>
        </row>
        <row r="1782">
          <cell r="A1782">
            <v>36964</v>
          </cell>
        </row>
        <row r="1783">
          <cell r="A1783">
            <v>36965</v>
          </cell>
        </row>
        <row r="1784">
          <cell r="A1784">
            <v>36966</v>
          </cell>
        </row>
        <row r="1785">
          <cell r="A1785">
            <v>36969</v>
          </cell>
        </row>
        <row r="1786">
          <cell r="A1786">
            <v>36970</v>
          </cell>
        </row>
        <row r="1787">
          <cell r="A1787">
            <v>36971</v>
          </cell>
        </row>
        <row r="1788">
          <cell r="A1788">
            <v>36972</v>
          </cell>
        </row>
        <row r="1789">
          <cell r="A1789">
            <v>36973</v>
          </cell>
        </row>
        <row r="1790">
          <cell r="A1790">
            <v>36976</v>
          </cell>
        </row>
        <row r="1791">
          <cell r="A1791">
            <v>36977</v>
          </cell>
        </row>
        <row r="1792">
          <cell r="A1792">
            <v>36978</v>
          </cell>
        </row>
        <row r="1793">
          <cell r="A1793">
            <v>36979</v>
          </cell>
        </row>
        <row r="1794">
          <cell r="A1794">
            <v>36980</v>
          </cell>
        </row>
        <row r="1795">
          <cell r="A1795">
            <v>36983</v>
          </cell>
        </row>
        <row r="1796">
          <cell r="A1796">
            <v>36984</v>
          </cell>
        </row>
        <row r="1797">
          <cell r="A1797">
            <v>36985</v>
          </cell>
        </row>
        <row r="1798">
          <cell r="A1798">
            <v>36987</v>
          </cell>
        </row>
        <row r="1799">
          <cell r="A1799">
            <v>36990</v>
          </cell>
        </row>
        <row r="1800">
          <cell r="A1800">
            <v>36991</v>
          </cell>
        </row>
        <row r="1801">
          <cell r="A1801">
            <v>36992</v>
          </cell>
        </row>
        <row r="1802">
          <cell r="A1802">
            <v>36993</v>
          </cell>
        </row>
        <row r="1803">
          <cell r="A1803">
            <v>36997</v>
          </cell>
        </row>
        <row r="1804">
          <cell r="A1804">
            <v>36998</v>
          </cell>
        </row>
        <row r="1805">
          <cell r="A1805">
            <v>36999</v>
          </cell>
        </row>
        <row r="1806">
          <cell r="A1806">
            <v>37000</v>
          </cell>
        </row>
        <row r="1807">
          <cell r="A1807">
            <v>37001</v>
          </cell>
        </row>
        <row r="1808">
          <cell r="A1808">
            <v>37004</v>
          </cell>
        </row>
        <row r="1809">
          <cell r="A1809">
            <v>37005</v>
          </cell>
        </row>
        <row r="1810">
          <cell r="A1810">
            <v>37006</v>
          </cell>
        </row>
        <row r="1811">
          <cell r="A1811">
            <v>37007</v>
          </cell>
        </row>
        <row r="1812">
          <cell r="A1812">
            <v>37008</v>
          </cell>
        </row>
        <row r="1813">
          <cell r="A1813">
            <v>37011</v>
          </cell>
        </row>
        <row r="1814">
          <cell r="A1814">
            <v>37013</v>
          </cell>
        </row>
        <row r="1815">
          <cell r="A1815">
            <v>37014</v>
          </cell>
        </row>
        <row r="1816">
          <cell r="A1816">
            <v>37015</v>
          </cell>
        </row>
        <row r="1817">
          <cell r="A1817">
            <v>37018</v>
          </cell>
        </row>
        <row r="1818">
          <cell r="A1818">
            <v>37019</v>
          </cell>
        </row>
        <row r="1819">
          <cell r="A1819">
            <v>37020</v>
          </cell>
        </row>
        <row r="1820">
          <cell r="A1820">
            <v>37021</v>
          </cell>
        </row>
        <row r="1821">
          <cell r="A1821">
            <v>37022</v>
          </cell>
        </row>
        <row r="1822">
          <cell r="A1822">
            <v>37025</v>
          </cell>
        </row>
        <row r="1823">
          <cell r="A1823">
            <v>37026</v>
          </cell>
        </row>
        <row r="1824">
          <cell r="A1824">
            <v>37027</v>
          </cell>
        </row>
        <row r="1825">
          <cell r="A1825">
            <v>37028</v>
          </cell>
        </row>
        <row r="1826">
          <cell r="A1826">
            <v>37029</v>
          </cell>
        </row>
        <row r="1827">
          <cell r="A1827">
            <v>37032</v>
          </cell>
        </row>
        <row r="1828">
          <cell r="A1828">
            <v>37033</v>
          </cell>
        </row>
        <row r="1829">
          <cell r="A1829">
            <v>37034</v>
          </cell>
        </row>
        <row r="1830">
          <cell r="A1830">
            <v>37035</v>
          </cell>
        </row>
        <row r="1831">
          <cell r="A1831">
            <v>37036</v>
          </cell>
        </row>
        <row r="1832">
          <cell r="A1832">
            <v>37039</v>
          </cell>
        </row>
        <row r="1833">
          <cell r="A1833">
            <v>37040</v>
          </cell>
        </row>
        <row r="1834">
          <cell r="A1834">
            <v>37041</v>
          </cell>
        </row>
        <row r="1835">
          <cell r="A1835">
            <v>37042</v>
          </cell>
        </row>
        <row r="1836">
          <cell r="A1836">
            <v>37043</v>
          </cell>
        </row>
        <row r="1837">
          <cell r="A1837">
            <v>37046</v>
          </cell>
        </row>
        <row r="1838">
          <cell r="A1838">
            <v>37047</v>
          </cell>
        </row>
        <row r="1839">
          <cell r="A1839">
            <v>37048</v>
          </cell>
        </row>
        <row r="1840">
          <cell r="A1840">
            <v>37049</v>
          </cell>
        </row>
        <row r="1841">
          <cell r="A1841">
            <v>37050</v>
          </cell>
        </row>
        <row r="1842">
          <cell r="A1842">
            <v>37053</v>
          </cell>
        </row>
        <row r="1843">
          <cell r="A1843">
            <v>37054</v>
          </cell>
        </row>
        <row r="1844">
          <cell r="A1844">
            <v>37055</v>
          </cell>
        </row>
        <row r="1845">
          <cell r="A1845">
            <v>37056</v>
          </cell>
        </row>
        <row r="1846">
          <cell r="A1846">
            <v>37057</v>
          </cell>
        </row>
        <row r="1847">
          <cell r="A1847">
            <v>37060</v>
          </cell>
        </row>
        <row r="1848">
          <cell r="A1848">
            <v>37061</v>
          </cell>
        </row>
        <row r="1849">
          <cell r="A1849">
            <v>37062</v>
          </cell>
        </row>
        <row r="1850">
          <cell r="A1850">
            <v>37063</v>
          </cell>
        </row>
        <row r="1851">
          <cell r="A1851">
            <v>37064</v>
          </cell>
        </row>
        <row r="1852">
          <cell r="A1852">
            <v>37067</v>
          </cell>
        </row>
        <row r="1853">
          <cell r="A1853">
            <v>37068</v>
          </cell>
        </row>
        <row r="1854">
          <cell r="A1854">
            <v>37069</v>
          </cell>
        </row>
        <row r="1855">
          <cell r="A1855">
            <v>37070</v>
          </cell>
        </row>
        <row r="1856">
          <cell r="A1856">
            <v>37071</v>
          </cell>
        </row>
        <row r="1857">
          <cell r="A1857">
            <v>37074</v>
          </cell>
        </row>
        <row r="1858">
          <cell r="A1858">
            <v>37075</v>
          </cell>
        </row>
        <row r="1859">
          <cell r="A1859">
            <v>37076</v>
          </cell>
        </row>
        <row r="1860">
          <cell r="A1860">
            <v>37077</v>
          </cell>
        </row>
        <row r="1861">
          <cell r="A1861">
            <v>37078</v>
          </cell>
        </row>
        <row r="1862">
          <cell r="A1862">
            <v>37081</v>
          </cell>
        </row>
        <row r="1863">
          <cell r="A1863">
            <v>37082</v>
          </cell>
        </row>
        <row r="1864">
          <cell r="A1864">
            <v>37083</v>
          </cell>
        </row>
        <row r="1865">
          <cell r="A1865">
            <v>37084</v>
          </cell>
        </row>
        <row r="1866">
          <cell r="A1866">
            <v>37085</v>
          </cell>
        </row>
        <row r="1867">
          <cell r="A1867">
            <v>37088</v>
          </cell>
        </row>
        <row r="1868">
          <cell r="A1868">
            <v>37089</v>
          </cell>
        </row>
        <row r="1869">
          <cell r="A1869">
            <v>37090</v>
          </cell>
        </row>
        <row r="1870">
          <cell r="A1870">
            <v>37091</v>
          </cell>
        </row>
        <row r="1871">
          <cell r="A1871">
            <v>37092</v>
          </cell>
        </row>
        <row r="1872">
          <cell r="A1872">
            <v>37095</v>
          </cell>
        </row>
        <row r="1873">
          <cell r="A1873">
            <v>37096</v>
          </cell>
        </row>
        <row r="1874">
          <cell r="A1874">
            <v>37097</v>
          </cell>
        </row>
        <row r="1875">
          <cell r="A1875">
            <v>37098</v>
          </cell>
        </row>
        <row r="1876">
          <cell r="A1876">
            <v>37099</v>
          </cell>
        </row>
        <row r="1877">
          <cell r="A1877">
            <v>37102</v>
          </cell>
        </row>
        <row r="1878">
          <cell r="A1878">
            <v>37103</v>
          </cell>
        </row>
        <row r="1879">
          <cell r="A1879">
            <v>37104</v>
          </cell>
        </row>
        <row r="1880">
          <cell r="A1880">
            <v>37105</v>
          </cell>
        </row>
        <row r="1881">
          <cell r="A1881">
            <v>37106</v>
          </cell>
        </row>
        <row r="1882">
          <cell r="A1882">
            <v>37109</v>
          </cell>
        </row>
        <row r="1883">
          <cell r="A1883">
            <v>37110</v>
          </cell>
        </row>
        <row r="1884">
          <cell r="A1884">
            <v>37111</v>
          </cell>
        </row>
        <row r="1885">
          <cell r="A1885">
            <v>37112</v>
          </cell>
        </row>
        <row r="1886">
          <cell r="A1886">
            <v>37113</v>
          </cell>
        </row>
        <row r="1887">
          <cell r="A1887">
            <v>37116</v>
          </cell>
        </row>
        <row r="1888">
          <cell r="A1888">
            <v>37117</v>
          </cell>
        </row>
        <row r="1889">
          <cell r="A1889">
            <v>37119</v>
          </cell>
        </row>
        <row r="1890">
          <cell r="A1890">
            <v>37120</v>
          </cell>
        </row>
        <row r="1891">
          <cell r="A1891">
            <v>37123</v>
          </cell>
        </row>
        <row r="1892">
          <cell r="A1892">
            <v>37124</v>
          </cell>
        </row>
        <row r="1893">
          <cell r="A1893">
            <v>37126</v>
          </cell>
        </row>
        <row r="1894">
          <cell r="A1894">
            <v>37127</v>
          </cell>
        </row>
        <row r="1895">
          <cell r="A1895">
            <v>37130</v>
          </cell>
        </row>
        <row r="1896">
          <cell r="A1896">
            <v>37131</v>
          </cell>
        </row>
        <row r="1897">
          <cell r="A1897">
            <v>37132</v>
          </cell>
        </row>
        <row r="1898">
          <cell r="A1898">
            <v>37133</v>
          </cell>
        </row>
        <row r="1899">
          <cell r="A1899">
            <v>37134</v>
          </cell>
        </row>
        <row r="1900">
          <cell r="A1900">
            <v>37137</v>
          </cell>
        </row>
        <row r="1901">
          <cell r="A1901">
            <v>37138</v>
          </cell>
        </row>
        <row r="1902">
          <cell r="A1902">
            <v>37139</v>
          </cell>
        </row>
        <row r="1903">
          <cell r="A1903">
            <v>37140</v>
          </cell>
        </row>
        <row r="1904">
          <cell r="A1904">
            <v>37141</v>
          </cell>
        </row>
        <row r="1905">
          <cell r="A1905">
            <v>37144</v>
          </cell>
        </row>
        <row r="1906">
          <cell r="A1906">
            <v>37145</v>
          </cell>
        </row>
        <row r="1907">
          <cell r="A1907">
            <v>37146</v>
          </cell>
        </row>
        <row r="1908">
          <cell r="A1908">
            <v>37147</v>
          </cell>
        </row>
        <row r="1909">
          <cell r="A1909">
            <v>37148</v>
          </cell>
        </row>
        <row r="1910">
          <cell r="A1910">
            <v>37151</v>
          </cell>
        </row>
        <row r="1911">
          <cell r="A1911">
            <v>37152</v>
          </cell>
        </row>
        <row r="1912">
          <cell r="A1912">
            <v>37153</v>
          </cell>
        </row>
        <row r="1913">
          <cell r="A1913">
            <v>37154</v>
          </cell>
        </row>
        <row r="1914">
          <cell r="A1914">
            <v>37155</v>
          </cell>
        </row>
        <row r="1915">
          <cell r="A1915">
            <v>37158</v>
          </cell>
        </row>
        <row r="1916">
          <cell r="A1916">
            <v>37159</v>
          </cell>
        </row>
        <row r="1917">
          <cell r="A1917">
            <v>37160</v>
          </cell>
        </row>
        <row r="1918">
          <cell r="A1918">
            <v>37161</v>
          </cell>
        </row>
        <row r="1919">
          <cell r="A1919">
            <v>37162</v>
          </cell>
        </row>
        <row r="1920">
          <cell r="A1920">
            <v>37165</v>
          </cell>
        </row>
        <row r="1921">
          <cell r="A1921">
            <v>37167</v>
          </cell>
        </row>
        <row r="1922">
          <cell r="A1922">
            <v>37168</v>
          </cell>
        </row>
        <row r="1923">
          <cell r="A1923">
            <v>37169</v>
          </cell>
        </row>
        <row r="1924">
          <cell r="A1924">
            <v>37172</v>
          </cell>
        </row>
        <row r="1925">
          <cell r="A1925">
            <v>37173</v>
          </cell>
        </row>
        <row r="1926">
          <cell r="A1926">
            <v>37174</v>
          </cell>
        </row>
        <row r="1927">
          <cell r="A1927">
            <v>37175</v>
          </cell>
        </row>
        <row r="1928">
          <cell r="A1928">
            <v>37176</v>
          </cell>
        </row>
        <row r="1929">
          <cell r="A1929">
            <v>37179</v>
          </cell>
        </row>
        <row r="1930">
          <cell r="A1930">
            <v>37180</v>
          </cell>
        </row>
        <row r="1931">
          <cell r="A1931">
            <v>37181</v>
          </cell>
        </row>
        <row r="1932">
          <cell r="A1932">
            <v>37182</v>
          </cell>
        </row>
        <row r="1933">
          <cell r="A1933">
            <v>37183</v>
          </cell>
        </row>
        <row r="1934">
          <cell r="A1934">
            <v>37186</v>
          </cell>
        </row>
        <row r="1935">
          <cell r="A1935">
            <v>37187</v>
          </cell>
        </row>
        <row r="1936">
          <cell r="A1936">
            <v>37188</v>
          </cell>
        </row>
        <row r="1937">
          <cell r="A1937">
            <v>37189</v>
          </cell>
        </row>
        <row r="1938">
          <cell r="A1938">
            <v>37193</v>
          </cell>
        </row>
        <row r="1939">
          <cell r="A1939">
            <v>37194</v>
          </cell>
        </row>
        <row r="1940">
          <cell r="A1940">
            <v>37195</v>
          </cell>
        </row>
        <row r="1941">
          <cell r="A1941">
            <v>37196</v>
          </cell>
        </row>
        <row r="1942">
          <cell r="A1942">
            <v>37197</v>
          </cell>
        </row>
        <row r="1943">
          <cell r="A1943">
            <v>37200</v>
          </cell>
        </row>
        <row r="1944">
          <cell r="A1944">
            <v>37201</v>
          </cell>
        </row>
        <row r="1945">
          <cell r="A1945">
            <v>37202</v>
          </cell>
        </row>
        <row r="1946">
          <cell r="A1946">
            <v>37203</v>
          </cell>
        </row>
        <row r="1947">
          <cell r="A1947">
            <v>37204</v>
          </cell>
        </row>
        <row r="1948">
          <cell r="A1948">
            <v>37207</v>
          </cell>
        </row>
        <row r="1949">
          <cell r="A1949">
            <v>37208</v>
          </cell>
        </row>
        <row r="1950">
          <cell r="A1950">
            <v>37209</v>
          </cell>
        </row>
        <row r="1951">
          <cell r="A1951">
            <v>37210</v>
          </cell>
        </row>
        <row r="1952">
          <cell r="A1952">
            <v>37214</v>
          </cell>
        </row>
        <row r="1953">
          <cell r="A1953">
            <v>37215</v>
          </cell>
        </row>
        <row r="1954">
          <cell r="A1954">
            <v>37216</v>
          </cell>
        </row>
        <row r="1955">
          <cell r="A1955">
            <v>37217</v>
          </cell>
        </row>
        <row r="1956">
          <cell r="A1956">
            <v>37218</v>
          </cell>
        </row>
        <row r="1957">
          <cell r="A1957">
            <v>37221</v>
          </cell>
        </row>
        <row r="1958">
          <cell r="A1958">
            <v>37222</v>
          </cell>
        </row>
        <row r="1959">
          <cell r="A1959">
            <v>37223</v>
          </cell>
        </row>
        <row r="1960">
          <cell r="A1960">
            <v>37224</v>
          </cell>
        </row>
        <row r="1961">
          <cell r="A1961">
            <v>37228</v>
          </cell>
        </row>
        <row r="1962">
          <cell r="A1962">
            <v>37229</v>
          </cell>
        </row>
        <row r="1963">
          <cell r="A1963">
            <v>37230</v>
          </cell>
        </row>
        <row r="1964">
          <cell r="A1964">
            <v>37231</v>
          </cell>
        </row>
        <row r="1965">
          <cell r="A1965">
            <v>37232</v>
          </cell>
        </row>
        <row r="1966">
          <cell r="A1966">
            <v>37235</v>
          </cell>
        </row>
        <row r="1967">
          <cell r="A1967">
            <v>37236</v>
          </cell>
        </row>
        <row r="1968">
          <cell r="A1968">
            <v>37237</v>
          </cell>
        </row>
        <row r="1969">
          <cell r="A1969">
            <v>37238</v>
          </cell>
        </row>
        <row r="1970">
          <cell r="A1970">
            <v>37239</v>
          </cell>
        </row>
        <row r="1971">
          <cell r="A1971">
            <v>37243</v>
          </cell>
        </row>
        <row r="1972">
          <cell r="A1972">
            <v>37244</v>
          </cell>
        </row>
        <row r="1973">
          <cell r="A1973">
            <v>37245</v>
          </cell>
        </row>
        <row r="1974">
          <cell r="A1974">
            <v>37246</v>
          </cell>
        </row>
        <row r="1975">
          <cell r="A1975">
            <v>37249</v>
          </cell>
        </row>
        <row r="1976">
          <cell r="A1976">
            <v>37251</v>
          </cell>
        </row>
        <row r="1977">
          <cell r="A1977">
            <v>37252</v>
          </cell>
        </row>
        <row r="1978">
          <cell r="A1978">
            <v>37253</v>
          </cell>
        </row>
        <row r="1979">
          <cell r="A1979">
            <v>37256</v>
          </cell>
        </row>
        <row r="1980">
          <cell r="A1980">
            <v>37257</v>
          </cell>
        </row>
        <row r="1981">
          <cell r="A1981">
            <v>37258</v>
          </cell>
        </row>
        <row r="1982">
          <cell r="A1982">
            <v>37259</v>
          </cell>
        </row>
        <row r="1983">
          <cell r="A1983">
            <v>37260</v>
          </cell>
        </row>
        <row r="1984">
          <cell r="A1984">
            <v>37263</v>
          </cell>
        </row>
        <row r="1985">
          <cell r="A1985">
            <v>37264</v>
          </cell>
        </row>
        <row r="1986">
          <cell r="A1986">
            <v>37265</v>
          </cell>
        </row>
        <row r="1987">
          <cell r="A1987">
            <v>37266</v>
          </cell>
        </row>
        <row r="1988">
          <cell r="A1988">
            <v>37267</v>
          </cell>
        </row>
        <row r="1989">
          <cell r="A1989">
            <v>37270</v>
          </cell>
        </row>
        <row r="1990">
          <cell r="A1990">
            <v>37271</v>
          </cell>
        </row>
        <row r="1991">
          <cell r="A1991">
            <v>37272</v>
          </cell>
        </row>
        <row r="1992">
          <cell r="A1992">
            <v>37273</v>
          </cell>
        </row>
        <row r="1993">
          <cell r="A1993">
            <v>37274</v>
          </cell>
        </row>
        <row r="1994">
          <cell r="A1994">
            <v>37277</v>
          </cell>
        </row>
        <row r="1995">
          <cell r="A1995">
            <v>37278</v>
          </cell>
        </row>
        <row r="1996">
          <cell r="A1996">
            <v>37279</v>
          </cell>
        </row>
        <row r="1997">
          <cell r="A1997">
            <v>37280</v>
          </cell>
        </row>
        <row r="1998">
          <cell r="A1998">
            <v>37281</v>
          </cell>
        </row>
        <row r="1999">
          <cell r="A1999">
            <v>37284</v>
          </cell>
        </row>
        <row r="2000">
          <cell r="A2000">
            <v>37285</v>
          </cell>
        </row>
        <row r="2001">
          <cell r="A2001">
            <v>37286</v>
          </cell>
        </row>
        <row r="2002">
          <cell r="A2002">
            <v>37287</v>
          </cell>
        </row>
        <row r="2003">
          <cell r="A2003">
            <v>37288</v>
          </cell>
        </row>
        <row r="2004">
          <cell r="A2004">
            <v>37291</v>
          </cell>
        </row>
        <row r="2005">
          <cell r="A2005">
            <v>37292</v>
          </cell>
        </row>
        <row r="2006">
          <cell r="A2006">
            <v>37293</v>
          </cell>
        </row>
        <row r="2007">
          <cell r="A2007">
            <v>37294</v>
          </cell>
        </row>
        <row r="2008">
          <cell r="A2008">
            <v>37295</v>
          </cell>
        </row>
        <row r="2009">
          <cell r="A2009">
            <v>37298</v>
          </cell>
        </row>
        <row r="2010">
          <cell r="A2010">
            <v>37299</v>
          </cell>
        </row>
        <row r="2011">
          <cell r="A2011">
            <v>37300</v>
          </cell>
        </row>
        <row r="2012">
          <cell r="A2012">
            <v>37301</v>
          </cell>
        </row>
        <row r="2013">
          <cell r="A2013">
            <v>37302</v>
          </cell>
        </row>
        <row r="2014">
          <cell r="A2014">
            <v>37305</v>
          </cell>
        </row>
        <row r="2015">
          <cell r="A2015">
            <v>37306</v>
          </cell>
        </row>
        <row r="2016">
          <cell r="A2016">
            <v>37307</v>
          </cell>
        </row>
        <row r="2017">
          <cell r="A2017">
            <v>37308</v>
          </cell>
        </row>
        <row r="2018">
          <cell r="A2018">
            <v>37309</v>
          </cell>
        </row>
        <row r="2019">
          <cell r="A2019">
            <v>37312</v>
          </cell>
        </row>
        <row r="2020">
          <cell r="A2020">
            <v>37313</v>
          </cell>
        </row>
        <row r="2021">
          <cell r="A2021">
            <v>37314</v>
          </cell>
        </row>
        <row r="2022">
          <cell r="A2022">
            <v>37315</v>
          </cell>
        </row>
        <row r="2023">
          <cell r="A2023">
            <v>37316</v>
          </cell>
        </row>
        <row r="2024">
          <cell r="A2024">
            <v>37319</v>
          </cell>
        </row>
        <row r="2025">
          <cell r="A2025">
            <v>37320</v>
          </cell>
        </row>
        <row r="2026">
          <cell r="A2026">
            <v>37321</v>
          </cell>
        </row>
        <row r="2027">
          <cell r="A2027">
            <v>37322</v>
          </cell>
        </row>
        <row r="2028">
          <cell r="A2028">
            <v>37323</v>
          </cell>
        </row>
        <row r="2029">
          <cell r="A2029">
            <v>37326</v>
          </cell>
        </row>
        <row r="2030">
          <cell r="A2030">
            <v>37327</v>
          </cell>
        </row>
        <row r="2031">
          <cell r="A2031">
            <v>37328</v>
          </cell>
        </row>
        <row r="2032">
          <cell r="A2032">
            <v>37329</v>
          </cell>
        </row>
        <row r="2033">
          <cell r="A2033">
            <v>37330</v>
          </cell>
        </row>
        <row r="2034">
          <cell r="A2034">
            <v>37333</v>
          </cell>
        </row>
        <row r="2035">
          <cell r="A2035">
            <v>37334</v>
          </cell>
        </row>
        <row r="2036">
          <cell r="A2036">
            <v>37335</v>
          </cell>
        </row>
        <row r="2037">
          <cell r="A2037">
            <v>37336</v>
          </cell>
        </row>
        <row r="2038">
          <cell r="A2038">
            <v>37337</v>
          </cell>
        </row>
        <row r="2039">
          <cell r="A2039">
            <v>37341</v>
          </cell>
        </row>
        <row r="2040">
          <cell r="A2040">
            <v>37342</v>
          </cell>
        </row>
        <row r="2041">
          <cell r="A2041">
            <v>37343</v>
          </cell>
        </row>
        <row r="2042">
          <cell r="A2042">
            <v>37347</v>
          </cell>
        </row>
        <row r="2043">
          <cell r="A2043">
            <v>37348</v>
          </cell>
        </row>
        <row r="2044">
          <cell r="A2044">
            <v>37349</v>
          </cell>
        </row>
        <row r="2045">
          <cell r="A2045">
            <v>37350</v>
          </cell>
        </row>
        <row r="2046">
          <cell r="A2046">
            <v>37351</v>
          </cell>
        </row>
        <row r="2047">
          <cell r="A2047">
            <v>37354</v>
          </cell>
        </row>
        <row r="2048">
          <cell r="A2048">
            <v>37355</v>
          </cell>
        </row>
        <row r="2049">
          <cell r="A2049">
            <v>37356</v>
          </cell>
        </row>
        <row r="2050">
          <cell r="A2050">
            <v>37357</v>
          </cell>
        </row>
        <row r="2051">
          <cell r="A2051">
            <v>37358</v>
          </cell>
        </row>
        <row r="2052">
          <cell r="A2052">
            <v>37361</v>
          </cell>
        </row>
        <row r="2053">
          <cell r="A2053">
            <v>37362</v>
          </cell>
        </row>
        <row r="2054">
          <cell r="A2054">
            <v>37363</v>
          </cell>
        </row>
        <row r="2055">
          <cell r="A2055">
            <v>37364</v>
          </cell>
        </row>
        <row r="2056">
          <cell r="A2056">
            <v>37365</v>
          </cell>
        </row>
        <row r="2057">
          <cell r="A2057">
            <v>37368</v>
          </cell>
        </row>
        <row r="2058">
          <cell r="A2058">
            <v>37369</v>
          </cell>
        </row>
        <row r="2059">
          <cell r="A2059">
            <v>37370</v>
          </cell>
        </row>
        <row r="2060">
          <cell r="A2060">
            <v>37371</v>
          </cell>
        </row>
        <row r="2061">
          <cell r="A2061">
            <v>37372</v>
          </cell>
        </row>
        <row r="2062">
          <cell r="A2062">
            <v>37375</v>
          </cell>
        </row>
        <row r="2063">
          <cell r="A2063">
            <v>37376</v>
          </cell>
        </row>
        <row r="2064">
          <cell r="A2064">
            <v>37378</v>
          </cell>
        </row>
        <row r="2065">
          <cell r="A2065">
            <v>37379</v>
          </cell>
        </row>
        <row r="2066">
          <cell r="A2066">
            <v>37382</v>
          </cell>
        </row>
        <row r="2067">
          <cell r="A2067">
            <v>37383</v>
          </cell>
        </row>
        <row r="2068">
          <cell r="A2068">
            <v>37384</v>
          </cell>
        </row>
        <row r="2069">
          <cell r="A2069">
            <v>37385</v>
          </cell>
        </row>
        <row r="2070">
          <cell r="A2070">
            <v>37386</v>
          </cell>
        </row>
        <row r="2071">
          <cell r="A2071">
            <v>37389</v>
          </cell>
        </row>
        <row r="2072">
          <cell r="A2072">
            <v>37390</v>
          </cell>
        </row>
        <row r="2073">
          <cell r="A2073">
            <v>37391</v>
          </cell>
        </row>
        <row r="2074">
          <cell r="A2074">
            <v>37392</v>
          </cell>
        </row>
        <row r="2075">
          <cell r="A2075">
            <v>37393</v>
          </cell>
        </row>
        <row r="2076">
          <cell r="A2076">
            <v>37396</v>
          </cell>
        </row>
        <row r="2077">
          <cell r="A2077">
            <v>37397</v>
          </cell>
        </row>
        <row r="2078">
          <cell r="A2078">
            <v>37398</v>
          </cell>
        </row>
        <row r="2079">
          <cell r="A2079">
            <v>37399</v>
          </cell>
        </row>
        <row r="2080">
          <cell r="A2080">
            <v>37400</v>
          </cell>
        </row>
        <row r="2081">
          <cell r="A2081">
            <v>37403</v>
          </cell>
        </row>
        <row r="2082">
          <cell r="A2082">
            <v>37404</v>
          </cell>
        </row>
        <row r="2083">
          <cell r="A2083">
            <v>37405</v>
          </cell>
        </row>
        <row r="2084">
          <cell r="A2084">
            <v>37406</v>
          </cell>
        </row>
        <row r="2085">
          <cell r="A2085">
            <v>37407</v>
          </cell>
        </row>
        <row r="2086">
          <cell r="A2086">
            <v>37410</v>
          </cell>
        </row>
        <row r="2087">
          <cell r="A2087">
            <v>37411</v>
          </cell>
        </row>
        <row r="2088">
          <cell r="A2088">
            <v>37412</v>
          </cell>
        </row>
        <row r="2089">
          <cell r="A2089">
            <v>37413</v>
          </cell>
        </row>
        <row r="2090">
          <cell r="A2090">
            <v>37414</v>
          </cell>
        </row>
        <row r="2091">
          <cell r="A2091">
            <v>37417</v>
          </cell>
        </row>
        <row r="2092">
          <cell r="A2092">
            <v>37418</v>
          </cell>
        </row>
        <row r="2093">
          <cell r="A2093">
            <v>37419</v>
          </cell>
        </row>
        <row r="2094">
          <cell r="A2094">
            <v>37420</v>
          </cell>
        </row>
        <row r="2095">
          <cell r="A2095">
            <v>37421</v>
          </cell>
        </row>
        <row r="2096">
          <cell r="A2096">
            <v>37424</v>
          </cell>
        </row>
        <row r="2097">
          <cell r="A2097">
            <v>37425</v>
          </cell>
        </row>
        <row r="2098">
          <cell r="A2098">
            <v>37426</v>
          </cell>
        </row>
        <row r="2099">
          <cell r="A2099">
            <v>37427</v>
          </cell>
        </row>
        <row r="2100">
          <cell r="A2100">
            <v>37428</v>
          </cell>
        </row>
        <row r="2101">
          <cell r="A2101">
            <v>37431</v>
          </cell>
        </row>
        <row r="2102">
          <cell r="A2102">
            <v>37432</v>
          </cell>
        </row>
        <row r="2103">
          <cell r="A2103">
            <v>37433</v>
          </cell>
        </row>
        <row r="2104">
          <cell r="A2104">
            <v>37434</v>
          </cell>
        </row>
        <row r="2105">
          <cell r="A2105">
            <v>37435</v>
          </cell>
        </row>
        <row r="2106">
          <cell r="A2106">
            <v>37438</v>
          </cell>
        </row>
        <row r="2107">
          <cell r="A2107">
            <v>37439</v>
          </cell>
        </row>
        <row r="2108">
          <cell r="A2108">
            <v>37440</v>
          </cell>
        </row>
        <row r="2109">
          <cell r="A2109">
            <v>37441</v>
          </cell>
        </row>
        <row r="2110">
          <cell r="A2110">
            <v>37442</v>
          </cell>
        </row>
        <row r="2111">
          <cell r="A2111">
            <v>37445</v>
          </cell>
        </row>
        <row r="2112">
          <cell r="A2112">
            <v>37446</v>
          </cell>
        </row>
        <row r="2113">
          <cell r="A2113">
            <v>37447</v>
          </cell>
        </row>
        <row r="2114">
          <cell r="A2114">
            <v>37448</v>
          </cell>
        </row>
        <row r="2115">
          <cell r="A2115">
            <v>37449</v>
          </cell>
        </row>
        <row r="2116">
          <cell r="A2116">
            <v>37452</v>
          </cell>
        </row>
        <row r="2117">
          <cell r="A2117">
            <v>37453</v>
          </cell>
        </row>
        <row r="2118">
          <cell r="A2118">
            <v>37454</v>
          </cell>
        </row>
        <row r="2119">
          <cell r="A2119">
            <v>37455</v>
          </cell>
        </row>
        <row r="2120">
          <cell r="A2120">
            <v>37456</v>
          </cell>
        </row>
        <row r="2121">
          <cell r="A2121">
            <v>37459</v>
          </cell>
        </row>
        <row r="2122">
          <cell r="A2122">
            <v>37460</v>
          </cell>
        </row>
        <row r="2123">
          <cell r="A2123">
            <v>37461</v>
          </cell>
        </row>
        <row r="2124">
          <cell r="A2124">
            <v>37462</v>
          </cell>
        </row>
        <row r="2125">
          <cell r="A2125">
            <v>37463</v>
          </cell>
        </row>
        <row r="2126">
          <cell r="A2126">
            <v>37466</v>
          </cell>
        </row>
        <row r="2127">
          <cell r="A2127">
            <v>37467</v>
          </cell>
        </row>
        <row r="2128">
          <cell r="A2128">
            <v>37468</v>
          </cell>
        </row>
        <row r="2129">
          <cell r="A2129">
            <v>37469</v>
          </cell>
        </row>
        <row r="2130">
          <cell r="A2130">
            <v>37470</v>
          </cell>
        </row>
        <row r="2131">
          <cell r="A2131">
            <v>37473</v>
          </cell>
        </row>
        <row r="2132">
          <cell r="A2132">
            <v>37474</v>
          </cell>
        </row>
        <row r="2133">
          <cell r="A2133">
            <v>37475</v>
          </cell>
        </row>
        <row r="2134">
          <cell r="A2134">
            <v>37476</v>
          </cell>
        </row>
        <row r="2135">
          <cell r="A2135">
            <v>37477</v>
          </cell>
        </row>
        <row r="2136">
          <cell r="A2136">
            <v>37480</v>
          </cell>
        </row>
        <row r="2137">
          <cell r="A2137">
            <v>37481</v>
          </cell>
        </row>
        <row r="2138">
          <cell r="A2138">
            <v>37482</v>
          </cell>
        </row>
        <row r="2139">
          <cell r="A2139">
            <v>37484</v>
          </cell>
        </row>
        <row r="2140">
          <cell r="A2140">
            <v>37487</v>
          </cell>
        </row>
        <row r="2141">
          <cell r="A2141">
            <v>37488</v>
          </cell>
        </row>
        <row r="2142">
          <cell r="A2142">
            <v>37489</v>
          </cell>
        </row>
        <row r="2143">
          <cell r="A2143">
            <v>37490</v>
          </cell>
        </row>
        <row r="2144">
          <cell r="A2144">
            <v>37491</v>
          </cell>
        </row>
        <row r="2145">
          <cell r="A2145">
            <v>37494</v>
          </cell>
        </row>
        <row r="2146">
          <cell r="A2146">
            <v>37495</v>
          </cell>
        </row>
        <row r="2147">
          <cell r="A2147">
            <v>37496</v>
          </cell>
        </row>
        <row r="2148">
          <cell r="A2148">
            <v>37497</v>
          </cell>
        </row>
        <row r="2149">
          <cell r="A2149">
            <v>37498</v>
          </cell>
        </row>
        <row r="2150">
          <cell r="A2150">
            <v>37501</v>
          </cell>
        </row>
        <row r="2151">
          <cell r="A2151">
            <v>37502</v>
          </cell>
        </row>
        <row r="2152">
          <cell r="A2152">
            <v>37503</v>
          </cell>
        </row>
        <row r="2153">
          <cell r="A2153">
            <v>37504</v>
          </cell>
        </row>
        <row r="2154">
          <cell r="A2154">
            <v>37505</v>
          </cell>
        </row>
        <row r="2155">
          <cell r="A2155">
            <v>37508</v>
          </cell>
        </row>
        <row r="2156">
          <cell r="A2156">
            <v>37510</v>
          </cell>
        </row>
        <row r="2157">
          <cell r="A2157">
            <v>37511</v>
          </cell>
        </row>
        <row r="2158">
          <cell r="A2158">
            <v>37512</v>
          </cell>
        </row>
        <row r="2159">
          <cell r="A2159">
            <v>37515</v>
          </cell>
        </row>
        <row r="2160">
          <cell r="A2160">
            <v>37516</v>
          </cell>
        </row>
        <row r="2161">
          <cell r="A2161">
            <v>37517</v>
          </cell>
        </row>
        <row r="2162">
          <cell r="A2162">
            <v>37518</v>
          </cell>
        </row>
        <row r="2163">
          <cell r="A2163">
            <v>37519</v>
          </cell>
        </row>
        <row r="2164">
          <cell r="A2164">
            <v>37522</v>
          </cell>
        </row>
        <row r="2165">
          <cell r="A2165">
            <v>37523</v>
          </cell>
        </row>
        <row r="2166">
          <cell r="A2166">
            <v>37524</v>
          </cell>
        </row>
        <row r="2167">
          <cell r="A2167">
            <v>37525</v>
          </cell>
        </row>
        <row r="2168">
          <cell r="A2168">
            <v>37526</v>
          </cell>
        </row>
        <row r="2169">
          <cell r="A2169">
            <v>37529</v>
          </cell>
        </row>
        <row r="2170">
          <cell r="A2170">
            <v>37530</v>
          </cell>
        </row>
        <row r="2171">
          <cell r="A2171">
            <v>37532</v>
          </cell>
        </row>
        <row r="2172">
          <cell r="A2172">
            <v>37533</v>
          </cell>
        </row>
        <row r="2173">
          <cell r="A2173">
            <v>37536</v>
          </cell>
        </row>
        <row r="2174">
          <cell r="A2174">
            <v>37537</v>
          </cell>
        </row>
        <row r="2175">
          <cell r="A2175">
            <v>37538</v>
          </cell>
        </row>
        <row r="2176">
          <cell r="A2176">
            <v>37539</v>
          </cell>
        </row>
        <row r="2177">
          <cell r="A2177">
            <v>37540</v>
          </cell>
        </row>
        <row r="2178">
          <cell r="A2178">
            <v>37543</v>
          </cell>
        </row>
        <row r="2179">
          <cell r="A2179">
            <v>37545</v>
          </cell>
        </row>
        <row r="2180">
          <cell r="A2180">
            <v>37546</v>
          </cell>
        </row>
        <row r="2181">
          <cell r="A2181">
            <v>37547</v>
          </cell>
        </row>
        <row r="2182">
          <cell r="A2182">
            <v>37550</v>
          </cell>
        </row>
        <row r="2183">
          <cell r="A2183">
            <v>37551</v>
          </cell>
        </row>
        <row r="2184">
          <cell r="A2184">
            <v>37552</v>
          </cell>
        </row>
        <row r="2185">
          <cell r="A2185">
            <v>37553</v>
          </cell>
        </row>
        <row r="2186">
          <cell r="A2186">
            <v>37554</v>
          </cell>
        </row>
        <row r="2187">
          <cell r="A2187">
            <v>37557</v>
          </cell>
        </row>
        <row r="2188">
          <cell r="A2188">
            <v>37558</v>
          </cell>
        </row>
        <row r="2189">
          <cell r="A2189">
            <v>37559</v>
          </cell>
        </row>
        <row r="2190">
          <cell r="A2190">
            <v>37560</v>
          </cell>
        </row>
        <row r="2191">
          <cell r="A2191">
            <v>37561</v>
          </cell>
        </row>
        <row r="2192">
          <cell r="A2192">
            <v>37564</v>
          </cell>
        </row>
        <row r="2193">
          <cell r="A2193">
            <v>37565</v>
          </cell>
        </row>
        <row r="2194">
          <cell r="A2194">
            <v>37567</v>
          </cell>
        </row>
        <row r="2195">
          <cell r="A2195">
            <v>37568</v>
          </cell>
        </row>
        <row r="2196">
          <cell r="A2196">
            <v>37571</v>
          </cell>
        </row>
        <row r="2197">
          <cell r="A2197">
            <v>37572</v>
          </cell>
        </row>
        <row r="2198">
          <cell r="A2198">
            <v>37573</v>
          </cell>
        </row>
        <row r="2199">
          <cell r="A2199">
            <v>37574</v>
          </cell>
        </row>
        <row r="2200">
          <cell r="A2200">
            <v>37575</v>
          </cell>
        </row>
        <row r="2201">
          <cell r="A2201">
            <v>37578</v>
          </cell>
        </row>
        <row r="2202">
          <cell r="A2202">
            <v>37580</v>
          </cell>
        </row>
        <row r="2203">
          <cell r="A2203">
            <v>37581</v>
          </cell>
        </row>
        <row r="2204">
          <cell r="A2204">
            <v>37582</v>
          </cell>
        </row>
        <row r="2205">
          <cell r="A2205">
            <v>37585</v>
          </cell>
        </row>
        <row r="2206">
          <cell r="A2206">
            <v>37586</v>
          </cell>
        </row>
        <row r="2207">
          <cell r="A2207">
            <v>37587</v>
          </cell>
        </row>
        <row r="2208">
          <cell r="A2208">
            <v>37588</v>
          </cell>
        </row>
        <row r="2209">
          <cell r="A2209">
            <v>37589</v>
          </cell>
        </row>
        <row r="2210">
          <cell r="A2210">
            <v>37592</v>
          </cell>
        </row>
        <row r="2211">
          <cell r="A2211">
            <v>37593</v>
          </cell>
        </row>
        <row r="2212">
          <cell r="A2212">
            <v>37594</v>
          </cell>
        </row>
        <row r="2213">
          <cell r="A2213">
            <v>37595</v>
          </cell>
        </row>
        <row r="2214">
          <cell r="A2214">
            <v>37596</v>
          </cell>
        </row>
        <row r="2215">
          <cell r="A2215">
            <v>37599</v>
          </cell>
        </row>
        <row r="2216">
          <cell r="A2216">
            <v>37600</v>
          </cell>
        </row>
        <row r="2217">
          <cell r="A2217">
            <v>37601</v>
          </cell>
        </row>
        <row r="2218">
          <cell r="A2218">
            <v>37602</v>
          </cell>
        </row>
        <row r="2219">
          <cell r="A2219">
            <v>37603</v>
          </cell>
        </row>
        <row r="2220">
          <cell r="A2220">
            <v>37606</v>
          </cell>
        </row>
        <row r="2221">
          <cell r="A2221">
            <v>37607</v>
          </cell>
        </row>
        <row r="2222">
          <cell r="A2222">
            <v>37608</v>
          </cell>
        </row>
        <row r="2223">
          <cell r="A2223">
            <v>37609</v>
          </cell>
        </row>
        <row r="2224">
          <cell r="A2224">
            <v>37610</v>
          </cell>
        </row>
        <row r="2225">
          <cell r="A2225">
            <v>37613</v>
          </cell>
        </row>
        <row r="2226">
          <cell r="A2226">
            <v>37614</v>
          </cell>
        </row>
        <row r="2227">
          <cell r="A2227">
            <v>37616</v>
          </cell>
        </row>
        <row r="2228">
          <cell r="A2228">
            <v>37617</v>
          </cell>
        </row>
        <row r="2229">
          <cell r="A2229">
            <v>37620</v>
          </cell>
        </row>
        <row r="2230">
          <cell r="A2230">
            <v>37621</v>
          </cell>
        </row>
        <row r="2231">
          <cell r="A2231">
            <v>37622</v>
          </cell>
        </row>
        <row r="2232">
          <cell r="A2232">
            <v>37623</v>
          </cell>
        </row>
        <row r="2233">
          <cell r="A2233">
            <v>37624</v>
          </cell>
        </row>
        <row r="2234">
          <cell r="A2234">
            <v>37627</v>
          </cell>
        </row>
        <row r="2235">
          <cell r="A2235">
            <v>37628</v>
          </cell>
        </row>
        <row r="2236">
          <cell r="A2236">
            <v>37629</v>
          </cell>
        </row>
        <row r="2237">
          <cell r="A2237">
            <v>37630</v>
          </cell>
        </row>
        <row r="2238">
          <cell r="A2238">
            <v>37631</v>
          </cell>
        </row>
        <row r="2239">
          <cell r="A2239">
            <v>37634</v>
          </cell>
        </row>
        <row r="2240">
          <cell r="A2240">
            <v>37635</v>
          </cell>
        </row>
        <row r="2241">
          <cell r="A2241">
            <v>37636</v>
          </cell>
        </row>
        <row r="2242">
          <cell r="A2242">
            <v>37637</v>
          </cell>
        </row>
        <row r="2243">
          <cell r="A2243">
            <v>37638</v>
          </cell>
        </row>
        <row r="2244">
          <cell r="A2244">
            <v>37641</v>
          </cell>
        </row>
        <row r="2245">
          <cell r="A2245">
            <v>37642</v>
          </cell>
        </row>
        <row r="2246">
          <cell r="A2246">
            <v>37643</v>
          </cell>
        </row>
        <row r="2247">
          <cell r="A2247">
            <v>37644</v>
          </cell>
        </row>
        <row r="2248">
          <cell r="A2248">
            <v>37645</v>
          </cell>
        </row>
        <row r="2249">
          <cell r="A2249">
            <v>37648</v>
          </cell>
        </row>
        <row r="2250">
          <cell r="A2250">
            <v>37649</v>
          </cell>
        </row>
        <row r="2251">
          <cell r="A2251">
            <v>37650</v>
          </cell>
        </row>
        <row r="2252">
          <cell r="A2252">
            <v>37651</v>
          </cell>
        </row>
        <row r="2253">
          <cell r="A2253">
            <v>37652</v>
          </cell>
        </row>
        <row r="2254">
          <cell r="A2254">
            <v>37655</v>
          </cell>
        </row>
        <row r="2255">
          <cell r="A2255">
            <v>37656</v>
          </cell>
        </row>
        <row r="2256">
          <cell r="A2256">
            <v>37657</v>
          </cell>
        </row>
        <row r="2257">
          <cell r="A2257">
            <v>37658</v>
          </cell>
        </row>
        <row r="2258">
          <cell r="A2258">
            <v>37659</v>
          </cell>
        </row>
        <row r="2259">
          <cell r="A2259">
            <v>37662</v>
          </cell>
        </row>
        <row r="2260">
          <cell r="A2260">
            <v>37663</v>
          </cell>
        </row>
        <row r="2261">
          <cell r="A2261">
            <v>37664</v>
          </cell>
        </row>
        <row r="2262">
          <cell r="A2262">
            <v>37666</v>
          </cell>
        </row>
        <row r="2263">
          <cell r="A2263">
            <v>37669</v>
          </cell>
        </row>
        <row r="2264">
          <cell r="A2264">
            <v>37670</v>
          </cell>
        </row>
        <row r="2265">
          <cell r="A2265">
            <v>37671</v>
          </cell>
        </row>
        <row r="2266">
          <cell r="A2266">
            <v>37672</v>
          </cell>
        </row>
        <row r="2267">
          <cell r="A2267">
            <v>37673</v>
          </cell>
        </row>
        <row r="2268">
          <cell r="A2268">
            <v>37676</v>
          </cell>
        </row>
        <row r="2269">
          <cell r="A2269">
            <v>37677</v>
          </cell>
        </row>
        <row r="2270">
          <cell r="A2270">
            <v>37678</v>
          </cell>
        </row>
        <row r="2271">
          <cell r="A2271">
            <v>37679</v>
          </cell>
        </row>
        <row r="2272">
          <cell r="A2272">
            <v>37680</v>
          </cell>
        </row>
        <row r="2273">
          <cell r="A2273">
            <v>37683</v>
          </cell>
        </row>
        <row r="2274">
          <cell r="A2274">
            <v>37684</v>
          </cell>
        </row>
        <row r="2275">
          <cell r="A2275">
            <v>37685</v>
          </cell>
        </row>
        <row r="2276">
          <cell r="A2276">
            <v>37686</v>
          </cell>
        </row>
        <row r="2277">
          <cell r="A2277">
            <v>37687</v>
          </cell>
        </row>
        <row r="2278">
          <cell r="A2278">
            <v>37690</v>
          </cell>
        </row>
        <row r="2279">
          <cell r="A2279">
            <v>37691</v>
          </cell>
        </row>
        <row r="2280">
          <cell r="A2280">
            <v>37692</v>
          </cell>
        </row>
        <row r="2281">
          <cell r="A2281">
            <v>37693</v>
          </cell>
        </row>
        <row r="2282">
          <cell r="A2282">
            <v>37697</v>
          </cell>
        </row>
        <row r="2283">
          <cell r="A2283">
            <v>37699</v>
          </cell>
        </row>
        <row r="2284">
          <cell r="A2284">
            <v>37700</v>
          </cell>
        </row>
        <row r="2285">
          <cell r="A2285">
            <v>37701</v>
          </cell>
        </row>
        <row r="2286">
          <cell r="A2286">
            <v>37704</v>
          </cell>
        </row>
        <row r="2287">
          <cell r="A2287">
            <v>37705</v>
          </cell>
        </row>
        <row r="2288">
          <cell r="A2288">
            <v>37706</v>
          </cell>
        </row>
        <row r="2289">
          <cell r="A2289">
            <v>37707</v>
          </cell>
        </row>
        <row r="2290">
          <cell r="A2290">
            <v>37708</v>
          </cell>
        </row>
        <row r="2291">
          <cell r="A2291">
            <v>37711</v>
          </cell>
        </row>
        <row r="2292">
          <cell r="A2292">
            <v>37712</v>
          </cell>
        </row>
        <row r="2293">
          <cell r="A2293">
            <v>37713</v>
          </cell>
        </row>
        <row r="2294">
          <cell r="A2294">
            <v>37714</v>
          </cell>
        </row>
        <row r="2295">
          <cell r="A2295">
            <v>37715</v>
          </cell>
        </row>
        <row r="2296">
          <cell r="A2296">
            <v>37718</v>
          </cell>
        </row>
        <row r="2297">
          <cell r="A2297">
            <v>37719</v>
          </cell>
        </row>
        <row r="2298">
          <cell r="A2298">
            <v>37720</v>
          </cell>
        </row>
        <row r="2299">
          <cell r="A2299">
            <v>37721</v>
          </cell>
        </row>
        <row r="2300">
          <cell r="A2300">
            <v>37722</v>
          </cell>
        </row>
        <row r="2301">
          <cell r="A2301">
            <v>37726</v>
          </cell>
        </row>
        <row r="2302">
          <cell r="A2302">
            <v>37727</v>
          </cell>
        </row>
        <row r="2303">
          <cell r="A2303">
            <v>37728</v>
          </cell>
        </row>
        <row r="2304">
          <cell r="A2304">
            <v>37732</v>
          </cell>
        </row>
        <row r="2305">
          <cell r="A2305">
            <v>37733</v>
          </cell>
        </row>
        <row r="2306">
          <cell r="A2306">
            <v>37734</v>
          </cell>
        </row>
        <row r="2307">
          <cell r="A2307">
            <v>37735</v>
          </cell>
        </row>
        <row r="2308">
          <cell r="A2308">
            <v>37736</v>
          </cell>
        </row>
        <row r="2309">
          <cell r="A2309">
            <v>37739</v>
          </cell>
        </row>
        <row r="2310">
          <cell r="A2310">
            <v>37740</v>
          </cell>
        </row>
        <row r="2311">
          <cell r="A2311">
            <v>37741</v>
          </cell>
        </row>
        <row r="2312">
          <cell r="A2312">
            <v>37743</v>
          </cell>
        </row>
        <row r="2313">
          <cell r="A2313">
            <v>37746</v>
          </cell>
        </row>
        <row r="2314">
          <cell r="A2314">
            <v>37747</v>
          </cell>
        </row>
        <row r="2315">
          <cell r="A2315">
            <v>37748</v>
          </cell>
        </row>
        <row r="2316">
          <cell r="A2316">
            <v>37749</v>
          </cell>
        </row>
        <row r="2317">
          <cell r="A2317">
            <v>37750</v>
          </cell>
        </row>
        <row r="2318">
          <cell r="A2318">
            <v>37753</v>
          </cell>
        </row>
        <row r="2319">
          <cell r="A2319">
            <v>37754</v>
          </cell>
        </row>
        <row r="2320">
          <cell r="A2320">
            <v>37755</v>
          </cell>
        </row>
        <row r="2321">
          <cell r="A2321">
            <v>37756</v>
          </cell>
        </row>
        <row r="2322">
          <cell r="A2322">
            <v>37757</v>
          </cell>
        </row>
        <row r="2323">
          <cell r="A2323">
            <v>37760</v>
          </cell>
        </row>
        <row r="2324">
          <cell r="A2324">
            <v>37761</v>
          </cell>
        </row>
        <row r="2325">
          <cell r="A2325">
            <v>37762</v>
          </cell>
        </row>
        <row r="2326">
          <cell r="A2326">
            <v>37763</v>
          </cell>
        </row>
        <row r="2327">
          <cell r="A2327">
            <v>37764</v>
          </cell>
        </row>
        <row r="2328">
          <cell r="A2328">
            <v>37767</v>
          </cell>
        </row>
        <row r="2329">
          <cell r="A2329">
            <v>37768</v>
          </cell>
        </row>
        <row r="2330">
          <cell r="A2330">
            <v>37769</v>
          </cell>
        </row>
        <row r="2331">
          <cell r="A2331">
            <v>37770</v>
          </cell>
        </row>
        <row r="2332">
          <cell r="A2332">
            <v>37771</v>
          </cell>
        </row>
        <row r="2333">
          <cell r="A2333">
            <v>37774</v>
          </cell>
        </row>
        <row r="2334">
          <cell r="A2334">
            <v>37775</v>
          </cell>
        </row>
        <row r="2335">
          <cell r="A2335">
            <v>37776</v>
          </cell>
        </row>
        <row r="2336">
          <cell r="A2336">
            <v>37777</v>
          </cell>
        </row>
        <row r="2337">
          <cell r="A2337">
            <v>37778</v>
          </cell>
        </row>
        <row r="2338">
          <cell r="A2338">
            <v>37781</v>
          </cell>
        </row>
        <row r="2339">
          <cell r="A2339">
            <v>37782</v>
          </cell>
        </row>
        <row r="2340">
          <cell r="A2340">
            <v>37783</v>
          </cell>
        </row>
        <row r="2341">
          <cell r="A2341">
            <v>37784</v>
          </cell>
        </row>
        <row r="2342">
          <cell r="A2342">
            <v>37785</v>
          </cell>
        </row>
        <row r="2343">
          <cell r="A2343">
            <v>37788</v>
          </cell>
        </row>
        <row r="2344">
          <cell r="A2344">
            <v>37789</v>
          </cell>
        </row>
        <row r="2345">
          <cell r="A2345">
            <v>37790</v>
          </cell>
        </row>
        <row r="2346">
          <cell r="A2346">
            <v>37791</v>
          </cell>
        </row>
        <row r="2347">
          <cell r="A2347">
            <v>37792</v>
          </cell>
        </row>
        <row r="2348">
          <cell r="A2348">
            <v>37795</v>
          </cell>
        </row>
        <row r="2349">
          <cell r="A2349">
            <v>37796</v>
          </cell>
        </row>
        <row r="2350">
          <cell r="A2350">
            <v>37797</v>
          </cell>
        </row>
        <row r="2351">
          <cell r="A2351">
            <v>37798</v>
          </cell>
        </row>
        <row r="2352">
          <cell r="A2352">
            <v>37799</v>
          </cell>
        </row>
        <row r="2353">
          <cell r="A2353">
            <v>37802</v>
          </cell>
        </row>
        <row r="2354">
          <cell r="A2354">
            <v>37803</v>
          </cell>
        </row>
        <row r="2355">
          <cell r="A2355">
            <v>37804</v>
          </cell>
        </row>
        <row r="2356">
          <cell r="A2356">
            <v>37805</v>
          </cell>
        </row>
        <row r="2357">
          <cell r="A2357">
            <v>37806</v>
          </cell>
        </row>
        <row r="2358">
          <cell r="A2358">
            <v>37809</v>
          </cell>
        </row>
        <row r="2359">
          <cell r="A2359">
            <v>37810</v>
          </cell>
        </row>
        <row r="2360">
          <cell r="A2360">
            <v>37811</v>
          </cell>
        </row>
        <row r="2361">
          <cell r="A2361">
            <v>37812</v>
          </cell>
        </row>
        <row r="2362">
          <cell r="A2362">
            <v>37813</v>
          </cell>
        </row>
        <row r="2363">
          <cell r="A2363">
            <v>37816</v>
          </cell>
        </row>
        <row r="2364">
          <cell r="A2364">
            <v>37817</v>
          </cell>
        </row>
        <row r="2365">
          <cell r="A2365">
            <v>37818</v>
          </cell>
        </row>
        <row r="2366">
          <cell r="A2366">
            <v>37819</v>
          </cell>
        </row>
        <row r="2367">
          <cell r="A2367">
            <v>37820</v>
          </cell>
        </row>
        <row r="2368">
          <cell r="A2368">
            <v>37823</v>
          </cell>
        </row>
        <row r="2369">
          <cell r="A2369">
            <v>37824</v>
          </cell>
        </row>
        <row r="2370">
          <cell r="A2370">
            <v>37825</v>
          </cell>
        </row>
        <row r="2371">
          <cell r="A2371">
            <v>37826</v>
          </cell>
        </row>
        <row r="2372">
          <cell r="A2372">
            <v>37827</v>
          </cell>
        </row>
        <row r="2373">
          <cell r="A2373">
            <v>37830</v>
          </cell>
        </row>
        <row r="2374">
          <cell r="A2374">
            <v>37831</v>
          </cell>
        </row>
        <row r="2375">
          <cell r="A2375">
            <v>37832</v>
          </cell>
        </row>
        <row r="2376">
          <cell r="A2376">
            <v>37833</v>
          </cell>
        </row>
        <row r="2377">
          <cell r="A2377">
            <v>37834</v>
          </cell>
        </row>
        <row r="2378">
          <cell r="A2378">
            <v>37837</v>
          </cell>
        </row>
        <row r="2379">
          <cell r="A2379">
            <v>37838</v>
          </cell>
        </row>
        <row r="2380">
          <cell r="A2380">
            <v>37839</v>
          </cell>
        </row>
        <row r="2381">
          <cell r="A2381">
            <v>37840</v>
          </cell>
        </row>
        <row r="2382">
          <cell r="A2382">
            <v>37841</v>
          </cell>
        </row>
        <row r="2383">
          <cell r="A2383">
            <v>37844</v>
          </cell>
        </row>
        <row r="2384">
          <cell r="A2384">
            <v>37845</v>
          </cell>
        </row>
        <row r="2385">
          <cell r="A2385">
            <v>37846</v>
          </cell>
        </row>
        <row r="2386">
          <cell r="A2386">
            <v>37847</v>
          </cell>
        </row>
        <row r="2387">
          <cell r="A2387">
            <v>37851</v>
          </cell>
        </row>
        <row r="2388">
          <cell r="A2388">
            <v>37852</v>
          </cell>
        </row>
        <row r="2389">
          <cell r="A2389">
            <v>37853</v>
          </cell>
        </row>
        <row r="2390">
          <cell r="A2390">
            <v>37854</v>
          </cell>
        </row>
        <row r="2391">
          <cell r="A2391">
            <v>37855</v>
          </cell>
        </row>
        <row r="2392">
          <cell r="A2392">
            <v>37858</v>
          </cell>
        </row>
        <row r="2393">
          <cell r="A2393">
            <v>37859</v>
          </cell>
        </row>
        <row r="2394">
          <cell r="A2394">
            <v>37860</v>
          </cell>
        </row>
        <row r="2395">
          <cell r="A2395">
            <v>37861</v>
          </cell>
        </row>
        <row r="2396">
          <cell r="A2396">
            <v>37862</v>
          </cell>
        </row>
        <row r="2397">
          <cell r="A2397">
            <v>37865</v>
          </cell>
        </row>
        <row r="2398">
          <cell r="A2398">
            <v>37866</v>
          </cell>
        </row>
        <row r="2399">
          <cell r="A2399">
            <v>37867</v>
          </cell>
        </row>
        <row r="2400">
          <cell r="A2400">
            <v>37868</v>
          </cell>
        </row>
        <row r="2401">
          <cell r="A2401">
            <v>37869</v>
          </cell>
        </row>
        <row r="2402">
          <cell r="A2402">
            <v>37872</v>
          </cell>
        </row>
        <row r="2403">
          <cell r="A2403">
            <v>37873</v>
          </cell>
        </row>
        <row r="2404">
          <cell r="A2404">
            <v>37874</v>
          </cell>
        </row>
        <row r="2405">
          <cell r="A2405">
            <v>37875</v>
          </cell>
        </row>
        <row r="2406">
          <cell r="A2406">
            <v>37876</v>
          </cell>
        </row>
        <row r="2407">
          <cell r="A2407">
            <v>37879</v>
          </cell>
        </row>
        <row r="2408">
          <cell r="A2408">
            <v>37880</v>
          </cell>
        </row>
        <row r="2409">
          <cell r="A2409">
            <v>37881</v>
          </cell>
        </row>
        <row r="2410">
          <cell r="A2410">
            <v>37882</v>
          </cell>
        </row>
        <row r="2411">
          <cell r="A2411">
            <v>37883</v>
          </cell>
        </row>
        <row r="2412">
          <cell r="A2412">
            <v>37886</v>
          </cell>
        </row>
        <row r="2413">
          <cell r="A2413">
            <v>37887</v>
          </cell>
        </row>
        <row r="2414">
          <cell r="A2414">
            <v>37888</v>
          </cell>
        </row>
        <row r="2415">
          <cell r="A2415">
            <v>37889</v>
          </cell>
        </row>
        <row r="2416">
          <cell r="A2416">
            <v>37890</v>
          </cell>
        </row>
        <row r="2417">
          <cell r="A2417">
            <v>37893</v>
          </cell>
        </row>
        <row r="2418">
          <cell r="A2418">
            <v>37894</v>
          </cell>
        </row>
        <row r="2419">
          <cell r="A2419">
            <v>37895</v>
          </cell>
        </row>
        <row r="2420">
          <cell r="A2420">
            <v>37897</v>
          </cell>
        </row>
        <row r="2421">
          <cell r="A2421">
            <v>37900</v>
          </cell>
        </row>
        <row r="2422">
          <cell r="A2422">
            <v>37901</v>
          </cell>
        </row>
        <row r="2423">
          <cell r="A2423">
            <v>37902</v>
          </cell>
        </row>
        <row r="2424">
          <cell r="A2424">
            <v>37903</v>
          </cell>
        </row>
        <row r="2425">
          <cell r="A2425">
            <v>37904</v>
          </cell>
        </row>
        <row r="2426">
          <cell r="A2426">
            <v>37907</v>
          </cell>
        </row>
        <row r="2427">
          <cell r="A2427">
            <v>37908</v>
          </cell>
        </row>
        <row r="2428">
          <cell r="A2428">
            <v>37909</v>
          </cell>
        </row>
        <row r="2429">
          <cell r="A2429">
            <v>37910</v>
          </cell>
        </row>
        <row r="2430">
          <cell r="A2430">
            <v>37911</v>
          </cell>
        </row>
        <row r="2431">
          <cell r="A2431">
            <v>37914</v>
          </cell>
        </row>
        <row r="2432">
          <cell r="A2432">
            <v>37915</v>
          </cell>
        </row>
        <row r="2433">
          <cell r="A2433">
            <v>37916</v>
          </cell>
        </row>
        <row r="2434">
          <cell r="A2434">
            <v>37917</v>
          </cell>
        </row>
        <row r="2435">
          <cell r="A2435">
            <v>37918</v>
          </cell>
        </row>
        <row r="2436">
          <cell r="A2436">
            <v>37919</v>
          </cell>
        </row>
        <row r="2437">
          <cell r="A2437">
            <v>37921</v>
          </cell>
        </row>
        <row r="2438">
          <cell r="A2438">
            <v>37922</v>
          </cell>
        </row>
        <row r="2439">
          <cell r="A2439">
            <v>37923</v>
          </cell>
        </row>
        <row r="2440">
          <cell r="A2440">
            <v>37924</v>
          </cell>
        </row>
        <row r="2441">
          <cell r="A2441">
            <v>37925</v>
          </cell>
        </row>
        <row r="2442">
          <cell r="A2442">
            <v>37928</v>
          </cell>
        </row>
        <row r="2443">
          <cell r="A2443">
            <v>37929</v>
          </cell>
        </row>
        <row r="2444">
          <cell r="A2444">
            <v>37930</v>
          </cell>
        </row>
        <row r="2445">
          <cell r="A2445">
            <v>37931</v>
          </cell>
        </row>
        <row r="2446">
          <cell r="A2446">
            <v>37932</v>
          </cell>
        </row>
        <row r="2447">
          <cell r="A2447">
            <v>37935</v>
          </cell>
        </row>
        <row r="2448">
          <cell r="A2448">
            <v>37936</v>
          </cell>
        </row>
        <row r="2449">
          <cell r="A2449">
            <v>37937</v>
          </cell>
        </row>
        <row r="2450">
          <cell r="A2450">
            <v>37938</v>
          </cell>
        </row>
        <row r="2451">
          <cell r="A2451">
            <v>37939</v>
          </cell>
        </row>
        <row r="2452">
          <cell r="A2452">
            <v>37940</v>
          </cell>
        </row>
        <row r="2453">
          <cell r="A2453">
            <v>37942</v>
          </cell>
        </row>
        <row r="2454">
          <cell r="A2454">
            <v>37943</v>
          </cell>
        </row>
        <row r="2455">
          <cell r="A2455">
            <v>37944</v>
          </cell>
        </row>
        <row r="2456">
          <cell r="A2456">
            <v>37945</v>
          </cell>
        </row>
        <row r="2457">
          <cell r="A2457">
            <v>37946</v>
          </cell>
        </row>
        <row r="2458">
          <cell r="A2458">
            <v>37949</v>
          </cell>
        </row>
        <row r="2459">
          <cell r="A2459">
            <v>37950</v>
          </cell>
        </row>
        <row r="2460">
          <cell r="A2460">
            <v>37952</v>
          </cell>
        </row>
        <row r="2461">
          <cell r="A2461">
            <v>37953</v>
          </cell>
        </row>
        <row r="2462">
          <cell r="A2462">
            <v>37956</v>
          </cell>
        </row>
        <row r="2463">
          <cell r="A2463">
            <v>37957</v>
          </cell>
        </row>
        <row r="2464">
          <cell r="A2464">
            <v>37958</v>
          </cell>
        </row>
        <row r="2465">
          <cell r="A2465">
            <v>37959</v>
          </cell>
        </row>
        <row r="2466">
          <cell r="A2466">
            <v>37960</v>
          </cell>
        </row>
        <row r="2467">
          <cell r="A2467">
            <v>37963</v>
          </cell>
        </row>
        <row r="2468">
          <cell r="A2468">
            <v>37964</v>
          </cell>
        </row>
        <row r="2469">
          <cell r="A2469">
            <v>37965</v>
          </cell>
        </row>
        <row r="2470">
          <cell r="A2470">
            <v>37966</v>
          </cell>
        </row>
        <row r="2471">
          <cell r="A2471">
            <v>37967</v>
          </cell>
        </row>
        <row r="2472">
          <cell r="A2472">
            <v>37970</v>
          </cell>
        </row>
        <row r="2473">
          <cell r="A2473">
            <v>37971</v>
          </cell>
        </row>
        <row r="2474">
          <cell r="A2474">
            <v>37972</v>
          </cell>
        </row>
        <row r="2475">
          <cell r="A2475">
            <v>37973</v>
          </cell>
        </row>
        <row r="2476">
          <cell r="A2476">
            <v>37974</v>
          </cell>
        </row>
        <row r="2477">
          <cell r="A2477">
            <v>37977</v>
          </cell>
        </row>
        <row r="2478">
          <cell r="A2478">
            <v>37978</v>
          </cell>
        </row>
        <row r="2479">
          <cell r="A2479">
            <v>37979</v>
          </cell>
        </row>
        <row r="2480">
          <cell r="A2480">
            <v>37981</v>
          </cell>
        </row>
        <row r="2481">
          <cell r="A2481">
            <v>37984</v>
          </cell>
        </row>
        <row r="2482">
          <cell r="A2482">
            <v>37985</v>
          </cell>
        </row>
        <row r="2483">
          <cell r="A2483">
            <v>37986</v>
          </cell>
        </row>
        <row r="2484">
          <cell r="A2484">
            <v>37987</v>
          </cell>
        </row>
        <row r="2485">
          <cell r="A2485">
            <v>37988</v>
          </cell>
        </row>
        <row r="2486">
          <cell r="A2486">
            <v>37991</v>
          </cell>
        </row>
        <row r="2487">
          <cell r="A2487">
            <v>37992</v>
          </cell>
        </row>
        <row r="2488">
          <cell r="A2488">
            <v>37993</v>
          </cell>
        </row>
        <row r="2489">
          <cell r="A2489">
            <v>37994</v>
          </cell>
        </row>
        <row r="2490">
          <cell r="A2490">
            <v>37995</v>
          </cell>
        </row>
        <row r="2491">
          <cell r="A2491">
            <v>37998</v>
          </cell>
        </row>
        <row r="2492">
          <cell r="A2492">
            <v>37999</v>
          </cell>
        </row>
        <row r="2493">
          <cell r="A2493">
            <v>38000</v>
          </cell>
        </row>
        <row r="2494">
          <cell r="A2494">
            <v>38001</v>
          </cell>
        </row>
        <row r="2495">
          <cell r="A2495">
            <v>38002</v>
          </cell>
        </row>
        <row r="2496">
          <cell r="A2496">
            <v>38005</v>
          </cell>
        </row>
        <row r="2497">
          <cell r="A2497">
            <v>38006</v>
          </cell>
        </row>
        <row r="2498">
          <cell r="A2498">
            <v>38007</v>
          </cell>
        </row>
        <row r="2499">
          <cell r="A2499">
            <v>38008</v>
          </cell>
        </row>
        <row r="2500">
          <cell r="A2500">
            <v>38009</v>
          </cell>
        </row>
        <row r="2501">
          <cell r="A2501">
            <v>38013</v>
          </cell>
        </row>
        <row r="2502">
          <cell r="A2502">
            <v>38014</v>
          </cell>
        </row>
        <row r="2503">
          <cell r="A2503">
            <v>38015</v>
          </cell>
        </row>
        <row r="2504">
          <cell r="A2504">
            <v>38016</v>
          </cell>
        </row>
        <row r="2505">
          <cell r="A2505">
            <v>38020</v>
          </cell>
        </row>
        <row r="2506">
          <cell r="A2506">
            <v>38021</v>
          </cell>
        </row>
        <row r="2507">
          <cell r="A2507">
            <v>38022</v>
          </cell>
        </row>
        <row r="2508">
          <cell r="A2508">
            <v>38023</v>
          </cell>
        </row>
        <row r="2509">
          <cell r="A2509">
            <v>38026</v>
          </cell>
        </row>
        <row r="2510">
          <cell r="A2510">
            <v>38027</v>
          </cell>
        </row>
        <row r="2511">
          <cell r="A2511">
            <v>38028</v>
          </cell>
        </row>
        <row r="2512">
          <cell r="A2512">
            <v>38029</v>
          </cell>
        </row>
        <row r="2513">
          <cell r="A2513">
            <v>38030</v>
          </cell>
        </row>
        <row r="2514">
          <cell r="A2514">
            <v>38033</v>
          </cell>
        </row>
        <row r="2515">
          <cell r="A2515">
            <v>38034</v>
          </cell>
        </row>
        <row r="2516">
          <cell r="A2516">
            <v>38035</v>
          </cell>
        </row>
        <row r="2517">
          <cell r="A2517">
            <v>38036</v>
          </cell>
        </row>
        <row r="2518">
          <cell r="A2518">
            <v>38037</v>
          </cell>
        </row>
        <row r="2519">
          <cell r="A2519">
            <v>38040</v>
          </cell>
        </row>
        <row r="2520">
          <cell r="A2520">
            <v>38041</v>
          </cell>
        </row>
        <row r="2521">
          <cell r="A2521">
            <v>38042</v>
          </cell>
        </row>
        <row r="2522">
          <cell r="A2522">
            <v>38043</v>
          </cell>
        </row>
        <row r="2523">
          <cell r="A2523">
            <v>38044</v>
          </cell>
        </row>
        <row r="2524">
          <cell r="A2524">
            <v>38047</v>
          </cell>
        </row>
        <row r="2525">
          <cell r="A2525">
            <v>38049</v>
          </cell>
        </row>
        <row r="2526">
          <cell r="A2526">
            <v>38050</v>
          </cell>
        </row>
        <row r="2527">
          <cell r="A2527">
            <v>38051</v>
          </cell>
        </row>
        <row r="2528">
          <cell r="A2528">
            <v>38054</v>
          </cell>
        </row>
        <row r="2529">
          <cell r="A2529">
            <v>38055</v>
          </cell>
        </row>
        <row r="2530">
          <cell r="A2530">
            <v>38056</v>
          </cell>
        </row>
        <row r="2531">
          <cell r="A2531">
            <v>38057</v>
          </cell>
        </row>
        <row r="2532">
          <cell r="A2532">
            <v>38058</v>
          </cell>
        </row>
        <row r="2533">
          <cell r="A2533">
            <v>38061</v>
          </cell>
        </row>
        <row r="2534">
          <cell r="A2534">
            <v>38062</v>
          </cell>
        </row>
        <row r="2535">
          <cell r="A2535">
            <v>38063</v>
          </cell>
        </row>
        <row r="2536">
          <cell r="A2536">
            <v>38064</v>
          </cell>
        </row>
        <row r="2537">
          <cell r="A2537">
            <v>38065</v>
          </cell>
        </row>
        <row r="2538">
          <cell r="A2538">
            <v>38068</v>
          </cell>
        </row>
        <row r="2539">
          <cell r="A2539">
            <v>38069</v>
          </cell>
        </row>
        <row r="2540">
          <cell r="A2540">
            <v>38070</v>
          </cell>
        </row>
        <row r="2541">
          <cell r="A2541">
            <v>38071</v>
          </cell>
        </row>
        <row r="2542">
          <cell r="A2542">
            <v>38072</v>
          </cell>
        </row>
        <row r="2543">
          <cell r="A2543">
            <v>38075</v>
          </cell>
        </row>
        <row r="2544">
          <cell r="A2544">
            <v>38076</v>
          </cell>
        </row>
        <row r="2545">
          <cell r="A2545">
            <v>38077</v>
          </cell>
        </row>
        <row r="2546">
          <cell r="A2546">
            <v>38078</v>
          </cell>
        </row>
        <row r="2547">
          <cell r="A2547">
            <v>38079</v>
          </cell>
        </row>
        <row r="2548">
          <cell r="A2548">
            <v>38082</v>
          </cell>
        </row>
        <row r="2549">
          <cell r="A2549">
            <v>38083</v>
          </cell>
        </row>
        <row r="2550">
          <cell r="A2550">
            <v>38084</v>
          </cell>
        </row>
        <row r="2551">
          <cell r="A2551">
            <v>38085</v>
          </cell>
        </row>
        <row r="2552">
          <cell r="A2552">
            <v>38089</v>
          </cell>
        </row>
        <row r="2553">
          <cell r="A2553">
            <v>38090</v>
          </cell>
        </row>
        <row r="2554">
          <cell r="A2554">
            <v>38092</v>
          </cell>
        </row>
        <row r="2555">
          <cell r="A2555">
            <v>38093</v>
          </cell>
        </row>
        <row r="2556">
          <cell r="A2556">
            <v>38094</v>
          </cell>
        </row>
        <row r="2557">
          <cell r="A2557">
            <v>38096</v>
          </cell>
        </row>
        <row r="2558">
          <cell r="A2558">
            <v>38097</v>
          </cell>
        </row>
        <row r="2559">
          <cell r="A2559">
            <v>38098</v>
          </cell>
        </row>
        <row r="2560">
          <cell r="A2560">
            <v>38099</v>
          </cell>
        </row>
        <row r="2561">
          <cell r="A2561">
            <v>38100</v>
          </cell>
        </row>
        <row r="2562">
          <cell r="A2562">
            <v>38104</v>
          </cell>
        </row>
        <row r="2563">
          <cell r="A2563">
            <v>38105</v>
          </cell>
        </row>
        <row r="2564">
          <cell r="A2564">
            <v>38106</v>
          </cell>
        </row>
        <row r="2565">
          <cell r="A2565">
            <v>38107</v>
          </cell>
        </row>
        <row r="2566">
          <cell r="A2566">
            <v>38110</v>
          </cell>
        </row>
        <row r="2567">
          <cell r="A2567">
            <v>38111</v>
          </cell>
        </row>
        <row r="2568">
          <cell r="A2568">
            <v>38112</v>
          </cell>
        </row>
        <row r="2569">
          <cell r="A2569">
            <v>38113</v>
          </cell>
        </row>
        <row r="2570">
          <cell r="A2570">
            <v>38114</v>
          </cell>
        </row>
        <row r="2571">
          <cell r="A2571">
            <v>38117</v>
          </cell>
        </row>
        <row r="2572">
          <cell r="A2572">
            <v>38118</v>
          </cell>
        </row>
        <row r="2573">
          <cell r="A2573">
            <v>38119</v>
          </cell>
        </row>
        <row r="2574">
          <cell r="A2574">
            <v>38120</v>
          </cell>
        </row>
        <row r="2575">
          <cell r="A2575">
            <v>38121</v>
          </cell>
        </row>
        <row r="2576">
          <cell r="A2576">
            <v>38124</v>
          </cell>
        </row>
        <row r="2577">
          <cell r="A2577">
            <v>38125</v>
          </cell>
        </row>
        <row r="2578">
          <cell r="A2578">
            <v>38126</v>
          </cell>
        </row>
        <row r="2579">
          <cell r="A2579">
            <v>38127</v>
          </cell>
        </row>
        <row r="2580">
          <cell r="A2580">
            <v>38128</v>
          </cell>
        </row>
        <row r="2581">
          <cell r="A2581">
            <v>38131</v>
          </cell>
        </row>
        <row r="2582">
          <cell r="A2582">
            <v>38132</v>
          </cell>
        </row>
        <row r="2583">
          <cell r="A2583">
            <v>38133</v>
          </cell>
        </row>
        <row r="2584">
          <cell r="A2584">
            <v>38134</v>
          </cell>
        </row>
        <row r="2585">
          <cell r="A2585">
            <v>38135</v>
          </cell>
        </row>
        <row r="2586">
          <cell r="A2586">
            <v>38138</v>
          </cell>
        </row>
        <row r="2587">
          <cell r="A2587">
            <v>38139</v>
          </cell>
        </row>
        <row r="2588">
          <cell r="A2588">
            <v>38140</v>
          </cell>
        </row>
        <row r="2589">
          <cell r="A2589">
            <v>38141</v>
          </cell>
        </row>
        <row r="2590">
          <cell r="A2590">
            <v>38142</v>
          </cell>
        </row>
        <row r="2591">
          <cell r="A2591">
            <v>38145</v>
          </cell>
        </row>
        <row r="2592">
          <cell r="A2592">
            <v>38146</v>
          </cell>
        </row>
        <row r="2593">
          <cell r="A2593">
            <v>38147</v>
          </cell>
        </row>
        <row r="2594">
          <cell r="A2594">
            <v>38148</v>
          </cell>
        </row>
        <row r="2595">
          <cell r="A2595">
            <v>38149</v>
          </cell>
        </row>
        <row r="2596">
          <cell r="A2596">
            <v>38152</v>
          </cell>
        </row>
        <row r="2597">
          <cell r="A2597">
            <v>38153</v>
          </cell>
        </row>
        <row r="2598">
          <cell r="A2598">
            <v>38154</v>
          </cell>
        </row>
        <row r="2599">
          <cell r="A2599">
            <v>38155</v>
          </cell>
        </row>
        <row r="2600">
          <cell r="A2600">
            <v>38156</v>
          </cell>
        </row>
        <row r="2601">
          <cell r="A2601">
            <v>38159</v>
          </cell>
        </row>
        <row r="2602">
          <cell r="A2602">
            <v>38160</v>
          </cell>
        </row>
        <row r="2603">
          <cell r="A2603">
            <v>38161</v>
          </cell>
        </row>
        <row r="2604">
          <cell r="A2604">
            <v>38162</v>
          </cell>
        </row>
        <row r="2605">
          <cell r="A2605">
            <v>38163</v>
          </cell>
        </row>
        <row r="2606">
          <cell r="A2606">
            <v>38166</v>
          </cell>
        </row>
        <row r="2607">
          <cell r="A2607">
            <v>38167</v>
          </cell>
        </row>
        <row r="2608">
          <cell r="A2608">
            <v>38168</v>
          </cell>
        </row>
        <row r="2609">
          <cell r="A2609">
            <v>38169</v>
          </cell>
        </row>
        <row r="2610">
          <cell r="A2610">
            <v>38170</v>
          </cell>
        </row>
        <row r="2611">
          <cell r="A2611">
            <v>38173</v>
          </cell>
        </row>
        <row r="2612">
          <cell r="A2612">
            <v>38174</v>
          </cell>
        </row>
        <row r="2613">
          <cell r="A2613">
            <v>38175</v>
          </cell>
        </row>
        <row r="2614">
          <cell r="A2614">
            <v>38176</v>
          </cell>
        </row>
        <row r="2615">
          <cell r="A2615">
            <v>38177</v>
          </cell>
        </row>
        <row r="2616">
          <cell r="A2616">
            <v>38180</v>
          </cell>
        </row>
        <row r="2617">
          <cell r="A2617">
            <v>38181</v>
          </cell>
        </row>
        <row r="2618">
          <cell r="A2618">
            <v>38182</v>
          </cell>
        </row>
        <row r="2619">
          <cell r="A2619">
            <v>38183</v>
          </cell>
        </row>
        <row r="2620">
          <cell r="A2620">
            <v>38184</v>
          </cell>
        </row>
        <row r="2621">
          <cell r="A2621">
            <v>38187</v>
          </cell>
        </row>
        <row r="2622">
          <cell r="A2622">
            <v>38188</v>
          </cell>
        </row>
        <row r="2623">
          <cell r="A2623">
            <v>38189</v>
          </cell>
        </row>
        <row r="2624">
          <cell r="A2624">
            <v>38190</v>
          </cell>
        </row>
        <row r="2625">
          <cell r="A2625">
            <v>38191</v>
          </cell>
        </row>
        <row r="2626">
          <cell r="A2626">
            <v>38194</v>
          </cell>
        </row>
        <row r="2627">
          <cell r="A2627">
            <v>38195</v>
          </cell>
        </row>
        <row r="2628">
          <cell r="A2628">
            <v>38196</v>
          </cell>
        </row>
        <row r="2629">
          <cell r="A2629">
            <v>38197</v>
          </cell>
        </row>
        <row r="2630">
          <cell r="A2630">
            <v>38198</v>
          </cell>
        </row>
        <row r="2631">
          <cell r="A2631">
            <v>38201</v>
          </cell>
        </row>
        <row r="2632">
          <cell r="A2632">
            <v>38202</v>
          </cell>
        </row>
        <row r="2633">
          <cell r="A2633">
            <v>38203</v>
          </cell>
        </row>
        <row r="2634">
          <cell r="A2634">
            <v>38204</v>
          </cell>
        </row>
        <row r="2635">
          <cell r="A2635">
            <v>38205</v>
          </cell>
        </row>
        <row r="2636">
          <cell r="A2636">
            <v>38208</v>
          </cell>
        </row>
        <row r="2637">
          <cell r="A2637">
            <v>38209</v>
          </cell>
        </row>
        <row r="2638">
          <cell r="A2638">
            <v>38210</v>
          </cell>
        </row>
        <row r="2639">
          <cell r="A2639">
            <v>38211</v>
          </cell>
        </row>
        <row r="2640">
          <cell r="A2640">
            <v>38212</v>
          </cell>
        </row>
        <row r="2641">
          <cell r="A2641">
            <v>38215</v>
          </cell>
        </row>
        <row r="2642">
          <cell r="A2642">
            <v>38216</v>
          </cell>
        </row>
        <row r="2643">
          <cell r="A2643">
            <v>38217</v>
          </cell>
        </row>
        <row r="2644">
          <cell r="A2644">
            <v>38218</v>
          </cell>
        </row>
        <row r="2645">
          <cell r="A2645">
            <v>38219</v>
          </cell>
        </row>
        <row r="2646">
          <cell r="A2646">
            <v>38222</v>
          </cell>
        </row>
        <row r="2647">
          <cell r="A2647">
            <v>38223</v>
          </cell>
        </row>
        <row r="2648">
          <cell r="A2648">
            <v>38224</v>
          </cell>
        </row>
        <row r="2649">
          <cell r="A2649">
            <v>38225</v>
          </cell>
        </row>
        <row r="2650">
          <cell r="A2650">
            <v>38226</v>
          </cell>
        </row>
        <row r="2651">
          <cell r="A2651">
            <v>38229</v>
          </cell>
        </row>
        <row r="2652">
          <cell r="A2652">
            <v>38230</v>
          </cell>
        </row>
        <row r="2653">
          <cell r="A2653">
            <v>38231</v>
          </cell>
        </row>
        <row r="2654">
          <cell r="A2654">
            <v>38232</v>
          </cell>
        </row>
        <row r="2655">
          <cell r="A2655">
            <v>38233</v>
          </cell>
        </row>
        <row r="2656">
          <cell r="A2656">
            <v>38236</v>
          </cell>
        </row>
        <row r="2657">
          <cell r="A2657">
            <v>38237</v>
          </cell>
        </row>
        <row r="2658">
          <cell r="A2658">
            <v>38238</v>
          </cell>
        </row>
        <row r="2659">
          <cell r="A2659">
            <v>38239</v>
          </cell>
        </row>
        <row r="2660">
          <cell r="A2660">
            <v>38240</v>
          </cell>
        </row>
        <row r="2661">
          <cell r="A2661">
            <v>38243</v>
          </cell>
        </row>
        <row r="2662">
          <cell r="A2662">
            <v>38244</v>
          </cell>
        </row>
        <row r="2663">
          <cell r="A2663">
            <v>38245</v>
          </cell>
        </row>
        <row r="2664">
          <cell r="A2664">
            <v>38246</v>
          </cell>
        </row>
        <row r="2665">
          <cell r="A2665">
            <v>38247</v>
          </cell>
        </row>
        <row r="2666">
          <cell r="A2666">
            <v>38250</v>
          </cell>
        </row>
        <row r="2667">
          <cell r="A2667">
            <v>38251</v>
          </cell>
        </row>
        <row r="2668">
          <cell r="A2668">
            <v>38252</v>
          </cell>
        </row>
        <row r="2669">
          <cell r="A2669">
            <v>38253</v>
          </cell>
        </row>
        <row r="2670">
          <cell r="A2670">
            <v>38254</v>
          </cell>
        </row>
        <row r="2671">
          <cell r="A2671">
            <v>38257</v>
          </cell>
        </row>
        <row r="2672">
          <cell r="A2672">
            <v>38258</v>
          </cell>
        </row>
        <row r="2673">
          <cell r="A2673">
            <v>38259</v>
          </cell>
        </row>
        <row r="2674">
          <cell r="A2674">
            <v>38260</v>
          </cell>
        </row>
        <row r="2675">
          <cell r="A2675">
            <v>38261</v>
          </cell>
        </row>
        <row r="2676">
          <cell r="A2676">
            <v>38264</v>
          </cell>
        </row>
        <row r="2677">
          <cell r="A2677">
            <v>38265</v>
          </cell>
        </row>
        <row r="2678">
          <cell r="A2678">
            <v>38266</v>
          </cell>
        </row>
        <row r="2679">
          <cell r="A2679">
            <v>38267</v>
          </cell>
        </row>
        <row r="2680">
          <cell r="A2680">
            <v>38268</v>
          </cell>
        </row>
        <row r="2681">
          <cell r="A2681">
            <v>38269</v>
          </cell>
        </row>
        <row r="2682">
          <cell r="A2682">
            <v>38271</v>
          </cell>
        </row>
        <row r="2683">
          <cell r="A2683">
            <v>38272</v>
          </cell>
        </row>
        <row r="2684">
          <cell r="A2684">
            <v>38274</v>
          </cell>
        </row>
        <row r="2685">
          <cell r="A2685">
            <v>38275</v>
          </cell>
        </row>
        <row r="2686">
          <cell r="A2686">
            <v>38278</v>
          </cell>
        </row>
        <row r="2687">
          <cell r="A2687">
            <v>38279</v>
          </cell>
        </row>
        <row r="2688">
          <cell r="A2688">
            <v>38280</v>
          </cell>
        </row>
        <row r="2689">
          <cell r="A2689">
            <v>38281</v>
          </cell>
        </row>
        <row r="2690">
          <cell r="A2690">
            <v>38285</v>
          </cell>
        </row>
        <row r="2691">
          <cell r="A2691">
            <v>38286</v>
          </cell>
        </row>
        <row r="2692">
          <cell r="A2692">
            <v>38287</v>
          </cell>
        </row>
        <row r="2693">
          <cell r="A2693">
            <v>38288</v>
          </cell>
        </row>
        <row r="2694">
          <cell r="A2694">
            <v>38289</v>
          </cell>
        </row>
        <row r="2695">
          <cell r="A2695">
            <v>38292</v>
          </cell>
        </row>
        <row r="2696">
          <cell r="A2696">
            <v>38293</v>
          </cell>
        </row>
        <row r="2697">
          <cell r="A2697">
            <v>38294</v>
          </cell>
        </row>
        <row r="2698">
          <cell r="A2698">
            <v>38295</v>
          </cell>
        </row>
        <row r="2699">
          <cell r="A2699">
            <v>38296</v>
          </cell>
        </row>
        <row r="2700">
          <cell r="A2700">
            <v>38299</v>
          </cell>
        </row>
        <row r="2701">
          <cell r="A2701">
            <v>38300</v>
          </cell>
        </row>
        <row r="2702">
          <cell r="A2702">
            <v>38301</v>
          </cell>
        </row>
        <row r="2703">
          <cell r="A2703">
            <v>38302</v>
          </cell>
        </row>
        <row r="2704">
          <cell r="A2704">
            <v>38303</v>
          </cell>
        </row>
        <row r="2705">
          <cell r="A2705">
            <v>38307</v>
          </cell>
        </row>
        <row r="2706">
          <cell r="A2706">
            <v>38308</v>
          </cell>
        </row>
        <row r="2707">
          <cell r="A2707">
            <v>38309</v>
          </cell>
        </row>
        <row r="2708">
          <cell r="A2708">
            <v>38310</v>
          </cell>
        </row>
        <row r="2709">
          <cell r="A2709">
            <v>38313</v>
          </cell>
        </row>
        <row r="2710">
          <cell r="A2710">
            <v>38314</v>
          </cell>
        </row>
        <row r="2711">
          <cell r="A2711">
            <v>38315</v>
          </cell>
        </row>
        <row r="2712">
          <cell r="A2712">
            <v>38316</v>
          </cell>
        </row>
        <row r="2713">
          <cell r="A2713">
            <v>38320</v>
          </cell>
        </row>
        <row r="2714">
          <cell r="A2714">
            <v>38321</v>
          </cell>
        </row>
        <row r="2715">
          <cell r="A2715">
            <v>38322</v>
          </cell>
        </row>
        <row r="2716">
          <cell r="A2716">
            <v>38323</v>
          </cell>
        </row>
        <row r="2717">
          <cell r="A2717">
            <v>38324</v>
          </cell>
        </row>
        <row r="2718">
          <cell r="A2718">
            <v>38327</v>
          </cell>
        </row>
        <row r="2719">
          <cell r="A2719">
            <v>38328</v>
          </cell>
        </row>
        <row r="2720">
          <cell r="A2720">
            <v>38329</v>
          </cell>
        </row>
        <row r="2721">
          <cell r="A2721">
            <v>38330</v>
          </cell>
        </row>
        <row r="2722">
          <cell r="A2722">
            <v>38331</v>
          </cell>
        </row>
        <row r="2723">
          <cell r="A2723">
            <v>38334</v>
          </cell>
        </row>
        <row r="2724">
          <cell r="A2724">
            <v>38335</v>
          </cell>
        </row>
        <row r="2725">
          <cell r="A2725">
            <v>38336</v>
          </cell>
        </row>
        <row r="2726">
          <cell r="A2726">
            <v>38337</v>
          </cell>
        </row>
        <row r="2727">
          <cell r="A2727">
            <v>38338</v>
          </cell>
        </row>
        <row r="2728">
          <cell r="A2728">
            <v>38341</v>
          </cell>
        </row>
        <row r="2729">
          <cell r="A2729">
            <v>38342</v>
          </cell>
        </row>
        <row r="2730">
          <cell r="A2730">
            <v>38343</v>
          </cell>
        </row>
        <row r="2731">
          <cell r="A2731">
            <v>38344</v>
          </cell>
        </row>
        <row r="2732">
          <cell r="A2732">
            <v>38345</v>
          </cell>
        </row>
        <row r="2733">
          <cell r="A2733">
            <v>38348</v>
          </cell>
        </row>
        <row r="2734">
          <cell r="A2734">
            <v>38349</v>
          </cell>
        </row>
        <row r="2735">
          <cell r="A2735">
            <v>38350</v>
          </cell>
        </row>
        <row r="2736">
          <cell r="A2736">
            <v>38351</v>
          </cell>
        </row>
        <row r="2737">
          <cell r="A2737">
            <v>38352</v>
          </cell>
        </row>
        <row r="2738">
          <cell r="A2738">
            <v>38355</v>
          </cell>
        </row>
        <row r="2739">
          <cell r="A2739">
            <v>38356</v>
          </cell>
        </row>
        <row r="2740">
          <cell r="A2740">
            <v>38357</v>
          </cell>
        </row>
        <row r="2741">
          <cell r="A2741">
            <v>38358</v>
          </cell>
        </row>
        <row r="2742">
          <cell r="A2742">
            <v>38359</v>
          </cell>
        </row>
        <row r="2743">
          <cell r="A2743">
            <v>38362</v>
          </cell>
        </row>
        <row r="2744">
          <cell r="A2744">
            <v>38363</v>
          </cell>
        </row>
        <row r="2745">
          <cell r="A2745">
            <v>38364</v>
          </cell>
        </row>
        <row r="2746">
          <cell r="A2746">
            <v>38365</v>
          </cell>
        </row>
        <row r="2747">
          <cell r="A2747">
            <v>38366</v>
          </cell>
        </row>
        <row r="2748">
          <cell r="A2748">
            <v>38369</v>
          </cell>
        </row>
        <row r="2749">
          <cell r="A2749">
            <v>38370</v>
          </cell>
        </row>
        <row r="2750">
          <cell r="A2750">
            <v>38371</v>
          </cell>
        </row>
        <row r="2751">
          <cell r="A2751">
            <v>38372</v>
          </cell>
        </row>
        <row r="2752">
          <cell r="A2752">
            <v>38376</v>
          </cell>
        </row>
        <row r="2753">
          <cell r="A2753">
            <v>38377</v>
          </cell>
        </row>
        <row r="2754">
          <cell r="A2754">
            <v>38379</v>
          </cell>
        </row>
        <row r="2755">
          <cell r="A2755">
            <v>38380</v>
          </cell>
        </row>
        <row r="2756">
          <cell r="A2756">
            <v>38383</v>
          </cell>
        </row>
        <row r="2757">
          <cell r="A2757">
            <v>38384</v>
          </cell>
        </row>
        <row r="2758">
          <cell r="A2758">
            <v>38385</v>
          </cell>
        </row>
        <row r="2759">
          <cell r="A2759">
            <v>38386</v>
          </cell>
        </row>
        <row r="2760">
          <cell r="A2760">
            <v>38387</v>
          </cell>
        </row>
        <row r="2761">
          <cell r="A2761">
            <v>38390</v>
          </cell>
        </row>
        <row r="2762">
          <cell r="A2762">
            <v>38391</v>
          </cell>
        </row>
        <row r="2763">
          <cell r="A2763">
            <v>38392</v>
          </cell>
        </row>
        <row r="2764">
          <cell r="A2764">
            <v>38393</v>
          </cell>
        </row>
        <row r="2765">
          <cell r="A2765">
            <v>38394</v>
          </cell>
        </row>
        <row r="2766">
          <cell r="A2766">
            <v>38397</v>
          </cell>
        </row>
        <row r="2767">
          <cell r="A2767">
            <v>38398</v>
          </cell>
        </row>
        <row r="2768">
          <cell r="A2768">
            <v>38399</v>
          </cell>
        </row>
        <row r="2769">
          <cell r="A2769">
            <v>38400</v>
          </cell>
        </row>
        <row r="2770">
          <cell r="A2770">
            <v>38401</v>
          </cell>
        </row>
        <row r="2771">
          <cell r="A2771">
            <v>38404</v>
          </cell>
        </row>
        <row r="2772">
          <cell r="A2772">
            <v>38405</v>
          </cell>
        </row>
        <row r="2773">
          <cell r="A2773">
            <v>38406</v>
          </cell>
        </row>
        <row r="2774">
          <cell r="A2774">
            <v>38407</v>
          </cell>
        </row>
        <row r="2775">
          <cell r="A2775">
            <v>38408</v>
          </cell>
        </row>
        <row r="2776">
          <cell r="A2776">
            <v>38411</v>
          </cell>
        </row>
        <row r="2777">
          <cell r="A2777">
            <v>38412</v>
          </cell>
        </row>
        <row r="2778">
          <cell r="A2778">
            <v>38413</v>
          </cell>
        </row>
        <row r="2779">
          <cell r="A2779">
            <v>38414</v>
          </cell>
        </row>
        <row r="2780">
          <cell r="A2780">
            <v>38415</v>
          </cell>
        </row>
        <row r="2781">
          <cell r="A2781">
            <v>38418</v>
          </cell>
        </row>
        <row r="2782">
          <cell r="A2782">
            <v>38419</v>
          </cell>
        </row>
        <row r="2783">
          <cell r="A2783">
            <v>38420</v>
          </cell>
        </row>
        <row r="2784">
          <cell r="A2784">
            <v>38421</v>
          </cell>
        </row>
        <row r="2785">
          <cell r="A2785">
            <v>38422</v>
          </cell>
        </row>
        <row r="2786">
          <cell r="A2786">
            <v>38425</v>
          </cell>
        </row>
        <row r="2787">
          <cell r="A2787">
            <v>38426</v>
          </cell>
        </row>
        <row r="2788">
          <cell r="A2788">
            <v>38427</v>
          </cell>
        </row>
        <row r="2789">
          <cell r="A2789">
            <v>38428</v>
          </cell>
        </row>
        <row r="2790">
          <cell r="A2790">
            <v>38429</v>
          </cell>
        </row>
        <row r="2791">
          <cell r="A2791">
            <v>38432</v>
          </cell>
        </row>
        <row r="2792">
          <cell r="A2792">
            <v>38433</v>
          </cell>
        </row>
        <row r="2793">
          <cell r="A2793">
            <v>38434</v>
          </cell>
        </row>
        <row r="2794">
          <cell r="A2794">
            <v>38435</v>
          </cell>
        </row>
        <row r="2795">
          <cell r="A2795">
            <v>38439</v>
          </cell>
        </row>
        <row r="2796">
          <cell r="A2796">
            <v>38440</v>
          </cell>
        </row>
        <row r="2797">
          <cell r="A2797">
            <v>38441</v>
          </cell>
        </row>
        <row r="2798">
          <cell r="A2798">
            <v>38442</v>
          </cell>
        </row>
        <row r="2799">
          <cell r="A2799">
            <v>38443</v>
          </cell>
        </row>
        <row r="2800">
          <cell r="A2800">
            <v>38446</v>
          </cell>
        </row>
        <row r="2801">
          <cell r="A2801">
            <v>38447</v>
          </cell>
        </row>
        <row r="2802">
          <cell r="A2802">
            <v>38448</v>
          </cell>
        </row>
        <row r="2803">
          <cell r="A2803">
            <v>38449</v>
          </cell>
        </row>
        <row r="2804">
          <cell r="A2804">
            <v>38450</v>
          </cell>
        </row>
        <row r="2805">
          <cell r="A2805">
            <v>38453</v>
          </cell>
        </row>
        <row r="2806">
          <cell r="A2806">
            <v>38454</v>
          </cell>
        </row>
        <row r="2807">
          <cell r="A2807">
            <v>38455</v>
          </cell>
        </row>
        <row r="2808">
          <cell r="A2808">
            <v>38457</v>
          </cell>
        </row>
        <row r="2809">
          <cell r="A2809">
            <v>38460</v>
          </cell>
        </row>
        <row r="2810">
          <cell r="A2810">
            <v>38461</v>
          </cell>
        </row>
        <row r="2811">
          <cell r="A2811">
            <v>38462</v>
          </cell>
        </row>
        <row r="2812">
          <cell r="A2812">
            <v>38463</v>
          </cell>
        </row>
        <row r="2813">
          <cell r="A2813">
            <v>38464</v>
          </cell>
        </row>
        <row r="2814">
          <cell r="A2814">
            <v>38467</v>
          </cell>
        </row>
        <row r="2815">
          <cell r="A2815">
            <v>38468</v>
          </cell>
        </row>
        <row r="2816">
          <cell r="A2816">
            <v>38469</v>
          </cell>
        </row>
        <row r="2817">
          <cell r="A2817">
            <v>38470</v>
          </cell>
        </row>
        <row r="2818">
          <cell r="A2818">
            <v>38471</v>
          </cell>
        </row>
        <row r="2819">
          <cell r="A2819">
            <v>38474</v>
          </cell>
        </row>
        <row r="2820">
          <cell r="A2820">
            <v>38475</v>
          </cell>
        </row>
        <row r="2821">
          <cell r="A2821">
            <v>38476</v>
          </cell>
        </row>
        <row r="2822">
          <cell r="A2822">
            <v>38477</v>
          </cell>
        </row>
        <row r="2823">
          <cell r="A2823">
            <v>38478</v>
          </cell>
        </row>
        <row r="2824">
          <cell r="A2824">
            <v>38481</v>
          </cell>
        </row>
        <row r="2825">
          <cell r="A2825">
            <v>38482</v>
          </cell>
        </row>
        <row r="2826">
          <cell r="A2826">
            <v>38483</v>
          </cell>
        </row>
        <row r="2827">
          <cell r="A2827">
            <v>38484</v>
          </cell>
        </row>
        <row r="2828">
          <cell r="A2828">
            <v>38485</v>
          </cell>
        </row>
        <row r="2829">
          <cell r="A2829">
            <v>38488</v>
          </cell>
        </row>
        <row r="2830">
          <cell r="A2830">
            <v>38489</v>
          </cell>
        </row>
        <row r="2831">
          <cell r="A2831">
            <v>38490</v>
          </cell>
        </row>
        <row r="2832">
          <cell r="A2832">
            <v>38491</v>
          </cell>
        </row>
        <row r="2833">
          <cell r="A2833">
            <v>38492</v>
          </cell>
        </row>
        <row r="2834">
          <cell r="A2834">
            <v>38495</v>
          </cell>
        </row>
        <row r="2835">
          <cell r="A2835">
            <v>38496</v>
          </cell>
        </row>
        <row r="2836">
          <cell r="A2836">
            <v>38497</v>
          </cell>
        </row>
        <row r="2837">
          <cell r="A2837">
            <v>38498</v>
          </cell>
        </row>
        <row r="2838">
          <cell r="A2838">
            <v>38499</v>
          </cell>
        </row>
        <row r="2839">
          <cell r="A2839">
            <v>38502</v>
          </cell>
        </row>
        <row r="2840">
          <cell r="A2840">
            <v>38503</v>
          </cell>
        </row>
        <row r="2841">
          <cell r="A2841">
            <v>38504</v>
          </cell>
        </row>
        <row r="2842">
          <cell r="A2842">
            <v>38505</v>
          </cell>
        </row>
        <row r="2843">
          <cell r="A2843">
            <v>38506</v>
          </cell>
        </row>
        <row r="2844">
          <cell r="A2844">
            <v>38507</v>
          </cell>
        </row>
        <row r="2845">
          <cell r="A2845">
            <v>38509</v>
          </cell>
        </row>
        <row r="2846">
          <cell r="A2846">
            <v>38510</v>
          </cell>
        </row>
        <row r="2847">
          <cell r="A2847">
            <v>38511</v>
          </cell>
        </row>
        <row r="2848">
          <cell r="A2848">
            <v>38512</v>
          </cell>
        </row>
        <row r="2849">
          <cell r="A2849">
            <v>38513</v>
          </cell>
        </row>
        <row r="2850">
          <cell r="A2850">
            <v>38516</v>
          </cell>
        </row>
        <row r="2851">
          <cell r="A2851">
            <v>38517</v>
          </cell>
        </row>
        <row r="2852">
          <cell r="A2852">
            <v>38518</v>
          </cell>
        </row>
        <row r="2853">
          <cell r="A2853">
            <v>38519</v>
          </cell>
        </row>
        <row r="2854">
          <cell r="A2854">
            <v>38520</v>
          </cell>
        </row>
        <row r="2855">
          <cell r="A2855">
            <v>38523</v>
          </cell>
        </row>
        <row r="2856">
          <cell r="A2856">
            <v>38524</v>
          </cell>
        </row>
        <row r="2857">
          <cell r="A2857">
            <v>38525</v>
          </cell>
        </row>
        <row r="2858">
          <cell r="A2858">
            <v>38526</v>
          </cell>
        </row>
        <row r="2859">
          <cell r="A2859">
            <v>38527</v>
          </cell>
        </row>
        <row r="2860">
          <cell r="A2860">
            <v>38530</v>
          </cell>
        </row>
        <row r="2861">
          <cell r="A2861">
            <v>38531</v>
          </cell>
        </row>
        <row r="2862">
          <cell r="A2862">
            <v>38532</v>
          </cell>
        </row>
        <row r="2863">
          <cell r="A2863">
            <v>38533</v>
          </cell>
        </row>
        <row r="2864">
          <cell r="A2864">
            <v>38534</v>
          </cell>
        </row>
        <row r="2865">
          <cell r="A2865">
            <v>38537</v>
          </cell>
        </row>
        <row r="2866">
          <cell r="A2866">
            <v>38538</v>
          </cell>
        </row>
        <row r="2867">
          <cell r="A2867">
            <v>38539</v>
          </cell>
        </row>
        <row r="2868">
          <cell r="A2868">
            <v>38540</v>
          </cell>
        </row>
        <row r="2869">
          <cell r="A2869">
            <v>38541</v>
          </cell>
        </row>
        <row r="2870">
          <cell r="A2870">
            <v>38544</v>
          </cell>
        </row>
        <row r="2871">
          <cell r="A2871">
            <v>38545</v>
          </cell>
        </row>
        <row r="2872">
          <cell r="A2872">
            <v>38546</v>
          </cell>
        </row>
        <row r="2873">
          <cell r="A2873">
            <v>38547</v>
          </cell>
        </row>
        <row r="2874">
          <cell r="A2874">
            <v>38548</v>
          </cell>
        </row>
        <row r="2875">
          <cell r="A2875">
            <v>38551</v>
          </cell>
        </row>
        <row r="2876">
          <cell r="A2876">
            <v>38552</v>
          </cell>
        </row>
        <row r="2877">
          <cell r="A2877">
            <v>38553</v>
          </cell>
        </row>
        <row r="2878">
          <cell r="A2878">
            <v>38554</v>
          </cell>
        </row>
        <row r="2879">
          <cell r="A2879">
            <v>38555</v>
          </cell>
        </row>
        <row r="2880">
          <cell r="A2880">
            <v>38558</v>
          </cell>
        </row>
        <row r="2881">
          <cell r="A2881">
            <v>38559</v>
          </cell>
        </row>
        <row r="2882">
          <cell r="A2882">
            <v>38560</v>
          </cell>
        </row>
        <row r="2883">
          <cell r="A2883">
            <v>38562</v>
          </cell>
        </row>
        <row r="2884">
          <cell r="A2884">
            <v>38565</v>
          </cell>
        </row>
        <row r="2885">
          <cell r="A2885">
            <v>38566</v>
          </cell>
        </row>
        <row r="2886">
          <cell r="A2886">
            <v>38567</v>
          </cell>
        </row>
        <row r="2887">
          <cell r="A2887">
            <v>38568</v>
          </cell>
        </row>
        <row r="2888">
          <cell r="A2888">
            <v>38569</v>
          </cell>
        </row>
        <row r="2889">
          <cell r="A2889">
            <v>38572</v>
          </cell>
        </row>
        <row r="2890">
          <cell r="A2890">
            <v>38573</v>
          </cell>
        </row>
        <row r="2891">
          <cell r="A2891">
            <v>38574</v>
          </cell>
        </row>
        <row r="2892">
          <cell r="A2892">
            <v>38575</v>
          </cell>
        </row>
        <row r="2893">
          <cell r="A2893">
            <v>38576</v>
          </cell>
        </row>
        <row r="2894">
          <cell r="A2894">
            <v>38580</v>
          </cell>
        </row>
        <row r="2895">
          <cell r="A2895">
            <v>38581</v>
          </cell>
        </row>
        <row r="2896">
          <cell r="A2896">
            <v>38582</v>
          </cell>
        </row>
        <row r="2897">
          <cell r="A2897">
            <v>38583</v>
          </cell>
        </row>
        <row r="2898">
          <cell r="A2898">
            <v>38586</v>
          </cell>
        </row>
        <row r="2899">
          <cell r="A2899">
            <v>38587</v>
          </cell>
        </row>
        <row r="2900">
          <cell r="A2900">
            <v>38588</v>
          </cell>
        </row>
        <row r="2901">
          <cell r="A2901">
            <v>38589</v>
          </cell>
        </row>
        <row r="2902">
          <cell r="A2902">
            <v>38590</v>
          </cell>
        </row>
        <row r="2903">
          <cell r="A2903">
            <v>38593</v>
          </cell>
        </row>
        <row r="2904">
          <cell r="A2904">
            <v>38594</v>
          </cell>
        </row>
        <row r="2905">
          <cell r="A2905">
            <v>38595</v>
          </cell>
        </row>
        <row r="2906">
          <cell r="A2906">
            <v>38596</v>
          </cell>
        </row>
      </sheetData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 refreshError="1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UPDATE"/>
      <sheetName val="Template"/>
      <sheetName val="Quarter templates"/>
      <sheetName val="Quarterlies"/>
      <sheetName val="NF"/>
      <sheetName val="Chg-assume"/>
      <sheetName val="Main spreadsheet"/>
      <sheetName val="FIDO"/>
      <sheetName val="Sales"/>
      <sheetName val="Quarterly "/>
      <sheetName val="Quarterly format"/>
      <sheetName val="Sensitivity"/>
      <sheetName val="Sheet1"/>
      <sheetName val="Order pipeline"/>
      <sheetName val="Capacity addition XIth plan (3)"/>
      <sheetName val="Capacity addition XIth plan (2)"/>
      <sheetName val="sales break-up"/>
      <sheetName val="Cap to be orderd"/>
      <sheetName val="Scope of diff projects"/>
      <sheetName val="Completion schedule"/>
      <sheetName val="Time sheet "/>
      <sheetName val="Sales turnover"/>
      <sheetName val="Project bagged"/>
      <sheetName val="Order book "/>
      <sheetName val="vrs"/>
      <sheetName val="Graphs"/>
      <sheetName val="Tables"/>
      <sheetName val="DCF"/>
      <sheetName val="Order pipeline (2)"/>
    </sheetNames>
    <sheetDataSet>
      <sheetData sheetId="0" refreshError="1"/>
      <sheetData sheetId="1">
        <row r="65">
          <cell r="D65">
            <v>1083.1229999999978</v>
          </cell>
          <cell r="E65">
            <v>1361.4539999999893</v>
          </cell>
          <cell r="F65">
            <v>3460.3319999999931</v>
          </cell>
          <cell r="G65">
            <v>4631.8659999999854</v>
          </cell>
          <cell r="H65">
            <v>5441.9809999999916</v>
          </cell>
          <cell r="I65">
            <v>4074.4000000000246</v>
          </cell>
          <cell r="J65">
            <v>6006.845000000003</v>
          </cell>
          <cell r="K65">
            <v>4706.609000000004</v>
          </cell>
          <cell r="L65">
            <v>6624.673000000008</v>
          </cell>
          <cell r="M65">
            <v>6090.658000000004</v>
          </cell>
          <cell r="N65">
            <v>9019.7960000000057</v>
          </cell>
          <cell r="O65">
            <v>9367.2049999999799</v>
          </cell>
          <cell r="P65">
            <v>16756.959999999995</v>
          </cell>
          <cell r="Q65">
            <v>24141.899999999961</v>
          </cell>
          <cell r="R65">
            <v>34637.749611610401</v>
          </cell>
          <cell r="S65">
            <v>49402.999521174963</v>
          </cell>
          <cell r="T65">
            <v>75010.065529100335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Disclaimer"/>
      <sheetName val="Breakdown of sales"/>
      <sheetName val="Balance Sheet_VDF"/>
      <sheetName val="Income Statement_VDF"/>
      <sheetName val="Forecasts_VDF"/>
      <sheetName val="Summary Page_VDF"/>
      <sheetName val="Invested capital_VDF"/>
      <sheetName val="NOPAT_VDF"/>
      <sheetName val="WACC_VDF"/>
      <sheetName val="DCF_VDF"/>
      <sheetName val="Charts_VDF"/>
      <sheetName val="PV of Op Leases_VDF"/>
    </sheetNames>
    <sheetDataSet>
      <sheetData sheetId="0" refreshError="1"/>
      <sheetData sheetId="1" refreshError="1"/>
      <sheetData sheetId="2" refreshError="1"/>
      <sheetData sheetId="3" refreshError="1">
        <row r="2">
          <cell r="Q2" t="str">
            <v>Numbers in Rs millions</v>
          </cell>
        </row>
        <row r="3">
          <cell r="D3" t="str">
            <v>P-14</v>
          </cell>
          <cell r="E3" t="str">
            <v>P-13</v>
          </cell>
          <cell r="F3" t="str">
            <v>P-12</v>
          </cell>
          <cell r="I3" t="str">
            <v>P-9</v>
          </cell>
          <cell r="J3" t="str">
            <v>P-8</v>
          </cell>
          <cell r="K3" t="str">
            <v>P-7</v>
          </cell>
          <cell r="L3" t="str">
            <v>P-6</v>
          </cell>
          <cell r="M3" t="str">
            <v>P-5</v>
          </cell>
          <cell r="N3" t="str">
            <v>P-4</v>
          </cell>
          <cell r="O3" t="str">
            <v>P-3</v>
          </cell>
          <cell r="P3" t="str">
            <v>P-2</v>
          </cell>
          <cell r="R3" t="str">
            <v>Present (P)</v>
          </cell>
        </row>
        <row r="4">
          <cell r="D4">
            <v>1985</v>
          </cell>
          <cell r="E4">
            <v>1986</v>
          </cell>
          <cell r="F4">
            <v>1987</v>
          </cell>
          <cell r="I4">
            <v>1990</v>
          </cell>
          <cell r="J4">
            <v>1991</v>
          </cell>
          <cell r="K4">
            <v>1992</v>
          </cell>
          <cell r="L4">
            <v>1993</v>
          </cell>
          <cell r="M4">
            <v>1994</v>
          </cell>
          <cell r="N4">
            <v>1995</v>
          </cell>
          <cell r="O4">
            <v>1996</v>
          </cell>
          <cell r="P4">
            <v>1997</v>
          </cell>
          <cell r="R4">
            <v>1999</v>
          </cell>
        </row>
        <row r="5">
          <cell r="D5">
            <v>0</v>
          </cell>
          <cell r="E5">
            <v>0</v>
          </cell>
          <cell r="F5">
            <v>0</v>
          </cell>
          <cell r="I5">
            <v>2257.2487999999994</v>
          </cell>
          <cell r="J5">
            <v>2594.857</v>
          </cell>
          <cell r="K5">
            <v>3388.9949999999994</v>
          </cell>
          <cell r="L5">
            <v>3627.723</v>
          </cell>
          <cell r="M5">
            <v>4019.643</v>
          </cell>
          <cell r="N5">
            <v>5115.8289999999997</v>
          </cell>
          <cell r="O5">
            <v>7045.89</v>
          </cell>
          <cell r="P5">
            <v>7371.9580000000005</v>
          </cell>
          <cell r="R5">
            <v>8908.3819999999996</v>
          </cell>
        </row>
        <row r="6">
          <cell r="D6">
            <v>0</v>
          </cell>
          <cell r="E6">
            <v>0</v>
          </cell>
          <cell r="F6">
            <v>0</v>
          </cell>
          <cell r="I6">
            <v>0</v>
          </cell>
          <cell r="J6">
            <v>0</v>
          </cell>
          <cell r="K6">
            <v>0</v>
          </cell>
          <cell r="L6">
            <v>0</v>
          </cell>
          <cell r="M6">
            <v>0</v>
          </cell>
          <cell r="N6">
            <v>0</v>
          </cell>
          <cell r="O6">
            <v>0</v>
          </cell>
          <cell r="P6">
            <v>0</v>
          </cell>
          <cell r="R6">
            <v>22.191355000000001</v>
          </cell>
        </row>
        <row r="7">
          <cell r="D7">
            <v>0</v>
          </cell>
          <cell r="E7">
            <v>0</v>
          </cell>
          <cell r="F7">
            <v>0</v>
          </cell>
          <cell r="I7">
            <v>0</v>
          </cell>
          <cell r="J7">
            <v>0</v>
          </cell>
          <cell r="K7">
            <v>0</v>
          </cell>
          <cell r="L7">
            <v>0</v>
          </cell>
          <cell r="M7">
            <v>0</v>
          </cell>
          <cell r="N7">
            <v>0</v>
          </cell>
          <cell r="O7">
            <v>0</v>
          </cell>
          <cell r="P7">
            <v>0</v>
          </cell>
          <cell r="R7">
            <v>38.979999999999997</v>
          </cell>
        </row>
        <row r="8">
          <cell r="D8">
            <v>0</v>
          </cell>
          <cell r="E8">
            <v>0</v>
          </cell>
          <cell r="F8">
            <v>0</v>
          </cell>
          <cell r="I8">
            <v>2257.2487999999994</v>
          </cell>
          <cell r="J8">
            <v>2594.857</v>
          </cell>
          <cell r="K8">
            <v>3388.9949999999994</v>
          </cell>
          <cell r="L8">
            <v>3627.723</v>
          </cell>
          <cell r="M8">
            <v>4019.643</v>
          </cell>
          <cell r="N8">
            <v>5115.8289999999997</v>
          </cell>
          <cell r="O8">
            <v>7045.89</v>
          </cell>
          <cell r="P8">
            <v>7371.9580000000005</v>
          </cell>
          <cell r="R8">
            <v>8969.553355</v>
          </cell>
        </row>
        <row r="9">
          <cell r="D9">
            <v>0</v>
          </cell>
          <cell r="E9">
            <v>0</v>
          </cell>
          <cell r="F9">
            <v>0</v>
          </cell>
          <cell r="I9">
            <v>1582.7329999999997</v>
          </cell>
          <cell r="J9">
            <v>1842.261</v>
          </cell>
          <cell r="K9">
            <v>2420.9499999999998</v>
          </cell>
          <cell r="L9">
            <v>2600.8759999999997</v>
          </cell>
          <cell r="M9">
            <v>2881.2359999999999</v>
          </cell>
          <cell r="N9">
            <v>3514.2077099999997</v>
          </cell>
          <cell r="O9">
            <v>5012.1749999999993</v>
          </cell>
          <cell r="P9">
            <v>5048.4140000000007</v>
          </cell>
          <cell r="R9">
            <v>6123.4349999999995</v>
          </cell>
        </row>
        <row r="10">
          <cell r="D10">
            <v>0</v>
          </cell>
          <cell r="E10">
            <v>0</v>
          </cell>
          <cell r="F10">
            <v>0</v>
          </cell>
          <cell r="I10">
            <v>674.51579999999967</v>
          </cell>
          <cell r="J10">
            <v>752.596</v>
          </cell>
          <cell r="K10">
            <v>968.04499999999962</v>
          </cell>
          <cell r="L10">
            <v>1026.8470000000002</v>
          </cell>
          <cell r="M10">
            <v>1138.4070000000002</v>
          </cell>
          <cell r="N10">
            <v>1601.62129</v>
          </cell>
          <cell r="O10">
            <v>2033.7150000000011</v>
          </cell>
          <cell r="P10">
            <v>2323.5439999999999</v>
          </cell>
          <cell r="R10">
            <v>2846.1183550000005</v>
          </cell>
        </row>
        <row r="11">
          <cell r="D11">
            <v>0</v>
          </cell>
          <cell r="E11">
            <v>0</v>
          </cell>
          <cell r="F11">
            <v>0</v>
          </cell>
          <cell r="I11">
            <v>370.904</v>
          </cell>
          <cell r="J11">
            <v>442.67800000000005</v>
          </cell>
          <cell r="K11">
            <v>529.14</v>
          </cell>
          <cell r="L11">
            <v>605.02800000000002</v>
          </cell>
          <cell r="M11">
            <v>683.7639999999999</v>
          </cell>
          <cell r="N11">
            <v>878.41799999999989</v>
          </cell>
          <cell r="O11">
            <v>1186.0819999999999</v>
          </cell>
          <cell r="P11">
            <v>1279.3029999999999</v>
          </cell>
          <cell r="R11">
            <v>1811.5139999999999</v>
          </cell>
        </row>
        <row r="12">
          <cell r="D12">
            <v>0</v>
          </cell>
          <cell r="E12">
            <v>0</v>
          </cell>
          <cell r="F12">
            <v>0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0</v>
          </cell>
          <cell r="P12">
            <v>0</v>
          </cell>
          <cell r="R12">
            <v>0</v>
          </cell>
        </row>
        <row r="13">
          <cell r="D13">
            <v>0</v>
          </cell>
          <cell r="E13">
            <v>0</v>
          </cell>
          <cell r="F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0</v>
          </cell>
          <cell r="O13">
            <v>0</v>
          </cell>
          <cell r="P13">
            <v>0</v>
          </cell>
          <cell r="R13">
            <v>0</v>
          </cell>
        </row>
        <row r="14">
          <cell r="D14">
            <v>0</v>
          </cell>
          <cell r="E14">
            <v>0</v>
          </cell>
          <cell r="F14">
            <v>0</v>
          </cell>
          <cell r="I14">
            <v>303.61179999999968</v>
          </cell>
          <cell r="J14">
            <v>309.91799999999995</v>
          </cell>
          <cell r="K14">
            <v>438.90499999999963</v>
          </cell>
          <cell r="L14">
            <v>421.81900000000019</v>
          </cell>
          <cell r="M14">
            <v>454.64300000000026</v>
          </cell>
          <cell r="N14">
            <v>723.20329000000015</v>
          </cell>
          <cell r="O14">
            <v>847.63300000000118</v>
          </cell>
          <cell r="P14">
            <v>1044.241</v>
          </cell>
          <cell r="R14">
            <v>1034.6043550000006</v>
          </cell>
        </row>
        <row r="16">
          <cell r="D16">
            <v>0</v>
          </cell>
          <cell r="E16">
            <v>0</v>
          </cell>
          <cell r="F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0</v>
          </cell>
          <cell r="P16">
            <v>0</v>
          </cell>
          <cell r="R16">
            <v>0</v>
          </cell>
        </row>
        <row r="17">
          <cell r="D17">
            <v>0</v>
          </cell>
          <cell r="E17">
            <v>0</v>
          </cell>
          <cell r="F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  <cell r="O17">
            <v>0</v>
          </cell>
          <cell r="P17">
            <v>49.171999999999997</v>
          </cell>
          <cell r="R17">
            <v>0</v>
          </cell>
        </row>
        <row r="18">
          <cell r="D18">
            <v>0</v>
          </cell>
          <cell r="E18">
            <v>0</v>
          </cell>
          <cell r="F18">
            <v>0</v>
          </cell>
          <cell r="I18">
            <v>10.487</v>
          </cell>
          <cell r="J18">
            <v>21.322000000000003</v>
          </cell>
          <cell r="K18">
            <v>35.512999999999998</v>
          </cell>
          <cell r="L18">
            <v>34.340000000000003</v>
          </cell>
          <cell r="M18">
            <v>71.052999999999997</v>
          </cell>
          <cell r="N18">
            <v>104.751</v>
          </cell>
          <cell r="O18">
            <v>97.607999999999976</v>
          </cell>
          <cell r="P18">
            <v>75.540000000000006</v>
          </cell>
          <cell r="R18">
            <v>197.50764500000002</v>
          </cell>
        </row>
        <row r="19">
          <cell r="D19">
            <v>0</v>
          </cell>
          <cell r="E19">
            <v>0</v>
          </cell>
          <cell r="F19">
            <v>0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R19">
            <v>0</v>
          </cell>
        </row>
        <row r="20">
          <cell r="D20">
            <v>0</v>
          </cell>
          <cell r="E20">
            <v>0</v>
          </cell>
          <cell r="F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  <cell r="P20">
            <v>0</v>
          </cell>
          <cell r="R20">
            <v>0</v>
          </cell>
        </row>
        <row r="21">
          <cell r="D21">
            <v>0</v>
          </cell>
          <cell r="E21">
            <v>0</v>
          </cell>
          <cell r="F21">
            <v>0</v>
          </cell>
          <cell r="I21">
            <v>70.298000000000002</v>
          </cell>
          <cell r="J21">
            <v>105.98099999999999</v>
          </cell>
          <cell r="K21">
            <v>124.08799999999999</v>
          </cell>
          <cell r="L21">
            <v>136.43799999999999</v>
          </cell>
          <cell r="M21">
            <v>104.511</v>
          </cell>
          <cell r="N21">
            <v>102.706</v>
          </cell>
          <cell r="O21">
            <v>141.71</v>
          </cell>
          <cell r="P21">
            <v>216.80799999999999</v>
          </cell>
          <cell r="R21">
            <v>223.31899999999999</v>
          </cell>
        </row>
        <row r="22">
          <cell r="D22">
            <v>0</v>
          </cell>
          <cell r="E22">
            <v>0</v>
          </cell>
          <cell r="F22">
            <v>0</v>
          </cell>
          <cell r="I22">
            <v>53.8</v>
          </cell>
          <cell r="J22">
            <v>67</v>
          </cell>
          <cell r="K22">
            <v>130</v>
          </cell>
          <cell r="L22">
            <v>125</v>
          </cell>
          <cell r="M22">
            <v>165</v>
          </cell>
          <cell r="N22">
            <v>290</v>
          </cell>
          <cell r="O22">
            <v>270</v>
          </cell>
          <cell r="P22">
            <v>300</v>
          </cell>
          <cell r="R22">
            <v>240</v>
          </cell>
        </row>
        <row r="23">
          <cell r="D23">
            <v>0</v>
          </cell>
          <cell r="E23">
            <v>0</v>
          </cell>
          <cell r="F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0</v>
          </cell>
          <cell r="P23">
            <v>0</v>
          </cell>
          <cell r="R23">
            <v>0</v>
          </cell>
        </row>
        <row r="24">
          <cell r="D24">
            <v>0</v>
          </cell>
          <cell r="E24">
            <v>0</v>
          </cell>
          <cell r="F24">
            <v>0</v>
          </cell>
          <cell r="I24">
            <v>190.00079999999969</v>
          </cell>
          <cell r="J24">
            <v>158.25899999999996</v>
          </cell>
          <cell r="K24">
            <v>220.32999999999959</v>
          </cell>
          <cell r="L24">
            <v>194.72100000000023</v>
          </cell>
          <cell r="M24">
            <v>256.18500000000029</v>
          </cell>
          <cell r="N24">
            <v>435.24829000000011</v>
          </cell>
          <cell r="O24">
            <v>533.53100000000109</v>
          </cell>
          <cell r="P24">
            <v>553.80099999999993</v>
          </cell>
          <cell r="R24">
            <v>768.79300000000057</v>
          </cell>
        </row>
        <row r="25">
          <cell r="D25">
            <v>1</v>
          </cell>
          <cell r="E25">
            <v>1</v>
          </cell>
          <cell r="F25">
            <v>1</v>
          </cell>
          <cell r="I25">
            <v>1</v>
          </cell>
          <cell r="J25">
            <v>3.2000000964285742</v>
          </cell>
          <cell r="K25">
            <v>3.2000000964285742</v>
          </cell>
          <cell r="L25">
            <v>3.2000000964285742</v>
          </cell>
          <cell r="M25">
            <v>2</v>
          </cell>
          <cell r="N25">
            <v>2</v>
          </cell>
          <cell r="O25">
            <v>2</v>
          </cell>
          <cell r="P25">
            <v>1</v>
          </cell>
          <cell r="R25">
            <v>1</v>
          </cell>
        </row>
        <row r="26">
          <cell r="D26">
            <v>0</v>
          </cell>
          <cell r="E26">
            <v>0</v>
          </cell>
          <cell r="F26">
            <v>0</v>
          </cell>
          <cell r="I26">
            <v>39.822221999999996</v>
          </cell>
          <cell r="J26">
            <v>39.822221999999996</v>
          </cell>
          <cell r="K26">
            <v>39.822221999999996</v>
          </cell>
          <cell r="L26">
            <v>39.822221999999996</v>
          </cell>
          <cell r="M26">
            <v>39.822221999999996</v>
          </cell>
          <cell r="N26">
            <v>39.822221999999996</v>
          </cell>
          <cell r="O26">
            <v>40.116219999999998</v>
          </cell>
          <cell r="P26">
            <v>40.116219999999998</v>
          </cell>
          <cell r="R26">
            <v>40.116219999999998</v>
          </cell>
        </row>
        <row r="27">
          <cell r="D27" t="str">
            <v>--</v>
          </cell>
          <cell r="E27" t="str">
            <v>--</v>
          </cell>
          <cell r="F27" t="str">
            <v>--</v>
          </cell>
          <cell r="I27">
            <v>4.7712254730537058</v>
          </cell>
          <cell r="J27">
            <v>3.9741378569985364</v>
          </cell>
          <cell r="K27">
            <v>5.5328404326609304</v>
          </cell>
          <cell r="L27">
            <v>4.8897572817508843</v>
          </cell>
          <cell r="M27">
            <v>6.4332171117925139</v>
          </cell>
          <cell r="N27">
            <v>10.929784129072459</v>
          </cell>
          <cell r="O27">
            <v>13.299632916560959</v>
          </cell>
          <cell r="P27">
            <v>13.804914819990517</v>
          </cell>
          <cell r="R27">
            <v>19.164143580825925</v>
          </cell>
        </row>
        <row r="30">
          <cell r="D30" t="str">
            <v>P-14</v>
          </cell>
          <cell r="E30" t="str">
            <v>P-13</v>
          </cell>
          <cell r="F30" t="str">
            <v>P-12</v>
          </cell>
          <cell r="I30" t="str">
            <v>P-9</v>
          </cell>
          <cell r="J30" t="str">
            <v>P-8</v>
          </cell>
          <cell r="K30" t="str">
            <v>P-7</v>
          </cell>
          <cell r="L30" t="str">
            <v>P-6</v>
          </cell>
          <cell r="M30" t="str">
            <v>P-5</v>
          </cell>
          <cell r="N30" t="str">
            <v>P-4</v>
          </cell>
          <cell r="O30" t="str">
            <v>P-3</v>
          </cell>
          <cell r="P30" t="str">
            <v>P-2</v>
          </cell>
          <cell r="R30" t="str">
            <v>Present (P)</v>
          </cell>
        </row>
        <row r="31">
          <cell r="D31">
            <v>1985</v>
          </cell>
          <cell r="E31">
            <v>1986</v>
          </cell>
          <cell r="F31">
            <v>1987</v>
          </cell>
          <cell r="I31">
            <v>1990</v>
          </cell>
          <cell r="J31">
            <v>1991</v>
          </cell>
          <cell r="K31">
            <v>1992</v>
          </cell>
          <cell r="L31">
            <v>1993</v>
          </cell>
          <cell r="M31">
            <v>1994</v>
          </cell>
          <cell r="N31">
            <v>1995</v>
          </cell>
          <cell r="O31">
            <v>1996</v>
          </cell>
          <cell r="P31">
            <v>1997</v>
          </cell>
          <cell r="R31">
            <v>1999</v>
          </cell>
        </row>
        <row r="32">
          <cell r="D32">
            <v>0</v>
          </cell>
          <cell r="E32">
            <v>0</v>
          </cell>
          <cell r="F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  <cell r="P32">
            <v>0</v>
          </cell>
          <cell r="R32">
            <v>0</v>
          </cell>
        </row>
        <row r="33">
          <cell r="D33">
            <v>0</v>
          </cell>
          <cell r="E33">
            <v>0</v>
          </cell>
          <cell r="F33">
            <v>0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  <cell r="R33">
            <v>0</v>
          </cell>
        </row>
        <row r="34">
          <cell r="D34">
            <v>0</v>
          </cell>
          <cell r="E34">
            <v>0</v>
          </cell>
          <cell r="F34">
            <v>0</v>
          </cell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  <cell r="R34">
            <v>0</v>
          </cell>
        </row>
        <row r="35">
          <cell r="D35">
            <v>0</v>
          </cell>
          <cell r="E35">
            <v>0</v>
          </cell>
          <cell r="F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  <cell r="P35">
            <v>0</v>
          </cell>
          <cell r="R35">
            <v>0</v>
          </cell>
        </row>
        <row r="36">
          <cell r="D36">
            <v>0</v>
          </cell>
          <cell r="E36">
            <v>0</v>
          </cell>
          <cell r="F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0</v>
          </cell>
          <cell r="P36">
            <v>0</v>
          </cell>
          <cell r="R36">
            <v>0</v>
          </cell>
        </row>
        <row r="37">
          <cell r="D37">
            <v>0</v>
          </cell>
          <cell r="E37">
            <v>0</v>
          </cell>
          <cell r="F37">
            <v>0</v>
          </cell>
          <cell r="I37">
            <v>0</v>
          </cell>
          <cell r="J37">
            <v>0</v>
          </cell>
          <cell r="K37">
            <v>0</v>
          </cell>
          <cell r="L37">
            <v>0</v>
          </cell>
          <cell r="M37">
            <v>0</v>
          </cell>
          <cell r="N37">
            <v>0</v>
          </cell>
          <cell r="O37">
            <v>0</v>
          </cell>
          <cell r="P37">
            <v>0</v>
          </cell>
          <cell r="R37">
            <v>0</v>
          </cell>
        </row>
        <row r="40">
          <cell r="D40" t="str">
            <v>P-14</v>
          </cell>
          <cell r="E40" t="str">
            <v>P-13</v>
          </cell>
          <cell r="F40" t="str">
            <v>P-12</v>
          </cell>
          <cell r="I40" t="str">
            <v>P-9</v>
          </cell>
          <cell r="J40" t="str">
            <v>P-8</v>
          </cell>
          <cell r="K40" t="str">
            <v>P-7</v>
          </cell>
          <cell r="L40" t="str">
            <v>P-6</v>
          </cell>
          <cell r="M40" t="str">
            <v>P-5</v>
          </cell>
          <cell r="N40" t="str">
            <v>P-4</v>
          </cell>
          <cell r="O40" t="str">
            <v>P-3</v>
          </cell>
          <cell r="P40" t="str">
            <v>P-2</v>
          </cell>
          <cell r="R40" t="str">
            <v>Present (P)</v>
          </cell>
        </row>
        <row r="41">
          <cell r="D41">
            <v>1985</v>
          </cell>
          <cell r="E41">
            <v>1986</v>
          </cell>
          <cell r="F41">
            <v>1987</v>
          </cell>
          <cell r="I41">
            <v>1990</v>
          </cell>
          <cell r="J41">
            <v>1991</v>
          </cell>
          <cell r="K41">
            <v>1992</v>
          </cell>
          <cell r="L41">
            <v>1993</v>
          </cell>
          <cell r="M41">
            <v>1994</v>
          </cell>
          <cell r="N41">
            <v>1995</v>
          </cell>
          <cell r="O41">
            <v>1996</v>
          </cell>
          <cell r="P41">
            <v>1997</v>
          </cell>
          <cell r="R41">
            <v>1999</v>
          </cell>
        </row>
        <row r="42">
          <cell r="D42" t="str">
            <v>--</v>
          </cell>
          <cell r="E42" t="str">
            <v>--</v>
          </cell>
          <cell r="F42" t="str">
            <v>--</v>
          </cell>
          <cell r="I42">
            <v>0.10069262910637009</v>
          </cell>
          <cell r="J42">
            <v>0.1681737622436901</v>
          </cell>
          <cell r="K42">
            <v>0.16595811817634593</v>
          </cell>
          <cell r="L42">
            <v>0.11473452081799822</v>
          </cell>
          <cell r="M42">
            <v>9.0232691683174202E-2</v>
          </cell>
          <cell r="N42">
            <v>6.6299038442614755E-2</v>
          </cell>
          <cell r="O42">
            <v>7.6385180442581607E-2</v>
          </cell>
          <cell r="P42">
            <v>9.091804470736381E-2</v>
          </cell>
          <cell r="R42">
            <v>0.14666019520499082</v>
          </cell>
        </row>
        <row r="43">
          <cell r="D43">
            <v>0</v>
          </cell>
          <cell r="E43">
            <v>0</v>
          </cell>
          <cell r="F43">
            <v>0</v>
          </cell>
          <cell r="I43">
            <v>315.23500000000001</v>
          </cell>
          <cell r="J43">
            <v>617.27199999999993</v>
          </cell>
          <cell r="K43">
            <v>692.94049999999993</v>
          </cell>
          <cell r="L43">
            <v>734.68899999999996</v>
          </cell>
          <cell r="M43">
            <v>679.61699999999996</v>
          </cell>
          <cell r="N43">
            <v>762.98350000000005</v>
          </cell>
          <cell r="O43">
            <v>1066.3115000000003</v>
          </cell>
          <cell r="P43">
            <v>1289.4750000000001</v>
          </cell>
          <cell r="R43">
            <v>1944.2825000000003</v>
          </cell>
        </row>
        <row r="44">
          <cell r="D44" t="str">
            <v>--</v>
          </cell>
          <cell r="E44" t="str">
            <v>--</v>
          </cell>
          <cell r="F44" t="str">
            <v>--</v>
          </cell>
          <cell r="G44" t="str">
            <v>--</v>
          </cell>
          <cell r="H44" t="str">
            <v>--</v>
          </cell>
          <cell r="I44">
            <v>0.1524352711959229</v>
          </cell>
          <cell r="J44">
            <v>0.14826459813435161</v>
          </cell>
          <cell r="K44">
            <v>0.15840875313928438</v>
          </cell>
          <cell r="L44">
            <v>0.1600730983379699</v>
          </cell>
          <cell r="M44">
            <v>0.17789960558014004</v>
          </cell>
          <cell r="N44">
            <v>0.17771595404031229</v>
          </cell>
          <cell r="O44">
            <v>0.17534410712337939</v>
          </cell>
          <cell r="P44">
            <v>0.18989908402643668</v>
          </cell>
          <cell r="R44">
            <v>0.16213410593887384</v>
          </cell>
        </row>
        <row r="46">
          <cell r="D46">
            <v>0</v>
          </cell>
          <cell r="E46">
            <v>0</v>
          </cell>
          <cell r="F46">
            <v>0</v>
          </cell>
          <cell r="I46">
            <v>0.08</v>
          </cell>
          <cell r="J46">
            <v>0.08</v>
          </cell>
          <cell r="K46">
            <v>0.08</v>
          </cell>
          <cell r="L46">
            <v>0.08</v>
          </cell>
          <cell r="M46">
            <v>0.08</v>
          </cell>
          <cell r="N46">
            <v>0.08</v>
          </cell>
          <cell r="O46">
            <v>0.08</v>
          </cell>
          <cell r="P46">
            <v>0.08</v>
          </cell>
          <cell r="R46">
            <v>7.0000000000000007E-2</v>
          </cell>
        </row>
        <row r="47">
          <cell r="D47">
            <v>0</v>
          </cell>
          <cell r="E47">
            <v>0</v>
          </cell>
          <cell r="F47">
            <v>0</v>
          </cell>
          <cell r="I47">
            <v>0.10249999999999999</v>
          </cell>
          <cell r="J47">
            <v>0.10249999999999999</v>
          </cell>
          <cell r="K47">
            <v>0.115</v>
          </cell>
          <cell r="L47">
            <v>0.11</v>
          </cell>
          <cell r="M47">
            <v>0.1275</v>
          </cell>
          <cell r="N47">
            <v>0.125</v>
          </cell>
          <cell r="O47">
            <v>0.1235</v>
          </cell>
          <cell r="P47">
            <v>0.14000000000000001</v>
          </cell>
          <cell r="R47">
            <v>0.12180000000000001</v>
          </cell>
        </row>
        <row r="48">
          <cell r="D48" t="str">
            <v>N.A.</v>
          </cell>
          <cell r="E48" t="str">
            <v>N.A.</v>
          </cell>
          <cell r="F48" t="str">
            <v>N.A.</v>
          </cell>
          <cell r="I48" t="str">
            <v>N.A.</v>
          </cell>
          <cell r="J48" t="str">
            <v>N.A.</v>
          </cell>
          <cell r="K48" t="str">
            <v>N.A.</v>
          </cell>
          <cell r="L48" t="str">
            <v>N.A.</v>
          </cell>
          <cell r="M48" t="str">
            <v>N.A.</v>
          </cell>
          <cell r="N48" t="str">
            <v>N.A.</v>
          </cell>
          <cell r="O48" t="str">
            <v>N.A.</v>
          </cell>
          <cell r="P48" t="str">
            <v>N.A.</v>
          </cell>
          <cell r="R48" t="str">
            <v>NA</v>
          </cell>
        </row>
        <row r="49">
          <cell r="D49">
            <v>0</v>
          </cell>
          <cell r="E49">
            <v>0</v>
          </cell>
          <cell r="F49">
            <v>0</v>
          </cell>
          <cell r="I49">
            <v>4.9000000000000002E-2</v>
          </cell>
          <cell r="J49">
            <v>4.9000000000000002E-2</v>
          </cell>
          <cell r="K49">
            <v>4.9000000000000002E-2</v>
          </cell>
          <cell r="L49">
            <v>7.5999999999999998E-2</v>
          </cell>
          <cell r="M49">
            <v>5.7500000000000002E-2</v>
          </cell>
          <cell r="N49">
            <v>3.5000000000000003E-2</v>
          </cell>
          <cell r="O49">
            <v>3.6499999999999998E-2</v>
          </cell>
          <cell r="P49">
            <v>0.03</v>
          </cell>
          <cell r="R49">
            <v>2.5000000000000001E-2</v>
          </cell>
        </row>
        <row r="50">
          <cell r="D50">
            <v>0</v>
          </cell>
          <cell r="E50">
            <v>0</v>
          </cell>
          <cell r="F50">
            <v>0</v>
          </cell>
          <cell r="I50">
            <v>0.54</v>
          </cell>
          <cell r="J50">
            <v>0.46</v>
          </cell>
          <cell r="K50">
            <v>0.51800000000000002</v>
          </cell>
          <cell r="L50">
            <v>0.51800000000000002</v>
          </cell>
          <cell r="M50">
            <v>0.51800000000000002</v>
          </cell>
          <cell r="N50">
            <v>0.46</v>
          </cell>
          <cell r="O50">
            <v>0.46</v>
          </cell>
          <cell r="P50">
            <v>0.43</v>
          </cell>
          <cell r="R50">
            <v>0.35</v>
          </cell>
        </row>
        <row r="51">
          <cell r="D51">
            <v>0</v>
          </cell>
          <cell r="E51">
            <v>0</v>
          </cell>
          <cell r="F51">
            <v>0</v>
          </cell>
          <cell r="I51">
            <v>0.74</v>
          </cell>
          <cell r="J51">
            <v>0.74</v>
          </cell>
          <cell r="K51">
            <v>0.74</v>
          </cell>
          <cell r="L51">
            <v>0.74</v>
          </cell>
          <cell r="M51">
            <v>0.74</v>
          </cell>
          <cell r="N51">
            <v>0.74</v>
          </cell>
          <cell r="O51">
            <v>0.74</v>
          </cell>
          <cell r="P51">
            <v>0.74</v>
          </cell>
          <cell r="R51">
            <v>0.74</v>
          </cell>
        </row>
        <row r="53">
          <cell r="D53">
            <v>0</v>
          </cell>
          <cell r="E53">
            <v>0</v>
          </cell>
          <cell r="F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  <cell r="P53">
            <v>0</v>
          </cell>
          <cell r="R53">
            <v>0</v>
          </cell>
        </row>
        <row r="54">
          <cell r="D54">
            <v>0</v>
          </cell>
          <cell r="E54">
            <v>0</v>
          </cell>
          <cell r="F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N54">
            <v>0</v>
          </cell>
          <cell r="O54">
            <v>0</v>
          </cell>
          <cell r="P54">
            <v>0</v>
          </cell>
          <cell r="R54">
            <v>0</v>
          </cell>
        </row>
        <row r="55">
          <cell r="D55">
            <v>0</v>
          </cell>
          <cell r="E55">
            <v>0</v>
          </cell>
          <cell r="F55">
            <v>0</v>
          </cell>
          <cell r="I55">
            <v>0</v>
          </cell>
          <cell r="J55">
            <v>0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R55">
            <v>0</v>
          </cell>
        </row>
        <row r="56">
          <cell r="D56">
            <v>0</v>
          </cell>
          <cell r="E56">
            <v>0</v>
          </cell>
          <cell r="F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R56">
            <v>0</v>
          </cell>
        </row>
        <row r="58">
          <cell r="D58">
            <v>0</v>
          </cell>
          <cell r="E58">
            <v>0</v>
          </cell>
          <cell r="F58">
            <v>0</v>
          </cell>
          <cell r="I58">
            <v>0</v>
          </cell>
          <cell r="J58">
            <v>0</v>
          </cell>
          <cell r="K58">
            <v>0</v>
          </cell>
          <cell r="L58">
            <v>0</v>
          </cell>
          <cell r="M58">
            <v>0</v>
          </cell>
          <cell r="N58">
            <v>0</v>
          </cell>
          <cell r="O58">
            <v>0</v>
          </cell>
          <cell r="P58">
            <v>0</v>
          </cell>
          <cell r="R58">
            <v>0</v>
          </cell>
        </row>
        <row r="59">
          <cell r="D59">
            <v>0</v>
          </cell>
          <cell r="E59">
            <v>0</v>
          </cell>
          <cell r="F59">
            <v>0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0</v>
          </cell>
          <cell r="R59">
            <v>0</v>
          </cell>
        </row>
        <row r="60">
          <cell r="D60">
            <v>0</v>
          </cell>
          <cell r="E60">
            <v>0</v>
          </cell>
          <cell r="F60">
            <v>0</v>
          </cell>
          <cell r="I60">
            <v>70.7</v>
          </cell>
          <cell r="J60">
            <v>76.67</v>
          </cell>
          <cell r="K60">
            <v>87.45</v>
          </cell>
          <cell r="L60">
            <v>142.35</v>
          </cell>
          <cell r="M60">
            <v>172.07</v>
          </cell>
          <cell r="N60">
            <v>269.83</v>
          </cell>
          <cell r="O60">
            <v>321.39999999999998</v>
          </cell>
          <cell r="P60">
            <v>321.39999999999998</v>
          </cell>
          <cell r="R60">
            <v>282</v>
          </cell>
        </row>
      </sheetData>
      <sheetData sheetId="4" refreshError="1"/>
      <sheetData sheetId="5" refreshError="1">
        <row r="1">
          <cell r="I1" t="str">
            <v>3yr Expected Trend</v>
          </cell>
        </row>
        <row r="7">
          <cell r="C7" t="str">
            <v>Price to</v>
          </cell>
          <cell r="D7" t="str">
            <v>PVGO as % of</v>
          </cell>
          <cell r="E7" t="str">
            <v>Acceleration</v>
          </cell>
        </row>
        <row r="8">
          <cell r="C8" t="str">
            <v>EBV</v>
          </cell>
          <cell r="D8" t="str">
            <v xml:space="preserve"> Stock Price</v>
          </cell>
          <cell r="E8" t="str">
            <v>Ratio</v>
          </cell>
        </row>
        <row r="9">
          <cell r="C9">
            <v>4.7575644672305799</v>
          </cell>
          <cell r="D9">
            <v>0.78980841838552973</v>
          </cell>
          <cell r="E9">
            <v>1.2197121551606069</v>
          </cell>
        </row>
        <row r="10">
          <cell r="C10">
            <v>306.20872380806986</v>
          </cell>
        </row>
        <row r="11">
          <cell r="C11" t="str">
            <v>Economic Book Value(EBV)</v>
          </cell>
          <cell r="E11" t="str">
            <v>ERI</v>
          </cell>
        </row>
        <row r="12">
          <cell r="C12">
            <v>81.491276191930112</v>
          </cell>
          <cell r="E12">
            <v>0.96333892815300481</v>
          </cell>
        </row>
        <row r="17">
          <cell r="C17" t="str">
            <v>Q1</v>
          </cell>
          <cell r="D17" t="str">
            <v>Q2</v>
          </cell>
          <cell r="E17" t="str">
            <v>Q3</v>
          </cell>
        </row>
        <row r="18">
          <cell r="C18">
            <v>0</v>
          </cell>
          <cell r="D18">
            <v>0</v>
          </cell>
          <cell r="E18">
            <v>0</v>
          </cell>
        </row>
        <row r="19">
          <cell r="C19">
            <v>0</v>
          </cell>
          <cell r="D19">
            <v>0</v>
          </cell>
          <cell r="E19">
            <v>0</v>
          </cell>
        </row>
        <row r="20">
          <cell r="C20">
            <v>0</v>
          </cell>
          <cell r="D20">
            <v>0</v>
          </cell>
          <cell r="E20">
            <v>0</v>
          </cell>
        </row>
        <row r="21">
          <cell r="C21">
            <v>0</v>
          </cell>
          <cell r="D21">
            <v>0</v>
          </cell>
          <cell r="E21">
            <v>0</v>
          </cell>
        </row>
        <row r="24">
          <cell r="C24" t="str">
            <v>P-4</v>
          </cell>
          <cell r="D24" t="str">
            <v>P-3</v>
          </cell>
          <cell r="E24" t="str">
            <v>P-2</v>
          </cell>
        </row>
        <row r="25">
          <cell r="C25">
            <v>1995</v>
          </cell>
          <cell r="D25">
            <v>1996</v>
          </cell>
          <cell r="E25">
            <v>1997</v>
          </cell>
          <cell r="F25">
            <v>1998</v>
          </cell>
          <cell r="G25">
            <v>1999</v>
          </cell>
          <cell r="H25" t="str">
            <v>2000E</v>
          </cell>
          <cell r="I25" t="str">
            <v>2001E</v>
          </cell>
        </row>
        <row r="26">
          <cell r="C26">
            <v>5.9157550853161371</v>
          </cell>
          <cell r="D26">
            <v>5.7456867155758591</v>
          </cell>
          <cell r="E26">
            <v>5.0697522670752839</v>
          </cell>
          <cell r="F26">
            <v>3.5431050268153506</v>
          </cell>
          <cell r="G26">
            <v>3.1957713875376506</v>
          </cell>
          <cell r="H26">
            <v>3.5435175912171211</v>
          </cell>
        </row>
        <row r="27">
          <cell r="C27">
            <v>13.908789616759577</v>
          </cell>
          <cell r="D27">
            <v>14.601561432278938</v>
          </cell>
          <cell r="E27">
            <v>11.862893858746624</v>
          </cell>
          <cell r="F27">
            <v>9.1914274903880511</v>
          </cell>
          <cell r="G27">
            <v>10.114314664620128</v>
          </cell>
          <cell r="H27">
            <v>11.035151400037229</v>
          </cell>
          <cell r="I27">
            <v>8.9699297007793835</v>
          </cell>
        </row>
        <row r="28">
          <cell r="C28">
            <v>20.087108398923608</v>
          </cell>
          <cell r="D28">
            <v>23.378623409683186</v>
          </cell>
          <cell r="E28">
            <v>29.050119876698258</v>
          </cell>
          <cell r="F28">
            <v>30.174178923138861</v>
          </cell>
          <cell r="G28">
            <v>31.446142109102013</v>
          </cell>
          <cell r="H28">
            <v>38.693399810934494</v>
          </cell>
          <cell r="I28">
            <v>47.60210384466378</v>
          </cell>
        </row>
        <row r="29">
          <cell r="C29">
            <v>13.908789616759577</v>
          </cell>
          <cell r="D29">
            <v>14.601561432278938</v>
          </cell>
          <cell r="E29">
            <v>11.862893858746624</v>
          </cell>
          <cell r="F29">
            <v>9.1914274903880511</v>
          </cell>
          <cell r="G29">
            <v>10.114314664620128</v>
          </cell>
          <cell r="H29">
            <v>11.035151400037229</v>
          </cell>
          <cell r="I29">
            <v>8.9699297007793835</v>
          </cell>
        </row>
        <row r="30">
          <cell r="C30">
            <v>434.14399000000037</v>
          </cell>
          <cell r="D30">
            <v>557.34608000000071</v>
          </cell>
          <cell r="E30">
            <v>662.35179999999991</v>
          </cell>
          <cell r="F30">
            <v>698.13825000000179</v>
          </cell>
          <cell r="G30">
            <v>785.57038075000037</v>
          </cell>
          <cell r="H30">
            <v>921.05048197651104</v>
          </cell>
          <cell r="I30">
            <v>1118.0273740675498</v>
          </cell>
        </row>
        <row r="31">
          <cell r="D31">
            <v>431.3250000000005</v>
          </cell>
          <cell r="E31">
            <v>-418.09200000000033</v>
          </cell>
          <cell r="F31">
            <v>130.20499999999947</v>
          </cell>
          <cell r="G31">
            <v>161.36800000000017</v>
          </cell>
        </row>
        <row r="32">
          <cell r="D32">
            <v>130.83299999999986</v>
          </cell>
          <cell r="E32">
            <v>548.15100000000029</v>
          </cell>
          <cell r="F32">
            <v>570.3479999999995</v>
          </cell>
          <cell r="G32">
            <v>845.71399999999994</v>
          </cell>
        </row>
        <row r="33">
          <cell r="D33">
            <v>-2.9070000000000009</v>
          </cell>
          <cell r="E33">
            <v>-2.2699999999999996</v>
          </cell>
          <cell r="F33">
            <v>-1.8170000000000002</v>
          </cell>
          <cell r="G33">
            <v>-1.117</v>
          </cell>
        </row>
        <row r="34">
          <cell r="C34">
            <v>446.12000000000035</v>
          </cell>
          <cell r="D34">
            <v>559.2510000000002</v>
          </cell>
          <cell r="E34">
            <v>127.78899999999931</v>
          </cell>
          <cell r="F34">
            <v>698.73600000000033</v>
          </cell>
          <cell r="G34">
            <v>1005.9649999999997</v>
          </cell>
          <cell r="H34">
            <v>676.84136432377181</v>
          </cell>
          <cell r="I34">
            <v>419.11860251972757</v>
          </cell>
        </row>
        <row r="35">
          <cell r="C35">
            <v>-11.976009999999974</v>
          </cell>
          <cell r="D35">
            <v>-1.9049199999994926</v>
          </cell>
          <cell r="E35">
            <v>534.56280000000061</v>
          </cell>
          <cell r="F35">
            <v>-0.59774999999854117</v>
          </cell>
          <cell r="G35">
            <v>-220.39461924999932</v>
          </cell>
          <cell r="H35">
            <v>244.20911765273922</v>
          </cell>
          <cell r="I35">
            <v>698.9087715478222</v>
          </cell>
        </row>
        <row r="37">
          <cell r="C37">
            <v>8.4862881460658748E-2</v>
          </cell>
          <cell r="D37">
            <v>7.9102296516125103E-2</v>
          </cell>
          <cell r="E37">
            <v>8.9847473357824323E-2</v>
          </cell>
          <cell r="F37">
            <v>8.6892557097517184E-2</v>
          </cell>
          <cell r="G37">
            <v>8.758188391979306E-2</v>
          </cell>
          <cell r="H37">
            <v>8.6231964620339815E-2</v>
          </cell>
          <cell r="I37">
            <v>8.9106319677300386E-2</v>
          </cell>
        </row>
        <row r="38">
          <cell r="C38">
            <v>2.7201568981092787</v>
          </cell>
          <cell r="D38">
            <v>2.9562391318439878</v>
          </cell>
          <cell r="E38">
            <v>2.7034043763349556</v>
          </cell>
          <cell r="F38">
            <v>2.5586121045965848</v>
          </cell>
          <cell r="G38">
            <v>2.24658411540854</v>
          </cell>
          <cell r="H38">
            <v>2.2096045490059839</v>
          </cell>
          <cell r="I38">
            <v>2.3313489611920502</v>
          </cell>
        </row>
        <row r="39">
          <cell r="C39">
            <v>0.23084035239864092</v>
          </cell>
          <cell r="D39">
            <v>0.23384530437969536</v>
          </cell>
          <cell r="E39">
            <v>0.24289405267818059</v>
          </cell>
          <cell r="F39">
            <v>0.22232434838905735</v>
          </cell>
          <cell r="G39">
            <v>0.19676006921176173</v>
          </cell>
          <cell r="H39">
            <v>0.19053854129482592</v>
          </cell>
          <cell r="I39">
            <v>0.207737925815321</v>
          </cell>
        </row>
        <row r="40">
          <cell r="C40">
            <v>6.6155549615751152E-2</v>
          </cell>
          <cell r="D40">
            <v>3.0049519810544378E-3</v>
          </cell>
          <cell r="E40">
            <v>9.0487482984852319E-3</v>
          </cell>
          <cell r="F40">
            <v>-2.0569704289123247E-2</v>
          </cell>
          <cell r="G40">
            <v>-2.5564279177295618E-2</v>
          </cell>
          <cell r="H40">
            <v>-6.2215279169358095E-3</v>
          </cell>
          <cell r="I40">
            <v>1.7199384520495076E-2</v>
          </cell>
        </row>
        <row r="42">
          <cell r="C42">
            <v>0.17771595404031229</v>
          </cell>
          <cell r="D42">
            <v>0.17534410712337939</v>
          </cell>
          <cell r="E42">
            <v>0.18989908402643668</v>
          </cell>
          <cell r="F42">
            <v>0.16476571909406104</v>
          </cell>
          <cell r="G42">
            <v>0.16213410593887384</v>
          </cell>
          <cell r="H42">
            <v>0.15327550000000001</v>
          </cell>
          <cell r="I42">
            <v>0.15327550000000001</v>
          </cell>
        </row>
        <row r="44">
          <cell r="C44">
            <v>19.649372753764297</v>
          </cell>
          <cell r="D44">
            <v>0.27616356585672069</v>
          </cell>
          <cell r="E44">
            <v>0.18776134508476366</v>
          </cell>
          <cell r="F44">
            <v>0.28004327446025928</v>
          </cell>
          <cell r="G44">
            <v>0.12512899113541959</v>
          </cell>
          <cell r="H44">
            <v>0.13467675438659468</v>
          </cell>
          <cell r="I44">
            <v>0.29102372058456738</v>
          </cell>
        </row>
        <row r="46">
          <cell r="C46">
            <v>5.3124398358328634E-2</v>
          </cell>
          <cell r="D46">
            <v>5.8501197256315973E-2</v>
          </cell>
          <cell r="E46">
            <v>5.2994968651743912E-2</v>
          </cell>
          <cell r="F46">
            <v>5.7558629294996305E-2</v>
          </cell>
          <cell r="G46">
            <v>3.4625963272887889E-2</v>
          </cell>
          <cell r="H46">
            <v>3.726304129482591E-2</v>
          </cell>
          <cell r="I46">
            <v>5.4462425815320986E-2</v>
          </cell>
        </row>
        <row r="47">
          <cell r="C47">
            <v>1880.711</v>
          </cell>
          <cell r="D47">
            <v>2383.3965000000003</v>
          </cell>
          <cell r="E47">
            <v>2726.9165000000003</v>
          </cell>
          <cell r="F47">
            <v>3140.1790000000001</v>
          </cell>
          <cell r="G47">
            <v>3992.5294999999996</v>
          </cell>
          <cell r="H47">
            <v>4833.9326821618852</v>
          </cell>
          <cell r="I47">
            <v>5381.9126655836353</v>
          </cell>
        </row>
        <row r="48">
          <cell r="C48">
            <v>99.911640360890601</v>
          </cell>
          <cell r="D48">
            <v>139.43154878651313</v>
          </cell>
          <cell r="E48">
            <v>144.51285443342329</v>
          </cell>
          <cell r="F48">
            <v>180.74439898093226</v>
          </cell>
          <cell r="G48">
            <v>138.24517983292139</v>
          </cell>
          <cell r="H48">
            <v>180.12703315180693</v>
          </cell>
          <cell r="I48">
            <v>293.11201929388528</v>
          </cell>
        </row>
        <row r="49">
          <cell r="C49">
            <v>121.76275287463619</v>
          </cell>
          <cell r="D49">
            <v>39.519908425622532</v>
          </cell>
          <cell r="E49">
            <v>5.0813056469101525</v>
          </cell>
          <cell r="F49">
            <v>36.231544547508975</v>
          </cell>
          <cell r="G49">
            <v>-42.499219148010866</v>
          </cell>
          <cell r="H49">
            <v>41.881853318885533</v>
          </cell>
          <cell r="I49">
            <v>112.98498614207836</v>
          </cell>
        </row>
        <row r="51">
          <cell r="C51">
            <v>0.81657037991908032</v>
          </cell>
          <cell r="D51">
            <v>0.83203123424714576</v>
          </cell>
          <cell r="E51">
            <v>0.80258660075173838</v>
          </cell>
          <cell r="F51">
            <v>0.71251357361598189</v>
          </cell>
          <cell r="G51">
            <v>0.71102384329102797</v>
          </cell>
        </row>
        <row r="52">
          <cell r="C52">
            <v>220.33518561356544</v>
          </cell>
          <cell r="D52">
            <v>267.41483868703261</v>
          </cell>
          <cell r="E52">
            <v>257.95133348160869</v>
          </cell>
          <cell r="F52">
            <v>178.12839340399546</v>
          </cell>
          <cell r="G52">
            <v>200.50872380806987</v>
          </cell>
        </row>
        <row r="53">
          <cell r="C53">
            <v>49.494814386434555</v>
          </cell>
          <cell r="D53">
            <v>53.985161312967378</v>
          </cell>
          <cell r="E53">
            <v>63.44866651839132</v>
          </cell>
          <cell r="F53">
            <v>71.871606596004526</v>
          </cell>
          <cell r="G53">
            <v>81.491276191930112</v>
          </cell>
        </row>
        <row r="54">
          <cell r="C54">
            <v>269.83</v>
          </cell>
          <cell r="D54">
            <v>321.39999999999998</v>
          </cell>
          <cell r="E54">
            <v>321.39999999999998</v>
          </cell>
          <cell r="F54">
            <v>250</v>
          </cell>
          <cell r="G54">
            <v>282</v>
          </cell>
        </row>
        <row r="58">
          <cell r="C58">
            <v>18</v>
          </cell>
          <cell r="D58" t="str">
            <v>Target Price Implied CAP*</v>
          </cell>
          <cell r="F58" t="str">
            <v>25+</v>
          </cell>
        </row>
        <row r="60">
          <cell r="C60" t="str">
            <v>Years</v>
          </cell>
        </row>
        <row r="61">
          <cell r="C61">
            <v>13</v>
          </cell>
          <cell r="D61">
            <v>15</v>
          </cell>
          <cell r="E61">
            <v>17</v>
          </cell>
          <cell r="F61">
            <v>18</v>
          </cell>
          <cell r="G61">
            <v>19</v>
          </cell>
          <cell r="H61">
            <v>21</v>
          </cell>
          <cell r="I61">
            <v>23</v>
          </cell>
        </row>
        <row r="62">
          <cell r="C62">
            <v>0.25693728662093257</v>
          </cell>
          <cell r="D62">
            <v>0.26376077881834292</v>
          </cell>
          <cell r="E62">
            <v>0.26886690053170775</v>
          </cell>
          <cell r="F62">
            <v>0.27104659787985608</v>
          </cell>
          <cell r="G62">
            <v>0.27302358553154332</v>
          </cell>
          <cell r="H62">
            <v>0.27647277141889026</v>
          </cell>
          <cell r="I62">
            <v>0.27938072256280194</v>
          </cell>
        </row>
        <row r="63">
          <cell r="C63">
            <v>8.8252637412725959E-2</v>
          </cell>
          <cell r="D63">
            <v>8.8095076697280145E-2</v>
          </cell>
          <cell r="E63">
            <v>8.7972723978212972E-2</v>
          </cell>
          <cell r="F63">
            <v>8.7921257895936675E-2</v>
          </cell>
          <cell r="G63">
            <v>8.7874964165457592E-2</v>
          </cell>
          <cell r="H63">
            <v>8.7795059672990769E-2</v>
          </cell>
          <cell r="I63">
            <v>8.7728528100585401E-2</v>
          </cell>
        </row>
        <row r="64">
          <cell r="C64">
            <v>2.911383661196763</v>
          </cell>
          <cell r="D64">
            <v>2.9940467584210224</v>
          </cell>
          <cell r="E64">
            <v>3.0562529881227092</v>
          </cell>
          <cell r="F64">
            <v>3.0828334849424692</v>
          </cell>
          <cell r="G64">
            <v>3.1069552986385744</v>
          </cell>
          <cell r="H64">
            <v>3.1490698047095727</v>
          </cell>
          <cell r="I64">
            <v>3.1846051519578342</v>
          </cell>
        </row>
        <row r="65">
          <cell r="C65">
            <v>0.15327550000000001</v>
          </cell>
          <cell r="D65">
            <v>0.15327550000000001</v>
          </cell>
          <cell r="E65">
            <v>0.15327550000000001</v>
          </cell>
          <cell r="F65">
            <v>0.15327550000000001</v>
          </cell>
          <cell r="G65">
            <v>0.15327550000000001</v>
          </cell>
          <cell r="H65">
            <v>0.15327550000000001</v>
          </cell>
          <cell r="I65">
            <v>0.15327550000000001</v>
          </cell>
        </row>
        <row r="66">
          <cell r="C66">
            <v>0.17062685781476472</v>
          </cell>
          <cell r="D66">
            <v>0.16914329714038456</v>
          </cell>
          <cell r="E66">
            <v>0.16479766588994527</v>
          </cell>
          <cell r="F66">
            <v>0.16299454328657581</v>
          </cell>
          <cell r="G66">
            <v>0.16138507532677338</v>
          </cell>
          <cell r="H66">
            <v>0.15863458213312787</v>
          </cell>
          <cell r="I66">
            <v>0.1563707276018893</v>
          </cell>
        </row>
        <row r="67">
          <cell r="C67">
            <v>0.17002674545285501</v>
          </cell>
          <cell r="D67">
            <v>0.16862384113486861</v>
          </cell>
          <cell r="E67">
            <v>0.16434101405289847</v>
          </cell>
          <cell r="F67">
            <v>0.1625639239367862</v>
          </cell>
          <cell r="G67">
            <v>0.16097768075230268</v>
          </cell>
          <cell r="H67">
            <v>0.15826685383770189</v>
          </cell>
          <cell r="I67">
            <v>0.1560356270806269</v>
          </cell>
        </row>
        <row r="68">
          <cell r="C68">
            <v>0.12381145306429042</v>
          </cell>
          <cell r="D68">
            <v>0.1285116617505937</v>
          </cell>
          <cell r="E68">
            <v>0.12900549805565942</v>
          </cell>
          <cell r="F68">
            <v>0.12921403244490604</v>
          </cell>
          <cell r="G68">
            <v>0.12940209370700306</v>
          </cell>
          <cell r="H68">
            <v>0.12972788658940471</v>
          </cell>
          <cell r="I68">
            <v>0.13000039185750523</v>
          </cell>
        </row>
        <row r="69">
          <cell r="C69" t="str">
            <v>N.M.</v>
          </cell>
          <cell r="D69" t="str">
            <v>N.M.</v>
          </cell>
          <cell r="E69" t="str">
            <v>N.M.</v>
          </cell>
          <cell r="F69" t="str">
            <v>N.M.</v>
          </cell>
          <cell r="G69" t="str">
            <v>N.M.</v>
          </cell>
          <cell r="H69" t="str">
            <v>N.M.</v>
          </cell>
          <cell r="I69" t="str">
            <v>N.M.</v>
          </cell>
        </row>
        <row r="70">
          <cell r="C70">
            <v>323.84439098245298</v>
          </cell>
          <cell r="D70">
            <v>348.5099914274594</v>
          </cell>
          <cell r="E70">
            <v>371.70056482350242</v>
          </cell>
          <cell r="F70">
            <v>382.9909739123695</v>
          </cell>
          <cell r="G70">
            <v>394.08288863498916</v>
          </cell>
          <cell r="H70">
            <v>415.68513238493131</v>
          </cell>
          <cell r="I70">
            <v>436.53448381788758</v>
          </cell>
        </row>
      </sheetData>
      <sheetData sheetId="6" refreshError="1">
        <row r="2">
          <cell r="C2" t="str">
            <v>P-14</v>
          </cell>
          <cell r="D2" t="str">
            <v>P-13</v>
          </cell>
          <cell r="E2" t="str">
            <v>P-12</v>
          </cell>
          <cell r="H2" t="str">
            <v>P-9</v>
          </cell>
          <cell r="I2" t="str">
            <v>P-8</v>
          </cell>
          <cell r="J2" t="str">
            <v>P-7</v>
          </cell>
          <cell r="K2" t="str">
            <v>P-6</v>
          </cell>
        </row>
        <row r="3">
          <cell r="C3">
            <v>1985</v>
          </cell>
          <cell r="D3">
            <v>1986</v>
          </cell>
          <cell r="E3">
            <v>1987</v>
          </cell>
          <cell r="H3">
            <v>1990</v>
          </cell>
          <cell r="I3">
            <v>1991</v>
          </cell>
          <cell r="J3">
            <v>1992</v>
          </cell>
          <cell r="K3">
            <v>1993</v>
          </cell>
        </row>
        <row r="4">
          <cell r="C4">
            <v>0</v>
          </cell>
          <cell r="D4">
            <v>0</v>
          </cell>
          <cell r="E4">
            <v>0</v>
          </cell>
          <cell r="H4">
            <v>34.396000000000001</v>
          </cell>
          <cell r="I4">
            <v>57.613999999999997</v>
          </cell>
          <cell r="J4">
            <v>67.057000000000002</v>
          </cell>
          <cell r="K4">
            <v>103.137</v>
          </cell>
        </row>
        <row r="5">
          <cell r="C5">
            <v>0</v>
          </cell>
          <cell r="D5">
            <v>0</v>
          </cell>
          <cell r="E5">
            <v>0</v>
          </cell>
          <cell r="H5">
            <v>0</v>
          </cell>
          <cell r="I5">
            <v>0</v>
          </cell>
          <cell r="J5">
            <v>0</v>
          </cell>
          <cell r="K5">
            <v>0</v>
          </cell>
        </row>
        <row r="6">
          <cell r="C6">
            <v>0</v>
          </cell>
          <cell r="D6">
            <v>0</v>
          </cell>
          <cell r="E6">
            <v>0</v>
          </cell>
          <cell r="H6">
            <v>34.396000000000001</v>
          </cell>
          <cell r="I6">
            <v>57.613999999999997</v>
          </cell>
          <cell r="J6">
            <v>67.057000000000002</v>
          </cell>
          <cell r="K6">
            <v>103.137</v>
          </cell>
        </row>
        <row r="7">
          <cell r="C7">
            <v>0</v>
          </cell>
          <cell r="D7">
            <v>0</v>
          </cell>
          <cell r="E7">
            <v>0</v>
          </cell>
          <cell r="H7">
            <v>284.00400000000002</v>
          </cell>
          <cell r="I7">
            <v>277.916</v>
          </cell>
          <cell r="J7">
            <v>345.68700000000001</v>
          </cell>
          <cell r="K7">
            <v>393.97</v>
          </cell>
        </row>
        <row r="8">
          <cell r="C8">
            <v>0</v>
          </cell>
          <cell r="D8">
            <v>0</v>
          </cell>
          <cell r="E8">
            <v>0</v>
          </cell>
          <cell r="H8">
            <v>495.45099999999996</v>
          </cell>
          <cell r="I8">
            <v>579.48700000000008</v>
          </cell>
          <cell r="J8">
            <v>858.26300000000003</v>
          </cell>
          <cell r="K8">
            <v>695.68499999999995</v>
          </cell>
        </row>
        <row r="9">
          <cell r="C9">
            <v>0</v>
          </cell>
          <cell r="D9">
            <v>0</v>
          </cell>
          <cell r="E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0">
          <cell r="C10">
            <v>0</v>
          </cell>
          <cell r="D10">
            <v>0</v>
          </cell>
          <cell r="E10">
            <v>0</v>
          </cell>
          <cell r="H10">
            <v>73.063999999999993</v>
          </cell>
          <cell r="I10">
            <v>86.02</v>
          </cell>
          <cell r="J10">
            <v>168.45400000000001</v>
          </cell>
          <cell r="K10">
            <v>163.858</v>
          </cell>
        </row>
        <row r="11">
          <cell r="C11">
            <v>0</v>
          </cell>
          <cell r="D11">
            <v>0</v>
          </cell>
          <cell r="E11">
            <v>0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</row>
        <row r="12">
          <cell r="C12">
            <v>0</v>
          </cell>
          <cell r="D12">
            <v>0</v>
          </cell>
          <cell r="E12">
            <v>0</v>
          </cell>
          <cell r="H12">
            <v>21.751999999999995</v>
          </cell>
          <cell r="I12">
            <v>24.425000000000001</v>
          </cell>
          <cell r="J12">
            <v>80.688999999999993</v>
          </cell>
          <cell r="K12">
            <v>99.458000000000013</v>
          </cell>
        </row>
        <row r="13">
          <cell r="C13">
            <v>0</v>
          </cell>
          <cell r="D13">
            <v>0</v>
          </cell>
          <cell r="E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</row>
        <row r="14">
          <cell r="C14">
            <v>0</v>
          </cell>
          <cell r="D14">
            <v>0</v>
          </cell>
          <cell r="E14">
            <v>0</v>
          </cell>
          <cell r="H14">
            <v>82.302999999999997</v>
          </cell>
          <cell r="I14">
            <v>88.38</v>
          </cell>
          <cell r="J14">
            <v>152.376</v>
          </cell>
          <cell r="K14">
            <v>130.83199999999999</v>
          </cell>
        </row>
        <row r="15">
          <cell r="C15">
            <v>0</v>
          </cell>
          <cell r="D15">
            <v>0</v>
          </cell>
          <cell r="E15">
            <v>0</v>
          </cell>
          <cell r="H15">
            <v>990.96999999999991</v>
          </cell>
          <cell r="I15">
            <v>1113.8420000000001</v>
          </cell>
          <cell r="J15">
            <v>1672.5260000000001</v>
          </cell>
          <cell r="K15">
            <v>1586.94</v>
          </cell>
        </row>
        <row r="17">
          <cell r="C17">
            <v>0</v>
          </cell>
          <cell r="D17">
            <v>0</v>
          </cell>
          <cell r="E17">
            <v>0</v>
          </cell>
          <cell r="H17">
            <v>191.11700000000002</v>
          </cell>
          <cell r="I17">
            <v>151.23600000000002</v>
          </cell>
          <cell r="J17">
            <v>102.44300000000001</v>
          </cell>
          <cell r="K17">
            <v>69.718000000000004</v>
          </cell>
        </row>
        <row r="18">
          <cell r="C18">
            <v>0</v>
          </cell>
          <cell r="D18">
            <v>0</v>
          </cell>
          <cell r="E18">
            <v>0</v>
          </cell>
          <cell r="H18">
            <v>161.43600000000001</v>
          </cell>
          <cell r="I18">
            <v>222.113</v>
          </cell>
          <cell r="J18">
            <v>328.18099999999998</v>
          </cell>
          <cell r="K18">
            <v>346.53200000000004</v>
          </cell>
        </row>
        <row r="19">
          <cell r="C19">
            <v>0</v>
          </cell>
          <cell r="D19">
            <v>0</v>
          </cell>
          <cell r="E19">
            <v>0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</row>
        <row r="20">
          <cell r="C20">
            <v>0</v>
          </cell>
          <cell r="D20">
            <v>0</v>
          </cell>
          <cell r="E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</row>
        <row r="21">
          <cell r="C21">
            <v>0</v>
          </cell>
          <cell r="D21">
            <v>0</v>
          </cell>
          <cell r="E21">
            <v>0</v>
          </cell>
          <cell r="H21">
            <v>58.731999999999999</v>
          </cell>
          <cell r="I21">
            <v>70.165999999999997</v>
          </cell>
          <cell r="J21">
            <v>149.619</v>
          </cell>
          <cell r="K21">
            <v>147.62799999999999</v>
          </cell>
        </row>
        <row r="22">
          <cell r="C22">
            <v>0</v>
          </cell>
          <cell r="D22">
            <v>0</v>
          </cell>
          <cell r="E22">
            <v>0</v>
          </cell>
          <cell r="H22">
            <v>0</v>
          </cell>
          <cell r="I22">
            <v>0</v>
          </cell>
          <cell r="J22">
            <v>14.238</v>
          </cell>
          <cell r="K22">
            <v>27.385999999999999</v>
          </cell>
        </row>
        <row r="23">
          <cell r="C23">
            <v>0</v>
          </cell>
          <cell r="D23">
            <v>0</v>
          </cell>
          <cell r="E23">
            <v>0</v>
          </cell>
          <cell r="H23">
            <v>65.983000000000004</v>
          </cell>
          <cell r="I23">
            <v>72.722999999999999</v>
          </cell>
          <cell r="J23">
            <v>82.924000000000007</v>
          </cell>
          <cell r="K23">
            <v>90.843999999999994</v>
          </cell>
        </row>
        <row r="24">
          <cell r="C24">
            <v>0</v>
          </cell>
          <cell r="D24">
            <v>0</v>
          </cell>
          <cell r="E24">
            <v>0</v>
          </cell>
          <cell r="H24">
            <v>477.26799999999997</v>
          </cell>
          <cell r="I24">
            <v>516.23800000000006</v>
          </cell>
          <cell r="J24">
            <v>677.40499999999997</v>
          </cell>
          <cell r="K24">
            <v>682.10799999999995</v>
          </cell>
        </row>
        <row r="26">
          <cell r="C26">
            <v>0</v>
          </cell>
          <cell r="D26">
            <v>0</v>
          </cell>
          <cell r="E26">
            <v>0</v>
          </cell>
          <cell r="H26">
            <v>513.702</v>
          </cell>
          <cell r="I26">
            <v>597.60400000000004</v>
          </cell>
          <cell r="J26">
            <v>995.12100000000009</v>
          </cell>
          <cell r="K26">
            <v>904.83200000000011</v>
          </cell>
        </row>
        <row r="28">
          <cell r="C28">
            <v>0</v>
          </cell>
          <cell r="D28">
            <v>0</v>
          </cell>
          <cell r="E28">
            <v>0</v>
          </cell>
          <cell r="H28">
            <v>0</v>
          </cell>
          <cell r="I28">
            <v>0</v>
          </cell>
          <cell r="J28">
            <v>0</v>
          </cell>
          <cell r="K28">
            <v>0</v>
          </cell>
          <cell r="R28">
            <v>0</v>
          </cell>
          <cell r="S28">
            <v>0</v>
          </cell>
          <cell r="T28">
            <v>0</v>
          </cell>
        </row>
        <row r="29">
          <cell r="C29">
            <v>0</v>
          </cell>
          <cell r="D29">
            <v>0</v>
          </cell>
          <cell r="E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R29">
            <v>0</v>
          </cell>
          <cell r="S29">
            <v>0</v>
          </cell>
          <cell r="T29">
            <v>0</v>
          </cell>
        </row>
        <row r="30">
          <cell r="C30">
            <v>0</v>
          </cell>
          <cell r="D30">
            <v>0</v>
          </cell>
          <cell r="E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R30">
            <v>0</v>
          </cell>
          <cell r="S30">
            <v>0</v>
          </cell>
          <cell r="T30">
            <v>0</v>
          </cell>
        </row>
        <row r="31">
          <cell r="C31">
            <v>0</v>
          </cell>
          <cell r="D31">
            <v>0</v>
          </cell>
          <cell r="E31">
            <v>0</v>
          </cell>
          <cell r="H31">
            <v>0</v>
          </cell>
          <cell r="I31">
            <v>0</v>
          </cell>
          <cell r="J31">
            <v>0</v>
          </cell>
          <cell r="K31">
            <v>0</v>
          </cell>
          <cell r="R31">
            <v>0</v>
          </cell>
          <cell r="S31">
            <v>0</v>
          </cell>
          <cell r="T31">
            <v>0</v>
          </cell>
        </row>
        <row r="32">
          <cell r="C32">
            <v>0</v>
          </cell>
          <cell r="D32">
            <v>0</v>
          </cell>
          <cell r="E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R32">
            <v>0</v>
          </cell>
          <cell r="S32">
            <v>0</v>
          </cell>
          <cell r="T32">
            <v>0</v>
          </cell>
        </row>
        <row r="33">
          <cell r="C33">
            <v>0</v>
          </cell>
          <cell r="D33">
            <v>0</v>
          </cell>
          <cell r="E33">
            <v>0</v>
          </cell>
          <cell r="H33">
            <v>693.19699999999978</v>
          </cell>
          <cell r="I33">
            <v>762.10599999999988</v>
          </cell>
          <cell r="J33">
            <v>732.41799999999989</v>
          </cell>
          <cell r="K33">
            <v>746.005</v>
          </cell>
        </row>
        <row r="34">
          <cell r="C34">
            <v>0</v>
          </cell>
          <cell r="D34">
            <v>0</v>
          </cell>
          <cell r="E34">
            <v>0</v>
          </cell>
          <cell r="H34">
            <v>0</v>
          </cell>
          <cell r="I34">
            <v>0</v>
          </cell>
          <cell r="J34">
            <v>0</v>
          </cell>
          <cell r="K34">
            <v>0</v>
          </cell>
        </row>
        <row r="35">
          <cell r="C35">
            <v>0</v>
          </cell>
          <cell r="D35">
            <v>0</v>
          </cell>
          <cell r="E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</row>
        <row r="36">
          <cell r="C36">
            <v>0</v>
          </cell>
          <cell r="D36">
            <v>0</v>
          </cell>
          <cell r="E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</row>
        <row r="37">
          <cell r="C37">
            <v>0</v>
          </cell>
          <cell r="D37">
            <v>0</v>
          </cell>
          <cell r="E37">
            <v>0</v>
          </cell>
          <cell r="H37">
            <v>0</v>
          </cell>
          <cell r="I37">
            <v>0</v>
          </cell>
          <cell r="J37">
            <v>0</v>
          </cell>
          <cell r="K37">
            <v>0</v>
          </cell>
        </row>
        <row r="38">
          <cell r="C38">
            <v>0</v>
          </cell>
          <cell r="D38">
            <v>0</v>
          </cell>
          <cell r="E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</row>
        <row r="39">
          <cell r="C39">
            <v>0</v>
          </cell>
          <cell r="D39">
            <v>0</v>
          </cell>
          <cell r="E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</row>
        <row r="40">
          <cell r="C40">
            <v>0</v>
          </cell>
          <cell r="D40">
            <v>0</v>
          </cell>
          <cell r="E40">
            <v>0</v>
          </cell>
          <cell r="H40">
            <v>-19.901</v>
          </cell>
          <cell r="I40">
            <v>-38.795000000000002</v>
          </cell>
          <cell r="J40">
            <v>-13.811999999999999</v>
          </cell>
          <cell r="K40">
            <v>-9.2669999999999995</v>
          </cell>
        </row>
        <row r="41">
          <cell r="C41">
            <v>0</v>
          </cell>
          <cell r="D41">
            <v>0</v>
          </cell>
          <cell r="E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</row>
        <row r="42">
          <cell r="C42">
            <v>0</v>
          </cell>
          <cell r="D42">
            <v>0</v>
          </cell>
          <cell r="E42">
            <v>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</row>
        <row r="43">
          <cell r="C43" t="e">
            <v>#VALUE!</v>
          </cell>
          <cell r="D43">
            <v>0</v>
          </cell>
          <cell r="E43">
            <v>0</v>
          </cell>
          <cell r="H43">
            <v>673.29599999999982</v>
          </cell>
          <cell r="I43">
            <v>723.31099999999992</v>
          </cell>
          <cell r="J43">
            <v>718.60599999999988</v>
          </cell>
          <cell r="K43">
            <v>736.73799999999994</v>
          </cell>
        </row>
        <row r="45">
          <cell r="C45">
            <v>0</v>
          </cell>
          <cell r="D45">
            <v>0</v>
          </cell>
          <cell r="E45">
            <v>0</v>
          </cell>
          <cell r="H45">
            <v>1.7589999999999999</v>
          </cell>
          <cell r="I45">
            <v>4.5140000000000002</v>
          </cell>
          <cell r="J45">
            <v>5.7510000000000003</v>
          </cell>
          <cell r="K45">
            <v>7.8449999999999998</v>
          </cell>
        </row>
        <row r="46">
          <cell r="C46">
            <v>0</v>
          </cell>
          <cell r="D46">
            <v>0</v>
          </cell>
          <cell r="E46">
            <v>0</v>
          </cell>
          <cell r="H46">
            <v>0</v>
          </cell>
          <cell r="I46">
            <v>0</v>
          </cell>
          <cell r="J46">
            <v>0</v>
          </cell>
          <cell r="K46">
            <v>0</v>
          </cell>
        </row>
        <row r="47">
          <cell r="C47">
            <v>0</v>
          </cell>
          <cell r="D47">
            <v>0</v>
          </cell>
          <cell r="E47">
            <v>0</v>
          </cell>
          <cell r="H47">
            <v>1.7589999999999999</v>
          </cell>
          <cell r="I47">
            <v>4.5140000000000002</v>
          </cell>
          <cell r="J47">
            <v>5.7510000000000003</v>
          </cell>
          <cell r="K47">
            <v>7.8449999999999998</v>
          </cell>
        </row>
        <row r="50">
          <cell r="C50" t="e">
            <v>#VALUE!</v>
          </cell>
          <cell r="D50">
            <v>0</v>
          </cell>
          <cell r="E50">
            <v>0</v>
          </cell>
          <cell r="H50">
            <v>1188.7569999999998</v>
          </cell>
          <cell r="I50">
            <v>1325.4289999999999</v>
          </cell>
          <cell r="J50">
            <v>1719.4779999999998</v>
          </cell>
          <cell r="K50">
            <v>1649.4150000000002</v>
          </cell>
        </row>
        <row r="53">
          <cell r="C53">
            <v>0</v>
          </cell>
          <cell r="D53">
            <v>0</v>
          </cell>
          <cell r="E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</row>
        <row r="54">
          <cell r="C54">
            <v>0</v>
          </cell>
          <cell r="D54">
            <v>0</v>
          </cell>
          <cell r="E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</row>
        <row r="55">
          <cell r="C55">
            <v>0</v>
          </cell>
          <cell r="D55">
            <v>0</v>
          </cell>
          <cell r="E55">
            <v>0</v>
          </cell>
          <cell r="H55">
            <v>0</v>
          </cell>
          <cell r="I55">
            <v>0</v>
          </cell>
          <cell r="J55">
            <v>0</v>
          </cell>
          <cell r="K55">
            <v>0</v>
          </cell>
        </row>
        <row r="56">
          <cell r="C56">
            <v>0</v>
          </cell>
          <cell r="D56">
            <v>0</v>
          </cell>
          <cell r="E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</row>
        <row r="57">
          <cell r="C57">
            <v>0</v>
          </cell>
          <cell r="D57">
            <v>0</v>
          </cell>
          <cell r="E57">
            <v>0</v>
          </cell>
          <cell r="H57">
            <v>630.47</v>
          </cell>
          <cell r="I57">
            <v>604.07399999999996</v>
          </cell>
          <cell r="J57">
            <v>781.80700000000002</v>
          </cell>
          <cell r="K57">
            <v>687.57099999999991</v>
          </cell>
        </row>
        <row r="58">
          <cell r="C58">
            <v>0</v>
          </cell>
          <cell r="D58">
            <v>0</v>
          </cell>
          <cell r="E58">
            <v>0</v>
          </cell>
          <cell r="H58">
            <v>0</v>
          </cell>
          <cell r="I58">
            <v>0</v>
          </cell>
          <cell r="J58">
            <v>0</v>
          </cell>
          <cell r="K58">
            <v>0</v>
          </cell>
        </row>
        <row r="59">
          <cell r="C59">
            <v>0</v>
          </cell>
          <cell r="D59">
            <v>0</v>
          </cell>
          <cell r="E59">
            <v>0</v>
          </cell>
          <cell r="H59">
            <v>0</v>
          </cell>
          <cell r="I59">
            <v>0</v>
          </cell>
          <cell r="J59">
            <v>0</v>
          </cell>
          <cell r="K59">
            <v>0</v>
          </cell>
        </row>
        <row r="60">
          <cell r="C60">
            <v>0</v>
          </cell>
          <cell r="D60">
            <v>0</v>
          </cell>
          <cell r="E60">
            <v>0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</row>
        <row r="61">
          <cell r="C61">
            <v>0</v>
          </cell>
          <cell r="D61">
            <v>0</v>
          </cell>
          <cell r="E61">
            <v>0</v>
          </cell>
          <cell r="H61">
            <v>630.47</v>
          </cell>
          <cell r="I61">
            <v>604.07399999999996</v>
          </cell>
          <cell r="J61">
            <v>781.80700000000002</v>
          </cell>
          <cell r="K61">
            <v>687.57099999999991</v>
          </cell>
        </row>
        <row r="63">
          <cell r="C63">
            <v>0</v>
          </cell>
          <cell r="D63">
            <v>0</v>
          </cell>
          <cell r="E63">
            <v>0</v>
          </cell>
          <cell r="H63">
            <v>0</v>
          </cell>
          <cell r="I63">
            <v>0</v>
          </cell>
          <cell r="J63">
            <v>0</v>
          </cell>
          <cell r="K63">
            <v>0</v>
          </cell>
        </row>
        <row r="64">
          <cell r="C64">
            <v>0</v>
          </cell>
          <cell r="D64">
            <v>0</v>
          </cell>
          <cell r="E64">
            <v>0</v>
          </cell>
          <cell r="H64">
            <v>0</v>
          </cell>
          <cell r="I64">
            <v>0</v>
          </cell>
          <cell r="J64">
            <v>0</v>
          </cell>
          <cell r="K64">
            <v>0</v>
          </cell>
        </row>
        <row r="65">
          <cell r="C65">
            <v>0</v>
          </cell>
          <cell r="D65">
            <v>0</v>
          </cell>
          <cell r="E65">
            <v>0</v>
          </cell>
          <cell r="H65">
            <v>0</v>
          </cell>
          <cell r="I65">
            <v>0</v>
          </cell>
          <cell r="J65">
            <v>0</v>
          </cell>
          <cell r="K65">
            <v>0</v>
          </cell>
        </row>
        <row r="66">
          <cell r="C66">
            <v>0</v>
          </cell>
          <cell r="D66">
            <v>0</v>
          </cell>
          <cell r="E66">
            <v>0</v>
          </cell>
          <cell r="H66">
            <v>0</v>
          </cell>
          <cell r="I66">
            <v>0</v>
          </cell>
          <cell r="J66">
            <v>0</v>
          </cell>
          <cell r="K66">
            <v>0</v>
          </cell>
        </row>
        <row r="67">
          <cell r="C67">
            <v>0</v>
          </cell>
          <cell r="D67">
            <v>0</v>
          </cell>
          <cell r="E67">
            <v>0</v>
          </cell>
          <cell r="H67">
            <v>0</v>
          </cell>
          <cell r="I67">
            <v>0</v>
          </cell>
          <cell r="J67">
            <v>0</v>
          </cell>
          <cell r="K67">
            <v>0</v>
          </cell>
        </row>
        <row r="68">
          <cell r="C68">
            <v>0</v>
          </cell>
          <cell r="D68">
            <v>0</v>
          </cell>
          <cell r="E68">
            <v>0</v>
          </cell>
          <cell r="H68">
            <v>-19.901</v>
          </cell>
          <cell r="I68">
            <v>-38.795000000000002</v>
          </cell>
          <cell r="J68">
            <v>-13.811999999999999</v>
          </cell>
          <cell r="K68">
            <v>-9.2669999999999995</v>
          </cell>
        </row>
        <row r="69">
          <cell r="C69">
            <v>0</v>
          </cell>
          <cell r="D69">
            <v>0</v>
          </cell>
          <cell r="E69">
            <v>0</v>
          </cell>
          <cell r="H69">
            <v>0</v>
          </cell>
          <cell r="I69">
            <v>0</v>
          </cell>
          <cell r="J69">
            <v>0</v>
          </cell>
          <cell r="K69">
            <v>0</v>
          </cell>
        </row>
        <row r="70">
          <cell r="C70">
            <v>0</v>
          </cell>
          <cell r="D70">
            <v>0</v>
          </cell>
          <cell r="E70">
            <v>0</v>
          </cell>
          <cell r="H70">
            <v>-19.901</v>
          </cell>
          <cell r="I70">
            <v>-38.795000000000002</v>
          </cell>
          <cell r="J70">
            <v>-13.811999999999999</v>
          </cell>
          <cell r="K70">
            <v>-9.2669999999999995</v>
          </cell>
        </row>
        <row r="72">
          <cell r="C72">
            <v>0</v>
          </cell>
          <cell r="D72">
            <v>0</v>
          </cell>
          <cell r="E72">
            <v>0</v>
          </cell>
          <cell r="H72">
            <v>0</v>
          </cell>
          <cell r="I72">
            <v>0</v>
          </cell>
          <cell r="J72">
            <v>0</v>
          </cell>
          <cell r="K72">
            <v>0</v>
          </cell>
        </row>
        <row r="73">
          <cell r="C73">
            <v>0</v>
          </cell>
          <cell r="D73">
            <v>0</v>
          </cell>
          <cell r="E73">
            <v>0</v>
          </cell>
          <cell r="H73">
            <v>0</v>
          </cell>
          <cell r="I73">
            <v>0</v>
          </cell>
          <cell r="J73">
            <v>0</v>
          </cell>
          <cell r="K73">
            <v>0</v>
          </cell>
        </row>
        <row r="74">
          <cell r="C74">
            <v>0</v>
          </cell>
          <cell r="D74">
            <v>0</v>
          </cell>
          <cell r="E74">
            <v>0</v>
          </cell>
          <cell r="H74">
            <v>0</v>
          </cell>
          <cell r="I74">
            <v>0</v>
          </cell>
          <cell r="J74">
            <v>0</v>
          </cell>
          <cell r="K74">
            <v>0</v>
          </cell>
        </row>
        <row r="76">
          <cell r="C76">
            <v>0</v>
          </cell>
          <cell r="D76">
            <v>0</v>
          </cell>
          <cell r="E76">
            <v>0</v>
          </cell>
          <cell r="H76">
            <v>116.191</v>
          </cell>
          <cell r="I76">
            <v>24.34</v>
          </cell>
          <cell r="J76">
            <v>59.905000000000001</v>
          </cell>
          <cell r="K76">
            <v>172.501</v>
          </cell>
        </row>
        <row r="78">
          <cell r="C78">
            <v>0</v>
          </cell>
          <cell r="D78">
            <v>0</v>
          </cell>
          <cell r="E78">
            <v>0</v>
          </cell>
          <cell r="H78">
            <v>694.37899999999991</v>
          </cell>
          <cell r="I78">
            <v>784.49</v>
          </cell>
          <cell r="J78">
            <v>1011.3879999999999</v>
          </cell>
          <cell r="K78">
            <v>1143.6120000000001</v>
          </cell>
        </row>
        <row r="79">
          <cell r="C79">
            <v>0</v>
          </cell>
          <cell r="D79">
            <v>0</v>
          </cell>
          <cell r="E79">
            <v>0</v>
          </cell>
          <cell r="H79">
            <v>0</v>
          </cell>
          <cell r="I79">
            <v>0</v>
          </cell>
          <cell r="J79">
            <v>0</v>
          </cell>
          <cell r="K79">
            <v>0</v>
          </cell>
          <cell r="R79">
            <v>0</v>
          </cell>
          <cell r="S79">
            <v>0</v>
          </cell>
          <cell r="T79">
            <v>0</v>
          </cell>
        </row>
        <row r="80">
          <cell r="C80">
            <v>0</v>
          </cell>
          <cell r="D80">
            <v>0</v>
          </cell>
          <cell r="E80">
            <v>0</v>
          </cell>
          <cell r="H80">
            <v>0</v>
          </cell>
          <cell r="I80">
            <v>0</v>
          </cell>
          <cell r="J80">
            <v>0</v>
          </cell>
          <cell r="K80">
            <v>0</v>
          </cell>
        </row>
        <row r="81">
          <cell r="C81">
            <v>0</v>
          </cell>
          <cell r="D81">
            <v>0</v>
          </cell>
          <cell r="E81">
            <v>0</v>
          </cell>
          <cell r="H81">
            <v>0</v>
          </cell>
          <cell r="I81">
            <v>0</v>
          </cell>
          <cell r="J81">
            <v>0</v>
          </cell>
          <cell r="K81">
            <v>0</v>
          </cell>
        </row>
        <row r="83">
          <cell r="C83">
            <v>0</v>
          </cell>
          <cell r="D83">
            <v>0</v>
          </cell>
          <cell r="E83">
            <v>0</v>
          </cell>
          <cell r="H83">
            <v>674.47799999999995</v>
          </cell>
          <cell r="I83">
            <v>745.69500000000005</v>
          </cell>
          <cell r="J83">
            <v>997.57599999999991</v>
          </cell>
          <cell r="K83">
            <v>1134.345</v>
          </cell>
        </row>
        <row r="84">
          <cell r="C84">
            <v>0</v>
          </cell>
          <cell r="D84">
            <v>0</v>
          </cell>
          <cell r="E84">
            <v>0</v>
          </cell>
          <cell r="H84">
            <v>39.822221999999996</v>
          </cell>
          <cell r="I84">
            <v>39.822221999999996</v>
          </cell>
          <cell r="J84">
            <v>39.822221999999996</v>
          </cell>
          <cell r="K84">
            <v>39.822221999999996</v>
          </cell>
        </row>
        <row r="85">
          <cell r="C85" t="str">
            <v xml:space="preserve">--  </v>
          </cell>
          <cell r="D85" t="str">
            <v xml:space="preserve">--  </v>
          </cell>
          <cell r="E85" t="str">
            <v xml:space="preserve">--  </v>
          </cell>
          <cell r="H85">
            <v>16.937226657015774</v>
          </cell>
          <cell r="I85">
            <v>18.725599992888394</v>
          </cell>
          <cell r="J85">
            <v>25.050736746934916</v>
          </cell>
          <cell r="K85">
            <v>28.485226163422023</v>
          </cell>
        </row>
        <row r="87">
          <cell r="C87">
            <v>0</v>
          </cell>
          <cell r="D87">
            <v>0</v>
          </cell>
          <cell r="E87">
            <v>0</v>
          </cell>
          <cell r="H87">
            <v>1188.7570000000001</v>
          </cell>
          <cell r="I87">
            <v>1325.4290000000001</v>
          </cell>
          <cell r="J87">
            <v>1719.4780000000001</v>
          </cell>
          <cell r="K87">
            <v>1649.415</v>
          </cell>
        </row>
        <row r="88">
          <cell r="C88" t="str">
            <v>N/A</v>
          </cell>
          <cell r="D88" t="str">
            <v>N/A</v>
          </cell>
          <cell r="E88" t="str">
            <v>N/A</v>
          </cell>
          <cell r="H88" t="str">
            <v>N/A</v>
          </cell>
          <cell r="I88">
            <v>0.11497051121465532</v>
          </cell>
          <cell r="J88">
            <v>0.29729921406578547</v>
          </cell>
          <cell r="K88">
            <v>-4.0746668465662314E-2</v>
          </cell>
        </row>
        <row r="89">
          <cell r="C89">
            <v>0</v>
          </cell>
          <cell r="D89">
            <v>0</v>
          </cell>
          <cell r="E89">
            <v>0</v>
          </cell>
          <cell r="H89">
            <v>1188.7570000000001</v>
          </cell>
          <cell r="I89">
            <v>1257.0930000000001</v>
          </cell>
          <cell r="J89">
            <v>1522.4535000000001</v>
          </cell>
          <cell r="K89">
            <v>1684.4465</v>
          </cell>
        </row>
        <row r="90">
          <cell r="D90">
            <v>0</v>
          </cell>
          <cell r="E90">
            <v>0</v>
          </cell>
          <cell r="H90">
            <v>315.23500000000001</v>
          </cell>
          <cell r="I90">
            <v>617.27199999999993</v>
          </cell>
          <cell r="J90">
            <v>692.94049999999993</v>
          </cell>
          <cell r="K90">
            <v>734.68899999999996</v>
          </cell>
        </row>
        <row r="95">
          <cell r="C95" t="str">
            <v>--</v>
          </cell>
          <cell r="D95" t="str">
            <v xml:space="preserve">--  </v>
          </cell>
          <cell r="E95" t="str">
            <v xml:space="preserve">--  </v>
          </cell>
          <cell r="H95">
            <v>15.895894424022192</v>
          </cell>
          <cell r="I95">
            <v>9.2356812357630975</v>
          </cell>
          <cell r="J95">
            <v>10.869078564407159</v>
          </cell>
          <cell r="K95">
            <v>9.8092034551150054</v>
          </cell>
        </row>
        <row r="96">
          <cell r="C96" t="str">
            <v>--</v>
          </cell>
          <cell r="D96" t="str">
            <v xml:space="preserve">--  </v>
          </cell>
          <cell r="E96" t="str">
            <v xml:space="preserve">--  </v>
          </cell>
          <cell r="H96">
            <v>9.1118952227364538</v>
          </cell>
          <cell r="I96">
            <v>4.8279193776757356</v>
          </cell>
          <cell r="J96">
            <v>4.7143035993740208</v>
          </cell>
          <cell r="K96">
            <v>4.6690404054704535</v>
          </cell>
        </row>
        <row r="97">
          <cell r="C97" t="str">
            <v>--</v>
          </cell>
          <cell r="D97" t="str">
            <v xml:space="preserve">--  </v>
          </cell>
          <cell r="E97" t="str">
            <v xml:space="preserve">--  </v>
          </cell>
          <cell r="H97">
            <v>8.7881643443085657</v>
          </cell>
          <cell r="I97">
            <v>4.6699234954189031</v>
          </cell>
          <cell r="J97">
            <v>4.2555934012462906</v>
          </cell>
          <cell r="K97">
            <v>3.8187502532957391</v>
          </cell>
        </row>
        <row r="98">
          <cell r="C98" t="str">
            <v>--</v>
          </cell>
          <cell r="D98" t="str">
            <v xml:space="preserve">--  </v>
          </cell>
          <cell r="E98" t="str">
            <v xml:space="preserve">--  </v>
          </cell>
          <cell r="H98">
            <v>6.5125752131068086</v>
          </cell>
          <cell r="I98">
            <v>3.5660711205845113</v>
          </cell>
          <cell r="J98">
            <v>4.5352165639360758</v>
          </cell>
          <cell r="K98">
            <v>4.9075575799348368</v>
          </cell>
        </row>
        <row r="99">
          <cell r="C99" t="str">
            <v>--</v>
          </cell>
          <cell r="D99" t="str">
            <v xml:space="preserve">--  </v>
          </cell>
          <cell r="E99" t="str">
            <v xml:space="preserve">--  </v>
          </cell>
          <cell r="H99">
            <v>6.7050711722630165</v>
          </cell>
          <cell r="I99">
            <v>3.7159444281748559</v>
          </cell>
          <cell r="J99">
            <v>4.7006797201225865</v>
          </cell>
          <cell r="K99">
            <v>4.9853821501995412</v>
          </cell>
        </row>
        <row r="100">
          <cell r="C100" t="str">
            <v>--</v>
          </cell>
          <cell r="D100" t="str">
            <v xml:space="preserve">--  </v>
          </cell>
          <cell r="E100" t="str">
            <v xml:space="preserve">--  </v>
          </cell>
          <cell r="H100" t="str">
            <v xml:space="preserve">--  </v>
          </cell>
          <cell r="I100" t="str">
            <v xml:space="preserve">--  </v>
          </cell>
          <cell r="J100" t="str">
            <v xml:space="preserve">--  </v>
          </cell>
          <cell r="K100" t="str">
            <v xml:space="preserve">--  </v>
          </cell>
        </row>
        <row r="101">
          <cell r="C101" t="str">
            <v>--</v>
          </cell>
          <cell r="D101" t="str">
            <v xml:space="preserve">--  </v>
          </cell>
          <cell r="E101" t="str">
            <v xml:space="preserve">--  </v>
          </cell>
          <cell r="H101">
            <v>2566.5137009664577</v>
          </cell>
          <cell r="I101">
            <v>827.30974015622508</v>
          </cell>
          <cell r="J101">
            <v>660.30102289332672</v>
          </cell>
          <cell r="K101">
            <v>533.64563106796118</v>
          </cell>
        </row>
        <row r="102">
          <cell r="C102" t="str">
            <v>--</v>
          </cell>
          <cell r="D102" t="str">
            <v xml:space="preserve">--  </v>
          </cell>
          <cell r="E102" t="str">
            <v xml:space="preserve">--  </v>
          </cell>
          <cell r="H102">
            <v>1.898831132014364</v>
          </cell>
          <cell r="I102">
            <v>2.0641726586656675</v>
          </cell>
          <cell r="J102">
            <v>2.226008873177407</v>
          </cell>
          <cell r="K102">
            <v>2.1536587834638854</v>
          </cell>
        </row>
        <row r="105">
          <cell r="C105" t="str">
            <v xml:space="preserve">--  </v>
          </cell>
          <cell r="D105" t="str">
            <v xml:space="preserve">--  </v>
          </cell>
          <cell r="E105" t="str">
            <v xml:space="preserve">--  </v>
          </cell>
          <cell r="H105">
            <v>9.6362377067162358E-2</v>
          </cell>
          <cell r="I105">
            <v>7.860736063682898E-2</v>
          </cell>
          <cell r="J105">
            <v>7.761095841097429E-2</v>
          </cell>
          <cell r="K105">
            <v>6.7241141619688291E-2</v>
          </cell>
        </row>
        <row r="106">
          <cell r="C106" t="str">
            <v>N/A</v>
          </cell>
          <cell r="D106" t="str">
            <v xml:space="preserve">--  </v>
          </cell>
          <cell r="E106" t="str">
            <v xml:space="preserve">--  </v>
          </cell>
          <cell r="H106">
            <v>1.898831132014364</v>
          </cell>
          <cell r="I106">
            <v>2.0641726586656675</v>
          </cell>
          <cell r="J106">
            <v>2.226008873177407</v>
          </cell>
          <cell r="K106">
            <v>2.1536587834638854</v>
          </cell>
        </row>
        <row r="107">
          <cell r="C107" t="str">
            <v>N/A</v>
          </cell>
          <cell r="D107" t="str">
            <v xml:space="preserve">--  </v>
          </cell>
          <cell r="E107" t="str">
            <v xml:space="preserve">--  </v>
          </cell>
          <cell r="H107">
            <v>0.18297588153003488</v>
          </cell>
          <cell r="I107">
            <v>0.16225916459641421</v>
          </cell>
          <cell r="J107">
            <v>0.17276268207863149</v>
          </cell>
          <cell r="K107">
            <v>0.14481447525938071</v>
          </cell>
        </row>
        <row r="108">
          <cell r="C108" t="str">
            <v>N/A</v>
          </cell>
          <cell r="D108" t="str">
            <v xml:space="preserve">--  </v>
          </cell>
          <cell r="E108" t="str">
            <v xml:space="preserve">--  </v>
          </cell>
          <cell r="H108" t="str">
            <v xml:space="preserve">--  </v>
          </cell>
          <cell r="I108">
            <v>-2.0716716933620677E-2</v>
          </cell>
          <cell r="J108">
            <v>1.0503517482217284E-2</v>
          </cell>
          <cell r="K108">
            <v>-2.7948206819250782E-2</v>
          </cell>
        </row>
        <row r="109">
          <cell r="C109" t="str">
            <v>N/A</v>
          </cell>
          <cell r="D109" t="str">
            <v>N/A</v>
          </cell>
          <cell r="E109" t="str">
            <v>NM</v>
          </cell>
          <cell r="H109" t="str">
            <v>NM</v>
          </cell>
          <cell r="I109">
            <v>-1.1389207382164361E-2</v>
          </cell>
          <cell r="J109">
            <v>0.4320437982907957</v>
          </cell>
          <cell r="K109">
            <v>-4.8448071178963319E-2</v>
          </cell>
        </row>
        <row r="112">
          <cell r="C112" t="str">
            <v>--</v>
          </cell>
          <cell r="D112" t="str">
            <v>--</v>
          </cell>
          <cell r="E112" t="str">
            <v>--</v>
          </cell>
          <cell r="H112" t="str">
            <v>--</v>
          </cell>
          <cell r="I112">
            <v>-0.11322102541815104</v>
          </cell>
          <cell r="J112">
            <v>6.473296906429038E-2</v>
          </cell>
          <cell r="K112">
            <v>-0.16177224434690352</v>
          </cell>
        </row>
        <row r="113">
          <cell r="C113" t="str">
            <v>--</v>
          </cell>
          <cell r="D113" t="str">
            <v>--</v>
          </cell>
          <cell r="E113" t="str">
            <v>--</v>
          </cell>
          <cell r="H113" t="str">
            <v>--</v>
          </cell>
          <cell r="I113" t="str">
            <v>--</v>
          </cell>
          <cell r="J113" t="str">
            <v>--</v>
          </cell>
          <cell r="K113" t="str">
            <v>--</v>
          </cell>
        </row>
        <row r="114">
          <cell r="C114" t="str">
            <v>--</v>
          </cell>
          <cell r="D114" t="str">
            <v>--</v>
          </cell>
          <cell r="E114" t="str">
            <v>--</v>
          </cell>
          <cell r="H114" t="str">
            <v>--</v>
          </cell>
          <cell r="I114" t="str">
            <v>--</v>
          </cell>
          <cell r="J114" t="str">
            <v>--</v>
          </cell>
          <cell r="K114" t="str">
            <v>--</v>
          </cell>
        </row>
        <row r="118">
          <cell r="C118">
            <v>1985</v>
          </cell>
          <cell r="D118">
            <v>1986</v>
          </cell>
          <cell r="E118">
            <v>1987</v>
          </cell>
          <cell r="H118">
            <v>1990</v>
          </cell>
          <cell r="I118">
            <v>1991</v>
          </cell>
          <cell r="J118">
            <v>1992</v>
          </cell>
          <cell r="K118">
            <v>1993</v>
          </cell>
        </row>
        <row r="119">
          <cell r="C119" t="str">
            <v>-</v>
          </cell>
          <cell r="D119" t="str">
            <v xml:space="preserve">--  </v>
          </cell>
          <cell r="E119" t="str">
            <v xml:space="preserve">--  </v>
          </cell>
          <cell r="H119">
            <v>15.895894424022192</v>
          </cell>
          <cell r="I119">
            <v>9.2356812357630975</v>
          </cell>
          <cell r="J119">
            <v>10.869078564407159</v>
          </cell>
          <cell r="K119">
            <v>9.8092034551150054</v>
          </cell>
        </row>
        <row r="120">
          <cell r="C120" t="str">
            <v>-</v>
          </cell>
          <cell r="D120" t="e">
            <v>#VALUE!</v>
          </cell>
          <cell r="E120" t="e">
            <v>#VALUE!</v>
          </cell>
          <cell r="H120">
            <v>22.961903889371882</v>
          </cell>
          <cell r="I120">
            <v>39.520636397304365</v>
          </cell>
          <cell r="J120">
            <v>33.581503513578518</v>
          </cell>
          <cell r="K120">
            <v>37.209953047683079</v>
          </cell>
        </row>
        <row r="121">
          <cell r="C121" t="str">
            <v>-</v>
          </cell>
          <cell r="D121" t="e">
            <v>#DIV/0!</v>
          </cell>
          <cell r="E121" t="e">
            <v>#DIV/0!</v>
          </cell>
          <cell r="H121">
            <v>6.3890596648306284</v>
          </cell>
          <cell r="I121">
            <v>3.4276600138798701</v>
          </cell>
          <cell r="J121">
            <v>3.3676925752043121</v>
          </cell>
          <cell r="K121">
            <v>3.3474427715727941</v>
          </cell>
        </row>
        <row r="122">
          <cell r="C122" t="str">
            <v>-</v>
          </cell>
          <cell r="D122" t="e">
            <v>#DIV/0!</v>
          </cell>
          <cell r="E122" t="e">
            <v>#DIV/0!</v>
          </cell>
          <cell r="H122">
            <v>57.128907718484427</v>
          </cell>
          <cell r="I122">
            <v>106.48664060087034</v>
          </cell>
          <cell r="J122">
            <v>108.38281459757533</v>
          </cell>
          <cell r="K122">
            <v>109.03845858087813</v>
          </cell>
        </row>
        <row r="123">
          <cell r="C123" t="str">
            <v>-</v>
          </cell>
          <cell r="D123" t="e">
            <v>#DIV/0!</v>
          </cell>
          <cell r="E123" t="e">
            <v>#DIV/0!</v>
          </cell>
          <cell r="H123">
            <v>16.562974512994654</v>
          </cell>
          <cell r="I123">
            <v>10.762347635335455</v>
          </cell>
          <cell r="J123">
            <v>19.086719830967478</v>
          </cell>
          <cell r="K123">
            <v>30.214462044249274</v>
          </cell>
        </row>
        <row r="124">
          <cell r="C124" t="str">
            <v>-</v>
          </cell>
          <cell r="D124" t="e">
            <v>#DIV/0!</v>
          </cell>
          <cell r="E124" t="e">
            <v>#DIV/0!</v>
          </cell>
          <cell r="H124">
            <v>22.037104489512767</v>
          </cell>
          <cell r="I124">
            <v>33.91453355414896</v>
          </cell>
          <cell r="J124">
            <v>19.123243974472835</v>
          </cell>
          <cell r="K124">
            <v>12.080307750158026</v>
          </cell>
        </row>
        <row r="125">
          <cell r="C125" t="str">
            <v>-</v>
          </cell>
          <cell r="D125" t="e">
            <v>#VALUE!</v>
          </cell>
          <cell r="E125" t="e">
            <v>#VALUE!</v>
          </cell>
          <cell r="H125">
            <v>58.053707118343539</v>
          </cell>
          <cell r="I125">
            <v>112.09274344402576</v>
          </cell>
          <cell r="J125">
            <v>122.84107413668102</v>
          </cell>
          <cell r="K125">
            <v>134.16810387840317</v>
          </cell>
        </row>
      </sheetData>
      <sheetData sheetId="7" refreshError="1">
        <row r="3">
          <cell r="C3" t="str">
            <v>P-14</v>
          </cell>
          <cell r="D3" t="str">
            <v>P-13</v>
          </cell>
          <cell r="E3" t="str">
            <v>P-12</v>
          </cell>
          <cell r="H3" t="str">
            <v>P-9</v>
          </cell>
          <cell r="I3" t="str">
            <v>P-8</v>
          </cell>
          <cell r="J3" t="str">
            <v>P-7</v>
          </cell>
          <cell r="K3" t="str">
            <v>P-6</v>
          </cell>
        </row>
        <row r="4">
          <cell r="C4">
            <v>1985</v>
          </cell>
          <cell r="D4">
            <v>1986</v>
          </cell>
          <cell r="E4">
            <v>1987</v>
          </cell>
          <cell r="H4">
            <v>1990</v>
          </cell>
          <cell r="I4">
            <v>1991</v>
          </cell>
          <cell r="J4">
            <v>1992</v>
          </cell>
          <cell r="K4">
            <v>1993</v>
          </cell>
        </row>
        <row r="5">
          <cell r="C5">
            <v>0</v>
          </cell>
          <cell r="D5">
            <v>0</v>
          </cell>
          <cell r="E5">
            <v>0</v>
          </cell>
          <cell r="H5">
            <v>2257.2487999999994</v>
          </cell>
          <cell r="I5">
            <v>2594.857</v>
          </cell>
          <cell r="J5">
            <v>3388.9949999999994</v>
          </cell>
          <cell r="K5">
            <v>3627.723</v>
          </cell>
        </row>
        <row r="6">
          <cell r="C6">
            <v>0</v>
          </cell>
          <cell r="D6">
            <v>0</v>
          </cell>
          <cell r="E6">
            <v>0</v>
          </cell>
          <cell r="H6">
            <v>0</v>
          </cell>
          <cell r="I6">
            <v>0</v>
          </cell>
          <cell r="J6">
            <v>0</v>
          </cell>
          <cell r="K6">
            <v>0</v>
          </cell>
        </row>
        <row r="7">
          <cell r="C7">
            <v>0</v>
          </cell>
          <cell r="D7">
            <v>0</v>
          </cell>
          <cell r="E7">
            <v>0</v>
          </cell>
          <cell r="H7">
            <v>0</v>
          </cell>
          <cell r="I7">
            <v>0</v>
          </cell>
          <cell r="J7">
            <v>0</v>
          </cell>
          <cell r="K7">
            <v>0</v>
          </cell>
        </row>
        <row r="8">
          <cell r="C8">
            <v>0</v>
          </cell>
          <cell r="D8">
            <v>0</v>
          </cell>
          <cell r="E8">
            <v>0</v>
          </cell>
          <cell r="H8">
            <v>2257.2487999999994</v>
          </cell>
          <cell r="I8">
            <v>2594.857</v>
          </cell>
          <cell r="J8">
            <v>3388.9949999999994</v>
          </cell>
          <cell r="K8">
            <v>3627.723</v>
          </cell>
        </row>
        <row r="9">
          <cell r="C9">
            <v>0</v>
          </cell>
          <cell r="D9">
            <v>0</v>
          </cell>
          <cell r="E9">
            <v>0</v>
          </cell>
          <cell r="H9">
            <v>1582.7329999999997</v>
          </cell>
          <cell r="I9">
            <v>1842.261</v>
          </cell>
          <cell r="J9">
            <v>2420.9499999999998</v>
          </cell>
          <cell r="K9">
            <v>2600.8759999999997</v>
          </cell>
        </row>
        <row r="10">
          <cell r="C10">
            <v>0</v>
          </cell>
          <cell r="D10">
            <v>0</v>
          </cell>
          <cell r="E10">
            <v>0</v>
          </cell>
          <cell r="H10">
            <v>674.51579999999967</v>
          </cell>
          <cell r="I10">
            <v>752.596</v>
          </cell>
          <cell r="J10">
            <v>968.04499999999962</v>
          </cell>
          <cell r="K10">
            <v>1026.8470000000002</v>
          </cell>
        </row>
        <row r="12">
          <cell r="C12">
            <v>0</v>
          </cell>
          <cell r="D12">
            <v>0</v>
          </cell>
          <cell r="E12">
            <v>0</v>
          </cell>
          <cell r="H12">
            <v>370.904</v>
          </cell>
          <cell r="I12">
            <v>442.67800000000005</v>
          </cell>
          <cell r="J12">
            <v>529.14</v>
          </cell>
          <cell r="K12">
            <v>605.02800000000002</v>
          </cell>
        </row>
        <row r="13">
          <cell r="C13">
            <v>0</v>
          </cell>
          <cell r="D13">
            <v>0</v>
          </cell>
          <cell r="E13">
            <v>0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0</v>
          </cell>
          <cell r="O13">
            <v>0</v>
          </cell>
          <cell r="P13">
            <v>0</v>
          </cell>
          <cell r="Q13">
            <v>0</v>
          </cell>
        </row>
        <row r="14">
          <cell r="C14">
            <v>0</v>
          </cell>
          <cell r="D14">
            <v>0</v>
          </cell>
          <cell r="E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</row>
        <row r="15">
          <cell r="C15">
            <v>0</v>
          </cell>
          <cell r="D15">
            <v>0</v>
          </cell>
          <cell r="E15">
            <v>0</v>
          </cell>
          <cell r="H15">
            <v>1953.6369999999997</v>
          </cell>
          <cell r="I15">
            <v>2284.9389999999999</v>
          </cell>
          <cell r="J15">
            <v>2950.0899999999997</v>
          </cell>
          <cell r="K15">
            <v>3205.9039999999995</v>
          </cell>
        </row>
        <row r="17">
          <cell r="C17">
            <v>0</v>
          </cell>
          <cell r="D17">
            <v>0</v>
          </cell>
          <cell r="E17">
            <v>0</v>
          </cell>
          <cell r="H17">
            <v>303.61179999999968</v>
          </cell>
          <cell r="I17">
            <v>309.91800000000012</v>
          </cell>
          <cell r="J17">
            <v>438.90499999999975</v>
          </cell>
          <cell r="K17">
            <v>421.81900000000041</v>
          </cell>
        </row>
        <row r="18">
          <cell r="C18">
            <v>0</v>
          </cell>
          <cell r="D18">
            <v>0</v>
          </cell>
          <cell r="E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</row>
        <row r="19">
          <cell r="C19">
            <v>0</v>
          </cell>
          <cell r="D19">
            <v>0</v>
          </cell>
          <cell r="E19">
            <v>0</v>
          </cell>
          <cell r="H19">
            <v>303.61179999999968</v>
          </cell>
          <cell r="I19">
            <v>309.91800000000012</v>
          </cell>
          <cell r="J19">
            <v>438.90499999999975</v>
          </cell>
          <cell r="K19">
            <v>421.81900000000041</v>
          </cell>
        </row>
        <row r="21">
          <cell r="C21">
            <v>0</v>
          </cell>
          <cell r="D21">
            <v>0</v>
          </cell>
          <cell r="E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</row>
        <row r="22">
          <cell r="C22">
            <v>0</v>
          </cell>
          <cell r="D22">
            <v>0</v>
          </cell>
          <cell r="E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</row>
        <row r="23">
          <cell r="C23">
            <v>0</v>
          </cell>
          <cell r="D23">
            <v>0</v>
          </cell>
          <cell r="E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</row>
        <row r="24">
          <cell r="C24">
            <v>0</v>
          </cell>
          <cell r="D24">
            <v>0</v>
          </cell>
          <cell r="E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</row>
        <row r="26">
          <cell r="C26">
            <v>0</v>
          </cell>
          <cell r="D26">
            <v>0</v>
          </cell>
          <cell r="E26">
            <v>0</v>
          </cell>
          <cell r="H26">
            <v>303.61179999999968</v>
          </cell>
          <cell r="I26">
            <v>309.91800000000012</v>
          </cell>
          <cell r="J26">
            <v>438.90499999999975</v>
          </cell>
          <cell r="K26">
            <v>421.81900000000041</v>
          </cell>
        </row>
        <row r="28">
          <cell r="C28">
            <v>0</v>
          </cell>
          <cell r="D28">
            <v>0</v>
          </cell>
          <cell r="E28">
            <v>0</v>
          </cell>
          <cell r="H28">
            <v>0</v>
          </cell>
          <cell r="I28">
            <v>0</v>
          </cell>
          <cell r="J28">
            <v>0</v>
          </cell>
          <cell r="K28">
            <v>0</v>
          </cell>
        </row>
        <row r="29">
          <cell r="C29">
            <v>0</v>
          </cell>
          <cell r="D29">
            <v>0</v>
          </cell>
          <cell r="E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</row>
        <row r="30">
          <cell r="C30">
            <v>0</v>
          </cell>
          <cell r="D30">
            <v>0</v>
          </cell>
          <cell r="E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</row>
        <row r="32">
          <cell r="C32">
            <v>0</v>
          </cell>
          <cell r="D32">
            <v>0</v>
          </cell>
          <cell r="E32">
            <v>0</v>
          </cell>
          <cell r="H32">
            <v>303.61179999999968</v>
          </cell>
          <cell r="I32">
            <v>309.91800000000012</v>
          </cell>
          <cell r="J32">
            <v>438.90499999999975</v>
          </cell>
          <cell r="K32">
            <v>421.81900000000041</v>
          </cell>
        </row>
        <row r="34">
          <cell r="C34">
            <v>0</v>
          </cell>
          <cell r="D34">
            <v>0</v>
          </cell>
          <cell r="E34">
            <v>0</v>
          </cell>
          <cell r="H34">
            <v>53.8</v>
          </cell>
          <cell r="I34">
            <v>67</v>
          </cell>
          <cell r="J34">
            <v>130</v>
          </cell>
          <cell r="K34">
            <v>125</v>
          </cell>
        </row>
        <row r="35">
          <cell r="C35">
            <v>0</v>
          </cell>
          <cell r="D35">
            <v>0</v>
          </cell>
          <cell r="E35">
            <v>0</v>
          </cell>
          <cell r="H35">
            <v>-5.6629800000000001</v>
          </cell>
          <cell r="I35">
            <v>-9.8081200000000024</v>
          </cell>
          <cell r="J35">
            <v>-18.395734000000001</v>
          </cell>
          <cell r="K35">
            <v>-17.788120000000003</v>
          </cell>
        </row>
        <row r="36">
          <cell r="C36">
            <v>0</v>
          </cell>
          <cell r="D36">
            <v>0</v>
          </cell>
          <cell r="E36">
            <v>0</v>
          </cell>
          <cell r="H36">
            <v>37.960920000000002</v>
          </cell>
          <cell r="I36">
            <v>48.751260000000002</v>
          </cell>
          <cell r="J36">
            <v>64.277584000000004</v>
          </cell>
          <cell r="K36">
            <v>70.674883999999992</v>
          </cell>
        </row>
        <row r="37">
          <cell r="C37">
            <v>0</v>
          </cell>
          <cell r="D37">
            <v>0</v>
          </cell>
          <cell r="E37">
            <v>0</v>
          </cell>
          <cell r="H37">
            <v>0</v>
          </cell>
          <cell r="I37">
            <v>0</v>
          </cell>
          <cell r="J37">
            <v>0</v>
          </cell>
          <cell r="K37">
            <v>0</v>
          </cell>
        </row>
        <row r="38">
          <cell r="C38">
            <v>0</v>
          </cell>
          <cell r="D38">
            <v>0</v>
          </cell>
          <cell r="E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</row>
        <row r="39">
          <cell r="C39">
            <v>0</v>
          </cell>
          <cell r="D39">
            <v>0</v>
          </cell>
          <cell r="E39">
            <v>0</v>
          </cell>
          <cell r="H39">
            <v>86.097939999999994</v>
          </cell>
          <cell r="I39">
            <v>105.94314</v>
          </cell>
          <cell r="J39">
            <v>175.88184999999999</v>
          </cell>
          <cell r="K39">
            <v>177.88676399999997</v>
          </cell>
        </row>
        <row r="41">
          <cell r="C41">
            <v>0</v>
          </cell>
          <cell r="D41">
            <v>0</v>
          </cell>
          <cell r="E41">
            <v>0</v>
          </cell>
          <cell r="H41">
            <v>217.51385999999968</v>
          </cell>
          <cell r="I41">
            <v>203.97486000000012</v>
          </cell>
          <cell r="J41">
            <v>263.02314999999976</v>
          </cell>
          <cell r="K41">
            <v>243.93223600000044</v>
          </cell>
        </row>
        <row r="43">
          <cell r="C43">
            <v>0</v>
          </cell>
          <cell r="D43">
            <v>0</v>
          </cell>
          <cell r="E43">
            <v>0</v>
          </cell>
          <cell r="H43">
            <v>190.00079999999969</v>
          </cell>
          <cell r="I43">
            <v>158.25900000000013</v>
          </cell>
          <cell r="J43">
            <v>220.32999999999976</v>
          </cell>
          <cell r="K43">
            <v>194.72100000000046</v>
          </cell>
        </row>
        <row r="44">
          <cell r="C44">
            <v>0</v>
          </cell>
          <cell r="D44">
            <v>0</v>
          </cell>
          <cell r="E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</row>
        <row r="45">
          <cell r="C45">
            <v>0</v>
          </cell>
          <cell r="D45">
            <v>0</v>
          </cell>
          <cell r="E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</row>
        <row r="46">
          <cell r="C46">
            <v>0</v>
          </cell>
          <cell r="D46">
            <v>0</v>
          </cell>
          <cell r="E46">
            <v>0</v>
          </cell>
          <cell r="H46">
            <v>190.00079999999969</v>
          </cell>
          <cell r="I46">
            <v>158.25900000000013</v>
          </cell>
          <cell r="J46">
            <v>220.32999999999976</v>
          </cell>
          <cell r="K46">
            <v>194.72100000000046</v>
          </cell>
        </row>
        <row r="48">
          <cell r="C48">
            <v>0</v>
          </cell>
          <cell r="D48">
            <v>0</v>
          </cell>
          <cell r="E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</row>
        <row r="49">
          <cell r="C49">
            <v>0</v>
          </cell>
          <cell r="D49">
            <v>0</v>
          </cell>
          <cell r="E49">
            <v>0</v>
          </cell>
          <cell r="H49">
            <v>0</v>
          </cell>
          <cell r="I49">
            <v>0</v>
          </cell>
          <cell r="J49">
            <v>0</v>
          </cell>
          <cell r="K49">
            <v>0</v>
          </cell>
        </row>
        <row r="50">
          <cell r="C50">
            <v>0</v>
          </cell>
          <cell r="D50">
            <v>0</v>
          </cell>
          <cell r="E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</row>
        <row r="51">
          <cell r="C51">
            <v>0</v>
          </cell>
          <cell r="D51">
            <v>0</v>
          </cell>
          <cell r="E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</row>
        <row r="52">
          <cell r="C52">
            <v>0</v>
          </cell>
          <cell r="D52">
            <v>0</v>
          </cell>
          <cell r="E52">
            <v>0</v>
          </cell>
          <cell r="H52">
            <v>0</v>
          </cell>
          <cell r="I52">
            <v>0</v>
          </cell>
          <cell r="J52">
            <v>0</v>
          </cell>
          <cell r="K52">
            <v>0</v>
          </cell>
        </row>
        <row r="53">
          <cell r="C53">
            <v>0</v>
          </cell>
          <cell r="D53">
            <v>0</v>
          </cell>
          <cell r="E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</row>
        <row r="54">
          <cell r="D54">
            <v>0</v>
          </cell>
          <cell r="E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</row>
        <row r="55">
          <cell r="C55">
            <v>0</v>
          </cell>
          <cell r="D55">
            <v>0</v>
          </cell>
          <cell r="E55">
            <v>0</v>
          </cell>
          <cell r="H55">
            <v>0</v>
          </cell>
          <cell r="I55">
            <v>0</v>
          </cell>
          <cell r="J55">
            <v>0</v>
          </cell>
          <cell r="K55">
            <v>0</v>
          </cell>
        </row>
        <row r="57">
          <cell r="C57">
            <v>0</v>
          </cell>
          <cell r="D57">
            <v>0</v>
          </cell>
          <cell r="E57">
            <v>0</v>
          </cell>
          <cell r="H57">
            <v>190.00079999999969</v>
          </cell>
          <cell r="I57">
            <v>158.25900000000013</v>
          </cell>
          <cell r="J57">
            <v>220.32999999999976</v>
          </cell>
          <cell r="K57">
            <v>194.72100000000046</v>
          </cell>
        </row>
        <row r="58">
          <cell r="C58">
            <v>0</v>
          </cell>
          <cell r="D58">
            <v>0</v>
          </cell>
          <cell r="E58">
            <v>0</v>
          </cell>
          <cell r="H58">
            <v>10.487</v>
          </cell>
          <cell r="I58">
            <v>21.322000000000003</v>
          </cell>
          <cell r="J58">
            <v>35.512999999999998</v>
          </cell>
          <cell r="K58">
            <v>34.340000000000003</v>
          </cell>
        </row>
        <row r="59">
          <cell r="C59">
            <v>0</v>
          </cell>
          <cell r="D59">
            <v>0</v>
          </cell>
          <cell r="E59">
            <v>0</v>
          </cell>
          <cell r="H59">
            <v>0</v>
          </cell>
          <cell r="I59">
            <v>0</v>
          </cell>
          <cell r="J59">
            <v>0</v>
          </cell>
          <cell r="K59">
            <v>0</v>
          </cell>
        </row>
        <row r="60">
          <cell r="C60">
            <v>0</v>
          </cell>
          <cell r="D60">
            <v>0</v>
          </cell>
          <cell r="E60">
            <v>0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</row>
        <row r="61">
          <cell r="C61">
            <v>0</v>
          </cell>
          <cell r="D61">
            <v>0</v>
          </cell>
          <cell r="E61">
            <v>0</v>
          </cell>
          <cell r="H61">
            <v>0</v>
          </cell>
          <cell r="I61">
            <v>0</v>
          </cell>
          <cell r="J61">
            <v>0</v>
          </cell>
          <cell r="K61">
            <v>0</v>
          </cell>
        </row>
        <row r="63">
          <cell r="C63">
            <v>0</v>
          </cell>
          <cell r="D63">
            <v>0</v>
          </cell>
          <cell r="E63">
            <v>0</v>
          </cell>
          <cell r="H63">
            <v>70.298000000000002</v>
          </cell>
          <cell r="I63">
            <v>105.98099999999999</v>
          </cell>
          <cell r="J63">
            <v>124.08799999999999</v>
          </cell>
          <cell r="K63">
            <v>136.43799999999999</v>
          </cell>
        </row>
        <row r="64">
          <cell r="C64">
            <v>0</v>
          </cell>
          <cell r="D64">
            <v>0</v>
          </cell>
          <cell r="E64">
            <v>0</v>
          </cell>
          <cell r="H64">
            <v>-5.6629800000000001</v>
          </cell>
          <cell r="I64">
            <v>-9.8081200000000024</v>
          </cell>
          <cell r="J64">
            <v>-18.395734000000001</v>
          </cell>
          <cell r="K64">
            <v>-17.788120000000003</v>
          </cell>
        </row>
        <row r="65">
          <cell r="C65">
            <v>0</v>
          </cell>
          <cell r="D65">
            <v>0</v>
          </cell>
          <cell r="E65">
            <v>0</v>
          </cell>
          <cell r="H65">
            <v>0</v>
          </cell>
          <cell r="I65">
            <v>0</v>
          </cell>
          <cell r="J65">
            <v>0</v>
          </cell>
          <cell r="K65">
            <v>0</v>
          </cell>
        </row>
        <row r="66">
          <cell r="C66">
            <v>0</v>
          </cell>
          <cell r="D66">
            <v>0</v>
          </cell>
          <cell r="E66">
            <v>0</v>
          </cell>
          <cell r="H66">
            <v>37.960920000000002</v>
          </cell>
          <cell r="I66">
            <v>48.751260000000002</v>
          </cell>
          <cell r="J66">
            <v>64.277584000000004</v>
          </cell>
          <cell r="K66">
            <v>70.674883999999992</v>
          </cell>
        </row>
        <row r="67">
          <cell r="C67">
            <v>0</v>
          </cell>
          <cell r="D67">
            <v>0</v>
          </cell>
          <cell r="E67">
            <v>0</v>
          </cell>
          <cell r="H67">
            <v>38.000059999999998</v>
          </cell>
          <cell r="I67">
            <v>67.037859999999995</v>
          </cell>
          <cell r="J67">
            <v>78.206149999999994</v>
          </cell>
          <cell r="K67">
            <v>83.551236000000003</v>
          </cell>
        </row>
        <row r="69">
          <cell r="C69">
            <v>0</v>
          </cell>
          <cell r="D69">
            <v>0</v>
          </cell>
          <cell r="E69">
            <v>0</v>
          </cell>
          <cell r="H69">
            <v>217.51385999999968</v>
          </cell>
          <cell r="I69">
            <v>203.97486000000012</v>
          </cell>
          <cell r="J69">
            <v>263.02314999999976</v>
          </cell>
          <cell r="K69">
            <v>243.93223600000047</v>
          </cell>
        </row>
        <row r="71">
          <cell r="C71" t="str">
            <v>P-14</v>
          </cell>
          <cell r="D71" t="str">
            <v>P-13</v>
          </cell>
          <cell r="E71" t="str">
            <v>P-12</v>
          </cell>
          <cell r="H71" t="str">
            <v>P-9</v>
          </cell>
          <cell r="I71" t="str">
            <v>P-8</v>
          </cell>
          <cell r="J71" t="str">
            <v>P-7</v>
          </cell>
          <cell r="K71" t="str">
            <v>P-6</v>
          </cell>
        </row>
        <row r="72">
          <cell r="C72">
            <v>1985</v>
          </cell>
          <cell r="D72">
            <v>1986</v>
          </cell>
          <cell r="E72">
            <v>1987</v>
          </cell>
          <cell r="H72">
            <v>1990</v>
          </cell>
          <cell r="I72">
            <v>1991</v>
          </cell>
          <cell r="J72">
            <v>1992</v>
          </cell>
          <cell r="K72">
            <v>1993</v>
          </cell>
        </row>
        <row r="73">
          <cell r="C73">
            <v>0</v>
          </cell>
          <cell r="D73">
            <v>0</v>
          </cell>
          <cell r="E73">
            <v>0</v>
          </cell>
          <cell r="H73">
            <v>2257.2487999999994</v>
          </cell>
          <cell r="I73">
            <v>2594.857</v>
          </cell>
          <cell r="J73">
            <v>3388.9949999999994</v>
          </cell>
          <cell r="K73">
            <v>3627.723</v>
          </cell>
        </row>
        <row r="74">
          <cell r="C74">
            <v>0</v>
          </cell>
          <cell r="D74">
            <v>0</v>
          </cell>
          <cell r="E74">
            <v>0</v>
          </cell>
          <cell r="H74">
            <v>0</v>
          </cell>
          <cell r="I74">
            <v>0</v>
          </cell>
          <cell r="J74">
            <v>0</v>
          </cell>
          <cell r="K74">
            <v>0</v>
          </cell>
        </row>
        <row r="75">
          <cell r="C75">
            <v>0</v>
          </cell>
          <cell r="D75">
            <v>0</v>
          </cell>
          <cell r="E75">
            <v>0</v>
          </cell>
          <cell r="H75">
            <v>0</v>
          </cell>
          <cell r="I75">
            <v>0</v>
          </cell>
          <cell r="J75">
            <v>0</v>
          </cell>
          <cell r="K75">
            <v>0</v>
          </cell>
        </row>
        <row r="76">
          <cell r="C76">
            <v>0</v>
          </cell>
          <cell r="D76">
            <v>0</v>
          </cell>
          <cell r="E76">
            <v>0</v>
          </cell>
          <cell r="H76">
            <v>2257.2487999999994</v>
          </cell>
          <cell r="I76">
            <v>2594.857</v>
          </cell>
          <cell r="J76">
            <v>3388.9949999999994</v>
          </cell>
          <cell r="K76">
            <v>3627.723</v>
          </cell>
        </row>
        <row r="77">
          <cell r="C77">
            <v>0</v>
          </cell>
          <cell r="D77">
            <v>0</v>
          </cell>
          <cell r="E77">
            <v>0</v>
          </cell>
          <cell r="H77">
            <v>1582.7329999999997</v>
          </cell>
          <cell r="I77">
            <v>1842.261</v>
          </cell>
          <cell r="J77">
            <v>2420.9499999999998</v>
          </cell>
          <cell r="K77">
            <v>2600.8759999999997</v>
          </cell>
        </row>
        <row r="78">
          <cell r="C78">
            <v>0</v>
          </cell>
          <cell r="D78">
            <v>0</v>
          </cell>
          <cell r="E78">
            <v>0</v>
          </cell>
          <cell r="H78">
            <v>674.51579999999967</v>
          </cell>
          <cell r="I78">
            <v>752.596</v>
          </cell>
          <cell r="J78">
            <v>968.04499999999962</v>
          </cell>
          <cell r="K78">
            <v>1026.8470000000002</v>
          </cell>
        </row>
        <row r="79">
          <cell r="C79">
            <v>0</v>
          </cell>
          <cell r="D79">
            <v>0</v>
          </cell>
          <cell r="E79">
            <v>0</v>
          </cell>
          <cell r="H79">
            <v>370.904</v>
          </cell>
          <cell r="I79">
            <v>442.67800000000005</v>
          </cell>
          <cell r="J79">
            <v>529.14</v>
          </cell>
          <cell r="K79">
            <v>605.02800000000002</v>
          </cell>
        </row>
        <row r="80">
          <cell r="C80">
            <v>0</v>
          </cell>
          <cell r="D80">
            <v>0</v>
          </cell>
          <cell r="E80">
            <v>0</v>
          </cell>
          <cell r="H80">
            <v>0</v>
          </cell>
          <cell r="I80">
            <v>0</v>
          </cell>
          <cell r="J80">
            <v>0</v>
          </cell>
          <cell r="K80">
            <v>0</v>
          </cell>
        </row>
        <row r="81">
          <cell r="C81">
            <v>0</v>
          </cell>
          <cell r="D81">
            <v>0</v>
          </cell>
          <cell r="E81">
            <v>0</v>
          </cell>
          <cell r="H81">
            <v>0</v>
          </cell>
          <cell r="I81">
            <v>0</v>
          </cell>
          <cell r="J81">
            <v>0</v>
          </cell>
          <cell r="K81">
            <v>0</v>
          </cell>
        </row>
        <row r="82">
          <cell r="C82">
            <v>0</v>
          </cell>
          <cell r="D82">
            <v>0</v>
          </cell>
          <cell r="E82">
            <v>0</v>
          </cell>
          <cell r="H82">
            <v>1953.6369999999997</v>
          </cell>
          <cell r="I82">
            <v>2284.9389999999999</v>
          </cell>
          <cell r="J82">
            <v>2950.0899999999997</v>
          </cell>
          <cell r="K82">
            <v>3205.9039999999995</v>
          </cell>
        </row>
        <row r="84">
          <cell r="C84">
            <v>0</v>
          </cell>
          <cell r="D84">
            <v>0</v>
          </cell>
          <cell r="E84">
            <v>0</v>
          </cell>
          <cell r="H84">
            <v>303.61179999999968</v>
          </cell>
          <cell r="I84">
            <v>309.91800000000012</v>
          </cell>
          <cell r="J84">
            <v>438.90499999999975</v>
          </cell>
          <cell r="K84">
            <v>421.81900000000041</v>
          </cell>
        </row>
        <row r="85">
          <cell r="C85">
            <v>0</v>
          </cell>
          <cell r="D85">
            <v>0</v>
          </cell>
          <cell r="E85">
            <v>0</v>
          </cell>
          <cell r="H85">
            <v>0</v>
          </cell>
          <cell r="I85">
            <v>0</v>
          </cell>
          <cell r="J85">
            <v>0</v>
          </cell>
          <cell r="K85">
            <v>0</v>
          </cell>
        </row>
        <row r="86">
          <cell r="C86">
            <v>0</v>
          </cell>
          <cell r="D86">
            <v>0</v>
          </cell>
          <cell r="E86">
            <v>0</v>
          </cell>
          <cell r="H86">
            <v>70.298000000000002</v>
          </cell>
          <cell r="I86">
            <v>105.98099999999999</v>
          </cell>
          <cell r="J86">
            <v>124.08799999999999</v>
          </cell>
          <cell r="K86">
            <v>136.43799999999999</v>
          </cell>
        </row>
        <row r="87">
          <cell r="C87">
            <v>0</v>
          </cell>
          <cell r="D87">
            <v>0</v>
          </cell>
          <cell r="E87">
            <v>0</v>
          </cell>
          <cell r="H87">
            <v>0</v>
          </cell>
          <cell r="I87">
            <v>0</v>
          </cell>
          <cell r="J87">
            <v>0</v>
          </cell>
          <cell r="K87">
            <v>0</v>
          </cell>
        </row>
        <row r="88">
          <cell r="C88">
            <v>0</v>
          </cell>
          <cell r="D88">
            <v>0</v>
          </cell>
          <cell r="E88">
            <v>0</v>
          </cell>
          <cell r="H88">
            <v>10.487</v>
          </cell>
          <cell r="I88">
            <v>21.322000000000003</v>
          </cell>
          <cell r="J88">
            <v>35.512999999999998</v>
          </cell>
          <cell r="K88">
            <v>34.340000000000003</v>
          </cell>
        </row>
        <row r="89">
          <cell r="C89">
            <v>0</v>
          </cell>
          <cell r="D89">
            <v>0</v>
          </cell>
          <cell r="E89">
            <v>0</v>
          </cell>
          <cell r="H89">
            <v>0</v>
          </cell>
          <cell r="I89">
            <v>0</v>
          </cell>
          <cell r="J89">
            <v>0</v>
          </cell>
          <cell r="K89">
            <v>0</v>
          </cell>
        </row>
        <row r="90">
          <cell r="C90">
            <v>0</v>
          </cell>
          <cell r="D90">
            <v>0</v>
          </cell>
          <cell r="E90">
            <v>0</v>
          </cell>
          <cell r="H90">
            <v>243.80079999999967</v>
          </cell>
          <cell r="I90">
            <v>225.25900000000013</v>
          </cell>
          <cell r="J90">
            <v>350.32999999999976</v>
          </cell>
          <cell r="K90">
            <v>319.72100000000046</v>
          </cell>
        </row>
        <row r="91">
          <cell r="C91">
            <v>0</v>
          </cell>
          <cell r="D91">
            <v>0</v>
          </cell>
          <cell r="E91">
            <v>0</v>
          </cell>
          <cell r="H91">
            <v>53.8</v>
          </cell>
          <cell r="I91">
            <v>67</v>
          </cell>
          <cell r="J91">
            <v>130</v>
          </cell>
          <cell r="K91">
            <v>125</v>
          </cell>
        </row>
        <row r="92">
          <cell r="C92">
            <v>0</v>
          </cell>
          <cell r="D92">
            <v>0</v>
          </cell>
          <cell r="E92">
            <v>0</v>
          </cell>
          <cell r="H92">
            <v>0</v>
          </cell>
          <cell r="I92">
            <v>0</v>
          </cell>
          <cell r="J92">
            <v>0</v>
          </cell>
          <cell r="K92">
            <v>0</v>
          </cell>
        </row>
        <row r="93">
          <cell r="C93">
            <v>0</v>
          </cell>
          <cell r="D93">
            <v>0</v>
          </cell>
          <cell r="E93">
            <v>0</v>
          </cell>
          <cell r="H93">
            <v>0</v>
          </cell>
          <cell r="I93">
            <v>0</v>
          </cell>
          <cell r="J93">
            <v>0</v>
          </cell>
          <cell r="K93">
            <v>0</v>
          </cell>
        </row>
        <row r="94">
          <cell r="C94">
            <v>0</v>
          </cell>
          <cell r="D94">
            <v>0</v>
          </cell>
          <cell r="E94">
            <v>0</v>
          </cell>
          <cell r="H94">
            <v>190.00079999999969</v>
          </cell>
          <cell r="I94">
            <v>158.25900000000013</v>
          </cell>
          <cell r="J94">
            <v>220.32999999999976</v>
          </cell>
          <cell r="K94">
            <v>194.72100000000046</v>
          </cell>
        </row>
        <row r="96">
          <cell r="C96">
            <v>0</v>
          </cell>
          <cell r="D96">
            <v>0</v>
          </cell>
          <cell r="E96">
            <v>0</v>
          </cell>
          <cell r="H96">
            <v>4.7712254730537058</v>
          </cell>
          <cell r="I96">
            <v>3.9741378569985408</v>
          </cell>
          <cell r="J96">
            <v>5.5328404326609339</v>
          </cell>
          <cell r="K96">
            <v>4.8897572817508896</v>
          </cell>
        </row>
        <row r="97">
          <cell r="C97">
            <v>0</v>
          </cell>
          <cell r="D97">
            <v>0</v>
          </cell>
          <cell r="E97">
            <v>0</v>
          </cell>
          <cell r="H97">
            <v>0.28357903085453229</v>
          </cell>
          <cell r="I97">
            <v>0.34184248736762612</v>
          </cell>
          <cell r="J97">
            <v>0.40072874540048548</v>
          </cell>
          <cell r="K97">
            <v>0.42171349322813767</v>
          </cell>
        </row>
        <row r="98">
          <cell r="C98">
            <v>0</v>
          </cell>
          <cell r="D98">
            <v>0</v>
          </cell>
          <cell r="E98">
            <v>0</v>
          </cell>
          <cell r="H98">
            <v>0.22067195841851245</v>
          </cell>
          <cell r="I98">
            <v>0.2974353965879275</v>
          </cell>
          <cell r="J98">
            <v>0.37107869722832781</v>
          </cell>
          <cell r="K98">
            <v>0.39096587337084465</v>
          </cell>
        </row>
        <row r="100">
          <cell r="C100">
            <v>0</v>
          </cell>
          <cell r="D100">
            <v>0</v>
          </cell>
          <cell r="E100">
            <v>0</v>
          </cell>
          <cell r="H100">
            <v>29.047999999999998</v>
          </cell>
          <cell r="I100">
            <v>67.040000000000006</v>
          </cell>
          <cell r="J100">
            <v>75.622</v>
          </cell>
          <cell r="K100">
            <v>77.772999999999996</v>
          </cell>
        </row>
        <row r="101">
          <cell r="C101">
            <v>0</v>
          </cell>
          <cell r="D101">
            <v>0</v>
          </cell>
          <cell r="E101">
            <v>0</v>
          </cell>
          <cell r="H101">
            <v>303.61179999999968</v>
          </cell>
          <cell r="I101">
            <v>309.91800000000012</v>
          </cell>
          <cell r="J101">
            <v>438.90499999999975</v>
          </cell>
          <cell r="K101">
            <v>421.81900000000041</v>
          </cell>
        </row>
        <row r="102">
          <cell r="C102">
            <v>0</v>
          </cell>
          <cell r="D102">
            <v>0</v>
          </cell>
          <cell r="E102">
            <v>0</v>
          </cell>
          <cell r="H102">
            <v>332.65979999999968</v>
          </cell>
          <cell r="I102">
            <v>376.95800000000014</v>
          </cell>
          <cell r="J102">
            <v>514.5269999999997</v>
          </cell>
          <cell r="K102">
            <v>499.59200000000044</v>
          </cell>
        </row>
        <row r="103">
          <cell r="C103">
            <v>0</v>
          </cell>
          <cell r="D103">
            <v>0</v>
          </cell>
          <cell r="E103">
            <v>0</v>
          </cell>
          <cell r="H103">
            <v>1553.6849999999997</v>
          </cell>
          <cell r="I103">
            <v>1775.221</v>
          </cell>
          <cell r="J103">
            <v>2345.328</v>
          </cell>
          <cell r="K103">
            <v>2523.1029999999996</v>
          </cell>
        </row>
        <row r="104">
          <cell r="C104">
            <v>0</v>
          </cell>
          <cell r="D104">
            <v>0</v>
          </cell>
          <cell r="E104">
            <v>0</v>
          </cell>
          <cell r="H104">
            <v>29.047999999999998</v>
          </cell>
          <cell r="I104">
            <v>67.040000000000006</v>
          </cell>
          <cell r="J104">
            <v>75.622</v>
          </cell>
          <cell r="K104">
            <v>77.772999999999996</v>
          </cell>
        </row>
        <row r="105">
          <cell r="C105">
            <v>0</v>
          </cell>
          <cell r="D105">
            <v>0</v>
          </cell>
          <cell r="E105">
            <v>0</v>
          </cell>
          <cell r="H105">
            <v>0</v>
          </cell>
          <cell r="I105">
            <v>0</v>
          </cell>
          <cell r="J105">
            <v>0</v>
          </cell>
          <cell r="K105">
            <v>0</v>
          </cell>
        </row>
        <row r="106">
          <cell r="C106">
            <v>0</v>
          </cell>
          <cell r="D106">
            <v>0</v>
          </cell>
          <cell r="E106">
            <v>0</v>
          </cell>
          <cell r="H106">
            <v>332.65979999999968</v>
          </cell>
          <cell r="I106">
            <v>376.95800000000014</v>
          </cell>
          <cell r="J106">
            <v>514.5269999999997</v>
          </cell>
          <cell r="K106">
            <v>499.59200000000044</v>
          </cell>
        </row>
        <row r="108">
          <cell r="C108" t="str">
            <v xml:space="preserve">--  </v>
          </cell>
          <cell r="D108" t="str">
            <v xml:space="preserve">--  </v>
          </cell>
          <cell r="E108" t="str">
            <v xml:space="preserve">--  </v>
          </cell>
          <cell r="H108">
            <v>0.2988220881986956</v>
          </cell>
          <cell r="I108">
            <v>0.29003370898666092</v>
          </cell>
          <cell r="J108">
            <v>0.2856436790257878</v>
          </cell>
          <cell r="K108">
            <v>0.28305551443701743</v>
          </cell>
        </row>
        <row r="109">
          <cell r="C109" t="str">
            <v xml:space="preserve">--  </v>
          </cell>
          <cell r="D109" t="str">
            <v xml:space="preserve">--  </v>
          </cell>
          <cell r="E109" t="str">
            <v xml:space="preserve">--  </v>
          </cell>
          <cell r="H109">
            <v>0.14737400679978199</v>
          </cell>
          <cell r="I109">
            <v>0.14527120376961047</v>
          </cell>
          <cell r="J109">
            <v>0.15182288554571483</v>
          </cell>
          <cell r="K109">
            <v>0.13771503502334673</v>
          </cell>
        </row>
        <row r="110">
          <cell r="C110" t="str">
            <v xml:space="preserve">--  </v>
          </cell>
          <cell r="D110" t="str">
            <v xml:space="preserve">--  </v>
          </cell>
          <cell r="E110" t="str">
            <v xml:space="preserve">--  </v>
          </cell>
          <cell r="H110">
            <v>0.13450524372856007</v>
          </cell>
          <cell r="I110">
            <v>0.11943548334262741</v>
          </cell>
          <cell r="J110">
            <v>0.12950889570506885</v>
          </cell>
          <cell r="K110">
            <v>0.11627651835600469</v>
          </cell>
        </row>
        <row r="111">
          <cell r="C111" t="str">
            <v xml:space="preserve">--  </v>
          </cell>
          <cell r="D111" t="str">
            <v xml:space="preserve">--  </v>
          </cell>
          <cell r="E111" t="str">
            <v xml:space="preserve">--  </v>
          </cell>
          <cell r="H111">
            <v>0.13450524372856007</v>
          </cell>
          <cell r="I111">
            <v>0.11943548334262741</v>
          </cell>
          <cell r="J111">
            <v>0.12950889570506885</v>
          </cell>
          <cell r="K111">
            <v>0.11627651835600469</v>
          </cell>
        </row>
        <row r="112">
          <cell r="C112" t="str">
            <v xml:space="preserve">--  </v>
          </cell>
          <cell r="D112" t="str">
            <v xml:space="preserve">--  </v>
          </cell>
          <cell r="E112" t="str">
            <v xml:space="preserve">--  </v>
          </cell>
          <cell r="H112">
            <v>9.6362377067162358E-2</v>
          </cell>
          <cell r="I112">
            <v>7.860736063682898E-2</v>
          </cell>
          <cell r="J112">
            <v>7.761095841097429E-2</v>
          </cell>
          <cell r="K112">
            <v>6.7241141619688291E-2</v>
          </cell>
        </row>
        <row r="113">
          <cell r="C113" t="str">
            <v xml:space="preserve">--  </v>
          </cell>
          <cell r="D113" t="str">
            <v xml:space="preserve">--  </v>
          </cell>
          <cell r="E113" t="str">
            <v xml:space="preserve">--  </v>
          </cell>
          <cell r="H113">
            <v>8.4173618787614257E-2</v>
          </cell>
          <cell r="I113">
            <v>6.098948805271355E-2</v>
          </cell>
          <cell r="J113">
            <v>6.5013374171398838E-2</v>
          </cell>
          <cell r="K113">
            <v>5.3675818137162198E-2</v>
          </cell>
        </row>
        <row r="114">
          <cell r="C114" t="str">
            <v xml:space="preserve">--  </v>
          </cell>
          <cell r="D114" t="str">
            <v xml:space="preserve">--  </v>
          </cell>
          <cell r="E114" t="str">
            <v xml:space="preserve">--  </v>
          </cell>
          <cell r="H114">
            <v>0.16431684447013556</v>
          </cell>
          <cell r="I114">
            <v>0.1705982256440336</v>
          </cell>
          <cell r="J114">
            <v>0.15613478332071901</v>
          </cell>
          <cell r="K114">
            <v>0.16677899608101282</v>
          </cell>
        </row>
        <row r="115">
          <cell r="C115" t="str">
            <v xml:space="preserve">--  </v>
          </cell>
          <cell r="D115" t="str">
            <v xml:space="preserve">--  </v>
          </cell>
          <cell r="E115" t="str">
            <v xml:space="preserve">--  </v>
          </cell>
          <cell r="H115">
            <v>1.2868763071221926E-2</v>
          </cell>
          <cell r="I115">
            <v>2.583572042698307E-2</v>
          </cell>
          <cell r="J115">
            <v>2.2313989840645976E-2</v>
          </cell>
          <cell r="K115">
            <v>2.143851666734202E-2</v>
          </cell>
        </row>
        <row r="119">
          <cell r="C119" t="str">
            <v xml:space="preserve">--  </v>
          </cell>
          <cell r="D119" t="str">
            <v xml:space="preserve">--  </v>
          </cell>
          <cell r="E119" t="str">
            <v xml:space="preserve">--  </v>
          </cell>
          <cell r="H119">
            <v>9.6362377067162358E-2</v>
          </cell>
          <cell r="I119">
            <v>7.860736063682898E-2</v>
          </cell>
          <cell r="J119">
            <v>7.761095841097429E-2</v>
          </cell>
          <cell r="K119">
            <v>6.7241141619688291E-2</v>
          </cell>
        </row>
        <row r="120">
          <cell r="C120" t="str">
            <v>N/A</v>
          </cell>
          <cell r="D120" t="str">
            <v xml:space="preserve">--  </v>
          </cell>
          <cell r="E120" t="str">
            <v xml:space="preserve">--  </v>
          </cell>
          <cell r="H120">
            <v>1.898831132014364</v>
          </cell>
          <cell r="I120">
            <v>2.0641726586656675</v>
          </cell>
          <cell r="J120">
            <v>2.226008873177407</v>
          </cell>
          <cell r="K120">
            <v>2.1536587834638854</v>
          </cell>
        </row>
        <row r="121">
          <cell r="C121" t="str">
            <v>N/A</v>
          </cell>
          <cell r="D121" t="str">
            <v xml:space="preserve">--  </v>
          </cell>
          <cell r="E121" t="str">
            <v xml:space="preserve">--  </v>
          </cell>
          <cell r="H121">
            <v>0.18297588153003488</v>
          </cell>
          <cell r="I121">
            <v>0.16225916459641421</v>
          </cell>
          <cell r="J121">
            <v>0.17276268207863149</v>
          </cell>
          <cell r="K121">
            <v>0.14481447525938071</v>
          </cell>
        </row>
        <row r="122">
          <cell r="C122" t="str">
            <v>N/A</v>
          </cell>
          <cell r="D122" t="str">
            <v>N/A</v>
          </cell>
          <cell r="E122" t="str">
            <v>NM</v>
          </cell>
          <cell r="H122" t="str">
            <v>NM</v>
          </cell>
          <cell r="I122">
            <v>-1.1389207382164361E-2</v>
          </cell>
          <cell r="J122">
            <v>0.4320437982907957</v>
          </cell>
          <cell r="K122">
            <v>-4.8448071178963319E-2</v>
          </cell>
        </row>
        <row r="123">
          <cell r="C123" t="str">
            <v>N/A</v>
          </cell>
          <cell r="D123" t="str">
            <v xml:space="preserve">--  </v>
          </cell>
          <cell r="E123" t="str">
            <v xml:space="preserve">--  </v>
          </cell>
          <cell r="H123" t="str">
            <v xml:space="preserve">--  </v>
          </cell>
          <cell r="I123">
            <v>-2.0716716933620677E-2</v>
          </cell>
          <cell r="J123">
            <v>1.0503517482217284E-2</v>
          </cell>
          <cell r="K123">
            <v>-2.7948206819250782E-2</v>
          </cell>
        </row>
        <row r="124">
          <cell r="C124" t="str">
            <v xml:space="preserve">--  </v>
          </cell>
          <cell r="D124" t="str">
            <v xml:space="preserve">--  </v>
          </cell>
          <cell r="E124" t="str">
            <v xml:space="preserve">--  </v>
          </cell>
          <cell r="H124">
            <v>36.305364318947966</v>
          </cell>
          <cell r="I124">
            <v>17.592471537493651</v>
          </cell>
          <cell r="J124">
            <v>21.853189352460276</v>
          </cell>
          <cell r="K124">
            <v>-25.702334239548748</v>
          </cell>
        </row>
        <row r="125">
          <cell r="C125" t="str">
            <v xml:space="preserve">--  </v>
          </cell>
          <cell r="D125" t="str">
            <v xml:space="preserve">--  </v>
          </cell>
          <cell r="E125" t="str">
            <v xml:space="preserve">--  </v>
          </cell>
          <cell r="H125" t="str">
            <v xml:space="preserve">--  </v>
          </cell>
          <cell r="I125">
            <v>-18.712892781454315</v>
          </cell>
          <cell r="J125">
            <v>4.2607178149666254</v>
          </cell>
          <cell r="K125">
            <v>-47.555523592009024</v>
          </cell>
        </row>
        <row r="128">
          <cell r="C128" t="str">
            <v>--</v>
          </cell>
          <cell r="D128" t="str">
            <v xml:space="preserve">--  </v>
          </cell>
          <cell r="E128" t="str">
            <v xml:space="preserve">--  </v>
          </cell>
          <cell r="H128">
            <v>15.895894424022192</v>
          </cell>
          <cell r="I128">
            <v>9.2356812357630975</v>
          </cell>
          <cell r="J128">
            <v>10.869078564407159</v>
          </cell>
          <cell r="K128">
            <v>9.8092034551150054</v>
          </cell>
        </row>
        <row r="129">
          <cell r="C129" t="str">
            <v>--</v>
          </cell>
          <cell r="D129" t="str">
            <v xml:space="preserve">--  </v>
          </cell>
          <cell r="E129" t="str">
            <v xml:space="preserve">--  </v>
          </cell>
          <cell r="H129">
            <v>9.1118952227364538</v>
          </cell>
          <cell r="I129">
            <v>4.8279193776757356</v>
          </cell>
          <cell r="J129">
            <v>4.7143035993740208</v>
          </cell>
          <cell r="K129">
            <v>4.6690404054704535</v>
          </cell>
        </row>
        <row r="130">
          <cell r="C130" t="str">
            <v>--</v>
          </cell>
          <cell r="D130" t="str">
            <v xml:space="preserve">--  </v>
          </cell>
          <cell r="E130" t="str">
            <v xml:space="preserve">--  </v>
          </cell>
          <cell r="H130">
            <v>8.7881643443085657</v>
          </cell>
          <cell r="I130">
            <v>4.6699234954189031</v>
          </cell>
          <cell r="J130">
            <v>4.2555934012462906</v>
          </cell>
          <cell r="K130">
            <v>3.8187502532957391</v>
          </cell>
        </row>
        <row r="131">
          <cell r="C131" t="str">
            <v>--</v>
          </cell>
          <cell r="D131" t="str">
            <v xml:space="preserve">--  </v>
          </cell>
          <cell r="E131" t="str">
            <v xml:space="preserve">--  </v>
          </cell>
          <cell r="H131">
            <v>6.5125752131068086</v>
          </cell>
          <cell r="I131">
            <v>3.5660711205845113</v>
          </cell>
          <cell r="J131">
            <v>4.5352165639360758</v>
          </cell>
          <cell r="K131">
            <v>4.9075575799348368</v>
          </cell>
        </row>
        <row r="132">
          <cell r="C132" t="str">
            <v>--</v>
          </cell>
          <cell r="D132" t="str">
            <v xml:space="preserve">--  </v>
          </cell>
          <cell r="E132" t="str">
            <v xml:space="preserve">--  </v>
          </cell>
          <cell r="H132">
            <v>6.7050711722630165</v>
          </cell>
          <cell r="I132">
            <v>3.7159444281748559</v>
          </cell>
          <cell r="J132">
            <v>4.7006797201225865</v>
          </cell>
          <cell r="K132">
            <v>4.9853821501995412</v>
          </cell>
        </row>
        <row r="133">
          <cell r="C133" t="str">
            <v>--</v>
          </cell>
          <cell r="D133" t="str">
            <v xml:space="preserve">--  </v>
          </cell>
          <cell r="E133" t="str">
            <v xml:space="preserve">--  </v>
          </cell>
          <cell r="H133" t="str">
            <v xml:space="preserve">--  </v>
          </cell>
          <cell r="I133" t="str">
            <v xml:space="preserve">--  </v>
          </cell>
          <cell r="J133" t="str">
            <v xml:space="preserve">--  </v>
          </cell>
          <cell r="K133" t="str">
            <v xml:space="preserve">--  </v>
          </cell>
        </row>
        <row r="134">
          <cell r="C134" t="str">
            <v>--</v>
          </cell>
          <cell r="D134" t="str">
            <v xml:space="preserve">--  </v>
          </cell>
          <cell r="E134" t="str">
            <v xml:space="preserve">--  </v>
          </cell>
          <cell r="H134">
            <v>2566.5137009664577</v>
          </cell>
          <cell r="I134">
            <v>827.30974015622508</v>
          </cell>
          <cell r="J134">
            <v>660.30102289332672</v>
          </cell>
          <cell r="K134">
            <v>533.64563106796118</v>
          </cell>
        </row>
        <row r="135">
          <cell r="C135" t="str">
            <v>--</v>
          </cell>
          <cell r="D135" t="str">
            <v xml:space="preserve">--  </v>
          </cell>
          <cell r="E135" t="str">
            <v xml:space="preserve">--  </v>
          </cell>
          <cell r="H135">
            <v>1.898831132014364</v>
          </cell>
          <cell r="I135">
            <v>2.0641726586656675</v>
          </cell>
          <cell r="J135">
            <v>2.226008873177407</v>
          </cell>
          <cell r="K135">
            <v>2.1536587834638854</v>
          </cell>
        </row>
        <row r="138">
          <cell r="C138" t="str">
            <v>--</v>
          </cell>
          <cell r="D138" t="str">
            <v xml:space="preserve">  --</v>
          </cell>
          <cell r="E138" t="str">
            <v xml:space="preserve">  --</v>
          </cell>
          <cell r="H138" t="e">
            <v>#DIV/0!</v>
          </cell>
          <cell r="I138">
            <v>0.14956623301782268</v>
          </cell>
          <cell r="J138">
            <v>0.30604306904002776</v>
          </cell>
          <cell r="K138">
            <v>7.0442122222074799E-2</v>
          </cell>
        </row>
        <row r="139">
          <cell r="C139" t="str">
            <v>--</v>
          </cell>
          <cell r="D139" t="str">
            <v xml:space="preserve">  --</v>
          </cell>
          <cell r="E139" t="str">
            <v xml:space="preserve">  --</v>
          </cell>
          <cell r="H139" t="str">
            <v xml:space="preserve">  --</v>
          </cell>
          <cell r="I139" t="str">
            <v xml:space="preserve">  --</v>
          </cell>
          <cell r="J139" t="str">
            <v xml:space="preserve">  --</v>
          </cell>
          <cell r="K139" t="str">
            <v xml:space="preserve">  --</v>
          </cell>
        </row>
        <row r="140">
          <cell r="C140" t="str">
            <v>--</v>
          </cell>
          <cell r="D140" t="str">
            <v xml:space="preserve">  --</v>
          </cell>
          <cell r="E140" t="str">
            <v xml:space="preserve">  --</v>
          </cell>
          <cell r="H140" t="e">
            <v>#DIV/0!</v>
          </cell>
          <cell r="I140">
            <v>0.14956623301782268</v>
          </cell>
          <cell r="J140">
            <v>0.30604306904002776</v>
          </cell>
          <cell r="K140">
            <v>7.0442122222074799E-2</v>
          </cell>
        </row>
        <row r="141">
          <cell r="C141" t="str">
            <v>--</v>
          </cell>
          <cell r="D141" t="str">
            <v xml:space="preserve">  --</v>
          </cell>
          <cell r="E141" t="str">
            <v xml:space="preserve">  --</v>
          </cell>
          <cell r="H141" t="e">
            <v>#DIV/0!</v>
          </cell>
          <cell r="I141">
            <v>-0.16706140184672702</v>
          </cell>
          <cell r="J141">
            <v>0.3922115013996017</v>
          </cell>
          <cell r="K141">
            <v>-0.11623020015431096</v>
          </cell>
        </row>
        <row r="142">
          <cell r="C142" t="str">
            <v>--</v>
          </cell>
          <cell r="D142" t="str">
            <v xml:space="preserve">  --</v>
          </cell>
          <cell r="E142" t="str">
            <v xml:space="preserve">  --</v>
          </cell>
          <cell r="H142" t="e">
            <v>#DIV/0!</v>
          </cell>
          <cell r="I142">
            <v>0.13316367051263933</v>
          </cell>
          <cell r="J142">
            <v>0.36494516630499829</v>
          </cell>
          <cell r="K142">
            <v>-2.9026659436724001E-2</v>
          </cell>
        </row>
        <row r="143">
          <cell r="C143" t="str">
            <v>--</v>
          </cell>
          <cell r="D143" t="str">
            <v xml:space="preserve">  --</v>
          </cell>
          <cell r="E143" t="str">
            <v xml:space="preserve">  --</v>
          </cell>
          <cell r="H143" t="e">
            <v>#DIV/0!</v>
          </cell>
          <cell r="I143">
            <v>2.0770602460116638E-2</v>
          </cell>
          <cell r="J143">
            <v>0.41619718764318159</v>
          </cell>
          <cell r="K143">
            <v>-3.8928697554138969E-2</v>
          </cell>
        </row>
        <row r="144">
          <cell r="C144" t="str">
            <v>--</v>
          </cell>
          <cell r="D144" t="str">
            <v xml:space="preserve">  --</v>
          </cell>
          <cell r="E144" t="str">
            <v xml:space="preserve">  --</v>
          </cell>
          <cell r="H144" t="e">
            <v>#DIV/0!</v>
          </cell>
          <cell r="I144">
            <v>-6.2244309397109565E-2</v>
          </cell>
          <cell r="J144">
            <v>0.2894880771091084</v>
          </cell>
          <cell r="K144">
            <v>-7.2582637687972684E-2</v>
          </cell>
        </row>
        <row r="145">
          <cell r="C145" t="str">
            <v>--</v>
          </cell>
          <cell r="D145" t="str">
            <v>--</v>
          </cell>
          <cell r="E145" t="str">
            <v>--</v>
          </cell>
          <cell r="H145" t="str">
            <v>--</v>
          </cell>
          <cell r="I145" t="str">
            <v>--</v>
          </cell>
          <cell r="J145" t="str">
            <v>--</v>
          </cell>
          <cell r="K145" t="str">
            <v>--</v>
          </cell>
        </row>
        <row r="146">
          <cell r="C146" t="str">
            <v>--</v>
          </cell>
          <cell r="D146" t="str">
            <v>--</v>
          </cell>
          <cell r="E146" t="str">
            <v>--</v>
          </cell>
          <cell r="H146" t="str">
            <v>--</v>
          </cell>
          <cell r="I146" t="str">
            <v>--</v>
          </cell>
          <cell r="J146" t="str">
            <v>--</v>
          </cell>
          <cell r="K146" t="str">
            <v>--</v>
          </cell>
        </row>
        <row r="147">
          <cell r="C147" t="str">
            <v>--</v>
          </cell>
          <cell r="D147" t="str">
            <v>--</v>
          </cell>
          <cell r="E147" t="str">
            <v>--</v>
          </cell>
          <cell r="H147" t="str">
            <v>--</v>
          </cell>
          <cell r="I147" t="str">
            <v>--</v>
          </cell>
          <cell r="J147" t="str">
            <v>--</v>
          </cell>
          <cell r="K147" t="str">
            <v>--</v>
          </cell>
        </row>
        <row r="148">
          <cell r="C148" t="str">
            <v>--</v>
          </cell>
          <cell r="D148" t="str">
            <v>--</v>
          </cell>
          <cell r="E148" t="str">
            <v>--</v>
          </cell>
          <cell r="H148" t="str">
            <v>--</v>
          </cell>
          <cell r="I148" t="str">
            <v>--</v>
          </cell>
          <cell r="J148" t="str">
            <v>--</v>
          </cell>
          <cell r="K148" t="str">
            <v>--</v>
          </cell>
        </row>
        <row r="149">
          <cell r="C149" t="str">
            <v>--</v>
          </cell>
        </row>
        <row r="150">
          <cell r="C150" t="str">
            <v>--</v>
          </cell>
          <cell r="D150" t="str">
            <v xml:space="preserve">  --</v>
          </cell>
          <cell r="E150" t="str">
            <v xml:space="preserve">  --</v>
          </cell>
          <cell r="H150" t="str">
            <v xml:space="preserve">  --</v>
          </cell>
          <cell r="I150">
            <v>-0.16706140184672691</v>
          </cell>
          <cell r="J150">
            <v>0.3922115013996017</v>
          </cell>
          <cell r="K150">
            <v>-0.11623020015431085</v>
          </cell>
        </row>
        <row r="151">
          <cell r="C151" t="str">
            <v>--</v>
          </cell>
          <cell r="D151" t="str">
            <v>--</v>
          </cell>
          <cell r="E151" t="str">
            <v>--</v>
          </cell>
          <cell r="H151" t="str">
            <v>--</v>
          </cell>
          <cell r="I151" t="str">
            <v>--</v>
          </cell>
          <cell r="J151" t="str">
            <v>--</v>
          </cell>
          <cell r="K151" t="str">
            <v>--</v>
          </cell>
        </row>
        <row r="152">
          <cell r="C152" t="str">
            <v>--</v>
          </cell>
          <cell r="D152" t="str">
            <v>--</v>
          </cell>
          <cell r="E152" t="str">
            <v>--</v>
          </cell>
          <cell r="H152" t="str">
            <v>--</v>
          </cell>
          <cell r="I152" t="str">
            <v>--</v>
          </cell>
          <cell r="J152" t="str">
            <v>--</v>
          </cell>
          <cell r="K152" t="str">
            <v>--</v>
          </cell>
        </row>
        <row r="153">
          <cell r="C153" t="str">
            <v>--</v>
          </cell>
          <cell r="D153" t="str">
            <v>--</v>
          </cell>
          <cell r="E153" t="str">
            <v>--</v>
          </cell>
          <cell r="H153" t="str">
            <v>--</v>
          </cell>
          <cell r="I153" t="str">
            <v>--</v>
          </cell>
          <cell r="J153" t="str">
            <v>--</v>
          </cell>
          <cell r="K153" t="str">
            <v>--</v>
          </cell>
        </row>
        <row r="154">
          <cell r="C154" t="str">
            <v>--</v>
          </cell>
          <cell r="D154" t="str">
            <v>--</v>
          </cell>
          <cell r="E154" t="str">
            <v>--</v>
          </cell>
          <cell r="H154" t="str">
            <v>--</v>
          </cell>
          <cell r="I154" t="str">
            <v>--</v>
          </cell>
          <cell r="J154" t="str">
            <v>--</v>
          </cell>
          <cell r="K154" t="str">
            <v>--</v>
          </cell>
        </row>
        <row r="155">
          <cell r="C155" t="str">
            <v>--</v>
          </cell>
          <cell r="D155" t="str">
            <v>--</v>
          </cell>
          <cell r="E155" t="str">
            <v>--</v>
          </cell>
          <cell r="H155" t="str">
            <v>--</v>
          </cell>
          <cell r="I155" t="str">
            <v>--</v>
          </cell>
          <cell r="J155" t="str">
            <v>--</v>
          </cell>
          <cell r="K155" t="str">
            <v>--</v>
          </cell>
        </row>
      </sheetData>
      <sheetData sheetId="8" refreshError="1">
        <row r="7">
          <cell r="U7" t="e">
            <v>#DIV/0!</v>
          </cell>
        </row>
        <row r="8">
          <cell r="U8" t="e">
            <v>#DIV/0!</v>
          </cell>
        </row>
        <row r="9">
          <cell r="U9" t="e">
            <v>#DIV/0!</v>
          </cell>
        </row>
        <row r="10">
          <cell r="U10" t="e">
            <v>#DIV/0!</v>
          </cell>
        </row>
        <row r="11">
          <cell r="U11" t="e">
            <v>#DIV/0!</v>
          </cell>
        </row>
        <row r="14">
          <cell r="U14">
            <v>7.9048000000000007E-2</v>
          </cell>
        </row>
        <row r="15">
          <cell r="U15">
            <v>8.9651999999999996E-2</v>
          </cell>
        </row>
        <row r="16">
          <cell r="U16">
            <v>8.9169999999999999E-2</v>
          </cell>
        </row>
        <row r="17">
          <cell r="U17">
            <v>0.17699704425787721</v>
          </cell>
        </row>
        <row r="18">
          <cell r="U18">
            <v>0.17401350776663058</v>
          </cell>
        </row>
        <row r="19">
          <cell r="U19">
            <v>0.18982598983572146</v>
          </cell>
        </row>
        <row r="28">
          <cell r="C28">
            <v>0</v>
          </cell>
          <cell r="D28">
            <v>0</v>
          </cell>
          <cell r="E28">
            <v>0</v>
          </cell>
          <cell r="F28">
            <v>0</v>
          </cell>
          <cell r="G28">
            <v>0</v>
          </cell>
        </row>
      </sheetData>
      <sheetData sheetId="9" refreshError="1">
        <row r="2">
          <cell r="I2">
            <v>6</v>
          </cell>
          <cell r="J2">
            <v>7</v>
          </cell>
          <cell r="K2">
            <v>8</v>
          </cell>
          <cell r="O2">
            <v>12</v>
          </cell>
          <cell r="P2">
            <v>13</v>
          </cell>
          <cell r="S2">
            <v>16</v>
          </cell>
          <cell r="T2">
            <v>17</v>
          </cell>
          <cell r="U2">
            <v>18</v>
          </cell>
          <cell r="V2">
            <v>19</v>
          </cell>
          <cell r="W2">
            <v>20</v>
          </cell>
          <cell r="X2">
            <v>21</v>
          </cell>
          <cell r="Y2">
            <v>22</v>
          </cell>
          <cell r="Z2">
            <v>23</v>
          </cell>
          <cell r="AC2">
            <v>26</v>
          </cell>
        </row>
        <row r="3">
          <cell r="E3" t="str">
            <v>EY 2</v>
          </cell>
          <cell r="F3" t="str">
            <v>EY 3</v>
          </cell>
          <cell r="G3" t="str">
            <v>EY 4</v>
          </cell>
          <cell r="H3" t="str">
            <v>EY 5</v>
          </cell>
          <cell r="I3" t="str">
            <v>EY 6</v>
          </cell>
          <cell r="J3" t="str">
            <v>EY 7</v>
          </cell>
          <cell r="K3" t="str">
            <v>EY 8</v>
          </cell>
          <cell r="L3" t="str">
            <v>EY 9</v>
          </cell>
          <cell r="M3" t="str">
            <v>EY 10</v>
          </cell>
          <cell r="N3" t="str">
            <v>EY 11</v>
          </cell>
          <cell r="O3" t="str">
            <v>EY 12</v>
          </cell>
          <cell r="P3" t="str">
            <v>EY 13</v>
          </cell>
          <cell r="Q3" t="str">
            <v>EY 14</v>
          </cell>
          <cell r="R3" t="str">
            <v>EY 15</v>
          </cell>
          <cell r="S3" t="str">
            <v>EY 16</v>
          </cell>
          <cell r="T3" t="str">
            <v>EY 17</v>
          </cell>
          <cell r="U3" t="str">
            <v>EY 18</v>
          </cell>
          <cell r="V3" t="str">
            <v>EY 19</v>
          </cell>
          <cell r="W3" t="str">
            <v>EY 20</v>
          </cell>
          <cell r="X3" t="str">
            <v>EY 21</v>
          </cell>
          <cell r="Y3" t="str">
            <v>EY 22</v>
          </cell>
          <cell r="Z3" t="str">
            <v>EY 23</v>
          </cell>
          <cell r="AA3" t="str">
            <v>EY 24</v>
          </cell>
          <cell r="AB3" t="str">
            <v>EY 25</v>
          </cell>
          <cell r="AC3" t="str">
            <v>EY 26</v>
          </cell>
        </row>
        <row r="4">
          <cell r="E4" t="str">
            <v>2001E</v>
          </cell>
          <cell r="F4" t="str">
            <v>2002E</v>
          </cell>
          <cell r="G4" t="str">
            <v>2003E</v>
          </cell>
          <cell r="H4" t="str">
            <v>2004E</v>
          </cell>
          <cell r="I4" t="str">
            <v>2005E</v>
          </cell>
          <cell r="J4" t="str">
            <v>2006E</v>
          </cell>
          <cell r="K4" t="str">
            <v>2007E</v>
          </cell>
          <cell r="L4" t="str">
            <v>2008E</v>
          </cell>
          <cell r="M4" t="str">
            <v>2009E</v>
          </cell>
          <cell r="N4" t="str">
            <v>2010E</v>
          </cell>
          <cell r="O4" t="str">
            <v>2011E</v>
          </cell>
          <cell r="P4" t="str">
            <v>2012E</v>
          </cell>
          <cell r="Q4" t="str">
            <v>2013E</v>
          </cell>
          <cell r="R4" t="str">
            <v>2014E</v>
          </cell>
          <cell r="S4" t="str">
            <v>2015E</v>
          </cell>
          <cell r="T4" t="str">
            <v>2016E</v>
          </cell>
          <cell r="U4" t="str">
            <v>2017E</v>
          </cell>
          <cell r="V4" t="str">
            <v>2018E</v>
          </cell>
          <cell r="W4" t="str">
            <v>2019E</v>
          </cell>
          <cell r="X4" t="str">
            <v>2020E</v>
          </cell>
          <cell r="Y4" t="str">
            <v>2021E</v>
          </cell>
          <cell r="Z4" t="str">
            <v>2022E</v>
          </cell>
          <cell r="AA4" t="str">
            <v>2023E</v>
          </cell>
          <cell r="AB4" t="str">
            <v>2024E</v>
          </cell>
          <cell r="AC4" t="str">
            <v>2024E</v>
          </cell>
        </row>
        <row r="6">
          <cell r="E6">
            <v>12412.175147134745</v>
          </cell>
          <cell r="F6">
            <v>14548.495988506402</v>
          </cell>
          <cell r="G6">
            <v>17167.225266437552</v>
          </cell>
          <cell r="H6">
            <v>20257.32581439631</v>
          </cell>
          <cell r="I6">
            <v>23701.071202843683</v>
          </cell>
          <cell r="J6">
            <v>27730.253307327108</v>
          </cell>
          <cell r="K6">
            <v>32444.396369572714</v>
          </cell>
          <cell r="L6">
            <v>37959.943752400075</v>
          </cell>
          <cell r="M6">
            <v>44413.134190308083</v>
          </cell>
          <cell r="N6">
            <v>51519.235660757375</v>
          </cell>
          <cell r="O6">
            <v>59762.313366478549</v>
          </cell>
          <cell r="P6">
            <v>69324.283505115105</v>
          </cell>
          <cell r="Q6">
            <v>80416.16886593352</v>
          </cell>
          <cell r="R6">
            <v>93282.755884482875</v>
          </cell>
          <cell r="S6">
            <v>105689.3624171191</v>
          </cell>
          <cell r="T6">
            <v>119746.04761859594</v>
          </cell>
          <cell r="U6">
            <v>135672.27195186919</v>
          </cell>
          <cell r="V6">
            <v>153716.68412146778</v>
          </cell>
          <cell r="W6">
            <v>174161.00310962301</v>
          </cell>
          <cell r="X6">
            <v>197324.41652320288</v>
          </cell>
          <cell r="Y6">
            <v>223568.56392078885</v>
          </cell>
          <cell r="Z6">
            <v>253303.18292225376</v>
          </cell>
          <cell r="AA6">
            <v>286992.50625091349</v>
          </cell>
          <cell r="AB6">
            <v>325162.50958228501</v>
          </cell>
          <cell r="AC6">
            <v>368409.12335672893</v>
          </cell>
        </row>
        <row r="7">
          <cell r="E7">
            <v>52.441355000000001</v>
          </cell>
          <cell r="F7">
            <v>63.441355000000001</v>
          </cell>
          <cell r="G7">
            <v>63.441355000000001</v>
          </cell>
          <cell r="H7">
            <v>63.441355000000001</v>
          </cell>
          <cell r="I7">
            <v>63.441355000000001</v>
          </cell>
          <cell r="J7">
            <v>63.441355000000001</v>
          </cell>
          <cell r="K7">
            <v>63.441355000000001</v>
          </cell>
          <cell r="L7">
            <v>63.441355000000001</v>
          </cell>
          <cell r="M7">
            <v>63.441355000000001</v>
          </cell>
          <cell r="N7">
            <v>63.441355000000001</v>
          </cell>
          <cell r="O7">
            <v>63.441355000000001</v>
          </cell>
          <cell r="P7">
            <v>63.441355000000001</v>
          </cell>
          <cell r="Q7">
            <v>63.441355000000001</v>
          </cell>
          <cell r="R7">
            <v>63.441355000000001</v>
          </cell>
          <cell r="S7">
            <v>63.441355000000001</v>
          </cell>
          <cell r="T7">
            <v>63.441355000000001</v>
          </cell>
          <cell r="U7">
            <v>63.441355000000001</v>
          </cell>
          <cell r="V7">
            <v>63.441355000000001</v>
          </cell>
          <cell r="W7">
            <v>63.441355000000001</v>
          </cell>
          <cell r="X7">
            <v>63.441355000000001</v>
          </cell>
          <cell r="Y7">
            <v>63.441355000000001</v>
          </cell>
          <cell r="Z7">
            <v>63.441355000000001</v>
          </cell>
          <cell r="AA7">
            <v>63.441355000000001</v>
          </cell>
          <cell r="AB7">
            <v>63.441355000000001</v>
          </cell>
          <cell r="AC7">
            <v>63.441355000000001</v>
          </cell>
        </row>
        <row r="8">
          <cell r="E8">
            <v>82.5</v>
          </cell>
          <cell r="F8">
            <v>103.125</v>
          </cell>
          <cell r="G8">
            <v>123.75</v>
          </cell>
          <cell r="H8">
            <v>148.5</v>
          </cell>
          <cell r="I8">
            <v>148.5</v>
          </cell>
          <cell r="J8">
            <v>148.5</v>
          </cell>
          <cell r="K8">
            <v>148.5</v>
          </cell>
          <cell r="L8">
            <v>148.5</v>
          </cell>
          <cell r="M8">
            <v>148.5</v>
          </cell>
          <cell r="N8">
            <v>148.5</v>
          </cell>
          <cell r="O8">
            <v>148.5</v>
          </cell>
          <cell r="P8">
            <v>148.5</v>
          </cell>
          <cell r="Q8">
            <v>148.5</v>
          </cell>
          <cell r="R8">
            <v>148.5</v>
          </cell>
          <cell r="S8">
            <v>148.5</v>
          </cell>
          <cell r="T8">
            <v>148.5</v>
          </cell>
          <cell r="U8">
            <v>148.5</v>
          </cell>
          <cell r="V8">
            <v>148.5</v>
          </cell>
          <cell r="W8">
            <v>148.5</v>
          </cell>
          <cell r="X8">
            <v>148.5</v>
          </cell>
          <cell r="Y8">
            <v>148.5</v>
          </cell>
          <cell r="Z8">
            <v>148.5</v>
          </cell>
          <cell r="AA8">
            <v>148.5</v>
          </cell>
          <cell r="AB8">
            <v>148.5</v>
          </cell>
          <cell r="AC8">
            <v>148.5</v>
          </cell>
        </row>
        <row r="9">
          <cell r="E9">
            <v>12547.116502134746</v>
          </cell>
          <cell r="F9">
            <v>14715.062343506403</v>
          </cell>
          <cell r="G9">
            <v>17354.416621437551</v>
          </cell>
          <cell r="H9">
            <v>20469.267169396309</v>
          </cell>
          <cell r="I9">
            <v>23913.012557843682</v>
          </cell>
          <cell r="J9">
            <v>27942.194662327107</v>
          </cell>
          <cell r="K9">
            <v>32656.337724572713</v>
          </cell>
          <cell r="L9">
            <v>38171.885107400078</v>
          </cell>
          <cell r="M9">
            <v>44625.075545308086</v>
          </cell>
          <cell r="N9">
            <v>51731.177015757377</v>
          </cell>
          <cell r="O9">
            <v>59974.254721478552</v>
          </cell>
          <cell r="P9">
            <v>69536.224860115108</v>
          </cell>
          <cell r="Q9">
            <v>80628.110220933522</v>
          </cell>
          <cell r="R9">
            <v>93494.697239482877</v>
          </cell>
          <cell r="S9">
            <v>105901.30377211911</v>
          </cell>
          <cell r="T9">
            <v>119957.98897359594</v>
          </cell>
          <cell r="U9">
            <v>135884.21330686918</v>
          </cell>
          <cell r="V9">
            <v>153928.62547646777</v>
          </cell>
          <cell r="W9">
            <v>174372.944464623</v>
          </cell>
          <cell r="X9">
            <v>197536.35787820286</v>
          </cell>
          <cell r="Y9">
            <v>223780.50527578883</v>
          </cell>
          <cell r="Z9">
            <v>253515.12427725375</v>
          </cell>
          <cell r="AA9">
            <v>287204.4476059135</v>
          </cell>
          <cell r="AB9">
            <v>325374.45093728503</v>
          </cell>
          <cell r="AC9">
            <v>368621.06471172895</v>
          </cell>
        </row>
        <row r="10">
          <cell r="E10">
            <v>0.17470489128624969</v>
          </cell>
          <cell r="F10">
            <v>0.17278438763223453</v>
          </cell>
          <cell r="G10">
            <v>0.17936412475315586</v>
          </cell>
          <cell r="H10">
            <v>0.17948460129227553</v>
          </cell>
          <cell r="I10">
            <v>0.16823979871620082</v>
          </cell>
          <cell r="J10">
            <v>0.16849328769167635</v>
          </cell>
          <cell r="K10">
            <v>0.16871055116516745</v>
          </cell>
          <cell r="L10">
            <v>0.16889669102965929</v>
          </cell>
          <cell r="M10">
            <v>0.16905611079335925</v>
          </cell>
          <cell r="N10">
            <v>0.15924009950939866</v>
          </cell>
          <cell r="O10">
            <v>0.15934448395037143</v>
          </cell>
          <cell r="P10">
            <v>0.15943458043859829</v>
          </cell>
          <cell r="Q10">
            <v>0.15951233163911011</v>
          </cell>
          <cell r="R10">
            <v>0.15957941942695805</v>
          </cell>
          <cell r="S10">
            <v>0.132698504823832</v>
          </cell>
          <cell r="T10">
            <v>0.13273382574896661</v>
          </cell>
          <cell r="U10">
            <v>0.13276501606557248</v>
          </cell>
          <cell r="V10">
            <v>0.13279255721081193</v>
          </cell>
          <cell r="W10">
            <v>0.13281687486568702</v>
          </cell>
          <cell r="X10">
            <v>0.13283834533332256</v>
          </cell>
          <cell r="Y10">
            <v>0.13285730120511591</v>
          </cell>
          <cell r="Z10">
            <v>0.13287403639034484</v>
          </cell>
          <cell r="AA10">
            <v>0.13288881057769095</v>
          </cell>
          <cell r="AB10">
            <v>0.13290185319047132</v>
          </cell>
          <cell r="AC10">
            <v>0.13291336689118094</v>
          </cell>
        </row>
        <row r="12">
          <cell r="E12">
            <v>1118.0273740675498</v>
          </cell>
          <cell r="F12">
            <v>1350.5249182914483</v>
          </cell>
          <cell r="G12">
            <v>1561.8974959293796</v>
          </cell>
          <cell r="H12">
            <v>1842.2340452456679</v>
          </cell>
          <cell r="I12">
            <v>2104.345105090244</v>
          </cell>
          <cell r="J12">
            <v>2458.9131302847854</v>
          </cell>
          <cell r="K12">
            <v>2873.7577197623987</v>
          </cell>
          <cell r="L12">
            <v>3359.1258894512066</v>
          </cell>
          <cell r="M12">
            <v>3927.0066479871111</v>
          </cell>
          <cell r="N12">
            <v>4500.6124003708919</v>
          </cell>
          <cell r="O12">
            <v>5217.7601607686338</v>
          </cell>
          <cell r="P12">
            <v>6049.651562830014</v>
          </cell>
          <cell r="Q12">
            <v>7014.6455892212161</v>
          </cell>
          <cell r="R12">
            <v>8134.0386598350096</v>
          </cell>
          <cell r="S12">
            <v>9213.4134281743609</v>
          </cell>
          <cell r="T12">
            <v>10436.345040702847</v>
          </cell>
          <cell r="U12">
            <v>11821.926557697618</v>
          </cell>
          <cell r="V12">
            <v>13391.790416452695</v>
          </cell>
          <cell r="W12">
            <v>15170.446168422201</v>
          </cell>
          <cell r="X12">
            <v>17185.663135403647</v>
          </cell>
          <cell r="Y12">
            <v>19468.903958993626</v>
          </cell>
          <cell r="Z12">
            <v>22055.815812121076</v>
          </cell>
          <cell r="AA12">
            <v>24986.786941714472</v>
          </cell>
          <cell r="AB12">
            <v>28307.577231543797</v>
          </cell>
          <cell r="AC12">
            <v>32070.032629920417</v>
          </cell>
        </row>
        <row r="13">
          <cell r="E13">
            <v>0.21386112481949943</v>
          </cell>
          <cell r="F13">
            <v>0.20795335571976017</v>
          </cell>
          <cell r="G13">
            <v>0.1565114236509898</v>
          </cell>
          <cell r="H13">
            <v>0.17948460129227553</v>
          </cell>
          <cell r="I13">
            <v>0.14227891430028525</v>
          </cell>
          <cell r="J13">
            <v>0.16849328769167635</v>
          </cell>
          <cell r="K13">
            <v>0.16871055116516739</v>
          </cell>
          <cell r="L13">
            <v>0.16889669102965926</v>
          </cell>
          <cell r="M13">
            <v>0.16905611079335922</v>
          </cell>
          <cell r="N13">
            <v>0.14606691656042836</v>
          </cell>
          <cell r="O13">
            <v>0.15934448395037135</v>
          </cell>
          <cell r="P13">
            <v>0.15943458043859826</v>
          </cell>
          <cell r="Q13">
            <v>0.15951233163911013</v>
          </cell>
          <cell r="R13">
            <v>0.15957941942695802</v>
          </cell>
          <cell r="S13">
            <v>0.13269850482383191</v>
          </cell>
          <cell r="T13">
            <v>0.13273382574896672</v>
          </cell>
          <cell r="U13">
            <v>0.13276501606557245</v>
          </cell>
          <cell r="V13">
            <v>0.13279255721081193</v>
          </cell>
          <cell r="W13">
            <v>0.13281687486568708</v>
          </cell>
          <cell r="X13">
            <v>0.13283834533332245</v>
          </cell>
          <cell r="Y13">
            <v>0.13285730120511588</v>
          </cell>
          <cell r="Z13">
            <v>0.13287403639034501</v>
          </cell>
          <cell r="AA13">
            <v>0.13288881057769081</v>
          </cell>
          <cell r="AB13">
            <v>0.13290185319047143</v>
          </cell>
          <cell r="AC13">
            <v>0.13291336689118091</v>
          </cell>
        </row>
        <row r="15">
          <cell r="E15">
            <v>1909.6164702953779</v>
          </cell>
          <cell r="F15">
            <v>2317.7401475984339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0</v>
          </cell>
          <cell r="P15">
            <v>0</v>
          </cell>
          <cell r="Q15">
            <v>0</v>
          </cell>
          <cell r="R15">
            <v>0</v>
          </cell>
          <cell r="S15">
            <v>0</v>
          </cell>
          <cell r="T15">
            <v>0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Y15">
            <v>0</v>
          </cell>
          <cell r="Z15">
            <v>0</v>
          </cell>
          <cell r="AA15">
            <v>0</v>
          </cell>
          <cell r="AB15">
            <v>0</v>
          </cell>
        </row>
        <row r="18">
          <cell r="E18">
            <v>207.11380591972784</v>
          </cell>
          <cell r="F18">
            <v>305.48836945290032</v>
          </cell>
          <cell r="G18">
            <v>401.13042061104261</v>
          </cell>
          <cell r="H18">
            <v>473.39658828318443</v>
          </cell>
          <cell r="I18">
            <v>523.38219529514345</v>
          </cell>
          <cell r="J18">
            <v>612.35716849531764</v>
          </cell>
          <cell r="K18">
            <v>716.45788713952152</v>
          </cell>
          <cell r="L18">
            <v>838.25572795324115</v>
          </cell>
          <cell r="M18">
            <v>980.75920170529025</v>
          </cell>
          <cell r="N18">
            <v>1079.9889562307681</v>
          </cell>
          <cell r="O18">
            <v>1252.7871892276908</v>
          </cell>
          <cell r="P18">
            <v>1453.2331395041183</v>
          </cell>
          <cell r="Q18">
            <v>1685.750441824779</v>
          </cell>
          <cell r="R18">
            <v>1955.4705125167438</v>
          </cell>
          <cell r="S18">
            <v>1885.5624416942737</v>
          </cell>
          <cell r="T18">
            <v>2136.3422464396081</v>
          </cell>
          <cell r="U18">
            <v>2420.4757652160733</v>
          </cell>
          <cell r="V18">
            <v>2742.3990419898146</v>
          </cell>
          <cell r="W18">
            <v>3107.1381145744599</v>
          </cell>
          <cell r="X18">
            <v>3520.387483812865</v>
          </cell>
          <cell r="Y18">
            <v>3988.5990191599776</v>
          </cell>
          <cell r="Z18">
            <v>4519.0826887082512</v>
          </cell>
          <cell r="AA18">
            <v>5120.1206863064508</v>
          </cell>
          <cell r="AB18">
            <v>5801.0967375852051</v>
          </cell>
        </row>
        <row r="19">
          <cell r="E19">
            <v>212.00479659999974</v>
          </cell>
          <cell r="F19">
            <v>65.756796600000143</v>
          </cell>
          <cell r="G19">
            <v>405.68956768513044</v>
          </cell>
          <cell r="H19">
            <v>741.63108284732334</v>
          </cell>
          <cell r="I19">
            <v>-445.29938147251323</v>
          </cell>
          <cell r="J19">
            <v>746.1448341635969</v>
          </cell>
          <cell r="K19">
            <v>872.98945597140846</v>
          </cell>
          <cell r="L19">
            <v>1021.3976634865494</v>
          </cell>
          <cell r="M19">
            <v>1195.0352662792611</v>
          </cell>
          <cell r="N19">
            <v>-873.73473365255995</v>
          </cell>
          <cell r="O19">
            <v>1177.5825293887392</v>
          </cell>
          <cell r="P19">
            <v>1365.9957340909368</v>
          </cell>
          <cell r="Q19">
            <v>1584.555051545487</v>
          </cell>
          <cell r="R19">
            <v>1838.083859792765</v>
          </cell>
          <cell r="S19">
            <v>1772.3723618051754</v>
          </cell>
          <cell r="T19">
            <v>2008.0978859252627</v>
          </cell>
          <cell r="U19">
            <v>2275.1749047533194</v>
          </cell>
          <cell r="V19">
            <v>2577.7731670855137</v>
          </cell>
          <cell r="W19">
            <v>2920.6169983078908</v>
          </cell>
          <cell r="X19">
            <v>3309.059059082836</v>
          </cell>
          <cell r="Y19">
            <v>3749.1639139408544</v>
          </cell>
          <cell r="Z19">
            <v>4247.8027144949883</v>
          </cell>
          <cell r="AA19">
            <v>4812.760475522824</v>
          </cell>
          <cell r="AB19">
            <v>5452.8576187673607</v>
          </cell>
        </row>
        <row r="20"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  <cell r="R20">
            <v>0</v>
          </cell>
          <cell r="S20">
            <v>0</v>
          </cell>
          <cell r="T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A20">
            <v>0</v>
          </cell>
          <cell r="AB20">
            <v>0</v>
          </cell>
        </row>
        <row r="21">
          <cell r="E21">
            <v>419.11860251972757</v>
          </cell>
          <cell r="F21">
            <v>371.24516605290046</v>
          </cell>
          <cell r="G21">
            <v>806.81998829617305</v>
          </cell>
          <cell r="H21">
            <v>1215.0276711305078</v>
          </cell>
          <cell r="I21">
            <v>78.082813822630214</v>
          </cell>
          <cell r="J21">
            <v>1358.5020026589145</v>
          </cell>
          <cell r="K21">
            <v>1589.44734311093</v>
          </cell>
          <cell r="L21">
            <v>1859.6533914397905</v>
          </cell>
          <cell r="M21">
            <v>2175.7944679845514</v>
          </cell>
          <cell r="N21">
            <v>206.2542225782081</v>
          </cell>
          <cell r="O21">
            <v>2430.36971861643</v>
          </cell>
          <cell r="P21">
            <v>2819.2288735950551</v>
          </cell>
          <cell r="Q21">
            <v>3270.305493370266</v>
          </cell>
          <cell r="R21">
            <v>3793.5543723095088</v>
          </cell>
          <cell r="S21">
            <v>3657.9348034994491</v>
          </cell>
          <cell r="T21">
            <v>4144.4401323648708</v>
          </cell>
          <cell r="U21">
            <v>4695.6506699693928</v>
          </cell>
          <cell r="V21">
            <v>5320.1722090753283</v>
          </cell>
          <cell r="W21">
            <v>6027.7551128823507</v>
          </cell>
          <cell r="X21">
            <v>6829.446542895701</v>
          </cell>
          <cell r="Y21">
            <v>7737.762933100832</v>
          </cell>
          <cell r="Z21">
            <v>8766.8854032032395</v>
          </cell>
          <cell r="AA21">
            <v>9932.8811618292748</v>
          </cell>
          <cell r="AB21">
            <v>11253.954356352566</v>
          </cell>
        </row>
        <row r="23">
          <cell r="E23">
            <v>698.9087715478222</v>
          </cell>
          <cell r="F23">
            <v>979.27975223854787</v>
          </cell>
          <cell r="G23">
            <v>755.07750763320655</v>
          </cell>
          <cell r="H23">
            <v>627.20637411516009</v>
          </cell>
          <cell r="I23">
            <v>2026.2622912676138</v>
          </cell>
          <cell r="J23">
            <v>1100.4111276258709</v>
          </cell>
          <cell r="K23">
            <v>1284.3103766514687</v>
          </cell>
          <cell r="L23">
            <v>1499.4724980114161</v>
          </cell>
          <cell r="M23">
            <v>1751.2121800025598</v>
          </cell>
          <cell r="N23">
            <v>4294.3581777926838</v>
          </cell>
          <cell r="O23">
            <v>2787.3904421522038</v>
          </cell>
          <cell r="P23">
            <v>3230.4226892349589</v>
          </cell>
          <cell r="Q23">
            <v>3744.3400958509501</v>
          </cell>
          <cell r="R23">
            <v>4340.4842875255008</v>
          </cell>
          <cell r="S23">
            <v>5555.4786246749118</v>
          </cell>
          <cell r="T23">
            <v>6291.9049083379759</v>
          </cell>
          <cell r="U23">
            <v>7126.2758877282249</v>
          </cell>
          <cell r="V23">
            <v>8071.6182073773671</v>
          </cell>
          <cell r="W23">
            <v>9142.6910555398499</v>
          </cell>
          <cell r="X23">
            <v>10356.216592507946</v>
          </cell>
          <cell r="Y23">
            <v>11731.141025892794</v>
          </cell>
          <cell r="Z23">
            <v>13288.930408917837</v>
          </cell>
          <cell r="AA23">
            <v>15053.905779885197</v>
          </cell>
          <cell r="AB23">
            <v>17053.622875191231</v>
          </cell>
        </row>
        <row r="26">
          <cell r="E26">
            <v>558.93813434305468</v>
          </cell>
          <cell r="F26">
            <v>679.07377509969831</v>
          </cell>
          <cell r="G26">
            <v>454.01337952703159</v>
          </cell>
          <cell r="H26">
            <v>327.00509178838956</v>
          </cell>
          <cell r="I26">
            <v>916.02356892617661</v>
          </cell>
          <cell r="J26">
            <v>431.35306982124177</v>
          </cell>
          <cell r="K26">
            <v>436.53075356251389</v>
          </cell>
          <cell r="L26">
            <v>441.92675200744554</v>
          </cell>
          <cell r="M26">
            <v>447.5251952825526</v>
          </cell>
          <cell r="N26">
            <v>951.57696439181734</v>
          </cell>
          <cell r="O26">
            <v>535.56279083861136</v>
          </cell>
          <cell r="P26">
            <v>538.19402925107613</v>
          </cell>
          <cell r="Q26">
            <v>540.90593405177822</v>
          </cell>
          <cell r="R26">
            <v>543.69029370823205</v>
          </cell>
          <cell r="S26">
            <v>603.39513776326248</v>
          </cell>
          <cell r="T26">
            <v>592.55601316591765</v>
          </cell>
          <cell r="U26">
            <v>581.93814441154746</v>
          </cell>
          <cell r="V26">
            <v>571.53356208763694</v>
          </cell>
          <cell r="W26">
            <v>561.33497908200502</v>
          </cell>
          <cell r="X26">
            <v>551.33570652770209</v>
          </cell>
          <cell r="Y26">
            <v>541.52958080272469</v>
          </cell>
          <cell r="Z26">
            <v>531.91090011736378</v>
          </cell>
          <cell r="AA26">
            <v>522.47436941694616</v>
          </cell>
          <cell r="AB26">
            <v>513.21505249681104</v>
          </cell>
        </row>
        <row r="27">
          <cell r="E27">
            <v>784.17433371126549</v>
          </cell>
          <cell r="F27">
            <v>1463.2481088109639</v>
          </cell>
          <cell r="G27">
            <v>1917.2614883379956</v>
          </cell>
          <cell r="H27">
            <v>2244.2665801263852</v>
          </cell>
          <cell r="I27">
            <v>3160.2901490525619</v>
          </cell>
          <cell r="J27">
            <v>3591.6432188738036</v>
          </cell>
          <cell r="K27">
            <v>4028.1739724363174</v>
          </cell>
          <cell r="L27">
            <v>4470.1007244437633</v>
          </cell>
          <cell r="M27">
            <v>4917.6259197263162</v>
          </cell>
          <cell r="N27">
            <v>5869.2028841181336</v>
          </cell>
          <cell r="O27">
            <v>6404.765674956745</v>
          </cell>
          <cell r="P27">
            <v>6942.9597042078212</v>
          </cell>
          <cell r="Q27">
            <v>7483.8656382595991</v>
          </cell>
          <cell r="R27">
            <v>8027.5559319678314</v>
          </cell>
          <cell r="S27">
            <v>8630.9510697310943</v>
          </cell>
          <cell r="T27">
            <v>9223.5070828970129</v>
          </cell>
          <cell r="U27">
            <v>9805.4452273085608</v>
          </cell>
          <cell r="V27">
            <v>10376.978789396198</v>
          </cell>
          <cell r="W27">
            <v>10938.313768478203</v>
          </cell>
          <cell r="X27">
            <v>11489.649475005905</v>
          </cell>
          <cell r="Y27">
            <v>12031.179055808629</v>
          </cell>
          <cell r="Z27">
            <v>12563.089955925992</v>
          </cell>
          <cell r="AA27">
            <v>13085.564325342939</v>
          </cell>
          <cell r="AB27">
            <v>13598.77937783975</v>
          </cell>
        </row>
        <row r="29">
          <cell r="E29">
            <v>8811.0945212473507</v>
          </cell>
          <cell r="F29">
            <v>10190.13146869121</v>
          </cell>
          <cell r="G29">
            <v>12019.103152465121</v>
          </cell>
          <cell r="H29">
            <v>13729.168099860995</v>
          </cell>
          <cell r="I29">
            <v>16042.440770278259</v>
          </cell>
          <cell r="J29">
            <v>18748.969794666456</v>
          </cell>
          <cell r="K29">
            <v>21915.60875320065</v>
          </cell>
          <cell r="L29">
            <v>25620.576334685655</v>
          </cell>
          <cell r="M29">
            <v>29362.894920394268</v>
          </cell>
          <cell r="N29">
            <v>34041.71025877347</v>
          </cell>
          <cell r="O29">
            <v>39469.136051293346</v>
          </cell>
          <cell r="P29">
            <v>45764.949970616413</v>
          </cell>
          <cell r="Q29">
            <v>53068.094117031156</v>
          </cell>
          <cell r="R29">
            <v>60110.150860211579</v>
          </cell>
          <cell r="S29">
            <v>68088.801150235013</v>
          </cell>
          <cell r="T29">
            <v>77128.611928831524</v>
          </cell>
          <cell r="U29">
            <v>87370.717540981394</v>
          </cell>
          <cell r="V29">
            <v>98975.023199547213</v>
          </cell>
          <cell r="W29">
            <v>112122.70151070227</v>
          </cell>
          <cell r="X29">
            <v>127019.02103724095</v>
          </cell>
          <cell r="Y29">
            <v>143896.55106080929</v>
          </cell>
          <cell r="Z29">
            <v>163018.79257751218</v>
          </cell>
          <cell r="AA29">
            <v>184684.29221593664</v>
          </cell>
          <cell r="AB29">
            <v>209231.3033062715</v>
          </cell>
        </row>
        <row r="30">
          <cell r="E30">
            <v>7046.4943834079868</v>
          </cell>
          <cell r="F30">
            <v>7066.2658238242939</v>
          </cell>
          <cell r="G30">
            <v>7226.8523243913796</v>
          </cell>
          <cell r="H30">
            <v>7157.943636983774</v>
          </cell>
          <cell r="I30">
            <v>7252.3946736845483</v>
          </cell>
          <cell r="J30">
            <v>7349.4582832542565</v>
          </cell>
          <cell r="K30">
            <v>7449.0071697147996</v>
          </cell>
          <cell r="L30">
            <v>7550.9341446156041</v>
          </cell>
          <cell r="M30">
            <v>7503.7368020654749</v>
          </cell>
          <cell r="N30">
            <v>7543.2243817630797</v>
          </cell>
          <cell r="O30">
            <v>7583.5090541884247</v>
          </cell>
          <cell r="P30">
            <v>7624.5201302102787</v>
          </cell>
          <cell r="Q30">
            <v>7666.196521124737</v>
          </cell>
          <cell r="R30">
            <v>7529.4145563342436</v>
          </cell>
          <cell r="S30">
            <v>7395.3036859331933</v>
          </cell>
          <cell r="T30">
            <v>7263.7815496868707</v>
          </cell>
          <cell r="U30">
            <v>7134.7719401743152</v>
          </cell>
          <cell r="V30">
            <v>7008.2040693205281</v>
          </cell>
          <cell r="W30">
            <v>6884.01193092832</v>
          </cell>
          <cell r="X30">
            <v>6762.1337464771213</v>
          </cell>
          <cell r="Y30">
            <v>6642.5114831476967</v>
          </cell>
          <cell r="Z30">
            <v>6525.0904344988248</v>
          </cell>
          <cell r="AA30">
            <v>6409.8188554938852</v>
          </cell>
          <cell r="AB30">
            <v>6296.647644678269</v>
          </cell>
        </row>
        <row r="32">
          <cell r="E32">
            <v>7830.6687171192525</v>
          </cell>
          <cell r="F32">
            <v>8529.5139326352582</v>
          </cell>
          <cell r="G32">
            <v>9144.1138127293743</v>
          </cell>
          <cell r="H32">
            <v>9402.2102171101596</v>
          </cell>
          <cell r="I32">
            <v>10412.68482273711</v>
          </cell>
          <cell r="J32">
            <v>10941.10150212806</v>
          </cell>
          <cell r="K32">
            <v>11477.181142151117</v>
          </cell>
          <cell r="L32">
            <v>12021.034869059367</v>
          </cell>
          <cell r="M32">
            <v>12421.362721791791</v>
          </cell>
          <cell r="N32">
            <v>13412.427265881213</v>
          </cell>
          <cell r="O32">
            <v>13988.274729145171</v>
          </cell>
          <cell r="P32">
            <v>14567.4798344181</v>
          </cell>
          <cell r="Q32">
            <v>15150.062159384335</v>
          </cell>
          <cell r="R32">
            <v>15556.970488302075</v>
          </cell>
          <cell r="S32">
            <v>16026.254755664288</v>
          </cell>
          <cell r="T32">
            <v>16487.288632583884</v>
          </cell>
          <cell r="U32">
            <v>16940.217167482875</v>
          </cell>
          <cell r="V32">
            <v>17385.182858716726</v>
          </cell>
          <cell r="W32">
            <v>17822.325699406523</v>
          </cell>
          <cell r="X32">
            <v>18251.783221483027</v>
          </cell>
          <cell r="Y32">
            <v>18673.690538956325</v>
          </cell>
          <cell r="Z32">
            <v>19088.180390424815</v>
          </cell>
          <cell r="AA32">
            <v>19495.383180836823</v>
          </cell>
          <cell r="AB32">
            <v>19895.427022518019</v>
          </cell>
        </row>
        <row r="33"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R33">
            <v>0</v>
          </cell>
          <cell r="S33">
            <v>0</v>
          </cell>
          <cell r="T33">
            <v>0</v>
          </cell>
          <cell r="U33">
            <v>0</v>
          </cell>
          <cell r="V33">
            <v>0</v>
          </cell>
          <cell r="W33">
            <v>0</v>
          </cell>
          <cell r="X33">
            <v>0</v>
          </cell>
          <cell r="Y33">
            <v>0</v>
          </cell>
          <cell r="Z33">
            <v>0</v>
          </cell>
          <cell r="AA33">
            <v>0</v>
          </cell>
          <cell r="AB33">
            <v>0</v>
          </cell>
        </row>
        <row r="34">
          <cell r="E34">
            <v>497.84500000000003</v>
          </cell>
          <cell r="F34">
            <v>497.84500000000003</v>
          </cell>
          <cell r="G34">
            <v>497.84500000000003</v>
          </cell>
          <cell r="H34">
            <v>497.84500000000003</v>
          </cell>
          <cell r="I34">
            <v>497.84500000000003</v>
          </cell>
          <cell r="J34">
            <v>497.84500000000003</v>
          </cell>
          <cell r="K34">
            <v>497.84500000000003</v>
          </cell>
          <cell r="L34">
            <v>497.84500000000003</v>
          </cell>
          <cell r="M34">
            <v>497.84500000000003</v>
          </cell>
          <cell r="N34">
            <v>497.84500000000003</v>
          </cell>
          <cell r="O34">
            <v>497.84500000000003</v>
          </cell>
          <cell r="P34">
            <v>497.84500000000003</v>
          </cell>
          <cell r="Q34">
            <v>497.84500000000003</v>
          </cell>
          <cell r="R34">
            <v>497.84500000000003</v>
          </cell>
          <cell r="S34">
            <v>497.84500000000003</v>
          </cell>
          <cell r="T34">
            <v>497.84500000000003</v>
          </cell>
          <cell r="U34">
            <v>497.84500000000003</v>
          </cell>
          <cell r="V34">
            <v>497.84500000000003</v>
          </cell>
          <cell r="W34">
            <v>497.84500000000003</v>
          </cell>
          <cell r="X34">
            <v>497.84500000000003</v>
          </cell>
          <cell r="Y34">
            <v>497.84500000000003</v>
          </cell>
          <cell r="Z34">
            <v>497.84500000000003</v>
          </cell>
          <cell r="AA34">
            <v>497.84500000000003</v>
          </cell>
          <cell r="AB34">
            <v>497.84500000000003</v>
          </cell>
        </row>
        <row r="35">
          <cell r="E35">
            <v>2073.9120000000003</v>
          </cell>
          <cell r="F35">
            <v>2073.9120000000003</v>
          </cell>
          <cell r="G35">
            <v>2073.9120000000003</v>
          </cell>
          <cell r="H35">
            <v>2073.9120000000003</v>
          </cell>
          <cell r="I35">
            <v>2073.9120000000003</v>
          </cell>
          <cell r="J35">
            <v>2073.9120000000003</v>
          </cell>
          <cell r="K35">
            <v>2073.9120000000003</v>
          </cell>
          <cell r="L35">
            <v>2073.9120000000003</v>
          </cell>
          <cell r="M35">
            <v>2073.9120000000003</v>
          </cell>
          <cell r="N35">
            <v>2073.9120000000003</v>
          </cell>
          <cell r="O35">
            <v>2073.9120000000003</v>
          </cell>
          <cell r="P35">
            <v>2073.9120000000003</v>
          </cell>
          <cell r="Q35">
            <v>2073.9120000000003</v>
          </cell>
          <cell r="R35">
            <v>2073.9120000000003</v>
          </cell>
          <cell r="S35">
            <v>2073.9120000000003</v>
          </cell>
          <cell r="T35">
            <v>2073.9120000000003</v>
          </cell>
          <cell r="U35">
            <v>2073.9120000000003</v>
          </cell>
          <cell r="V35">
            <v>2073.9120000000003</v>
          </cell>
          <cell r="W35">
            <v>2073.9120000000003</v>
          </cell>
          <cell r="X35">
            <v>2073.9120000000003</v>
          </cell>
          <cell r="Y35">
            <v>2073.9120000000003</v>
          </cell>
          <cell r="Z35">
            <v>2073.9120000000003</v>
          </cell>
          <cell r="AA35">
            <v>2073.9120000000003</v>
          </cell>
          <cell r="AB35">
            <v>2073.9120000000003</v>
          </cell>
        </row>
        <row r="36">
          <cell r="E36">
            <v>6254.6017171192525</v>
          </cell>
          <cell r="F36">
            <v>6953.4469326352582</v>
          </cell>
          <cell r="G36">
            <v>7568.0468127293743</v>
          </cell>
          <cell r="H36">
            <v>7826.1432171101596</v>
          </cell>
          <cell r="I36">
            <v>8836.6178227371092</v>
          </cell>
          <cell r="J36">
            <v>9365.0345021280591</v>
          </cell>
          <cell r="K36">
            <v>9901.1141421511165</v>
          </cell>
          <cell r="L36">
            <v>10444.967869059366</v>
          </cell>
          <cell r="M36">
            <v>10845.29572179179</v>
          </cell>
          <cell r="N36">
            <v>11836.360265881212</v>
          </cell>
          <cell r="O36">
            <v>12412.20772914517</v>
          </cell>
          <cell r="P36">
            <v>12991.412834418099</v>
          </cell>
          <cell r="Q36">
            <v>13573.995159384334</v>
          </cell>
          <cell r="R36">
            <v>13980.903488302074</v>
          </cell>
          <cell r="S36">
            <v>14450.187755664287</v>
          </cell>
          <cell r="T36">
            <v>14911.221632583884</v>
          </cell>
          <cell r="U36">
            <v>15364.150167482874</v>
          </cell>
          <cell r="V36">
            <v>15809.115858716725</v>
          </cell>
          <cell r="W36">
            <v>16246.258699406522</v>
          </cell>
          <cell r="X36">
            <v>16675.716221483028</v>
          </cell>
          <cell r="Y36">
            <v>17097.623538956326</v>
          </cell>
          <cell r="Z36">
            <v>17512.113390424816</v>
          </cell>
          <cell r="AA36">
            <v>17919.316180836824</v>
          </cell>
          <cell r="AB36">
            <v>18319.36002251802</v>
          </cell>
        </row>
        <row r="37">
          <cell r="E37">
            <v>40.116219999999998</v>
          </cell>
          <cell r="F37">
            <v>40.116219999999998</v>
          </cell>
          <cell r="G37">
            <v>40.116219999999998</v>
          </cell>
          <cell r="H37">
            <v>40.116219999999998</v>
          </cell>
          <cell r="I37">
            <v>40.116219999999998</v>
          </cell>
          <cell r="J37">
            <v>40.116219999999998</v>
          </cell>
          <cell r="K37">
            <v>40.116219999999998</v>
          </cell>
          <cell r="L37">
            <v>40.116219999999998</v>
          </cell>
          <cell r="M37">
            <v>40.116219999999998</v>
          </cell>
          <cell r="N37">
            <v>40.116219999999998</v>
          </cell>
          <cell r="O37">
            <v>40.116219999999998</v>
          </cell>
          <cell r="P37">
            <v>40.116219999999998</v>
          </cell>
          <cell r="Q37">
            <v>40.116219999999998</v>
          </cell>
          <cell r="R37">
            <v>40.116219999999998</v>
          </cell>
          <cell r="S37">
            <v>40.116219999999998</v>
          </cell>
          <cell r="T37">
            <v>40.116219999999998</v>
          </cell>
          <cell r="U37">
            <v>40.116219999999998</v>
          </cell>
          <cell r="V37">
            <v>40.116219999999998</v>
          </cell>
          <cell r="W37">
            <v>40.116219999999998</v>
          </cell>
          <cell r="X37">
            <v>40.116219999999998</v>
          </cell>
          <cell r="Y37">
            <v>40.116219999999998</v>
          </cell>
          <cell r="Z37">
            <v>40.116219999999998</v>
          </cell>
          <cell r="AA37">
            <v>40.116219999999998</v>
          </cell>
          <cell r="AB37">
            <v>40.116219999999998</v>
          </cell>
        </row>
        <row r="39">
          <cell r="E39">
            <v>155.91204049432505</v>
          </cell>
          <cell r="F39">
            <v>173.33255557565639</v>
          </cell>
          <cell r="G39">
            <v>188.65303891367068</v>
          </cell>
          <cell r="H39">
            <v>195.08675585860681</v>
          </cell>
          <cell r="I39">
            <v>220.27543529118918</v>
          </cell>
          <cell r="J39">
            <v>233.44758060774569</v>
          </cell>
          <cell r="K39">
            <v>246.81074493437112</v>
          </cell>
          <cell r="L39">
            <v>260.36769837884447</v>
          </cell>
          <cell r="M39">
            <v>270.34690012647729</v>
          </cell>
          <cell r="N39">
            <v>295.05173383437455</v>
          </cell>
          <cell r="O39">
            <v>309.40621347537655</v>
          </cell>
          <cell r="P39">
            <v>323.84439098245298</v>
          </cell>
          <cell r="Q39">
            <v>338.36675437975799</v>
          </cell>
          <cell r="R39">
            <v>348.5099914274594</v>
          </cell>
          <cell r="S39">
            <v>360.20810923023873</v>
          </cell>
          <cell r="T39">
            <v>371.70056482350242</v>
          </cell>
          <cell r="U39">
            <v>382.9909739123695</v>
          </cell>
          <cell r="V39">
            <v>394.08288863498916</v>
          </cell>
          <cell r="W39">
            <v>404.97979868009804</v>
          </cell>
          <cell r="X39">
            <v>415.68513238493131</v>
          </cell>
          <cell r="Y39">
            <v>426.2022578138301</v>
          </cell>
          <cell r="Z39">
            <v>436.53448381788758</v>
          </cell>
          <cell r="AA39">
            <v>446.68506107596443</v>
          </cell>
          <cell r="AB39">
            <v>456.65718311740289</v>
          </cell>
        </row>
        <row r="41">
          <cell r="E41">
            <v>1.5671232876712329</v>
          </cell>
          <cell r="F41">
            <v>2.5671232876712331</v>
          </cell>
          <cell r="G41">
            <v>3.5671232876712331</v>
          </cell>
          <cell r="H41">
            <v>4.5671232876712331</v>
          </cell>
          <cell r="I41">
            <v>5.5671232876712331</v>
          </cell>
          <cell r="J41">
            <v>6.5671232876712331</v>
          </cell>
          <cell r="K41">
            <v>7.5671232876712331</v>
          </cell>
          <cell r="L41">
            <v>8.5671232876712331</v>
          </cell>
          <cell r="M41">
            <v>9.5671232876712331</v>
          </cell>
          <cell r="N41">
            <v>10.567123287671233</v>
          </cell>
          <cell r="O41">
            <v>11.567123287671233</v>
          </cell>
          <cell r="P41">
            <v>12.567123287671233</v>
          </cell>
          <cell r="Q41">
            <v>13.567123287671233</v>
          </cell>
          <cell r="R41">
            <v>14.567123287671233</v>
          </cell>
          <cell r="S41">
            <v>15.567123287671233</v>
          </cell>
          <cell r="T41">
            <v>16.567123287671233</v>
          </cell>
          <cell r="U41">
            <v>17.567123287671233</v>
          </cell>
          <cell r="V41">
            <v>18.567123287671233</v>
          </cell>
          <cell r="W41">
            <v>19.567123287671233</v>
          </cell>
          <cell r="X41">
            <v>20.567123287671233</v>
          </cell>
          <cell r="Y41">
            <v>21.567123287671233</v>
          </cell>
          <cell r="Z41">
            <v>22.567123287671233</v>
          </cell>
          <cell r="AA41">
            <v>23.567123287671233</v>
          </cell>
          <cell r="AB41">
            <v>24.567123287671233</v>
          </cell>
        </row>
        <row r="44">
          <cell r="E44">
            <v>0.207737925815321</v>
          </cell>
          <cell r="F44">
            <v>0.23377234120598747</v>
          </cell>
          <cell r="G44">
            <v>0.24534500564623507</v>
          </cell>
          <cell r="H44">
            <v>0.24972499933161904</v>
          </cell>
          <cell r="I44">
            <v>0.26226924064282198</v>
          </cell>
          <cell r="J44">
            <v>0.28127907228095472</v>
          </cell>
          <cell r="K44">
            <v>0.28130318778397218</v>
          </cell>
          <cell r="L44">
            <v>0.28132384482994544</v>
          </cell>
          <cell r="M44">
            <v>0.281341533769149</v>
          </cell>
          <cell r="N44">
            <v>0.29708636375352798</v>
          </cell>
          <cell r="O44">
            <v>0.31685230084936594</v>
          </cell>
          <cell r="P44">
            <v>0.31686370366695044</v>
          </cell>
          <cell r="Q44">
            <v>0.31687354327184941</v>
          </cell>
          <cell r="R44">
            <v>0.3168820328263357</v>
          </cell>
          <cell r="S44">
            <v>0.31343764779350541</v>
          </cell>
          <cell r="T44">
            <v>0.31344223060765602</v>
          </cell>
          <cell r="U44">
            <v>0.31344627735802083</v>
          </cell>
          <cell r="V44">
            <v>0.31344985055260732</v>
          </cell>
          <cell r="W44">
            <v>0.31345300545409216</v>
          </cell>
          <cell r="X44">
            <v>0.31345579091002435</v>
          </cell>
          <cell r="Y44">
            <v>0.3134582500900312</v>
          </cell>
          <cell r="Z44">
            <v>0.31346042113996764</v>
          </cell>
          <cell r="AA44">
            <v>0.31346233776199506</v>
          </cell>
          <cell r="AB44">
            <v>0.31346402972869009</v>
          </cell>
        </row>
        <row r="45">
          <cell r="E45">
            <v>1.7199384520495076E-2</v>
          </cell>
          <cell r="F45">
            <v>2.6034415390666477E-2</v>
          </cell>
          <cell r="G45">
            <v>1.1572664440247599E-2</v>
          </cell>
          <cell r="H45">
            <v>4.3799936853839705E-3</v>
          </cell>
          <cell r="I45">
            <v>1.2544241311202936E-2</v>
          </cell>
          <cell r="J45">
            <v>1.9009831638132746E-2</v>
          </cell>
          <cell r="K45">
            <v>2.4115503017452244E-5</v>
          </cell>
          <cell r="L45">
            <v>2.0657045973260235E-5</v>
          </cell>
          <cell r="M45">
            <v>1.7688939203563958E-5</v>
          </cell>
          <cell r="N45">
            <v>1.5744829984378983E-2</v>
          </cell>
          <cell r="O45">
            <v>1.976593709583796E-2</v>
          </cell>
          <cell r="P45">
            <v>1.1402817584493796E-5</v>
          </cell>
          <cell r="Q45">
            <v>9.839604898975729E-6</v>
          </cell>
          <cell r="R45">
            <v>8.4895544862906291E-6</v>
          </cell>
          <cell r="S45">
            <v>-3.4443850328302883E-3</v>
          </cell>
          <cell r="T45">
            <v>4.5828141506110143E-6</v>
          </cell>
          <cell r="U45">
            <v>4.046750364805618E-6</v>
          </cell>
          <cell r="V45">
            <v>3.573194586492523E-6</v>
          </cell>
          <cell r="W45">
            <v>3.1549014848364365E-6</v>
          </cell>
          <cell r="X45">
            <v>2.7854559321860428E-6</v>
          </cell>
          <cell r="Y45">
            <v>2.4591800068529679E-6</v>
          </cell>
          <cell r="Z45">
            <v>2.1710499364391289E-6</v>
          </cell>
          <cell r="AA45">
            <v>1.9166220274202672E-6</v>
          </cell>
          <cell r="AB45">
            <v>1.6919666950276913E-6</v>
          </cell>
        </row>
        <row r="46">
          <cell r="E46">
            <v>0.19976408801028875</v>
          </cell>
          <cell r="F46">
            <v>0.38505490805241049</v>
          </cell>
          <cell r="G46">
            <v>0.40123561938121466</v>
          </cell>
          <cell r="H46">
            <v>0.30262372753258548</v>
          </cell>
          <cell r="I46">
            <v>0.35897387861245611</v>
          </cell>
          <cell r="J46">
            <v>0.3382906207246088</v>
          </cell>
          <cell r="K46">
            <v>0.34088324912437462</v>
          </cell>
          <cell r="L46">
            <v>0.26099926573576365</v>
          </cell>
          <cell r="M46">
            <v>0.26099926573576376</v>
          </cell>
          <cell r="N46">
            <v>0.38353817622204123</v>
          </cell>
          <cell r="O46">
            <v>0.38621626660148167</v>
          </cell>
          <cell r="P46">
            <v>0.38905831716883005</v>
          </cell>
          <cell r="Q46">
            <v>0.29507763979465768</v>
          </cell>
          <cell r="R46">
            <v>0.29507763979465756</v>
          </cell>
          <cell r="S46">
            <v>0.29507763979465756</v>
          </cell>
          <cell r="T46">
            <v>0.29507763979465762</v>
          </cell>
          <cell r="U46">
            <v>0.29507763979465768</v>
          </cell>
          <cell r="V46">
            <v>0.29507763979465779</v>
          </cell>
          <cell r="W46">
            <v>0.29507763979465768</v>
          </cell>
          <cell r="X46">
            <v>0.29507763979465756</v>
          </cell>
          <cell r="Y46">
            <v>0.29507763979465734</v>
          </cell>
          <cell r="Z46">
            <v>0.29507763979465773</v>
          </cell>
          <cell r="AA46">
            <v>0.29507763979465756</v>
          </cell>
          <cell r="AB46">
            <v>0.29507763979465784</v>
          </cell>
        </row>
        <row r="47">
          <cell r="E47">
            <v>0.29102372058456738</v>
          </cell>
          <cell r="F47">
            <v>0.55472971809442673</v>
          </cell>
          <cell r="G47">
            <v>0.56936115797885378</v>
          </cell>
          <cell r="H47">
            <v>0.34745860710305126</v>
          </cell>
          <cell r="I47">
            <v>0.21572435432741865</v>
          </cell>
          <cell r="J47">
            <v>4.5409227438955515</v>
          </cell>
          <cell r="K47">
            <v>0.30536914091084333</v>
          </cell>
          <cell r="L47">
            <v>0.30536914091084399</v>
          </cell>
          <cell r="M47">
            <v>0.30536914091084288</v>
          </cell>
          <cell r="N47">
            <v>0.26363048570259257</v>
          </cell>
          <cell r="O47">
            <v>3.4770088652406059</v>
          </cell>
          <cell r="P47">
            <v>0.34229006216180274</v>
          </cell>
          <cell r="Q47">
            <v>0.34229006216180308</v>
          </cell>
          <cell r="R47">
            <v>0.3422900621618028</v>
          </cell>
          <cell r="S47">
            <v>0.28452861417199865</v>
          </cell>
          <cell r="T47">
            <v>0.33432296588734722</v>
          </cell>
          <cell r="U47">
            <v>0.33432296588734661</v>
          </cell>
          <cell r="V47">
            <v>0.3343229658873475</v>
          </cell>
          <cell r="W47">
            <v>0.33432296588734772</v>
          </cell>
          <cell r="X47">
            <v>0.33432296588734661</v>
          </cell>
          <cell r="Y47">
            <v>0.33432296588734667</v>
          </cell>
          <cell r="Z47">
            <v>0.33432296588734728</v>
          </cell>
          <cell r="AA47">
            <v>0.33432296588734739</v>
          </cell>
          <cell r="AB47">
            <v>0.33432296588734722</v>
          </cell>
        </row>
        <row r="48">
          <cell r="E48">
            <v>293.11201929388528</v>
          </cell>
          <cell r="F48">
            <v>465.03786261285688</v>
          </cell>
          <cell r="G48">
            <v>586.12617746807246</v>
          </cell>
          <cell r="H48">
            <v>711.5128713231336</v>
          </cell>
          <cell r="I48">
            <v>874.52285309949229</v>
          </cell>
          <cell r="J48">
            <v>1118.9942502747251</v>
          </cell>
          <cell r="K48">
            <v>1307.9146347785654</v>
          </cell>
          <cell r="L48">
            <v>1528.951484648059</v>
          </cell>
          <cell r="M48">
            <v>1787.5645989953655</v>
          </cell>
          <cell r="N48">
            <v>2178.6154993439704</v>
          </cell>
          <cell r="O48">
            <v>2693.6983332924228</v>
          </cell>
          <cell r="P48">
            <v>3123.2723108435475</v>
          </cell>
          <cell r="Q48">
            <v>3621.5781248028529</v>
          </cell>
          <cell r="R48">
            <v>4199.6128689956458</v>
          </cell>
          <cell r="S48">
            <v>4707.9222727516444</v>
          </cell>
          <cell r="T48">
            <v>5332.897425539094</v>
          </cell>
          <cell r="U48">
            <v>6040.9942736472731</v>
          </cell>
          <cell r="V48">
            <v>6843.2680025538411</v>
          </cell>
          <cell r="W48">
            <v>7752.244137404984</v>
          </cell>
          <cell r="X48">
            <v>8782.114098191325</v>
          </cell>
          <cell r="Y48">
            <v>9948.9567637622495</v>
          </cell>
          <cell r="Z48">
            <v>11270.989503854114</v>
          </cell>
          <cell r="AA48">
            <v>12768.852598378189</v>
          </cell>
          <cell r="AB48">
            <v>14465.931484473975</v>
          </cell>
        </row>
        <row r="49">
          <cell r="E49">
            <v>260.09796544040142</v>
          </cell>
          <cell r="F49">
            <v>342.20621006996151</v>
          </cell>
          <cell r="G49">
            <v>389.60513762824678</v>
          </cell>
          <cell r="H49">
            <v>419.50795065846165</v>
          </cell>
          <cell r="I49">
            <v>398.05563032261426</v>
          </cell>
          <cell r="J49">
            <v>479.44886606659747</v>
          </cell>
          <cell r="K49">
            <v>485.95690865589768</v>
          </cell>
          <cell r="L49">
            <v>492.61844504652345</v>
          </cell>
          <cell r="M49">
            <v>499.42784440079481</v>
          </cell>
          <cell r="N49">
            <v>486.25700987516285</v>
          </cell>
          <cell r="O49">
            <v>553.34820119107815</v>
          </cell>
          <cell r="P49">
            <v>556.33845429525945</v>
          </cell>
          <cell r="Q49">
            <v>559.37753503696251</v>
          </cell>
          <cell r="R49">
            <v>562.46155596587698</v>
          </cell>
          <cell r="S49">
            <v>541.78783259932914</v>
          </cell>
          <cell r="T49">
            <v>532.15178274523817</v>
          </cell>
          <cell r="U49">
            <v>522.69989325796621</v>
          </cell>
          <cell r="V49">
            <v>513.42696598417024</v>
          </cell>
          <cell r="W49">
            <v>504.32815471314854</v>
          </cell>
          <cell r="X49">
            <v>495.39892436048245</v>
          </cell>
          <cell r="Y49">
            <v>486.63501547160183</v>
          </cell>
          <cell r="Z49">
            <v>478.03241334007441</v>
          </cell>
          <cell r="AA49">
            <v>469.58732112910837</v>
          </cell>
          <cell r="AB49">
            <v>461.29613646600802</v>
          </cell>
        </row>
        <row r="50">
          <cell r="E50">
            <v>474.07232777081794</v>
          </cell>
          <cell r="F50">
            <v>816.27853784077945</v>
          </cell>
          <cell r="G50">
            <v>1205.8836754690262</v>
          </cell>
          <cell r="H50">
            <v>1625.3916261274878</v>
          </cell>
          <cell r="I50">
            <v>2023.447256450102</v>
          </cell>
          <cell r="J50">
            <v>2502.8961225166995</v>
          </cell>
          <cell r="K50">
            <v>2988.8530311725972</v>
          </cell>
          <cell r="L50">
            <v>3481.4714762191206</v>
          </cell>
          <cell r="M50">
            <v>3980.8993206199157</v>
          </cell>
          <cell r="N50">
            <v>4467.1563304950787</v>
          </cell>
          <cell r="O50">
            <v>5020.504531686157</v>
          </cell>
          <cell r="P50">
            <v>5576.8429859814169</v>
          </cell>
          <cell r="Q50">
            <v>6136.2205210183793</v>
          </cell>
          <cell r="R50">
            <v>6698.6820769842561</v>
          </cell>
          <cell r="S50">
            <v>7240.4699095835849</v>
          </cell>
          <cell r="T50">
            <v>7772.621692328823</v>
          </cell>
          <cell r="U50">
            <v>8295.3215855867893</v>
          </cell>
          <cell r="V50">
            <v>8808.7485515709595</v>
          </cell>
          <cell r="W50">
            <v>9313.0767062841078</v>
          </cell>
          <cell r="X50">
            <v>9808.4756306445906</v>
          </cell>
          <cell r="Y50">
            <v>10295.110646116193</v>
          </cell>
          <cell r="Z50">
            <v>10773.143059456266</v>
          </cell>
          <cell r="AA50">
            <v>11242.730380585375</v>
          </cell>
          <cell r="AB50">
            <v>11704.026517051383</v>
          </cell>
        </row>
        <row r="51">
          <cell r="C51">
            <v>219.79579777332094</v>
          </cell>
          <cell r="D51">
            <v>231.99863242051106</v>
          </cell>
          <cell r="E51">
            <v>325.23232597414153</v>
          </cell>
          <cell r="F51">
            <v>493.48925683752748</v>
          </cell>
          <cell r="G51">
            <v>647.95904602611745</v>
          </cell>
          <cell r="H51">
            <v>804.62985822631572</v>
          </cell>
          <cell r="I51">
            <v>880.50694426452765</v>
          </cell>
          <cell r="J51">
            <v>1223.1067871289986</v>
          </cell>
          <cell r="K51">
            <v>1429.7263028980651</v>
          </cell>
          <cell r="L51">
            <v>1671.4711363478739</v>
          </cell>
          <cell r="M51">
            <v>1954.3125914841487</v>
          </cell>
          <cell r="N51">
            <v>2194.4223588903637</v>
          </cell>
          <cell r="O51">
            <v>2879.956400195319</v>
          </cell>
          <cell r="P51">
            <v>3339.3316684509068</v>
          </cell>
          <cell r="Q51">
            <v>3872.20697962739</v>
          </cell>
          <cell r="R51">
            <v>4490.3423405921094</v>
          </cell>
          <cell r="S51">
            <v>4988.2581657385344</v>
          </cell>
          <cell r="T51">
            <v>5650.5179922932402</v>
          </cell>
          <cell r="U51">
            <v>6400.8583757797196</v>
          </cell>
          <cell r="V51">
            <v>7250.9940302699033</v>
          </cell>
          <cell r="W51">
            <v>8214.1977268072842</v>
          </cell>
          <cell r="X51">
            <v>9305.5075149841323</v>
          </cell>
          <cell r="Y51">
            <v>10541.961504988498</v>
          </cell>
          <cell r="Z51">
            <v>11942.863875663452</v>
          </cell>
          <cell r="AA51">
            <v>13530.086261638173</v>
          </cell>
          <cell r="AB51">
            <v>15328.409224947532</v>
          </cell>
          <cell r="AC51">
            <v>17365.909142377037</v>
          </cell>
        </row>
        <row r="52">
          <cell r="E52">
            <v>4781.7684617178602</v>
          </cell>
          <cell r="F52">
            <v>4781.7684617178602</v>
          </cell>
          <cell r="G52">
            <v>4781.7684617178602</v>
          </cell>
          <cell r="H52">
            <v>4781.7684617178602</v>
          </cell>
          <cell r="I52">
            <v>4781.7684617178602</v>
          </cell>
          <cell r="J52">
            <v>4781.7684617178602</v>
          </cell>
          <cell r="K52">
            <v>4781.7684617178602</v>
          </cell>
          <cell r="L52">
            <v>4781.7684617178602</v>
          </cell>
          <cell r="M52">
            <v>4781.7684617178602</v>
          </cell>
          <cell r="N52">
            <v>4781.7684617178602</v>
          </cell>
          <cell r="O52">
            <v>4781.7684617178602</v>
          </cell>
          <cell r="P52">
            <v>4781.7684617178602</v>
          </cell>
          <cell r="Q52">
            <v>4781.7684617178602</v>
          </cell>
          <cell r="R52">
            <v>4781.7684617178602</v>
          </cell>
          <cell r="S52">
            <v>4781.7684617178602</v>
          </cell>
          <cell r="T52">
            <v>4781.7684617178602</v>
          </cell>
          <cell r="U52">
            <v>4781.7684617178602</v>
          </cell>
          <cell r="V52">
            <v>4781.7684617178602</v>
          </cell>
          <cell r="W52">
            <v>4781.7684617178602</v>
          </cell>
          <cell r="X52">
            <v>4781.7684617178602</v>
          </cell>
          <cell r="Y52">
            <v>4781.7684617178602</v>
          </cell>
          <cell r="Z52">
            <v>4781.7684617178602</v>
          </cell>
          <cell r="AA52">
            <v>4781.7684617178602</v>
          </cell>
          <cell r="AB52">
            <v>4781.7684617178602</v>
          </cell>
        </row>
        <row r="54">
          <cell r="E54">
            <v>3219.6225544038507</v>
          </cell>
          <cell r="F54">
            <v>4227.4143357948096</v>
          </cell>
          <cell r="G54">
            <v>5249.5660312725495</v>
          </cell>
          <cell r="H54">
            <v>5744.6033075379146</v>
          </cell>
          <cell r="I54">
            <v>7979.7931641325486</v>
          </cell>
          <cell r="J54">
            <v>9327.8201858618304</v>
          </cell>
          <cell r="K54">
            <v>10905.011801285096</v>
          </cell>
          <cell r="L54">
            <v>12750.325991330308</v>
          </cell>
          <cell r="M54">
            <v>14316.850109054374</v>
          </cell>
          <cell r="N54">
            <v>18789.411224855368</v>
          </cell>
          <cell r="O54">
            <v>21786.467298758813</v>
          </cell>
          <cell r="P54">
            <v>25263.052344486819</v>
          </cell>
          <cell r="Q54">
            <v>29295.890997531304</v>
          </cell>
          <cell r="R54">
            <v>32544.393368402219</v>
          </cell>
          <cell r="S54">
            <v>36865.108854926191</v>
          </cell>
          <cell r="T54">
            <v>41760.479501157846</v>
          </cell>
          <cell r="U54">
            <v>47306.934443338323</v>
          </cell>
          <cell r="V54">
            <v>53591.067892828818</v>
          </cell>
          <cell r="W54">
            <v>60710.991091101525</v>
          </cell>
          <cell r="X54">
            <v>68777.864074744473</v>
          </cell>
          <cell r="Y54">
            <v>77917.631165211991</v>
          </cell>
          <cell r="Z54">
            <v>88272.987278711676</v>
          </cell>
          <cell r="AA54">
            <v>100005.60575530682</v>
          </cell>
          <cell r="AB54">
            <v>113298.66248928913</v>
          </cell>
        </row>
        <row r="55">
          <cell r="E55">
            <v>2574.827927630573</v>
          </cell>
          <cell r="F55">
            <v>2931.4669330766169</v>
          </cell>
          <cell r="G55">
            <v>3156.4616755424881</v>
          </cell>
          <cell r="H55">
            <v>2995.0501292648082</v>
          </cell>
          <cell r="I55">
            <v>3607.4691045691457</v>
          </cell>
          <cell r="J55">
            <v>3656.4369178934967</v>
          </cell>
          <cell r="K55">
            <v>3706.5596492606569</v>
          </cell>
          <cell r="L55">
            <v>3757.7949311223824</v>
          </cell>
          <cell r="M55">
            <v>3658.6949394540115</v>
          </cell>
          <cell r="N55">
            <v>4163.5024736682717</v>
          </cell>
          <cell r="O55">
            <v>4186.0017357411489</v>
          </cell>
          <cell r="P55">
            <v>4208.8683867188183</v>
          </cell>
          <cell r="Q55">
            <v>4232.0731766480922</v>
          </cell>
          <cell r="R55">
            <v>4076.5199495999532</v>
          </cell>
          <cell r="S55">
            <v>4004.0163843628352</v>
          </cell>
          <cell r="T55">
            <v>3932.8984785371936</v>
          </cell>
          <cell r="U55">
            <v>3863.1271201782197</v>
          </cell>
          <cell r="V55">
            <v>3794.6658454278977</v>
          </cell>
          <cell r="W55">
            <v>3727.4805314045461</v>
          </cell>
          <cell r="X55">
            <v>3661.539129120566</v>
          </cell>
          <cell r="Y55">
            <v>3596.8114311222648</v>
          </cell>
          <cell r="Z55">
            <v>3533.2688692506827</v>
          </cell>
          <cell r="AA55">
            <v>3470.884338533579</v>
          </cell>
          <cell r="AB55">
            <v>3409.6320437487666</v>
          </cell>
        </row>
        <row r="56">
          <cell r="E56">
            <v>3048.900255401391</v>
          </cell>
          <cell r="F56">
            <v>3747.7454709173962</v>
          </cell>
          <cell r="G56">
            <v>4362.3453510115141</v>
          </cell>
          <cell r="H56">
            <v>4620.4417553922958</v>
          </cell>
          <cell r="I56">
            <v>5630.9163610192481</v>
          </cell>
          <cell r="J56">
            <v>6159.3330404101962</v>
          </cell>
          <cell r="K56">
            <v>6695.4126804332536</v>
          </cell>
          <cell r="L56">
            <v>7239.2664073415035</v>
          </cell>
          <cell r="M56">
            <v>7639.5942600739272</v>
          </cell>
          <cell r="N56">
            <v>8630.6588041633513</v>
          </cell>
          <cell r="O56">
            <v>9206.5062674273067</v>
          </cell>
          <cell r="P56">
            <v>9785.7113727002361</v>
          </cell>
          <cell r="Q56">
            <v>10368.293697666471</v>
          </cell>
          <cell r="R56">
            <v>10775.202026584209</v>
          </cell>
          <cell r="S56">
            <v>11244.48629394642</v>
          </cell>
          <cell r="T56">
            <v>11705.520170866017</v>
          </cell>
          <cell r="U56">
            <v>12158.448705765009</v>
          </cell>
          <cell r="V56">
            <v>12603.414396998858</v>
          </cell>
          <cell r="W56">
            <v>13040.557237688654</v>
          </cell>
          <cell r="X56">
            <v>13470.014759765156</v>
          </cell>
          <cell r="Y56">
            <v>13891.922077238458</v>
          </cell>
          <cell r="Z56">
            <v>14306.411928706948</v>
          </cell>
          <cell r="AA56">
            <v>14713.614719118954</v>
          </cell>
          <cell r="AB56">
            <v>15113.65856080015</v>
          </cell>
        </row>
        <row r="57">
          <cell r="E57">
            <v>0</v>
          </cell>
          <cell r="F57">
            <v>0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0</v>
          </cell>
          <cell r="N57">
            <v>0</v>
          </cell>
          <cell r="O57">
            <v>0</v>
          </cell>
          <cell r="P57">
            <v>0</v>
          </cell>
          <cell r="Q57">
            <v>0</v>
          </cell>
          <cell r="R57">
            <v>0</v>
          </cell>
          <cell r="S57">
            <v>0</v>
          </cell>
          <cell r="T57">
            <v>0</v>
          </cell>
          <cell r="U57">
            <v>0</v>
          </cell>
        </row>
        <row r="58">
          <cell r="E58">
            <v>7830.6687171192516</v>
          </cell>
          <cell r="F58">
            <v>8529.5139326352564</v>
          </cell>
          <cell r="G58">
            <v>9144.1138127293743</v>
          </cell>
          <cell r="H58">
            <v>9402.210217110156</v>
          </cell>
          <cell r="I58">
            <v>10412.684822737108</v>
          </cell>
          <cell r="J58">
            <v>10941.101502128056</v>
          </cell>
          <cell r="K58">
            <v>11477.181142151114</v>
          </cell>
          <cell r="L58">
            <v>12021.034869059364</v>
          </cell>
          <cell r="M58">
            <v>12421.362721791787</v>
          </cell>
          <cell r="N58">
            <v>13412.427265881211</v>
          </cell>
          <cell r="O58">
            <v>13988.274729145167</v>
          </cell>
          <cell r="P58">
            <v>14567.479834418096</v>
          </cell>
          <cell r="Q58">
            <v>15150.062159384332</v>
          </cell>
          <cell r="R58">
            <v>15556.970488302069</v>
          </cell>
          <cell r="S58">
            <v>16026.25475566428</v>
          </cell>
          <cell r="T58">
            <v>16487.288632583877</v>
          </cell>
          <cell r="U58">
            <v>16940.217167482871</v>
          </cell>
          <cell r="V58">
            <v>17385.182858716718</v>
          </cell>
          <cell r="W58">
            <v>17822.325699406516</v>
          </cell>
          <cell r="X58">
            <v>18251.783221483016</v>
          </cell>
          <cell r="Y58">
            <v>18673.690538956318</v>
          </cell>
          <cell r="Z58">
            <v>19088.180390424808</v>
          </cell>
          <cell r="AA58">
            <v>19495.383180836812</v>
          </cell>
          <cell r="AB58">
            <v>19895.427022518008</v>
          </cell>
        </row>
        <row r="59">
          <cell r="E59">
            <v>0</v>
          </cell>
          <cell r="F59">
            <v>0</v>
          </cell>
          <cell r="G59">
            <v>0</v>
          </cell>
          <cell r="H59">
            <v>0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0</v>
          </cell>
          <cell r="Q59">
            <v>0</v>
          </cell>
          <cell r="R59">
            <v>0</v>
          </cell>
          <cell r="S59">
            <v>0</v>
          </cell>
          <cell r="T59">
            <v>0</v>
          </cell>
          <cell r="U59">
            <v>0</v>
          </cell>
          <cell r="V59">
            <v>0</v>
          </cell>
          <cell r="W59">
            <v>0</v>
          </cell>
          <cell r="X59">
            <v>0</v>
          </cell>
          <cell r="Y59">
            <v>0</v>
          </cell>
          <cell r="Z59">
            <v>0</v>
          </cell>
          <cell r="AA59">
            <v>0</v>
          </cell>
          <cell r="AB59">
            <v>0</v>
          </cell>
        </row>
        <row r="60">
          <cell r="E60">
            <v>2073.9120000000003</v>
          </cell>
          <cell r="F60">
            <v>2073.9120000000003</v>
          </cell>
          <cell r="G60">
            <v>2073.9120000000003</v>
          </cell>
          <cell r="H60">
            <v>2073.9120000000003</v>
          </cell>
          <cell r="I60">
            <v>2073.9120000000003</v>
          </cell>
          <cell r="J60">
            <v>2073.9120000000003</v>
          </cell>
          <cell r="K60">
            <v>2073.9120000000003</v>
          </cell>
          <cell r="L60">
            <v>2073.9120000000003</v>
          </cell>
          <cell r="M60">
            <v>2073.9120000000003</v>
          </cell>
          <cell r="N60">
            <v>2073.9120000000003</v>
          </cell>
          <cell r="O60">
            <v>2073.9120000000003</v>
          </cell>
          <cell r="P60">
            <v>2073.9120000000003</v>
          </cell>
          <cell r="Q60">
            <v>2073.9120000000003</v>
          </cell>
          <cell r="R60">
            <v>2073.9120000000003</v>
          </cell>
          <cell r="S60">
            <v>2073.9120000000003</v>
          </cell>
          <cell r="T60">
            <v>2073.9120000000003</v>
          </cell>
          <cell r="U60">
            <v>2073.9120000000003</v>
          </cell>
          <cell r="V60">
            <v>2073.9120000000003</v>
          </cell>
          <cell r="W60">
            <v>2073.9120000000003</v>
          </cell>
          <cell r="X60">
            <v>2073.9120000000003</v>
          </cell>
          <cell r="Y60">
            <v>2073.9120000000003</v>
          </cell>
          <cell r="Z60">
            <v>2073.9120000000003</v>
          </cell>
          <cell r="AA60">
            <v>2073.9120000000003</v>
          </cell>
          <cell r="AB60">
            <v>2073.9120000000003</v>
          </cell>
        </row>
        <row r="61">
          <cell r="E61">
            <v>6254.6017171192516</v>
          </cell>
          <cell r="F61">
            <v>6953.4469326352564</v>
          </cell>
          <cell r="G61">
            <v>7568.0468127293743</v>
          </cell>
          <cell r="H61">
            <v>7826.143217110156</v>
          </cell>
          <cell r="I61">
            <v>8836.6178227371074</v>
          </cell>
          <cell r="J61">
            <v>9365.0345021280555</v>
          </cell>
          <cell r="K61">
            <v>9901.1141421511129</v>
          </cell>
          <cell r="L61">
            <v>10444.967869059363</v>
          </cell>
          <cell r="M61">
            <v>10845.295721791786</v>
          </cell>
          <cell r="N61">
            <v>11836.360265881211</v>
          </cell>
          <cell r="O61">
            <v>12412.207729145166</v>
          </cell>
          <cell r="P61">
            <v>12991.412834418095</v>
          </cell>
          <cell r="Q61">
            <v>13573.995159384331</v>
          </cell>
          <cell r="R61">
            <v>13980.903488302069</v>
          </cell>
          <cell r="S61">
            <v>14450.187755664279</v>
          </cell>
          <cell r="T61">
            <v>14911.221632583876</v>
          </cell>
          <cell r="U61">
            <v>15364.150167482871</v>
          </cell>
          <cell r="V61">
            <v>15809.115858716717</v>
          </cell>
          <cell r="W61">
            <v>16246.258699406515</v>
          </cell>
          <cell r="X61">
            <v>16675.716221483017</v>
          </cell>
          <cell r="Y61">
            <v>17097.623538956319</v>
          </cell>
          <cell r="Z61">
            <v>17512.113390424809</v>
          </cell>
          <cell r="AA61">
            <v>17919.316180836813</v>
          </cell>
          <cell r="AB61">
            <v>18319.360022518009</v>
          </cell>
        </row>
        <row r="62">
          <cell r="E62">
            <v>40.116219999999998</v>
          </cell>
          <cell r="F62">
            <v>40.116219999999998</v>
          </cell>
          <cell r="G62">
            <v>40.116219999999998</v>
          </cell>
          <cell r="H62">
            <v>40.116219999999998</v>
          </cell>
          <cell r="I62">
            <v>40.116219999999998</v>
          </cell>
          <cell r="J62">
            <v>40.116219999999998</v>
          </cell>
          <cell r="K62">
            <v>40.116219999999998</v>
          </cell>
          <cell r="L62">
            <v>40.116219999999998</v>
          </cell>
          <cell r="M62">
            <v>40.116219999999998</v>
          </cell>
          <cell r="N62">
            <v>40.116219999999998</v>
          </cell>
          <cell r="O62">
            <v>40.116219999999998</v>
          </cell>
          <cell r="P62">
            <v>40.116219999999998</v>
          </cell>
          <cell r="Q62">
            <v>40.116219999999998</v>
          </cell>
          <cell r="R62">
            <v>40.116219999999998</v>
          </cell>
          <cell r="S62">
            <v>40.116219999999998</v>
          </cell>
          <cell r="T62">
            <v>40.116219999999998</v>
          </cell>
          <cell r="U62">
            <v>40.116219999999998</v>
          </cell>
          <cell r="V62">
            <v>40.116219999999998</v>
          </cell>
          <cell r="W62">
            <v>40.116219999999998</v>
          </cell>
          <cell r="X62">
            <v>40.116219999999998</v>
          </cell>
          <cell r="Y62">
            <v>40.116219999999998</v>
          </cell>
          <cell r="Z62">
            <v>40.116219999999998</v>
          </cell>
          <cell r="AA62">
            <v>40.116219999999998</v>
          </cell>
          <cell r="AB62">
            <v>40.116219999999998</v>
          </cell>
        </row>
        <row r="64">
          <cell r="E64">
            <v>155.91204049432503</v>
          </cell>
          <cell r="F64">
            <v>173.33255557565636</v>
          </cell>
          <cell r="G64">
            <v>188.65303891367068</v>
          </cell>
          <cell r="H64">
            <v>195.08675585860672</v>
          </cell>
          <cell r="I64">
            <v>220.27543529118915</v>
          </cell>
          <cell r="J64">
            <v>233.44758060774558</v>
          </cell>
          <cell r="K64">
            <v>246.81074493437103</v>
          </cell>
          <cell r="L64">
            <v>260.36769837884435</v>
          </cell>
          <cell r="M64">
            <v>270.34690012647718</v>
          </cell>
          <cell r="N64">
            <v>295.05173383437449</v>
          </cell>
          <cell r="O64">
            <v>309.40621347537643</v>
          </cell>
          <cell r="P64">
            <v>323.84439098245286</v>
          </cell>
          <cell r="Q64">
            <v>338.36675437975788</v>
          </cell>
          <cell r="R64">
            <v>348.50999142745923</v>
          </cell>
          <cell r="S64">
            <v>360.20810923023856</v>
          </cell>
          <cell r="T64">
            <v>371.70056482350225</v>
          </cell>
          <cell r="U64">
            <v>382.99097391236938</v>
          </cell>
          <cell r="V64">
            <v>394.08288863498899</v>
          </cell>
          <cell r="W64">
            <v>404.97979868009787</v>
          </cell>
          <cell r="X64">
            <v>415.68513238493102</v>
          </cell>
          <cell r="Y64">
            <v>426.20225781382993</v>
          </cell>
          <cell r="Z64">
            <v>436.53448381788735</v>
          </cell>
          <cell r="AA64">
            <v>446.68506107596414</v>
          </cell>
          <cell r="AB64">
            <v>456.65718311740261</v>
          </cell>
        </row>
        <row r="65">
          <cell r="E65">
            <v>112.98498614207836</v>
          </cell>
          <cell r="F65">
            <v>171.9258433189716</v>
          </cell>
          <cell r="G65">
            <v>121.08831485521557</v>
          </cell>
          <cell r="H65">
            <v>125.38669385506114</v>
          </cell>
          <cell r="I65">
            <v>163.0099817763587</v>
          </cell>
          <cell r="J65">
            <v>244.47139717523282</v>
          </cell>
          <cell r="K65">
            <v>188.9203845038403</v>
          </cell>
          <cell r="L65">
            <v>221.03684986949361</v>
          </cell>
          <cell r="M65">
            <v>258.61311434730646</v>
          </cell>
          <cell r="N65">
            <v>391.05090034860496</v>
          </cell>
          <cell r="O65">
            <v>515.08283394845239</v>
          </cell>
          <cell r="P65">
            <v>429.5739775511247</v>
          </cell>
          <cell r="Q65">
            <v>498.3058139593054</v>
          </cell>
          <cell r="R65">
            <v>578.03474419279291</v>
          </cell>
          <cell r="S65">
            <v>508.30940375599857</v>
          </cell>
          <cell r="T65">
            <v>624.97515278744959</v>
          </cell>
          <cell r="U65">
            <v>708.09684810817907</v>
          </cell>
          <cell r="V65">
            <v>802.27372890656807</v>
          </cell>
          <cell r="W65">
            <v>908.97613485114289</v>
          </cell>
          <cell r="X65">
            <v>1029.8699607863409</v>
          </cell>
          <cell r="Y65">
            <v>1166.8426655709245</v>
          </cell>
          <cell r="Z65">
            <v>1322.032740091865</v>
          </cell>
          <cell r="AA65">
            <v>1497.8630945240748</v>
          </cell>
          <cell r="AB65">
            <v>1697.0788860957855</v>
          </cell>
        </row>
        <row r="68">
          <cell r="E68">
            <v>0.17470489128624969</v>
          </cell>
          <cell r="F68">
            <v>0.17278438763223453</v>
          </cell>
          <cell r="G68">
            <v>0.17936412475315586</v>
          </cell>
          <cell r="H68">
            <v>0.17948460129227553</v>
          </cell>
          <cell r="I68">
            <v>0.16823979871620082</v>
          </cell>
          <cell r="J68">
            <v>0.16849328769167635</v>
          </cell>
          <cell r="K68">
            <v>0.16871055116516745</v>
          </cell>
          <cell r="L68">
            <v>0.16889669102965929</v>
          </cell>
          <cell r="M68">
            <v>0.16905611079335925</v>
          </cell>
          <cell r="N68">
            <v>0.15924009950939866</v>
          </cell>
          <cell r="O68">
            <v>0.15934448395037143</v>
          </cell>
          <cell r="P68">
            <v>0.15943458043859829</v>
          </cell>
          <cell r="Q68">
            <v>0.15951233163911011</v>
          </cell>
          <cell r="R68">
            <v>0.15957941942695805</v>
          </cell>
          <cell r="S68">
            <v>0.132698504823832</v>
          </cell>
          <cell r="T68">
            <v>0.13273382574896661</v>
          </cell>
          <cell r="U68">
            <v>0.13276501606557248</v>
          </cell>
          <cell r="V68">
            <v>0.13279255721081193</v>
          </cell>
          <cell r="W68">
            <v>0.13281687486568702</v>
          </cell>
          <cell r="X68">
            <v>0.13283834533332256</v>
          </cell>
          <cell r="Y68">
            <v>0.13285730120511591</v>
          </cell>
          <cell r="Z68">
            <v>0.13287403639034484</v>
          </cell>
          <cell r="AA68">
            <v>0.13288881057769095</v>
          </cell>
          <cell r="AB68">
            <v>0.13290185319047132</v>
          </cell>
        </row>
        <row r="69">
          <cell r="E69">
            <v>8.9106319677300386E-2</v>
          </cell>
          <cell r="F69">
            <v>9.1778402752566005E-2</v>
          </cell>
          <cell r="G69">
            <v>0.09</v>
          </cell>
          <cell r="H69">
            <v>0.09</v>
          </cell>
          <cell r="I69">
            <v>8.7999999999999995E-2</v>
          </cell>
          <cell r="J69">
            <v>8.7999999999999995E-2</v>
          </cell>
          <cell r="K69">
            <v>8.7999999999999995E-2</v>
          </cell>
          <cell r="L69">
            <v>8.7999999999999995E-2</v>
          </cell>
          <cell r="M69">
            <v>8.7999999999999995E-2</v>
          </cell>
          <cell r="N69">
            <v>8.7000000000000008E-2</v>
          </cell>
          <cell r="O69">
            <v>8.6999999999999994E-2</v>
          </cell>
          <cell r="P69">
            <v>8.6999999999999994E-2</v>
          </cell>
          <cell r="Q69">
            <v>8.6999999999999994E-2</v>
          </cell>
          <cell r="R69">
            <v>8.6999999999999994E-2</v>
          </cell>
          <cell r="S69">
            <v>8.699999999999998E-2</v>
          </cell>
          <cell r="T69">
            <v>8.6999999999999994E-2</v>
          </cell>
          <cell r="U69">
            <v>8.6999999999999994E-2</v>
          </cell>
          <cell r="V69">
            <v>8.6999999999999994E-2</v>
          </cell>
          <cell r="W69">
            <v>8.6999999999999994E-2</v>
          </cell>
          <cell r="X69">
            <v>8.6999999999999994E-2</v>
          </cell>
          <cell r="Y69">
            <v>8.699999999999998E-2</v>
          </cell>
          <cell r="Z69">
            <v>8.6999999999999994E-2</v>
          </cell>
          <cell r="AA69">
            <v>8.6999999999999994E-2</v>
          </cell>
          <cell r="AB69">
            <v>8.6999999999999994E-2</v>
          </cell>
        </row>
        <row r="70">
          <cell r="E70">
            <v>0.11099127277536384</v>
          </cell>
          <cell r="F70">
            <v>0.1409114395863405</v>
          </cell>
          <cell r="G70">
            <v>0.15198051431180651</v>
          </cell>
          <cell r="H70">
            <v>0.15198051431180651</v>
          </cell>
          <cell r="I70">
            <v>0.15198051431180648</v>
          </cell>
          <cell r="J70">
            <v>0.15198051431180645</v>
          </cell>
          <cell r="K70">
            <v>0.15198051431180645</v>
          </cell>
          <cell r="L70">
            <v>0.15198051431180651</v>
          </cell>
          <cell r="M70">
            <v>0.1519805143118064</v>
          </cell>
          <cell r="N70">
            <v>0.15198051431180654</v>
          </cell>
          <cell r="O70">
            <v>0.15198051431180659</v>
          </cell>
          <cell r="P70">
            <v>0.15198051431180637</v>
          </cell>
          <cell r="Q70">
            <v>0.1519805143118064</v>
          </cell>
          <cell r="R70">
            <v>0.15198051431180648</v>
          </cell>
          <cell r="S70">
            <v>0.15198051431180659</v>
          </cell>
          <cell r="T70">
            <v>0.15198051431180643</v>
          </cell>
          <cell r="U70">
            <v>0.15198051431180651</v>
          </cell>
          <cell r="V70">
            <v>0.15198051431180648</v>
          </cell>
          <cell r="W70">
            <v>0.15198051431180637</v>
          </cell>
          <cell r="X70">
            <v>0.15198051431180648</v>
          </cell>
          <cell r="Y70">
            <v>0.15198051431180665</v>
          </cell>
          <cell r="Z70">
            <v>0.15198051431180645</v>
          </cell>
          <cell r="AA70">
            <v>0.15198051431180651</v>
          </cell>
          <cell r="AB70">
            <v>0.15198051431180631</v>
          </cell>
        </row>
        <row r="71">
          <cell r="E71">
            <v>0.11361233069241172</v>
          </cell>
          <cell r="F71">
            <v>3.033138344378377E-2</v>
          </cell>
          <cell r="G71">
            <v>0.1537078864619604</v>
          </cell>
          <cell r="H71">
            <v>0.23809523809523805</v>
          </cell>
          <cell r="I71">
            <v>-0.12930670861044066</v>
          </cell>
          <cell r="J71">
            <v>0.18518518518518509</v>
          </cell>
          <cell r="K71">
            <v>0.18518518518518515</v>
          </cell>
          <cell r="L71">
            <v>0.18518518518518526</v>
          </cell>
          <cell r="M71">
            <v>0.18518518518518526</v>
          </cell>
          <cell r="N71">
            <v>-0.12295556674584285</v>
          </cell>
          <cell r="O71">
            <v>0.14285714285714285</v>
          </cell>
          <cell r="P71">
            <v>0.14285714285714288</v>
          </cell>
          <cell r="Q71">
            <v>0.14285714285714279</v>
          </cell>
          <cell r="R71">
            <v>0.14285714285714285</v>
          </cell>
          <cell r="S71">
            <v>0.14285714285714285</v>
          </cell>
          <cell r="T71">
            <v>0.14285714285714288</v>
          </cell>
          <cell r="U71">
            <v>0.14285714285714288</v>
          </cell>
          <cell r="V71">
            <v>0.14285714285714285</v>
          </cell>
          <cell r="W71">
            <v>0.14285714285714293</v>
          </cell>
          <cell r="X71">
            <v>0.14285714285714277</v>
          </cell>
          <cell r="Y71">
            <v>0.1428571428571429</v>
          </cell>
          <cell r="Z71">
            <v>0.14285714285714285</v>
          </cell>
          <cell r="AA71">
            <v>0.14285714285714293</v>
          </cell>
          <cell r="AB71">
            <v>0.14285714285714285</v>
          </cell>
        </row>
        <row r="74">
          <cell r="E74">
            <v>1930.9143736434989</v>
          </cell>
          <cell r="F74">
            <v>2236.4027430963993</v>
          </cell>
          <cell r="G74">
            <v>2637.5331637074419</v>
          </cell>
          <cell r="H74">
            <v>3110.9297519906263</v>
          </cell>
          <cell r="I74">
            <v>3634.3119472857697</v>
          </cell>
          <cell r="J74">
            <v>4246.6691157810874</v>
          </cell>
          <cell r="K74">
            <v>4963.1270029206089</v>
          </cell>
          <cell r="L74">
            <v>5801.3827308738501</v>
          </cell>
          <cell r="M74">
            <v>6782.1419325791403</v>
          </cell>
          <cell r="N74">
            <v>7862.1308888099084</v>
          </cell>
          <cell r="O74">
            <v>9114.9180780375991</v>
          </cell>
          <cell r="P74">
            <v>10568.151217541717</v>
          </cell>
          <cell r="Q74">
            <v>12253.901659366496</v>
          </cell>
          <cell r="R74">
            <v>14209.37217188324</v>
          </cell>
          <cell r="S74">
            <v>16094.934613577514</v>
          </cell>
          <cell r="T74">
            <v>18231.276860017122</v>
          </cell>
          <cell r="U74">
            <v>20651.752625233195</v>
          </cell>
          <cell r="V74">
            <v>23394.15166722301</v>
          </cell>
          <cell r="W74">
            <v>26501.28978179747</v>
          </cell>
          <cell r="X74">
            <v>30021.677265610335</v>
          </cell>
          <cell r="Y74">
            <v>34010.276284770312</v>
          </cell>
          <cell r="Z74">
            <v>38529.358973478564</v>
          </cell>
          <cell r="AA74">
            <v>43649.479659785015</v>
          </cell>
          <cell r="AB74">
            <v>49450.57639737022</v>
          </cell>
        </row>
        <row r="75">
          <cell r="E75">
            <v>3660.5575932000002</v>
          </cell>
          <cell r="F75">
            <v>3726.3143898000003</v>
          </cell>
          <cell r="G75">
            <v>4132.0039574851307</v>
          </cell>
          <cell r="H75">
            <v>4873.6350403324541</v>
          </cell>
          <cell r="I75">
            <v>4428.3356588599408</v>
          </cell>
          <cell r="J75">
            <v>5174.4804930235377</v>
          </cell>
          <cell r="K75">
            <v>6047.4699489949462</v>
          </cell>
          <cell r="L75">
            <v>7068.8676124814956</v>
          </cell>
          <cell r="M75">
            <v>8263.9028787607567</v>
          </cell>
          <cell r="N75">
            <v>7390.1681451081968</v>
          </cell>
          <cell r="O75">
            <v>8567.750674496936</v>
          </cell>
          <cell r="P75">
            <v>9933.7464085878728</v>
          </cell>
          <cell r="Q75">
            <v>11518.30146013336</v>
          </cell>
          <cell r="R75">
            <v>13356.385319926125</v>
          </cell>
          <cell r="S75">
            <v>15128.7576817313</v>
          </cell>
          <cell r="T75">
            <v>17136.855567656563</v>
          </cell>
          <cell r="U75">
            <v>19412.030472409882</v>
          </cell>
          <cell r="V75">
            <v>21989.803639495396</v>
          </cell>
          <cell r="W75">
            <v>24910.420637803287</v>
          </cell>
          <cell r="X75">
            <v>28219.479696886123</v>
          </cell>
          <cell r="Y75">
            <v>31968.643610826977</v>
          </cell>
          <cell r="Z75">
            <v>36216.446325321966</v>
          </cell>
          <cell r="AA75">
            <v>41029.20680084479</v>
          </cell>
          <cell r="AB75">
            <v>46482.06441961215</v>
          </cell>
        </row>
        <row r="76">
          <cell r="E76">
            <v>0</v>
          </cell>
          <cell r="F76">
            <v>0</v>
          </cell>
          <cell r="G76">
            <v>0</v>
          </cell>
          <cell r="H76">
            <v>0</v>
          </cell>
          <cell r="I76">
            <v>0</v>
          </cell>
          <cell r="J76">
            <v>0</v>
          </cell>
          <cell r="K76">
            <v>0</v>
          </cell>
          <cell r="L76">
            <v>0</v>
          </cell>
          <cell r="M76">
            <v>0</v>
          </cell>
          <cell r="N76">
            <v>0</v>
          </cell>
          <cell r="O76">
            <v>0</v>
          </cell>
          <cell r="P76">
            <v>0</v>
          </cell>
          <cell r="Q76">
            <v>0</v>
          </cell>
          <cell r="R76">
            <v>0</v>
          </cell>
          <cell r="S76">
            <v>0</v>
          </cell>
          <cell r="T76">
            <v>0</v>
          </cell>
          <cell r="U76">
            <v>0</v>
          </cell>
          <cell r="V76">
            <v>0</v>
          </cell>
          <cell r="W76">
            <v>0</v>
          </cell>
          <cell r="X76">
            <v>0</v>
          </cell>
          <cell r="Y76">
            <v>0</v>
          </cell>
          <cell r="Z76">
            <v>0</v>
          </cell>
          <cell r="AA76">
            <v>0</v>
          </cell>
          <cell r="AB76">
            <v>0</v>
          </cell>
        </row>
        <row r="77">
          <cell r="E77">
            <v>5591.4719668434991</v>
          </cell>
          <cell r="F77">
            <v>5962.7171328963996</v>
          </cell>
          <cell r="G77">
            <v>6769.5371211925722</v>
          </cell>
          <cell r="H77">
            <v>7984.5647923230808</v>
          </cell>
          <cell r="I77">
            <v>8062.6476061457106</v>
          </cell>
          <cell r="J77">
            <v>9421.149608804626</v>
          </cell>
          <cell r="K77">
            <v>11010.596951915555</v>
          </cell>
          <cell r="L77">
            <v>12870.250343355347</v>
          </cell>
          <cell r="M77">
            <v>15046.044811339896</v>
          </cell>
          <cell r="N77">
            <v>15252.299033918105</v>
          </cell>
          <cell r="O77">
            <v>17682.668752534533</v>
          </cell>
          <cell r="P77">
            <v>20501.89762612959</v>
          </cell>
          <cell r="Q77">
            <v>23772.203119499856</v>
          </cell>
          <cell r="R77">
            <v>27565.757491809367</v>
          </cell>
          <cell r="S77">
            <v>31223.692295308814</v>
          </cell>
          <cell r="T77">
            <v>35368.132427673685</v>
          </cell>
          <cell r="U77">
            <v>40063.783097643078</v>
          </cell>
          <cell r="V77">
            <v>45383.955306718402</v>
          </cell>
          <cell r="W77">
            <v>51411.710419600757</v>
          </cell>
          <cell r="X77">
            <v>58241.156962496461</v>
          </cell>
          <cell r="Y77">
            <v>65978.919895597297</v>
          </cell>
          <cell r="Z77">
            <v>74745.805298800522</v>
          </cell>
          <cell r="AA77">
            <v>84678.686460629804</v>
          </cell>
          <cell r="AB77">
            <v>95932.64081698237</v>
          </cell>
        </row>
        <row r="78">
          <cell r="E78">
            <v>5381.9126655836353</v>
          </cell>
          <cell r="F78">
            <v>5777.0945498699493</v>
          </cell>
          <cell r="G78">
            <v>6366.1271270444859</v>
          </cell>
          <cell r="H78">
            <v>7377.0509567578265</v>
          </cell>
          <cell r="I78">
            <v>8023.6061992343957</v>
          </cell>
          <cell r="J78">
            <v>8741.8986074751683</v>
          </cell>
          <cell r="K78">
            <v>10215.873280360091</v>
          </cell>
          <cell r="L78">
            <v>11940.423647635451</v>
          </cell>
          <cell r="M78">
            <v>13958.147577347621</v>
          </cell>
          <cell r="N78">
            <v>15149.171922629001</v>
          </cell>
          <cell r="O78">
            <v>16467.483893226319</v>
          </cell>
          <cell r="P78">
            <v>19092.283189332062</v>
          </cell>
          <cell r="Q78">
            <v>22137.050372814723</v>
          </cell>
          <cell r="R78">
            <v>25668.980305654612</v>
          </cell>
          <cell r="S78">
            <v>29394.724893559091</v>
          </cell>
          <cell r="T78">
            <v>33295.912361491253</v>
          </cell>
          <cell r="U78">
            <v>37715.957762658378</v>
          </cell>
          <cell r="V78">
            <v>42723.869202180736</v>
          </cell>
          <cell r="W78">
            <v>48397.83286315958</v>
          </cell>
          <cell r="X78">
            <v>54826.433691048609</v>
          </cell>
          <cell r="Y78">
            <v>62110.038429046879</v>
          </cell>
          <cell r="Z78">
            <v>70362.362597198909</v>
          </cell>
          <cell r="AA78">
            <v>79712.245879715163</v>
          </cell>
          <cell r="AB78">
            <v>90305.663638806087</v>
          </cell>
        </row>
        <row r="79">
          <cell r="E79">
            <v>8.1030543158669657E-2</v>
          </cell>
          <cell r="F79">
            <v>6.6394889977866772E-2</v>
          </cell>
          <cell r="G79">
            <v>0.13531079377301578</v>
          </cell>
          <cell r="H79">
            <v>0.1794846012922757</v>
          </cell>
          <cell r="I79">
            <v>9.7792197638253298E-3</v>
          </cell>
          <cell r="J79">
            <v>0.16849328769167643</v>
          </cell>
          <cell r="K79">
            <v>0.16871055116516734</v>
          </cell>
          <cell r="L79">
            <v>0.16889669102965943</v>
          </cell>
          <cell r="M79">
            <v>0.16905611079335911</v>
          </cell>
          <cell r="N79">
            <v>1.3708202066682629E-2</v>
          </cell>
          <cell r="O79">
            <v>0.15934448395037137</v>
          </cell>
          <cell r="P79">
            <v>0.15943458043859837</v>
          </cell>
          <cell r="Q79">
            <v>0.15951233163911005</v>
          </cell>
          <cell r="R79">
            <v>0.15957941942695816</v>
          </cell>
          <cell r="S79">
            <v>0.13269850482383197</v>
          </cell>
          <cell r="T79">
            <v>0.13273382574896658</v>
          </cell>
          <cell r="U79">
            <v>0.13276501606557251</v>
          </cell>
          <cell r="V79">
            <v>0.13279255721081185</v>
          </cell>
          <cell r="W79">
            <v>0.13281687486568711</v>
          </cell>
          <cell r="X79">
            <v>0.13283834533332259</v>
          </cell>
          <cell r="Y79">
            <v>0.13285730120511607</v>
          </cell>
          <cell r="Z79">
            <v>0.13287403639034456</v>
          </cell>
          <cell r="AA79">
            <v>0.13288881057769109</v>
          </cell>
          <cell r="AB79">
            <v>0.13290185319047124</v>
          </cell>
        </row>
        <row r="80">
          <cell r="E80">
            <v>6.86626273371719</v>
          </cell>
          <cell r="F80">
            <v>7.0621274701638406</v>
          </cell>
          <cell r="G80">
            <v>7.121315074008832</v>
          </cell>
          <cell r="H80">
            <v>7.1216488545131762</v>
          </cell>
          <cell r="I80">
            <v>7.090335268611347</v>
          </cell>
          <cell r="J80">
            <v>7.0910447414407303</v>
          </cell>
          <cell r="K80">
            <v>7.0916526932142938</v>
          </cell>
          <cell r="L80">
            <v>7.0921734572940176</v>
          </cell>
          <cell r="M80">
            <v>7.0926193954091579</v>
          </cell>
          <cell r="N80">
            <v>7.0650386873700075</v>
          </cell>
          <cell r="O80">
            <v>7.065333302459722</v>
          </cell>
          <cell r="P80">
            <v>7.0655875682693932</v>
          </cell>
          <cell r="Q80">
            <v>7.0658069767697862</v>
          </cell>
          <cell r="R80">
            <v>7.0659962811613735</v>
          </cell>
          <cell r="S80">
            <v>6.9891916368090552</v>
          </cell>
          <cell r="T80">
            <v>6.9892938267232525</v>
          </cell>
          <cell r="U80">
            <v>6.9893840632152795</v>
          </cell>
          <cell r="V80">
            <v>6.9894637401203861</v>
          </cell>
          <cell r="W80">
            <v>6.9895340897137688</v>
          </cell>
          <cell r="X80">
            <v>6.989596201222847</v>
          </cell>
          <cell r="Y80">
            <v>6.9896510372658636</v>
          </cell>
          <cell r="Z80">
            <v>6.9896994484384365</v>
          </cell>
          <cell r="AA80">
            <v>6.989742186248459</v>
          </cell>
          <cell r="AB80">
            <v>6.9897799145799393</v>
          </cell>
        </row>
        <row r="81">
          <cell r="E81">
            <v>3.5298696501146138</v>
          </cell>
          <cell r="F81">
            <v>3.9841119156718436</v>
          </cell>
          <cell r="G81">
            <v>4.4168270753330079</v>
          </cell>
          <cell r="H81">
            <v>4.5458777937594004</v>
          </cell>
          <cell r="I81">
            <v>5.1414938470876557</v>
          </cell>
          <cell r="J81">
            <v>5.8195833847858429</v>
          </cell>
          <cell r="K81">
            <v>5.8200823276312459</v>
          </cell>
          <cell r="L81">
            <v>5.8205097159916734</v>
          </cell>
          <cell r="M81">
            <v>5.8208756950737595</v>
          </cell>
          <cell r="N81">
            <v>6.609293766059821</v>
          </cell>
          <cell r="O81">
            <v>7.5165509236451387</v>
          </cell>
          <cell r="P81">
            <v>7.5168214277848184</v>
          </cell>
          <cell r="Q81">
            <v>7.5170548485019593</v>
          </cell>
          <cell r="R81">
            <v>7.5172562425535228</v>
          </cell>
          <cell r="S81">
            <v>7.4355465771021185</v>
          </cell>
          <cell r="T81">
            <v>7.4356552932321387</v>
          </cell>
          <cell r="U81">
            <v>7.4357512925514131</v>
          </cell>
          <cell r="V81">
            <v>7.4358360579105325</v>
          </cell>
          <cell r="W81">
            <v>7.4359109002822183</v>
          </cell>
          <cell r="X81">
            <v>7.4359769784558782</v>
          </cell>
          <cell r="Y81">
            <v>7.4360353165260227</v>
          </cell>
          <cell r="Z81">
            <v>7.4360868194103658</v>
          </cell>
          <cell r="AA81">
            <v>7.4361322866107988</v>
          </cell>
          <cell r="AB81">
            <v>7.4361724244093566</v>
          </cell>
        </row>
        <row r="82">
          <cell r="E82" t="str">
            <v xml:space="preserve">--  </v>
          </cell>
          <cell r="F82" t="str">
            <v xml:space="preserve">--  </v>
          </cell>
          <cell r="G82" t="str">
            <v xml:space="preserve">--  </v>
          </cell>
          <cell r="H82" t="str">
            <v xml:space="preserve">--  </v>
          </cell>
          <cell r="I82" t="str">
            <v xml:space="preserve">--  </v>
          </cell>
          <cell r="J82" t="str">
            <v xml:space="preserve">--  </v>
          </cell>
          <cell r="K82" t="str">
            <v xml:space="preserve">--  </v>
          </cell>
          <cell r="L82" t="str">
            <v xml:space="preserve">--  </v>
          </cell>
          <cell r="M82" t="str">
            <v xml:space="preserve">--  </v>
          </cell>
          <cell r="N82" t="str">
            <v xml:space="preserve">--  </v>
          </cell>
          <cell r="O82" t="str">
            <v xml:space="preserve">--  </v>
          </cell>
          <cell r="P82" t="str">
            <v xml:space="preserve">--  </v>
          </cell>
          <cell r="Q82" t="str">
            <v xml:space="preserve">--  </v>
          </cell>
          <cell r="R82" t="str">
            <v xml:space="preserve">--  </v>
          </cell>
          <cell r="S82" t="str">
            <v xml:space="preserve">--  </v>
          </cell>
          <cell r="T82" t="str">
            <v xml:space="preserve">--  </v>
          </cell>
          <cell r="U82" t="str">
            <v xml:space="preserve">--  </v>
          </cell>
          <cell r="V82" t="str">
            <v xml:space="preserve">--  </v>
          </cell>
          <cell r="W82" t="str">
            <v xml:space="preserve">--  </v>
          </cell>
          <cell r="X82" t="str">
            <v xml:space="preserve">--  </v>
          </cell>
          <cell r="Y82" t="str">
            <v xml:space="preserve">--  </v>
          </cell>
          <cell r="Z82" t="str">
            <v xml:space="preserve">--  </v>
          </cell>
          <cell r="AA82" t="str">
            <v xml:space="preserve">--  </v>
          </cell>
          <cell r="AB82" t="str">
            <v xml:space="preserve">--  </v>
          </cell>
        </row>
        <row r="83">
          <cell r="E83">
            <v>2.3313489611920502</v>
          </cell>
          <cell r="F83">
            <v>2.5471389149823866</v>
          </cell>
          <cell r="G83">
            <v>2.7260556182915008</v>
          </cell>
          <cell r="H83">
            <v>2.7747222147957671</v>
          </cell>
          <cell r="I83">
            <v>2.980332280032068</v>
          </cell>
          <cell r="J83">
            <v>3.1963530941017582</v>
          </cell>
          <cell r="K83">
            <v>3.1966271339087751</v>
          </cell>
          <cell r="L83">
            <v>3.196861873067562</v>
          </cell>
          <cell r="M83">
            <v>3.1970628837403301</v>
          </cell>
          <cell r="N83">
            <v>3.4147857902704364</v>
          </cell>
          <cell r="O83">
            <v>3.6419804695329421</v>
          </cell>
          <cell r="P83">
            <v>3.6421115364017296</v>
          </cell>
          <cell r="Q83">
            <v>3.6422246353086138</v>
          </cell>
          <cell r="R83">
            <v>3.6423222163946636</v>
          </cell>
          <cell r="S83">
            <v>3.6027315838333962</v>
          </cell>
          <cell r="T83">
            <v>3.6027842598581157</v>
          </cell>
          <cell r="U83">
            <v>3.6028307742301249</v>
          </cell>
          <cell r="V83">
            <v>3.6028718454322686</v>
          </cell>
          <cell r="W83">
            <v>3.6029081086677262</v>
          </cell>
          <cell r="X83">
            <v>3.6029401254025792</v>
          </cell>
          <cell r="Y83">
            <v>3.6029683918394397</v>
          </cell>
          <cell r="Z83">
            <v>3.6029933464364094</v>
          </cell>
          <cell r="AA83">
            <v>3.603015376574656</v>
          </cell>
          <cell r="AB83">
            <v>3.6030348244677022</v>
          </cell>
        </row>
        <row r="85">
          <cell r="E85">
            <v>6.4980180754774866</v>
          </cell>
          <cell r="F85">
            <v>6.5797908667974276</v>
          </cell>
          <cell r="G85">
            <v>6.5797908667974276</v>
          </cell>
          <cell r="H85">
            <v>6.5797908667974276</v>
          </cell>
          <cell r="I85">
            <v>6.5797908667974276</v>
          </cell>
          <cell r="J85">
            <v>6.5797908667974276</v>
          </cell>
          <cell r="K85">
            <v>6.5797908667974276</v>
          </cell>
          <cell r="L85">
            <v>6.5797908667974276</v>
          </cell>
          <cell r="M85">
            <v>6.5797908667974276</v>
          </cell>
          <cell r="N85">
            <v>6.5797908667974276</v>
          </cell>
          <cell r="O85">
            <v>6.5797908667974268</v>
          </cell>
          <cell r="P85">
            <v>6.5797908667974276</v>
          </cell>
          <cell r="Q85">
            <v>6.5797908667974285</v>
          </cell>
          <cell r="R85">
            <v>6.5797908667974276</v>
          </cell>
          <cell r="S85">
            <v>6.5797908667974276</v>
          </cell>
          <cell r="T85">
            <v>6.5797908667974276</v>
          </cell>
          <cell r="U85">
            <v>6.5797908667974276</v>
          </cell>
          <cell r="V85">
            <v>6.5797908667974276</v>
          </cell>
          <cell r="W85">
            <v>6.5797908667974276</v>
          </cell>
          <cell r="X85">
            <v>6.5797908667974276</v>
          </cell>
          <cell r="Y85">
            <v>6.5797908667974268</v>
          </cell>
          <cell r="Z85">
            <v>6.5797908667974276</v>
          </cell>
          <cell r="AA85">
            <v>6.5797908667974268</v>
          </cell>
          <cell r="AB85">
            <v>6.5797908667974276</v>
          </cell>
        </row>
        <row r="86">
          <cell r="E86">
            <v>3.4276517122535588</v>
          </cell>
          <cell r="F86">
            <v>3.9489588918706864</v>
          </cell>
          <cell r="G86">
            <v>4.2</v>
          </cell>
          <cell r="H86">
            <v>4.2</v>
          </cell>
          <cell r="I86">
            <v>5.4</v>
          </cell>
          <cell r="J86">
            <v>5.4</v>
          </cell>
          <cell r="K86">
            <v>5.4</v>
          </cell>
          <cell r="L86">
            <v>5.4</v>
          </cell>
          <cell r="M86">
            <v>5.4</v>
          </cell>
          <cell r="N86">
            <v>7</v>
          </cell>
          <cell r="O86">
            <v>7</v>
          </cell>
          <cell r="P86">
            <v>7</v>
          </cell>
          <cell r="Q86">
            <v>7</v>
          </cell>
          <cell r="R86">
            <v>7</v>
          </cell>
          <cell r="S86">
            <v>7</v>
          </cell>
          <cell r="T86">
            <v>7</v>
          </cell>
          <cell r="U86">
            <v>7</v>
          </cell>
          <cell r="V86">
            <v>7</v>
          </cell>
          <cell r="W86">
            <v>7</v>
          </cell>
          <cell r="X86">
            <v>7</v>
          </cell>
          <cell r="Y86">
            <v>7</v>
          </cell>
          <cell r="Z86">
            <v>7</v>
          </cell>
          <cell r="AA86">
            <v>6.9999999999999991</v>
          </cell>
          <cell r="AB86">
            <v>6.9999999999999991</v>
          </cell>
        </row>
        <row r="87">
          <cell r="C87" t="e">
            <v>#DIV/0!</v>
          </cell>
          <cell r="D87" t="e">
            <v>#DIV/0!</v>
          </cell>
          <cell r="E87" t="e">
            <v>#DIV/0!</v>
          </cell>
          <cell r="F87" t="e">
            <v>#DIV/0!</v>
          </cell>
          <cell r="G87" t="e">
            <v>#DIV/0!</v>
          </cell>
          <cell r="H87" t="e">
            <v>#DIV/0!</v>
          </cell>
          <cell r="I87" t="e">
            <v>#DIV/0!</v>
          </cell>
          <cell r="J87" t="e">
            <v>#DIV/0!</v>
          </cell>
          <cell r="K87" t="e">
            <v>#DIV/0!</v>
          </cell>
          <cell r="L87" t="e">
            <v>#DIV/0!</v>
          </cell>
          <cell r="M87" t="e">
            <v>#DIV/0!</v>
          </cell>
          <cell r="N87" t="e">
            <v>#DIV/0!</v>
          </cell>
          <cell r="O87" t="e">
            <v>#DIV/0!</v>
          </cell>
          <cell r="P87" t="e">
            <v>#DIV/0!</v>
          </cell>
          <cell r="Q87" t="e">
            <v>#DIV/0!</v>
          </cell>
          <cell r="R87" t="e">
            <v>#DIV/0!</v>
          </cell>
          <cell r="S87" t="e">
            <v>#DIV/0!</v>
          </cell>
          <cell r="T87" t="e">
            <v>#DIV/0!</v>
          </cell>
          <cell r="U87" t="e">
            <v>#DIV/0!</v>
          </cell>
          <cell r="V87" t="e">
            <v>#DIV/0!</v>
          </cell>
          <cell r="W87" t="e">
            <v>#DIV/0!</v>
          </cell>
          <cell r="X87" t="e">
            <v>#DIV/0!</v>
          </cell>
          <cell r="Y87" t="e">
            <v>#DIV/0!</v>
          </cell>
          <cell r="Z87" t="e">
            <v>#DIV/0!</v>
          </cell>
          <cell r="AA87" t="e">
            <v>#DIV/0!</v>
          </cell>
          <cell r="AB87" t="e">
            <v>#DIV/0!</v>
          </cell>
        </row>
        <row r="88">
          <cell r="E88">
            <v>2.2439737830283448</v>
          </cell>
          <cell r="F88">
            <v>2.4678451141549518</v>
          </cell>
          <cell r="G88">
            <v>2.5636046173833917</v>
          </cell>
          <cell r="H88">
            <v>2.5636046173833913</v>
          </cell>
          <cell r="I88">
            <v>2.9659007469973155</v>
          </cell>
          <cell r="J88">
            <v>2.9659007469973155</v>
          </cell>
          <cell r="K88">
            <v>2.965900746997316</v>
          </cell>
          <cell r="L88">
            <v>2.9659007469973155</v>
          </cell>
          <cell r="M88">
            <v>2.965900746997316</v>
          </cell>
          <cell r="N88">
            <v>3.3916970091339964</v>
          </cell>
          <cell r="O88">
            <v>3.3916970091339964</v>
          </cell>
          <cell r="P88">
            <v>3.3916970091339964</v>
          </cell>
          <cell r="Q88">
            <v>3.3916970091339964</v>
          </cell>
          <cell r="R88">
            <v>3.391697009133996</v>
          </cell>
          <cell r="S88">
            <v>3.3916970091339964</v>
          </cell>
          <cell r="T88">
            <v>3.3916970091339964</v>
          </cell>
          <cell r="U88">
            <v>3.3916970091339964</v>
          </cell>
          <cell r="V88">
            <v>3.3916970091339964</v>
          </cell>
          <cell r="W88">
            <v>3.3916970091339964</v>
          </cell>
          <cell r="X88">
            <v>3.391697009133996</v>
          </cell>
          <cell r="Y88">
            <v>3.3916970091339955</v>
          </cell>
          <cell r="Z88">
            <v>3.3916970091339964</v>
          </cell>
          <cell r="AA88">
            <v>3.391697009133996</v>
          </cell>
          <cell r="AB88">
            <v>3.3916970091339964</v>
          </cell>
        </row>
        <row r="91">
          <cell r="E91" t="str">
            <v>NM</v>
          </cell>
          <cell r="F91" t="str">
            <v>NM</v>
          </cell>
          <cell r="G91" t="str">
            <v>NM</v>
          </cell>
          <cell r="H91" t="str">
            <v>NM</v>
          </cell>
          <cell r="I91">
            <v>-1.1389207382164361E-2</v>
          </cell>
          <cell r="J91">
            <v>0.4320437982907957</v>
          </cell>
          <cell r="K91">
            <v>-4.8448071178963319E-2</v>
          </cell>
          <cell r="L91" t="str">
            <v>NM</v>
          </cell>
          <cell r="M91">
            <v>19.649372753764297</v>
          </cell>
          <cell r="N91">
            <v>0.27616356585672069</v>
          </cell>
          <cell r="O91">
            <v>0.18776134508476366</v>
          </cell>
          <cell r="P91">
            <v>0.28004327446025928</v>
          </cell>
          <cell r="Q91">
            <v>0.12512899113541959</v>
          </cell>
        </row>
        <row r="92">
          <cell r="E92">
            <v>0.19976408801028875</v>
          </cell>
          <cell r="F92">
            <v>0.38505490805241049</v>
          </cell>
          <cell r="G92">
            <v>0.40123561938121466</v>
          </cell>
          <cell r="H92">
            <v>0.30262372753258548</v>
          </cell>
          <cell r="I92">
            <v>0.35897387861245611</v>
          </cell>
          <cell r="J92">
            <v>0.3382906207246088</v>
          </cell>
          <cell r="K92">
            <v>0.34088324912437462</v>
          </cell>
          <cell r="L92">
            <v>0.26099926573576365</v>
          </cell>
          <cell r="M92">
            <v>0.26099926573576376</v>
          </cell>
          <cell r="N92">
            <v>0.38353817622204123</v>
          </cell>
          <cell r="O92">
            <v>0.38621626660148167</v>
          </cell>
          <cell r="P92">
            <v>0.38905831716883005</v>
          </cell>
          <cell r="Q92">
            <v>0.29507763979465768</v>
          </cell>
          <cell r="R92">
            <v>0.29507763979465756</v>
          </cell>
          <cell r="S92">
            <v>0.29507763979465756</v>
          </cell>
          <cell r="T92">
            <v>0.29507763979465762</v>
          </cell>
          <cell r="U92">
            <v>0.29507763979465768</v>
          </cell>
          <cell r="V92">
            <v>0.29507763979465779</v>
          </cell>
          <cell r="W92">
            <v>0.29507763979465768</v>
          </cell>
          <cell r="X92">
            <v>0.29507763979465756</v>
          </cell>
          <cell r="Y92">
            <v>0.29507763979465734</v>
          </cell>
          <cell r="Z92">
            <v>0.29507763979465773</v>
          </cell>
          <cell r="AA92">
            <v>0.29507763979465756</v>
          </cell>
          <cell r="AB92">
            <v>0.29507763979465784</v>
          </cell>
        </row>
        <row r="93">
          <cell r="E93">
            <v>0.29102372058456738</v>
          </cell>
          <cell r="F93">
            <v>0.55472971809442673</v>
          </cell>
          <cell r="G93">
            <v>0.56936115797885378</v>
          </cell>
          <cell r="H93">
            <v>0.34745860710305126</v>
          </cell>
          <cell r="I93">
            <v>0.21572435432741865</v>
          </cell>
          <cell r="J93">
            <v>4.5409227438955515</v>
          </cell>
          <cell r="K93">
            <v>0.30536914091084333</v>
          </cell>
          <cell r="L93">
            <v>0.30536914091084399</v>
          </cell>
          <cell r="M93">
            <v>0.30536914091084288</v>
          </cell>
          <cell r="N93">
            <v>0.26363048570259257</v>
          </cell>
          <cell r="O93">
            <v>3.4770088652406059</v>
          </cell>
          <cell r="P93">
            <v>0.34229006216180274</v>
          </cell>
          <cell r="Q93">
            <v>0.34229006216180308</v>
          </cell>
          <cell r="R93">
            <v>0.3422900621618028</v>
          </cell>
          <cell r="S93">
            <v>0.28452861417199865</v>
          </cell>
          <cell r="T93">
            <v>0.33432296588734722</v>
          </cell>
          <cell r="U93">
            <v>0.33432296588734661</v>
          </cell>
          <cell r="V93">
            <v>0.3343229658873475</v>
          </cell>
          <cell r="W93">
            <v>0.33432296588734772</v>
          </cell>
          <cell r="X93">
            <v>0.33432296588734661</v>
          </cell>
          <cell r="Y93">
            <v>0.33432296588734667</v>
          </cell>
          <cell r="Z93">
            <v>0.33432296588734728</v>
          </cell>
          <cell r="AA93">
            <v>0.33432296588734739</v>
          </cell>
          <cell r="AB93">
            <v>0.33432296588734722</v>
          </cell>
        </row>
        <row r="96">
          <cell r="E96">
            <v>0.1982189621616422</v>
          </cell>
          <cell r="F96">
            <v>0.20656521054603791</v>
          </cell>
          <cell r="G96">
            <v>0.21379679395678938</v>
          </cell>
          <cell r="H96">
            <v>0.21940406030747939</v>
          </cell>
          <cell r="I96">
            <v>0.22506941102931591</v>
          </cell>
          <cell r="J96">
            <v>0.23142970021184897</v>
          </cell>
          <cell r="K96">
            <v>0.23650284929860044</v>
          </cell>
          <cell r="L96">
            <v>0.24064308915254623</v>
          </cell>
          <cell r="M96">
            <v>0.24408580670193608</v>
          </cell>
          <cell r="N96">
            <v>0.24811567893370115</v>
          </cell>
          <cell r="O96">
            <v>0.25282711220297954</v>
          </cell>
          <cell r="P96">
            <v>0.25693728662093257</v>
          </cell>
          <cell r="Q96">
            <v>0.26055398706136673</v>
          </cell>
          <cell r="R96">
            <v>0.26376077881834292</v>
          </cell>
          <cell r="S96">
            <v>0.26645170724873629</v>
          </cell>
          <cell r="T96">
            <v>0.26886690053170775</v>
          </cell>
          <cell r="U96">
            <v>0.27104659787985608</v>
          </cell>
          <cell r="V96">
            <v>0.27302358553154332</v>
          </cell>
          <cell r="W96">
            <v>0.27482484285312569</v>
          </cell>
          <cell r="X96">
            <v>0.27647277141889026</v>
          </cell>
          <cell r="Y96">
            <v>0.27798612509881493</v>
          </cell>
          <cell r="Z96">
            <v>0.27938072256280194</v>
          </cell>
          <cell r="AA96">
            <v>0.28066999926939507</v>
          </cell>
          <cell r="AB96">
            <v>0.28186543954465831</v>
          </cell>
        </row>
        <row r="97">
          <cell r="E97">
            <v>8.763219500871873E-2</v>
          </cell>
          <cell r="F97">
            <v>8.8650847404792732E-2</v>
          </cell>
          <cell r="G97">
            <v>8.8919050174495431E-2</v>
          </cell>
          <cell r="H97">
            <v>8.9098302656310233E-2</v>
          </cell>
          <cell r="I97">
            <v>8.8940566999819823E-2</v>
          </cell>
          <cell r="J97">
            <v>8.8822448541109628E-2</v>
          </cell>
          <cell r="K97">
            <v>8.8730687091725435E-2</v>
          </cell>
          <cell r="L97">
            <v>8.8657346191262393E-2</v>
          </cell>
          <cell r="M97">
            <v>8.8597385091770217E-2</v>
          </cell>
          <cell r="N97">
            <v>8.8463156812588581E-2</v>
          </cell>
          <cell r="O97">
            <v>8.8349737888227017E-2</v>
          </cell>
          <cell r="P97">
            <v>8.8252637412725959E-2</v>
          </cell>
          <cell r="Q97">
            <v>8.816856999446844E-2</v>
          </cell>
          <cell r="R97">
            <v>8.8095076697280145E-2</v>
          </cell>
          <cell r="S97">
            <v>8.8030280545916634E-2</v>
          </cell>
          <cell r="T97">
            <v>8.7972723978212972E-2</v>
          </cell>
          <cell r="U97">
            <v>8.7921257895936675E-2</v>
          </cell>
          <cell r="V97">
            <v>8.7874964165457592E-2</v>
          </cell>
          <cell r="W97">
            <v>8.783310036572578E-2</v>
          </cell>
          <cell r="X97">
            <v>8.7795059672990769E-2</v>
          </cell>
          <cell r="Y97">
            <v>8.7760341255572749E-2</v>
          </cell>
          <cell r="Z97">
            <v>8.7728528100585401E-2</v>
          </cell>
          <cell r="AA97">
            <v>8.7699270183405231E-2</v>
          </cell>
          <cell r="AB97">
            <v>8.76722715359637E-2</v>
          </cell>
        </row>
        <row r="98">
          <cell r="E98">
            <v>2.2619422250226742</v>
          </cell>
          <cell r="F98">
            <v>2.3300985449448772</v>
          </cell>
          <cell r="G98">
            <v>2.4043980849686641</v>
          </cell>
          <cell r="H98">
            <v>2.4624942761683513</v>
          </cell>
          <cell r="I98">
            <v>2.5305596604727265</v>
          </cell>
          <cell r="J98">
            <v>2.6055316422034518</v>
          </cell>
          <cell r="K98">
            <v>2.6654008556714479</v>
          </cell>
          <cell r="L98">
            <v>2.7143051251884049</v>
          </cell>
          <cell r="M98">
            <v>2.7550001216075293</v>
          </cell>
          <cell r="N98">
            <v>2.8047346248262475</v>
          </cell>
          <cell r="O98">
            <v>2.8616622781930157</v>
          </cell>
          <cell r="P98">
            <v>2.911383661196763</v>
          </cell>
          <cell r="Q98">
            <v>2.9551799136326422</v>
          </cell>
          <cell r="R98">
            <v>2.9940467584210224</v>
          </cell>
          <cell r="S98">
            <v>3.0268187900384458</v>
          </cell>
          <cell r="T98">
            <v>3.0562529881227092</v>
          </cell>
          <cell r="U98">
            <v>3.0828334849424692</v>
          </cell>
          <cell r="V98">
            <v>3.1069552986385744</v>
          </cell>
          <cell r="W98">
            <v>3.1289438914121255</v>
          </cell>
          <cell r="X98">
            <v>3.1490698047095727</v>
          </cell>
          <cell r="Y98">
            <v>3.1675597555993189</v>
          </cell>
          <cell r="Z98">
            <v>3.1846051519578342</v>
          </cell>
          <cell r="AA98">
            <v>3.2003686995619312</v>
          </cell>
          <cell r="AB98">
            <v>3.2149895811589113</v>
          </cell>
        </row>
        <row r="99">
          <cell r="E99">
            <v>0.23885237090696054</v>
          </cell>
          <cell r="F99">
            <v>0.21268481843672782</v>
          </cell>
          <cell r="G99">
            <v>0.20324992635254668</v>
          </cell>
          <cell r="H99">
            <v>0.19800574766894452</v>
          </cell>
          <cell r="I99">
            <v>0.1926036817147152</v>
          </cell>
          <cell r="J99">
            <v>0.18890044563459552</v>
          </cell>
          <cell r="K99">
            <v>0.18621246718233442</v>
          </cell>
          <cell r="L99">
            <v>0.18417812717824367</v>
          </cell>
          <cell r="M99">
            <v>0.18258839302259711</v>
          </cell>
          <cell r="N99">
            <v>0.18035887198151301</v>
          </cell>
          <cell r="O99">
            <v>0.17852719393161465</v>
          </cell>
          <cell r="P99">
            <v>0.17699649715017851</v>
          </cell>
          <cell r="Q99">
            <v>0.17569882954453475</v>
          </cell>
          <cell r="R99">
            <v>0.17458514057468411</v>
          </cell>
          <cell r="S99">
            <v>0.17184847380169543</v>
          </cell>
          <cell r="T99">
            <v>0.16944964986846833</v>
          </cell>
          <cell r="U99">
            <v>0.16732986347024781</v>
          </cell>
          <cell r="V99">
            <v>0.16544318485968978</v>
          </cell>
          <cell r="W99">
            <v>0.16375322254826541</v>
          </cell>
          <cell r="X99">
            <v>0.16223077232366534</v>
          </cell>
          <cell r="Y99">
            <v>0.16085212854583175</v>
          </cell>
          <cell r="Z99">
            <v>0.1595978498822479</v>
          </cell>
          <cell r="AA99">
            <v>0.15845184297840387</v>
          </cell>
          <cell r="AB99">
            <v>0.15740067248505141</v>
          </cell>
        </row>
        <row r="100">
          <cell r="E100">
            <v>0.25256914565239263</v>
          </cell>
          <cell r="F100">
            <v>0.23499680944108547</v>
          </cell>
          <cell r="G100">
            <v>0.21247207366914123</v>
          </cell>
          <cell r="H100">
            <v>0.20517125703261074</v>
          </cell>
          <cell r="I100">
            <v>0.19362438396069459</v>
          </cell>
          <cell r="J100">
            <v>0.18976297877926052</v>
          </cell>
          <cell r="K100">
            <v>0.18695928785891636</v>
          </cell>
          <cell r="L100">
            <v>0.18483661951143482</v>
          </cell>
          <cell r="M100">
            <v>0.18317724796859847</v>
          </cell>
          <cell r="N100">
            <v>0.17961450156864678</v>
          </cell>
          <cell r="O100">
            <v>0.17784821250708194</v>
          </cell>
          <cell r="P100">
            <v>0.17637234150764036</v>
          </cell>
          <cell r="Q100">
            <v>0.17512130504858892</v>
          </cell>
          <cell r="R100">
            <v>0.17404776227405105</v>
          </cell>
          <cell r="S100">
            <v>0.17134677981492019</v>
          </cell>
          <cell r="T100">
            <v>0.16897919730625266</v>
          </cell>
          <cell r="U100">
            <v>0.16688699033744081</v>
          </cell>
          <cell r="V100">
            <v>0.16502483723209482</v>
          </cell>
          <cell r="W100">
            <v>0.16335682704029253</v>
          </cell>
          <cell r="X100">
            <v>0.16185414031675172</v>
          </cell>
          <cell r="Y100">
            <v>0.16049338313844252</v>
          </cell>
          <cell r="Z100">
            <v>0.15925536938706708</v>
          </cell>
          <cell r="AA100">
            <v>0.15812421666461551</v>
          </cell>
          <cell r="AB100">
            <v>0.15708666551410033</v>
          </cell>
        </row>
        <row r="101">
          <cell r="E101">
            <v>0.14936821029604119</v>
          </cell>
          <cell r="F101">
            <v>0.11630552833162766</v>
          </cell>
          <cell r="G101">
            <v>0.12160110058490425</v>
          </cell>
          <cell r="H101">
            <v>0.13402717711738088</v>
          </cell>
          <cell r="I101">
            <v>0.1106336967081889</v>
          </cell>
          <cell r="J101">
            <v>0.11925565945038819</v>
          </cell>
          <cell r="K101">
            <v>0.12566918922158155</v>
          </cell>
          <cell r="L101">
            <v>0.13063136593102898</v>
          </cell>
          <cell r="M101">
            <v>0.13458786456672645</v>
          </cell>
          <cell r="N101">
            <v>0.12255645504716162</v>
          </cell>
          <cell r="O101">
            <v>0.12569021462779939</v>
          </cell>
          <cell r="P101">
            <v>0.12833899764502754</v>
          </cell>
          <cell r="Q101">
            <v>0.13060781962424506</v>
          </cell>
          <cell r="R101">
            <v>0.13257330611411988</v>
          </cell>
          <cell r="S101">
            <v>0.13258134820593259</v>
          </cell>
          <cell r="T101">
            <v>0.13259055124600549</v>
          </cell>
          <cell r="U101">
            <v>0.13260048185021223</v>
          </cell>
          <cell r="V101">
            <v>0.13261082593796747</v>
          </cell>
          <cell r="W101">
            <v>0.13262135539301556</v>
          </cell>
          <cell r="X101">
            <v>0.13263190476176634</v>
          </cell>
          <cell r="Y101">
            <v>0.13264235469780017</v>
          </cell>
          <cell r="Z101">
            <v>0.13265262003146194</v>
          </cell>
          <cell r="AA101">
            <v>0.13266264106649639</v>
          </cell>
          <cell r="AB101">
            <v>0.13267237716349833</v>
          </cell>
        </row>
        <row r="102">
          <cell r="E102" t="e">
            <v>#NUM!</v>
          </cell>
          <cell r="F102" t="e">
            <v>#NUM!</v>
          </cell>
          <cell r="G102" t="e">
            <v>#NUM!</v>
          </cell>
          <cell r="H102" t="e">
            <v>#NUM!</v>
          </cell>
          <cell r="I102" t="e">
            <v>#NUM!</v>
          </cell>
          <cell r="J102" t="e">
            <v>#NUM!</v>
          </cell>
          <cell r="K102" t="e">
            <v>#NUM!</v>
          </cell>
          <cell r="L102" t="e">
            <v>#NUM!</v>
          </cell>
          <cell r="M102" t="e">
            <v>#NUM!</v>
          </cell>
          <cell r="N102" t="e">
            <v>#NUM!</v>
          </cell>
          <cell r="O102" t="e">
            <v>#NUM!</v>
          </cell>
          <cell r="P102" t="e">
            <v>#NUM!</v>
          </cell>
          <cell r="Q102" t="e">
            <v>#NUM!</v>
          </cell>
          <cell r="R102" t="e">
            <v>#NUM!</v>
          </cell>
          <cell r="S102" t="e">
            <v>#NUM!</v>
          </cell>
          <cell r="T102" t="e">
            <v>#NUM!</v>
          </cell>
          <cell r="U102" t="e">
            <v>#NUM!</v>
          </cell>
          <cell r="V102" t="e">
            <v>#NUM!</v>
          </cell>
          <cell r="W102" t="e">
            <v>#NUM!</v>
          </cell>
          <cell r="X102" t="e">
            <v>#NUM!</v>
          </cell>
          <cell r="Y102" t="e">
            <v>#NUM!</v>
          </cell>
          <cell r="Z102" t="e">
            <v>#NUM!</v>
          </cell>
          <cell r="AA102" t="e">
            <v>#NUM!</v>
          </cell>
          <cell r="AB102" t="e">
            <v>#NUM!</v>
          </cell>
        </row>
        <row r="105">
          <cell r="E105">
            <v>9.0267220498355449E-2</v>
          </cell>
          <cell r="F105">
            <v>0.12532336254195142</v>
          </cell>
          <cell r="G105">
            <v>4.950399341746925E-2</v>
          </cell>
          <cell r="H105">
            <v>1.7852385761214729E-2</v>
          </cell>
          <cell r="I105">
            <v>5.0232220822012952E-2</v>
          </cell>
          <cell r="J105">
            <v>7.2482124062812847E-2</v>
          </cell>
          <cell r="K105">
            <v>8.5735148448451426E-5</v>
          </cell>
          <cell r="L105">
            <v>7.3433387427934704E-5</v>
          </cell>
          <cell r="M105">
            <v>6.2877496979529823E-5</v>
          </cell>
          <cell r="N105">
            <v>5.5963404241970771E-2</v>
          </cell>
          <cell r="O105">
            <v>6.6532629926550291E-2</v>
          </cell>
          <cell r="P105">
            <v>3.598780111091493E-5</v>
          </cell>
          <cell r="Q105">
            <v>3.1053114588619479E-5</v>
          </cell>
          <cell r="R105">
            <v>2.6791616613452973E-5</v>
          </cell>
          <cell r="S105">
            <v>-1.0869612903291248E-2</v>
          </cell>
          <cell r="T105">
            <v>1.4621134962089499E-5</v>
          </cell>
          <cell r="U105">
            <v>1.2910673705235354E-5</v>
          </cell>
          <cell r="V105">
            <v>1.1399703377046322E-5</v>
          </cell>
          <cell r="W105">
            <v>1.0065091686106697E-5</v>
          </cell>
          <cell r="X105">
            <v>8.8863589875476379E-6</v>
          </cell>
          <cell r="Y105">
            <v>7.8453806826583872E-6</v>
          </cell>
          <cell r="Z105">
            <v>6.9261215356331007E-6</v>
          </cell>
          <cell r="AA105">
            <v>6.1143988145939687E-6</v>
          </cell>
          <cell r="AB105">
            <v>5.3976713985104396E-6</v>
          </cell>
        </row>
        <row r="106">
          <cell r="E106" t="str">
            <v>N/A</v>
          </cell>
          <cell r="F106" t="str">
            <v>N/A</v>
          </cell>
          <cell r="G106" t="str">
            <v>N/A</v>
          </cell>
          <cell r="H106">
            <v>4.8829781879276002E-2</v>
          </cell>
          <cell r="I106">
            <v>6.5989445120599788E-2</v>
          </cell>
          <cell r="J106">
            <v>6.2488715030034392E-2</v>
          </cell>
          <cell r="K106">
            <v>3.7710725444753956E-2</v>
          </cell>
          <cell r="L106">
            <v>2.7746164070197477E-2</v>
          </cell>
          <cell r="M106">
            <v>2.4128297038639834E-2</v>
          </cell>
          <cell r="N106">
            <v>2.5243611684107936E-2</v>
          </cell>
          <cell r="O106">
            <v>2.4103590623030247E-2</v>
          </cell>
          <cell r="P106">
            <v>2.4093402006401643E-2</v>
          </cell>
          <cell r="Q106">
            <v>2.4084722225087729E-2</v>
          </cell>
          <cell r="R106">
            <v>2.4077331583358674E-2</v>
          </cell>
          <cell r="S106">
            <v>1.0773129945383708E-2</v>
          </cell>
          <cell r="T106">
            <v>-2.1617932858787325E-3</v>
          </cell>
          <cell r="U106">
            <v>-2.1663986105397992E-3</v>
          </cell>
          <cell r="V106">
            <v>-2.1703206863979974E-3</v>
          </cell>
          <cell r="W106">
            <v>-2.1736586639021782E-3</v>
          </cell>
          <cell r="X106">
            <v>1.1576590483342031E-5</v>
          </cell>
          <cell r="Y106">
            <v>1.0221440080337985E-5</v>
          </cell>
          <cell r="Z106">
            <v>9.0245300001789985E-6</v>
          </cell>
          <cell r="AA106">
            <v>7.967469363601154E-6</v>
          </cell>
          <cell r="AB106">
            <v>7.0339855213763514E-6</v>
          </cell>
        </row>
        <row r="107">
          <cell r="E107" t="str">
            <v>N/A</v>
          </cell>
          <cell r="F107" t="str">
            <v>N/A</v>
          </cell>
          <cell r="G107" t="str">
            <v>N/A</v>
          </cell>
          <cell r="H107" t="str">
            <v>N/A</v>
          </cell>
          <cell r="I107" t="str">
            <v>N/A</v>
          </cell>
          <cell r="J107" t="str">
            <v>N/A</v>
          </cell>
          <cell r="K107" t="str">
            <v>N/A</v>
          </cell>
          <cell r="L107" t="str">
            <v>N/A</v>
          </cell>
          <cell r="M107">
            <v>3.6405450776592074E-2</v>
          </cell>
          <cell r="N107">
            <v>4.5418035396645573E-2</v>
          </cell>
          <cell r="O107">
            <v>4.311960390873093E-2</v>
          </cell>
          <cell r="P107">
            <v>3.08795793492318E-2</v>
          </cell>
          <cell r="Q107">
            <v>2.5913809708070668E-2</v>
          </cell>
          <cell r="R107">
            <v>2.4102813993956085E-2</v>
          </cell>
          <cell r="S107">
            <v>1.7982659154101466E-2</v>
          </cell>
          <cell r="T107">
            <v>1.088559706663994E-2</v>
          </cell>
          <cell r="U107">
            <v>1.0878235735260144E-2</v>
          </cell>
          <cell r="V107">
            <v>1.0871965170574205E-2</v>
          </cell>
          <cell r="W107">
            <v>1.0866626721377504E-2</v>
          </cell>
          <cell r="X107">
            <v>5.3779544290697423E-3</v>
          </cell>
          <cell r="Y107">
            <v>-1.0763762641504693E-3</v>
          </cell>
          <cell r="Z107">
            <v>-1.0792792374707538E-3</v>
          </cell>
          <cell r="AA107">
            <v>-1.0817703680636725E-3</v>
          </cell>
          <cell r="AB107">
            <v>-1.083907411570606E-3</v>
          </cell>
        </row>
      </sheetData>
      <sheetData sheetId="10" refreshError="1"/>
      <sheetData sheetId="11" refreshError="1">
        <row r="1">
          <cell r="F1" t="str">
            <v>Capitalization of Material Operating Leases</v>
          </cell>
        </row>
        <row r="6">
          <cell r="C6">
            <v>0</v>
          </cell>
          <cell r="E6">
            <v>0</v>
          </cell>
          <cell r="G6">
            <v>0</v>
          </cell>
          <cell r="I6">
            <v>0</v>
          </cell>
          <cell r="K6">
            <v>0</v>
          </cell>
          <cell r="M6">
            <v>0</v>
          </cell>
          <cell r="O6">
            <v>0</v>
          </cell>
          <cell r="Q6">
            <v>0</v>
          </cell>
          <cell r="S6">
            <v>0</v>
          </cell>
          <cell r="U6">
            <v>0</v>
          </cell>
          <cell r="W6">
            <v>0</v>
          </cell>
          <cell r="Y6">
            <v>0</v>
          </cell>
          <cell r="AA6">
            <v>0</v>
          </cell>
          <cell r="AC6">
            <v>0</v>
          </cell>
          <cell r="AE6">
            <v>0</v>
          </cell>
        </row>
        <row r="7">
          <cell r="C7">
            <v>0</v>
          </cell>
          <cell r="E7">
            <v>0</v>
          </cell>
          <cell r="G7">
            <v>0</v>
          </cell>
          <cell r="I7">
            <v>0</v>
          </cell>
          <cell r="K7">
            <v>0</v>
          </cell>
          <cell r="M7">
            <v>0</v>
          </cell>
          <cell r="O7">
            <v>0</v>
          </cell>
          <cell r="Q7">
            <v>0</v>
          </cell>
          <cell r="S7">
            <v>0</v>
          </cell>
          <cell r="U7">
            <v>0</v>
          </cell>
          <cell r="W7">
            <v>0</v>
          </cell>
          <cell r="Y7">
            <v>0</v>
          </cell>
          <cell r="AA7">
            <v>0</v>
          </cell>
          <cell r="AC7">
            <v>0</v>
          </cell>
          <cell r="AE7">
            <v>0</v>
          </cell>
        </row>
        <row r="8">
          <cell r="C8">
            <v>0</v>
          </cell>
          <cell r="E8">
            <v>0</v>
          </cell>
          <cell r="G8">
            <v>0</v>
          </cell>
          <cell r="I8">
            <v>0</v>
          </cell>
          <cell r="K8">
            <v>0</v>
          </cell>
          <cell r="M8">
            <v>0</v>
          </cell>
          <cell r="O8">
            <v>0</v>
          </cell>
          <cell r="Q8">
            <v>0</v>
          </cell>
          <cell r="S8">
            <v>0</v>
          </cell>
          <cell r="U8">
            <v>0</v>
          </cell>
          <cell r="W8">
            <v>0</v>
          </cell>
          <cell r="Y8">
            <v>0</v>
          </cell>
          <cell r="AA8">
            <v>0</v>
          </cell>
          <cell r="AC8">
            <v>0</v>
          </cell>
          <cell r="AE8">
            <v>0</v>
          </cell>
        </row>
        <row r="9">
          <cell r="C9">
            <v>0</v>
          </cell>
          <cell r="E9">
            <v>0</v>
          </cell>
          <cell r="G9">
            <v>0</v>
          </cell>
          <cell r="I9">
            <v>0</v>
          </cell>
          <cell r="K9">
            <v>0</v>
          </cell>
          <cell r="M9">
            <v>0</v>
          </cell>
          <cell r="O9">
            <v>0</v>
          </cell>
          <cell r="Q9">
            <v>0</v>
          </cell>
          <cell r="S9">
            <v>0</v>
          </cell>
          <cell r="U9">
            <v>0</v>
          </cell>
          <cell r="W9">
            <v>0</v>
          </cell>
          <cell r="Y9">
            <v>0</v>
          </cell>
          <cell r="AA9">
            <v>0</v>
          </cell>
          <cell r="AC9">
            <v>0</v>
          </cell>
          <cell r="AE9">
            <v>0</v>
          </cell>
        </row>
        <row r="19">
          <cell r="D19" t="str">
            <v>PV of Operating Leases</v>
          </cell>
          <cell r="F19" t="str">
            <v>PV of Operating Leases</v>
          </cell>
          <cell r="H19" t="str">
            <v>PV of Operating Leases</v>
          </cell>
          <cell r="N19" t="str">
            <v>PV of Operating Leases</v>
          </cell>
          <cell r="P19" t="str">
            <v>PV of Operating Leases</v>
          </cell>
          <cell r="R19" t="str">
            <v>PV of Operating Leases</v>
          </cell>
          <cell r="T19" t="str">
            <v>PV of Operating Leases</v>
          </cell>
        </row>
        <row r="21">
          <cell r="D21">
            <v>0</v>
          </cell>
          <cell r="F21">
            <v>0</v>
          </cell>
          <cell r="H21">
            <v>0</v>
          </cell>
          <cell r="N21">
            <v>0</v>
          </cell>
          <cell r="P21">
            <v>0</v>
          </cell>
          <cell r="R21">
            <v>0</v>
          </cell>
          <cell r="T21">
            <v>0</v>
          </cell>
        </row>
        <row r="22">
          <cell r="D22">
            <v>0</v>
          </cell>
          <cell r="F22">
            <v>0</v>
          </cell>
          <cell r="H22">
            <v>0</v>
          </cell>
          <cell r="N22">
            <v>0</v>
          </cell>
          <cell r="P22">
            <v>0</v>
          </cell>
          <cell r="R22">
            <v>0</v>
          </cell>
          <cell r="T22">
            <v>0</v>
          </cell>
        </row>
        <row r="23">
          <cell r="D23">
            <v>0</v>
          </cell>
          <cell r="F23">
            <v>0</v>
          </cell>
          <cell r="H23">
            <v>0</v>
          </cell>
          <cell r="N23">
            <v>0</v>
          </cell>
          <cell r="P23">
            <v>0</v>
          </cell>
          <cell r="R23">
            <v>0</v>
          </cell>
          <cell r="T23">
            <v>0</v>
          </cell>
        </row>
        <row r="24">
          <cell r="D24">
            <v>0</v>
          </cell>
          <cell r="F24">
            <v>0</v>
          </cell>
          <cell r="H24">
            <v>0</v>
          </cell>
          <cell r="N24">
            <v>0</v>
          </cell>
          <cell r="P24">
            <v>0</v>
          </cell>
          <cell r="R24">
            <v>0</v>
          </cell>
          <cell r="T24">
            <v>0</v>
          </cell>
        </row>
        <row r="25">
          <cell r="D25">
            <v>0</v>
          </cell>
          <cell r="F25">
            <v>0</v>
          </cell>
          <cell r="H25">
            <v>0</v>
          </cell>
          <cell r="N25">
            <v>0</v>
          </cell>
          <cell r="P25">
            <v>0</v>
          </cell>
          <cell r="R25">
            <v>0</v>
          </cell>
          <cell r="T25">
            <v>0</v>
          </cell>
        </row>
        <row r="26">
          <cell r="D26">
            <v>0</v>
          </cell>
          <cell r="F26">
            <v>0</v>
          </cell>
          <cell r="H26">
            <v>0</v>
          </cell>
          <cell r="N26">
            <v>0</v>
          </cell>
          <cell r="P26">
            <v>0</v>
          </cell>
          <cell r="R26">
            <v>0</v>
          </cell>
          <cell r="T26">
            <v>0</v>
          </cell>
        </row>
        <row r="27">
          <cell r="D27">
            <v>0</v>
          </cell>
          <cell r="F27">
            <v>0</v>
          </cell>
          <cell r="H27">
            <v>0</v>
          </cell>
          <cell r="N27">
            <v>0</v>
          </cell>
          <cell r="P27">
            <v>0</v>
          </cell>
          <cell r="R27">
            <v>0</v>
          </cell>
          <cell r="T27">
            <v>0</v>
          </cell>
        </row>
        <row r="28">
          <cell r="D28">
            <v>0</v>
          </cell>
          <cell r="F28">
            <v>0</v>
          </cell>
          <cell r="H28">
            <v>0</v>
          </cell>
          <cell r="N28">
            <v>0</v>
          </cell>
          <cell r="P28">
            <v>0</v>
          </cell>
          <cell r="R28">
            <v>0</v>
          </cell>
          <cell r="T28">
            <v>0</v>
          </cell>
        </row>
        <row r="29">
          <cell r="D29">
            <v>0</v>
          </cell>
          <cell r="F29">
            <v>0</v>
          </cell>
          <cell r="H29">
            <v>0</v>
          </cell>
          <cell r="N29">
            <v>0</v>
          </cell>
          <cell r="P29">
            <v>0</v>
          </cell>
          <cell r="R29">
            <v>0</v>
          </cell>
          <cell r="T29">
            <v>0</v>
          </cell>
        </row>
        <row r="30">
          <cell r="D30">
            <v>0</v>
          </cell>
          <cell r="F30">
            <v>0</v>
          </cell>
          <cell r="H30">
            <v>0</v>
          </cell>
          <cell r="N30">
            <v>0</v>
          </cell>
          <cell r="P30">
            <v>0</v>
          </cell>
          <cell r="R30">
            <v>0</v>
          </cell>
          <cell r="T30">
            <v>0</v>
          </cell>
        </row>
        <row r="31">
          <cell r="D31">
            <v>0</v>
          </cell>
          <cell r="F31">
            <v>0</v>
          </cell>
          <cell r="H31">
            <v>0</v>
          </cell>
          <cell r="N31">
            <v>0</v>
          </cell>
          <cell r="P31">
            <v>0</v>
          </cell>
          <cell r="R31">
            <v>0</v>
          </cell>
          <cell r="T31">
            <v>0</v>
          </cell>
        </row>
        <row r="32">
          <cell r="D32">
            <v>0</v>
          </cell>
          <cell r="F32">
            <v>0</v>
          </cell>
          <cell r="H32">
            <v>0</v>
          </cell>
          <cell r="N32">
            <v>0</v>
          </cell>
          <cell r="P32">
            <v>0</v>
          </cell>
          <cell r="R32">
            <v>0</v>
          </cell>
          <cell r="T32">
            <v>0</v>
          </cell>
        </row>
        <row r="33">
          <cell r="D33">
            <v>0</v>
          </cell>
          <cell r="F33">
            <v>0</v>
          </cell>
          <cell r="H33">
            <v>0</v>
          </cell>
          <cell r="N33">
            <v>0</v>
          </cell>
          <cell r="P33">
            <v>0</v>
          </cell>
          <cell r="R33">
            <v>0</v>
          </cell>
          <cell r="T33">
            <v>0</v>
          </cell>
        </row>
        <row r="34">
          <cell r="D34">
            <v>0</v>
          </cell>
          <cell r="F34">
            <v>0</v>
          </cell>
          <cell r="H34">
            <v>0</v>
          </cell>
          <cell r="N34">
            <v>0</v>
          </cell>
          <cell r="P34">
            <v>0</v>
          </cell>
          <cell r="R34">
            <v>0</v>
          </cell>
          <cell r="T34">
            <v>0</v>
          </cell>
        </row>
        <row r="35">
          <cell r="D35">
            <v>0</v>
          </cell>
          <cell r="F35">
            <v>0</v>
          </cell>
          <cell r="H35">
            <v>0</v>
          </cell>
          <cell r="N35">
            <v>0</v>
          </cell>
          <cell r="P35">
            <v>0</v>
          </cell>
          <cell r="R35">
            <v>0</v>
          </cell>
          <cell r="T35">
            <v>0</v>
          </cell>
        </row>
        <row r="36">
          <cell r="D36">
            <v>0</v>
          </cell>
          <cell r="F36">
            <v>0</v>
          </cell>
          <cell r="H36">
            <v>0</v>
          </cell>
          <cell r="N36">
            <v>0</v>
          </cell>
          <cell r="P36">
            <v>0</v>
          </cell>
          <cell r="R36">
            <v>0</v>
          </cell>
          <cell r="T36">
            <v>0</v>
          </cell>
        </row>
        <row r="37">
          <cell r="D37">
            <v>0</v>
          </cell>
          <cell r="F37">
            <v>0</v>
          </cell>
          <cell r="H37">
            <v>0</v>
          </cell>
          <cell r="N37">
            <v>0</v>
          </cell>
          <cell r="P37">
            <v>0</v>
          </cell>
          <cell r="R37">
            <v>0</v>
          </cell>
          <cell r="T37">
            <v>0</v>
          </cell>
        </row>
        <row r="38">
          <cell r="D38">
            <v>0</v>
          </cell>
          <cell r="F38">
            <v>0</v>
          </cell>
          <cell r="H38">
            <v>0</v>
          </cell>
          <cell r="N38">
            <v>0</v>
          </cell>
          <cell r="P38">
            <v>0</v>
          </cell>
          <cell r="R38">
            <v>0</v>
          </cell>
          <cell r="T38">
            <v>0</v>
          </cell>
        </row>
        <row r="39">
          <cell r="D39">
            <v>0</v>
          </cell>
          <cell r="F39">
            <v>0</v>
          </cell>
          <cell r="H39">
            <v>0</v>
          </cell>
          <cell r="N39">
            <v>0</v>
          </cell>
          <cell r="P39">
            <v>0</v>
          </cell>
          <cell r="R39">
            <v>0</v>
          </cell>
          <cell r="T39">
            <v>0</v>
          </cell>
        </row>
        <row r="40">
          <cell r="D40">
            <v>0</v>
          </cell>
          <cell r="F40">
            <v>0</v>
          </cell>
          <cell r="H40">
            <v>0</v>
          </cell>
          <cell r="N40">
            <v>0</v>
          </cell>
          <cell r="P40">
            <v>0</v>
          </cell>
          <cell r="R40">
            <v>0</v>
          </cell>
          <cell r="T40">
            <v>0</v>
          </cell>
        </row>
        <row r="41">
          <cell r="D41">
            <v>0</v>
          </cell>
          <cell r="F41">
            <v>0</v>
          </cell>
          <cell r="H41">
            <v>0</v>
          </cell>
          <cell r="N41">
            <v>0</v>
          </cell>
          <cell r="P41">
            <v>0</v>
          </cell>
          <cell r="R41">
            <v>0</v>
          </cell>
          <cell r="T41">
            <v>0</v>
          </cell>
        </row>
        <row r="42">
          <cell r="D42">
            <v>0</v>
          </cell>
          <cell r="F42">
            <v>0</v>
          </cell>
          <cell r="H42">
            <v>0</v>
          </cell>
          <cell r="N42">
            <v>0</v>
          </cell>
          <cell r="P42">
            <v>0</v>
          </cell>
          <cell r="R42">
            <v>0</v>
          </cell>
          <cell r="T42">
            <v>0</v>
          </cell>
        </row>
        <row r="43">
          <cell r="D43">
            <v>0</v>
          </cell>
          <cell r="F43">
            <v>0</v>
          </cell>
          <cell r="H43">
            <v>0</v>
          </cell>
          <cell r="N43">
            <v>0</v>
          </cell>
          <cell r="P43">
            <v>0</v>
          </cell>
          <cell r="R43">
            <v>0</v>
          </cell>
          <cell r="T43">
            <v>0</v>
          </cell>
        </row>
        <row r="44">
          <cell r="D44">
            <v>0</v>
          </cell>
          <cell r="F44">
            <v>0</v>
          </cell>
          <cell r="H44">
            <v>0</v>
          </cell>
          <cell r="N44">
            <v>0</v>
          </cell>
          <cell r="P44">
            <v>0</v>
          </cell>
          <cell r="R44">
            <v>0</v>
          </cell>
          <cell r="T44">
            <v>0</v>
          </cell>
        </row>
        <row r="45">
          <cell r="D45">
            <v>0</v>
          </cell>
          <cell r="F45">
            <v>0</v>
          </cell>
          <cell r="H45">
            <v>0</v>
          </cell>
          <cell r="N45">
            <v>0</v>
          </cell>
          <cell r="P45">
            <v>0</v>
          </cell>
          <cell r="R45">
            <v>0</v>
          </cell>
          <cell r="T45">
            <v>0</v>
          </cell>
        </row>
        <row r="46">
          <cell r="D46">
            <v>0</v>
          </cell>
          <cell r="F46">
            <v>0</v>
          </cell>
          <cell r="H46">
            <v>0</v>
          </cell>
          <cell r="N46">
            <v>0</v>
          </cell>
          <cell r="P46">
            <v>0</v>
          </cell>
          <cell r="R46">
            <v>0</v>
          </cell>
          <cell r="T46">
            <v>0</v>
          </cell>
        </row>
        <row r="47">
          <cell r="D47">
            <v>0</v>
          </cell>
          <cell r="F47">
            <v>0</v>
          </cell>
          <cell r="H47">
            <v>0</v>
          </cell>
          <cell r="N47">
            <v>0</v>
          </cell>
          <cell r="P47">
            <v>0</v>
          </cell>
          <cell r="R47">
            <v>0</v>
          </cell>
          <cell r="T47">
            <v>0</v>
          </cell>
        </row>
        <row r="48">
          <cell r="D48">
            <v>0</v>
          </cell>
          <cell r="F48">
            <v>0</v>
          </cell>
          <cell r="H48">
            <v>0</v>
          </cell>
          <cell r="N48">
            <v>0</v>
          </cell>
          <cell r="P48">
            <v>0</v>
          </cell>
          <cell r="R48">
            <v>0</v>
          </cell>
          <cell r="T48">
            <v>0</v>
          </cell>
        </row>
        <row r="49">
          <cell r="D49">
            <v>0</v>
          </cell>
          <cell r="F49">
            <v>0</v>
          </cell>
          <cell r="H49">
            <v>0</v>
          </cell>
          <cell r="N49">
            <v>0</v>
          </cell>
          <cell r="P49">
            <v>0</v>
          </cell>
          <cell r="R49">
            <v>0</v>
          </cell>
          <cell r="T49">
            <v>0</v>
          </cell>
        </row>
        <row r="50">
          <cell r="D50">
            <v>0</v>
          </cell>
          <cell r="F50">
            <v>0</v>
          </cell>
          <cell r="H50">
            <v>0</v>
          </cell>
          <cell r="N50">
            <v>0</v>
          </cell>
          <cell r="P50">
            <v>0</v>
          </cell>
          <cell r="R50">
            <v>0</v>
          </cell>
          <cell r="T50">
            <v>0</v>
          </cell>
        </row>
        <row r="51">
          <cell r="D51">
            <v>0</v>
          </cell>
          <cell r="F51">
            <v>0</v>
          </cell>
          <cell r="H51">
            <v>0</v>
          </cell>
          <cell r="N51">
            <v>0</v>
          </cell>
          <cell r="P51">
            <v>0</v>
          </cell>
          <cell r="R51">
            <v>0</v>
          </cell>
          <cell r="T51">
            <v>0</v>
          </cell>
        </row>
        <row r="52">
          <cell r="D52">
            <v>0</v>
          </cell>
          <cell r="F52">
            <v>0</v>
          </cell>
          <cell r="H52">
            <v>0</v>
          </cell>
          <cell r="N52">
            <v>0</v>
          </cell>
          <cell r="P52">
            <v>0</v>
          </cell>
          <cell r="R52">
            <v>0</v>
          </cell>
          <cell r="T52">
            <v>0</v>
          </cell>
        </row>
        <row r="53">
          <cell r="D53">
            <v>0</v>
          </cell>
          <cell r="F53">
            <v>0</v>
          </cell>
          <cell r="H53">
            <v>0</v>
          </cell>
          <cell r="N53">
            <v>0</v>
          </cell>
          <cell r="P53">
            <v>0</v>
          </cell>
          <cell r="R53">
            <v>0</v>
          </cell>
          <cell r="T53">
            <v>0</v>
          </cell>
        </row>
        <row r="54">
          <cell r="D54">
            <v>0</v>
          </cell>
          <cell r="F54">
            <v>0</v>
          </cell>
          <cell r="H54">
            <v>0</v>
          </cell>
          <cell r="N54">
            <v>0</v>
          </cell>
          <cell r="P54">
            <v>0</v>
          </cell>
          <cell r="R54">
            <v>0</v>
          </cell>
          <cell r="T54">
            <v>0</v>
          </cell>
        </row>
        <row r="55">
          <cell r="D55">
            <v>0</v>
          </cell>
          <cell r="F55">
            <v>0</v>
          </cell>
          <cell r="H55">
            <v>0</v>
          </cell>
          <cell r="N55">
            <v>0</v>
          </cell>
          <cell r="P55">
            <v>0</v>
          </cell>
          <cell r="R55">
            <v>0</v>
          </cell>
          <cell r="T55">
            <v>0</v>
          </cell>
        </row>
        <row r="56">
          <cell r="D56">
            <v>0</v>
          </cell>
          <cell r="F56">
            <v>0</v>
          </cell>
          <cell r="H56">
            <v>0</v>
          </cell>
          <cell r="N56">
            <v>0</v>
          </cell>
          <cell r="P56">
            <v>0</v>
          </cell>
          <cell r="R56">
            <v>0</v>
          </cell>
          <cell r="T56">
            <v>0</v>
          </cell>
        </row>
        <row r="57">
          <cell r="D57">
            <v>0</v>
          </cell>
          <cell r="F57">
            <v>0</v>
          </cell>
          <cell r="H57">
            <v>0</v>
          </cell>
          <cell r="N57">
            <v>0</v>
          </cell>
          <cell r="P57">
            <v>0</v>
          </cell>
          <cell r="R57">
            <v>0</v>
          </cell>
          <cell r="T57">
            <v>0</v>
          </cell>
        </row>
        <row r="58">
          <cell r="D58">
            <v>0</v>
          </cell>
          <cell r="F58">
            <v>0</v>
          </cell>
          <cell r="H58">
            <v>0</v>
          </cell>
          <cell r="N58">
            <v>0</v>
          </cell>
          <cell r="P58">
            <v>0</v>
          </cell>
          <cell r="R58">
            <v>0</v>
          </cell>
          <cell r="T58">
            <v>0</v>
          </cell>
        </row>
        <row r="59">
          <cell r="D59">
            <v>0</v>
          </cell>
          <cell r="F59">
            <v>0</v>
          </cell>
          <cell r="H59">
            <v>0</v>
          </cell>
          <cell r="N59">
            <v>0</v>
          </cell>
          <cell r="P59">
            <v>0</v>
          </cell>
          <cell r="R59">
            <v>0</v>
          </cell>
          <cell r="T59">
            <v>0</v>
          </cell>
        </row>
        <row r="60">
          <cell r="D60">
            <v>0</v>
          </cell>
          <cell r="F60">
            <v>0</v>
          </cell>
          <cell r="H60">
            <v>0</v>
          </cell>
          <cell r="N60">
            <v>0</v>
          </cell>
          <cell r="P60">
            <v>0</v>
          </cell>
          <cell r="R60">
            <v>0</v>
          </cell>
          <cell r="T60">
            <v>0</v>
          </cell>
        </row>
        <row r="62">
          <cell r="D62">
            <v>0</v>
          </cell>
          <cell r="F62">
            <v>0</v>
          </cell>
          <cell r="H62">
            <v>0</v>
          </cell>
          <cell r="N62">
            <v>0</v>
          </cell>
          <cell r="P62">
            <v>0</v>
          </cell>
          <cell r="R62">
            <v>0</v>
          </cell>
          <cell r="T62">
            <v>0</v>
          </cell>
        </row>
        <row r="63">
          <cell r="D63">
            <v>0</v>
          </cell>
          <cell r="F63">
            <v>0</v>
          </cell>
          <cell r="H63">
            <v>0</v>
          </cell>
          <cell r="J63">
            <v>0</v>
          </cell>
          <cell r="L63">
            <v>0</v>
          </cell>
          <cell r="N63">
            <v>0</v>
          </cell>
          <cell r="P63">
            <v>0</v>
          </cell>
          <cell r="R63">
            <v>0</v>
          </cell>
          <cell r="T63">
            <v>0</v>
          </cell>
          <cell r="V63">
            <v>0</v>
          </cell>
          <cell r="X63">
            <v>0</v>
          </cell>
          <cell r="Z63">
            <v>0</v>
          </cell>
          <cell r="AB63">
            <v>0</v>
          </cell>
          <cell r="AD63">
            <v>0</v>
          </cell>
          <cell r="AF63">
            <v>0</v>
          </cell>
        </row>
      </sheetData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Denierwise pdn"/>
      <sheetName val="Raw Material Details"/>
      <sheetName val="Aggregate trends "/>
      <sheetName val="Aggregate (Mthly) "/>
      <sheetName val="Producerwise trends"/>
      <sheetName val="Quarterly Print"/>
      <sheetName val="WKG QTLY PRDN"/>
      <sheetName val="pfy specialty denier-wise"/>
      <sheetName val="pfy commodity denier-wise"/>
      <sheetName val="Aggregate trends(DELETE)"/>
      <sheetName val="Aggregate (Mthly) (DELETE)"/>
      <sheetName val="Producerwise trends (DELETE)"/>
      <sheetName val="producerwise prodn(DELETE)"/>
      <sheetName val="print qtly production"/>
      <sheetName val="Projections(DELETE)"/>
      <sheetName val="ril prodn est (DELETE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32.xml><?xml version="1.0" encoding="utf-8"?>
<externalLink xmlns="http://schemas.openxmlformats.org/spreadsheetml/2006/main">
  <externalBook xmlns:r="http://schemas.openxmlformats.org/officeDocument/2006/relationships" r:id="rId1">
    <sheetNames>
      <sheetName val="BHI EVA"/>
      <sheetName val="Fidelity"/>
      <sheetName val="FAME Persistence"/>
      <sheetName val="notexprss"/>
      <sheetName val="DCF"/>
      <sheetName val="WAIY"/>
      <sheetName val="WAIQ"/>
      <sheetName val="BHIY"/>
      <sheetName val="MKTPOS"/>
      <sheetName val="BJS"/>
      <sheetName val="BHI-BJ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4">
          <cell r="A4" t="str">
            <v>Goldman Sachs Oilfield Services Equity Research</v>
          </cell>
        </row>
        <row r="5">
          <cell r="A5" t="str">
            <v>Terry Darling (212) 357-0379</v>
          </cell>
        </row>
        <row r="6">
          <cell r="A6" t="str">
            <v>Baker Hughes Corporation</v>
          </cell>
        </row>
        <row r="7">
          <cell r="A7" t="str">
            <v>Revenues by Segment</v>
          </cell>
        </row>
        <row r="8">
          <cell r="A8" t="str">
            <v>($Millions)</v>
          </cell>
        </row>
        <row r="9">
          <cell r="E9" t="str">
            <v>FY1990</v>
          </cell>
          <cell r="F9" t="str">
            <v>FY1991</v>
          </cell>
          <cell r="G9" t="str">
            <v>FY1992</v>
          </cell>
          <cell r="H9" t="str">
            <v>FY1993</v>
          </cell>
          <cell r="I9" t="str">
            <v>FY1994</v>
          </cell>
          <cell r="J9" t="str">
            <v>FY1995</v>
          </cell>
          <cell r="K9" t="str">
            <v>FY1996</v>
          </cell>
          <cell r="L9" t="str">
            <v>FY1997</v>
          </cell>
          <cell r="M9" t="str">
            <v>FY1998</v>
          </cell>
          <cell r="N9" t="str">
            <v>CY1999</v>
          </cell>
          <cell r="O9" t="str">
            <v>CY2000</v>
          </cell>
          <cell r="P9" t="str">
            <v>CY2001E</v>
          </cell>
        </row>
        <row r="10">
          <cell r="A10" t="str">
            <v>INTEQ</v>
          </cell>
        </row>
        <row r="11">
          <cell r="A11" t="str">
            <v xml:space="preserve">  Sand Control</v>
          </cell>
          <cell r="E11">
            <v>138</v>
          </cell>
          <cell r="F11">
            <v>152</v>
          </cell>
          <cell r="G11">
            <v>155</v>
          </cell>
          <cell r="H11">
            <v>172</v>
          </cell>
          <cell r="I11">
            <v>146.08000000000001</v>
          </cell>
          <cell r="J11">
            <v>173.83520000000001</v>
          </cell>
          <cell r="K11">
            <v>208.60224000000002</v>
          </cell>
        </row>
        <row r="12">
          <cell r="A12" t="str">
            <v xml:space="preserve">  Milpark</v>
          </cell>
          <cell r="E12">
            <v>249</v>
          </cell>
          <cell r="F12">
            <v>255</v>
          </cell>
          <cell r="G12">
            <v>202</v>
          </cell>
          <cell r="H12">
            <v>212</v>
          </cell>
          <cell r="I12">
            <v>219.12</v>
          </cell>
          <cell r="J12">
            <v>233.36279999999999</v>
          </cell>
          <cell r="K12">
            <v>293</v>
          </cell>
          <cell r="L12">
            <v>336.95</v>
          </cell>
          <cell r="M12">
            <v>370.64500000000004</v>
          </cell>
          <cell r="N12">
            <v>259</v>
          </cell>
          <cell r="O12">
            <v>318.98</v>
          </cell>
          <cell r="P12">
            <v>412</v>
          </cell>
        </row>
        <row r="13">
          <cell r="A13" t="str">
            <v xml:space="preserve">  Exlog</v>
          </cell>
          <cell r="E13">
            <v>83</v>
          </cell>
          <cell r="F13">
            <v>95</v>
          </cell>
          <cell r="G13">
            <v>80</v>
          </cell>
          <cell r="H13">
            <v>69</v>
          </cell>
          <cell r="I13">
            <v>66</v>
          </cell>
          <cell r="J13">
            <v>54</v>
          </cell>
          <cell r="K13">
            <v>62.099999999999994</v>
          </cell>
          <cell r="L13">
            <v>71.414999999999992</v>
          </cell>
          <cell r="M13">
            <v>76.414049999999989</v>
          </cell>
          <cell r="N13">
            <v>64</v>
          </cell>
          <cell r="O13">
            <v>69</v>
          </cell>
          <cell r="P13">
            <v>80.72999999999999</v>
          </cell>
        </row>
        <row r="14">
          <cell r="A14" t="str">
            <v xml:space="preserve">  Develco</v>
          </cell>
          <cell r="E14">
            <v>9</v>
          </cell>
          <cell r="F14">
            <v>9.68</v>
          </cell>
          <cell r="G14">
            <v>9</v>
          </cell>
          <cell r="H14">
            <v>11.3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  <cell r="P14">
            <v>0</v>
          </cell>
        </row>
        <row r="15">
          <cell r="A15" t="str">
            <v xml:space="preserve">  Drilex</v>
          </cell>
          <cell r="L15">
            <v>15.3</v>
          </cell>
          <cell r="M15">
            <v>65</v>
          </cell>
          <cell r="N15">
            <v>28</v>
          </cell>
          <cell r="O15">
            <v>32</v>
          </cell>
          <cell r="P15">
            <v>45</v>
          </cell>
        </row>
        <row r="16">
          <cell r="A16" t="str">
            <v xml:space="preserve">  Drilling Systems</v>
          </cell>
          <cell r="E16">
            <v>180.11500000000001</v>
          </cell>
          <cell r="F16">
            <v>254</v>
          </cell>
          <cell r="G16">
            <v>211</v>
          </cell>
          <cell r="H16">
            <v>239.14</v>
          </cell>
          <cell r="I16">
            <v>263.05400000000003</v>
          </cell>
          <cell r="J16">
            <v>273.57616000000002</v>
          </cell>
          <cell r="K16">
            <v>331.08410720000001</v>
          </cell>
          <cell r="L16">
            <v>387.368405424</v>
          </cell>
          <cell r="M16">
            <v>433.85261407488002</v>
          </cell>
          <cell r="N16">
            <v>338.40503897840642</v>
          </cell>
          <cell r="O16">
            <v>368.32529092732676</v>
          </cell>
          <cell r="P16">
            <v>495</v>
          </cell>
        </row>
        <row r="17">
          <cell r="A17" t="str">
            <v xml:space="preserve">  MWD</v>
          </cell>
          <cell r="E17">
            <v>219.70499999999998</v>
          </cell>
          <cell r="F17">
            <v>275</v>
          </cell>
          <cell r="G17">
            <v>230</v>
          </cell>
          <cell r="H17">
            <v>175.86</v>
          </cell>
          <cell r="I17">
            <v>197.26320000000004</v>
          </cell>
          <cell r="J17">
            <v>213.04425600000005</v>
          </cell>
          <cell r="K17">
            <v>238.60956672000009</v>
          </cell>
          <cell r="L17">
            <v>286.33148006400012</v>
          </cell>
          <cell r="M17">
            <v>320.69125767168015</v>
          </cell>
          <cell r="N17">
            <v>266.17374386749452</v>
          </cell>
          <cell r="O17">
            <v>274.48243106086926</v>
          </cell>
          <cell r="P17">
            <v>357</v>
          </cell>
        </row>
        <row r="18">
          <cell r="A18" t="str">
            <v xml:space="preserve">    Total Eastman Teleco</v>
          </cell>
          <cell r="E18">
            <v>399.82</v>
          </cell>
          <cell r="F18">
            <v>529</v>
          </cell>
          <cell r="G18">
            <v>441</v>
          </cell>
          <cell r="H18">
            <v>415</v>
          </cell>
          <cell r="I18">
            <v>460.31720000000007</v>
          </cell>
          <cell r="J18">
            <v>486.62041600000009</v>
          </cell>
          <cell r="K18">
            <v>569.69367392000004</v>
          </cell>
          <cell r="L18">
            <v>688.99988548800002</v>
          </cell>
          <cell r="M18">
            <v>819.54387174656017</v>
          </cell>
          <cell r="N18">
            <v>632.57878284590095</v>
          </cell>
          <cell r="O18">
            <v>674.80772198819602</v>
          </cell>
          <cell r="P18">
            <v>897</v>
          </cell>
        </row>
        <row r="19">
          <cell r="A19" t="str">
            <v xml:space="preserve">  Integrated Solutions</v>
          </cell>
          <cell r="I19">
            <v>19.399999999999999</v>
          </cell>
          <cell r="J19">
            <v>47</v>
          </cell>
          <cell r="K19">
            <v>50</v>
          </cell>
          <cell r="L19">
            <v>45</v>
          </cell>
          <cell r="M19">
            <v>54</v>
          </cell>
          <cell r="N19">
            <v>54</v>
          </cell>
          <cell r="O19">
            <v>56.7</v>
          </cell>
          <cell r="P19">
            <v>56.7</v>
          </cell>
        </row>
        <row r="20">
          <cell r="A20" t="str">
            <v xml:space="preserve">    Total</v>
          </cell>
          <cell r="E20">
            <v>878.81999999999994</v>
          </cell>
          <cell r="F20">
            <v>1040.68</v>
          </cell>
          <cell r="G20">
            <v>887</v>
          </cell>
          <cell r="H20">
            <v>879.3</v>
          </cell>
          <cell r="I20">
            <v>910.91720000000021</v>
          </cell>
          <cell r="J20">
            <v>994.81841599999996</v>
          </cell>
          <cell r="K20">
            <v>1183.3959139200001</v>
          </cell>
          <cell r="L20">
            <v>1142.364885488</v>
          </cell>
          <cell r="M20">
            <v>1320.6029217465602</v>
          </cell>
          <cell r="N20">
            <v>955.57878284590095</v>
          </cell>
          <cell r="O20">
            <v>1062.7877219881959</v>
          </cell>
          <cell r="P20">
            <v>1389.73</v>
          </cell>
        </row>
        <row r="22">
          <cell r="A22" t="str">
            <v xml:space="preserve">   Total Check</v>
          </cell>
          <cell r="E22">
            <v>878.82399999999996</v>
          </cell>
          <cell r="F22">
            <v>1040.6789999999999</v>
          </cell>
          <cell r="G22">
            <v>886.78</v>
          </cell>
          <cell r="H22">
            <v>879.30100000000004</v>
          </cell>
          <cell r="I22">
            <v>911.65000000000009</v>
          </cell>
          <cell r="J22">
            <v>998</v>
          </cell>
          <cell r="K22">
            <v>1183</v>
          </cell>
        </row>
        <row r="23">
          <cell r="A23" t="str">
            <v xml:space="preserve">   % of Total Company Revenues</v>
          </cell>
          <cell r="E23">
            <v>0.39368082296592416</v>
          </cell>
          <cell r="F23">
            <v>0.42079163883439247</v>
          </cell>
          <cell r="G23">
            <v>0.34939183368476029</v>
          </cell>
          <cell r="H23">
            <v>0.32544187070782588</v>
          </cell>
          <cell r="I23">
            <v>0.36380164865451847</v>
          </cell>
          <cell r="J23">
            <v>0.37762382968691605</v>
          </cell>
          <cell r="K23">
            <v>0.39069802318513336</v>
          </cell>
          <cell r="L23">
            <v>0.21602493194025063</v>
          </cell>
          <cell r="M23">
            <v>0.20425671299151801</v>
          </cell>
          <cell r="N23">
            <v>0.19702036337985201</v>
          </cell>
          <cell r="O23">
            <v>0.20079789870641548</v>
          </cell>
          <cell r="P23">
            <v>0.25742324702064778</v>
          </cell>
        </row>
        <row r="24">
          <cell r="A24" t="str">
            <v xml:space="preserve">  Revenue Growth</v>
          </cell>
          <cell r="F24">
            <v>0.18417878518923117</v>
          </cell>
          <cell r="G24">
            <v>-0.14767267555828886</v>
          </cell>
          <cell r="H24">
            <v>-8.6809470124014042E-3</v>
          </cell>
          <cell r="I24">
            <v>3.5957238712612596E-2</v>
          </cell>
          <cell r="J24">
            <v>9.2106303404963411E-2</v>
          </cell>
          <cell r="K24">
            <v>0.18955971751934292</v>
          </cell>
          <cell r="L24">
            <v>0.17190428708275787</v>
          </cell>
          <cell r="M24">
            <v>0.15602548583451931</v>
          </cell>
          <cell r="N24">
            <v>-0.27640718711866658</v>
          </cell>
          <cell r="O24">
            <v>0.11219267429003157</v>
          </cell>
          <cell r="P24">
            <v>0.30762707476539264</v>
          </cell>
        </row>
        <row r="26">
          <cell r="G26">
            <v>1992</v>
          </cell>
          <cell r="H26">
            <v>1993</v>
          </cell>
          <cell r="I26" t="str">
            <v>1994</v>
          </cell>
          <cell r="J26" t="str">
            <v>1995</v>
          </cell>
          <cell r="K26" t="str">
            <v>1996</v>
          </cell>
          <cell r="L26" t="str">
            <v>1997</v>
          </cell>
          <cell r="M26" t="str">
            <v>1998E</v>
          </cell>
          <cell r="N26" t="str">
            <v>1999E</v>
          </cell>
          <cell r="O26" t="str">
            <v>2000E</v>
          </cell>
          <cell r="P26" t="str">
            <v>2001E</v>
          </cell>
        </row>
        <row r="27">
          <cell r="A27" t="str">
            <v>Baker Oil Tools</v>
          </cell>
        </row>
        <row r="28">
          <cell r="A28" t="str">
            <v xml:space="preserve">  Baker Services Tools (Packers)</v>
          </cell>
          <cell r="E28">
            <v>165</v>
          </cell>
          <cell r="F28">
            <v>178</v>
          </cell>
          <cell r="G28">
            <v>170</v>
          </cell>
          <cell r="H28">
            <v>164</v>
          </cell>
          <cell r="I28">
            <v>178</v>
          </cell>
          <cell r="J28">
            <v>192.24</v>
          </cell>
          <cell r="K28">
            <v>209.54160000000002</v>
          </cell>
          <cell r="L28">
            <v>247.25908800000002</v>
          </cell>
          <cell r="M28">
            <v>279.45758768000007</v>
          </cell>
          <cell r="N28">
            <v>209.15522189760006</v>
          </cell>
          <cell r="O28">
            <v>199.61298299248006</v>
          </cell>
          <cell r="P28">
            <v>242</v>
          </cell>
        </row>
        <row r="29">
          <cell r="A29" t="str">
            <v xml:space="preserve">  Baker Oil Tools (Tri State)</v>
          </cell>
          <cell r="E29">
            <v>350</v>
          </cell>
          <cell r="F29">
            <v>364</v>
          </cell>
          <cell r="G29">
            <v>345</v>
          </cell>
          <cell r="H29">
            <v>337</v>
          </cell>
          <cell r="I29">
            <v>353</v>
          </cell>
          <cell r="J29">
            <v>383.71100000000001</v>
          </cell>
          <cell r="K29">
            <v>422.08210000000003</v>
          </cell>
          <cell r="L29">
            <v>498.05687799999998</v>
          </cell>
          <cell r="M29">
            <v>557.84313458000008</v>
          </cell>
          <cell r="N29">
            <v>437.43137035560005</v>
          </cell>
          <cell r="O29">
            <v>445.30293887338007</v>
          </cell>
          <cell r="P29">
            <v>513</v>
          </cell>
        </row>
        <row r="30">
          <cell r="A30" t="str">
            <v xml:space="preserve">    Total</v>
          </cell>
          <cell r="E30">
            <v>515</v>
          </cell>
          <cell r="F30">
            <v>542</v>
          </cell>
          <cell r="G30">
            <v>515</v>
          </cell>
          <cell r="H30">
            <v>501</v>
          </cell>
          <cell r="I30">
            <v>531</v>
          </cell>
          <cell r="J30">
            <v>575.95100000000002</v>
          </cell>
          <cell r="K30">
            <v>631.6237000000001</v>
          </cell>
          <cell r="L30">
            <v>745.315966</v>
          </cell>
          <cell r="M30">
            <v>837.30072226000016</v>
          </cell>
          <cell r="N30">
            <v>646.58659225320014</v>
          </cell>
          <cell r="O30">
            <v>644.91592186586013</v>
          </cell>
          <cell r="P30">
            <v>755</v>
          </cell>
        </row>
        <row r="31">
          <cell r="A31" t="str">
            <v xml:space="preserve">   % of Total Company Revenues</v>
          </cell>
          <cell r="E31">
            <v>0.23070210489912721</v>
          </cell>
          <cell r="F31">
            <v>0.21915388808110148</v>
          </cell>
          <cell r="G31">
            <v>0.20285997107965226</v>
          </cell>
          <cell r="H31">
            <v>0.1854274732453324</v>
          </cell>
          <cell r="I31">
            <v>0.21207051028957327</v>
          </cell>
          <cell r="J31">
            <v>0.21862564949944494</v>
          </cell>
          <cell r="K31">
            <v>0.20853049100823767</v>
          </cell>
          <cell r="L31">
            <v>0.14094168411028549</v>
          </cell>
          <cell r="M31">
            <v>0.12950470614442064</v>
          </cell>
          <cell r="N31">
            <v>0.13331263486498846</v>
          </cell>
          <cell r="O31">
            <v>0.12184725065389289</v>
          </cell>
          <cell r="P31">
            <v>0.13985058356701593</v>
          </cell>
        </row>
        <row r="32">
          <cell r="A32" t="str">
            <v xml:space="preserve">  Revenue Growth</v>
          </cell>
          <cell r="F32">
            <v>5.2427184466019419E-2</v>
          </cell>
          <cell r="G32">
            <v>-4.9815498154981548E-2</v>
          </cell>
          <cell r="H32">
            <v>-2.7184466019417475E-2</v>
          </cell>
          <cell r="I32">
            <v>5.9880239520958084E-2</v>
          </cell>
          <cell r="J32">
            <v>8.4653483992467082E-2</v>
          </cell>
          <cell r="K32">
            <v>9.6662216056574393E-2</v>
          </cell>
          <cell r="L32">
            <v>0.17999999999999983</v>
          </cell>
          <cell r="M32">
            <v>0.12341712838069023</v>
          </cell>
          <cell r="N32">
            <v>-0.22777256120361869</v>
          </cell>
          <cell r="O32">
            <v>-2.5838308547631991E-3</v>
          </cell>
          <cell r="P32">
            <v>0.17069524011075185</v>
          </cell>
        </row>
        <row r="33">
          <cell r="O33">
            <v>681</v>
          </cell>
        </row>
        <row r="34">
          <cell r="A34" t="str">
            <v>Hughes Christensen</v>
          </cell>
        </row>
        <row r="35">
          <cell r="A35" t="str">
            <v xml:space="preserve">  Tri Cone Bits</v>
          </cell>
          <cell r="E35">
            <v>172</v>
          </cell>
          <cell r="F35">
            <v>175</v>
          </cell>
          <cell r="G35">
            <v>155</v>
          </cell>
          <cell r="H35">
            <v>145</v>
          </cell>
          <cell r="I35">
            <v>150</v>
          </cell>
          <cell r="J35">
            <v>177</v>
          </cell>
          <cell r="K35">
            <v>205.32</v>
          </cell>
          <cell r="L35">
            <v>242.27759999999998</v>
          </cell>
          <cell r="M35">
            <v>259.39148</v>
          </cell>
          <cell r="N35">
            <v>193.01318400000002</v>
          </cell>
          <cell r="O35">
            <v>247.61582080000002</v>
          </cell>
          <cell r="P35">
            <v>310</v>
          </cell>
        </row>
        <row r="36">
          <cell r="A36" t="str">
            <v xml:space="preserve">  Diamond Bits</v>
          </cell>
          <cell r="E36">
            <v>25</v>
          </cell>
          <cell r="F36">
            <v>31</v>
          </cell>
          <cell r="G36">
            <v>38</v>
          </cell>
          <cell r="H36">
            <v>45</v>
          </cell>
          <cell r="I36">
            <v>61</v>
          </cell>
          <cell r="J36">
            <v>74.42</v>
          </cell>
          <cell r="K36">
            <v>88.187700000000007</v>
          </cell>
          <cell r="L36">
            <v>104.061486</v>
          </cell>
          <cell r="M36">
            <v>109.26456030000001</v>
          </cell>
          <cell r="N36">
            <v>72.411648240000019</v>
          </cell>
          <cell r="O36">
            <v>106.34221085280002</v>
          </cell>
          <cell r="P36">
            <v>138.24487410864003</v>
          </cell>
        </row>
        <row r="37">
          <cell r="A37" t="str">
            <v xml:space="preserve">  Mining Bits</v>
          </cell>
          <cell r="E37">
            <v>36</v>
          </cell>
          <cell r="F37">
            <v>38</v>
          </cell>
          <cell r="G37">
            <v>32</v>
          </cell>
          <cell r="H37">
            <v>36</v>
          </cell>
          <cell r="I37">
            <v>30</v>
          </cell>
          <cell r="J37">
            <v>45</v>
          </cell>
          <cell r="K37">
            <v>47</v>
          </cell>
          <cell r="L37">
            <v>50</v>
          </cell>
          <cell r="M37">
            <v>47.5</v>
          </cell>
          <cell r="N37">
            <v>29</v>
          </cell>
          <cell r="O37">
            <v>28</v>
          </cell>
          <cell r="P37">
            <v>35</v>
          </cell>
        </row>
        <row r="38">
          <cell r="A38" t="str">
            <v xml:space="preserve">    Total</v>
          </cell>
          <cell r="E38">
            <v>233</v>
          </cell>
          <cell r="F38">
            <v>244</v>
          </cell>
          <cell r="G38">
            <v>225</v>
          </cell>
          <cell r="H38">
            <v>226</v>
          </cell>
          <cell r="I38">
            <v>241</v>
          </cell>
          <cell r="J38">
            <v>296.42</v>
          </cell>
          <cell r="K38">
            <v>340.5077</v>
          </cell>
          <cell r="L38">
            <v>396.33908599999995</v>
          </cell>
          <cell r="M38">
            <v>416.15604030000003</v>
          </cell>
          <cell r="N38">
            <v>294.42483224000006</v>
          </cell>
          <cell r="O38">
            <v>381.95803165280006</v>
          </cell>
          <cell r="P38">
            <v>483.24487410864003</v>
          </cell>
        </row>
        <row r="39">
          <cell r="A39" t="str">
            <v xml:space="preserve">   % of Total Company Revenues</v>
          </cell>
          <cell r="E39">
            <v>0.10437590376989639</v>
          </cell>
          <cell r="F39">
            <v>9.8659683933189593E-2</v>
          </cell>
          <cell r="G39">
            <v>8.8628142704702442E-2</v>
          </cell>
          <cell r="H39">
            <v>8.3645926054780689E-2</v>
          </cell>
          <cell r="I39">
            <v>9.6250457589053026E-2</v>
          </cell>
          <cell r="J39">
            <v>0.11251827850741725</v>
          </cell>
          <cell r="K39">
            <v>0.11241857750601454</v>
          </cell>
          <cell r="L39">
            <v>7.4949015998365537E-2</v>
          </cell>
          <cell r="M39">
            <v>6.4366558246610292E-2</v>
          </cell>
          <cell r="N39">
            <v>6.0704243833479131E-2</v>
          </cell>
          <cell r="O39">
            <v>7.2165276812233087E-2</v>
          </cell>
          <cell r="P39">
            <v>8.9512685628956909E-2</v>
          </cell>
        </row>
        <row r="40">
          <cell r="A40" t="str">
            <v xml:space="preserve">  Revenue Growth</v>
          </cell>
          <cell r="F40">
            <v>4.7210300429184553E-2</v>
          </cell>
          <cell r="G40">
            <v>-7.7868852459016397E-2</v>
          </cell>
          <cell r="H40">
            <v>4.4444444444444444E-3</v>
          </cell>
          <cell r="I40">
            <v>6.637168141592921E-2</v>
          </cell>
          <cell r="J40">
            <v>0.22995850622406647</v>
          </cell>
          <cell r="K40">
            <v>0.1487338911004655</v>
          </cell>
          <cell r="L40">
            <v>0.1639651203188649</v>
          </cell>
          <cell r="M40">
            <v>5.0000000000000204E-2</v>
          </cell>
          <cell r="N40">
            <v>-0.29251337544505168</v>
          </cell>
          <cell r="O40">
            <v>0.29730236660692877</v>
          </cell>
          <cell r="P40">
            <v>0.26517793595687428</v>
          </cell>
        </row>
        <row r="42">
          <cell r="A42" t="str">
            <v>Baker Performance Chemicals</v>
          </cell>
          <cell r="E42">
            <v>207.22</v>
          </cell>
          <cell r="F42">
            <v>224</v>
          </cell>
          <cell r="G42">
            <v>200</v>
          </cell>
          <cell r="H42">
            <v>215</v>
          </cell>
          <cell r="I42">
            <v>212.85</v>
          </cell>
          <cell r="J42">
            <v>197</v>
          </cell>
          <cell r="K42">
            <v>242</v>
          </cell>
          <cell r="L42">
            <v>328</v>
          </cell>
          <cell r="M42">
            <v>331</v>
          </cell>
        </row>
        <row r="43">
          <cell r="A43" t="str">
            <v>Petrolite</v>
          </cell>
          <cell r="K43">
            <v>361</v>
          </cell>
          <cell r="L43">
            <v>89</v>
          </cell>
          <cell r="M43">
            <v>375.14799999999997</v>
          </cell>
        </row>
        <row r="44">
          <cell r="A44" t="str">
            <v>Baker Petrolite</v>
          </cell>
          <cell r="E44">
            <v>207.22</v>
          </cell>
          <cell r="F44">
            <v>224</v>
          </cell>
          <cell r="G44">
            <v>200</v>
          </cell>
          <cell r="H44">
            <v>215</v>
          </cell>
          <cell r="I44">
            <v>212.85</v>
          </cell>
          <cell r="J44">
            <v>197</v>
          </cell>
          <cell r="K44">
            <v>603</v>
          </cell>
          <cell r="L44">
            <v>417</v>
          </cell>
          <cell r="M44">
            <v>706.14799999999991</v>
          </cell>
          <cell r="N44">
            <v>623</v>
          </cell>
          <cell r="O44">
            <v>666.04</v>
          </cell>
          <cell r="P44">
            <v>710</v>
          </cell>
        </row>
        <row r="45">
          <cell r="A45" t="str">
            <v>Check:  From Release</v>
          </cell>
          <cell r="K45">
            <v>436</v>
          </cell>
          <cell r="L45">
            <v>417.15499999999997</v>
          </cell>
          <cell r="M45">
            <v>700</v>
          </cell>
        </row>
        <row r="46">
          <cell r="L46">
            <v>7.888537334114501E-2</v>
          </cell>
        </row>
        <row r="47">
          <cell r="A47" t="str">
            <v>Centrilift</v>
          </cell>
          <cell r="E47">
            <v>117</v>
          </cell>
          <cell r="F47">
            <v>132</v>
          </cell>
          <cell r="G47">
            <v>141</v>
          </cell>
          <cell r="H47">
            <v>222</v>
          </cell>
          <cell r="I47">
            <v>214</v>
          </cell>
          <cell r="J47">
            <v>220</v>
          </cell>
          <cell r="K47">
            <v>243</v>
          </cell>
          <cell r="L47">
            <v>340</v>
          </cell>
          <cell r="M47">
            <v>419</v>
          </cell>
          <cell r="N47">
            <v>333.96</v>
          </cell>
          <cell r="O47">
            <v>411</v>
          </cell>
          <cell r="P47">
            <v>470</v>
          </cell>
        </row>
        <row r="49">
          <cell r="A49" t="str">
            <v>Sand Control</v>
          </cell>
          <cell r="L49">
            <v>239</v>
          </cell>
          <cell r="M49">
            <v>265</v>
          </cell>
          <cell r="N49">
            <v>224.5</v>
          </cell>
          <cell r="O49">
            <v>324.17499999999995</v>
          </cell>
          <cell r="P49">
            <v>457</v>
          </cell>
        </row>
        <row r="51">
          <cell r="A51" t="str">
            <v>Total BHOO Products &amp; Services</v>
          </cell>
          <cell r="E51">
            <v>1072.22</v>
          </cell>
          <cell r="F51">
            <v>1142</v>
          </cell>
          <cell r="G51">
            <v>1081</v>
          </cell>
          <cell r="H51">
            <v>1164</v>
          </cell>
          <cell r="I51">
            <v>1198.8499999999999</v>
          </cell>
          <cell r="J51">
            <v>1289.3710000000001</v>
          </cell>
          <cell r="K51">
            <v>1457.1314000000002</v>
          </cell>
          <cell r="L51">
            <v>2137.6550520000001</v>
          </cell>
          <cell r="M51">
            <v>2643.6047625600004</v>
          </cell>
          <cell r="N51">
            <v>2122.4714244932002</v>
          </cell>
          <cell r="O51">
            <v>2428.0889535186598</v>
          </cell>
          <cell r="P51">
            <v>2875.24487410864</v>
          </cell>
        </row>
        <row r="52">
          <cell r="A52" t="str">
            <v>Check:  From Release</v>
          </cell>
          <cell r="E52">
            <v>1072.22</v>
          </cell>
          <cell r="F52">
            <v>1141.963</v>
          </cell>
          <cell r="G52">
            <v>1081.1369999999999</v>
          </cell>
          <cell r="H52">
            <v>1163.8310000000001</v>
          </cell>
          <cell r="I52">
            <v>1198.991</v>
          </cell>
          <cell r="J52">
            <v>1290.2249999999999</v>
          </cell>
          <cell r="K52">
            <v>1456</v>
          </cell>
        </row>
        <row r="53">
          <cell r="A53" t="str">
            <v xml:space="preserve">  Baker Hughes Revenue Growth</v>
          </cell>
          <cell r="F53">
            <v>6.5079927626792988E-2</v>
          </cell>
          <cell r="G53">
            <v>-5.3415061295971976E-2</v>
          </cell>
          <cell r="H53">
            <v>7.6780758556891773E-2</v>
          </cell>
          <cell r="I53">
            <v>2.9939862542955248E-2</v>
          </cell>
          <cell r="J53">
            <v>7.5506527088459938E-2</v>
          </cell>
          <cell r="K53">
            <v>0.13011026306625487</v>
          </cell>
          <cell r="L53">
            <v>0.46702970782182018</v>
          </cell>
          <cell r="M53">
            <v>0.23668445013456749</v>
          </cell>
          <cell r="N53">
            <v>-0.19712982267521253</v>
          </cell>
          <cell r="O53">
            <v>0.14399135154360648</v>
          </cell>
          <cell r="P53">
            <v>0.18415961241534634</v>
          </cell>
        </row>
        <row r="55">
          <cell r="A55" t="str">
            <v>Western Atlas:</v>
          </cell>
        </row>
        <row r="56">
          <cell r="A56" t="str">
            <v xml:space="preserve">  Geophysical</v>
          </cell>
          <cell r="L56">
            <v>1121.9599999999998</v>
          </cell>
          <cell r="M56">
            <v>1334.0025000000003</v>
          </cell>
          <cell r="N56">
            <v>937</v>
          </cell>
          <cell r="O56">
            <v>778.62125276000006</v>
          </cell>
          <cell r="P56">
            <v>1032.5689248671999</v>
          </cell>
        </row>
        <row r="57">
          <cell r="A57" t="str">
            <v xml:space="preserve">  Logging</v>
          </cell>
          <cell r="L57">
            <v>460.84000000000015</v>
          </cell>
          <cell r="M57">
            <v>612.2974999999999</v>
          </cell>
          <cell r="N57">
            <v>455</v>
          </cell>
          <cell r="O57">
            <v>571.29999999999995</v>
          </cell>
          <cell r="P57">
            <v>705</v>
          </cell>
        </row>
        <row r="58">
          <cell r="A58" t="str">
            <v xml:space="preserve">  E&amp;P Services &amp; Other</v>
          </cell>
          <cell r="L58">
            <v>20</v>
          </cell>
          <cell r="M58">
            <v>30</v>
          </cell>
          <cell r="N58">
            <v>79.102165000000014</v>
          </cell>
          <cell r="O58">
            <v>129.02499884000008</v>
          </cell>
          <cell r="P58">
            <v>96</v>
          </cell>
        </row>
        <row r="59">
          <cell r="A59" t="str">
            <v xml:space="preserve">    Total</v>
          </cell>
          <cell r="L59">
            <v>1602.8</v>
          </cell>
          <cell r="M59">
            <v>1976.3000000000002</v>
          </cell>
          <cell r="N59">
            <v>1471.102165</v>
          </cell>
          <cell r="O59">
            <v>1478.9462516000001</v>
          </cell>
          <cell r="P59">
            <v>801</v>
          </cell>
        </row>
        <row r="60">
          <cell r="A60" t="str">
            <v xml:space="preserve">    % Growth</v>
          </cell>
          <cell r="M60">
            <v>0.23302969802845031</v>
          </cell>
          <cell r="N60">
            <v>-0.25562811061073731</v>
          </cell>
          <cell r="O60">
            <v>5.3321154618788391E-3</v>
          </cell>
          <cell r="P60">
            <v>-0.45839816752404827</v>
          </cell>
        </row>
        <row r="62">
          <cell r="A62" t="str">
            <v>Total Oilfield Services</v>
          </cell>
          <cell r="E62">
            <v>1951.04</v>
          </cell>
          <cell r="F62">
            <v>2182.6800000000003</v>
          </cell>
          <cell r="G62">
            <v>1968</v>
          </cell>
          <cell r="H62">
            <v>2043.3</v>
          </cell>
          <cell r="I62">
            <v>2109.7672000000002</v>
          </cell>
          <cell r="J62">
            <v>2284.1894160000002</v>
          </cell>
          <cell r="K62">
            <v>2640.5273139200003</v>
          </cell>
          <cell r="L62">
            <v>4882.8199374880005</v>
          </cell>
          <cell r="M62">
            <v>5940.5076843065608</v>
          </cell>
          <cell r="N62">
            <v>4549.152372339101</v>
          </cell>
          <cell r="O62">
            <v>4969.8229271068558</v>
          </cell>
          <cell r="P62">
            <v>5065.9748741086405</v>
          </cell>
        </row>
        <row r="63">
          <cell r="A63" t="str">
            <v xml:space="preserve">  Ex Western Atlas &amp; Petrolite</v>
          </cell>
          <cell r="E63">
            <v>1743.82</v>
          </cell>
          <cell r="F63">
            <v>1958.6800000000003</v>
          </cell>
          <cell r="G63">
            <v>1768</v>
          </cell>
          <cell r="H63">
            <v>1828.3</v>
          </cell>
          <cell r="I63">
            <v>1896.9172000000003</v>
          </cell>
          <cell r="J63">
            <v>2087.1894160000002</v>
          </cell>
          <cell r="K63">
            <v>2037.5273139200003</v>
          </cell>
          <cell r="L63">
            <v>2863.0199374880003</v>
          </cell>
          <cell r="M63">
            <v>3258.0596843065605</v>
          </cell>
          <cell r="N63">
            <v>2455.0502073391008</v>
          </cell>
          <cell r="O63">
            <v>2824.8366755068555</v>
          </cell>
          <cell r="P63">
            <v>3554.9748741086405</v>
          </cell>
        </row>
        <row r="64">
          <cell r="A64" t="str">
            <v xml:space="preserve">   % of Total Company Revenues</v>
          </cell>
          <cell r="E64">
            <v>0.87399812571338475</v>
          </cell>
          <cell r="F64">
            <v>0.88255130707907503</v>
          </cell>
          <cell r="G64">
            <v>0.77520082152379743</v>
          </cell>
          <cell r="H64">
            <v>0.75625540136165204</v>
          </cell>
          <cell r="I64">
            <v>0.84259775272354842</v>
          </cell>
          <cell r="J64">
            <v>0.86705708411437399</v>
          </cell>
          <cell r="K64">
            <v>0.87176978522560267</v>
          </cell>
          <cell r="L64">
            <v>0.9233572023020874</v>
          </cell>
          <cell r="M64">
            <v>0.91881409098546318</v>
          </cell>
          <cell r="N64">
            <v>0.9379400940645426</v>
          </cell>
          <cell r="O64">
            <v>0.93897396447068426</v>
          </cell>
          <cell r="P64">
            <v>0.93838349997342185</v>
          </cell>
        </row>
        <row r="65">
          <cell r="K65">
            <v>0.1560019039681953</v>
          </cell>
          <cell r="L65">
            <v>0.84918365045775646</v>
          </cell>
          <cell r="M65">
            <v>0.21661412060234497</v>
          </cell>
          <cell r="N65">
            <v>-0.23421488295404394</v>
          </cell>
          <cell r="O65">
            <v>9.2472293811396947E-2</v>
          </cell>
          <cell r="P65">
            <v>1.9347157516889407E-2</v>
          </cell>
        </row>
        <row r="66">
          <cell r="A66" t="str">
            <v>Process Group</v>
          </cell>
          <cell r="E66">
            <v>281.27600000000001</v>
          </cell>
          <cell r="F66">
            <v>290.46799999999996</v>
          </cell>
          <cell r="G66">
            <v>251.29700000000003</v>
          </cell>
          <cell r="H66">
            <v>290.43399999999997</v>
          </cell>
          <cell r="I66">
            <v>276.82</v>
          </cell>
          <cell r="J66">
            <v>319.59199999999998</v>
          </cell>
          <cell r="K66">
            <v>353</v>
          </cell>
          <cell r="L66">
            <v>386.1</v>
          </cell>
          <cell r="M66">
            <v>502.49999999999994</v>
          </cell>
          <cell r="N66">
            <v>301</v>
          </cell>
          <cell r="O66">
            <v>323</v>
          </cell>
          <cell r="P66">
            <v>332.64400000000001</v>
          </cell>
        </row>
        <row r="67">
          <cell r="A67" t="str">
            <v xml:space="preserve">   % of Total Company Revenues</v>
          </cell>
          <cell r="E67">
            <v>0.12600187428661536</v>
          </cell>
          <cell r="F67">
            <v>0.11744869292092505</v>
          </cell>
          <cell r="G67">
            <v>9.8986606121171619E-2</v>
          </cell>
          <cell r="H67">
            <v>0.10749389773360253</v>
          </cell>
          <cell r="I67">
            <v>0.11055623099502762</v>
          </cell>
          <cell r="J67">
            <v>0.12131415445901926</v>
          </cell>
          <cell r="K67">
            <v>0.11654290889640126</v>
          </cell>
          <cell r="L67">
            <v>7.301277138477566E-2</v>
          </cell>
          <cell r="M67">
            <v>7.7721316974289911E-2</v>
          </cell>
          <cell r="N67">
            <v>6.2059905935457363E-2</v>
          </cell>
          <cell r="O67">
            <v>6.1026035529315757E-2</v>
          </cell>
          <cell r="P67">
            <v>6.1616500026578085E-2</v>
          </cell>
        </row>
        <row r="69">
          <cell r="A69" t="str">
            <v>Discontinued</v>
          </cell>
          <cell r="G69">
            <v>319.39999999999998</v>
          </cell>
          <cell r="H69">
            <v>368.13099999999997</v>
          </cell>
          <cell r="I69">
            <v>117.29700000000001</v>
          </cell>
          <cell r="J69">
            <v>30.634999999999998</v>
          </cell>
          <cell r="K69">
            <v>35.4</v>
          </cell>
          <cell r="L69">
            <v>19.196000000000005</v>
          </cell>
          <cell r="M69">
            <v>22.4</v>
          </cell>
        </row>
        <row r="71">
          <cell r="A71" t="str">
            <v>Total Company Revenues</v>
          </cell>
          <cell r="E71">
            <v>2232.3159999999998</v>
          </cell>
          <cell r="F71">
            <v>2473.1480000000001</v>
          </cell>
          <cell r="G71">
            <v>2538.6970000000001</v>
          </cell>
          <cell r="H71">
            <v>2701.8649999999998</v>
          </cell>
          <cell r="I71">
            <v>2503.8842000000004</v>
          </cell>
          <cell r="J71">
            <v>2634.4164160000005</v>
          </cell>
          <cell r="K71">
            <v>3028.9273139200004</v>
          </cell>
          <cell r="L71">
            <v>5288.1159374880008</v>
          </cell>
          <cell r="M71">
            <v>6465.4076843065604</v>
          </cell>
          <cell r="N71">
            <v>4850.152372339101</v>
          </cell>
          <cell r="O71">
            <v>5292.8229271068558</v>
          </cell>
          <cell r="P71">
            <v>5398.6188741086407</v>
          </cell>
        </row>
        <row r="86">
          <cell r="A86" t="str">
            <v>Baker Hughes Corporation</v>
          </cell>
        </row>
        <row r="87">
          <cell r="A87" t="str">
            <v>Operating Profits by Segment</v>
          </cell>
        </row>
        <row r="88">
          <cell r="A88" t="str">
            <v>($Millions)</v>
          </cell>
        </row>
        <row r="89">
          <cell r="E89" t="str">
            <v>FY1990</v>
          </cell>
          <cell r="F89" t="str">
            <v>FY1991</v>
          </cell>
          <cell r="G89" t="str">
            <v>FY1992</v>
          </cell>
          <cell r="H89" t="str">
            <v>FY1993</v>
          </cell>
          <cell r="I89" t="str">
            <v>FY1994</v>
          </cell>
          <cell r="J89" t="str">
            <v>FY1995</v>
          </cell>
          <cell r="K89" t="str">
            <v>FY1996</v>
          </cell>
          <cell r="L89" t="str">
            <v>FY1997</v>
          </cell>
          <cell r="M89" t="str">
            <v>FY1998</v>
          </cell>
          <cell r="N89" t="str">
            <v>CY1999E</v>
          </cell>
          <cell r="O89" t="str">
            <v>CY2000E</v>
          </cell>
          <cell r="P89" t="str">
            <v>CY2001E</v>
          </cell>
        </row>
        <row r="90">
          <cell r="A90" t="str">
            <v>INTEQ</v>
          </cell>
        </row>
        <row r="91">
          <cell r="A91" t="str">
            <v xml:space="preserve">  Sand Control</v>
          </cell>
          <cell r="E91">
            <v>22.77</v>
          </cell>
          <cell r="F91">
            <v>32.68</v>
          </cell>
          <cell r="G91">
            <v>21.700000000000003</v>
          </cell>
          <cell r="H91">
            <v>24.509999999999998</v>
          </cell>
          <cell r="I91">
            <v>22.277200000000001</v>
          </cell>
          <cell r="J91">
            <v>26.944456000000002</v>
          </cell>
          <cell r="K91">
            <v>32.333347200000006</v>
          </cell>
        </row>
        <row r="92">
          <cell r="A92" t="str">
            <v xml:space="preserve">  Milpark</v>
          </cell>
          <cell r="E92">
            <v>13.944000000000001</v>
          </cell>
          <cell r="F92">
            <v>19.125</v>
          </cell>
          <cell r="G92">
            <v>5.0500000000000007</v>
          </cell>
          <cell r="H92">
            <v>9.5399999999999991</v>
          </cell>
          <cell r="I92">
            <v>11.5038</v>
          </cell>
          <cell r="J92">
            <v>12.834954</v>
          </cell>
          <cell r="K92">
            <v>20.51</v>
          </cell>
          <cell r="L92">
            <v>31.774384999999999</v>
          </cell>
          <cell r="M92">
            <v>31.504825000000004</v>
          </cell>
          <cell r="N92">
            <v>10.36</v>
          </cell>
          <cell r="O92">
            <v>12.759200000000002</v>
          </cell>
          <cell r="P92">
            <v>42.436</v>
          </cell>
        </row>
        <row r="93">
          <cell r="A93" t="str">
            <v xml:space="preserve">  Exlog</v>
          </cell>
          <cell r="E93">
            <v>6.6400000000000006</v>
          </cell>
          <cell r="F93">
            <v>9.5</v>
          </cell>
          <cell r="G93">
            <v>3.5999999999999996</v>
          </cell>
          <cell r="H93">
            <v>5.1749999999999998</v>
          </cell>
          <cell r="I93">
            <v>5.28</v>
          </cell>
          <cell r="J93">
            <v>4.5900000000000007</v>
          </cell>
          <cell r="K93">
            <v>5.5889999999999995</v>
          </cell>
          <cell r="L93">
            <v>7.1414999999999997</v>
          </cell>
          <cell r="M93">
            <v>6.877264499999999</v>
          </cell>
          <cell r="N93">
            <v>3.2</v>
          </cell>
          <cell r="O93">
            <v>3.105</v>
          </cell>
          <cell r="P93">
            <v>8.2344599999999986</v>
          </cell>
        </row>
        <row r="94">
          <cell r="A94" t="str">
            <v xml:space="preserve">  Drilex</v>
          </cell>
          <cell r="M94">
            <v>3.25</v>
          </cell>
          <cell r="N94">
            <v>-1.4E-2</v>
          </cell>
          <cell r="O94">
            <v>0</v>
          </cell>
          <cell r="P94">
            <v>4.5</v>
          </cell>
        </row>
        <row r="95">
          <cell r="A95" t="str">
            <v xml:space="preserve">  Drilling Systems/ MWD</v>
          </cell>
          <cell r="E95">
            <v>39.981999999999999</v>
          </cell>
          <cell r="F95">
            <v>52.900000000000006</v>
          </cell>
          <cell r="G95">
            <v>0</v>
          </cell>
          <cell r="H95">
            <v>10.375</v>
          </cell>
          <cell r="I95">
            <v>13.809516000000002</v>
          </cell>
          <cell r="J95">
            <v>44.769078272000009</v>
          </cell>
          <cell r="K95">
            <v>66.084466174720006</v>
          </cell>
          <cell r="L95">
            <v>86.124985686000002</v>
          </cell>
          <cell r="M95">
            <v>73.758948457190414</v>
          </cell>
          <cell r="N95">
            <v>37.954726970754052</v>
          </cell>
          <cell r="O95">
            <v>33.065578377421609</v>
          </cell>
          <cell r="P95">
            <v>89.7</v>
          </cell>
        </row>
        <row r="96">
          <cell r="A96" t="str">
            <v xml:space="preserve">  Integrated Services</v>
          </cell>
          <cell r="I96">
            <v>1.4549999999999998</v>
          </cell>
          <cell r="J96">
            <v>5.5225</v>
          </cell>
          <cell r="K96">
            <v>7.0000000000000009</v>
          </cell>
          <cell r="L96">
            <v>6.3000000000000007</v>
          </cell>
          <cell r="M96">
            <v>4.8599999999999994</v>
          </cell>
          <cell r="N96">
            <v>0</v>
          </cell>
          <cell r="O96">
            <v>0</v>
          </cell>
          <cell r="P96">
            <v>0</v>
          </cell>
        </row>
        <row r="97">
          <cell r="A97" t="str">
            <v xml:space="preserve">    Total</v>
          </cell>
          <cell r="E97">
            <v>83.335999999999999</v>
          </cell>
          <cell r="F97">
            <v>114.20500000000001</v>
          </cell>
          <cell r="G97">
            <v>30.35</v>
          </cell>
          <cell r="H97">
            <v>49.599999999999994</v>
          </cell>
          <cell r="I97">
            <v>54.325516</v>
          </cell>
          <cell r="J97">
            <v>94.660988272000012</v>
          </cell>
          <cell r="K97">
            <v>131.51681337472002</v>
          </cell>
          <cell r="L97">
            <v>131.34087068600002</v>
          </cell>
          <cell r="M97">
            <v>120.25103795719042</v>
          </cell>
          <cell r="N97">
            <v>51.500726970754052</v>
          </cell>
          <cell r="O97">
            <v>48.929778377421613</v>
          </cell>
          <cell r="P97">
            <v>144.87046000000001</v>
          </cell>
        </row>
        <row r="98">
          <cell r="A98" t="str">
            <v xml:space="preserve">    % Company Operating Profits</v>
          </cell>
          <cell r="E98">
            <v>0.29516865692523203</v>
          </cell>
          <cell r="F98">
            <v>0.35777836256210727</v>
          </cell>
          <cell r="G98">
            <v>0.14955748723710405</v>
          </cell>
          <cell r="H98">
            <v>0.20519116690913491</v>
          </cell>
          <cell r="I98">
            <v>0.22325990091439565</v>
          </cell>
          <cell r="J98">
            <v>0.31951590391223422</v>
          </cell>
          <cell r="K98">
            <v>0.34064138903361346</v>
          </cell>
          <cell r="L98">
            <v>0.1873503552169338</v>
          </cell>
          <cell r="M98">
            <v>0.14353440276080429</v>
          </cell>
          <cell r="N98">
            <v>0.14234412598161156</v>
          </cell>
          <cell r="O98">
            <v>8.6063851114655296E-2</v>
          </cell>
          <cell r="P98">
            <v>0.17076329405039886</v>
          </cell>
        </row>
        <row r="99">
          <cell r="A99" t="str">
            <v xml:space="preserve">    Check</v>
          </cell>
          <cell r="E99">
            <v>83.393000000000001</v>
          </cell>
          <cell r="F99">
            <v>114.42700000000001</v>
          </cell>
          <cell r="G99">
            <v>30.350999999999999</v>
          </cell>
          <cell r="H99">
            <v>49.565000000000005</v>
          </cell>
          <cell r="I99">
            <v>54.613</v>
          </cell>
          <cell r="J99">
            <v>96.3</v>
          </cell>
          <cell r="K99">
            <v>130</v>
          </cell>
          <cell r="L99">
            <v>129.52050625000004</v>
          </cell>
        </row>
        <row r="102">
          <cell r="E102">
            <v>1990</v>
          </cell>
          <cell r="F102">
            <v>1991</v>
          </cell>
          <cell r="G102">
            <v>1992</v>
          </cell>
          <cell r="H102">
            <v>1993</v>
          </cell>
          <cell r="I102" t="str">
            <v>1994</v>
          </cell>
          <cell r="J102" t="str">
            <v>1995</v>
          </cell>
          <cell r="K102" t="str">
            <v>1996</v>
          </cell>
          <cell r="L102" t="str">
            <v>1997</v>
          </cell>
          <cell r="M102" t="str">
            <v>1998E</v>
          </cell>
          <cell r="N102" t="str">
            <v>1999E</v>
          </cell>
          <cell r="O102" t="str">
            <v>2000E</v>
          </cell>
          <cell r="P102" t="str">
            <v>2001E</v>
          </cell>
        </row>
        <row r="103">
          <cell r="A103" t="str">
            <v>Baker Oil Tools</v>
          </cell>
        </row>
        <row r="104">
          <cell r="A104" t="str">
            <v xml:space="preserve">  Baker Services Tools</v>
          </cell>
          <cell r="E104">
            <v>28.05</v>
          </cell>
          <cell r="F104">
            <v>28.925000000000001</v>
          </cell>
          <cell r="G104">
            <v>25.074999999999999</v>
          </cell>
          <cell r="H104">
            <v>19.68</v>
          </cell>
          <cell r="I104">
            <v>24.92</v>
          </cell>
          <cell r="J104">
            <v>26.913600000000002</v>
          </cell>
          <cell r="K104">
            <v>33.002802000000003</v>
          </cell>
          <cell r="L104">
            <v>43.023081312000002</v>
          </cell>
          <cell r="M104">
            <v>47.507789905600013</v>
          </cell>
          <cell r="N104">
            <v>25.098626627712004</v>
          </cell>
          <cell r="O104">
            <v>28.943882533909605</v>
          </cell>
          <cell r="P104">
            <v>48.400000000000006</v>
          </cell>
        </row>
        <row r="105">
          <cell r="A105" t="str">
            <v xml:space="preserve">  Baker Oil Tools (+ Tri State)</v>
          </cell>
          <cell r="E105">
            <v>59.500000000000007</v>
          </cell>
          <cell r="F105">
            <v>60.06</v>
          </cell>
          <cell r="G105">
            <v>51.75</v>
          </cell>
          <cell r="H105">
            <v>40.44</v>
          </cell>
          <cell r="I105">
            <v>49.42</v>
          </cell>
          <cell r="J105">
            <v>53.719540000000009</v>
          </cell>
          <cell r="K105">
            <v>67.533135999999999</v>
          </cell>
          <cell r="L105">
            <v>87.159953649999991</v>
          </cell>
          <cell r="M105">
            <v>94.833332878600018</v>
          </cell>
          <cell r="N105">
            <v>52.491764442672007</v>
          </cell>
          <cell r="O105">
            <v>65.459532014386866</v>
          </cell>
          <cell r="P105">
            <v>103.626</v>
          </cell>
        </row>
        <row r="106">
          <cell r="A106" t="str">
            <v xml:space="preserve">    Total</v>
          </cell>
          <cell r="E106">
            <v>87.550000000000011</v>
          </cell>
          <cell r="F106">
            <v>88.984999999999999</v>
          </cell>
          <cell r="G106">
            <v>76.825000000000003</v>
          </cell>
          <cell r="H106">
            <v>60.12</v>
          </cell>
          <cell r="I106">
            <v>74.34</v>
          </cell>
          <cell r="J106">
            <v>80.633140000000012</v>
          </cell>
          <cell r="K106">
            <v>100.535938</v>
          </cell>
          <cell r="L106">
            <v>130.18303496199999</v>
          </cell>
          <cell r="M106">
            <v>142.34112278420002</v>
          </cell>
          <cell r="N106">
            <v>77.590391070384015</v>
          </cell>
          <cell r="O106">
            <v>94.403414548296468</v>
          </cell>
          <cell r="P106">
            <v>152.02600000000001</v>
          </cell>
        </row>
        <row r="107">
          <cell r="A107" t="str">
            <v xml:space="preserve">    % Company Operating Profits</v>
          </cell>
          <cell r="E107">
            <v>0.31009426794907441</v>
          </cell>
          <cell r="F107">
            <v>0.27876982262238176</v>
          </cell>
          <cell r="G107">
            <v>0.37857508919243882</v>
          </cell>
          <cell r="H107">
            <v>0.24871155150357241</v>
          </cell>
          <cell r="I107">
            <v>0.3055128097444334</v>
          </cell>
          <cell r="J107">
            <v>0.27216671918058133</v>
          </cell>
          <cell r="K107">
            <v>0.26039789658331319</v>
          </cell>
          <cell r="L107">
            <v>0.18569876776330058</v>
          </cell>
          <cell r="M107">
            <v>0.16990163572979619</v>
          </cell>
          <cell r="N107">
            <v>0.21445399028555773</v>
          </cell>
          <cell r="O107">
            <v>0.16604860442508729</v>
          </cell>
          <cell r="P107">
            <v>0.1791977504682869</v>
          </cell>
        </row>
        <row r="109">
          <cell r="A109" t="str">
            <v>Hughes Christensen</v>
          </cell>
        </row>
        <row r="110">
          <cell r="A110" t="str">
            <v xml:space="preserve">  Tri Cone Bits</v>
          </cell>
          <cell r="E110">
            <v>30.959999999999997</v>
          </cell>
          <cell r="F110">
            <v>31.5</v>
          </cell>
          <cell r="G110">
            <v>24.8</v>
          </cell>
          <cell r="H110">
            <v>16.675000000000001</v>
          </cell>
          <cell r="I110">
            <v>16.125</v>
          </cell>
          <cell r="J110">
            <v>26.55</v>
          </cell>
          <cell r="K110">
            <v>42.090599999999995</v>
          </cell>
          <cell r="L110">
            <v>50.878295999999992</v>
          </cell>
          <cell r="M110">
            <v>51.618904520000001</v>
          </cell>
          <cell r="N110">
            <v>24.126648000000003</v>
          </cell>
          <cell r="O110">
            <v>45.313695206400006</v>
          </cell>
          <cell r="P110">
            <v>88.35</v>
          </cell>
        </row>
        <row r="111">
          <cell r="A111" t="str">
            <v xml:space="preserve">  Diamond Bits</v>
          </cell>
          <cell r="E111">
            <v>4.25</v>
          </cell>
          <cell r="F111">
            <v>5.2700000000000005</v>
          </cell>
          <cell r="G111">
            <v>6.08</v>
          </cell>
          <cell r="H111">
            <v>5.1749999999999998</v>
          </cell>
          <cell r="I111">
            <v>7.0150000000000006</v>
          </cell>
          <cell r="J111">
            <v>11.163</v>
          </cell>
          <cell r="K111">
            <v>18.078478499999999</v>
          </cell>
          <cell r="L111">
            <v>24.45444921</v>
          </cell>
          <cell r="M111">
            <v>22.945557663000002</v>
          </cell>
          <cell r="N111">
            <v>9.0514560300000024</v>
          </cell>
          <cell r="O111">
            <v>19.354282375209603</v>
          </cell>
          <cell r="P111">
            <v>38.708564750419214</v>
          </cell>
        </row>
        <row r="112">
          <cell r="A112" t="str">
            <v xml:space="preserve">  Mining Bits</v>
          </cell>
          <cell r="E112">
            <v>4.32</v>
          </cell>
          <cell r="F112">
            <v>3.8000000000000003</v>
          </cell>
          <cell r="G112">
            <v>3.2</v>
          </cell>
          <cell r="H112">
            <v>1.98</v>
          </cell>
          <cell r="I112">
            <v>1.65</v>
          </cell>
          <cell r="J112">
            <v>3.6</v>
          </cell>
          <cell r="K112">
            <v>3.9950000000000001</v>
          </cell>
          <cell r="L112">
            <v>4.25</v>
          </cell>
          <cell r="M112">
            <v>3.8000000000000003</v>
          </cell>
          <cell r="N112">
            <v>0</v>
          </cell>
          <cell r="O112">
            <v>2.8000000000000003</v>
          </cell>
          <cell r="P112">
            <v>8.4</v>
          </cell>
        </row>
        <row r="113">
          <cell r="A113" t="str">
            <v xml:space="preserve">    Total</v>
          </cell>
          <cell r="E113">
            <v>39.529999999999994</v>
          </cell>
          <cell r="F113">
            <v>40.57</v>
          </cell>
          <cell r="G113">
            <v>34.080000000000005</v>
          </cell>
          <cell r="H113">
            <v>23.830000000000002</v>
          </cell>
          <cell r="I113">
            <v>24.79</v>
          </cell>
          <cell r="J113">
            <v>41.313000000000002</v>
          </cell>
          <cell r="K113">
            <v>64.164078500000002</v>
          </cell>
          <cell r="L113">
            <v>79.582745209999985</v>
          </cell>
          <cell r="M113">
            <v>78.364462183000001</v>
          </cell>
          <cell r="N113">
            <v>33.178104030000007</v>
          </cell>
          <cell r="O113">
            <v>67.467977581609603</v>
          </cell>
          <cell r="P113">
            <v>135.45856475041921</v>
          </cell>
        </row>
        <row r="114">
          <cell r="A114" t="str">
            <v xml:space="preserve">    % Company Operating Profits</v>
          </cell>
          <cell r="E114">
            <v>0.14001172372389387</v>
          </cell>
          <cell r="F114">
            <v>0.12709660845974072</v>
          </cell>
          <cell r="G114">
            <v>0.16793802850215836</v>
          </cell>
          <cell r="H114">
            <v>9.8582772327513835E-2</v>
          </cell>
          <cell r="I114">
            <v>0.10187869994033499</v>
          </cell>
          <cell r="J114">
            <v>0.13944667998179602</v>
          </cell>
          <cell r="K114">
            <v>0.16619122882810911</v>
          </cell>
          <cell r="L114">
            <v>0.11352030412435446</v>
          </cell>
          <cell r="M114">
            <v>9.3537623193845898E-2</v>
          </cell>
          <cell r="N114">
            <v>9.1701777774112606E-2</v>
          </cell>
          <cell r="O114">
            <v>0.11867116856327217</v>
          </cell>
          <cell r="P114">
            <v>0.15966920187953312</v>
          </cell>
        </row>
        <row r="116">
          <cell r="A116" t="str">
            <v>Baker Performance Chemicals</v>
          </cell>
          <cell r="E116">
            <v>25.9025</v>
          </cell>
          <cell r="F116">
            <v>26.88</v>
          </cell>
          <cell r="G116">
            <v>24</v>
          </cell>
          <cell r="H116">
            <v>29.025000000000002</v>
          </cell>
          <cell r="I116">
            <v>28.734750000000002</v>
          </cell>
          <cell r="J116">
            <v>18.715</v>
          </cell>
          <cell r="K116">
            <v>20.57</v>
          </cell>
          <cell r="L116">
            <v>29.52</v>
          </cell>
          <cell r="M116">
            <v>32.272500000000001</v>
          </cell>
        </row>
        <row r="117">
          <cell r="A117" t="str">
            <v>Petrolite</v>
          </cell>
          <cell r="L117">
            <v>9.3449999999999989</v>
          </cell>
          <cell r="M117">
            <v>36.576929999999997</v>
          </cell>
        </row>
        <row r="118">
          <cell r="A118" t="str">
            <v>Cost Savings</v>
          </cell>
          <cell r="L118">
            <v>3</v>
          </cell>
          <cell r="M118">
            <v>30</v>
          </cell>
        </row>
        <row r="119">
          <cell r="A119" t="str">
            <v>Baker Petrolite</v>
          </cell>
          <cell r="L119">
            <v>41.864999999999995</v>
          </cell>
          <cell r="M119">
            <v>98.849429999999998</v>
          </cell>
          <cell r="N119">
            <v>74.137</v>
          </cell>
          <cell r="O119">
            <v>85.253119999999996</v>
          </cell>
          <cell r="P119">
            <v>85.2</v>
          </cell>
        </row>
        <row r="121">
          <cell r="A121" t="str">
            <v>Centrilift</v>
          </cell>
          <cell r="E121">
            <v>16.380000000000003</v>
          </cell>
          <cell r="F121">
            <v>18.744</v>
          </cell>
          <cell r="G121">
            <v>19.740000000000002</v>
          </cell>
          <cell r="H121">
            <v>32.19</v>
          </cell>
          <cell r="I121">
            <v>32.1</v>
          </cell>
          <cell r="J121">
            <v>31.9</v>
          </cell>
          <cell r="K121">
            <v>35.234999999999999</v>
          </cell>
          <cell r="L121">
            <v>41.92</v>
          </cell>
          <cell r="M121">
            <v>59.288499999999992</v>
          </cell>
          <cell r="N121">
            <v>41.744999999999997</v>
          </cell>
          <cell r="O121">
            <v>71.924999999999997</v>
          </cell>
          <cell r="P121">
            <v>101.99</v>
          </cell>
        </row>
        <row r="123">
          <cell r="A123" t="str">
            <v>Sand Control</v>
          </cell>
          <cell r="L123">
            <v>34.057499999999997</v>
          </cell>
          <cell r="M123">
            <v>30.475000000000001</v>
          </cell>
          <cell r="N123">
            <v>6.7349999999999994</v>
          </cell>
          <cell r="O123">
            <v>40.910884999999993</v>
          </cell>
          <cell r="P123">
            <v>77.233000000000004</v>
          </cell>
        </row>
        <row r="125">
          <cell r="A125" t="str">
            <v xml:space="preserve">Total Products &amp; Services </v>
          </cell>
          <cell r="E125">
            <v>169.36250000000001</v>
          </cell>
          <cell r="F125">
            <v>175.17899999999997</v>
          </cell>
          <cell r="G125">
            <v>154.64500000000001</v>
          </cell>
          <cell r="H125">
            <v>145.16499999999999</v>
          </cell>
          <cell r="I125">
            <v>159.96475000000001</v>
          </cell>
          <cell r="J125">
            <v>172.56114000000002</v>
          </cell>
          <cell r="K125">
            <v>220.50501650000001</v>
          </cell>
          <cell r="L125">
            <v>327.60828017199998</v>
          </cell>
          <cell r="M125">
            <v>409.31851496720003</v>
          </cell>
          <cell r="N125">
            <v>233.38549510038405</v>
          </cell>
          <cell r="O125">
            <v>359.96039712990603</v>
          </cell>
          <cell r="P125">
            <v>551.90756475041917</v>
          </cell>
        </row>
        <row r="126">
          <cell r="A126" t="str">
            <v>Check</v>
          </cell>
          <cell r="E126">
            <v>126.04600000000001</v>
          </cell>
          <cell r="F126">
            <v>150.90199999999999</v>
          </cell>
          <cell r="G126">
            <v>121.482</v>
          </cell>
          <cell r="H126">
            <v>145.14500000000001</v>
          </cell>
          <cell r="L126">
            <v>326.62849374999996</v>
          </cell>
        </row>
        <row r="128">
          <cell r="A128" t="str">
            <v>Purchase Calculation</v>
          </cell>
        </row>
        <row r="129">
          <cell r="A129" t="str">
            <v xml:space="preserve">Pooling </v>
          </cell>
          <cell r="L129">
            <v>327.60828017199998</v>
          </cell>
        </row>
        <row r="130">
          <cell r="A130" t="str">
            <v>Cost of Assets</v>
          </cell>
          <cell r="L130">
            <v>692.95999999999992</v>
          </cell>
        </row>
        <row r="131">
          <cell r="A131" t="str">
            <v>Unadjusted Book Value</v>
          </cell>
          <cell r="L131">
            <v>170</v>
          </cell>
        </row>
        <row r="132">
          <cell r="A132" t="str">
            <v>Write Up Adjustment</v>
          </cell>
          <cell r="L132">
            <v>105</v>
          </cell>
        </row>
        <row r="133">
          <cell r="A133" t="str">
            <v>Adjusted Book Value</v>
          </cell>
          <cell r="L133">
            <v>275</v>
          </cell>
        </row>
        <row r="134">
          <cell r="A134" t="str">
            <v>Goodwill Amortization at 40 years</v>
          </cell>
          <cell r="L134">
            <v>10.448999999999998</v>
          </cell>
          <cell r="M134">
            <v>10.448999999999998</v>
          </cell>
          <cell r="N134">
            <v>10.448999999999998</v>
          </cell>
          <cell r="O134">
            <v>10.448999999999998</v>
          </cell>
          <cell r="P134">
            <v>10.448999999999998</v>
          </cell>
        </row>
        <row r="135">
          <cell r="A135" t="str">
            <v>Net Adjustment</v>
          </cell>
          <cell r="L135">
            <v>0</v>
          </cell>
          <cell r="M135">
            <v>-10.448999999999998</v>
          </cell>
          <cell r="N135">
            <v>-10.448999999999998</v>
          </cell>
          <cell r="O135">
            <v>-10.448999999999998</v>
          </cell>
          <cell r="P135">
            <v>-10.448999999999998</v>
          </cell>
        </row>
        <row r="136">
          <cell r="A136" t="str">
            <v>Products &amp; Services PBT Under Purchase Method</v>
          </cell>
          <cell r="L136">
            <v>327.60828017199998</v>
          </cell>
          <cell r="M136">
            <v>398.86951496720002</v>
          </cell>
          <cell r="N136">
            <v>222.93649510038404</v>
          </cell>
          <cell r="O136">
            <v>349.51139712990602</v>
          </cell>
          <cell r="P136">
            <v>541.45856475041921</v>
          </cell>
        </row>
        <row r="138">
          <cell r="A138" t="str">
            <v>Western Atlas</v>
          </cell>
        </row>
        <row r="139">
          <cell r="A139" t="str">
            <v xml:space="preserve">  Seismic</v>
          </cell>
          <cell r="M139">
            <v>215.5676732</v>
          </cell>
          <cell r="N139">
            <v>48.932148959999999</v>
          </cell>
          <cell r="O139">
            <v>52.710878905999998</v>
          </cell>
          <cell r="P139">
            <v>116.618810169572</v>
          </cell>
        </row>
        <row r="140">
          <cell r="A140" t="str">
            <v xml:space="preserve">  Logging</v>
          </cell>
          <cell r="M140">
            <v>64.349999999999994</v>
          </cell>
          <cell r="N140">
            <v>18.2</v>
          </cell>
          <cell r="O140">
            <v>67.127749999999992</v>
          </cell>
          <cell r="P140">
            <v>128.31</v>
          </cell>
        </row>
        <row r="141">
          <cell r="A141" t="str">
            <v xml:space="preserve">  E&amp;P &amp; Other</v>
          </cell>
          <cell r="M141">
            <v>-10</v>
          </cell>
          <cell r="N141">
            <v>14</v>
          </cell>
          <cell r="O141">
            <v>45</v>
          </cell>
          <cell r="P141">
            <v>33.182000000000002</v>
          </cell>
        </row>
        <row r="142">
          <cell r="A142" t="str">
            <v xml:space="preserve">  Merger savings</v>
          </cell>
          <cell r="M142">
            <v>6.4</v>
          </cell>
          <cell r="N142">
            <v>0</v>
          </cell>
          <cell r="O142">
            <v>0</v>
          </cell>
          <cell r="P142">
            <v>0</v>
          </cell>
        </row>
        <row r="143">
          <cell r="A143" t="str">
            <v xml:space="preserve">  Total (Includes Merger Cost Savings)</v>
          </cell>
          <cell r="L143">
            <v>205.66900000000001</v>
          </cell>
          <cell r="M143">
            <v>276.31767319999994</v>
          </cell>
          <cell r="N143">
            <v>81.132148959999995</v>
          </cell>
          <cell r="O143">
            <v>164.838628906</v>
          </cell>
          <cell r="P143">
            <v>161.49200000000002</v>
          </cell>
        </row>
        <row r="145">
          <cell r="A145" t="str">
            <v>Total Oilfield Services</v>
          </cell>
          <cell r="E145">
            <v>252.69850000000002</v>
          </cell>
          <cell r="F145">
            <v>289.38400000000001</v>
          </cell>
          <cell r="G145">
            <v>184.995</v>
          </cell>
          <cell r="H145">
            <v>194.76499999999999</v>
          </cell>
          <cell r="I145">
            <v>214.290266</v>
          </cell>
          <cell r="J145">
            <v>267.22212827200002</v>
          </cell>
          <cell r="K145">
            <v>352.02182987472003</v>
          </cell>
          <cell r="L145">
            <v>664.61815085800004</v>
          </cell>
          <cell r="M145">
            <v>805.88722612439039</v>
          </cell>
          <cell r="N145">
            <v>366.01837103113809</v>
          </cell>
          <cell r="O145">
            <v>573.72880441332768</v>
          </cell>
          <cell r="P145">
            <v>858.27002475041922</v>
          </cell>
        </row>
        <row r="146">
          <cell r="A146" t="str">
            <v>Check</v>
          </cell>
        </row>
        <row r="147">
          <cell r="A147" t="str">
            <v xml:space="preserve">  Incremental Margins</v>
          </cell>
          <cell r="F147">
            <v>0.15837290623381081</v>
          </cell>
          <cell r="G147">
            <v>0.48625395938140425</v>
          </cell>
          <cell r="H147">
            <v>0.12974767596281525</v>
          </cell>
          <cell r="I147">
            <v>0.2937579136777228</v>
          </cell>
          <cell r="J147">
            <v>0.30346972699853808</v>
          </cell>
          <cell r="K147">
            <v>0.23797553417054174</v>
          </cell>
          <cell r="L147">
            <v>0.13940924467113833</v>
          </cell>
          <cell r="M147">
            <v>0.1335640652842168</v>
          </cell>
          <cell r="N147">
            <v>0.31614415908704974</v>
          </cell>
          <cell r="O147">
            <v>0.49376033342020592</v>
          </cell>
          <cell r="P147">
            <v>2.9592871409230024</v>
          </cell>
        </row>
        <row r="149">
          <cell r="A149" t="str">
            <v>Process Group</v>
          </cell>
          <cell r="E149">
            <v>29.634999999999998</v>
          </cell>
          <cell r="F149">
            <v>29.822000000000003</v>
          </cell>
          <cell r="G149">
            <v>17.936999999999998</v>
          </cell>
          <cell r="H149">
            <v>23.960804999999997</v>
          </cell>
          <cell r="I149">
            <v>21.038319999999999</v>
          </cell>
          <cell r="J149">
            <v>30.041647999999999</v>
          </cell>
          <cell r="K149">
            <v>31.063999999999997</v>
          </cell>
          <cell r="L149">
            <v>36.299999999999997</v>
          </cell>
          <cell r="M149">
            <v>31.406249999999996</v>
          </cell>
          <cell r="N149">
            <v>-4.2140000000000004</v>
          </cell>
          <cell r="O149">
            <v>-5.2</v>
          </cell>
          <cell r="P149">
            <v>-9.9</v>
          </cell>
        </row>
        <row r="150">
          <cell r="I150">
            <v>21.155999999999999</v>
          </cell>
          <cell r="J150">
            <v>29.706000000000003</v>
          </cell>
        </row>
        <row r="152">
          <cell r="A152" t="str">
            <v>Discontinued</v>
          </cell>
          <cell r="H152">
            <v>23</v>
          </cell>
          <cell r="I152">
            <v>8</v>
          </cell>
          <cell r="J152">
            <v>-1</v>
          </cell>
          <cell r="K152">
            <v>3</v>
          </cell>
          <cell r="L152">
            <v>0.12600000000000011</v>
          </cell>
          <cell r="M152">
            <v>0.49199999999999999</v>
          </cell>
        </row>
        <row r="154">
          <cell r="A154" t="str">
            <v>Total Company Operating Profits</v>
          </cell>
          <cell r="E154">
            <v>282.33350000000002</v>
          </cell>
          <cell r="F154">
            <v>319.20600000000002</v>
          </cell>
          <cell r="G154">
            <v>202.93200000000002</v>
          </cell>
          <cell r="H154">
            <v>241.72580499999998</v>
          </cell>
          <cell r="I154">
            <v>243.328586</v>
          </cell>
          <cell r="J154">
            <v>296.26377627200003</v>
          </cell>
          <cell r="K154">
            <v>386.08582987472005</v>
          </cell>
          <cell r="L154">
            <v>701.04415085799997</v>
          </cell>
          <cell r="M154">
            <v>837.78547612439036</v>
          </cell>
          <cell r="N154">
            <v>361.80437103113809</v>
          </cell>
          <cell r="O154">
            <v>568.52880441332763</v>
          </cell>
          <cell r="P154">
            <v>848.37002475041925</v>
          </cell>
        </row>
        <row r="157">
          <cell r="A157" t="str">
            <v>Baker Hughes</v>
          </cell>
        </row>
        <row r="158">
          <cell r="A158" t="str">
            <v>Operating Margins</v>
          </cell>
        </row>
        <row r="159">
          <cell r="E159" t="str">
            <v>FY1990</v>
          </cell>
          <cell r="F159" t="str">
            <v>FY1991</v>
          </cell>
          <cell r="G159" t="str">
            <v>FY1992</v>
          </cell>
          <cell r="H159" t="str">
            <v>FY1993</v>
          </cell>
          <cell r="I159" t="str">
            <v>FY1994</v>
          </cell>
          <cell r="J159" t="str">
            <v>FY1995</v>
          </cell>
          <cell r="K159" t="str">
            <v>FY1996</v>
          </cell>
          <cell r="L159" t="str">
            <v>FY1997</v>
          </cell>
          <cell r="M159" t="str">
            <v>FY1998</v>
          </cell>
          <cell r="N159" t="str">
            <v>CY1999E</v>
          </cell>
          <cell r="O159" t="str">
            <v>CY2000E</v>
          </cell>
          <cell r="P159" t="str">
            <v>CY2001E</v>
          </cell>
        </row>
        <row r="160">
          <cell r="A160" t="str">
            <v>INTEQ</v>
          </cell>
        </row>
        <row r="161">
          <cell r="A161" t="str">
            <v xml:space="preserve">  Sand Control</v>
          </cell>
          <cell r="E161">
            <v>0.16500000000000001</v>
          </cell>
          <cell r="F161">
            <v>0.215</v>
          </cell>
          <cell r="G161">
            <v>0.14000000000000001</v>
          </cell>
          <cell r="H161">
            <v>0.14249999999999999</v>
          </cell>
          <cell r="I161">
            <v>0.1525</v>
          </cell>
          <cell r="J161">
            <v>0.155</v>
          </cell>
          <cell r="K161">
            <v>0.155</v>
          </cell>
        </row>
        <row r="162">
          <cell r="A162" t="str">
            <v xml:space="preserve">  Milpark</v>
          </cell>
          <cell r="E162">
            <v>5.6000000000000001E-2</v>
          </cell>
          <cell r="F162">
            <v>7.4999999999999997E-2</v>
          </cell>
          <cell r="G162">
            <v>2.5000000000000001E-2</v>
          </cell>
          <cell r="H162">
            <v>4.4999999999999998E-2</v>
          </cell>
          <cell r="I162">
            <v>5.2499999999999998E-2</v>
          </cell>
          <cell r="J162">
            <v>5.5E-2</v>
          </cell>
          <cell r="K162">
            <v>7.0000000000000007E-2</v>
          </cell>
          <cell r="L162">
            <v>9.4299999999999995E-2</v>
          </cell>
          <cell r="M162">
            <v>8.5000000000000006E-2</v>
          </cell>
          <cell r="N162">
            <v>0.04</v>
          </cell>
          <cell r="O162">
            <v>0.04</v>
          </cell>
          <cell r="P162">
            <v>0.10299999999999999</v>
          </cell>
        </row>
        <row r="163">
          <cell r="A163" t="str">
            <v xml:space="preserve">  Exlog</v>
          </cell>
          <cell r="E163">
            <v>0.08</v>
          </cell>
          <cell r="F163">
            <v>0.1</v>
          </cell>
          <cell r="G163">
            <v>4.4999999999999998E-2</v>
          </cell>
          <cell r="H163">
            <v>7.4999999999999997E-2</v>
          </cell>
          <cell r="I163">
            <v>0.08</v>
          </cell>
          <cell r="J163">
            <v>8.5000000000000006E-2</v>
          </cell>
          <cell r="K163">
            <v>0.09</v>
          </cell>
          <cell r="L163">
            <v>0.1</v>
          </cell>
          <cell r="M163">
            <v>0.09</v>
          </cell>
          <cell r="N163">
            <v>0.05</v>
          </cell>
          <cell r="O163">
            <v>4.4999999999999998E-2</v>
          </cell>
          <cell r="P163">
            <v>0.10199999999999999</v>
          </cell>
        </row>
        <row r="164">
          <cell r="A164" t="str">
            <v xml:space="preserve">  Drilex</v>
          </cell>
          <cell r="M164">
            <v>0.05</v>
          </cell>
          <cell r="N164">
            <v>-5.0000000000000001E-4</v>
          </cell>
          <cell r="O164">
            <v>0</v>
          </cell>
          <cell r="P164">
            <v>0.1</v>
          </cell>
        </row>
        <row r="165">
          <cell r="A165" t="str">
            <v xml:space="preserve">  Eastman Teleco</v>
          </cell>
          <cell r="E165">
            <v>0.1</v>
          </cell>
          <cell r="F165">
            <v>0.1</v>
          </cell>
          <cell r="G165">
            <v>0</v>
          </cell>
          <cell r="H165">
            <v>2.5000000000000001E-2</v>
          </cell>
          <cell r="I165">
            <v>0.03</v>
          </cell>
          <cell r="J165">
            <v>9.1999999999999998E-2</v>
          </cell>
          <cell r="K165">
            <v>0.11600000000000001</v>
          </cell>
          <cell r="L165">
            <v>0.125</v>
          </cell>
          <cell r="M165">
            <v>0.09</v>
          </cell>
          <cell r="N165">
            <v>0.06</v>
          </cell>
          <cell r="O165">
            <v>4.9000000000000002E-2</v>
          </cell>
          <cell r="P165">
            <v>0.1</v>
          </cell>
        </row>
        <row r="166">
          <cell r="A166" t="str">
            <v xml:space="preserve">  Integrated Services</v>
          </cell>
          <cell r="I166">
            <v>7.4999999999999997E-2</v>
          </cell>
          <cell r="J166">
            <v>0.11749999999999999</v>
          </cell>
          <cell r="K166">
            <v>0.14000000000000001</v>
          </cell>
          <cell r="L166">
            <v>0.14000000000000001</v>
          </cell>
          <cell r="M166">
            <v>0.09</v>
          </cell>
          <cell r="N166">
            <v>0.06</v>
          </cell>
          <cell r="O166">
            <v>0.06</v>
          </cell>
          <cell r="P166">
            <v>9.5000000000000001E-2</v>
          </cell>
        </row>
        <row r="167">
          <cell r="A167" t="str">
            <v xml:space="preserve">    Total</v>
          </cell>
          <cell r="E167">
            <v>9.489158238737222E-2</v>
          </cell>
          <cell r="F167">
            <v>0.10995417414976186</v>
          </cell>
          <cell r="G167">
            <v>3.4226076366178762E-2</v>
          </cell>
          <cell r="H167">
            <v>5.6368638270626333E-2</v>
          </cell>
          <cell r="I167">
            <v>5.9638259108511713E-2</v>
          </cell>
          <cell r="J167">
            <v>9.5154036907173639E-2</v>
          </cell>
          <cell r="K167">
            <v>0.11113509166942316</v>
          </cell>
          <cell r="L167">
            <v>0.11497278352519852</v>
          </cell>
          <cell r="M167">
            <v>9.1057679774138839E-2</v>
          </cell>
          <cell r="N167">
            <v>5.3894799565740455E-2</v>
          </cell>
          <cell r="O167">
            <v>4.6039088865165737E-2</v>
          </cell>
          <cell r="P167">
            <v>0.10424360127506782</v>
          </cell>
        </row>
        <row r="169">
          <cell r="E169">
            <v>1990</v>
          </cell>
          <cell r="F169">
            <v>1991</v>
          </cell>
          <cell r="G169">
            <v>1992</v>
          </cell>
          <cell r="H169">
            <v>1993</v>
          </cell>
          <cell r="I169" t="str">
            <v>1994</v>
          </cell>
          <cell r="J169" t="str">
            <v>1995</v>
          </cell>
          <cell r="K169" t="str">
            <v>1996</v>
          </cell>
          <cell r="L169" t="str">
            <v>1997</v>
          </cell>
          <cell r="M169" t="str">
            <v>1998</v>
          </cell>
          <cell r="N169" t="str">
            <v>1999E</v>
          </cell>
          <cell r="O169" t="str">
            <v>2000E</v>
          </cell>
          <cell r="P169" t="str">
            <v>2001E</v>
          </cell>
        </row>
        <row r="170">
          <cell r="A170" t="str">
            <v>Baker Oil Tools</v>
          </cell>
        </row>
        <row r="171">
          <cell r="A171" t="str">
            <v xml:space="preserve">  Baker Services Tools</v>
          </cell>
          <cell r="E171">
            <v>0.17</v>
          </cell>
          <cell r="F171">
            <v>0.16250000000000001</v>
          </cell>
          <cell r="G171">
            <v>0.14749999999999999</v>
          </cell>
          <cell r="H171">
            <v>0.12</v>
          </cell>
          <cell r="I171">
            <v>0.14000000000000001</v>
          </cell>
          <cell r="J171">
            <v>0.14000000000000001</v>
          </cell>
          <cell r="K171">
            <v>0.1575</v>
          </cell>
          <cell r="L171">
            <v>0.17399999999999999</v>
          </cell>
          <cell r="M171">
            <v>0.17</v>
          </cell>
          <cell r="N171">
            <v>0.12</v>
          </cell>
          <cell r="O171">
            <v>0.14499999999999999</v>
          </cell>
          <cell r="P171">
            <v>0.2</v>
          </cell>
        </row>
        <row r="172">
          <cell r="A172" t="str">
            <v xml:space="preserve">  Baker Oil Tools (+ Tri State)</v>
          </cell>
          <cell r="E172">
            <v>0.17</v>
          </cell>
          <cell r="F172">
            <v>0.16500000000000001</v>
          </cell>
          <cell r="G172">
            <v>0.15</v>
          </cell>
          <cell r="H172">
            <v>0.12</v>
          </cell>
          <cell r="I172">
            <v>0.14000000000000001</v>
          </cell>
          <cell r="J172">
            <v>0.14000000000000001</v>
          </cell>
          <cell r="K172">
            <v>0.16</v>
          </cell>
          <cell r="L172">
            <v>0.17499999999999999</v>
          </cell>
          <cell r="M172">
            <v>0.17</v>
          </cell>
          <cell r="N172">
            <v>0.12</v>
          </cell>
          <cell r="O172">
            <v>0.14699999999999999</v>
          </cell>
          <cell r="P172">
            <v>0.20200000000000001</v>
          </cell>
        </row>
        <row r="173">
          <cell r="A173" t="str">
            <v xml:space="preserve">    Total</v>
          </cell>
          <cell r="E173">
            <v>0.17</v>
          </cell>
          <cell r="F173">
            <v>0.1641789667896679</v>
          </cell>
          <cell r="G173">
            <v>0.14917475728155341</v>
          </cell>
          <cell r="H173">
            <v>0.12</v>
          </cell>
          <cell r="I173">
            <v>0.14000000000000001</v>
          </cell>
          <cell r="J173">
            <v>0.14000000000000001</v>
          </cell>
          <cell r="K173">
            <v>0.1591706232682529</v>
          </cell>
          <cell r="L173">
            <v>0.17466824930730115</v>
          </cell>
          <cell r="M173">
            <v>0.16999999999999998</v>
          </cell>
          <cell r="N173">
            <v>0.12</v>
          </cell>
          <cell r="O173">
            <v>0.14638096432038777</v>
          </cell>
          <cell r="P173">
            <v>0.201358940397351</v>
          </cell>
        </row>
        <row r="175">
          <cell r="A175" t="str">
            <v>Hughes Christensen</v>
          </cell>
        </row>
        <row r="176">
          <cell r="A176" t="str">
            <v xml:space="preserve">  Tri Cone</v>
          </cell>
          <cell r="E176">
            <v>0.18</v>
          </cell>
          <cell r="F176">
            <v>0.18</v>
          </cell>
          <cell r="G176">
            <v>0.16</v>
          </cell>
          <cell r="H176">
            <v>0.115</v>
          </cell>
          <cell r="I176">
            <v>0.1075</v>
          </cell>
          <cell r="J176">
            <v>0.15</v>
          </cell>
          <cell r="K176">
            <v>0.20499999999999999</v>
          </cell>
          <cell r="L176">
            <v>0.21</v>
          </cell>
          <cell r="M176">
            <v>0.19900000000000001</v>
          </cell>
          <cell r="N176">
            <v>0.125</v>
          </cell>
          <cell r="O176">
            <v>0.183</v>
          </cell>
          <cell r="P176">
            <v>0.28499999999999998</v>
          </cell>
        </row>
        <row r="177">
          <cell r="A177" t="str">
            <v xml:space="preserve">  Diamond</v>
          </cell>
          <cell r="E177">
            <v>0.17</v>
          </cell>
          <cell r="F177">
            <v>0.17</v>
          </cell>
          <cell r="G177">
            <v>0.16</v>
          </cell>
          <cell r="H177">
            <v>0.115</v>
          </cell>
          <cell r="I177">
            <v>0.115</v>
          </cell>
          <cell r="J177">
            <v>0.15</v>
          </cell>
          <cell r="K177">
            <v>0.20499999999999999</v>
          </cell>
          <cell r="L177">
            <v>0.23499999999999999</v>
          </cell>
          <cell r="M177">
            <v>0.21</v>
          </cell>
          <cell r="N177">
            <v>0.125</v>
          </cell>
          <cell r="O177">
            <v>0.182</v>
          </cell>
          <cell r="P177">
            <v>0.28000000000000003</v>
          </cell>
        </row>
        <row r="178">
          <cell r="A178" t="str">
            <v xml:space="preserve">  Mining</v>
          </cell>
          <cell r="E178">
            <v>0.12</v>
          </cell>
          <cell r="F178">
            <v>0.1</v>
          </cell>
          <cell r="G178">
            <v>0.1</v>
          </cell>
          <cell r="H178">
            <v>5.5E-2</v>
          </cell>
          <cell r="I178">
            <v>5.5E-2</v>
          </cell>
          <cell r="J178">
            <v>0.08</v>
          </cell>
          <cell r="K178">
            <v>8.5000000000000006E-2</v>
          </cell>
          <cell r="L178">
            <v>8.5000000000000006E-2</v>
          </cell>
          <cell r="M178">
            <v>0.08</v>
          </cell>
          <cell r="N178">
            <v>0</v>
          </cell>
          <cell r="O178">
            <v>0.1</v>
          </cell>
          <cell r="P178">
            <v>0.24</v>
          </cell>
        </row>
        <row r="179">
          <cell r="A179" t="str">
            <v xml:space="preserve">    Total</v>
          </cell>
          <cell r="E179">
            <v>0.169656652360515</v>
          </cell>
          <cell r="F179">
            <v>0.16627049180327869</v>
          </cell>
          <cell r="G179">
            <v>0.15146666666666669</v>
          </cell>
          <cell r="H179">
            <v>0.10544247787610621</v>
          </cell>
          <cell r="I179">
            <v>0.10286307053941908</v>
          </cell>
          <cell r="J179">
            <v>0.13937318669455503</v>
          </cell>
          <cell r="K179">
            <v>0.18843649791179465</v>
          </cell>
          <cell r="L179">
            <v>0.20079459236074435</v>
          </cell>
          <cell r="M179">
            <v>0.18830547822040106</v>
          </cell>
          <cell r="N179">
            <v>0.11268785916452494</v>
          </cell>
          <cell r="O179">
            <v>0.17663714856227453</v>
          </cell>
          <cell r="P179">
            <v>0.28031040163700999</v>
          </cell>
        </row>
        <row r="181">
          <cell r="A181" t="str">
            <v>Baker Performance Chemicals</v>
          </cell>
          <cell r="E181">
            <v>0.125</v>
          </cell>
          <cell r="F181">
            <v>0.12</v>
          </cell>
          <cell r="G181">
            <v>0.12</v>
          </cell>
          <cell r="H181">
            <v>0.13500000000000001</v>
          </cell>
          <cell r="I181">
            <v>0.13500000000000001</v>
          </cell>
          <cell r="J181">
            <v>9.5000000000000001E-2</v>
          </cell>
          <cell r="K181">
            <v>8.5000000000000006E-2</v>
          </cell>
          <cell r="L181">
            <v>0.09</v>
          </cell>
          <cell r="M181">
            <v>9.7500000000000003E-2</v>
          </cell>
        </row>
        <row r="182">
          <cell r="A182" t="str">
            <v>Petrolite</v>
          </cell>
          <cell r="L182">
            <v>0.105</v>
          </cell>
          <cell r="M182">
            <v>9.7500000000000003E-2</v>
          </cell>
        </row>
        <row r="183">
          <cell r="A183" t="str">
            <v>Baker Petrolite</v>
          </cell>
          <cell r="L183">
            <v>0.10049022545576586</v>
          </cell>
          <cell r="M183">
            <v>0.13998401185020706</v>
          </cell>
          <cell r="N183">
            <v>0.11899999999999999</v>
          </cell>
          <cell r="O183">
            <v>0.128</v>
          </cell>
          <cell r="P183">
            <v>0.12</v>
          </cell>
        </row>
        <row r="185">
          <cell r="A185" t="str">
            <v>Centrilift</v>
          </cell>
          <cell r="E185">
            <v>0.14000000000000001</v>
          </cell>
          <cell r="F185">
            <v>0.14199999999999999</v>
          </cell>
          <cell r="G185">
            <v>0.14000000000000001</v>
          </cell>
          <cell r="H185">
            <v>0.14499999999999999</v>
          </cell>
          <cell r="I185">
            <v>0.15</v>
          </cell>
          <cell r="J185">
            <v>0.14499999999999999</v>
          </cell>
          <cell r="K185">
            <v>0.14499999999999999</v>
          </cell>
          <cell r="L185">
            <v>0.14249999999999999</v>
          </cell>
          <cell r="M185">
            <v>0.14149999999999999</v>
          </cell>
          <cell r="N185">
            <v>0.125</v>
          </cell>
          <cell r="O185">
            <v>0.17499999999999999</v>
          </cell>
          <cell r="P185">
            <v>0.217</v>
          </cell>
        </row>
        <row r="187">
          <cell r="A187" t="str">
            <v>Sand Control</v>
          </cell>
          <cell r="L187">
            <v>0.14249999999999999</v>
          </cell>
          <cell r="M187">
            <v>0.115</v>
          </cell>
          <cell r="N187">
            <v>0.03</v>
          </cell>
          <cell r="O187">
            <v>0.12620000000000001</v>
          </cell>
          <cell r="P187">
            <v>0.16900000000000001</v>
          </cell>
        </row>
        <row r="189">
          <cell r="A189" t="str">
            <v>Western Atlas</v>
          </cell>
        </row>
        <row r="190">
          <cell r="A190" t="str">
            <v xml:space="preserve">  Seismic</v>
          </cell>
          <cell r="M190">
            <v>0.16159465458273126</v>
          </cell>
          <cell r="N190">
            <v>5.2222144034151548E-2</v>
          </cell>
          <cell r="O190">
            <v>6.7697714028681216E-2</v>
          </cell>
          <cell r="P190" t="e">
            <v>#DIV/0!</v>
          </cell>
        </row>
        <row r="191">
          <cell r="A191" t="str">
            <v xml:space="preserve">  Logging</v>
          </cell>
          <cell r="M191">
            <v>0.10509597050453416</v>
          </cell>
          <cell r="N191">
            <v>0.04</v>
          </cell>
          <cell r="O191">
            <v>0.11749999999999999</v>
          </cell>
          <cell r="P191">
            <v>0.182</v>
          </cell>
        </row>
        <row r="192">
          <cell r="A192" t="str">
            <v xml:space="preserve">  E&amp;P &amp; Other</v>
          </cell>
          <cell r="M192">
            <v>-0.33333333333333331</v>
          </cell>
          <cell r="N192">
            <v>0.17698630625343817</v>
          </cell>
          <cell r="O192">
            <v>0.34876962142664392</v>
          </cell>
          <cell r="P192">
            <v>0.34564583333333337</v>
          </cell>
        </row>
        <row r="193">
          <cell r="A193" t="str">
            <v xml:space="preserve">  Total</v>
          </cell>
          <cell r="L193">
            <v>0.12831856750686299</v>
          </cell>
          <cell r="M193">
            <v>0.13981565207711374</v>
          </cell>
          <cell r="N193">
            <v>5.5150587695586728E-2</v>
          </cell>
          <cell r="O193">
            <v>0.11145680833746939</v>
          </cell>
          <cell r="P193">
            <v>0.20161298377028716</v>
          </cell>
        </row>
        <row r="195">
          <cell r="A195" t="str">
            <v>Total Oilfield</v>
          </cell>
          <cell r="E195">
            <v>0.12951989708053141</v>
          </cell>
          <cell r="F195">
            <v>0.13258196345776752</v>
          </cell>
          <cell r="G195">
            <v>9.400152439024391E-2</v>
          </cell>
          <cell r="H195">
            <v>9.5318846963245732E-2</v>
          </cell>
          <cell r="I195">
            <v>0.1015705742320764</v>
          </cell>
          <cell r="J195">
            <v>0.11698772719994076</v>
          </cell>
          <cell r="K195">
            <v>0.13331497387623129</v>
          </cell>
          <cell r="L195">
            <v>0.13611358996783265</v>
          </cell>
          <cell r="M195">
            <v>0.1356596555296708</v>
          </cell>
          <cell r="N195">
            <v>8.0458586803267992E-2</v>
          </cell>
          <cell r="O195">
            <v>0.11544250425584468</v>
          </cell>
          <cell r="P195">
            <v>0.16941853169009885</v>
          </cell>
        </row>
        <row r="196">
          <cell r="A196" t="str">
            <v>BHI Alone</v>
          </cell>
          <cell r="E196">
            <v>0.12951989708053141</v>
          </cell>
          <cell r="F196">
            <v>0.13258196345776752</v>
          </cell>
          <cell r="G196">
            <v>9.400152439024391E-2</v>
          </cell>
          <cell r="H196">
            <v>9.5318846963245732E-2</v>
          </cell>
          <cell r="I196">
            <v>0.1015705742320764</v>
          </cell>
          <cell r="J196">
            <v>0.11698772719994076</v>
          </cell>
          <cell r="K196">
            <v>0.13331497387623129</v>
          </cell>
          <cell r="L196">
            <v>0.13992267108275133</v>
          </cell>
          <cell r="M196">
            <v>0.13358774188871123</v>
          </cell>
          <cell r="N196">
            <v>9.2554117990627349E-2</v>
          </cell>
          <cell r="O196">
            <v>0.11713108583188753</v>
          </cell>
          <cell r="P196">
            <v>0.16337212886770935</v>
          </cell>
        </row>
        <row r="197">
          <cell r="A197" t="str">
            <v>BHI Rig Count Driven Businesses</v>
          </cell>
          <cell r="E197">
            <v>0.11472814115286473</v>
          </cell>
          <cell r="F197">
            <v>0.11886788772504728</v>
          </cell>
          <cell r="G197">
            <v>7.7315270935960606E-2</v>
          </cell>
          <cell r="H197">
            <v>7.3326744632954494E-2</v>
          </cell>
          <cell r="I197">
            <v>8.0946392573940498E-2</v>
          </cell>
          <cell r="J197">
            <v>0.10493568399926337</v>
          </cell>
          <cell r="K197">
            <v>0.10738223557909297</v>
          </cell>
          <cell r="L197">
            <v>0.14184568803105341</v>
          </cell>
          <cell r="M197">
            <v>0.13265261017180072</v>
          </cell>
          <cell r="N197">
            <v>8.8605404232285828E-2</v>
          </cell>
          <cell r="O197">
            <v>0.10940865853074237</v>
          </cell>
          <cell r="P197">
            <v>0.156730424964967</v>
          </cell>
        </row>
        <row r="199">
          <cell r="A199" t="str">
            <v>Process Group</v>
          </cell>
          <cell r="E199">
            <v>0.1053591490208905</v>
          </cell>
          <cell r="F199">
            <v>0.10266879656278835</v>
          </cell>
          <cell r="G199">
            <v>7.1377692531148382E-2</v>
          </cell>
          <cell r="H199">
            <v>8.2500000000000004E-2</v>
          </cell>
          <cell r="I199">
            <v>7.5999999999999998E-2</v>
          </cell>
          <cell r="J199">
            <v>9.4E-2</v>
          </cell>
          <cell r="K199">
            <v>8.7999999999999995E-2</v>
          </cell>
          <cell r="L199">
            <v>9.4017094017094002E-2</v>
          </cell>
          <cell r="M199">
            <v>6.25E-2</v>
          </cell>
          <cell r="N199">
            <v>-1.4E-2</v>
          </cell>
          <cell r="O199">
            <v>-1.4E-2</v>
          </cell>
          <cell r="P199">
            <v>2E-3</v>
          </cell>
        </row>
        <row r="201">
          <cell r="A201" t="str">
            <v>Total Company Operating Margin</v>
          </cell>
          <cell r="E201">
            <v>0.12951989708053141</v>
          </cell>
          <cell r="F201">
            <v>0.13258196345776752</v>
          </cell>
          <cell r="G201">
            <v>9.400152439024391E-2</v>
          </cell>
          <cell r="H201">
            <v>9.5318846963245732E-2</v>
          </cell>
          <cell r="I201">
            <v>0.1015705742320764</v>
          </cell>
          <cell r="J201">
            <v>0.11245897743145554</v>
          </cell>
          <cell r="K201">
            <v>0.12746619177699994</v>
          </cell>
          <cell r="L201">
            <v>0.1325697392313632</v>
          </cell>
          <cell r="M201">
            <v>0.12957968267924408</v>
          </cell>
          <cell r="N201">
            <v>7.4596495791460951E-2</v>
          </cell>
          <cell r="O201">
            <v>0.10741504339804069</v>
          </cell>
          <cell r="P201">
            <v>0.1571457523736555</v>
          </cell>
        </row>
      </sheetData>
      <sheetData sheetId="8" refreshError="1"/>
      <sheetData sheetId="9" refreshError="1"/>
      <sheetData sheetId="10" refreshError="1"/>
    </sheetDataSet>
  </externalBook>
</externalLink>
</file>

<file path=xl/externalLinks/externalLink33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Temp (Rep)"/>
      <sheetName val="Template-Q"/>
      <sheetName val="Template"/>
      <sheetName val="Order Track"/>
      <sheetName val="Estimates"/>
      <sheetName val="Qtrly"/>
      <sheetName val="Q109"/>
      <sheetName val="Chart"/>
      <sheetName val="Estimates Cons"/>
      <sheetName val="Q209"/>
      <sheetName val="Sheet2"/>
      <sheetName val="Q110"/>
      <sheetName val="Q409"/>
      <sheetName val="Template_Q"/>
    </sheetNames>
    <sheetDataSet>
      <sheetData sheetId="0"/>
      <sheetData sheetId="1"/>
      <sheetData sheetId="2"/>
      <sheetData sheetId="3"/>
      <sheetData sheetId="4"/>
      <sheetData sheetId="5">
        <row r="95">
          <cell r="B95">
            <v>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/>
    </sheetDataSet>
  </externalBook>
</externalLink>
</file>

<file path=xl/externalLinks/externalLink34.xml><?xml version="1.0" encoding="utf-8"?>
<externalLink xmlns="http://schemas.openxmlformats.org/spreadsheetml/2006/main">
  <externalBook xmlns:r="http://schemas.openxmlformats.org/officeDocument/2006/relationships" r:id="rId1">
    <sheetNames>
      <sheetName val="Details"/>
    </sheetNames>
    <sheetDataSet>
      <sheetData sheetId="0" refreshError="1"/>
    </sheetDataSet>
  </externalBook>
</externalLink>
</file>

<file path=xl/externalLinks/externalLink35.xml><?xml version="1.0" encoding="utf-8"?>
<externalLink xmlns="http://schemas.openxmlformats.org/spreadsheetml/2006/main">
  <externalBook xmlns:r="http://schemas.openxmlformats.org/officeDocument/2006/relationships" r:id="rId1">
    <sheetNames>
      <sheetName val="INSTRUCTIONS"/>
      <sheetName val="PRINT"/>
      <sheetName val="SELECTION"/>
      <sheetName val="CURR"/>
      <sheetName val="SEBI_TOP"/>
      <sheetName val="SEBI_SEG"/>
      <sheetName val="BS"/>
      <sheetName val="PL"/>
      <sheetName val="S-1"/>
      <sheetName val="S-2"/>
      <sheetName val="S-3"/>
      <sheetName val="S-4"/>
      <sheetName val="S-A"/>
      <sheetName val="S-B"/>
      <sheetName val="S-C"/>
      <sheetName val="S-D"/>
      <sheetName val="S-E"/>
      <sheetName val="S-F"/>
      <sheetName val="S-G"/>
      <sheetName val="S-H"/>
      <sheetName val="S-I"/>
      <sheetName val="S-J"/>
      <sheetName val="S-K"/>
      <sheetName val="S-L"/>
      <sheetName val="S-M"/>
    </sheetNames>
    <sheetDataSet>
      <sheetData sheetId="0" refreshError="1"/>
      <sheetData sheetId="1" refreshError="1"/>
      <sheetData sheetId="2" refreshError="1">
        <row r="2">
          <cell r="U2" t="str">
            <v>TATA STEEL GROUP</v>
          </cell>
          <cell r="V2" t="str">
            <v>TSL_CONS</v>
          </cell>
          <cell r="W2" t="str">
            <v>&lt;Entity Curr Total&gt;</v>
          </cell>
        </row>
        <row r="3">
          <cell r="U3" t="str">
            <v>TATA STEEL LTD</v>
          </cell>
          <cell r="V3" t="str">
            <v>TSL_CONS.TSL</v>
          </cell>
          <cell r="W3" t="str">
            <v>&lt;Parent Curr Total&gt;</v>
          </cell>
        </row>
        <row r="4">
          <cell r="U4" t="str">
            <v>SUBSIDIARIES</v>
          </cell>
          <cell r="V4" t="str">
            <v>TSL_CONS.SUBS</v>
          </cell>
          <cell r="W4" t="str">
            <v>&lt;Parent Curr Total&gt;</v>
          </cell>
        </row>
        <row r="5">
          <cell r="U5" t="str">
            <v>ADITYAPUR TOLL BRIDGE COMPANY LTD</v>
          </cell>
          <cell r="V5" t="str">
            <v>SUBS.ATBCL</v>
          </cell>
          <cell r="W5" t="str">
            <v>&lt;Parent Curr Total&gt;</v>
          </cell>
        </row>
        <row r="6">
          <cell r="U6" t="str">
            <v>BANGLA STEEL &amp; MINING COMPANY LTD</v>
          </cell>
          <cell r="V6" t="str">
            <v>SUBS.BSMCL</v>
          </cell>
          <cell r="W6" t="str">
            <v>&lt;Parent Curr Total&gt;</v>
          </cell>
        </row>
        <row r="7">
          <cell r="L7" t="str">
            <v>TSL_CONS.TSL</v>
          </cell>
          <cell r="U7" t="str">
            <v>GOPALPUR SPECIAL ECONOMIC ZONE LTD</v>
          </cell>
          <cell r="V7" t="str">
            <v>SUBS.GOPSEZ</v>
          </cell>
          <cell r="W7" t="str">
            <v>&lt;Parent Curr Total&gt;</v>
          </cell>
        </row>
        <row r="8">
          <cell r="L8" t="str">
            <v>&lt;Parent Curr Total&gt;</v>
          </cell>
          <cell r="U8" t="str">
            <v>HOOGHLY METCOKE &amp; POWER COMPANY LTD</v>
          </cell>
          <cell r="V8" t="str">
            <v>SUBS.HMPCL</v>
          </cell>
          <cell r="W8" t="str">
            <v>&lt;Parent Curr Total&gt;</v>
          </cell>
        </row>
        <row r="9">
          <cell r="U9" t="str">
            <v>THE INDIAN STEEL &amp; WIRE PRODUCTS LTD</v>
          </cell>
          <cell r="V9" t="str">
            <v>SUBS.ISWP</v>
          </cell>
          <cell r="W9" t="str">
            <v>&lt;Parent Curr Total&gt;</v>
          </cell>
        </row>
        <row r="10">
          <cell r="U10" t="str">
            <v>JAMSHEDPUR UTILITIES &amp; SERVICES CO LTD GROUP</v>
          </cell>
          <cell r="V10" t="str">
            <v>SUBS.JUSCO_CONS</v>
          </cell>
          <cell r="W10" t="str">
            <v>&lt;Parent Curr Total&gt;</v>
          </cell>
        </row>
        <row r="11">
          <cell r="U11" t="str">
            <v>KALIMATI INVESTMENTS COMPANY LTD</v>
          </cell>
          <cell r="V11" t="str">
            <v>SUBS.KALIMATI</v>
          </cell>
          <cell r="W11" t="str">
            <v>&lt;Parent Curr Total&gt;</v>
          </cell>
        </row>
        <row r="12">
          <cell r="L12" t="str">
            <v>Mar</v>
          </cell>
          <cell r="U12" t="str">
            <v>LANKA SPECIAL STEELS LTD</v>
          </cell>
          <cell r="V12" t="str">
            <v>SUBS.LSSL</v>
          </cell>
          <cell r="W12" t="str">
            <v>&lt;Parent Curr Total&gt;</v>
          </cell>
        </row>
        <row r="13">
          <cell r="U13" t="str">
            <v>NATSTEEL ASIA PTE LTD GROUP</v>
          </cell>
          <cell r="V13" t="str">
            <v>SUBS.NATST_CONS</v>
          </cell>
          <cell r="W13" t="str">
            <v>&lt;Parent Curr Total&gt;</v>
          </cell>
        </row>
        <row r="14">
          <cell r="E14">
            <v>2009</v>
          </cell>
          <cell r="G14">
            <v>2008</v>
          </cell>
          <cell r="P14" t="str">
            <v>Q1</v>
          </cell>
          <cell r="U14" t="str">
            <v>RAWMET FERROUS INDUSTRIES LTD</v>
          </cell>
          <cell r="V14" t="str">
            <v>SUBS.RAWMET</v>
          </cell>
          <cell r="W14" t="str">
            <v>&lt;Parent Curr Total&gt;</v>
          </cell>
        </row>
        <row r="15">
          <cell r="P15" t="str">
            <v>Q2</v>
          </cell>
          <cell r="U15" t="str">
            <v>SILA EASTERN LTD</v>
          </cell>
          <cell r="V15" t="str">
            <v>SUBS.SILA</v>
          </cell>
          <cell r="W15" t="str">
            <v>&lt;Parent Curr Total&gt;</v>
          </cell>
        </row>
        <row r="16">
          <cell r="E16" t="str">
            <v>Mar</v>
          </cell>
          <cell r="G16" t="str">
            <v>Mar</v>
          </cell>
          <cell r="P16" t="str">
            <v>Q3</v>
          </cell>
          <cell r="U16" t="str">
            <v>TATA KORF ENGINEERING SERVICES LTD</v>
          </cell>
          <cell r="V16" t="str">
            <v>SUBS.TKES</v>
          </cell>
          <cell r="W16" t="str">
            <v>&lt;Parent Curr Total&gt;</v>
          </cell>
        </row>
        <row r="17">
          <cell r="P17" t="str">
            <v>Q4</v>
          </cell>
          <cell r="U17" t="str">
            <v>TM INTERNATIONAL LOGISTICS LTD GROUP</v>
          </cell>
          <cell r="V17" t="str">
            <v>SUBS.TMILL_CONS</v>
          </cell>
          <cell r="W17" t="str">
            <v>&lt;Parent Curr Total&gt;</v>
          </cell>
        </row>
        <row r="18">
          <cell r="E18" t="str">
            <v>Dec</v>
          </cell>
          <cell r="G18" t="str">
            <v>Dec</v>
          </cell>
          <cell r="U18" t="str">
            <v>TATA PIGMENTS LTD</v>
          </cell>
          <cell r="V18" t="str">
            <v>SUBS.TPL</v>
          </cell>
          <cell r="W18" t="str">
            <v>&lt;Parent Curr Total&gt;</v>
          </cell>
        </row>
        <row r="19">
          <cell r="U19" t="str">
            <v>TATA REFRACTORIES LTD GROUP</v>
          </cell>
          <cell r="V19" t="str">
            <v>SUBS.TRL_CONS</v>
          </cell>
          <cell r="W19" t="str">
            <v>&lt;Parent Curr Total&gt;</v>
          </cell>
        </row>
        <row r="20">
          <cell r="E20" t="str">
            <v>TATA STEEL LTD</v>
          </cell>
          <cell r="U20" t="str">
            <v>TATA STEEL ASIA HOLDINGS PTE LTD GROUP</v>
          </cell>
          <cell r="V20" t="str">
            <v>SUBS.TSAH_CONS</v>
          </cell>
          <cell r="W20" t="str">
            <v>&lt;Parent Curr Total&gt;</v>
          </cell>
        </row>
        <row r="21">
          <cell r="U21" t="str">
            <v>TATA STEEL ASIA HOLDINGS PTE LTD</v>
          </cell>
          <cell r="V21" t="str">
            <v>TSAH_CONS.TSAH</v>
          </cell>
          <cell r="W21" t="str">
            <v>&lt;Parent Curr Total&gt;</v>
          </cell>
        </row>
        <row r="22">
          <cell r="U22" t="str">
            <v>TULIP UK HOLDINGS NO. 1 LTD GROUP</v>
          </cell>
          <cell r="V22" t="str">
            <v>TSAH_CONS.TULIPNO1_CONS</v>
          </cell>
          <cell r="W22" t="str">
            <v>&lt;Parent Curr Total&gt;</v>
          </cell>
        </row>
        <row r="23">
          <cell r="U23" t="str">
            <v>TATA STEEL KZN PROPRIETORY LTD</v>
          </cell>
          <cell r="V23" t="str">
            <v>SUBS.TSKZN</v>
          </cell>
          <cell r="W23" t="str">
            <v>&lt;Parent Curr Total&gt;</v>
          </cell>
        </row>
        <row r="24">
          <cell r="U24" t="str">
            <v>TATA STEEL (THAILAND) PUBLIC COMPANY LTD GROUP</v>
          </cell>
          <cell r="V24" t="str">
            <v>SUBS.TSTH_CONS</v>
          </cell>
          <cell r="W24" t="str">
            <v>&lt;Parent Curr Total&gt;</v>
          </cell>
        </row>
        <row r="25">
          <cell r="U25" t="str">
            <v>JOINT VENTURES</v>
          </cell>
          <cell r="V25" t="str">
            <v>TSL_CONS.JVS</v>
          </cell>
          <cell r="W25" t="str">
            <v>&lt;Parent Curr Total&gt;</v>
          </cell>
        </row>
        <row r="26">
          <cell r="U26" t="str">
            <v>DHAMRA PORT COMPANY LTD</v>
          </cell>
          <cell r="V26" t="str">
            <v>JVS.DHAMRA</v>
          </cell>
          <cell r="W26" t="str">
            <v>&lt;Parent Curr Total&gt;</v>
          </cell>
        </row>
        <row r="27">
          <cell r="U27" t="str">
            <v>MJUNCTION SERVICES LTD</v>
          </cell>
          <cell r="V27" t="str">
            <v>JVS.MJUNCTION</v>
          </cell>
          <cell r="W27" t="str">
            <v>&lt;Parent Curr Total&gt;</v>
          </cell>
        </row>
        <row r="28">
          <cell r="U28" t="str">
            <v>TATA BLUE SCOPE STEEL LTD</v>
          </cell>
          <cell r="V28" t="str">
            <v>JVS.TBSSL</v>
          </cell>
          <cell r="W28" t="str">
            <v>&lt;Parent Curr Total&gt;</v>
          </cell>
        </row>
        <row r="29">
          <cell r="U29" t="str">
            <v>TATA NYK SHIPPING PTE LTD GROUP</v>
          </cell>
          <cell r="V29" t="str">
            <v>JVS.TNYK_CONS</v>
          </cell>
          <cell r="W29" t="str">
            <v>&lt;Parent Curr Total&gt;</v>
          </cell>
        </row>
        <row r="30">
          <cell r="U30" t="str">
            <v>TATA RYERSON LTD</v>
          </cell>
          <cell r="V30" t="str">
            <v>JVS.TRYL</v>
          </cell>
          <cell r="W30" t="str">
            <v>&lt;Parent Curr Total&gt;</v>
          </cell>
        </row>
      </sheetData>
      <sheetData sheetId="3" refreshError="1">
        <row r="4">
          <cell r="M4" t="str">
            <v>CURRENCY</v>
          </cell>
        </row>
        <row r="5">
          <cell r="P5" t="str">
            <v>Normal</v>
          </cell>
        </row>
        <row r="6">
          <cell r="P6" t="str">
            <v>Q1_Only</v>
          </cell>
        </row>
        <row r="7">
          <cell r="P7" t="str">
            <v>Com_1Period</v>
          </cell>
        </row>
        <row r="8">
          <cell r="P8" t="str">
            <v>Com_2Period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36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Go to"/>
      <sheetName val="Summary"/>
      <sheetName val="Template"/>
      <sheetName val="Qtrly (2)"/>
      <sheetName val="BS"/>
      <sheetName val="Pl"/>
      <sheetName val="Pl-Sch"/>
      <sheetName val="model"/>
      <sheetName val="Assume"/>
      <sheetName val="Qtrly"/>
      <sheetName val="Trend"/>
      <sheetName val="Subsi"/>
      <sheetName val="Report"/>
      <sheetName val="Q"/>
      <sheetName val="Quarterly"/>
    </sheetNames>
    <sheetDataSet>
      <sheetData sheetId="0" refreshError="1"/>
      <sheetData sheetId="1" refreshError="1"/>
      <sheetData sheetId="2" refreshError="1">
        <row r="50">
          <cell r="F50">
            <v>45.13</v>
          </cell>
        </row>
        <row r="52">
          <cell r="F52">
            <v>0.38600000000000001</v>
          </cell>
        </row>
        <row r="53">
          <cell r="F53">
            <v>55.792999999999999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37.xml><?xml version="1.0" encoding="utf-8"?>
<externalLink xmlns="http://schemas.openxmlformats.org/spreadsheetml/2006/main">
  <externalBook xmlns:r="http://schemas.openxmlformats.org/officeDocument/2006/relationships" r:id="rId1">
    <sheetNames>
      <sheetName val="Calculation (2)"/>
      <sheetName val="Sheet1"/>
      <sheetName val="Cell Input"/>
      <sheetName val="C_1"/>
      <sheetName val="F_1"/>
      <sheetName val="Fixed Input"/>
      <sheetName val="C_Cal"/>
      <sheetName val="Calculation"/>
      <sheetName val="Price Performance"/>
      <sheetName val="Earnings Estimates"/>
      <sheetName val="EV Estimates"/>
      <sheetName val="Demand Multiples"/>
      <sheetName val="Bal Multiples"/>
      <sheetName val="Earnings Multiples"/>
      <sheetName val="Output"/>
      <sheetName val="Sheet2"/>
      <sheetName val="Sheet3"/>
      <sheetName val="Summary"/>
      <sheetName val="Profit&amp;Loss"/>
      <sheetName val="Quarterly"/>
      <sheetName val="DCF detailed"/>
      <sheetName val="Revenue"/>
      <sheetName val="Demand"/>
      <sheetName val="Other rev"/>
      <sheetName val="Int'l Revenue"/>
      <sheetName val="Celcom"/>
      <sheetName val="Mobile"/>
      <sheetName val="Balance Sheet"/>
      <sheetName val="Cash Flow"/>
      <sheetName val="External"/>
      <sheetName val="Associates"/>
      <sheetName val="Depreciation"/>
      <sheetName val="Costs"/>
      <sheetName val="GS_PNL"/>
      <sheetName val="GS_Cash "/>
      <sheetName val="GS_Balance"/>
      <sheetName val="GS Assumptions-F"/>
      <sheetName val="Company profile"/>
      <sheetName val="CROCI"/>
      <sheetName val="GS data"/>
      <sheetName val="GEM"/>
      <sheetName val="F-data"/>
      <sheetName val="Comps-Celcom"/>
      <sheetName val="Comp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38.xml><?xml version="1.0" encoding="utf-8"?>
<externalLink xmlns="http://schemas.openxmlformats.org/spreadsheetml/2006/main">
  <externalBook xmlns:r="http://schemas.openxmlformats.org/officeDocument/2006/relationships" r:id="rId1">
    <sheetNames>
      <sheetName val="EVA1"/>
      <sheetName val="Factsheet"/>
      <sheetName val="Quarterly "/>
      <sheetName val="PNL"/>
      <sheetName val="Revenues"/>
      <sheetName val="Costs"/>
      <sheetName val="Depreciation"/>
      <sheetName val="Balance Sheet"/>
      <sheetName val="Cash Flow"/>
      <sheetName val="DCF"/>
      <sheetName val="Sensitivities"/>
      <sheetName val="v.data"/>
      <sheetName val="EVA 2 "/>
      <sheetName val="sample NV_data"/>
      <sheetName val="GS PNL-F"/>
      <sheetName val="GS Balance"/>
      <sheetName val="GS Cashflow"/>
      <sheetName val="GS Assumptions"/>
      <sheetName val="GS- WACC"/>
      <sheetName val="GS- DCF"/>
      <sheetName val="Macro1"/>
      <sheetName val="NV-data"/>
      <sheetName val="CF"/>
      <sheetName val="BS"/>
      <sheetName val="F-Assumptions"/>
      <sheetName val="WACC"/>
      <sheetName val="DCF-F1"/>
      <sheetName val="EVA"/>
      <sheetName val="EM-TAC"/>
      <sheetName val="DCF &amp; WACC"/>
      <sheetName val="GS Assumptions-F"/>
      <sheetName val="NotesXpress"/>
      <sheetName val="#REF"/>
      <sheetName val="DATA"/>
      <sheetName val="margin cht"/>
      <sheetName val="Facts &amp; Audit"/>
      <sheetName val="Changes"/>
      <sheetName val="Interim"/>
      <sheetName val="Capital Structure"/>
      <sheetName val="Net add cht"/>
      <sheetName val="GS-Capex"/>
      <sheetName val="GS BS-F"/>
      <sheetName val="GS-CF"/>
      <sheetName val="GS-DCF-F1"/>
      <sheetName val="F-data"/>
      <sheetName val="Report"/>
      <sheetName val="Old Qtly Sheet"/>
      <sheetName val="Quarterly"/>
      <sheetName val="EVA 2"/>
      <sheetName val="Concession Conversion"/>
      <sheetName val="Company profile"/>
      <sheetName val="GS data"/>
      <sheetName val="ROIC"/>
      <sheetName val="GEM"/>
      <sheetName val="GEMS"/>
      <sheetName val="EROCE"/>
      <sheetName val="GS Assumes"/>
      <sheetName val="Sheet1"/>
      <sheetName val="Comps"/>
      <sheetName val="CROCI"/>
      <sheetName val="Company profile back-up"/>
      <sheetName val="Company profile "/>
      <sheetName val="GS data back-up"/>
      <sheetName val="Summary"/>
      <sheetName val="External"/>
      <sheetName val="Assoc"/>
      <sheetName val="Detailed DCF"/>
      <sheetName val="Qtly"/>
      <sheetName val="F-Qtly"/>
      <sheetName val="tables"/>
      <sheetName val="Oaktree"/>
      <sheetName val="GQ"/>
      <sheetName val="DCF Template"/>
      <sheetName val="DCF Sensitivity"/>
      <sheetName val="Q-PreARPU"/>
      <sheetName val="Q-PostARPU"/>
      <sheetName val="Q-EBITDA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</sheetDataSet>
  </externalBook>
</externalLink>
</file>

<file path=xl/externalLinks/externalLink39.xml><?xml version="1.0" encoding="utf-8"?>
<externalLink xmlns="http://schemas.openxmlformats.org/spreadsheetml/2006/main">
  <externalBook xmlns:r="http://schemas.openxmlformats.org/officeDocument/2006/relationships" r:id="rId1">
    <sheetNames>
      <sheetName val="Income Statement_VDF"/>
      <sheetName val="Summary Page_VDF"/>
      <sheetName val="Invested capital_VDF"/>
      <sheetName val="NOPAT_VDF"/>
      <sheetName val="DCF_VDF"/>
      <sheetName val="Charts_VDF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74">
          <cell r="C74">
            <v>645.74762600000008</v>
          </cell>
        </row>
        <row r="75">
          <cell r="C75">
            <v>5484.8293850000009</v>
          </cell>
          <cell r="D75">
            <v>6458.5446928740421</v>
          </cell>
          <cell r="E75">
            <v>6288.8616641532672</v>
          </cell>
          <cell r="F75">
            <v>6021.3006496857824</v>
          </cell>
          <cell r="G75">
            <v>6577.3740546959662</v>
          </cell>
          <cell r="H75">
            <v>7363.5909217805465</v>
          </cell>
          <cell r="I75">
            <v>7747.7782742212721</v>
          </cell>
          <cell r="J75">
            <v>8522.5561016434003</v>
          </cell>
          <cell r="K75">
            <v>9374.8117118077425</v>
          </cell>
          <cell r="L75">
            <v>10312.292882988517</v>
          </cell>
          <cell r="M75">
            <v>11343.522171287368</v>
          </cell>
          <cell r="N75">
            <v>11745.527698967207</v>
          </cell>
          <cell r="O75">
            <v>12690.650391737843</v>
          </cell>
          <cell r="P75">
            <v>13711.930947615456</v>
          </cell>
          <cell r="Q75">
            <v>14815.516800417139</v>
          </cell>
          <cell r="R75">
            <v>16008.052659142199</v>
          </cell>
          <cell r="S75">
            <v>16604.852004513054</v>
          </cell>
          <cell r="T75">
            <v>17941.713473139964</v>
          </cell>
          <cell r="U75">
            <v>19386.371190083613</v>
          </cell>
          <cell r="V75">
            <v>20947.533588291997</v>
          </cell>
          <cell r="W75">
            <v>22634.614248657228</v>
          </cell>
          <cell r="X75">
            <v>24457.789159181862</v>
          </cell>
          <cell r="Y75">
            <v>26428.058639611671</v>
          </cell>
          <cell r="Z75">
            <v>28557.314313245384</v>
          </cell>
          <cell r="AA75">
            <v>30858.411539016281</v>
          </cell>
          <cell r="AB75">
            <v>33345.247750919967</v>
          </cell>
        </row>
      </sheetData>
      <sheetData sheetId="5" refreshError="1"/>
    </sheetDataSet>
  </externalBook>
</externalLink>
</file>

<file path=xl/externalLinks/externalLink40.xml><?xml version="1.0" encoding="utf-8"?>
<externalLink xmlns="http://schemas.openxmlformats.org/spreadsheetml/2006/main">
  <externalBook xmlns:r="http://schemas.openxmlformats.org/officeDocument/2006/relationships" r:id="rId1">
    <sheetNames>
      <sheetName val="FC"/>
      <sheetName val="Quarters"/>
      <sheetName val="real time"/>
      <sheetName val="__FDSCACHE__"/>
      <sheetName val="Cash"/>
      <sheetName val="equip 04-05"/>
      <sheetName val="stock rank"/>
      <sheetName val="FAME Persistence"/>
      <sheetName val="Revs"/>
      <sheetName val="NewDrillerValuation"/>
      <sheetName val="EVA"/>
      <sheetName val="OSX Calc"/>
      <sheetName val="Mid-cycle"/>
      <sheetName val="NotePlates"/>
      <sheetName val="OFS revs"/>
      <sheetName val="Optionality"/>
      <sheetName val="EE revisions (2)"/>
      <sheetName val="Capex + D&amp;A (2)"/>
      <sheetName val="EV-DACF"/>
      <sheetName val="GS Range"/>
      <sheetName val="equip EBITDA"/>
      <sheetName val="EBITDA"/>
      <sheetName val="BHI"/>
      <sheetName val="BJS"/>
      <sheetName val="CAM"/>
      <sheetName val="DRC"/>
      <sheetName val="FTI"/>
      <sheetName val="HAL"/>
      <sheetName val="HC"/>
      <sheetName val="LSS"/>
      <sheetName val="NOV"/>
      <sheetName val="OIS"/>
      <sheetName val="SII"/>
      <sheetName val="SLB"/>
      <sheetName val="WFT"/>
      <sheetName val="VTS"/>
      <sheetName val="ATW"/>
      <sheetName val="BAS"/>
      <sheetName val="DO"/>
      <sheetName val="ESV"/>
      <sheetName val="HOS"/>
      <sheetName val="GSF"/>
      <sheetName val="NE"/>
      <sheetName val="NBR"/>
      <sheetName val="PDE"/>
      <sheetName val="RIG"/>
      <sheetName val="RDC"/>
      <sheetName val="THE"/>
      <sheetName val="DrillerRepurchaseAnalysis"/>
      <sheetName val="TDW"/>
      <sheetName val="GMRK"/>
      <sheetName val="DuPont"/>
      <sheetName val="Peak"/>
      <sheetName val="Asia"/>
      <sheetName val="New Equip 03-04"/>
      <sheetName val="Peak to Peak"/>
      <sheetName val="Capex + D&amp;A"/>
      <sheetName val="CFFO + Capex"/>
      <sheetName val="Earnings"/>
      <sheetName val="BB Debt Ratings"/>
      <sheetName val="stock expns"/>
      <sheetName val="Driller note"/>
      <sheetName val="Svcs note"/>
      <sheetName val="EV-DACF croci"/>
      <sheetName val="Hist EV-EBITDA"/>
      <sheetName val="Boatvals"/>
      <sheetName val="Replacement value"/>
      <sheetName val="equip-svcs ScoreCard"/>
      <sheetName val="drillers Scorecard"/>
      <sheetName val="IRC exhibit"/>
      <sheetName val="FCF"/>
      <sheetName val="Seismic"/>
      <sheetName val="HAL comps"/>
      <sheetName val="Gilbo Rand"/>
      <sheetName val="FTI SPAR"/>
      <sheetName val="Preview"/>
    </sheetNames>
    <sheetDataSet>
      <sheetData sheetId="0" refreshError="1"/>
      <sheetData sheetId="1" refreshError="1"/>
      <sheetData sheetId="2" refreshError="1">
        <row r="7">
          <cell r="C7" t="str">
            <v>Rating/</v>
          </cell>
          <cell r="G7" t="str">
            <v>Equity</v>
          </cell>
          <cell r="H7" t="str">
            <v xml:space="preserve">Debt/ </v>
          </cell>
        </row>
        <row r="8">
          <cell r="C8" t="str">
            <v>Coverage</v>
          </cell>
          <cell r="D8">
            <v>38904</v>
          </cell>
          <cell r="E8">
            <v>2005</v>
          </cell>
          <cell r="F8">
            <v>2006</v>
          </cell>
          <cell r="G8" t="str">
            <v>Market</v>
          </cell>
          <cell r="H8" t="str">
            <v>Total</v>
          </cell>
          <cell r="I8" t="str">
            <v>2003</v>
          </cell>
          <cell r="M8" t="str">
            <v>Rel.</v>
          </cell>
          <cell r="N8" t="e">
            <v>#REF!</v>
          </cell>
          <cell r="O8" t="str">
            <v>2004E</v>
          </cell>
          <cell r="S8" t="str">
            <v>Rel.</v>
          </cell>
          <cell r="T8" t="str">
            <v>First Call</v>
          </cell>
          <cell r="U8" t="str">
            <v>2005E</v>
          </cell>
        </row>
        <row r="9">
          <cell r="C9" t="str">
            <v>View</v>
          </cell>
          <cell r="D9" t="str">
            <v>Price</v>
          </cell>
          <cell r="E9" t="str">
            <v>Perf.</v>
          </cell>
          <cell r="F9" t="str">
            <v>Perf.</v>
          </cell>
          <cell r="G9" t="str">
            <v>Cap.</v>
          </cell>
          <cell r="H9" t="str">
            <v>Cap.</v>
          </cell>
          <cell r="I9" t="str">
            <v>EPS</v>
          </cell>
          <cell r="J9" t="str">
            <v>CFPS</v>
          </cell>
          <cell r="K9" t="e">
            <v>#REF!</v>
          </cell>
          <cell r="L9" t="e">
            <v>#REF!</v>
          </cell>
          <cell r="M9" t="str">
            <v>P/E</v>
          </cell>
          <cell r="N9" t="e">
            <v>#REF!</v>
          </cell>
          <cell r="O9" t="str">
            <v>EPS</v>
          </cell>
          <cell r="P9" t="str">
            <v>CFPS</v>
          </cell>
          <cell r="Q9" t="str">
            <v>P/E</v>
          </cell>
          <cell r="R9" t="str">
            <v>P/CF</v>
          </cell>
          <cell r="S9" t="str">
            <v>P/E</v>
          </cell>
          <cell r="T9" t="str">
            <v>Consensus</v>
          </cell>
          <cell r="U9" t="str">
            <v>EPS</v>
          </cell>
          <cell r="V9" t="str">
            <v>CFPS</v>
          </cell>
        </row>
        <row r="10">
          <cell r="A10" t="str">
            <v>Large-Cap Equipment</v>
          </cell>
        </row>
        <row r="11">
          <cell r="A11" t="str">
            <v>Baker Hughes</v>
          </cell>
          <cell r="B11" t="str">
            <v>BHI</v>
          </cell>
          <cell r="C11" t="str">
            <v>Neutral</v>
          </cell>
          <cell r="D11">
            <v>80.41</v>
          </cell>
          <cell r="E11">
            <v>0.42441996719006325</v>
          </cell>
          <cell r="F11" t="e">
            <v>#VALUE!</v>
          </cell>
          <cell r="G11">
            <v>27552.486499999995</v>
          </cell>
          <cell r="H11">
            <v>0.17945999668709625</v>
          </cell>
          <cell r="I11">
            <v>0.97733030715983316</v>
          </cell>
          <cell r="J11">
            <v>1.9519845341345945</v>
          </cell>
          <cell r="K11">
            <v>82.275152434058</v>
          </cell>
          <cell r="L11">
            <v>41.193973924414053</v>
          </cell>
          <cell r="M11">
            <v>3.454822817422849</v>
          </cell>
          <cell r="N11" t="e">
            <v>#REF!</v>
          </cell>
          <cell r="O11">
            <v>1.5726214970558143</v>
          </cell>
          <cell r="P11">
            <v>2.6233677657125307</v>
          </cell>
          <cell r="Q11">
            <v>51.131184554287024</v>
          </cell>
          <cell r="R11">
            <v>30.651440126298841</v>
          </cell>
          <cell r="S11">
            <v>2.6627480968047093</v>
          </cell>
          <cell r="T11" t="e">
            <v>#REF!</v>
          </cell>
          <cell r="U11">
            <v>2.5608359618217551</v>
          </cell>
          <cell r="V11">
            <v>3.7030203455254189</v>
          </cell>
        </row>
        <row r="12">
          <cell r="A12" t="str">
            <v>Halliburton</v>
          </cell>
          <cell r="B12" t="str">
            <v>HAL</v>
          </cell>
          <cell r="C12" t="str">
            <v>Buy</v>
          </cell>
          <cell r="D12">
            <v>74.27</v>
          </cell>
          <cell r="E12">
            <v>0.57900101936799175</v>
          </cell>
          <cell r="F12" t="e">
            <v>#VALUE!</v>
          </cell>
          <cell r="G12">
            <v>39288.829999999994</v>
          </cell>
          <cell r="H12">
            <v>0.31512856288618696</v>
          </cell>
          <cell r="I12">
            <v>1.1750302059496567</v>
          </cell>
          <cell r="J12">
            <v>2.5703848970251713</v>
          </cell>
          <cell r="K12">
            <v>63.206885766800482</v>
          </cell>
          <cell r="L12">
            <v>28.894505288276555</v>
          </cell>
          <cell r="M12">
            <v>2.6541256345942377</v>
          </cell>
          <cell r="N12" t="e">
            <v>#REF!</v>
          </cell>
          <cell r="O12">
            <v>1.4470238092070102</v>
          </cell>
          <cell r="P12">
            <v>2.6012188205448785</v>
          </cell>
          <cell r="Q12">
            <v>51.326038678452029</v>
          </cell>
          <cell r="R12">
            <v>28.552000090650822</v>
          </cell>
          <cell r="S12">
            <v>2.672895474628981</v>
          </cell>
          <cell r="T12" t="e">
            <v>#REF!</v>
          </cell>
          <cell r="U12">
            <v>3.191378800671818</v>
          </cell>
          <cell r="V12">
            <v>4.1624770665677717</v>
          </cell>
        </row>
        <row r="13">
          <cell r="A13" t="str">
            <v>Schlumberger</v>
          </cell>
          <cell r="B13" t="str">
            <v>SLB</v>
          </cell>
          <cell r="C13" t="str">
            <v>Buy</v>
          </cell>
          <cell r="D13">
            <v>64</v>
          </cell>
          <cell r="E13">
            <v>0.45108289768483956</v>
          </cell>
          <cell r="F13" t="e">
            <v>#VALUE!</v>
          </cell>
          <cell r="G13">
            <v>78945.279999999999</v>
          </cell>
          <cell r="H13">
            <v>0.35304598343592231</v>
          </cell>
          <cell r="I13">
            <v>0.71407959926675635</v>
          </cell>
          <cell r="J13">
            <v>1.8574066068423201</v>
          </cell>
          <cell r="K13">
            <v>89.625862530896555</v>
          </cell>
          <cell r="L13">
            <v>34.456644960902267</v>
          </cell>
          <cell r="M13">
            <v>3.7634871008123243</v>
          </cell>
          <cell r="N13" t="e">
            <v>#REF!</v>
          </cell>
          <cell r="O13">
            <v>1.0134435612873012</v>
          </cell>
          <cell r="P13">
            <v>2.0804942668179831</v>
          </cell>
          <cell r="Q13">
            <v>63.151025320744658</v>
          </cell>
          <cell r="R13">
            <v>30.761920866950984</v>
          </cell>
          <cell r="S13">
            <v>3.2887028522788269</v>
          </cell>
          <cell r="T13" t="e">
            <v>#REF!</v>
          </cell>
          <cell r="U13">
            <v>1.6697839114187418</v>
          </cell>
          <cell r="V13">
            <v>2.768386352958089</v>
          </cell>
        </row>
        <row r="14">
          <cell r="A14" t="str">
            <v xml:space="preserve">  Average</v>
          </cell>
          <cell r="E14">
            <v>0.48483462808096484</v>
          </cell>
          <cell r="F14" t="e">
            <v>#VALUE!</v>
          </cell>
          <cell r="K14">
            <v>78.369300243918346</v>
          </cell>
          <cell r="L14">
            <v>34.848374724530956</v>
          </cell>
          <cell r="M14">
            <v>3.2908118509431374</v>
          </cell>
          <cell r="Q14">
            <v>55.202749517827904</v>
          </cell>
          <cell r="R14">
            <v>29.988453694633549</v>
          </cell>
          <cell r="S14">
            <v>2.8747821412375054</v>
          </cell>
        </row>
        <row r="16">
          <cell r="A16" t="str">
            <v>Mid-Cap Equipment</v>
          </cell>
        </row>
        <row r="17">
          <cell r="A17" t="str">
            <v>BJ Services (2)</v>
          </cell>
          <cell r="B17" t="str">
            <v>BJS</v>
          </cell>
          <cell r="C17" t="str">
            <v>Neutral</v>
          </cell>
          <cell r="D17">
            <v>36.880000000000003</v>
          </cell>
          <cell r="E17">
            <v>0.72402444757874962</v>
          </cell>
          <cell r="F17" t="e">
            <v>#VALUE!</v>
          </cell>
          <cell r="G17">
            <v>12054.55992</v>
          </cell>
          <cell r="H17">
            <v>1.2477643933136941E-3</v>
          </cell>
          <cell r="I17">
            <v>-0.66902255142632194</v>
          </cell>
          <cell r="J17">
            <v>-0.96313300764507426</v>
          </cell>
          <cell r="K17">
            <v>-55.125197082480589</v>
          </cell>
          <cell r="L17">
            <v>-38.291699803928545</v>
          </cell>
          <cell r="M17">
            <v>-2.3147667681093118</v>
          </cell>
          <cell r="N17" t="e">
            <v>#REF!</v>
          </cell>
          <cell r="O17">
            <v>0.97858425797380932</v>
          </cell>
          <cell r="P17">
            <v>1.7345593209633581</v>
          </cell>
          <cell r="Q17">
            <v>37.687097150286526</v>
          </cell>
          <cell r="R17">
            <v>21.261884534175053</v>
          </cell>
          <cell r="S17">
            <v>1.9626231444819091</v>
          </cell>
          <cell r="T17" t="e">
            <v>#REF!</v>
          </cell>
          <cell r="U17">
            <v>1.5733026092179807</v>
          </cell>
          <cell r="V17">
            <v>1.8993171495442871</v>
          </cell>
        </row>
        <row r="18">
          <cell r="A18" t="str">
            <v>Cooper Cameron</v>
          </cell>
          <cell r="B18" t="str">
            <v>CAM</v>
          </cell>
          <cell r="C18" t="str">
            <v>Neutral</v>
          </cell>
          <cell r="D18">
            <v>46.65</v>
          </cell>
          <cell r="E18">
            <v>0.53874744471287861</v>
          </cell>
          <cell r="F18" t="e">
            <v>#VALUE!</v>
          </cell>
          <cell r="G18">
            <v>5551.3499999999995</v>
          </cell>
          <cell r="H18">
            <v>0.21709180350598817</v>
          </cell>
          <cell r="I18">
            <v>0.58159307587781195</v>
          </cell>
          <cell r="J18">
            <v>1.2797536109948688</v>
          </cell>
          <cell r="K18">
            <v>80.210721094968449</v>
          </cell>
          <cell r="L18">
            <v>36.452329260266524</v>
          </cell>
          <cell r="M18">
            <v>3.3681351081414137</v>
          </cell>
          <cell r="N18" t="e">
            <v>#REF!</v>
          </cell>
          <cell r="O18">
            <v>0.94162849135660132</v>
          </cell>
          <cell r="P18">
            <v>1.7113020532090171</v>
          </cell>
          <cell r="Q18">
            <v>49.541831442240543</v>
          </cell>
          <cell r="R18">
            <v>27.259945088315863</v>
          </cell>
          <cell r="S18">
            <v>2.5799796843154748</v>
          </cell>
          <cell r="T18" t="e">
            <v>#REF!</v>
          </cell>
          <cell r="U18">
            <v>1.5201065719360602</v>
          </cell>
          <cell r="V18">
            <v>2.216376554174071</v>
          </cell>
        </row>
        <row r="19">
          <cell r="A19" t="str">
            <v>Dresser Rand</v>
          </cell>
          <cell r="B19" t="str">
            <v>DRC</v>
          </cell>
          <cell r="C19" t="str">
            <v>Sell</v>
          </cell>
          <cell r="D19">
            <v>23</v>
          </cell>
          <cell r="F19" t="e">
            <v>#VALUE!</v>
          </cell>
          <cell r="G19">
            <v>1965.2349999999999</v>
          </cell>
          <cell r="H19">
            <v>0.50657485606993768</v>
          </cell>
          <cell r="I19">
            <v>0</v>
          </cell>
          <cell r="J19">
            <v>0</v>
          </cell>
          <cell r="K19" t="e">
            <v>#DIV/0!</v>
          </cell>
          <cell r="L19" t="e">
            <v>#DIV/0!</v>
          </cell>
          <cell r="M19" t="e">
            <v>#DIV/0!</v>
          </cell>
          <cell r="N19" t="e">
            <v>#REF!</v>
          </cell>
          <cell r="O19">
            <v>0</v>
          </cell>
          <cell r="P19">
            <v>0</v>
          </cell>
          <cell r="Q19" t="e">
            <v>#DIV/0!</v>
          </cell>
          <cell r="R19" t="e">
            <v>#DIV/0!</v>
          </cell>
          <cell r="S19" t="e">
            <v>#DIV/0!</v>
          </cell>
          <cell r="T19" t="e">
            <v>#REF!</v>
          </cell>
          <cell r="U19">
            <v>0.44063968534201542</v>
          </cell>
          <cell r="V19">
            <v>1.3638217972328595</v>
          </cell>
        </row>
        <row r="20">
          <cell r="A20" t="str">
            <v>FMC Technologies</v>
          </cell>
          <cell r="B20" t="str">
            <v>FTI</v>
          </cell>
          <cell r="C20" t="str">
            <v>Neutral</v>
          </cell>
          <cell r="D20">
            <v>69.5</v>
          </cell>
          <cell r="E20">
            <v>0.33291925465838501</v>
          </cell>
          <cell r="F20" t="e">
            <v>#VALUE!</v>
          </cell>
          <cell r="G20">
            <v>4892.8</v>
          </cell>
          <cell r="H20">
            <v>0.26220901436354632</v>
          </cell>
          <cell r="I20">
            <v>1.0298953662182384</v>
          </cell>
          <cell r="J20">
            <v>1.8923766816143521</v>
          </cell>
          <cell r="K20">
            <v>67.482583454281425</v>
          </cell>
          <cell r="L20">
            <v>36.726303317535496</v>
          </cell>
          <cell r="M20">
            <v>2.8336668143319543</v>
          </cell>
          <cell r="N20" t="e">
            <v>#REF!</v>
          </cell>
          <cell r="O20">
            <v>1.25</v>
          </cell>
          <cell r="P20">
            <v>2.17</v>
          </cell>
          <cell r="Q20">
            <v>55.6</v>
          </cell>
          <cell r="R20">
            <v>32.027649769585253</v>
          </cell>
          <cell r="S20">
            <v>2.8954696722340825</v>
          </cell>
          <cell r="T20" t="e">
            <v>#REF!</v>
          </cell>
          <cell r="U20">
            <v>2.0107344632768407</v>
          </cell>
          <cell r="V20">
            <v>2.9415254237288182</v>
          </cell>
        </row>
        <row r="21">
          <cell r="A21" t="str">
            <v>National-Oilwell Varco</v>
          </cell>
          <cell r="B21" t="str">
            <v>NOV</v>
          </cell>
          <cell r="C21" t="str">
            <v>Buy</v>
          </cell>
          <cell r="D21">
            <v>61.49</v>
          </cell>
          <cell r="E21">
            <v>0.77670728251629373</v>
          </cell>
          <cell r="F21" t="e">
            <v>#VALUE!</v>
          </cell>
          <cell r="G21">
            <v>10859.134</v>
          </cell>
          <cell r="H21">
            <v>0.16151077059310451</v>
          </cell>
          <cell r="I21">
            <v>1.0642352941176474</v>
          </cell>
          <cell r="J21">
            <v>1.5252000000000003</v>
          </cell>
          <cell r="K21">
            <v>57.778576166261317</v>
          </cell>
          <cell r="L21">
            <v>40.316024127983205</v>
          </cell>
          <cell r="M21">
            <v>2.4261850314697515</v>
          </cell>
          <cell r="N21" t="e">
            <v>#REF!</v>
          </cell>
          <cell r="O21">
            <v>1.1583815028901736</v>
          </cell>
          <cell r="P21">
            <v>1.6670520231213874</v>
          </cell>
          <cell r="Q21">
            <v>53.082684630738513</v>
          </cell>
          <cell r="R21">
            <v>36.885471567267679</v>
          </cell>
          <cell r="S21">
            <v>2.7643759616739136</v>
          </cell>
          <cell r="T21" t="e">
            <v>#REF!</v>
          </cell>
          <cell r="U21">
            <v>2.0206359233522848</v>
          </cell>
          <cell r="V21">
            <v>2.7433143819751526</v>
          </cell>
        </row>
        <row r="22">
          <cell r="A22" t="str">
            <v>Smith International</v>
          </cell>
          <cell r="B22" t="str">
            <v>SII</v>
          </cell>
          <cell r="C22" t="str">
            <v>Neutral</v>
          </cell>
          <cell r="D22">
            <v>44.12</v>
          </cell>
          <cell r="E22">
            <v>0.3640874839183974</v>
          </cell>
          <cell r="F22" t="e">
            <v>#VALUE!</v>
          </cell>
          <cell r="G22">
            <v>8935.4912399999994</v>
          </cell>
          <cell r="H22">
            <v>0.35012757694577046</v>
          </cell>
          <cell r="I22">
            <v>0.63241429888110456</v>
          </cell>
          <cell r="J22">
            <v>1.0258069631230002</v>
          </cell>
          <cell r="K22">
            <v>69.764393496571884</v>
          </cell>
          <cell r="L22">
            <v>43.010041446472179</v>
          </cell>
          <cell r="M22">
            <v>2.9294824909476613</v>
          </cell>
          <cell r="N22" t="e">
            <v>#REF!</v>
          </cell>
          <cell r="O22">
            <v>0.98902202419834051</v>
          </cell>
          <cell r="P22">
            <v>1.3890551726155036</v>
          </cell>
          <cell r="Q22">
            <v>44.609724475814183</v>
          </cell>
          <cell r="R22">
            <v>31.76259724581336</v>
          </cell>
          <cell r="S22">
            <v>2.323131372417957</v>
          </cell>
          <cell r="T22" t="e">
            <v>#REF!</v>
          </cell>
          <cell r="U22">
            <v>1.4838061431044127</v>
          </cell>
          <cell r="V22">
            <v>1.9267707141530042</v>
          </cell>
        </row>
        <row r="23">
          <cell r="A23" t="str">
            <v>Weatherford</v>
          </cell>
          <cell r="B23" t="str">
            <v>WFT</v>
          </cell>
          <cell r="C23" t="str">
            <v>Buy</v>
          </cell>
          <cell r="D23">
            <v>49.24</v>
          </cell>
          <cell r="E23">
            <v>0.4113060428849904</v>
          </cell>
          <cell r="F23" t="e">
            <v>#VALUE!</v>
          </cell>
          <cell r="G23">
            <v>17643.972240000003</v>
          </cell>
          <cell r="H23">
            <v>0.22501846525421432</v>
          </cell>
          <cell r="I23">
            <v>0.64500063894134518</v>
          </cell>
          <cell r="J23">
            <v>1.5786785273111927</v>
          </cell>
          <cell r="K23">
            <v>76.341009647399389</v>
          </cell>
          <cell r="L23">
            <v>31.190644040662054</v>
          </cell>
          <cell r="M23">
            <v>3.205641730610219</v>
          </cell>
          <cell r="N23" t="e">
            <v>#REF!</v>
          </cell>
          <cell r="O23">
            <v>0.91185668935460451</v>
          </cell>
          <cell r="P23">
            <v>1.7194688063275136</v>
          </cell>
          <cell r="Q23">
            <v>53.99971352389943</v>
          </cell>
          <cell r="R23">
            <v>28.636750965647398</v>
          </cell>
          <cell r="S23">
            <v>2.8121318852118602</v>
          </cell>
          <cell r="T23" t="e">
            <v>#REF!</v>
          </cell>
          <cell r="U23">
            <v>1.435622397497875</v>
          </cell>
          <cell r="V23">
            <v>2.5620597854079921</v>
          </cell>
        </row>
        <row r="24">
          <cell r="A24" t="str">
            <v xml:space="preserve">  Average</v>
          </cell>
          <cell r="E24">
            <v>0.52463199271161576</v>
          </cell>
          <cell r="F24" t="e">
            <v>#VALUE!</v>
          </cell>
          <cell r="K24" t="e">
            <v>#DIV/0!</v>
          </cell>
          <cell r="L24" t="e">
            <v>#DIV/0!</v>
          </cell>
          <cell r="M24" t="e">
            <v>#DIV/0!</v>
          </cell>
          <cell r="Q24" t="e">
            <v>#DIV/0!</v>
          </cell>
          <cell r="R24" t="e">
            <v>#DIV/0!</v>
          </cell>
          <cell r="S24" t="e">
            <v>#DIV/0!</v>
          </cell>
        </row>
        <row r="25">
          <cell r="E25">
            <v>0.52180890231136323</v>
          </cell>
          <cell r="F25" t="e">
            <v>#VALUE!</v>
          </cell>
        </row>
        <row r="26">
          <cell r="A26" t="str">
            <v>Small-Cap Equipment</v>
          </cell>
        </row>
        <row r="27">
          <cell r="A27" t="str">
            <v>Carbo Ceramics</v>
          </cell>
          <cell r="B27" t="str">
            <v>CRR</v>
          </cell>
          <cell r="C27" t="str">
            <v>NC</v>
          </cell>
          <cell r="D27">
            <v>48.83</v>
          </cell>
          <cell r="E27">
            <v>-0.18086956521739128</v>
          </cell>
          <cell r="F27" t="e">
            <v>#VALUE!</v>
          </cell>
          <cell r="G27">
            <v>1187.74092</v>
          </cell>
          <cell r="H27">
            <v>0</v>
          </cell>
          <cell r="I27" t="e">
            <v>#REF!</v>
          </cell>
          <cell r="J27" t="e">
            <v>#REF!</v>
          </cell>
          <cell r="K27" t="e">
            <v>#REF!</v>
          </cell>
          <cell r="L27" t="e">
            <v>#REF!</v>
          </cell>
          <cell r="M27" t="e">
            <v>#REF!</v>
          </cell>
          <cell r="N27" t="e">
            <v>#REF!</v>
          </cell>
          <cell r="O27">
            <v>2.6066669999999998</v>
          </cell>
          <cell r="P27">
            <v>3.4071666876951903</v>
          </cell>
          <cell r="Q27">
            <v>18.73273417739972</v>
          </cell>
          <cell r="R27">
            <v>14.331555945397994</v>
          </cell>
          <cell r="S27">
            <v>0.97554071382524754</v>
          </cell>
          <cell r="T27" t="e">
            <v>#REF!</v>
          </cell>
          <cell r="U27" t="e">
            <v>#N/A</v>
          </cell>
          <cell r="V27" t="e">
            <v>#N/A</v>
          </cell>
        </row>
        <row r="28">
          <cell r="A28" t="str">
            <v>Core Laboratories</v>
          </cell>
          <cell r="B28" t="str">
            <v>CLB</v>
          </cell>
          <cell r="C28" t="str">
            <v>NC</v>
          </cell>
          <cell r="D28">
            <v>61</v>
          </cell>
          <cell r="E28">
            <v>0.6</v>
          </cell>
          <cell r="F28" t="e">
            <v>#VALUE!</v>
          </cell>
          <cell r="G28">
            <v>1555.7440000000001</v>
          </cell>
          <cell r="H28">
            <v>0.30859384096420811</v>
          </cell>
          <cell r="I28" t="e">
            <v>#REF!</v>
          </cell>
          <cell r="J28" t="e">
            <v>#REF!</v>
          </cell>
          <cell r="K28" t="e">
            <v>#REF!</v>
          </cell>
          <cell r="L28" t="e">
            <v>#REF!</v>
          </cell>
          <cell r="M28" t="e">
            <v>#REF!</v>
          </cell>
          <cell r="N28" t="e">
            <v>#REF!</v>
          </cell>
          <cell r="O28">
            <v>1.0249999999999999</v>
          </cell>
          <cell r="P28">
            <v>1.5939774032937573</v>
          </cell>
          <cell r="Q28" t="str">
            <v>NM</v>
          </cell>
          <cell r="R28">
            <v>38.269049406817835</v>
          </cell>
          <cell r="S28" t="str">
            <v>NM</v>
          </cell>
          <cell r="T28" t="e">
            <v>#REF!</v>
          </cell>
          <cell r="U28" t="str">
            <v>NM</v>
          </cell>
          <cell r="V28" t="str">
            <v>NM</v>
          </cell>
        </row>
        <row r="29">
          <cell r="A29" t="str">
            <v>Dril-Quip</v>
          </cell>
          <cell r="B29" t="str">
            <v>DRQ</v>
          </cell>
          <cell r="C29" t="str">
            <v>NC</v>
          </cell>
          <cell r="D29">
            <v>84.22</v>
          </cell>
          <cell r="E29">
            <v>0.94558944765045339</v>
          </cell>
          <cell r="F29" t="e">
            <v>#VALUE!</v>
          </cell>
          <cell r="G29">
            <v>1643.4690799999998</v>
          </cell>
          <cell r="H29">
            <v>1.0342926330546958E-2</v>
          </cell>
          <cell r="I29" t="e">
            <v>#REF!</v>
          </cell>
          <cell r="J29" t="e">
            <v>#REF!</v>
          </cell>
          <cell r="K29" t="e">
            <v>#REF!</v>
          </cell>
          <cell r="L29" t="e">
            <v>#REF!</v>
          </cell>
          <cell r="M29" t="e">
            <v>#REF!</v>
          </cell>
          <cell r="N29" t="e">
            <v>#REF!</v>
          </cell>
          <cell r="O29">
            <v>0.68500000000000005</v>
          </cell>
          <cell r="P29">
            <v>1.4430515759312321</v>
          </cell>
          <cell r="Q29" t="str">
            <v>NM</v>
          </cell>
          <cell r="R29">
            <v>58.362432365351204</v>
          </cell>
          <cell r="S29" t="str">
            <v>NM</v>
          </cell>
          <cell r="T29" t="e">
            <v>#REF!</v>
          </cell>
          <cell r="U29" t="str">
            <v>NM</v>
          </cell>
          <cell r="V29" t="str">
            <v>NM</v>
          </cell>
        </row>
        <row r="30">
          <cell r="A30" t="str">
            <v>Hanover Compressor</v>
          </cell>
          <cell r="B30" t="str">
            <v>HC</v>
          </cell>
          <cell r="C30" t="str">
            <v>Sell</v>
          </cell>
          <cell r="D30">
            <v>18.72</v>
          </cell>
          <cell r="E30">
            <v>-1.4154281670206714E-3</v>
          </cell>
          <cell r="F30" t="e">
            <v>#VALUE!</v>
          </cell>
          <cell r="G30">
            <v>2085.9321599999998</v>
          </cell>
          <cell r="H30">
            <v>0.61233532358749387</v>
          </cell>
          <cell r="I30">
            <v>-0.16526336550670293</v>
          </cell>
          <cell r="J30">
            <v>1.5910449564241917</v>
          </cell>
          <cell r="K30" t="str">
            <v>NM</v>
          </cell>
          <cell r="L30">
            <v>11.765852325174036</v>
          </cell>
          <cell r="M30" t="str">
            <v>NM</v>
          </cell>
          <cell r="N30" t="e">
            <v>#REF!</v>
          </cell>
          <cell r="O30">
            <v>-0.63794933484290928</v>
          </cell>
          <cell r="P30">
            <v>1.566680818945184</v>
          </cell>
          <cell r="Q30" t="str">
            <v>NM</v>
          </cell>
          <cell r="R30">
            <v>11.948828232035044</v>
          </cell>
          <cell r="S30" t="str">
            <v>NM</v>
          </cell>
          <cell r="T30" t="e">
            <v>#REF!</v>
          </cell>
          <cell r="U30">
            <v>-0.4057407488313185</v>
          </cell>
          <cell r="V30">
            <v>1.8003953864301612</v>
          </cell>
        </row>
        <row r="31">
          <cell r="A31" t="str">
            <v>Hydril</v>
          </cell>
          <cell r="B31" t="str">
            <v>HYDL</v>
          </cell>
          <cell r="C31" t="str">
            <v>NC</v>
          </cell>
          <cell r="D31">
            <v>78.510000000000005</v>
          </cell>
          <cell r="E31">
            <v>0.37552186332674142</v>
          </cell>
          <cell r="F31" t="e">
            <v>#VALUE!</v>
          </cell>
          <cell r="G31">
            <v>1863.1208100000003</v>
          </cell>
          <cell r="H31">
            <v>0</v>
          </cell>
          <cell r="I31" t="e">
            <v>#REF!</v>
          </cell>
          <cell r="J31" t="e">
            <v>#REF!</v>
          </cell>
          <cell r="K31" t="e">
            <v>#REF!</v>
          </cell>
          <cell r="L31" t="e">
            <v>#REF!</v>
          </cell>
          <cell r="M31" t="e">
            <v>#REF!</v>
          </cell>
          <cell r="N31" t="e">
            <v>#REF!</v>
          </cell>
          <cell r="O31">
            <v>1.8566669999999998</v>
          </cell>
          <cell r="P31">
            <v>2.4096152037716529</v>
          </cell>
          <cell r="Q31" t="str">
            <v>NM</v>
          </cell>
          <cell r="R31">
            <v>32.581965733413426</v>
          </cell>
          <cell r="S31" t="str">
            <v>NM</v>
          </cell>
          <cell r="T31" t="e">
            <v>#REF!</v>
          </cell>
          <cell r="U31" t="e">
            <v>#N/A</v>
          </cell>
          <cell r="V31" t="e">
            <v>#N/A</v>
          </cell>
        </row>
        <row r="32">
          <cell r="A32" t="str">
            <v>Natco</v>
          </cell>
          <cell r="B32" t="str">
            <v>NTG</v>
          </cell>
          <cell r="C32" t="str">
            <v>NC</v>
          </cell>
          <cell r="D32">
            <v>39.5</v>
          </cell>
          <cell r="E32">
            <v>1.325</v>
          </cell>
          <cell r="F32" t="e">
            <v>#VALUE!</v>
          </cell>
          <cell r="G32">
            <v>671.30250000000001</v>
          </cell>
          <cell r="H32">
            <v>0.14360649947015189</v>
          </cell>
          <cell r="I32" t="e">
            <v>#REF!</v>
          </cell>
          <cell r="J32" t="e">
            <v>#REF!</v>
          </cell>
          <cell r="K32" t="e">
            <v>#REF!</v>
          </cell>
          <cell r="L32" t="e">
            <v>#REF!</v>
          </cell>
          <cell r="M32" t="e">
            <v>#REF!</v>
          </cell>
          <cell r="N32" t="e">
            <v>#REF!</v>
          </cell>
          <cell r="O32" t="str">
            <v>NM</v>
          </cell>
          <cell r="P32" t="e">
            <v>#VALUE!</v>
          </cell>
          <cell r="S32">
            <v>0</v>
          </cell>
          <cell r="T32" t="e">
            <v>#REF!</v>
          </cell>
          <cell r="U32" t="str">
            <v>NM</v>
          </cell>
          <cell r="V32" t="str">
            <v>NM</v>
          </cell>
        </row>
        <row r="33">
          <cell r="A33" t="str">
            <v>Newpark Resources</v>
          </cell>
          <cell r="B33" t="str">
            <v>NR</v>
          </cell>
          <cell r="C33" t="str">
            <v>NC</v>
          </cell>
          <cell r="D33">
            <v>6.19</v>
          </cell>
          <cell r="E33">
            <v>0.48155339805825226</v>
          </cell>
          <cell r="F33" t="e">
            <v>#VALUE!</v>
          </cell>
          <cell r="G33">
            <v>547.41884000000005</v>
          </cell>
          <cell r="H33">
            <v>0.37416980232410707</v>
          </cell>
          <cell r="I33" t="e">
            <v>#REF!</v>
          </cell>
          <cell r="J33" t="e">
            <v>#REF!</v>
          </cell>
          <cell r="K33" t="e">
            <v>#REF!</v>
          </cell>
          <cell r="L33" t="e">
            <v>#REF!</v>
          </cell>
          <cell r="M33" t="e">
            <v>#REF!</v>
          </cell>
          <cell r="N33" t="e">
            <v>#REF!</v>
          </cell>
          <cell r="O33">
            <v>8.5000000000000006E-2</v>
          </cell>
          <cell r="P33">
            <v>0.38103582841326222</v>
          </cell>
          <cell r="Q33" t="str">
            <v>NM</v>
          </cell>
          <cell r="R33">
            <v>16.24519149754725</v>
          </cell>
          <cell r="S33" t="str">
            <v>NM</v>
          </cell>
          <cell r="T33" t="e">
            <v>#REF!</v>
          </cell>
          <cell r="U33">
            <v>0.25</v>
          </cell>
          <cell r="V33">
            <v>0.75</v>
          </cell>
        </row>
        <row r="34">
          <cell r="A34" t="str">
            <v>Oil States</v>
          </cell>
          <cell r="B34" t="str">
            <v>OIS</v>
          </cell>
          <cell r="C34" t="str">
            <v>Neutral</v>
          </cell>
          <cell r="D34">
            <v>34.39</v>
          </cell>
          <cell r="E34">
            <v>0.64230171073094877</v>
          </cell>
          <cell r="F34" t="e">
            <v>#VALUE!</v>
          </cell>
          <cell r="G34">
            <v>1754.6465800000001</v>
          </cell>
          <cell r="H34">
            <v>0.37125065149901426</v>
          </cell>
          <cell r="I34">
            <v>0.92740018287107551</v>
          </cell>
          <cell r="J34">
            <v>1.4944021131768765</v>
          </cell>
          <cell r="K34">
            <v>37.082157880899189</v>
          </cell>
          <cell r="L34">
            <v>23.012547758576154</v>
          </cell>
          <cell r="M34">
            <v>1.5571199976674202</v>
          </cell>
          <cell r="N34" t="e">
            <v>#REF!</v>
          </cell>
          <cell r="O34">
            <v>1.1866192256181662</v>
          </cell>
          <cell r="P34">
            <v>1.9059907649869072</v>
          </cell>
          <cell r="Q34">
            <v>28.981495712817747</v>
          </cell>
          <cell r="R34">
            <v>18.043109458736666</v>
          </cell>
          <cell r="S34">
            <v>1.5092633433893141</v>
          </cell>
          <cell r="T34" t="e">
            <v>#REF!</v>
          </cell>
          <cell r="U34">
            <v>2.2829889657085092</v>
          </cell>
          <cell r="V34">
            <v>3.2081855821232557</v>
          </cell>
        </row>
        <row r="35">
          <cell r="A35" t="str">
            <v>Superior Energy</v>
          </cell>
          <cell r="B35" t="str">
            <v>SPN</v>
          </cell>
          <cell r="C35" t="str">
            <v>NC</v>
          </cell>
          <cell r="D35">
            <v>33.19</v>
          </cell>
          <cell r="E35">
            <v>0.36599610642439973</v>
          </cell>
          <cell r="F35" t="e">
            <v>#VALUE!</v>
          </cell>
          <cell r="G35">
            <v>2646.6369799999998</v>
          </cell>
          <cell r="H35">
            <v>0.27943357524106904</v>
          </cell>
          <cell r="I35" t="e">
            <v>#REF!</v>
          </cell>
          <cell r="J35" t="e">
            <v>#REF!</v>
          </cell>
          <cell r="K35" t="e">
            <v>#REF!</v>
          </cell>
          <cell r="L35" t="e">
            <v>#REF!</v>
          </cell>
          <cell r="M35" t="e">
            <v>#REF!</v>
          </cell>
          <cell r="N35" t="e">
            <v>#REF!</v>
          </cell>
          <cell r="O35" t="e">
            <v>#REF!</v>
          </cell>
          <cell r="P35" t="e">
            <v>#REF!</v>
          </cell>
          <cell r="Q35" t="e">
            <v>#REF!</v>
          </cell>
          <cell r="R35" t="e">
            <v>#REF!</v>
          </cell>
          <cell r="S35" t="e">
            <v>#REF!</v>
          </cell>
          <cell r="T35" t="e">
            <v>#REF!</v>
          </cell>
          <cell r="U35">
            <v>0.82</v>
          </cell>
          <cell r="V35">
            <v>3.4466669999999997</v>
          </cell>
        </row>
        <row r="36">
          <cell r="A36" t="str">
            <v>Tesco</v>
          </cell>
          <cell r="B36" t="str">
            <v>TESOF</v>
          </cell>
          <cell r="C36" t="str">
            <v>NC</v>
          </cell>
          <cell r="D36">
            <v>21.62</v>
          </cell>
          <cell r="E36">
            <v>0.69908256880733943</v>
          </cell>
          <cell r="F36" t="e">
            <v>#VALUE!</v>
          </cell>
          <cell r="G36">
            <v>773.65008</v>
          </cell>
          <cell r="H36">
            <v>0.12342101143575067</v>
          </cell>
          <cell r="I36" t="e">
            <v>#REF!</v>
          </cell>
          <cell r="J36" t="e">
            <v>#REF!</v>
          </cell>
          <cell r="K36" t="e">
            <v>#REF!</v>
          </cell>
          <cell r="L36" t="e">
            <v>#REF!</v>
          </cell>
          <cell r="M36" t="e">
            <v>#REF!</v>
          </cell>
          <cell r="N36" t="e">
            <v>#REF!</v>
          </cell>
          <cell r="O36" t="str">
            <v>NM</v>
          </cell>
          <cell r="P36" t="str">
            <v>NM</v>
          </cell>
          <cell r="Q36" t="str">
            <v>NM</v>
          </cell>
          <cell r="R36" t="str">
            <v>NM</v>
          </cell>
          <cell r="S36" t="str">
            <v>NM</v>
          </cell>
          <cell r="T36" t="e">
            <v>#REF!</v>
          </cell>
          <cell r="U36" t="str">
            <v>NM</v>
          </cell>
          <cell r="V36" t="str">
            <v>NM</v>
          </cell>
        </row>
        <row r="37">
          <cell r="A37" t="str">
            <v>Universal Compression</v>
          </cell>
          <cell r="B37" t="str">
            <v>UCO</v>
          </cell>
          <cell r="C37" t="str">
            <v>NC</v>
          </cell>
          <cell r="D37">
            <v>62.81</v>
          </cell>
          <cell r="E37">
            <v>0.17788599255227733</v>
          </cell>
          <cell r="F37" t="e">
            <v>#VALUE!</v>
          </cell>
          <cell r="G37">
            <v>1893.5330700000002</v>
          </cell>
          <cell r="H37">
            <v>0.51052403296310345</v>
          </cell>
          <cell r="I37">
            <v>1.1499999999999999</v>
          </cell>
          <cell r="J37">
            <v>4.22</v>
          </cell>
          <cell r="K37" t="str">
            <v>NM</v>
          </cell>
          <cell r="L37">
            <v>14.883886255924173</v>
          </cell>
          <cell r="M37" t="str">
            <v>NM</v>
          </cell>
          <cell r="N37" t="e">
            <v>#REF!</v>
          </cell>
          <cell r="O37" t="str">
            <v>NM</v>
          </cell>
          <cell r="P37">
            <v>4.5</v>
          </cell>
          <cell r="Q37" t="e">
            <v>#VALUE!</v>
          </cell>
          <cell r="R37">
            <v>13.957777777777778</v>
          </cell>
          <cell r="S37" t="e">
            <v>#VALUE!</v>
          </cell>
          <cell r="T37" t="e">
            <v>#REF!</v>
          </cell>
          <cell r="U37" t="str">
            <v>NM</v>
          </cell>
          <cell r="V37" t="str">
            <v>NM</v>
          </cell>
        </row>
        <row r="38">
          <cell r="A38" t="str">
            <v>W-H Energy Services</v>
          </cell>
          <cell r="B38" t="str">
            <v>WHQ</v>
          </cell>
          <cell r="C38" t="str">
            <v>NC</v>
          </cell>
          <cell r="D38">
            <v>51.13</v>
          </cell>
          <cell r="E38">
            <v>0.47942754919499109</v>
          </cell>
          <cell r="F38" t="e">
            <v>#VALUE!</v>
          </cell>
          <cell r="G38">
            <v>1503.3753900000002</v>
          </cell>
          <cell r="H38">
            <v>0.28348860319117453</v>
          </cell>
          <cell r="I38" t="e">
            <v>#REF!</v>
          </cell>
          <cell r="J38" t="e">
            <v>#REF!</v>
          </cell>
          <cell r="K38" t="e">
            <v>#REF!</v>
          </cell>
          <cell r="L38" t="e">
            <v>#REF!</v>
          </cell>
          <cell r="M38" t="e">
            <v>#REF!</v>
          </cell>
          <cell r="N38" t="e">
            <v>#REF!</v>
          </cell>
          <cell r="O38">
            <v>0.75</v>
          </cell>
          <cell r="P38">
            <v>2.7312250476567277</v>
          </cell>
          <cell r="Q38" t="str">
            <v>NM</v>
          </cell>
          <cell r="R38">
            <v>18.720537161105533</v>
          </cell>
          <cell r="S38" t="str">
            <v>NM</v>
          </cell>
          <cell r="T38" t="e">
            <v>#REF!</v>
          </cell>
          <cell r="U38" t="e">
            <v>#N/A</v>
          </cell>
          <cell r="V38" t="e">
            <v>#N/A</v>
          </cell>
        </row>
        <row r="39">
          <cell r="A39" t="str">
            <v xml:space="preserve">  Average</v>
          </cell>
          <cell r="E39">
            <v>0.49250613694674933</v>
          </cell>
          <cell r="F39" t="e">
            <v>#VALUE!</v>
          </cell>
          <cell r="K39" t="e">
            <v>#REF!</v>
          </cell>
          <cell r="L39" t="e">
            <v>#REF!</v>
          </cell>
          <cell r="M39" t="e">
            <v>#REF!</v>
          </cell>
          <cell r="Q39" t="e">
            <v>#REF!</v>
          </cell>
          <cell r="R39" t="e">
            <v>#REF!</v>
          </cell>
          <cell r="S39" t="e">
            <v>#VALUE!</v>
          </cell>
        </row>
        <row r="41">
          <cell r="A41" t="str">
            <v>Land Drillers and Well Services</v>
          </cell>
        </row>
        <row r="42">
          <cell r="A42" t="str">
            <v>Grey Wolf</v>
          </cell>
          <cell r="B42" t="str">
            <v>GW</v>
          </cell>
          <cell r="C42" t="str">
            <v>NC</v>
          </cell>
          <cell r="D42">
            <v>7.4</v>
          </cell>
          <cell r="E42">
            <v>0.46679316888045563</v>
          </cell>
          <cell r="F42" t="e">
            <v>#VALUE!</v>
          </cell>
          <cell r="G42">
            <v>1438.9596000000001</v>
          </cell>
          <cell r="H42">
            <v>0.39239187820156107</v>
          </cell>
          <cell r="I42" t="e">
            <v>#REF!</v>
          </cell>
          <cell r="J42" t="e">
            <v>#REF!</v>
          </cell>
          <cell r="K42" t="e">
            <v>#REF!</v>
          </cell>
          <cell r="L42" t="str">
            <v>NM</v>
          </cell>
          <cell r="M42" t="e">
            <v>#REF!</v>
          </cell>
          <cell r="N42" t="e">
            <v>#REF!</v>
          </cell>
          <cell r="O42">
            <v>3.3333340000000003E-2</v>
          </cell>
          <cell r="P42">
            <v>0.3332316404644628</v>
          </cell>
          <cell r="Q42" t="str">
            <v>NM</v>
          </cell>
          <cell r="R42">
            <v>22.206774811916958</v>
          </cell>
          <cell r="S42" t="str">
            <v>NM</v>
          </cell>
          <cell r="T42" t="e">
            <v>#REF!</v>
          </cell>
          <cell r="U42">
            <v>0.52666659999999998</v>
          </cell>
          <cell r="V42">
            <v>1.3333329999999999</v>
          </cell>
        </row>
        <row r="43">
          <cell r="A43" t="str">
            <v>Helmerich &amp; Payne</v>
          </cell>
          <cell r="B43" t="str">
            <v>HP</v>
          </cell>
          <cell r="C43" t="str">
            <v>NC</v>
          </cell>
          <cell r="D43">
            <v>59.41</v>
          </cell>
          <cell r="E43">
            <v>0.81874265569917748</v>
          </cell>
          <cell r="F43" t="e">
            <v>#VALUE!</v>
          </cell>
          <cell r="G43">
            <v>3133.7586799999995</v>
          </cell>
          <cell r="H43">
            <v>0.40922809350861933</v>
          </cell>
          <cell r="I43" t="e">
            <v>#REF!</v>
          </cell>
          <cell r="J43" t="e">
            <v>#REF!</v>
          </cell>
          <cell r="K43" t="e">
            <v>#REF!</v>
          </cell>
          <cell r="L43" t="e">
            <v>#REF!</v>
          </cell>
          <cell r="M43" t="e">
            <v>#REF!</v>
          </cell>
          <cell r="N43" t="e">
            <v>#REF!</v>
          </cell>
          <cell r="O43" t="e">
            <v>#N/A</v>
          </cell>
          <cell r="P43" t="e">
            <v>#N/A</v>
          </cell>
          <cell r="Q43" t="e">
            <v>#N/A</v>
          </cell>
          <cell r="R43" t="e">
            <v>#N/A</v>
          </cell>
          <cell r="S43" t="e">
            <v>#N/A</v>
          </cell>
          <cell r="T43" t="e">
            <v>#REF!</v>
          </cell>
          <cell r="U43" t="e">
            <v>#N/A</v>
          </cell>
          <cell r="V43" t="e">
            <v>#N/A</v>
          </cell>
        </row>
        <row r="44">
          <cell r="A44" t="str">
            <v>Nabors Industries</v>
          </cell>
          <cell r="B44" t="str">
            <v>NBR</v>
          </cell>
          <cell r="C44" t="str">
            <v>Neutral</v>
          </cell>
          <cell r="D44">
            <v>33.43</v>
          </cell>
          <cell r="E44">
            <v>0.47689608110742832</v>
          </cell>
          <cell r="F44" t="e">
            <v>#VALUE!</v>
          </cell>
          <cell r="G44">
            <v>10849.23848</v>
          </cell>
          <cell r="H44">
            <v>0.24940550359983726</v>
          </cell>
          <cell r="I44">
            <v>0.66760083775548806</v>
          </cell>
          <cell r="J44">
            <v>1.3387619971978975</v>
          </cell>
          <cell r="K44" t="str">
            <v>NM</v>
          </cell>
          <cell r="L44">
            <v>24.970831312788107</v>
          </cell>
          <cell r="M44" t="str">
            <v>NM</v>
          </cell>
          <cell r="N44" t="e">
            <v>#REF!</v>
          </cell>
          <cell r="O44">
            <v>0.94431024907079075</v>
          </cell>
          <cell r="P44">
            <v>1.972644968139051</v>
          </cell>
          <cell r="Q44">
            <v>35.40150075983545</v>
          </cell>
          <cell r="R44">
            <v>16.946789990059443</v>
          </cell>
          <cell r="S44">
            <v>1.8435966151380463</v>
          </cell>
          <cell r="T44" t="e">
            <v>#REF!</v>
          </cell>
          <cell r="U44">
            <v>2.0461223328123772</v>
          </cell>
          <cell r="V44">
            <v>3.6981180515700731</v>
          </cell>
        </row>
        <row r="45">
          <cell r="A45" t="str">
            <v>Parker Drilling</v>
          </cell>
          <cell r="B45" t="str">
            <v>PKD</v>
          </cell>
          <cell r="C45" t="str">
            <v>NC</v>
          </cell>
          <cell r="D45">
            <v>6.82</v>
          </cell>
          <cell r="E45">
            <v>1.7557251908396947</v>
          </cell>
          <cell r="F45" t="e">
            <v>#VALUE!</v>
          </cell>
          <cell r="G45">
            <v>737.45342000000005</v>
          </cell>
          <cell r="H45">
            <v>0.54431650915493923</v>
          </cell>
          <cell r="I45" t="e">
            <v>#REF!</v>
          </cell>
          <cell r="J45" t="e">
            <v>#REF!</v>
          </cell>
          <cell r="K45" t="e">
            <v>#REF!</v>
          </cell>
          <cell r="L45" t="str">
            <v>NM</v>
          </cell>
          <cell r="M45" t="e">
            <v>#REF!</v>
          </cell>
          <cell r="N45" t="e">
            <v>#REF!</v>
          </cell>
          <cell r="O45">
            <v>-0.5</v>
          </cell>
          <cell r="P45">
            <v>0.21554712261100928</v>
          </cell>
          <cell r="Q45" t="str">
            <v>NM</v>
          </cell>
          <cell r="R45">
            <v>31.640413091052146</v>
          </cell>
          <cell r="S45" t="str">
            <v>NM</v>
          </cell>
          <cell r="T45" t="e">
            <v>#REF!</v>
          </cell>
          <cell r="U45" t="e">
            <v>#N/A</v>
          </cell>
          <cell r="V45" t="e">
            <v>#N/A</v>
          </cell>
        </row>
        <row r="46">
          <cell r="A46" t="str">
            <v>Patterson - UTI</v>
          </cell>
          <cell r="B46" t="str">
            <v>PTEN</v>
          </cell>
          <cell r="C46" t="str">
            <v>NC</v>
          </cell>
          <cell r="D46">
            <v>27.25</v>
          </cell>
          <cell r="E46">
            <v>0.69408740359897192</v>
          </cell>
          <cell r="F46" t="e">
            <v>#VALUE!</v>
          </cell>
          <cell r="G46">
            <v>4704.7670000000007</v>
          </cell>
          <cell r="H46">
            <v>0</v>
          </cell>
          <cell r="I46" t="e">
            <v>#REF!</v>
          </cell>
          <cell r="J46" t="e">
            <v>#REF!</v>
          </cell>
          <cell r="K46" t="e">
            <v>#REF!</v>
          </cell>
          <cell r="L46" t="e">
            <v>#REF!</v>
          </cell>
          <cell r="M46" t="e">
            <v>#REF!</v>
          </cell>
          <cell r="N46" t="e">
            <v>#REF!</v>
          </cell>
          <cell r="O46">
            <v>0.64285720000000002</v>
          </cell>
          <cell r="P46">
            <v>1.4553420692407162</v>
          </cell>
          <cell r="Q46" t="str">
            <v>NM</v>
          </cell>
          <cell r="R46">
            <v>18.724120312289827</v>
          </cell>
          <cell r="S46" t="str">
            <v>NM</v>
          </cell>
          <cell r="T46" t="e">
            <v>#REF!</v>
          </cell>
          <cell r="U46">
            <v>2.1619999999999999</v>
          </cell>
          <cell r="V46">
            <v>5.4450000000000003</v>
          </cell>
        </row>
        <row r="47">
          <cell r="A47" t="str">
            <v>Precision Drilling</v>
          </cell>
          <cell r="B47" t="str">
            <v>PDS</v>
          </cell>
          <cell r="C47" t="str">
            <v>NC</v>
          </cell>
          <cell r="D47">
            <v>33.47</v>
          </cell>
          <cell r="E47">
            <v>-0.47452229299363058</v>
          </cell>
          <cell r="F47" t="e">
            <v>#VALUE!</v>
          </cell>
          <cell r="G47">
            <v>1837.5029999999999</v>
          </cell>
          <cell r="H47">
            <v>0.27428333287982964</v>
          </cell>
          <cell r="I47" t="e">
            <v>#REF!</v>
          </cell>
          <cell r="J47" t="e">
            <v>#REF!</v>
          </cell>
          <cell r="K47" t="e">
            <v>#REF!</v>
          </cell>
          <cell r="L47" t="e">
            <v>#REF!</v>
          </cell>
          <cell r="M47" t="e">
            <v>#REF!</v>
          </cell>
          <cell r="N47" t="e">
            <v>#REF!</v>
          </cell>
          <cell r="O47">
            <v>3.13</v>
          </cell>
          <cell r="P47">
            <v>6.1897097668351542</v>
          </cell>
          <cell r="Q47">
            <v>10.693290734824281</v>
          </cell>
          <cell r="R47">
            <v>5.4073617763686306</v>
          </cell>
          <cell r="S47">
            <v>0.55687228451556492</v>
          </cell>
          <cell r="T47" t="e">
            <v>#REF!</v>
          </cell>
          <cell r="U47" t="e">
            <v>#N/A</v>
          </cell>
          <cell r="V47" t="e">
            <v>#N/A</v>
          </cell>
        </row>
        <row r="48">
          <cell r="A48" t="str">
            <v>Key Energy</v>
          </cell>
          <cell r="B48" t="str">
            <v>KEG</v>
          </cell>
          <cell r="C48" t="str">
            <v>NC</v>
          </cell>
          <cell r="D48">
            <v>15.5</v>
          </cell>
          <cell r="E48">
            <v>0.14152542372881349</v>
          </cell>
          <cell r="F48" t="e">
            <v>#VALUE!</v>
          </cell>
          <cell r="G48">
            <v>2013.7755</v>
          </cell>
          <cell r="H48">
            <v>0.36826266512956796</v>
          </cell>
          <cell r="I48" t="e">
            <v>#REF!</v>
          </cell>
          <cell r="J48" t="e">
            <v>#REF!</v>
          </cell>
          <cell r="K48" t="e">
            <v>#REF!</v>
          </cell>
          <cell r="L48" t="e">
            <v>#REF!</v>
          </cell>
          <cell r="M48" t="e">
            <v>#REF!</v>
          </cell>
          <cell r="N48" t="e">
            <v>#REF!</v>
          </cell>
          <cell r="O48">
            <v>0.21444449999999998</v>
          </cell>
          <cell r="P48">
            <v>1.0039396547478854</v>
          </cell>
          <cell r="Q48" t="str">
            <v>NM</v>
          </cell>
          <cell r="R48">
            <v>15.439174980982738</v>
          </cell>
          <cell r="S48" t="str">
            <v>NM</v>
          </cell>
          <cell r="T48" t="e">
            <v>#REF!</v>
          </cell>
          <cell r="U48">
            <v>0.65900000000000003</v>
          </cell>
          <cell r="V48">
            <v>1.5249999999999999</v>
          </cell>
        </row>
        <row r="49">
          <cell r="A49" t="str">
            <v xml:space="preserve">  Average</v>
          </cell>
          <cell r="E49">
            <v>0.55417823298013025</v>
          </cell>
          <cell r="F49" t="e">
            <v>#VALUE!</v>
          </cell>
          <cell r="K49" t="e">
            <v>#REF!</v>
          </cell>
          <cell r="L49" t="e">
            <v>#REF!</v>
          </cell>
          <cell r="M49" t="e">
            <v>#REF!</v>
          </cell>
          <cell r="Q49" t="e">
            <v>#N/A</v>
          </cell>
          <cell r="R49" t="e">
            <v>#N/A</v>
          </cell>
          <cell r="S49" t="e">
            <v>#N/A</v>
          </cell>
        </row>
        <row r="50">
          <cell r="A50" t="str">
            <v>Basic Energy</v>
          </cell>
          <cell r="B50" t="str">
            <v>BAS</v>
          </cell>
          <cell r="C50" t="str">
            <v>Neutral</v>
          </cell>
          <cell r="D50">
            <v>30.15</v>
          </cell>
          <cell r="E50">
            <v>0</v>
          </cell>
          <cell r="F50">
            <v>0.50749999999999984</v>
          </cell>
          <cell r="G50">
            <v>1175.8499999999999</v>
          </cell>
          <cell r="H50">
            <v>0.42453608907958118</v>
          </cell>
          <cell r="I50">
            <v>0.18806522070401788</v>
          </cell>
          <cell r="J50">
            <v>0.55785238990196573</v>
          </cell>
          <cell r="K50" t="str">
            <v>NM</v>
          </cell>
          <cell r="L50" t="str">
            <v>NM</v>
          </cell>
          <cell r="M50" t="str">
            <v>NM</v>
          </cell>
          <cell r="N50" t="e">
            <v>#REF!</v>
          </cell>
          <cell r="O50">
            <v>0.24850040977871929</v>
          </cell>
          <cell r="P50">
            <v>0.8217108761268912</v>
          </cell>
          <cell r="Q50" t="str">
            <v>NM</v>
          </cell>
          <cell r="R50">
            <v>36.69173778265062</v>
          </cell>
          <cell r="S50" t="str">
            <v>NM</v>
          </cell>
          <cell r="T50" t="e">
            <v>#REF!</v>
          </cell>
          <cell r="U50">
            <v>1.3044434107625669</v>
          </cell>
          <cell r="V50">
            <v>2.3863691601011721</v>
          </cell>
        </row>
        <row r="51">
          <cell r="A51" t="str">
            <v>Seismic</v>
          </cell>
        </row>
        <row r="52">
          <cell r="A52" t="str">
            <v>Input Output</v>
          </cell>
          <cell r="B52" t="str">
            <v>IO</v>
          </cell>
          <cell r="C52" t="str">
            <v>NC</v>
          </cell>
          <cell r="D52">
            <v>9.39</v>
          </cell>
          <cell r="E52">
            <v>-0.2047511312217194</v>
          </cell>
          <cell r="F52" t="e">
            <v>#VALUE!</v>
          </cell>
          <cell r="G52">
            <v>743.71617000000003</v>
          </cell>
          <cell r="H52">
            <v>0.17610667463997287</v>
          </cell>
          <cell r="I52" t="e">
            <v>#REF!</v>
          </cell>
          <cell r="J52" t="e">
            <v>#REF!</v>
          </cell>
          <cell r="K52" t="e">
            <v>#REF!</v>
          </cell>
          <cell r="L52" t="str">
            <v>NM</v>
          </cell>
          <cell r="M52" t="e">
            <v>#REF!</v>
          </cell>
          <cell r="N52" t="e">
            <v>#REF!</v>
          </cell>
          <cell r="O52">
            <v>0</v>
          </cell>
          <cell r="P52">
            <v>0.44011099513759833</v>
          </cell>
          <cell r="Q52" t="e">
            <v>#DIV/0!</v>
          </cell>
          <cell r="R52">
            <v>21.335526955113377</v>
          </cell>
          <cell r="S52" t="e">
            <v>#DIV/0!</v>
          </cell>
          <cell r="T52" t="e">
            <v>#REF!</v>
          </cell>
          <cell r="U52" t="str">
            <v>NM</v>
          </cell>
          <cell r="V52" t="str">
            <v>NM</v>
          </cell>
        </row>
        <row r="53">
          <cell r="A53" t="str">
            <v>Veritas DGC (3)</v>
          </cell>
          <cell r="B53" t="str">
            <v>VTS</v>
          </cell>
          <cell r="C53" t="str">
            <v>Neutral</v>
          </cell>
          <cell r="D53">
            <v>52.64</v>
          </cell>
          <cell r="E53">
            <v>0.6956715751896474</v>
          </cell>
          <cell r="F53" t="e">
            <v>#VALUE!</v>
          </cell>
          <cell r="G53">
            <v>2063.1721600000001</v>
          </cell>
          <cell r="H53">
            <v>0.19144736679586277</v>
          </cell>
          <cell r="I53">
            <v>0.46272538682634201</v>
          </cell>
          <cell r="J53">
            <v>1.9698103995563545</v>
          </cell>
          <cell r="K53" t="str">
            <v>NM</v>
          </cell>
          <cell r="L53">
            <v>26.723384144918573</v>
          </cell>
          <cell r="M53" t="str">
            <v>NM</v>
          </cell>
          <cell r="N53" t="e">
            <v>#REF!</v>
          </cell>
          <cell r="O53">
            <v>1.2195899675813877</v>
          </cell>
          <cell r="P53">
            <v>2.4451430202008062</v>
          </cell>
          <cell r="Q53" t="str">
            <v>NM</v>
          </cell>
          <cell r="R53">
            <v>21.528393049040119</v>
          </cell>
          <cell r="S53" t="str">
            <v>NM</v>
          </cell>
          <cell r="T53" t="e">
            <v>#REF!</v>
          </cell>
          <cell r="U53">
            <v>1.7330948587256085</v>
          </cell>
          <cell r="V53">
            <v>2.8989554444548888</v>
          </cell>
        </row>
        <row r="54">
          <cell r="A54" t="str">
            <v>CGG</v>
          </cell>
          <cell r="B54" t="str">
            <v>GGY</v>
          </cell>
          <cell r="C54" t="str">
            <v>NC</v>
          </cell>
          <cell r="D54">
            <v>34.380000000000003</v>
          </cell>
          <cell r="E54">
            <v>0.28820960698689957</v>
          </cell>
          <cell r="F54" t="e">
            <v>#VALUE!</v>
          </cell>
          <cell r="G54">
            <v>2942.6873400000004</v>
          </cell>
          <cell r="H54">
            <v>0.36035419690172954</v>
          </cell>
          <cell r="I54" t="e">
            <v>#REF!</v>
          </cell>
          <cell r="J54" t="e">
            <v>#REF!</v>
          </cell>
          <cell r="K54" t="e">
            <v>#REF!</v>
          </cell>
          <cell r="L54" t="e">
            <v>#REF!</v>
          </cell>
          <cell r="M54" t="e">
            <v>#REF!</v>
          </cell>
          <cell r="N54" t="e">
            <v>#REF!</v>
          </cell>
          <cell r="O54" t="e">
            <v>#REF!</v>
          </cell>
          <cell r="P54" t="e">
            <v>#REF!</v>
          </cell>
          <cell r="Q54" t="e">
            <v>#REF!</v>
          </cell>
          <cell r="R54" t="e">
            <v>#REF!</v>
          </cell>
          <cell r="S54" t="e">
            <v>#REF!</v>
          </cell>
          <cell r="T54" t="e">
            <v>#REF!</v>
          </cell>
          <cell r="U54" t="str">
            <v>NM</v>
          </cell>
          <cell r="V54" t="str">
            <v>NM</v>
          </cell>
        </row>
        <row r="55">
          <cell r="A55" t="str">
            <v xml:space="preserve">  Average</v>
          </cell>
          <cell r="E55">
            <v>0.2597100169849425</v>
          </cell>
          <cell r="F55" t="e">
            <v>#VALUE!</v>
          </cell>
          <cell r="K55" t="e">
            <v>#REF!</v>
          </cell>
          <cell r="L55" t="e">
            <v>#REF!</v>
          </cell>
          <cell r="M55" t="e">
            <v>#REF!</v>
          </cell>
          <cell r="Q55" t="e">
            <v>#REF!</v>
          </cell>
          <cell r="R55" t="e">
            <v>#REF!</v>
          </cell>
          <cell r="S55" t="e">
            <v>#REF!</v>
          </cell>
        </row>
        <row r="57">
          <cell r="A57" t="str">
            <v>Phil. Oilfield Services Index</v>
          </cell>
          <cell r="B57" t="str">
            <v>OSX</v>
          </cell>
          <cell r="D57">
            <v>208.8</v>
          </cell>
          <cell r="E57">
            <v>0.46958205583346779</v>
          </cell>
          <cell r="F57" t="e">
            <v>#VALUE!</v>
          </cell>
          <cell r="I57" t="e">
            <v>#VALUE!</v>
          </cell>
          <cell r="J57" t="e">
            <v>#REF!</v>
          </cell>
          <cell r="K57" t="e">
            <v>#REF!</v>
          </cell>
          <cell r="L57" t="e">
            <v>#REF!</v>
          </cell>
          <cell r="M57" t="e">
            <v>#REF!</v>
          </cell>
          <cell r="O57">
            <v>4.1552994442170199</v>
          </cell>
          <cell r="P57" t="e">
            <v>#VALUE!</v>
          </cell>
          <cell r="Q57" t="e">
            <v>#REF!</v>
          </cell>
          <cell r="R57" t="e">
            <v>#VALUE!</v>
          </cell>
          <cell r="S57" t="e">
            <v>#REF!</v>
          </cell>
          <cell r="U57" t="e">
            <v>#REF!</v>
          </cell>
          <cell r="V57" t="e">
            <v>#REF!</v>
          </cell>
        </row>
        <row r="59">
          <cell r="A59" t="str">
            <v>(1) Average and High P/E multiple = avg. of Jan 1996 to mid-1998 and Apr 1999 to May 2001 based on weekly closing price and 12-month forward First Call EPS est. and actual depreciation (for CF).</v>
          </cell>
        </row>
        <row r="60">
          <cell r="A60" t="str">
            <v>(2) FY Ends September.  2004 + 2005 = Calendar Year estimates.</v>
          </cell>
        </row>
        <row r="61">
          <cell r="A61" t="str">
            <v>(3)  FY Ends July.  2004 + 2005 = Calendar Year estimates.</v>
          </cell>
        </row>
        <row r="62">
          <cell r="A62" t="str">
            <v>Notes: Companies in our coverage universe are bolded.</v>
          </cell>
        </row>
        <row r="63">
          <cell r="A63" t="str">
            <v xml:space="preserve">                Source for estimates for companies not under coverage (NC) is First Call.</v>
          </cell>
        </row>
        <row r="64">
          <cell r="A64" t="str">
            <v xml:space="preserve">                Estimates for companies with March FYE are listed in prior years (i.e. 3/31/04 FYE = 2003E)</v>
          </cell>
        </row>
        <row r="68">
          <cell r="C68" t="str">
            <v>Rating/</v>
          </cell>
          <cell r="G68" t="str">
            <v>Equity</v>
          </cell>
          <cell r="H68" t="str">
            <v xml:space="preserve">Debt/ </v>
          </cell>
        </row>
        <row r="69">
          <cell r="C69" t="str">
            <v>Coverage</v>
          </cell>
          <cell r="D69">
            <v>38904</v>
          </cell>
          <cell r="E69">
            <v>2005</v>
          </cell>
          <cell r="F69">
            <v>2006</v>
          </cell>
          <cell r="G69" t="str">
            <v>Market</v>
          </cell>
          <cell r="H69" t="str">
            <v>Total</v>
          </cell>
          <cell r="I69" t="str">
            <v>2003</v>
          </cell>
          <cell r="M69" t="str">
            <v>Rel.</v>
          </cell>
          <cell r="N69" t="e">
            <v>#REF!</v>
          </cell>
          <cell r="O69" t="str">
            <v>2004E</v>
          </cell>
          <cell r="S69" t="str">
            <v>Rel.</v>
          </cell>
          <cell r="T69" t="str">
            <v>First Call</v>
          </cell>
          <cell r="U69" t="str">
            <v>2005E</v>
          </cell>
        </row>
        <row r="70">
          <cell r="C70" t="str">
            <v>View</v>
          </cell>
          <cell r="D70" t="str">
            <v>Price</v>
          </cell>
          <cell r="E70" t="str">
            <v>Perf.</v>
          </cell>
          <cell r="F70" t="str">
            <v>Perf.</v>
          </cell>
          <cell r="G70" t="str">
            <v>Cap.</v>
          </cell>
          <cell r="H70" t="str">
            <v>Cap.</v>
          </cell>
          <cell r="I70" t="str">
            <v>EPS</v>
          </cell>
          <cell r="J70" t="str">
            <v>CFPS</v>
          </cell>
          <cell r="K70" t="e">
            <v>#REF!</v>
          </cell>
          <cell r="L70" t="e">
            <v>#REF!</v>
          </cell>
          <cell r="M70" t="str">
            <v>P/E</v>
          </cell>
          <cell r="N70" t="e">
            <v>#REF!</v>
          </cell>
          <cell r="O70" t="str">
            <v>EPS</v>
          </cell>
          <cell r="P70" t="str">
            <v>CFPS</v>
          </cell>
          <cell r="Q70" t="str">
            <v>P/E</v>
          </cell>
          <cell r="R70" t="str">
            <v>P/CF</v>
          </cell>
          <cell r="S70" t="str">
            <v>P/E</v>
          </cell>
          <cell r="T70" t="str">
            <v>Consensus</v>
          </cell>
          <cell r="U70" t="str">
            <v>EPS</v>
          </cell>
          <cell r="V70" t="str">
            <v>CFPS</v>
          </cell>
        </row>
        <row r="71">
          <cell r="A71" t="str">
            <v>Offshore Construction</v>
          </cell>
        </row>
        <row r="72">
          <cell r="A72" t="str">
            <v>Cal Dive</v>
          </cell>
          <cell r="B72" t="str">
            <v>CDIS</v>
          </cell>
          <cell r="C72" t="str">
            <v>NC</v>
          </cell>
          <cell r="D72" t="str">
            <v>Bridge N/A</v>
          </cell>
          <cell r="E72">
            <v>0.7614723926380369</v>
          </cell>
          <cell r="F72" t="e">
            <v>#VALUE!</v>
          </cell>
          <cell r="G72" t="e">
            <v>#VALUE!</v>
          </cell>
          <cell r="H72">
            <v>0.3691487304950074</v>
          </cell>
          <cell r="I72" t="e">
            <v>#REF!</v>
          </cell>
          <cell r="J72" t="e">
            <v>#REF!</v>
          </cell>
          <cell r="K72" t="e">
            <v>#VALUE!</v>
          </cell>
          <cell r="L72" t="e">
            <v>#VALUE!</v>
          </cell>
          <cell r="M72" t="e">
            <v>#VALUE!</v>
          </cell>
          <cell r="N72" t="e">
            <v>#REF!</v>
          </cell>
          <cell r="O72">
            <v>2.024</v>
          </cell>
          <cell r="P72">
            <v>4.7849257154664731</v>
          </cell>
          <cell r="Q72" t="e">
            <v>#VALUE!</v>
          </cell>
          <cell r="R72" t="e">
            <v>#VALUE!</v>
          </cell>
          <cell r="S72" t="e">
            <v>#VALUE!</v>
          </cell>
          <cell r="T72" t="e">
            <v>#REF!</v>
          </cell>
          <cell r="U72">
            <v>1.71</v>
          </cell>
          <cell r="V72">
            <v>6.4950000000000001</v>
          </cell>
        </row>
        <row r="73">
          <cell r="A73" t="str">
            <v>Technip-Coflexip</v>
          </cell>
          <cell r="B73" t="str">
            <v>TKP</v>
          </cell>
          <cell r="C73" t="str">
            <v>NC</v>
          </cell>
          <cell r="D73">
            <v>55.48</v>
          </cell>
          <cell r="E73">
            <v>0.30205655526992281</v>
          </cell>
          <cell r="F73" t="e">
            <v>#VALUE!</v>
          </cell>
          <cell r="G73">
            <v>6316.2870399999993</v>
          </cell>
          <cell r="H73">
            <v>0.24733844707745775</v>
          </cell>
          <cell r="I73" t="e">
            <v>#REF!</v>
          </cell>
          <cell r="J73" t="e">
            <v>#REF!</v>
          </cell>
          <cell r="K73" t="e">
            <v>#REF!</v>
          </cell>
          <cell r="L73" t="e">
            <v>#REF!</v>
          </cell>
          <cell r="M73" t="e">
            <v>#REF!</v>
          </cell>
          <cell r="N73" t="e">
            <v>#REF!</v>
          </cell>
          <cell r="O73" t="str">
            <v>NM</v>
          </cell>
          <cell r="P73" t="e">
            <v>#VALUE!</v>
          </cell>
          <cell r="Q73" t="e">
            <v>#VALUE!</v>
          </cell>
          <cell r="R73" t="e">
            <v>#VALUE!</v>
          </cell>
          <cell r="S73" t="e">
            <v>#VALUE!</v>
          </cell>
          <cell r="T73" t="e">
            <v>#REF!</v>
          </cell>
          <cell r="U73">
            <v>2.0299999999999998</v>
          </cell>
          <cell r="V73" t="e">
            <v>#N/A</v>
          </cell>
        </row>
        <row r="74">
          <cell r="A74" t="str">
            <v>Global Industries</v>
          </cell>
          <cell r="B74" t="str">
            <v>GLBL</v>
          </cell>
          <cell r="C74" t="str">
            <v>NC</v>
          </cell>
          <cell r="D74">
            <v>17.3</v>
          </cell>
          <cell r="E74">
            <v>0.36911942098914374</v>
          </cell>
          <cell r="F74" t="e">
            <v>#VALUE!</v>
          </cell>
          <cell r="G74">
            <v>1988.2025000000001</v>
          </cell>
          <cell r="H74">
            <v>0.12616646125210654</v>
          </cell>
          <cell r="I74" t="e">
            <v>#REF!</v>
          </cell>
          <cell r="J74" t="e">
            <v>#REF!</v>
          </cell>
          <cell r="K74" t="e">
            <v>#REF!</v>
          </cell>
          <cell r="L74" t="e">
            <v>#REF!</v>
          </cell>
          <cell r="M74" t="e">
            <v>#REF!</v>
          </cell>
          <cell r="N74" t="e">
            <v>#REF!</v>
          </cell>
          <cell r="O74">
            <v>4.3999999999999997E-2</v>
          </cell>
          <cell r="P74">
            <v>0.47134207791977123</v>
          </cell>
          <cell r="Q74" t="str">
            <v>NM</v>
          </cell>
          <cell r="R74">
            <v>36.703703765112806</v>
          </cell>
          <cell r="S74" t="str">
            <v>NM</v>
          </cell>
          <cell r="T74" t="e">
            <v>#REF!</v>
          </cell>
          <cell r="U74" t="e">
            <v>#REF!</v>
          </cell>
          <cell r="V74" t="e">
            <v>#REF!</v>
          </cell>
        </row>
        <row r="75">
          <cell r="A75" t="str">
            <v>McDermott International</v>
          </cell>
          <cell r="B75" t="str">
            <v>MDR</v>
          </cell>
          <cell r="C75" t="str">
            <v>NC</v>
          </cell>
          <cell r="D75">
            <v>44.6</v>
          </cell>
          <cell r="E75">
            <v>1.4297385620915035</v>
          </cell>
          <cell r="F75" t="e">
            <v>#VALUE!</v>
          </cell>
          <cell r="G75">
            <v>4849.4472000000005</v>
          </cell>
          <cell r="H75">
            <v>0.81575045871559637</v>
          </cell>
          <cell r="I75" t="e">
            <v>#REF!</v>
          </cell>
          <cell r="J75" t="e">
            <v>#REF!</v>
          </cell>
          <cell r="K75" t="e">
            <v>#REF!</v>
          </cell>
          <cell r="L75" t="e">
            <v>#REF!</v>
          </cell>
          <cell r="M75" t="e">
            <v>#REF!</v>
          </cell>
          <cell r="N75" t="e">
            <v>#REF!</v>
          </cell>
          <cell r="O75">
            <v>0.37666669999999997</v>
          </cell>
          <cell r="P75">
            <v>0.99573183455059078</v>
          </cell>
          <cell r="Q75" t="str">
            <v>NM</v>
          </cell>
          <cell r="R75">
            <v>44.791176150483899</v>
          </cell>
          <cell r="S75" t="str">
            <v>NM</v>
          </cell>
          <cell r="T75" t="e">
            <v>#REF!</v>
          </cell>
          <cell r="U75">
            <v>1.95</v>
          </cell>
          <cell r="V75">
            <v>2.415667</v>
          </cell>
        </row>
        <row r="76">
          <cell r="A76" t="str">
            <v>Oceaneering</v>
          </cell>
          <cell r="B76" t="str">
            <v>OII</v>
          </cell>
          <cell r="C76" t="str">
            <v>NC</v>
          </cell>
          <cell r="D76">
            <v>44.5</v>
          </cell>
          <cell r="E76">
            <v>0.33386923901393351</v>
          </cell>
          <cell r="F76" t="e">
            <v>#VALUE!</v>
          </cell>
          <cell r="G76">
            <v>2390.54</v>
          </cell>
          <cell r="H76">
            <v>0.24048260048264858</v>
          </cell>
          <cell r="I76" t="e">
            <v>#REF!</v>
          </cell>
          <cell r="J76" t="e">
            <v>#REF!</v>
          </cell>
          <cell r="K76" t="e">
            <v>#REF!</v>
          </cell>
          <cell r="L76" t="e">
            <v>#REF!</v>
          </cell>
          <cell r="M76" t="e">
            <v>#REF!</v>
          </cell>
          <cell r="N76" t="e">
            <v>#REF!</v>
          </cell>
          <cell r="O76">
            <v>1.6475</v>
          </cell>
          <cell r="P76">
            <v>4.4566073698809561</v>
          </cell>
          <cell r="Q76">
            <v>27.01062215477997</v>
          </cell>
          <cell r="R76">
            <v>9.9851739914859667</v>
          </cell>
          <cell r="S76">
            <v>1.4066265697363203</v>
          </cell>
          <cell r="T76" t="e">
            <v>#REF!</v>
          </cell>
          <cell r="U76">
            <v>2.2799999999999998</v>
          </cell>
          <cell r="V76">
            <v>3.294</v>
          </cell>
        </row>
        <row r="77">
          <cell r="A77" t="str">
            <v>Saipem</v>
          </cell>
          <cell r="B77" t="str">
            <v>SAPMF</v>
          </cell>
          <cell r="C77" t="str">
            <v>NC</v>
          </cell>
          <cell r="D77">
            <v>19.899999999999999</v>
          </cell>
          <cell r="E77">
            <v>0.12</v>
          </cell>
          <cell r="F77">
            <v>0.12</v>
          </cell>
          <cell r="G77">
            <v>2700</v>
          </cell>
          <cell r="H77">
            <v>0.75995583187306459</v>
          </cell>
          <cell r="I77" t="e">
            <v>#REF!</v>
          </cell>
          <cell r="J77" t="e">
            <v>#REF!</v>
          </cell>
          <cell r="K77" t="e">
            <v>#REF!</v>
          </cell>
          <cell r="L77" t="e">
            <v>#REF!</v>
          </cell>
          <cell r="M77" t="e">
            <v>#REF!</v>
          </cell>
          <cell r="N77" t="e">
            <v>#REF!</v>
          </cell>
          <cell r="O77">
            <v>0.62</v>
          </cell>
          <cell r="P77">
            <v>1.1986249149081007</v>
          </cell>
          <cell r="Q77">
            <v>32.096774193548384</v>
          </cell>
          <cell r="R77">
            <v>16.602358045866037</v>
          </cell>
          <cell r="S77">
            <v>1.6714970549274262</v>
          </cell>
          <cell r="T77" t="e">
            <v>#REF!</v>
          </cell>
          <cell r="U77">
            <v>1.25</v>
          </cell>
          <cell r="V77">
            <v>1.298</v>
          </cell>
        </row>
        <row r="78">
          <cell r="A78" t="str">
            <v>Stolt Offshore</v>
          </cell>
          <cell r="B78" t="str">
            <v>SOSA</v>
          </cell>
          <cell r="C78" t="str">
            <v>NC</v>
          </cell>
          <cell r="D78" t="str">
            <v>Bridge N/A</v>
          </cell>
          <cell r="E78">
            <v>0.79938271604938271</v>
          </cell>
          <cell r="F78" t="e">
            <v>#VALUE!</v>
          </cell>
          <cell r="G78" t="e">
            <v>#VALUE!</v>
          </cell>
          <cell r="H78">
            <v>0.49867700848271029</v>
          </cell>
          <cell r="I78" t="e">
            <v>#REF!</v>
          </cell>
          <cell r="J78" t="e">
            <v>#REF!</v>
          </cell>
          <cell r="K78" t="e">
            <v>#VALUE!</v>
          </cell>
          <cell r="L78" t="str">
            <v>NM</v>
          </cell>
          <cell r="M78" t="e">
            <v>#VALUE!</v>
          </cell>
          <cell r="N78" t="e">
            <v>#REF!</v>
          </cell>
          <cell r="O78">
            <v>0.03</v>
          </cell>
          <cell r="P78">
            <v>0.6881297424850894</v>
          </cell>
          <cell r="Q78" t="str">
            <v>NM</v>
          </cell>
          <cell r="R78" t="e">
            <v>#VALUE!</v>
          </cell>
          <cell r="S78" t="str">
            <v>NM</v>
          </cell>
          <cell r="T78" t="e">
            <v>#REF!</v>
          </cell>
          <cell r="U78" t="e">
            <v>#N/A</v>
          </cell>
          <cell r="V78" t="e">
            <v>#N/A</v>
          </cell>
        </row>
        <row r="79">
          <cell r="A79" t="str">
            <v xml:space="preserve">  Average</v>
          </cell>
          <cell r="E79">
            <v>0.58794841229313188</v>
          </cell>
          <cell r="F79" t="e">
            <v>#VALUE!</v>
          </cell>
          <cell r="K79" t="e">
            <v>#VALUE!</v>
          </cell>
          <cell r="L79" t="e">
            <v>#VALUE!</v>
          </cell>
          <cell r="M79" t="e">
            <v>#VALUE!</v>
          </cell>
          <cell r="Q79" t="e">
            <v>#VALUE!</v>
          </cell>
          <cell r="R79" t="e">
            <v>#VALUE!</v>
          </cell>
          <cell r="S79" t="e">
            <v>#VALUE!</v>
          </cell>
        </row>
        <row r="81">
          <cell r="A81" t="str">
            <v>Offshore Transportation</v>
          </cell>
        </row>
        <row r="82">
          <cell r="A82" t="str">
            <v>Gulfmark</v>
          </cell>
          <cell r="B82" t="str">
            <v>GMRK</v>
          </cell>
          <cell r="C82" t="str">
            <v>NC</v>
          </cell>
          <cell r="D82">
            <v>27.02</v>
          </cell>
          <cell r="E82">
            <v>0.33004041311180976</v>
          </cell>
          <cell r="F82" t="e">
            <v>#VALUE!</v>
          </cell>
          <cell r="G82">
            <v>556.07159999999999</v>
          </cell>
          <cell r="H82">
            <v>0.42605014098424893</v>
          </cell>
          <cell r="I82" t="e">
            <v>#REF!</v>
          </cell>
          <cell r="J82" t="e">
            <v>#REF!</v>
          </cell>
          <cell r="K82" t="e">
            <v>#REF!</v>
          </cell>
          <cell r="L82" t="e">
            <v>#REF!</v>
          </cell>
          <cell r="M82" t="e">
            <v>#REF!</v>
          </cell>
          <cell r="N82" t="e">
            <v>#REF!</v>
          </cell>
          <cell r="O82">
            <v>6.5000000000000002E-2</v>
          </cell>
          <cell r="P82">
            <v>1.5015115002744102</v>
          </cell>
          <cell r="Q82" t="str">
            <v>NM</v>
          </cell>
          <cell r="R82">
            <v>17.995200166673339</v>
          </cell>
          <cell r="S82" t="str">
            <v>NM</v>
          </cell>
          <cell r="T82" t="e">
            <v>#REF!</v>
          </cell>
          <cell r="U82">
            <v>1.95</v>
          </cell>
          <cell r="V82">
            <v>3.3713898472153767</v>
          </cell>
        </row>
        <row r="83">
          <cell r="A83" t="str">
            <v>Hornbeck Offshore</v>
          </cell>
          <cell r="B83" t="str">
            <v>HOS</v>
          </cell>
          <cell r="C83" t="str">
            <v>Neutral</v>
          </cell>
          <cell r="D83">
            <v>35.299999999999997</v>
          </cell>
          <cell r="E83">
            <v>0.69430051813471505</v>
          </cell>
          <cell r="F83" t="e">
            <v>#VALUE!</v>
          </cell>
          <cell r="G83">
            <v>976.11559999999997</v>
          </cell>
          <cell r="H83">
            <v>0.4017496951248144</v>
          </cell>
          <cell r="I83">
            <v>0</v>
          </cell>
          <cell r="J83">
            <v>0</v>
          </cell>
          <cell r="K83" t="e">
            <v>#DIV/0!</v>
          </cell>
          <cell r="L83" t="e">
            <v>#DIV/0!</v>
          </cell>
          <cell r="M83" t="e">
            <v>#DIV/0!</v>
          </cell>
          <cell r="N83" t="e">
            <v>#REF!</v>
          </cell>
          <cell r="O83">
            <v>0.61487437185929672</v>
          </cell>
          <cell r="P83">
            <v>1.8246671179732865</v>
          </cell>
          <cell r="Q83" t="str">
            <v>NM</v>
          </cell>
          <cell r="R83">
            <v>19.34599448430286</v>
          </cell>
          <cell r="S83" t="str">
            <v>NA</v>
          </cell>
          <cell r="T83" t="e">
            <v>#REF!</v>
          </cell>
          <cell r="U83">
            <v>1.6388488798191914</v>
          </cell>
          <cell r="V83">
            <v>3.4517051409768817</v>
          </cell>
        </row>
        <row r="84">
          <cell r="A84" t="str">
            <v>Seacor</v>
          </cell>
          <cell r="B84" t="str">
            <v>CKH</v>
          </cell>
          <cell r="C84" t="str">
            <v>NC</v>
          </cell>
          <cell r="D84">
            <v>83.21</v>
          </cell>
          <cell r="E84">
            <v>0.27528089887640439</v>
          </cell>
          <cell r="F84" t="e">
            <v>#VALUE!</v>
          </cell>
          <cell r="G84">
            <v>2086.5739599999997</v>
          </cell>
          <cell r="H84">
            <v>0.40728611903368489</v>
          </cell>
          <cell r="I84" t="e">
            <v>#REF!</v>
          </cell>
          <cell r="J84" t="e">
            <v>#REF!</v>
          </cell>
          <cell r="K84" t="e">
            <v>#REF!</v>
          </cell>
          <cell r="L84" t="e">
            <v>#REF!</v>
          </cell>
          <cell r="M84" t="e">
            <v>#REF!</v>
          </cell>
          <cell r="N84" t="e">
            <v>#REF!</v>
          </cell>
          <cell r="O84">
            <v>0.32500000000000001</v>
          </cell>
          <cell r="P84">
            <v>4.2902966055742331</v>
          </cell>
          <cell r="Q84" t="str">
            <v>NM</v>
          </cell>
          <cell r="R84">
            <v>19.394929453569279</v>
          </cell>
          <cell r="S84" t="str">
            <v>NM</v>
          </cell>
          <cell r="T84" t="e">
            <v>#REF!</v>
          </cell>
          <cell r="U84">
            <v>4.5599999999999996</v>
          </cell>
          <cell r="V84">
            <v>7.8999999999999995</v>
          </cell>
        </row>
        <row r="85">
          <cell r="A85" t="str">
            <v>Tidewater</v>
          </cell>
          <cell r="B85" t="str">
            <v>TDW</v>
          </cell>
          <cell r="C85" t="str">
            <v>NC</v>
          </cell>
          <cell r="D85">
            <v>48.04</v>
          </cell>
          <cell r="E85">
            <v>0.24852569502948607</v>
          </cell>
          <cell r="F85" t="e">
            <v>#VALUE!</v>
          </cell>
          <cell r="G85">
            <v>2793.1897199999999</v>
          </cell>
          <cell r="H85">
            <v>0.17109761669130119</v>
          </cell>
          <cell r="I85" t="e">
            <v>#REF!</v>
          </cell>
          <cell r="J85" t="e">
            <v>#REF!</v>
          </cell>
          <cell r="K85" t="e">
            <v>#REF!</v>
          </cell>
          <cell r="L85" t="e">
            <v>#REF!</v>
          </cell>
          <cell r="M85" t="e">
            <v>#REF!</v>
          </cell>
          <cell r="N85" t="e">
            <v>#REF!</v>
          </cell>
          <cell r="O85">
            <v>1.232441342911117</v>
          </cell>
          <cell r="P85">
            <v>3.0924413429111173</v>
          </cell>
          <cell r="Q85" t="str">
            <v>NM</v>
          </cell>
          <cell r="R85">
            <v>15.534651970076434</v>
          </cell>
          <cell r="S85" t="str">
            <v>NM</v>
          </cell>
          <cell r="T85" t="e">
            <v>#REF!</v>
          </cell>
          <cell r="U85">
            <v>3.2850000000000001</v>
          </cell>
          <cell r="V85">
            <v>5.1197783510742738</v>
          </cell>
        </row>
        <row r="86">
          <cell r="A86" t="str">
            <v xml:space="preserve">  Average</v>
          </cell>
          <cell r="E86">
            <v>0.38703688128810382</v>
          </cell>
          <cell r="F86" t="e">
            <v>#VALUE!</v>
          </cell>
          <cell r="K86" t="e">
            <v>#REF!</v>
          </cell>
          <cell r="L86" t="e">
            <v>#REF!</v>
          </cell>
          <cell r="M86" t="e">
            <v>#REF!</v>
          </cell>
          <cell r="Q86" t="str">
            <v>NM</v>
          </cell>
          <cell r="R86">
            <v>18.06769401865548</v>
          </cell>
          <cell r="S86" t="str">
            <v>NM</v>
          </cell>
        </row>
        <row r="88">
          <cell r="A88" t="str">
            <v>OCTG</v>
          </cell>
        </row>
        <row r="89">
          <cell r="A89" t="str">
            <v>Grant Prideco</v>
          </cell>
          <cell r="B89" t="str">
            <v>GRP</v>
          </cell>
          <cell r="C89" t="str">
            <v>NC</v>
          </cell>
          <cell r="D89">
            <v>46.01</v>
          </cell>
          <cell r="E89">
            <v>1.2004987531172069</v>
          </cell>
          <cell r="F89" t="e">
            <v>#VALUE!</v>
          </cell>
          <cell r="G89">
            <v>6023.9972799999996</v>
          </cell>
          <cell r="H89">
            <v>0.29326583503814363</v>
          </cell>
          <cell r="I89" t="e">
            <v>#REF!</v>
          </cell>
          <cell r="J89" t="e">
            <v>#REF!</v>
          </cell>
          <cell r="K89" t="e">
            <v>#REF!</v>
          </cell>
          <cell r="L89" t="e">
            <v>#REF!</v>
          </cell>
          <cell r="M89" t="e">
            <v>#REF!</v>
          </cell>
          <cell r="N89" t="e">
            <v>#REF!</v>
          </cell>
          <cell r="O89">
            <v>0.53600000000000003</v>
          </cell>
          <cell r="P89">
            <v>0.89327369131398826</v>
          </cell>
          <cell r="Q89" t="str">
            <v>NM</v>
          </cell>
          <cell r="R89">
            <v>51.507170139893162</v>
          </cell>
          <cell r="S89" t="str">
            <v>NM</v>
          </cell>
          <cell r="T89" t="e">
            <v>#REF!</v>
          </cell>
          <cell r="U89" t="e">
            <v>#N/A</v>
          </cell>
          <cell r="V89" t="e">
            <v>#N/A</v>
          </cell>
        </row>
        <row r="90">
          <cell r="A90" t="str">
            <v>Lone Star</v>
          </cell>
          <cell r="B90" t="str">
            <v>LSS</v>
          </cell>
          <cell r="C90" t="str">
            <v>Neutral</v>
          </cell>
          <cell r="D90">
            <v>54.39</v>
          </cell>
          <cell r="E90">
            <v>0.49641362821279134</v>
          </cell>
          <cell r="F90" t="e">
            <v>#VALUE!</v>
          </cell>
          <cell r="G90">
            <v>1691.529</v>
          </cell>
          <cell r="H90">
            <v>0.18039687312086591</v>
          </cell>
          <cell r="I90">
            <v>-1.43</v>
          </cell>
          <cell r="J90">
            <v>-0.53563380281690132</v>
          </cell>
          <cell r="K90" t="str">
            <v>NM</v>
          </cell>
          <cell r="L90" t="str">
            <v>NM</v>
          </cell>
          <cell r="M90" t="str">
            <v>NM</v>
          </cell>
          <cell r="N90" t="e">
            <v>#REF!</v>
          </cell>
          <cell r="O90">
            <v>3.4462136971053425</v>
          </cell>
          <cell r="P90">
            <v>4.3982684916258901</v>
          </cell>
          <cell r="Q90">
            <v>15.782538397338808</v>
          </cell>
          <cell r="R90">
            <v>12.366230052475462</v>
          </cell>
          <cell r="S90">
            <v>0.82190397986266939</v>
          </cell>
          <cell r="T90" t="e">
            <v>#REF!</v>
          </cell>
          <cell r="U90">
            <v>6.7195255115568937</v>
          </cell>
          <cell r="V90">
            <v>7.6342796099175496</v>
          </cell>
        </row>
        <row r="91">
          <cell r="A91" t="str">
            <v>Maverick</v>
          </cell>
          <cell r="B91" t="str">
            <v>MVK</v>
          </cell>
          <cell r="C91" t="str">
            <v>NC</v>
          </cell>
          <cell r="D91">
            <v>63.32</v>
          </cell>
          <cell r="E91">
            <v>0.31551155115511542</v>
          </cell>
          <cell r="F91" t="e">
            <v>#VALUE!</v>
          </cell>
          <cell r="G91">
            <v>2339.2940800000001</v>
          </cell>
          <cell r="H91">
            <v>0.5894644085800852</v>
          </cell>
          <cell r="I91" t="e">
            <v>#REF!</v>
          </cell>
          <cell r="J91" t="e">
            <v>#REF!</v>
          </cell>
          <cell r="K91" t="e">
            <v>#REF!</v>
          </cell>
          <cell r="L91" t="e">
            <v>#REF!</v>
          </cell>
          <cell r="M91" t="e">
            <v>#REF!</v>
          </cell>
          <cell r="N91" t="e">
            <v>#REF!</v>
          </cell>
          <cell r="O91">
            <v>4.4450000000000003</v>
          </cell>
          <cell r="P91">
            <v>5.1477770653111667</v>
          </cell>
          <cell r="Q91">
            <v>14.245219347581552</v>
          </cell>
          <cell r="R91">
            <v>12.300454972436246</v>
          </cell>
          <cell r="S91">
            <v>0.74184533444684475</v>
          </cell>
          <cell r="T91" t="e">
            <v>#REF!</v>
          </cell>
          <cell r="U91" t="e">
            <v>#N/A</v>
          </cell>
          <cell r="V91" t="e">
            <v>#N/A</v>
          </cell>
        </row>
        <row r="92">
          <cell r="A92" t="str">
            <v>NS Group</v>
          </cell>
          <cell r="B92" t="str">
            <v>NSS</v>
          </cell>
          <cell r="C92" t="str">
            <v>NC</v>
          </cell>
          <cell r="D92">
            <v>56.19</v>
          </cell>
          <cell r="E92">
            <v>0.50395683453237416</v>
          </cell>
          <cell r="F92" t="e">
            <v>#VALUE!</v>
          </cell>
          <cell r="G92">
            <v>1261.9712099999999</v>
          </cell>
          <cell r="H92">
            <v>3.2005859779302877E-3</v>
          </cell>
          <cell r="I92" t="e">
            <v>#REF!</v>
          </cell>
          <cell r="J92" t="e">
            <v>#REF!</v>
          </cell>
          <cell r="K92" t="e">
            <v>#REF!</v>
          </cell>
          <cell r="L92" t="e">
            <v>#REF!</v>
          </cell>
          <cell r="M92" t="e">
            <v>#REF!</v>
          </cell>
          <cell r="N92" t="e">
            <v>#REF!</v>
          </cell>
          <cell r="O92">
            <v>3.3650000000000002</v>
          </cell>
          <cell r="P92">
            <v>3.5961695425910714</v>
          </cell>
          <cell r="Q92">
            <v>16.698365527488853</v>
          </cell>
          <cell r="R92">
            <v>15.624958538388213</v>
          </cell>
          <cell r="S92">
            <v>0.86959731943746499</v>
          </cell>
          <cell r="T92" t="e">
            <v>#REF!</v>
          </cell>
          <cell r="U92" t="e">
            <v>#N/A</v>
          </cell>
          <cell r="V92" t="e">
            <v>#N/A</v>
          </cell>
        </row>
        <row r="93">
          <cell r="A93" t="str">
            <v>Tenaris</v>
          </cell>
          <cell r="B93" t="str">
            <v>TS</v>
          </cell>
          <cell r="C93" t="str">
            <v>NC</v>
          </cell>
          <cell r="D93">
            <v>40.03</v>
          </cell>
          <cell r="E93">
            <v>1.3415132924335378</v>
          </cell>
          <cell r="F93" t="e">
            <v>#VALUE!</v>
          </cell>
          <cell r="G93">
            <v>23627.7075</v>
          </cell>
          <cell r="H93" t="str">
            <v>NA</v>
          </cell>
          <cell r="I93" t="e">
            <v>#REF!</v>
          </cell>
          <cell r="J93" t="e">
            <v>#REF!</v>
          </cell>
          <cell r="K93" t="e">
            <v>#REF!</v>
          </cell>
          <cell r="L93" t="e">
            <v>#REF!</v>
          </cell>
          <cell r="M93" t="e">
            <v>#REF!</v>
          </cell>
          <cell r="N93" t="e">
            <v>#REF!</v>
          </cell>
          <cell r="O93">
            <v>4.13</v>
          </cell>
          <cell r="P93">
            <v>4.3061130739654923</v>
          </cell>
          <cell r="Q93">
            <v>9.6924939467312345</v>
          </cell>
          <cell r="R93">
            <v>9.2960865895554488</v>
          </cell>
          <cell r="S93">
            <v>0.50475399768116391</v>
          </cell>
          <cell r="T93" t="e">
            <v>#REF!</v>
          </cell>
          <cell r="U93" t="e">
            <v>#N/A</v>
          </cell>
          <cell r="V93" t="e">
            <v>#N/A</v>
          </cell>
        </row>
        <row r="94">
          <cell r="A94" t="str">
            <v xml:space="preserve">  Average</v>
          </cell>
          <cell r="E94">
            <v>0.77157881189020505</v>
          </cell>
          <cell r="F94" t="e">
            <v>#VALUE!</v>
          </cell>
          <cell r="K94" t="e">
            <v>#REF!</v>
          </cell>
          <cell r="L94" t="e">
            <v>#REF!</v>
          </cell>
          <cell r="M94" t="e">
            <v>#REF!</v>
          </cell>
          <cell r="Q94">
            <v>14.104654304785111</v>
          </cell>
          <cell r="R94">
            <v>20.218980058549704</v>
          </cell>
          <cell r="S94">
            <v>0.73452515785703576</v>
          </cell>
        </row>
        <row r="96">
          <cell r="A96" t="str">
            <v>Offshore Drillers</v>
          </cell>
        </row>
        <row r="97">
          <cell r="A97" t="str">
            <v>Atwood Oceanics (2)</v>
          </cell>
          <cell r="B97" t="str">
            <v>ATW</v>
          </cell>
          <cell r="C97" t="str">
            <v>Neutral</v>
          </cell>
          <cell r="D97">
            <v>49.65</v>
          </cell>
          <cell r="E97">
            <v>0.49769673704414585</v>
          </cell>
          <cell r="F97" t="e">
            <v>#VALUE!</v>
          </cell>
          <cell r="G97">
            <v>1561.2939000000001</v>
          </cell>
          <cell r="H97">
            <v>0.15931706086575548</v>
          </cell>
          <cell r="I97" t="e">
            <v>#REF!</v>
          </cell>
          <cell r="J97" t="e">
            <v>#REF!</v>
          </cell>
          <cell r="K97" t="e">
            <v>#REF!</v>
          </cell>
          <cell r="L97" t="e">
            <v>#REF!</v>
          </cell>
          <cell r="M97" t="e">
            <v>#REF!</v>
          </cell>
          <cell r="N97" t="e">
            <v>#REF!</v>
          </cell>
          <cell r="O97">
            <v>0.63013351574650611</v>
          </cell>
          <cell r="P97">
            <v>1.6728552720436478</v>
          </cell>
          <cell r="Q97" t="str">
            <v>NM</v>
          </cell>
          <cell r="R97" t="str">
            <v>NM</v>
          </cell>
          <cell r="S97" t="str">
            <v>NM</v>
          </cell>
          <cell r="T97" t="e">
            <v>#REF!</v>
          </cell>
          <cell r="U97">
            <v>0.71857866887670563</v>
          </cell>
          <cell r="V97">
            <v>1.5648094768696117</v>
          </cell>
        </row>
        <row r="98">
          <cell r="A98" t="str">
            <v>Diamond Offshore</v>
          </cell>
          <cell r="B98" t="str">
            <v>DO</v>
          </cell>
          <cell r="C98" t="str">
            <v>Buy</v>
          </cell>
          <cell r="D98">
            <v>83.3</v>
          </cell>
          <cell r="E98">
            <v>0.73682896379525609</v>
          </cell>
          <cell r="F98" t="e">
            <v>#VALUE!</v>
          </cell>
          <cell r="G98">
            <v>11557.9583</v>
          </cell>
          <cell r="H98">
            <v>0.21556811967649692</v>
          </cell>
          <cell r="I98">
            <v>-0.35997490421198847</v>
          </cell>
          <cell r="J98">
            <v>0.98750774650184092</v>
          </cell>
          <cell r="K98" t="str">
            <v>NM</v>
          </cell>
          <cell r="L98">
            <v>84.353768661646356</v>
          </cell>
          <cell r="M98" t="str">
            <v>NM</v>
          </cell>
          <cell r="N98" t="e">
            <v>#REF!</v>
          </cell>
          <cell r="O98">
            <v>-5.8398310339482326E-2</v>
          </cell>
          <cell r="P98">
            <v>1.327523841056484</v>
          </cell>
          <cell r="Q98" t="str">
            <v>NM</v>
          </cell>
          <cell r="R98">
            <v>62.748402268773802</v>
          </cell>
          <cell r="S98" t="str">
            <v>NM</v>
          </cell>
          <cell r="T98" t="e">
            <v>#REF!</v>
          </cell>
          <cell r="U98">
            <v>1.6800757713192671</v>
          </cell>
          <cell r="V98">
            <v>2.9920915111788449</v>
          </cell>
        </row>
        <row r="99">
          <cell r="A99" t="str">
            <v>ENSCO International</v>
          </cell>
          <cell r="B99" t="str">
            <v>ESV</v>
          </cell>
          <cell r="C99" t="str">
            <v>Neutral</v>
          </cell>
          <cell r="D99">
            <v>45.64</v>
          </cell>
          <cell r="E99">
            <v>0.39729048519218657</v>
          </cell>
          <cell r="F99" t="e">
            <v>#VALUE!</v>
          </cell>
          <cell r="G99">
            <v>7014.8679999999995</v>
          </cell>
          <cell r="H99">
            <v>0.16279992068213367</v>
          </cell>
          <cell r="I99">
            <v>0.70341382181515377</v>
          </cell>
          <cell r="J99">
            <v>1.6026644462947541</v>
          </cell>
          <cell r="K99" t="str">
            <v>NM</v>
          </cell>
          <cell r="L99">
            <v>28.477576891105574</v>
          </cell>
          <cell r="M99" t="str">
            <v>NM</v>
          </cell>
          <cell r="N99" t="e">
            <v>#REF!</v>
          </cell>
          <cell r="O99">
            <v>0.68584258492129169</v>
          </cell>
          <cell r="P99">
            <v>1.6409378624689306</v>
          </cell>
          <cell r="Q99" t="str">
            <v>NM</v>
          </cell>
          <cell r="R99">
            <v>27.813362738385923</v>
          </cell>
          <cell r="S99" t="str">
            <v>NM</v>
          </cell>
          <cell r="T99" t="e">
            <v>#REF!</v>
          </cell>
          <cell r="U99">
            <v>1.8503446012471281</v>
          </cell>
          <cell r="V99">
            <v>2.8861174926156874</v>
          </cell>
        </row>
        <row r="100">
          <cell r="A100" t="str">
            <v>Global Santa Fe (3)</v>
          </cell>
          <cell r="B100" t="str">
            <v>GSF</v>
          </cell>
          <cell r="C100" t="str">
            <v>Neutral</v>
          </cell>
          <cell r="D100">
            <v>57.69</v>
          </cell>
          <cell r="E100">
            <v>0.4542434309876171</v>
          </cell>
          <cell r="F100" t="e">
            <v>#VALUE!</v>
          </cell>
          <cell r="G100">
            <v>14451.344999999999</v>
          </cell>
          <cell r="H100">
            <v>9.927505950326132E-2</v>
          </cell>
          <cell r="I100">
            <v>0.456704980842912</v>
          </cell>
          <cell r="J100">
            <v>1.6197530864197531</v>
          </cell>
          <cell r="K100" t="str">
            <v>NM</v>
          </cell>
          <cell r="L100">
            <v>35.616539634146342</v>
          </cell>
          <cell r="M100" t="str">
            <v>NM</v>
          </cell>
          <cell r="N100" t="e">
            <v>#REF!</v>
          </cell>
          <cell r="O100">
            <v>0.27245762711864424</v>
          </cell>
          <cell r="P100">
            <v>1.360593220338983</v>
          </cell>
          <cell r="Q100" t="str">
            <v>NM</v>
          </cell>
          <cell r="R100">
            <v>42.400622858922453</v>
          </cell>
          <cell r="S100" t="str">
            <v>NM</v>
          </cell>
          <cell r="T100" t="e">
            <v>#REF!</v>
          </cell>
          <cell r="U100">
            <v>1.6338929117797045</v>
          </cell>
          <cell r="V100">
            <v>2.7569933707292202</v>
          </cell>
        </row>
        <row r="101">
          <cell r="A101" t="str">
            <v>Noble Corporation</v>
          </cell>
          <cell r="B101" t="str">
            <v>NE</v>
          </cell>
          <cell r="C101" t="str">
            <v>Neutral</v>
          </cell>
          <cell r="D101">
            <v>75.510000000000005</v>
          </cell>
          <cell r="E101">
            <v>0.41817450743868112</v>
          </cell>
          <cell r="F101" t="e">
            <v>#VALUE!</v>
          </cell>
          <cell r="G101">
            <v>10467.498240000001</v>
          </cell>
          <cell r="H101">
            <v>0.29173744283661113</v>
          </cell>
          <cell r="I101">
            <v>1.1989802988838758</v>
          </cell>
          <cell r="J101">
            <v>2.3126606196194777</v>
          </cell>
          <cell r="K101" t="str">
            <v>NM</v>
          </cell>
          <cell r="L101">
            <v>32.650705148611181</v>
          </cell>
          <cell r="M101" t="str">
            <v>NM</v>
          </cell>
          <cell r="N101" t="e">
            <v>#REF!</v>
          </cell>
          <cell r="O101">
            <v>1.0888695094772765</v>
          </cell>
          <cell r="P101">
            <v>2.3427099871052364</v>
          </cell>
          <cell r="Q101" t="str">
            <v>NM</v>
          </cell>
          <cell r="R101">
            <v>32.231902546889188</v>
          </cell>
          <cell r="S101" t="str">
            <v>NM</v>
          </cell>
          <cell r="T101" t="e">
            <v>#REF!</v>
          </cell>
          <cell r="U101">
            <v>2.1571876204116345</v>
          </cell>
          <cell r="V101">
            <v>3.9147576500010901</v>
          </cell>
        </row>
        <row r="102">
          <cell r="A102" t="str">
            <v>Pride International</v>
          </cell>
          <cell r="B102" t="str">
            <v>PDE</v>
          </cell>
          <cell r="C102" t="str">
            <v>Sell</v>
          </cell>
          <cell r="D102">
            <v>31.33</v>
          </cell>
          <cell r="E102">
            <v>0.49707887049659205</v>
          </cell>
          <cell r="F102" t="e">
            <v>#VALUE!</v>
          </cell>
          <cell r="G102">
            <v>5526.9566299999997</v>
          </cell>
          <cell r="H102">
            <v>0.27422195539768796</v>
          </cell>
          <cell r="I102">
            <v>0.28314990354846281</v>
          </cell>
          <cell r="J102">
            <v>2.0435291527308226</v>
          </cell>
          <cell r="K102" t="str">
            <v>NM</v>
          </cell>
          <cell r="L102">
            <v>15.331320308365987</v>
          </cell>
          <cell r="M102" t="str">
            <v>NM</v>
          </cell>
          <cell r="N102" t="e">
            <v>#REF!</v>
          </cell>
          <cell r="O102">
            <v>0.27318711686437619</v>
          </cell>
          <cell r="P102">
            <v>2.150715159012575</v>
          </cell>
          <cell r="Q102" t="str">
            <v>NM</v>
          </cell>
          <cell r="R102">
            <v>14.567247489148707</v>
          </cell>
          <cell r="S102" t="str">
            <v>NM</v>
          </cell>
          <cell r="T102" t="e">
            <v>#REF!</v>
          </cell>
          <cell r="U102">
            <v>0.73725938485964293</v>
          </cell>
          <cell r="V102">
            <v>2.2887179556592789</v>
          </cell>
        </row>
        <row r="103">
          <cell r="A103" t="str">
            <v>Rowan Companies</v>
          </cell>
          <cell r="B103" t="str">
            <v>RDC</v>
          </cell>
          <cell r="C103" t="str">
            <v>Neutral</v>
          </cell>
          <cell r="D103">
            <v>35.72</v>
          </cell>
          <cell r="E103">
            <v>0.37606177606177615</v>
          </cell>
          <cell r="F103" t="e">
            <v>#VALUE!</v>
          </cell>
          <cell r="G103">
            <v>3992.6030000000001</v>
          </cell>
          <cell r="H103">
            <v>0.26916319237641451</v>
          </cell>
          <cell r="I103">
            <v>-8.1703539735023159E-2</v>
          </cell>
          <cell r="J103">
            <v>0.83402048690675268</v>
          </cell>
          <cell r="K103" t="str">
            <v>NM</v>
          </cell>
          <cell r="L103" t="str">
            <v>NM</v>
          </cell>
          <cell r="M103" t="str">
            <v>NM</v>
          </cell>
          <cell r="N103" t="e">
            <v>#REF!</v>
          </cell>
          <cell r="O103">
            <v>0.17494171634983105</v>
          </cell>
          <cell r="P103">
            <v>1.0160508104422186</v>
          </cell>
          <cell r="Q103" t="str">
            <v>NM</v>
          </cell>
          <cell r="R103">
            <v>35.155722167529682</v>
          </cell>
          <cell r="S103" t="str">
            <v>NM</v>
          </cell>
          <cell r="T103" t="e">
            <v>#REF!</v>
          </cell>
          <cell r="U103">
            <v>1.556972327135387</v>
          </cell>
          <cell r="V103">
            <v>2.2947610400929701</v>
          </cell>
        </row>
        <row r="104">
          <cell r="A104" t="str">
            <v>Transocean</v>
          </cell>
          <cell r="B104" t="str">
            <v>RIG</v>
          </cell>
          <cell r="C104" t="str">
            <v>Neutral</v>
          </cell>
          <cell r="D104">
            <v>80.53</v>
          </cell>
          <cell r="E104">
            <v>0.64401981599433822</v>
          </cell>
          <cell r="F104" t="e">
            <v>#VALUE!</v>
          </cell>
          <cell r="G104">
            <v>27162.769</v>
          </cell>
          <cell r="H104">
            <v>0.13037272697558372</v>
          </cell>
          <cell r="I104">
            <v>0.14986758062003444</v>
          </cell>
          <cell r="J104">
            <v>1.7332917899984421</v>
          </cell>
          <cell r="K104" t="str">
            <v>NM</v>
          </cell>
          <cell r="L104">
            <v>46.460728923242854</v>
          </cell>
          <cell r="M104" t="str">
            <v>NM</v>
          </cell>
          <cell r="N104" t="e">
            <v>#REF!</v>
          </cell>
          <cell r="O104">
            <v>0.2865606379700017</v>
          </cell>
          <cell r="P104">
            <v>1.9033677059790421</v>
          </cell>
          <cell r="Q104" t="str">
            <v>NM</v>
          </cell>
          <cell r="R104">
            <v>42.309218416930896</v>
          </cell>
          <cell r="S104" t="str">
            <v>NM</v>
          </cell>
          <cell r="T104" t="e">
            <v>#REF!</v>
          </cell>
          <cell r="U104">
            <v>1.6416524892414042</v>
          </cell>
          <cell r="V104">
            <v>2.8323801887719204</v>
          </cell>
        </row>
        <row r="105">
          <cell r="A105" t="str">
            <v>Todco</v>
          </cell>
          <cell r="B105" t="str">
            <v>THE</v>
          </cell>
          <cell r="C105" t="str">
            <v>Neutral</v>
          </cell>
          <cell r="D105">
            <v>39.94</v>
          </cell>
          <cell r="E105">
            <v>1.0662323561346363</v>
          </cell>
          <cell r="F105" t="e">
            <v>#VALUE!</v>
          </cell>
          <cell r="G105">
            <v>2476.2799999999997</v>
          </cell>
          <cell r="H105">
            <v>3.3359344518142806E-2</v>
          </cell>
          <cell r="O105" t="e">
            <v>#REF!</v>
          </cell>
          <cell r="P105" t="e">
            <v>#REF!</v>
          </cell>
          <cell r="Q105" t="e">
            <v>#REF!</v>
          </cell>
          <cell r="R105" t="str">
            <v>NA</v>
          </cell>
          <cell r="S105" t="str">
            <v>NA</v>
          </cell>
          <cell r="T105" t="e">
            <v>#REF!</v>
          </cell>
          <cell r="U105">
            <v>0.87</v>
          </cell>
          <cell r="V105">
            <v>2.4335179153094466</v>
          </cell>
        </row>
        <row r="106">
          <cell r="A106" t="str">
            <v xml:space="preserve">  Average</v>
          </cell>
          <cell r="E106">
            <v>0.56529188257169216</v>
          </cell>
          <cell r="F106" t="e">
            <v>#VALUE!</v>
          </cell>
          <cell r="H106">
            <v>0.18175720253689862</v>
          </cell>
          <cell r="K106" t="e">
            <v>#REF!</v>
          </cell>
          <cell r="L106" t="e">
            <v>#REF!</v>
          </cell>
          <cell r="M106" t="e">
            <v>#REF!</v>
          </cell>
          <cell r="Q106" t="str">
            <v>NM</v>
          </cell>
          <cell r="R106">
            <v>36.746639783797242</v>
          </cell>
          <cell r="S106" t="str">
            <v>NM</v>
          </cell>
        </row>
        <row r="107">
          <cell r="F107" t="e">
            <v>#VALUE!</v>
          </cell>
        </row>
        <row r="108">
          <cell r="A108" t="str">
            <v>Coverage Universe Average</v>
          </cell>
          <cell r="E108">
            <v>0.53178668891946257</v>
          </cell>
          <cell r="F108" t="e">
            <v>#VALUE!</v>
          </cell>
          <cell r="K108" t="e">
            <v>#REF!</v>
          </cell>
          <cell r="L108" t="e">
            <v>#REF!</v>
          </cell>
          <cell r="M108" t="e">
            <v>#REF!</v>
          </cell>
          <cell r="Q108" t="e">
            <v>#REF!</v>
          </cell>
          <cell r="R108" t="e">
            <v>#VALUE!</v>
          </cell>
          <cell r="S108" t="e">
            <v>#VALUE!</v>
          </cell>
        </row>
        <row r="110">
          <cell r="A110" t="str">
            <v>Phil. Oilfield Services Index</v>
          </cell>
          <cell r="B110" t="str">
            <v>OSX</v>
          </cell>
          <cell r="D110">
            <v>208.8</v>
          </cell>
          <cell r="E110">
            <v>0.46958205583346779</v>
          </cell>
          <cell r="F110" t="e">
            <v>#VALUE!</v>
          </cell>
          <cell r="I110" t="e">
            <v>#VALUE!</v>
          </cell>
          <cell r="J110" t="e">
            <v>#REF!</v>
          </cell>
          <cell r="K110" t="e">
            <v>#VALUE!</v>
          </cell>
          <cell r="L110" t="e">
            <v>#REF!</v>
          </cell>
          <cell r="M110" t="e">
            <v>#REF!</v>
          </cell>
          <cell r="O110">
            <v>4.1552994442170199</v>
          </cell>
          <cell r="P110" t="e">
            <v>#VALUE!</v>
          </cell>
          <cell r="Q110" t="e">
            <v>#REF!</v>
          </cell>
          <cell r="R110" t="e">
            <v>#VALUE!</v>
          </cell>
          <cell r="S110" t="e">
            <v>#REF!</v>
          </cell>
          <cell r="U110" t="e">
            <v>#REF!</v>
          </cell>
          <cell r="V110" t="e">
            <v>#REF!</v>
          </cell>
        </row>
        <row r="112">
          <cell r="A112" t="str">
            <v>S&amp;P 500</v>
          </cell>
          <cell r="B112" t="str">
            <v>SPX</v>
          </cell>
          <cell r="D112">
            <v>1274.08</v>
          </cell>
          <cell r="E112">
            <v>3.0010197702482033E-2</v>
          </cell>
          <cell r="F112" t="e">
            <v>#VALUE!</v>
          </cell>
          <cell r="I112">
            <v>53.5</v>
          </cell>
          <cell r="J112">
            <v>95</v>
          </cell>
          <cell r="K112">
            <v>23.814579439252334</v>
          </cell>
          <cell r="L112">
            <v>13.41136842105263</v>
          </cell>
          <cell r="O112">
            <v>66.349999999999994</v>
          </cell>
          <cell r="P112">
            <v>109.64999999999999</v>
          </cell>
          <cell r="Q112">
            <v>19.202411454408441</v>
          </cell>
          <cell r="R112">
            <v>11.619516643866849</v>
          </cell>
          <cell r="U112">
            <v>75.61</v>
          </cell>
          <cell r="V112">
            <v>120.71000000000001</v>
          </cell>
        </row>
        <row r="115">
          <cell r="A115" t="str">
            <v>(1) Average P/E and P/CF multiple is from Jan 1996 to mid-1998 and is based on weekly closing price and 12-month forward First Call EPS estimate and actual depreciation (for CF).</v>
          </cell>
        </row>
        <row r="116">
          <cell r="A116" t="str">
            <v>(1) Average and High P/E multiple = avg. of Jan 1996 to mid-1998 and Apr 1999 to May 2001 based on weekly closing price and 12-month forward First Call EPS est. and actual depreciation (for CF).</v>
          </cell>
        </row>
        <row r="117">
          <cell r="A117" t="str">
            <v>(2) FY Ends September.  2005 + 2006 = Calendar Year estimates.</v>
          </cell>
        </row>
        <row r="118">
          <cell r="A118" t="str">
            <v>Average and High P/CF multiples apply to the offshore drillers only.</v>
          </cell>
        </row>
        <row r="119">
          <cell r="A119" t="str">
            <v>(3) GlobalSantaFe historical average P-CF multiple is the average of Global Marine and Santa Fe International</v>
          </cell>
        </row>
        <row r="120">
          <cell r="A120" t="str">
            <v>Note: Companies in our coverage universe are bolded.</v>
          </cell>
        </row>
        <row r="121">
          <cell r="A121" t="str">
            <v xml:space="preserve">              Source for estimates for companies not under coverage is First Call.</v>
          </cell>
        </row>
        <row r="122">
          <cell r="A122" t="str">
            <v xml:space="preserve">              Estimates for companies with March FYE are listed in prior year (i.e. 3/31/04 FYE = 2003E)</v>
          </cell>
        </row>
        <row r="123">
          <cell r="A123" t="str">
            <v xml:space="preserve">              Source for estimates for companies not under coverage (NC) is First Call.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>
        <row r="124">
          <cell r="B124" t="str">
            <v>Buy</v>
          </cell>
        </row>
        <row r="142">
          <cell r="B142" t="str">
            <v>Neutral</v>
          </cell>
        </row>
        <row r="151">
          <cell r="B151" t="str">
            <v>Sell</v>
          </cell>
        </row>
        <row r="160">
          <cell r="B160" t="str">
            <v>Neutral</v>
          </cell>
          <cell r="C160" t="str">
            <v>$48 / $29</v>
          </cell>
          <cell r="D160">
            <v>3992.6030000000001</v>
          </cell>
          <cell r="F160">
            <v>9.6584977797263445</v>
          </cell>
        </row>
        <row r="187">
          <cell r="B187" t="str">
            <v>Neutral</v>
          </cell>
          <cell r="C187" t="str">
            <v>$41 / $27</v>
          </cell>
          <cell r="D187">
            <v>976.11559999999997</v>
          </cell>
          <cell r="F187">
            <v>13.867865985750868</v>
          </cell>
        </row>
      </sheetData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</sheetDataSet>
  </externalBook>
</externalLink>
</file>

<file path=xl/externalLinks/externalLink41.xml><?xml version="1.0" encoding="utf-8"?>
<externalLink xmlns="http://schemas.openxmlformats.org/spreadsheetml/2006/main">
  <externalBook xmlns:r="http://schemas.openxmlformats.org/officeDocument/2006/relationships" r:id="rId1">
    <sheetNames>
      <sheetName val="_Control"/>
      <sheetName val="cf-ff"/>
    </sheetNames>
    <sheetDataSet>
      <sheetData sheetId="0" refreshError="1">
        <row r="1">
          <cell r="A1" t="str">
            <v>Jan</v>
          </cell>
        </row>
        <row r="2">
          <cell r="A2" t="str">
            <v>Feb</v>
          </cell>
        </row>
        <row r="3">
          <cell r="A3" t="str">
            <v>Mar</v>
          </cell>
        </row>
        <row r="4">
          <cell r="A4" t="str">
            <v>Apr</v>
          </cell>
        </row>
        <row r="5">
          <cell r="A5" t="str">
            <v>May</v>
          </cell>
        </row>
        <row r="6">
          <cell r="A6" t="str">
            <v>Jun</v>
          </cell>
        </row>
        <row r="7">
          <cell r="A7" t="str">
            <v>Jul</v>
          </cell>
        </row>
        <row r="8">
          <cell r="A8" t="str">
            <v>Aug</v>
          </cell>
        </row>
        <row r="9">
          <cell r="A9" t="str">
            <v>Sep</v>
          </cell>
        </row>
        <row r="10">
          <cell r="A10" t="str">
            <v>Oct</v>
          </cell>
        </row>
        <row r="11">
          <cell r="A11" t="str">
            <v>Nov</v>
          </cell>
        </row>
        <row r="12">
          <cell r="A12" t="str">
            <v>Dec</v>
          </cell>
        </row>
        <row r="20">
          <cell r="D20" t="str">
            <v>RIC</v>
          </cell>
        </row>
        <row r="35">
          <cell r="D35" t="b">
            <v>1</v>
          </cell>
        </row>
        <row r="36">
          <cell r="D36" t="str">
            <v>OPPROF</v>
          </cell>
        </row>
        <row r="41">
          <cell r="D41" t="b">
            <v>0</v>
          </cell>
        </row>
      </sheetData>
      <sheetData sheetId="1" refreshError="1"/>
    </sheetDataSet>
  </externalBook>
</externalLink>
</file>

<file path=xl/externalLinks/externalLink42.xml><?xml version="1.0" encoding="utf-8"?>
<externalLink xmlns="http://schemas.openxmlformats.org/spreadsheetml/2006/main">
  <externalBook xmlns:r="http://schemas.openxmlformats.org/officeDocument/2006/relationships" r:id="rId1">
    <sheetNames>
      <sheetName val="GRD"/>
      <sheetName val="changes"/>
      <sheetName val="Update report 4Q07"/>
      <sheetName val="Update report"/>
      <sheetName val="Financials"/>
      <sheetName val="Assumptions"/>
      <sheetName val="MT model"/>
      <sheetName val="NA Flat"/>
      <sheetName val="EU Flat"/>
      <sheetName val="Long"/>
      <sheetName val="A&amp;ACIS"/>
      <sheetName val="Stainless"/>
      <sheetName val="AM3S"/>
      <sheetName val="3 Phase Valuation"/>
      <sheetName val="Valuation Summary Page"/>
      <sheetName val="WACC"/>
      <sheetName val="NPV"/>
      <sheetName val="MT_BSL"/>
      <sheetName val="Sensitivity"/>
      <sheetName val="charts inf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>
        <row r="6">
          <cell r="B6" t="str">
            <v>Economic Profit Valuation</v>
          </cell>
          <cell r="E6" t="str">
            <v>US$ m</v>
          </cell>
          <cell r="F6" t="str">
            <v>%</v>
          </cell>
          <cell r="H6" t="str">
            <v>Discounted Cash Flow Valuation</v>
          </cell>
          <cell r="L6" t="str">
            <v>US$ m</v>
          </cell>
          <cell r="M6" t="str">
            <v>%</v>
          </cell>
        </row>
        <row r="7">
          <cell r="B7" t="str">
            <v>Adjusted Opening Invested Capital</v>
          </cell>
          <cell r="E7">
            <v>91151.617196011939</v>
          </cell>
          <cell r="F7">
            <v>61.822915318725656</v>
          </cell>
          <cell r="H7" t="str">
            <v>Value of Phase 1: Explicit (2007 to 2011)</v>
          </cell>
          <cell r="L7">
            <v>11621.225147262867</v>
          </cell>
          <cell r="M7">
            <v>7.8808161004218933</v>
          </cell>
        </row>
        <row r="8">
          <cell r="B8" t="str">
            <v>NPV of Economic Profit During Explicit Period</v>
          </cell>
          <cell r="E8">
            <v>15770.523053879659</v>
          </cell>
          <cell r="F8">
            <v>10.696241507108118</v>
          </cell>
          <cell r="H8" t="str">
            <v>Value of Phase 2: Value Driver (2012 to 2026)</v>
          </cell>
          <cell r="L8">
            <v>73005.277670051393</v>
          </cell>
          <cell r="M8">
            <v>49.507789444508042</v>
          </cell>
        </row>
        <row r="9">
          <cell r="B9" t="str">
            <v>NPV of Econ Profit of Remaining Business (1, 2)</v>
          </cell>
          <cell r="E9">
            <v>18240.789537802695</v>
          </cell>
          <cell r="F9">
            <v>12.371681618300592</v>
          </cell>
          <cell r="H9" t="str">
            <v>Value of Phase 3: Fade (2027 to 2026)</v>
          </cell>
          <cell r="L9">
            <v>0</v>
          </cell>
          <cell r="M9">
            <v>0</v>
          </cell>
        </row>
        <row r="10">
          <cell r="B10" t="str">
            <v>NPV of Econ Profit of Net Inv (Grth Business) (1, 3)</v>
          </cell>
          <cell r="E10">
            <v>22276.926010246119</v>
          </cell>
          <cell r="F10">
            <v>15.109161555865619</v>
          </cell>
          <cell r="H10" t="str">
            <v>Terminal Value</v>
          </cell>
          <cell r="L10">
            <v>62835.701593733145</v>
          </cell>
          <cell r="M10">
            <v>42.611394455070069</v>
          </cell>
        </row>
        <row r="11">
          <cell r="B11" t="str">
            <v>Enterprise Value</v>
          </cell>
          <cell r="E11">
            <v>147439.85579794043</v>
          </cell>
          <cell r="F11">
            <v>100</v>
          </cell>
          <cell r="H11" t="str">
            <v>Enterprise Value</v>
          </cell>
          <cell r="L11">
            <v>147462.20441104739</v>
          </cell>
          <cell r="M11">
            <v>100</v>
          </cell>
        </row>
        <row r="12">
          <cell r="B12" t="str">
            <v>Plus: Other Assets</v>
          </cell>
          <cell r="E12">
            <v>0</v>
          </cell>
          <cell r="F12">
            <v>0</v>
          </cell>
          <cell r="H12" t="str">
            <v>FCF Grth Rate at end of Phs 1 implied by DCF Valuation</v>
          </cell>
          <cell r="M12">
            <v>6.4928658695815624</v>
          </cell>
        </row>
        <row r="13">
          <cell r="B13" t="str">
            <v>Less: Minorities</v>
          </cell>
          <cell r="E13">
            <v>7770</v>
          </cell>
          <cell r="F13">
            <v>5.2699454689161049</v>
          </cell>
          <cell r="H13" t="str">
            <v>FCF Grth Rate at end of Phs 1 implied by Current Price</v>
          </cell>
          <cell r="M13">
            <v>5.1517201435322404</v>
          </cell>
        </row>
        <row r="14">
          <cell r="B14" t="str">
            <v>Less: Net Debt / Leases (as at 29 Oct 2007)</v>
          </cell>
          <cell r="E14">
            <v>22882</v>
          </cell>
          <cell r="F14">
            <v>15.519548548228867</v>
          </cell>
        </row>
        <row r="15">
          <cell r="B15" t="str">
            <v>Equity Value</v>
          </cell>
          <cell r="E15">
            <v>116787.85579794043</v>
          </cell>
          <cell r="F15">
            <v>79.210505982855025</v>
          </cell>
          <cell r="H15" t="str">
            <v>Returns, WACC and NPV of Free Cash Flow</v>
          </cell>
        </row>
        <row r="16">
          <cell r="B16" t="str">
            <v>No. Shares (millions)</v>
          </cell>
          <cell r="E16">
            <v>1385</v>
          </cell>
        </row>
        <row r="17">
          <cell r="B17" t="str">
            <v>Per Share Equity Value ($)</v>
          </cell>
          <cell r="E17">
            <v>84.323361586960601</v>
          </cell>
        </row>
        <row r="18">
          <cell r="B18" t="str">
            <v>Per Share Equity Value (Eur)</v>
          </cell>
          <cell r="E18">
            <v>66.806656304041041</v>
          </cell>
        </row>
        <row r="20">
          <cell r="B20" t="str">
            <v>Sensitivity Table</v>
          </cell>
          <cell r="C20" t="str">
            <v>No of Years in Fade Period</v>
          </cell>
        </row>
        <row r="21">
          <cell r="C21">
            <v>15</v>
          </cell>
          <cell r="D21">
            <v>18</v>
          </cell>
          <cell r="E21">
            <v>20</v>
          </cell>
          <cell r="F21">
            <v>23</v>
          </cell>
          <cell r="G21">
            <v>25</v>
          </cell>
        </row>
        <row r="22">
          <cell r="B22">
            <v>0.06</v>
          </cell>
          <cell r="C22">
            <v>118.38612525266548</v>
          </cell>
          <cell r="D22">
            <v>121.53676492276624</v>
          </cell>
          <cell r="E22">
            <v>123.56086670012982</v>
          </cell>
          <cell r="F22">
            <v>126.29767986716999</v>
          </cell>
          <cell r="G22">
            <v>127.79115722011541</v>
          </cell>
        </row>
        <row r="23">
          <cell r="B23">
            <v>7.0000000000000007E-2</v>
          </cell>
          <cell r="C23">
            <v>98.156114789304141</v>
          </cell>
          <cell r="D23">
            <v>100.17720712214876</v>
          </cell>
          <cell r="E23">
            <v>101.46130177545983</v>
          </cell>
          <cell r="F23">
            <v>103.18638575328443</v>
          </cell>
          <cell r="G23">
            <v>104.12816963670528</v>
          </cell>
        </row>
        <row r="24">
          <cell r="B24">
            <v>0.08</v>
          </cell>
          <cell r="C24">
            <v>81.62478129679404</v>
          </cell>
          <cell r="D24">
            <v>82.880471467624929</v>
          </cell>
          <cell r="E24">
            <v>83.670770964849254</v>
          </cell>
          <cell r="F24">
            <v>84.726861681143262</v>
          </cell>
          <cell r="G24">
            <v>85.303912401793738</v>
          </cell>
        </row>
        <row r="25">
          <cell r="B25">
            <v>0.09</v>
          </cell>
          <cell r="C25">
            <v>68.029240321728352</v>
          </cell>
          <cell r="D25">
            <v>68.770512632125502</v>
          </cell>
          <cell r="E25">
            <v>69.233874168704205</v>
          </cell>
          <cell r="F25">
            <v>69.85090565363582</v>
          </cell>
          <cell r="G25">
            <v>70.18860841023897</v>
          </cell>
        </row>
        <row r="26">
          <cell r="B26">
            <v>0.1</v>
          </cell>
          <cell r="C26">
            <v>56.777006398041571</v>
          </cell>
          <cell r="D26">
            <v>57.17648944245046</v>
          </cell>
          <cell r="E26">
            <v>57.42579225761375</v>
          </cell>
          <cell r="F26">
            <v>57.757787632958525</v>
          </cell>
          <cell r="G26">
            <v>57.940105907543909</v>
          </cell>
        </row>
        <row r="28">
          <cell r="B28" t="str">
            <v>Performance Summary</v>
          </cell>
          <cell r="G28" t="str">
            <v>Phase 2 Avg</v>
          </cell>
        </row>
        <row r="29">
          <cell r="C29">
            <v>2007</v>
          </cell>
          <cell r="D29">
            <v>2008</v>
          </cell>
          <cell r="E29">
            <v>2009</v>
          </cell>
          <cell r="F29" t="str">
            <v>(2012 - 2026)</v>
          </cell>
        </row>
        <row r="30">
          <cell r="B30" t="str">
            <v>Invested Capital Growth (%)</v>
          </cell>
          <cell r="C30">
            <v>0</v>
          </cell>
          <cell r="D30">
            <v>12.684073538102304</v>
          </cell>
          <cell r="E30">
            <v>9.2701631145565742</v>
          </cell>
          <cell r="G30">
            <v>3.0000000000000013</v>
          </cell>
        </row>
        <row r="31">
          <cell r="B31" t="str">
            <v xml:space="preserve">Operating Margin (%) </v>
          </cell>
          <cell r="C31">
            <v>14.048050753938703</v>
          </cell>
          <cell r="D31">
            <v>16.052796936393023</v>
          </cell>
          <cell r="E31">
            <v>17.010270489551878</v>
          </cell>
          <cell r="G31">
            <v>16.400000000000002</v>
          </cell>
        </row>
        <row r="32">
          <cell r="B32" t="str">
            <v>Capital Turnover (x)</v>
          </cell>
          <cell r="C32">
            <v>1.0110723009839508</v>
          </cell>
          <cell r="D32">
            <v>1.1783625723848732</v>
          </cell>
          <cell r="E32">
            <v>1.0601837962481879</v>
          </cell>
          <cell r="G32">
            <v>0.80000000000000016</v>
          </cell>
        </row>
        <row r="33">
          <cell r="B33" t="str">
            <v>Source: ABN AMRO</v>
          </cell>
        </row>
        <row r="34">
          <cell r="B34" t="str">
            <v>1. In periods following the Explicit Period i.e.  Phase 2 and Phase 3</v>
          </cell>
        </row>
        <row r="35">
          <cell r="B35" t="str">
            <v>2. Remaining Business is defined as Capital as at the end of Phase 1 and capex = depreciation thereafter</v>
          </cell>
        </row>
        <row r="36">
          <cell r="B36" t="str">
            <v>3. Net Investment is defined as capex over and above depreciation after Phase 1</v>
          </cell>
        </row>
      </sheetData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43.xml><?xml version="1.0" encoding="utf-8"?>
<externalLink xmlns="http://schemas.openxmlformats.org/spreadsheetml/2006/main">
  <externalBook xmlns:r="http://schemas.openxmlformats.org/officeDocument/2006/relationships" r:id="rId1">
    <sheetNames>
      <sheetName val="Howard Park-Agra-IP format"/>
      <sheetName val="The Park-Kolkata-IP format"/>
      <sheetName val="ITC fig for all del Hotels"/>
      <sheetName val="pv ARR &amp; OR"/>
      <sheetName val="Sheet3"/>
      <sheetName val="App. hotels &amp; rooms-IP sheet"/>
      <sheetName val="App. hotels &amp; rooms (PT)"/>
      <sheetName val="App. hotels &amp; rooms-IP sheet1"/>
      <sheetName val="Sheet4"/>
      <sheetName val="Sheet1"/>
      <sheetName val="App. hotels &amp; rooms (PT) (2)"/>
      <sheetName val="Control Sheet"/>
      <sheetName val="AsianHotels-New Delhi (PT)-n"/>
      <sheetName val="AsianHotels-New Delhi (PT)"/>
      <sheetName val="AsianHotels-New Delhi-IP format"/>
      <sheetName val="Connemara-Chennai-IP format"/>
      <sheetName val="Connemara-Chennai (PT)"/>
      <sheetName val="EIH,Cal.-Hyderabad-IP format"/>
      <sheetName val="EIH,Cal.-Hyderabad (PT)"/>
      <sheetName val="EIH,Calcutta-All grps-IP format"/>
      <sheetName val="EIH,Kolkata-EIH grp.-IP format"/>
      <sheetName val="EIH,Kol.-EIH grp (PT)-n"/>
      <sheetName val="EIH,Kol.-EIH grp (PT)"/>
      <sheetName val="HotelGuestline-Mumbai-IP format"/>
      <sheetName val="HotelGuestline-Mumbai (PT)"/>
      <sheetName val="Hotel Leela-Bang-Monthly (IS)"/>
      <sheetName val="Hotel Leela-Bang-Monthly (PT)-n"/>
      <sheetName val="Hotel Leela-Bang-Monthly (PT)"/>
      <sheetName val="Hotel Leela-Bang-Annual (P)"/>
      <sheetName val="Hotel Leela-Goa-IP format"/>
      <sheetName val="Hotel Leela-Goa (PT)"/>
      <sheetName val="Sheet5"/>
      <sheetName val="Hotel Leela-Mumbai-IP format"/>
      <sheetName val="Hotel Leela-Mumbai-(M)-n"/>
      <sheetName val="Hotel Leela-Mumbai-Monthly (PT)"/>
      <sheetName val="Hotel Leela-Mumbai-Annual (PT)"/>
      <sheetName val="Hotel Leela-New Delhi-IP format"/>
      <sheetName val="Hotel Leela-Delhi-Monthly (PT)"/>
      <sheetName val="Hotel Leela-Delhi-Annual (PT)"/>
      <sheetName val="Howard Park-Agra-IP form"/>
      <sheetName val="Howard Park-Agra-Monthly-PT"/>
      <sheetName val="Howard Park-Agra-Annual-PT"/>
      <sheetName val="ITC-All locations-IP format"/>
      <sheetName val="ITC-All locations (PT)"/>
      <sheetName val="Jacob Kurien-Mumbai-IP format"/>
      <sheetName val="Sarovar-All locations-IP format"/>
      <sheetName val="ITC-All locations (PT)-n"/>
      <sheetName val="Taj-Jaipur-IP"/>
      <sheetName val="Taj-Jaipur-Monthly-PT"/>
      <sheetName val="Taj-Jaipur-Annual-PT"/>
      <sheetName val="Taj Cormandel-Chennai-IP format"/>
      <sheetName val="Taj Cormandel-Chennai (PT)"/>
      <sheetName val="Taj Coro-Chennai-Annual ARR&amp;OR"/>
      <sheetName val="The Oberoi-All locns.-IP format"/>
      <sheetName val="The Oberoi-All locns. (PT)- SQL"/>
      <sheetName val="The Oberoi-All locns. (PT)"/>
      <sheetName val="The Orchid-Mumbai (TEMP)"/>
      <sheetName val="The Orchid-Mumbai-IP"/>
      <sheetName val="The Orchid-Mumbai-IP (2)"/>
      <sheetName val="The Orchid-Mumbai (PT)-SQL"/>
      <sheetName val="The Orchid-Mumbai (PT)"/>
      <sheetName val="The Park-Kolkata (PT)-n"/>
      <sheetName val="The Park-Kolkata (PT)"/>
      <sheetName val="Taj Bengal-Kolkata-IP format"/>
      <sheetName val="Taj Bengal-Kolkata (PT)"/>
      <sheetName val="Welcom Chola-Chennai-IP format"/>
      <sheetName val="Welcom Chola-Chennai (PT)"/>
      <sheetName val="Welcom Park-Chennai-IP format"/>
      <sheetName val="Welcom Park-Chennai (PT)"/>
      <sheetName val="EIH Ltd"/>
      <sheetName val="Sheet2"/>
      <sheetName val="Competition (PT)"/>
      <sheetName val="Regent"/>
      <sheetName val="Sheet1 (2)"/>
      <sheetName val="No. of rooms-IP format"/>
      <sheetName val="EIH - metros"/>
      <sheetName val="Hotel Leela-Bangalore-IP format"/>
      <sheetName val="Hotel Leela-Bangalore (PT)"/>
      <sheetName val="Howard Park-Agra-PT"/>
    </sheetNames>
    <sheetDataSet>
      <sheetData sheetId="0" refreshError="1">
        <row r="1">
          <cell r="A1" t="str">
            <v>Year</v>
          </cell>
          <cell r="B1" t="str">
            <v>Period</v>
          </cell>
          <cell r="C1" t="str">
            <v>Quarter</v>
          </cell>
          <cell r="D1" t="str">
            <v>Frequency</v>
          </cell>
          <cell r="E1" t="str">
            <v>Month</v>
          </cell>
          <cell r="F1" t="str">
            <v>Indian Group</v>
          </cell>
          <cell r="G1" t="str">
            <v>Foreign Group</v>
          </cell>
          <cell r="H1" t="str">
            <v>Hotel name</v>
          </cell>
          <cell r="I1" t="str">
            <v>State</v>
          </cell>
          <cell r="J1" t="str">
            <v>Location</v>
          </cell>
          <cell r="K1" t="str">
            <v>Star Category</v>
          </cell>
          <cell r="L1" t="str">
            <v>Source</v>
          </cell>
          <cell r="M1" t="str">
            <v>Source Name</v>
          </cell>
          <cell r="N1" t="str">
            <v>Source date</v>
          </cell>
          <cell r="O1" t="str">
            <v>Number of rooms</v>
          </cell>
          <cell r="P1" t="str">
            <v>Rooms available</v>
          </cell>
        </row>
        <row r="2">
          <cell r="A2" t="str">
            <v>2002-03</v>
          </cell>
          <cell r="B2" t="str">
            <v>FY</v>
          </cell>
          <cell r="C2" t="str">
            <v>Q3</v>
          </cell>
          <cell r="D2" t="str">
            <v>M</v>
          </cell>
          <cell r="E2">
            <v>37561</v>
          </cell>
          <cell r="H2" t="str">
            <v>Hotel Clarks Shiraz</v>
          </cell>
          <cell r="I2" t="str">
            <v>Uttar Pradesh</v>
          </cell>
          <cell r="J2" t="str">
            <v>Agra</v>
          </cell>
          <cell r="K2" t="str">
            <v>5 Star</v>
          </cell>
          <cell r="L2" t="str">
            <v>Hotel Clarks Shiraz</v>
          </cell>
        </row>
        <row r="3">
          <cell r="A3" t="str">
            <v>2002-03</v>
          </cell>
          <cell r="B3" t="str">
            <v>FY</v>
          </cell>
          <cell r="C3" t="str">
            <v>Q3</v>
          </cell>
          <cell r="D3" t="str">
            <v>M</v>
          </cell>
          <cell r="E3">
            <v>37561</v>
          </cell>
          <cell r="H3" t="str">
            <v>Hotel Clarks Shiraz</v>
          </cell>
          <cell r="I3" t="str">
            <v>Uttar Pradesh</v>
          </cell>
          <cell r="J3" t="str">
            <v>Agra</v>
          </cell>
          <cell r="K3" t="str">
            <v>5 Star</v>
          </cell>
          <cell r="L3" t="str">
            <v>Howard Park Plaza International</v>
          </cell>
          <cell r="O3">
            <v>7347</v>
          </cell>
        </row>
        <row r="4">
          <cell r="A4" t="str">
            <v>2002-03</v>
          </cell>
          <cell r="B4" t="str">
            <v>FY</v>
          </cell>
          <cell r="C4" t="str">
            <v>Q3</v>
          </cell>
          <cell r="D4" t="str">
            <v>M</v>
          </cell>
          <cell r="E4">
            <v>37561</v>
          </cell>
          <cell r="F4" t="str">
            <v>Indian Hotels Co. Ltd.</v>
          </cell>
          <cell r="H4" t="str">
            <v>Taj View Hotel</v>
          </cell>
          <cell r="I4" t="str">
            <v>Uttar Pradesh</v>
          </cell>
          <cell r="J4" t="str">
            <v>Agra</v>
          </cell>
          <cell r="K4" t="str">
            <v>5 Star</v>
          </cell>
          <cell r="L4" t="str">
            <v>Howard Park Plaza International</v>
          </cell>
          <cell r="O4">
            <v>3100</v>
          </cell>
        </row>
        <row r="5">
          <cell r="A5" t="str">
            <v>2002-03</v>
          </cell>
          <cell r="B5" t="str">
            <v>FY</v>
          </cell>
          <cell r="C5" t="str">
            <v>Q3</v>
          </cell>
          <cell r="D5" t="str">
            <v>M</v>
          </cell>
          <cell r="E5">
            <v>37561</v>
          </cell>
          <cell r="H5" t="str">
            <v>The Trident</v>
          </cell>
          <cell r="I5" t="str">
            <v>Uttar Pradesh</v>
          </cell>
          <cell r="J5" t="str">
            <v>Agra</v>
          </cell>
          <cell r="K5" t="str">
            <v>3 Star</v>
          </cell>
          <cell r="L5" t="str">
            <v>Howard Park Plaza International</v>
          </cell>
          <cell r="O5">
            <v>4340</v>
          </cell>
        </row>
        <row r="6">
          <cell r="A6" t="str">
            <v>2002-03</v>
          </cell>
          <cell r="B6" t="str">
            <v>FY</v>
          </cell>
          <cell r="C6" t="str">
            <v>Q3</v>
          </cell>
          <cell r="D6" t="str">
            <v>M</v>
          </cell>
          <cell r="E6">
            <v>37561</v>
          </cell>
          <cell r="H6" t="str">
            <v>Holiday Inn</v>
          </cell>
          <cell r="I6" t="str">
            <v>Uttar Pradesh</v>
          </cell>
          <cell r="J6" t="str">
            <v>Agra</v>
          </cell>
          <cell r="K6" t="str">
            <v>4 Star</v>
          </cell>
          <cell r="L6" t="str">
            <v>Howard Park Plaza International</v>
          </cell>
          <cell r="O6">
            <v>2914</v>
          </cell>
        </row>
        <row r="7">
          <cell r="A7" t="str">
            <v>2002-03</v>
          </cell>
          <cell r="B7" t="str">
            <v>FY</v>
          </cell>
          <cell r="C7" t="str">
            <v>Q3</v>
          </cell>
          <cell r="D7" t="str">
            <v>M</v>
          </cell>
          <cell r="E7">
            <v>37561</v>
          </cell>
          <cell r="H7" t="str">
            <v>Howard Park Plaza International</v>
          </cell>
          <cell r="I7" t="str">
            <v>Uttar Pradesh</v>
          </cell>
          <cell r="J7" t="str">
            <v>Agra</v>
          </cell>
          <cell r="K7" t="str">
            <v>5 Star</v>
          </cell>
          <cell r="L7" t="str">
            <v>Howard Park Plaza International</v>
          </cell>
          <cell r="O7">
            <v>2449</v>
          </cell>
        </row>
        <row r="8">
          <cell r="A8" t="str">
            <v>2002-03</v>
          </cell>
          <cell r="B8" t="str">
            <v>FY</v>
          </cell>
          <cell r="C8" t="str">
            <v>Q3</v>
          </cell>
          <cell r="D8" t="str">
            <v>M</v>
          </cell>
          <cell r="E8">
            <v>37561</v>
          </cell>
          <cell r="H8" t="str">
            <v>Mansingh Palace</v>
          </cell>
          <cell r="I8" t="str">
            <v>Uttar Pradesh</v>
          </cell>
          <cell r="J8" t="str">
            <v>Agra</v>
          </cell>
          <cell r="K8" t="str">
            <v>3 Star</v>
          </cell>
          <cell r="L8" t="str">
            <v>Howard Park Plaza International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</sheetDataSet>
  </externalBook>
</externalLink>
</file>

<file path=xl/externalLinks/externalLink44.xml><?xml version="1.0" encoding="utf-8"?>
<externalLink xmlns="http://schemas.openxmlformats.org/spreadsheetml/2006/main">
  <externalBook xmlns:r="http://schemas.openxmlformats.org/officeDocument/2006/relationships" r:id="rId1">
    <sheetNames>
      <sheetName val="Uploader"/>
      <sheetName val="CoverSheet"/>
      <sheetName val="Flow Sheet"/>
      <sheetName val="Assumptions"/>
      <sheetName val="PnL"/>
      <sheetName val="C-F"/>
      <sheetName val="B-S"/>
      <sheetName val="CAGR"/>
      <sheetName val="Backpage"/>
      <sheetName val="ASSB  - Assumptions"/>
      <sheetName val="P&amp;L"/>
      <sheetName val="BS"/>
      <sheetName val="CF"/>
      <sheetName val="ASSB Quarterly - Consolidated"/>
      <sheetName val="QFY11"/>
      <sheetName val="DCF"/>
      <sheetName val="Output for IPO Note"/>
      <sheetName val="Ratio"/>
      <sheetName val="Ratios"/>
      <sheetName val="Charts-Financial"/>
      <sheetName val="Operational data"/>
      <sheetName val="Charts-Operational"/>
      <sheetName val="Cost analysis"/>
      <sheetName val="Info and calcs"/>
      <sheetName val="Sub calcs"/>
      <sheetName val="Items"/>
      <sheetName val="New washeries proposed"/>
      <sheetName val="Transport"/>
      <sheetName val="Sheet1"/>
      <sheetName val="Coal quality analysis"/>
      <sheetName val="Inflation index"/>
      <sheetName val="ASSB Quarterly - Standalone"/>
    </sheetNames>
    <sheetDataSet>
      <sheetData sheetId="0" refreshError="1"/>
      <sheetData sheetId="1" refreshError="1"/>
      <sheetData sheetId="2" refreshError="1"/>
      <sheetData sheetId="3" refreshError="1">
        <row r="15">
          <cell r="N15">
            <v>352.20538902035946</v>
          </cell>
        </row>
        <row r="21">
          <cell r="N21">
            <v>0.06</v>
          </cell>
          <cell r="O21">
            <v>0.06</v>
          </cell>
          <cell r="P21">
            <v>0.06</v>
          </cell>
          <cell r="Q21">
            <v>0.06</v>
          </cell>
          <cell r="R21">
            <v>0.06</v>
          </cell>
          <cell r="S21">
            <v>0.06</v>
          </cell>
          <cell r="T21">
            <v>0.06</v>
          </cell>
          <cell r="U21">
            <v>0.06</v>
          </cell>
          <cell r="V21">
            <v>0.06</v>
          </cell>
          <cell r="W21">
            <v>0.06</v>
          </cell>
          <cell r="X21">
            <v>0.06</v>
          </cell>
          <cell r="Y21">
            <v>0.06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45.xml><?xml version="1.0" encoding="utf-8"?>
<externalLink xmlns="http://schemas.openxmlformats.org/spreadsheetml/2006/main">
  <externalBook xmlns:r="http://schemas.openxmlformats.org/officeDocument/2006/relationships" r:id="rId1">
    <sheetNames>
      <sheetName val="Data"/>
      <sheetName val="Sheet1"/>
      <sheetName val="ChartCreation Dialog"/>
      <sheetName val="Control Data"/>
      <sheetName val="Main module"/>
      <sheetName val="Module1 (2)"/>
      <sheetName val="Module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46.xml><?xml version="1.0" encoding="utf-8"?>
<externalLink xmlns="http://schemas.openxmlformats.org/spreadsheetml/2006/main">
  <externalBook xmlns:r="http://schemas.openxmlformats.org/officeDocument/2006/relationships" r:id="rId1">
    <sheetNames>
      <sheetName val="D.7"/>
    </sheetNames>
    <sheetDataSet>
      <sheetData sheetId="0" refreshError="1"/>
    </sheetDataSet>
  </externalBook>
</externalLink>
</file>

<file path=xl/externalLinks/externalLink47.xml><?xml version="1.0" encoding="utf-8"?>
<externalLink xmlns="http://schemas.openxmlformats.org/spreadsheetml/2006/main">
  <externalBook xmlns:r="http://schemas.openxmlformats.org/officeDocument/2006/relationships" r:id="rId1">
    <sheetNames>
      <sheetName val="EquityTemplate"/>
      <sheetName val="Report"/>
      <sheetName val="Details of Income"/>
      <sheetName val="Financials"/>
      <sheetName val="valuations"/>
      <sheetName val="deferredtax"/>
      <sheetName val="Trends"/>
      <sheetName val="jayesh_data"/>
      <sheetName val="quarterly"/>
      <sheetName val="ntpcmajors"/>
      <sheetName val="FIN SUMMARY"/>
      <sheetName val="plant-wise data"/>
      <sheetName val="orders"/>
      <sheetName val="Sensitivity"/>
      <sheetName val="Proj."/>
      <sheetName val="Barings"/>
      <sheetName val="CO-Page 1"/>
      <sheetName val="CO-Summary"/>
      <sheetName val="Template 2"/>
      <sheetName val="Pres"/>
      <sheetName val="fin summary2"/>
      <sheetName val="Forecasts"/>
      <sheetName val="EVA (2)"/>
      <sheetName val="DCF (2)"/>
      <sheetName val="WACC"/>
      <sheetName val="EVA"/>
      <sheetName val="PBT &amp; PAT"/>
      <sheetName val="HALF YEARLY"/>
      <sheetName val="To co."/>
      <sheetName val="Cost of Sales Pie"/>
      <sheetName val="cash flow"/>
      <sheetName val="Chart2"/>
      <sheetName val="Relative Val."/>
      <sheetName val="IIP vs orders"/>
      <sheetName val="NTPC orders"/>
      <sheetName val="Order book trends"/>
      <sheetName val="BHEL"/>
      <sheetName val="business mix"/>
    </sheetNames>
    <sheetDataSet>
      <sheetData sheetId="0" refreshError="1"/>
      <sheetData sheetId="1" refreshError="1"/>
      <sheetData sheetId="2" refreshError="1"/>
      <sheetData sheetId="3" refreshError="1">
        <row r="1">
          <cell r="A1" t="str">
            <v>BHEL</v>
          </cell>
        </row>
        <row r="15">
          <cell r="A15" t="str">
            <v>Net Sales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48.xml><?xml version="1.0" encoding="utf-8"?>
<externalLink xmlns="http://schemas.openxmlformats.org/spreadsheetml/2006/main">
  <externalBook xmlns:r="http://schemas.openxmlformats.org/officeDocument/2006/relationships" r:id="rId1">
    <sheetNames>
      <sheetName val="Explicit"/>
      <sheetName val="Disclaimer"/>
      <sheetName val="Balance Sheet_VDF"/>
      <sheetName val="Income Statement_VDF"/>
      <sheetName val="Forecasts_VDF"/>
      <sheetName val="Summary Page_VDF"/>
      <sheetName val="Invested capital_VDF"/>
      <sheetName val="NOPAT_VDF"/>
      <sheetName val="WACC_VDF"/>
      <sheetName val="DCF_VDF"/>
      <sheetName val="Charts_VDF"/>
      <sheetName val="PV of Op Leases_VDF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21">
          <cell r="C21">
            <v>0</v>
          </cell>
        </row>
        <row r="37">
          <cell r="C37">
            <v>0</v>
          </cell>
          <cell r="D37">
            <v>0</v>
          </cell>
          <cell r="E37">
            <v>0</v>
          </cell>
          <cell r="F37">
            <v>0</v>
          </cell>
          <cell r="G37">
            <v>0</v>
          </cell>
          <cell r="H37">
            <v>0</v>
          </cell>
          <cell r="I37">
            <v>0</v>
          </cell>
          <cell r="J37">
            <v>0</v>
          </cell>
          <cell r="K37">
            <v>0</v>
          </cell>
          <cell r="L37">
            <v>0</v>
          </cell>
          <cell r="M37">
            <v>0</v>
          </cell>
          <cell r="N37">
            <v>0</v>
          </cell>
          <cell r="O37">
            <v>0</v>
          </cell>
          <cell r="P37">
            <v>0</v>
          </cell>
          <cell r="Q37">
            <v>0</v>
          </cell>
        </row>
      </sheetData>
      <sheetData sheetId="8" refreshError="1"/>
      <sheetData sheetId="9" refreshError="1"/>
      <sheetData sheetId="10" refreshError="1"/>
      <sheetData sheetId="11" refreshError="1">
        <row r="19">
          <cell r="V19" t="str">
            <v>PV of Operating Leases</v>
          </cell>
        </row>
        <row r="21">
          <cell r="V21">
            <v>0</v>
          </cell>
        </row>
        <row r="22">
          <cell r="V22">
            <v>0</v>
          </cell>
        </row>
        <row r="23">
          <cell r="V23">
            <v>0</v>
          </cell>
        </row>
        <row r="24">
          <cell r="V24">
            <v>0</v>
          </cell>
        </row>
        <row r="25">
          <cell r="V25">
            <v>0</v>
          </cell>
        </row>
        <row r="26">
          <cell r="V26">
            <v>0</v>
          </cell>
        </row>
        <row r="27">
          <cell r="V27">
            <v>0</v>
          </cell>
        </row>
        <row r="28">
          <cell r="V28">
            <v>0</v>
          </cell>
        </row>
        <row r="29">
          <cell r="V29">
            <v>0</v>
          </cell>
        </row>
        <row r="30">
          <cell r="V30">
            <v>0</v>
          </cell>
        </row>
        <row r="31">
          <cell r="V31">
            <v>0</v>
          </cell>
        </row>
        <row r="32">
          <cell r="V32">
            <v>0</v>
          </cell>
        </row>
        <row r="33">
          <cell r="V33">
            <v>0</v>
          </cell>
        </row>
        <row r="34">
          <cell r="V34">
            <v>0</v>
          </cell>
        </row>
        <row r="35">
          <cell r="V35">
            <v>0</v>
          </cell>
        </row>
        <row r="36">
          <cell r="V36">
            <v>0</v>
          </cell>
        </row>
        <row r="37">
          <cell r="V37">
            <v>0</v>
          </cell>
        </row>
        <row r="38">
          <cell r="V38">
            <v>0</v>
          </cell>
        </row>
        <row r="39">
          <cell r="V39">
            <v>0</v>
          </cell>
        </row>
        <row r="40">
          <cell r="V40">
            <v>0</v>
          </cell>
        </row>
        <row r="41">
          <cell r="V41">
            <v>0</v>
          </cell>
        </row>
        <row r="42">
          <cell r="V42">
            <v>0</v>
          </cell>
        </row>
        <row r="43">
          <cell r="V43">
            <v>0</v>
          </cell>
        </row>
        <row r="44">
          <cell r="V44">
            <v>0</v>
          </cell>
        </row>
        <row r="45">
          <cell r="V45">
            <v>0</v>
          </cell>
        </row>
        <row r="46">
          <cell r="V46">
            <v>0</v>
          </cell>
        </row>
        <row r="47">
          <cell r="V47">
            <v>0</v>
          </cell>
        </row>
        <row r="48">
          <cell r="V48">
            <v>0</v>
          </cell>
        </row>
        <row r="49">
          <cell r="V49">
            <v>0</v>
          </cell>
        </row>
        <row r="50">
          <cell r="V50">
            <v>0</v>
          </cell>
        </row>
        <row r="51">
          <cell r="V51">
            <v>0</v>
          </cell>
        </row>
        <row r="52">
          <cell r="V52">
            <v>0</v>
          </cell>
        </row>
        <row r="53">
          <cell r="V53">
            <v>0</v>
          </cell>
        </row>
        <row r="54">
          <cell r="V54">
            <v>0</v>
          </cell>
        </row>
        <row r="55">
          <cell r="V55">
            <v>0</v>
          </cell>
        </row>
        <row r="56">
          <cell r="V56">
            <v>0</v>
          </cell>
        </row>
        <row r="57">
          <cell r="V57">
            <v>0</v>
          </cell>
        </row>
        <row r="58">
          <cell r="V58">
            <v>0</v>
          </cell>
        </row>
        <row r="59">
          <cell r="V59">
            <v>0</v>
          </cell>
        </row>
        <row r="60">
          <cell r="V60">
            <v>0</v>
          </cell>
        </row>
        <row r="62">
          <cell r="V62">
            <v>0</v>
          </cell>
        </row>
        <row r="63">
          <cell r="V63">
            <v>0</v>
          </cell>
        </row>
      </sheetData>
    </sheetDataSet>
  </externalBook>
</externalLink>
</file>

<file path=xl/externalLinks/externalLink49.xml><?xml version="1.0" encoding="utf-8"?>
<externalLink xmlns="http://schemas.openxmlformats.org/spreadsheetml/2006/main">
  <externalBook xmlns:r="http://schemas.openxmlformats.org/officeDocument/2006/relationships" r:id="rId1">
    <sheetNames>
      <sheetName val="Report_Co"/>
      <sheetName val="General"/>
      <sheetName val="PL"/>
      <sheetName val="PL_1"/>
      <sheetName val="PL_2"/>
      <sheetName val="PL_3"/>
      <sheetName val="PL_4"/>
      <sheetName val="Ratio"/>
      <sheetName val="Ratio_1"/>
    </sheetNames>
    <sheetDataSet>
      <sheetData sheetId="0" refreshError="1"/>
      <sheetData sheetId="1" refreshError="1"/>
      <sheetData sheetId="2" refreshError="1">
        <row r="1">
          <cell r="A1" t="str">
            <v>Bloomberg</v>
          </cell>
          <cell r="D1" t="str">
            <v>Net Sales</v>
          </cell>
          <cell r="AF1" t="str">
            <v>Operating expenses</v>
          </cell>
          <cell r="BH1" t="str">
            <v>Operating profit</v>
          </cell>
          <cell r="CJ1" t="str">
            <v>Other operating income</v>
          </cell>
          <cell r="DL1" t="str">
            <v>EBITDA</v>
          </cell>
          <cell r="EN1" t="str">
            <v>Depreciation</v>
          </cell>
          <cell r="FP1" t="str">
            <v>Other income</v>
          </cell>
          <cell r="GR1" t="str">
            <v>EBIT</v>
          </cell>
        </row>
        <row r="2">
          <cell r="A2" t="str">
            <v>code</v>
          </cell>
          <cell r="B2" t="str">
            <v>Company</v>
          </cell>
          <cell r="C2" t="str">
            <v>Sector</v>
          </cell>
          <cell r="D2" t="str">
            <v>Jun'02</v>
          </cell>
          <cell r="E2" t="str">
            <v>Sep'02</v>
          </cell>
          <cell r="F2" t="str">
            <v>Dec'02</v>
          </cell>
          <cell r="G2" t="str">
            <v>Mar'03</v>
          </cell>
          <cell r="H2" t="str">
            <v>Jun'03</v>
          </cell>
          <cell r="I2" t="str">
            <v>Sep'03</v>
          </cell>
          <cell r="J2" t="str">
            <v>Dec'03</v>
          </cell>
          <cell r="K2" t="str">
            <v>Mar'04</v>
          </cell>
          <cell r="L2" t="str">
            <v>Jun'04</v>
          </cell>
          <cell r="M2" t="str">
            <v>Sep'04</v>
          </cell>
          <cell r="N2" t="str">
            <v>Dec'04</v>
          </cell>
          <cell r="O2" t="str">
            <v>Mar'05</v>
          </cell>
          <cell r="P2" t="str">
            <v>Jun'05</v>
          </cell>
          <cell r="Q2" t="str">
            <v>Sep'05</v>
          </cell>
          <cell r="R2" t="str">
            <v>Dec'05</v>
          </cell>
          <cell r="S2" t="str">
            <v>Mar'06</v>
          </cell>
          <cell r="T2" t="str">
            <v>Jun'06</v>
          </cell>
          <cell r="U2" t="str">
            <v>Sep'06</v>
          </cell>
          <cell r="V2" t="str">
            <v>Dec'06</v>
          </cell>
          <cell r="W2" t="str">
            <v>Mar'07</v>
          </cell>
          <cell r="X2" t="str">
            <v>Jun'07</v>
          </cell>
          <cell r="Y2" t="str">
            <v>Sep'07</v>
          </cell>
          <cell r="Z2" t="str">
            <v>Dec'07</v>
          </cell>
          <cell r="AA2" t="str">
            <v>Mar'08</v>
          </cell>
          <cell r="AB2" t="str">
            <v>Jun'08</v>
          </cell>
          <cell r="AC2" t="str">
            <v>Sep'08</v>
          </cell>
          <cell r="AD2" t="str">
            <v>Dec'08</v>
          </cell>
          <cell r="AE2" t="str">
            <v>Mar'09</v>
          </cell>
          <cell r="AF2" t="str">
            <v>Jun'02</v>
          </cell>
          <cell r="AG2" t="str">
            <v>Sep'02</v>
          </cell>
          <cell r="AH2" t="str">
            <v>Dec'02</v>
          </cell>
          <cell r="AI2" t="str">
            <v>Mar'03</v>
          </cell>
          <cell r="AJ2" t="str">
            <v>Jun'03</v>
          </cell>
          <cell r="AK2" t="str">
            <v>Sep'03</v>
          </cell>
          <cell r="AL2" t="str">
            <v>Dec'03</v>
          </cell>
          <cell r="AM2" t="str">
            <v>Mar'04</v>
          </cell>
          <cell r="AN2" t="str">
            <v>Jun'04</v>
          </cell>
          <cell r="AO2" t="str">
            <v>Sep'04</v>
          </cell>
          <cell r="AP2" t="str">
            <v>Dec'04</v>
          </cell>
          <cell r="AQ2" t="str">
            <v>Mar'05</v>
          </cell>
          <cell r="AR2" t="str">
            <v>Jun'05</v>
          </cell>
          <cell r="AS2" t="str">
            <v>Sep'05</v>
          </cell>
          <cell r="AT2" t="str">
            <v>Dec'05</v>
          </cell>
          <cell r="AU2" t="str">
            <v>Mar'06</v>
          </cell>
          <cell r="AV2" t="str">
            <v>Jun'06</v>
          </cell>
          <cell r="AW2" t="str">
            <v>Sep'06</v>
          </cell>
          <cell r="AX2" t="str">
            <v>Dec'06</v>
          </cell>
          <cell r="AY2" t="str">
            <v>Mar'07</v>
          </cell>
          <cell r="AZ2" t="str">
            <v>Jun'07</v>
          </cell>
          <cell r="BA2" t="str">
            <v>Sep'07</v>
          </cell>
          <cell r="BB2" t="str">
            <v>Dec'07</v>
          </cell>
          <cell r="BC2" t="str">
            <v>Mar'08</v>
          </cell>
          <cell r="BD2" t="str">
            <v>Jun'08</v>
          </cell>
          <cell r="BE2" t="str">
            <v>Sep'08</v>
          </cell>
          <cell r="BF2" t="str">
            <v>Dec'08</v>
          </cell>
          <cell r="BG2" t="str">
            <v>Mar'09</v>
          </cell>
          <cell r="BH2" t="str">
            <v>Jun'02</v>
          </cell>
          <cell r="BI2" t="str">
            <v>Sep'02</v>
          </cell>
          <cell r="BJ2" t="str">
            <v>Dec'02</v>
          </cell>
          <cell r="BK2" t="str">
            <v>Mar'03</v>
          </cell>
          <cell r="BL2" t="str">
            <v>Jun'03</v>
          </cell>
          <cell r="BM2" t="str">
            <v>Sep'03</v>
          </cell>
          <cell r="BN2" t="str">
            <v>Dec'03</v>
          </cell>
          <cell r="BO2" t="str">
            <v>Mar'04</v>
          </cell>
          <cell r="BP2" t="str">
            <v>Jun'04</v>
          </cell>
          <cell r="BQ2" t="str">
            <v>Sep'04</v>
          </cell>
          <cell r="BR2" t="str">
            <v>Dec'04</v>
          </cell>
          <cell r="BS2" t="str">
            <v>Mar'05</v>
          </cell>
          <cell r="BT2" t="str">
            <v>Jun'05</v>
          </cell>
          <cell r="BU2" t="str">
            <v>Sep'05</v>
          </cell>
          <cell r="BV2" t="str">
            <v>Dec'05</v>
          </cell>
          <cell r="BW2" t="str">
            <v>Mar'06</v>
          </cell>
          <cell r="BX2" t="str">
            <v>Jun'06</v>
          </cell>
          <cell r="BY2" t="str">
            <v>Sep'06</v>
          </cell>
          <cell r="BZ2" t="str">
            <v>Dec'06</v>
          </cell>
          <cell r="CA2" t="str">
            <v>Mar'07</v>
          </cell>
          <cell r="CB2" t="str">
            <v>Jun'07</v>
          </cell>
          <cell r="CC2" t="str">
            <v>Sep'07</v>
          </cell>
          <cell r="CD2" t="str">
            <v>Dec'07</v>
          </cell>
          <cell r="CE2" t="str">
            <v>Mar'08</v>
          </cell>
          <cell r="CF2" t="str">
            <v>Jun'08</v>
          </cell>
          <cell r="CG2" t="str">
            <v>Sep'08</v>
          </cell>
          <cell r="CH2" t="str">
            <v>Dec'08</v>
          </cell>
          <cell r="CI2" t="str">
            <v>Mar'09</v>
          </cell>
          <cell r="CJ2" t="str">
            <v>Jun'02</v>
          </cell>
          <cell r="CK2" t="str">
            <v>Sep'02</v>
          </cell>
          <cell r="CL2" t="str">
            <v>Dec'02</v>
          </cell>
          <cell r="CM2" t="str">
            <v>Mar'03</v>
          </cell>
          <cell r="CN2" t="str">
            <v>Jun'03</v>
          </cell>
          <cell r="CO2" t="str">
            <v>Sep'03</v>
          </cell>
          <cell r="CP2" t="str">
            <v>Dec'03</v>
          </cell>
          <cell r="CQ2" t="str">
            <v>Mar'04</v>
          </cell>
          <cell r="CR2" t="str">
            <v>Jun'04</v>
          </cell>
          <cell r="CS2" t="str">
            <v>Sep'04</v>
          </cell>
          <cell r="CT2" t="str">
            <v>Dec'04</v>
          </cell>
          <cell r="CU2" t="str">
            <v>Mar'05</v>
          </cell>
          <cell r="CV2" t="str">
            <v>Jun'05</v>
          </cell>
          <cell r="CW2" t="str">
            <v>Sep'05</v>
          </cell>
          <cell r="CX2" t="str">
            <v>Dec'05</v>
          </cell>
          <cell r="CY2" t="str">
            <v>Mar'06</v>
          </cell>
          <cell r="CZ2" t="str">
            <v>Jun'06</v>
          </cell>
          <cell r="DA2" t="str">
            <v>Sep'06</v>
          </cell>
          <cell r="DB2" t="str">
            <v>Dec'06</v>
          </cell>
          <cell r="DC2" t="str">
            <v>Mar'07</v>
          </cell>
          <cell r="DD2" t="str">
            <v>Jun'07</v>
          </cell>
          <cell r="DE2" t="str">
            <v>Sep'07</v>
          </cell>
          <cell r="DF2" t="str">
            <v>Dec'07</v>
          </cell>
          <cell r="DG2" t="str">
            <v>Mar'08</v>
          </cell>
          <cell r="DH2" t="str">
            <v>Jun'08</v>
          </cell>
          <cell r="DI2" t="str">
            <v>Sep'08</v>
          </cell>
          <cell r="DJ2" t="str">
            <v>Dec'08</v>
          </cell>
          <cell r="DK2" t="str">
            <v>Mar'09</v>
          </cell>
          <cell r="DL2" t="str">
            <v>Jun'02</v>
          </cell>
          <cell r="DM2" t="str">
            <v>Sep'02</v>
          </cell>
          <cell r="DN2" t="str">
            <v>Dec'02</v>
          </cell>
          <cell r="DO2" t="str">
            <v>Mar'03</v>
          </cell>
          <cell r="DP2" t="str">
            <v>Jun'03</v>
          </cell>
          <cell r="DQ2" t="str">
            <v>Sep'03</v>
          </cell>
          <cell r="DR2" t="str">
            <v>Dec'03</v>
          </cell>
          <cell r="DS2" t="str">
            <v>Mar'04</v>
          </cell>
          <cell r="DT2" t="str">
            <v>Jun'04</v>
          </cell>
          <cell r="DU2" t="str">
            <v>Sep'04</v>
          </cell>
          <cell r="DV2" t="str">
            <v>Dec'04</v>
          </cell>
          <cell r="DW2" t="str">
            <v>Mar'05</v>
          </cell>
          <cell r="DX2" t="str">
            <v>Jun'05</v>
          </cell>
          <cell r="DY2" t="str">
            <v>Sep'05</v>
          </cell>
          <cell r="DZ2" t="str">
            <v>Dec'05</v>
          </cell>
          <cell r="EA2" t="str">
            <v>Mar'06</v>
          </cell>
          <cell r="EB2" t="str">
            <v>Jun'06</v>
          </cell>
          <cell r="EC2" t="str">
            <v>Sep'06</v>
          </cell>
          <cell r="ED2" t="str">
            <v>Dec'06</v>
          </cell>
          <cell r="EE2" t="str">
            <v>Mar'07</v>
          </cell>
          <cell r="EF2" t="str">
            <v>Jun'07</v>
          </cell>
          <cell r="EG2" t="str">
            <v>Sep'07</v>
          </cell>
          <cell r="EH2" t="str">
            <v>Dec'07</v>
          </cell>
          <cell r="EI2" t="str">
            <v>Mar'08</v>
          </cell>
          <cell r="EJ2" t="str">
            <v>Jun'08</v>
          </cell>
          <cell r="EK2" t="str">
            <v>Sep'08</v>
          </cell>
          <cell r="EL2" t="str">
            <v>Dec'08</v>
          </cell>
          <cell r="EM2" t="str">
            <v>Mar'09</v>
          </cell>
          <cell r="EN2" t="str">
            <v>Jun'02</v>
          </cell>
          <cell r="EO2" t="str">
            <v>Sep'02</v>
          </cell>
          <cell r="EP2" t="str">
            <v>Dec'02</v>
          </cell>
          <cell r="EQ2" t="str">
            <v>Mar'03</v>
          </cell>
          <cell r="ER2" t="str">
            <v>Jun'03</v>
          </cell>
          <cell r="ES2" t="str">
            <v>Sep'03</v>
          </cell>
          <cell r="ET2" t="str">
            <v>Dec'03</v>
          </cell>
          <cell r="EU2" t="str">
            <v>Mar'04</v>
          </cell>
          <cell r="EV2" t="str">
            <v>Jun'04</v>
          </cell>
          <cell r="EW2" t="str">
            <v>Sep'04</v>
          </cell>
          <cell r="EX2" t="str">
            <v>Dec'04</v>
          </cell>
          <cell r="EY2" t="str">
            <v>Mar'05</v>
          </cell>
          <cell r="EZ2" t="str">
            <v>Jun'05</v>
          </cell>
          <cell r="FA2" t="str">
            <v>Sep'05</v>
          </cell>
          <cell r="FB2" t="str">
            <v>Dec'05</v>
          </cell>
          <cell r="FC2" t="str">
            <v>Mar'06</v>
          </cell>
          <cell r="FD2" t="str">
            <v>Jun'06</v>
          </cell>
          <cell r="FE2" t="str">
            <v>Sep'06</v>
          </cell>
          <cell r="FF2" t="str">
            <v>Dec'06</v>
          </cell>
          <cell r="FG2" t="str">
            <v>Mar'07</v>
          </cell>
          <cell r="FH2" t="str">
            <v>Jun'07</v>
          </cell>
          <cell r="FI2" t="str">
            <v>Sep'07</v>
          </cell>
          <cell r="FJ2" t="str">
            <v>Dec'07</v>
          </cell>
          <cell r="FK2" t="str">
            <v>Mar'08</v>
          </cell>
          <cell r="FL2" t="str">
            <v>Jun'08</v>
          </cell>
          <cell r="FM2" t="str">
            <v>Sep'08</v>
          </cell>
          <cell r="FN2" t="str">
            <v>Dec'08</v>
          </cell>
          <cell r="FO2" t="str">
            <v>Mar'09</v>
          </cell>
          <cell r="FP2" t="str">
            <v>Jun'02</v>
          </cell>
          <cell r="FQ2" t="str">
            <v>Sep'02</v>
          </cell>
          <cell r="FR2" t="str">
            <v>Dec'02</v>
          </cell>
          <cell r="FS2" t="str">
            <v>Mar'03</v>
          </cell>
          <cell r="FT2" t="str">
            <v>Jun'03</v>
          </cell>
          <cell r="FU2" t="str">
            <v>Sep'03</v>
          </cell>
          <cell r="FV2" t="str">
            <v>Dec'03</v>
          </cell>
          <cell r="FW2" t="str">
            <v>Mar'04</v>
          </cell>
          <cell r="FX2" t="str">
            <v>Jun'04</v>
          </cell>
          <cell r="FY2" t="str">
            <v>Sep'04</v>
          </cell>
          <cell r="FZ2" t="str">
            <v>Dec'04</v>
          </cell>
          <cell r="GA2" t="str">
            <v>Mar'05</v>
          </cell>
          <cell r="GB2" t="str">
            <v>Jun'05</v>
          </cell>
          <cell r="GC2" t="str">
            <v>Sep'05</v>
          </cell>
          <cell r="GD2" t="str">
            <v>Dec'05</v>
          </cell>
          <cell r="GE2" t="str">
            <v>Mar'06</v>
          </cell>
          <cell r="GF2" t="str">
            <v>Jun'06</v>
          </cell>
          <cell r="GG2" t="str">
            <v>Sep'06</v>
          </cell>
          <cell r="GH2" t="str">
            <v>Dec'06</v>
          </cell>
          <cell r="GI2" t="str">
            <v>Mar'07</v>
          </cell>
          <cell r="GJ2" t="str">
            <v>Jun'07</v>
          </cell>
          <cell r="GK2" t="str">
            <v>Sep'07</v>
          </cell>
          <cell r="GL2" t="str">
            <v>Dec'07</v>
          </cell>
          <cell r="GM2" t="str">
            <v>Mar'08</v>
          </cell>
          <cell r="GN2" t="str">
            <v>Jun'08</v>
          </cell>
          <cell r="GO2" t="str">
            <v>Sep'08</v>
          </cell>
          <cell r="GP2" t="str">
            <v>Dec'08</v>
          </cell>
          <cell r="GQ2" t="str">
            <v>Mar'09</v>
          </cell>
          <cell r="GR2" t="str">
            <v>Jun'02</v>
          </cell>
          <cell r="GS2" t="str">
            <v>Sep'02</v>
          </cell>
          <cell r="GT2" t="str">
            <v>Dec'02</v>
          </cell>
          <cell r="GU2" t="str">
            <v>Mar'03</v>
          </cell>
          <cell r="GV2" t="str">
            <v>Jun'03</v>
          </cell>
          <cell r="GW2" t="str">
            <v>Sep'03</v>
          </cell>
          <cell r="GX2" t="str">
            <v>Dec'03</v>
          </cell>
          <cell r="GY2" t="str">
            <v>Mar'04</v>
          </cell>
          <cell r="GZ2" t="str">
            <v>Jun'04</v>
          </cell>
          <cell r="HA2" t="str">
            <v>Sep'04</v>
          </cell>
          <cell r="HB2" t="str">
            <v>Dec'04</v>
          </cell>
          <cell r="HC2" t="str">
            <v>Mar'05</v>
          </cell>
          <cell r="HD2" t="str">
            <v>Jun'05</v>
          </cell>
          <cell r="HE2" t="str">
            <v>Sep'05</v>
          </cell>
          <cell r="HF2" t="str">
            <v>Dec'05</v>
          </cell>
          <cell r="HG2" t="str">
            <v>Mar'06</v>
          </cell>
          <cell r="HH2" t="str">
            <v>Jun'06</v>
          </cell>
          <cell r="HI2" t="str">
            <v>Sep'06</v>
          </cell>
          <cell r="HJ2" t="str">
            <v>Dec'06</v>
          </cell>
          <cell r="HK2" t="str">
            <v>Mar'07</v>
          </cell>
          <cell r="HL2" t="str">
            <v>Jun'07</v>
          </cell>
          <cell r="HM2" t="str">
            <v>Sep'07</v>
          </cell>
          <cell r="HN2" t="str">
            <v>Dec'07</v>
          </cell>
          <cell r="HO2" t="str">
            <v>Mar'08</v>
          </cell>
          <cell r="HP2" t="str">
            <v>Jun'08</v>
          </cell>
          <cell r="HQ2" t="str">
            <v>Sep'08</v>
          </cell>
          <cell r="HR2" t="str">
            <v>Dec'08</v>
          </cell>
          <cell r="HS2" t="str">
            <v>Mar'09</v>
          </cell>
          <cell r="HT2" t="str">
            <v>Jun'02</v>
          </cell>
          <cell r="HU2" t="str">
            <v>Sep'02</v>
          </cell>
          <cell r="HV2" t="str">
            <v>Dec'02</v>
          </cell>
          <cell r="HW2" t="str">
            <v>Mar'03</v>
          </cell>
          <cell r="HX2" t="str">
            <v>Jun'03</v>
          </cell>
          <cell r="HY2" t="str">
            <v>Sep'03</v>
          </cell>
          <cell r="HZ2" t="str">
            <v>Dec'03</v>
          </cell>
          <cell r="IA2" t="str">
            <v>Mar'04</v>
          </cell>
          <cell r="IB2" t="str">
            <v>Jun'04</v>
          </cell>
          <cell r="IC2" t="str">
            <v>Sep'04</v>
          </cell>
          <cell r="ID2" t="str">
            <v>Dec'04</v>
          </cell>
          <cell r="IE2" t="str">
            <v>Mar'05</v>
          </cell>
          <cell r="IF2" t="str">
            <v>Jun'05</v>
          </cell>
          <cell r="IG2" t="str">
            <v>Sep'05</v>
          </cell>
          <cell r="IH2" t="str">
            <v>Dec'05</v>
          </cell>
          <cell r="II2" t="str">
            <v>Mar'06</v>
          </cell>
          <cell r="IJ2" t="str">
            <v>Jun'06</v>
          </cell>
          <cell r="IK2" t="str">
            <v>Sep'06</v>
          </cell>
          <cell r="IL2" t="str">
            <v>Dec'06</v>
          </cell>
          <cell r="IM2" t="str">
            <v>Mar'07</v>
          </cell>
          <cell r="IN2" t="str">
            <v>Jun'07</v>
          </cell>
          <cell r="IO2" t="str">
            <v>Sep'07</v>
          </cell>
          <cell r="IP2" t="str">
            <v>Dec'07</v>
          </cell>
          <cell r="IQ2" t="str">
            <v>Mar'08</v>
          </cell>
          <cell r="IR2" t="str">
            <v>Jun'08</v>
          </cell>
          <cell r="IS2" t="str">
            <v>Sep'08</v>
          </cell>
          <cell r="IT2" t="str">
            <v>Dec'08</v>
          </cell>
          <cell r="IU2" t="str">
            <v>Mar'09</v>
          </cell>
        </row>
        <row r="3">
          <cell r="A3" t="str">
            <v>Auto Ancillaries</v>
          </cell>
          <cell r="B3" t="str">
            <v>Auto Ancillaries</v>
          </cell>
        </row>
        <row r="4">
          <cell r="A4" t="str">
            <v>ABCL IN</v>
          </cell>
          <cell r="B4" t="str">
            <v>ABC Bearings</v>
          </cell>
          <cell r="C4" t="str">
            <v>Auto Ancillaries</v>
          </cell>
          <cell r="D4">
            <v>156.84</v>
          </cell>
          <cell r="E4">
            <v>159.39000000000001</v>
          </cell>
          <cell r="F4">
            <v>189.47</v>
          </cell>
          <cell r="G4">
            <v>219.68</v>
          </cell>
          <cell r="H4">
            <v>183.22000000000003</v>
          </cell>
          <cell r="I4">
            <v>221.21</v>
          </cell>
          <cell r="J4">
            <v>259.84999999999997</v>
          </cell>
          <cell r="K4">
            <v>289.99</v>
          </cell>
          <cell r="L4">
            <v>283.71999999999997</v>
          </cell>
          <cell r="M4">
            <v>294.79999999999995</v>
          </cell>
          <cell r="N4">
            <v>360.97</v>
          </cell>
          <cell r="O4">
            <v>350.21899999999999</v>
          </cell>
          <cell r="P4">
            <v>363.88600000000002</v>
          </cell>
          <cell r="Q4">
            <v>387.41299999999995</v>
          </cell>
          <cell r="R4">
            <v>364.27000000000004</v>
          </cell>
          <cell r="S4">
            <v>404.94</v>
          </cell>
          <cell r="T4">
            <v>480.71999999999997</v>
          </cell>
          <cell r="U4">
            <v>480.77</v>
          </cell>
          <cell r="V4">
            <v>406.31</v>
          </cell>
          <cell r="W4">
            <v>451.54</v>
          </cell>
          <cell r="X4">
            <v>360.05</v>
          </cell>
          <cell r="Y4">
            <v>371.38200000000001</v>
          </cell>
          <cell r="Z4">
            <v>438.02</v>
          </cell>
          <cell r="AA4">
            <v>489.67</v>
          </cell>
          <cell r="AB4">
            <v>452.8</v>
          </cell>
          <cell r="AC4">
            <v>390.92500000000001</v>
          </cell>
          <cell r="AD4">
            <v>229.24</v>
          </cell>
          <cell r="AE4">
            <v>266.33800000000002</v>
          </cell>
          <cell r="AF4">
            <v>-144.54900000000001</v>
          </cell>
          <cell r="AG4">
            <v>-126.93100000000001</v>
          </cell>
          <cell r="AH4">
            <v>-151.24299999999999</v>
          </cell>
          <cell r="AI4">
            <v>-188.19900000000001</v>
          </cell>
          <cell r="AJ4">
            <v>-147.80799999999999</v>
          </cell>
          <cell r="AK4">
            <v>-185.60899999999998</v>
          </cell>
          <cell r="AL4">
            <v>-204.40600000000001</v>
          </cell>
          <cell r="AM4">
            <v>-236.38299999999998</v>
          </cell>
          <cell r="AN4">
            <v>-224.11099999999999</v>
          </cell>
          <cell r="AO4">
            <v>-234.38</v>
          </cell>
          <cell r="AP4">
            <v>-284.89999999999998</v>
          </cell>
          <cell r="AQ4">
            <v>-301.59000000000003</v>
          </cell>
          <cell r="AR4">
            <v>-307.83699999999999</v>
          </cell>
          <cell r="AS4">
            <v>-313.40699999999998</v>
          </cell>
          <cell r="AT4">
            <v>-298.14999999999998</v>
          </cell>
          <cell r="AU4">
            <v>-338.89699999999999</v>
          </cell>
          <cell r="AV4">
            <v>-379.16399999999999</v>
          </cell>
          <cell r="AW4">
            <v>-375.09399999999999</v>
          </cell>
          <cell r="AX4">
            <v>-314.31099999999998</v>
          </cell>
          <cell r="AY4">
            <v>-347.65200000000004</v>
          </cell>
          <cell r="AZ4">
            <v>-291.10199999999998</v>
          </cell>
          <cell r="BA4">
            <v>-304.71800000000002</v>
          </cell>
          <cell r="BB4">
            <v>-343.22</v>
          </cell>
          <cell r="BC4">
            <v>-400.41999999999996</v>
          </cell>
          <cell r="BD4">
            <v>-354.99</v>
          </cell>
          <cell r="BE4">
            <v>-306.04700000000003</v>
          </cell>
          <cell r="BF4">
            <v>-194.82</v>
          </cell>
          <cell r="BG4">
            <v>-239.49499999999998</v>
          </cell>
          <cell r="BH4">
            <v>12.290999999999997</v>
          </cell>
          <cell r="BI4">
            <v>32.459000000000003</v>
          </cell>
          <cell r="BJ4">
            <v>38.227000000000004</v>
          </cell>
          <cell r="BK4">
            <v>31.480999999999995</v>
          </cell>
          <cell r="BL4">
            <v>35.412000000000035</v>
          </cell>
          <cell r="BM4">
            <v>35.601000000000028</v>
          </cell>
          <cell r="BN4">
            <v>55.44399999999996</v>
          </cell>
          <cell r="BO4">
            <v>53.607000000000028</v>
          </cell>
          <cell r="BP4">
            <v>59.60899999999998</v>
          </cell>
          <cell r="BQ4">
            <v>60.419999999999959</v>
          </cell>
          <cell r="BR4">
            <v>76.07000000000005</v>
          </cell>
          <cell r="BS4">
            <v>48.628999999999962</v>
          </cell>
          <cell r="BT4">
            <v>56.049000000000035</v>
          </cell>
          <cell r="BU4">
            <v>74.005999999999972</v>
          </cell>
          <cell r="BV4">
            <v>66.120000000000061</v>
          </cell>
          <cell r="BW4">
            <v>66.043000000000006</v>
          </cell>
          <cell r="BX4">
            <v>101.55599999999998</v>
          </cell>
          <cell r="BY4">
            <v>105.67599999999999</v>
          </cell>
          <cell r="BZ4">
            <v>91.999000000000024</v>
          </cell>
          <cell r="CA4">
            <v>103.88799999999998</v>
          </cell>
          <cell r="CB4">
            <v>68.948000000000036</v>
          </cell>
          <cell r="CC4">
            <v>66.663999999999987</v>
          </cell>
          <cell r="CD4">
            <v>94.799999999999955</v>
          </cell>
          <cell r="CE4">
            <v>89.250000000000057</v>
          </cell>
          <cell r="CF4">
            <v>97.81</v>
          </cell>
          <cell r="CG4">
            <v>84.877999999999986</v>
          </cell>
          <cell r="CH4">
            <v>34.420000000000016</v>
          </cell>
          <cell r="CI4">
            <v>26.843000000000046</v>
          </cell>
          <cell r="CJ4">
            <v>0</v>
          </cell>
          <cell r="CK4">
            <v>0</v>
          </cell>
          <cell r="CL4">
            <v>0</v>
          </cell>
          <cell r="CM4">
            <v>0</v>
          </cell>
          <cell r="CN4">
            <v>0</v>
          </cell>
          <cell r="CO4">
            <v>0</v>
          </cell>
          <cell r="CP4">
            <v>0</v>
          </cell>
          <cell r="CQ4">
            <v>0</v>
          </cell>
          <cell r="CR4">
            <v>0</v>
          </cell>
          <cell r="CS4">
            <v>0</v>
          </cell>
          <cell r="CT4">
            <v>0</v>
          </cell>
          <cell r="CU4">
            <v>0</v>
          </cell>
          <cell r="CV4">
            <v>0</v>
          </cell>
          <cell r="CW4">
            <v>0</v>
          </cell>
          <cell r="CX4">
            <v>0</v>
          </cell>
          <cell r="CY4">
            <v>0</v>
          </cell>
          <cell r="CZ4">
            <v>0</v>
          </cell>
          <cell r="DA4">
            <v>0</v>
          </cell>
          <cell r="DB4">
            <v>0</v>
          </cell>
          <cell r="DC4">
            <v>0</v>
          </cell>
          <cell r="DD4">
            <v>0</v>
          </cell>
          <cell r="DE4">
            <v>0</v>
          </cell>
          <cell r="DF4">
            <v>0</v>
          </cell>
          <cell r="DG4">
            <v>0</v>
          </cell>
          <cell r="DH4">
            <v>0</v>
          </cell>
          <cell r="DI4">
            <v>0</v>
          </cell>
          <cell r="DJ4">
            <v>0</v>
          </cell>
          <cell r="DK4">
            <v>0</v>
          </cell>
          <cell r="DL4">
            <v>12.290999999999997</v>
          </cell>
          <cell r="DM4">
            <v>32.459000000000003</v>
          </cell>
          <cell r="DN4">
            <v>38.227000000000004</v>
          </cell>
          <cell r="DO4">
            <v>31.480999999999995</v>
          </cell>
          <cell r="DP4">
            <v>35.412000000000035</v>
          </cell>
          <cell r="DQ4">
            <v>35.601000000000028</v>
          </cell>
          <cell r="DR4">
            <v>55.44399999999996</v>
          </cell>
          <cell r="DS4">
            <v>53.607000000000028</v>
          </cell>
          <cell r="DT4">
            <v>59.60899999999998</v>
          </cell>
          <cell r="DU4">
            <v>60.419999999999959</v>
          </cell>
          <cell r="DV4">
            <v>76.07000000000005</v>
          </cell>
          <cell r="DW4">
            <v>48.628999999999962</v>
          </cell>
          <cell r="DX4">
            <v>56.049000000000035</v>
          </cell>
          <cell r="DY4">
            <v>74.005999999999972</v>
          </cell>
          <cell r="DZ4">
            <v>66.120000000000061</v>
          </cell>
          <cell r="EA4">
            <v>66.043000000000006</v>
          </cell>
          <cell r="EB4">
            <v>101.55599999999998</v>
          </cell>
          <cell r="EC4">
            <v>105.67599999999999</v>
          </cell>
          <cell r="ED4">
            <v>91.999000000000024</v>
          </cell>
          <cell r="EE4">
            <v>103.88799999999998</v>
          </cell>
          <cell r="EF4">
            <v>68.948000000000036</v>
          </cell>
          <cell r="EG4">
            <v>66.663999999999987</v>
          </cell>
          <cell r="EH4">
            <v>94.799999999999955</v>
          </cell>
          <cell r="EI4">
            <v>89.250000000000057</v>
          </cell>
          <cell r="EJ4">
            <v>97.81</v>
          </cell>
          <cell r="EK4">
            <v>84.877999999999986</v>
          </cell>
          <cell r="EL4">
            <v>34.420000000000016</v>
          </cell>
          <cell r="EM4">
            <v>26.843000000000046</v>
          </cell>
          <cell r="EN4">
            <v>-18.100000000000001</v>
          </cell>
          <cell r="EO4">
            <v>-18.149999999999999</v>
          </cell>
          <cell r="EP4">
            <v>-19.45</v>
          </cell>
          <cell r="EQ4">
            <v>-20.96</v>
          </cell>
          <cell r="ER4">
            <v>-22.251000000000001</v>
          </cell>
          <cell r="ES4">
            <v>-22.221</v>
          </cell>
          <cell r="ET4">
            <v>-22.63</v>
          </cell>
          <cell r="EU4">
            <v>-22.558</v>
          </cell>
          <cell r="EV4">
            <v>-21.45</v>
          </cell>
          <cell r="EW4">
            <v>-15.63</v>
          </cell>
          <cell r="EX4">
            <v>-16.43</v>
          </cell>
          <cell r="EY4">
            <v>-15.430999999999999</v>
          </cell>
          <cell r="EZ4">
            <v>-15.862</v>
          </cell>
          <cell r="FA4">
            <v>-16.617999999999999</v>
          </cell>
          <cell r="FB4">
            <v>-18.149999999999999</v>
          </cell>
          <cell r="FC4">
            <v>-17.79</v>
          </cell>
          <cell r="FD4">
            <v>-18.38</v>
          </cell>
          <cell r="FE4">
            <v>-20.7</v>
          </cell>
          <cell r="FF4">
            <v>-21.01</v>
          </cell>
          <cell r="FG4">
            <v>-20.100000000000001</v>
          </cell>
          <cell r="FH4">
            <v>-17.86</v>
          </cell>
          <cell r="FI4">
            <v>-17.393000000000001</v>
          </cell>
          <cell r="FJ4">
            <v>-16.600000000000001</v>
          </cell>
          <cell r="FK4">
            <v>-16.559999999999999</v>
          </cell>
          <cell r="FL4">
            <v>-22.41</v>
          </cell>
          <cell r="FM4">
            <v>-12.816000000000001</v>
          </cell>
          <cell r="FN4">
            <v>-11.09</v>
          </cell>
          <cell r="FO4">
            <v>-12.143000000000001</v>
          </cell>
          <cell r="FP4">
            <v>2.06</v>
          </cell>
          <cell r="FQ4">
            <v>2.73</v>
          </cell>
          <cell r="FR4">
            <v>3.46</v>
          </cell>
          <cell r="FS4">
            <v>14.54</v>
          </cell>
          <cell r="FT4">
            <v>3.14</v>
          </cell>
          <cell r="FU4">
            <v>7.29</v>
          </cell>
          <cell r="FV4">
            <v>0.62</v>
          </cell>
          <cell r="FW4">
            <v>8.25</v>
          </cell>
          <cell r="FX4">
            <v>6.42</v>
          </cell>
          <cell r="FY4">
            <v>5.7</v>
          </cell>
          <cell r="FZ4">
            <v>10.25</v>
          </cell>
          <cell r="GA4">
            <v>12.417999999999999</v>
          </cell>
          <cell r="GB4">
            <v>8.5310000000000006</v>
          </cell>
          <cell r="GC4">
            <v>10.882</v>
          </cell>
          <cell r="GD4">
            <v>8.02</v>
          </cell>
          <cell r="GE4">
            <v>20.186999999999998</v>
          </cell>
          <cell r="GF4">
            <v>8.16</v>
          </cell>
          <cell r="GG4">
            <v>7.78</v>
          </cell>
          <cell r="GH4">
            <v>8.48</v>
          </cell>
          <cell r="GI4">
            <v>15.31</v>
          </cell>
          <cell r="GJ4">
            <v>6.37</v>
          </cell>
          <cell r="GK4">
            <v>4.5369999999999999</v>
          </cell>
          <cell r="GL4">
            <v>7.21</v>
          </cell>
          <cell r="GM4">
            <v>6.2</v>
          </cell>
          <cell r="GN4">
            <v>6.15</v>
          </cell>
          <cell r="GO4">
            <v>9.5350000000000001</v>
          </cell>
          <cell r="GP4">
            <v>7.53</v>
          </cell>
          <cell r="GQ4">
            <v>2.2559999999999998</v>
          </cell>
          <cell r="GR4">
            <v>-3.7490000000000046</v>
          </cell>
          <cell r="GS4">
            <v>17.039000000000005</v>
          </cell>
          <cell r="GT4">
            <v>22.237000000000005</v>
          </cell>
          <cell r="GU4">
            <v>25.060999999999993</v>
          </cell>
          <cell r="GV4">
            <v>16.301000000000034</v>
          </cell>
          <cell r="GW4">
            <v>20.670000000000027</v>
          </cell>
          <cell r="GX4">
            <v>33.433999999999962</v>
          </cell>
          <cell r="GY4">
            <v>39.299000000000028</v>
          </cell>
          <cell r="GZ4">
            <v>44.578999999999979</v>
          </cell>
          <cell r="HA4">
            <v>50.489999999999959</v>
          </cell>
          <cell r="HB4">
            <v>69.890000000000043</v>
          </cell>
          <cell r="HC4">
            <v>45.615999999999964</v>
          </cell>
          <cell r="HD4">
            <v>48.718000000000032</v>
          </cell>
          <cell r="HE4">
            <v>68.269999999999982</v>
          </cell>
          <cell r="HF4">
            <v>55.990000000000066</v>
          </cell>
          <cell r="HG4">
            <v>68.44</v>
          </cell>
          <cell r="HH4">
            <v>91.335999999999984</v>
          </cell>
          <cell r="HI4">
            <v>92.755999999999986</v>
          </cell>
          <cell r="HJ4">
            <v>79.469000000000023</v>
          </cell>
          <cell r="HK4">
            <v>99.097999999999985</v>
          </cell>
          <cell r="HL4">
            <v>57.458000000000034</v>
          </cell>
          <cell r="HM4">
            <v>53.807999999999986</v>
          </cell>
          <cell r="HN4">
            <v>85.409999999999954</v>
          </cell>
          <cell r="HO4">
            <v>78.890000000000057</v>
          </cell>
          <cell r="HP4">
            <v>81.550000000000011</v>
          </cell>
          <cell r="HQ4">
            <v>81.59699999999998</v>
          </cell>
          <cell r="HR4">
            <v>30.860000000000017</v>
          </cell>
          <cell r="HS4">
            <v>16.956000000000046</v>
          </cell>
        </row>
        <row r="5">
          <cell r="A5" t="str">
            <v>AMRJ IN</v>
          </cell>
          <cell r="B5" t="str">
            <v>Amara Raja Batteries</v>
          </cell>
          <cell r="C5" t="str">
            <v>Auto Ancillaries</v>
          </cell>
          <cell r="D5">
            <v>0</v>
          </cell>
          <cell r="E5">
            <v>0</v>
          </cell>
          <cell r="F5">
            <v>0</v>
          </cell>
          <cell r="G5">
            <v>0</v>
          </cell>
          <cell r="H5">
            <v>401</v>
          </cell>
          <cell r="I5">
            <v>372.86</v>
          </cell>
          <cell r="J5">
            <v>392</v>
          </cell>
          <cell r="K5">
            <v>469.32</v>
          </cell>
          <cell r="L5">
            <v>422.4</v>
          </cell>
          <cell r="M5">
            <v>516.84</v>
          </cell>
          <cell r="N5">
            <v>605.02</v>
          </cell>
          <cell r="O5">
            <v>642.57000000000005</v>
          </cell>
          <cell r="P5">
            <v>672.31</v>
          </cell>
          <cell r="Q5">
            <v>870.71</v>
          </cell>
          <cell r="R5">
            <v>977.71</v>
          </cell>
          <cell r="S5">
            <v>1103.58</v>
          </cell>
          <cell r="T5">
            <v>1244.24</v>
          </cell>
          <cell r="U5">
            <v>1320.21</v>
          </cell>
          <cell r="V5">
            <v>1462.56</v>
          </cell>
          <cell r="W5">
            <v>1936.04</v>
          </cell>
          <cell r="X5">
            <v>2145.96</v>
          </cell>
          <cell r="Y5">
            <v>2561.6799999999998</v>
          </cell>
          <cell r="Z5">
            <v>3078.82</v>
          </cell>
          <cell r="AA5">
            <v>3046.8</v>
          </cell>
          <cell r="AB5">
            <v>3144.94</v>
          </cell>
          <cell r="AC5">
            <v>3399.6109999999999</v>
          </cell>
          <cell r="AD5">
            <v>3330.2330000000002</v>
          </cell>
          <cell r="AE5">
            <v>3302.4409999999998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-365.41999999999996</v>
          </cell>
          <cell r="AK5">
            <v>-418.85999999999996</v>
          </cell>
          <cell r="AL5">
            <v>-388.07</v>
          </cell>
          <cell r="AM5">
            <v>-437.93000000000006</v>
          </cell>
          <cell r="AN5">
            <v>-362.58</v>
          </cell>
          <cell r="AO5">
            <v>-446.14</v>
          </cell>
          <cell r="AP5">
            <v>-552.88</v>
          </cell>
          <cell r="AQ5">
            <v>-614.68000000000006</v>
          </cell>
          <cell r="AR5">
            <v>-607.23</v>
          </cell>
          <cell r="AS5">
            <v>-771.21</v>
          </cell>
          <cell r="AT5">
            <v>-840.43</v>
          </cell>
          <cell r="AU5">
            <v>-945.05</v>
          </cell>
          <cell r="AV5">
            <v>-1085.79</v>
          </cell>
          <cell r="AW5">
            <v>-1098.7200000000003</v>
          </cell>
          <cell r="AX5">
            <v>-1279.1300000000001</v>
          </cell>
          <cell r="AY5">
            <v>-1684.2199999999998</v>
          </cell>
          <cell r="AZ5">
            <v>-1825.3899999999999</v>
          </cell>
          <cell r="BA5">
            <v>-2196.23</v>
          </cell>
          <cell r="BB5">
            <v>-2564.79</v>
          </cell>
          <cell r="BC5">
            <v>-2669.8</v>
          </cell>
          <cell r="BD5">
            <v>-2812.4040000000005</v>
          </cell>
          <cell r="BE5">
            <v>-2917.788</v>
          </cell>
          <cell r="BF5">
            <v>-2898.826</v>
          </cell>
          <cell r="BG5">
            <v>-2731.4090000000001</v>
          </cell>
          <cell r="BH5">
            <v>0</v>
          </cell>
          <cell r="BI5">
            <v>0</v>
          </cell>
          <cell r="BJ5">
            <v>0</v>
          </cell>
          <cell r="BK5">
            <v>0</v>
          </cell>
          <cell r="BL5">
            <v>35.580000000000041</v>
          </cell>
          <cell r="BM5">
            <v>-45.999999999999943</v>
          </cell>
          <cell r="BN5">
            <v>3.9300000000000068</v>
          </cell>
          <cell r="BO5">
            <v>31.38999999999993</v>
          </cell>
          <cell r="BP5">
            <v>59.819999999999993</v>
          </cell>
          <cell r="BQ5">
            <v>70.700000000000045</v>
          </cell>
          <cell r="BR5">
            <v>52.139999999999986</v>
          </cell>
          <cell r="BS5">
            <v>27.889999999999986</v>
          </cell>
          <cell r="BT5">
            <v>65.079999999999927</v>
          </cell>
          <cell r="BU5">
            <v>99.5</v>
          </cell>
          <cell r="BV5">
            <v>137.28000000000009</v>
          </cell>
          <cell r="BW5">
            <v>158.52999999999997</v>
          </cell>
          <cell r="BX5">
            <v>158.45000000000005</v>
          </cell>
          <cell r="BY5">
            <v>221.48999999999978</v>
          </cell>
          <cell r="BZ5">
            <v>183.42999999999984</v>
          </cell>
          <cell r="CA5">
            <v>251.82000000000016</v>
          </cell>
          <cell r="CB5">
            <v>320.57000000000016</v>
          </cell>
          <cell r="CC5">
            <v>365.44999999999982</v>
          </cell>
          <cell r="CD5">
            <v>514.0300000000002</v>
          </cell>
          <cell r="CE5">
            <v>377</v>
          </cell>
          <cell r="CF5">
            <v>332.5359999999996</v>
          </cell>
          <cell r="CG5">
            <v>481.82299999999987</v>
          </cell>
          <cell r="CH5">
            <v>431.40700000000015</v>
          </cell>
          <cell r="CI5">
            <v>571.0319999999997</v>
          </cell>
          <cell r="CJ5">
            <v>0</v>
          </cell>
          <cell r="CK5">
            <v>0</v>
          </cell>
          <cell r="CL5">
            <v>0</v>
          </cell>
          <cell r="CM5">
            <v>0</v>
          </cell>
          <cell r="CN5">
            <v>2.6400000000000006</v>
          </cell>
          <cell r="CO5">
            <v>4.2300000000000004</v>
          </cell>
          <cell r="CP5">
            <v>2.3599999999999994</v>
          </cell>
          <cell r="CQ5">
            <v>8.35</v>
          </cell>
          <cell r="CR5">
            <v>1.5600000000000005</v>
          </cell>
          <cell r="CS5">
            <v>-0.59999999999999964</v>
          </cell>
          <cell r="CT5">
            <v>-1.67</v>
          </cell>
          <cell r="CU5">
            <v>22.75</v>
          </cell>
          <cell r="CV5">
            <v>6.85</v>
          </cell>
          <cell r="CW5">
            <v>10.9</v>
          </cell>
          <cell r="CX5">
            <v>12.260000000000002</v>
          </cell>
          <cell r="CY5">
            <v>23.51</v>
          </cell>
          <cell r="CZ5">
            <v>23.06</v>
          </cell>
          <cell r="DA5">
            <v>15.719999999999999</v>
          </cell>
          <cell r="DB5">
            <v>13.629999999999999</v>
          </cell>
          <cell r="DC5">
            <v>28.340000000000003</v>
          </cell>
          <cell r="DD5">
            <v>27.98</v>
          </cell>
          <cell r="DE5">
            <v>34.909999999999997</v>
          </cell>
          <cell r="DF5">
            <v>58.97</v>
          </cell>
          <cell r="DG5">
            <v>134.24</v>
          </cell>
          <cell r="DH5">
            <v>107.23</v>
          </cell>
          <cell r="DI5">
            <v>63.869</v>
          </cell>
          <cell r="DJ5">
            <v>59.841000000000001</v>
          </cell>
          <cell r="DK5">
            <v>27.849</v>
          </cell>
          <cell r="DL5">
            <v>0</v>
          </cell>
          <cell r="DM5">
            <v>0</v>
          </cell>
          <cell r="DN5">
            <v>0</v>
          </cell>
          <cell r="DO5">
            <v>0</v>
          </cell>
          <cell r="DP5">
            <v>38.220000000000041</v>
          </cell>
          <cell r="DQ5">
            <v>-41.769999999999939</v>
          </cell>
          <cell r="DR5">
            <v>6.2900000000000063</v>
          </cell>
          <cell r="DS5">
            <v>39.739999999999931</v>
          </cell>
          <cell r="DT5">
            <v>61.379999999999995</v>
          </cell>
          <cell r="DU5">
            <v>70.100000000000051</v>
          </cell>
          <cell r="DV5">
            <v>50.469999999999985</v>
          </cell>
          <cell r="DW5">
            <v>50.639999999999986</v>
          </cell>
          <cell r="DX5">
            <v>71.929999999999922</v>
          </cell>
          <cell r="DY5">
            <v>110.4</v>
          </cell>
          <cell r="DZ5">
            <v>149.54000000000008</v>
          </cell>
          <cell r="EA5">
            <v>182.03999999999996</v>
          </cell>
          <cell r="EB5">
            <v>181.51000000000005</v>
          </cell>
          <cell r="EC5">
            <v>237.20999999999978</v>
          </cell>
          <cell r="ED5">
            <v>197.05999999999983</v>
          </cell>
          <cell r="EE5">
            <v>280.1600000000002</v>
          </cell>
          <cell r="EF5">
            <v>348.55000000000018</v>
          </cell>
          <cell r="EG5">
            <v>400.35999999999979</v>
          </cell>
          <cell r="EH5">
            <v>573.00000000000023</v>
          </cell>
          <cell r="EI5">
            <v>511.24</v>
          </cell>
          <cell r="EJ5">
            <v>439.76599999999962</v>
          </cell>
          <cell r="EK5">
            <v>545.69199999999989</v>
          </cell>
          <cell r="EL5">
            <v>491.24800000000016</v>
          </cell>
          <cell r="EM5">
            <v>598.88099999999974</v>
          </cell>
          <cell r="EN5">
            <v>0</v>
          </cell>
          <cell r="EO5">
            <v>0</v>
          </cell>
          <cell r="EP5">
            <v>0</v>
          </cell>
          <cell r="EQ5">
            <v>0</v>
          </cell>
          <cell r="ER5">
            <v>-28.86</v>
          </cell>
          <cell r="ES5">
            <v>-31.72</v>
          </cell>
          <cell r="ET5">
            <v>-32.520000000000003</v>
          </cell>
          <cell r="EU5">
            <v>-29.95</v>
          </cell>
          <cell r="EV5">
            <v>-33.61</v>
          </cell>
          <cell r="EW5">
            <v>-34.630000000000003</v>
          </cell>
          <cell r="EX5">
            <v>-35.43</v>
          </cell>
          <cell r="EY5">
            <v>-32.64</v>
          </cell>
          <cell r="EZ5">
            <v>-31.48</v>
          </cell>
          <cell r="FA5">
            <v>-32.119999999999997</v>
          </cell>
          <cell r="FB5">
            <v>-47.91</v>
          </cell>
          <cell r="FC5">
            <v>-35.5</v>
          </cell>
          <cell r="FD5">
            <v>-36.090000000000003</v>
          </cell>
          <cell r="FE5">
            <v>-40.64</v>
          </cell>
          <cell r="FF5">
            <v>-43.72</v>
          </cell>
          <cell r="FG5">
            <v>-49.58</v>
          </cell>
          <cell r="FH5">
            <v>-56.58</v>
          </cell>
          <cell r="FI5">
            <v>-58.65</v>
          </cell>
          <cell r="FJ5">
            <v>-62.02</v>
          </cell>
          <cell r="FK5">
            <v>-67.2</v>
          </cell>
          <cell r="FL5">
            <v>-71.41</v>
          </cell>
          <cell r="FM5">
            <v>-83.427000000000007</v>
          </cell>
          <cell r="FN5">
            <v>-91.015000000000001</v>
          </cell>
          <cell r="FO5">
            <v>-99.715999999999994</v>
          </cell>
          <cell r="FP5">
            <v>0</v>
          </cell>
          <cell r="FQ5">
            <v>0</v>
          </cell>
          <cell r="FR5">
            <v>0</v>
          </cell>
          <cell r="FS5">
            <v>0</v>
          </cell>
          <cell r="FT5">
            <v>6</v>
          </cell>
          <cell r="FU5">
            <v>6</v>
          </cell>
          <cell r="FV5">
            <v>6</v>
          </cell>
          <cell r="FW5">
            <v>6</v>
          </cell>
          <cell r="FX5">
            <v>10.25</v>
          </cell>
          <cell r="FY5">
            <v>10.25</v>
          </cell>
          <cell r="FZ5">
            <v>10.25</v>
          </cell>
          <cell r="GA5">
            <v>10.25</v>
          </cell>
          <cell r="GB5">
            <v>5</v>
          </cell>
          <cell r="GC5">
            <v>5</v>
          </cell>
          <cell r="GD5">
            <v>5</v>
          </cell>
          <cell r="GE5">
            <v>5</v>
          </cell>
          <cell r="GF5">
            <v>4.25</v>
          </cell>
          <cell r="GG5">
            <v>4.25</v>
          </cell>
          <cell r="GH5">
            <v>4.25</v>
          </cell>
          <cell r="GI5">
            <v>4.25</v>
          </cell>
          <cell r="GJ5">
            <v>0</v>
          </cell>
          <cell r="GK5">
            <v>0</v>
          </cell>
          <cell r="GL5">
            <v>0</v>
          </cell>
          <cell r="GM5">
            <v>0</v>
          </cell>
          <cell r="GN5">
            <v>0</v>
          </cell>
          <cell r="GO5">
            <v>0</v>
          </cell>
          <cell r="GP5">
            <v>0</v>
          </cell>
          <cell r="GQ5">
            <v>5.5810000000000004</v>
          </cell>
          <cell r="GR5">
            <v>0</v>
          </cell>
          <cell r="GS5">
            <v>0</v>
          </cell>
          <cell r="GT5">
            <v>0</v>
          </cell>
          <cell r="GU5">
            <v>0</v>
          </cell>
          <cell r="GV5">
            <v>15.360000000000042</v>
          </cell>
          <cell r="GW5">
            <v>-67.489999999999938</v>
          </cell>
          <cell r="GX5">
            <v>-20.229999999999997</v>
          </cell>
          <cell r="GY5">
            <v>15.789999999999932</v>
          </cell>
          <cell r="GZ5">
            <v>38.019999999999996</v>
          </cell>
          <cell r="HA5">
            <v>45.720000000000049</v>
          </cell>
          <cell r="HB5">
            <v>25.289999999999985</v>
          </cell>
          <cell r="HC5">
            <v>28.249999999999986</v>
          </cell>
          <cell r="HD5">
            <v>45.449999999999918</v>
          </cell>
          <cell r="HE5">
            <v>83.28</v>
          </cell>
          <cell r="HF5">
            <v>106.63000000000008</v>
          </cell>
          <cell r="HG5">
            <v>151.53999999999996</v>
          </cell>
          <cell r="HH5">
            <v>149.67000000000004</v>
          </cell>
          <cell r="HI5">
            <v>200.81999999999977</v>
          </cell>
          <cell r="HJ5">
            <v>157.58999999999983</v>
          </cell>
          <cell r="HK5">
            <v>234.83000000000021</v>
          </cell>
          <cell r="HL5">
            <v>291.9700000000002</v>
          </cell>
          <cell r="HM5">
            <v>341.70999999999981</v>
          </cell>
          <cell r="HN5">
            <v>510.98000000000025</v>
          </cell>
          <cell r="HO5">
            <v>444.04</v>
          </cell>
          <cell r="HP5">
            <v>368.35599999999965</v>
          </cell>
          <cell r="HQ5">
            <v>462.26499999999987</v>
          </cell>
          <cell r="HR5">
            <v>400.23300000000017</v>
          </cell>
          <cell r="HS5">
            <v>504.74599999999975</v>
          </cell>
        </row>
        <row r="6">
          <cell r="A6" t="str">
            <v>AISG IN</v>
          </cell>
          <cell r="B6" t="str">
            <v>Asahi India Glass</v>
          </cell>
          <cell r="C6" t="str">
            <v>Auto Ancillaries</v>
          </cell>
          <cell r="D6">
            <v>0</v>
          </cell>
          <cell r="E6">
            <v>576.32999999999993</v>
          </cell>
          <cell r="F6">
            <v>512.49</v>
          </cell>
          <cell r="G6">
            <v>587.07999999999993</v>
          </cell>
          <cell r="H6">
            <v>606.01</v>
          </cell>
          <cell r="I6">
            <v>1219.43</v>
          </cell>
          <cell r="J6">
            <v>1346.1000000000001</v>
          </cell>
          <cell r="K6">
            <v>1321.73</v>
          </cell>
          <cell r="L6">
            <v>1324.29</v>
          </cell>
          <cell r="M6">
            <v>1521.83</v>
          </cell>
          <cell r="N6">
            <v>1472.6299999999999</v>
          </cell>
          <cell r="O6">
            <v>1568.0300000000002</v>
          </cell>
          <cell r="P6">
            <v>1537.91</v>
          </cell>
          <cell r="Q6">
            <v>1545.71</v>
          </cell>
          <cell r="R6">
            <v>1214.6600000000001</v>
          </cell>
          <cell r="S6">
            <v>1578.46</v>
          </cell>
          <cell r="T6">
            <v>1727.94</v>
          </cell>
          <cell r="U6">
            <v>1736.1599999999999</v>
          </cell>
          <cell r="V6">
            <v>1853.15</v>
          </cell>
          <cell r="W6">
            <v>2301.1999999999998</v>
          </cell>
          <cell r="X6">
            <v>2250</v>
          </cell>
          <cell r="Y6">
            <v>2470</v>
          </cell>
          <cell r="Z6">
            <v>2585.4</v>
          </cell>
          <cell r="AA6">
            <v>2630.2</v>
          </cell>
          <cell r="AB6">
            <v>3242.1</v>
          </cell>
          <cell r="AC6">
            <v>3052.7999999999997</v>
          </cell>
          <cell r="AD6">
            <v>2764.1</v>
          </cell>
          <cell r="AE6">
            <v>3152.8999999999996</v>
          </cell>
          <cell r="AF6">
            <v>0</v>
          </cell>
          <cell r="AG6">
            <v>-453.82500000000005</v>
          </cell>
          <cell r="AH6">
            <v>-415.50200000000001</v>
          </cell>
          <cell r="AI6">
            <v>-456.08299999999997</v>
          </cell>
          <cell r="AJ6">
            <v>-456.02500000000009</v>
          </cell>
          <cell r="AK6">
            <v>-916.15300000000002</v>
          </cell>
          <cell r="AL6">
            <v>-1036.787</v>
          </cell>
          <cell r="AM6">
            <v>-1038.5540000000001</v>
          </cell>
          <cell r="AN6">
            <v>-1067.2670000000001</v>
          </cell>
          <cell r="AO6">
            <v>-1208.9580000000001</v>
          </cell>
          <cell r="AP6">
            <v>-1144.164</v>
          </cell>
          <cell r="AQ6">
            <v>-1250.7040000000002</v>
          </cell>
          <cell r="AR6">
            <v>-1216.1849999999999</v>
          </cell>
          <cell r="AS6">
            <v>-1268.5590000000002</v>
          </cell>
          <cell r="AT6">
            <v>-948.13400000000001</v>
          </cell>
          <cell r="AU6">
            <v>-1235.0160000000001</v>
          </cell>
          <cell r="AV6">
            <v>-1455.46</v>
          </cell>
          <cell r="AW6">
            <v>-1427.1219999999998</v>
          </cell>
          <cell r="AX6">
            <v>-1453.864</v>
          </cell>
          <cell r="AY6">
            <v>-1841.6</v>
          </cell>
          <cell r="AZ6">
            <v>-1986.6</v>
          </cell>
          <cell r="BA6">
            <v>-2083.1999999999998</v>
          </cell>
          <cell r="BB6">
            <v>-2205.1</v>
          </cell>
          <cell r="BC6">
            <v>-2214.8000000000002</v>
          </cell>
          <cell r="BD6">
            <v>-2818.7999999999997</v>
          </cell>
          <cell r="BE6">
            <v>-2560.4</v>
          </cell>
          <cell r="BF6">
            <v>-2403.6999999999998</v>
          </cell>
          <cell r="BG6">
            <v>-2727.1000000000004</v>
          </cell>
          <cell r="BH6">
            <v>0</v>
          </cell>
          <cell r="BI6">
            <v>122.50499999999988</v>
          </cell>
          <cell r="BJ6">
            <v>96.988</v>
          </cell>
          <cell r="BK6">
            <v>130.99699999999996</v>
          </cell>
          <cell r="BL6">
            <v>149.9849999999999</v>
          </cell>
          <cell r="BM6">
            <v>303.27700000000004</v>
          </cell>
          <cell r="BN6">
            <v>309.3130000000001</v>
          </cell>
          <cell r="BO6">
            <v>283.17599999999993</v>
          </cell>
          <cell r="BP6">
            <v>257.02299999999991</v>
          </cell>
          <cell r="BQ6">
            <v>312.87199999999984</v>
          </cell>
          <cell r="BR6">
            <v>328.46599999999989</v>
          </cell>
          <cell r="BS6">
            <v>317.32600000000002</v>
          </cell>
          <cell r="BT6">
            <v>321.72500000000014</v>
          </cell>
          <cell r="BU6">
            <v>277.15099999999984</v>
          </cell>
          <cell r="BV6">
            <v>266.52600000000007</v>
          </cell>
          <cell r="BW6">
            <v>343.44399999999996</v>
          </cell>
          <cell r="BX6">
            <v>272.48</v>
          </cell>
          <cell r="BY6">
            <v>309.03800000000001</v>
          </cell>
          <cell r="BZ6">
            <v>399.28600000000006</v>
          </cell>
          <cell r="CA6">
            <v>459.59999999999991</v>
          </cell>
          <cell r="CB6">
            <v>263.40000000000009</v>
          </cell>
          <cell r="CC6">
            <v>386.80000000000018</v>
          </cell>
          <cell r="CD6">
            <v>380.30000000000018</v>
          </cell>
          <cell r="CE6">
            <v>415.39999999999964</v>
          </cell>
          <cell r="CF6">
            <v>423.30000000000018</v>
          </cell>
          <cell r="CG6">
            <v>492.39999999999964</v>
          </cell>
          <cell r="CH6">
            <v>360.40000000000009</v>
          </cell>
          <cell r="CI6">
            <v>425.79999999999927</v>
          </cell>
          <cell r="CJ6">
            <v>0</v>
          </cell>
          <cell r="CK6">
            <v>0</v>
          </cell>
          <cell r="CL6">
            <v>0</v>
          </cell>
          <cell r="CM6">
            <v>0</v>
          </cell>
          <cell r="CN6">
            <v>0</v>
          </cell>
          <cell r="CO6">
            <v>0</v>
          </cell>
          <cell r="CP6">
            <v>0</v>
          </cell>
          <cell r="CQ6">
            <v>0</v>
          </cell>
          <cell r="CR6">
            <v>0</v>
          </cell>
          <cell r="CS6">
            <v>0</v>
          </cell>
          <cell r="CT6">
            <v>0</v>
          </cell>
          <cell r="CU6">
            <v>0</v>
          </cell>
          <cell r="CV6">
            <v>0</v>
          </cell>
          <cell r="CW6">
            <v>0</v>
          </cell>
          <cell r="CX6">
            <v>0</v>
          </cell>
          <cell r="CY6">
            <v>0</v>
          </cell>
          <cell r="CZ6">
            <v>0</v>
          </cell>
          <cell r="DA6">
            <v>0</v>
          </cell>
          <cell r="DB6">
            <v>0</v>
          </cell>
          <cell r="DC6">
            <v>0</v>
          </cell>
          <cell r="DD6">
            <v>0</v>
          </cell>
          <cell r="DE6">
            <v>0</v>
          </cell>
          <cell r="DF6">
            <v>0</v>
          </cell>
          <cell r="DG6">
            <v>0</v>
          </cell>
          <cell r="DH6">
            <v>0</v>
          </cell>
          <cell r="DI6">
            <v>0</v>
          </cell>
          <cell r="DJ6">
            <v>0</v>
          </cell>
          <cell r="DK6">
            <v>0</v>
          </cell>
          <cell r="DL6">
            <v>0</v>
          </cell>
          <cell r="DM6">
            <v>122.50499999999988</v>
          </cell>
          <cell r="DN6">
            <v>96.988</v>
          </cell>
          <cell r="DO6">
            <v>130.99699999999996</v>
          </cell>
          <cell r="DP6">
            <v>149.9849999999999</v>
          </cell>
          <cell r="DQ6">
            <v>303.27700000000004</v>
          </cell>
          <cell r="DR6">
            <v>309.3130000000001</v>
          </cell>
          <cell r="DS6">
            <v>283.17599999999993</v>
          </cell>
          <cell r="DT6">
            <v>257.02299999999991</v>
          </cell>
          <cell r="DU6">
            <v>312.87199999999984</v>
          </cell>
          <cell r="DV6">
            <v>328.46599999999989</v>
          </cell>
          <cell r="DW6">
            <v>317.32600000000002</v>
          </cell>
          <cell r="DX6">
            <v>321.72500000000014</v>
          </cell>
          <cell r="DY6">
            <v>277.15099999999984</v>
          </cell>
          <cell r="DZ6">
            <v>266.52600000000007</v>
          </cell>
          <cell r="EA6">
            <v>343.44399999999996</v>
          </cell>
          <cell r="EB6">
            <v>272.48</v>
          </cell>
          <cell r="EC6">
            <v>309.03800000000001</v>
          </cell>
          <cell r="ED6">
            <v>399.28600000000006</v>
          </cell>
          <cell r="EE6">
            <v>459.59999999999991</v>
          </cell>
          <cell r="EF6">
            <v>263.40000000000009</v>
          </cell>
          <cell r="EG6">
            <v>386.80000000000018</v>
          </cell>
          <cell r="EH6">
            <v>380.30000000000018</v>
          </cell>
          <cell r="EI6">
            <v>415.39999999999964</v>
          </cell>
          <cell r="EJ6">
            <v>423.30000000000018</v>
          </cell>
          <cell r="EK6">
            <v>492.39999999999964</v>
          </cell>
          <cell r="EL6">
            <v>360.40000000000009</v>
          </cell>
          <cell r="EM6">
            <v>425.79999999999927</v>
          </cell>
          <cell r="EN6">
            <v>0</v>
          </cell>
          <cell r="EO6">
            <v>-37.33</v>
          </cell>
          <cell r="EP6">
            <v>-39.4</v>
          </cell>
          <cell r="EQ6">
            <v>-43.12</v>
          </cell>
          <cell r="ER6">
            <v>-47.83</v>
          </cell>
          <cell r="ES6">
            <v>-119.97</v>
          </cell>
          <cell r="ET6">
            <v>-133.52000000000001</v>
          </cell>
          <cell r="EU6">
            <v>-128.12</v>
          </cell>
          <cell r="EV6">
            <v>-112.74</v>
          </cell>
          <cell r="EW6">
            <v>-109.85</v>
          </cell>
          <cell r="EX6">
            <v>-68.23</v>
          </cell>
          <cell r="EY6">
            <v>-112.37</v>
          </cell>
          <cell r="EZ6">
            <v>-132.85</v>
          </cell>
          <cell r="FA6">
            <v>-143.85</v>
          </cell>
          <cell r="FB6">
            <v>-156.93</v>
          </cell>
          <cell r="FC6">
            <v>370.56</v>
          </cell>
          <cell r="FD6">
            <v>-137.58000000000001</v>
          </cell>
          <cell r="FE6">
            <v>-143.28</v>
          </cell>
          <cell r="FF6">
            <v>-144.56</v>
          </cell>
          <cell r="FG6">
            <v>-227.2</v>
          </cell>
          <cell r="FH6">
            <v>-241.7</v>
          </cell>
          <cell r="FI6">
            <v>-240</v>
          </cell>
          <cell r="FJ6">
            <v>-265.60000000000002</v>
          </cell>
          <cell r="FK6">
            <v>-256</v>
          </cell>
          <cell r="FL6">
            <v>-283.5</v>
          </cell>
          <cell r="FM6">
            <v>-273.60000000000002</v>
          </cell>
          <cell r="FN6">
            <v>-276.3</v>
          </cell>
          <cell r="FO6">
            <v>-310.10000000000002</v>
          </cell>
          <cell r="FP6">
            <v>0</v>
          </cell>
          <cell r="FQ6">
            <v>0.83</v>
          </cell>
          <cell r="FR6">
            <v>2.7</v>
          </cell>
          <cell r="FS6">
            <v>-1.1100000000000001</v>
          </cell>
          <cell r="FT6">
            <v>5.09</v>
          </cell>
          <cell r="FU6">
            <v>18.559999999999999</v>
          </cell>
          <cell r="FV6">
            <v>21.85</v>
          </cell>
          <cell r="FW6">
            <v>77.03</v>
          </cell>
          <cell r="FX6">
            <v>7.97</v>
          </cell>
          <cell r="FY6">
            <v>8.75</v>
          </cell>
          <cell r="FZ6">
            <v>11.78</v>
          </cell>
          <cell r="GA6">
            <v>45.58</v>
          </cell>
          <cell r="GB6">
            <v>10.62</v>
          </cell>
          <cell r="GC6">
            <v>3.38</v>
          </cell>
          <cell r="GD6">
            <v>1.65</v>
          </cell>
          <cell r="GE6">
            <v>20.84</v>
          </cell>
          <cell r="GF6">
            <v>8.5299999999999994</v>
          </cell>
          <cell r="GG6">
            <v>120.3</v>
          </cell>
          <cell r="GH6">
            <v>29.64</v>
          </cell>
          <cell r="GI6">
            <v>48</v>
          </cell>
          <cell r="GJ6">
            <v>474.9</v>
          </cell>
          <cell r="GK6">
            <v>152.19999999999999</v>
          </cell>
          <cell r="GL6">
            <v>69.8</v>
          </cell>
          <cell r="GM6">
            <v>-96.3</v>
          </cell>
          <cell r="GN6">
            <v>23.9</v>
          </cell>
          <cell r="GO6">
            <v>28.9</v>
          </cell>
          <cell r="GP6">
            <v>32</v>
          </cell>
          <cell r="GQ6">
            <v>29.3</v>
          </cell>
          <cell r="GR6">
            <v>0</v>
          </cell>
          <cell r="GS6">
            <v>86.004999999999882</v>
          </cell>
          <cell r="GT6">
            <v>60.288000000000004</v>
          </cell>
          <cell r="GU6">
            <v>86.766999999999953</v>
          </cell>
          <cell r="GV6">
            <v>107.24499999999991</v>
          </cell>
          <cell r="GW6">
            <v>201.86700000000005</v>
          </cell>
          <cell r="GX6">
            <v>197.64300000000009</v>
          </cell>
          <cell r="GY6">
            <v>232.08599999999993</v>
          </cell>
          <cell r="GZ6">
            <v>152.2529999999999</v>
          </cell>
          <cell r="HA6">
            <v>211.77199999999985</v>
          </cell>
          <cell r="HB6">
            <v>272.01599999999985</v>
          </cell>
          <cell r="HC6">
            <v>250.536</v>
          </cell>
          <cell r="HD6">
            <v>199.49500000000015</v>
          </cell>
          <cell r="HE6">
            <v>136.68099999999984</v>
          </cell>
          <cell r="HF6">
            <v>111.24600000000007</v>
          </cell>
          <cell r="HG6">
            <v>734.84399999999994</v>
          </cell>
          <cell r="HH6">
            <v>143.43</v>
          </cell>
          <cell r="HI6">
            <v>286.05799999999999</v>
          </cell>
          <cell r="HJ6">
            <v>284.36600000000004</v>
          </cell>
          <cell r="HK6">
            <v>280.39999999999992</v>
          </cell>
          <cell r="HL6">
            <v>496.60000000000008</v>
          </cell>
          <cell r="HM6">
            <v>299.00000000000017</v>
          </cell>
          <cell r="HN6">
            <v>184.50000000000017</v>
          </cell>
          <cell r="HO6">
            <v>63.099999999999639</v>
          </cell>
          <cell r="HP6">
            <v>163.70000000000019</v>
          </cell>
          <cell r="HQ6">
            <v>247.69999999999962</v>
          </cell>
          <cell r="HR6">
            <v>116.10000000000008</v>
          </cell>
          <cell r="HS6">
            <v>144.99999999999926</v>
          </cell>
        </row>
        <row r="7">
          <cell r="A7" t="str">
            <v>APTY IN</v>
          </cell>
          <cell r="B7" t="str">
            <v>Apollo Tyres</v>
          </cell>
          <cell r="C7" t="str">
            <v>Auto Ancillaries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  <cell r="H7">
            <v>4490</v>
          </cell>
          <cell r="I7">
            <v>4799</v>
          </cell>
          <cell r="J7">
            <v>4637</v>
          </cell>
          <cell r="K7">
            <v>5182</v>
          </cell>
          <cell r="L7">
            <v>5070</v>
          </cell>
          <cell r="M7">
            <v>5025</v>
          </cell>
          <cell r="N7">
            <v>5722</v>
          </cell>
          <cell r="O7">
            <v>6351</v>
          </cell>
          <cell r="P7">
            <v>5681</v>
          </cell>
          <cell r="Q7">
            <v>6328</v>
          </cell>
          <cell r="R7">
            <v>6788</v>
          </cell>
          <cell r="S7">
            <v>7459</v>
          </cell>
          <cell r="T7">
            <v>7573</v>
          </cell>
          <cell r="U7">
            <v>7673</v>
          </cell>
          <cell r="V7">
            <v>8575</v>
          </cell>
          <cell r="W7">
            <v>9102.0999999999985</v>
          </cell>
          <cell r="X7">
            <v>8741.4500000000007</v>
          </cell>
          <cell r="Y7">
            <v>8443.11</v>
          </cell>
          <cell r="Z7">
            <v>9741.32</v>
          </cell>
          <cell r="AA7">
            <v>10013.39</v>
          </cell>
          <cell r="AB7">
            <v>10758.58</v>
          </cell>
          <cell r="AC7">
            <v>9818.67</v>
          </cell>
          <cell r="AD7">
            <v>9032.57</v>
          </cell>
          <cell r="AE7">
            <v>11105.66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-4091</v>
          </cell>
          <cell r="AK7">
            <v>-4404</v>
          </cell>
          <cell r="AL7">
            <v>-4214</v>
          </cell>
          <cell r="AM7">
            <v>-4785</v>
          </cell>
          <cell r="AN7">
            <v>-4590</v>
          </cell>
          <cell r="AO7">
            <v>-4689</v>
          </cell>
          <cell r="AP7">
            <v>-5299</v>
          </cell>
          <cell r="AQ7">
            <v>-5942</v>
          </cell>
          <cell r="AR7">
            <v>-5150.3</v>
          </cell>
          <cell r="AS7">
            <v>-5734</v>
          </cell>
          <cell r="AT7">
            <v>-6250</v>
          </cell>
          <cell r="AU7">
            <v>-6895</v>
          </cell>
          <cell r="AV7">
            <v>-7005</v>
          </cell>
          <cell r="AW7">
            <v>-7076</v>
          </cell>
          <cell r="AX7">
            <v>-7651</v>
          </cell>
          <cell r="AY7">
            <v>-8098.01</v>
          </cell>
          <cell r="AZ7">
            <v>-7737.05</v>
          </cell>
          <cell r="BA7">
            <v>-7362.33</v>
          </cell>
          <cell r="BB7">
            <v>-8431.8299999999981</v>
          </cell>
          <cell r="BC7">
            <v>-8771.33</v>
          </cell>
          <cell r="BD7">
            <v>-9661</v>
          </cell>
          <cell r="BE7">
            <v>-9310.61</v>
          </cell>
          <cell r="BF7">
            <v>-8506.02</v>
          </cell>
          <cell r="BG7">
            <v>-9979.08</v>
          </cell>
          <cell r="BH7">
            <v>0</v>
          </cell>
          <cell r="BI7">
            <v>0</v>
          </cell>
          <cell r="BJ7">
            <v>0</v>
          </cell>
          <cell r="BK7">
            <v>0</v>
          </cell>
          <cell r="BL7">
            <v>399</v>
          </cell>
          <cell r="BM7">
            <v>395</v>
          </cell>
          <cell r="BN7">
            <v>423</v>
          </cell>
          <cell r="BO7">
            <v>397</v>
          </cell>
          <cell r="BP7">
            <v>480</v>
          </cell>
          <cell r="BQ7">
            <v>336</v>
          </cell>
          <cell r="BR7">
            <v>423</v>
          </cell>
          <cell r="BS7">
            <v>409</v>
          </cell>
          <cell r="BT7">
            <v>530.69999999999982</v>
          </cell>
          <cell r="BU7">
            <v>594</v>
          </cell>
          <cell r="BV7">
            <v>538</v>
          </cell>
          <cell r="BW7">
            <v>564</v>
          </cell>
          <cell r="BX7">
            <v>568</v>
          </cell>
          <cell r="BY7">
            <v>597</v>
          </cell>
          <cell r="BZ7">
            <v>924</v>
          </cell>
          <cell r="CA7">
            <v>1004.0899999999983</v>
          </cell>
          <cell r="CB7">
            <v>1004.4000000000005</v>
          </cell>
          <cell r="CC7">
            <v>1080.7800000000007</v>
          </cell>
          <cell r="CD7">
            <v>1309.4900000000016</v>
          </cell>
          <cell r="CE7">
            <v>1242.0599999999995</v>
          </cell>
          <cell r="CF7">
            <v>1097.58</v>
          </cell>
          <cell r="CG7">
            <v>508.05999999999949</v>
          </cell>
          <cell r="CH7">
            <v>526.54999999999927</v>
          </cell>
          <cell r="CI7">
            <v>1126.58</v>
          </cell>
          <cell r="CJ7">
            <v>0</v>
          </cell>
          <cell r="CK7">
            <v>0</v>
          </cell>
          <cell r="CL7">
            <v>0</v>
          </cell>
          <cell r="CM7">
            <v>0</v>
          </cell>
          <cell r="CN7">
            <v>0</v>
          </cell>
          <cell r="CO7">
            <v>0</v>
          </cell>
          <cell r="CP7">
            <v>0</v>
          </cell>
          <cell r="CQ7">
            <v>0</v>
          </cell>
          <cell r="CR7">
            <v>0</v>
          </cell>
          <cell r="CS7">
            <v>0</v>
          </cell>
          <cell r="CT7">
            <v>0</v>
          </cell>
          <cell r="CU7">
            <v>0</v>
          </cell>
          <cell r="CV7">
            <v>0</v>
          </cell>
          <cell r="CW7">
            <v>0</v>
          </cell>
          <cell r="CX7">
            <v>0</v>
          </cell>
          <cell r="CY7">
            <v>0</v>
          </cell>
          <cell r="CZ7">
            <v>0</v>
          </cell>
          <cell r="DA7">
            <v>0</v>
          </cell>
          <cell r="DB7">
            <v>0</v>
          </cell>
          <cell r="DC7">
            <v>0</v>
          </cell>
          <cell r="DD7">
            <v>0</v>
          </cell>
          <cell r="DE7">
            <v>0</v>
          </cell>
          <cell r="DF7">
            <v>0</v>
          </cell>
          <cell r="DG7">
            <v>0</v>
          </cell>
          <cell r="DH7">
            <v>0</v>
          </cell>
          <cell r="DI7">
            <v>0</v>
          </cell>
          <cell r="DJ7">
            <v>0</v>
          </cell>
          <cell r="DK7">
            <v>0</v>
          </cell>
          <cell r="DL7">
            <v>0</v>
          </cell>
          <cell r="DM7">
            <v>0</v>
          </cell>
          <cell r="DN7">
            <v>0</v>
          </cell>
          <cell r="DO7">
            <v>0</v>
          </cell>
          <cell r="DP7">
            <v>399</v>
          </cell>
          <cell r="DQ7">
            <v>395</v>
          </cell>
          <cell r="DR7">
            <v>423</v>
          </cell>
          <cell r="DS7">
            <v>397</v>
          </cell>
          <cell r="DT7">
            <v>480</v>
          </cell>
          <cell r="DU7">
            <v>336</v>
          </cell>
          <cell r="DV7">
            <v>423</v>
          </cell>
          <cell r="DW7">
            <v>409</v>
          </cell>
          <cell r="DX7">
            <v>530.69999999999982</v>
          </cell>
          <cell r="DY7">
            <v>594</v>
          </cell>
          <cell r="DZ7">
            <v>538</v>
          </cell>
          <cell r="EA7">
            <v>564</v>
          </cell>
          <cell r="EB7">
            <v>568</v>
          </cell>
          <cell r="EC7">
            <v>597</v>
          </cell>
          <cell r="ED7">
            <v>924</v>
          </cell>
          <cell r="EE7">
            <v>1004.0899999999983</v>
          </cell>
          <cell r="EF7">
            <v>1004.4000000000005</v>
          </cell>
          <cell r="EG7">
            <v>1080.7800000000007</v>
          </cell>
          <cell r="EH7">
            <v>1309.4900000000016</v>
          </cell>
          <cell r="EI7">
            <v>1242.0599999999995</v>
          </cell>
          <cell r="EJ7">
            <v>1097.58</v>
          </cell>
          <cell r="EK7">
            <v>508.05999999999949</v>
          </cell>
          <cell r="EL7">
            <v>526.54999999999927</v>
          </cell>
          <cell r="EM7">
            <v>1126.58</v>
          </cell>
          <cell r="EN7">
            <v>0</v>
          </cell>
          <cell r="EO7">
            <v>0</v>
          </cell>
          <cell r="EP7">
            <v>0</v>
          </cell>
          <cell r="EQ7">
            <v>0</v>
          </cell>
          <cell r="ER7">
            <v>-100</v>
          </cell>
          <cell r="ES7">
            <v>-102</v>
          </cell>
          <cell r="ET7">
            <v>-112</v>
          </cell>
          <cell r="EU7">
            <v>-122</v>
          </cell>
          <cell r="EV7">
            <v>-130</v>
          </cell>
          <cell r="EW7">
            <v>-146</v>
          </cell>
          <cell r="EX7">
            <v>-146</v>
          </cell>
          <cell r="EY7">
            <v>-146</v>
          </cell>
          <cell r="EZ7">
            <v>-170</v>
          </cell>
          <cell r="FA7">
            <v>-173</v>
          </cell>
          <cell r="FB7">
            <v>-180</v>
          </cell>
          <cell r="FC7">
            <v>-205</v>
          </cell>
          <cell r="FD7">
            <v>-190</v>
          </cell>
          <cell r="FE7">
            <v>-180</v>
          </cell>
          <cell r="FF7">
            <v>-183</v>
          </cell>
          <cell r="FG7">
            <v>-189.8</v>
          </cell>
          <cell r="FH7">
            <v>-206.9</v>
          </cell>
          <cell r="FI7">
            <v>-200.64</v>
          </cell>
          <cell r="FJ7">
            <v>-226.75</v>
          </cell>
          <cell r="FK7">
            <v>-243.79</v>
          </cell>
          <cell r="FL7">
            <v>-231.85</v>
          </cell>
          <cell r="FM7">
            <v>-233.26</v>
          </cell>
          <cell r="FN7">
            <v>-241.25</v>
          </cell>
          <cell r="FO7">
            <v>-273.70999999999998</v>
          </cell>
          <cell r="FP7">
            <v>0</v>
          </cell>
          <cell r="FQ7">
            <v>0</v>
          </cell>
          <cell r="FR7">
            <v>0</v>
          </cell>
          <cell r="FS7">
            <v>0</v>
          </cell>
          <cell r="FT7">
            <v>6</v>
          </cell>
          <cell r="FU7">
            <v>13</v>
          </cell>
          <cell r="FV7">
            <v>3</v>
          </cell>
          <cell r="FW7">
            <v>40</v>
          </cell>
          <cell r="FX7">
            <v>1</v>
          </cell>
          <cell r="FY7">
            <v>130</v>
          </cell>
          <cell r="FZ7">
            <v>49</v>
          </cell>
          <cell r="GA7">
            <v>19</v>
          </cell>
          <cell r="GB7">
            <v>2</v>
          </cell>
          <cell r="GC7">
            <v>8</v>
          </cell>
          <cell r="GD7">
            <v>3</v>
          </cell>
          <cell r="GE7">
            <v>3</v>
          </cell>
          <cell r="GF7">
            <v>1</v>
          </cell>
          <cell r="GG7">
            <v>2</v>
          </cell>
          <cell r="GH7">
            <v>1</v>
          </cell>
          <cell r="GI7">
            <v>25.87</v>
          </cell>
          <cell r="GJ7">
            <v>57.7</v>
          </cell>
          <cell r="GK7">
            <v>34.869999999999997</v>
          </cell>
          <cell r="GL7">
            <v>3.66</v>
          </cell>
          <cell r="GM7">
            <v>0.16</v>
          </cell>
          <cell r="GN7">
            <v>9.7100000000000009</v>
          </cell>
          <cell r="GO7">
            <v>3.02</v>
          </cell>
          <cell r="GP7">
            <v>9.31</v>
          </cell>
          <cell r="GQ7">
            <v>79.27</v>
          </cell>
          <cell r="GR7">
            <v>0</v>
          </cell>
          <cell r="GS7">
            <v>0</v>
          </cell>
          <cell r="GT7">
            <v>0</v>
          </cell>
          <cell r="GU7">
            <v>0</v>
          </cell>
          <cell r="GV7">
            <v>305</v>
          </cell>
          <cell r="GW7">
            <v>306</v>
          </cell>
          <cell r="GX7">
            <v>314</v>
          </cell>
          <cell r="GY7">
            <v>315</v>
          </cell>
          <cell r="GZ7">
            <v>351</v>
          </cell>
          <cell r="HA7">
            <v>320</v>
          </cell>
          <cell r="HB7">
            <v>326</v>
          </cell>
          <cell r="HC7">
            <v>282</v>
          </cell>
          <cell r="HD7">
            <v>362.69999999999982</v>
          </cell>
          <cell r="HE7">
            <v>429</v>
          </cell>
          <cell r="HF7">
            <v>361</v>
          </cell>
          <cell r="HG7">
            <v>362</v>
          </cell>
          <cell r="HH7">
            <v>379</v>
          </cell>
          <cell r="HI7">
            <v>419</v>
          </cell>
          <cell r="HJ7">
            <v>742</v>
          </cell>
          <cell r="HK7">
            <v>840.15999999999838</v>
          </cell>
          <cell r="HL7">
            <v>855.20000000000061</v>
          </cell>
          <cell r="HM7">
            <v>915.01000000000067</v>
          </cell>
          <cell r="HN7">
            <v>1086.4000000000017</v>
          </cell>
          <cell r="HO7">
            <v>998.4299999999995</v>
          </cell>
          <cell r="HP7">
            <v>875.43999999999994</v>
          </cell>
          <cell r="HQ7">
            <v>277.81999999999948</v>
          </cell>
          <cell r="HR7">
            <v>294.60999999999927</v>
          </cell>
          <cell r="HS7">
            <v>932.13999999999987</v>
          </cell>
        </row>
        <row r="8">
          <cell r="A8" t="str">
            <v>ATXL IN</v>
          </cell>
          <cell r="B8" t="str">
            <v>Automotive Axles</v>
          </cell>
          <cell r="C8" t="str">
            <v>Auto Ancillaries</v>
          </cell>
          <cell r="D8">
            <v>493.16999999999996</v>
          </cell>
          <cell r="E8">
            <v>398.75</v>
          </cell>
          <cell r="F8">
            <v>504.19000000000005</v>
          </cell>
          <cell r="G8">
            <v>557.2700000000001</v>
          </cell>
          <cell r="H8">
            <v>469.44</v>
          </cell>
          <cell r="I8">
            <v>580.13</v>
          </cell>
          <cell r="J8">
            <v>576.23</v>
          </cell>
          <cell r="K8">
            <v>668.26</v>
          </cell>
          <cell r="L8">
            <v>745.37</v>
          </cell>
          <cell r="M8">
            <v>656.27</v>
          </cell>
          <cell r="N8">
            <v>752.08</v>
          </cell>
          <cell r="O8">
            <v>884.53000000000009</v>
          </cell>
          <cell r="P8">
            <v>923.75999999999988</v>
          </cell>
          <cell r="Q8">
            <v>987.00999999999988</v>
          </cell>
          <cell r="R8">
            <v>1009.1999999999999</v>
          </cell>
          <cell r="S8">
            <v>1001.78</v>
          </cell>
          <cell r="T8">
            <v>1248.46</v>
          </cell>
          <cell r="U8">
            <v>1358.1399999999999</v>
          </cell>
          <cell r="V8">
            <v>1453.41</v>
          </cell>
          <cell r="W8">
            <v>1573.81</v>
          </cell>
          <cell r="X8">
            <v>1474.06</v>
          </cell>
          <cell r="Y8">
            <v>1614.69</v>
          </cell>
          <cell r="Z8">
            <v>1744.63</v>
          </cell>
          <cell r="AA8">
            <v>2088.09</v>
          </cell>
          <cell r="AB8">
            <v>2274.35</v>
          </cell>
          <cell r="AC8">
            <v>1369.6279999999999</v>
          </cell>
          <cell r="AD8">
            <v>497.447</v>
          </cell>
          <cell r="AE8">
            <v>561.74900000000002</v>
          </cell>
          <cell r="AF8">
            <v>-402.79999999999995</v>
          </cell>
          <cell r="AG8">
            <v>-324.75</v>
          </cell>
          <cell r="AH8">
            <v>-410.31999999999994</v>
          </cell>
          <cell r="AI8">
            <v>-451.67</v>
          </cell>
          <cell r="AJ8">
            <v>-381.41</v>
          </cell>
          <cell r="AK8">
            <v>-460</v>
          </cell>
          <cell r="AL8">
            <v>-462.35999999999996</v>
          </cell>
          <cell r="AM8">
            <v>-539.58000000000004</v>
          </cell>
          <cell r="AN8">
            <v>-622.81999999999994</v>
          </cell>
          <cell r="AO8">
            <v>-559.74</v>
          </cell>
          <cell r="AP8">
            <v>-617.41000000000008</v>
          </cell>
          <cell r="AQ8">
            <v>-698.65000000000009</v>
          </cell>
          <cell r="AR8">
            <v>-753.93</v>
          </cell>
          <cell r="AS8">
            <v>-808.86999999999989</v>
          </cell>
          <cell r="AT8">
            <v>-814.94</v>
          </cell>
          <cell r="AU8">
            <v>-821.97</v>
          </cell>
          <cell r="AV8">
            <v>-1033.4299999999998</v>
          </cell>
          <cell r="AW8">
            <v>-1101.3399999999999</v>
          </cell>
          <cell r="AX8">
            <v>-1202.9399999999998</v>
          </cell>
          <cell r="AY8">
            <v>-1303.83</v>
          </cell>
          <cell r="AZ8">
            <v>-1258.1599999999999</v>
          </cell>
          <cell r="BA8">
            <v>-1344.48</v>
          </cell>
          <cell r="BB8">
            <v>-1472.66</v>
          </cell>
          <cell r="BC8">
            <v>-1814.77</v>
          </cell>
          <cell r="BD8">
            <v>-1928.25</v>
          </cell>
          <cell r="BE8">
            <v>-1185.076</v>
          </cell>
          <cell r="BF8">
            <v>-461.55799999999999</v>
          </cell>
          <cell r="BG8">
            <v>-492.44500000000005</v>
          </cell>
          <cell r="BH8">
            <v>90.37</v>
          </cell>
          <cell r="BI8">
            <v>74</v>
          </cell>
          <cell r="BJ8">
            <v>93.870000000000118</v>
          </cell>
          <cell r="BK8">
            <v>105.60000000000008</v>
          </cell>
          <cell r="BL8">
            <v>88.029999999999973</v>
          </cell>
          <cell r="BM8">
            <v>120.13</v>
          </cell>
          <cell r="BN8">
            <v>113.87000000000006</v>
          </cell>
          <cell r="BO8">
            <v>128.67999999999995</v>
          </cell>
          <cell r="BP8">
            <v>122.55000000000007</v>
          </cell>
          <cell r="BQ8">
            <v>96.529999999999973</v>
          </cell>
          <cell r="BR8">
            <v>134.66999999999996</v>
          </cell>
          <cell r="BS8">
            <v>185.88</v>
          </cell>
          <cell r="BT8">
            <v>169.82999999999993</v>
          </cell>
          <cell r="BU8">
            <v>178.14</v>
          </cell>
          <cell r="BV8">
            <v>194.25999999999988</v>
          </cell>
          <cell r="BW8">
            <v>179.80999999999995</v>
          </cell>
          <cell r="BX8">
            <v>215.0300000000002</v>
          </cell>
          <cell r="BY8">
            <v>256.79999999999995</v>
          </cell>
          <cell r="BZ8">
            <v>250.47000000000025</v>
          </cell>
          <cell r="CA8">
            <v>269.98</v>
          </cell>
          <cell r="CB8">
            <v>215.90000000000009</v>
          </cell>
          <cell r="CC8">
            <v>270.21000000000004</v>
          </cell>
          <cell r="CD8">
            <v>271.97000000000003</v>
          </cell>
          <cell r="CE8">
            <v>273.32000000000016</v>
          </cell>
          <cell r="CF8">
            <v>346.09999999999991</v>
          </cell>
          <cell r="CG8">
            <v>184.55199999999991</v>
          </cell>
          <cell r="CH8">
            <v>35.88900000000001</v>
          </cell>
          <cell r="CI8">
            <v>69.303999999999974</v>
          </cell>
          <cell r="CJ8">
            <v>0</v>
          </cell>
          <cell r="CK8">
            <v>0</v>
          </cell>
          <cell r="CL8">
            <v>0</v>
          </cell>
          <cell r="CM8">
            <v>0</v>
          </cell>
          <cell r="CN8">
            <v>0</v>
          </cell>
          <cell r="CO8">
            <v>0</v>
          </cell>
          <cell r="CP8">
            <v>0</v>
          </cell>
          <cell r="CQ8">
            <v>0</v>
          </cell>
          <cell r="CR8">
            <v>0</v>
          </cell>
          <cell r="CS8">
            <v>0</v>
          </cell>
          <cell r="CT8">
            <v>0</v>
          </cell>
          <cell r="CU8">
            <v>0</v>
          </cell>
          <cell r="CV8">
            <v>0</v>
          </cell>
          <cell r="CW8">
            <v>0</v>
          </cell>
          <cell r="CX8">
            <v>0</v>
          </cell>
          <cell r="CY8">
            <v>0</v>
          </cell>
          <cell r="CZ8">
            <v>0</v>
          </cell>
          <cell r="DA8">
            <v>0</v>
          </cell>
          <cell r="DB8">
            <v>0</v>
          </cell>
          <cell r="DC8">
            <v>0</v>
          </cell>
          <cell r="DD8">
            <v>0</v>
          </cell>
          <cell r="DE8">
            <v>0</v>
          </cell>
          <cell r="DF8">
            <v>0</v>
          </cell>
          <cell r="DG8">
            <v>0</v>
          </cell>
          <cell r="DH8">
            <v>0</v>
          </cell>
          <cell r="DI8">
            <v>0</v>
          </cell>
          <cell r="DJ8">
            <v>0</v>
          </cell>
          <cell r="DK8">
            <v>0</v>
          </cell>
          <cell r="DL8">
            <v>90.37</v>
          </cell>
          <cell r="DM8">
            <v>74</v>
          </cell>
          <cell r="DN8">
            <v>93.870000000000118</v>
          </cell>
          <cell r="DO8">
            <v>105.60000000000008</v>
          </cell>
          <cell r="DP8">
            <v>88.029999999999973</v>
          </cell>
          <cell r="DQ8">
            <v>120.13</v>
          </cell>
          <cell r="DR8">
            <v>113.87000000000006</v>
          </cell>
          <cell r="DS8">
            <v>128.67999999999995</v>
          </cell>
          <cell r="DT8">
            <v>122.55000000000007</v>
          </cell>
          <cell r="DU8">
            <v>96.529999999999973</v>
          </cell>
          <cell r="DV8">
            <v>134.66999999999996</v>
          </cell>
          <cell r="DW8">
            <v>185.88</v>
          </cell>
          <cell r="DX8">
            <v>169.82999999999993</v>
          </cell>
          <cell r="DY8">
            <v>178.14</v>
          </cell>
          <cell r="DZ8">
            <v>194.25999999999988</v>
          </cell>
          <cell r="EA8">
            <v>179.80999999999995</v>
          </cell>
          <cell r="EB8">
            <v>215.0300000000002</v>
          </cell>
          <cell r="EC8">
            <v>256.79999999999995</v>
          </cell>
          <cell r="ED8">
            <v>250.47000000000025</v>
          </cell>
          <cell r="EE8">
            <v>269.98</v>
          </cell>
          <cell r="EF8">
            <v>215.90000000000009</v>
          </cell>
          <cell r="EG8">
            <v>270.21000000000004</v>
          </cell>
          <cell r="EH8">
            <v>271.97000000000003</v>
          </cell>
          <cell r="EI8">
            <v>273.32000000000016</v>
          </cell>
          <cell r="EJ8">
            <v>346.09999999999991</v>
          </cell>
          <cell r="EK8">
            <v>184.55199999999991</v>
          </cell>
          <cell r="EL8">
            <v>35.88900000000001</v>
          </cell>
          <cell r="EM8">
            <v>69.303999999999974</v>
          </cell>
          <cell r="EN8">
            <v>-23.05</v>
          </cell>
          <cell r="EO8">
            <v>-23.54</v>
          </cell>
          <cell r="EP8">
            <v>-21.97</v>
          </cell>
          <cell r="EQ8">
            <v>-21.94</v>
          </cell>
          <cell r="ER8">
            <v>-23.25</v>
          </cell>
          <cell r="ES8">
            <v>-25.66</v>
          </cell>
          <cell r="ET8">
            <v>-23.52</v>
          </cell>
          <cell r="EU8">
            <v>-24.72</v>
          </cell>
          <cell r="EV8">
            <v>-24.58</v>
          </cell>
          <cell r="EW8">
            <v>-26.82</v>
          </cell>
          <cell r="EX8">
            <v>-25.12</v>
          </cell>
          <cell r="EY8">
            <v>-26.39</v>
          </cell>
          <cell r="EZ8">
            <v>-27</v>
          </cell>
          <cell r="FA8">
            <v>-30</v>
          </cell>
          <cell r="FB8">
            <v>-27.58</v>
          </cell>
          <cell r="FC8">
            <v>-33.130000000000003</v>
          </cell>
          <cell r="FD8">
            <v>-35.119999999999997</v>
          </cell>
          <cell r="FE8">
            <v>-42.05</v>
          </cell>
          <cell r="FF8">
            <v>-40.39</v>
          </cell>
          <cell r="FG8">
            <v>-39.67</v>
          </cell>
          <cell r="FH8">
            <v>-43.45</v>
          </cell>
          <cell r="FI8">
            <v>-47.39</v>
          </cell>
          <cell r="FJ8">
            <v>-47.36</v>
          </cell>
          <cell r="FK8">
            <v>-51.93</v>
          </cell>
          <cell r="FL8">
            <v>-52.56</v>
          </cell>
          <cell r="FM8">
            <v>-57.097999999999999</v>
          </cell>
          <cell r="FN8">
            <v>-48.401000000000003</v>
          </cell>
          <cell r="FO8">
            <v>-46.542000000000002</v>
          </cell>
          <cell r="FP8">
            <v>0.36</v>
          </cell>
          <cell r="FQ8">
            <v>1.17</v>
          </cell>
          <cell r="FR8">
            <v>0.64</v>
          </cell>
          <cell r="FS8">
            <v>2.29</v>
          </cell>
          <cell r="FT8">
            <v>0.92</v>
          </cell>
          <cell r="FU8">
            <v>2.88</v>
          </cell>
          <cell r="FV8">
            <v>0.43</v>
          </cell>
          <cell r="FW8">
            <v>1.79</v>
          </cell>
          <cell r="FX8">
            <v>0.7</v>
          </cell>
          <cell r="FY8">
            <v>1.98</v>
          </cell>
          <cell r="FZ8">
            <v>11.33</v>
          </cell>
          <cell r="GA8">
            <v>2.2200000000000002</v>
          </cell>
          <cell r="GB8">
            <v>3.21</v>
          </cell>
          <cell r="GC8">
            <v>-5.26</v>
          </cell>
          <cell r="GD8">
            <v>-10.36</v>
          </cell>
          <cell r="GE8">
            <v>12.36</v>
          </cell>
          <cell r="GF8">
            <v>-9.35</v>
          </cell>
          <cell r="GG8">
            <v>3.98</v>
          </cell>
          <cell r="GH8">
            <v>13.42</v>
          </cell>
          <cell r="GI8">
            <v>9.59</v>
          </cell>
          <cell r="GJ8">
            <v>27.85</v>
          </cell>
          <cell r="GK8">
            <v>7.04</v>
          </cell>
          <cell r="GL8">
            <v>16.55</v>
          </cell>
          <cell r="GM8">
            <v>15.26</v>
          </cell>
          <cell r="GN8">
            <v>17.190000000000001</v>
          </cell>
          <cell r="GO8">
            <v>2.09</v>
          </cell>
          <cell r="GP8">
            <v>3.8069999999999999</v>
          </cell>
          <cell r="GQ8">
            <v>0.73699999999999999</v>
          </cell>
          <cell r="GR8">
            <v>67.680000000000007</v>
          </cell>
          <cell r="GS8">
            <v>51.63</v>
          </cell>
          <cell r="GT8">
            <v>72.54000000000012</v>
          </cell>
          <cell r="GU8">
            <v>85.950000000000088</v>
          </cell>
          <cell r="GV8">
            <v>65.699999999999974</v>
          </cell>
          <cell r="GW8">
            <v>97.35</v>
          </cell>
          <cell r="GX8">
            <v>90.780000000000072</v>
          </cell>
          <cell r="GY8">
            <v>105.74999999999996</v>
          </cell>
          <cell r="GZ8">
            <v>98.670000000000073</v>
          </cell>
          <cell r="HA8">
            <v>71.689999999999984</v>
          </cell>
          <cell r="HB8">
            <v>120.87999999999995</v>
          </cell>
          <cell r="HC8">
            <v>161.71</v>
          </cell>
          <cell r="HD8">
            <v>146.03999999999994</v>
          </cell>
          <cell r="HE8">
            <v>142.88</v>
          </cell>
          <cell r="HF8">
            <v>156.31999999999988</v>
          </cell>
          <cell r="HG8">
            <v>159.03999999999996</v>
          </cell>
          <cell r="HH8">
            <v>170.5600000000002</v>
          </cell>
          <cell r="HI8">
            <v>218.72999999999993</v>
          </cell>
          <cell r="HJ8">
            <v>223.50000000000026</v>
          </cell>
          <cell r="HK8">
            <v>239.9</v>
          </cell>
          <cell r="HL8">
            <v>200.3000000000001</v>
          </cell>
          <cell r="HM8">
            <v>229.86000000000004</v>
          </cell>
          <cell r="HN8">
            <v>241.16000000000003</v>
          </cell>
          <cell r="HO8">
            <v>236.65000000000015</v>
          </cell>
          <cell r="HP8">
            <v>310.7299999999999</v>
          </cell>
          <cell r="HQ8">
            <v>129.5439999999999</v>
          </cell>
          <cell r="HR8">
            <v>-8.704999999999993</v>
          </cell>
          <cell r="HS8">
            <v>23.49899999999997</v>
          </cell>
        </row>
        <row r="9">
          <cell r="A9" t="str">
            <v>BHFC IN</v>
          </cell>
          <cell r="B9" t="str">
            <v>Bharat Forge</v>
          </cell>
          <cell r="C9" t="str">
            <v>Auto Ancillaries</v>
          </cell>
          <cell r="D9">
            <v>1305.5</v>
          </cell>
          <cell r="E9">
            <v>1451.1000000000001</v>
          </cell>
          <cell r="F9">
            <v>1677.3999999999999</v>
          </cell>
          <cell r="G9">
            <v>1941.8000000000002</v>
          </cell>
          <cell r="H9">
            <v>1856.6</v>
          </cell>
          <cell r="I9">
            <v>2034.3</v>
          </cell>
          <cell r="J9">
            <v>2119.3999999999996</v>
          </cell>
          <cell r="K9">
            <v>2302.3000000000002</v>
          </cell>
          <cell r="L9">
            <v>2567.8999999999996</v>
          </cell>
          <cell r="M9">
            <v>2901.5</v>
          </cell>
          <cell r="N9">
            <v>3108.6</v>
          </cell>
          <cell r="O9">
            <v>3612.5999999999995</v>
          </cell>
          <cell r="P9">
            <v>3635.1</v>
          </cell>
          <cell r="Q9">
            <v>3766.1000000000004</v>
          </cell>
          <cell r="R9">
            <v>3994</v>
          </cell>
          <cell r="S9">
            <v>4384.12</v>
          </cell>
          <cell r="T9">
            <v>4205.7</v>
          </cell>
          <cell r="U9">
            <v>4506.8500000000004</v>
          </cell>
          <cell r="V9">
            <v>4771.17</v>
          </cell>
          <cell r="W9">
            <v>5160.5</v>
          </cell>
          <cell r="X9">
            <v>4968.72</v>
          </cell>
          <cell r="Y9">
            <v>5632.24</v>
          </cell>
          <cell r="Z9">
            <v>5567.33</v>
          </cell>
          <cell r="AA9">
            <v>5796.67</v>
          </cell>
          <cell r="AB9">
            <v>6373.6</v>
          </cell>
          <cell r="AC9">
            <v>6755.5999999999995</v>
          </cell>
          <cell r="AD9">
            <v>4530.5</v>
          </cell>
          <cell r="AE9">
            <v>2915.7999999999997</v>
          </cell>
          <cell r="AF9">
            <v>-913.59999999999991</v>
          </cell>
          <cell r="AG9">
            <v>-983.09999999999991</v>
          </cell>
          <cell r="AH9">
            <v>-1190.1999999999998</v>
          </cell>
          <cell r="AI9">
            <v>-1393.2</v>
          </cell>
          <cell r="AJ9">
            <v>-1310.5999999999999</v>
          </cell>
          <cell r="AK9">
            <v>-1446.1999999999998</v>
          </cell>
          <cell r="AL9">
            <v>-1453.1000000000001</v>
          </cell>
          <cell r="AM9">
            <v>-1695.5</v>
          </cell>
          <cell r="AN9">
            <v>-1877.5</v>
          </cell>
          <cell r="AO9">
            <v>-2091.3000000000002</v>
          </cell>
          <cell r="AP9">
            <v>-2233.1</v>
          </cell>
          <cell r="AQ9">
            <v>-2714.0999999999995</v>
          </cell>
          <cell r="AR9">
            <v>-2749.9</v>
          </cell>
          <cell r="AS9">
            <v>-2794.7</v>
          </cell>
          <cell r="AT9">
            <v>-3007.6</v>
          </cell>
          <cell r="AU9">
            <v>-3331.14</v>
          </cell>
          <cell r="AV9">
            <v>-3132.45</v>
          </cell>
          <cell r="AW9">
            <v>-3330.28</v>
          </cell>
          <cell r="AX9">
            <v>-3532.21</v>
          </cell>
          <cell r="AY9">
            <v>-3917.3100000000004</v>
          </cell>
          <cell r="AZ9">
            <v>-3956.4800000000005</v>
          </cell>
          <cell r="BA9">
            <v>-4249.2199999999993</v>
          </cell>
          <cell r="BB9">
            <v>-4203.5300000000007</v>
          </cell>
          <cell r="BC9">
            <v>-4360.1400000000003</v>
          </cell>
          <cell r="BD9">
            <v>-4814</v>
          </cell>
          <cell r="BE9">
            <v>-5178.3999999999996</v>
          </cell>
          <cell r="BF9">
            <v>-3644.7</v>
          </cell>
          <cell r="BG9">
            <v>-2488.8000000000002</v>
          </cell>
          <cell r="BH9">
            <v>391.90000000000009</v>
          </cell>
          <cell r="BI9">
            <v>468.00000000000023</v>
          </cell>
          <cell r="BJ9">
            <v>487.20000000000005</v>
          </cell>
          <cell r="BK9">
            <v>548.60000000000014</v>
          </cell>
          <cell r="BL9">
            <v>546</v>
          </cell>
          <cell r="BM9">
            <v>588.10000000000014</v>
          </cell>
          <cell r="BN9">
            <v>666.2999999999995</v>
          </cell>
          <cell r="BO9">
            <v>606.80000000000018</v>
          </cell>
          <cell r="BP9">
            <v>690.39999999999964</v>
          </cell>
          <cell r="BQ9">
            <v>810.19999999999982</v>
          </cell>
          <cell r="BR9">
            <v>875.5</v>
          </cell>
          <cell r="BS9">
            <v>898.5</v>
          </cell>
          <cell r="BT9">
            <v>885.19999999999982</v>
          </cell>
          <cell r="BU9">
            <v>971.40000000000055</v>
          </cell>
          <cell r="BV9">
            <v>986.40000000000009</v>
          </cell>
          <cell r="BW9">
            <v>1052.98</v>
          </cell>
          <cell r="BX9">
            <v>1073.25</v>
          </cell>
          <cell r="BY9">
            <v>1176.5700000000002</v>
          </cell>
          <cell r="BZ9">
            <v>1238.96</v>
          </cell>
          <cell r="CA9">
            <v>1243.1899999999996</v>
          </cell>
          <cell r="CB9">
            <v>1012.2399999999998</v>
          </cell>
          <cell r="CC9">
            <v>1383.0200000000004</v>
          </cell>
          <cell r="CD9">
            <v>1363.7999999999993</v>
          </cell>
          <cell r="CE9">
            <v>1436.5299999999997</v>
          </cell>
          <cell r="CF9">
            <v>1559.6000000000004</v>
          </cell>
          <cell r="CG9">
            <v>1577.1999999999998</v>
          </cell>
          <cell r="CH9">
            <v>885.80000000000018</v>
          </cell>
          <cell r="CI9">
            <v>426.99999999999955</v>
          </cell>
          <cell r="CJ9">
            <v>0</v>
          </cell>
          <cell r="CK9">
            <v>0</v>
          </cell>
          <cell r="CL9">
            <v>0</v>
          </cell>
          <cell r="CM9">
            <v>0</v>
          </cell>
          <cell r="CN9">
            <v>0</v>
          </cell>
          <cell r="CO9">
            <v>0</v>
          </cell>
          <cell r="CP9">
            <v>0</v>
          </cell>
          <cell r="CQ9">
            <v>0</v>
          </cell>
          <cell r="CR9">
            <v>0</v>
          </cell>
          <cell r="CS9">
            <v>0</v>
          </cell>
          <cell r="CT9">
            <v>0</v>
          </cell>
          <cell r="CU9">
            <v>0</v>
          </cell>
          <cell r="CV9">
            <v>0</v>
          </cell>
          <cell r="CW9">
            <v>0</v>
          </cell>
          <cell r="CX9">
            <v>0</v>
          </cell>
          <cell r="CY9">
            <v>0</v>
          </cell>
          <cell r="CZ9">
            <v>0</v>
          </cell>
          <cell r="DA9">
            <v>0</v>
          </cell>
          <cell r="DB9">
            <v>0</v>
          </cell>
          <cell r="DC9">
            <v>0</v>
          </cell>
          <cell r="DD9">
            <v>0</v>
          </cell>
          <cell r="DE9">
            <v>0</v>
          </cell>
          <cell r="DF9">
            <v>0</v>
          </cell>
          <cell r="DG9">
            <v>0</v>
          </cell>
          <cell r="DH9">
            <v>0</v>
          </cell>
          <cell r="DI9">
            <v>0</v>
          </cell>
          <cell r="DJ9">
            <v>0</v>
          </cell>
          <cell r="DK9">
            <v>0</v>
          </cell>
          <cell r="DL9">
            <v>391.90000000000009</v>
          </cell>
          <cell r="DM9">
            <v>468.00000000000023</v>
          </cell>
          <cell r="DN9">
            <v>487.20000000000005</v>
          </cell>
          <cell r="DO9">
            <v>548.60000000000014</v>
          </cell>
          <cell r="DP9">
            <v>546</v>
          </cell>
          <cell r="DQ9">
            <v>588.10000000000014</v>
          </cell>
          <cell r="DR9">
            <v>666.2999999999995</v>
          </cell>
          <cell r="DS9">
            <v>606.80000000000018</v>
          </cell>
          <cell r="DT9">
            <v>690.39999999999964</v>
          </cell>
          <cell r="DU9">
            <v>810.19999999999982</v>
          </cell>
          <cell r="DV9">
            <v>875.5</v>
          </cell>
          <cell r="DW9">
            <v>898.5</v>
          </cell>
          <cell r="DX9">
            <v>885.19999999999982</v>
          </cell>
          <cell r="DY9">
            <v>971.40000000000055</v>
          </cell>
          <cell r="DZ9">
            <v>986.40000000000009</v>
          </cell>
          <cell r="EA9">
            <v>1052.98</v>
          </cell>
          <cell r="EB9">
            <v>1073.25</v>
          </cell>
          <cell r="EC9">
            <v>1176.5700000000002</v>
          </cell>
          <cell r="ED9">
            <v>1238.96</v>
          </cell>
          <cell r="EE9">
            <v>1243.1899999999996</v>
          </cell>
          <cell r="EF9">
            <v>1012.2399999999998</v>
          </cell>
          <cell r="EG9">
            <v>1383.0200000000004</v>
          </cell>
          <cell r="EH9">
            <v>1363.7999999999993</v>
          </cell>
          <cell r="EI9">
            <v>1436.5299999999997</v>
          </cell>
          <cell r="EJ9">
            <v>1559.6000000000004</v>
          </cell>
          <cell r="EK9">
            <v>1577.1999999999998</v>
          </cell>
          <cell r="EL9">
            <v>885.80000000000018</v>
          </cell>
          <cell r="EM9">
            <v>426.99999999999955</v>
          </cell>
          <cell r="EN9">
            <v>-101.9</v>
          </cell>
          <cell r="EO9">
            <v>-102.8</v>
          </cell>
          <cell r="EP9">
            <v>-105.3</v>
          </cell>
          <cell r="EQ9">
            <v>-107.6</v>
          </cell>
          <cell r="ER9">
            <v>-111.2</v>
          </cell>
          <cell r="ES9">
            <v>-116</v>
          </cell>
          <cell r="ET9">
            <v>-119.3</v>
          </cell>
          <cell r="EU9">
            <v>-111.2</v>
          </cell>
          <cell r="EV9">
            <v>-123.2</v>
          </cell>
          <cell r="EW9">
            <v>-131.80000000000001</v>
          </cell>
          <cell r="EX9">
            <v>-135.5</v>
          </cell>
          <cell r="EY9">
            <v>-135</v>
          </cell>
          <cell r="EZ9">
            <v>-149.4</v>
          </cell>
          <cell r="FA9">
            <v>-175.4</v>
          </cell>
          <cell r="FB9">
            <v>-191.2</v>
          </cell>
          <cell r="FC9">
            <v>-214.37</v>
          </cell>
          <cell r="FD9">
            <v>-228.88</v>
          </cell>
          <cell r="FE9">
            <v>-249.59</v>
          </cell>
          <cell r="FF9">
            <v>-252.57</v>
          </cell>
          <cell r="FG9">
            <v>-266.98</v>
          </cell>
          <cell r="FH9">
            <v>-329.01</v>
          </cell>
          <cell r="FI9">
            <v>-351.09</v>
          </cell>
          <cell r="FJ9">
            <v>-353.35</v>
          </cell>
          <cell r="FK9">
            <v>-355.95</v>
          </cell>
          <cell r="FL9">
            <v>-377.4</v>
          </cell>
          <cell r="FM9">
            <v>-388.8</v>
          </cell>
          <cell r="FN9">
            <v>-419</v>
          </cell>
          <cell r="FO9">
            <v>-309.2</v>
          </cell>
          <cell r="FP9">
            <v>1.3</v>
          </cell>
          <cell r="FQ9">
            <v>2.1</v>
          </cell>
          <cell r="FR9">
            <v>14.5</v>
          </cell>
          <cell r="FS9">
            <v>44.9</v>
          </cell>
          <cell r="FT9">
            <v>34</v>
          </cell>
          <cell r="FU9">
            <v>42.2</v>
          </cell>
          <cell r="FV9">
            <v>3.3</v>
          </cell>
          <cell r="FW9">
            <v>106.2</v>
          </cell>
          <cell r="FX9">
            <v>41.6</v>
          </cell>
          <cell r="FY9">
            <v>7.3</v>
          </cell>
          <cell r="FZ9">
            <v>3.9</v>
          </cell>
          <cell r="GA9">
            <v>21.2</v>
          </cell>
          <cell r="GB9">
            <v>111.7</v>
          </cell>
          <cell r="GC9">
            <v>114.6</v>
          </cell>
          <cell r="GD9">
            <v>160</v>
          </cell>
          <cell r="GE9">
            <v>144.24</v>
          </cell>
          <cell r="GF9">
            <v>176.51</v>
          </cell>
          <cell r="GG9">
            <v>192.06</v>
          </cell>
          <cell r="GH9">
            <v>161.97999999999999</v>
          </cell>
          <cell r="GI9">
            <v>222.2</v>
          </cell>
          <cell r="GJ9">
            <v>533.45000000000005</v>
          </cell>
          <cell r="GK9">
            <v>252.6</v>
          </cell>
          <cell r="GL9">
            <v>155.63</v>
          </cell>
          <cell r="GM9">
            <v>-31.639999999999986</v>
          </cell>
          <cell r="GN9">
            <v>-572.5</v>
          </cell>
          <cell r="GO9">
            <v>-772.9</v>
          </cell>
          <cell r="GP9">
            <v>-169.8</v>
          </cell>
          <cell r="GQ9">
            <v>1140.2</v>
          </cell>
          <cell r="GR9">
            <v>291.30000000000013</v>
          </cell>
          <cell r="GS9">
            <v>367.30000000000024</v>
          </cell>
          <cell r="GT9">
            <v>396.40000000000003</v>
          </cell>
          <cell r="GU9">
            <v>485.90000000000009</v>
          </cell>
          <cell r="GV9">
            <v>468.8</v>
          </cell>
          <cell r="GW9">
            <v>514.30000000000018</v>
          </cell>
          <cell r="GX9">
            <v>550.2999999999995</v>
          </cell>
          <cell r="GY9">
            <v>601.80000000000018</v>
          </cell>
          <cell r="GZ9">
            <v>608.79999999999961</v>
          </cell>
          <cell r="HA9">
            <v>685.69999999999982</v>
          </cell>
          <cell r="HB9">
            <v>743.9</v>
          </cell>
          <cell r="HC9">
            <v>784.7</v>
          </cell>
          <cell r="HD9">
            <v>847.49999999999989</v>
          </cell>
          <cell r="HE9">
            <v>910.60000000000059</v>
          </cell>
          <cell r="HF9">
            <v>955.2</v>
          </cell>
          <cell r="HG9">
            <v>982.85</v>
          </cell>
          <cell r="HH9">
            <v>1020.88</v>
          </cell>
          <cell r="HI9">
            <v>1119.0400000000002</v>
          </cell>
          <cell r="HJ9">
            <v>1148.3700000000001</v>
          </cell>
          <cell r="HK9">
            <v>1198.4099999999996</v>
          </cell>
          <cell r="HL9">
            <v>1216.6799999999998</v>
          </cell>
          <cell r="HM9">
            <v>1284.5300000000004</v>
          </cell>
          <cell r="HN9">
            <v>1166.0799999999992</v>
          </cell>
          <cell r="HO9">
            <v>1048.9399999999996</v>
          </cell>
          <cell r="HP9">
            <v>609.70000000000027</v>
          </cell>
          <cell r="HQ9">
            <v>415.49999999999989</v>
          </cell>
          <cell r="HR9">
            <v>297.00000000000017</v>
          </cell>
          <cell r="HS9">
            <v>1257.9999999999995</v>
          </cell>
        </row>
        <row r="10">
          <cell r="A10" t="str">
            <v>BIL IN</v>
          </cell>
          <cell r="B10" t="str">
            <v>Balkrishna Industries</v>
          </cell>
          <cell r="C10" t="str">
            <v>Auto Ancillaries</v>
          </cell>
          <cell r="D10">
            <v>0</v>
          </cell>
          <cell r="E10">
            <v>755.1</v>
          </cell>
          <cell r="F10">
            <v>694.4</v>
          </cell>
          <cell r="G10">
            <v>854.9</v>
          </cell>
          <cell r="H10">
            <v>773.6</v>
          </cell>
          <cell r="I10">
            <v>914.2</v>
          </cell>
          <cell r="J10">
            <v>972.4</v>
          </cell>
          <cell r="K10">
            <v>990.3</v>
          </cell>
          <cell r="L10">
            <v>942.2</v>
          </cell>
          <cell r="M10">
            <v>1166.7</v>
          </cell>
          <cell r="N10">
            <v>1220.5</v>
          </cell>
          <cell r="O10">
            <v>1555.3</v>
          </cell>
          <cell r="P10">
            <v>1506.3</v>
          </cell>
          <cell r="Q10">
            <v>1356.7</v>
          </cell>
          <cell r="R10">
            <v>1466.6</v>
          </cell>
          <cell r="S10">
            <v>1870.5</v>
          </cell>
          <cell r="T10">
            <v>1828.8</v>
          </cell>
          <cell r="U10">
            <v>2103.1999999999998</v>
          </cell>
          <cell r="V10">
            <v>2159.1999999999998</v>
          </cell>
          <cell r="W10">
            <v>2685.3</v>
          </cell>
          <cell r="X10">
            <v>2312.8000000000002</v>
          </cell>
          <cell r="Y10">
            <v>2667.3</v>
          </cell>
          <cell r="Z10">
            <v>2597.3000000000002</v>
          </cell>
          <cell r="AA10">
            <v>3065</v>
          </cell>
          <cell r="AB10">
            <v>2972.3</v>
          </cell>
          <cell r="AC10">
            <v>3213.8</v>
          </cell>
          <cell r="AD10">
            <v>3210.7000000000003</v>
          </cell>
          <cell r="AE10">
            <v>3226.1</v>
          </cell>
          <cell r="AF10">
            <v>0</v>
          </cell>
          <cell r="AG10">
            <v>-646.4</v>
          </cell>
          <cell r="AH10">
            <v>-602.5</v>
          </cell>
          <cell r="AI10">
            <v>-708.1</v>
          </cell>
          <cell r="AJ10">
            <v>-637.6</v>
          </cell>
          <cell r="AK10">
            <v>-759</v>
          </cell>
          <cell r="AL10">
            <v>-798.2</v>
          </cell>
          <cell r="AM10">
            <v>-777.8</v>
          </cell>
          <cell r="AN10">
            <v>-795.59999999999991</v>
          </cell>
          <cell r="AO10">
            <v>-943.3</v>
          </cell>
          <cell r="AP10">
            <v>-869.3</v>
          </cell>
          <cell r="AQ10">
            <v>-1126</v>
          </cell>
          <cell r="AR10">
            <v>-1202.2</v>
          </cell>
          <cell r="AS10">
            <v>-1049.9000000000001</v>
          </cell>
          <cell r="AT10">
            <v>-1139.0999999999999</v>
          </cell>
          <cell r="AU10">
            <v>-1408.9</v>
          </cell>
          <cell r="AV10">
            <v>-1462.1999999999998</v>
          </cell>
          <cell r="AW10">
            <v>-1730.1999999999998</v>
          </cell>
          <cell r="AX10">
            <v>-1692.2000000000003</v>
          </cell>
          <cell r="AY10">
            <v>-2088.4</v>
          </cell>
          <cell r="AZ10">
            <v>-1821</v>
          </cell>
          <cell r="BA10">
            <v>-2073.1</v>
          </cell>
          <cell r="BB10">
            <v>-1890.2</v>
          </cell>
          <cell r="BC10">
            <v>-2480.6999999999998</v>
          </cell>
          <cell r="BD10">
            <v>-2261.1</v>
          </cell>
          <cell r="BE10">
            <v>-2643.5</v>
          </cell>
          <cell r="BF10">
            <v>-2614.4</v>
          </cell>
          <cell r="BG10">
            <v>-2564.1</v>
          </cell>
          <cell r="BH10">
            <v>0</v>
          </cell>
          <cell r="BI10">
            <v>108.70000000000005</v>
          </cell>
          <cell r="BJ10">
            <v>91.899999999999977</v>
          </cell>
          <cell r="BK10">
            <v>146.79999999999995</v>
          </cell>
          <cell r="BL10">
            <v>136</v>
          </cell>
          <cell r="BM10">
            <v>155.20000000000005</v>
          </cell>
          <cell r="BN10">
            <v>174.19999999999993</v>
          </cell>
          <cell r="BO10">
            <v>212.5</v>
          </cell>
          <cell r="BP10">
            <v>146.60000000000014</v>
          </cell>
          <cell r="BQ10">
            <v>223.40000000000009</v>
          </cell>
          <cell r="BR10">
            <v>351.20000000000005</v>
          </cell>
          <cell r="BS10">
            <v>429.29999999999995</v>
          </cell>
          <cell r="BT10">
            <v>304.09999999999991</v>
          </cell>
          <cell r="BU10">
            <v>306.79999999999995</v>
          </cell>
          <cell r="BV10">
            <v>327.5</v>
          </cell>
          <cell r="BW10">
            <v>461.59999999999991</v>
          </cell>
          <cell r="BX10">
            <v>366.60000000000014</v>
          </cell>
          <cell r="BY10">
            <v>373</v>
          </cell>
          <cell r="BZ10">
            <v>466.99999999999955</v>
          </cell>
          <cell r="CA10">
            <v>596.90000000000009</v>
          </cell>
          <cell r="CB10">
            <v>491.80000000000018</v>
          </cell>
          <cell r="CC10">
            <v>594.20000000000027</v>
          </cell>
          <cell r="CD10">
            <v>707.10000000000014</v>
          </cell>
          <cell r="CE10">
            <v>584.30000000000018</v>
          </cell>
          <cell r="CF10">
            <v>711.20000000000027</v>
          </cell>
          <cell r="CG10">
            <v>570.30000000000018</v>
          </cell>
          <cell r="CH10">
            <v>596.30000000000018</v>
          </cell>
          <cell r="CI10">
            <v>662</v>
          </cell>
          <cell r="CJ10">
            <v>0</v>
          </cell>
          <cell r="CK10">
            <v>0</v>
          </cell>
          <cell r="CL10">
            <v>0</v>
          </cell>
          <cell r="CM10">
            <v>0</v>
          </cell>
          <cell r="CN10">
            <v>0</v>
          </cell>
          <cell r="CO10">
            <v>0</v>
          </cell>
          <cell r="CP10">
            <v>0</v>
          </cell>
          <cell r="CQ10">
            <v>0</v>
          </cell>
          <cell r="CR10">
            <v>0</v>
          </cell>
          <cell r="CS10">
            <v>0</v>
          </cell>
          <cell r="CT10">
            <v>0</v>
          </cell>
          <cell r="CU10">
            <v>0</v>
          </cell>
          <cell r="CV10">
            <v>0</v>
          </cell>
          <cell r="CW10">
            <v>0</v>
          </cell>
          <cell r="CX10">
            <v>0</v>
          </cell>
          <cell r="CY10">
            <v>0</v>
          </cell>
          <cell r="CZ10">
            <v>0</v>
          </cell>
          <cell r="DA10">
            <v>0</v>
          </cell>
          <cell r="DB10">
            <v>0</v>
          </cell>
          <cell r="DC10">
            <v>0</v>
          </cell>
          <cell r="DD10">
            <v>0</v>
          </cell>
          <cell r="DE10">
            <v>0</v>
          </cell>
          <cell r="DF10">
            <v>0</v>
          </cell>
          <cell r="DG10">
            <v>0</v>
          </cell>
          <cell r="DH10">
            <v>0</v>
          </cell>
          <cell r="DI10">
            <v>0</v>
          </cell>
          <cell r="DJ10">
            <v>0</v>
          </cell>
          <cell r="DK10">
            <v>0</v>
          </cell>
          <cell r="DL10">
            <v>0</v>
          </cell>
          <cell r="DM10">
            <v>108.70000000000005</v>
          </cell>
          <cell r="DN10">
            <v>91.899999999999977</v>
          </cell>
          <cell r="DO10">
            <v>146.79999999999995</v>
          </cell>
          <cell r="DP10">
            <v>136</v>
          </cell>
          <cell r="DQ10">
            <v>155.20000000000005</v>
          </cell>
          <cell r="DR10">
            <v>174.19999999999993</v>
          </cell>
          <cell r="DS10">
            <v>212.5</v>
          </cell>
          <cell r="DT10">
            <v>146.60000000000014</v>
          </cell>
          <cell r="DU10">
            <v>223.40000000000009</v>
          </cell>
          <cell r="DV10">
            <v>351.20000000000005</v>
          </cell>
          <cell r="DW10">
            <v>429.29999999999995</v>
          </cell>
          <cell r="DX10">
            <v>304.09999999999991</v>
          </cell>
          <cell r="DY10">
            <v>306.79999999999995</v>
          </cell>
          <cell r="DZ10">
            <v>327.5</v>
          </cell>
          <cell r="EA10">
            <v>461.59999999999991</v>
          </cell>
          <cell r="EB10">
            <v>366.60000000000014</v>
          </cell>
          <cell r="EC10">
            <v>373</v>
          </cell>
          <cell r="ED10">
            <v>466.99999999999955</v>
          </cell>
          <cell r="EE10">
            <v>596.90000000000009</v>
          </cell>
          <cell r="EF10">
            <v>491.80000000000018</v>
          </cell>
          <cell r="EG10">
            <v>594.20000000000027</v>
          </cell>
          <cell r="EH10">
            <v>707.10000000000014</v>
          </cell>
          <cell r="EI10">
            <v>584.30000000000018</v>
          </cell>
          <cell r="EJ10">
            <v>711.20000000000027</v>
          </cell>
          <cell r="EK10">
            <v>570.30000000000018</v>
          </cell>
          <cell r="EL10">
            <v>596.30000000000018</v>
          </cell>
          <cell r="EM10">
            <v>662</v>
          </cell>
          <cell r="EN10">
            <v>0</v>
          </cell>
          <cell r="EO10">
            <v>-29.9</v>
          </cell>
          <cell r="EP10">
            <v>-32.799999999999997</v>
          </cell>
          <cell r="EQ10">
            <v>-31</v>
          </cell>
          <cell r="ER10">
            <v>-40</v>
          </cell>
          <cell r="ES10">
            <v>-41.9</v>
          </cell>
          <cell r="ET10">
            <v>-48.6</v>
          </cell>
          <cell r="EU10">
            <v>-43.5</v>
          </cell>
          <cell r="EV10">
            <v>-49.3</v>
          </cell>
          <cell r="EW10">
            <v>-51.9</v>
          </cell>
          <cell r="EX10">
            <v>-54.7</v>
          </cell>
          <cell r="EY10">
            <v>-60</v>
          </cell>
          <cell r="EZ10">
            <v>-63.5</v>
          </cell>
          <cell r="FA10">
            <v>-65.3</v>
          </cell>
          <cell r="FB10">
            <v>-68.400000000000006</v>
          </cell>
          <cell r="FC10">
            <v>-76.099999999999994</v>
          </cell>
          <cell r="FD10">
            <v>-81.599999999999994</v>
          </cell>
          <cell r="FE10">
            <v>-80.7</v>
          </cell>
          <cell r="FF10">
            <v>-93.8</v>
          </cell>
          <cell r="FG10">
            <v>-103.9</v>
          </cell>
          <cell r="FH10">
            <v>-114.3</v>
          </cell>
          <cell r="FI10">
            <v>-120.7</v>
          </cell>
          <cell r="FJ10">
            <v>-110.8</v>
          </cell>
          <cell r="FK10">
            <v>-125.6</v>
          </cell>
          <cell r="FL10">
            <v>-121</v>
          </cell>
          <cell r="FM10">
            <v>-137.5</v>
          </cell>
          <cell r="FN10">
            <v>-147.19999999999999</v>
          </cell>
          <cell r="FO10">
            <v>-159.4</v>
          </cell>
          <cell r="FP10">
            <v>0</v>
          </cell>
          <cell r="FQ10">
            <v>6.1</v>
          </cell>
          <cell r="FR10">
            <v>5</v>
          </cell>
          <cell r="FS10">
            <v>24.8</v>
          </cell>
          <cell r="FT10">
            <v>8.8000000000000007</v>
          </cell>
          <cell r="FU10">
            <v>4.9000000000000004</v>
          </cell>
          <cell r="FV10">
            <v>10.6</v>
          </cell>
          <cell r="FW10">
            <v>13.6</v>
          </cell>
          <cell r="FX10">
            <v>19.100000000000001</v>
          </cell>
          <cell r="FY10">
            <v>10.7</v>
          </cell>
          <cell r="FZ10">
            <v>9.5</v>
          </cell>
          <cell r="GA10">
            <v>13.5</v>
          </cell>
          <cell r="GB10">
            <v>8.6999999999999993</v>
          </cell>
          <cell r="GC10">
            <v>20.2</v>
          </cell>
          <cell r="GD10">
            <v>5.9</v>
          </cell>
          <cell r="GE10">
            <v>23.2</v>
          </cell>
          <cell r="GF10">
            <v>7.6</v>
          </cell>
          <cell r="GG10">
            <v>37.200000000000003</v>
          </cell>
          <cell r="GH10">
            <v>8.3000000000000007</v>
          </cell>
          <cell r="GI10">
            <v>8.3000000000000007</v>
          </cell>
          <cell r="GJ10">
            <v>10</v>
          </cell>
          <cell r="GK10">
            <v>12.8</v>
          </cell>
          <cell r="GL10">
            <v>13.2</v>
          </cell>
          <cell r="GM10">
            <v>-20.599999999999998</v>
          </cell>
          <cell r="GN10">
            <v>-294.39999999999998</v>
          </cell>
          <cell r="GO10">
            <v>-73.7</v>
          </cell>
          <cell r="GP10">
            <v>-85.3</v>
          </cell>
          <cell r="GQ10">
            <v>-64.900000000000006</v>
          </cell>
          <cell r="GR10">
            <v>0</v>
          </cell>
          <cell r="GS10">
            <v>84.900000000000034</v>
          </cell>
          <cell r="GT10">
            <v>64.09999999999998</v>
          </cell>
          <cell r="GU10">
            <v>140.59999999999997</v>
          </cell>
          <cell r="GV10">
            <v>104.8</v>
          </cell>
          <cell r="GW10">
            <v>118.20000000000005</v>
          </cell>
          <cell r="GX10">
            <v>136.19999999999993</v>
          </cell>
          <cell r="GY10">
            <v>182.6</v>
          </cell>
          <cell r="GZ10">
            <v>116.40000000000015</v>
          </cell>
          <cell r="HA10">
            <v>182.20000000000007</v>
          </cell>
          <cell r="HB10">
            <v>306.00000000000006</v>
          </cell>
          <cell r="HC10">
            <v>382.79999999999995</v>
          </cell>
          <cell r="HD10">
            <v>249.2999999999999</v>
          </cell>
          <cell r="HE10">
            <v>261.69999999999993</v>
          </cell>
          <cell r="HF10">
            <v>265</v>
          </cell>
          <cell r="HG10">
            <v>408.69999999999987</v>
          </cell>
          <cell r="HH10">
            <v>292.60000000000014</v>
          </cell>
          <cell r="HI10">
            <v>329.5</v>
          </cell>
          <cell r="HJ10">
            <v>381.49999999999955</v>
          </cell>
          <cell r="HK10">
            <v>501.30000000000013</v>
          </cell>
          <cell r="HL10">
            <v>387.50000000000017</v>
          </cell>
          <cell r="HM10">
            <v>486.3000000000003</v>
          </cell>
          <cell r="HN10">
            <v>609.50000000000023</v>
          </cell>
          <cell r="HO10">
            <v>438.10000000000014</v>
          </cell>
          <cell r="HP10">
            <v>295.8000000000003</v>
          </cell>
          <cell r="HQ10">
            <v>359.10000000000019</v>
          </cell>
          <cell r="HR10">
            <v>363.80000000000018</v>
          </cell>
          <cell r="HS10">
            <v>437.70000000000005</v>
          </cell>
        </row>
        <row r="11">
          <cell r="A11" t="str">
            <v>CEAT IN</v>
          </cell>
          <cell r="B11" t="str">
            <v>Ceat</v>
          </cell>
          <cell r="C11" t="str">
            <v>Auto Ancillaries</v>
          </cell>
          <cell r="D11">
            <v>0</v>
          </cell>
          <cell r="E11">
            <v>0</v>
          </cell>
          <cell r="F11">
            <v>0</v>
          </cell>
          <cell r="G11">
            <v>0</v>
          </cell>
          <cell r="H11">
            <v>3240</v>
          </cell>
          <cell r="I11">
            <v>3475.0999999999995</v>
          </cell>
          <cell r="J11">
            <v>3478.7999999999997</v>
          </cell>
          <cell r="K11">
            <v>3926.3999999999996</v>
          </cell>
          <cell r="L11">
            <v>3462.2000000000003</v>
          </cell>
          <cell r="M11">
            <v>3829.1</v>
          </cell>
          <cell r="N11">
            <v>3799.8</v>
          </cell>
          <cell r="O11">
            <v>4188.8</v>
          </cell>
          <cell r="P11">
            <v>4027.7</v>
          </cell>
          <cell r="Q11">
            <v>4496</v>
          </cell>
          <cell r="R11">
            <v>4106.8999999999996</v>
          </cell>
          <cell r="S11">
            <v>4843.5999999999995</v>
          </cell>
          <cell r="T11">
            <v>4976.5999999999995</v>
          </cell>
          <cell r="U11">
            <v>5375.7</v>
          </cell>
          <cell r="V11">
            <v>5366.5999999999995</v>
          </cell>
          <cell r="W11">
            <v>5628.9</v>
          </cell>
          <cell r="X11">
            <v>5364.4</v>
          </cell>
          <cell r="Y11">
            <v>5830.5999999999995</v>
          </cell>
          <cell r="Z11">
            <v>5693.8</v>
          </cell>
          <cell r="AA11">
            <v>6462.3</v>
          </cell>
          <cell r="AB11">
            <v>6573.64</v>
          </cell>
          <cell r="AC11">
            <v>6789.0999999999995</v>
          </cell>
          <cell r="AD11">
            <v>5930.4</v>
          </cell>
          <cell r="AE11">
            <v>6312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-3284.6000000000004</v>
          </cell>
          <cell r="AK11">
            <v>-3315.2000000000003</v>
          </cell>
          <cell r="AL11">
            <v>-3347.1</v>
          </cell>
          <cell r="AM11">
            <v>-3858.2</v>
          </cell>
          <cell r="AN11">
            <v>-3337</v>
          </cell>
          <cell r="AO11">
            <v>-3825.6000000000004</v>
          </cell>
          <cell r="AP11">
            <v>-3666</v>
          </cell>
          <cell r="AQ11">
            <v>-4098.5999999999995</v>
          </cell>
          <cell r="AR11">
            <v>-3904.2</v>
          </cell>
          <cell r="AS11">
            <v>-4379.4000000000005</v>
          </cell>
          <cell r="AT11">
            <v>-3910.2</v>
          </cell>
          <cell r="AU11">
            <v>-4585.7</v>
          </cell>
          <cell r="AV11">
            <v>-4791.2</v>
          </cell>
          <cell r="AW11">
            <v>-5106.0999999999995</v>
          </cell>
          <cell r="AX11">
            <v>-4976.5</v>
          </cell>
          <cell r="AY11">
            <v>-5189.7</v>
          </cell>
          <cell r="AZ11">
            <v>-4870.8999999999996</v>
          </cell>
          <cell r="BA11">
            <v>-5307</v>
          </cell>
          <cell r="BB11">
            <v>-5234.6000000000004</v>
          </cell>
          <cell r="BC11">
            <v>-6077</v>
          </cell>
          <cell r="BD11">
            <v>-6574.09</v>
          </cell>
          <cell r="BE11">
            <v>-6785.2999999999993</v>
          </cell>
          <cell r="BF11">
            <v>-5818.3</v>
          </cell>
          <cell r="BG11">
            <v>-5741.2999999999993</v>
          </cell>
          <cell r="BH11">
            <v>0</v>
          </cell>
          <cell r="BI11">
            <v>0</v>
          </cell>
          <cell r="BJ11">
            <v>0</v>
          </cell>
          <cell r="BK11">
            <v>0</v>
          </cell>
          <cell r="BL11">
            <v>-44.600000000000364</v>
          </cell>
          <cell r="BM11">
            <v>159.89999999999918</v>
          </cell>
          <cell r="BN11">
            <v>131.69999999999982</v>
          </cell>
          <cell r="BO11">
            <v>68.199999999999818</v>
          </cell>
          <cell r="BP11">
            <v>125.20000000000027</v>
          </cell>
          <cell r="BQ11">
            <v>3.4999999999995453</v>
          </cell>
          <cell r="BR11">
            <v>133.80000000000018</v>
          </cell>
          <cell r="BS11">
            <v>90.200000000000728</v>
          </cell>
          <cell r="BT11">
            <v>123.5</v>
          </cell>
          <cell r="BU11">
            <v>116.59999999999945</v>
          </cell>
          <cell r="BV11">
            <v>196.69999999999982</v>
          </cell>
          <cell r="BW11">
            <v>257.89999999999964</v>
          </cell>
          <cell r="BX11">
            <v>185.39999999999964</v>
          </cell>
          <cell r="BY11">
            <v>269.60000000000036</v>
          </cell>
          <cell r="BZ11">
            <v>390.09999999999945</v>
          </cell>
          <cell r="CA11">
            <v>439.19999999999982</v>
          </cell>
          <cell r="CB11">
            <v>493.5</v>
          </cell>
          <cell r="CC11">
            <v>523.59999999999945</v>
          </cell>
          <cell r="CD11">
            <v>459.19999999999982</v>
          </cell>
          <cell r="CE11">
            <v>385.30000000000018</v>
          </cell>
          <cell r="CF11">
            <v>-0.4499999999998181</v>
          </cell>
          <cell r="CG11">
            <v>3.8000000000001819</v>
          </cell>
          <cell r="CH11">
            <v>112.09999999999945</v>
          </cell>
          <cell r="CI11">
            <v>570.70000000000073</v>
          </cell>
          <cell r="CJ11">
            <v>0</v>
          </cell>
          <cell r="CK11">
            <v>0</v>
          </cell>
          <cell r="CL11">
            <v>0</v>
          </cell>
          <cell r="CM11">
            <v>0</v>
          </cell>
          <cell r="CN11">
            <v>0</v>
          </cell>
          <cell r="CO11">
            <v>0</v>
          </cell>
          <cell r="CP11">
            <v>0</v>
          </cell>
          <cell r="CQ11">
            <v>0</v>
          </cell>
          <cell r="CR11">
            <v>0</v>
          </cell>
          <cell r="CS11">
            <v>0</v>
          </cell>
          <cell r="CT11">
            <v>0</v>
          </cell>
          <cell r="CU11">
            <v>0</v>
          </cell>
          <cell r="CV11">
            <v>0</v>
          </cell>
          <cell r="CW11">
            <v>0</v>
          </cell>
          <cell r="CX11">
            <v>0</v>
          </cell>
          <cell r="CY11">
            <v>0</v>
          </cell>
          <cell r="CZ11">
            <v>0</v>
          </cell>
          <cell r="DA11">
            <v>0</v>
          </cell>
          <cell r="DB11">
            <v>0</v>
          </cell>
          <cell r="DC11">
            <v>0</v>
          </cell>
          <cell r="DD11">
            <v>0</v>
          </cell>
          <cell r="DE11">
            <v>42.1</v>
          </cell>
          <cell r="DF11">
            <v>0</v>
          </cell>
          <cell r="DG11">
            <v>0</v>
          </cell>
          <cell r="DH11">
            <v>0</v>
          </cell>
          <cell r="DI11">
            <v>0</v>
          </cell>
          <cell r="DJ11">
            <v>0</v>
          </cell>
          <cell r="DK11">
            <v>0</v>
          </cell>
          <cell r="DL11">
            <v>0</v>
          </cell>
          <cell r="DM11">
            <v>0</v>
          </cell>
          <cell r="DN11">
            <v>0</v>
          </cell>
          <cell r="DO11">
            <v>0</v>
          </cell>
          <cell r="DP11">
            <v>-44.600000000000364</v>
          </cell>
          <cell r="DQ11">
            <v>159.89999999999918</v>
          </cell>
          <cell r="DR11">
            <v>131.69999999999982</v>
          </cell>
          <cell r="DS11">
            <v>68.199999999999818</v>
          </cell>
          <cell r="DT11">
            <v>125.20000000000027</v>
          </cell>
          <cell r="DU11">
            <v>3.4999999999995453</v>
          </cell>
          <cell r="DV11">
            <v>133.80000000000018</v>
          </cell>
          <cell r="DW11">
            <v>90.200000000000728</v>
          </cell>
          <cell r="DX11">
            <v>123.5</v>
          </cell>
          <cell r="DY11">
            <v>116.59999999999945</v>
          </cell>
          <cell r="DZ11">
            <v>196.69999999999982</v>
          </cell>
          <cell r="EA11">
            <v>257.89999999999964</v>
          </cell>
          <cell r="EB11">
            <v>185.39999999999964</v>
          </cell>
          <cell r="EC11">
            <v>269.60000000000036</v>
          </cell>
          <cell r="ED11">
            <v>390.09999999999945</v>
          </cell>
          <cell r="EE11">
            <v>439.19999999999982</v>
          </cell>
          <cell r="EF11">
            <v>493.5</v>
          </cell>
          <cell r="EG11">
            <v>565.69999999999948</v>
          </cell>
          <cell r="EH11">
            <v>459.19999999999982</v>
          </cell>
          <cell r="EI11">
            <v>385.30000000000018</v>
          </cell>
          <cell r="EJ11">
            <v>-0.4499999999998181</v>
          </cell>
          <cell r="EK11">
            <v>3.8000000000001819</v>
          </cell>
          <cell r="EL11">
            <v>112.09999999999945</v>
          </cell>
          <cell r="EM11">
            <v>570.70000000000073</v>
          </cell>
          <cell r="EN11">
            <v>0</v>
          </cell>
          <cell r="EO11">
            <v>0</v>
          </cell>
          <cell r="EP11">
            <v>0</v>
          </cell>
          <cell r="EQ11">
            <v>0</v>
          </cell>
          <cell r="ER11">
            <v>-55.7</v>
          </cell>
          <cell r="ES11">
            <v>-55.1</v>
          </cell>
          <cell r="ET11">
            <v>-57.7</v>
          </cell>
          <cell r="EU11">
            <v>-52.5</v>
          </cell>
          <cell r="EV11">
            <v>-58.3</v>
          </cell>
          <cell r="EW11">
            <v>-54.7</v>
          </cell>
          <cell r="EX11">
            <v>-55.4</v>
          </cell>
          <cell r="EY11">
            <v>-52.2</v>
          </cell>
          <cell r="EZ11">
            <v>-53.7</v>
          </cell>
          <cell r="FA11">
            <v>-56.2</v>
          </cell>
          <cell r="FB11">
            <v>-56.9</v>
          </cell>
          <cell r="FC11">
            <v>-57.7</v>
          </cell>
          <cell r="FD11">
            <v>-75.5</v>
          </cell>
          <cell r="FE11">
            <v>-77.7</v>
          </cell>
          <cell r="FF11">
            <v>-78.400000000000006</v>
          </cell>
          <cell r="FG11">
            <v>-79</v>
          </cell>
          <cell r="FH11">
            <v>-80</v>
          </cell>
          <cell r="FI11">
            <v>-79.3</v>
          </cell>
          <cell r="FJ11">
            <v>-75.099999999999994</v>
          </cell>
          <cell r="FK11">
            <v>-95.5</v>
          </cell>
          <cell r="FL11">
            <v>-86.73</v>
          </cell>
          <cell r="FM11">
            <v>-42.6</v>
          </cell>
          <cell r="FN11">
            <v>-63.2</v>
          </cell>
          <cell r="FO11">
            <v>-63.6</v>
          </cell>
          <cell r="FP11">
            <v>0</v>
          </cell>
          <cell r="FQ11">
            <v>0</v>
          </cell>
          <cell r="FR11">
            <v>0</v>
          </cell>
          <cell r="FS11">
            <v>0</v>
          </cell>
          <cell r="FT11">
            <v>645.6</v>
          </cell>
          <cell r="FU11">
            <v>138.9</v>
          </cell>
          <cell r="FV11">
            <v>120.3</v>
          </cell>
          <cell r="FW11">
            <v>203.3</v>
          </cell>
          <cell r="FX11">
            <v>111.9</v>
          </cell>
          <cell r="FY11">
            <v>165.6</v>
          </cell>
          <cell r="FZ11">
            <v>84</v>
          </cell>
          <cell r="GA11">
            <v>119.6</v>
          </cell>
          <cell r="GB11">
            <v>62.9</v>
          </cell>
          <cell r="GC11">
            <v>44.5</v>
          </cell>
          <cell r="GD11">
            <v>56.1</v>
          </cell>
          <cell r="GE11">
            <v>50</v>
          </cell>
          <cell r="GF11">
            <v>64.2</v>
          </cell>
          <cell r="GG11">
            <v>37.700000000000003</v>
          </cell>
          <cell r="GH11">
            <v>28.7</v>
          </cell>
          <cell r="GI11">
            <v>113.8</v>
          </cell>
          <cell r="GJ11">
            <v>37.4</v>
          </cell>
          <cell r="GK11">
            <v>35.4</v>
          </cell>
          <cell r="GL11">
            <v>0</v>
          </cell>
          <cell r="GM11">
            <v>105.4</v>
          </cell>
          <cell r="GN11">
            <v>118.19</v>
          </cell>
          <cell r="GO11">
            <v>-204.9</v>
          </cell>
          <cell r="GP11">
            <v>-106.4</v>
          </cell>
          <cell r="GQ11">
            <v>2.2999999999999998</v>
          </cell>
          <cell r="GR11">
            <v>0</v>
          </cell>
          <cell r="GS11">
            <v>0</v>
          </cell>
          <cell r="GT11">
            <v>0</v>
          </cell>
          <cell r="GU11">
            <v>0</v>
          </cell>
          <cell r="GV11">
            <v>545.29999999999961</v>
          </cell>
          <cell r="GW11">
            <v>243.69999999999919</v>
          </cell>
          <cell r="GX11">
            <v>194.29999999999981</v>
          </cell>
          <cell r="GY11">
            <v>218.99999999999983</v>
          </cell>
          <cell r="GZ11">
            <v>178.8000000000003</v>
          </cell>
          <cell r="HA11">
            <v>114.39999999999954</v>
          </cell>
          <cell r="HB11">
            <v>162.40000000000018</v>
          </cell>
          <cell r="HC11">
            <v>157.6000000000007</v>
          </cell>
          <cell r="HD11">
            <v>132.69999999999999</v>
          </cell>
          <cell r="HE11">
            <v>104.89999999999945</v>
          </cell>
          <cell r="HF11">
            <v>195.89999999999981</v>
          </cell>
          <cell r="HG11">
            <v>250.19999999999965</v>
          </cell>
          <cell r="HH11">
            <v>174.09999999999962</v>
          </cell>
          <cell r="HI11">
            <v>229.60000000000036</v>
          </cell>
          <cell r="HJ11">
            <v>340.39999999999947</v>
          </cell>
          <cell r="HK11">
            <v>473.99999999999983</v>
          </cell>
          <cell r="HL11">
            <v>450.9</v>
          </cell>
          <cell r="HM11">
            <v>521.7999999999995</v>
          </cell>
          <cell r="HN11">
            <v>384.0999999999998</v>
          </cell>
          <cell r="HO11">
            <v>395.20000000000016</v>
          </cell>
          <cell r="HP11">
            <v>31.010000000000176</v>
          </cell>
          <cell r="HQ11">
            <v>-243.69999999999982</v>
          </cell>
          <cell r="HR11">
            <v>-57.500000000000554</v>
          </cell>
          <cell r="HS11">
            <v>509.40000000000072</v>
          </cell>
        </row>
        <row r="12">
          <cell r="A12" t="str">
            <v>CLTO IN</v>
          </cell>
          <cell r="B12" t="str">
            <v>Clutch Auto</v>
          </cell>
          <cell r="C12" t="str">
            <v>Auto Ancillaries</v>
          </cell>
          <cell r="D12">
            <v>0</v>
          </cell>
          <cell r="E12">
            <v>0</v>
          </cell>
          <cell r="F12">
            <v>0</v>
          </cell>
          <cell r="G12">
            <v>0</v>
          </cell>
          <cell r="H12">
            <v>0</v>
          </cell>
          <cell r="I12">
            <v>0</v>
          </cell>
          <cell r="J12">
            <v>0</v>
          </cell>
          <cell r="K12">
            <v>263.27</v>
          </cell>
          <cell r="L12">
            <v>198.9</v>
          </cell>
          <cell r="M12">
            <v>200.78</v>
          </cell>
          <cell r="N12">
            <v>249.74</v>
          </cell>
          <cell r="O12">
            <v>278.04000000000002</v>
          </cell>
          <cell r="P12">
            <v>294.33</v>
          </cell>
          <cell r="Q12">
            <v>324.97000000000003</v>
          </cell>
          <cell r="R12">
            <v>380.36</v>
          </cell>
          <cell r="S12">
            <v>493.5</v>
          </cell>
          <cell r="T12">
            <v>399.60699999999997</v>
          </cell>
          <cell r="U12">
            <v>498.74299999999999</v>
          </cell>
          <cell r="V12">
            <v>547.10699999999997</v>
          </cell>
          <cell r="W12">
            <v>909.55899999999997</v>
          </cell>
          <cell r="X12">
            <v>451.57799999999997</v>
          </cell>
          <cell r="Y12">
            <v>504.59</v>
          </cell>
          <cell r="Z12">
            <v>554.803</v>
          </cell>
          <cell r="AA12">
            <v>657.79</v>
          </cell>
          <cell r="AB12">
            <v>454.84300000000002</v>
          </cell>
          <cell r="AC12">
            <v>549.55399999999997</v>
          </cell>
          <cell r="AD12">
            <v>402.10500000000002</v>
          </cell>
          <cell r="AE12">
            <v>553.91099999999994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-218.92499999999998</v>
          </cell>
          <cell r="AN12">
            <v>-175.67900000000003</v>
          </cell>
          <cell r="AO12">
            <v>-178.46400000000003</v>
          </cell>
          <cell r="AP12">
            <v>-213.916</v>
          </cell>
          <cell r="AQ12">
            <v>-222.54300000000001</v>
          </cell>
          <cell r="AR12">
            <v>-248.58</v>
          </cell>
          <cell r="AS12">
            <v>-272.16499999999996</v>
          </cell>
          <cell r="AT12">
            <v>-326.74400000000003</v>
          </cell>
          <cell r="AU12">
            <v>-417.96499999999992</v>
          </cell>
          <cell r="AV12">
            <v>-339.45699999999999</v>
          </cell>
          <cell r="AW12">
            <v>-417.04300000000001</v>
          </cell>
          <cell r="AX12">
            <v>-450.77599999999995</v>
          </cell>
          <cell r="AY12">
            <v>-769.66</v>
          </cell>
          <cell r="AZ12">
            <v>-375.52800000000002</v>
          </cell>
          <cell r="BA12">
            <v>-415.47</v>
          </cell>
          <cell r="BB12">
            <v>-451.67600000000004</v>
          </cell>
          <cell r="BC12">
            <v>-591.88</v>
          </cell>
          <cell r="BD12">
            <v>-392.53999999999996</v>
          </cell>
          <cell r="BE12">
            <v>-487.39199999999994</v>
          </cell>
          <cell r="BF12">
            <v>-352.36500000000001</v>
          </cell>
          <cell r="BG12">
            <v>-464.71</v>
          </cell>
          <cell r="BH12">
            <v>0</v>
          </cell>
          <cell r="BI12">
            <v>0</v>
          </cell>
          <cell r="BJ12">
            <v>0</v>
          </cell>
          <cell r="BK12">
            <v>0</v>
          </cell>
          <cell r="BL12">
            <v>0</v>
          </cell>
          <cell r="BM12">
            <v>0</v>
          </cell>
          <cell r="BN12">
            <v>0</v>
          </cell>
          <cell r="BO12">
            <v>44.344999999999999</v>
          </cell>
          <cell r="BP12">
            <v>23.220999999999975</v>
          </cell>
          <cell r="BQ12">
            <v>22.315999999999974</v>
          </cell>
          <cell r="BR12">
            <v>35.824000000000012</v>
          </cell>
          <cell r="BS12">
            <v>55.497000000000014</v>
          </cell>
          <cell r="BT12">
            <v>45.749999999999972</v>
          </cell>
          <cell r="BU12">
            <v>52.805000000000064</v>
          </cell>
          <cell r="BV12">
            <v>53.615999999999985</v>
          </cell>
          <cell r="BW12">
            <v>75.535000000000082</v>
          </cell>
          <cell r="BX12">
            <v>60.149999999999977</v>
          </cell>
          <cell r="BY12">
            <v>81.699999999999989</v>
          </cell>
          <cell r="BZ12">
            <v>96.331000000000017</v>
          </cell>
          <cell r="CA12">
            <v>139.899</v>
          </cell>
          <cell r="CB12">
            <v>76.049999999999955</v>
          </cell>
          <cell r="CC12">
            <v>89.119999999999948</v>
          </cell>
          <cell r="CD12">
            <v>103.12699999999995</v>
          </cell>
          <cell r="CE12">
            <v>65.909999999999968</v>
          </cell>
          <cell r="CF12">
            <v>62.303000000000054</v>
          </cell>
          <cell r="CG12">
            <v>62.162000000000035</v>
          </cell>
          <cell r="CH12">
            <v>49.740000000000009</v>
          </cell>
          <cell r="CI12">
            <v>89.200999999999965</v>
          </cell>
          <cell r="CJ12">
            <v>0</v>
          </cell>
          <cell r="CK12">
            <v>0</v>
          </cell>
          <cell r="CL12">
            <v>0</v>
          </cell>
          <cell r="CM12">
            <v>0</v>
          </cell>
          <cell r="CN12">
            <v>0</v>
          </cell>
          <cell r="CO12">
            <v>0</v>
          </cell>
          <cell r="CP12">
            <v>0</v>
          </cell>
          <cell r="CQ12">
            <v>0</v>
          </cell>
          <cell r="CR12">
            <v>0</v>
          </cell>
          <cell r="CS12">
            <v>0</v>
          </cell>
          <cell r="CT12">
            <v>0</v>
          </cell>
          <cell r="CU12">
            <v>0</v>
          </cell>
          <cell r="CV12">
            <v>0</v>
          </cell>
          <cell r="CW12">
            <v>0</v>
          </cell>
          <cell r="CX12">
            <v>0</v>
          </cell>
          <cell r="CY12">
            <v>0</v>
          </cell>
          <cell r="CZ12">
            <v>0</v>
          </cell>
          <cell r="DA12">
            <v>0</v>
          </cell>
          <cell r="DB12">
            <v>0</v>
          </cell>
          <cell r="DC12">
            <v>0</v>
          </cell>
          <cell r="DD12">
            <v>0</v>
          </cell>
          <cell r="DE12">
            <v>0</v>
          </cell>
          <cell r="DF12">
            <v>0</v>
          </cell>
          <cell r="DG12">
            <v>0</v>
          </cell>
          <cell r="DH12">
            <v>0</v>
          </cell>
          <cell r="DI12">
            <v>0</v>
          </cell>
          <cell r="DJ12">
            <v>0</v>
          </cell>
          <cell r="DK12">
            <v>0</v>
          </cell>
          <cell r="DL12">
            <v>0</v>
          </cell>
          <cell r="DM12">
            <v>0</v>
          </cell>
          <cell r="DN12">
            <v>0</v>
          </cell>
          <cell r="DO12">
            <v>0</v>
          </cell>
          <cell r="DP12">
            <v>0</v>
          </cell>
          <cell r="DQ12">
            <v>0</v>
          </cell>
          <cell r="DR12">
            <v>0</v>
          </cell>
          <cell r="DS12">
            <v>44.344999999999999</v>
          </cell>
          <cell r="DT12">
            <v>23.220999999999975</v>
          </cell>
          <cell r="DU12">
            <v>22.315999999999974</v>
          </cell>
          <cell r="DV12">
            <v>35.824000000000012</v>
          </cell>
          <cell r="DW12">
            <v>55.497000000000014</v>
          </cell>
          <cell r="DX12">
            <v>45.749999999999972</v>
          </cell>
          <cell r="DY12">
            <v>52.805000000000064</v>
          </cell>
          <cell r="DZ12">
            <v>53.615999999999985</v>
          </cell>
          <cell r="EA12">
            <v>75.535000000000082</v>
          </cell>
          <cell r="EB12">
            <v>60.149999999999977</v>
          </cell>
          <cell r="EC12">
            <v>81.699999999999989</v>
          </cell>
          <cell r="ED12">
            <v>96.331000000000017</v>
          </cell>
          <cell r="EE12">
            <v>139.899</v>
          </cell>
          <cell r="EF12">
            <v>76.049999999999955</v>
          </cell>
          <cell r="EG12">
            <v>89.119999999999948</v>
          </cell>
          <cell r="EH12">
            <v>103.12699999999995</v>
          </cell>
          <cell r="EI12">
            <v>65.909999999999968</v>
          </cell>
          <cell r="EJ12">
            <v>62.303000000000054</v>
          </cell>
          <cell r="EK12">
            <v>62.162000000000035</v>
          </cell>
          <cell r="EL12">
            <v>49.740000000000009</v>
          </cell>
          <cell r="EM12">
            <v>89.200999999999965</v>
          </cell>
          <cell r="EN12">
            <v>0</v>
          </cell>
          <cell r="EO12">
            <v>0</v>
          </cell>
          <cell r="EP12">
            <v>0</v>
          </cell>
          <cell r="EQ12">
            <v>0</v>
          </cell>
          <cell r="ER12">
            <v>0</v>
          </cell>
          <cell r="ES12">
            <v>0</v>
          </cell>
          <cell r="ET12">
            <v>0</v>
          </cell>
          <cell r="EU12">
            <v>-10.86</v>
          </cell>
          <cell r="EV12">
            <v>-10.75</v>
          </cell>
          <cell r="EW12">
            <v>-11.55</v>
          </cell>
          <cell r="EX12">
            <v>-11.44</v>
          </cell>
          <cell r="EY12">
            <v>-11.06</v>
          </cell>
          <cell r="EZ12">
            <v>-10.85</v>
          </cell>
          <cell r="FA12">
            <v>-12.2</v>
          </cell>
          <cell r="FB12">
            <v>-11.76</v>
          </cell>
          <cell r="FC12">
            <v>-12.24</v>
          </cell>
          <cell r="FD12">
            <v>-11.95</v>
          </cell>
          <cell r="FE12">
            <v>-12.225</v>
          </cell>
          <cell r="FF12">
            <v>-12.965999999999999</v>
          </cell>
          <cell r="FG12">
            <v>-14.406000000000001</v>
          </cell>
          <cell r="FH12">
            <v>-13.15</v>
          </cell>
          <cell r="FI12">
            <v>-13.56</v>
          </cell>
          <cell r="FJ12">
            <v>-13.356999999999999</v>
          </cell>
          <cell r="FK12">
            <v>-18.829999999999998</v>
          </cell>
          <cell r="FL12">
            <v>-14.75</v>
          </cell>
          <cell r="FM12">
            <v>-15.355</v>
          </cell>
          <cell r="FN12">
            <v>-16.483000000000001</v>
          </cell>
          <cell r="FO12">
            <v>-31.155999999999999</v>
          </cell>
          <cell r="FP12">
            <v>0</v>
          </cell>
          <cell r="FQ12">
            <v>0</v>
          </cell>
          <cell r="FR12">
            <v>0</v>
          </cell>
          <cell r="FS12">
            <v>0</v>
          </cell>
          <cell r="FT12">
            <v>0</v>
          </cell>
          <cell r="FU12">
            <v>0</v>
          </cell>
          <cell r="FV12">
            <v>0</v>
          </cell>
          <cell r="FW12">
            <v>9.15</v>
          </cell>
          <cell r="FX12">
            <v>6.65</v>
          </cell>
          <cell r="FY12">
            <v>5.15</v>
          </cell>
          <cell r="FZ12">
            <v>5.09</v>
          </cell>
          <cell r="GA12">
            <v>18.07</v>
          </cell>
          <cell r="GB12">
            <v>0.21</v>
          </cell>
          <cell r="GC12">
            <v>0.27</v>
          </cell>
          <cell r="GD12">
            <v>0.27</v>
          </cell>
          <cell r="GE12">
            <v>0.28000000000000003</v>
          </cell>
          <cell r="GF12">
            <v>0.155</v>
          </cell>
          <cell r="GG12">
            <v>0.20499999999999999</v>
          </cell>
          <cell r="GH12">
            <v>0.14699999999999999</v>
          </cell>
          <cell r="GI12">
            <v>0.36499999999999999</v>
          </cell>
          <cell r="GJ12">
            <v>0.20200000000000001</v>
          </cell>
          <cell r="GK12">
            <v>0.2</v>
          </cell>
          <cell r="GL12">
            <v>0.27800000000000002</v>
          </cell>
          <cell r="GM12">
            <v>0.27800000000000002</v>
          </cell>
          <cell r="GN12">
            <v>-0.17</v>
          </cell>
          <cell r="GO12">
            <v>0.219</v>
          </cell>
          <cell r="GP12">
            <v>0</v>
          </cell>
          <cell r="GQ12">
            <v>0.39</v>
          </cell>
          <cell r="GR12">
            <v>0</v>
          </cell>
          <cell r="GS12">
            <v>0</v>
          </cell>
          <cell r="GT12">
            <v>0</v>
          </cell>
          <cell r="GU12">
            <v>0</v>
          </cell>
          <cell r="GV12">
            <v>0</v>
          </cell>
          <cell r="GW12">
            <v>0</v>
          </cell>
          <cell r="GX12">
            <v>0</v>
          </cell>
          <cell r="GY12">
            <v>42.634999999999998</v>
          </cell>
          <cell r="GZ12">
            <v>19.120999999999974</v>
          </cell>
          <cell r="HA12">
            <v>15.915999999999974</v>
          </cell>
          <cell r="HB12">
            <v>29.474000000000014</v>
          </cell>
          <cell r="HC12">
            <v>62.507000000000012</v>
          </cell>
          <cell r="HD12">
            <v>35.109999999999971</v>
          </cell>
          <cell r="HE12">
            <v>40.875000000000064</v>
          </cell>
          <cell r="HF12">
            <v>42.125999999999991</v>
          </cell>
          <cell r="HG12">
            <v>63.575000000000081</v>
          </cell>
          <cell r="HH12">
            <v>48.354999999999976</v>
          </cell>
          <cell r="HI12">
            <v>69.679999999999993</v>
          </cell>
          <cell r="HJ12">
            <v>83.512000000000029</v>
          </cell>
          <cell r="HK12">
            <v>125.85799999999999</v>
          </cell>
          <cell r="HL12">
            <v>63.101999999999954</v>
          </cell>
          <cell r="HM12">
            <v>75.759999999999948</v>
          </cell>
          <cell r="HN12">
            <v>90.047999999999959</v>
          </cell>
          <cell r="HO12">
            <v>47.357999999999969</v>
          </cell>
          <cell r="HP12">
            <v>47.383000000000052</v>
          </cell>
          <cell r="HQ12">
            <v>47.026000000000032</v>
          </cell>
          <cell r="HR12">
            <v>33.257000000000005</v>
          </cell>
          <cell r="HS12">
            <v>58.434999999999967</v>
          </cell>
        </row>
        <row r="13">
          <cell r="A13" t="str">
            <v>SRFN IN</v>
          </cell>
          <cell r="B13" t="str">
            <v>Denso India</v>
          </cell>
          <cell r="C13" t="str">
            <v>Auto Ancillaries</v>
          </cell>
          <cell r="D13">
            <v>487</v>
          </cell>
          <cell r="E13">
            <v>570.79999999999995</v>
          </cell>
          <cell r="F13">
            <v>567.79999999999995</v>
          </cell>
          <cell r="G13">
            <v>574</v>
          </cell>
          <cell r="H13">
            <v>614</v>
          </cell>
          <cell r="I13">
            <v>646.79999999999995</v>
          </cell>
          <cell r="J13">
            <v>665.5</v>
          </cell>
          <cell r="K13">
            <v>768.59999999999991</v>
          </cell>
          <cell r="L13">
            <v>750.7</v>
          </cell>
          <cell r="M13">
            <v>796.2</v>
          </cell>
          <cell r="N13">
            <v>815.4</v>
          </cell>
          <cell r="O13">
            <v>903.7</v>
          </cell>
          <cell r="P13">
            <v>819.5</v>
          </cell>
          <cell r="Q13">
            <v>886.5</v>
          </cell>
          <cell r="R13">
            <v>887.09999999999991</v>
          </cell>
          <cell r="S13">
            <v>1016.9000000000001</v>
          </cell>
          <cell r="T13">
            <v>952.39999999999986</v>
          </cell>
          <cell r="U13">
            <v>1071</v>
          </cell>
          <cell r="V13">
            <v>990.59999999999991</v>
          </cell>
          <cell r="W13">
            <v>1195.8</v>
          </cell>
          <cell r="X13">
            <v>1095.9000000000001</v>
          </cell>
          <cell r="Y13">
            <v>1164.3</v>
          </cell>
          <cell r="Z13">
            <v>1097.3</v>
          </cell>
          <cell r="AA13">
            <v>1299.6999999999998</v>
          </cell>
          <cell r="AB13">
            <v>1238.8</v>
          </cell>
          <cell r="AC13">
            <v>1315.7</v>
          </cell>
          <cell r="AD13">
            <v>1224.5</v>
          </cell>
          <cell r="AE13">
            <v>1527.4</v>
          </cell>
          <cell r="AF13">
            <v>-436.2</v>
          </cell>
          <cell r="AG13">
            <v>-492.5</v>
          </cell>
          <cell r="AH13">
            <v>-486.8</v>
          </cell>
          <cell r="AI13">
            <v>-495.70000000000005</v>
          </cell>
          <cell r="AJ13">
            <v>-539.5</v>
          </cell>
          <cell r="AK13">
            <v>-555.9</v>
          </cell>
          <cell r="AL13">
            <v>-586.70000000000005</v>
          </cell>
          <cell r="AM13">
            <v>-655.20000000000005</v>
          </cell>
          <cell r="AN13">
            <v>-669.1</v>
          </cell>
          <cell r="AO13">
            <v>-719.9</v>
          </cell>
          <cell r="AP13">
            <v>-761.6</v>
          </cell>
          <cell r="AQ13">
            <v>-753.6</v>
          </cell>
          <cell r="AR13">
            <v>-756.4</v>
          </cell>
          <cell r="AS13">
            <v>-797.59999999999991</v>
          </cell>
          <cell r="AT13">
            <v>-782.5</v>
          </cell>
          <cell r="AU13">
            <v>-849.9</v>
          </cell>
          <cell r="AV13">
            <v>-876.90000000000009</v>
          </cell>
          <cell r="AW13">
            <v>-940.30000000000007</v>
          </cell>
          <cell r="AX13">
            <v>-908.80000000000007</v>
          </cell>
          <cell r="AY13">
            <v>-993.9</v>
          </cell>
          <cell r="AZ13">
            <v>-1000.9</v>
          </cell>
          <cell r="BA13">
            <v>-1047.2</v>
          </cell>
          <cell r="BB13">
            <v>-987.4</v>
          </cell>
          <cell r="BC13">
            <v>-1168.7</v>
          </cell>
          <cell r="BD13">
            <v>-1159.8</v>
          </cell>
          <cell r="BE13">
            <v>-1232.6999999999998</v>
          </cell>
          <cell r="BF13">
            <v>-1188.3000000000002</v>
          </cell>
          <cell r="BG13">
            <v>-1403.0000000000002</v>
          </cell>
          <cell r="BH13">
            <v>50.800000000000011</v>
          </cell>
          <cell r="BI13">
            <v>78.299999999999955</v>
          </cell>
          <cell r="BJ13">
            <v>80.999999999999943</v>
          </cell>
          <cell r="BK13">
            <v>78.299999999999955</v>
          </cell>
          <cell r="BL13">
            <v>74.5</v>
          </cell>
          <cell r="BM13">
            <v>90.899999999999977</v>
          </cell>
          <cell r="BN13">
            <v>78.799999999999955</v>
          </cell>
          <cell r="BO13">
            <v>113.39999999999986</v>
          </cell>
          <cell r="BP13">
            <v>81.600000000000023</v>
          </cell>
          <cell r="BQ13">
            <v>76.300000000000068</v>
          </cell>
          <cell r="BR13">
            <v>53.799999999999955</v>
          </cell>
          <cell r="BS13">
            <v>150.10000000000002</v>
          </cell>
          <cell r="BT13">
            <v>63.100000000000023</v>
          </cell>
          <cell r="BU13">
            <v>88.900000000000091</v>
          </cell>
          <cell r="BV13">
            <v>104.59999999999991</v>
          </cell>
          <cell r="BW13">
            <v>167.00000000000011</v>
          </cell>
          <cell r="BX13">
            <v>75.499999999999773</v>
          </cell>
          <cell r="BY13">
            <v>130.69999999999993</v>
          </cell>
          <cell r="BZ13">
            <v>81.799999999999841</v>
          </cell>
          <cell r="CA13">
            <v>201.89999999999998</v>
          </cell>
          <cell r="CB13">
            <v>95.000000000000114</v>
          </cell>
          <cell r="CC13">
            <v>117.09999999999991</v>
          </cell>
          <cell r="CD13">
            <v>109.89999999999998</v>
          </cell>
          <cell r="CE13">
            <v>130.99999999999977</v>
          </cell>
          <cell r="CF13">
            <v>79</v>
          </cell>
          <cell r="CG13">
            <v>83.000000000000227</v>
          </cell>
          <cell r="CH13">
            <v>36.199999999999818</v>
          </cell>
          <cell r="CI13">
            <v>124.39999999999986</v>
          </cell>
          <cell r="CJ13">
            <v>0</v>
          </cell>
          <cell r="CK13">
            <v>0</v>
          </cell>
          <cell r="CL13">
            <v>0</v>
          </cell>
          <cell r="CM13">
            <v>0</v>
          </cell>
          <cell r="CN13">
            <v>0</v>
          </cell>
          <cell r="CO13">
            <v>0</v>
          </cell>
          <cell r="CP13">
            <v>0</v>
          </cell>
          <cell r="CQ13">
            <v>0</v>
          </cell>
          <cell r="CR13">
            <v>0</v>
          </cell>
          <cell r="CS13">
            <v>0</v>
          </cell>
          <cell r="CT13">
            <v>0</v>
          </cell>
          <cell r="CU13">
            <v>0</v>
          </cell>
          <cell r="CV13">
            <v>0</v>
          </cell>
          <cell r="CW13">
            <v>0</v>
          </cell>
          <cell r="CX13">
            <v>0</v>
          </cell>
          <cell r="CY13">
            <v>0</v>
          </cell>
          <cell r="CZ13">
            <v>0</v>
          </cell>
          <cell r="DA13">
            <v>0</v>
          </cell>
          <cell r="DB13">
            <v>0</v>
          </cell>
          <cell r="DC13">
            <v>0</v>
          </cell>
          <cell r="DD13">
            <v>0</v>
          </cell>
          <cell r="DE13">
            <v>0</v>
          </cell>
          <cell r="DF13">
            <v>0</v>
          </cell>
          <cell r="DG13">
            <v>0</v>
          </cell>
          <cell r="DH13">
            <v>0</v>
          </cell>
          <cell r="DI13">
            <v>0</v>
          </cell>
          <cell r="DJ13">
            <v>0</v>
          </cell>
          <cell r="DK13">
            <v>0</v>
          </cell>
          <cell r="DL13">
            <v>50.800000000000011</v>
          </cell>
          <cell r="DM13">
            <v>78.299999999999955</v>
          </cell>
          <cell r="DN13">
            <v>80.999999999999943</v>
          </cell>
          <cell r="DO13">
            <v>78.299999999999955</v>
          </cell>
          <cell r="DP13">
            <v>74.5</v>
          </cell>
          <cell r="DQ13">
            <v>90.899999999999977</v>
          </cell>
          <cell r="DR13">
            <v>78.799999999999955</v>
          </cell>
          <cell r="DS13">
            <v>113.39999999999986</v>
          </cell>
          <cell r="DT13">
            <v>81.600000000000023</v>
          </cell>
          <cell r="DU13">
            <v>76.300000000000068</v>
          </cell>
          <cell r="DV13">
            <v>53.799999999999955</v>
          </cell>
          <cell r="DW13">
            <v>150.10000000000002</v>
          </cell>
          <cell r="DX13">
            <v>63.100000000000023</v>
          </cell>
          <cell r="DY13">
            <v>88.900000000000091</v>
          </cell>
          <cell r="DZ13">
            <v>104.59999999999991</v>
          </cell>
          <cell r="EA13">
            <v>167.00000000000011</v>
          </cell>
          <cell r="EB13">
            <v>75.499999999999773</v>
          </cell>
          <cell r="EC13">
            <v>130.69999999999993</v>
          </cell>
          <cell r="ED13">
            <v>81.799999999999841</v>
          </cell>
          <cell r="EE13">
            <v>201.89999999999998</v>
          </cell>
          <cell r="EF13">
            <v>95.000000000000114</v>
          </cell>
          <cell r="EG13">
            <v>117.09999999999991</v>
          </cell>
          <cell r="EH13">
            <v>109.89999999999998</v>
          </cell>
          <cell r="EI13">
            <v>130.99999999999977</v>
          </cell>
          <cell r="EJ13">
            <v>79</v>
          </cell>
          <cell r="EK13">
            <v>83.000000000000227</v>
          </cell>
          <cell r="EL13">
            <v>36.199999999999818</v>
          </cell>
          <cell r="EM13">
            <v>124.39999999999986</v>
          </cell>
          <cell r="EN13">
            <v>-47.4</v>
          </cell>
          <cell r="EO13">
            <v>-48.4</v>
          </cell>
          <cell r="EP13">
            <v>-48.1</v>
          </cell>
          <cell r="EQ13">
            <v>-50.2</v>
          </cell>
          <cell r="ER13">
            <v>-48.1</v>
          </cell>
          <cell r="ES13">
            <v>-48.5</v>
          </cell>
          <cell r="ET13">
            <v>-48.1</v>
          </cell>
          <cell r="EU13">
            <v>-47.9</v>
          </cell>
          <cell r="EV13">
            <v>-34</v>
          </cell>
          <cell r="EW13">
            <v>-34.6</v>
          </cell>
          <cell r="EX13">
            <v>-35.200000000000003</v>
          </cell>
          <cell r="EY13">
            <v>-35.9</v>
          </cell>
          <cell r="EZ13">
            <v>-33.299999999999997</v>
          </cell>
          <cell r="FA13">
            <v>-34.4</v>
          </cell>
          <cell r="FB13">
            <v>-34.200000000000003</v>
          </cell>
          <cell r="FC13">
            <v>-34.799999999999997</v>
          </cell>
          <cell r="FD13">
            <v>-33.1</v>
          </cell>
          <cell r="FE13">
            <v>-32.5</v>
          </cell>
          <cell r="FF13">
            <v>-32.799999999999997</v>
          </cell>
          <cell r="FG13">
            <v>-32.799999999999997</v>
          </cell>
          <cell r="FH13">
            <v>-30.4</v>
          </cell>
          <cell r="FI13">
            <v>-31.9</v>
          </cell>
          <cell r="FJ13">
            <v>-33.200000000000003</v>
          </cell>
          <cell r="FK13">
            <v>-33.299999999999997</v>
          </cell>
          <cell r="FL13">
            <v>-34.200000000000003</v>
          </cell>
          <cell r="FM13">
            <v>-35.200000000000003</v>
          </cell>
          <cell r="FN13">
            <v>-34.4</v>
          </cell>
          <cell r="FO13">
            <v>-33.9</v>
          </cell>
          <cell r="FP13">
            <v>7.8</v>
          </cell>
          <cell r="FQ13">
            <v>7.6</v>
          </cell>
          <cell r="FR13">
            <v>7.2</v>
          </cell>
          <cell r="FS13">
            <v>8</v>
          </cell>
          <cell r="FT13">
            <v>6.2</v>
          </cell>
          <cell r="FU13">
            <v>6.3</v>
          </cell>
          <cell r="FV13">
            <v>5.0999999999999996</v>
          </cell>
          <cell r="FW13">
            <v>7.7</v>
          </cell>
          <cell r="FX13">
            <v>8.1999999999999993</v>
          </cell>
          <cell r="FY13">
            <v>20.3</v>
          </cell>
          <cell r="FZ13">
            <v>9.5</v>
          </cell>
          <cell r="GA13">
            <v>16.100000000000001</v>
          </cell>
          <cell r="GB13">
            <v>10.199999999999999</v>
          </cell>
          <cell r="GC13">
            <v>13.7</v>
          </cell>
          <cell r="GD13">
            <v>15</v>
          </cell>
          <cell r="GE13">
            <v>13.7</v>
          </cell>
          <cell r="GF13">
            <v>15.3</v>
          </cell>
          <cell r="GG13">
            <v>21.2</v>
          </cell>
          <cell r="GH13">
            <v>20</v>
          </cell>
          <cell r="GI13">
            <v>28.4</v>
          </cell>
          <cell r="GJ13">
            <v>23.6</v>
          </cell>
          <cell r="GK13">
            <v>26.1</v>
          </cell>
          <cell r="GL13">
            <v>27.8</v>
          </cell>
          <cell r="GM13">
            <v>26.7</v>
          </cell>
          <cell r="GN13">
            <v>29.6</v>
          </cell>
          <cell r="GO13">
            <v>25.2</v>
          </cell>
          <cell r="GP13">
            <v>23.7</v>
          </cell>
          <cell r="GQ13">
            <v>23.9</v>
          </cell>
          <cell r="GR13">
            <v>11.200000000000014</v>
          </cell>
          <cell r="GS13">
            <v>37.499999999999957</v>
          </cell>
          <cell r="GT13">
            <v>40.099999999999945</v>
          </cell>
          <cell r="GU13">
            <v>36.099999999999952</v>
          </cell>
          <cell r="GV13">
            <v>32.6</v>
          </cell>
          <cell r="GW13">
            <v>48.699999999999974</v>
          </cell>
          <cell r="GX13">
            <v>35.799999999999955</v>
          </cell>
          <cell r="GY13">
            <v>73.199999999999861</v>
          </cell>
          <cell r="GZ13">
            <v>55.800000000000026</v>
          </cell>
          <cell r="HA13">
            <v>62.000000000000071</v>
          </cell>
          <cell r="HB13">
            <v>28.099999999999952</v>
          </cell>
          <cell r="HC13">
            <v>130.30000000000001</v>
          </cell>
          <cell r="HD13">
            <v>40.000000000000028</v>
          </cell>
          <cell r="HE13">
            <v>68.200000000000088</v>
          </cell>
          <cell r="HF13">
            <v>85.399999999999906</v>
          </cell>
          <cell r="HG13">
            <v>145.90000000000009</v>
          </cell>
          <cell r="HH13">
            <v>57.699999999999775</v>
          </cell>
          <cell r="HI13">
            <v>119.39999999999993</v>
          </cell>
          <cell r="HJ13">
            <v>68.999999999999844</v>
          </cell>
          <cell r="HK13">
            <v>197.49999999999997</v>
          </cell>
          <cell r="HL13">
            <v>88.200000000000102</v>
          </cell>
          <cell r="HM13">
            <v>111.2999999999999</v>
          </cell>
          <cell r="HN13">
            <v>104.49999999999997</v>
          </cell>
          <cell r="HO13">
            <v>124.39999999999978</v>
          </cell>
          <cell r="HP13">
            <v>74.400000000000006</v>
          </cell>
          <cell r="HQ13">
            <v>73.000000000000227</v>
          </cell>
          <cell r="HR13">
            <v>25.499999999999819</v>
          </cell>
          <cell r="HS13">
            <v>114.39999999999986</v>
          </cell>
        </row>
        <row r="14">
          <cell r="A14" t="str">
            <v>DYTC IN</v>
          </cell>
          <cell r="B14" t="str">
            <v>Dynamatic Technologies</v>
          </cell>
          <cell r="C14" t="str">
            <v>Auto Ancillaries</v>
          </cell>
          <cell r="D14">
            <v>0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296.72400000000005</v>
          </cell>
          <cell r="M14">
            <v>391.601</v>
          </cell>
          <cell r="N14">
            <v>426.35399999999998</v>
          </cell>
          <cell r="O14">
            <v>435.21699999999998</v>
          </cell>
          <cell r="P14">
            <v>458.14199999999994</v>
          </cell>
          <cell r="Q14">
            <v>485.10399999999998</v>
          </cell>
          <cell r="R14">
            <v>496.63499999999999</v>
          </cell>
          <cell r="S14">
            <v>556.85899999999992</v>
          </cell>
          <cell r="T14">
            <v>562.48799999999994</v>
          </cell>
          <cell r="U14">
            <v>596.73399999999992</v>
          </cell>
          <cell r="V14">
            <v>586.53399999999999</v>
          </cell>
          <cell r="W14">
            <v>656.05200000000002</v>
          </cell>
          <cell r="X14">
            <v>637.255</v>
          </cell>
          <cell r="Y14">
            <v>648.78899999999999</v>
          </cell>
          <cell r="Z14">
            <v>951.42299999999989</v>
          </cell>
          <cell r="AA14">
            <v>1048</v>
          </cell>
          <cell r="AB14">
            <v>1094.0350000000001</v>
          </cell>
          <cell r="AC14">
            <v>894.18799999999987</v>
          </cell>
          <cell r="AD14">
            <v>599.84</v>
          </cell>
          <cell r="AE14">
            <v>598.65600000000006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-245.15100000000001</v>
          </cell>
          <cell r="AO14">
            <v>-321.24400000000003</v>
          </cell>
          <cell r="AP14">
            <v>-346.86199999999997</v>
          </cell>
          <cell r="AQ14">
            <v>-353.23400000000004</v>
          </cell>
          <cell r="AR14">
            <v>-389.52</v>
          </cell>
          <cell r="AS14">
            <v>-405.42399999999998</v>
          </cell>
          <cell r="AT14">
            <v>-401.48199999999997</v>
          </cell>
          <cell r="AU14">
            <v>-445.524</v>
          </cell>
          <cell r="AV14">
            <v>-483.916</v>
          </cell>
          <cell r="AW14">
            <v>-509.56900000000002</v>
          </cell>
          <cell r="AX14">
            <v>-493.553</v>
          </cell>
          <cell r="AY14">
            <v>-546.99700000000007</v>
          </cell>
          <cell r="AZ14">
            <v>-548.68200000000002</v>
          </cell>
          <cell r="BA14">
            <v>-553.62099999999998</v>
          </cell>
          <cell r="BB14">
            <v>-821.38799999999992</v>
          </cell>
          <cell r="BC14">
            <v>-887.5100000000001</v>
          </cell>
          <cell r="BD14">
            <v>-957.81100000000004</v>
          </cell>
          <cell r="BE14">
            <v>-752.25500000000011</v>
          </cell>
          <cell r="BF14">
            <v>-522.04399999999998</v>
          </cell>
          <cell r="BG14">
            <v>-580.37800000000004</v>
          </cell>
          <cell r="BH14">
            <v>0</v>
          </cell>
          <cell r="BI14">
            <v>0</v>
          </cell>
          <cell r="BJ14">
            <v>0</v>
          </cell>
          <cell r="BK14">
            <v>0</v>
          </cell>
          <cell r="BL14">
            <v>0</v>
          </cell>
          <cell r="BM14">
            <v>0</v>
          </cell>
          <cell r="BN14">
            <v>0</v>
          </cell>
          <cell r="BO14">
            <v>0</v>
          </cell>
          <cell r="BP14">
            <v>51.573000000000036</v>
          </cell>
          <cell r="BQ14">
            <v>70.356999999999971</v>
          </cell>
          <cell r="BR14">
            <v>79.492000000000019</v>
          </cell>
          <cell r="BS14">
            <v>81.982999999999947</v>
          </cell>
          <cell r="BT14">
            <v>68.621999999999957</v>
          </cell>
          <cell r="BU14">
            <v>79.680000000000007</v>
          </cell>
          <cell r="BV14">
            <v>95.15300000000002</v>
          </cell>
          <cell r="BW14">
            <v>111.33499999999992</v>
          </cell>
          <cell r="BX14">
            <v>78.571999999999946</v>
          </cell>
          <cell r="BY14">
            <v>87.164999999999907</v>
          </cell>
          <cell r="BZ14">
            <v>92.980999999999995</v>
          </cell>
          <cell r="CA14">
            <v>109.05499999999995</v>
          </cell>
          <cell r="CB14">
            <v>88.572999999999979</v>
          </cell>
          <cell r="CC14">
            <v>95.168000000000006</v>
          </cell>
          <cell r="CD14">
            <v>130.03499999999997</v>
          </cell>
          <cell r="CE14">
            <v>160.4899999999999</v>
          </cell>
          <cell r="CF14">
            <v>136.22400000000005</v>
          </cell>
          <cell r="CG14">
            <v>141.93299999999977</v>
          </cell>
          <cell r="CH14">
            <v>77.796000000000049</v>
          </cell>
          <cell r="CI14">
            <v>18.27800000000002</v>
          </cell>
          <cell r="CJ14">
            <v>0</v>
          </cell>
          <cell r="CK14">
            <v>0</v>
          </cell>
          <cell r="CL14">
            <v>0</v>
          </cell>
          <cell r="CM14">
            <v>0</v>
          </cell>
          <cell r="CN14">
            <v>0</v>
          </cell>
          <cell r="CO14">
            <v>0</v>
          </cell>
          <cell r="CP14">
            <v>0</v>
          </cell>
          <cell r="CQ14">
            <v>0</v>
          </cell>
          <cell r="CR14">
            <v>0</v>
          </cell>
          <cell r="CS14">
            <v>0</v>
          </cell>
          <cell r="CT14">
            <v>0</v>
          </cell>
          <cell r="CU14">
            <v>0</v>
          </cell>
          <cell r="CV14">
            <v>0</v>
          </cell>
          <cell r="CW14">
            <v>0</v>
          </cell>
          <cell r="CX14">
            <v>0</v>
          </cell>
          <cell r="CY14">
            <v>0</v>
          </cell>
          <cell r="CZ14">
            <v>0</v>
          </cell>
          <cell r="DA14">
            <v>0</v>
          </cell>
          <cell r="DB14">
            <v>0</v>
          </cell>
          <cell r="DC14">
            <v>6.923</v>
          </cell>
          <cell r="DD14">
            <v>0</v>
          </cell>
          <cell r="DE14">
            <v>0</v>
          </cell>
          <cell r="DF14">
            <v>0</v>
          </cell>
          <cell r="DG14">
            <v>0</v>
          </cell>
          <cell r="DH14">
            <v>0</v>
          </cell>
          <cell r="DI14">
            <v>0</v>
          </cell>
          <cell r="DJ14">
            <v>0</v>
          </cell>
          <cell r="DK14">
            <v>0</v>
          </cell>
          <cell r="DL14">
            <v>0</v>
          </cell>
          <cell r="DM14">
            <v>0</v>
          </cell>
          <cell r="DN14">
            <v>0</v>
          </cell>
          <cell r="DO14">
            <v>0</v>
          </cell>
          <cell r="DP14">
            <v>0</v>
          </cell>
          <cell r="DQ14">
            <v>0</v>
          </cell>
          <cell r="DR14">
            <v>0</v>
          </cell>
          <cell r="DS14">
            <v>0</v>
          </cell>
          <cell r="DT14">
            <v>51.573000000000036</v>
          </cell>
          <cell r="DU14">
            <v>70.356999999999971</v>
          </cell>
          <cell r="DV14">
            <v>79.492000000000019</v>
          </cell>
          <cell r="DW14">
            <v>81.982999999999947</v>
          </cell>
          <cell r="DX14">
            <v>68.621999999999957</v>
          </cell>
          <cell r="DY14">
            <v>79.680000000000007</v>
          </cell>
          <cell r="DZ14">
            <v>95.15300000000002</v>
          </cell>
          <cell r="EA14">
            <v>111.33499999999992</v>
          </cell>
          <cell r="EB14">
            <v>78.571999999999946</v>
          </cell>
          <cell r="EC14">
            <v>87.164999999999907</v>
          </cell>
          <cell r="ED14">
            <v>92.980999999999995</v>
          </cell>
          <cell r="EE14">
            <v>115.97799999999995</v>
          </cell>
          <cell r="EF14">
            <v>88.572999999999979</v>
          </cell>
          <cell r="EG14">
            <v>95.168000000000006</v>
          </cell>
          <cell r="EH14">
            <v>130.03499999999997</v>
          </cell>
          <cell r="EI14">
            <v>160.4899999999999</v>
          </cell>
          <cell r="EJ14">
            <v>136.22400000000005</v>
          </cell>
          <cell r="EK14">
            <v>141.93299999999977</v>
          </cell>
          <cell r="EL14">
            <v>77.796000000000049</v>
          </cell>
          <cell r="EM14">
            <v>18.27800000000002</v>
          </cell>
          <cell r="EN14">
            <v>0</v>
          </cell>
          <cell r="EO14">
            <v>0</v>
          </cell>
          <cell r="EP14">
            <v>0</v>
          </cell>
          <cell r="EQ14">
            <v>0</v>
          </cell>
          <cell r="ER14">
            <v>0</v>
          </cell>
          <cell r="ES14">
            <v>0</v>
          </cell>
          <cell r="ET14">
            <v>0</v>
          </cell>
          <cell r="EU14">
            <v>0</v>
          </cell>
          <cell r="EV14">
            <v>-18.687000000000001</v>
          </cell>
          <cell r="EW14">
            <v>-19.288</v>
          </cell>
          <cell r="EX14">
            <v>-20.334</v>
          </cell>
          <cell r="EY14">
            <v>-18.149000000000001</v>
          </cell>
          <cell r="EZ14">
            <v>-23.698</v>
          </cell>
          <cell r="FA14">
            <v>-23.370999999999999</v>
          </cell>
          <cell r="FB14">
            <v>-23.614999999999998</v>
          </cell>
          <cell r="FC14">
            <v>-17.544</v>
          </cell>
          <cell r="FD14">
            <v>-25.181999999999999</v>
          </cell>
          <cell r="FE14">
            <v>-25.565999999999999</v>
          </cell>
          <cell r="FF14">
            <v>-26.521000000000001</v>
          </cell>
          <cell r="FG14">
            <v>-21.721</v>
          </cell>
          <cell r="FH14">
            <v>-28.716999999999999</v>
          </cell>
          <cell r="FI14">
            <v>-30.576000000000001</v>
          </cell>
          <cell r="FJ14">
            <v>-38.470999999999997</v>
          </cell>
          <cell r="FK14">
            <v>-25.62</v>
          </cell>
          <cell r="FL14">
            <v>-43.399000000000001</v>
          </cell>
          <cell r="FM14">
            <v>-43.667000000000002</v>
          </cell>
          <cell r="FN14">
            <v>-40.509</v>
          </cell>
          <cell r="FO14">
            <v>-48.59</v>
          </cell>
          <cell r="FP14">
            <v>0</v>
          </cell>
          <cell r="FQ14">
            <v>0</v>
          </cell>
          <cell r="FR14">
            <v>0</v>
          </cell>
          <cell r="FS14">
            <v>0</v>
          </cell>
          <cell r="FT14">
            <v>0</v>
          </cell>
          <cell r="FU14">
            <v>0</v>
          </cell>
          <cell r="FV14">
            <v>0</v>
          </cell>
          <cell r="FW14">
            <v>0</v>
          </cell>
          <cell r="FX14">
            <v>0.28199999999999997</v>
          </cell>
          <cell r="FY14">
            <v>0.72199999999999998</v>
          </cell>
          <cell r="FZ14">
            <v>0.54300000000000004</v>
          </cell>
          <cell r="GA14">
            <v>5.056</v>
          </cell>
          <cell r="GB14">
            <v>6.48</v>
          </cell>
          <cell r="GC14">
            <v>8.1370000000000005</v>
          </cell>
          <cell r="GD14">
            <v>0.34</v>
          </cell>
          <cell r="GE14">
            <v>1.472</v>
          </cell>
          <cell r="GF14">
            <v>9.6809999999999992</v>
          </cell>
          <cell r="GG14">
            <v>14.336</v>
          </cell>
          <cell r="GH14">
            <v>14.244</v>
          </cell>
          <cell r="GI14">
            <v>13.278</v>
          </cell>
          <cell r="GJ14">
            <v>14.9</v>
          </cell>
          <cell r="GK14">
            <v>25.038</v>
          </cell>
          <cell r="GL14">
            <v>33.649000000000001</v>
          </cell>
          <cell r="GM14">
            <v>22.54</v>
          </cell>
          <cell r="GN14">
            <v>-19.884</v>
          </cell>
          <cell r="GO14">
            <v>-27.026999999999997</v>
          </cell>
          <cell r="GP14">
            <v>-8.9839999999999982</v>
          </cell>
          <cell r="GQ14">
            <v>111.5</v>
          </cell>
          <cell r="GR14">
            <v>0</v>
          </cell>
          <cell r="GS14">
            <v>0</v>
          </cell>
          <cell r="GT14">
            <v>0</v>
          </cell>
          <cell r="GU14">
            <v>0</v>
          </cell>
          <cell r="GV14">
            <v>0</v>
          </cell>
          <cell r="GW14">
            <v>0</v>
          </cell>
          <cell r="GX14">
            <v>0</v>
          </cell>
          <cell r="GY14">
            <v>0</v>
          </cell>
          <cell r="GZ14">
            <v>33.168000000000035</v>
          </cell>
          <cell r="HA14">
            <v>51.790999999999976</v>
          </cell>
          <cell r="HB14">
            <v>59.701000000000015</v>
          </cell>
          <cell r="HC14">
            <v>68.889999999999944</v>
          </cell>
          <cell r="HD14">
            <v>51.403999999999954</v>
          </cell>
          <cell r="HE14">
            <v>64.446000000000012</v>
          </cell>
          <cell r="HF14">
            <v>71.878000000000029</v>
          </cell>
          <cell r="HG14">
            <v>95.26299999999992</v>
          </cell>
          <cell r="HH14">
            <v>63.070999999999941</v>
          </cell>
          <cell r="HI14">
            <v>75.934999999999903</v>
          </cell>
          <cell r="HJ14">
            <v>80.703999999999994</v>
          </cell>
          <cell r="HK14">
            <v>107.53499999999995</v>
          </cell>
          <cell r="HL14">
            <v>74.755999999999986</v>
          </cell>
          <cell r="HM14">
            <v>89.63000000000001</v>
          </cell>
          <cell r="HN14">
            <v>125.21299999999997</v>
          </cell>
          <cell r="HO14">
            <v>157.40999999999988</v>
          </cell>
          <cell r="HP14">
            <v>72.941000000000045</v>
          </cell>
          <cell r="HQ14">
            <v>71.238999999999763</v>
          </cell>
          <cell r="HR14">
            <v>28.303000000000051</v>
          </cell>
          <cell r="HS14">
            <v>81.188000000000017</v>
          </cell>
        </row>
        <row r="15">
          <cell r="A15" t="str">
            <v>CHLR IN</v>
          </cell>
          <cell r="B15" t="e">
            <v>#N/A</v>
          </cell>
          <cell r="C15" t="e">
            <v>#N/A</v>
          </cell>
          <cell r="D15">
            <v>1981.6000000000001</v>
          </cell>
          <cell r="E15">
            <v>2169.1999999999998</v>
          </cell>
          <cell r="F15">
            <v>2145.1999999999998</v>
          </cell>
          <cell r="G15">
            <v>2404.5</v>
          </cell>
          <cell r="H15">
            <v>2324.9</v>
          </cell>
          <cell r="I15">
            <v>2464.3000000000002</v>
          </cell>
          <cell r="J15">
            <v>2333</v>
          </cell>
          <cell r="K15">
            <v>2658.9</v>
          </cell>
          <cell r="L15">
            <v>2760.2</v>
          </cell>
          <cell r="M15">
            <v>3095.5</v>
          </cell>
          <cell r="N15">
            <v>2944.5</v>
          </cell>
          <cell r="O15">
            <v>3114.4</v>
          </cell>
          <cell r="P15">
            <v>3273.8</v>
          </cell>
          <cell r="Q15">
            <v>3364.2000000000003</v>
          </cell>
          <cell r="R15">
            <v>3416.4000000000005</v>
          </cell>
          <cell r="S15">
            <v>3877</v>
          </cell>
          <cell r="T15">
            <v>4411.0999999999995</v>
          </cell>
          <cell r="U15">
            <v>4511.9000000000005</v>
          </cell>
          <cell r="V15">
            <v>4577</v>
          </cell>
          <cell r="W15">
            <v>5288.9</v>
          </cell>
          <cell r="X15">
            <v>6639.2000000000007</v>
          </cell>
          <cell r="Y15">
            <v>6677.5</v>
          </cell>
          <cell r="Z15">
            <v>7219.2</v>
          </cell>
          <cell r="AA15">
            <v>7913.4</v>
          </cell>
          <cell r="AB15">
            <v>9065.2999999999993</v>
          </cell>
          <cell r="AC15">
            <v>9004.4</v>
          </cell>
          <cell r="AD15">
            <v>7877.1</v>
          </cell>
          <cell r="AE15">
            <v>7995</v>
          </cell>
          <cell r="AF15">
            <v>-1628</v>
          </cell>
          <cell r="AG15">
            <v>-1751.8999999999999</v>
          </cell>
          <cell r="AH15">
            <v>-1762.6999999999998</v>
          </cell>
          <cell r="AI15">
            <v>-1955.5</v>
          </cell>
          <cell r="AJ15">
            <v>-1925.9</v>
          </cell>
          <cell r="AK15">
            <v>-1990.4</v>
          </cell>
          <cell r="AL15">
            <v>-1890.5</v>
          </cell>
          <cell r="AM15">
            <v>-2172</v>
          </cell>
          <cell r="AN15">
            <v>-2252.1000000000004</v>
          </cell>
          <cell r="AO15">
            <v>-2603</v>
          </cell>
          <cell r="AP15">
            <v>-2564.1999999999998</v>
          </cell>
          <cell r="AQ15">
            <v>-2710.1</v>
          </cell>
          <cell r="AR15">
            <v>-2749.2999999999997</v>
          </cell>
          <cell r="AS15">
            <v>-2752.1</v>
          </cell>
          <cell r="AT15">
            <v>-2894.6</v>
          </cell>
          <cell r="AU15">
            <v>-3310.6000000000004</v>
          </cell>
          <cell r="AV15">
            <v>-3612.7999999999997</v>
          </cell>
          <cell r="AW15">
            <v>-3673.8</v>
          </cell>
          <cell r="AX15">
            <v>-3894.8</v>
          </cell>
          <cell r="AY15">
            <v>-4530</v>
          </cell>
          <cell r="AZ15">
            <v>-5299</v>
          </cell>
          <cell r="BA15">
            <v>-5505.8</v>
          </cell>
          <cell r="BB15">
            <v>-6129.7</v>
          </cell>
          <cell r="BC15">
            <v>-6790.2</v>
          </cell>
          <cell r="BD15">
            <v>-7566.2999999999993</v>
          </cell>
          <cell r="BE15">
            <v>-7524.4</v>
          </cell>
          <cell r="BF15">
            <v>-6737.8000000000011</v>
          </cell>
          <cell r="BG15">
            <v>-6654.2000000000007</v>
          </cell>
          <cell r="BH15">
            <v>353.60000000000014</v>
          </cell>
          <cell r="BI15">
            <v>417.29999999999995</v>
          </cell>
          <cell r="BJ15">
            <v>382.5</v>
          </cell>
          <cell r="BK15">
            <v>449</v>
          </cell>
          <cell r="BL15">
            <v>399</v>
          </cell>
          <cell r="BM15">
            <v>473.90000000000009</v>
          </cell>
          <cell r="BN15">
            <v>442.5</v>
          </cell>
          <cell r="BO15">
            <v>486.90000000000009</v>
          </cell>
          <cell r="BP15">
            <v>508.09999999999945</v>
          </cell>
          <cell r="BQ15">
            <v>492.5</v>
          </cell>
          <cell r="BR15">
            <v>380.30000000000018</v>
          </cell>
          <cell r="BS15">
            <v>404.30000000000018</v>
          </cell>
          <cell r="BT15">
            <v>524.50000000000045</v>
          </cell>
          <cell r="BU15">
            <v>612.10000000000036</v>
          </cell>
          <cell r="BV15">
            <v>521.80000000000064</v>
          </cell>
          <cell r="BW15">
            <v>566.39999999999964</v>
          </cell>
          <cell r="BX15">
            <v>798.29999999999973</v>
          </cell>
          <cell r="BY15">
            <v>838.10000000000036</v>
          </cell>
          <cell r="BZ15">
            <v>682.19999999999982</v>
          </cell>
          <cell r="CA15">
            <v>758.89999999999964</v>
          </cell>
          <cell r="CB15">
            <v>1340.2000000000007</v>
          </cell>
          <cell r="CC15">
            <v>1171.6999999999998</v>
          </cell>
          <cell r="CD15">
            <v>1089.5</v>
          </cell>
          <cell r="CE15">
            <v>1123.1999999999998</v>
          </cell>
          <cell r="CF15">
            <v>1499</v>
          </cell>
          <cell r="CG15">
            <v>1480</v>
          </cell>
          <cell r="CH15">
            <v>1139.2999999999993</v>
          </cell>
          <cell r="CI15">
            <v>1340.7999999999993</v>
          </cell>
          <cell r="CJ15">
            <v>0</v>
          </cell>
          <cell r="CK15">
            <v>0</v>
          </cell>
          <cell r="CL15">
            <v>0</v>
          </cell>
          <cell r="CM15">
            <v>0</v>
          </cell>
          <cell r="CN15">
            <v>0</v>
          </cell>
          <cell r="CO15">
            <v>0</v>
          </cell>
          <cell r="CP15">
            <v>0</v>
          </cell>
          <cell r="CQ15">
            <v>0</v>
          </cell>
          <cell r="CR15">
            <v>0</v>
          </cell>
          <cell r="CS15">
            <v>0</v>
          </cell>
          <cell r="CT15">
            <v>0</v>
          </cell>
          <cell r="CU15">
            <v>0</v>
          </cell>
          <cell r="CV15">
            <v>0</v>
          </cell>
          <cell r="CW15">
            <v>0</v>
          </cell>
          <cell r="CX15">
            <v>0</v>
          </cell>
          <cell r="CY15">
            <v>0</v>
          </cell>
          <cell r="CZ15">
            <v>0</v>
          </cell>
          <cell r="DA15">
            <v>0</v>
          </cell>
          <cell r="DB15">
            <v>0</v>
          </cell>
          <cell r="DC15">
            <v>0</v>
          </cell>
          <cell r="DD15">
            <v>0</v>
          </cell>
          <cell r="DE15">
            <v>0</v>
          </cell>
          <cell r="DF15">
            <v>0</v>
          </cell>
          <cell r="DG15">
            <v>0</v>
          </cell>
          <cell r="DH15">
            <v>0</v>
          </cell>
          <cell r="DI15">
            <v>0</v>
          </cell>
          <cell r="DJ15">
            <v>0</v>
          </cell>
          <cell r="DK15">
            <v>0</v>
          </cell>
          <cell r="DL15">
            <v>353.60000000000014</v>
          </cell>
          <cell r="DM15">
            <v>417.29999999999995</v>
          </cell>
          <cell r="DN15">
            <v>382.5</v>
          </cell>
          <cell r="DO15">
            <v>449</v>
          </cell>
          <cell r="DP15">
            <v>399</v>
          </cell>
          <cell r="DQ15">
            <v>473.90000000000009</v>
          </cell>
          <cell r="DR15">
            <v>442.5</v>
          </cell>
          <cell r="DS15">
            <v>486.90000000000009</v>
          </cell>
          <cell r="DT15">
            <v>508.09999999999945</v>
          </cell>
          <cell r="DU15">
            <v>492.5</v>
          </cell>
          <cell r="DV15">
            <v>380.30000000000018</v>
          </cell>
          <cell r="DW15">
            <v>404.30000000000018</v>
          </cell>
          <cell r="DX15">
            <v>524.50000000000045</v>
          </cell>
          <cell r="DY15">
            <v>612.10000000000036</v>
          </cell>
          <cell r="DZ15">
            <v>521.80000000000064</v>
          </cell>
          <cell r="EA15">
            <v>566.39999999999964</v>
          </cell>
          <cell r="EB15">
            <v>798.29999999999973</v>
          </cell>
          <cell r="EC15">
            <v>838.10000000000036</v>
          </cell>
          <cell r="ED15">
            <v>682.19999999999982</v>
          </cell>
          <cell r="EE15">
            <v>758.89999999999964</v>
          </cell>
          <cell r="EF15">
            <v>1340.2000000000007</v>
          </cell>
          <cell r="EG15">
            <v>1171.6999999999998</v>
          </cell>
          <cell r="EH15">
            <v>1089.5</v>
          </cell>
          <cell r="EI15">
            <v>1123.1999999999998</v>
          </cell>
          <cell r="EJ15">
            <v>1499</v>
          </cell>
          <cell r="EK15">
            <v>1480</v>
          </cell>
          <cell r="EL15">
            <v>1139.2999999999993</v>
          </cell>
          <cell r="EM15">
            <v>1340.7999999999993</v>
          </cell>
          <cell r="EN15">
            <v>-112.7</v>
          </cell>
          <cell r="EO15">
            <v>-115.7</v>
          </cell>
          <cell r="EP15">
            <v>-116.6</v>
          </cell>
          <cell r="EQ15">
            <v>-116.4</v>
          </cell>
          <cell r="ER15">
            <v>-147.6</v>
          </cell>
          <cell r="ES15">
            <v>-124.3</v>
          </cell>
          <cell r="ET15">
            <v>-130.80000000000001</v>
          </cell>
          <cell r="EU15">
            <v>-142.1</v>
          </cell>
          <cell r="EV15">
            <v>-129.9</v>
          </cell>
          <cell r="EW15">
            <v>-132.19999999999999</v>
          </cell>
          <cell r="EX15">
            <v>-139.69999999999999</v>
          </cell>
          <cell r="EY15">
            <v>-136.80000000000001</v>
          </cell>
          <cell r="EZ15">
            <v>-137.19999999999999</v>
          </cell>
          <cell r="FA15">
            <v>-138</v>
          </cell>
          <cell r="FB15">
            <v>-136.5</v>
          </cell>
          <cell r="FC15">
            <v>-136.30000000000001</v>
          </cell>
          <cell r="FD15">
            <v>-133.4</v>
          </cell>
          <cell r="FE15">
            <v>-133.69999999999999</v>
          </cell>
          <cell r="FF15">
            <v>-133.6</v>
          </cell>
          <cell r="FG15">
            <v>-141.30000000000001</v>
          </cell>
          <cell r="FH15">
            <v>-192.5</v>
          </cell>
          <cell r="FI15">
            <v>-147</v>
          </cell>
          <cell r="FJ15">
            <v>-146.69999999999999</v>
          </cell>
          <cell r="FK15">
            <v>-156.1</v>
          </cell>
          <cell r="FL15">
            <v>-162.4</v>
          </cell>
          <cell r="FM15">
            <v>-169.4</v>
          </cell>
          <cell r="FN15">
            <v>-168.7</v>
          </cell>
          <cell r="FO15">
            <v>-178.9</v>
          </cell>
          <cell r="FP15">
            <v>1.2</v>
          </cell>
          <cell r="FQ15">
            <v>7.6</v>
          </cell>
          <cell r="FR15">
            <v>3.1</v>
          </cell>
          <cell r="FS15">
            <v>2.2000000000000002</v>
          </cell>
          <cell r="FT15">
            <v>3.9</v>
          </cell>
          <cell r="FU15">
            <v>5.2</v>
          </cell>
          <cell r="FV15">
            <v>3.5</v>
          </cell>
          <cell r="FW15">
            <v>7.2</v>
          </cell>
          <cell r="FX15">
            <v>5</v>
          </cell>
          <cell r="FY15">
            <v>7.4</v>
          </cell>
          <cell r="FZ15">
            <v>5.9</v>
          </cell>
          <cell r="GA15">
            <v>12.1</v>
          </cell>
          <cell r="GB15">
            <v>19</v>
          </cell>
          <cell r="GC15">
            <v>22.5</v>
          </cell>
          <cell r="GD15">
            <v>11.3</v>
          </cell>
          <cell r="GE15">
            <v>12.1</v>
          </cell>
          <cell r="GF15">
            <v>8.8000000000000007</v>
          </cell>
          <cell r="GG15">
            <v>23.9</v>
          </cell>
          <cell r="GH15">
            <v>18.8</v>
          </cell>
          <cell r="GI15">
            <v>42.2</v>
          </cell>
          <cell r="GJ15">
            <v>6.2</v>
          </cell>
          <cell r="GK15">
            <v>5.4</v>
          </cell>
          <cell r="GL15">
            <v>2.7</v>
          </cell>
          <cell r="GM15">
            <v>50.2</v>
          </cell>
          <cell r="GN15">
            <v>23.5</v>
          </cell>
          <cell r="GO15">
            <v>3.9</v>
          </cell>
          <cell r="GP15">
            <v>9.4</v>
          </cell>
          <cell r="GQ15">
            <v>16.3</v>
          </cell>
          <cell r="GR15">
            <v>242.10000000000014</v>
          </cell>
          <cell r="GS15">
            <v>309.2</v>
          </cell>
          <cell r="GT15">
            <v>269</v>
          </cell>
          <cell r="GU15">
            <v>334.8</v>
          </cell>
          <cell r="GV15">
            <v>255.3</v>
          </cell>
          <cell r="GW15">
            <v>354.80000000000007</v>
          </cell>
          <cell r="GX15">
            <v>315.2</v>
          </cell>
          <cell r="GY15">
            <v>352.00000000000006</v>
          </cell>
          <cell r="GZ15">
            <v>383.19999999999948</v>
          </cell>
          <cell r="HA15">
            <v>367.7</v>
          </cell>
          <cell r="HB15">
            <v>246.5000000000002</v>
          </cell>
          <cell r="HC15">
            <v>279.60000000000019</v>
          </cell>
          <cell r="HD15">
            <v>406.30000000000047</v>
          </cell>
          <cell r="HE15">
            <v>496.60000000000036</v>
          </cell>
          <cell r="HF15">
            <v>396.60000000000065</v>
          </cell>
          <cell r="HG15">
            <v>442.19999999999965</v>
          </cell>
          <cell r="HH15">
            <v>673.6999999999997</v>
          </cell>
          <cell r="HI15">
            <v>728.3000000000003</v>
          </cell>
          <cell r="HJ15">
            <v>567.39999999999975</v>
          </cell>
          <cell r="HK15">
            <v>659.79999999999973</v>
          </cell>
          <cell r="HL15">
            <v>1153.9000000000008</v>
          </cell>
          <cell r="HM15">
            <v>1030.0999999999999</v>
          </cell>
          <cell r="HN15">
            <v>945.5</v>
          </cell>
          <cell r="HO15">
            <v>1017.2999999999998</v>
          </cell>
          <cell r="HP15">
            <v>1360.1</v>
          </cell>
          <cell r="HQ15">
            <v>1314.5</v>
          </cell>
          <cell r="HR15">
            <v>979.9999999999992</v>
          </cell>
          <cell r="HS15">
            <v>1178.1999999999991</v>
          </cell>
        </row>
        <row r="16">
          <cell r="A16" t="str">
            <v>FAG IN</v>
          </cell>
          <cell r="B16" t="str">
            <v>FAG Bearings India</v>
          </cell>
          <cell r="C16" t="str">
            <v>Auto Ancillaries</v>
          </cell>
          <cell r="D16">
            <v>569.1</v>
          </cell>
          <cell r="E16">
            <v>646.20000000000005</v>
          </cell>
          <cell r="F16">
            <v>693.1</v>
          </cell>
          <cell r="G16">
            <v>644.1</v>
          </cell>
          <cell r="H16">
            <v>590.6</v>
          </cell>
          <cell r="I16">
            <v>711.6</v>
          </cell>
          <cell r="J16">
            <v>758.7</v>
          </cell>
          <cell r="K16">
            <v>733.2</v>
          </cell>
          <cell r="L16">
            <v>831.4</v>
          </cell>
          <cell r="M16">
            <v>833.7</v>
          </cell>
          <cell r="N16">
            <v>876</v>
          </cell>
          <cell r="O16">
            <v>898</v>
          </cell>
          <cell r="P16">
            <v>950.5</v>
          </cell>
          <cell r="Q16">
            <v>1133.5999999999999</v>
          </cell>
          <cell r="R16">
            <v>1143.5</v>
          </cell>
          <cell r="S16">
            <v>1221.0999999999999</v>
          </cell>
          <cell r="T16">
            <v>1353.2</v>
          </cell>
          <cell r="U16">
            <v>1457.7</v>
          </cell>
          <cell r="V16">
            <v>1475.3</v>
          </cell>
          <cell r="W16">
            <v>1590.6</v>
          </cell>
          <cell r="X16">
            <v>1550.6</v>
          </cell>
          <cell r="Y16">
            <v>1620.2</v>
          </cell>
          <cell r="Z16">
            <v>1674.5</v>
          </cell>
          <cell r="AA16">
            <v>1737.4</v>
          </cell>
          <cell r="AB16">
            <v>1789.9</v>
          </cell>
          <cell r="AC16">
            <v>2127.5</v>
          </cell>
          <cell r="AD16">
            <v>1812</v>
          </cell>
          <cell r="AE16">
            <v>1896.9</v>
          </cell>
          <cell r="AF16">
            <v>-460.4</v>
          </cell>
          <cell r="AG16">
            <v>-519.20000000000005</v>
          </cell>
          <cell r="AH16">
            <v>-576.1</v>
          </cell>
          <cell r="AI16">
            <v>-523.9</v>
          </cell>
          <cell r="AJ16">
            <v>-481.69999999999993</v>
          </cell>
          <cell r="AK16">
            <v>-582.10000000000014</v>
          </cell>
          <cell r="AL16">
            <v>-652.29999999999995</v>
          </cell>
          <cell r="AM16">
            <v>-603.29999999999995</v>
          </cell>
          <cell r="AN16">
            <v>-677.30000000000007</v>
          </cell>
          <cell r="AO16">
            <v>-695.09999999999991</v>
          </cell>
          <cell r="AP16">
            <v>-727.6</v>
          </cell>
          <cell r="AQ16">
            <v>-741.5</v>
          </cell>
          <cell r="AR16">
            <v>-783.09999999999991</v>
          </cell>
          <cell r="AS16">
            <v>-890.09999999999991</v>
          </cell>
          <cell r="AT16">
            <v>-882.7</v>
          </cell>
          <cell r="AU16">
            <v>-930.3</v>
          </cell>
          <cell r="AV16">
            <v>-1065.3000000000002</v>
          </cell>
          <cell r="AW16">
            <v>-1120</v>
          </cell>
          <cell r="AX16">
            <v>-1135</v>
          </cell>
          <cell r="AY16">
            <v>-1219.5999999999999</v>
          </cell>
          <cell r="AZ16">
            <v>-1206.4000000000001</v>
          </cell>
          <cell r="BA16">
            <v>-1264.4000000000001</v>
          </cell>
          <cell r="BB16">
            <v>-1414.2</v>
          </cell>
          <cell r="BC16">
            <v>-1340.2</v>
          </cell>
          <cell r="BD16">
            <v>-1426</v>
          </cell>
          <cell r="BE16">
            <v>-1663.5</v>
          </cell>
          <cell r="BF16">
            <v>-1502.5</v>
          </cell>
          <cell r="BG16">
            <v>-1528.4999999999998</v>
          </cell>
          <cell r="BH16">
            <v>108.70000000000005</v>
          </cell>
          <cell r="BI16">
            <v>127</v>
          </cell>
          <cell r="BJ16">
            <v>117</v>
          </cell>
          <cell r="BK16">
            <v>120.20000000000005</v>
          </cell>
          <cell r="BL16">
            <v>108.90000000000009</v>
          </cell>
          <cell r="BM16">
            <v>129.49999999999989</v>
          </cell>
          <cell r="BN16">
            <v>106.40000000000009</v>
          </cell>
          <cell r="BO16">
            <v>129.90000000000009</v>
          </cell>
          <cell r="BP16">
            <v>154.09999999999991</v>
          </cell>
          <cell r="BQ16">
            <v>138.60000000000014</v>
          </cell>
          <cell r="BR16">
            <v>148.39999999999998</v>
          </cell>
          <cell r="BS16">
            <v>156.5</v>
          </cell>
          <cell r="BT16">
            <v>167.40000000000009</v>
          </cell>
          <cell r="BU16">
            <v>243.5</v>
          </cell>
          <cell r="BV16">
            <v>260.79999999999995</v>
          </cell>
          <cell r="BW16">
            <v>290.79999999999995</v>
          </cell>
          <cell r="BX16">
            <v>287.89999999999986</v>
          </cell>
          <cell r="BY16">
            <v>337.70000000000005</v>
          </cell>
          <cell r="BZ16">
            <v>340.29999999999995</v>
          </cell>
          <cell r="CA16">
            <v>371</v>
          </cell>
          <cell r="CB16">
            <v>344.19999999999982</v>
          </cell>
          <cell r="CC16">
            <v>355.79999999999995</v>
          </cell>
          <cell r="CD16">
            <v>260.29999999999995</v>
          </cell>
          <cell r="CE16">
            <v>397.20000000000005</v>
          </cell>
          <cell r="CF16">
            <v>363.90000000000009</v>
          </cell>
          <cell r="CG16">
            <v>464</v>
          </cell>
          <cell r="CH16">
            <v>309.5</v>
          </cell>
          <cell r="CI16">
            <v>368.40000000000032</v>
          </cell>
          <cell r="CJ16">
            <v>0</v>
          </cell>
          <cell r="CK16">
            <v>0</v>
          </cell>
          <cell r="CL16">
            <v>0</v>
          </cell>
          <cell r="CM16">
            <v>0</v>
          </cell>
          <cell r="CN16">
            <v>0</v>
          </cell>
          <cell r="CO16">
            <v>0</v>
          </cell>
          <cell r="CP16">
            <v>0</v>
          </cell>
          <cell r="CQ16">
            <v>0</v>
          </cell>
          <cell r="CR16">
            <v>0</v>
          </cell>
          <cell r="CS16">
            <v>0</v>
          </cell>
          <cell r="CT16">
            <v>0</v>
          </cell>
          <cell r="CU16">
            <v>0</v>
          </cell>
          <cell r="CV16">
            <v>0</v>
          </cell>
          <cell r="CW16">
            <v>0</v>
          </cell>
          <cell r="CX16">
            <v>0</v>
          </cell>
          <cell r="CY16">
            <v>0</v>
          </cell>
          <cell r="CZ16">
            <v>0</v>
          </cell>
          <cell r="DA16">
            <v>0</v>
          </cell>
          <cell r="DB16">
            <v>0</v>
          </cell>
          <cell r="DC16">
            <v>0</v>
          </cell>
          <cell r="DD16">
            <v>0</v>
          </cell>
          <cell r="DE16">
            <v>0</v>
          </cell>
          <cell r="DF16">
            <v>0</v>
          </cell>
          <cell r="DG16">
            <v>0</v>
          </cell>
          <cell r="DH16">
            <v>0</v>
          </cell>
          <cell r="DI16">
            <v>0</v>
          </cell>
          <cell r="DJ16">
            <v>0</v>
          </cell>
          <cell r="DK16">
            <v>0</v>
          </cell>
          <cell r="DL16">
            <v>108.70000000000005</v>
          </cell>
          <cell r="DM16">
            <v>127</v>
          </cell>
          <cell r="DN16">
            <v>117</v>
          </cell>
          <cell r="DO16">
            <v>120.20000000000005</v>
          </cell>
          <cell r="DP16">
            <v>108.90000000000009</v>
          </cell>
          <cell r="DQ16">
            <v>129.49999999999989</v>
          </cell>
          <cell r="DR16">
            <v>106.40000000000009</v>
          </cell>
          <cell r="DS16">
            <v>129.90000000000009</v>
          </cell>
          <cell r="DT16">
            <v>154.09999999999991</v>
          </cell>
          <cell r="DU16">
            <v>138.60000000000014</v>
          </cell>
          <cell r="DV16">
            <v>148.39999999999998</v>
          </cell>
          <cell r="DW16">
            <v>156.5</v>
          </cell>
          <cell r="DX16">
            <v>167.40000000000009</v>
          </cell>
          <cell r="DY16">
            <v>243.5</v>
          </cell>
          <cell r="DZ16">
            <v>260.79999999999995</v>
          </cell>
          <cell r="EA16">
            <v>290.79999999999995</v>
          </cell>
          <cell r="EB16">
            <v>287.89999999999986</v>
          </cell>
          <cell r="EC16">
            <v>337.70000000000005</v>
          </cell>
          <cell r="ED16">
            <v>340.29999999999995</v>
          </cell>
          <cell r="EE16">
            <v>371</v>
          </cell>
          <cell r="EF16">
            <v>344.19999999999982</v>
          </cell>
          <cell r="EG16">
            <v>355.79999999999995</v>
          </cell>
          <cell r="EH16">
            <v>260.29999999999995</v>
          </cell>
          <cell r="EI16">
            <v>397.20000000000005</v>
          </cell>
          <cell r="EJ16">
            <v>363.90000000000009</v>
          </cell>
          <cell r="EK16">
            <v>464</v>
          </cell>
          <cell r="EL16">
            <v>309.5</v>
          </cell>
          <cell r="EM16">
            <v>368.40000000000032</v>
          </cell>
          <cell r="EN16">
            <v>-39.299999999999997</v>
          </cell>
          <cell r="EO16">
            <v>-42.1</v>
          </cell>
          <cell r="EP16">
            <v>-51.7</v>
          </cell>
          <cell r="EQ16">
            <v>-42.3</v>
          </cell>
          <cell r="ER16">
            <v>-40.200000000000003</v>
          </cell>
          <cell r="ES16">
            <v>-42</v>
          </cell>
          <cell r="ET16">
            <v>-42.9</v>
          </cell>
          <cell r="EU16">
            <v>-41.9</v>
          </cell>
          <cell r="EV16">
            <v>-41.8</v>
          </cell>
          <cell r="EW16">
            <v>-42.8</v>
          </cell>
          <cell r="EX16">
            <v>-43.4</v>
          </cell>
          <cell r="EY16">
            <v>-40.799999999999997</v>
          </cell>
          <cell r="EZ16">
            <v>-41.8</v>
          </cell>
          <cell r="FA16">
            <v>-42.7</v>
          </cell>
          <cell r="FB16">
            <v>-43</v>
          </cell>
          <cell r="FC16">
            <v>-44.2</v>
          </cell>
          <cell r="FD16">
            <v>-45.2</v>
          </cell>
          <cell r="FE16">
            <v>-47</v>
          </cell>
          <cell r="FF16">
            <v>-46.6</v>
          </cell>
          <cell r="FG16">
            <v>-46.1</v>
          </cell>
          <cell r="FH16">
            <v>-47.4</v>
          </cell>
          <cell r="FI16">
            <v>-48.3</v>
          </cell>
          <cell r="FJ16">
            <v>-51.8</v>
          </cell>
          <cell r="FK16">
            <v>-51.5</v>
          </cell>
          <cell r="FL16">
            <v>-52.9</v>
          </cell>
          <cell r="FM16">
            <v>-50.7</v>
          </cell>
          <cell r="FN16">
            <v>-50.8</v>
          </cell>
          <cell r="FO16">
            <v>-48.8</v>
          </cell>
          <cell r="FP16">
            <v>1</v>
          </cell>
          <cell r="FQ16">
            <v>6.4</v>
          </cell>
          <cell r="FR16">
            <v>5.4</v>
          </cell>
          <cell r="FS16">
            <v>5</v>
          </cell>
          <cell r="FT16">
            <v>3.9</v>
          </cell>
          <cell r="FU16">
            <v>4</v>
          </cell>
          <cell r="FV16">
            <v>25.2</v>
          </cell>
          <cell r="FW16">
            <v>6.3</v>
          </cell>
          <cell r="FX16">
            <v>2.2000000000000002</v>
          </cell>
          <cell r="FY16">
            <v>8.5</v>
          </cell>
          <cell r="FZ16">
            <v>16.100000000000001</v>
          </cell>
          <cell r="GA16">
            <v>4</v>
          </cell>
          <cell r="GB16">
            <v>3.1</v>
          </cell>
          <cell r="GC16">
            <v>9.1</v>
          </cell>
          <cell r="GD16">
            <v>10.1</v>
          </cell>
          <cell r="GE16">
            <v>3.9</v>
          </cell>
          <cell r="GF16">
            <v>7.5</v>
          </cell>
          <cell r="GG16">
            <v>7.5</v>
          </cell>
          <cell r="GH16">
            <v>2.9</v>
          </cell>
          <cell r="GI16">
            <v>3.5</v>
          </cell>
          <cell r="GJ16">
            <v>25.5</v>
          </cell>
          <cell r="GK16">
            <v>22</v>
          </cell>
          <cell r="GL16">
            <v>30.3</v>
          </cell>
          <cell r="GM16">
            <v>0.4</v>
          </cell>
          <cell r="GN16">
            <v>30.5</v>
          </cell>
          <cell r="GO16">
            <v>49.1</v>
          </cell>
          <cell r="GP16">
            <v>55.6</v>
          </cell>
          <cell r="GQ16">
            <v>0.8</v>
          </cell>
          <cell r="GR16">
            <v>70.400000000000048</v>
          </cell>
          <cell r="GS16">
            <v>91.300000000000011</v>
          </cell>
          <cell r="GT16">
            <v>70.7</v>
          </cell>
          <cell r="GU16">
            <v>82.900000000000048</v>
          </cell>
          <cell r="GV16">
            <v>72.600000000000094</v>
          </cell>
          <cell r="GW16">
            <v>91.499999999999886</v>
          </cell>
          <cell r="GX16">
            <v>88.700000000000088</v>
          </cell>
          <cell r="GY16">
            <v>94.300000000000082</v>
          </cell>
          <cell r="GZ16">
            <v>114.49999999999991</v>
          </cell>
          <cell r="HA16">
            <v>104.30000000000014</v>
          </cell>
          <cell r="HB16">
            <v>121.09999999999997</v>
          </cell>
          <cell r="HC16">
            <v>119.7</v>
          </cell>
          <cell r="HD16">
            <v>128.7000000000001</v>
          </cell>
          <cell r="HE16">
            <v>209.9</v>
          </cell>
          <cell r="HF16">
            <v>227.89999999999995</v>
          </cell>
          <cell r="HG16">
            <v>250.49999999999997</v>
          </cell>
          <cell r="HH16">
            <v>250.19999999999987</v>
          </cell>
          <cell r="HI16">
            <v>298.20000000000005</v>
          </cell>
          <cell r="HJ16">
            <v>296.59999999999991</v>
          </cell>
          <cell r="HK16">
            <v>328.4</v>
          </cell>
          <cell r="HL16">
            <v>322.29999999999984</v>
          </cell>
          <cell r="HM16">
            <v>329.49999999999994</v>
          </cell>
          <cell r="HN16">
            <v>238.79999999999995</v>
          </cell>
          <cell r="HO16">
            <v>346.1</v>
          </cell>
          <cell r="HP16">
            <v>341.50000000000011</v>
          </cell>
          <cell r="HQ16">
            <v>462.40000000000003</v>
          </cell>
          <cell r="HR16">
            <v>314.3</v>
          </cell>
          <cell r="HS16">
            <v>320.40000000000032</v>
          </cell>
        </row>
        <row r="17">
          <cell r="A17" t="str">
            <v>JKI IN</v>
          </cell>
          <cell r="B17" t="str">
            <v>JK Tyers and Industries</v>
          </cell>
          <cell r="C17" t="str">
            <v>Auto Ancillaries/ Tyres</v>
          </cell>
          <cell r="D17">
            <v>0</v>
          </cell>
          <cell r="E17">
            <v>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4194.8</v>
          </cell>
          <cell r="K17">
            <v>4611.5</v>
          </cell>
          <cell r="L17">
            <v>5145.1000000000004</v>
          </cell>
          <cell r="M17">
            <v>5247.3</v>
          </cell>
          <cell r="N17">
            <v>4258</v>
          </cell>
          <cell r="O17">
            <v>4941.3999999999996</v>
          </cell>
          <cell r="P17">
            <v>5620.9</v>
          </cell>
          <cell r="Q17">
            <v>5928.3</v>
          </cell>
          <cell r="R17">
            <v>5761.1</v>
          </cell>
          <cell r="S17">
            <v>6250.4</v>
          </cell>
          <cell r="T17">
            <v>6969.3</v>
          </cell>
          <cell r="U17">
            <v>7113</v>
          </cell>
          <cell r="V17">
            <v>6575</v>
          </cell>
          <cell r="W17">
            <v>7468.4</v>
          </cell>
          <cell r="X17">
            <v>7217.1</v>
          </cell>
          <cell r="Y17">
            <v>6880.0999999999995</v>
          </cell>
          <cell r="Z17">
            <v>7228.7999999999993</v>
          </cell>
          <cell r="AA17">
            <v>8299.6</v>
          </cell>
          <cell r="AB17">
            <v>8490.6</v>
          </cell>
          <cell r="AC17">
            <v>8744.8000000000011</v>
          </cell>
          <cell r="AD17">
            <v>7822.0999999999995</v>
          </cell>
          <cell r="AE17">
            <v>8542.2000000000007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0</v>
          </cell>
          <cell r="AK17">
            <v>0</v>
          </cell>
          <cell r="AL17">
            <v>-3857.3</v>
          </cell>
          <cell r="AM17">
            <v>-4252.1000000000004</v>
          </cell>
          <cell r="AN17">
            <v>-4802</v>
          </cell>
          <cell r="AO17">
            <v>-4930.8999999999996</v>
          </cell>
          <cell r="AP17">
            <v>-4103.2000000000007</v>
          </cell>
          <cell r="AQ17">
            <v>-4676.8</v>
          </cell>
          <cell r="AR17">
            <v>-5243.4</v>
          </cell>
          <cell r="AS17">
            <v>-5562.2</v>
          </cell>
          <cell r="AT17">
            <v>-5392</v>
          </cell>
          <cell r="AU17">
            <v>-5935.1999999999989</v>
          </cell>
          <cell r="AV17">
            <v>-6569.6</v>
          </cell>
          <cell r="AW17">
            <v>-6694.2</v>
          </cell>
          <cell r="AX17">
            <v>-6074.7000000000007</v>
          </cell>
          <cell r="AY17">
            <v>-6875.7999999999993</v>
          </cell>
          <cell r="AZ17">
            <v>-6519.7999999999993</v>
          </cell>
          <cell r="BA17">
            <v>-6124.6</v>
          </cell>
          <cell r="BB17">
            <v>-6484.8000000000011</v>
          </cell>
          <cell r="BC17">
            <v>-7523.5999999999995</v>
          </cell>
          <cell r="BD17">
            <v>-7741.8</v>
          </cell>
          <cell r="BE17">
            <v>-8795.1999999999989</v>
          </cell>
          <cell r="BF17">
            <v>-7725</v>
          </cell>
          <cell r="BG17">
            <v>-7824.2999999999993</v>
          </cell>
          <cell r="BH17">
            <v>0</v>
          </cell>
          <cell r="BI17">
            <v>0</v>
          </cell>
          <cell r="BJ17">
            <v>0</v>
          </cell>
          <cell r="BK17">
            <v>0</v>
          </cell>
          <cell r="BL17">
            <v>0</v>
          </cell>
          <cell r="BM17">
            <v>0</v>
          </cell>
          <cell r="BN17">
            <v>337.5</v>
          </cell>
          <cell r="BO17">
            <v>359.39999999999964</v>
          </cell>
          <cell r="BP17">
            <v>343.10000000000036</v>
          </cell>
          <cell r="BQ17">
            <v>316.40000000000055</v>
          </cell>
          <cell r="BR17">
            <v>154.79999999999927</v>
          </cell>
          <cell r="BS17">
            <v>264.59999999999945</v>
          </cell>
          <cell r="BT17">
            <v>377.5</v>
          </cell>
          <cell r="BU17">
            <v>366.10000000000036</v>
          </cell>
          <cell r="BV17">
            <v>369.10000000000036</v>
          </cell>
          <cell r="BW17">
            <v>315.20000000000073</v>
          </cell>
          <cell r="BX17">
            <v>399.69999999999982</v>
          </cell>
          <cell r="BY17">
            <v>418.80000000000018</v>
          </cell>
          <cell r="BZ17">
            <v>500.29999999999927</v>
          </cell>
          <cell r="CA17">
            <v>592.60000000000036</v>
          </cell>
          <cell r="CB17">
            <v>697.30000000000109</v>
          </cell>
          <cell r="CC17">
            <v>755.49999999999909</v>
          </cell>
          <cell r="CD17">
            <v>743.99999999999818</v>
          </cell>
          <cell r="CE17">
            <v>776.00000000000091</v>
          </cell>
          <cell r="CF17">
            <v>748.80000000000018</v>
          </cell>
          <cell r="CG17">
            <v>-50.399999999997817</v>
          </cell>
          <cell r="CH17">
            <v>97.099999999999454</v>
          </cell>
          <cell r="CI17">
            <v>717.90000000000146</v>
          </cell>
          <cell r="CJ17">
            <v>0</v>
          </cell>
          <cell r="CK17">
            <v>0</v>
          </cell>
          <cell r="CL17">
            <v>0</v>
          </cell>
          <cell r="CM17">
            <v>0</v>
          </cell>
          <cell r="CN17">
            <v>0</v>
          </cell>
          <cell r="CO17">
            <v>0</v>
          </cell>
          <cell r="CP17">
            <v>0</v>
          </cell>
          <cell r="CQ17">
            <v>0</v>
          </cell>
          <cell r="CR17">
            <v>0</v>
          </cell>
          <cell r="CS17">
            <v>0</v>
          </cell>
          <cell r="CT17">
            <v>0</v>
          </cell>
          <cell r="CU17">
            <v>0</v>
          </cell>
          <cell r="CV17">
            <v>0</v>
          </cell>
          <cell r="CW17">
            <v>0</v>
          </cell>
          <cell r="CX17">
            <v>0</v>
          </cell>
          <cell r="CY17">
            <v>0</v>
          </cell>
          <cell r="CZ17">
            <v>0</v>
          </cell>
          <cell r="DA17">
            <v>0</v>
          </cell>
          <cell r="DB17">
            <v>0</v>
          </cell>
          <cell r="DC17">
            <v>0</v>
          </cell>
          <cell r="DD17">
            <v>0</v>
          </cell>
          <cell r="DE17">
            <v>0</v>
          </cell>
          <cell r="DF17">
            <v>0</v>
          </cell>
          <cell r="DG17">
            <v>0</v>
          </cell>
          <cell r="DH17">
            <v>0</v>
          </cell>
          <cell r="DI17">
            <v>0</v>
          </cell>
          <cell r="DJ17">
            <v>0</v>
          </cell>
          <cell r="DK17">
            <v>0</v>
          </cell>
          <cell r="DL17">
            <v>0</v>
          </cell>
          <cell r="DM17">
            <v>0</v>
          </cell>
          <cell r="DN17">
            <v>0</v>
          </cell>
          <cell r="DO17">
            <v>0</v>
          </cell>
          <cell r="DP17">
            <v>0</v>
          </cell>
          <cell r="DQ17">
            <v>0</v>
          </cell>
          <cell r="DR17">
            <v>337.5</v>
          </cell>
          <cell r="DS17">
            <v>359.39999999999964</v>
          </cell>
          <cell r="DT17">
            <v>343.10000000000036</v>
          </cell>
          <cell r="DU17">
            <v>316.40000000000055</v>
          </cell>
          <cell r="DV17">
            <v>154.79999999999927</v>
          </cell>
          <cell r="DW17">
            <v>264.59999999999945</v>
          </cell>
          <cell r="DX17">
            <v>377.5</v>
          </cell>
          <cell r="DY17">
            <v>366.10000000000036</v>
          </cell>
          <cell r="DZ17">
            <v>369.10000000000036</v>
          </cell>
          <cell r="EA17">
            <v>315.20000000000073</v>
          </cell>
          <cell r="EB17">
            <v>399.69999999999982</v>
          </cell>
          <cell r="EC17">
            <v>418.80000000000018</v>
          </cell>
          <cell r="ED17">
            <v>500.29999999999927</v>
          </cell>
          <cell r="EE17">
            <v>592.60000000000036</v>
          </cell>
          <cell r="EF17">
            <v>697.30000000000109</v>
          </cell>
          <cell r="EG17">
            <v>755.49999999999909</v>
          </cell>
          <cell r="EH17">
            <v>743.99999999999818</v>
          </cell>
          <cell r="EI17">
            <v>776.00000000000091</v>
          </cell>
          <cell r="EJ17">
            <v>748.80000000000018</v>
          </cell>
          <cell r="EK17">
            <v>-50.399999999997817</v>
          </cell>
          <cell r="EL17">
            <v>97.099999999999454</v>
          </cell>
          <cell r="EM17">
            <v>717.90000000000146</v>
          </cell>
          <cell r="EN17">
            <v>0</v>
          </cell>
          <cell r="EO17">
            <v>0</v>
          </cell>
          <cell r="EP17">
            <v>0</v>
          </cell>
          <cell r="EQ17">
            <v>0</v>
          </cell>
          <cell r="ER17">
            <v>0</v>
          </cell>
          <cell r="ES17">
            <v>0</v>
          </cell>
          <cell r="ET17">
            <v>-155.5</v>
          </cell>
          <cell r="EU17">
            <v>-158.6</v>
          </cell>
          <cell r="EV17">
            <v>-154.4</v>
          </cell>
          <cell r="EW17">
            <v>-144.9</v>
          </cell>
          <cell r="EX17">
            <v>-157.69999999999999</v>
          </cell>
          <cell r="EY17">
            <v>-159</v>
          </cell>
          <cell r="EZ17">
            <v>-161.69999999999999</v>
          </cell>
          <cell r="FA17">
            <v>-158.1</v>
          </cell>
          <cell r="FB17">
            <v>-169.4</v>
          </cell>
          <cell r="FC17">
            <v>-172.3</v>
          </cell>
          <cell r="FD17">
            <v>-182.9</v>
          </cell>
          <cell r="FE17">
            <v>-185.8</v>
          </cell>
          <cell r="FF17">
            <v>-187.5</v>
          </cell>
          <cell r="FG17">
            <v>-190.9</v>
          </cell>
          <cell r="FH17">
            <v>-188.6</v>
          </cell>
          <cell r="FI17">
            <v>-192.4</v>
          </cell>
          <cell r="FJ17">
            <v>-194.2</v>
          </cell>
          <cell r="FK17">
            <v>-192.3</v>
          </cell>
          <cell r="FL17">
            <v>-181.4</v>
          </cell>
          <cell r="FM17">
            <v>-188.2</v>
          </cell>
          <cell r="FN17">
            <v>-188.3</v>
          </cell>
          <cell r="FO17">
            <v>-194.2</v>
          </cell>
          <cell r="FP17">
            <v>0</v>
          </cell>
          <cell r="FQ17">
            <v>0</v>
          </cell>
          <cell r="FR17">
            <v>0</v>
          </cell>
          <cell r="FS17">
            <v>0</v>
          </cell>
          <cell r="FT17">
            <v>0</v>
          </cell>
          <cell r="FU17">
            <v>0</v>
          </cell>
          <cell r="FV17">
            <v>68</v>
          </cell>
          <cell r="FW17">
            <v>85.7</v>
          </cell>
          <cell r="FX17">
            <v>13.6</v>
          </cell>
          <cell r="FY17">
            <v>36.4</v>
          </cell>
          <cell r="FZ17">
            <v>22.1</v>
          </cell>
          <cell r="GA17">
            <v>15.7</v>
          </cell>
          <cell r="GB17">
            <v>94.8</v>
          </cell>
          <cell r="GC17">
            <v>31.8</v>
          </cell>
          <cell r="GD17">
            <v>15.2</v>
          </cell>
          <cell r="GE17">
            <v>90.8</v>
          </cell>
          <cell r="GF17">
            <v>45.1</v>
          </cell>
          <cell r="GG17">
            <v>35.5</v>
          </cell>
          <cell r="GH17">
            <v>19.600000000000001</v>
          </cell>
          <cell r="GI17">
            <v>31.4</v>
          </cell>
          <cell r="GJ17">
            <v>28.5</v>
          </cell>
          <cell r="GK17">
            <v>25.6</v>
          </cell>
          <cell r="GL17">
            <v>25.9</v>
          </cell>
          <cell r="GM17">
            <v>39.4</v>
          </cell>
          <cell r="GN17">
            <v>28.8</v>
          </cell>
          <cell r="GO17">
            <v>6.6</v>
          </cell>
          <cell r="GP17">
            <v>0.9</v>
          </cell>
          <cell r="GQ17">
            <v>3.4</v>
          </cell>
          <cell r="GR17">
            <v>0</v>
          </cell>
          <cell r="GS17">
            <v>0</v>
          </cell>
          <cell r="GT17">
            <v>0</v>
          </cell>
          <cell r="GU17">
            <v>0</v>
          </cell>
          <cell r="GV17">
            <v>0</v>
          </cell>
          <cell r="GW17">
            <v>0</v>
          </cell>
          <cell r="GX17">
            <v>250</v>
          </cell>
          <cell r="GY17">
            <v>286.49999999999966</v>
          </cell>
          <cell r="GZ17">
            <v>202.30000000000035</v>
          </cell>
          <cell r="HA17">
            <v>207.90000000000055</v>
          </cell>
          <cell r="HB17">
            <v>19.199999999999285</v>
          </cell>
          <cell r="HC17">
            <v>121.29999999999946</v>
          </cell>
          <cell r="HD17">
            <v>310.60000000000002</v>
          </cell>
          <cell r="HE17">
            <v>239.80000000000038</v>
          </cell>
          <cell r="HF17">
            <v>214.90000000000035</v>
          </cell>
          <cell r="HG17">
            <v>233.70000000000073</v>
          </cell>
          <cell r="HH17">
            <v>261.89999999999981</v>
          </cell>
          <cell r="HI17">
            <v>268.50000000000017</v>
          </cell>
          <cell r="HJ17">
            <v>332.3999999999993</v>
          </cell>
          <cell r="HK17">
            <v>433.10000000000036</v>
          </cell>
          <cell r="HL17">
            <v>537.20000000000107</v>
          </cell>
          <cell r="HM17">
            <v>588.69999999999914</v>
          </cell>
          <cell r="HN17">
            <v>575.69999999999811</v>
          </cell>
          <cell r="HO17">
            <v>623.10000000000093</v>
          </cell>
          <cell r="HP17">
            <v>596.20000000000016</v>
          </cell>
          <cell r="HQ17">
            <v>-231.99999999999781</v>
          </cell>
          <cell r="HR17">
            <v>-90.300000000000551</v>
          </cell>
          <cell r="HS17">
            <v>527.10000000000139</v>
          </cell>
        </row>
        <row r="18">
          <cell r="A18" t="str">
            <v>LGBB IN</v>
          </cell>
          <cell r="B18" t="str">
            <v>LG Balakrishnan</v>
          </cell>
          <cell r="C18" t="str">
            <v>Auto Ancillaries</v>
          </cell>
          <cell r="D18">
            <v>0</v>
          </cell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793.19</v>
          </cell>
          <cell r="M18">
            <v>971.99</v>
          </cell>
          <cell r="N18">
            <v>1113.69</v>
          </cell>
          <cell r="O18">
            <v>1204.73</v>
          </cell>
          <cell r="P18">
            <v>992.26</v>
          </cell>
          <cell r="Q18">
            <v>1119.4000000000001</v>
          </cell>
          <cell r="R18">
            <v>1268.82</v>
          </cell>
          <cell r="S18">
            <v>1316.97</v>
          </cell>
          <cell r="T18">
            <v>1107.7199999999998</v>
          </cell>
          <cell r="U18">
            <v>1205.72</v>
          </cell>
          <cell r="V18">
            <v>1211.53</v>
          </cell>
          <cell r="W18">
            <v>1230.8500000000001</v>
          </cell>
          <cell r="X18">
            <v>1210.69</v>
          </cell>
          <cell r="Y18">
            <v>1408.4570000000001</v>
          </cell>
          <cell r="Z18">
            <v>1318.1990000000001</v>
          </cell>
          <cell r="AA18">
            <v>1561.39</v>
          </cell>
          <cell r="AB18">
            <v>1328.5139999999999</v>
          </cell>
          <cell r="AC18">
            <v>1483.82</v>
          </cell>
          <cell r="AD18">
            <v>1019.938</v>
          </cell>
          <cell r="AE18">
            <v>1243.74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0</v>
          </cell>
          <cell r="AK18">
            <v>0</v>
          </cell>
          <cell r="AL18">
            <v>0</v>
          </cell>
          <cell r="AM18">
            <v>0</v>
          </cell>
          <cell r="AN18">
            <v>-688.87400000000002</v>
          </cell>
          <cell r="AO18">
            <v>-840.74199999999996</v>
          </cell>
          <cell r="AP18">
            <v>-970.23900000000003</v>
          </cell>
          <cell r="AQ18">
            <v>-1074.229</v>
          </cell>
          <cell r="AR18">
            <v>-864.12200000000007</v>
          </cell>
          <cell r="AS18">
            <v>-975.76199999999994</v>
          </cell>
          <cell r="AT18">
            <v>-1118.5369999999998</v>
          </cell>
          <cell r="AU18">
            <v>-1163.7829999999999</v>
          </cell>
          <cell r="AV18">
            <v>-957.61699999999996</v>
          </cell>
          <cell r="AW18">
            <v>-1018.289</v>
          </cell>
          <cell r="AX18">
            <v>-1021.7199999999999</v>
          </cell>
          <cell r="AY18">
            <v>-1023.0070000000001</v>
          </cell>
          <cell r="AZ18">
            <v>-1039.0029999999999</v>
          </cell>
          <cell r="BA18">
            <v>-1222.604</v>
          </cell>
          <cell r="BB18">
            <v>-1152.6769999999999</v>
          </cell>
          <cell r="BC18">
            <v>-1363.3100000000002</v>
          </cell>
          <cell r="BD18">
            <v>-1137.9259999999999</v>
          </cell>
          <cell r="BE18">
            <v>-1285.3499999999999</v>
          </cell>
          <cell r="BF18">
            <v>-941.97</v>
          </cell>
          <cell r="BG18">
            <v>-1168.098</v>
          </cell>
          <cell r="BH18">
            <v>0</v>
          </cell>
          <cell r="BI18">
            <v>0</v>
          </cell>
          <cell r="BJ18">
            <v>0</v>
          </cell>
          <cell r="BK18">
            <v>0</v>
          </cell>
          <cell r="BL18">
            <v>0</v>
          </cell>
          <cell r="BM18">
            <v>0</v>
          </cell>
          <cell r="BN18">
            <v>0</v>
          </cell>
          <cell r="BO18">
            <v>0</v>
          </cell>
          <cell r="BP18">
            <v>104.31600000000003</v>
          </cell>
          <cell r="BQ18">
            <v>131.24800000000005</v>
          </cell>
          <cell r="BR18">
            <v>143.45100000000002</v>
          </cell>
          <cell r="BS18">
            <v>130.50099999999998</v>
          </cell>
          <cell r="BT18">
            <v>128.13799999999992</v>
          </cell>
          <cell r="BU18">
            <v>143.63800000000015</v>
          </cell>
          <cell r="BV18">
            <v>150.28300000000013</v>
          </cell>
          <cell r="BW18">
            <v>153.18700000000013</v>
          </cell>
          <cell r="BX18">
            <v>150.10299999999984</v>
          </cell>
          <cell r="BY18">
            <v>187.43100000000004</v>
          </cell>
          <cell r="BZ18">
            <v>189.81000000000006</v>
          </cell>
          <cell r="CA18">
            <v>207.84300000000007</v>
          </cell>
          <cell r="CB18">
            <v>171.68700000000013</v>
          </cell>
          <cell r="CC18">
            <v>185.85300000000007</v>
          </cell>
          <cell r="CD18">
            <v>165.52200000000016</v>
          </cell>
          <cell r="CE18">
            <v>198.07999999999993</v>
          </cell>
          <cell r="CF18">
            <v>190.58799999999997</v>
          </cell>
          <cell r="CG18">
            <v>198.47000000000003</v>
          </cell>
          <cell r="CH18">
            <v>77.967999999999961</v>
          </cell>
          <cell r="CI18">
            <v>75.642000000000053</v>
          </cell>
          <cell r="CJ18">
            <v>0</v>
          </cell>
          <cell r="CK18">
            <v>0</v>
          </cell>
          <cell r="CL18">
            <v>0</v>
          </cell>
          <cell r="CM18">
            <v>0</v>
          </cell>
          <cell r="CN18">
            <v>0</v>
          </cell>
          <cell r="CO18">
            <v>0</v>
          </cell>
          <cell r="CP18">
            <v>0</v>
          </cell>
          <cell r="CQ18">
            <v>0</v>
          </cell>
          <cell r="CR18">
            <v>0</v>
          </cell>
          <cell r="CS18">
            <v>0</v>
          </cell>
          <cell r="CT18">
            <v>0</v>
          </cell>
          <cell r="CU18">
            <v>0</v>
          </cell>
          <cell r="CV18">
            <v>0</v>
          </cell>
          <cell r="CW18">
            <v>0</v>
          </cell>
          <cell r="CX18">
            <v>0</v>
          </cell>
          <cell r="CY18">
            <v>0</v>
          </cell>
          <cell r="CZ18">
            <v>0</v>
          </cell>
          <cell r="DA18">
            <v>0</v>
          </cell>
          <cell r="DB18">
            <v>0</v>
          </cell>
          <cell r="DC18">
            <v>0</v>
          </cell>
          <cell r="DD18">
            <v>0</v>
          </cell>
          <cell r="DE18">
            <v>0</v>
          </cell>
          <cell r="DF18">
            <v>0</v>
          </cell>
          <cell r="DG18">
            <v>0</v>
          </cell>
          <cell r="DH18">
            <v>0</v>
          </cell>
          <cell r="DI18">
            <v>0</v>
          </cell>
          <cell r="DJ18">
            <v>0</v>
          </cell>
          <cell r="DK18">
            <v>0</v>
          </cell>
          <cell r="DL18">
            <v>0</v>
          </cell>
          <cell r="DM18">
            <v>0</v>
          </cell>
          <cell r="DN18">
            <v>0</v>
          </cell>
          <cell r="DO18">
            <v>0</v>
          </cell>
          <cell r="DP18">
            <v>0</v>
          </cell>
          <cell r="DQ18">
            <v>0</v>
          </cell>
          <cell r="DR18">
            <v>0</v>
          </cell>
          <cell r="DS18">
            <v>0</v>
          </cell>
          <cell r="DT18">
            <v>104.31600000000003</v>
          </cell>
          <cell r="DU18">
            <v>131.24800000000005</v>
          </cell>
          <cell r="DV18">
            <v>143.45100000000002</v>
          </cell>
          <cell r="DW18">
            <v>130.50099999999998</v>
          </cell>
          <cell r="DX18">
            <v>128.13799999999992</v>
          </cell>
          <cell r="DY18">
            <v>143.63800000000015</v>
          </cell>
          <cell r="DZ18">
            <v>150.28300000000013</v>
          </cell>
          <cell r="EA18">
            <v>153.18700000000013</v>
          </cell>
          <cell r="EB18">
            <v>150.10299999999984</v>
          </cell>
          <cell r="EC18">
            <v>187.43100000000004</v>
          </cell>
          <cell r="ED18">
            <v>189.81000000000006</v>
          </cell>
          <cell r="EE18">
            <v>207.84300000000007</v>
          </cell>
          <cell r="EF18">
            <v>171.68700000000013</v>
          </cell>
          <cell r="EG18">
            <v>185.85300000000007</v>
          </cell>
          <cell r="EH18">
            <v>165.52200000000016</v>
          </cell>
          <cell r="EI18">
            <v>198.07999999999993</v>
          </cell>
          <cell r="EJ18">
            <v>190.58799999999997</v>
          </cell>
          <cell r="EK18">
            <v>198.47000000000003</v>
          </cell>
          <cell r="EL18">
            <v>77.967999999999961</v>
          </cell>
          <cell r="EM18">
            <v>75.642000000000053</v>
          </cell>
          <cell r="EN18">
            <v>0</v>
          </cell>
          <cell r="EO18">
            <v>0</v>
          </cell>
          <cell r="EP18">
            <v>0</v>
          </cell>
          <cell r="EQ18">
            <v>0</v>
          </cell>
          <cell r="ER18">
            <v>0</v>
          </cell>
          <cell r="ES18">
            <v>0</v>
          </cell>
          <cell r="ET18">
            <v>0</v>
          </cell>
          <cell r="EU18">
            <v>0</v>
          </cell>
          <cell r="EV18">
            <v>-36.53</v>
          </cell>
          <cell r="EW18">
            <v>-42.09</v>
          </cell>
          <cell r="EX18">
            <v>-42.78</v>
          </cell>
          <cell r="EY18">
            <v>-40.94</v>
          </cell>
          <cell r="EZ18">
            <v>-45.02</v>
          </cell>
          <cell r="FA18">
            <v>-50.65</v>
          </cell>
          <cell r="FB18">
            <v>-61.21</v>
          </cell>
          <cell r="FC18">
            <v>-34.57</v>
          </cell>
          <cell r="FD18">
            <v>-55.37</v>
          </cell>
          <cell r="FE18">
            <v>-58.34</v>
          </cell>
          <cell r="FF18">
            <v>-59.28</v>
          </cell>
          <cell r="FG18">
            <v>-78.358000000000004</v>
          </cell>
          <cell r="FH18">
            <v>-66.5</v>
          </cell>
          <cell r="FI18">
            <v>-67.67</v>
          </cell>
          <cell r="FJ18">
            <v>-69.209000000000003</v>
          </cell>
          <cell r="FK18">
            <v>-86.08</v>
          </cell>
          <cell r="FL18">
            <v>-54.256999999999998</v>
          </cell>
          <cell r="FM18">
            <v>-54.3</v>
          </cell>
          <cell r="FN18">
            <v>-48.182000000000002</v>
          </cell>
          <cell r="FO18">
            <v>-50.167999999999999</v>
          </cell>
          <cell r="FP18">
            <v>0</v>
          </cell>
          <cell r="FQ18">
            <v>0</v>
          </cell>
          <cell r="FR18">
            <v>0</v>
          </cell>
          <cell r="FS18">
            <v>0</v>
          </cell>
          <cell r="FT18">
            <v>0</v>
          </cell>
          <cell r="FU18">
            <v>0</v>
          </cell>
          <cell r="FV18">
            <v>0</v>
          </cell>
          <cell r="FW18">
            <v>0</v>
          </cell>
          <cell r="FX18">
            <v>2.2200000000000002</v>
          </cell>
          <cell r="FY18">
            <v>4.97</v>
          </cell>
          <cell r="FZ18">
            <v>4.54</v>
          </cell>
          <cell r="GA18">
            <v>32.1</v>
          </cell>
          <cell r="GB18">
            <v>2.5299999999999998</v>
          </cell>
          <cell r="GC18">
            <v>13.65</v>
          </cell>
          <cell r="GD18">
            <v>2.78</v>
          </cell>
          <cell r="GE18">
            <v>14.09</v>
          </cell>
          <cell r="GF18">
            <v>2.48</v>
          </cell>
          <cell r="GG18">
            <v>5.51</v>
          </cell>
          <cell r="GH18">
            <v>2.67</v>
          </cell>
          <cell r="GI18">
            <v>97.59</v>
          </cell>
          <cell r="GJ18">
            <v>6.89</v>
          </cell>
          <cell r="GK18">
            <v>2.61</v>
          </cell>
          <cell r="GL18">
            <v>13.734</v>
          </cell>
          <cell r="GM18">
            <v>6.37</v>
          </cell>
          <cell r="GN18">
            <v>3.8559999999999999</v>
          </cell>
          <cell r="GO18">
            <v>9.01</v>
          </cell>
          <cell r="GP18">
            <v>20.614000000000001</v>
          </cell>
          <cell r="GQ18">
            <v>21.414000000000001</v>
          </cell>
          <cell r="GR18">
            <v>0</v>
          </cell>
          <cell r="GS18">
            <v>0</v>
          </cell>
          <cell r="GT18">
            <v>0</v>
          </cell>
          <cell r="GU18">
            <v>0</v>
          </cell>
          <cell r="GV18">
            <v>0</v>
          </cell>
          <cell r="GW18">
            <v>0</v>
          </cell>
          <cell r="GX18">
            <v>0</v>
          </cell>
          <cell r="GY18">
            <v>0</v>
          </cell>
          <cell r="GZ18">
            <v>70.006000000000029</v>
          </cell>
          <cell r="HA18">
            <v>94.128000000000043</v>
          </cell>
          <cell r="HB18">
            <v>105.21100000000003</v>
          </cell>
          <cell r="HC18">
            <v>121.66099999999997</v>
          </cell>
          <cell r="HD18">
            <v>85.647999999999911</v>
          </cell>
          <cell r="HE18">
            <v>106.63800000000015</v>
          </cell>
          <cell r="HF18">
            <v>91.853000000000122</v>
          </cell>
          <cell r="HG18">
            <v>132.70700000000014</v>
          </cell>
          <cell r="HH18">
            <v>97.212999999999838</v>
          </cell>
          <cell r="HI18">
            <v>134.60100000000003</v>
          </cell>
          <cell r="HJ18">
            <v>133.20000000000005</v>
          </cell>
          <cell r="HK18">
            <v>227.07500000000007</v>
          </cell>
          <cell r="HL18">
            <v>112.07700000000013</v>
          </cell>
          <cell r="HM18">
            <v>120.79300000000006</v>
          </cell>
          <cell r="HN18">
            <v>110.04700000000015</v>
          </cell>
          <cell r="HO18">
            <v>118.36999999999993</v>
          </cell>
          <cell r="HP18">
            <v>140.18699999999995</v>
          </cell>
          <cell r="HQ18">
            <v>153.18</v>
          </cell>
          <cell r="HR18">
            <v>50.399999999999963</v>
          </cell>
          <cell r="HS18">
            <v>46.888000000000055</v>
          </cell>
        </row>
        <row r="19">
          <cell r="A19" t="str">
            <v>MMFG IN</v>
          </cell>
          <cell r="B19" t="str">
            <v>MM Forgings</v>
          </cell>
          <cell r="C19" t="str">
            <v>Auto Ancillaries</v>
          </cell>
          <cell r="D19">
            <v>0</v>
          </cell>
          <cell r="E19">
            <v>0</v>
          </cell>
          <cell r="F19">
            <v>0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403.16</v>
          </cell>
          <cell r="T19">
            <v>395.36</v>
          </cell>
          <cell r="U19">
            <v>417.91</v>
          </cell>
          <cell r="V19">
            <v>449.49</v>
          </cell>
          <cell r="W19">
            <v>501.88</v>
          </cell>
          <cell r="X19">
            <v>423.27</v>
          </cell>
          <cell r="Y19">
            <v>458.09</v>
          </cell>
          <cell r="Z19">
            <v>481.75</v>
          </cell>
          <cell r="AA19">
            <v>546.35</v>
          </cell>
          <cell r="AB19">
            <v>525.54999999999995</v>
          </cell>
          <cell r="AC19">
            <v>628.97900000000004</v>
          </cell>
          <cell r="AD19">
            <v>499.39800000000002</v>
          </cell>
          <cell r="AE19">
            <v>414.17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O19">
            <v>0</v>
          </cell>
          <cell r="AP19">
            <v>0</v>
          </cell>
          <cell r="AQ19">
            <v>0</v>
          </cell>
          <cell r="AR19">
            <v>0</v>
          </cell>
          <cell r="AS19">
            <v>0</v>
          </cell>
          <cell r="AT19">
            <v>0</v>
          </cell>
          <cell r="AU19">
            <v>-352.37</v>
          </cell>
          <cell r="AV19">
            <v>-319.49</v>
          </cell>
          <cell r="AW19">
            <v>-334.24</v>
          </cell>
          <cell r="AX19">
            <v>-359.41399999999999</v>
          </cell>
          <cell r="AY19">
            <v>-414.10300000000001</v>
          </cell>
          <cell r="AZ19">
            <v>-339.54100000000005</v>
          </cell>
          <cell r="BA19">
            <v>-371</v>
          </cell>
          <cell r="BB19">
            <v>-390.79</v>
          </cell>
          <cell r="BC19">
            <v>-438.28000000000003</v>
          </cell>
          <cell r="BD19">
            <v>-426.39</v>
          </cell>
          <cell r="BE19">
            <v>-517.67499999999995</v>
          </cell>
          <cell r="BF19">
            <v>-423.44499999999999</v>
          </cell>
          <cell r="BG19">
            <v>-348.137</v>
          </cell>
          <cell r="BH19">
            <v>0</v>
          </cell>
          <cell r="BI19">
            <v>0</v>
          </cell>
          <cell r="BJ19">
            <v>0</v>
          </cell>
          <cell r="BK19">
            <v>0</v>
          </cell>
          <cell r="BL19">
            <v>0</v>
          </cell>
          <cell r="BM19">
            <v>0</v>
          </cell>
          <cell r="BN19">
            <v>0</v>
          </cell>
          <cell r="BO19">
            <v>0</v>
          </cell>
          <cell r="BP19">
            <v>0</v>
          </cell>
          <cell r="BQ19">
            <v>0</v>
          </cell>
          <cell r="BR19">
            <v>0</v>
          </cell>
          <cell r="BS19">
            <v>0</v>
          </cell>
          <cell r="BT19">
            <v>0</v>
          </cell>
          <cell r="BU19">
            <v>0</v>
          </cell>
          <cell r="BV19">
            <v>0</v>
          </cell>
          <cell r="BW19">
            <v>50.79000000000002</v>
          </cell>
          <cell r="BX19">
            <v>75.87</v>
          </cell>
          <cell r="BY19">
            <v>83.670000000000016</v>
          </cell>
          <cell r="BZ19">
            <v>90.076000000000022</v>
          </cell>
          <cell r="CA19">
            <v>87.776999999999987</v>
          </cell>
          <cell r="CB19">
            <v>83.728999999999928</v>
          </cell>
          <cell r="CC19">
            <v>87.089999999999975</v>
          </cell>
          <cell r="CD19">
            <v>90.95999999999998</v>
          </cell>
          <cell r="CE19">
            <v>108.07</v>
          </cell>
          <cell r="CF19">
            <v>99.159999999999968</v>
          </cell>
          <cell r="CG19">
            <v>111.30400000000009</v>
          </cell>
          <cell r="CH19">
            <v>75.953000000000031</v>
          </cell>
          <cell r="CI19">
            <v>66.033000000000015</v>
          </cell>
          <cell r="CJ19">
            <v>0</v>
          </cell>
          <cell r="CK19">
            <v>0</v>
          </cell>
          <cell r="CL19">
            <v>0</v>
          </cell>
          <cell r="CM19">
            <v>0</v>
          </cell>
          <cell r="CN19">
            <v>0</v>
          </cell>
          <cell r="CO19">
            <v>0</v>
          </cell>
          <cell r="CP19">
            <v>0</v>
          </cell>
          <cell r="CQ19">
            <v>0</v>
          </cell>
          <cell r="CR19">
            <v>0</v>
          </cell>
          <cell r="CS19">
            <v>0</v>
          </cell>
          <cell r="CT19">
            <v>0</v>
          </cell>
          <cell r="CU19">
            <v>0</v>
          </cell>
          <cell r="CV19">
            <v>0</v>
          </cell>
          <cell r="CW19">
            <v>0</v>
          </cell>
          <cell r="CX19">
            <v>0</v>
          </cell>
          <cell r="CY19">
            <v>0</v>
          </cell>
          <cell r="CZ19">
            <v>0</v>
          </cell>
          <cell r="DA19">
            <v>0</v>
          </cell>
          <cell r="DB19">
            <v>0</v>
          </cell>
          <cell r="DC19">
            <v>0</v>
          </cell>
          <cell r="DD19">
            <v>0</v>
          </cell>
          <cell r="DE19">
            <v>0</v>
          </cell>
          <cell r="DF19">
            <v>0</v>
          </cell>
          <cell r="DG19">
            <v>0</v>
          </cell>
          <cell r="DH19">
            <v>0</v>
          </cell>
          <cell r="DI19">
            <v>0</v>
          </cell>
          <cell r="DJ19">
            <v>0</v>
          </cell>
          <cell r="DK19">
            <v>0</v>
          </cell>
          <cell r="DL19">
            <v>0</v>
          </cell>
          <cell r="DM19">
            <v>0</v>
          </cell>
          <cell r="DN19">
            <v>0</v>
          </cell>
          <cell r="DO19">
            <v>0</v>
          </cell>
          <cell r="DP19">
            <v>0</v>
          </cell>
          <cell r="DQ19">
            <v>0</v>
          </cell>
          <cell r="DR19">
            <v>0</v>
          </cell>
          <cell r="DS19">
            <v>0</v>
          </cell>
          <cell r="DT19">
            <v>0</v>
          </cell>
          <cell r="DU19">
            <v>0</v>
          </cell>
          <cell r="DV19">
            <v>0</v>
          </cell>
          <cell r="DW19">
            <v>0</v>
          </cell>
          <cell r="DX19">
            <v>0</v>
          </cell>
          <cell r="DY19">
            <v>0</v>
          </cell>
          <cell r="DZ19">
            <v>0</v>
          </cell>
          <cell r="EA19">
            <v>50.79000000000002</v>
          </cell>
          <cell r="EB19">
            <v>75.87</v>
          </cell>
          <cell r="EC19">
            <v>83.670000000000016</v>
          </cell>
          <cell r="ED19">
            <v>90.076000000000022</v>
          </cell>
          <cell r="EE19">
            <v>87.776999999999987</v>
          </cell>
          <cell r="EF19">
            <v>83.728999999999928</v>
          </cell>
          <cell r="EG19">
            <v>87.089999999999975</v>
          </cell>
          <cell r="EH19">
            <v>90.95999999999998</v>
          </cell>
          <cell r="EI19">
            <v>108.07</v>
          </cell>
          <cell r="EJ19">
            <v>99.159999999999968</v>
          </cell>
          <cell r="EK19">
            <v>111.30400000000009</v>
          </cell>
          <cell r="EL19">
            <v>75.953000000000031</v>
          </cell>
          <cell r="EM19">
            <v>66.033000000000015</v>
          </cell>
          <cell r="EN19">
            <v>0</v>
          </cell>
          <cell r="EO19">
            <v>0</v>
          </cell>
          <cell r="EP19">
            <v>0</v>
          </cell>
          <cell r="EQ19">
            <v>0</v>
          </cell>
          <cell r="ER19">
            <v>0</v>
          </cell>
          <cell r="ES19">
            <v>0</v>
          </cell>
          <cell r="ET19">
            <v>0</v>
          </cell>
          <cell r="EU19">
            <v>0</v>
          </cell>
          <cell r="EV19">
            <v>0</v>
          </cell>
          <cell r="EW19">
            <v>0</v>
          </cell>
          <cell r="EX19">
            <v>0</v>
          </cell>
          <cell r="EY19">
            <v>0</v>
          </cell>
          <cell r="EZ19">
            <v>0</v>
          </cell>
          <cell r="FA19">
            <v>0</v>
          </cell>
          <cell r="FB19">
            <v>0</v>
          </cell>
          <cell r="FC19">
            <v>-10.35</v>
          </cell>
          <cell r="FD19">
            <v>-42.5</v>
          </cell>
          <cell r="FE19">
            <v>-42.5</v>
          </cell>
          <cell r="FF19">
            <v>-42.5</v>
          </cell>
          <cell r="FG19">
            <v>-39.659999999999997</v>
          </cell>
          <cell r="FH19">
            <v>-45</v>
          </cell>
          <cell r="FI19">
            <v>-45</v>
          </cell>
          <cell r="FJ19">
            <v>-45</v>
          </cell>
          <cell r="FK19">
            <v>-46.66</v>
          </cell>
          <cell r="FL19">
            <v>-50</v>
          </cell>
          <cell r="FM19">
            <v>-50</v>
          </cell>
          <cell r="FN19">
            <v>-40</v>
          </cell>
          <cell r="FO19">
            <v>-28.875</v>
          </cell>
          <cell r="FP19">
            <v>0</v>
          </cell>
          <cell r="FQ19">
            <v>0</v>
          </cell>
          <cell r="FR19">
            <v>0</v>
          </cell>
          <cell r="FS19">
            <v>0</v>
          </cell>
          <cell r="FT19">
            <v>0</v>
          </cell>
          <cell r="FU19">
            <v>0</v>
          </cell>
          <cell r="FV19">
            <v>0</v>
          </cell>
          <cell r="FW19">
            <v>0</v>
          </cell>
          <cell r="FX19">
            <v>0</v>
          </cell>
          <cell r="FY19">
            <v>0</v>
          </cell>
          <cell r="FZ19">
            <v>0</v>
          </cell>
          <cell r="GA19">
            <v>0</v>
          </cell>
          <cell r="GB19">
            <v>0</v>
          </cell>
          <cell r="GC19">
            <v>0</v>
          </cell>
          <cell r="GD19">
            <v>0</v>
          </cell>
          <cell r="GE19">
            <v>4.28</v>
          </cell>
          <cell r="GF19">
            <v>16.02</v>
          </cell>
          <cell r="GG19">
            <v>19.010000000000002</v>
          </cell>
          <cell r="GH19">
            <v>9.76</v>
          </cell>
          <cell r="GI19">
            <v>11.71</v>
          </cell>
          <cell r="GJ19">
            <v>18.27</v>
          </cell>
          <cell r="GK19">
            <v>23.4</v>
          </cell>
          <cell r="GL19">
            <v>12.85</v>
          </cell>
          <cell r="GM19">
            <v>7.52</v>
          </cell>
          <cell r="GN19">
            <v>25.61</v>
          </cell>
          <cell r="GO19">
            <v>30.507999999999999</v>
          </cell>
          <cell r="GP19">
            <v>10.723000000000001</v>
          </cell>
          <cell r="GQ19">
            <v>8.7569999999999997</v>
          </cell>
          <cell r="GR19">
            <v>0</v>
          </cell>
          <cell r="GS19">
            <v>0</v>
          </cell>
          <cell r="GT19">
            <v>0</v>
          </cell>
          <cell r="GU19">
            <v>0</v>
          </cell>
          <cell r="GV19">
            <v>0</v>
          </cell>
          <cell r="GW19">
            <v>0</v>
          </cell>
          <cell r="GX19">
            <v>0</v>
          </cell>
          <cell r="GY19">
            <v>0</v>
          </cell>
          <cell r="GZ19">
            <v>0</v>
          </cell>
          <cell r="HA19">
            <v>0</v>
          </cell>
          <cell r="HB19">
            <v>0</v>
          </cell>
          <cell r="HC19">
            <v>0</v>
          </cell>
          <cell r="HD19">
            <v>0</v>
          </cell>
          <cell r="HE19">
            <v>0</v>
          </cell>
          <cell r="HF19">
            <v>0</v>
          </cell>
          <cell r="HG19">
            <v>44.72000000000002</v>
          </cell>
          <cell r="HH19">
            <v>49.39</v>
          </cell>
          <cell r="HI19">
            <v>60.180000000000021</v>
          </cell>
          <cell r="HJ19">
            <v>57.33600000000002</v>
          </cell>
          <cell r="HK19">
            <v>59.826999999999991</v>
          </cell>
          <cell r="HL19">
            <v>56.998999999999924</v>
          </cell>
          <cell r="HM19">
            <v>65.489999999999981</v>
          </cell>
          <cell r="HN19">
            <v>58.809999999999981</v>
          </cell>
          <cell r="HO19">
            <v>68.929999999999993</v>
          </cell>
          <cell r="HP19">
            <v>74.769999999999968</v>
          </cell>
          <cell r="HQ19">
            <v>91.812000000000083</v>
          </cell>
          <cell r="HR19">
            <v>46.67600000000003</v>
          </cell>
          <cell r="HS19">
            <v>45.915000000000013</v>
          </cell>
        </row>
        <row r="20">
          <cell r="A20" t="str">
            <v>MSS IN</v>
          </cell>
          <cell r="B20" t="str">
            <v>Motherson Sumi Systems</v>
          </cell>
          <cell r="C20" t="str">
            <v>Auto Ancillaries</v>
          </cell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1230.73</v>
          </cell>
          <cell r="I20">
            <v>1352.6000000000001</v>
          </cell>
          <cell r="J20">
            <v>1450.8899999999999</v>
          </cell>
          <cell r="K20">
            <v>1865.13</v>
          </cell>
          <cell r="L20">
            <v>1724.48</v>
          </cell>
          <cell r="M20">
            <v>1955.7</v>
          </cell>
          <cell r="N20">
            <v>1961.71</v>
          </cell>
          <cell r="O20">
            <v>2170.3599999999997</v>
          </cell>
          <cell r="P20">
            <v>2280.15</v>
          </cell>
          <cell r="Q20">
            <v>2330.9</v>
          </cell>
          <cell r="R20">
            <v>2490.16</v>
          </cell>
          <cell r="S20">
            <v>3054.1800000000003</v>
          </cell>
          <cell r="T20">
            <v>3382.63</v>
          </cell>
          <cell r="U20">
            <v>3817.7999999999997</v>
          </cell>
          <cell r="V20">
            <v>3448.2699999999995</v>
          </cell>
          <cell r="W20">
            <v>4627.04</v>
          </cell>
          <cell r="X20">
            <v>4516.92</v>
          </cell>
          <cell r="Y20">
            <v>4728.96</v>
          </cell>
          <cell r="Z20">
            <v>5168.3500000000004</v>
          </cell>
          <cell r="AA20">
            <v>5867.01</v>
          </cell>
          <cell r="AB20">
            <v>6017.5</v>
          </cell>
          <cell r="AC20">
            <v>6208.4</v>
          </cell>
          <cell r="AD20">
            <v>5464.9</v>
          </cell>
          <cell r="AE20">
            <v>8265.6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-990.07999999999993</v>
          </cell>
          <cell r="AK20">
            <v>-1098.23</v>
          </cell>
          <cell r="AL20">
            <v>-1186.8400000000001</v>
          </cell>
          <cell r="AM20">
            <v>-1491.73</v>
          </cell>
          <cell r="AN20">
            <v>-1416.9199999999998</v>
          </cell>
          <cell r="AO20">
            <v>-1579.54</v>
          </cell>
          <cell r="AP20">
            <v>-1642</v>
          </cell>
          <cell r="AQ20">
            <v>-1779.2</v>
          </cell>
          <cell r="AR20">
            <v>-1872.5500000000002</v>
          </cell>
          <cell r="AS20">
            <v>-2001.33</v>
          </cell>
          <cell r="AT20">
            <v>-2102.46</v>
          </cell>
          <cell r="AU20">
            <v>-2571.02</v>
          </cell>
          <cell r="AV20">
            <v>-2861.56</v>
          </cell>
          <cell r="AW20">
            <v>-3294.43</v>
          </cell>
          <cell r="AX20">
            <v>-2889.4</v>
          </cell>
          <cell r="AY20">
            <v>-3887.8</v>
          </cell>
          <cell r="AZ20">
            <v>-3946.46</v>
          </cell>
          <cell r="BA20">
            <v>-3983.62</v>
          </cell>
          <cell r="BB20">
            <v>-4467.8</v>
          </cell>
          <cell r="BC20">
            <v>-4879.51</v>
          </cell>
          <cell r="BD20">
            <v>-5283.4</v>
          </cell>
          <cell r="BE20">
            <v>-5446.7999999999993</v>
          </cell>
          <cell r="BF20">
            <v>-4855.3</v>
          </cell>
          <cell r="BG20">
            <v>-7484.7999999999993</v>
          </cell>
          <cell r="BH20">
            <v>0</v>
          </cell>
          <cell r="BI20">
            <v>0</v>
          </cell>
          <cell r="BJ20">
            <v>0</v>
          </cell>
          <cell r="BK20">
            <v>0</v>
          </cell>
          <cell r="BL20">
            <v>240.65000000000009</v>
          </cell>
          <cell r="BM20">
            <v>254.37000000000012</v>
          </cell>
          <cell r="BN20">
            <v>264.04999999999973</v>
          </cell>
          <cell r="BO20">
            <v>373.40000000000009</v>
          </cell>
          <cell r="BP20">
            <v>307.56000000000017</v>
          </cell>
          <cell r="BQ20">
            <v>376.16000000000008</v>
          </cell>
          <cell r="BR20">
            <v>319.71000000000004</v>
          </cell>
          <cell r="BS20">
            <v>391.15999999999963</v>
          </cell>
          <cell r="BT20">
            <v>407.59999999999991</v>
          </cell>
          <cell r="BU20">
            <v>329.57000000000016</v>
          </cell>
          <cell r="BV20">
            <v>387.69999999999982</v>
          </cell>
          <cell r="BW20">
            <v>483.16000000000031</v>
          </cell>
          <cell r="BX20">
            <v>521.07000000000016</v>
          </cell>
          <cell r="BY20">
            <v>523.36999999999989</v>
          </cell>
          <cell r="BZ20">
            <v>558.86999999999944</v>
          </cell>
          <cell r="CA20">
            <v>739.23999999999978</v>
          </cell>
          <cell r="CB20">
            <v>570.46</v>
          </cell>
          <cell r="CC20">
            <v>745.34000000000015</v>
          </cell>
          <cell r="CD20">
            <v>700.55000000000018</v>
          </cell>
          <cell r="CE20">
            <v>987.5</v>
          </cell>
          <cell r="CF20">
            <v>734.10000000000036</v>
          </cell>
          <cell r="CG20">
            <v>761.60000000000036</v>
          </cell>
          <cell r="CH20">
            <v>609.59999999999945</v>
          </cell>
          <cell r="CI20">
            <v>780.80000000000109</v>
          </cell>
          <cell r="CJ20">
            <v>0</v>
          </cell>
          <cell r="CK20">
            <v>0</v>
          </cell>
          <cell r="CL20">
            <v>0</v>
          </cell>
          <cell r="CM20">
            <v>0</v>
          </cell>
          <cell r="CN20">
            <v>0</v>
          </cell>
          <cell r="CO20">
            <v>0</v>
          </cell>
          <cell r="CP20">
            <v>0</v>
          </cell>
          <cell r="CQ20">
            <v>0</v>
          </cell>
          <cell r="CR20">
            <v>0</v>
          </cell>
          <cell r="CS20">
            <v>0</v>
          </cell>
          <cell r="CT20">
            <v>0</v>
          </cell>
          <cell r="CU20">
            <v>0</v>
          </cell>
          <cell r="CV20">
            <v>0</v>
          </cell>
          <cell r="CW20">
            <v>0</v>
          </cell>
          <cell r="CX20">
            <v>0</v>
          </cell>
          <cell r="CY20">
            <v>0</v>
          </cell>
          <cell r="CZ20">
            <v>0</v>
          </cell>
          <cell r="DA20">
            <v>0</v>
          </cell>
          <cell r="DB20">
            <v>0</v>
          </cell>
          <cell r="DC20">
            <v>0</v>
          </cell>
          <cell r="DD20">
            <v>0</v>
          </cell>
          <cell r="DE20">
            <v>0</v>
          </cell>
          <cell r="DF20">
            <v>0</v>
          </cell>
          <cell r="DG20">
            <v>0</v>
          </cell>
          <cell r="DH20">
            <v>0</v>
          </cell>
          <cell r="DI20">
            <v>0</v>
          </cell>
          <cell r="DJ20">
            <v>0</v>
          </cell>
          <cell r="DK20">
            <v>0</v>
          </cell>
          <cell r="DL20">
            <v>0</v>
          </cell>
          <cell r="DM20">
            <v>0</v>
          </cell>
          <cell r="DN20">
            <v>0</v>
          </cell>
          <cell r="DO20">
            <v>0</v>
          </cell>
          <cell r="DP20">
            <v>240.65000000000009</v>
          </cell>
          <cell r="DQ20">
            <v>254.37000000000012</v>
          </cell>
          <cell r="DR20">
            <v>264.04999999999973</v>
          </cell>
          <cell r="DS20">
            <v>373.40000000000009</v>
          </cell>
          <cell r="DT20">
            <v>307.56000000000017</v>
          </cell>
          <cell r="DU20">
            <v>376.16000000000008</v>
          </cell>
          <cell r="DV20">
            <v>319.71000000000004</v>
          </cell>
          <cell r="DW20">
            <v>391.15999999999963</v>
          </cell>
          <cell r="DX20">
            <v>407.59999999999991</v>
          </cell>
          <cell r="DY20">
            <v>329.57000000000016</v>
          </cell>
          <cell r="DZ20">
            <v>387.69999999999982</v>
          </cell>
          <cell r="EA20">
            <v>483.16000000000031</v>
          </cell>
          <cell r="EB20">
            <v>521.07000000000016</v>
          </cell>
          <cell r="EC20">
            <v>523.36999999999989</v>
          </cell>
          <cell r="ED20">
            <v>558.86999999999944</v>
          </cell>
          <cell r="EE20">
            <v>739.23999999999978</v>
          </cell>
          <cell r="EF20">
            <v>570.46</v>
          </cell>
          <cell r="EG20">
            <v>745.34000000000015</v>
          </cell>
          <cell r="EH20">
            <v>700.55000000000018</v>
          </cell>
          <cell r="EI20">
            <v>987.5</v>
          </cell>
          <cell r="EJ20">
            <v>734.10000000000036</v>
          </cell>
          <cell r="EK20">
            <v>761.60000000000036</v>
          </cell>
          <cell r="EL20">
            <v>609.59999999999945</v>
          </cell>
          <cell r="EM20">
            <v>780.80000000000109</v>
          </cell>
          <cell r="EN20">
            <v>0</v>
          </cell>
          <cell r="EO20">
            <v>0</v>
          </cell>
          <cell r="EP20">
            <v>0</v>
          </cell>
          <cell r="EQ20">
            <v>0</v>
          </cell>
          <cell r="ER20">
            <v>-62.41</v>
          </cell>
          <cell r="ES20">
            <v>-67.2</v>
          </cell>
          <cell r="ET20">
            <v>-70.91</v>
          </cell>
          <cell r="EU20">
            <v>-103.63</v>
          </cell>
          <cell r="EV20">
            <v>-73.66</v>
          </cell>
          <cell r="EW20">
            <v>-80.55</v>
          </cell>
          <cell r="EX20">
            <v>-79.05</v>
          </cell>
          <cell r="EY20">
            <v>-107.9</v>
          </cell>
          <cell r="EZ20">
            <v>-87.17</v>
          </cell>
          <cell r="FA20">
            <v>-97.69</v>
          </cell>
          <cell r="FB20">
            <v>-103.02</v>
          </cell>
          <cell r="FC20">
            <v>-176.69</v>
          </cell>
          <cell r="FD20">
            <v>-131.74</v>
          </cell>
          <cell r="FE20">
            <v>-144.13999999999999</v>
          </cell>
          <cell r="FF20">
            <v>-144.29</v>
          </cell>
          <cell r="FG20">
            <v>-226.19</v>
          </cell>
          <cell r="FH20">
            <v>-181.09</v>
          </cell>
          <cell r="FI20">
            <v>-179.33</v>
          </cell>
          <cell r="FJ20">
            <v>-200.24</v>
          </cell>
          <cell r="FK20">
            <v>-285.94</v>
          </cell>
          <cell r="FL20">
            <v>-202.8</v>
          </cell>
          <cell r="FM20">
            <v>-210.9</v>
          </cell>
          <cell r="FN20">
            <v>-211.3</v>
          </cell>
          <cell r="FO20">
            <v>-353.6</v>
          </cell>
          <cell r="FP20">
            <v>0</v>
          </cell>
          <cell r="FQ20">
            <v>0</v>
          </cell>
          <cell r="FR20">
            <v>0</v>
          </cell>
          <cell r="FS20">
            <v>0</v>
          </cell>
          <cell r="FT20">
            <v>15.07</v>
          </cell>
          <cell r="FU20">
            <v>18.78</v>
          </cell>
          <cell r="FV20">
            <v>12.47</v>
          </cell>
          <cell r="FW20">
            <v>25.11</v>
          </cell>
          <cell r="FX20">
            <v>12.79</v>
          </cell>
          <cell r="FY20">
            <v>15.28</v>
          </cell>
          <cell r="FZ20">
            <v>28.53</v>
          </cell>
          <cell r="GA20">
            <v>50.52</v>
          </cell>
          <cell r="GB20">
            <v>8.1000000000000014</v>
          </cell>
          <cell r="GC20">
            <v>31.4</v>
          </cell>
          <cell r="GD20">
            <v>39.94</v>
          </cell>
          <cell r="GE20">
            <v>194.12</v>
          </cell>
          <cell r="GF20">
            <v>-48.47</v>
          </cell>
          <cell r="GG20">
            <v>56.01</v>
          </cell>
          <cell r="GH20">
            <v>41.76</v>
          </cell>
          <cell r="GI20">
            <v>115.49</v>
          </cell>
          <cell r="GJ20">
            <v>189.41</v>
          </cell>
          <cell r="GK20">
            <v>14.439999999999998</v>
          </cell>
          <cell r="GL20">
            <v>80.61</v>
          </cell>
          <cell r="GM20">
            <v>-175.61</v>
          </cell>
          <cell r="GN20">
            <v>-88.3</v>
          </cell>
          <cell r="GO20">
            <v>36.200000000000017</v>
          </cell>
          <cell r="GP20">
            <v>-28.599999999999994</v>
          </cell>
          <cell r="GQ20">
            <v>1087.5</v>
          </cell>
          <cell r="GR20">
            <v>0</v>
          </cell>
          <cell r="GS20">
            <v>0</v>
          </cell>
          <cell r="GT20">
            <v>0</v>
          </cell>
          <cell r="GU20">
            <v>0</v>
          </cell>
          <cell r="GV20">
            <v>193.31000000000009</v>
          </cell>
          <cell r="GW20">
            <v>205.95000000000013</v>
          </cell>
          <cell r="GX20">
            <v>205.60999999999973</v>
          </cell>
          <cell r="GY20">
            <v>294.88000000000011</v>
          </cell>
          <cell r="GZ20">
            <v>246.69000000000017</v>
          </cell>
          <cell r="HA20">
            <v>310.89000000000004</v>
          </cell>
          <cell r="HB20">
            <v>269.19000000000005</v>
          </cell>
          <cell r="HC20">
            <v>333.77999999999963</v>
          </cell>
          <cell r="HD20">
            <v>328.52999999999992</v>
          </cell>
          <cell r="HE20">
            <v>263.28000000000014</v>
          </cell>
          <cell r="HF20">
            <v>324.61999999999983</v>
          </cell>
          <cell r="HG20">
            <v>500.59000000000032</v>
          </cell>
          <cell r="HH20">
            <v>340.86000000000013</v>
          </cell>
          <cell r="HI20">
            <v>435.2399999999999</v>
          </cell>
          <cell r="HJ20">
            <v>456.33999999999946</v>
          </cell>
          <cell r="HK20">
            <v>628.53999999999974</v>
          </cell>
          <cell r="HL20">
            <v>578.78</v>
          </cell>
          <cell r="HM20">
            <v>580.45000000000005</v>
          </cell>
          <cell r="HN20">
            <v>580.92000000000019</v>
          </cell>
          <cell r="HO20">
            <v>525.94999999999993</v>
          </cell>
          <cell r="HP20">
            <v>443.0000000000004</v>
          </cell>
          <cell r="HQ20">
            <v>586.90000000000043</v>
          </cell>
          <cell r="HR20">
            <v>369.69999999999948</v>
          </cell>
          <cell r="HS20">
            <v>1514.7000000000012</v>
          </cell>
        </row>
        <row r="21">
          <cell r="A21" t="str">
            <v>BOS IN</v>
          </cell>
          <cell r="B21" t="str">
            <v>Bosch</v>
          </cell>
          <cell r="C21" t="str">
            <v>Auto Ancillaries</v>
          </cell>
          <cell r="D21">
            <v>4027.7000000000003</v>
          </cell>
          <cell r="E21">
            <v>3820.2999999999997</v>
          </cell>
          <cell r="F21">
            <v>3979.6</v>
          </cell>
          <cell r="G21">
            <v>4320.8</v>
          </cell>
          <cell r="H21">
            <v>4641.7</v>
          </cell>
          <cell r="I21">
            <v>5154.5</v>
          </cell>
          <cell r="J21">
            <v>5382</v>
          </cell>
          <cell r="K21">
            <v>5730.1</v>
          </cell>
          <cell r="L21">
            <v>6030.8</v>
          </cell>
          <cell r="M21">
            <v>6042.8</v>
          </cell>
          <cell r="N21">
            <v>6365.2</v>
          </cell>
          <cell r="O21">
            <v>6593.3</v>
          </cell>
          <cell r="P21">
            <v>7631.8</v>
          </cell>
          <cell r="Q21">
            <v>7945.8</v>
          </cell>
          <cell r="R21">
            <v>8683.9</v>
          </cell>
          <cell r="S21">
            <v>9230.7000000000007</v>
          </cell>
          <cell r="T21">
            <v>9246.7000000000007</v>
          </cell>
          <cell r="U21">
            <v>10131.9</v>
          </cell>
          <cell r="V21">
            <v>10488.4</v>
          </cell>
          <cell r="W21">
            <v>10900.5</v>
          </cell>
          <cell r="X21">
            <v>10933.599999999999</v>
          </cell>
          <cell r="Y21">
            <v>10612.800000000001</v>
          </cell>
          <cell r="Z21">
            <v>12354.7</v>
          </cell>
          <cell r="AA21">
            <v>12161</v>
          </cell>
          <cell r="AB21">
            <v>12250.8</v>
          </cell>
          <cell r="AC21">
            <v>12685</v>
          </cell>
          <cell r="AD21">
            <v>10461.5</v>
          </cell>
          <cell r="AE21">
            <v>10059.799999999999</v>
          </cell>
          <cell r="AF21">
            <v>-3375.2000000000003</v>
          </cell>
          <cell r="AG21">
            <v>-3289.2999999999997</v>
          </cell>
          <cell r="AH21">
            <v>-3113.2</v>
          </cell>
          <cell r="AI21">
            <v>-3438.1</v>
          </cell>
          <cell r="AJ21">
            <v>-3486.7999999999997</v>
          </cell>
          <cell r="AK21">
            <v>-3778.5</v>
          </cell>
          <cell r="AL21">
            <v>-4168.8</v>
          </cell>
          <cell r="AM21">
            <v>-4245.4000000000005</v>
          </cell>
          <cell r="AN21">
            <v>-4469.2</v>
          </cell>
          <cell r="AO21">
            <v>-4568</v>
          </cell>
          <cell r="AP21">
            <v>-4800.8999999999996</v>
          </cell>
          <cell r="AQ21">
            <v>-5071.7999999999993</v>
          </cell>
          <cell r="AR21">
            <v>-5972.9</v>
          </cell>
          <cell r="AS21">
            <v>-6209.6</v>
          </cell>
          <cell r="AT21">
            <v>-7082.6</v>
          </cell>
          <cell r="AU21">
            <v>-7222.3</v>
          </cell>
          <cell r="AV21">
            <v>-7300.9</v>
          </cell>
          <cell r="AW21">
            <v>-7937.2</v>
          </cell>
          <cell r="AX21">
            <v>-8523.6</v>
          </cell>
          <cell r="AY21">
            <v>-8658.9000000000015</v>
          </cell>
          <cell r="AZ21">
            <v>-8451.6</v>
          </cell>
          <cell r="BA21">
            <v>-8368.4</v>
          </cell>
          <cell r="BB21">
            <v>-9945.5</v>
          </cell>
          <cell r="BC21">
            <v>-9860.2000000000007</v>
          </cell>
          <cell r="BD21">
            <v>-10164.6</v>
          </cell>
          <cell r="BE21">
            <v>-10294.200000000001</v>
          </cell>
          <cell r="BF21">
            <v>-8707.0999999999985</v>
          </cell>
          <cell r="BG21">
            <v>-9036.3000000000011</v>
          </cell>
          <cell r="BH21">
            <v>652.5</v>
          </cell>
          <cell r="BI21">
            <v>531</v>
          </cell>
          <cell r="BJ21">
            <v>866.40000000000009</v>
          </cell>
          <cell r="BK21">
            <v>882.70000000000027</v>
          </cell>
          <cell r="BL21">
            <v>1154.9000000000001</v>
          </cell>
          <cell r="BM21">
            <v>1376</v>
          </cell>
          <cell r="BN21">
            <v>1213.1999999999998</v>
          </cell>
          <cell r="BO21">
            <v>1484.6999999999998</v>
          </cell>
          <cell r="BP21">
            <v>1561.6000000000004</v>
          </cell>
          <cell r="BQ21">
            <v>1474.8000000000002</v>
          </cell>
          <cell r="BR21">
            <v>1564.3000000000002</v>
          </cell>
          <cell r="BS21">
            <v>1521.5000000000009</v>
          </cell>
          <cell r="BT21">
            <v>1658.9000000000005</v>
          </cell>
          <cell r="BU21">
            <v>1736.1999999999998</v>
          </cell>
          <cell r="BV21">
            <v>1601.2999999999993</v>
          </cell>
          <cell r="BW21">
            <v>2008.4000000000005</v>
          </cell>
          <cell r="BX21">
            <v>1945.8000000000011</v>
          </cell>
          <cell r="BY21">
            <v>2194.6999999999998</v>
          </cell>
          <cell r="BZ21">
            <v>1964.7999999999993</v>
          </cell>
          <cell r="CA21">
            <v>2241.5999999999985</v>
          </cell>
          <cell r="CB21">
            <v>2481.9999999999982</v>
          </cell>
          <cell r="CC21">
            <v>2244.4000000000015</v>
          </cell>
          <cell r="CD21">
            <v>2409.2000000000007</v>
          </cell>
          <cell r="CE21">
            <v>2300.7999999999993</v>
          </cell>
          <cell r="CF21">
            <v>2086.1999999999989</v>
          </cell>
          <cell r="CG21">
            <v>2390.7999999999993</v>
          </cell>
          <cell r="CH21">
            <v>1754.4000000000015</v>
          </cell>
          <cell r="CI21">
            <v>1023.4999999999982</v>
          </cell>
          <cell r="CJ21">
            <v>0</v>
          </cell>
          <cell r="CK21">
            <v>0</v>
          </cell>
          <cell r="CL21">
            <v>0</v>
          </cell>
          <cell r="CM21">
            <v>0</v>
          </cell>
          <cell r="CN21">
            <v>0</v>
          </cell>
          <cell r="CO21">
            <v>0</v>
          </cell>
          <cell r="CP21">
            <v>0</v>
          </cell>
          <cell r="CQ21">
            <v>0</v>
          </cell>
          <cell r="CR21">
            <v>0</v>
          </cell>
          <cell r="CS21">
            <v>0</v>
          </cell>
          <cell r="CT21">
            <v>0</v>
          </cell>
          <cell r="CU21">
            <v>0</v>
          </cell>
          <cell r="CV21">
            <v>0</v>
          </cell>
          <cell r="CW21">
            <v>0</v>
          </cell>
          <cell r="CX21">
            <v>0</v>
          </cell>
          <cell r="CY21">
            <v>0</v>
          </cell>
          <cell r="CZ21">
            <v>0</v>
          </cell>
          <cell r="DA21">
            <v>0</v>
          </cell>
          <cell r="DB21">
            <v>0</v>
          </cell>
          <cell r="DC21">
            <v>0</v>
          </cell>
          <cell r="DD21">
            <v>0</v>
          </cell>
          <cell r="DE21">
            <v>0</v>
          </cell>
          <cell r="DF21">
            <v>0</v>
          </cell>
          <cell r="DG21">
            <v>0</v>
          </cell>
          <cell r="DH21">
            <v>0</v>
          </cell>
          <cell r="DI21">
            <v>0</v>
          </cell>
          <cell r="DJ21">
            <v>0</v>
          </cell>
          <cell r="DK21">
            <v>0</v>
          </cell>
          <cell r="DL21">
            <v>652.5</v>
          </cell>
          <cell r="DM21">
            <v>531</v>
          </cell>
          <cell r="DN21">
            <v>866.40000000000009</v>
          </cell>
          <cell r="DO21">
            <v>882.70000000000027</v>
          </cell>
          <cell r="DP21">
            <v>1154.9000000000001</v>
          </cell>
          <cell r="DQ21">
            <v>1376</v>
          </cell>
          <cell r="DR21">
            <v>1213.1999999999998</v>
          </cell>
          <cell r="DS21">
            <v>1484.6999999999998</v>
          </cell>
          <cell r="DT21">
            <v>1561.6000000000004</v>
          </cell>
          <cell r="DU21">
            <v>1474.8000000000002</v>
          </cell>
          <cell r="DV21">
            <v>1564.3000000000002</v>
          </cell>
          <cell r="DW21">
            <v>1521.5000000000009</v>
          </cell>
          <cell r="DX21">
            <v>1658.9000000000005</v>
          </cell>
          <cell r="DY21">
            <v>1736.1999999999998</v>
          </cell>
          <cell r="DZ21">
            <v>1601.2999999999993</v>
          </cell>
          <cell r="EA21">
            <v>2008.4000000000005</v>
          </cell>
          <cell r="EB21">
            <v>1945.8000000000011</v>
          </cell>
          <cell r="EC21">
            <v>2194.6999999999998</v>
          </cell>
          <cell r="ED21">
            <v>1964.7999999999993</v>
          </cell>
          <cell r="EE21">
            <v>2241.5999999999985</v>
          </cell>
          <cell r="EF21">
            <v>2481.9999999999982</v>
          </cell>
          <cell r="EG21">
            <v>2244.4000000000015</v>
          </cell>
          <cell r="EH21">
            <v>2409.2000000000007</v>
          </cell>
          <cell r="EI21">
            <v>2300.7999999999993</v>
          </cell>
          <cell r="EJ21">
            <v>2086.1999999999989</v>
          </cell>
          <cell r="EK21">
            <v>2390.7999999999993</v>
          </cell>
          <cell r="EL21">
            <v>1754.4000000000015</v>
          </cell>
          <cell r="EM21">
            <v>1023.4999999999982</v>
          </cell>
          <cell r="EN21">
            <v>-228.9</v>
          </cell>
          <cell r="EO21">
            <v>-227.2</v>
          </cell>
          <cell r="EP21">
            <v>-368.9</v>
          </cell>
          <cell r="EQ21">
            <v>-287.7</v>
          </cell>
          <cell r="ER21">
            <v>-249.4</v>
          </cell>
          <cell r="ES21">
            <v>-198.2</v>
          </cell>
          <cell r="ET21">
            <v>-280.7</v>
          </cell>
          <cell r="EU21">
            <v>-215.9</v>
          </cell>
          <cell r="EV21">
            <v>-183.2</v>
          </cell>
          <cell r="EW21">
            <v>-215.4</v>
          </cell>
          <cell r="EX21">
            <v>-374.3</v>
          </cell>
          <cell r="EY21">
            <v>-302.2</v>
          </cell>
          <cell r="EZ21">
            <v>-302.2</v>
          </cell>
          <cell r="FA21">
            <v>-599.70000000000005</v>
          </cell>
          <cell r="FB21">
            <v>-776.8</v>
          </cell>
          <cell r="FC21">
            <v>-547.79999999999995</v>
          </cell>
          <cell r="FD21">
            <v>-633.1</v>
          </cell>
          <cell r="FE21">
            <v>-498.1</v>
          </cell>
          <cell r="FF21">
            <v>-785.8</v>
          </cell>
          <cell r="FG21">
            <v>-455</v>
          </cell>
          <cell r="FH21">
            <v>-537.79999999999995</v>
          </cell>
          <cell r="FI21">
            <v>-582.4</v>
          </cell>
          <cell r="FJ21">
            <v>-963.9</v>
          </cell>
          <cell r="FK21">
            <v>-525.9</v>
          </cell>
          <cell r="FL21">
            <v>-605.1</v>
          </cell>
          <cell r="FM21">
            <v>-840.2</v>
          </cell>
          <cell r="FN21">
            <v>-1053.4000000000001</v>
          </cell>
          <cell r="FO21">
            <v>-688.7</v>
          </cell>
          <cell r="FP21">
            <v>103.5</v>
          </cell>
          <cell r="FQ21">
            <v>118.9</v>
          </cell>
          <cell r="FR21">
            <v>155</v>
          </cell>
          <cell r="FS21">
            <v>150.5</v>
          </cell>
          <cell r="FT21">
            <v>122.1</v>
          </cell>
          <cell r="FU21">
            <v>40.5</v>
          </cell>
          <cell r="FV21">
            <v>33.200000000000003</v>
          </cell>
          <cell r="FW21">
            <v>43</v>
          </cell>
          <cell r="FX21">
            <v>48.3</v>
          </cell>
          <cell r="FY21">
            <v>52.7</v>
          </cell>
          <cell r="FZ21">
            <v>31.1</v>
          </cell>
          <cell r="GA21">
            <v>29.6</v>
          </cell>
          <cell r="GB21">
            <v>26.6</v>
          </cell>
          <cell r="GC21">
            <v>52.1</v>
          </cell>
          <cell r="GD21">
            <v>28.8</v>
          </cell>
          <cell r="GE21">
            <v>62.2</v>
          </cell>
          <cell r="GF21">
            <v>63.2</v>
          </cell>
          <cell r="GG21">
            <v>79.2</v>
          </cell>
          <cell r="GH21">
            <v>79.400000000000006</v>
          </cell>
          <cell r="GI21">
            <v>70.8</v>
          </cell>
          <cell r="GJ21">
            <v>70.8</v>
          </cell>
          <cell r="GK21">
            <v>70.5</v>
          </cell>
          <cell r="GL21">
            <v>64</v>
          </cell>
          <cell r="GM21">
            <v>316.5</v>
          </cell>
          <cell r="GN21">
            <v>145.90000000000009</v>
          </cell>
          <cell r="GO21">
            <v>219.7</v>
          </cell>
          <cell r="GP21">
            <v>136.4</v>
          </cell>
          <cell r="GQ21">
            <v>72.900000000000006</v>
          </cell>
          <cell r="GR21">
            <v>527.1</v>
          </cell>
          <cell r="GS21">
            <v>422.70000000000005</v>
          </cell>
          <cell r="GT21">
            <v>652.50000000000011</v>
          </cell>
          <cell r="GU21">
            <v>745.50000000000023</v>
          </cell>
          <cell r="GV21">
            <v>1027.6000000000001</v>
          </cell>
          <cell r="GW21">
            <v>1218.3</v>
          </cell>
          <cell r="GX21">
            <v>965.69999999999982</v>
          </cell>
          <cell r="GY21">
            <v>1311.7999999999997</v>
          </cell>
          <cell r="GZ21">
            <v>1426.7000000000003</v>
          </cell>
          <cell r="HA21">
            <v>1312.1000000000001</v>
          </cell>
          <cell r="HB21">
            <v>1221.1000000000001</v>
          </cell>
          <cell r="HC21">
            <v>1248.9000000000008</v>
          </cell>
          <cell r="HD21">
            <v>1383.3000000000004</v>
          </cell>
          <cell r="HE21">
            <v>1188.5999999999997</v>
          </cell>
          <cell r="HF21">
            <v>853.29999999999927</v>
          </cell>
          <cell r="HG21">
            <v>1522.8000000000006</v>
          </cell>
          <cell r="HH21">
            <v>1375.9000000000012</v>
          </cell>
          <cell r="HI21">
            <v>1775.8</v>
          </cell>
          <cell r="HJ21">
            <v>1258.3999999999994</v>
          </cell>
          <cell r="HK21">
            <v>1857.3999999999985</v>
          </cell>
          <cell r="HL21">
            <v>2014.9999999999982</v>
          </cell>
          <cell r="HM21">
            <v>1732.5000000000014</v>
          </cell>
          <cell r="HN21">
            <v>1509.3000000000006</v>
          </cell>
          <cell r="HO21">
            <v>2091.3999999999992</v>
          </cell>
          <cell r="HP21">
            <v>1626.9999999999991</v>
          </cell>
          <cell r="HQ21">
            <v>1770.2999999999993</v>
          </cell>
          <cell r="HR21">
            <v>837.40000000000134</v>
          </cell>
          <cell r="HS21">
            <v>407.69999999999811</v>
          </cell>
        </row>
        <row r="22">
          <cell r="A22" t="str">
            <v>MRF IN</v>
          </cell>
          <cell r="B22" t="str">
            <v>MRF</v>
          </cell>
          <cell r="C22" t="str">
            <v>Auto Ancillaries</v>
          </cell>
          <cell r="D22">
            <v>4798.5</v>
          </cell>
          <cell r="E22">
            <v>4780.7999999999993</v>
          </cell>
          <cell r="F22">
            <v>5159.5</v>
          </cell>
          <cell r="G22">
            <v>5222.2</v>
          </cell>
          <cell r="H22">
            <v>5479.4</v>
          </cell>
          <cell r="I22">
            <v>5994</v>
          </cell>
          <cell r="J22">
            <v>6283</v>
          </cell>
          <cell r="K22">
            <v>6192.7</v>
          </cell>
          <cell r="L22">
            <v>6556.9</v>
          </cell>
          <cell r="M22">
            <v>6767.6</v>
          </cell>
          <cell r="N22">
            <v>6869.2999999999993</v>
          </cell>
          <cell r="O22">
            <v>7017.9</v>
          </cell>
          <cell r="P22">
            <v>6556.9</v>
          </cell>
          <cell r="Q22">
            <v>7811.5000000000009</v>
          </cell>
          <cell r="R22">
            <v>8171.8000000000011</v>
          </cell>
          <cell r="S22">
            <v>8796</v>
          </cell>
          <cell r="T22">
            <v>9947.7000000000007</v>
          </cell>
          <cell r="U22">
            <v>10473</v>
          </cell>
          <cell r="V22">
            <v>10578.3</v>
          </cell>
          <cell r="W22">
            <v>10835.2</v>
          </cell>
          <cell r="X22">
            <v>11334.300000000001</v>
          </cell>
          <cell r="Y22">
            <v>11362.199999999999</v>
          </cell>
          <cell r="Z22">
            <v>11555.7</v>
          </cell>
          <cell r="AA22">
            <v>12148.304835000001</v>
          </cell>
          <cell r="AB22">
            <v>12743.64</v>
          </cell>
          <cell r="AC22">
            <v>14021.455165000003</v>
          </cell>
          <cell r="AD22">
            <v>13519.7</v>
          </cell>
          <cell r="AE22">
            <v>14058.2</v>
          </cell>
          <cell r="AF22">
            <v>-4025</v>
          </cell>
          <cell r="AG22">
            <v>-4180.5</v>
          </cell>
          <cell r="AH22">
            <v>-4586.8</v>
          </cell>
          <cell r="AI22">
            <v>-4675.8999999999996</v>
          </cell>
          <cell r="AJ22">
            <v>-4939.2</v>
          </cell>
          <cell r="AK22">
            <v>-5470.2999999999993</v>
          </cell>
          <cell r="AL22">
            <v>-5786.9000000000005</v>
          </cell>
          <cell r="AM22">
            <v>-5741.4000000000005</v>
          </cell>
          <cell r="AN22">
            <v>-6002.8</v>
          </cell>
          <cell r="AO22">
            <v>-6324.5</v>
          </cell>
          <cell r="AP22">
            <v>-6410.09</v>
          </cell>
          <cell r="AQ22">
            <v>-6678.2</v>
          </cell>
          <cell r="AR22">
            <v>-6002.8</v>
          </cell>
          <cell r="AS22">
            <v>-7323.9</v>
          </cell>
          <cell r="AT22">
            <v>-7548.6</v>
          </cell>
          <cell r="AU22">
            <v>-8245.9000000000015</v>
          </cell>
          <cell r="AV22">
            <v>-9342.4</v>
          </cell>
          <cell r="AW22">
            <v>-9792.5</v>
          </cell>
          <cell r="AX22">
            <v>-9726.1</v>
          </cell>
          <cell r="AY22">
            <v>-9821.6999999999989</v>
          </cell>
          <cell r="AZ22">
            <v>-10198.5</v>
          </cell>
          <cell r="BA22">
            <v>-9924.7999999999993</v>
          </cell>
          <cell r="BB22">
            <v>-10329.6</v>
          </cell>
          <cell r="BC22">
            <v>-10658.5</v>
          </cell>
          <cell r="BD22">
            <v>-11698.300000000001</v>
          </cell>
          <cell r="BE22">
            <v>-13673.7</v>
          </cell>
          <cell r="BF22">
            <v>-13348.9</v>
          </cell>
          <cell r="BG22">
            <v>-12317.800000000001</v>
          </cell>
          <cell r="BH22">
            <v>773.5</v>
          </cell>
          <cell r="BI22">
            <v>600.29999999999927</v>
          </cell>
          <cell r="BJ22">
            <v>572.69999999999982</v>
          </cell>
          <cell r="BK22">
            <v>546.30000000000018</v>
          </cell>
          <cell r="BL22">
            <v>540.19999999999982</v>
          </cell>
          <cell r="BM22">
            <v>523.70000000000073</v>
          </cell>
          <cell r="BN22">
            <v>496.09999999999945</v>
          </cell>
          <cell r="BO22">
            <v>451.29999999999927</v>
          </cell>
          <cell r="BP22">
            <v>554.09999999999945</v>
          </cell>
          <cell r="BQ22">
            <v>443.10000000000036</v>
          </cell>
          <cell r="BR22">
            <v>459.20999999999913</v>
          </cell>
          <cell r="BS22">
            <v>339.69999999999982</v>
          </cell>
          <cell r="BT22">
            <v>554.09999999999945</v>
          </cell>
          <cell r="BU22">
            <v>487.60000000000127</v>
          </cell>
          <cell r="BV22">
            <v>623.20000000000073</v>
          </cell>
          <cell r="BW22">
            <v>550.09999999999854</v>
          </cell>
          <cell r="BX22">
            <v>605.30000000000109</v>
          </cell>
          <cell r="BY22">
            <v>680.5</v>
          </cell>
          <cell r="BZ22">
            <v>852.19999999999891</v>
          </cell>
          <cell r="CA22">
            <v>1013.5000000000018</v>
          </cell>
          <cell r="CB22">
            <v>1135.8000000000011</v>
          </cell>
          <cell r="CC22">
            <v>1437.3999999999996</v>
          </cell>
          <cell r="CD22">
            <v>1226.1000000000004</v>
          </cell>
          <cell r="CE22">
            <v>1489.8048350000008</v>
          </cell>
          <cell r="CF22">
            <v>1045.3399999999983</v>
          </cell>
          <cell r="CG22">
            <v>347.75516500000231</v>
          </cell>
          <cell r="CH22">
            <v>170.80000000000109</v>
          </cell>
          <cell r="CI22">
            <v>1740.3999999999996</v>
          </cell>
          <cell r="CJ22">
            <v>0</v>
          </cell>
          <cell r="CK22">
            <v>0</v>
          </cell>
          <cell r="CL22">
            <v>0</v>
          </cell>
          <cell r="CM22">
            <v>0</v>
          </cell>
          <cell r="CN22">
            <v>0</v>
          </cell>
          <cell r="CO22">
            <v>0</v>
          </cell>
          <cell r="CP22">
            <v>0</v>
          </cell>
          <cell r="CQ22">
            <v>0</v>
          </cell>
          <cell r="CR22">
            <v>0</v>
          </cell>
          <cell r="CS22">
            <v>0</v>
          </cell>
          <cell r="CT22">
            <v>0</v>
          </cell>
          <cell r="CU22">
            <v>0</v>
          </cell>
          <cell r="CV22">
            <v>0</v>
          </cell>
          <cell r="CW22">
            <v>0</v>
          </cell>
          <cell r="CX22">
            <v>0</v>
          </cell>
          <cell r="CY22">
            <v>0</v>
          </cell>
          <cell r="CZ22">
            <v>0</v>
          </cell>
          <cell r="DA22">
            <v>0</v>
          </cell>
          <cell r="DB22">
            <v>0</v>
          </cell>
          <cell r="DC22">
            <v>0</v>
          </cell>
          <cell r="DD22">
            <v>0</v>
          </cell>
          <cell r="DE22">
            <v>0</v>
          </cell>
          <cell r="DF22">
            <v>0</v>
          </cell>
          <cell r="DG22">
            <v>0</v>
          </cell>
          <cell r="DH22">
            <v>0</v>
          </cell>
          <cell r="DI22">
            <v>0</v>
          </cell>
          <cell r="DJ22">
            <v>0</v>
          </cell>
          <cell r="DK22">
            <v>0</v>
          </cell>
          <cell r="DL22">
            <v>773.5</v>
          </cell>
          <cell r="DM22">
            <v>600.29999999999927</v>
          </cell>
          <cell r="DN22">
            <v>572.69999999999982</v>
          </cell>
          <cell r="DO22">
            <v>546.30000000000018</v>
          </cell>
          <cell r="DP22">
            <v>540.19999999999982</v>
          </cell>
          <cell r="DQ22">
            <v>523.70000000000073</v>
          </cell>
          <cell r="DR22">
            <v>496.09999999999945</v>
          </cell>
          <cell r="DS22">
            <v>451.29999999999927</v>
          </cell>
          <cell r="DT22">
            <v>554.09999999999945</v>
          </cell>
          <cell r="DU22">
            <v>443.10000000000036</v>
          </cell>
          <cell r="DV22">
            <v>459.20999999999913</v>
          </cell>
          <cell r="DW22">
            <v>339.69999999999982</v>
          </cell>
          <cell r="DX22">
            <v>554.09999999999945</v>
          </cell>
          <cell r="DY22">
            <v>487.60000000000127</v>
          </cell>
          <cell r="DZ22">
            <v>623.20000000000073</v>
          </cell>
          <cell r="EA22">
            <v>550.09999999999854</v>
          </cell>
          <cell r="EB22">
            <v>605.30000000000109</v>
          </cell>
          <cell r="EC22">
            <v>680.5</v>
          </cell>
          <cell r="ED22">
            <v>852.19999999999891</v>
          </cell>
          <cell r="EE22">
            <v>1013.5000000000018</v>
          </cell>
          <cell r="EF22">
            <v>1135.8000000000011</v>
          </cell>
          <cell r="EG22">
            <v>1437.3999999999996</v>
          </cell>
          <cell r="EH22">
            <v>1226.1000000000004</v>
          </cell>
          <cell r="EI22">
            <v>1489.8048350000008</v>
          </cell>
          <cell r="EJ22">
            <v>1045.3399999999983</v>
          </cell>
          <cell r="EK22">
            <v>347.75516500000231</v>
          </cell>
          <cell r="EL22">
            <v>170.80000000000109</v>
          </cell>
          <cell r="EM22">
            <v>1740.3999999999996</v>
          </cell>
          <cell r="EN22">
            <v>-242</v>
          </cell>
          <cell r="EO22">
            <v>-253.3</v>
          </cell>
          <cell r="EP22">
            <v>-212.2</v>
          </cell>
          <cell r="EQ22">
            <v>-218.3</v>
          </cell>
          <cell r="ER22">
            <v>-237.1</v>
          </cell>
          <cell r="ES22">
            <v>-251.5</v>
          </cell>
          <cell r="ET22">
            <v>-217.5</v>
          </cell>
          <cell r="EU22">
            <v>-229.1</v>
          </cell>
          <cell r="EV22">
            <v>-252.5</v>
          </cell>
          <cell r="EW22">
            <v>-259.7</v>
          </cell>
          <cell r="EX22">
            <v>-234.8</v>
          </cell>
          <cell r="EY22">
            <v>-257.39999999999998</v>
          </cell>
          <cell r="EZ22">
            <v>-252.5</v>
          </cell>
          <cell r="FA22">
            <v>-319.10000000000002</v>
          </cell>
          <cell r="FB22">
            <v>-307.89999999999998</v>
          </cell>
          <cell r="FC22">
            <v>-342.5</v>
          </cell>
          <cell r="FD22">
            <v>-392.9</v>
          </cell>
          <cell r="FE22">
            <v>-413.3</v>
          </cell>
          <cell r="FF22">
            <v>-347.4</v>
          </cell>
          <cell r="FG22">
            <v>-371.2</v>
          </cell>
          <cell r="FH22">
            <v>-390</v>
          </cell>
          <cell r="FI22">
            <v>-425.5</v>
          </cell>
          <cell r="FJ22">
            <v>-349.1</v>
          </cell>
          <cell r="FK22">
            <v>-385.3</v>
          </cell>
          <cell r="FL22">
            <v>-445.8</v>
          </cell>
          <cell r="FM22">
            <v>-515</v>
          </cell>
          <cell r="FN22">
            <v>-536.79999999999995</v>
          </cell>
          <cell r="FO22">
            <v>-550.79999999999995</v>
          </cell>
          <cell r="FP22">
            <v>6.7</v>
          </cell>
          <cell r="FQ22">
            <v>46.1</v>
          </cell>
          <cell r="FR22">
            <v>13.6</v>
          </cell>
          <cell r="FS22">
            <v>9</v>
          </cell>
          <cell r="FT22">
            <v>9.6</v>
          </cell>
          <cell r="FU22">
            <v>40.299999999999997</v>
          </cell>
          <cell r="FV22">
            <v>28.8</v>
          </cell>
          <cell r="FW22">
            <v>33.5</v>
          </cell>
          <cell r="FX22">
            <v>18.600000000000001</v>
          </cell>
          <cell r="FY22">
            <v>57.1</v>
          </cell>
          <cell r="FZ22">
            <v>22.3</v>
          </cell>
          <cell r="GA22">
            <v>10.199999999999999</v>
          </cell>
          <cell r="GB22">
            <v>18.600000000000001</v>
          </cell>
          <cell r="GC22">
            <v>126.2</v>
          </cell>
          <cell r="GD22">
            <v>6</v>
          </cell>
          <cell r="GE22">
            <v>11.6</v>
          </cell>
          <cell r="GF22">
            <v>45.6</v>
          </cell>
          <cell r="GG22">
            <v>61</v>
          </cell>
          <cell r="GH22">
            <v>37.799999999999997</v>
          </cell>
          <cell r="GI22">
            <v>36.299999999999997</v>
          </cell>
          <cell r="GJ22">
            <v>40.700000000000003</v>
          </cell>
          <cell r="GK22">
            <v>82.4</v>
          </cell>
          <cell r="GL22">
            <v>53.1</v>
          </cell>
          <cell r="GM22">
            <v>54</v>
          </cell>
          <cell r="GN22">
            <v>50.4</v>
          </cell>
          <cell r="GO22">
            <v>205.1</v>
          </cell>
          <cell r="GP22">
            <v>40.6</v>
          </cell>
          <cell r="GQ22">
            <v>43.9</v>
          </cell>
          <cell r="GR22">
            <v>538.20000000000005</v>
          </cell>
          <cell r="GS22">
            <v>393.09999999999928</v>
          </cell>
          <cell r="GT22">
            <v>374.09999999999985</v>
          </cell>
          <cell r="GU22">
            <v>337.00000000000017</v>
          </cell>
          <cell r="GV22">
            <v>312.69999999999982</v>
          </cell>
          <cell r="GW22">
            <v>312.50000000000074</v>
          </cell>
          <cell r="GX22">
            <v>307.39999999999947</v>
          </cell>
          <cell r="GY22">
            <v>255.69999999999928</v>
          </cell>
          <cell r="GZ22">
            <v>320.19999999999948</v>
          </cell>
          <cell r="HA22">
            <v>240.50000000000037</v>
          </cell>
          <cell r="HB22">
            <v>246.70999999999913</v>
          </cell>
          <cell r="HC22">
            <v>92.499999999999844</v>
          </cell>
          <cell r="HD22">
            <v>320.19999999999948</v>
          </cell>
          <cell r="HE22">
            <v>294.70000000000124</v>
          </cell>
          <cell r="HF22">
            <v>321.30000000000075</v>
          </cell>
          <cell r="HG22">
            <v>219.19999999999854</v>
          </cell>
          <cell r="HH22">
            <v>258.00000000000114</v>
          </cell>
          <cell r="HI22">
            <v>328.2</v>
          </cell>
          <cell r="HJ22">
            <v>542.59999999999889</v>
          </cell>
          <cell r="HK22">
            <v>678.60000000000173</v>
          </cell>
          <cell r="HL22">
            <v>786.50000000000114</v>
          </cell>
          <cell r="HM22">
            <v>1094.2999999999997</v>
          </cell>
          <cell r="HN22">
            <v>930.10000000000036</v>
          </cell>
          <cell r="HO22">
            <v>1158.5048350000009</v>
          </cell>
          <cell r="HP22">
            <v>649.93999999999835</v>
          </cell>
          <cell r="HQ22">
            <v>37.855165000002302</v>
          </cell>
          <cell r="HR22">
            <v>-325.39999999999884</v>
          </cell>
          <cell r="HS22">
            <v>1233.4999999999998</v>
          </cell>
        </row>
        <row r="23">
          <cell r="A23" t="str">
            <v>MJS IN</v>
          </cell>
          <cell r="B23" t="str">
            <v>Munjal Showa</v>
          </cell>
          <cell r="C23" t="str">
            <v>Auto Ancillaries</v>
          </cell>
          <cell r="D23">
            <v>894.95</v>
          </cell>
          <cell r="E23">
            <v>875.6</v>
          </cell>
          <cell r="F23">
            <v>945.56</v>
          </cell>
          <cell r="G23">
            <v>850.92</v>
          </cell>
          <cell r="H23">
            <v>948.32</v>
          </cell>
          <cell r="I23">
            <v>945.34</v>
          </cell>
          <cell r="J23">
            <v>1019.7</v>
          </cell>
          <cell r="K23">
            <v>1129.3800000000001</v>
          </cell>
          <cell r="L23">
            <v>1153.6600000000001</v>
          </cell>
          <cell r="M23">
            <v>1260.52</v>
          </cell>
          <cell r="N23">
            <v>1400.6000000000001</v>
          </cell>
          <cell r="O23">
            <v>1399.63</v>
          </cell>
          <cell r="P23">
            <v>1434.6699999999998</v>
          </cell>
          <cell r="Q23">
            <v>1439.45</v>
          </cell>
          <cell r="R23">
            <v>1553.6480000000001</v>
          </cell>
          <cell r="S23" t="e">
            <v>#REF!</v>
          </cell>
          <cell r="T23" t="e">
            <v>#REF!</v>
          </cell>
          <cell r="U23" t="e">
            <v>#REF!</v>
          </cell>
          <cell r="V23" t="e">
            <v>#REF!</v>
          </cell>
          <cell r="W23" t="e">
            <v>#REF!</v>
          </cell>
          <cell r="X23" t="e">
            <v>#REF!</v>
          </cell>
          <cell r="Y23" t="e">
            <v>#REF!</v>
          </cell>
          <cell r="Z23" t="e">
            <v>#REF!</v>
          </cell>
          <cell r="AA23" t="e">
            <v>#REF!</v>
          </cell>
          <cell r="AB23" t="e">
            <v>#REF!</v>
          </cell>
          <cell r="AC23" t="e">
            <v>#REF!</v>
          </cell>
          <cell r="AD23" t="e">
            <v>#REF!</v>
          </cell>
          <cell r="AE23" t="e">
            <v>#REF!</v>
          </cell>
          <cell r="AF23" t="e">
            <v>#REF!</v>
          </cell>
          <cell r="AG23" t="e">
            <v>#REF!</v>
          </cell>
          <cell r="AH23" t="e">
            <v>#REF!</v>
          </cell>
          <cell r="AI23" t="e">
            <v>#REF!</v>
          </cell>
          <cell r="AJ23" t="e">
            <v>#REF!</v>
          </cell>
          <cell r="AK23" t="e">
            <v>#REF!</v>
          </cell>
          <cell r="AL23" t="e">
            <v>#REF!</v>
          </cell>
          <cell r="AM23" t="e">
            <v>#REF!</v>
          </cell>
          <cell r="AN23" t="e">
            <v>#REF!</v>
          </cell>
          <cell r="AO23" t="e">
            <v>#REF!</v>
          </cell>
          <cell r="AP23" t="e">
            <v>#REF!</v>
          </cell>
          <cell r="AQ23" t="e">
            <v>#REF!</v>
          </cell>
          <cell r="AR23" t="e">
            <v>#REF!</v>
          </cell>
          <cell r="AS23" t="e">
            <v>#REF!</v>
          </cell>
          <cell r="AT23" t="e">
            <v>#REF!</v>
          </cell>
          <cell r="AU23" t="e">
            <v>#REF!</v>
          </cell>
          <cell r="AV23" t="e">
            <v>#REF!</v>
          </cell>
          <cell r="AW23" t="e">
            <v>#REF!</v>
          </cell>
          <cell r="AX23" t="e">
            <v>#REF!</v>
          </cell>
          <cell r="AY23" t="e">
            <v>#REF!</v>
          </cell>
          <cell r="AZ23" t="e">
            <v>#REF!</v>
          </cell>
          <cell r="BA23" t="e">
            <v>#REF!</v>
          </cell>
          <cell r="BB23" t="e">
            <v>#REF!</v>
          </cell>
          <cell r="BC23" t="e">
            <v>#REF!</v>
          </cell>
          <cell r="BD23" t="e">
            <v>#REF!</v>
          </cell>
          <cell r="BE23" t="e">
            <v>#REF!</v>
          </cell>
          <cell r="BF23" t="e">
            <v>#REF!</v>
          </cell>
          <cell r="BG23" t="e">
            <v>#REF!</v>
          </cell>
          <cell r="BH23" t="e">
            <v>#REF!</v>
          </cell>
          <cell r="BI23" t="e">
            <v>#REF!</v>
          </cell>
          <cell r="BJ23" t="e">
            <v>#REF!</v>
          </cell>
          <cell r="BK23" t="e">
            <v>#REF!</v>
          </cell>
          <cell r="BL23" t="e">
            <v>#REF!</v>
          </cell>
          <cell r="BM23" t="e">
            <v>#REF!</v>
          </cell>
          <cell r="BN23" t="e">
            <v>#REF!</v>
          </cell>
          <cell r="BO23" t="e">
            <v>#REF!</v>
          </cell>
          <cell r="BP23" t="e">
            <v>#REF!</v>
          </cell>
          <cell r="BQ23" t="e">
            <v>#REF!</v>
          </cell>
          <cell r="BR23" t="e">
            <v>#REF!</v>
          </cell>
          <cell r="BS23" t="e">
            <v>#REF!</v>
          </cell>
          <cell r="BT23" t="e">
            <v>#REF!</v>
          </cell>
          <cell r="BU23" t="e">
            <v>#REF!</v>
          </cell>
          <cell r="BV23" t="e">
            <v>#REF!</v>
          </cell>
          <cell r="BW23" t="e">
            <v>#REF!</v>
          </cell>
          <cell r="BX23" t="e">
            <v>#REF!</v>
          </cell>
          <cell r="BY23" t="e">
            <v>#REF!</v>
          </cell>
          <cell r="BZ23" t="e">
            <v>#REF!</v>
          </cell>
          <cell r="CA23" t="e">
            <v>#REF!</v>
          </cell>
          <cell r="CB23" t="e">
            <v>#REF!</v>
          </cell>
          <cell r="CC23" t="e">
            <v>#REF!</v>
          </cell>
          <cell r="CD23" t="e">
            <v>#REF!</v>
          </cell>
          <cell r="CE23" t="e">
            <v>#REF!</v>
          </cell>
          <cell r="CF23" t="e">
            <v>#REF!</v>
          </cell>
          <cell r="CG23" t="e">
            <v>#REF!</v>
          </cell>
          <cell r="CH23" t="e">
            <v>#REF!</v>
          </cell>
          <cell r="CI23" t="e">
            <v>#REF!</v>
          </cell>
          <cell r="CJ23" t="e">
            <v>#REF!</v>
          </cell>
          <cell r="CK23" t="e">
            <v>#REF!</v>
          </cell>
          <cell r="CL23" t="e">
            <v>#REF!</v>
          </cell>
          <cell r="CM23" t="e">
            <v>#REF!</v>
          </cell>
          <cell r="CN23" t="e">
            <v>#REF!</v>
          </cell>
          <cell r="CO23" t="e">
            <v>#REF!</v>
          </cell>
          <cell r="CP23" t="e">
            <v>#REF!</v>
          </cell>
          <cell r="CQ23" t="e">
            <v>#REF!</v>
          </cell>
          <cell r="CR23" t="e">
            <v>#REF!</v>
          </cell>
          <cell r="CS23" t="e">
            <v>#REF!</v>
          </cell>
          <cell r="CT23" t="e">
            <v>#REF!</v>
          </cell>
          <cell r="CU23" t="e">
            <v>#REF!</v>
          </cell>
          <cell r="CV23" t="e">
            <v>#REF!</v>
          </cell>
          <cell r="CW23" t="e">
            <v>#REF!</v>
          </cell>
          <cell r="CX23" t="e">
            <v>#REF!</v>
          </cell>
          <cell r="CY23" t="e">
            <v>#REF!</v>
          </cell>
          <cell r="CZ23" t="e">
            <v>#REF!</v>
          </cell>
          <cell r="DA23" t="e">
            <v>#REF!</v>
          </cell>
          <cell r="DB23" t="e">
            <v>#REF!</v>
          </cell>
          <cell r="DC23" t="e">
            <v>#REF!</v>
          </cell>
          <cell r="DD23" t="e">
            <v>#REF!</v>
          </cell>
          <cell r="DE23" t="e">
            <v>#REF!</v>
          </cell>
          <cell r="DF23" t="e">
            <v>#REF!</v>
          </cell>
          <cell r="DG23" t="e">
            <v>#REF!</v>
          </cell>
          <cell r="DH23" t="e">
            <v>#REF!</v>
          </cell>
          <cell r="DI23" t="e">
            <v>#REF!</v>
          </cell>
          <cell r="DJ23" t="e">
            <v>#REF!</v>
          </cell>
          <cell r="DK23" t="e">
            <v>#REF!</v>
          </cell>
          <cell r="DL23" t="e">
            <v>#REF!</v>
          </cell>
          <cell r="DM23" t="e">
            <v>#REF!</v>
          </cell>
          <cell r="DN23" t="e">
            <v>#REF!</v>
          </cell>
          <cell r="DO23" t="e">
            <v>#REF!</v>
          </cell>
          <cell r="DP23" t="e">
            <v>#REF!</v>
          </cell>
          <cell r="DQ23" t="e">
            <v>#REF!</v>
          </cell>
          <cell r="DR23" t="e">
            <v>#REF!</v>
          </cell>
          <cell r="DS23" t="e">
            <v>#REF!</v>
          </cell>
          <cell r="DT23" t="e">
            <v>#REF!</v>
          </cell>
          <cell r="DU23" t="e">
            <v>#REF!</v>
          </cell>
          <cell r="DV23" t="e">
            <v>#REF!</v>
          </cell>
          <cell r="DW23" t="e">
            <v>#REF!</v>
          </cell>
          <cell r="DX23" t="e">
            <v>#REF!</v>
          </cell>
          <cell r="DY23" t="e">
            <v>#REF!</v>
          </cell>
          <cell r="DZ23" t="e">
            <v>#REF!</v>
          </cell>
          <cell r="EA23" t="e">
            <v>#REF!</v>
          </cell>
          <cell r="EB23" t="e">
            <v>#REF!</v>
          </cell>
          <cell r="EC23" t="e">
            <v>#REF!</v>
          </cell>
          <cell r="ED23" t="e">
            <v>#REF!</v>
          </cell>
          <cell r="EE23" t="e">
            <v>#REF!</v>
          </cell>
          <cell r="EF23" t="e">
            <v>#REF!</v>
          </cell>
          <cell r="EG23" t="e">
            <v>#REF!</v>
          </cell>
          <cell r="EH23" t="e">
            <v>#REF!</v>
          </cell>
          <cell r="EI23" t="e">
            <v>#REF!</v>
          </cell>
          <cell r="EJ23" t="e">
            <v>#REF!</v>
          </cell>
          <cell r="EK23" t="e">
            <v>#REF!</v>
          </cell>
          <cell r="EL23" t="e">
            <v>#REF!</v>
          </cell>
          <cell r="EM23" t="e">
            <v>#REF!</v>
          </cell>
          <cell r="EN23" t="e">
            <v>#REF!</v>
          </cell>
          <cell r="EO23" t="e">
            <v>#REF!</v>
          </cell>
          <cell r="EP23" t="e">
            <v>#REF!</v>
          </cell>
          <cell r="EQ23" t="e">
            <v>#REF!</v>
          </cell>
          <cell r="ER23" t="e">
            <v>#REF!</v>
          </cell>
          <cell r="ES23" t="e">
            <v>#REF!</v>
          </cell>
          <cell r="ET23" t="e">
            <v>#REF!</v>
          </cell>
          <cell r="EU23" t="e">
            <v>#REF!</v>
          </cell>
          <cell r="EV23" t="e">
            <v>#REF!</v>
          </cell>
          <cell r="EW23" t="e">
            <v>#REF!</v>
          </cell>
          <cell r="EX23" t="e">
            <v>#REF!</v>
          </cell>
          <cell r="EY23" t="e">
            <v>#REF!</v>
          </cell>
          <cell r="EZ23" t="e">
            <v>#REF!</v>
          </cell>
          <cell r="FA23" t="e">
            <v>#REF!</v>
          </cell>
          <cell r="FB23" t="e">
            <v>#REF!</v>
          </cell>
          <cell r="FC23" t="e">
            <v>#REF!</v>
          </cell>
          <cell r="FD23" t="e">
            <v>#REF!</v>
          </cell>
          <cell r="FE23" t="e">
            <v>#REF!</v>
          </cell>
          <cell r="FF23" t="e">
            <v>#REF!</v>
          </cell>
          <cell r="FG23" t="e">
            <v>#REF!</v>
          </cell>
          <cell r="FH23" t="e">
            <v>#REF!</v>
          </cell>
          <cell r="FI23" t="e">
            <v>#REF!</v>
          </cell>
          <cell r="FJ23" t="e">
            <v>#REF!</v>
          </cell>
          <cell r="FK23" t="e">
            <v>#REF!</v>
          </cell>
          <cell r="FL23" t="e">
            <v>#REF!</v>
          </cell>
          <cell r="FM23" t="e">
            <v>#REF!</v>
          </cell>
          <cell r="FN23" t="e">
            <v>#REF!</v>
          </cell>
          <cell r="FO23" t="e">
            <v>#REF!</v>
          </cell>
          <cell r="FP23">
            <v>0.97</v>
          </cell>
          <cell r="FQ23">
            <v>2.12</v>
          </cell>
          <cell r="FR23">
            <v>1.04</v>
          </cell>
          <cell r="FS23">
            <v>6.33</v>
          </cell>
          <cell r="FT23">
            <v>13.92</v>
          </cell>
          <cell r="FU23">
            <v>6.47</v>
          </cell>
          <cell r="FV23">
            <v>9.56</v>
          </cell>
          <cell r="FW23">
            <v>22.97</v>
          </cell>
          <cell r="FX23">
            <v>9.9600000000000009</v>
          </cell>
          <cell r="FY23">
            <v>11.3</v>
          </cell>
          <cell r="FZ23">
            <v>18.190000000000001</v>
          </cell>
          <cell r="GA23">
            <v>19.13</v>
          </cell>
          <cell r="GB23">
            <v>10.44</v>
          </cell>
          <cell r="GC23">
            <v>13.48</v>
          </cell>
          <cell r="GD23">
            <v>14.936999999999999</v>
          </cell>
          <cell r="GE23" t="e">
            <v>#REF!</v>
          </cell>
          <cell r="GF23" t="e">
            <v>#REF!</v>
          </cell>
          <cell r="GG23" t="e">
            <v>#REF!</v>
          </cell>
          <cell r="GH23" t="e">
            <v>#REF!</v>
          </cell>
          <cell r="GI23" t="e">
            <v>#REF!</v>
          </cell>
          <cell r="GJ23" t="e">
            <v>#REF!</v>
          </cell>
          <cell r="GK23" t="e">
            <v>#REF!</v>
          </cell>
          <cell r="GL23" t="e">
            <v>#REF!</v>
          </cell>
          <cell r="GM23" t="e">
            <v>#REF!</v>
          </cell>
          <cell r="GN23" t="e">
            <v>#REF!</v>
          </cell>
          <cell r="GO23" t="e">
            <v>#REF!</v>
          </cell>
          <cell r="GP23" t="e">
            <v>#REF!</v>
          </cell>
          <cell r="GQ23" t="e">
            <v>#REF!</v>
          </cell>
          <cell r="GR23" t="e">
            <v>#REF!</v>
          </cell>
          <cell r="GS23" t="e">
            <v>#REF!</v>
          </cell>
          <cell r="GT23" t="e">
            <v>#REF!</v>
          </cell>
          <cell r="GU23" t="e">
            <v>#REF!</v>
          </cell>
          <cell r="GV23" t="e">
            <v>#REF!</v>
          </cell>
          <cell r="GW23" t="e">
            <v>#REF!</v>
          </cell>
          <cell r="GX23" t="e">
            <v>#REF!</v>
          </cell>
          <cell r="GY23" t="e">
            <v>#REF!</v>
          </cell>
          <cell r="GZ23" t="e">
            <v>#REF!</v>
          </cell>
          <cell r="HA23" t="e">
            <v>#REF!</v>
          </cell>
          <cell r="HB23" t="e">
            <v>#REF!</v>
          </cell>
          <cell r="HC23" t="e">
            <v>#REF!</v>
          </cell>
          <cell r="HD23" t="e">
            <v>#REF!</v>
          </cell>
          <cell r="HE23" t="e">
            <v>#REF!</v>
          </cell>
          <cell r="HF23" t="e">
            <v>#REF!</v>
          </cell>
          <cell r="HG23" t="e">
            <v>#REF!</v>
          </cell>
          <cell r="HH23" t="e">
            <v>#REF!</v>
          </cell>
          <cell r="HI23" t="e">
            <v>#REF!</v>
          </cell>
          <cell r="HJ23" t="e">
            <v>#REF!</v>
          </cell>
          <cell r="HK23" t="e">
            <v>#REF!</v>
          </cell>
          <cell r="HL23" t="e">
            <v>#REF!</v>
          </cell>
          <cell r="HM23" t="e">
            <v>#REF!</v>
          </cell>
          <cell r="HN23" t="e">
            <v>#REF!</v>
          </cell>
          <cell r="HO23" t="e">
            <v>#REF!</v>
          </cell>
          <cell r="HP23" t="e">
            <v>#REF!</v>
          </cell>
          <cell r="HQ23" t="e">
            <v>#REF!</v>
          </cell>
          <cell r="HR23" t="e">
            <v>#REF!</v>
          </cell>
          <cell r="HS23" t="e">
            <v>#REF!</v>
          </cell>
        </row>
        <row r="24">
          <cell r="A24" t="str">
            <v>NRBBR IN</v>
          </cell>
          <cell r="B24" t="str">
            <v>NRB Bearings</v>
          </cell>
          <cell r="C24" t="str">
            <v>Auto Ancillaries</v>
          </cell>
          <cell r="D24">
            <v>0</v>
          </cell>
          <cell r="E24">
            <v>0</v>
          </cell>
          <cell r="F24">
            <v>0</v>
          </cell>
          <cell r="G24">
            <v>0</v>
          </cell>
          <cell r="H24">
            <v>495.6</v>
          </cell>
          <cell r="I24">
            <v>572.79999999999995</v>
          </cell>
          <cell r="J24">
            <v>539.5</v>
          </cell>
          <cell r="K24">
            <v>670.59999999999991</v>
          </cell>
          <cell r="L24">
            <v>637.9</v>
          </cell>
          <cell r="M24">
            <v>673.6</v>
          </cell>
          <cell r="N24">
            <v>709.2</v>
          </cell>
          <cell r="O24">
            <v>760.9</v>
          </cell>
          <cell r="P24">
            <v>769.6</v>
          </cell>
          <cell r="Q24">
            <v>813.1</v>
          </cell>
          <cell r="R24">
            <v>843.8</v>
          </cell>
          <cell r="S24">
            <v>892.30000000000007</v>
          </cell>
          <cell r="T24">
            <v>905.6</v>
          </cell>
          <cell r="U24">
            <v>945</v>
          </cell>
          <cell r="V24">
            <v>1008.4</v>
          </cell>
          <cell r="W24">
            <v>1109.3</v>
          </cell>
          <cell r="X24">
            <v>1047</v>
          </cell>
          <cell r="Y24">
            <v>782</v>
          </cell>
          <cell r="Z24">
            <v>798</v>
          </cell>
          <cell r="AA24">
            <v>828.6</v>
          </cell>
          <cell r="AB24">
            <v>781.4</v>
          </cell>
          <cell r="AC24">
            <v>841.69999999999993</v>
          </cell>
          <cell r="AD24">
            <v>641.40000000000009</v>
          </cell>
          <cell r="AE24">
            <v>670.8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-301.39999999999998</v>
          </cell>
          <cell r="AK24">
            <v>-341</v>
          </cell>
          <cell r="AL24">
            <v>-312.29999999999995</v>
          </cell>
          <cell r="AM24">
            <v>-387.8</v>
          </cell>
          <cell r="AN24">
            <v>-369.1</v>
          </cell>
          <cell r="AO24">
            <v>-405.1</v>
          </cell>
          <cell r="AP24">
            <v>-430.1</v>
          </cell>
          <cell r="AQ24">
            <v>-453.6</v>
          </cell>
          <cell r="AR24">
            <v>-457.5</v>
          </cell>
          <cell r="AS24">
            <v>-465.9</v>
          </cell>
          <cell r="AT24">
            <v>-481.9</v>
          </cell>
          <cell r="AU24">
            <v>-525.70000000000005</v>
          </cell>
          <cell r="AV24">
            <v>-524.9</v>
          </cell>
          <cell r="AW24">
            <v>-543.1</v>
          </cell>
          <cell r="AX24">
            <v>-574.29999999999995</v>
          </cell>
          <cell r="AY24">
            <v>-640.4</v>
          </cell>
          <cell r="AZ24">
            <v>-599.70000000000005</v>
          </cell>
          <cell r="BA24">
            <v>-639.5</v>
          </cell>
          <cell r="BB24">
            <v>-651.59999999999991</v>
          </cell>
          <cell r="BC24">
            <v>-641</v>
          </cell>
          <cell r="BD24">
            <v>-651.6</v>
          </cell>
          <cell r="BE24">
            <v>-689.30000000000007</v>
          </cell>
          <cell r="BF24">
            <v>-558</v>
          </cell>
          <cell r="BG24">
            <v>-591.6</v>
          </cell>
          <cell r="BH24">
            <v>0</v>
          </cell>
          <cell r="BI24">
            <v>0</v>
          </cell>
          <cell r="BJ24">
            <v>0</v>
          </cell>
          <cell r="BK24">
            <v>0</v>
          </cell>
          <cell r="BL24">
            <v>194.20000000000005</v>
          </cell>
          <cell r="BM24">
            <v>231.79999999999995</v>
          </cell>
          <cell r="BN24">
            <v>227.20000000000005</v>
          </cell>
          <cell r="BO24">
            <v>282.7999999999999</v>
          </cell>
          <cell r="BP24">
            <v>268.79999999999995</v>
          </cell>
          <cell r="BQ24">
            <v>268.5</v>
          </cell>
          <cell r="BR24">
            <v>279.10000000000002</v>
          </cell>
          <cell r="BS24">
            <v>307.29999999999995</v>
          </cell>
          <cell r="BT24">
            <v>312.10000000000002</v>
          </cell>
          <cell r="BU24">
            <v>347.20000000000005</v>
          </cell>
          <cell r="BV24">
            <v>361.9</v>
          </cell>
          <cell r="BW24">
            <v>366.6</v>
          </cell>
          <cell r="BX24">
            <v>380.70000000000005</v>
          </cell>
          <cell r="BY24">
            <v>401.9</v>
          </cell>
          <cell r="BZ24">
            <v>434.1</v>
          </cell>
          <cell r="CA24">
            <v>468.9</v>
          </cell>
          <cell r="CB24">
            <v>447.29999999999995</v>
          </cell>
          <cell r="CC24">
            <v>142.5</v>
          </cell>
          <cell r="CD24">
            <v>146.40000000000009</v>
          </cell>
          <cell r="CE24">
            <v>187.60000000000002</v>
          </cell>
          <cell r="CF24">
            <v>129.79999999999995</v>
          </cell>
          <cell r="CG24">
            <v>152.39999999999986</v>
          </cell>
          <cell r="CH24">
            <v>83.400000000000091</v>
          </cell>
          <cell r="CI24">
            <v>79.199999999999932</v>
          </cell>
          <cell r="CJ24">
            <v>0</v>
          </cell>
          <cell r="CK24">
            <v>0</v>
          </cell>
          <cell r="CL24">
            <v>0</v>
          </cell>
          <cell r="CM24">
            <v>0</v>
          </cell>
          <cell r="CN24">
            <v>0</v>
          </cell>
          <cell r="CO24">
            <v>0</v>
          </cell>
          <cell r="CP24">
            <v>0</v>
          </cell>
          <cell r="CQ24">
            <v>0</v>
          </cell>
          <cell r="CR24">
            <v>0</v>
          </cell>
          <cell r="CS24">
            <v>0</v>
          </cell>
          <cell r="CT24">
            <v>0</v>
          </cell>
          <cell r="CU24">
            <v>0</v>
          </cell>
          <cell r="CV24">
            <v>0</v>
          </cell>
          <cell r="CW24">
            <v>0</v>
          </cell>
          <cell r="CX24">
            <v>0</v>
          </cell>
          <cell r="CY24">
            <v>0</v>
          </cell>
          <cell r="CZ24">
            <v>0</v>
          </cell>
          <cell r="DA24">
            <v>0</v>
          </cell>
          <cell r="DB24">
            <v>0</v>
          </cell>
          <cell r="DC24">
            <v>0</v>
          </cell>
          <cell r="DD24">
            <v>0</v>
          </cell>
          <cell r="DE24">
            <v>0</v>
          </cell>
          <cell r="DF24">
            <v>0</v>
          </cell>
          <cell r="DG24">
            <v>0</v>
          </cell>
          <cell r="DH24">
            <v>0</v>
          </cell>
          <cell r="DI24">
            <v>0</v>
          </cell>
          <cell r="DJ24">
            <v>0</v>
          </cell>
          <cell r="DK24">
            <v>0</v>
          </cell>
          <cell r="DL24">
            <v>0</v>
          </cell>
          <cell r="DM24">
            <v>0</v>
          </cell>
          <cell r="DN24">
            <v>0</v>
          </cell>
          <cell r="DO24">
            <v>0</v>
          </cell>
          <cell r="DP24">
            <v>194.20000000000005</v>
          </cell>
          <cell r="DQ24">
            <v>231.79999999999995</v>
          </cell>
          <cell r="DR24">
            <v>227.20000000000005</v>
          </cell>
          <cell r="DS24">
            <v>282.7999999999999</v>
          </cell>
          <cell r="DT24">
            <v>268.79999999999995</v>
          </cell>
          <cell r="DU24">
            <v>268.5</v>
          </cell>
          <cell r="DV24">
            <v>279.10000000000002</v>
          </cell>
          <cell r="DW24">
            <v>307.29999999999995</v>
          </cell>
          <cell r="DX24">
            <v>312.10000000000002</v>
          </cell>
          <cell r="DY24">
            <v>347.20000000000005</v>
          </cell>
          <cell r="DZ24">
            <v>361.9</v>
          </cell>
          <cell r="EA24">
            <v>366.6</v>
          </cell>
          <cell r="EB24">
            <v>380.70000000000005</v>
          </cell>
          <cell r="EC24">
            <v>401.9</v>
          </cell>
          <cell r="ED24">
            <v>434.1</v>
          </cell>
          <cell r="EE24">
            <v>468.9</v>
          </cell>
          <cell r="EF24">
            <v>447.29999999999995</v>
          </cell>
          <cell r="EG24">
            <v>142.5</v>
          </cell>
          <cell r="EH24">
            <v>146.40000000000009</v>
          </cell>
          <cell r="EI24">
            <v>187.60000000000002</v>
          </cell>
          <cell r="EJ24">
            <v>129.79999999999995</v>
          </cell>
          <cell r="EK24">
            <v>152.39999999999986</v>
          </cell>
          <cell r="EL24">
            <v>83.400000000000091</v>
          </cell>
          <cell r="EM24">
            <v>79.199999999999932</v>
          </cell>
          <cell r="EN24">
            <v>0</v>
          </cell>
          <cell r="EO24">
            <v>0</v>
          </cell>
          <cell r="EP24">
            <v>0</v>
          </cell>
          <cell r="EQ24">
            <v>0</v>
          </cell>
          <cell r="ER24">
            <v>-25.4</v>
          </cell>
          <cell r="ES24">
            <v>-25.8</v>
          </cell>
          <cell r="ET24">
            <v>-26.3</v>
          </cell>
          <cell r="EU24">
            <v>-24.5</v>
          </cell>
          <cell r="EV24">
            <v>-27.2</v>
          </cell>
          <cell r="EW24">
            <v>-28.3</v>
          </cell>
          <cell r="EX24">
            <v>-25.5</v>
          </cell>
          <cell r="EY24">
            <v>-29.3</v>
          </cell>
          <cell r="EZ24">
            <v>-26.6</v>
          </cell>
          <cell r="FA24">
            <v>-30.2</v>
          </cell>
          <cell r="FB24">
            <v>-34.6</v>
          </cell>
          <cell r="FC24">
            <v>-36.700000000000003</v>
          </cell>
          <cell r="FD24">
            <v>-37</v>
          </cell>
          <cell r="FE24">
            <v>-40</v>
          </cell>
          <cell r="FF24">
            <v>-39.700000000000003</v>
          </cell>
          <cell r="FG24">
            <v>-41.6</v>
          </cell>
          <cell r="FH24">
            <v>-46</v>
          </cell>
          <cell r="FI24">
            <v>-42.1</v>
          </cell>
          <cell r="FJ24">
            <v>-43.9</v>
          </cell>
          <cell r="FK24">
            <v>-47.7</v>
          </cell>
          <cell r="FL24">
            <v>-52.6</v>
          </cell>
          <cell r="FM24">
            <v>-53</v>
          </cell>
          <cell r="FN24">
            <v>-44.3</v>
          </cell>
          <cell r="FO24">
            <v>-44</v>
          </cell>
          <cell r="FP24">
            <v>0</v>
          </cell>
          <cell r="FQ24">
            <v>0</v>
          </cell>
          <cell r="FR24">
            <v>0</v>
          </cell>
          <cell r="FS24">
            <v>0</v>
          </cell>
          <cell r="FT24">
            <v>5.7</v>
          </cell>
          <cell r="FU24">
            <v>7.3</v>
          </cell>
          <cell r="FV24">
            <v>6.8</v>
          </cell>
          <cell r="FW24">
            <v>14.4</v>
          </cell>
          <cell r="FX24">
            <v>10.7</v>
          </cell>
          <cell r="FY24">
            <v>11.2</v>
          </cell>
          <cell r="FZ24">
            <v>19</v>
          </cell>
          <cell r="GA24">
            <v>17.100000000000001</v>
          </cell>
          <cell r="GB24">
            <v>13.7</v>
          </cell>
          <cell r="GC24">
            <v>10.199999999999999</v>
          </cell>
          <cell r="GD24">
            <v>7.8</v>
          </cell>
          <cell r="GE24">
            <v>10.4</v>
          </cell>
          <cell r="GF24">
            <v>9.9</v>
          </cell>
          <cell r="GG24">
            <v>12.5</v>
          </cell>
          <cell r="GH24">
            <v>10.3</v>
          </cell>
          <cell r="GI24">
            <v>12.3</v>
          </cell>
          <cell r="GJ24">
            <v>35.6</v>
          </cell>
          <cell r="GK24">
            <v>12.2</v>
          </cell>
          <cell r="GL24">
            <v>18.5</v>
          </cell>
          <cell r="GM24">
            <v>4.2</v>
          </cell>
          <cell r="GN24">
            <v>-25.000000000000004</v>
          </cell>
          <cell r="GO24">
            <v>-61.9</v>
          </cell>
          <cell r="GP24">
            <v>-29.900000000000002</v>
          </cell>
          <cell r="GQ24">
            <v>35.1</v>
          </cell>
          <cell r="GR24">
            <v>0</v>
          </cell>
          <cell r="GS24">
            <v>0</v>
          </cell>
          <cell r="GT24">
            <v>0</v>
          </cell>
          <cell r="GU24">
            <v>0</v>
          </cell>
          <cell r="GV24">
            <v>174.50000000000003</v>
          </cell>
          <cell r="GW24">
            <v>213.29999999999995</v>
          </cell>
          <cell r="GX24">
            <v>207.70000000000005</v>
          </cell>
          <cell r="GY24">
            <v>272.69999999999987</v>
          </cell>
          <cell r="GZ24">
            <v>252.29999999999995</v>
          </cell>
          <cell r="HA24">
            <v>251.39999999999998</v>
          </cell>
          <cell r="HB24">
            <v>272.60000000000002</v>
          </cell>
          <cell r="HC24">
            <v>295.09999999999997</v>
          </cell>
          <cell r="HD24">
            <v>299.2</v>
          </cell>
          <cell r="HE24">
            <v>327.20000000000005</v>
          </cell>
          <cell r="HF24">
            <v>335.09999999999997</v>
          </cell>
          <cell r="HG24">
            <v>340.3</v>
          </cell>
          <cell r="HH24">
            <v>353.6</v>
          </cell>
          <cell r="HI24">
            <v>374.4</v>
          </cell>
          <cell r="HJ24">
            <v>404.70000000000005</v>
          </cell>
          <cell r="HK24">
            <v>439.59999999999997</v>
          </cell>
          <cell r="HL24">
            <v>436.9</v>
          </cell>
          <cell r="HM24">
            <v>112.60000000000001</v>
          </cell>
          <cell r="HN24">
            <v>121.00000000000009</v>
          </cell>
          <cell r="HO24">
            <v>144.10000000000002</v>
          </cell>
          <cell r="HP24">
            <v>52.19999999999996</v>
          </cell>
          <cell r="HQ24">
            <v>37.499999999999865</v>
          </cell>
          <cell r="HR24">
            <v>9.2000000000000917</v>
          </cell>
          <cell r="HS24">
            <v>70.299999999999926</v>
          </cell>
        </row>
        <row r="25">
          <cell r="A25" t="str">
            <v>OMAX IN</v>
          </cell>
          <cell r="B25" t="str">
            <v>Omax Autos</v>
          </cell>
          <cell r="C25" t="str">
            <v>Auto Ancillaries</v>
          </cell>
          <cell r="D25">
            <v>1035.0999999999999</v>
          </cell>
          <cell r="E25">
            <v>1012.9000000000001</v>
          </cell>
          <cell r="F25">
            <v>1079.7</v>
          </cell>
          <cell r="G25">
            <v>925.9</v>
          </cell>
          <cell r="H25">
            <v>939.4</v>
          </cell>
          <cell r="I25">
            <v>992.10000000000014</v>
          </cell>
          <cell r="J25">
            <v>1024.5</v>
          </cell>
          <cell r="K25">
            <v>1039.3</v>
          </cell>
          <cell r="L25">
            <v>1097.9000000000001</v>
          </cell>
          <cell r="M25">
            <v>1248.1000000000001</v>
          </cell>
          <cell r="N25">
            <v>1354.8999999999999</v>
          </cell>
          <cell r="O25">
            <v>1351</v>
          </cell>
          <cell r="P25">
            <v>1368</v>
          </cell>
          <cell r="Q25">
            <v>1432.5</v>
          </cell>
          <cell r="R25">
            <v>1564.9</v>
          </cell>
          <cell r="S25">
            <v>1420.5</v>
          </cell>
          <cell r="T25">
            <v>1603</v>
          </cell>
          <cell r="U25">
            <v>1686.1</v>
          </cell>
          <cell r="V25">
            <v>1794</v>
          </cell>
          <cell r="W25">
            <v>1811.9</v>
          </cell>
          <cell r="X25">
            <v>1722.6000000000001</v>
          </cell>
          <cell r="Y25">
            <v>1736</v>
          </cell>
          <cell r="Z25">
            <v>1742.7</v>
          </cell>
          <cell r="AA25">
            <v>1942.2</v>
          </cell>
          <cell r="AB25">
            <v>2038.3000000000002</v>
          </cell>
          <cell r="AC25">
            <v>2518.4</v>
          </cell>
          <cell r="AD25">
            <v>1893.3000000000002</v>
          </cell>
          <cell r="AE25">
            <v>1829.6</v>
          </cell>
          <cell r="AF25">
            <v>-934.6</v>
          </cell>
          <cell r="AG25">
            <v>-914.6</v>
          </cell>
          <cell r="AH25">
            <v>-988.7</v>
          </cell>
          <cell r="AI25">
            <v>-847.7</v>
          </cell>
          <cell r="AJ25">
            <v>-846.89999999999986</v>
          </cell>
          <cell r="AK25">
            <v>-903.9</v>
          </cell>
          <cell r="AL25">
            <v>-922.90000000000009</v>
          </cell>
          <cell r="AM25">
            <v>-941.2</v>
          </cell>
          <cell r="AN25">
            <v>-973.30000000000007</v>
          </cell>
          <cell r="AO25">
            <v>-1151.0999999999999</v>
          </cell>
          <cell r="AP25">
            <v>-1228.2</v>
          </cell>
          <cell r="AQ25">
            <v>-1204.2999999999997</v>
          </cell>
          <cell r="AR25">
            <v>-1221.7</v>
          </cell>
          <cell r="AS25">
            <v>-1316.8999999999999</v>
          </cell>
          <cell r="AT25">
            <v>-1443.5</v>
          </cell>
          <cell r="AU25">
            <v>-1305.9000000000001</v>
          </cell>
          <cell r="AV25">
            <v>-1446.3000000000002</v>
          </cell>
          <cell r="AW25">
            <v>-1518.8</v>
          </cell>
          <cell r="AX25">
            <v>-1609.4</v>
          </cell>
          <cell r="AY25">
            <v>-1648.9</v>
          </cell>
          <cell r="AZ25">
            <v>-1567</v>
          </cell>
          <cell r="BA25">
            <v>-1602.3</v>
          </cell>
          <cell r="BB25">
            <v>-1637.4</v>
          </cell>
          <cell r="BC25">
            <v>-1761.0000000000002</v>
          </cell>
          <cell r="BD25">
            <v>-1866.8000000000002</v>
          </cell>
          <cell r="BE25">
            <v>-2286.8000000000002</v>
          </cell>
          <cell r="BF25">
            <v>-1730.6999999999998</v>
          </cell>
          <cell r="BG25">
            <v>-1667.2</v>
          </cell>
          <cell r="BH25">
            <v>100.49999999999989</v>
          </cell>
          <cell r="BI25">
            <v>98.300000000000068</v>
          </cell>
          <cell r="BJ25">
            <v>91</v>
          </cell>
          <cell r="BK25">
            <v>78.199999999999932</v>
          </cell>
          <cell r="BL25">
            <v>92.500000000000114</v>
          </cell>
          <cell r="BM25">
            <v>88.200000000000159</v>
          </cell>
          <cell r="BN25">
            <v>101.59999999999991</v>
          </cell>
          <cell r="BO25">
            <v>98.099999999999909</v>
          </cell>
          <cell r="BP25">
            <v>124.60000000000002</v>
          </cell>
          <cell r="BQ25">
            <v>97.000000000000227</v>
          </cell>
          <cell r="BR25">
            <v>126.69999999999982</v>
          </cell>
          <cell r="BS25">
            <v>146.70000000000027</v>
          </cell>
          <cell r="BT25">
            <v>146.29999999999995</v>
          </cell>
          <cell r="BU25">
            <v>115.60000000000014</v>
          </cell>
          <cell r="BV25">
            <v>121.40000000000009</v>
          </cell>
          <cell r="BW25">
            <v>114.59999999999991</v>
          </cell>
          <cell r="BX25">
            <v>156.69999999999982</v>
          </cell>
          <cell r="BY25">
            <v>167.29999999999995</v>
          </cell>
          <cell r="BZ25">
            <v>184.59999999999991</v>
          </cell>
          <cell r="CA25">
            <v>163</v>
          </cell>
          <cell r="CB25">
            <v>155.60000000000014</v>
          </cell>
          <cell r="CC25">
            <v>133.70000000000005</v>
          </cell>
          <cell r="CD25">
            <v>105.29999999999995</v>
          </cell>
          <cell r="CE25">
            <v>181.19999999999982</v>
          </cell>
          <cell r="CF25">
            <v>171.5</v>
          </cell>
          <cell r="CG25">
            <v>231.59999999999991</v>
          </cell>
          <cell r="CH25">
            <v>162.60000000000036</v>
          </cell>
          <cell r="CI25">
            <v>162.39999999999986</v>
          </cell>
          <cell r="CJ25">
            <v>0</v>
          </cell>
          <cell r="CK25">
            <v>0</v>
          </cell>
          <cell r="CL25">
            <v>0</v>
          </cell>
          <cell r="CM25">
            <v>0</v>
          </cell>
          <cell r="CN25">
            <v>0</v>
          </cell>
          <cell r="CO25">
            <v>0</v>
          </cell>
          <cell r="CP25">
            <v>0</v>
          </cell>
          <cell r="CQ25">
            <v>0</v>
          </cell>
          <cell r="CR25">
            <v>0</v>
          </cell>
          <cell r="CS25">
            <v>0</v>
          </cell>
          <cell r="CT25">
            <v>0</v>
          </cell>
          <cell r="CU25">
            <v>0</v>
          </cell>
          <cell r="CV25">
            <v>0</v>
          </cell>
          <cell r="CW25">
            <v>0</v>
          </cell>
          <cell r="CX25">
            <v>0</v>
          </cell>
          <cell r="CY25">
            <v>0</v>
          </cell>
          <cell r="CZ25">
            <v>0</v>
          </cell>
          <cell r="DA25">
            <v>0</v>
          </cell>
          <cell r="DB25">
            <v>0</v>
          </cell>
          <cell r="DC25">
            <v>0</v>
          </cell>
          <cell r="DD25">
            <v>0</v>
          </cell>
          <cell r="DE25">
            <v>0</v>
          </cell>
          <cell r="DF25">
            <v>0</v>
          </cell>
          <cell r="DG25">
            <v>0</v>
          </cell>
          <cell r="DH25">
            <v>0</v>
          </cell>
          <cell r="DI25">
            <v>0</v>
          </cell>
          <cell r="DJ25">
            <v>0</v>
          </cell>
          <cell r="DK25">
            <v>0</v>
          </cell>
          <cell r="DL25">
            <v>100.49999999999989</v>
          </cell>
          <cell r="DM25">
            <v>98.300000000000068</v>
          </cell>
          <cell r="DN25">
            <v>91</v>
          </cell>
          <cell r="DO25">
            <v>78.199999999999932</v>
          </cell>
          <cell r="DP25">
            <v>92.500000000000114</v>
          </cell>
          <cell r="DQ25">
            <v>88.200000000000159</v>
          </cell>
          <cell r="DR25">
            <v>101.59999999999991</v>
          </cell>
          <cell r="DS25">
            <v>98.099999999999909</v>
          </cell>
          <cell r="DT25">
            <v>124.60000000000002</v>
          </cell>
          <cell r="DU25">
            <v>97.000000000000227</v>
          </cell>
          <cell r="DV25">
            <v>126.69999999999982</v>
          </cell>
          <cell r="DW25">
            <v>146.70000000000027</v>
          </cell>
          <cell r="DX25">
            <v>146.29999999999995</v>
          </cell>
          <cell r="DY25">
            <v>115.60000000000014</v>
          </cell>
          <cell r="DZ25">
            <v>121.40000000000009</v>
          </cell>
          <cell r="EA25">
            <v>114.59999999999991</v>
          </cell>
          <cell r="EB25">
            <v>156.69999999999982</v>
          </cell>
          <cell r="EC25">
            <v>167.29999999999995</v>
          </cell>
          <cell r="ED25">
            <v>184.59999999999991</v>
          </cell>
          <cell r="EE25">
            <v>163</v>
          </cell>
          <cell r="EF25">
            <v>155.60000000000014</v>
          </cell>
          <cell r="EG25">
            <v>133.70000000000005</v>
          </cell>
          <cell r="EH25">
            <v>105.29999999999995</v>
          </cell>
          <cell r="EI25">
            <v>181.19999999999982</v>
          </cell>
          <cell r="EJ25">
            <v>171.5</v>
          </cell>
          <cell r="EK25">
            <v>231.59999999999991</v>
          </cell>
          <cell r="EL25">
            <v>162.60000000000036</v>
          </cell>
          <cell r="EM25">
            <v>162.39999999999986</v>
          </cell>
          <cell r="EN25">
            <v>-24.6</v>
          </cell>
          <cell r="EO25">
            <v>-24.6</v>
          </cell>
          <cell r="EP25">
            <v>-27.7</v>
          </cell>
          <cell r="EQ25">
            <v>-42.4</v>
          </cell>
          <cell r="ER25">
            <v>-27.9</v>
          </cell>
          <cell r="ES25">
            <v>-20.100000000000001</v>
          </cell>
          <cell r="ET25">
            <v>-28.7</v>
          </cell>
          <cell r="EU25">
            <v>-30.2</v>
          </cell>
          <cell r="EV25">
            <v>-34.5</v>
          </cell>
          <cell r="EW25">
            <v>-31.4</v>
          </cell>
          <cell r="EX25">
            <v>-39.4</v>
          </cell>
          <cell r="EY25">
            <v>-66.099999999999994</v>
          </cell>
          <cell r="EZ25">
            <v>-51.8</v>
          </cell>
          <cell r="FA25">
            <v>-35.6</v>
          </cell>
          <cell r="FB25">
            <v>-38.299999999999997</v>
          </cell>
          <cell r="FC25">
            <v>-35.299999999999997</v>
          </cell>
          <cell r="FD25">
            <v>-50.3</v>
          </cell>
          <cell r="FE25">
            <v>-53.2</v>
          </cell>
          <cell r="FF25">
            <v>-57.9</v>
          </cell>
          <cell r="FG25">
            <v>-50.8</v>
          </cell>
          <cell r="FH25">
            <v>-61.2</v>
          </cell>
          <cell r="FI25">
            <v>-66.7</v>
          </cell>
          <cell r="FJ25">
            <v>-65.900000000000006</v>
          </cell>
          <cell r="FK25">
            <v>-73.900000000000006</v>
          </cell>
          <cell r="FL25">
            <v>-73.2</v>
          </cell>
          <cell r="FM25">
            <v>-65.3</v>
          </cell>
          <cell r="FN25">
            <v>-73.900000000000006</v>
          </cell>
          <cell r="FO25">
            <v>-64.8</v>
          </cell>
          <cell r="FP25">
            <v>3.8</v>
          </cell>
          <cell r="FQ25">
            <v>4</v>
          </cell>
          <cell r="FR25">
            <v>7.1</v>
          </cell>
          <cell r="FS25">
            <v>15.6</v>
          </cell>
          <cell r="FT25">
            <v>6.8</v>
          </cell>
          <cell r="FU25">
            <v>8.1</v>
          </cell>
          <cell r="FV25">
            <v>8.6</v>
          </cell>
          <cell r="FW25">
            <v>22.8</v>
          </cell>
          <cell r="FX25">
            <v>13</v>
          </cell>
          <cell r="FY25">
            <v>14.9</v>
          </cell>
          <cell r="FZ25">
            <v>17.100000000000001</v>
          </cell>
          <cell r="GA25">
            <v>14.3</v>
          </cell>
          <cell r="GB25">
            <v>11.2</v>
          </cell>
          <cell r="GC25">
            <v>14</v>
          </cell>
          <cell r="GD25">
            <v>16.899999999999999</v>
          </cell>
          <cell r="GE25">
            <v>33</v>
          </cell>
          <cell r="GF25">
            <v>18.8</v>
          </cell>
          <cell r="GG25">
            <v>17.3</v>
          </cell>
          <cell r="GH25">
            <v>27.2</v>
          </cell>
          <cell r="GI25">
            <v>35.700000000000003</v>
          </cell>
          <cell r="GJ25">
            <v>33.9</v>
          </cell>
          <cell r="GK25">
            <v>0.3</v>
          </cell>
          <cell r="GL25">
            <v>1.5</v>
          </cell>
          <cell r="GM25">
            <v>4.2</v>
          </cell>
          <cell r="GN25">
            <v>47.6</v>
          </cell>
          <cell r="GO25">
            <v>6.7</v>
          </cell>
          <cell r="GP25">
            <v>4.5999999999999996</v>
          </cell>
          <cell r="GQ25">
            <v>1.5</v>
          </cell>
          <cell r="GR25">
            <v>79.699999999999889</v>
          </cell>
          <cell r="GS25">
            <v>77.700000000000074</v>
          </cell>
          <cell r="GT25">
            <v>70.399999999999991</v>
          </cell>
          <cell r="GU25">
            <v>51.399999999999935</v>
          </cell>
          <cell r="GV25">
            <v>71.400000000000105</v>
          </cell>
          <cell r="GW25">
            <v>76.200000000000159</v>
          </cell>
          <cell r="GX25">
            <v>81.499999999999901</v>
          </cell>
          <cell r="GY25">
            <v>90.699999999999903</v>
          </cell>
          <cell r="GZ25">
            <v>103.10000000000002</v>
          </cell>
          <cell r="HA25">
            <v>80.500000000000227</v>
          </cell>
          <cell r="HB25">
            <v>104.39999999999981</v>
          </cell>
          <cell r="HC25">
            <v>94.900000000000276</v>
          </cell>
          <cell r="HD25">
            <v>105.69999999999996</v>
          </cell>
          <cell r="HE25">
            <v>94.000000000000142</v>
          </cell>
          <cell r="HF25">
            <v>100.00000000000009</v>
          </cell>
          <cell r="HG25">
            <v>112.29999999999991</v>
          </cell>
          <cell r="HH25">
            <v>125.19999999999982</v>
          </cell>
          <cell r="HI25">
            <v>131.39999999999995</v>
          </cell>
          <cell r="HJ25">
            <v>153.89999999999989</v>
          </cell>
          <cell r="HK25">
            <v>147.9</v>
          </cell>
          <cell r="HL25">
            <v>128.30000000000013</v>
          </cell>
          <cell r="HM25">
            <v>67.30000000000004</v>
          </cell>
          <cell r="HN25">
            <v>40.899999999999949</v>
          </cell>
          <cell r="HO25">
            <v>111.49999999999982</v>
          </cell>
          <cell r="HP25">
            <v>145.9</v>
          </cell>
          <cell r="HQ25">
            <v>172.99999999999989</v>
          </cell>
          <cell r="HR25">
            <v>93.300000000000352</v>
          </cell>
          <cell r="HS25">
            <v>99.099999999999866</v>
          </cell>
        </row>
        <row r="26">
          <cell r="A26" t="str">
            <v>PRIC IN</v>
          </cell>
          <cell r="B26" t="str">
            <v>Pricol</v>
          </cell>
          <cell r="C26" t="str">
            <v>Auto Ancillaries</v>
          </cell>
          <cell r="D26">
            <v>688.15</v>
          </cell>
          <cell r="E26">
            <v>749.59</v>
          </cell>
          <cell r="F26">
            <v>770.95</v>
          </cell>
          <cell r="G26">
            <v>824.65999999999951</v>
          </cell>
          <cell r="H26">
            <v>762.74</v>
          </cell>
          <cell r="I26">
            <v>904.33</v>
          </cell>
          <cell r="J26">
            <v>1049.29</v>
          </cell>
          <cell r="K26">
            <v>1041.17</v>
          </cell>
          <cell r="L26">
            <v>950.15</v>
          </cell>
          <cell r="M26">
            <v>1156.45</v>
          </cell>
          <cell r="N26">
            <v>1216.44</v>
          </cell>
          <cell r="O26">
            <v>1201.77</v>
          </cell>
          <cell r="P26">
            <v>1087.3309999999999</v>
          </cell>
          <cell r="Q26">
            <v>1219.49</v>
          </cell>
          <cell r="R26">
            <v>1176.95</v>
          </cell>
          <cell r="S26">
            <v>1333.1110000000001</v>
          </cell>
          <cell r="T26">
            <v>1329.7639999999999</v>
          </cell>
          <cell r="U26">
            <v>1468.4849999999999</v>
          </cell>
          <cell r="V26">
            <v>1509.72</v>
          </cell>
          <cell r="W26">
            <v>1525.86</v>
          </cell>
          <cell r="X26">
            <v>1502.694</v>
          </cell>
          <cell r="Y26">
            <v>1438.347</v>
          </cell>
          <cell r="Z26">
            <v>1495.6020000000001</v>
          </cell>
          <cell r="AA26">
            <v>1627.98</v>
          </cell>
          <cell r="AB26">
            <v>1637.4</v>
          </cell>
          <cell r="AC26">
            <v>1666.3779999999999</v>
          </cell>
          <cell r="AD26">
            <v>1375.9459999999999</v>
          </cell>
          <cell r="AE26">
            <v>1477.7349999999999</v>
          </cell>
          <cell r="AF26">
            <v>-567.41899999999998</v>
          </cell>
          <cell r="AG26">
            <v>-595.23099999999999</v>
          </cell>
          <cell r="AH26">
            <v>-619.89200000000005</v>
          </cell>
          <cell r="AI26">
            <v>-707.77599999999995</v>
          </cell>
          <cell r="AJ26">
            <v>-608.28200000000004</v>
          </cell>
          <cell r="AK26">
            <v>-736.72899999999993</v>
          </cell>
          <cell r="AL26">
            <v>-821.43100000000004</v>
          </cell>
          <cell r="AM26">
            <v>-813.60199999999998</v>
          </cell>
          <cell r="AN26">
            <v>-775.27299999999991</v>
          </cell>
          <cell r="AO26">
            <v>-930.92400000000009</v>
          </cell>
          <cell r="AP26">
            <v>-975.22799999999995</v>
          </cell>
          <cell r="AQ26">
            <v>-1008.741</v>
          </cell>
          <cell r="AR26">
            <v>-899.822</v>
          </cell>
          <cell r="AS26">
            <v>-1050.325</v>
          </cell>
          <cell r="AT26">
            <v>-987.49899999999991</v>
          </cell>
          <cell r="AU26">
            <v>-1100.29</v>
          </cell>
          <cell r="AV26">
            <v>-1094.0409999999999</v>
          </cell>
          <cell r="AW26">
            <v>-1244.1890000000001</v>
          </cell>
          <cell r="AX26">
            <v>-1258.067</v>
          </cell>
          <cell r="AY26">
            <v>-1281.44</v>
          </cell>
          <cell r="AZ26">
            <v>-1239.5990000000002</v>
          </cell>
          <cell r="BA26">
            <v>-1303.029</v>
          </cell>
          <cell r="BB26">
            <v>-1327.2920000000001</v>
          </cell>
          <cell r="BC26">
            <v>-1431.6</v>
          </cell>
          <cell r="BD26">
            <v>-1516.8329999999999</v>
          </cell>
          <cell r="BE26">
            <v>-1498.5229999999999</v>
          </cell>
          <cell r="BF26">
            <v>-1299.4379999999999</v>
          </cell>
          <cell r="BG26">
            <v>-1397.4389999999999</v>
          </cell>
          <cell r="BH26">
            <v>120.73099999999999</v>
          </cell>
          <cell r="BI26">
            <v>154.35900000000004</v>
          </cell>
          <cell r="BJ26">
            <v>151.05799999999999</v>
          </cell>
          <cell r="BK26">
            <v>116.88399999999956</v>
          </cell>
          <cell r="BL26">
            <v>154.45799999999997</v>
          </cell>
          <cell r="BM26">
            <v>167.60100000000011</v>
          </cell>
          <cell r="BN26">
            <v>227.85899999999992</v>
          </cell>
          <cell r="BO26">
            <v>227.5680000000001</v>
          </cell>
          <cell r="BP26">
            <v>174.87700000000007</v>
          </cell>
          <cell r="BQ26">
            <v>225.52599999999995</v>
          </cell>
          <cell r="BR26">
            <v>241.2120000000001</v>
          </cell>
          <cell r="BS26">
            <v>193.029</v>
          </cell>
          <cell r="BT26">
            <v>187.5089999999999</v>
          </cell>
          <cell r="BU26">
            <v>169.16499999999996</v>
          </cell>
          <cell r="BV26">
            <v>189.45100000000014</v>
          </cell>
          <cell r="BW26">
            <v>232.82100000000014</v>
          </cell>
          <cell r="BX26">
            <v>235.72299999999996</v>
          </cell>
          <cell r="BY26">
            <v>224.29599999999982</v>
          </cell>
          <cell r="BZ26">
            <v>251.65300000000002</v>
          </cell>
          <cell r="CA26">
            <v>244.41999999999985</v>
          </cell>
          <cell r="CB26">
            <v>263.0949999999998</v>
          </cell>
          <cell r="CC26">
            <v>135.31799999999998</v>
          </cell>
          <cell r="CD26">
            <v>168.30999999999995</v>
          </cell>
          <cell r="CE26">
            <v>196.38000000000011</v>
          </cell>
          <cell r="CF26">
            <v>120.56700000000023</v>
          </cell>
          <cell r="CG26">
            <v>167.85500000000002</v>
          </cell>
          <cell r="CH26">
            <v>76.508000000000038</v>
          </cell>
          <cell r="CI26">
            <v>80.296000000000049</v>
          </cell>
          <cell r="CJ26">
            <v>0</v>
          </cell>
          <cell r="CK26">
            <v>0</v>
          </cell>
          <cell r="CL26">
            <v>0</v>
          </cell>
          <cell r="CM26">
            <v>0</v>
          </cell>
          <cell r="CN26">
            <v>0</v>
          </cell>
          <cell r="CO26">
            <v>0</v>
          </cell>
          <cell r="CP26">
            <v>0</v>
          </cell>
          <cell r="CQ26">
            <v>0</v>
          </cell>
          <cell r="CR26">
            <v>0</v>
          </cell>
          <cell r="CS26">
            <v>0</v>
          </cell>
          <cell r="CT26">
            <v>0</v>
          </cell>
          <cell r="CU26">
            <v>0</v>
          </cell>
          <cell r="CV26">
            <v>0</v>
          </cell>
          <cell r="CW26">
            <v>0</v>
          </cell>
          <cell r="CX26">
            <v>0</v>
          </cell>
          <cell r="CY26">
            <v>0</v>
          </cell>
          <cell r="CZ26">
            <v>0</v>
          </cell>
          <cell r="DA26">
            <v>0</v>
          </cell>
          <cell r="DB26">
            <v>0</v>
          </cell>
          <cell r="DC26">
            <v>0</v>
          </cell>
          <cell r="DD26">
            <v>0</v>
          </cell>
          <cell r="DE26">
            <v>0</v>
          </cell>
          <cell r="DF26">
            <v>0</v>
          </cell>
          <cell r="DG26">
            <v>0</v>
          </cell>
          <cell r="DH26">
            <v>0</v>
          </cell>
          <cell r="DI26">
            <v>0</v>
          </cell>
          <cell r="DJ26">
            <v>0</v>
          </cell>
          <cell r="DK26">
            <v>0</v>
          </cell>
          <cell r="DL26">
            <v>120.73099999999999</v>
          </cell>
          <cell r="DM26">
            <v>154.35900000000004</v>
          </cell>
          <cell r="DN26">
            <v>151.05799999999999</v>
          </cell>
          <cell r="DO26">
            <v>116.88399999999956</v>
          </cell>
          <cell r="DP26">
            <v>154.45799999999997</v>
          </cell>
          <cell r="DQ26">
            <v>167.60100000000011</v>
          </cell>
          <cell r="DR26">
            <v>227.85899999999992</v>
          </cell>
          <cell r="DS26">
            <v>227.5680000000001</v>
          </cell>
          <cell r="DT26">
            <v>174.87700000000007</v>
          </cell>
          <cell r="DU26">
            <v>225.52599999999995</v>
          </cell>
          <cell r="DV26">
            <v>241.2120000000001</v>
          </cell>
          <cell r="DW26">
            <v>193.029</v>
          </cell>
          <cell r="DX26">
            <v>187.5089999999999</v>
          </cell>
          <cell r="DY26">
            <v>169.16499999999996</v>
          </cell>
          <cell r="DZ26">
            <v>189.45100000000014</v>
          </cell>
          <cell r="EA26">
            <v>232.82100000000014</v>
          </cell>
          <cell r="EB26">
            <v>235.72299999999996</v>
          </cell>
          <cell r="EC26">
            <v>224.29599999999982</v>
          </cell>
          <cell r="ED26">
            <v>251.65300000000002</v>
          </cell>
          <cell r="EE26">
            <v>244.41999999999985</v>
          </cell>
          <cell r="EF26">
            <v>263.0949999999998</v>
          </cell>
          <cell r="EG26">
            <v>135.31799999999998</v>
          </cell>
          <cell r="EH26">
            <v>168.30999999999995</v>
          </cell>
          <cell r="EI26">
            <v>196.38000000000011</v>
          </cell>
          <cell r="EJ26">
            <v>120.56700000000023</v>
          </cell>
          <cell r="EK26">
            <v>167.85500000000002</v>
          </cell>
          <cell r="EL26">
            <v>76.508000000000038</v>
          </cell>
          <cell r="EM26">
            <v>80.296000000000049</v>
          </cell>
          <cell r="EN26">
            <v>-43.73</v>
          </cell>
          <cell r="EO26">
            <v>-45.52</v>
          </cell>
          <cell r="EP26">
            <v>-47.84</v>
          </cell>
          <cell r="EQ26">
            <v>-51.729999999999983</v>
          </cell>
          <cell r="ER26">
            <v>-49.41</v>
          </cell>
          <cell r="ES26">
            <v>-47.54</v>
          </cell>
          <cell r="ET26">
            <v>-52.21</v>
          </cell>
          <cell r="EU26">
            <v>-56.29</v>
          </cell>
          <cell r="EV26">
            <v>-52.9</v>
          </cell>
          <cell r="EW26">
            <v>-55.18</v>
          </cell>
          <cell r="EX26">
            <v>-55.05</v>
          </cell>
          <cell r="EY26">
            <v>-55.78</v>
          </cell>
          <cell r="EZ26">
            <v>-59.627000000000002</v>
          </cell>
          <cell r="FA26">
            <v>-62.94</v>
          </cell>
          <cell r="FB26">
            <v>-66.040000000000006</v>
          </cell>
          <cell r="FC26">
            <v>-67.989999999999995</v>
          </cell>
          <cell r="FD26">
            <v>-73.097999999999999</v>
          </cell>
          <cell r="FE26">
            <v>-74.588999999999999</v>
          </cell>
          <cell r="FF26">
            <v>-75.89</v>
          </cell>
          <cell r="FG26">
            <v>-72.34</v>
          </cell>
          <cell r="FH26">
            <v>-80.084999999999994</v>
          </cell>
          <cell r="FI26">
            <v>-80.793999999999997</v>
          </cell>
          <cell r="FJ26">
            <v>-84.05</v>
          </cell>
          <cell r="FK26">
            <v>-82.08</v>
          </cell>
          <cell r="FL26">
            <v>-85.7</v>
          </cell>
          <cell r="FM26">
            <v>-90.558999999999997</v>
          </cell>
          <cell r="FN26">
            <v>-97.900999999999996</v>
          </cell>
          <cell r="FO26">
            <v>-90.68</v>
          </cell>
          <cell r="FP26">
            <v>0.75</v>
          </cell>
          <cell r="FQ26">
            <v>0.94</v>
          </cell>
          <cell r="FR26">
            <v>1.46</v>
          </cell>
          <cell r="FS26">
            <v>4.75</v>
          </cell>
          <cell r="FT26">
            <v>6.31</v>
          </cell>
          <cell r="FU26">
            <v>2</v>
          </cell>
          <cell r="FV26">
            <v>3.11</v>
          </cell>
          <cell r="FW26">
            <v>8.58</v>
          </cell>
          <cell r="FX26">
            <v>3.25</v>
          </cell>
          <cell r="FY26">
            <v>2.8</v>
          </cell>
          <cell r="FZ26">
            <v>6.39</v>
          </cell>
          <cell r="GA26">
            <v>2.2200000000000002</v>
          </cell>
          <cell r="GB26">
            <v>3.3860000000000001</v>
          </cell>
          <cell r="GC26">
            <v>4.75</v>
          </cell>
          <cell r="GD26">
            <v>5.13</v>
          </cell>
          <cell r="GE26">
            <v>15.22</v>
          </cell>
          <cell r="GF26">
            <v>6.6539999999999999</v>
          </cell>
          <cell r="GG26">
            <v>5.9740000000000002</v>
          </cell>
          <cell r="GH26">
            <v>7.21</v>
          </cell>
          <cell r="GI26">
            <v>8.69</v>
          </cell>
          <cell r="GJ26">
            <v>9.4019999999999992</v>
          </cell>
          <cell r="GK26">
            <v>21.251000000000001</v>
          </cell>
          <cell r="GL26">
            <v>24.437000000000001</v>
          </cell>
          <cell r="GM26">
            <v>1.4500000000000011</v>
          </cell>
          <cell r="GN26">
            <v>10.388999999999999</v>
          </cell>
          <cell r="GO26">
            <v>3.8279999999999998</v>
          </cell>
          <cell r="GP26">
            <v>-34.283999999999999</v>
          </cell>
          <cell r="GQ26">
            <v>25.693999999999999</v>
          </cell>
          <cell r="GR26">
            <v>77.751000000000005</v>
          </cell>
          <cell r="GS26">
            <v>109.77900000000002</v>
          </cell>
          <cell r="GT26">
            <v>104.67799999999998</v>
          </cell>
          <cell r="GU26">
            <v>69.90399999999957</v>
          </cell>
          <cell r="GV26">
            <v>111.35799999999998</v>
          </cell>
          <cell r="GW26">
            <v>122.06100000000012</v>
          </cell>
          <cell r="GX26">
            <v>178.75899999999993</v>
          </cell>
          <cell r="GY26">
            <v>179.85800000000012</v>
          </cell>
          <cell r="GZ26">
            <v>125.22700000000006</v>
          </cell>
          <cell r="HA26">
            <v>173.14599999999996</v>
          </cell>
          <cell r="HB26">
            <v>192.55200000000008</v>
          </cell>
          <cell r="HC26">
            <v>139.46899999999999</v>
          </cell>
          <cell r="HD26">
            <v>131.26799999999989</v>
          </cell>
          <cell r="HE26">
            <v>110.97499999999997</v>
          </cell>
          <cell r="HF26">
            <v>128.54100000000014</v>
          </cell>
          <cell r="HG26">
            <v>180.05100000000013</v>
          </cell>
          <cell r="HH26">
            <v>169.27899999999994</v>
          </cell>
          <cell r="HI26">
            <v>155.68099999999981</v>
          </cell>
          <cell r="HJ26">
            <v>182.97300000000004</v>
          </cell>
          <cell r="HK26">
            <v>180.76999999999984</v>
          </cell>
          <cell r="HL26">
            <v>192.41199999999981</v>
          </cell>
          <cell r="HM26">
            <v>75.774999999999991</v>
          </cell>
          <cell r="HN26">
            <v>108.69699999999995</v>
          </cell>
          <cell r="HO26">
            <v>115.75000000000011</v>
          </cell>
          <cell r="HP26">
            <v>45.256000000000228</v>
          </cell>
          <cell r="HQ26">
            <v>81.124000000000024</v>
          </cell>
          <cell r="HR26">
            <v>-55.676999999999957</v>
          </cell>
          <cell r="HS26">
            <v>15.310000000000041</v>
          </cell>
        </row>
        <row r="27">
          <cell r="A27" t="str">
            <v>RAI IN</v>
          </cell>
          <cell r="B27" t="str">
            <v>Rico Auto Industries</v>
          </cell>
          <cell r="C27" t="str">
            <v>Auto Ancillaries</v>
          </cell>
          <cell r="D27">
            <v>0</v>
          </cell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1555.7</v>
          </cell>
          <cell r="M27">
            <v>1657.8000000000002</v>
          </cell>
          <cell r="N27">
            <v>1734.2</v>
          </cell>
          <cell r="O27">
            <v>1913.3999999999999</v>
          </cell>
          <cell r="P27">
            <v>1944.5</v>
          </cell>
          <cell r="Q27">
            <v>1989.3000000000002</v>
          </cell>
          <cell r="R27">
            <v>1949.9999999999998</v>
          </cell>
          <cell r="S27">
            <v>1986.9</v>
          </cell>
          <cell r="T27">
            <v>2150</v>
          </cell>
          <cell r="U27">
            <v>2114.3000000000002</v>
          </cell>
          <cell r="V27">
            <v>2280.3000000000002</v>
          </cell>
          <cell r="W27">
            <v>2299.6</v>
          </cell>
          <cell r="X27">
            <v>2141.6</v>
          </cell>
          <cell r="Y27">
            <v>2013.1</v>
          </cell>
          <cell r="Z27">
            <v>2061.6</v>
          </cell>
          <cell r="AA27">
            <v>2186.8000000000002</v>
          </cell>
          <cell r="AB27">
            <v>2345</v>
          </cell>
          <cell r="AC27">
            <v>2546.7999999999997</v>
          </cell>
          <cell r="AD27">
            <v>2093.9</v>
          </cell>
          <cell r="AE27">
            <v>2205.8999999999996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-1336.4</v>
          </cell>
          <cell r="AO27">
            <v>-1403</v>
          </cell>
          <cell r="AP27">
            <v>-1478.0000000000002</v>
          </cell>
          <cell r="AQ27">
            <v>-1583.2</v>
          </cell>
          <cell r="AR27">
            <v>-1670.4</v>
          </cell>
          <cell r="AS27">
            <v>-1720.4</v>
          </cell>
          <cell r="AT27">
            <v>-1663</v>
          </cell>
          <cell r="AU27">
            <v>-1697.6999999999998</v>
          </cell>
          <cell r="AV27">
            <v>-1839.1</v>
          </cell>
          <cell r="AW27">
            <v>-1846.6</v>
          </cell>
          <cell r="AX27">
            <v>-1965.8</v>
          </cell>
          <cell r="AY27">
            <v>-1986.6</v>
          </cell>
          <cell r="AZ27">
            <v>-1828.6000000000001</v>
          </cell>
          <cell r="BA27">
            <v>-1735.7</v>
          </cell>
          <cell r="BB27">
            <v>-1762.9</v>
          </cell>
          <cell r="BC27">
            <v>-2020.1999999999998</v>
          </cell>
          <cell r="BD27">
            <v>-2061.8000000000002</v>
          </cell>
          <cell r="BE27">
            <v>-2247</v>
          </cell>
          <cell r="BF27">
            <v>-1924.9</v>
          </cell>
          <cell r="BG27">
            <v>-2079.9</v>
          </cell>
          <cell r="BH27">
            <v>0</v>
          </cell>
          <cell r="BI27">
            <v>0</v>
          </cell>
          <cell r="BJ27">
            <v>0</v>
          </cell>
          <cell r="BK27">
            <v>0</v>
          </cell>
          <cell r="BL27">
            <v>0</v>
          </cell>
          <cell r="BM27">
            <v>0</v>
          </cell>
          <cell r="BN27">
            <v>0</v>
          </cell>
          <cell r="BO27">
            <v>0</v>
          </cell>
          <cell r="BP27">
            <v>219.29999999999995</v>
          </cell>
          <cell r="BQ27">
            <v>254.80000000000018</v>
          </cell>
          <cell r="BR27">
            <v>256.19999999999982</v>
          </cell>
          <cell r="BS27">
            <v>330.19999999999982</v>
          </cell>
          <cell r="BT27">
            <v>274.09999999999991</v>
          </cell>
          <cell r="BU27">
            <v>268.90000000000009</v>
          </cell>
          <cell r="BV27">
            <v>286.99999999999977</v>
          </cell>
          <cell r="BW27">
            <v>289.20000000000027</v>
          </cell>
          <cell r="BX27">
            <v>310.90000000000009</v>
          </cell>
          <cell r="BY27">
            <v>267.70000000000027</v>
          </cell>
          <cell r="BZ27">
            <v>314.50000000000023</v>
          </cell>
          <cell r="CA27">
            <v>313</v>
          </cell>
          <cell r="CB27">
            <v>312.99999999999977</v>
          </cell>
          <cell r="CC27">
            <v>277.39999999999986</v>
          </cell>
          <cell r="CD27">
            <v>298.69999999999982</v>
          </cell>
          <cell r="CE27">
            <v>166.60000000000036</v>
          </cell>
          <cell r="CF27">
            <v>283.19999999999982</v>
          </cell>
          <cell r="CG27">
            <v>299.79999999999973</v>
          </cell>
          <cell r="CH27">
            <v>169</v>
          </cell>
          <cell r="CI27">
            <v>125.99999999999955</v>
          </cell>
          <cell r="CJ27">
            <v>0</v>
          </cell>
          <cell r="CK27">
            <v>0</v>
          </cell>
          <cell r="CL27">
            <v>0</v>
          </cell>
          <cell r="CM27">
            <v>0</v>
          </cell>
          <cell r="CN27">
            <v>0</v>
          </cell>
          <cell r="CO27">
            <v>0</v>
          </cell>
          <cell r="CP27">
            <v>0</v>
          </cell>
          <cell r="CQ27">
            <v>0</v>
          </cell>
          <cell r="CR27">
            <v>0</v>
          </cell>
          <cell r="CS27">
            <v>0</v>
          </cell>
          <cell r="CT27">
            <v>0</v>
          </cell>
          <cell r="CU27">
            <v>0</v>
          </cell>
          <cell r="CV27">
            <v>0</v>
          </cell>
          <cell r="CW27">
            <v>0</v>
          </cell>
          <cell r="CX27">
            <v>0</v>
          </cell>
          <cell r="CY27">
            <v>0</v>
          </cell>
          <cell r="CZ27">
            <v>0</v>
          </cell>
          <cell r="DA27">
            <v>0</v>
          </cell>
          <cell r="DB27">
            <v>0</v>
          </cell>
          <cell r="DC27">
            <v>0</v>
          </cell>
          <cell r="DD27">
            <v>0</v>
          </cell>
          <cell r="DE27">
            <v>0</v>
          </cell>
          <cell r="DF27">
            <v>0</v>
          </cell>
          <cell r="DG27">
            <v>0</v>
          </cell>
          <cell r="DH27">
            <v>0</v>
          </cell>
          <cell r="DI27">
            <v>0</v>
          </cell>
          <cell r="DJ27">
            <v>0</v>
          </cell>
          <cell r="DK27">
            <v>0</v>
          </cell>
          <cell r="DL27">
            <v>0</v>
          </cell>
          <cell r="DM27">
            <v>0</v>
          </cell>
          <cell r="DN27">
            <v>0</v>
          </cell>
          <cell r="DO27">
            <v>0</v>
          </cell>
          <cell r="DP27">
            <v>0</v>
          </cell>
          <cell r="DQ27">
            <v>0</v>
          </cell>
          <cell r="DR27">
            <v>0</v>
          </cell>
          <cell r="DS27">
            <v>0</v>
          </cell>
          <cell r="DT27">
            <v>219.29999999999995</v>
          </cell>
          <cell r="DU27">
            <v>254.80000000000018</v>
          </cell>
          <cell r="DV27">
            <v>256.19999999999982</v>
          </cell>
          <cell r="DW27">
            <v>330.19999999999982</v>
          </cell>
          <cell r="DX27">
            <v>274.09999999999991</v>
          </cell>
          <cell r="DY27">
            <v>268.90000000000009</v>
          </cell>
          <cell r="DZ27">
            <v>286.99999999999977</v>
          </cell>
          <cell r="EA27">
            <v>289.20000000000027</v>
          </cell>
          <cell r="EB27">
            <v>310.90000000000009</v>
          </cell>
          <cell r="EC27">
            <v>267.70000000000027</v>
          </cell>
          <cell r="ED27">
            <v>314.50000000000023</v>
          </cell>
          <cell r="EE27">
            <v>313</v>
          </cell>
          <cell r="EF27">
            <v>312.99999999999977</v>
          </cell>
          <cell r="EG27">
            <v>277.39999999999986</v>
          </cell>
          <cell r="EH27">
            <v>298.69999999999982</v>
          </cell>
          <cell r="EI27">
            <v>166.60000000000036</v>
          </cell>
          <cell r="EJ27">
            <v>283.19999999999982</v>
          </cell>
          <cell r="EK27">
            <v>299.79999999999973</v>
          </cell>
          <cell r="EL27">
            <v>169</v>
          </cell>
          <cell r="EM27">
            <v>125.99999999999955</v>
          </cell>
          <cell r="EN27">
            <v>0</v>
          </cell>
          <cell r="EO27">
            <v>0</v>
          </cell>
          <cell r="EP27">
            <v>0</v>
          </cell>
          <cell r="EQ27">
            <v>0</v>
          </cell>
          <cell r="ER27">
            <v>0</v>
          </cell>
          <cell r="ES27">
            <v>0</v>
          </cell>
          <cell r="ET27">
            <v>0</v>
          </cell>
          <cell r="EU27">
            <v>0</v>
          </cell>
          <cell r="EV27">
            <v>-50.5</v>
          </cell>
          <cell r="EW27">
            <v>-56.1</v>
          </cell>
          <cell r="EX27">
            <v>-66.7</v>
          </cell>
          <cell r="EY27">
            <v>-83.7</v>
          </cell>
          <cell r="EZ27">
            <v>-79.7</v>
          </cell>
          <cell r="FA27">
            <v>-87.1</v>
          </cell>
          <cell r="FB27">
            <v>-92.3</v>
          </cell>
          <cell r="FC27">
            <v>-93.8</v>
          </cell>
          <cell r="FD27">
            <v>-100.7</v>
          </cell>
          <cell r="FE27">
            <v>-105.8</v>
          </cell>
          <cell r="FF27">
            <v>-121.6</v>
          </cell>
          <cell r="FG27">
            <v>-122.6</v>
          </cell>
          <cell r="FH27">
            <v>-126.7</v>
          </cell>
          <cell r="FI27">
            <v>-124</v>
          </cell>
          <cell r="FJ27">
            <v>-125.3</v>
          </cell>
          <cell r="FK27">
            <v>-123.3</v>
          </cell>
          <cell r="FL27">
            <v>-133.30000000000001</v>
          </cell>
          <cell r="FM27">
            <v>-137.19999999999999</v>
          </cell>
          <cell r="FN27">
            <v>-141.19999999999999</v>
          </cell>
          <cell r="FO27">
            <v>-129.6</v>
          </cell>
          <cell r="FP27">
            <v>0</v>
          </cell>
          <cell r="FQ27">
            <v>0</v>
          </cell>
          <cell r="FR27">
            <v>0</v>
          </cell>
          <cell r="FS27">
            <v>0</v>
          </cell>
          <cell r="FT27">
            <v>0</v>
          </cell>
          <cell r="FU27">
            <v>0</v>
          </cell>
          <cell r="FV27">
            <v>0</v>
          </cell>
          <cell r="FW27">
            <v>0</v>
          </cell>
          <cell r="FX27">
            <v>0</v>
          </cell>
          <cell r="FY27">
            <v>0</v>
          </cell>
          <cell r="FZ27">
            <v>0</v>
          </cell>
          <cell r="GA27">
            <v>0</v>
          </cell>
          <cell r="GB27">
            <v>0</v>
          </cell>
          <cell r="GC27">
            <v>0</v>
          </cell>
          <cell r="GD27">
            <v>0</v>
          </cell>
          <cell r="GE27">
            <v>-10.5</v>
          </cell>
          <cell r="GF27">
            <v>-2.6</v>
          </cell>
          <cell r="GG27">
            <v>-7.4</v>
          </cell>
          <cell r="GH27">
            <v>-4.5999999999999996</v>
          </cell>
          <cell r="GI27">
            <v>-4.0999999999999996</v>
          </cell>
          <cell r="GJ27">
            <v>0</v>
          </cell>
          <cell r="GK27">
            <v>50.5</v>
          </cell>
          <cell r="GL27">
            <v>17.899999999999999</v>
          </cell>
          <cell r="GM27">
            <v>23.1</v>
          </cell>
          <cell r="GN27">
            <v>23</v>
          </cell>
          <cell r="GO27">
            <v>24.8</v>
          </cell>
          <cell r="GP27">
            <v>27</v>
          </cell>
          <cell r="GQ27">
            <v>28.2</v>
          </cell>
          <cell r="GR27">
            <v>0</v>
          </cell>
          <cell r="GS27">
            <v>0</v>
          </cell>
          <cell r="GT27">
            <v>0</v>
          </cell>
          <cell r="GU27">
            <v>0</v>
          </cell>
          <cell r="GV27">
            <v>0</v>
          </cell>
          <cell r="GW27">
            <v>0</v>
          </cell>
          <cell r="GX27">
            <v>0</v>
          </cell>
          <cell r="GY27">
            <v>0</v>
          </cell>
          <cell r="GZ27">
            <v>168.79999999999995</v>
          </cell>
          <cell r="HA27">
            <v>198.70000000000019</v>
          </cell>
          <cell r="HB27">
            <v>189.49999999999983</v>
          </cell>
          <cell r="HC27">
            <v>246.49999999999983</v>
          </cell>
          <cell r="HD27">
            <v>194.39999999999992</v>
          </cell>
          <cell r="HE27">
            <v>181.8000000000001</v>
          </cell>
          <cell r="HF27">
            <v>194.69999999999976</v>
          </cell>
          <cell r="HG27">
            <v>184.90000000000026</v>
          </cell>
          <cell r="HH27">
            <v>207.60000000000011</v>
          </cell>
          <cell r="HI27">
            <v>154.50000000000026</v>
          </cell>
          <cell r="HJ27">
            <v>188.30000000000024</v>
          </cell>
          <cell r="HK27">
            <v>186.3</v>
          </cell>
          <cell r="HL27">
            <v>186.29999999999978</v>
          </cell>
          <cell r="HM27">
            <v>203.89999999999986</v>
          </cell>
          <cell r="HN27">
            <v>191.29999999999981</v>
          </cell>
          <cell r="HO27">
            <v>66.400000000000375</v>
          </cell>
          <cell r="HP27">
            <v>172.89999999999981</v>
          </cell>
          <cell r="HQ27">
            <v>187.39999999999975</v>
          </cell>
          <cell r="HR27">
            <v>54.800000000000011</v>
          </cell>
          <cell r="HS27">
            <v>24.59999999999955</v>
          </cell>
        </row>
        <row r="28">
          <cell r="A28" t="str">
            <v>SKF IN</v>
          </cell>
          <cell r="B28" t="str">
            <v>SKF India</v>
          </cell>
          <cell r="C28" t="str">
            <v>Auto Ancillaries</v>
          </cell>
          <cell r="D28">
            <v>1052.0999999999999</v>
          </cell>
          <cell r="E28">
            <v>948.2</v>
          </cell>
          <cell r="F28">
            <v>1114</v>
          </cell>
          <cell r="G28">
            <v>1064.2</v>
          </cell>
          <cell r="H28">
            <v>1107.0999999999999</v>
          </cell>
          <cell r="I28">
            <v>1162</v>
          </cell>
          <cell r="J28">
            <v>1319.1</v>
          </cell>
          <cell r="K28">
            <v>1301.5</v>
          </cell>
          <cell r="L28">
            <v>1385.7</v>
          </cell>
          <cell r="M28">
            <v>1466.5</v>
          </cell>
          <cell r="N28">
            <v>1631.9</v>
          </cell>
          <cell r="O28">
            <v>1699</v>
          </cell>
          <cell r="P28">
            <v>1777.3</v>
          </cell>
          <cell r="Q28">
            <v>1846.7</v>
          </cell>
          <cell r="R28">
            <v>2491</v>
          </cell>
          <cell r="S28">
            <v>2959.3</v>
          </cell>
          <cell r="T28">
            <v>3279.2</v>
          </cell>
          <cell r="U28">
            <v>3393.8</v>
          </cell>
          <cell r="V28">
            <v>3792.6</v>
          </cell>
          <cell r="W28">
            <v>3598.2</v>
          </cell>
          <cell r="X28">
            <v>4014.5</v>
          </cell>
          <cell r="Y28">
            <v>3869.8</v>
          </cell>
          <cell r="Z28">
            <v>4200.5</v>
          </cell>
          <cell r="AA28">
            <v>3921</v>
          </cell>
          <cell r="AB28">
            <v>4312</v>
          </cell>
          <cell r="AC28">
            <v>4303.8999999999996</v>
          </cell>
          <cell r="AD28">
            <v>3665.5</v>
          </cell>
          <cell r="AE28">
            <v>3175</v>
          </cell>
          <cell r="AF28">
            <v>-903.09999999999991</v>
          </cell>
          <cell r="AG28">
            <v>-776.9</v>
          </cell>
          <cell r="AH28">
            <v>-968.8</v>
          </cell>
          <cell r="AI28">
            <v>-915.1</v>
          </cell>
          <cell r="AJ28">
            <v>-1046</v>
          </cell>
          <cell r="AK28">
            <v>-994.3</v>
          </cell>
          <cell r="AL28">
            <v>-1115.9000000000001</v>
          </cell>
          <cell r="AM28">
            <v>-1106.4000000000001</v>
          </cell>
          <cell r="AN28">
            <v>-1184.1999999999998</v>
          </cell>
          <cell r="AO28">
            <v>-1252.4000000000001</v>
          </cell>
          <cell r="AP28">
            <v>-1378.6999999999998</v>
          </cell>
          <cell r="AQ28">
            <v>-1495.8000000000002</v>
          </cell>
          <cell r="AR28">
            <v>-1491.4</v>
          </cell>
          <cell r="AS28">
            <v>-1534.5</v>
          </cell>
          <cell r="AT28">
            <v>-2310.8000000000002</v>
          </cell>
          <cell r="AU28">
            <v>-2594.2000000000003</v>
          </cell>
          <cell r="AV28">
            <v>-2880.2999999999997</v>
          </cell>
          <cell r="AW28">
            <v>-3007.1</v>
          </cell>
          <cell r="AX28">
            <v>-3278.7000000000003</v>
          </cell>
          <cell r="AY28">
            <v>-2993.1000000000004</v>
          </cell>
          <cell r="AZ28">
            <v>-3366.1</v>
          </cell>
          <cell r="BA28">
            <v>-3187.2</v>
          </cell>
          <cell r="BB28">
            <v>-3591</v>
          </cell>
          <cell r="BC28">
            <v>-3329.7</v>
          </cell>
          <cell r="BD28">
            <v>-3744.6000000000004</v>
          </cell>
          <cell r="BE28">
            <v>-3738.9</v>
          </cell>
          <cell r="BF28">
            <v>-3411.7</v>
          </cell>
          <cell r="BG28">
            <v>-2920.7</v>
          </cell>
          <cell r="BH28">
            <v>149</v>
          </cell>
          <cell r="BI28">
            <v>171.30000000000007</v>
          </cell>
          <cell r="BJ28">
            <v>145.20000000000005</v>
          </cell>
          <cell r="BK28">
            <v>149.10000000000002</v>
          </cell>
          <cell r="BL28">
            <v>61.099999999999909</v>
          </cell>
          <cell r="BM28">
            <v>167.70000000000005</v>
          </cell>
          <cell r="BN28">
            <v>203.19999999999982</v>
          </cell>
          <cell r="BO28">
            <v>195.09999999999991</v>
          </cell>
          <cell r="BP28">
            <v>201.50000000000023</v>
          </cell>
          <cell r="BQ28">
            <v>214.09999999999991</v>
          </cell>
          <cell r="BR28">
            <v>253.20000000000027</v>
          </cell>
          <cell r="BS28">
            <v>203.19999999999982</v>
          </cell>
          <cell r="BT28">
            <v>285.89999999999986</v>
          </cell>
          <cell r="BU28">
            <v>312.20000000000005</v>
          </cell>
          <cell r="BV28">
            <v>180.19999999999982</v>
          </cell>
          <cell r="BW28">
            <v>365.09999999999991</v>
          </cell>
          <cell r="BX28">
            <v>398.90000000000009</v>
          </cell>
          <cell r="BY28">
            <v>386.70000000000027</v>
          </cell>
          <cell r="BZ28">
            <v>513.89999999999964</v>
          </cell>
          <cell r="CA28">
            <v>605.09999999999945</v>
          </cell>
          <cell r="CB28">
            <v>648.40000000000009</v>
          </cell>
          <cell r="CC28">
            <v>682.60000000000036</v>
          </cell>
          <cell r="CD28">
            <v>609.5</v>
          </cell>
          <cell r="CE28">
            <v>591.30000000000018</v>
          </cell>
          <cell r="CF28">
            <v>567.39999999999964</v>
          </cell>
          <cell r="CG28">
            <v>564.99999999999955</v>
          </cell>
          <cell r="CH28">
            <v>253.80000000000018</v>
          </cell>
          <cell r="CI28">
            <v>254.30000000000018</v>
          </cell>
          <cell r="CJ28">
            <v>0</v>
          </cell>
          <cell r="CK28">
            <v>0</v>
          </cell>
          <cell r="CL28">
            <v>0</v>
          </cell>
          <cell r="CM28">
            <v>0</v>
          </cell>
          <cell r="CN28">
            <v>0</v>
          </cell>
          <cell r="CO28">
            <v>0</v>
          </cell>
          <cell r="CP28">
            <v>0</v>
          </cell>
          <cell r="CQ28">
            <v>0</v>
          </cell>
          <cell r="CR28">
            <v>0</v>
          </cell>
          <cell r="CS28">
            <v>0</v>
          </cell>
          <cell r="CT28">
            <v>0</v>
          </cell>
          <cell r="CU28">
            <v>0</v>
          </cell>
          <cell r="CV28">
            <v>0</v>
          </cell>
          <cell r="CW28">
            <v>0</v>
          </cell>
          <cell r="CX28">
            <v>0</v>
          </cell>
          <cell r="CY28">
            <v>0</v>
          </cell>
          <cell r="CZ28">
            <v>0</v>
          </cell>
          <cell r="DA28">
            <v>0</v>
          </cell>
          <cell r="DB28">
            <v>0</v>
          </cell>
          <cell r="DC28">
            <v>0</v>
          </cell>
          <cell r="DD28">
            <v>0</v>
          </cell>
          <cell r="DE28">
            <v>0</v>
          </cell>
          <cell r="DF28">
            <v>0</v>
          </cell>
          <cell r="DG28">
            <v>0</v>
          </cell>
          <cell r="DH28">
            <v>0</v>
          </cell>
          <cell r="DI28">
            <v>0</v>
          </cell>
          <cell r="DJ28">
            <v>0</v>
          </cell>
          <cell r="DK28">
            <v>0</v>
          </cell>
          <cell r="DL28">
            <v>149</v>
          </cell>
          <cell r="DM28">
            <v>171.30000000000007</v>
          </cell>
          <cell r="DN28">
            <v>145.20000000000005</v>
          </cell>
          <cell r="DO28">
            <v>149.10000000000002</v>
          </cell>
          <cell r="DP28">
            <v>61.099999999999909</v>
          </cell>
          <cell r="DQ28">
            <v>167.70000000000005</v>
          </cell>
          <cell r="DR28">
            <v>203.19999999999982</v>
          </cell>
          <cell r="DS28">
            <v>195.09999999999991</v>
          </cell>
          <cell r="DT28">
            <v>201.50000000000023</v>
          </cell>
          <cell r="DU28">
            <v>214.09999999999991</v>
          </cell>
          <cell r="DV28">
            <v>253.20000000000027</v>
          </cell>
          <cell r="DW28">
            <v>203.19999999999982</v>
          </cell>
          <cell r="DX28">
            <v>285.89999999999986</v>
          </cell>
          <cell r="DY28">
            <v>312.20000000000005</v>
          </cell>
          <cell r="DZ28">
            <v>180.19999999999982</v>
          </cell>
          <cell r="EA28">
            <v>365.09999999999991</v>
          </cell>
          <cell r="EB28">
            <v>398.90000000000009</v>
          </cell>
          <cell r="EC28">
            <v>386.70000000000027</v>
          </cell>
          <cell r="ED28">
            <v>513.89999999999964</v>
          </cell>
          <cell r="EE28">
            <v>605.09999999999945</v>
          </cell>
          <cell r="EF28">
            <v>648.40000000000009</v>
          </cell>
          <cell r="EG28">
            <v>682.60000000000036</v>
          </cell>
          <cell r="EH28">
            <v>609.5</v>
          </cell>
          <cell r="EI28">
            <v>591.30000000000018</v>
          </cell>
          <cell r="EJ28">
            <v>567.39999999999964</v>
          </cell>
          <cell r="EK28">
            <v>564.99999999999955</v>
          </cell>
          <cell r="EL28">
            <v>253.80000000000018</v>
          </cell>
          <cell r="EM28">
            <v>254.30000000000018</v>
          </cell>
          <cell r="EN28">
            <v>-65.8</v>
          </cell>
          <cell r="EO28">
            <v>-73.099999999999994</v>
          </cell>
          <cell r="EP28">
            <v>-64.2</v>
          </cell>
          <cell r="EQ28">
            <v>-65.900000000000006</v>
          </cell>
          <cell r="ER28">
            <v>-65.900000000000006</v>
          </cell>
          <cell r="ES28">
            <v>-66.3</v>
          </cell>
          <cell r="ET28">
            <v>-67.400000000000006</v>
          </cell>
          <cell r="EU28">
            <v>-61.8</v>
          </cell>
          <cell r="EV28">
            <v>-64.5</v>
          </cell>
          <cell r="EW28">
            <v>-67.2</v>
          </cell>
          <cell r="EX28">
            <v>-66.099999999999994</v>
          </cell>
          <cell r="EY28">
            <v>-66</v>
          </cell>
          <cell r="EZ28">
            <v>-63.9</v>
          </cell>
          <cell r="FA28">
            <v>-62.3</v>
          </cell>
          <cell r="FB28">
            <v>-67.099999999999994</v>
          </cell>
          <cell r="FC28">
            <v>-69.5</v>
          </cell>
          <cell r="FD28">
            <v>-67.599999999999994</v>
          </cell>
          <cell r="FE28">
            <v>-73.8</v>
          </cell>
          <cell r="FF28">
            <v>-77.3</v>
          </cell>
          <cell r="FG28">
            <v>-74.099999999999994</v>
          </cell>
          <cell r="FH28">
            <v>-75.5</v>
          </cell>
          <cell r="FI28">
            <v>-75.8</v>
          </cell>
          <cell r="FJ28">
            <v>-82.9</v>
          </cell>
          <cell r="FK28">
            <v>-76.400000000000006</v>
          </cell>
          <cell r="FL28">
            <v>-71.099999999999994</v>
          </cell>
          <cell r="FM28">
            <v>-70.599999999999994</v>
          </cell>
          <cell r="FN28">
            <v>-71.3</v>
          </cell>
          <cell r="FO28">
            <v>-72.8</v>
          </cell>
          <cell r="FP28">
            <v>30.4</v>
          </cell>
          <cell r="FQ28">
            <v>29.7</v>
          </cell>
          <cell r="FR28">
            <v>50.6</v>
          </cell>
          <cell r="FS28">
            <v>28.3</v>
          </cell>
          <cell r="FT28">
            <v>53.3</v>
          </cell>
          <cell r="FU28">
            <v>52.1</v>
          </cell>
          <cell r="FV28">
            <v>42.5</v>
          </cell>
          <cell r="FW28">
            <v>54.5</v>
          </cell>
          <cell r="FX28">
            <v>63.1</v>
          </cell>
          <cell r="FY28">
            <v>79.5</v>
          </cell>
          <cell r="FZ28">
            <v>67.3</v>
          </cell>
          <cell r="GA28">
            <v>79.8</v>
          </cell>
          <cell r="GB28">
            <v>71</v>
          </cell>
          <cell r="GC28">
            <v>121.6</v>
          </cell>
          <cell r="GD28">
            <v>99.8</v>
          </cell>
          <cell r="GE28">
            <v>21.9</v>
          </cell>
          <cell r="GF28">
            <v>20.2</v>
          </cell>
          <cell r="GG28">
            <v>17.3</v>
          </cell>
          <cell r="GH28">
            <v>24</v>
          </cell>
          <cell r="GI28">
            <v>16.5</v>
          </cell>
          <cell r="GJ28">
            <v>23.3</v>
          </cell>
          <cell r="GK28">
            <v>18.100000000000001</v>
          </cell>
          <cell r="GL28">
            <v>48.8</v>
          </cell>
          <cell r="GM28">
            <v>20.8</v>
          </cell>
          <cell r="GN28">
            <v>27.3</v>
          </cell>
          <cell r="GO28">
            <v>27.9</v>
          </cell>
          <cell r="GP28">
            <v>25.8</v>
          </cell>
          <cell r="GQ28">
            <v>0</v>
          </cell>
          <cell r="GR28">
            <v>113.6</v>
          </cell>
          <cell r="GS28">
            <v>127.90000000000008</v>
          </cell>
          <cell r="GT28">
            <v>131.60000000000005</v>
          </cell>
          <cell r="GU28">
            <v>111.50000000000001</v>
          </cell>
          <cell r="GV28">
            <v>48.499999999999901</v>
          </cell>
          <cell r="GW28">
            <v>153.50000000000006</v>
          </cell>
          <cell r="GX28">
            <v>178.29999999999981</v>
          </cell>
          <cell r="GY28">
            <v>187.7999999999999</v>
          </cell>
          <cell r="GZ28">
            <v>200.10000000000022</v>
          </cell>
          <cell r="HA28">
            <v>226.39999999999992</v>
          </cell>
          <cell r="HB28">
            <v>254.40000000000026</v>
          </cell>
          <cell r="HC28">
            <v>216.99999999999983</v>
          </cell>
          <cell r="HD28">
            <v>292.99999999999989</v>
          </cell>
          <cell r="HE28">
            <v>371.5</v>
          </cell>
          <cell r="HF28">
            <v>212.89999999999981</v>
          </cell>
          <cell r="HG28">
            <v>317.49999999999989</v>
          </cell>
          <cell r="HH28">
            <v>351.50000000000006</v>
          </cell>
          <cell r="HI28">
            <v>330.20000000000027</v>
          </cell>
          <cell r="HJ28">
            <v>460.59999999999962</v>
          </cell>
          <cell r="HK28">
            <v>547.49999999999943</v>
          </cell>
          <cell r="HL28">
            <v>596.20000000000005</v>
          </cell>
          <cell r="HM28">
            <v>624.90000000000043</v>
          </cell>
          <cell r="HN28">
            <v>575.4</v>
          </cell>
          <cell r="HO28">
            <v>535.70000000000016</v>
          </cell>
          <cell r="HP28">
            <v>523.59999999999957</v>
          </cell>
          <cell r="HQ28">
            <v>522.2999999999995</v>
          </cell>
          <cell r="HR28">
            <v>208.30000000000018</v>
          </cell>
          <cell r="HS28">
            <v>181.50000000000017</v>
          </cell>
        </row>
        <row r="29">
          <cell r="A29" t="str">
            <v>SONA IN</v>
          </cell>
          <cell r="B29" t="str">
            <v>Sona Koyo Steering Systems</v>
          </cell>
          <cell r="C29" t="str">
            <v>Auto Ancillaries</v>
          </cell>
          <cell r="D29">
            <v>372.7</v>
          </cell>
          <cell r="E29">
            <v>435.69999999999993</v>
          </cell>
          <cell r="F29">
            <v>439.8</v>
          </cell>
          <cell r="G29">
            <v>530.30000000000007</v>
          </cell>
          <cell r="H29">
            <v>512</v>
          </cell>
          <cell r="I29">
            <v>570.80000000000007</v>
          </cell>
          <cell r="J29">
            <v>570.5</v>
          </cell>
          <cell r="K29">
            <v>669.40000000000009</v>
          </cell>
          <cell r="L29">
            <v>608.6</v>
          </cell>
          <cell r="M29">
            <v>716.3</v>
          </cell>
          <cell r="N29">
            <v>775.90000000000009</v>
          </cell>
          <cell r="O29">
            <v>874.10000000000014</v>
          </cell>
          <cell r="P29">
            <v>769.1</v>
          </cell>
          <cell r="Q29">
            <v>836.2</v>
          </cell>
          <cell r="R29">
            <v>814.09999999999991</v>
          </cell>
          <cell r="S29">
            <v>977.4</v>
          </cell>
          <cell r="T29">
            <v>1156</v>
          </cell>
          <cell r="U29">
            <v>1384.9</v>
          </cell>
          <cell r="V29">
            <v>1501.6</v>
          </cell>
          <cell r="W29">
            <v>1765.3999999999999</v>
          </cell>
          <cell r="X29">
            <v>1526.4</v>
          </cell>
          <cell r="Y29">
            <v>1645.5999996</v>
          </cell>
          <cell r="Z29">
            <v>1720.3999994000001</v>
          </cell>
          <cell r="AA29">
            <v>1943.2</v>
          </cell>
          <cell r="AB29">
            <v>1703.9</v>
          </cell>
          <cell r="AC29">
            <v>1789.1000000000001</v>
          </cell>
          <cell r="AD29">
            <v>1503.1</v>
          </cell>
          <cell r="AE29">
            <v>1935.5</v>
          </cell>
          <cell r="AF29">
            <v>-337.3</v>
          </cell>
          <cell r="AG29">
            <v>-415.70000000000005</v>
          </cell>
          <cell r="AH29">
            <v>-398.2</v>
          </cell>
          <cell r="AI29">
            <v>-465.6</v>
          </cell>
          <cell r="AJ29">
            <v>-450.9</v>
          </cell>
          <cell r="AK29">
            <v>-519.20000000000005</v>
          </cell>
          <cell r="AL29">
            <v>-511.29999999999995</v>
          </cell>
          <cell r="AM29">
            <v>-592.40000000000009</v>
          </cell>
          <cell r="AN29">
            <v>-544.29999999999995</v>
          </cell>
          <cell r="AO29">
            <v>-634</v>
          </cell>
          <cell r="AP29">
            <v>-684.90000000000009</v>
          </cell>
          <cell r="AQ29">
            <v>-770.59999999999991</v>
          </cell>
          <cell r="AR29">
            <v>-701</v>
          </cell>
          <cell r="AS29">
            <v>-749.4</v>
          </cell>
          <cell r="AT29">
            <v>-716.1</v>
          </cell>
          <cell r="AU29">
            <v>-851.1</v>
          </cell>
          <cell r="AV29">
            <v>-1041.0999999999999</v>
          </cell>
          <cell r="AW29">
            <v>-1252</v>
          </cell>
          <cell r="AX29">
            <v>-1364.9</v>
          </cell>
          <cell r="AY29">
            <v>-1554.8999999999999</v>
          </cell>
          <cell r="AZ29">
            <v>-1366</v>
          </cell>
          <cell r="BA29">
            <v>-1469</v>
          </cell>
          <cell r="BB29">
            <v>-1537.8</v>
          </cell>
          <cell r="BC29">
            <v>-1843.2</v>
          </cell>
          <cell r="BD29">
            <v>-1608.9</v>
          </cell>
          <cell r="BE29">
            <v>-1750.7</v>
          </cell>
          <cell r="BF29">
            <v>-1604.2000000000003</v>
          </cell>
          <cell r="BG29">
            <v>-1833.3</v>
          </cell>
          <cell r="BH29">
            <v>35.399999999999977</v>
          </cell>
          <cell r="BI29">
            <v>19.999999999999886</v>
          </cell>
          <cell r="BJ29">
            <v>41.600000000000023</v>
          </cell>
          <cell r="BK29">
            <v>64.700000000000045</v>
          </cell>
          <cell r="BL29">
            <v>61.100000000000023</v>
          </cell>
          <cell r="BM29">
            <v>51.600000000000023</v>
          </cell>
          <cell r="BN29">
            <v>59.200000000000045</v>
          </cell>
          <cell r="BO29">
            <v>77</v>
          </cell>
          <cell r="BP29">
            <v>64.300000000000068</v>
          </cell>
          <cell r="BQ29">
            <v>82.299999999999955</v>
          </cell>
          <cell r="BR29">
            <v>91</v>
          </cell>
          <cell r="BS29">
            <v>103.50000000000023</v>
          </cell>
          <cell r="BT29">
            <v>68.100000000000023</v>
          </cell>
          <cell r="BU29">
            <v>86.800000000000068</v>
          </cell>
          <cell r="BV29">
            <v>97.999999999999886</v>
          </cell>
          <cell r="BW29">
            <v>126.29999999999995</v>
          </cell>
          <cell r="BX29">
            <v>114.90000000000009</v>
          </cell>
          <cell r="BY29">
            <v>132.90000000000009</v>
          </cell>
          <cell r="BZ29">
            <v>136.69999999999982</v>
          </cell>
          <cell r="CA29">
            <v>210.5</v>
          </cell>
          <cell r="CB29">
            <v>160.40000000000009</v>
          </cell>
          <cell r="CC29">
            <v>176.59999960000005</v>
          </cell>
          <cell r="CD29">
            <v>182.59999940000012</v>
          </cell>
          <cell r="CE29">
            <v>100</v>
          </cell>
          <cell r="CF29">
            <v>95</v>
          </cell>
          <cell r="CG29">
            <v>38.400000000000091</v>
          </cell>
          <cell r="CH29">
            <v>-101.10000000000036</v>
          </cell>
          <cell r="CI29">
            <v>102.20000000000005</v>
          </cell>
          <cell r="CJ29">
            <v>0</v>
          </cell>
          <cell r="CK29">
            <v>0</v>
          </cell>
          <cell r="CL29">
            <v>0</v>
          </cell>
          <cell r="CM29">
            <v>0</v>
          </cell>
          <cell r="CN29">
            <v>0</v>
          </cell>
          <cell r="CO29">
            <v>0</v>
          </cell>
          <cell r="CP29">
            <v>0</v>
          </cell>
          <cell r="CQ29">
            <v>0</v>
          </cell>
          <cell r="CR29">
            <v>0</v>
          </cell>
          <cell r="CS29">
            <v>0</v>
          </cell>
          <cell r="CT29">
            <v>0</v>
          </cell>
          <cell r="CU29">
            <v>0</v>
          </cell>
          <cell r="CV29">
            <v>0</v>
          </cell>
          <cell r="CW29">
            <v>0</v>
          </cell>
          <cell r="CX29">
            <v>0</v>
          </cell>
          <cell r="CY29">
            <v>0</v>
          </cell>
          <cell r="CZ29">
            <v>0</v>
          </cell>
          <cell r="DA29">
            <v>0</v>
          </cell>
          <cell r="DB29">
            <v>0</v>
          </cell>
          <cell r="DC29">
            <v>0</v>
          </cell>
          <cell r="DD29">
            <v>0</v>
          </cell>
          <cell r="DE29">
            <v>0</v>
          </cell>
          <cell r="DF29">
            <v>0</v>
          </cell>
          <cell r="DG29">
            <v>0</v>
          </cell>
          <cell r="DH29">
            <v>0</v>
          </cell>
          <cell r="DI29">
            <v>0</v>
          </cell>
          <cell r="DJ29">
            <v>0</v>
          </cell>
          <cell r="DK29">
            <v>0</v>
          </cell>
          <cell r="DL29">
            <v>35.399999999999977</v>
          </cell>
          <cell r="DM29">
            <v>19.999999999999886</v>
          </cell>
          <cell r="DN29">
            <v>41.600000000000023</v>
          </cell>
          <cell r="DO29">
            <v>64.700000000000045</v>
          </cell>
          <cell r="DP29">
            <v>61.100000000000023</v>
          </cell>
          <cell r="DQ29">
            <v>51.600000000000023</v>
          </cell>
          <cell r="DR29">
            <v>59.200000000000045</v>
          </cell>
          <cell r="DS29">
            <v>77</v>
          </cell>
          <cell r="DT29">
            <v>64.300000000000068</v>
          </cell>
          <cell r="DU29">
            <v>82.299999999999955</v>
          </cell>
          <cell r="DV29">
            <v>91</v>
          </cell>
          <cell r="DW29">
            <v>103.50000000000023</v>
          </cell>
          <cell r="DX29">
            <v>68.100000000000023</v>
          </cell>
          <cell r="DY29">
            <v>86.800000000000068</v>
          </cell>
          <cell r="DZ29">
            <v>97.999999999999886</v>
          </cell>
          <cell r="EA29">
            <v>126.29999999999995</v>
          </cell>
          <cell r="EB29">
            <v>114.90000000000009</v>
          </cell>
          <cell r="EC29">
            <v>132.90000000000009</v>
          </cell>
          <cell r="ED29">
            <v>136.69999999999982</v>
          </cell>
          <cell r="EE29">
            <v>210.5</v>
          </cell>
          <cell r="EF29">
            <v>160.40000000000009</v>
          </cell>
          <cell r="EG29">
            <v>176.59999960000005</v>
          </cell>
          <cell r="EH29">
            <v>182.59999940000012</v>
          </cell>
          <cell r="EI29">
            <v>100</v>
          </cell>
          <cell r="EJ29">
            <v>95</v>
          </cell>
          <cell r="EK29">
            <v>38.400000000000091</v>
          </cell>
          <cell r="EL29">
            <v>-101.10000000000036</v>
          </cell>
          <cell r="EM29">
            <v>102.20000000000005</v>
          </cell>
          <cell r="EN29">
            <v>-19.100000000000001</v>
          </cell>
          <cell r="EO29">
            <v>-18.5</v>
          </cell>
          <cell r="EP29">
            <v>-18.3</v>
          </cell>
          <cell r="EQ29">
            <v>-19.7</v>
          </cell>
          <cell r="ER29">
            <v>-18.899999999999999</v>
          </cell>
          <cell r="ES29">
            <v>-19.100000000000001</v>
          </cell>
          <cell r="ET29">
            <v>-19.399999999999999</v>
          </cell>
          <cell r="EU29">
            <v>-20.399999999999999</v>
          </cell>
          <cell r="EV29">
            <v>-20.7</v>
          </cell>
          <cell r="EW29">
            <v>-23.1</v>
          </cell>
          <cell r="EX29">
            <v>-24</v>
          </cell>
          <cell r="EY29">
            <v>-25.1</v>
          </cell>
          <cell r="EZ29">
            <v>-24.9</v>
          </cell>
          <cell r="FA29">
            <v>-26</v>
          </cell>
          <cell r="FB29">
            <v>-26.7</v>
          </cell>
          <cell r="FC29">
            <v>-29.8</v>
          </cell>
          <cell r="FD29">
            <v>-31.1</v>
          </cell>
          <cell r="FE29">
            <v>-29.5</v>
          </cell>
          <cell r="FF29">
            <v>-261.7</v>
          </cell>
          <cell r="FG29">
            <v>-31.6</v>
          </cell>
          <cell r="FH29">
            <v>-34.700000000000003</v>
          </cell>
          <cell r="FI29">
            <v>-36</v>
          </cell>
          <cell r="FJ29">
            <v>-45.2</v>
          </cell>
          <cell r="FK29">
            <v>-51.9</v>
          </cell>
          <cell r="FL29">
            <v>-57.4</v>
          </cell>
          <cell r="FM29">
            <v>-59.1</v>
          </cell>
          <cell r="FN29">
            <v>-64.599999999999994</v>
          </cell>
          <cell r="FO29">
            <v>-76.900000000000006</v>
          </cell>
          <cell r="FP29">
            <v>3.8</v>
          </cell>
          <cell r="FQ29">
            <v>5.2</v>
          </cell>
          <cell r="FR29">
            <v>3.8</v>
          </cell>
          <cell r="FS29">
            <v>9.6999999999999993</v>
          </cell>
          <cell r="FT29">
            <v>2</v>
          </cell>
          <cell r="FU29">
            <v>16.2</v>
          </cell>
          <cell r="FV29">
            <v>10</v>
          </cell>
          <cell r="FW29">
            <v>3.3</v>
          </cell>
          <cell r="FX29">
            <v>2.4</v>
          </cell>
          <cell r="FY29">
            <v>3.9</v>
          </cell>
          <cell r="FZ29">
            <v>3.7</v>
          </cell>
          <cell r="GA29">
            <v>20</v>
          </cell>
          <cell r="GB29">
            <v>9.6999999999999993</v>
          </cell>
          <cell r="GC29">
            <v>7.4</v>
          </cell>
          <cell r="GD29">
            <v>-2.6</v>
          </cell>
          <cell r="GE29">
            <v>14.8</v>
          </cell>
          <cell r="GF29">
            <v>-5.3999999999999995</v>
          </cell>
          <cell r="GG29">
            <v>11.2</v>
          </cell>
          <cell r="GH29">
            <v>21.4</v>
          </cell>
          <cell r="GI29">
            <v>4.7</v>
          </cell>
          <cell r="GJ29">
            <v>6.1</v>
          </cell>
          <cell r="GK29">
            <v>22.9</v>
          </cell>
          <cell r="GL29">
            <v>6.9</v>
          </cell>
          <cell r="GM29">
            <v>12.4</v>
          </cell>
          <cell r="GN29">
            <v>9.8000000000000007</v>
          </cell>
          <cell r="GO29">
            <v>13.6</v>
          </cell>
          <cell r="GP29">
            <v>4.8</v>
          </cell>
          <cell r="GQ29">
            <v>9.5</v>
          </cell>
          <cell r="GR29">
            <v>20.099999999999977</v>
          </cell>
          <cell r="GS29">
            <v>6.6999999999998865</v>
          </cell>
          <cell r="GT29">
            <v>27.100000000000023</v>
          </cell>
          <cell r="GU29">
            <v>54.700000000000045</v>
          </cell>
          <cell r="GV29">
            <v>44.200000000000024</v>
          </cell>
          <cell r="GW29">
            <v>48.700000000000017</v>
          </cell>
          <cell r="GX29">
            <v>49.800000000000047</v>
          </cell>
          <cell r="GY29">
            <v>59.9</v>
          </cell>
          <cell r="GZ29">
            <v>46.000000000000064</v>
          </cell>
          <cell r="HA29">
            <v>63.099999999999952</v>
          </cell>
          <cell r="HB29">
            <v>70.7</v>
          </cell>
          <cell r="HC29">
            <v>98.400000000000233</v>
          </cell>
          <cell r="HD29">
            <v>52.90000000000002</v>
          </cell>
          <cell r="HE29">
            <v>68.200000000000074</v>
          </cell>
          <cell r="HF29">
            <v>68.699999999999889</v>
          </cell>
          <cell r="HG29">
            <v>111.29999999999995</v>
          </cell>
          <cell r="HH29">
            <v>78.400000000000091</v>
          </cell>
          <cell r="HI29">
            <v>114.60000000000009</v>
          </cell>
          <cell r="HJ29">
            <v>-103.60000000000016</v>
          </cell>
          <cell r="HK29">
            <v>183.6</v>
          </cell>
          <cell r="HL29">
            <v>131.8000000000001</v>
          </cell>
          <cell r="HM29">
            <v>163.49999960000005</v>
          </cell>
          <cell r="HN29">
            <v>144.29999940000013</v>
          </cell>
          <cell r="HO29">
            <v>60.5</v>
          </cell>
          <cell r="HP29">
            <v>47.400000000000006</v>
          </cell>
          <cell r="HQ29">
            <v>-7.0999999999999108</v>
          </cell>
          <cell r="HR29">
            <v>-160.90000000000035</v>
          </cell>
          <cell r="HS29">
            <v>34.80000000000004</v>
          </cell>
        </row>
        <row r="30">
          <cell r="A30" t="str">
            <v>SRF IN</v>
          </cell>
          <cell r="B30" t="str">
            <v>SRF</v>
          </cell>
          <cell r="C30" t="str">
            <v>Auto Ancillaries</v>
          </cell>
          <cell r="D30">
            <v>0</v>
          </cell>
          <cell r="E30">
            <v>0</v>
          </cell>
          <cell r="F30">
            <v>0</v>
          </cell>
          <cell r="G30">
            <v>1891</v>
          </cell>
          <cell r="H30">
            <v>2094.8000000000002</v>
          </cell>
          <cell r="I30">
            <v>2036.8</v>
          </cell>
          <cell r="J30">
            <v>2007.8999999999999</v>
          </cell>
          <cell r="K30">
            <v>2062.2000000000003</v>
          </cell>
          <cell r="L30">
            <v>2138.5</v>
          </cell>
          <cell r="M30">
            <v>2500.3000000000002</v>
          </cell>
          <cell r="N30">
            <v>2905.3</v>
          </cell>
          <cell r="O30">
            <v>3008.3</v>
          </cell>
          <cell r="P30">
            <v>3181.7</v>
          </cell>
          <cell r="Q30">
            <v>2930.5</v>
          </cell>
          <cell r="R30">
            <v>2962.7</v>
          </cell>
          <cell r="S30">
            <v>3875.3</v>
          </cell>
          <cell r="T30">
            <v>4572</v>
          </cell>
          <cell r="U30">
            <v>4751.2</v>
          </cell>
          <cell r="V30">
            <v>4503.6000000000004</v>
          </cell>
          <cell r="W30">
            <v>4197.7</v>
          </cell>
          <cell r="X30">
            <v>4046.5000000000005</v>
          </cell>
          <cell r="Y30">
            <v>4100.1000000000004</v>
          </cell>
          <cell r="Z30">
            <v>4088.1</v>
          </cell>
          <cell r="AA30">
            <v>3918.3</v>
          </cell>
          <cell r="AB30">
            <v>4706.5</v>
          </cell>
          <cell r="AC30">
            <v>5091.6000000000004</v>
          </cell>
          <cell r="AD30">
            <v>4186.2</v>
          </cell>
          <cell r="AE30">
            <v>4110.3999999999996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-1705.3000000000002</v>
          </cell>
          <cell r="AK30">
            <v>-1725.1000000000001</v>
          </cell>
          <cell r="AL30">
            <v>-1722.6999999999998</v>
          </cell>
          <cell r="AM30">
            <v>-1846.1</v>
          </cell>
          <cell r="AN30">
            <v>-1870.6</v>
          </cell>
          <cell r="AO30">
            <v>-2184.3000000000002</v>
          </cell>
          <cell r="AP30">
            <v>-2468.0999999999995</v>
          </cell>
          <cell r="AQ30">
            <v>-2637.5</v>
          </cell>
          <cell r="AR30">
            <v>-2606.8000000000002</v>
          </cell>
          <cell r="AS30">
            <v>-2584.8000000000002</v>
          </cell>
          <cell r="AT30">
            <v>-2508</v>
          </cell>
          <cell r="AU30">
            <v>-2734.9000000000005</v>
          </cell>
          <cell r="AV30">
            <v>-3139.5</v>
          </cell>
          <cell r="AW30">
            <v>-3161.5999999999995</v>
          </cell>
          <cell r="AX30">
            <v>-3141.5000000000005</v>
          </cell>
          <cell r="AY30">
            <v>-3127.3999999999996</v>
          </cell>
          <cell r="AZ30">
            <v>-3000.5999999999995</v>
          </cell>
          <cell r="BA30">
            <v>-3143.8</v>
          </cell>
          <cell r="BB30">
            <v>-3155.5999999999995</v>
          </cell>
          <cell r="BC30">
            <v>-3475.1</v>
          </cell>
          <cell r="BD30">
            <v>-3525.5999999999995</v>
          </cell>
          <cell r="BE30">
            <v>-3635.2000000000007</v>
          </cell>
          <cell r="BF30">
            <v>-3048.1</v>
          </cell>
          <cell r="BG30">
            <v>-3206.2</v>
          </cell>
          <cell r="BH30">
            <v>0</v>
          </cell>
          <cell r="BI30">
            <v>0</v>
          </cell>
          <cell r="BJ30">
            <v>0</v>
          </cell>
          <cell r="BK30">
            <v>1891</v>
          </cell>
          <cell r="BL30">
            <v>389.5</v>
          </cell>
          <cell r="BM30">
            <v>311.69999999999982</v>
          </cell>
          <cell r="BN30">
            <v>285.20000000000005</v>
          </cell>
          <cell r="BO30">
            <v>216.10000000000036</v>
          </cell>
          <cell r="BP30">
            <v>267.90000000000009</v>
          </cell>
          <cell r="BQ30">
            <v>316</v>
          </cell>
          <cell r="BR30">
            <v>437.20000000000073</v>
          </cell>
          <cell r="BS30">
            <v>370.80000000000018</v>
          </cell>
          <cell r="BT30">
            <v>574.89999999999964</v>
          </cell>
          <cell r="BU30">
            <v>345.69999999999982</v>
          </cell>
          <cell r="BV30">
            <v>454.69999999999982</v>
          </cell>
          <cell r="BW30">
            <v>1140.3999999999996</v>
          </cell>
          <cell r="BX30">
            <v>1432.5</v>
          </cell>
          <cell r="BY30">
            <v>1589.6000000000004</v>
          </cell>
          <cell r="BZ30">
            <v>1362.1</v>
          </cell>
          <cell r="CA30">
            <v>1070.3000000000002</v>
          </cell>
          <cell r="CB30">
            <v>1045.900000000001</v>
          </cell>
          <cell r="CC30">
            <v>956.30000000000018</v>
          </cell>
          <cell r="CD30">
            <v>932.50000000000045</v>
          </cell>
          <cell r="CE30">
            <v>443.20000000000027</v>
          </cell>
          <cell r="CF30">
            <v>1180.9000000000005</v>
          </cell>
          <cell r="CG30">
            <v>1456.3999999999996</v>
          </cell>
          <cell r="CH30">
            <v>1138.0999999999999</v>
          </cell>
          <cell r="CI30">
            <v>904.19999999999982</v>
          </cell>
          <cell r="CJ30">
            <v>0</v>
          </cell>
          <cell r="CK30">
            <v>0</v>
          </cell>
          <cell r="CL30">
            <v>0</v>
          </cell>
          <cell r="CM30">
            <v>0</v>
          </cell>
          <cell r="CN30">
            <v>0</v>
          </cell>
          <cell r="CO30">
            <v>0</v>
          </cell>
          <cell r="CP30">
            <v>0</v>
          </cell>
          <cell r="CQ30">
            <v>0</v>
          </cell>
          <cell r="CR30">
            <v>0</v>
          </cell>
          <cell r="CS30">
            <v>0</v>
          </cell>
          <cell r="CT30">
            <v>0</v>
          </cell>
          <cell r="CU30">
            <v>0</v>
          </cell>
          <cell r="CV30">
            <v>0</v>
          </cell>
          <cell r="CW30">
            <v>0</v>
          </cell>
          <cell r="CX30">
            <v>0</v>
          </cell>
          <cell r="CY30">
            <v>0</v>
          </cell>
          <cell r="CZ30">
            <v>0</v>
          </cell>
          <cell r="DA30">
            <v>0</v>
          </cell>
          <cell r="DB30">
            <v>0</v>
          </cell>
          <cell r="DC30">
            <v>0</v>
          </cell>
          <cell r="DD30">
            <v>0</v>
          </cell>
          <cell r="DE30">
            <v>0</v>
          </cell>
          <cell r="DF30">
            <v>0</v>
          </cell>
          <cell r="DG30">
            <v>0</v>
          </cell>
          <cell r="DH30">
            <v>0</v>
          </cell>
          <cell r="DI30">
            <v>0</v>
          </cell>
          <cell r="DJ30">
            <v>0</v>
          </cell>
          <cell r="DK30">
            <v>0</v>
          </cell>
          <cell r="DL30">
            <v>0</v>
          </cell>
          <cell r="DM30">
            <v>0</v>
          </cell>
          <cell r="DN30">
            <v>0</v>
          </cell>
          <cell r="DO30">
            <v>1891</v>
          </cell>
          <cell r="DP30">
            <v>389.5</v>
          </cell>
          <cell r="DQ30">
            <v>311.69999999999982</v>
          </cell>
          <cell r="DR30">
            <v>285.20000000000005</v>
          </cell>
          <cell r="DS30">
            <v>216.10000000000036</v>
          </cell>
          <cell r="DT30">
            <v>267.90000000000009</v>
          </cell>
          <cell r="DU30">
            <v>316</v>
          </cell>
          <cell r="DV30">
            <v>437.20000000000073</v>
          </cell>
          <cell r="DW30">
            <v>370.80000000000018</v>
          </cell>
          <cell r="DX30">
            <v>574.89999999999964</v>
          </cell>
          <cell r="DY30">
            <v>345.69999999999982</v>
          </cell>
          <cell r="DZ30">
            <v>454.69999999999982</v>
          </cell>
          <cell r="EA30">
            <v>1140.3999999999996</v>
          </cell>
          <cell r="EB30">
            <v>1432.5</v>
          </cell>
          <cell r="EC30">
            <v>1589.6000000000004</v>
          </cell>
          <cell r="ED30">
            <v>1362.1</v>
          </cell>
          <cell r="EE30">
            <v>1070.3000000000002</v>
          </cell>
          <cell r="EF30">
            <v>1045.900000000001</v>
          </cell>
          <cell r="EG30">
            <v>956.30000000000018</v>
          </cell>
          <cell r="EH30">
            <v>932.50000000000045</v>
          </cell>
          <cell r="EI30">
            <v>443.20000000000027</v>
          </cell>
          <cell r="EJ30">
            <v>1180.9000000000005</v>
          </cell>
          <cell r="EK30">
            <v>1456.3999999999996</v>
          </cell>
          <cell r="EL30">
            <v>1138.0999999999999</v>
          </cell>
          <cell r="EM30">
            <v>904.19999999999982</v>
          </cell>
          <cell r="EN30">
            <v>0</v>
          </cell>
          <cell r="EO30">
            <v>0</v>
          </cell>
          <cell r="EP30">
            <v>0</v>
          </cell>
          <cell r="EQ30">
            <v>-123.1</v>
          </cell>
          <cell r="ER30">
            <v>-121.8</v>
          </cell>
          <cell r="ES30">
            <v>-116.8</v>
          </cell>
          <cell r="ET30">
            <v>-124.5</v>
          </cell>
          <cell r="EU30">
            <v>-126.4</v>
          </cell>
          <cell r="EV30">
            <v>-118.5</v>
          </cell>
          <cell r="EW30">
            <v>-137.19999999999999</v>
          </cell>
          <cell r="EX30">
            <v>-152.5</v>
          </cell>
          <cell r="EY30">
            <v>-111.1</v>
          </cell>
          <cell r="EZ30">
            <v>-140.9</v>
          </cell>
          <cell r="FA30">
            <v>-145</v>
          </cell>
          <cell r="FB30">
            <v>-163.5</v>
          </cell>
          <cell r="FC30">
            <v>-179.1</v>
          </cell>
          <cell r="FD30">
            <v>-171</v>
          </cell>
          <cell r="FE30">
            <v>-186.3</v>
          </cell>
          <cell r="FF30">
            <v>-195.8</v>
          </cell>
          <cell r="FG30">
            <v>-214.7</v>
          </cell>
          <cell r="FH30">
            <v>-268.89999999999998</v>
          </cell>
          <cell r="FI30">
            <v>-231.4</v>
          </cell>
          <cell r="FJ30">
            <v>-238.3</v>
          </cell>
          <cell r="FK30">
            <v>-228.6</v>
          </cell>
          <cell r="FL30">
            <v>-234.3</v>
          </cell>
          <cell r="FM30">
            <v>-234.4</v>
          </cell>
          <cell r="FN30">
            <v>-252</v>
          </cell>
          <cell r="FO30">
            <v>-273.39999999999998</v>
          </cell>
          <cell r="FP30">
            <v>0</v>
          </cell>
          <cell r="FQ30">
            <v>0</v>
          </cell>
          <cell r="FR30">
            <v>0</v>
          </cell>
          <cell r="FS30">
            <v>55.3</v>
          </cell>
          <cell r="FT30">
            <v>29.4</v>
          </cell>
          <cell r="FU30">
            <v>64.7</v>
          </cell>
          <cell r="FV30">
            <v>29.3</v>
          </cell>
          <cell r="FW30">
            <v>107.8</v>
          </cell>
          <cell r="FX30">
            <v>83.4</v>
          </cell>
          <cell r="FY30">
            <v>54.3</v>
          </cell>
          <cell r="FZ30">
            <v>49.7</v>
          </cell>
          <cell r="GA30">
            <v>30.5</v>
          </cell>
          <cell r="GB30">
            <v>18.2</v>
          </cell>
          <cell r="GC30">
            <v>16.399999999999999</v>
          </cell>
          <cell r="GD30">
            <v>8.4</v>
          </cell>
          <cell r="GE30">
            <v>30.7</v>
          </cell>
          <cell r="GF30">
            <v>22.6</v>
          </cell>
          <cell r="GG30">
            <v>35.299999999999997</v>
          </cell>
          <cell r="GH30">
            <v>-3.1000000000000014</v>
          </cell>
          <cell r="GI30">
            <v>44.7</v>
          </cell>
          <cell r="GJ30">
            <v>107.8</v>
          </cell>
          <cell r="GK30">
            <v>72.599999999999994</v>
          </cell>
          <cell r="GL30">
            <v>44</v>
          </cell>
          <cell r="GM30">
            <v>73.3</v>
          </cell>
          <cell r="GN30">
            <v>40.200000000000003</v>
          </cell>
          <cell r="GO30">
            <v>31.4</v>
          </cell>
          <cell r="GP30">
            <v>10.5</v>
          </cell>
          <cell r="GQ30">
            <v>11.8</v>
          </cell>
          <cell r="GR30">
            <v>0</v>
          </cell>
          <cell r="GS30">
            <v>0</v>
          </cell>
          <cell r="GT30">
            <v>0</v>
          </cell>
          <cell r="GU30">
            <v>1823.2</v>
          </cell>
          <cell r="GV30">
            <v>297.09999999999997</v>
          </cell>
          <cell r="GW30">
            <v>259.5999999999998</v>
          </cell>
          <cell r="GX30">
            <v>190.00000000000006</v>
          </cell>
          <cell r="GY30">
            <v>197.50000000000034</v>
          </cell>
          <cell r="GZ30">
            <v>232.8000000000001</v>
          </cell>
          <cell r="HA30">
            <v>233.10000000000002</v>
          </cell>
          <cell r="HB30">
            <v>334.40000000000072</v>
          </cell>
          <cell r="HC30">
            <v>290.20000000000016</v>
          </cell>
          <cell r="HD30">
            <v>452.19999999999965</v>
          </cell>
          <cell r="HE30">
            <v>217.09999999999982</v>
          </cell>
          <cell r="HF30">
            <v>299.5999999999998</v>
          </cell>
          <cell r="HG30">
            <v>991.99999999999966</v>
          </cell>
          <cell r="HH30">
            <v>1284.0999999999999</v>
          </cell>
          <cell r="HI30">
            <v>1438.6000000000004</v>
          </cell>
          <cell r="HJ30">
            <v>1163.2</v>
          </cell>
          <cell r="HK30">
            <v>900.30000000000018</v>
          </cell>
          <cell r="HL30">
            <v>884.80000000000098</v>
          </cell>
          <cell r="HM30">
            <v>797.50000000000023</v>
          </cell>
          <cell r="HN30">
            <v>738.2000000000005</v>
          </cell>
          <cell r="HO30">
            <v>287.90000000000026</v>
          </cell>
          <cell r="HP30">
            <v>986.80000000000064</v>
          </cell>
          <cell r="HQ30">
            <v>1253.3999999999996</v>
          </cell>
          <cell r="HR30">
            <v>896.59999999999991</v>
          </cell>
          <cell r="HS30">
            <v>642.5999999999998</v>
          </cell>
        </row>
        <row r="31">
          <cell r="A31" t="str">
            <v>SUBR IN</v>
          </cell>
          <cell r="B31" t="str">
            <v>Subros</v>
          </cell>
          <cell r="C31" t="str">
            <v>Auto Ancillaries</v>
          </cell>
          <cell r="D31" t="e">
            <v>#REF!</v>
          </cell>
          <cell r="E31">
            <v>929.9</v>
          </cell>
          <cell r="F31">
            <v>848.49999999999989</v>
          </cell>
          <cell r="G31">
            <v>1001.3000000000001</v>
          </cell>
          <cell r="H31">
            <v>1114.2</v>
          </cell>
          <cell r="I31">
            <v>1154.7</v>
          </cell>
          <cell r="J31">
            <v>1183.4000000000001</v>
          </cell>
          <cell r="K31">
            <v>1471</v>
          </cell>
          <cell r="L31">
            <v>1346.8</v>
          </cell>
          <cell r="M31">
            <v>1516.7</v>
          </cell>
          <cell r="N31">
            <v>1428.9</v>
          </cell>
          <cell r="O31">
            <v>1616.6</v>
          </cell>
          <cell r="P31">
            <v>1323.3</v>
          </cell>
          <cell r="Q31">
            <v>1308.2</v>
          </cell>
          <cell r="R31">
            <v>1331.8</v>
          </cell>
          <cell r="S31">
            <v>1686.6</v>
          </cell>
          <cell r="T31">
            <v>1415.7</v>
          </cell>
          <cell r="U31">
            <v>1658.3</v>
          </cell>
          <cell r="V31">
            <v>1567.1</v>
          </cell>
          <cell r="W31">
            <v>1832.8000000000002</v>
          </cell>
          <cell r="X31">
            <v>1577</v>
          </cell>
          <cell r="Y31">
            <v>1570.5</v>
          </cell>
          <cell r="Z31">
            <v>1602.3000000000002</v>
          </cell>
          <cell r="AA31">
            <v>1877.5</v>
          </cell>
          <cell r="AB31">
            <v>1752</v>
          </cell>
          <cell r="AC31">
            <v>1682.8</v>
          </cell>
          <cell r="AD31">
            <v>1361.1999999999998</v>
          </cell>
          <cell r="AE31">
            <v>2156.6000000000004</v>
          </cell>
          <cell r="AF31" t="e">
            <v>#REF!</v>
          </cell>
          <cell r="AG31">
            <v>-858.40000000000009</v>
          </cell>
          <cell r="AH31">
            <v>-785.5</v>
          </cell>
          <cell r="AI31">
            <v>-895.9</v>
          </cell>
          <cell r="AJ31">
            <v>-1019.5</v>
          </cell>
          <cell r="AK31">
            <v>-1062.9000000000001</v>
          </cell>
          <cell r="AL31">
            <v>-1063.5</v>
          </cell>
          <cell r="AM31">
            <v>-1354.3</v>
          </cell>
          <cell r="AN31">
            <v>-1231.3000000000002</v>
          </cell>
          <cell r="AO31">
            <v>-1383.9</v>
          </cell>
          <cell r="AP31">
            <v>-1296.9000000000001</v>
          </cell>
          <cell r="AQ31">
            <v>-1470.0000000000002</v>
          </cell>
          <cell r="AR31">
            <v>-1198.0999999999999</v>
          </cell>
          <cell r="AS31">
            <v>-1194.7</v>
          </cell>
          <cell r="AT31">
            <v>-1168</v>
          </cell>
          <cell r="AU31">
            <v>-1474.0000000000002</v>
          </cell>
          <cell r="AV31">
            <v>-1263.6000000000001</v>
          </cell>
          <cell r="AW31">
            <v>-1475.2</v>
          </cell>
          <cell r="AX31">
            <v>-1378.8</v>
          </cell>
          <cell r="AY31">
            <v>-1615.3</v>
          </cell>
          <cell r="AZ31">
            <v>-1385.2</v>
          </cell>
          <cell r="BA31">
            <v>-1377.1999999999998</v>
          </cell>
          <cell r="BB31">
            <v>-1396.1</v>
          </cell>
          <cell r="BC31">
            <v>-1633.2</v>
          </cell>
          <cell r="BD31">
            <v>-1546.2</v>
          </cell>
          <cell r="BE31">
            <v>-1534.8</v>
          </cell>
          <cell r="BF31">
            <v>-1234.6000000000001</v>
          </cell>
          <cell r="BG31">
            <v>-2000.9</v>
          </cell>
          <cell r="BH31" t="e">
            <v>#REF!</v>
          </cell>
          <cell r="BI31">
            <v>71.499999999999886</v>
          </cell>
          <cell r="BJ31">
            <v>62.999999999999886</v>
          </cell>
          <cell r="BK31">
            <v>105.40000000000009</v>
          </cell>
          <cell r="BL31">
            <v>94.700000000000045</v>
          </cell>
          <cell r="BM31">
            <v>91.799999999999955</v>
          </cell>
          <cell r="BN31">
            <v>119.90000000000009</v>
          </cell>
          <cell r="BO31">
            <v>116.70000000000005</v>
          </cell>
          <cell r="BP31">
            <v>115.49999999999977</v>
          </cell>
          <cell r="BQ31">
            <v>132.79999999999995</v>
          </cell>
          <cell r="BR31">
            <v>132</v>
          </cell>
          <cell r="BS31">
            <v>146.59999999999968</v>
          </cell>
          <cell r="BT31">
            <v>125.20000000000005</v>
          </cell>
          <cell r="BU31">
            <v>113.5</v>
          </cell>
          <cell r="BV31">
            <v>163.79999999999995</v>
          </cell>
          <cell r="BW31">
            <v>212.59999999999968</v>
          </cell>
          <cell r="BX31">
            <v>152.09999999999991</v>
          </cell>
          <cell r="BY31">
            <v>183.09999999999991</v>
          </cell>
          <cell r="BZ31">
            <v>188.29999999999995</v>
          </cell>
          <cell r="CA31">
            <v>217.50000000000023</v>
          </cell>
          <cell r="CB31">
            <v>191.79999999999995</v>
          </cell>
          <cell r="CC31">
            <v>193.30000000000018</v>
          </cell>
          <cell r="CD31">
            <v>206.20000000000027</v>
          </cell>
          <cell r="CE31">
            <v>244.29999999999995</v>
          </cell>
          <cell r="CF31">
            <v>205.79999999999995</v>
          </cell>
          <cell r="CG31">
            <v>148</v>
          </cell>
          <cell r="CH31">
            <v>126.59999999999968</v>
          </cell>
          <cell r="CI31">
            <v>155.70000000000027</v>
          </cell>
          <cell r="CJ31">
            <v>0</v>
          </cell>
          <cell r="CK31">
            <v>0</v>
          </cell>
          <cell r="CL31">
            <v>0</v>
          </cell>
          <cell r="CM31">
            <v>0</v>
          </cell>
          <cell r="CN31">
            <v>0</v>
          </cell>
          <cell r="CO31">
            <v>0</v>
          </cell>
          <cell r="CP31">
            <v>0</v>
          </cell>
          <cell r="CQ31">
            <v>0</v>
          </cell>
          <cell r="CR31">
            <v>0</v>
          </cell>
          <cell r="CS31">
            <v>0</v>
          </cell>
          <cell r="CT31">
            <v>0</v>
          </cell>
          <cell r="CU31">
            <v>0</v>
          </cell>
          <cell r="CV31">
            <v>0</v>
          </cell>
          <cell r="CW31">
            <v>0</v>
          </cell>
          <cell r="CX31">
            <v>0</v>
          </cell>
          <cell r="CY31">
            <v>0</v>
          </cell>
          <cell r="CZ31">
            <v>0</v>
          </cell>
          <cell r="DA31">
            <v>0</v>
          </cell>
          <cell r="DB31">
            <v>0</v>
          </cell>
          <cell r="DC31">
            <v>0</v>
          </cell>
          <cell r="DD31">
            <v>0</v>
          </cell>
          <cell r="DE31">
            <v>0</v>
          </cell>
          <cell r="DF31">
            <v>0</v>
          </cell>
          <cell r="DG31">
            <v>0</v>
          </cell>
          <cell r="DH31">
            <v>0</v>
          </cell>
          <cell r="DI31">
            <v>0</v>
          </cell>
          <cell r="DJ31">
            <v>0</v>
          </cell>
          <cell r="DK31">
            <v>0</v>
          </cell>
          <cell r="DL31" t="e">
            <v>#REF!</v>
          </cell>
          <cell r="DM31">
            <v>71.499999999999886</v>
          </cell>
          <cell r="DN31">
            <v>62.999999999999886</v>
          </cell>
          <cell r="DO31">
            <v>105.40000000000009</v>
          </cell>
          <cell r="DP31">
            <v>94.700000000000045</v>
          </cell>
          <cell r="DQ31">
            <v>91.799999999999955</v>
          </cell>
          <cell r="DR31">
            <v>119.90000000000009</v>
          </cell>
          <cell r="DS31">
            <v>116.70000000000005</v>
          </cell>
          <cell r="DT31">
            <v>115.49999999999977</v>
          </cell>
          <cell r="DU31">
            <v>132.79999999999995</v>
          </cell>
          <cell r="DV31">
            <v>132</v>
          </cell>
          <cell r="DW31">
            <v>146.59999999999968</v>
          </cell>
          <cell r="DX31">
            <v>125.20000000000005</v>
          </cell>
          <cell r="DY31">
            <v>113.5</v>
          </cell>
          <cell r="DZ31">
            <v>163.79999999999995</v>
          </cell>
          <cell r="EA31">
            <v>212.59999999999968</v>
          </cell>
          <cell r="EB31">
            <v>152.09999999999991</v>
          </cell>
          <cell r="EC31">
            <v>183.09999999999991</v>
          </cell>
          <cell r="ED31">
            <v>188.29999999999995</v>
          </cell>
          <cell r="EE31">
            <v>217.50000000000023</v>
          </cell>
          <cell r="EF31">
            <v>191.79999999999995</v>
          </cell>
          <cell r="EG31">
            <v>193.30000000000018</v>
          </cell>
          <cell r="EH31">
            <v>206.20000000000027</v>
          </cell>
          <cell r="EI31">
            <v>244.29999999999995</v>
          </cell>
          <cell r="EJ31">
            <v>205.79999999999995</v>
          </cell>
          <cell r="EK31">
            <v>148</v>
          </cell>
          <cell r="EL31">
            <v>126.59999999999968</v>
          </cell>
          <cell r="EM31">
            <v>155.70000000000027</v>
          </cell>
          <cell r="EN31" t="e">
            <v>#REF!</v>
          </cell>
          <cell r="EO31">
            <v>-42.6</v>
          </cell>
          <cell r="EP31">
            <v>-40.1</v>
          </cell>
          <cell r="EQ31">
            <v>-39.4</v>
          </cell>
          <cell r="ER31">
            <v>-45</v>
          </cell>
          <cell r="ES31">
            <v>-46.4</v>
          </cell>
          <cell r="ET31">
            <v>-53.4</v>
          </cell>
          <cell r="EU31">
            <v>-40.9</v>
          </cell>
          <cell r="EV31">
            <v>-47.8</v>
          </cell>
          <cell r="EW31">
            <v>-55.8</v>
          </cell>
          <cell r="EX31">
            <v>-56.5</v>
          </cell>
          <cell r="EY31">
            <v>-62</v>
          </cell>
          <cell r="EZ31">
            <v>-54.3</v>
          </cell>
          <cell r="FA31">
            <v>-55.3</v>
          </cell>
          <cell r="FB31">
            <v>-62.1</v>
          </cell>
          <cell r="FC31">
            <v>-73.3</v>
          </cell>
          <cell r="FD31">
            <v>-56.2</v>
          </cell>
          <cell r="FE31">
            <v>-61</v>
          </cell>
          <cell r="FF31">
            <v>-73</v>
          </cell>
          <cell r="FG31">
            <v>-82.9</v>
          </cell>
          <cell r="FH31">
            <v>-73.8</v>
          </cell>
          <cell r="FI31">
            <v>-78.3</v>
          </cell>
          <cell r="FJ31">
            <v>-77.400000000000006</v>
          </cell>
          <cell r="FK31">
            <v>-91.5</v>
          </cell>
          <cell r="FL31">
            <v>-72.7</v>
          </cell>
          <cell r="FM31">
            <v>-75.8</v>
          </cell>
          <cell r="FN31">
            <v>-68.5</v>
          </cell>
          <cell r="FO31">
            <v>-99</v>
          </cell>
          <cell r="FP31" t="e">
            <v>#REF!</v>
          </cell>
          <cell r="FQ31">
            <v>4.2</v>
          </cell>
          <cell r="FR31">
            <v>2.2000000000000002</v>
          </cell>
          <cell r="FS31">
            <v>4.7</v>
          </cell>
          <cell r="FT31">
            <v>1.7</v>
          </cell>
          <cell r="FU31">
            <v>8.6999999999999993</v>
          </cell>
          <cell r="FV31">
            <v>1.9</v>
          </cell>
          <cell r="FW31">
            <v>4.5999999999999996</v>
          </cell>
          <cell r="FX31">
            <v>2.1</v>
          </cell>
          <cell r="FY31">
            <v>3.6</v>
          </cell>
          <cell r="FZ31">
            <v>2.7</v>
          </cell>
          <cell r="GA31">
            <v>5.0999999999999996</v>
          </cell>
          <cell r="GB31">
            <v>2.9</v>
          </cell>
          <cell r="GC31">
            <v>5.9</v>
          </cell>
          <cell r="GD31">
            <v>2.8</v>
          </cell>
          <cell r="GE31">
            <v>4.9000000000000004</v>
          </cell>
          <cell r="GF31">
            <v>3.1</v>
          </cell>
          <cell r="GG31">
            <v>2.8</v>
          </cell>
          <cell r="GH31">
            <v>3.7</v>
          </cell>
          <cell r="GI31">
            <v>3.3</v>
          </cell>
          <cell r="GJ31">
            <v>2</v>
          </cell>
          <cell r="GK31">
            <v>3.5</v>
          </cell>
          <cell r="GL31">
            <v>2.8</v>
          </cell>
          <cell r="GM31">
            <v>2.9</v>
          </cell>
          <cell r="GN31">
            <v>3.3</v>
          </cell>
          <cell r="GO31">
            <v>2.7</v>
          </cell>
          <cell r="GP31">
            <v>0.2</v>
          </cell>
          <cell r="GQ31">
            <v>5</v>
          </cell>
          <cell r="GR31" t="e">
            <v>#REF!</v>
          </cell>
          <cell r="GS31">
            <v>33.099999999999888</v>
          </cell>
          <cell r="GT31">
            <v>25.099999999999884</v>
          </cell>
          <cell r="GU31">
            <v>70.700000000000088</v>
          </cell>
          <cell r="GV31">
            <v>51.400000000000048</v>
          </cell>
          <cell r="GW31">
            <v>54.099999999999952</v>
          </cell>
          <cell r="GX31">
            <v>68.400000000000091</v>
          </cell>
          <cell r="GY31">
            <v>80.400000000000034</v>
          </cell>
          <cell r="GZ31">
            <v>69.79999999999977</v>
          </cell>
          <cell r="HA31">
            <v>80.599999999999952</v>
          </cell>
          <cell r="HB31">
            <v>78.2</v>
          </cell>
          <cell r="HC31">
            <v>89.699999999999676</v>
          </cell>
          <cell r="HD31">
            <v>73.800000000000054</v>
          </cell>
          <cell r="HE31">
            <v>64.100000000000009</v>
          </cell>
          <cell r="HF31">
            <v>104.49999999999996</v>
          </cell>
          <cell r="HG31">
            <v>144.19999999999968</v>
          </cell>
          <cell r="HH31">
            <v>98.999999999999901</v>
          </cell>
          <cell r="HI31">
            <v>124.89999999999991</v>
          </cell>
          <cell r="HJ31">
            <v>118.99999999999996</v>
          </cell>
          <cell r="HK31">
            <v>137.90000000000023</v>
          </cell>
          <cell r="HL31">
            <v>119.99999999999996</v>
          </cell>
          <cell r="HM31">
            <v>118.50000000000018</v>
          </cell>
          <cell r="HN31">
            <v>131.60000000000028</v>
          </cell>
          <cell r="HO31">
            <v>155.69999999999996</v>
          </cell>
          <cell r="HP31">
            <v>136.39999999999998</v>
          </cell>
          <cell r="HQ31">
            <v>74.900000000000006</v>
          </cell>
          <cell r="HR31">
            <v>58.299999999999685</v>
          </cell>
          <cell r="HS31">
            <v>61.700000000000273</v>
          </cell>
        </row>
        <row r="32">
          <cell r="A32" t="str">
            <v>SEL IN</v>
          </cell>
          <cell r="B32" t="str">
            <v>Suprajit Engineering</v>
          </cell>
          <cell r="C32" t="str">
            <v>Auto Ancillaries</v>
          </cell>
          <cell r="D32">
            <v>0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195.49</v>
          </cell>
          <cell r="K32">
            <v>193.35</v>
          </cell>
          <cell r="L32">
            <v>172.24199999999999</v>
          </cell>
          <cell r="M32">
            <v>216.07100000000003</v>
          </cell>
          <cell r="N32">
            <v>291.27</v>
          </cell>
          <cell r="O32">
            <v>268.45999999999998</v>
          </cell>
          <cell r="P32">
            <v>271.61500000000001</v>
          </cell>
          <cell r="Q32">
            <v>291.48899999999998</v>
          </cell>
          <cell r="R32">
            <v>321.93899999999996</v>
          </cell>
          <cell r="S32">
            <v>315.38900000000001</v>
          </cell>
          <cell r="T32">
            <v>405.57599999999996</v>
          </cell>
          <cell r="U32">
            <v>483.37900000000008</v>
          </cell>
          <cell r="V32">
            <v>524.61599999999999</v>
          </cell>
          <cell r="W32">
            <v>442.73700000000019</v>
          </cell>
          <cell r="X32">
            <v>410.315</v>
          </cell>
          <cell r="Y32">
            <v>423.62999999999994</v>
          </cell>
          <cell r="Z32">
            <v>482</v>
          </cell>
          <cell r="AA32">
            <v>483.00199999999995</v>
          </cell>
          <cell r="AB32">
            <v>527.46100000000001</v>
          </cell>
          <cell r="AC32">
            <v>603.46299999999997</v>
          </cell>
          <cell r="AD32">
            <v>449</v>
          </cell>
          <cell r="AE32">
            <v>485.70700000000011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-150.52199999999999</v>
          </cell>
          <cell r="AM32">
            <v>-157.375</v>
          </cell>
          <cell r="AN32">
            <v>-143.94499999999999</v>
          </cell>
          <cell r="AO32">
            <v>-173.14</v>
          </cell>
          <cell r="AP32">
            <v>-231.45499999999998</v>
          </cell>
          <cell r="AQ32">
            <v>-218.25799999999998</v>
          </cell>
          <cell r="AR32">
            <v>-224.67500000000001</v>
          </cell>
          <cell r="AS32">
            <v>-238.49099999999999</v>
          </cell>
          <cell r="AT32">
            <v>-258.38600000000002</v>
          </cell>
          <cell r="AU32">
            <v>-250.95899999999995</v>
          </cell>
          <cell r="AV32">
            <v>-336.27100000000002</v>
          </cell>
          <cell r="AW32">
            <v>-407.08399999999995</v>
          </cell>
          <cell r="AX32">
            <v>-433.09300000000007</v>
          </cell>
          <cell r="AY32">
            <v>-376.75199999999995</v>
          </cell>
          <cell r="AZ32">
            <v>-333.95</v>
          </cell>
          <cell r="BA32">
            <v>-376.59999999999997</v>
          </cell>
          <cell r="BB32">
            <v>-419.15</v>
          </cell>
          <cell r="BC32">
            <v>-420.78600000000023</v>
          </cell>
          <cell r="BD32">
            <v>-451.07699999999994</v>
          </cell>
          <cell r="BE32">
            <v>-512.10599999999999</v>
          </cell>
          <cell r="BF32">
            <v>-402.34799999999996</v>
          </cell>
          <cell r="BG32">
            <v>-402.86600000000004</v>
          </cell>
          <cell r="BH32">
            <v>0</v>
          </cell>
          <cell r="BI32">
            <v>0</v>
          </cell>
          <cell r="BJ32">
            <v>0</v>
          </cell>
          <cell r="BK32">
            <v>0</v>
          </cell>
          <cell r="BL32">
            <v>0</v>
          </cell>
          <cell r="BM32">
            <v>0</v>
          </cell>
          <cell r="BN32">
            <v>44.968000000000018</v>
          </cell>
          <cell r="BO32">
            <v>35.974999999999994</v>
          </cell>
          <cell r="BP32">
            <v>28.296999999999997</v>
          </cell>
          <cell r="BQ32">
            <v>42.93100000000004</v>
          </cell>
          <cell r="BR32">
            <v>59.814999999999998</v>
          </cell>
          <cell r="BS32">
            <v>50.201999999999998</v>
          </cell>
          <cell r="BT32">
            <v>46.94</v>
          </cell>
          <cell r="BU32">
            <v>52.99799999999999</v>
          </cell>
          <cell r="BV32">
            <v>63.55299999999994</v>
          </cell>
          <cell r="BW32">
            <v>64.430000000000064</v>
          </cell>
          <cell r="BX32">
            <v>69.30499999999995</v>
          </cell>
          <cell r="BY32">
            <v>76.29500000000013</v>
          </cell>
          <cell r="BZ32">
            <v>91.522999999999911</v>
          </cell>
          <cell r="CA32">
            <v>65.985000000000241</v>
          </cell>
          <cell r="CB32">
            <v>76.365000000000009</v>
          </cell>
          <cell r="CC32">
            <v>47.029999999999973</v>
          </cell>
          <cell r="CD32">
            <v>62.850000000000023</v>
          </cell>
          <cell r="CE32">
            <v>62.215999999999724</v>
          </cell>
          <cell r="CF32">
            <v>76.384000000000071</v>
          </cell>
          <cell r="CG32">
            <v>91.356999999999971</v>
          </cell>
          <cell r="CH32">
            <v>46.652000000000044</v>
          </cell>
          <cell r="CI32">
            <v>82.841000000000065</v>
          </cell>
          <cell r="CJ32">
            <v>0</v>
          </cell>
          <cell r="CK32">
            <v>0</v>
          </cell>
          <cell r="CL32">
            <v>0</v>
          </cell>
          <cell r="CM32">
            <v>0</v>
          </cell>
          <cell r="CN32">
            <v>0</v>
          </cell>
          <cell r="CO32">
            <v>0</v>
          </cell>
          <cell r="CP32">
            <v>0</v>
          </cell>
          <cell r="CQ32">
            <v>0</v>
          </cell>
          <cell r="CR32">
            <v>0</v>
          </cell>
          <cell r="CS32">
            <v>0</v>
          </cell>
          <cell r="CT32">
            <v>0</v>
          </cell>
          <cell r="CU32">
            <v>0</v>
          </cell>
          <cell r="CV32">
            <v>0</v>
          </cell>
          <cell r="CW32">
            <v>0</v>
          </cell>
          <cell r="CX32">
            <v>0</v>
          </cell>
          <cell r="CY32">
            <v>0</v>
          </cell>
          <cell r="CZ32">
            <v>0</v>
          </cell>
          <cell r="DA32">
            <v>0</v>
          </cell>
          <cell r="DB32">
            <v>0</v>
          </cell>
          <cell r="DC32">
            <v>0</v>
          </cell>
          <cell r="DD32">
            <v>0</v>
          </cell>
          <cell r="DE32">
            <v>0</v>
          </cell>
          <cell r="DF32">
            <v>0</v>
          </cell>
          <cell r="DG32">
            <v>0</v>
          </cell>
          <cell r="DH32">
            <v>0</v>
          </cell>
          <cell r="DI32">
            <v>0</v>
          </cell>
          <cell r="DJ32">
            <v>0</v>
          </cell>
          <cell r="DK32">
            <v>0</v>
          </cell>
          <cell r="DL32">
            <v>0</v>
          </cell>
          <cell r="DM32">
            <v>0</v>
          </cell>
          <cell r="DN32">
            <v>0</v>
          </cell>
          <cell r="DO32">
            <v>0</v>
          </cell>
          <cell r="DP32">
            <v>0</v>
          </cell>
          <cell r="DQ32">
            <v>0</v>
          </cell>
          <cell r="DR32">
            <v>44.968000000000018</v>
          </cell>
          <cell r="DS32">
            <v>35.974999999999994</v>
          </cell>
          <cell r="DT32">
            <v>28.296999999999997</v>
          </cell>
          <cell r="DU32">
            <v>42.93100000000004</v>
          </cell>
          <cell r="DV32">
            <v>59.814999999999998</v>
          </cell>
          <cell r="DW32">
            <v>50.201999999999998</v>
          </cell>
          <cell r="DX32">
            <v>46.94</v>
          </cell>
          <cell r="DY32">
            <v>52.99799999999999</v>
          </cell>
          <cell r="DZ32">
            <v>63.55299999999994</v>
          </cell>
          <cell r="EA32">
            <v>64.430000000000064</v>
          </cell>
          <cell r="EB32">
            <v>69.30499999999995</v>
          </cell>
          <cell r="EC32">
            <v>76.29500000000013</v>
          </cell>
          <cell r="ED32">
            <v>91.522999999999911</v>
          </cell>
          <cell r="EE32">
            <v>65.985000000000241</v>
          </cell>
          <cell r="EF32">
            <v>76.365000000000009</v>
          </cell>
          <cell r="EG32">
            <v>47.029999999999973</v>
          </cell>
          <cell r="EH32">
            <v>62.850000000000023</v>
          </cell>
          <cell r="EI32">
            <v>62.215999999999724</v>
          </cell>
          <cell r="EJ32">
            <v>76.384000000000071</v>
          </cell>
          <cell r="EK32">
            <v>91.356999999999971</v>
          </cell>
          <cell r="EL32">
            <v>46.652000000000044</v>
          </cell>
          <cell r="EM32">
            <v>82.841000000000065</v>
          </cell>
          <cell r="EN32">
            <v>0</v>
          </cell>
          <cell r="EO32">
            <v>0</v>
          </cell>
          <cell r="EP32">
            <v>0</v>
          </cell>
          <cell r="EQ32">
            <v>0</v>
          </cell>
          <cell r="ER32">
            <v>0</v>
          </cell>
          <cell r="ES32">
            <v>0</v>
          </cell>
          <cell r="ET32">
            <v>-4.1100000000000003</v>
          </cell>
          <cell r="EU32">
            <v>-3.53</v>
          </cell>
          <cell r="EV32">
            <v>-3.968</v>
          </cell>
          <cell r="EW32">
            <v>-6.99</v>
          </cell>
          <cell r="EX32">
            <v>-7.29</v>
          </cell>
          <cell r="EY32">
            <v>-6</v>
          </cell>
          <cell r="EZ32">
            <v>-6.06</v>
          </cell>
          <cell r="FA32">
            <v>-7.0869999999999997</v>
          </cell>
          <cell r="FB32">
            <v>-6.5739999999999998</v>
          </cell>
          <cell r="FC32">
            <v>-7.9029999999999978</v>
          </cell>
          <cell r="FD32">
            <v>-10.727</v>
          </cell>
          <cell r="FE32">
            <v>-13.68</v>
          </cell>
          <cell r="FF32">
            <v>-14.174000000000003</v>
          </cell>
          <cell r="FG32">
            <v>-11.383999999999997</v>
          </cell>
          <cell r="FH32">
            <v>-13.638999999999999</v>
          </cell>
          <cell r="FI32">
            <v>-14.901</v>
          </cell>
          <cell r="FJ32">
            <v>-14.45</v>
          </cell>
          <cell r="FK32">
            <v>-18.860000000000007</v>
          </cell>
          <cell r="FL32">
            <v>-17.128</v>
          </cell>
          <cell r="FM32">
            <v>-15.932000000000002</v>
          </cell>
          <cell r="FN32">
            <v>-15.431999999999995</v>
          </cell>
          <cell r="FO32">
            <v>-19.306000000000004</v>
          </cell>
          <cell r="FP32">
            <v>0</v>
          </cell>
          <cell r="FQ32">
            <v>0</v>
          </cell>
          <cell r="FR32">
            <v>0</v>
          </cell>
          <cell r="FS32">
            <v>0</v>
          </cell>
          <cell r="FT32">
            <v>0</v>
          </cell>
          <cell r="FU32">
            <v>0</v>
          </cell>
          <cell r="FV32">
            <v>0</v>
          </cell>
          <cell r="FW32">
            <v>0</v>
          </cell>
          <cell r="FX32">
            <v>0.109</v>
          </cell>
          <cell r="FY32">
            <v>1.0090000000000001</v>
          </cell>
          <cell r="FZ32">
            <v>0</v>
          </cell>
          <cell r="GA32">
            <v>0</v>
          </cell>
          <cell r="GB32">
            <v>1.544</v>
          </cell>
          <cell r="GC32">
            <v>2.8320000000000003</v>
          </cell>
          <cell r="GD32">
            <v>1.7729999999999999</v>
          </cell>
          <cell r="GE32">
            <v>0</v>
          </cell>
          <cell r="GF32">
            <v>0</v>
          </cell>
          <cell r="GG32">
            <v>0</v>
          </cell>
          <cell r="GH32">
            <v>0</v>
          </cell>
          <cell r="GI32">
            <v>0</v>
          </cell>
          <cell r="GJ32">
            <v>0</v>
          </cell>
          <cell r="GK32">
            <v>0</v>
          </cell>
          <cell r="GL32">
            <v>1</v>
          </cell>
          <cell r="GM32">
            <v>1.4220000000000002</v>
          </cell>
          <cell r="GN32">
            <v>0.111</v>
          </cell>
          <cell r="GO32">
            <v>4.0540000000000003</v>
          </cell>
          <cell r="GP32">
            <v>-1.6950000000000003</v>
          </cell>
          <cell r="GQ32">
            <v>1.3149999999999999</v>
          </cell>
          <cell r="GR32">
            <v>0</v>
          </cell>
          <cell r="GS32">
            <v>0</v>
          </cell>
          <cell r="GT32">
            <v>0</v>
          </cell>
          <cell r="GU32">
            <v>0</v>
          </cell>
          <cell r="GV32">
            <v>0</v>
          </cell>
          <cell r="GW32">
            <v>0</v>
          </cell>
          <cell r="GX32">
            <v>40.858000000000018</v>
          </cell>
          <cell r="GY32">
            <v>32.444999999999993</v>
          </cell>
          <cell r="GZ32">
            <v>24.437999999999999</v>
          </cell>
          <cell r="HA32">
            <v>36.950000000000038</v>
          </cell>
          <cell r="HB32">
            <v>52.524999999999999</v>
          </cell>
          <cell r="HC32">
            <v>44.201999999999998</v>
          </cell>
          <cell r="HD32">
            <v>42.423999999999992</v>
          </cell>
          <cell r="HE32">
            <v>48.742999999999988</v>
          </cell>
          <cell r="HF32">
            <v>58.751999999999946</v>
          </cell>
          <cell r="HG32">
            <v>56.527000000000065</v>
          </cell>
          <cell r="HH32">
            <v>58.577999999999946</v>
          </cell>
          <cell r="HI32">
            <v>62.61500000000013</v>
          </cell>
          <cell r="HJ32">
            <v>77.348999999999904</v>
          </cell>
          <cell r="HK32">
            <v>54.601000000000241</v>
          </cell>
          <cell r="HL32">
            <v>62.726000000000013</v>
          </cell>
          <cell r="HM32">
            <v>32.128999999999976</v>
          </cell>
          <cell r="HN32">
            <v>49.40000000000002</v>
          </cell>
          <cell r="HO32">
            <v>44.777999999999714</v>
          </cell>
          <cell r="HP32">
            <v>59.367000000000068</v>
          </cell>
          <cell r="HQ32">
            <v>79.478999999999971</v>
          </cell>
          <cell r="HR32">
            <v>29.525000000000048</v>
          </cell>
          <cell r="HS32">
            <v>64.850000000000065</v>
          </cell>
        </row>
        <row r="33">
          <cell r="A33" t="str">
            <v>SDC IN</v>
          </cell>
          <cell r="B33" t="str">
            <v>Sundaram Clayton</v>
          </cell>
          <cell r="C33" t="str">
            <v>Auto ancillary</v>
          </cell>
          <cell r="D33">
            <v>0</v>
          </cell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R33">
            <v>0</v>
          </cell>
          <cell r="S33">
            <v>0</v>
          </cell>
          <cell r="T33">
            <v>0</v>
          </cell>
          <cell r="U33">
            <v>0</v>
          </cell>
          <cell r="V33">
            <v>0</v>
          </cell>
          <cell r="W33">
            <v>0</v>
          </cell>
          <cell r="X33">
            <v>0</v>
          </cell>
          <cell r="Y33">
            <v>0</v>
          </cell>
          <cell r="Z33">
            <v>0</v>
          </cell>
          <cell r="AA33">
            <v>0</v>
          </cell>
          <cell r="AB33">
            <v>0</v>
          </cell>
          <cell r="AC33">
            <v>0</v>
          </cell>
          <cell r="AD33">
            <v>0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O33">
            <v>0</v>
          </cell>
          <cell r="AP33">
            <v>0</v>
          </cell>
          <cell r="AQ33">
            <v>0</v>
          </cell>
          <cell r="AR33">
            <v>0</v>
          </cell>
          <cell r="AS33">
            <v>0</v>
          </cell>
          <cell r="AT33">
            <v>0</v>
          </cell>
          <cell r="AU33">
            <v>0</v>
          </cell>
          <cell r="AV33">
            <v>0</v>
          </cell>
          <cell r="AW33">
            <v>0</v>
          </cell>
          <cell r="AX33">
            <v>0</v>
          </cell>
          <cell r="AY33">
            <v>0</v>
          </cell>
          <cell r="AZ33">
            <v>0</v>
          </cell>
          <cell r="BA33">
            <v>0</v>
          </cell>
          <cell r="BB33">
            <v>0</v>
          </cell>
          <cell r="BC33">
            <v>0</v>
          </cell>
          <cell r="BD33">
            <v>0</v>
          </cell>
          <cell r="BE33">
            <v>0</v>
          </cell>
          <cell r="BF33">
            <v>0</v>
          </cell>
          <cell r="BG33">
            <v>0</v>
          </cell>
          <cell r="BH33">
            <v>0</v>
          </cell>
          <cell r="BI33">
            <v>0</v>
          </cell>
          <cell r="BJ33">
            <v>0</v>
          </cell>
          <cell r="BK33">
            <v>0</v>
          </cell>
          <cell r="BL33">
            <v>0</v>
          </cell>
          <cell r="BM33">
            <v>0</v>
          </cell>
          <cell r="BN33">
            <v>0</v>
          </cell>
          <cell r="BO33">
            <v>0</v>
          </cell>
          <cell r="BP33">
            <v>0</v>
          </cell>
          <cell r="BQ33">
            <v>0</v>
          </cell>
          <cell r="BR33">
            <v>0</v>
          </cell>
          <cell r="BS33">
            <v>0</v>
          </cell>
          <cell r="BT33">
            <v>0</v>
          </cell>
          <cell r="BU33">
            <v>0</v>
          </cell>
          <cell r="BV33">
            <v>0</v>
          </cell>
          <cell r="BW33">
            <v>0</v>
          </cell>
          <cell r="BX33">
            <v>0</v>
          </cell>
          <cell r="BY33">
            <v>0</v>
          </cell>
          <cell r="BZ33">
            <v>0</v>
          </cell>
          <cell r="CA33">
            <v>0</v>
          </cell>
          <cell r="CB33">
            <v>0</v>
          </cell>
          <cell r="CC33">
            <v>0</v>
          </cell>
          <cell r="CD33">
            <v>0</v>
          </cell>
          <cell r="CE33">
            <v>0</v>
          </cell>
          <cell r="CF33">
            <v>0</v>
          </cell>
          <cell r="CG33">
            <v>0</v>
          </cell>
          <cell r="CH33">
            <v>0</v>
          </cell>
          <cell r="CI33">
            <v>0</v>
          </cell>
          <cell r="CJ33">
            <v>0</v>
          </cell>
          <cell r="CK33">
            <v>0</v>
          </cell>
          <cell r="CL33">
            <v>0</v>
          </cell>
          <cell r="CM33">
            <v>0</v>
          </cell>
          <cell r="CN33">
            <v>0</v>
          </cell>
          <cell r="CO33">
            <v>0</v>
          </cell>
          <cell r="CP33">
            <v>0</v>
          </cell>
          <cell r="CQ33">
            <v>0</v>
          </cell>
          <cell r="CR33">
            <v>0</v>
          </cell>
          <cell r="CS33">
            <v>0</v>
          </cell>
          <cell r="CT33">
            <v>0</v>
          </cell>
          <cell r="CU33">
            <v>0</v>
          </cell>
          <cell r="CV33">
            <v>0</v>
          </cell>
          <cell r="CW33">
            <v>0</v>
          </cell>
          <cell r="CX33">
            <v>0</v>
          </cell>
          <cell r="CY33">
            <v>0</v>
          </cell>
          <cell r="CZ33">
            <v>0</v>
          </cell>
          <cell r="DA33">
            <v>0</v>
          </cell>
          <cell r="DB33">
            <v>0</v>
          </cell>
          <cell r="DC33">
            <v>0</v>
          </cell>
          <cell r="DD33">
            <v>0</v>
          </cell>
          <cell r="DE33">
            <v>0</v>
          </cell>
          <cell r="DF33">
            <v>0</v>
          </cell>
          <cell r="DG33">
            <v>0</v>
          </cell>
          <cell r="DH33">
            <v>0</v>
          </cell>
          <cell r="DI33">
            <v>0</v>
          </cell>
          <cell r="DJ33">
            <v>0</v>
          </cell>
          <cell r="DK33">
            <v>0</v>
          </cell>
          <cell r="DL33">
            <v>0</v>
          </cell>
          <cell r="DM33">
            <v>0</v>
          </cell>
          <cell r="DN33">
            <v>0</v>
          </cell>
          <cell r="DO33">
            <v>0</v>
          </cell>
          <cell r="DP33">
            <v>0</v>
          </cell>
          <cell r="DQ33">
            <v>0</v>
          </cell>
          <cell r="DR33">
            <v>0</v>
          </cell>
          <cell r="DS33">
            <v>0</v>
          </cell>
          <cell r="DT33">
            <v>0</v>
          </cell>
          <cell r="DU33">
            <v>0</v>
          </cell>
          <cell r="DV33">
            <v>0</v>
          </cell>
          <cell r="DW33">
            <v>0</v>
          </cell>
          <cell r="DX33">
            <v>0</v>
          </cell>
          <cell r="DY33">
            <v>0</v>
          </cell>
          <cell r="DZ33">
            <v>0</v>
          </cell>
          <cell r="EA33">
            <v>0</v>
          </cell>
          <cell r="EB33">
            <v>0</v>
          </cell>
          <cell r="EC33">
            <v>0</v>
          </cell>
          <cell r="ED33">
            <v>0</v>
          </cell>
          <cell r="EE33">
            <v>0</v>
          </cell>
          <cell r="EF33">
            <v>0</v>
          </cell>
          <cell r="EG33">
            <v>0</v>
          </cell>
          <cell r="EH33">
            <v>0</v>
          </cell>
          <cell r="EI33">
            <v>0</v>
          </cell>
          <cell r="EJ33">
            <v>0</v>
          </cell>
          <cell r="EK33">
            <v>0</v>
          </cell>
          <cell r="EL33">
            <v>0</v>
          </cell>
          <cell r="EM33">
            <v>0</v>
          </cell>
          <cell r="EN33">
            <v>0</v>
          </cell>
          <cell r="EO33">
            <v>0</v>
          </cell>
          <cell r="EP33">
            <v>0</v>
          </cell>
          <cell r="EQ33">
            <v>0</v>
          </cell>
          <cell r="ER33">
            <v>0</v>
          </cell>
          <cell r="ES33">
            <v>0</v>
          </cell>
          <cell r="ET33">
            <v>0</v>
          </cell>
          <cell r="EU33">
            <v>0</v>
          </cell>
          <cell r="EV33">
            <v>0</v>
          </cell>
          <cell r="EW33">
            <v>0</v>
          </cell>
          <cell r="EX33">
            <v>0</v>
          </cell>
          <cell r="EY33">
            <v>0</v>
          </cell>
          <cell r="EZ33">
            <v>0</v>
          </cell>
          <cell r="FA33">
            <v>0</v>
          </cell>
          <cell r="FB33">
            <v>0</v>
          </cell>
          <cell r="FC33">
            <v>0</v>
          </cell>
          <cell r="FD33">
            <v>0</v>
          </cell>
          <cell r="FE33">
            <v>0</v>
          </cell>
          <cell r="FF33">
            <v>0</v>
          </cell>
          <cell r="FG33">
            <v>0</v>
          </cell>
          <cell r="FH33">
            <v>0</v>
          </cell>
          <cell r="FI33">
            <v>0</v>
          </cell>
          <cell r="FJ33">
            <v>0</v>
          </cell>
          <cell r="FK33">
            <v>0</v>
          </cell>
          <cell r="FL33">
            <v>0</v>
          </cell>
          <cell r="FM33">
            <v>0</v>
          </cell>
          <cell r="FN33">
            <v>0</v>
          </cell>
          <cell r="FO33">
            <v>0</v>
          </cell>
          <cell r="FP33">
            <v>0</v>
          </cell>
          <cell r="FQ33">
            <v>0</v>
          </cell>
          <cell r="FR33">
            <v>0</v>
          </cell>
          <cell r="FS33">
            <v>0</v>
          </cell>
          <cell r="FT33">
            <v>0</v>
          </cell>
          <cell r="FU33">
            <v>0</v>
          </cell>
          <cell r="FV33">
            <v>0</v>
          </cell>
          <cell r="FW33">
            <v>0</v>
          </cell>
          <cell r="FX33">
            <v>0</v>
          </cell>
          <cell r="FY33">
            <v>0</v>
          </cell>
          <cell r="FZ33">
            <v>0</v>
          </cell>
          <cell r="GA33">
            <v>0</v>
          </cell>
          <cell r="GB33">
            <v>0</v>
          </cell>
          <cell r="GC33">
            <v>0</v>
          </cell>
          <cell r="GD33">
            <v>0</v>
          </cell>
          <cell r="GE33">
            <v>0</v>
          </cell>
          <cell r="GF33">
            <v>0</v>
          </cell>
          <cell r="GG33">
            <v>0</v>
          </cell>
          <cell r="GH33">
            <v>0</v>
          </cell>
          <cell r="GI33">
            <v>0</v>
          </cell>
          <cell r="GJ33">
            <v>0</v>
          </cell>
          <cell r="GK33">
            <v>0</v>
          </cell>
          <cell r="GL33">
            <v>0</v>
          </cell>
          <cell r="GM33">
            <v>0</v>
          </cell>
          <cell r="GN33">
            <v>0</v>
          </cell>
          <cell r="GO33">
            <v>0</v>
          </cell>
          <cell r="GP33">
            <v>0</v>
          </cell>
          <cell r="GQ33">
            <v>0</v>
          </cell>
          <cell r="GR33">
            <v>0</v>
          </cell>
          <cell r="GS33">
            <v>0</v>
          </cell>
          <cell r="GT33">
            <v>0</v>
          </cell>
          <cell r="GU33">
            <v>0</v>
          </cell>
          <cell r="GV33">
            <v>0</v>
          </cell>
          <cell r="GW33">
            <v>0</v>
          </cell>
          <cell r="GX33">
            <v>0</v>
          </cell>
          <cell r="GY33">
            <v>0</v>
          </cell>
          <cell r="GZ33">
            <v>0</v>
          </cell>
          <cell r="HA33">
            <v>0</v>
          </cell>
          <cell r="HB33">
            <v>0</v>
          </cell>
          <cell r="HC33">
            <v>0</v>
          </cell>
          <cell r="HD33">
            <v>0</v>
          </cell>
          <cell r="HE33">
            <v>0</v>
          </cell>
          <cell r="HF33">
            <v>0</v>
          </cell>
          <cell r="HG33">
            <v>0</v>
          </cell>
          <cell r="HH33">
            <v>0</v>
          </cell>
          <cell r="HI33">
            <v>0</v>
          </cell>
          <cell r="HJ33">
            <v>0</v>
          </cell>
          <cell r="HK33">
            <v>0</v>
          </cell>
          <cell r="HL33">
            <v>0</v>
          </cell>
          <cell r="HM33">
            <v>0</v>
          </cell>
          <cell r="HN33">
            <v>0</v>
          </cell>
          <cell r="HO33">
            <v>0</v>
          </cell>
          <cell r="HP33">
            <v>0</v>
          </cell>
          <cell r="HQ33">
            <v>0</v>
          </cell>
          <cell r="HR33">
            <v>0</v>
          </cell>
          <cell r="HS33">
            <v>0</v>
          </cell>
        </row>
        <row r="34">
          <cell r="A34" t="str">
            <v>TI IN</v>
          </cell>
          <cell r="B34" t="str">
            <v>Tube Investments Of India</v>
          </cell>
          <cell r="C34" t="str">
            <v>Auto Ancillaries</v>
          </cell>
          <cell r="D34">
            <v>0</v>
          </cell>
          <cell r="E34">
            <v>0</v>
          </cell>
          <cell r="F34">
            <v>0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  <cell r="K34">
            <v>0</v>
          </cell>
          <cell r="L34">
            <v>3020.2999999999997</v>
          </cell>
          <cell r="M34">
            <v>3225.1</v>
          </cell>
          <cell r="N34">
            <v>3300.6</v>
          </cell>
          <cell r="O34">
            <v>4042.7</v>
          </cell>
          <cell r="P34">
            <v>3781.9</v>
          </cell>
          <cell r="Q34">
            <v>3547.5</v>
          </cell>
          <cell r="R34">
            <v>3691.5</v>
          </cell>
          <cell r="S34">
            <v>3588.5</v>
          </cell>
          <cell r="T34">
            <v>3815.2</v>
          </cell>
          <cell r="U34">
            <v>4143.2999999999993</v>
          </cell>
          <cell r="V34">
            <v>3841</v>
          </cell>
          <cell r="W34">
            <v>4350.9000000000005</v>
          </cell>
          <cell r="X34">
            <v>4332.2</v>
          </cell>
          <cell r="Y34">
            <v>4246.3999999999996</v>
          </cell>
          <cell r="Z34">
            <v>4176.1000000000004</v>
          </cell>
          <cell r="AA34">
            <v>4868.6000000000004</v>
          </cell>
          <cell r="AB34">
            <v>5381.6</v>
          </cell>
          <cell r="AC34">
            <v>6383.3</v>
          </cell>
          <cell r="AD34">
            <v>4389.3</v>
          </cell>
          <cell r="AE34">
            <v>4735.9000000000005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-2708.1</v>
          </cell>
          <cell r="AO34">
            <v>-2950.0000000000005</v>
          </cell>
          <cell r="AP34">
            <v>-2895.1</v>
          </cell>
          <cell r="AQ34">
            <v>-3571.8999999999996</v>
          </cell>
          <cell r="AR34">
            <v>-3335.4</v>
          </cell>
          <cell r="AS34">
            <v>-3079.7999999999993</v>
          </cell>
          <cell r="AT34">
            <v>-3258.5999999999995</v>
          </cell>
          <cell r="AU34">
            <v>-3202.6</v>
          </cell>
          <cell r="AV34">
            <v>-3385.2999999999997</v>
          </cell>
          <cell r="AW34">
            <v>-3711.8</v>
          </cell>
          <cell r="AX34">
            <v>-3449.2</v>
          </cell>
          <cell r="AY34">
            <v>-3961.6</v>
          </cell>
          <cell r="AZ34">
            <v>-3980.9</v>
          </cell>
          <cell r="BA34">
            <v>-3959.3</v>
          </cell>
          <cell r="BB34">
            <v>-3857.8</v>
          </cell>
          <cell r="BC34">
            <v>-4537.5</v>
          </cell>
          <cell r="BD34">
            <v>-4976.6000000000004</v>
          </cell>
          <cell r="BE34">
            <v>-5837.2999999999993</v>
          </cell>
          <cell r="BF34">
            <v>-4383.1000000000004</v>
          </cell>
          <cell r="BG34">
            <v>-4631.8999999999996</v>
          </cell>
          <cell r="BH34">
            <v>0</v>
          </cell>
          <cell r="BI34">
            <v>0</v>
          </cell>
          <cell r="BJ34">
            <v>0</v>
          </cell>
          <cell r="BK34">
            <v>0</v>
          </cell>
          <cell r="BL34">
            <v>0</v>
          </cell>
          <cell r="BM34">
            <v>0</v>
          </cell>
          <cell r="BN34">
            <v>0</v>
          </cell>
          <cell r="BO34">
            <v>0</v>
          </cell>
          <cell r="BP34">
            <v>312.19999999999982</v>
          </cell>
          <cell r="BQ34">
            <v>275.09999999999945</v>
          </cell>
          <cell r="BR34">
            <v>405.5</v>
          </cell>
          <cell r="BS34">
            <v>470.80000000000018</v>
          </cell>
          <cell r="BT34">
            <v>446.5</v>
          </cell>
          <cell r="BU34">
            <v>467.70000000000073</v>
          </cell>
          <cell r="BV34">
            <v>432.90000000000055</v>
          </cell>
          <cell r="BW34">
            <v>385.90000000000009</v>
          </cell>
          <cell r="BX34">
            <v>429.90000000000009</v>
          </cell>
          <cell r="BY34">
            <v>431.49999999999909</v>
          </cell>
          <cell r="BZ34">
            <v>391.80000000000018</v>
          </cell>
          <cell r="CA34">
            <v>389.30000000000064</v>
          </cell>
          <cell r="CB34">
            <v>351.29999999999973</v>
          </cell>
          <cell r="CC34">
            <v>287.09999999999945</v>
          </cell>
          <cell r="CD34">
            <v>318.30000000000018</v>
          </cell>
          <cell r="CE34">
            <v>331.10000000000036</v>
          </cell>
          <cell r="CF34">
            <v>405</v>
          </cell>
          <cell r="CG34">
            <v>546.00000000000091</v>
          </cell>
          <cell r="CH34">
            <v>6.1999999999998181</v>
          </cell>
          <cell r="CI34">
            <v>104.00000000000091</v>
          </cell>
          <cell r="CJ34">
            <v>0</v>
          </cell>
          <cell r="CK34">
            <v>0</v>
          </cell>
          <cell r="CL34">
            <v>0</v>
          </cell>
          <cell r="CM34">
            <v>0</v>
          </cell>
          <cell r="CN34">
            <v>0</v>
          </cell>
          <cell r="CO34">
            <v>0</v>
          </cell>
          <cell r="CP34">
            <v>0</v>
          </cell>
          <cell r="CQ34">
            <v>0</v>
          </cell>
          <cell r="CR34">
            <v>0</v>
          </cell>
          <cell r="CS34">
            <v>0</v>
          </cell>
          <cell r="CT34">
            <v>0</v>
          </cell>
          <cell r="CU34">
            <v>0</v>
          </cell>
          <cell r="CV34">
            <v>0</v>
          </cell>
          <cell r="CW34">
            <v>0</v>
          </cell>
          <cell r="CX34">
            <v>0</v>
          </cell>
          <cell r="CY34">
            <v>0</v>
          </cell>
          <cell r="CZ34">
            <v>0</v>
          </cell>
          <cell r="DA34">
            <v>0</v>
          </cell>
          <cell r="DB34">
            <v>0</v>
          </cell>
          <cell r="DC34">
            <v>0</v>
          </cell>
          <cell r="DD34">
            <v>0</v>
          </cell>
          <cell r="DE34">
            <v>0</v>
          </cell>
          <cell r="DF34">
            <v>0</v>
          </cell>
          <cell r="DG34">
            <v>0</v>
          </cell>
          <cell r="DH34">
            <v>0</v>
          </cell>
          <cell r="DI34">
            <v>0</v>
          </cell>
          <cell r="DJ34">
            <v>0</v>
          </cell>
          <cell r="DK34">
            <v>0</v>
          </cell>
          <cell r="DL34">
            <v>0</v>
          </cell>
          <cell r="DM34">
            <v>0</v>
          </cell>
          <cell r="DN34">
            <v>0</v>
          </cell>
          <cell r="DO34">
            <v>0</v>
          </cell>
          <cell r="DP34">
            <v>0</v>
          </cell>
          <cell r="DQ34">
            <v>0</v>
          </cell>
          <cell r="DR34">
            <v>0</v>
          </cell>
          <cell r="DS34">
            <v>0</v>
          </cell>
          <cell r="DT34">
            <v>312.19999999999982</v>
          </cell>
          <cell r="DU34">
            <v>275.09999999999945</v>
          </cell>
          <cell r="DV34">
            <v>405.5</v>
          </cell>
          <cell r="DW34">
            <v>470.80000000000018</v>
          </cell>
          <cell r="DX34">
            <v>446.5</v>
          </cell>
          <cell r="DY34">
            <v>467.70000000000073</v>
          </cell>
          <cell r="DZ34">
            <v>432.90000000000055</v>
          </cell>
          <cell r="EA34">
            <v>385.90000000000009</v>
          </cell>
          <cell r="EB34">
            <v>429.90000000000009</v>
          </cell>
          <cell r="EC34">
            <v>431.49999999999909</v>
          </cell>
          <cell r="ED34">
            <v>391.80000000000018</v>
          </cell>
          <cell r="EE34">
            <v>389.30000000000064</v>
          </cell>
          <cell r="EF34">
            <v>351.29999999999973</v>
          </cell>
          <cell r="EG34">
            <v>287.09999999999945</v>
          </cell>
          <cell r="EH34">
            <v>318.30000000000018</v>
          </cell>
          <cell r="EI34">
            <v>331.10000000000036</v>
          </cell>
          <cell r="EJ34">
            <v>405</v>
          </cell>
          <cell r="EK34">
            <v>546.00000000000091</v>
          </cell>
          <cell r="EL34">
            <v>6.1999999999998181</v>
          </cell>
          <cell r="EM34">
            <v>104.00000000000091</v>
          </cell>
          <cell r="EN34">
            <v>0</v>
          </cell>
          <cell r="EO34">
            <v>0</v>
          </cell>
          <cell r="EP34">
            <v>0</v>
          </cell>
          <cell r="EQ34">
            <v>0</v>
          </cell>
          <cell r="ER34">
            <v>0</v>
          </cell>
          <cell r="ES34">
            <v>0</v>
          </cell>
          <cell r="ET34">
            <v>0</v>
          </cell>
          <cell r="EU34">
            <v>0</v>
          </cell>
          <cell r="EV34">
            <v>-85.6</v>
          </cell>
          <cell r="EW34">
            <v>-80.8</v>
          </cell>
          <cell r="EX34">
            <v>-90.2</v>
          </cell>
          <cell r="EY34">
            <v>-86.2</v>
          </cell>
          <cell r="EZ34">
            <v>-114.3</v>
          </cell>
          <cell r="FA34">
            <v>-110.6</v>
          </cell>
          <cell r="FB34">
            <v>-104.9</v>
          </cell>
          <cell r="FC34">
            <v>-155.80000000000001</v>
          </cell>
          <cell r="FD34">
            <v>-137.30000000000001</v>
          </cell>
          <cell r="FE34">
            <v>-125.4</v>
          </cell>
          <cell r="FF34">
            <v>-122.5</v>
          </cell>
          <cell r="FG34">
            <v>-118.7</v>
          </cell>
          <cell r="FH34">
            <v>-126.3</v>
          </cell>
          <cell r="FI34">
            <v>-123.9</v>
          </cell>
          <cell r="FJ34">
            <v>-138.80000000000001</v>
          </cell>
          <cell r="FK34">
            <v>-142.5</v>
          </cell>
          <cell r="FL34">
            <v>-144.9</v>
          </cell>
          <cell r="FM34">
            <v>-146.30000000000001</v>
          </cell>
          <cell r="FN34">
            <v>-138.69999999999999</v>
          </cell>
          <cell r="FO34">
            <v>-161.30000000000001</v>
          </cell>
          <cell r="FP34">
            <v>0</v>
          </cell>
          <cell r="FQ34">
            <v>0</v>
          </cell>
          <cell r="FR34">
            <v>0</v>
          </cell>
          <cell r="FS34">
            <v>0</v>
          </cell>
          <cell r="FT34">
            <v>0</v>
          </cell>
          <cell r="FU34">
            <v>0</v>
          </cell>
          <cell r="FV34">
            <v>0</v>
          </cell>
          <cell r="FW34">
            <v>0</v>
          </cell>
          <cell r="FX34">
            <v>31.1</v>
          </cell>
          <cell r="FY34">
            <v>25.6</v>
          </cell>
          <cell r="FZ34">
            <v>17.8</v>
          </cell>
          <cell r="GA34">
            <v>81.900000000000006</v>
          </cell>
          <cell r="GB34">
            <v>10.3</v>
          </cell>
          <cell r="GC34">
            <v>127.3</v>
          </cell>
          <cell r="GD34">
            <v>227.7</v>
          </cell>
          <cell r="GE34">
            <v>975.4</v>
          </cell>
          <cell r="GF34">
            <v>724.6</v>
          </cell>
          <cell r="GG34">
            <v>97.4</v>
          </cell>
          <cell r="GH34">
            <v>40.6</v>
          </cell>
          <cell r="GI34">
            <v>64.8</v>
          </cell>
          <cell r="GJ34">
            <v>31</v>
          </cell>
          <cell r="GK34">
            <v>90</v>
          </cell>
          <cell r="GL34">
            <v>51.7</v>
          </cell>
          <cell r="GM34">
            <v>27.7</v>
          </cell>
          <cell r="GN34">
            <v>46.1</v>
          </cell>
          <cell r="GO34">
            <v>88.1</v>
          </cell>
          <cell r="GP34">
            <v>26.5</v>
          </cell>
          <cell r="GQ34">
            <v>14.8</v>
          </cell>
          <cell r="GR34">
            <v>0</v>
          </cell>
          <cell r="GS34">
            <v>0</v>
          </cell>
          <cell r="GT34">
            <v>0</v>
          </cell>
          <cell r="GU34">
            <v>0</v>
          </cell>
          <cell r="GV34">
            <v>0</v>
          </cell>
          <cell r="GW34">
            <v>0</v>
          </cell>
          <cell r="GX34">
            <v>0</v>
          </cell>
          <cell r="GY34">
            <v>0</v>
          </cell>
          <cell r="GZ34">
            <v>257.69999999999982</v>
          </cell>
          <cell r="HA34">
            <v>219.89999999999944</v>
          </cell>
          <cell r="HB34">
            <v>333.1</v>
          </cell>
          <cell r="HC34">
            <v>466.50000000000023</v>
          </cell>
          <cell r="HD34">
            <v>342.5</v>
          </cell>
          <cell r="HE34">
            <v>484.40000000000072</v>
          </cell>
          <cell r="HF34">
            <v>555.7000000000005</v>
          </cell>
          <cell r="HG34">
            <v>1205.5</v>
          </cell>
          <cell r="HH34">
            <v>1017.2</v>
          </cell>
          <cell r="HI34">
            <v>403.49999999999909</v>
          </cell>
          <cell r="HJ34">
            <v>309.9000000000002</v>
          </cell>
          <cell r="HK34">
            <v>335.40000000000066</v>
          </cell>
          <cell r="HL34">
            <v>255.99999999999972</v>
          </cell>
          <cell r="HM34">
            <v>253.19999999999945</v>
          </cell>
          <cell r="HN34">
            <v>231.20000000000016</v>
          </cell>
          <cell r="HO34">
            <v>216.30000000000035</v>
          </cell>
          <cell r="HP34">
            <v>306.20000000000005</v>
          </cell>
          <cell r="HQ34">
            <v>487.80000000000086</v>
          </cell>
          <cell r="HR34">
            <v>-106.00000000000017</v>
          </cell>
          <cell r="HS34">
            <v>-42.499999999999105</v>
          </cell>
        </row>
        <row r="35">
          <cell r="A35" t="str">
            <v>SF IN</v>
          </cell>
          <cell r="B35" t="str">
            <v>Sundram Fasteners</v>
          </cell>
          <cell r="C35" t="str">
            <v>Auto Ancillaries</v>
          </cell>
          <cell r="D35">
            <v>1054.0999999999999</v>
          </cell>
          <cell r="E35">
            <v>1125.8999999999999</v>
          </cell>
          <cell r="F35">
            <v>1137.3</v>
          </cell>
          <cell r="G35">
            <v>1264.4000000000001</v>
          </cell>
          <cell r="H35">
            <v>1210.3999999999999</v>
          </cell>
          <cell r="I35">
            <v>1359.4</v>
          </cell>
          <cell r="J35">
            <v>1394.6000000000001</v>
          </cell>
          <cell r="K35">
            <v>2926.8</v>
          </cell>
          <cell r="L35">
            <v>2081.6</v>
          </cell>
          <cell r="M35">
            <v>2278.8999999999996</v>
          </cell>
          <cell r="N35">
            <v>2476.6999999999998</v>
          </cell>
          <cell r="O35">
            <v>2458.3000000000002</v>
          </cell>
          <cell r="P35">
            <v>2523.8999999999996</v>
          </cell>
          <cell r="Q35">
            <v>2635.8999999999996</v>
          </cell>
          <cell r="R35">
            <v>2650.9</v>
          </cell>
          <cell r="S35">
            <v>2809.2</v>
          </cell>
          <cell r="T35">
            <v>2912.8</v>
          </cell>
          <cell r="U35">
            <v>3129.0000000000005</v>
          </cell>
          <cell r="V35">
            <v>3044.9000000000005</v>
          </cell>
          <cell r="W35">
            <v>2907.7000000000003</v>
          </cell>
          <cell r="X35">
            <v>2982.7</v>
          </cell>
          <cell r="Y35">
            <v>2982.0000000000005</v>
          </cell>
          <cell r="Z35">
            <v>2975.1</v>
          </cell>
          <cell r="AA35">
            <v>3119.3</v>
          </cell>
          <cell r="AB35">
            <v>3637</v>
          </cell>
          <cell r="AC35">
            <v>3880.0000000000005</v>
          </cell>
          <cell r="AD35">
            <v>2866.2</v>
          </cell>
          <cell r="AE35">
            <v>2257.6000000000004</v>
          </cell>
          <cell r="AF35">
            <v>-843</v>
          </cell>
          <cell r="AG35">
            <v>-921.40000000000009</v>
          </cell>
          <cell r="AH35">
            <v>-945.3</v>
          </cell>
          <cell r="AI35">
            <v>-1037.9000000000001</v>
          </cell>
          <cell r="AJ35">
            <v>-998.2</v>
          </cell>
          <cell r="AK35">
            <v>-1115.5999999999999</v>
          </cell>
          <cell r="AL35">
            <v>-1174</v>
          </cell>
          <cell r="AM35">
            <v>-2605</v>
          </cell>
          <cell r="AN35">
            <v>-1762.6</v>
          </cell>
          <cell r="AO35">
            <v>-1972.8000000000002</v>
          </cell>
          <cell r="AP35">
            <v>-2118.4</v>
          </cell>
          <cell r="AQ35">
            <v>-2135.8000000000002</v>
          </cell>
          <cell r="AR35">
            <v>-2152.2000000000003</v>
          </cell>
          <cell r="AS35">
            <v>-2303.9000000000005</v>
          </cell>
          <cell r="AT35">
            <v>-2259.9</v>
          </cell>
          <cell r="AU35">
            <v>-2386.3000000000002</v>
          </cell>
          <cell r="AV35">
            <v>-2417.6</v>
          </cell>
          <cell r="AW35">
            <v>-2614.7999999999997</v>
          </cell>
          <cell r="AX35">
            <v>-2615.1</v>
          </cell>
          <cell r="AY35">
            <v>-2646</v>
          </cell>
          <cell r="AZ35">
            <v>-2587.5</v>
          </cell>
          <cell r="BA35">
            <v>-2581</v>
          </cell>
          <cell r="BB35">
            <v>-2588.2999999999997</v>
          </cell>
          <cell r="BC35">
            <v>-2814.2999999999997</v>
          </cell>
          <cell r="BD35">
            <v>-3046.6000000000004</v>
          </cell>
          <cell r="BE35">
            <v>-3349.8</v>
          </cell>
          <cell r="BF35">
            <v>-2531.1999999999998</v>
          </cell>
          <cell r="BG35">
            <v>-2090.9</v>
          </cell>
          <cell r="BH35">
            <v>211.09999999999991</v>
          </cell>
          <cell r="BI35">
            <v>204.49999999999977</v>
          </cell>
          <cell r="BJ35">
            <v>192</v>
          </cell>
          <cell r="BK35">
            <v>226.5</v>
          </cell>
          <cell r="BL35">
            <v>212.19999999999982</v>
          </cell>
          <cell r="BM35">
            <v>243.80000000000018</v>
          </cell>
          <cell r="BN35">
            <v>220.60000000000014</v>
          </cell>
          <cell r="BO35">
            <v>321.80000000000018</v>
          </cell>
          <cell r="BP35">
            <v>319</v>
          </cell>
          <cell r="BQ35">
            <v>306.09999999999945</v>
          </cell>
          <cell r="BR35">
            <v>358.29999999999973</v>
          </cell>
          <cell r="BS35">
            <v>322.5</v>
          </cell>
          <cell r="BT35">
            <v>371.69999999999936</v>
          </cell>
          <cell r="BU35">
            <v>331.99999999999909</v>
          </cell>
          <cell r="BV35">
            <v>391</v>
          </cell>
          <cell r="BW35">
            <v>422.89999999999964</v>
          </cell>
          <cell r="BX35">
            <v>495.20000000000027</v>
          </cell>
          <cell r="BY35">
            <v>514.20000000000073</v>
          </cell>
          <cell r="BZ35">
            <v>429.80000000000064</v>
          </cell>
          <cell r="CA35">
            <v>261.70000000000027</v>
          </cell>
          <cell r="CB35">
            <v>395.19999999999982</v>
          </cell>
          <cell r="CC35">
            <v>401.00000000000045</v>
          </cell>
          <cell r="CD35">
            <v>386.80000000000018</v>
          </cell>
          <cell r="CE35">
            <v>305.00000000000045</v>
          </cell>
          <cell r="CF35">
            <v>590.39999999999964</v>
          </cell>
          <cell r="CG35">
            <v>530.20000000000027</v>
          </cell>
          <cell r="CH35">
            <v>335</v>
          </cell>
          <cell r="CI35">
            <v>166.70000000000027</v>
          </cell>
          <cell r="CJ35">
            <v>0</v>
          </cell>
          <cell r="CK35">
            <v>0</v>
          </cell>
          <cell r="CL35">
            <v>0</v>
          </cell>
          <cell r="CM35">
            <v>0</v>
          </cell>
          <cell r="CN35">
            <v>0</v>
          </cell>
          <cell r="CO35">
            <v>0</v>
          </cell>
          <cell r="CP35">
            <v>0</v>
          </cell>
          <cell r="CQ35">
            <v>0</v>
          </cell>
          <cell r="CR35">
            <v>0</v>
          </cell>
          <cell r="CS35">
            <v>0</v>
          </cell>
          <cell r="CT35">
            <v>0</v>
          </cell>
          <cell r="CU35">
            <v>0</v>
          </cell>
          <cell r="CV35">
            <v>0</v>
          </cell>
          <cell r="CW35">
            <v>0</v>
          </cell>
          <cell r="CX35">
            <v>0</v>
          </cell>
          <cell r="CY35">
            <v>0</v>
          </cell>
          <cell r="CZ35">
            <v>0</v>
          </cell>
          <cell r="DA35">
            <v>0</v>
          </cell>
          <cell r="DB35">
            <v>0</v>
          </cell>
          <cell r="DC35">
            <v>0</v>
          </cell>
          <cell r="DD35">
            <v>0</v>
          </cell>
          <cell r="DE35">
            <v>0</v>
          </cell>
          <cell r="DF35">
            <v>0</v>
          </cell>
          <cell r="DG35">
            <v>0</v>
          </cell>
          <cell r="DH35">
            <v>0</v>
          </cell>
          <cell r="DI35">
            <v>0</v>
          </cell>
          <cell r="DJ35">
            <v>0</v>
          </cell>
          <cell r="DK35">
            <v>0</v>
          </cell>
          <cell r="DL35">
            <v>211.09999999999991</v>
          </cell>
          <cell r="DM35">
            <v>204.49999999999977</v>
          </cell>
          <cell r="DN35">
            <v>192</v>
          </cell>
          <cell r="DO35">
            <v>226.5</v>
          </cell>
          <cell r="DP35">
            <v>212.19999999999982</v>
          </cell>
          <cell r="DQ35">
            <v>243.80000000000018</v>
          </cell>
          <cell r="DR35">
            <v>220.60000000000014</v>
          </cell>
          <cell r="DS35">
            <v>321.80000000000018</v>
          </cell>
          <cell r="DT35">
            <v>319</v>
          </cell>
          <cell r="DU35">
            <v>306.09999999999945</v>
          </cell>
          <cell r="DV35">
            <v>358.29999999999973</v>
          </cell>
          <cell r="DW35">
            <v>322.5</v>
          </cell>
          <cell r="DX35">
            <v>371.69999999999936</v>
          </cell>
          <cell r="DY35">
            <v>331.99999999999909</v>
          </cell>
          <cell r="DZ35">
            <v>391</v>
          </cell>
          <cell r="EA35">
            <v>422.89999999999964</v>
          </cell>
          <cell r="EB35">
            <v>495.20000000000027</v>
          </cell>
          <cell r="EC35">
            <v>514.20000000000073</v>
          </cell>
          <cell r="ED35">
            <v>429.80000000000064</v>
          </cell>
          <cell r="EE35">
            <v>261.70000000000027</v>
          </cell>
          <cell r="EF35">
            <v>395.19999999999982</v>
          </cell>
          <cell r="EG35">
            <v>401.00000000000045</v>
          </cell>
          <cell r="EH35">
            <v>386.80000000000018</v>
          </cell>
          <cell r="EI35">
            <v>305.00000000000045</v>
          </cell>
          <cell r="EJ35">
            <v>590.39999999999964</v>
          </cell>
          <cell r="EK35">
            <v>530.20000000000027</v>
          </cell>
          <cell r="EL35">
            <v>335</v>
          </cell>
          <cell r="EM35">
            <v>166.70000000000027</v>
          </cell>
          <cell r="EN35">
            <v>-32.1</v>
          </cell>
          <cell r="EO35">
            <v>-31.4</v>
          </cell>
          <cell r="EP35">
            <v>-33.4</v>
          </cell>
          <cell r="EQ35">
            <v>-33</v>
          </cell>
          <cell r="ER35">
            <v>-34</v>
          </cell>
          <cell r="ES35">
            <v>-34.799999999999997</v>
          </cell>
          <cell r="ET35">
            <v>-36.6</v>
          </cell>
          <cell r="EU35">
            <v>-92.3</v>
          </cell>
          <cell r="EV35">
            <v>-54.1</v>
          </cell>
          <cell r="EW35">
            <v>-58.5</v>
          </cell>
          <cell r="EX35">
            <v>-57.1</v>
          </cell>
          <cell r="EY35">
            <v>-63.6</v>
          </cell>
          <cell r="EZ35">
            <v>-65</v>
          </cell>
          <cell r="FA35">
            <v>-65.099999999999994</v>
          </cell>
          <cell r="FB35">
            <v>-71.8</v>
          </cell>
          <cell r="FC35">
            <v>-72</v>
          </cell>
          <cell r="FD35">
            <v>-72.599999999999994</v>
          </cell>
          <cell r="FE35">
            <v>-74.099999999999994</v>
          </cell>
          <cell r="FF35">
            <v>-78.8</v>
          </cell>
          <cell r="FG35">
            <v>-75.7</v>
          </cell>
          <cell r="FH35">
            <v>-82.6</v>
          </cell>
          <cell r="FI35">
            <v>-85.5</v>
          </cell>
          <cell r="FJ35">
            <v>-78.900000000000006</v>
          </cell>
          <cell r="FK35">
            <v>-95.3</v>
          </cell>
          <cell r="FL35">
            <v>-101.6</v>
          </cell>
          <cell r="FM35">
            <v>-106.2</v>
          </cell>
          <cell r="FN35">
            <v>-111</v>
          </cell>
          <cell r="FO35">
            <v>-103.6</v>
          </cell>
          <cell r="FP35">
            <v>4</v>
          </cell>
          <cell r="FQ35">
            <v>8</v>
          </cell>
          <cell r="FR35">
            <v>1.4</v>
          </cell>
          <cell r="FS35">
            <v>6.1</v>
          </cell>
          <cell r="FT35">
            <v>9.1</v>
          </cell>
          <cell r="FU35">
            <v>14.4</v>
          </cell>
          <cell r="FV35">
            <v>2.9</v>
          </cell>
          <cell r="FW35">
            <v>61.5</v>
          </cell>
          <cell r="FX35">
            <v>4.5999999999999996</v>
          </cell>
          <cell r="FY35">
            <v>1.1000000000000001</v>
          </cell>
          <cell r="FZ35">
            <v>3.6</v>
          </cell>
          <cell r="GA35">
            <v>4.5</v>
          </cell>
          <cell r="GB35">
            <v>2</v>
          </cell>
          <cell r="GC35">
            <v>3.2</v>
          </cell>
          <cell r="GD35">
            <v>2.7</v>
          </cell>
          <cell r="GE35">
            <v>5.7</v>
          </cell>
          <cell r="GF35">
            <v>3.6</v>
          </cell>
          <cell r="GG35">
            <v>4.8</v>
          </cell>
          <cell r="GH35">
            <v>4.7</v>
          </cell>
          <cell r="GI35">
            <v>3.8</v>
          </cell>
          <cell r="GJ35">
            <v>3.3</v>
          </cell>
          <cell r="GK35">
            <v>2.9</v>
          </cell>
          <cell r="GL35">
            <v>1.5</v>
          </cell>
          <cell r="GM35">
            <v>5.6</v>
          </cell>
          <cell r="GN35">
            <v>4.5</v>
          </cell>
          <cell r="GO35">
            <v>4.6000000000000005</v>
          </cell>
          <cell r="GP35">
            <v>5</v>
          </cell>
          <cell r="GQ35">
            <v>1.8</v>
          </cell>
          <cell r="GR35">
            <v>182.99999999999991</v>
          </cell>
          <cell r="GS35">
            <v>181.09999999999977</v>
          </cell>
          <cell r="GT35">
            <v>160</v>
          </cell>
          <cell r="GU35">
            <v>199.6</v>
          </cell>
          <cell r="GV35">
            <v>187.29999999999981</v>
          </cell>
          <cell r="GW35">
            <v>223.40000000000018</v>
          </cell>
          <cell r="GX35">
            <v>186.90000000000015</v>
          </cell>
          <cell r="GY35">
            <v>291.00000000000017</v>
          </cell>
          <cell r="GZ35">
            <v>269.5</v>
          </cell>
          <cell r="HA35">
            <v>248.69999999999945</v>
          </cell>
          <cell r="HB35">
            <v>304.79999999999973</v>
          </cell>
          <cell r="HC35">
            <v>263.39999999999998</v>
          </cell>
          <cell r="HD35">
            <v>308.69999999999936</v>
          </cell>
          <cell r="HE35">
            <v>270.09999999999906</v>
          </cell>
          <cell r="HF35">
            <v>321.89999999999998</v>
          </cell>
          <cell r="HG35">
            <v>356.59999999999962</v>
          </cell>
          <cell r="HH35">
            <v>426.20000000000027</v>
          </cell>
          <cell r="HI35">
            <v>444.90000000000072</v>
          </cell>
          <cell r="HJ35">
            <v>355.70000000000061</v>
          </cell>
          <cell r="HK35">
            <v>189.8000000000003</v>
          </cell>
          <cell r="HL35">
            <v>315.89999999999981</v>
          </cell>
          <cell r="HM35">
            <v>318.40000000000043</v>
          </cell>
          <cell r="HN35">
            <v>309.4000000000002</v>
          </cell>
          <cell r="HO35">
            <v>215.30000000000044</v>
          </cell>
          <cell r="HP35">
            <v>493.29999999999961</v>
          </cell>
          <cell r="HQ35">
            <v>428.60000000000031</v>
          </cell>
          <cell r="HR35">
            <v>229</v>
          </cell>
          <cell r="HS35">
            <v>64.900000000000276</v>
          </cell>
        </row>
        <row r="36">
          <cell r="A36" t="str">
            <v>Auto - 2/3/4 wheelers</v>
          </cell>
          <cell r="B36" t="str">
            <v>Auto - 2/3/4 wheelers</v>
          </cell>
        </row>
        <row r="37">
          <cell r="A37" t="str">
            <v>Auto - 2&amp;3 wheelers</v>
          </cell>
          <cell r="B37" t="str">
            <v>Auto - 2&amp;3 wheelers</v>
          </cell>
        </row>
        <row r="38">
          <cell r="A38" t="str">
            <v>BJAUT IN</v>
          </cell>
          <cell r="B38" t="str">
            <v>Bajaj Auto</v>
          </cell>
          <cell r="C38" t="str">
            <v>Auto - 2&amp;3 wheelers</v>
          </cell>
          <cell r="D38">
            <v>10681.8</v>
          </cell>
          <cell r="E38">
            <v>10500.699999999999</v>
          </cell>
          <cell r="F38">
            <v>11257.2</v>
          </cell>
          <cell r="G38">
            <v>10923.4</v>
          </cell>
          <cell r="H38">
            <v>10822.2</v>
          </cell>
          <cell r="I38">
            <v>12632</v>
          </cell>
          <cell r="J38">
            <v>13143.1</v>
          </cell>
          <cell r="K38">
            <v>12835.8</v>
          </cell>
          <cell r="L38">
            <v>12261.3</v>
          </cell>
          <cell r="M38">
            <v>14482.500000000002</v>
          </cell>
          <cell r="N38">
            <v>16056.699999999999</v>
          </cell>
          <cell r="O38">
            <v>16470</v>
          </cell>
          <cell r="P38">
            <v>16341.5</v>
          </cell>
          <cell r="Q38">
            <v>18669.5</v>
          </cell>
          <cell r="R38">
            <v>20009.400000000001</v>
          </cell>
          <cell r="S38" t="e">
            <v>#REF!</v>
          </cell>
          <cell r="T38" t="e">
            <v>#REF!</v>
          </cell>
          <cell r="U38" t="e">
            <v>#REF!</v>
          </cell>
          <cell r="V38" t="e">
            <v>#REF!</v>
          </cell>
          <cell r="W38" t="e">
            <v>#REF!</v>
          </cell>
          <cell r="X38" t="e">
            <v>#REF!</v>
          </cell>
          <cell r="Y38" t="e">
            <v>#REF!</v>
          </cell>
          <cell r="Z38" t="e">
            <v>#REF!</v>
          </cell>
          <cell r="AA38" t="e">
            <v>#REF!</v>
          </cell>
          <cell r="AB38" t="e">
            <v>#REF!</v>
          </cell>
          <cell r="AC38" t="e">
            <v>#REF!</v>
          </cell>
          <cell r="AD38" t="e">
            <v>#REF!</v>
          </cell>
          <cell r="AE38" t="e">
            <v>#REF!</v>
          </cell>
          <cell r="AF38">
            <v>-8715.4</v>
          </cell>
          <cell r="AG38">
            <v>-8454.3000000000011</v>
          </cell>
          <cell r="AH38">
            <v>-9089.9</v>
          </cell>
          <cell r="AI38">
            <v>-8944.5</v>
          </cell>
          <cell r="AJ38">
            <v>-9263</v>
          </cell>
          <cell r="AK38">
            <v>-10293</v>
          </cell>
          <cell r="AL38">
            <v>-10663.199999999999</v>
          </cell>
          <cell r="AM38">
            <v>-10576.9</v>
          </cell>
          <cell r="AN38">
            <v>-10416.9</v>
          </cell>
          <cell r="AO38">
            <v>-12087.8</v>
          </cell>
          <cell r="AP38">
            <v>-13645.1</v>
          </cell>
          <cell r="AQ38">
            <v>-13987.099999999999</v>
          </cell>
          <cell r="AR38">
            <v>-13766.199999999997</v>
          </cell>
          <cell r="AS38">
            <v>-15513.099999999999</v>
          </cell>
          <cell r="AT38">
            <v>-16428.099999999999</v>
          </cell>
          <cell r="AU38">
            <v>-17408.900000000001</v>
          </cell>
          <cell r="AV38">
            <v>-18418.8</v>
          </cell>
          <cell r="AW38">
            <v>-20707.800000000003</v>
          </cell>
          <cell r="AX38">
            <v>-22046.1</v>
          </cell>
          <cell r="AY38">
            <v>-19872.600000000002</v>
          </cell>
          <cell r="AZ38">
            <v>-18264</v>
          </cell>
          <cell r="BA38">
            <v>-19790.800000000003</v>
          </cell>
          <cell r="BB38">
            <v>-21342.7</v>
          </cell>
          <cell r="BC38">
            <v>-18128.800000000003</v>
          </cell>
          <cell r="BD38">
            <v>-20439.599999999999</v>
          </cell>
          <cell r="BE38">
            <v>-22045.699999999997</v>
          </cell>
          <cell r="BF38">
            <v>-17972.600000000002</v>
          </cell>
          <cell r="BG38">
            <v>-15975.7</v>
          </cell>
          <cell r="BH38">
            <v>1966.3999999999996</v>
          </cell>
          <cell r="BI38">
            <v>2046.3999999999978</v>
          </cell>
          <cell r="BJ38">
            <v>2167.3000000000011</v>
          </cell>
          <cell r="BK38">
            <v>1978.8999999999996</v>
          </cell>
          <cell r="BL38">
            <v>1559.2000000000007</v>
          </cell>
          <cell r="BM38">
            <v>2339</v>
          </cell>
          <cell r="BN38">
            <v>2479.9000000000015</v>
          </cell>
          <cell r="BO38">
            <v>2258.8999999999996</v>
          </cell>
          <cell r="BP38">
            <v>1844.3999999999996</v>
          </cell>
          <cell r="BQ38">
            <v>2394.7000000000025</v>
          </cell>
          <cell r="BR38">
            <v>2411.5999999999985</v>
          </cell>
          <cell r="BS38">
            <v>2482.9000000000015</v>
          </cell>
          <cell r="BT38">
            <v>2575.3000000000029</v>
          </cell>
          <cell r="BU38">
            <v>3156.4000000000015</v>
          </cell>
          <cell r="BV38">
            <v>3581.3000000000029</v>
          </cell>
          <cell r="BW38" t="e">
            <v>#REF!</v>
          </cell>
          <cell r="BX38" t="e">
            <v>#REF!</v>
          </cell>
          <cell r="BY38" t="e">
            <v>#REF!</v>
          </cell>
          <cell r="BZ38" t="e">
            <v>#REF!</v>
          </cell>
          <cell r="CA38" t="e">
            <v>#REF!</v>
          </cell>
          <cell r="CB38" t="e">
            <v>#REF!</v>
          </cell>
          <cell r="CC38" t="e">
            <v>#REF!</v>
          </cell>
          <cell r="CD38" t="e">
            <v>#REF!</v>
          </cell>
          <cell r="CE38" t="e">
            <v>#REF!</v>
          </cell>
          <cell r="CF38" t="e">
            <v>#REF!</v>
          </cell>
          <cell r="CG38" t="e">
            <v>#REF!</v>
          </cell>
          <cell r="CH38" t="e">
            <v>#REF!</v>
          </cell>
          <cell r="CI38" t="e">
            <v>#REF!</v>
          </cell>
          <cell r="CJ38">
            <v>0</v>
          </cell>
          <cell r="CK38">
            <v>0</v>
          </cell>
          <cell r="CL38">
            <v>0</v>
          </cell>
          <cell r="CM38">
            <v>0</v>
          </cell>
          <cell r="CN38">
            <v>0</v>
          </cell>
          <cell r="CO38">
            <v>0</v>
          </cell>
          <cell r="CP38">
            <v>0</v>
          </cell>
          <cell r="CQ38">
            <v>0</v>
          </cell>
          <cell r="CR38">
            <v>0</v>
          </cell>
          <cell r="CS38">
            <v>0</v>
          </cell>
          <cell r="CT38">
            <v>0</v>
          </cell>
          <cell r="CU38">
            <v>0</v>
          </cell>
          <cell r="CV38">
            <v>0</v>
          </cell>
          <cell r="CW38">
            <v>0</v>
          </cell>
          <cell r="CX38">
            <v>0</v>
          </cell>
          <cell r="CY38">
            <v>0</v>
          </cell>
          <cell r="CZ38">
            <v>0</v>
          </cell>
          <cell r="DA38">
            <v>0</v>
          </cell>
          <cell r="DB38">
            <v>0</v>
          </cell>
          <cell r="DC38">
            <v>0</v>
          </cell>
          <cell r="DD38">
            <v>0</v>
          </cell>
          <cell r="DE38">
            <v>0</v>
          </cell>
          <cell r="DF38">
            <v>0</v>
          </cell>
          <cell r="DG38">
            <v>0</v>
          </cell>
          <cell r="DH38">
            <v>0</v>
          </cell>
          <cell r="DI38">
            <v>0</v>
          </cell>
          <cell r="DJ38">
            <v>0</v>
          </cell>
          <cell r="DK38">
            <v>0</v>
          </cell>
          <cell r="DL38">
            <v>1966.3999999999996</v>
          </cell>
          <cell r="DM38">
            <v>2046.3999999999978</v>
          </cell>
          <cell r="DN38">
            <v>2167.3000000000011</v>
          </cell>
          <cell r="DO38">
            <v>1978.8999999999996</v>
          </cell>
          <cell r="DP38">
            <v>1559.2000000000007</v>
          </cell>
          <cell r="DQ38">
            <v>2339</v>
          </cell>
          <cell r="DR38">
            <v>2479.9000000000015</v>
          </cell>
          <cell r="DS38">
            <v>2258.8999999999996</v>
          </cell>
          <cell r="DT38">
            <v>1844.3999999999996</v>
          </cell>
          <cell r="DU38">
            <v>2394.7000000000025</v>
          </cell>
          <cell r="DV38">
            <v>2411.5999999999985</v>
          </cell>
          <cell r="DW38">
            <v>2482.9000000000015</v>
          </cell>
          <cell r="DX38">
            <v>2575.3000000000029</v>
          </cell>
          <cell r="DY38">
            <v>3156.4000000000015</v>
          </cell>
          <cell r="DZ38">
            <v>3581.3000000000029</v>
          </cell>
          <cell r="EA38" t="e">
            <v>#REF!</v>
          </cell>
          <cell r="EB38" t="e">
            <v>#REF!</v>
          </cell>
          <cell r="EC38" t="e">
            <v>#REF!</v>
          </cell>
          <cell r="ED38" t="e">
            <v>#REF!</v>
          </cell>
          <cell r="EE38" t="e">
            <v>#REF!</v>
          </cell>
          <cell r="EF38" t="e">
            <v>#REF!</v>
          </cell>
          <cell r="EG38" t="e">
            <v>#REF!</v>
          </cell>
          <cell r="EH38" t="e">
            <v>#REF!</v>
          </cell>
          <cell r="EI38" t="e">
            <v>#REF!</v>
          </cell>
          <cell r="EJ38" t="e">
            <v>#REF!</v>
          </cell>
          <cell r="EK38" t="e">
            <v>#REF!</v>
          </cell>
          <cell r="EL38" t="e">
            <v>#REF!</v>
          </cell>
          <cell r="EM38" t="e">
            <v>#REF!</v>
          </cell>
          <cell r="EN38">
            <v>-430.5</v>
          </cell>
          <cell r="EO38">
            <v>-412.1</v>
          </cell>
          <cell r="EP38">
            <v>-419.6</v>
          </cell>
          <cell r="EQ38">
            <v>-449.3</v>
          </cell>
          <cell r="ER38">
            <v>-433.5</v>
          </cell>
          <cell r="ES38">
            <v>-438.3</v>
          </cell>
          <cell r="ET38">
            <v>-462</v>
          </cell>
          <cell r="EU38">
            <v>-465.1</v>
          </cell>
          <cell r="EV38">
            <v>-461.5</v>
          </cell>
          <cell r="EW38">
            <v>-464.2</v>
          </cell>
          <cell r="EX38">
            <v>-467.7</v>
          </cell>
          <cell r="EY38">
            <v>-460.2</v>
          </cell>
          <cell r="EZ38">
            <v>-462.2</v>
          </cell>
          <cell r="FA38">
            <v>-489.8</v>
          </cell>
          <cell r="FB38">
            <v>-490.5</v>
          </cell>
          <cell r="FC38">
            <v>-467.5</v>
          </cell>
          <cell r="FD38">
            <v>-481.2</v>
          </cell>
          <cell r="FE38">
            <v>-491.7</v>
          </cell>
          <cell r="FF38">
            <v>-472.1</v>
          </cell>
          <cell r="FG38">
            <v>-457.6</v>
          </cell>
          <cell r="FH38">
            <v>-415.1</v>
          </cell>
          <cell r="FI38">
            <v>-492.3</v>
          </cell>
          <cell r="FJ38">
            <v>-418.3</v>
          </cell>
          <cell r="FK38">
            <v>-413.9</v>
          </cell>
          <cell r="FL38">
            <v>-335.3</v>
          </cell>
          <cell r="FM38">
            <v>-330.8</v>
          </cell>
          <cell r="FN38">
            <v>-318.89999999999998</v>
          </cell>
          <cell r="FO38">
            <v>-312.89999999999998</v>
          </cell>
          <cell r="FP38">
            <v>345.5</v>
          </cell>
          <cell r="FQ38">
            <v>397</v>
          </cell>
          <cell r="FR38">
            <v>294.89999999999998</v>
          </cell>
          <cell r="FS38">
            <v>412.5</v>
          </cell>
          <cell r="FT38">
            <v>1016.9</v>
          </cell>
          <cell r="FU38">
            <v>1034</v>
          </cell>
          <cell r="FV38">
            <v>576</v>
          </cell>
          <cell r="FW38">
            <v>642.6</v>
          </cell>
          <cell r="FX38">
            <v>1064.3</v>
          </cell>
          <cell r="FY38">
            <v>882.7</v>
          </cell>
          <cell r="FZ38">
            <v>868.8</v>
          </cell>
          <cell r="GA38">
            <v>1265.5</v>
          </cell>
          <cell r="GB38">
            <v>927.8</v>
          </cell>
          <cell r="GC38">
            <v>1362</v>
          </cell>
          <cell r="GD38">
            <v>1063.8</v>
          </cell>
          <cell r="GE38">
            <v>1030.9000000000001</v>
          </cell>
          <cell r="GF38">
            <v>945.6</v>
          </cell>
          <cell r="GG38">
            <v>1424.3</v>
          </cell>
          <cell r="GH38">
            <v>1609.5</v>
          </cell>
          <cell r="GI38">
            <v>1577</v>
          </cell>
          <cell r="GJ38">
            <v>333.3</v>
          </cell>
          <cell r="GK38">
            <v>259.5</v>
          </cell>
          <cell r="GL38">
            <v>429.3</v>
          </cell>
          <cell r="GM38">
            <v>204.6</v>
          </cell>
          <cell r="GN38">
            <v>287.8</v>
          </cell>
          <cell r="GO38">
            <v>221</v>
          </cell>
          <cell r="GP38">
            <v>378.8</v>
          </cell>
          <cell r="GQ38">
            <v>229.09999999999997</v>
          </cell>
          <cell r="GR38">
            <v>1881.3999999999996</v>
          </cell>
          <cell r="GS38">
            <v>2031.2999999999979</v>
          </cell>
          <cell r="GT38">
            <v>2042.6000000000013</v>
          </cell>
          <cell r="GU38">
            <v>1942.0999999999997</v>
          </cell>
          <cell r="GV38">
            <v>2142.6000000000008</v>
          </cell>
          <cell r="GW38">
            <v>2934.7</v>
          </cell>
          <cell r="GX38">
            <v>2593.9000000000015</v>
          </cell>
          <cell r="GY38">
            <v>2436.3999999999996</v>
          </cell>
          <cell r="GZ38">
            <v>2447.1999999999998</v>
          </cell>
          <cell r="HA38">
            <v>2813.2000000000025</v>
          </cell>
          <cell r="HB38">
            <v>2812.6999999999985</v>
          </cell>
          <cell r="HC38">
            <v>3288.2000000000016</v>
          </cell>
          <cell r="HD38">
            <v>3040.9000000000033</v>
          </cell>
          <cell r="HE38">
            <v>4028.6000000000013</v>
          </cell>
          <cell r="HF38">
            <v>4154.6000000000031</v>
          </cell>
          <cell r="HG38" t="e">
            <v>#REF!</v>
          </cell>
          <cell r="HH38" t="e">
            <v>#REF!</v>
          </cell>
          <cell r="HI38" t="e">
            <v>#REF!</v>
          </cell>
          <cell r="HJ38" t="e">
            <v>#REF!</v>
          </cell>
          <cell r="HK38" t="e">
            <v>#REF!</v>
          </cell>
          <cell r="HL38" t="e">
            <v>#REF!</v>
          </cell>
          <cell r="HM38" t="e">
            <v>#REF!</v>
          </cell>
          <cell r="HN38" t="e">
            <v>#REF!</v>
          </cell>
          <cell r="HO38" t="e">
            <v>#REF!</v>
          </cell>
          <cell r="HP38" t="e">
            <v>#REF!</v>
          </cell>
          <cell r="HQ38" t="e">
            <v>#REF!</v>
          </cell>
          <cell r="HR38" t="e">
            <v>#REF!</v>
          </cell>
          <cell r="HS38" t="e">
            <v>#REF!</v>
          </cell>
        </row>
        <row r="39">
          <cell r="A39" t="str">
            <v>HH IN</v>
          </cell>
          <cell r="B39" t="str">
            <v>Hero Honda Motors</v>
          </cell>
          <cell r="C39" t="str">
            <v>Auto - 2&amp;3 wheelers</v>
          </cell>
          <cell r="D39">
            <v>12743.7</v>
          </cell>
          <cell r="E39">
            <v>12359</v>
          </cell>
          <cell r="F39">
            <v>13760.4</v>
          </cell>
          <cell r="G39">
            <v>12154</v>
          </cell>
          <cell r="H39">
            <v>13237.2</v>
          </cell>
          <cell r="I39">
            <v>12610</v>
          </cell>
          <cell r="J39">
            <v>15814.1</v>
          </cell>
          <cell r="K39">
            <v>16802.2</v>
          </cell>
          <cell r="L39">
            <v>17222.8</v>
          </cell>
          <cell r="M39">
            <v>17571.600000000002</v>
          </cell>
          <cell r="N39">
            <v>20018.8</v>
          </cell>
          <cell r="O39">
            <v>19403.3</v>
          </cell>
          <cell r="P39">
            <v>19770.599999999999</v>
          </cell>
          <cell r="Q39">
            <v>21662.7</v>
          </cell>
          <cell r="R39">
            <v>23147.7</v>
          </cell>
          <cell r="S39">
            <v>22558.799999999999</v>
          </cell>
          <cell r="T39">
            <v>23643.7</v>
          </cell>
          <cell r="U39">
            <v>22299.599999999999</v>
          </cell>
          <cell r="V39">
            <v>26660.5</v>
          </cell>
          <cell r="W39">
            <v>26395.800000000003</v>
          </cell>
          <cell r="X39">
            <v>24479.9</v>
          </cell>
          <cell r="Y39">
            <v>23520.9</v>
          </cell>
          <cell r="Z39">
            <v>27502</v>
          </cell>
          <cell r="AA39">
            <v>28026.5</v>
          </cell>
          <cell r="AB39">
            <v>28435.3</v>
          </cell>
          <cell r="AC39">
            <v>32020.500000000004</v>
          </cell>
          <cell r="AD39">
            <v>28812.7</v>
          </cell>
          <cell r="AE39">
            <v>34225.200000000004</v>
          </cell>
          <cell r="AF39">
            <v>-10630</v>
          </cell>
          <cell r="AG39">
            <v>-10311.000000000002</v>
          </cell>
          <cell r="AH39">
            <v>-11479.800000000001</v>
          </cell>
          <cell r="AI39">
            <v>-10109.799999999999</v>
          </cell>
          <cell r="AJ39">
            <v>-11102.800000000001</v>
          </cell>
          <cell r="AK39">
            <v>-10529.6</v>
          </cell>
          <cell r="AL39">
            <v>-13118.2</v>
          </cell>
          <cell r="AM39">
            <v>-13946.4</v>
          </cell>
          <cell r="AN39">
            <v>-14368.5</v>
          </cell>
          <cell r="AO39">
            <v>-14822.2</v>
          </cell>
          <cell r="AP39">
            <v>-16599</v>
          </cell>
          <cell r="AQ39">
            <v>-16471.099999999999</v>
          </cell>
          <cell r="AR39">
            <v>-16847.900000000001</v>
          </cell>
          <cell r="AS39">
            <v>-18327.100000000002</v>
          </cell>
          <cell r="AT39">
            <v>-19367.2</v>
          </cell>
          <cell r="AU39">
            <v>-18926.899999999998</v>
          </cell>
          <cell r="AV39">
            <v>-20454.100000000002</v>
          </cell>
          <cell r="AW39">
            <v>-19464.600000000002</v>
          </cell>
          <cell r="AX39">
            <v>-23641.300000000003</v>
          </cell>
          <cell r="AY39">
            <v>-23709.200000000001</v>
          </cell>
          <cell r="AZ39">
            <v>-21845.1</v>
          </cell>
          <cell r="BA39">
            <v>-20606.400000000001</v>
          </cell>
          <cell r="BB39">
            <v>-23604.7</v>
          </cell>
          <cell r="BC39">
            <v>-23768.100000000002</v>
          </cell>
          <cell r="BD39">
            <v>-25024.9</v>
          </cell>
          <cell r="BE39">
            <v>-27671.600000000002</v>
          </cell>
          <cell r="BF39">
            <v>-24642.699999999997</v>
          </cell>
          <cell r="BG39">
            <v>-28734.399999999998</v>
          </cell>
          <cell r="BH39">
            <v>2113.7000000000007</v>
          </cell>
          <cell r="BI39">
            <v>2047.9999999999982</v>
          </cell>
          <cell r="BJ39">
            <v>2280.5999999999985</v>
          </cell>
          <cell r="BK39">
            <v>2044.2000000000007</v>
          </cell>
          <cell r="BL39">
            <v>2134.3999999999996</v>
          </cell>
          <cell r="BM39">
            <v>2080.3999999999996</v>
          </cell>
          <cell r="BN39">
            <v>2695.8999999999996</v>
          </cell>
          <cell r="BO39">
            <v>2855.8000000000011</v>
          </cell>
          <cell r="BP39">
            <v>2854.2999999999993</v>
          </cell>
          <cell r="BQ39">
            <v>2749.4000000000015</v>
          </cell>
          <cell r="BR39">
            <v>3419.7999999999993</v>
          </cell>
          <cell r="BS39">
            <v>2932.2000000000007</v>
          </cell>
          <cell r="BT39">
            <v>2922.6999999999971</v>
          </cell>
          <cell r="BU39">
            <v>3335.5999999999985</v>
          </cell>
          <cell r="BV39">
            <v>3780.5</v>
          </cell>
          <cell r="BW39">
            <v>3631.9000000000015</v>
          </cell>
          <cell r="BX39">
            <v>3189.5999999999985</v>
          </cell>
          <cell r="BY39">
            <v>2834.9999999999964</v>
          </cell>
          <cell r="BZ39">
            <v>3019.1999999999971</v>
          </cell>
          <cell r="CA39">
            <v>2686.6000000000022</v>
          </cell>
          <cell r="CB39">
            <v>2634.8000000000029</v>
          </cell>
          <cell r="CC39">
            <v>2914.5</v>
          </cell>
          <cell r="CD39">
            <v>3897.2999999999993</v>
          </cell>
          <cell r="CE39">
            <v>4258.3999999999978</v>
          </cell>
          <cell r="CF39">
            <v>3410.3999999999978</v>
          </cell>
          <cell r="CG39">
            <v>4348.9000000000015</v>
          </cell>
          <cell r="CH39">
            <v>4170.0000000000036</v>
          </cell>
          <cell r="CI39">
            <v>5490.8000000000065</v>
          </cell>
          <cell r="CJ39">
            <v>0</v>
          </cell>
          <cell r="CK39">
            <v>0</v>
          </cell>
          <cell r="CL39">
            <v>0</v>
          </cell>
          <cell r="CM39">
            <v>0</v>
          </cell>
          <cell r="CN39">
            <v>0</v>
          </cell>
          <cell r="CO39">
            <v>0</v>
          </cell>
          <cell r="CP39">
            <v>0</v>
          </cell>
          <cell r="CQ39">
            <v>0</v>
          </cell>
          <cell r="CR39">
            <v>0</v>
          </cell>
          <cell r="CS39">
            <v>0</v>
          </cell>
          <cell r="CT39">
            <v>0</v>
          </cell>
          <cell r="CU39">
            <v>0</v>
          </cell>
          <cell r="CV39">
            <v>0</v>
          </cell>
          <cell r="CW39">
            <v>0</v>
          </cell>
          <cell r="CX39">
            <v>0</v>
          </cell>
          <cell r="CY39">
            <v>0</v>
          </cell>
          <cell r="CZ39">
            <v>0</v>
          </cell>
          <cell r="DA39">
            <v>0</v>
          </cell>
          <cell r="DB39">
            <v>0</v>
          </cell>
          <cell r="DC39">
            <v>0</v>
          </cell>
          <cell r="DD39">
            <v>0</v>
          </cell>
          <cell r="DE39">
            <v>0</v>
          </cell>
          <cell r="DF39">
            <v>0</v>
          </cell>
          <cell r="DG39">
            <v>0</v>
          </cell>
          <cell r="DH39">
            <v>0</v>
          </cell>
          <cell r="DI39">
            <v>0</v>
          </cell>
          <cell r="DJ39">
            <v>0</v>
          </cell>
          <cell r="DK39">
            <v>0</v>
          </cell>
          <cell r="DL39">
            <v>2113.7000000000007</v>
          </cell>
          <cell r="DM39">
            <v>2047.9999999999982</v>
          </cell>
          <cell r="DN39">
            <v>2280.5999999999985</v>
          </cell>
          <cell r="DO39">
            <v>2044.2000000000007</v>
          </cell>
          <cell r="DP39">
            <v>2134.3999999999996</v>
          </cell>
          <cell r="DQ39">
            <v>2080.3999999999996</v>
          </cell>
          <cell r="DR39">
            <v>2695.8999999999996</v>
          </cell>
          <cell r="DS39">
            <v>2855.8000000000011</v>
          </cell>
          <cell r="DT39">
            <v>2854.2999999999993</v>
          </cell>
          <cell r="DU39">
            <v>2749.4000000000015</v>
          </cell>
          <cell r="DV39">
            <v>3419.7999999999993</v>
          </cell>
          <cell r="DW39">
            <v>2932.2000000000007</v>
          </cell>
          <cell r="DX39">
            <v>2922.6999999999971</v>
          </cell>
          <cell r="DY39">
            <v>3335.5999999999985</v>
          </cell>
          <cell r="DZ39">
            <v>3780.5</v>
          </cell>
          <cell r="EA39">
            <v>3631.9000000000015</v>
          </cell>
          <cell r="EB39">
            <v>3189.5999999999985</v>
          </cell>
          <cell r="EC39">
            <v>2834.9999999999964</v>
          </cell>
          <cell r="ED39">
            <v>3019.1999999999971</v>
          </cell>
          <cell r="EE39">
            <v>2686.6000000000022</v>
          </cell>
          <cell r="EF39">
            <v>2634.8000000000029</v>
          </cell>
          <cell r="EG39">
            <v>2914.5</v>
          </cell>
          <cell r="EH39">
            <v>3897.2999999999993</v>
          </cell>
          <cell r="EI39">
            <v>4258.3999999999978</v>
          </cell>
          <cell r="EJ39">
            <v>3410.3999999999978</v>
          </cell>
          <cell r="EK39">
            <v>4348.9000000000015</v>
          </cell>
          <cell r="EL39">
            <v>4170.0000000000036</v>
          </cell>
          <cell r="EM39">
            <v>5490.8000000000065</v>
          </cell>
          <cell r="EN39">
            <v>-134.9</v>
          </cell>
          <cell r="EO39">
            <v>-137.69999999999999</v>
          </cell>
          <cell r="EP39">
            <v>-143.80000000000001</v>
          </cell>
          <cell r="EQ39">
            <v>-163.4</v>
          </cell>
          <cell r="ER39">
            <v>-151.9</v>
          </cell>
          <cell r="ES39">
            <v>-170.6</v>
          </cell>
          <cell r="ET39">
            <v>-194.1</v>
          </cell>
          <cell r="EU39">
            <v>-189.2</v>
          </cell>
          <cell r="EV39">
            <v>-204.7</v>
          </cell>
          <cell r="EW39">
            <v>-208.2</v>
          </cell>
          <cell r="EX39">
            <v>-217.4</v>
          </cell>
          <cell r="EY39">
            <v>-263.5</v>
          </cell>
          <cell r="EZ39">
            <v>-250.2</v>
          </cell>
          <cell r="FA39">
            <v>-266.89999999999998</v>
          </cell>
          <cell r="FB39">
            <v>-324.39999999999998</v>
          </cell>
          <cell r="FC39">
            <v>-304.7</v>
          </cell>
          <cell r="FD39">
            <v>-322.89999999999998</v>
          </cell>
          <cell r="FE39">
            <v>-344</v>
          </cell>
          <cell r="FF39">
            <v>-375.8</v>
          </cell>
          <cell r="FG39">
            <v>-355.1</v>
          </cell>
          <cell r="FH39">
            <v>-376</v>
          </cell>
          <cell r="FI39">
            <v>-384.4</v>
          </cell>
          <cell r="FJ39">
            <v>-408</v>
          </cell>
          <cell r="FK39">
            <v>-434.8</v>
          </cell>
          <cell r="FL39">
            <v>-422</v>
          </cell>
          <cell r="FM39">
            <v>-466.4</v>
          </cell>
          <cell r="FN39">
            <v>-474.7</v>
          </cell>
          <cell r="FO39">
            <v>-443.5</v>
          </cell>
          <cell r="FP39">
            <v>160.30000000000001</v>
          </cell>
          <cell r="FQ39">
            <v>222.6</v>
          </cell>
          <cell r="FR39">
            <v>217.8</v>
          </cell>
          <cell r="FS39">
            <v>328</v>
          </cell>
          <cell r="FT39">
            <v>361</v>
          </cell>
          <cell r="FU39">
            <v>402.4</v>
          </cell>
          <cell r="FV39">
            <v>444.8</v>
          </cell>
          <cell r="FW39">
            <v>442.2</v>
          </cell>
          <cell r="FX39">
            <v>229.3</v>
          </cell>
          <cell r="FY39">
            <v>410.7</v>
          </cell>
          <cell r="FZ39">
            <v>412.7</v>
          </cell>
          <cell r="GA39">
            <v>357.6</v>
          </cell>
          <cell r="GB39">
            <v>305.7</v>
          </cell>
          <cell r="GC39">
            <v>430.9</v>
          </cell>
          <cell r="GD39">
            <v>360.4</v>
          </cell>
          <cell r="GE39">
            <v>430.3</v>
          </cell>
          <cell r="GF39">
            <v>522.79999999999995</v>
          </cell>
          <cell r="GG39">
            <v>594.79999999999995</v>
          </cell>
          <cell r="GH39">
            <v>335.8</v>
          </cell>
          <cell r="GI39">
            <v>445.1</v>
          </cell>
          <cell r="GJ39">
            <v>389.1</v>
          </cell>
          <cell r="GK39">
            <v>392.7</v>
          </cell>
          <cell r="GL39">
            <v>449.7</v>
          </cell>
          <cell r="GM39">
            <v>551.4</v>
          </cell>
          <cell r="GN39">
            <v>467.2</v>
          </cell>
          <cell r="GO39">
            <v>538.79999999999995</v>
          </cell>
          <cell r="GP39">
            <v>435.9</v>
          </cell>
          <cell r="GQ39">
            <v>442.4</v>
          </cell>
          <cell r="GR39">
            <v>2139.1000000000008</v>
          </cell>
          <cell r="GS39">
            <v>2132.8999999999983</v>
          </cell>
          <cell r="GT39">
            <v>2354.5999999999985</v>
          </cell>
          <cell r="GU39">
            <v>2208.8000000000006</v>
          </cell>
          <cell r="GV39">
            <v>2343.4999999999995</v>
          </cell>
          <cell r="GW39">
            <v>2312.1999999999998</v>
          </cell>
          <cell r="GX39">
            <v>2946.6</v>
          </cell>
          <cell r="GY39">
            <v>3108.8000000000011</v>
          </cell>
          <cell r="GZ39">
            <v>2878.8999999999996</v>
          </cell>
          <cell r="HA39">
            <v>2951.9000000000015</v>
          </cell>
          <cell r="HB39">
            <v>3615.099999999999</v>
          </cell>
          <cell r="HC39">
            <v>3026.3000000000006</v>
          </cell>
          <cell r="HD39">
            <v>2978.1999999999971</v>
          </cell>
          <cell r="HE39">
            <v>3499.5999999999985</v>
          </cell>
          <cell r="HF39">
            <v>3816.5</v>
          </cell>
          <cell r="HG39">
            <v>3757.5000000000018</v>
          </cell>
          <cell r="HH39">
            <v>3389.4999999999982</v>
          </cell>
          <cell r="HI39">
            <v>3085.7999999999965</v>
          </cell>
          <cell r="HJ39">
            <v>2979.1999999999971</v>
          </cell>
          <cell r="HK39">
            <v>2776.6000000000022</v>
          </cell>
          <cell r="HL39">
            <v>2647.9000000000028</v>
          </cell>
          <cell r="HM39">
            <v>2922.7999999999997</v>
          </cell>
          <cell r="HN39">
            <v>3938.9999999999991</v>
          </cell>
          <cell r="HO39">
            <v>4374.9999999999973</v>
          </cell>
          <cell r="HP39">
            <v>3455.5999999999976</v>
          </cell>
          <cell r="HQ39">
            <v>4421.3000000000011</v>
          </cell>
          <cell r="HR39">
            <v>4131.2000000000035</v>
          </cell>
          <cell r="HS39">
            <v>5489.7000000000062</v>
          </cell>
        </row>
        <row r="40">
          <cell r="A40" t="str">
            <v>TVSL IN</v>
          </cell>
          <cell r="B40" t="str">
            <v>TVS Motor Co</v>
          </cell>
          <cell r="C40" t="str">
            <v>Auto - 2&amp;3 wheelers</v>
          </cell>
          <cell r="D40">
            <v>6299.7</v>
          </cell>
          <cell r="E40">
            <v>7050.5</v>
          </cell>
          <cell r="F40">
            <v>7067.9</v>
          </cell>
          <cell r="G40">
            <v>6632.8</v>
          </cell>
          <cell r="H40">
            <v>6625</v>
          </cell>
          <cell r="I40">
            <v>7645.5</v>
          </cell>
          <cell r="J40">
            <v>6720.9</v>
          </cell>
          <cell r="K40">
            <v>7210.7</v>
          </cell>
          <cell r="L40">
            <v>6110.6</v>
          </cell>
          <cell r="M40">
            <v>7428.7</v>
          </cell>
          <cell r="N40">
            <v>8037.1</v>
          </cell>
          <cell r="O40">
            <v>7182.7</v>
          </cell>
          <cell r="P40">
            <v>7350.6</v>
          </cell>
          <cell r="Q40">
            <v>7892.3</v>
          </cell>
          <cell r="R40">
            <v>8714</v>
          </cell>
          <cell r="S40">
            <v>8392.7000000000007</v>
          </cell>
          <cell r="T40">
            <v>9217.7999999999993</v>
          </cell>
          <cell r="U40">
            <v>10778.9</v>
          </cell>
          <cell r="V40">
            <v>9354.1</v>
          </cell>
          <cell r="W40">
            <v>9198.7999999999993</v>
          </cell>
          <cell r="X40">
            <v>7833.3</v>
          </cell>
          <cell r="Y40">
            <v>8234.2000000000007</v>
          </cell>
          <cell r="Z40">
            <v>8750.2000000000007</v>
          </cell>
          <cell r="AA40">
            <v>7377.2999999999993</v>
          </cell>
          <cell r="AB40">
            <v>9244.4069999999992</v>
          </cell>
          <cell r="AC40">
            <v>10341.679</v>
          </cell>
          <cell r="AD40">
            <v>8687.1319999999996</v>
          </cell>
          <cell r="AE40">
            <v>9093.4819999999982</v>
          </cell>
          <cell r="AF40">
            <v>-5737.8</v>
          </cell>
          <cell r="AG40">
            <v>-6434.4</v>
          </cell>
          <cell r="AH40">
            <v>-6451.4</v>
          </cell>
          <cell r="AI40">
            <v>-5966.1</v>
          </cell>
          <cell r="AJ40">
            <v>-6029.1</v>
          </cell>
          <cell r="AK40">
            <v>-6962.1</v>
          </cell>
          <cell r="AL40">
            <v>-6224.2000000000007</v>
          </cell>
          <cell r="AM40">
            <v>-6392.5</v>
          </cell>
          <cell r="AN40">
            <v>-5547.7999999999993</v>
          </cell>
          <cell r="AO40">
            <v>-6754.6</v>
          </cell>
          <cell r="AP40">
            <v>-7508</v>
          </cell>
          <cell r="AQ40">
            <v>-6833</v>
          </cell>
          <cell r="AR40">
            <v>-6853.7999999999993</v>
          </cell>
          <cell r="AS40">
            <v>-7433.1</v>
          </cell>
          <cell r="AT40">
            <v>-8107.2000000000007</v>
          </cell>
          <cell r="AU40">
            <v>-7910.6999999999989</v>
          </cell>
          <cell r="AV40">
            <v>-8801.7999999999993</v>
          </cell>
          <cell r="AW40">
            <v>-10219</v>
          </cell>
          <cell r="AX40">
            <v>-9057.7999999999993</v>
          </cell>
          <cell r="AY40">
            <v>-9098</v>
          </cell>
          <cell r="AZ40">
            <v>-7642.0999999999995</v>
          </cell>
          <cell r="BA40">
            <v>-8035.6999999999989</v>
          </cell>
          <cell r="BB40">
            <v>-8600</v>
          </cell>
          <cell r="BC40">
            <v>-7195.7000000000007</v>
          </cell>
          <cell r="BD40">
            <v>-8798.2900000000009</v>
          </cell>
          <cell r="BE40">
            <v>-9834.1649999999991</v>
          </cell>
          <cell r="BF40">
            <v>-8241.8900000000012</v>
          </cell>
          <cell r="BG40">
            <v>-8614.8549999999996</v>
          </cell>
          <cell r="BH40">
            <v>561.89999999999964</v>
          </cell>
          <cell r="BI40">
            <v>616.10000000000036</v>
          </cell>
          <cell r="BJ40">
            <v>616.5</v>
          </cell>
          <cell r="BK40">
            <v>666.69999999999982</v>
          </cell>
          <cell r="BL40">
            <v>595.89999999999964</v>
          </cell>
          <cell r="BM40">
            <v>683.39999999999964</v>
          </cell>
          <cell r="BN40">
            <v>496.69999999999891</v>
          </cell>
          <cell r="BO40">
            <v>818.19999999999982</v>
          </cell>
          <cell r="BP40">
            <v>562.80000000000109</v>
          </cell>
          <cell r="BQ40">
            <v>674.09999999999945</v>
          </cell>
          <cell r="BR40">
            <v>529.10000000000036</v>
          </cell>
          <cell r="BS40">
            <v>349.69999999999982</v>
          </cell>
          <cell r="BT40">
            <v>496.80000000000109</v>
          </cell>
          <cell r="BU40">
            <v>459.19999999999982</v>
          </cell>
          <cell r="BV40">
            <v>606.79999999999927</v>
          </cell>
          <cell r="BW40">
            <v>482.00000000000182</v>
          </cell>
          <cell r="BX40">
            <v>416</v>
          </cell>
          <cell r="BY40">
            <v>559.89999999999964</v>
          </cell>
          <cell r="BZ40">
            <v>296.30000000000109</v>
          </cell>
          <cell r="CA40">
            <v>100.79999999999927</v>
          </cell>
          <cell r="CB40">
            <v>191.20000000000073</v>
          </cell>
          <cell r="CC40">
            <v>198.50000000000182</v>
          </cell>
          <cell r="CD40">
            <v>150.20000000000073</v>
          </cell>
          <cell r="CE40">
            <v>181.59999999999854</v>
          </cell>
          <cell r="CF40">
            <v>446.11699999999837</v>
          </cell>
          <cell r="CG40">
            <v>507.51400000000103</v>
          </cell>
          <cell r="CH40">
            <v>445.24199999999837</v>
          </cell>
          <cell r="CI40">
            <v>478.62699999999859</v>
          </cell>
          <cell r="CJ40">
            <v>0</v>
          </cell>
          <cell r="CK40">
            <v>0</v>
          </cell>
          <cell r="CL40">
            <v>0</v>
          </cell>
          <cell r="CM40">
            <v>0</v>
          </cell>
          <cell r="CN40">
            <v>0</v>
          </cell>
          <cell r="CO40">
            <v>0</v>
          </cell>
          <cell r="CP40">
            <v>0</v>
          </cell>
          <cell r="CQ40">
            <v>0</v>
          </cell>
          <cell r="CR40">
            <v>0</v>
          </cell>
          <cell r="CS40">
            <v>0</v>
          </cell>
          <cell r="CT40">
            <v>0</v>
          </cell>
          <cell r="CU40">
            <v>0</v>
          </cell>
          <cell r="CV40">
            <v>0</v>
          </cell>
          <cell r="CW40">
            <v>0</v>
          </cell>
          <cell r="CX40">
            <v>0</v>
          </cell>
          <cell r="CY40">
            <v>0</v>
          </cell>
          <cell r="CZ40">
            <v>0</v>
          </cell>
          <cell r="DA40">
            <v>0</v>
          </cell>
          <cell r="DB40">
            <v>0</v>
          </cell>
          <cell r="DC40">
            <v>0</v>
          </cell>
          <cell r="DD40">
            <v>0</v>
          </cell>
          <cell r="DE40">
            <v>0</v>
          </cell>
          <cell r="DF40">
            <v>0</v>
          </cell>
          <cell r="DG40">
            <v>0</v>
          </cell>
          <cell r="DH40">
            <v>0</v>
          </cell>
          <cell r="DI40">
            <v>0</v>
          </cell>
          <cell r="DJ40">
            <v>0</v>
          </cell>
          <cell r="DK40">
            <v>0</v>
          </cell>
          <cell r="DL40">
            <v>561.89999999999964</v>
          </cell>
          <cell r="DM40">
            <v>616.10000000000036</v>
          </cell>
          <cell r="DN40">
            <v>616.5</v>
          </cell>
          <cell r="DO40">
            <v>666.69999999999982</v>
          </cell>
          <cell r="DP40">
            <v>595.89999999999964</v>
          </cell>
          <cell r="DQ40">
            <v>683.39999999999964</v>
          </cell>
          <cell r="DR40">
            <v>496.69999999999891</v>
          </cell>
          <cell r="DS40">
            <v>818.19999999999982</v>
          </cell>
          <cell r="DT40">
            <v>562.80000000000109</v>
          </cell>
          <cell r="DU40">
            <v>674.09999999999945</v>
          </cell>
          <cell r="DV40">
            <v>529.10000000000036</v>
          </cell>
          <cell r="DW40">
            <v>349.69999999999982</v>
          </cell>
          <cell r="DX40">
            <v>496.80000000000109</v>
          </cell>
          <cell r="DY40">
            <v>459.19999999999982</v>
          </cell>
          <cell r="DZ40">
            <v>606.79999999999927</v>
          </cell>
          <cell r="EA40">
            <v>482.00000000000182</v>
          </cell>
          <cell r="EB40">
            <v>416</v>
          </cell>
          <cell r="EC40">
            <v>559.89999999999964</v>
          </cell>
          <cell r="ED40">
            <v>296.30000000000109</v>
          </cell>
          <cell r="EE40">
            <v>100.79999999999927</v>
          </cell>
          <cell r="EF40">
            <v>191.20000000000073</v>
          </cell>
          <cell r="EG40">
            <v>198.50000000000182</v>
          </cell>
          <cell r="EH40">
            <v>150.20000000000073</v>
          </cell>
          <cell r="EI40">
            <v>181.59999999999854</v>
          </cell>
          <cell r="EJ40">
            <v>446.11699999999837</v>
          </cell>
          <cell r="EK40">
            <v>507.51400000000103</v>
          </cell>
          <cell r="EL40">
            <v>445.24199999999837</v>
          </cell>
          <cell r="EM40">
            <v>478.62699999999859</v>
          </cell>
          <cell r="EN40">
            <v>-133.1</v>
          </cell>
          <cell r="EO40">
            <v>-152.30000000000001</v>
          </cell>
          <cell r="EP40">
            <v>-160.19999999999999</v>
          </cell>
          <cell r="EQ40">
            <v>-178</v>
          </cell>
          <cell r="ER40">
            <v>-168.2</v>
          </cell>
          <cell r="ES40">
            <v>-190</v>
          </cell>
          <cell r="ET40">
            <v>-180.8</v>
          </cell>
          <cell r="EU40">
            <v>-259.89999999999998</v>
          </cell>
          <cell r="EV40">
            <v>-211.7</v>
          </cell>
          <cell r="EW40">
            <v>-222.9</v>
          </cell>
          <cell r="EX40">
            <v>-223.2</v>
          </cell>
          <cell r="EY40">
            <v>-238.5</v>
          </cell>
          <cell r="EZ40">
            <v>-227.2</v>
          </cell>
          <cell r="FA40">
            <v>-230.7</v>
          </cell>
          <cell r="FB40">
            <v>-241.7</v>
          </cell>
          <cell r="FC40">
            <v>-239.5</v>
          </cell>
          <cell r="FD40">
            <v>-233.3</v>
          </cell>
          <cell r="FE40">
            <v>-244.2</v>
          </cell>
          <cell r="FF40">
            <v>-244.7</v>
          </cell>
          <cell r="FG40">
            <v>-153.80000000000001</v>
          </cell>
          <cell r="FH40">
            <v>-239</v>
          </cell>
          <cell r="FI40">
            <v>-240</v>
          </cell>
          <cell r="FJ40">
            <v>-240</v>
          </cell>
          <cell r="FK40">
            <v>-226.89999999999998</v>
          </cell>
          <cell r="FL40">
            <v>-253.26</v>
          </cell>
          <cell r="FM40">
            <v>-256.43299999999999</v>
          </cell>
          <cell r="FN40">
            <v>-253.535</v>
          </cell>
          <cell r="FO40">
            <v>-265.572</v>
          </cell>
          <cell r="FP40">
            <v>21.9</v>
          </cell>
          <cell r="FQ40">
            <v>37.299999999999997</v>
          </cell>
          <cell r="FR40">
            <v>65.7</v>
          </cell>
          <cell r="FS40">
            <v>79.7</v>
          </cell>
          <cell r="FT40">
            <v>85.5</v>
          </cell>
          <cell r="FU40">
            <v>90.7</v>
          </cell>
          <cell r="FV40">
            <v>98.4</v>
          </cell>
          <cell r="FW40">
            <v>87.5</v>
          </cell>
          <cell r="FX40">
            <v>70.099999999999994</v>
          </cell>
          <cell r="FY40">
            <v>86.5</v>
          </cell>
          <cell r="FZ40">
            <v>115.2</v>
          </cell>
          <cell r="GA40">
            <v>151.80000000000007</v>
          </cell>
          <cell r="GB40">
            <v>115.4</v>
          </cell>
          <cell r="GC40">
            <v>261.3</v>
          </cell>
          <cell r="GD40">
            <v>119.8</v>
          </cell>
          <cell r="GE40">
            <v>213.5</v>
          </cell>
          <cell r="GF40">
            <v>178.4</v>
          </cell>
          <cell r="GG40">
            <v>108.6</v>
          </cell>
          <cell r="GH40">
            <v>175.7</v>
          </cell>
          <cell r="GI40">
            <v>269.60000000000002</v>
          </cell>
          <cell r="GJ40">
            <v>182.3</v>
          </cell>
          <cell r="GK40">
            <v>179</v>
          </cell>
          <cell r="GL40">
            <v>211.1</v>
          </cell>
          <cell r="GM40">
            <v>146.8000000000001</v>
          </cell>
          <cell r="GN40">
            <v>3</v>
          </cell>
          <cell r="GO40">
            <v>9.5909999999999993</v>
          </cell>
          <cell r="GP40">
            <v>2.7519999999999998</v>
          </cell>
          <cell r="GQ40">
            <v>29.757000000000001</v>
          </cell>
          <cell r="GR40">
            <v>450.69999999999959</v>
          </cell>
          <cell r="GS40">
            <v>501.10000000000036</v>
          </cell>
          <cell r="GT40">
            <v>522</v>
          </cell>
          <cell r="GU40">
            <v>568.39999999999986</v>
          </cell>
          <cell r="GV40">
            <v>513.19999999999959</v>
          </cell>
          <cell r="GW40">
            <v>584.09999999999968</v>
          </cell>
          <cell r="GX40">
            <v>414.29999999999893</v>
          </cell>
          <cell r="GY40">
            <v>645.79999999999984</v>
          </cell>
          <cell r="GZ40">
            <v>421.20000000000107</v>
          </cell>
          <cell r="HA40">
            <v>537.69999999999948</v>
          </cell>
          <cell r="HB40">
            <v>421.10000000000036</v>
          </cell>
          <cell r="HC40">
            <v>262.99999999999989</v>
          </cell>
          <cell r="HD40">
            <v>385.00000000000114</v>
          </cell>
          <cell r="HE40">
            <v>489.79999999999984</v>
          </cell>
          <cell r="HF40">
            <v>484.8999999999993</v>
          </cell>
          <cell r="HG40">
            <v>456.00000000000182</v>
          </cell>
          <cell r="HH40">
            <v>361.1</v>
          </cell>
          <cell r="HI40">
            <v>424.29999999999961</v>
          </cell>
          <cell r="HJ40">
            <v>227.30000000000109</v>
          </cell>
          <cell r="HK40">
            <v>216.59999999999928</v>
          </cell>
          <cell r="HL40">
            <v>134.50000000000074</v>
          </cell>
          <cell r="HM40">
            <v>137.50000000000182</v>
          </cell>
          <cell r="HN40">
            <v>121.30000000000072</v>
          </cell>
          <cell r="HO40">
            <v>101.49999999999866</v>
          </cell>
          <cell r="HP40">
            <v>195.85699999999838</v>
          </cell>
          <cell r="HQ40">
            <v>260.67200000000105</v>
          </cell>
          <cell r="HR40">
            <v>194.45899999999838</v>
          </cell>
          <cell r="HS40">
            <v>242.81199999999859</v>
          </cell>
        </row>
        <row r="41">
          <cell r="A41" t="str">
            <v>Auto - 4 wheelers</v>
          </cell>
          <cell r="B41" t="str">
            <v>Auto - 4 wheelers</v>
          </cell>
        </row>
        <row r="42">
          <cell r="A42" t="str">
            <v>AL IN</v>
          </cell>
          <cell r="B42" t="str">
            <v>Ashok Leyland</v>
          </cell>
          <cell r="C42" t="str">
            <v>Auto - 4 wheelers</v>
          </cell>
          <cell r="D42">
            <v>5577.33</v>
          </cell>
          <cell r="E42">
            <v>6352.61</v>
          </cell>
          <cell r="F42">
            <v>5733.15</v>
          </cell>
          <cell r="G42">
            <v>9323.5499999999993</v>
          </cell>
          <cell r="H42">
            <v>5842.9299999999994</v>
          </cell>
          <cell r="I42">
            <v>8238.89</v>
          </cell>
          <cell r="J42">
            <v>8459.2100000000009</v>
          </cell>
          <cell r="K42">
            <v>11186.51</v>
          </cell>
          <cell r="L42">
            <v>8211.91</v>
          </cell>
          <cell r="M42">
            <v>9147.65</v>
          </cell>
          <cell r="N42">
            <v>9871.2800000000007</v>
          </cell>
          <cell r="O42">
            <v>14592.94</v>
          </cell>
          <cell r="P42">
            <v>10632.300000000001</v>
          </cell>
          <cell r="Q42">
            <v>12500.94</v>
          </cell>
          <cell r="R42">
            <v>12024.269999999999</v>
          </cell>
          <cell r="S42">
            <v>17348.12</v>
          </cell>
          <cell r="T42">
            <v>14238.720000000001</v>
          </cell>
          <cell r="U42">
            <v>16757.21</v>
          </cell>
          <cell r="V42">
            <v>17775.91</v>
          </cell>
          <cell r="W42">
            <v>22909.919999999998</v>
          </cell>
          <cell r="X42">
            <v>16211.420000000002</v>
          </cell>
          <cell r="Y42">
            <v>17458.939999999999</v>
          </cell>
          <cell r="Z42">
            <v>18000.82</v>
          </cell>
          <cell r="AA42">
            <v>25620.05</v>
          </cell>
          <cell r="AB42">
            <v>18838.63</v>
          </cell>
          <cell r="AC42">
            <v>18664.030999999999</v>
          </cell>
          <cell r="AD42">
            <v>10008.483</v>
          </cell>
          <cell r="AE42">
            <v>12181.224</v>
          </cell>
          <cell r="AF42">
            <v>-4971.0599999999995</v>
          </cell>
          <cell r="AG42">
            <v>-5577.22</v>
          </cell>
          <cell r="AH42">
            <v>-5013.6499999999996</v>
          </cell>
          <cell r="AI42">
            <v>-8175.1400000000012</v>
          </cell>
          <cell r="AJ42">
            <v>-5322.1099999999988</v>
          </cell>
          <cell r="AK42">
            <v>-7185.49</v>
          </cell>
          <cell r="AL42">
            <v>-7617.42</v>
          </cell>
          <cell r="AM42">
            <v>-9656.2800000000007</v>
          </cell>
          <cell r="AN42">
            <v>-7462.0199999999995</v>
          </cell>
          <cell r="AO42">
            <v>-8399.18</v>
          </cell>
          <cell r="AP42">
            <v>-8851.7499999999982</v>
          </cell>
          <cell r="AQ42">
            <v>-12882.33</v>
          </cell>
          <cell r="AR42">
            <v>-9741.869999999999</v>
          </cell>
          <cell r="AS42">
            <v>-11338.470000000001</v>
          </cell>
          <cell r="AT42">
            <v>-10863.3</v>
          </cell>
          <cell r="AU42">
            <v>-15161.289999999999</v>
          </cell>
          <cell r="AV42">
            <v>-13025.97</v>
          </cell>
          <cell r="AW42">
            <v>-15437.25</v>
          </cell>
          <cell r="AX42">
            <v>-15963.480000000001</v>
          </cell>
          <cell r="AY42">
            <v>-20314.39</v>
          </cell>
          <cell r="AZ42">
            <v>-14665.38</v>
          </cell>
          <cell r="BA42">
            <v>-15820.250000000002</v>
          </cell>
          <cell r="BB42">
            <v>-16313.09</v>
          </cell>
          <cell r="BC42">
            <v>-22565.320000000003</v>
          </cell>
          <cell r="BD42">
            <v>-17328.03</v>
          </cell>
          <cell r="BE42">
            <v>-17124.608</v>
          </cell>
          <cell r="BF42">
            <v>-9659.6820000000007</v>
          </cell>
          <cell r="BG42">
            <v>-11272.945</v>
          </cell>
          <cell r="BH42">
            <v>606.27000000000044</v>
          </cell>
          <cell r="BI42">
            <v>775.38999999999942</v>
          </cell>
          <cell r="BJ42">
            <v>719.5</v>
          </cell>
          <cell r="BK42">
            <v>1148.409999999998</v>
          </cell>
          <cell r="BL42">
            <v>520.82000000000062</v>
          </cell>
          <cell r="BM42">
            <v>1053.3999999999996</v>
          </cell>
          <cell r="BN42">
            <v>841.79000000000087</v>
          </cell>
          <cell r="BO42">
            <v>1530.2299999999996</v>
          </cell>
          <cell r="BP42">
            <v>749.89000000000033</v>
          </cell>
          <cell r="BQ42">
            <v>748.46999999999935</v>
          </cell>
          <cell r="BR42">
            <v>1019.5300000000025</v>
          </cell>
          <cell r="BS42">
            <v>1710.6100000000006</v>
          </cell>
          <cell r="BT42">
            <v>890.43000000000211</v>
          </cell>
          <cell r="BU42">
            <v>1162.4699999999993</v>
          </cell>
          <cell r="BV42">
            <v>1160.9699999999993</v>
          </cell>
          <cell r="BW42">
            <v>2186.83</v>
          </cell>
          <cell r="BX42">
            <v>1212.7500000000018</v>
          </cell>
          <cell r="BY42">
            <v>1319.9599999999991</v>
          </cell>
          <cell r="BZ42">
            <v>1812.4299999999985</v>
          </cell>
          <cell r="CA42">
            <v>2595.5299999999988</v>
          </cell>
          <cell r="CB42">
            <v>1546.0400000000027</v>
          </cell>
          <cell r="CC42">
            <v>1638.6899999999969</v>
          </cell>
          <cell r="CD42">
            <v>1687.7299999999996</v>
          </cell>
          <cell r="CE42">
            <v>3054.7299999999959</v>
          </cell>
          <cell r="CF42">
            <v>1510.6000000000022</v>
          </cell>
          <cell r="CG42">
            <v>1539.4229999999989</v>
          </cell>
          <cell r="CH42">
            <v>348.80099999999948</v>
          </cell>
          <cell r="CI42">
            <v>908.27900000000045</v>
          </cell>
          <cell r="CJ42">
            <v>0</v>
          </cell>
          <cell r="CK42">
            <v>0</v>
          </cell>
          <cell r="CL42">
            <v>0</v>
          </cell>
          <cell r="CM42">
            <v>0</v>
          </cell>
          <cell r="CN42">
            <v>0</v>
          </cell>
          <cell r="CO42">
            <v>0</v>
          </cell>
          <cell r="CP42">
            <v>0</v>
          </cell>
          <cell r="CQ42">
            <v>0</v>
          </cell>
          <cell r="CR42">
            <v>0</v>
          </cell>
          <cell r="CS42">
            <v>0</v>
          </cell>
          <cell r="CT42">
            <v>0</v>
          </cell>
          <cell r="CU42">
            <v>0</v>
          </cell>
          <cell r="CV42">
            <v>0</v>
          </cell>
          <cell r="CW42">
            <v>0</v>
          </cell>
          <cell r="CX42">
            <v>0</v>
          </cell>
          <cell r="CY42">
            <v>0</v>
          </cell>
          <cell r="CZ42">
            <v>0</v>
          </cell>
          <cell r="DA42">
            <v>0</v>
          </cell>
          <cell r="DB42">
            <v>0</v>
          </cell>
          <cell r="DC42">
            <v>0</v>
          </cell>
          <cell r="DD42">
            <v>0</v>
          </cell>
          <cell r="DE42">
            <v>0</v>
          </cell>
          <cell r="DF42">
            <v>0</v>
          </cell>
          <cell r="DG42">
            <v>0</v>
          </cell>
          <cell r="DH42">
            <v>0</v>
          </cell>
          <cell r="DI42">
            <v>0</v>
          </cell>
          <cell r="DJ42">
            <v>0</v>
          </cell>
          <cell r="DK42">
            <v>0</v>
          </cell>
          <cell r="DL42">
            <v>606.27000000000044</v>
          </cell>
          <cell r="DM42">
            <v>775.38999999999942</v>
          </cell>
          <cell r="DN42">
            <v>719.5</v>
          </cell>
          <cell r="DO42">
            <v>1148.409999999998</v>
          </cell>
          <cell r="DP42">
            <v>520.82000000000062</v>
          </cell>
          <cell r="DQ42">
            <v>1053.3999999999996</v>
          </cell>
          <cell r="DR42">
            <v>841.79000000000087</v>
          </cell>
          <cell r="DS42">
            <v>1530.2299999999996</v>
          </cell>
          <cell r="DT42">
            <v>749.89000000000033</v>
          </cell>
          <cell r="DU42">
            <v>748.46999999999935</v>
          </cell>
          <cell r="DV42">
            <v>1019.5300000000025</v>
          </cell>
          <cell r="DW42">
            <v>1710.6100000000006</v>
          </cell>
          <cell r="DX42">
            <v>890.43000000000211</v>
          </cell>
          <cell r="DY42">
            <v>1162.4699999999993</v>
          </cell>
          <cell r="DZ42">
            <v>1160.9699999999993</v>
          </cell>
          <cell r="EA42">
            <v>2186.83</v>
          </cell>
          <cell r="EB42">
            <v>1212.7500000000018</v>
          </cell>
          <cell r="EC42">
            <v>1319.9599999999991</v>
          </cell>
          <cell r="ED42">
            <v>1812.4299999999985</v>
          </cell>
          <cell r="EE42">
            <v>2595.5299999999988</v>
          </cell>
          <cell r="EF42">
            <v>1546.0400000000027</v>
          </cell>
          <cell r="EG42">
            <v>1638.6899999999969</v>
          </cell>
          <cell r="EH42">
            <v>1687.7299999999996</v>
          </cell>
          <cell r="EI42">
            <v>3054.7299999999959</v>
          </cell>
          <cell r="EJ42">
            <v>1510.6000000000022</v>
          </cell>
          <cell r="EK42">
            <v>1539.4229999999989</v>
          </cell>
          <cell r="EL42">
            <v>348.80099999999948</v>
          </cell>
          <cell r="EM42">
            <v>908.27900000000045</v>
          </cell>
          <cell r="EN42">
            <v>-257.18</v>
          </cell>
          <cell r="EO42">
            <v>-284.23</v>
          </cell>
          <cell r="EP42">
            <v>-241.8</v>
          </cell>
          <cell r="EQ42">
            <v>-246.48</v>
          </cell>
          <cell r="ER42">
            <v>-229.96</v>
          </cell>
          <cell r="ES42">
            <v>-250.71</v>
          </cell>
          <cell r="ET42">
            <v>-232.79</v>
          </cell>
          <cell r="EU42">
            <v>-251.08</v>
          </cell>
          <cell r="EV42">
            <v>-240</v>
          </cell>
          <cell r="EW42">
            <v>-258.23</v>
          </cell>
          <cell r="EX42">
            <v>-255.19</v>
          </cell>
          <cell r="EY42">
            <v>-338.72</v>
          </cell>
          <cell r="EZ42">
            <v>-297.49</v>
          </cell>
          <cell r="FA42">
            <v>-342.14</v>
          </cell>
          <cell r="FB42">
            <v>-290.14999999999998</v>
          </cell>
          <cell r="FC42">
            <v>-330.28</v>
          </cell>
          <cell r="FD42">
            <v>-327.7</v>
          </cell>
          <cell r="FE42">
            <v>-364.5</v>
          </cell>
          <cell r="FF42">
            <v>-332.28</v>
          </cell>
          <cell r="FG42">
            <v>-481.26</v>
          </cell>
          <cell r="FH42">
            <v>-412.9</v>
          </cell>
          <cell r="FI42">
            <v>-466.2</v>
          </cell>
          <cell r="FJ42">
            <v>-408.31</v>
          </cell>
          <cell r="FK42">
            <v>-486.2</v>
          </cell>
          <cell r="FL42">
            <v>-441.07</v>
          </cell>
          <cell r="FM42">
            <v>-505.37</v>
          </cell>
          <cell r="FN42">
            <v>-357.803</v>
          </cell>
          <cell r="FO42">
            <v>-479.899</v>
          </cell>
          <cell r="FP42">
            <v>22.72</v>
          </cell>
          <cell r="FQ42">
            <v>49.59</v>
          </cell>
          <cell r="FR42">
            <v>12.36</v>
          </cell>
          <cell r="FS42">
            <v>68.260000000000005</v>
          </cell>
          <cell r="FT42">
            <v>17.829999999999998</v>
          </cell>
          <cell r="FU42">
            <v>93.37</v>
          </cell>
          <cell r="FV42">
            <v>18.09</v>
          </cell>
          <cell r="FW42">
            <v>56.91</v>
          </cell>
          <cell r="FX42">
            <v>29.63</v>
          </cell>
          <cell r="FY42">
            <v>119.18</v>
          </cell>
          <cell r="FZ42">
            <v>62.24</v>
          </cell>
          <cell r="GA42">
            <v>326.5</v>
          </cell>
          <cell r="GB42">
            <v>33.520000000000003</v>
          </cell>
          <cell r="GC42">
            <v>169.9</v>
          </cell>
          <cell r="GD42">
            <v>16.100000000000001</v>
          </cell>
          <cell r="GE42">
            <v>110.22</v>
          </cell>
          <cell r="GF42">
            <v>112.65</v>
          </cell>
          <cell r="GG42">
            <v>129.10000000000002</v>
          </cell>
          <cell r="GH42">
            <v>92.02</v>
          </cell>
          <cell r="GI42">
            <v>222.85</v>
          </cell>
          <cell r="GJ42">
            <v>272.44</v>
          </cell>
          <cell r="GK42">
            <v>157.56</v>
          </cell>
          <cell r="GL42">
            <v>404.07</v>
          </cell>
          <cell r="GM42">
            <v>18.61999999999999</v>
          </cell>
          <cell r="GN42">
            <v>-217.44000000000003</v>
          </cell>
          <cell r="GO42">
            <v>141.43699999999998</v>
          </cell>
          <cell r="GP42">
            <v>588.43600000000004</v>
          </cell>
          <cell r="GQ42">
            <v>371.048</v>
          </cell>
          <cell r="GR42">
            <v>371.8100000000004</v>
          </cell>
          <cell r="GS42">
            <v>540.74999999999943</v>
          </cell>
          <cell r="GT42">
            <v>490.06</v>
          </cell>
          <cell r="GU42">
            <v>970.18999999999801</v>
          </cell>
          <cell r="GV42">
            <v>308.69000000000057</v>
          </cell>
          <cell r="GW42">
            <v>896.0599999999996</v>
          </cell>
          <cell r="GX42">
            <v>627.09000000000094</v>
          </cell>
          <cell r="GY42">
            <v>1336.0599999999997</v>
          </cell>
          <cell r="GZ42">
            <v>539.52000000000032</v>
          </cell>
          <cell r="HA42">
            <v>609.41999999999939</v>
          </cell>
          <cell r="HB42">
            <v>826.58000000000243</v>
          </cell>
          <cell r="HC42">
            <v>1698.3900000000006</v>
          </cell>
          <cell r="HD42">
            <v>626.46000000000208</v>
          </cell>
          <cell r="HE42">
            <v>990.22999999999934</v>
          </cell>
          <cell r="HF42">
            <v>886.91999999999939</v>
          </cell>
          <cell r="HG42">
            <v>1966.77</v>
          </cell>
          <cell r="HH42">
            <v>997.70000000000175</v>
          </cell>
          <cell r="HI42">
            <v>1084.559999999999</v>
          </cell>
          <cell r="HJ42">
            <v>1572.1699999999985</v>
          </cell>
          <cell r="HK42">
            <v>2337.1199999999985</v>
          </cell>
          <cell r="HL42">
            <v>1405.5800000000027</v>
          </cell>
          <cell r="HM42">
            <v>1330.0499999999968</v>
          </cell>
          <cell r="HN42">
            <v>1683.4899999999996</v>
          </cell>
          <cell r="HO42">
            <v>2587.149999999996</v>
          </cell>
          <cell r="HP42">
            <v>852.09000000000219</v>
          </cell>
          <cell r="HQ42">
            <v>1175.4899999999989</v>
          </cell>
          <cell r="HR42">
            <v>579.43399999999951</v>
          </cell>
          <cell r="HS42">
            <v>799.42800000000045</v>
          </cell>
        </row>
        <row r="43">
          <cell r="A43" t="str">
            <v>EIM IN</v>
          </cell>
          <cell r="B43" t="str">
            <v>Eicher Motors</v>
          </cell>
          <cell r="C43" t="str">
            <v>Auto - 4 wheelers</v>
          </cell>
        </row>
        <row r="44">
          <cell r="A44" t="str">
            <v>MM IN</v>
          </cell>
          <cell r="B44" t="str">
            <v>Mahindra &amp; Mahindra</v>
          </cell>
          <cell r="C44" t="str">
            <v>Auto - 4 wheelers</v>
          </cell>
          <cell r="D44">
            <v>8284.2999999999993</v>
          </cell>
          <cell r="E44">
            <v>8206.39</v>
          </cell>
          <cell r="F44">
            <v>9599.99</v>
          </cell>
          <cell r="G44">
            <v>11230.54</v>
          </cell>
          <cell r="H44">
            <v>9928.94</v>
          </cell>
          <cell r="I44">
            <v>11185.34</v>
          </cell>
          <cell r="J44">
            <v>13276.45</v>
          </cell>
          <cell r="K44">
            <v>15200.340000000002</v>
          </cell>
          <cell r="L44">
            <v>14231.730000000001</v>
          </cell>
          <cell r="M44">
            <v>15544.130000000001</v>
          </cell>
          <cell r="N44">
            <v>17722.82</v>
          </cell>
          <cell r="O44">
            <v>19106.829999999998</v>
          </cell>
          <cell r="P44">
            <v>18118.689999999999</v>
          </cell>
          <cell r="Q44">
            <v>19148.13</v>
          </cell>
          <cell r="R44">
            <v>21865.77</v>
          </cell>
          <cell r="S44">
            <v>22888.300000000003</v>
          </cell>
          <cell r="T44">
            <v>22172.48</v>
          </cell>
          <cell r="U44">
            <v>24501.111999999997</v>
          </cell>
          <cell r="V44">
            <v>25760.59</v>
          </cell>
          <cell r="W44">
            <v>27474.48</v>
          </cell>
          <cell r="X44">
            <v>26127.780000000002</v>
          </cell>
          <cell r="Y44">
            <v>27182.073000000004</v>
          </cell>
          <cell r="Z44">
            <v>29401.512999999999</v>
          </cell>
          <cell r="AA44">
            <v>31481.599999999999</v>
          </cell>
          <cell r="AB44">
            <v>32934.486000000004</v>
          </cell>
          <cell r="AC44">
            <v>31110.030999999995</v>
          </cell>
          <cell r="AD44">
            <v>25192.506000000001</v>
          </cell>
          <cell r="AE44">
            <v>36365</v>
          </cell>
          <cell r="AF44">
            <v>-7504.9430000000011</v>
          </cell>
          <cell r="AG44">
            <v>-7474.3860000000004</v>
          </cell>
          <cell r="AH44">
            <v>-8827.1040000000012</v>
          </cell>
          <cell r="AI44">
            <v>-10355.59</v>
          </cell>
          <cell r="AJ44">
            <v>-9020.0519999999997</v>
          </cell>
          <cell r="AK44">
            <v>-10084.937</v>
          </cell>
          <cell r="AL44">
            <v>-11585.439000000002</v>
          </cell>
          <cell r="AM44">
            <v>-13482.567999999999</v>
          </cell>
          <cell r="AN44">
            <v>-12620.195999999998</v>
          </cell>
          <cell r="AO44">
            <v>-13669.376000000002</v>
          </cell>
          <cell r="AP44">
            <v>-15602.543</v>
          </cell>
          <cell r="AQ44">
            <v>-16998.331000000002</v>
          </cell>
          <cell r="AR44">
            <v>-16189.757</v>
          </cell>
          <cell r="AS44">
            <v>-16966.294999999998</v>
          </cell>
          <cell r="AT44">
            <v>-19230.808000000001</v>
          </cell>
          <cell r="AU44">
            <v>-20167.566000000003</v>
          </cell>
          <cell r="AV44">
            <v>-19660.421000000002</v>
          </cell>
          <cell r="AW44">
            <v>-21211.668000000001</v>
          </cell>
          <cell r="AX44">
            <v>-22664.291000000001</v>
          </cell>
          <cell r="AY44">
            <v>-24340.374</v>
          </cell>
          <cell r="AZ44">
            <v>-23294.988999999998</v>
          </cell>
          <cell r="BA44">
            <v>-24229.866000000002</v>
          </cell>
          <cell r="BB44">
            <v>-26086.91</v>
          </cell>
          <cell r="BC44">
            <v>-28057.600000000002</v>
          </cell>
          <cell r="BD44">
            <v>-29686.161999999997</v>
          </cell>
          <cell r="BE44">
            <v>-28450.940999999999</v>
          </cell>
          <cell r="BF44">
            <v>-22986.586000000003</v>
          </cell>
          <cell r="BG44">
            <v>-32336.800000000003</v>
          </cell>
          <cell r="BH44">
            <v>779.35699999999815</v>
          </cell>
          <cell r="BI44">
            <v>732.003999999999</v>
          </cell>
          <cell r="BJ44">
            <v>772.8859999999986</v>
          </cell>
          <cell r="BK44">
            <v>874.95000000000073</v>
          </cell>
          <cell r="BL44">
            <v>908.88800000000083</v>
          </cell>
          <cell r="BM44">
            <v>1100.4030000000002</v>
          </cell>
          <cell r="BN44">
            <v>1691.0109999999986</v>
          </cell>
          <cell r="BO44">
            <v>1717.7720000000027</v>
          </cell>
          <cell r="BP44">
            <v>1611.5340000000033</v>
          </cell>
          <cell r="BQ44">
            <v>1874.753999999999</v>
          </cell>
          <cell r="BR44">
            <v>2120.277</v>
          </cell>
          <cell r="BS44">
            <v>2108.4989999999962</v>
          </cell>
          <cell r="BT44">
            <v>1928.9329999999991</v>
          </cell>
          <cell r="BU44">
            <v>2181.8350000000028</v>
          </cell>
          <cell r="BV44">
            <v>2634.9619999999995</v>
          </cell>
          <cell r="BW44">
            <v>2720.7340000000004</v>
          </cell>
          <cell r="BX44">
            <v>2512.0589999999975</v>
          </cell>
          <cell r="BY44">
            <v>3289.4439999999959</v>
          </cell>
          <cell r="BZ44">
            <v>3096.2989999999991</v>
          </cell>
          <cell r="CA44">
            <v>3134.1059999999998</v>
          </cell>
          <cell r="CB44">
            <v>2832.7910000000047</v>
          </cell>
          <cell r="CC44">
            <v>2952.2070000000022</v>
          </cell>
          <cell r="CD44">
            <v>3314.6029999999992</v>
          </cell>
          <cell r="CE44">
            <v>3423.9999999999964</v>
          </cell>
          <cell r="CF44">
            <v>3248.3240000000078</v>
          </cell>
          <cell r="CG44">
            <v>2659.0899999999965</v>
          </cell>
          <cell r="CH44">
            <v>2205.9199999999983</v>
          </cell>
          <cell r="CI44">
            <v>4028.1999999999971</v>
          </cell>
          <cell r="CJ44">
            <v>0</v>
          </cell>
          <cell r="CK44">
            <v>0</v>
          </cell>
          <cell r="CL44">
            <v>0</v>
          </cell>
          <cell r="CM44">
            <v>0</v>
          </cell>
          <cell r="CN44">
            <v>0</v>
          </cell>
          <cell r="CO44">
            <v>0</v>
          </cell>
          <cell r="CP44">
            <v>0</v>
          </cell>
          <cell r="CQ44">
            <v>0</v>
          </cell>
          <cell r="CR44">
            <v>0</v>
          </cell>
          <cell r="CS44">
            <v>0</v>
          </cell>
          <cell r="CT44">
            <v>0</v>
          </cell>
          <cell r="CU44">
            <v>0</v>
          </cell>
          <cell r="CV44">
            <v>0</v>
          </cell>
          <cell r="CW44">
            <v>0</v>
          </cell>
          <cell r="CX44">
            <v>0</v>
          </cell>
          <cell r="CY44">
            <v>0</v>
          </cell>
          <cell r="CZ44">
            <v>0</v>
          </cell>
          <cell r="DA44">
            <v>0</v>
          </cell>
          <cell r="DB44">
            <v>0</v>
          </cell>
          <cell r="DC44">
            <v>0</v>
          </cell>
          <cell r="DD44">
            <v>0</v>
          </cell>
          <cell r="DE44">
            <v>0</v>
          </cell>
          <cell r="DF44">
            <v>0</v>
          </cell>
          <cell r="DG44">
            <v>0</v>
          </cell>
          <cell r="DH44">
            <v>0</v>
          </cell>
          <cell r="DI44">
            <v>0</v>
          </cell>
          <cell r="DJ44">
            <v>0</v>
          </cell>
          <cell r="DK44">
            <v>0</v>
          </cell>
          <cell r="DL44">
            <v>779.35699999999815</v>
          </cell>
          <cell r="DM44">
            <v>732.003999999999</v>
          </cell>
          <cell r="DN44">
            <v>772.8859999999986</v>
          </cell>
          <cell r="DO44">
            <v>874.95000000000073</v>
          </cell>
          <cell r="DP44">
            <v>908.88800000000083</v>
          </cell>
          <cell r="DQ44">
            <v>1100.4030000000002</v>
          </cell>
          <cell r="DR44">
            <v>1691.0109999999986</v>
          </cell>
          <cell r="DS44">
            <v>1717.7720000000027</v>
          </cell>
          <cell r="DT44">
            <v>1611.5340000000033</v>
          </cell>
          <cell r="DU44">
            <v>1874.753999999999</v>
          </cell>
          <cell r="DV44">
            <v>2120.277</v>
          </cell>
          <cell r="DW44">
            <v>2108.4989999999962</v>
          </cell>
          <cell r="DX44">
            <v>1928.9329999999991</v>
          </cell>
          <cell r="DY44">
            <v>2181.8350000000028</v>
          </cell>
          <cell r="DZ44">
            <v>2634.9619999999995</v>
          </cell>
          <cell r="EA44">
            <v>2720.7340000000004</v>
          </cell>
          <cell r="EB44">
            <v>2512.0589999999975</v>
          </cell>
          <cell r="EC44">
            <v>3289.4439999999959</v>
          </cell>
          <cell r="ED44">
            <v>3096.2989999999991</v>
          </cell>
          <cell r="EE44">
            <v>3134.1059999999998</v>
          </cell>
          <cell r="EF44">
            <v>2832.7910000000047</v>
          </cell>
          <cell r="EG44">
            <v>2952.2070000000022</v>
          </cell>
          <cell r="EH44">
            <v>3314.6029999999992</v>
          </cell>
          <cell r="EI44">
            <v>3423.9999999999964</v>
          </cell>
          <cell r="EJ44">
            <v>3248.3240000000078</v>
          </cell>
          <cell r="EK44">
            <v>2659.0899999999965</v>
          </cell>
          <cell r="EL44">
            <v>2205.9199999999983</v>
          </cell>
          <cell r="EM44">
            <v>4028.1999999999971</v>
          </cell>
          <cell r="EN44">
            <v>-405.69</v>
          </cell>
          <cell r="EO44">
            <v>-404.56</v>
          </cell>
          <cell r="EP44">
            <v>-410.18</v>
          </cell>
          <cell r="EQ44">
            <v>-433.92</v>
          </cell>
          <cell r="ER44">
            <v>-408.12</v>
          </cell>
          <cell r="ES44">
            <v>-404.64</v>
          </cell>
          <cell r="ET44">
            <v>-413.18</v>
          </cell>
          <cell r="EU44">
            <v>-421.78</v>
          </cell>
          <cell r="EV44">
            <v>-426.81</v>
          </cell>
          <cell r="EW44">
            <v>-440.28</v>
          </cell>
          <cell r="EX44">
            <v>-455.13</v>
          </cell>
          <cell r="EY44">
            <v>-518.30999999999995</v>
          </cell>
          <cell r="EZ44">
            <v>-466.32</v>
          </cell>
          <cell r="FA44">
            <v>-465.95</v>
          </cell>
          <cell r="FB44">
            <v>-558.36</v>
          </cell>
          <cell r="FC44">
            <v>-509.43</v>
          </cell>
          <cell r="FD44">
            <v>-462.92</v>
          </cell>
          <cell r="FE44">
            <v>-465.95</v>
          </cell>
          <cell r="FF44">
            <v>-522.15599999999995</v>
          </cell>
          <cell r="FG44">
            <v>-609.41999999999996</v>
          </cell>
          <cell r="FH44">
            <v>-570.99099999999999</v>
          </cell>
          <cell r="FI44">
            <v>-576.66999999999996</v>
          </cell>
          <cell r="FJ44">
            <v>-590.34</v>
          </cell>
          <cell r="FK44">
            <v>-648.6</v>
          </cell>
          <cell r="FL44">
            <v>-621.14099999999996</v>
          </cell>
          <cell r="FM44">
            <v>-638.79999999999995</v>
          </cell>
          <cell r="FN44">
            <v>-652.54999999999995</v>
          </cell>
          <cell r="FO44">
            <v>-931.9</v>
          </cell>
          <cell r="FP44">
            <v>30.58</v>
          </cell>
          <cell r="FQ44">
            <v>187.53</v>
          </cell>
          <cell r="FR44">
            <v>384.16</v>
          </cell>
          <cell r="FS44">
            <v>194.27</v>
          </cell>
          <cell r="FT44">
            <v>208.83</v>
          </cell>
          <cell r="FU44">
            <v>209.49</v>
          </cell>
          <cell r="FV44">
            <v>198.39</v>
          </cell>
          <cell r="FW44">
            <v>250.15</v>
          </cell>
          <cell r="FX44">
            <v>83.05</v>
          </cell>
          <cell r="FY44">
            <v>373.35</v>
          </cell>
          <cell r="FZ44">
            <v>222.36</v>
          </cell>
          <cell r="GA44">
            <v>406.26</v>
          </cell>
          <cell r="GB44">
            <v>203.61</v>
          </cell>
          <cell r="GC44">
            <v>294.33999999999997</v>
          </cell>
          <cell r="GD44">
            <v>608.79999999999995</v>
          </cell>
          <cell r="GE44">
            <v>137.76</v>
          </cell>
          <cell r="GF44">
            <v>644.44000000000005</v>
          </cell>
          <cell r="GG44">
            <v>1133.068</v>
          </cell>
          <cell r="GH44">
            <v>412.41800000000001</v>
          </cell>
          <cell r="GI44">
            <v>353.66</v>
          </cell>
          <cell r="GJ44">
            <v>254.18799999999999</v>
          </cell>
          <cell r="GK44">
            <v>1533.4169999999999</v>
          </cell>
          <cell r="GL44">
            <v>401.05</v>
          </cell>
          <cell r="GM44">
            <v>272.89999999999998</v>
          </cell>
          <cell r="GN44">
            <v>-395.72400000000005</v>
          </cell>
          <cell r="GO44">
            <v>234.53799999999995</v>
          </cell>
          <cell r="GP44">
            <v>-1383.1399999999999</v>
          </cell>
          <cell r="GQ44">
            <v>453.69999999999993</v>
          </cell>
          <cell r="GR44">
            <v>404.24699999999814</v>
          </cell>
          <cell r="GS44">
            <v>514.97399999999902</v>
          </cell>
          <cell r="GT44">
            <v>746.86599999999862</v>
          </cell>
          <cell r="GU44">
            <v>635.30000000000075</v>
          </cell>
          <cell r="GV44">
            <v>709.59800000000087</v>
          </cell>
          <cell r="GW44">
            <v>905.25300000000027</v>
          </cell>
          <cell r="GX44">
            <v>1476.2209999999986</v>
          </cell>
          <cell r="GY44">
            <v>1546.1420000000028</v>
          </cell>
          <cell r="GZ44">
            <v>1267.7740000000033</v>
          </cell>
          <cell r="HA44">
            <v>1807.8239999999992</v>
          </cell>
          <cell r="HB44">
            <v>1887.5070000000001</v>
          </cell>
          <cell r="HC44">
            <v>1996.4489999999962</v>
          </cell>
          <cell r="HD44">
            <v>1666.222999999999</v>
          </cell>
          <cell r="HE44">
            <v>2010.2250000000026</v>
          </cell>
          <cell r="HF44">
            <v>2685.4019999999991</v>
          </cell>
          <cell r="HG44">
            <v>2349.0640000000003</v>
          </cell>
          <cell r="HH44">
            <v>2693.5789999999974</v>
          </cell>
          <cell r="HI44">
            <v>3956.5619999999963</v>
          </cell>
          <cell r="HJ44">
            <v>2986.5609999999992</v>
          </cell>
          <cell r="HK44">
            <v>2878.3459999999995</v>
          </cell>
          <cell r="HL44">
            <v>2515.9880000000048</v>
          </cell>
          <cell r="HM44">
            <v>3908.954000000002</v>
          </cell>
          <cell r="HN44">
            <v>3125.3129999999992</v>
          </cell>
          <cell r="HO44">
            <v>3048.2999999999965</v>
          </cell>
          <cell r="HP44">
            <v>2231.4590000000076</v>
          </cell>
          <cell r="HQ44">
            <v>2254.8279999999963</v>
          </cell>
          <cell r="HR44">
            <v>170.22999999999843</v>
          </cell>
          <cell r="HS44">
            <v>3549.9999999999968</v>
          </cell>
        </row>
        <row r="45">
          <cell r="A45" t="str">
            <v>MSIL IN</v>
          </cell>
          <cell r="B45" t="str">
            <v>Maruti Suzuki India</v>
          </cell>
          <cell r="C45" t="str">
            <v>Auto - 4 wheelers</v>
          </cell>
          <cell r="D45">
            <v>0</v>
          </cell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21642</v>
          </cell>
          <cell r="J45">
            <v>22699.8</v>
          </cell>
          <cell r="K45">
            <v>28981.999999999996</v>
          </cell>
          <cell r="L45">
            <v>25275.700000000004</v>
          </cell>
          <cell r="M45">
            <v>27116.500000000004</v>
          </cell>
          <cell r="N45">
            <v>28889.599999999999</v>
          </cell>
          <cell r="O45">
            <v>30451.8</v>
          </cell>
          <cell r="P45">
            <v>26271.300000000003</v>
          </cell>
          <cell r="Q45">
            <v>30399.3</v>
          </cell>
          <cell r="R45">
            <v>31141.7</v>
          </cell>
          <cell r="S45">
            <v>32770.1</v>
          </cell>
          <cell r="T45">
            <v>31254.7</v>
          </cell>
          <cell r="U45">
            <v>34191.9</v>
          </cell>
          <cell r="V45">
            <v>36794.700000000004</v>
          </cell>
          <cell r="W45">
            <v>44297.599999999999</v>
          </cell>
          <cell r="X45">
            <v>39308.200000000004</v>
          </cell>
          <cell r="Y45">
            <v>45473.7</v>
          </cell>
          <cell r="Z45">
            <v>46741.3</v>
          </cell>
          <cell r="AA45">
            <v>47838.799999999996</v>
          </cell>
          <cell r="AB45">
            <v>47535.799999999996</v>
          </cell>
          <cell r="AC45">
            <v>48302.6</v>
          </cell>
          <cell r="AD45">
            <v>45921.200000000004</v>
          </cell>
          <cell r="AE45">
            <v>63343.7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-19435.900000000001</v>
          </cell>
          <cell r="AL45">
            <v>-20580.200000000004</v>
          </cell>
          <cell r="AM45">
            <v>-25961.200000000001</v>
          </cell>
          <cell r="AN45">
            <v>-22208.300000000003</v>
          </cell>
          <cell r="AO45">
            <v>-23848.400000000001</v>
          </cell>
          <cell r="AP45">
            <v>-25317.3</v>
          </cell>
          <cell r="AQ45">
            <v>-26296.9</v>
          </cell>
          <cell r="AR45">
            <v>-23023.699999999997</v>
          </cell>
          <cell r="AS45">
            <v>-26900.999999999996</v>
          </cell>
          <cell r="AT45">
            <v>-26483.1</v>
          </cell>
          <cell r="AU45">
            <v>-27908.5</v>
          </cell>
          <cell r="AV45">
            <v>-26688.699999999997</v>
          </cell>
          <cell r="AW45">
            <v>-29435.699999999997</v>
          </cell>
          <cell r="AX45">
            <v>-31723.1</v>
          </cell>
          <cell r="AY45">
            <v>-38787.300000000003</v>
          </cell>
          <cell r="AZ45">
            <v>-33560.299999999996</v>
          </cell>
          <cell r="BA45">
            <v>-39495.799999999996</v>
          </cell>
          <cell r="BB45">
            <v>-40608.799999999996</v>
          </cell>
          <cell r="BC45">
            <v>-42568.3</v>
          </cell>
          <cell r="BD45">
            <v>-42720.399999999994</v>
          </cell>
          <cell r="BE45">
            <v>-44779.1</v>
          </cell>
          <cell r="BF45">
            <v>-43290.3</v>
          </cell>
          <cell r="BG45">
            <v>-58936</v>
          </cell>
          <cell r="BH45">
            <v>0</v>
          </cell>
          <cell r="BI45">
            <v>0</v>
          </cell>
          <cell r="BJ45">
            <v>0</v>
          </cell>
          <cell r="BK45">
            <v>0</v>
          </cell>
          <cell r="BL45">
            <v>0</v>
          </cell>
          <cell r="BM45">
            <v>2206.0999999999985</v>
          </cell>
          <cell r="BN45">
            <v>2119.5999999999949</v>
          </cell>
          <cell r="BO45">
            <v>3020.7999999999956</v>
          </cell>
          <cell r="BP45">
            <v>3067.4000000000015</v>
          </cell>
          <cell r="BQ45">
            <v>3268.1000000000022</v>
          </cell>
          <cell r="BR45">
            <v>3572.2999999999993</v>
          </cell>
          <cell r="BS45">
            <v>4154.8999999999978</v>
          </cell>
          <cell r="BT45">
            <v>3247.6000000000058</v>
          </cell>
          <cell r="BU45">
            <v>3498.3000000000029</v>
          </cell>
          <cell r="BV45">
            <v>4658.6000000000022</v>
          </cell>
          <cell r="BW45">
            <v>4861.5999999999985</v>
          </cell>
          <cell r="BX45">
            <v>4566.0000000000036</v>
          </cell>
          <cell r="BY45">
            <v>4756.2000000000044</v>
          </cell>
          <cell r="BZ45">
            <v>5071.6000000000058</v>
          </cell>
          <cell r="CA45">
            <v>5510.2999999999956</v>
          </cell>
          <cell r="CB45">
            <v>5747.9000000000087</v>
          </cell>
          <cell r="CC45">
            <v>5977.9000000000015</v>
          </cell>
          <cell r="CD45">
            <v>6132.5000000000073</v>
          </cell>
          <cell r="CE45">
            <v>5270.4999999999927</v>
          </cell>
          <cell r="CF45">
            <v>4815.4000000000015</v>
          </cell>
          <cell r="CG45">
            <v>3523.5</v>
          </cell>
          <cell r="CH45">
            <v>2630.9000000000015</v>
          </cell>
          <cell r="CI45">
            <v>4407.6999999999971</v>
          </cell>
          <cell r="CJ45">
            <v>0</v>
          </cell>
          <cell r="CK45">
            <v>0</v>
          </cell>
          <cell r="CL45">
            <v>0</v>
          </cell>
          <cell r="CM45">
            <v>0</v>
          </cell>
          <cell r="CN45">
            <v>0</v>
          </cell>
          <cell r="CO45">
            <v>0</v>
          </cell>
          <cell r="CP45">
            <v>0</v>
          </cell>
          <cell r="CQ45">
            <v>0</v>
          </cell>
          <cell r="CR45">
            <v>0</v>
          </cell>
          <cell r="CS45">
            <v>0</v>
          </cell>
          <cell r="CT45">
            <v>0</v>
          </cell>
          <cell r="CU45">
            <v>0</v>
          </cell>
          <cell r="CV45">
            <v>0</v>
          </cell>
          <cell r="CW45">
            <v>0</v>
          </cell>
          <cell r="CX45">
            <v>0</v>
          </cell>
          <cell r="CY45">
            <v>0</v>
          </cell>
          <cell r="CZ45">
            <v>0</v>
          </cell>
          <cell r="DA45">
            <v>0</v>
          </cell>
          <cell r="DB45">
            <v>0</v>
          </cell>
          <cell r="DC45">
            <v>0</v>
          </cell>
          <cell r="DD45">
            <v>0</v>
          </cell>
          <cell r="DE45">
            <v>0</v>
          </cell>
          <cell r="DF45">
            <v>0</v>
          </cell>
          <cell r="DG45">
            <v>0</v>
          </cell>
          <cell r="DH45">
            <v>0</v>
          </cell>
          <cell r="DI45">
            <v>0</v>
          </cell>
          <cell r="DJ45">
            <v>0</v>
          </cell>
          <cell r="DK45">
            <v>0</v>
          </cell>
          <cell r="DL45">
            <v>0</v>
          </cell>
          <cell r="DM45">
            <v>0</v>
          </cell>
          <cell r="DN45">
            <v>0</v>
          </cell>
          <cell r="DO45">
            <v>0</v>
          </cell>
          <cell r="DP45">
            <v>0</v>
          </cell>
          <cell r="DQ45">
            <v>2206.0999999999985</v>
          </cell>
          <cell r="DR45">
            <v>2119.5999999999949</v>
          </cell>
          <cell r="DS45">
            <v>3020.7999999999956</v>
          </cell>
          <cell r="DT45">
            <v>3067.4000000000015</v>
          </cell>
          <cell r="DU45">
            <v>3268.1000000000022</v>
          </cell>
          <cell r="DV45">
            <v>3572.2999999999993</v>
          </cell>
          <cell r="DW45">
            <v>4154.8999999999978</v>
          </cell>
          <cell r="DX45">
            <v>3247.6000000000058</v>
          </cell>
          <cell r="DY45">
            <v>3498.3000000000029</v>
          </cell>
          <cell r="DZ45">
            <v>4658.6000000000022</v>
          </cell>
          <cell r="EA45">
            <v>4861.5999999999985</v>
          </cell>
          <cell r="EB45">
            <v>4566.0000000000036</v>
          </cell>
          <cell r="EC45">
            <v>4756.2000000000044</v>
          </cell>
          <cell r="ED45">
            <v>5071.6000000000058</v>
          </cell>
          <cell r="EE45">
            <v>5510.2999999999956</v>
          </cell>
          <cell r="EF45">
            <v>5747.9000000000087</v>
          </cell>
          <cell r="EG45">
            <v>5977.9000000000015</v>
          </cell>
          <cell r="EH45">
            <v>6132.5000000000073</v>
          </cell>
          <cell r="EI45">
            <v>5270.4999999999927</v>
          </cell>
          <cell r="EJ45">
            <v>4815.4000000000015</v>
          </cell>
          <cell r="EK45">
            <v>3523.5</v>
          </cell>
          <cell r="EL45">
            <v>2630.9000000000015</v>
          </cell>
          <cell r="EM45">
            <v>4407.6999999999971</v>
          </cell>
          <cell r="EN45">
            <v>0</v>
          </cell>
          <cell r="EO45">
            <v>0</v>
          </cell>
          <cell r="EP45">
            <v>0</v>
          </cell>
          <cell r="EQ45">
            <v>0</v>
          </cell>
          <cell r="ER45">
            <v>0</v>
          </cell>
          <cell r="ES45">
            <v>-1492.6</v>
          </cell>
          <cell r="ET45">
            <v>-1126.0999999999999</v>
          </cell>
          <cell r="EU45">
            <v>-1515.9</v>
          </cell>
          <cell r="EV45">
            <v>-1193.0999999999999</v>
          </cell>
          <cell r="EW45">
            <v>-1201</v>
          </cell>
          <cell r="EX45">
            <v>-1052</v>
          </cell>
          <cell r="EY45">
            <v>-1122.2</v>
          </cell>
          <cell r="EZ45">
            <v>-782.9</v>
          </cell>
          <cell r="FA45">
            <v>-665.1</v>
          </cell>
          <cell r="FB45">
            <v>-680.6</v>
          </cell>
          <cell r="FC45">
            <v>-725.6</v>
          </cell>
          <cell r="FD45">
            <v>-640.70000000000005</v>
          </cell>
          <cell r="FE45">
            <v>-596.1</v>
          </cell>
          <cell r="FF45">
            <v>-758.6</v>
          </cell>
          <cell r="FG45">
            <v>-718.2</v>
          </cell>
          <cell r="FH45">
            <v>-822</v>
          </cell>
          <cell r="FI45">
            <v>-881.2</v>
          </cell>
          <cell r="FJ45">
            <v>-867.3</v>
          </cell>
          <cell r="FK45">
            <v>-3111.2</v>
          </cell>
          <cell r="FL45">
            <v>-1660.6</v>
          </cell>
          <cell r="FM45">
            <v>-1658.4</v>
          </cell>
          <cell r="FN45">
            <v>-1774.9</v>
          </cell>
          <cell r="FO45">
            <v>-1971.4</v>
          </cell>
          <cell r="FP45">
            <v>0</v>
          </cell>
          <cell r="FQ45">
            <v>0</v>
          </cell>
          <cell r="FR45">
            <v>0</v>
          </cell>
          <cell r="FS45">
            <v>0</v>
          </cell>
          <cell r="FT45">
            <v>0</v>
          </cell>
          <cell r="FU45">
            <v>1124.5999999999999</v>
          </cell>
          <cell r="FV45">
            <v>1075.2</v>
          </cell>
          <cell r="FW45">
            <v>888.3</v>
          </cell>
          <cell r="FX45">
            <v>888.9</v>
          </cell>
          <cell r="FY45">
            <v>781.4</v>
          </cell>
          <cell r="FZ45">
            <v>1275.0999999999999</v>
          </cell>
          <cell r="GA45">
            <v>969.2</v>
          </cell>
          <cell r="GB45">
            <v>982.4</v>
          </cell>
          <cell r="GC45">
            <v>1090.7</v>
          </cell>
          <cell r="GD45">
            <v>1066.2</v>
          </cell>
          <cell r="GE45">
            <v>1152.5999999999999</v>
          </cell>
          <cell r="GF45">
            <v>1433</v>
          </cell>
          <cell r="GG45">
            <v>1217</v>
          </cell>
          <cell r="GH45">
            <v>1284.3</v>
          </cell>
          <cell r="GI45">
            <v>2049.8000000000002</v>
          </cell>
          <cell r="GJ45">
            <v>2232.5</v>
          </cell>
          <cell r="GK45">
            <v>1884.6</v>
          </cell>
          <cell r="GL45">
            <v>1706.7</v>
          </cell>
          <cell r="GM45">
            <v>2355.7999999999997</v>
          </cell>
          <cell r="GN45">
            <v>3108.8</v>
          </cell>
          <cell r="GO45">
            <v>2594</v>
          </cell>
          <cell r="GP45">
            <v>2094.8000000000002</v>
          </cell>
          <cell r="GQ45">
            <v>2039.7</v>
          </cell>
          <cell r="GR45">
            <v>0</v>
          </cell>
          <cell r="GS45">
            <v>0</v>
          </cell>
          <cell r="GT45">
            <v>0</v>
          </cell>
          <cell r="GU45">
            <v>0</v>
          </cell>
          <cell r="GV45">
            <v>0</v>
          </cell>
          <cell r="GW45">
            <v>1838.0999999999985</v>
          </cell>
          <cell r="GX45">
            <v>2068.6999999999953</v>
          </cell>
          <cell r="GY45">
            <v>2393.1999999999953</v>
          </cell>
          <cell r="GZ45">
            <v>2763.2000000000016</v>
          </cell>
          <cell r="HA45">
            <v>2848.5000000000023</v>
          </cell>
          <cell r="HB45">
            <v>3795.3999999999992</v>
          </cell>
          <cell r="HC45">
            <v>4001.8999999999978</v>
          </cell>
          <cell r="HD45">
            <v>3447.1000000000058</v>
          </cell>
          <cell r="HE45">
            <v>3923.9000000000033</v>
          </cell>
          <cell r="HF45">
            <v>5044.2000000000025</v>
          </cell>
          <cell r="HG45">
            <v>5288.5999999999985</v>
          </cell>
          <cell r="HH45">
            <v>5358.3000000000038</v>
          </cell>
          <cell r="HI45">
            <v>5377.100000000004</v>
          </cell>
          <cell r="HJ45">
            <v>5597.3000000000056</v>
          </cell>
          <cell r="HK45">
            <v>6841.899999999996</v>
          </cell>
          <cell r="HL45">
            <v>7158.4000000000087</v>
          </cell>
          <cell r="HM45">
            <v>6981.3000000000011</v>
          </cell>
          <cell r="HN45">
            <v>6971.9000000000069</v>
          </cell>
          <cell r="HO45">
            <v>4515.0999999999931</v>
          </cell>
          <cell r="HP45">
            <v>6263.6000000000022</v>
          </cell>
          <cell r="HQ45">
            <v>4459.1000000000004</v>
          </cell>
          <cell r="HR45">
            <v>2950.8000000000015</v>
          </cell>
          <cell r="HS45">
            <v>4475.9999999999973</v>
          </cell>
        </row>
        <row r="46">
          <cell r="A46" t="str">
            <v>PJT IN</v>
          </cell>
          <cell r="B46" t="str">
            <v>Punjab Tractors</v>
          </cell>
          <cell r="C46" t="str">
            <v>Auto - 4 wheelers</v>
          </cell>
        </row>
        <row r="47">
          <cell r="A47" t="str">
            <v>SM IN</v>
          </cell>
          <cell r="B47" t="str">
            <v>Swaraj Mazda</v>
          </cell>
          <cell r="C47" t="str">
            <v>Auto - 4 wheelers</v>
          </cell>
        </row>
        <row r="48">
          <cell r="A48" t="str">
            <v>TTMT IN</v>
          </cell>
          <cell r="B48" t="str">
            <v>Tata Motors</v>
          </cell>
          <cell r="C48" t="str">
            <v>Auto - 4 wheelers</v>
          </cell>
          <cell r="D48">
            <v>17477.300000000003</v>
          </cell>
          <cell r="E48">
            <v>21612.400000000001</v>
          </cell>
          <cell r="F48">
            <v>21932.3</v>
          </cell>
          <cell r="G48">
            <v>29910.199999999997</v>
          </cell>
          <cell r="H48">
            <v>25009.200000000001</v>
          </cell>
          <cell r="I48">
            <v>31766.000000000004</v>
          </cell>
          <cell r="J48">
            <v>33982.6</v>
          </cell>
          <cell r="K48">
            <v>41434.400000000001</v>
          </cell>
          <cell r="L48">
            <v>35740.800000000003</v>
          </cell>
          <cell r="M48">
            <v>41470.5</v>
          </cell>
          <cell r="N48">
            <v>43649.4</v>
          </cell>
          <cell r="O48">
            <v>53388.7</v>
          </cell>
          <cell r="P48">
            <v>38780.9</v>
          </cell>
          <cell r="Q48">
            <v>47813.1</v>
          </cell>
          <cell r="R48">
            <v>50745.5</v>
          </cell>
          <cell r="S48">
            <v>68827.5</v>
          </cell>
          <cell r="T48">
            <v>57834.1</v>
          </cell>
          <cell r="U48">
            <v>65717.899999999994</v>
          </cell>
          <cell r="V48">
            <v>68252.3</v>
          </cell>
          <cell r="W48">
            <v>82068</v>
          </cell>
          <cell r="X48">
            <v>60568.2</v>
          </cell>
          <cell r="Y48">
            <v>64732.500000000007</v>
          </cell>
          <cell r="Z48">
            <v>72518.300000000017</v>
          </cell>
          <cell r="AA48">
            <v>87495.2</v>
          </cell>
          <cell r="AB48">
            <v>69284.400000000009</v>
          </cell>
          <cell r="AC48">
            <v>70788.5</v>
          </cell>
          <cell r="AD48">
            <v>47586.200000000004</v>
          </cell>
          <cell r="AE48">
            <v>67053.099999999948</v>
          </cell>
          <cell r="AF48">
            <v>-15463.099999999999</v>
          </cell>
          <cell r="AG48">
            <v>-19001.599999999999</v>
          </cell>
          <cell r="AH48">
            <v>-19066.400000000001</v>
          </cell>
          <cell r="AI48">
            <v>-26033.199999999997</v>
          </cell>
          <cell r="AJ48">
            <v>-21807.9</v>
          </cell>
          <cell r="AK48">
            <v>-27488.199999999997</v>
          </cell>
          <cell r="AL48">
            <v>-29101.899999999998</v>
          </cell>
          <cell r="AM48">
            <v>-35492.600000000006</v>
          </cell>
          <cell r="AN48">
            <v>-31712.5</v>
          </cell>
          <cell r="AO48">
            <v>-36428.199999999997</v>
          </cell>
          <cell r="AP48">
            <v>-37900.6</v>
          </cell>
          <cell r="AQ48">
            <v>-47168.399999999994</v>
          </cell>
          <cell r="AR48">
            <v>-34122</v>
          </cell>
          <cell r="AS48">
            <v>-41914.800000000003</v>
          </cell>
          <cell r="AT48">
            <v>-44205.599999999991</v>
          </cell>
          <cell r="AU48">
            <v>-60648.9</v>
          </cell>
          <cell r="AV48">
            <v>-50787.9</v>
          </cell>
          <cell r="AW48">
            <v>-58563.799999999996</v>
          </cell>
          <cell r="AX48">
            <v>-60332.9</v>
          </cell>
          <cell r="AY48">
            <v>-73292.799999999988</v>
          </cell>
          <cell r="AZ48">
            <v>-55278.7</v>
          </cell>
          <cell r="BA48">
            <v>-58967.399999999994</v>
          </cell>
          <cell r="BB48">
            <v>-64467.7</v>
          </cell>
          <cell r="BC48">
            <v>-78425</v>
          </cell>
          <cell r="BD48">
            <v>-63979.700000000004</v>
          </cell>
          <cell r="BE48">
            <v>-65034.799999999996</v>
          </cell>
          <cell r="BF48">
            <v>-46669.700000000004</v>
          </cell>
          <cell r="BG48">
            <v>-63399.300000000017</v>
          </cell>
          <cell r="BH48">
            <v>2014.2000000000044</v>
          </cell>
          <cell r="BI48">
            <v>2610.8000000000029</v>
          </cell>
          <cell r="BJ48">
            <v>2865.8999999999978</v>
          </cell>
          <cell r="BK48">
            <v>3877</v>
          </cell>
          <cell r="BL48">
            <v>3201.2999999999993</v>
          </cell>
          <cell r="BM48">
            <v>4277.8000000000065</v>
          </cell>
          <cell r="BN48">
            <v>4880.7000000000007</v>
          </cell>
          <cell r="BO48">
            <v>5941.7999999999956</v>
          </cell>
          <cell r="BP48">
            <v>4028.3000000000029</v>
          </cell>
          <cell r="BQ48">
            <v>5042.3000000000029</v>
          </cell>
          <cell r="BR48">
            <v>5748.8000000000029</v>
          </cell>
          <cell r="BS48">
            <v>6220.3000000000029</v>
          </cell>
          <cell r="BT48">
            <v>4658.9000000000015</v>
          </cell>
          <cell r="BU48">
            <v>5898.2999999999956</v>
          </cell>
          <cell r="BV48">
            <v>6539.9000000000087</v>
          </cell>
          <cell r="BW48">
            <v>8178.5999999999985</v>
          </cell>
          <cell r="BX48">
            <v>7046.1999999999971</v>
          </cell>
          <cell r="BY48">
            <v>7154.0999999999985</v>
          </cell>
          <cell r="BZ48">
            <v>7919.4000000000015</v>
          </cell>
          <cell r="CA48">
            <v>8775.2000000000116</v>
          </cell>
          <cell r="CB48">
            <v>5289.5</v>
          </cell>
          <cell r="CC48">
            <v>5765.1000000000131</v>
          </cell>
          <cell r="CD48">
            <v>8050.6000000000204</v>
          </cell>
          <cell r="CE48">
            <v>9070.1999999999971</v>
          </cell>
          <cell r="CF48">
            <v>5304.7000000000044</v>
          </cell>
          <cell r="CG48">
            <v>5753.7000000000044</v>
          </cell>
          <cell r="CH48">
            <v>916.5</v>
          </cell>
          <cell r="CI48">
            <v>3653.7999999999302</v>
          </cell>
          <cell r="CJ48">
            <v>0</v>
          </cell>
          <cell r="CK48">
            <v>0</v>
          </cell>
          <cell r="CL48">
            <v>0</v>
          </cell>
          <cell r="CM48">
            <v>0</v>
          </cell>
          <cell r="CN48">
            <v>0</v>
          </cell>
          <cell r="CO48">
            <v>0</v>
          </cell>
          <cell r="CP48">
            <v>0</v>
          </cell>
          <cell r="CQ48">
            <v>0</v>
          </cell>
          <cell r="CR48">
            <v>0</v>
          </cell>
          <cell r="CS48">
            <v>0</v>
          </cell>
          <cell r="CT48">
            <v>0</v>
          </cell>
          <cell r="CU48">
            <v>0</v>
          </cell>
          <cell r="CV48">
            <v>0</v>
          </cell>
          <cell r="CW48">
            <v>0</v>
          </cell>
          <cell r="CX48">
            <v>0</v>
          </cell>
          <cell r="CY48">
            <v>0</v>
          </cell>
          <cell r="CZ48">
            <v>0</v>
          </cell>
          <cell r="DA48">
            <v>0</v>
          </cell>
          <cell r="DB48">
            <v>0</v>
          </cell>
          <cell r="DC48">
            <v>0</v>
          </cell>
          <cell r="DD48">
            <v>0</v>
          </cell>
          <cell r="DE48">
            <v>0</v>
          </cell>
          <cell r="DF48">
            <v>0</v>
          </cell>
          <cell r="DG48">
            <v>0</v>
          </cell>
          <cell r="DH48">
            <v>0</v>
          </cell>
          <cell r="DI48">
            <v>0</v>
          </cell>
          <cell r="DJ48">
            <v>0</v>
          </cell>
          <cell r="DK48">
            <v>0</v>
          </cell>
          <cell r="DL48">
            <v>2014.2000000000044</v>
          </cell>
          <cell r="DM48">
            <v>2610.8000000000029</v>
          </cell>
          <cell r="DN48">
            <v>2865.8999999999978</v>
          </cell>
          <cell r="DO48">
            <v>3877</v>
          </cell>
          <cell r="DP48">
            <v>3201.2999999999993</v>
          </cell>
          <cell r="DQ48">
            <v>4277.8000000000065</v>
          </cell>
          <cell r="DR48">
            <v>4880.7000000000007</v>
          </cell>
          <cell r="DS48">
            <v>5941.7999999999956</v>
          </cell>
          <cell r="DT48">
            <v>4028.3000000000029</v>
          </cell>
          <cell r="DU48">
            <v>5042.3000000000029</v>
          </cell>
          <cell r="DV48">
            <v>5748.8000000000029</v>
          </cell>
          <cell r="DW48">
            <v>6220.3000000000029</v>
          </cell>
          <cell r="DX48">
            <v>4658.9000000000015</v>
          </cell>
          <cell r="DY48">
            <v>5898.2999999999956</v>
          </cell>
          <cell r="DZ48">
            <v>6539.9000000000087</v>
          </cell>
          <cell r="EA48">
            <v>8178.5999999999985</v>
          </cell>
          <cell r="EB48">
            <v>7046.1999999999971</v>
          </cell>
          <cell r="EC48">
            <v>7154.0999999999985</v>
          </cell>
          <cell r="ED48">
            <v>7919.4000000000015</v>
          </cell>
          <cell r="EE48">
            <v>8775.2000000000116</v>
          </cell>
          <cell r="EF48">
            <v>5289.5</v>
          </cell>
          <cell r="EG48">
            <v>5765.1000000000131</v>
          </cell>
          <cell r="EH48">
            <v>8050.6000000000204</v>
          </cell>
          <cell r="EI48">
            <v>9070.1999999999971</v>
          </cell>
          <cell r="EJ48">
            <v>5304.7000000000044</v>
          </cell>
          <cell r="EK48">
            <v>5753.7000000000044</v>
          </cell>
          <cell r="EL48">
            <v>916.5</v>
          </cell>
          <cell r="EM48">
            <v>3653.7999999999302</v>
          </cell>
          <cell r="EN48">
            <v>-894.8</v>
          </cell>
          <cell r="EO48">
            <v>-899.9</v>
          </cell>
          <cell r="EP48">
            <v>-884.3</v>
          </cell>
          <cell r="EQ48">
            <v>-916.1</v>
          </cell>
          <cell r="ER48">
            <v>-930.1</v>
          </cell>
          <cell r="ES48">
            <v>-931.9</v>
          </cell>
          <cell r="ET48">
            <v>-929.8</v>
          </cell>
          <cell r="EU48">
            <v>-1034.2</v>
          </cell>
          <cell r="EV48">
            <v>-983.3</v>
          </cell>
          <cell r="EW48">
            <v>-1068.2</v>
          </cell>
          <cell r="EX48">
            <v>-1007.7</v>
          </cell>
          <cell r="EY48">
            <v>-1442.4</v>
          </cell>
          <cell r="EZ48">
            <v>-1266.5999999999999</v>
          </cell>
          <cell r="FA48">
            <v>-1272</v>
          </cell>
          <cell r="FB48">
            <v>-1308.3</v>
          </cell>
          <cell r="FC48">
            <v>-1362.5</v>
          </cell>
          <cell r="FD48">
            <v>-1410.5</v>
          </cell>
          <cell r="FE48">
            <v>-1434.9</v>
          </cell>
          <cell r="FF48">
            <v>-1435</v>
          </cell>
          <cell r="FG48">
            <v>-1582.5</v>
          </cell>
          <cell r="FH48">
            <v>-1474.7</v>
          </cell>
          <cell r="FI48">
            <v>-1597.4</v>
          </cell>
          <cell r="FJ48">
            <v>-1675.1</v>
          </cell>
          <cell r="FK48">
            <v>-1775.9</v>
          </cell>
          <cell r="FL48">
            <v>-1887.8000000000002</v>
          </cell>
          <cell r="FM48">
            <v>-2133.4</v>
          </cell>
          <cell r="FN48">
            <v>-2153.6999999999998</v>
          </cell>
          <cell r="FO48">
            <v>-3082.2</v>
          </cell>
          <cell r="FP48">
            <v>69.400000000000006</v>
          </cell>
          <cell r="FQ48">
            <v>39.9</v>
          </cell>
          <cell r="FR48">
            <v>2.1</v>
          </cell>
          <cell r="FS48">
            <v>69</v>
          </cell>
          <cell r="FT48">
            <v>104.9</v>
          </cell>
          <cell r="FU48">
            <v>227.8</v>
          </cell>
          <cell r="FV48">
            <v>166.6</v>
          </cell>
          <cell r="FW48">
            <v>89.7</v>
          </cell>
          <cell r="FX48">
            <v>412.4</v>
          </cell>
          <cell r="FY48">
            <v>705.9</v>
          </cell>
          <cell r="FZ48">
            <v>246.6</v>
          </cell>
          <cell r="GA48">
            <v>296</v>
          </cell>
          <cell r="GB48">
            <v>727.9</v>
          </cell>
          <cell r="GC48">
            <v>384.4</v>
          </cell>
          <cell r="GD48">
            <v>-345.7000000000001</v>
          </cell>
          <cell r="GE48">
            <v>264.89999999999998</v>
          </cell>
          <cell r="GF48">
            <v>76.100000000000023</v>
          </cell>
          <cell r="GG48">
            <v>1102.2</v>
          </cell>
          <cell r="GH48">
            <v>1459.3</v>
          </cell>
          <cell r="GI48">
            <v>1206.4000000000001</v>
          </cell>
          <cell r="GJ48">
            <v>2922.1000000000004</v>
          </cell>
          <cell r="GK48">
            <v>1015.1</v>
          </cell>
          <cell r="GL48">
            <v>543.20000000000005</v>
          </cell>
          <cell r="GM48">
            <v>-926.40000000000009</v>
          </cell>
          <cell r="GN48">
            <v>1157.3</v>
          </cell>
          <cell r="GO48">
            <v>1442.6000000000004</v>
          </cell>
          <cell r="GP48">
            <v>-1270.0999999999999</v>
          </cell>
          <cell r="GQ48">
            <v>2740.6</v>
          </cell>
          <cell r="GR48">
            <v>1188.8000000000045</v>
          </cell>
          <cell r="GS48">
            <v>1750.8000000000029</v>
          </cell>
          <cell r="GT48">
            <v>1983.6999999999978</v>
          </cell>
          <cell r="GU48">
            <v>3029.9</v>
          </cell>
          <cell r="GV48">
            <v>2376.0999999999995</v>
          </cell>
          <cell r="GW48">
            <v>3573.7000000000066</v>
          </cell>
          <cell r="GX48">
            <v>4117.5000000000009</v>
          </cell>
          <cell r="GY48">
            <v>4997.2999999999956</v>
          </cell>
          <cell r="GZ48">
            <v>3457.4000000000028</v>
          </cell>
          <cell r="HA48">
            <v>4680.0000000000027</v>
          </cell>
          <cell r="HB48">
            <v>4987.7000000000035</v>
          </cell>
          <cell r="HC48">
            <v>5073.9000000000033</v>
          </cell>
          <cell r="HD48">
            <v>4120.2000000000016</v>
          </cell>
          <cell r="HE48">
            <v>5010.6999999999953</v>
          </cell>
          <cell r="HF48">
            <v>4885.9000000000087</v>
          </cell>
          <cell r="HG48">
            <v>7080.9999999999982</v>
          </cell>
          <cell r="HH48">
            <v>5711.7999999999975</v>
          </cell>
          <cell r="HI48">
            <v>6821.3999999999987</v>
          </cell>
          <cell r="HJ48">
            <v>7943.7000000000016</v>
          </cell>
          <cell r="HK48">
            <v>8399.1000000000113</v>
          </cell>
          <cell r="HL48">
            <v>6736.9000000000005</v>
          </cell>
          <cell r="HM48">
            <v>5182.8000000000138</v>
          </cell>
          <cell r="HN48">
            <v>6918.7000000000198</v>
          </cell>
          <cell r="HO48">
            <v>6367.8999999999978</v>
          </cell>
          <cell r="HP48">
            <v>4574.2000000000044</v>
          </cell>
          <cell r="HQ48">
            <v>5062.9000000000051</v>
          </cell>
          <cell r="HR48">
            <v>-2507.2999999999997</v>
          </cell>
          <cell r="HS48">
            <v>3312.1999999999302</v>
          </cell>
        </row>
        <row r="49">
          <cell r="A49" t="str">
            <v>Cement</v>
          </cell>
          <cell r="B49" t="str">
            <v>Cement</v>
          </cell>
        </row>
        <row r="50">
          <cell r="A50" t="str">
            <v>ACC IN</v>
          </cell>
          <cell r="B50" t="str">
            <v>ACC</v>
          </cell>
          <cell r="C50" t="str">
            <v>Cement</v>
          </cell>
          <cell r="D50">
            <v>0</v>
          </cell>
          <cell r="E50">
            <v>0</v>
          </cell>
          <cell r="F50">
            <v>0</v>
          </cell>
          <cell r="G50">
            <v>0</v>
          </cell>
          <cell r="H50">
            <v>8051.7000000000007</v>
          </cell>
          <cell r="I50">
            <v>7505.4</v>
          </cell>
          <cell r="J50">
            <v>7599.7000000000007</v>
          </cell>
          <cell r="K50">
            <v>9629.5999999999985</v>
          </cell>
          <cell r="L50">
            <v>9479.3000000000011</v>
          </cell>
          <cell r="M50">
            <v>8852.8000000000011</v>
          </cell>
          <cell r="N50">
            <v>9553.3000000000011</v>
          </cell>
          <cell r="O50">
            <v>11133.5</v>
          </cell>
          <cell r="P50">
            <v>11282.5</v>
          </cell>
          <cell r="Q50">
            <v>10049.5</v>
          </cell>
          <cell r="R50">
            <v>10720.699999999999</v>
          </cell>
          <cell r="S50">
            <v>13275.199999999999</v>
          </cell>
          <cell r="T50">
            <v>14620.8</v>
          </cell>
          <cell r="U50">
            <v>13735.1</v>
          </cell>
          <cell r="V50">
            <v>16199.000000000002</v>
          </cell>
          <cell r="W50">
            <v>16748.3</v>
          </cell>
          <cell r="X50">
            <v>18679.5</v>
          </cell>
          <cell r="Y50">
            <v>16787.8</v>
          </cell>
          <cell r="Z50">
            <v>17856.099999999999</v>
          </cell>
          <cell r="AA50">
            <v>17957.5</v>
          </cell>
          <cell r="AB50">
            <v>18218.22</v>
          </cell>
          <cell r="AC50">
            <v>18045.741999999998</v>
          </cell>
          <cell r="AD50">
            <v>18864.77</v>
          </cell>
          <cell r="AE50">
            <v>20550.900000000001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-6828.7</v>
          </cell>
          <cell r="AK50">
            <v>-7004.0999999999995</v>
          </cell>
          <cell r="AL50">
            <v>-6845</v>
          </cell>
          <cell r="AM50">
            <v>-8275.4</v>
          </cell>
          <cell r="AN50">
            <v>-7858.2</v>
          </cell>
          <cell r="AO50">
            <v>-7354</v>
          </cell>
          <cell r="AP50">
            <v>-8349.6</v>
          </cell>
          <cell r="AQ50">
            <v>-9482.0999999999985</v>
          </cell>
          <cell r="AR50">
            <v>-9149.5</v>
          </cell>
          <cell r="AS50">
            <v>-8649</v>
          </cell>
          <cell r="AT50">
            <v>-9147.1</v>
          </cell>
          <cell r="AU50">
            <v>-10124.6</v>
          </cell>
          <cell r="AV50">
            <v>-10064.6</v>
          </cell>
          <cell r="AW50">
            <v>-10075.1</v>
          </cell>
          <cell r="AX50">
            <v>-11513.8</v>
          </cell>
          <cell r="AY50">
            <v>-11676.900000000001</v>
          </cell>
          <cell r="AZ50">
            <v>-13235.499999999998</v>
          </cell>
          <cell r="BA50">
            <v>-12302.099999999999</v>
          </cell>
          <cell r="BB50">
            <v>-13683.300000000001</v>
          </cell>
          <cell r="BC50">
            <v>-13252.000000000002</v>
          </cell>
          <cell r="BD50">
            <v>-14081.93</v>
          </cell>
          <cell r="BE50">
            <v>-13664.097999999998</v>
          </cell>
          <cell r="BF50">
            <v>-14756.532999999999</v>
          </cell>
          <cell r="BG50">
            <v>-14273.871999999999</v>
          </cell>
          <cell r="BH50">
            <v>0</v>
          </cell>
          <cell r="BI50">
            <v>0</v>
          </cell>
          <cell r="BJ50">
            <v>0</v>
          </cell>
          <cell r="BK50">
            <v>0</v>
          </cell>
          <cell r="BL50">
            <v>1223.0000000000009</v>
          </cell>
          <cell r="BM50">
            <v>501.30000000000018</v>
          </cell>
          <cell r="BN50">
            <v>754.70000000000073</v>
          </cell>
          <cell r="BO50">
            <v>1354.1999999999989</v>
          </cell>
          <cell r="BP50">
            <v>1621.1000000000013</v>
          </cell>
          <cell r="BQ50">
            <v>1498.8000000000011</v>
          </cell>
          <cell r="BR50">
            <v>1203.7000000000007</v>
          </cell>
          <cell r="BS50">
            <v>1651.4000000000015</v>
          </cell>
          <cell r="BT50">
            <v>2133</v>
          </cell>
          <cell r="BU50">
            <v>1400.5</v>
          </cell>
          <cell r="BV50">
            <v>1573.5999999999985</v>
          </cell>
          <cell r="BW50">
            <v>3150.5999999999985</v>
          </cell>
          <cell r="BX50">
            <v>4556.1999999999989</v>
          </cell>
          <cell r="BY50">
            <v>3660</v>
          </cell>
          <cell r="BZ50">
            <v>4685.2000000000025</v>
          </cell>
          <cell r="CA50">
            <v>5071.3999999999978</v>
          </cell>
          <cell r="CB50">
            <v>5444.0000000000018</v>
          </cell>
          <cell r="CC50">
            <v>4485.7000000000007</v>
          </cell>
          <cell r="CD50">
            <v>4172.7999999999975</v>
          </cell>
          <cell r="CE50">
            <v>4705.4999999999982</v>
          </cell>
          <cell r="CF50">
            <v>4136.2900000000009</v>
          </cell>
          <cell r="CG50">
            <v>4381.6440000000002</v>
          </cell>
          <cell r="CH50">
            <v>4108.237000000001</v>
          </cell>
          <cell r="CI50">
            <v>6277.0280000000021</v>
          </cell>
          <cell r="CJ50">
            <v>0</v>
          </cell>
          <cell r="CK50">
            <v>0</v>
          </cell>
          <cell r="CL50">
            <v>0</v>
          </cell>
          <cell r="CM50">
            <v>0</v>
          </cell>
          <cell r="CN50">
            <v>0</v>
          </cell>
          <cell r="CO50">
            <v>0</v>
          </cell>
          <cell r="CP50">
            <v>0</v>
          </cell>
          <cell r="CQ50">
            <v>0</v>
          </cell>
          <cell r="CR50">
            <v>0</v>
          </cell>
          <cell r="CS50">
            <v>0</v>
          </cell>
          <cell r="CT50">
            <v>0</v>
          </cell>
          <cell r="CU50">
            <v>0</v>
          </cell>
          <cell r="CV50">
            <v>0</v>
          </cell>
          <cell r="CW50">
            <v>0</v>
          </cell>
          <cell r="CX50">
            <v>0</v>
          </cell>
          <cell r="CY50">
            <v>0</v>
          </cell>
          <cell r="CZ50">
            <v>0</v>
          </cell>
          <cell r="DA50">
            <v>0</v>
          </cell>
          <cell r="DB50">
            <v>0</v>
          </cell>
          <cell r="DC50">
            <v>0</v>
          </cell>
          <cell r="DD50">
            <v>0</v>
          </cell>
          <cell r="DE50">
            <v>0</v>
          </cell>
          <cell r="DF50">
            <v>0</v>
          </cell>
          <cell r="DG50">
            <v>0</v>
          </cell>
          <cell r="DH50">
            <v>0</v>
          </cell>
          <cell r="DI50">
            <v>0</v>
          </cell>
          <cell r="DJ50">
            <v>0</v>
          </cell>
          <cell r="DK50">
            <v>266.11</v>
          </cell>
          <cell r="DL50">
            <v>0</v>
          </cell>
          <cell r="DM50">
            <v>0</v>
          </cell>
          <cell r="DN50">
            <v>0</v>
          </cell>
          <cell r="DO50">
            <v>0</v>
          </cell>
          <cell r="DP50">
            <v>1223.0000000000009</v>
          </cell>
          <cell r="DQ50">
            <v>501.30000000000018</v>
          </cell>
          <cell r="DR50">
            <v>754.70000000000073</v>
          </cell>
          <cell r="DS50">
            <v>1354.1999999999989</v>
          </cell>
          <cell r="DT50">
            <v>1621.1000000000013</v>
          </cell>
          <cell r="DU50">
            <v>1498.8000000000011</v>
          </cell>
          <cell r="DV50">
            <v>1203.7000000000007</v>
          </cell>
          <cell r="DW50">
            <v>1651.4000000000015</v>
          </cell>
          <cell r="DX50">
            <v>2133</v>
          </cell>
          <cell r="DY50">
            <v>1400.5</v>
          </cell>
          <cell r="DZ50">
            <v>1573.5999999999985</v>
          </cell>
          <cell r="EA50">
            <v>3150.5999999999985</v>
          </cell>
          <cell r="EB50">
            <v>4556.1999999999989</v>
          </cell>
          <cell r="EC50">
            <v>3660</v>
          </cell>
          <cell r="ED50">
            <v>4685.2000000000025</v>
          </cell>
          <cell r="EE50">
            <v>5071.3999999999978</v>
          </cell>
          <cell r="EF50">
            <v>5444.0000000000018</v>
          </cell>
          <cell r="EG50">
            <v>4485.7000000000007</v>
          </cell>
          <cell r="EH50">
            <v>4172.7999999999975</v>
          </cell>
          <cell r="EI50">
            <v>4705.4999999999982</v>
          </cell>
          <cell r="EJ50">
            <v>4136.2900000000009</v>
          </cell>
          <cell r="EK50">
            <v>4381.6440000000002</v>
          </cell>
          <cell r="EL50">
            <v>4108.237000000001</v>
          </cell>
          <cell r="EM50">
            <v>6543.1380000000017</v>
          </cell>
          <cell r="EN50">
            <v>0</v>
          </cell>
          <cell r="EO50">
            <v>0</v>
          </cell>
          <cell r="EP50">
            <v>0</v>
          </cell>
          <cell r="EQ50">
            <v>0</v>
          </cell>
          <cell r="ER50">
            <v>-435.6</v>
          </cell>
          <cell r="ES50">
            <v>-442.1</v>
          </cell>
          <cell r="ET50">
            <v>-441.9</v>
          </cell>
          <cell r="EU50">
            <v>-448.9</v>
          </cell>
          <cell r="EV50">
            <v>-439.1</v>
          </cell>
          <cell r="EW50">
            <v>-444.2</v>
          </cell>
          <cell r="EX50">
            <v>-512.20000000000005</v>
          </cell>
          <cell r="EY50">
            <v>-473.1</v>
          </cell>
          <cell r="EZ50">
            <v>-479.8</v>
          </cell>
          <cell r="FA50">
            <v>-487</v>
          </cell>
          <cell r="FB50">
            <v>-606.70000000000005</v>
          </cell>
          <cell r="FC50">
            <v>-593.70000000000005</v>
          </cell>
          <cell r="FD50">
            <v>-579.4</v>
          </cell>
          <cell r="FE50">
            <v>-592.79999999999995</v>
          </cell>
          <cell r="FF50">
            <v>-771</v>
          </cell>
          <cell r="FG50">
            <v>-621.20000000000005</v>
          </cell>
          <cell r="FH50">
            <v>-633.4</v>
          </cell>
          <cell r="FI50">
            <v>-707</v>
          </cell>
          <cell r="FJ50">
            <v>-1089.0999999999999</v>
          </cell>
          <cell r="FK50">
            <v>-713.5</v>
          </cell>
          <cell r="FL50">
            <v>-724.29</v>
          </cell>
          <cell r="FM50">
            <v>-736.43700000000001</v>
          </cell>
          <cell r="FN50">
            <v>-767.57900000000018</v>
          </cell>
          <cell r="FO50">
            <v>-789.3</v>
          </cell>
          <cell r="FP50">
            <v>0</v>
          </cell>
          <cell r="FQ50">
            <v>0</v>
          </cell>
          <cell r="FR50">
            <v>0</v>
          </cell>
          <cell r="FS50">
            <v>0</v>
          </cell>
          <cell r="FT50">
            <v>188.60000000000002</v>
          </cell>
          <cell r="FU50">
            <v>252.9</v>
          </cell>
          <cell r="FV50">
            <v>293.5</v>
          </cell>
          <cell r="FW50">
            <v>771.1</v>
          </cell>
          <cell r="FX50">
            <v>145.4</v>
          </cell>
          <cell r="FY50">
            <v>336.8</v>
          </cell>
          <cell r="FZ50">
            <v>322.8</v>
          </cell>
          <cell r="GA50">
            <v>416.70000000000005</v>
          </cell>
          <cell r="GB50">
            <v>415.1</v>
          </cell>
          <cell r="GC50">
            <v>252.70000000000002</v>
          </cell>
          <cell r="GD50">
            <v>345.4</v>
          </cell>
          <cell r="GE50">
            <v>537</v>
          </cell>
          <cell r="GF50">
            <v>155.50000000000003</v>
          </cell>
          <cell r="GG50">
            <v>216.9</v>
          </cell>
          <cell r="GH50">
            <v>444.2</v>
          </cell>
          <cell r="GI50">
            <v>283.89999999999998</v>
          </cell>
          <cell r="GJ50">
            <v>283</v>
          </cell>
          <cell r="GK50">
            <v>284.2</v>
          </cell>
          <cell r="GL50">
            <v>436.9</v>
          </cell>
          <cell r="GM50">
            <v>656.2</v>
          </cell>
          <cell r="GN50">
            <v>472.17</v>
          </cell>
          <cell r="GO50">
            <v>660.76499999999999</v>
          </cell>
          <cell r="GP50">
            <v>1097.9649999999999</v>
          </cell>
          <cell r="GQ50">
            <v>242.05</v>
          </cell>
          <cell r="GR50">
            <v>0</v>
          </cell>
          <cell r="GS50">
            <v>0</v>
          </cell>
          <cell r="GT50">
            <v>0</v>
          </cell>
          <cell r="GU50">
            <v>0</v>
          </cell>
          <cell r="GV50">
            <v>976.00000000000091</v>
          </cell>
          <cell r="GW50">
            <v>312.10000000000014</v>
          </cell>
          <cell r="GX50">
            <v>606.30000000000075</v>
          </cell>
          <cell r="GY50">
            <v>1676.399999999999</v>
          </cell>
          <cell r="GZ50">
            <v>1327.4000000000015</v>
          </cell>
          <cell r="HA50">
            <v>1391.400000000001</v>
          </cell>
          <cell r="HB50">
            <v>1014.3000000000006</v>
          </cell>
          <cell r="HC50">
            <v>1595.0000000000016</v>
          </cell>
          <cell r="HD50">
            <v>2068.3000000000002</v>
          </cell>
          <cell r="HE50">
            <v>1166.2</v>
          </cell>
          <cell r="HF50">
            <v>1312.2999999999984</v>
          </cell>
          <cell r="HG50">
            <v>3093.8999999999987</v>
          </cell>
          <cell r="HH50">
            <v>4132.2999999999993</v>
          </cell>
          <cell r="HI50">
            <v>3284.1</v>
          </cell>
          <cell r="HJ50">
            <v>4358.4000000000024</v>
          </cell>
          <cell r="HK50">
            <v>4734.0999999999976</v>
          </cell>
          <cell r="HL50">
            <v>5093.6000000000022</v>
          </cell>
          <cell r="HM50">
            <v>4062.9000000000005</v>
          </cell>
          <cell r="HN50">
            <v>3520.5999999999976</v>
          </cell>
          <cell r="HO50">
            <v>4648.199999999998</v>
          </cell>
          <cell r="HP50">
            <v>3884.170000000001</v>
          </cell>
          <cell r="HQ50">
            <v>4305.9720000000007</v>
          </cell>
          <cell r="HR50">
            <v>4438.6230000000005</v>
          </cell>
          <cell r="HS50">
            <v>5995.8880000000017</v>
          </cell>
        </row>
        <row r="51">
          <cell r="A51" t="str">
            <v>BCORP IN</v>
          </cell>
          <cell r="B51" t="str">
            <v>Birla Corp</v>
          </cell>
          <cell r="C51" t="str">
            <v>Cement</v>
          </cell>
          <cell r="D51">
            <v>2317.7000000000003</v>
          </cell>
          <cell r="E51">
            <v>2069</v>
          </cell>
          <cell r="F51">
            <v>2312.8999999999996</v>
          </cell>
          <cell r="G51">
            <v>2745.5</v>
          </cell>
          <cell r="H51">
            <v>2470.5</v>
          </cell>
          <cell r="I51">
            <v>2307.6000000000004</v>
          </cell>
          <cell r="J51">
            <v>2315.8000000000002</v>
          </cell>
          <cell r="K51">
            <v>3248.7</v>
          </cell>
          <cell r="L51">
            <v>2999.1</v>
          </cell>
          <cell r="M51">
            <v>2768.6000000000004</v>
          </cell>
          <cell r="N51">
            <v>2721.9</v>
          </cell>
          <cell r="O51">
            <v>3441</v>
          </cell>
          <cell r="P51">
            <v>2787.8999999999996</v>
          </cell>
          <cell r="Q51">
            <v>2595.8000000000002</v>
          </cell>
          <cell r="R51">
            <v>2817.7</v>
          </cell>
          <cell r="S51">
            <v>3940.5999999999995</v>
          </cell>
          <cell r="T51">
            <v>3488.8</v>
          </cell>
          <cell r="U51">
            <v>3646.9000000000005</v>
          </cell>
          <cell r="V51">
            <v>4092.8</v>
          </cell>
          <cell r="W51">
            <v>4440.6000000000004</v>
          </cell>
          <cell r="X51">
            <v>4092.5</v>
          </cell>
          <cell r="Y51">
            <v>3939.8</v>
          </cell>
          <cell r="Z51">
            <v>4328.6000000000004</v>
          </cell>
          <cell r="AA51">
            <v>4886.8999999999996</v>
          </cell>
          <cell r="AB51">
            <v>3958.7</v>
          </cell>
          <cell r="AC51">
            <v>3718.2</v>
          </cell>
          <cell r="AD51">
            <v>4521.4000000000005</v>
          </cell>
          <cell r="AE51">
            <v>5708.2000000000007</v>
          </cell>
          <cell r="AF51">
            <v>-2143.7999999999997</v>
          </cell>
          <cell r="AG51">
            <v>-1952.1000000000001</v>
          </cell>
          <cell r="AH51">
            <v>-2213.1</v>
          </cell>
          <cell r="AI51">
            <v>-2663.8</v>
          </cell>
          <cell r="AJ51">
            <v>-2256.5</v>
          </cell>
          <cell r="AK51">
            <v>-2319.8999999999996</v>
          </cell>
          <cell r="AL51">
            <v>-2271.1999999999998</v>
          </cell>
          <cell r="AM51">
            <v>-2834.7</v>
          </cell>
          <cell r="AN51">
            <v>-2577.6999999999998</v>
          </cell>
          <cell r="AO51">
            <v>-2560.9</v>
          </cell>
          <cell r="AP51">
            <v>-2552</v>
          </cell>
          <cell r="AQ51">
            <v>-2970</v>
          </cell>
          <cell r="AR51">
            <v>-2354.6000000000004</v>
          </cell>
          <cell r="AS51">
            <v>-2329.5</v>
          </cell>
          <cell r="AT51">
            <v>-2545.1</v>
          </cell>
          <cell r="AU51">
            <v>-3125.2999999999997</v>
          </cell>
          <cell r="AV51">
            <v>-2461.6</v>
          </cell>
          <cell r="AW51">
            <v>-2668</v>
          </cell>
          <cell r="AX51">
            <v>-2688.6000000000004</v>
          </cell>
          <cell r="AY51">
            <v>-2916.7</v>
          </cell>
          <cell r="AZ51">
            <v>-2655</v>
          </cell>
          <cell r="BA51">
            <v>-2440.1999999999998</v>
          </cell>
          <cell r="BB51">
            <v>-2823.2</v>
          </cell>
          <cell r="BC51">
            <v>-3561.9</v>
          </cell>
          <cell r="BD51">
            <v>-2816.0999999999995</v>
          </cell>
          <cell r="BE51">
            <v>-2941.9000000000005</v>
          </cell>
          <cell r="BF51">
            <v>-3502.6000000000004</v>
          </cell>
          <cell r="BG51">
            <v>-4388.8999999999996</v>
          </cell>
          <cell r="BH51">
            <v>173.90000000000055</v>
          </cell>
          <cell r="BI51">
            <v>116.89999999999986</v>
          </cell>
          <cell r="BJ51">
            <v>99.799999999999727</v>
          </cell>
          <cell r="BK51">
            <v>81.699999999999818</v>
          </cell>
          <cell r="BL51">
            <v>214</v>
          </cell>
          <cell r="BM51">
            <v>-12.299999999999272</v>
          </cell>
          <cell r="BN51">
            <v>44.600000000000364</v>
          </cell>
          <cell r="BO51">
            <v>414</v>
          </cell>
          <cell r="BP51">
            <v>421.40000000000009</v>
          </cell>
          <cell r="BQ51">
            <v>207.70000000000027</v>
          </cell>
          <cell r="BR51">
            <v>169.90000000000009</v>
          </cell>
          <cell r="BS51">
            <v>471</v>
          </cell>
          <cell r="BT51">
            <v>433.29999999999927</v>
          </cell>
          <cell r="BU51">
            <v>266.30000000000018</v>
          </cell>
          <cell r="BV51">
            <v>272.59999999999991</v>
          </cell>
          <cell r="BW51">
            <v>815.29999999999973</v>
          </cell>
          <cell r="BX51">
            <v>1027.2000000000003</v>
          </cell>
          <cell r="BY51">
            <v>978.90000000000055</v>
          </cell>
          <cell r="BZ51">
            <v>1404.1999999999998</v>
          </cell>
          <cell r="CA51">
            <v>1523.9000000000005</v>
          </cell>
          <cell r="CB51">
            <v>1437.5</v>
          </cell>
          <cell r="CC51">
            <v>1499.6000000000004</v>
          </cell>
          <cell r="CD51">
            <v>1505.4000000000005</v>
          </cell>
          <cell r="CE51">
            <v>1324.9999999999995</v>
          </cell>
          <cell r="CF51">
            <v>1142.6000000000004</v>
          </cell>
          <cell r="CG51">
            <v>776.29999999999927</v>
          </cell>
          <cell r="CH51">
            <v>1018.8000000000002</v>
          </cell>
          <cell r="CI51">
            <v>1319.3000000000011</v>
          </cell>
          <cell r="CJ51">
            <v>0</v>
          </cell>
          <cell r="CK51">
            <v>0</v>
          </cell>
          <cell r="CL51">
            <v>0</v>
          </cell>
          <cell r="CM51">
            <v>0</v>
          </cell>
          <cell r="CN51">
            <v>0</v>
          </cell>
          <cell r="CO51">
            <v>0</v>
          </cell>
          <cell r="CP51">
            <v>0</v>
          </cell>
          <cell r="CQ51">
            <v>0</v>
          </cell>
          <cell r="CR51">
            <v>0</v>
          </cell>
          <cell r="CS51">
            <v>0</v>
          </cell>
          <cell r="CT51">
            <v>0</v>
          </cell>
          <cell r="CU51">
            <v>0</v>
          </cell>
          <cell r="CV51">
            <v>0</v>
          </cell>
          <cell r="CW51">
            <v>0</v>
          </cell>
          <cell r="CX51">
            <v>0</v>
          </cell>
          <cell r="CY51">
            <v>0</v>
          </cell>
          <cell r="CZ51">
            <v>0</v>
          </cell>
          <cell r="DA51">
            <v>0</v>
          </cell>
          <cell r="DB51">
            <v>0</v>
          </cell>
          <cell r="DC51">
            <v>0</v>
          </cell>
          <cell r="DD51">
            <v>0</v>
          </cell>
          <cell r="DE51">
            <v>0</v>
          </cell>
          <cell r="DF51">
            <v>0</v>
          </cell>
          <cell r="DG51">
            <v>41.9</v>
          </cell>
          <cell r="DH51">
            <v>0</v>
          </cell>
          <cell r="DI51">
            <v>23.2</v>
          </cell>
          <cell r="DJ51">
            <v>41</v>
          </cell>
          <cell r="DK51">
            <v>112.3</v>
          </cell>
          <cell r="DL51">
            <v>173.90000000000055</v>
          </cell>
          <cell r="DM51">
            <v>116.89999999999986</v>
          </cell>
          <cell r="DN51">
            <v>99.799999999999727</v>
          </cell>
          <cell r="DO51">
            <v>81.699999999999818</v>
          </cell>
          <cell r="DP51">
            <v>214</v>
          </cell>
          <cell r="DQ51">
            <v>-12.299999999999272</v>
          </cell>
          <cell r="DR51">
            <v>44.600000000000364</v>
          </cell>
          <cell r="DS51">
            <v>414</v>
          </cell>
          <cell r="DT51">
            <v>421.40000000000009</v>
          </cell>
          <cell r="DU51">
            <v>207.70000000000027</v>
          </cell>
          <cell r="DV51">
            <v>169.90000000000009</v>
          </cell>
          <cell r="DW51">
            <v>471</v>
          </cell>
          <cell r="DX51">
            <v>433.29999999999927</v>
          </cell>
          <cell r="DY51">
            <v>266.30000000000018</v>
          </cell>
          <cell r="DZ51">
            <v>272.59999999999991</v>
          </cell>
          <cell r="EA51">
            <v>815.29999999999973</v>
          </cell>
          <cell r="EB51">
            <v>1027.2000000000003</v>
          </cell>
          <cell r="EC51">
            <v>978.90000000000055</v>
          </cell>
          <cell r="ED51">
            <v>1404.1999999999998</v>
          </cell>
          <cell r="EE51">
            <v>1523.9000000000005</v>
          </cell>
          <cell r="EF51">
            <v>1437.5</v>
          </cell>
          <cell r="EG51">
            <v>1499.6000000000004</v>
          </cell>
          <cell r="EH51">
            <v>1505.4000000000005</v>
          </cell>
          <cell r="EI51">
            <v>1366.8999999999996</v>
          </cell>
          <cell r="EJ51">
            <v>1142.6000000000004</v>
          </cell>
          <cell r="EK51">
            <v>799.49999999999932</v>
          </cell>
          <cell r="EL51">
            <v>1059.8000000000002</v>
          </cell>
          <cell r="EM51">
            <v>1431.600000000001</v>
          </cell>
          <cell r="EN51">
            <v>-79.599999999999994</v>
          </cell>
          <cell r="EO51">
            <v>-79.5</v>
          </cell>
          <cell r="EP51">
            <v>-81.900000000000006</v>
          </cell>
          <cell r="EQ51">
            <v>-81</v>
          </cell>
          <cell r="ER51">
            <v>-80.400000000000006</v>
          </cell>
          <cell r="ES51">
            <v>-83.3</v>
          </cell>
          <cell r="ET51">
            <v>-84.3</v>
          </cell>
          <cell r="EU51">
            <v>-88.7</v>
          </cell>
          <cell r="EV51">
            <v>-71.400000000000006</v>
          </cell>
          <cell r="EW51">
            <v>-72.7</v>
          </cell>
          <cell r="EX51">
            <v>-80.7</v>
          </cell>
          <cell r="EY51">
            <v>-73.5</v>
          </cell>
          <cell r="EZ51">
            <v>-72.599999999999994</v>
          </cell>
          <cell r="FA51">
            <v>-76</v>
          </cell>
          <cell r="FB51">
            <v>-89.3</v>
          </cell>
          <cell r="FC51">
            <v>-103.7</v>
          </cell>
          <cell r="FD51">
            <v>-96.6</v>
          </cell>
          <cell r="FE51">
            <v>-96.1</v>
          </cell>
          <cell r="FF51">
            <v>-95.8</v>
          </cell>
          <cell r="FG51">
            <v>-108</v>
          </cell>
          <cell r="FH51">
            <v>-102.9</v>
          </cell>
          <cell r="FI51">
            <v>-103.4</v>
          </cell>
          <cell r="FJ51">
            <v>-101.6</v>
          </cell>
          <cell r="FK51">
            <v>-106.5</v>
          </cell>
          <cell r="FL51">
            <v>-98.2</v>
          </cell>
          <cell r="FM51">
            <v>-100.4</v>
          </cell>
          <cell r="FN51">
            <v>-109.5</v>
          </cell>
          <cell r="FO51">
            <v>-126.1</v>
          </cell>
          <cell r="FP51">
            <v>14.1</v>
          </cell>
          <cell r="FQ51">
            <v>55.8</v>
          </cell>
          <cell r="FR51">
            <v>51.5</v>
          </cell>
          <cell r="FS51">
            <v>110.6</v>
          </cell>
          <cell r="FT51">
            <v>135.69999999999999</v>
          </cell>
          <cell r="FU51">
            <v>79.8</v>
          </cell>
          <cell r="FV51">
            <v>71</v>
          </cell>
          <cell r="FW51">
            <v>57.1</v>
          </cell>
          <cell r="FX51">
            <v>17.899999999999999</v>
          </cell>
          <cell r="FY51">
            <v>53.3</v>
          </cell>
          <cell r="FZ51">
            <v>18.8</v>
          </cell>
          <cell r="GA51">
            <v>92.2</v>
          </cell>
          <cell r="GB51">
            <v>34.5</v>
          </cell>
          <cell r="GC51">
            <v>49.5</v>
          </cell>
          <cell r="GD51">
            <v>18.7</v>
          </cell>
          <cell r="GE51">
            <v>28.5</v>
          </cell>
          <cell r="GF51">
            <v>38.5</v>
          </cell>
          <cell r="GG51">
            <v>52.7</v>
          </cell>
          <cell r="GH51">
            <v>55.3</v>
          </cell>
          <cell r="GI51">
            <v>118.5</v>
          </cell>
          <cell r="GJ51">
            <v>87.5</v>
          </cell>
          <cell r="GK51">
            <v>97.7</v>
          </cell>
          <cell r="GL51">
            <v>96.5</v>
          </cell>
          <cell r="GM51">
            <v>52.5</v>
          </cell>
          <cell r="GN51">
            <v>234.8</v>
          </cell>
          <cell r="GO51">
            <v>97.4</v>
          </cell>
          <cell r="GP51">
            <v>149.9</v>
          </cell>
          <cell r="GQ51">
            <v>102.7</v>
          </cell>
          <cell r="GR51">
            <v>108.40000000000055</v>
          </cell>
          <cell r="GS51">
            <v>93.199999999999861</v>
          </cell>
          <cell r="GT51">
            <v>69.399999999999721</v>
          </cell>
          <cell r="GU51">
            <v>111.29999999999981</v>
          </cell>
          <cell r="GV51">
            <v>269.29999999999995</v>
          </cell>
          <cell r="GW51">
            <v>-15.799999999999272</v>
          </cell>
          <cell r="GX51">
            <v>31.300000000000367</v>
          </cell>
          <cell r="GY51">
            <v>382.40000000000003</v>
          </cell>
          <cell r="GZ51">
            <v>367.90000000000009</v>
          </cell>
          <cell r="HA51">
            <v>188.3000000000003</v>
          </cell>
          <cell r="HB51">
            <v>108.00000000000009</v>
          </cell>
          <cell r="HC51">
            <v>489.7</v>
          </cell>
          <cell r="HD51">
            <v>395.19999999999925</v>
          </cell>
          <cell r="HE51">
            <v>239.80000000000018</v>
          </cell>
          <cell r="HF51">
            <v>201.99999999999989</v>
          </cell>
          <cell r="HG51">
            <v>740.09999999999968</v>
          </cell>
          <cell r="HH51">
            <v>969.10000000000025</v>
          </cell>
          <cell r="HI51">
            <v>935.50000000000057</v>
          </cell>
          <cell r="HJ51">
            <v>1363.6999999999998</v>
          </cell>
          <cell r="HK51">
            <v>1534.4000000000005</v>
          </cell>
          <cell r="HL51">
            <v>1422.1</v>
          </cell>
          <cell r="HM51">
            <v>1493.9000000000003</v>
          </cell>
          <cell r="HN51">
            <v>1500.3000000000006</v>
          </cell>
          <cell r="HO51">
            <v>1312.8999999999996</v>
          </cell>
          <cell r="HP51">
            <v>1279.2000000000003</v>
          </cell>
          <cell r="HQ51">
            <v>796.49999999999932</v>
          </cell>
          <cell r="HR51">
            <v>1100.2000000000003</v>
          </cell>
          <cell r="HS51">
            <v>1408.2000000000012</v>
          </cell>
        </row>
        <row r="52">
          <cell r="A52" t="str">
            <v>CENT IN</v>
          </cell>
          <cell r="B52" t="str">
            <v>Century Textile &amp; Industries</v>
          </cell>
          <cell r="C52" t="str">
            <v>Cement</v>
          </cell>
          <cell r="D52">
            <v>0</v>
          </cell>
          <cell r="E52">
            <v>0</v>
          </cell>
          <cell r="F52">
            <v>0</v>
          </cell>
          <cell r="G52">
            <v>0</v>
          </cell>
          <cell r="H52">
            <v>5465.9</v>
          </cell>
          <cell r="I52">
            <v>5199.6000000000004</v>
          </cell>
          <cell r="J52">
            <v>5497.7</v>
          </cell>
          <cell r="K52">
            <v>6372.6</v>
          </cell>
          <cell r="L52">
            <v>6042.2</v>
          </cell>
          <cell r="M52">
            <v>5910.9</v>
          </cell>
          <cell r="N52">
            <v>6491.9</v>
          </cell>
          <cell r="O52">
            <v>6697.7</v>
          </cell>
          <cell r="P52">
            <v>6585.2999999999993</v>
          </cell>
          <cell r="Q52">
            <v>5829.5</v>
          </cell>
          <cell r="R52">
            <v>6307.6</v>
          </cell>
          <cell r="S52">
            <v>7060.3</v>
          </cell>
          <cell r="T52">
            <v>7215</v>
          </cell>
          <cell r="U52">
            <v>7421.1</v>
          </cell>
          <cell r="V52">
            <v>8009.5000000000009</v>
          </cell>
          <cell r="W52">
            <v>8756</v>
          </cell>
          <cell r="X52">
            <v>8368.4</v>
          </cell>
          <cell r="Y52">
            <v>7684.4</v>
          </cell>
          <cell r="Z52">
            <v>8446.4</v>
          </cell>
          <cell r="AA52">
            <v>9926.9</v>
          </cell>
          <cell r="AB52">
            <v>9517.9</v>
          </cell>
          <cell r="AC52">
            <v>8547.1</v>
          </cell>
          <cell r="AD52">
            <v>8797.9</v>
          </cell>
          <cell r="AE52">
            <v>11294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-4866.3999999999996</v>
          </cell>
          <cell r="AK52">
            <v>-4965.7999999999993</v>
          </cell>
          <cell r="AL52">
            <v>-5152</v>
          </cell>
          <cell r="AM52">
            <v>-5726.1</v>
          </cell>
          <cell r="AN52">
            <v>-5535.8</v>
          </cell>
          <cell r="AO52">
            <v>-5471.3</v>
          </cell>
          <cell r="AP52">
            <v>-6087.4000000000005</v>
          </cell>
          <cell r="AQ52">
            <v>-6014.5</v>
          </cell>
          <cell r="AR52">
            <v>-5567.6</v>
          </cell>
          <cell r="AS52">
            <v>-5333.7999999999993</v>
          </cell>
          <cell r="AT52">
            <v>-5889.4</v>
          </cell>
          <cell r="AU52">
            <v>-6272.9</v>
          </cell>
          <cell r="AV52">
            <v>-5899.3</v>
          </cell>
          <cell r="AW52">
            <v>-6062.4</v>
          </cell>
          <cell r="AX52">
            <v>-6419.4</v>
          </cell>
          <cell r="AY52">
            <v>-6810.0999999999995</v>
          </cell>
          <cell r="AZ52">
            <v>-6323.1</v>
          </cell>
          <cell r="BA52">
            <v>-6100.4</v>
          </cell>
          <cell r="BB52">
            <v>-6713.2</v>
          </cell>
          <cell r="BC52">
            <v>-8496.5</v>
          </cell>
          <cell r="BD52">
            <v>-7883</v>
          </cell>
          <cell r="BE52">
            <v>-7560.8000000000011</v>
          </cell>
          <cell r="BF52">
            <v>-7632.2999999999993</v>
          </cell>
          <cell r="BG52">
            <v>-8913.7999999999993</v>
          </cell>
          <cell r="BH52">
            <v>0</v>
          </cell>
          <cell r="BI52">
            <v>0</v>
          </cell>
          <cell r="BJ52">
            <v>0</v>
          </cell>
          <cell r="BK52">
            <v>0</v>
          </cell>
          <cell r="BL52">
            <v>599.5</v>
          </cell>
          <cell r="BM52">
            <v>233.80000000000109</v>
          </cell>
          <cell r="BN52">
            <v>345.69999999999982</v>
          </cell>
          <cell r="BO52">
            <v>646.5</v>
          </cell>
          <cell r="BP52">
            <v>506.39999999999964</v>
          </cell>
          <cell r="BQ52">
            <v>439.59999999999945</v>
          </cell>
          <cell r="BR52">
            <v>404.49999999999909</v>
          </cell>
          <cell r="BS52">
            <v>683.19999999999982</v>
          </cell>
          <cell r="BT52">
            <v>1017.6999999999989</v>
          </cell>
          <cell r="BU52">
            <v>495.70000000000073</v>
          </cell>
          <cell r="BV52">
            <v>418.20000000000073</v>
          </cell>
          <cell r="BW52">
            <v>787.40000000000055</v>
          </cell>
          <cell r="BX52">
            <v>1315.6999999999998</v>
          </cell>
          <cell r="BY52">
            <v>1358.7000000000007</v>
          </cell>
          <cell r="BZ52">
            <v>1590.1000000000013</v>
          </cell>
          <cell r="CA52">
            <v>1945.9000000000005</v>
          </cell>
          <cell r="CB52">
            <v>2045.2999999999993</v>
          </cell>
          <cell r="CC52">
            <v>1584</v>
          </cell>
          <cell r="CD52">
            <v>1733.1999999999998</v>
          </cell>
          <cell r="CE52">
            <v>1430.3999999999996</v>
          </cell>
          <cell r="CF52">
            <v>1634.8999999999996</v>
          </cell>
          <cell r="CG52">
            <v>986.29999999999927</v>
          </cell>
          <cell r="CH52">
            <v>1165.6000000000004</v>
          </cell>
          <cell r="CI52">
            <v>2380.2000000000007</v>
          </cell>
          <cell r="CJ52">
            <v>0</v>
          </cell>
          <cell r="CK52">
            <v>0</v>
          </cell>
          <cell r="CL52">
            <v>0</v>
          </cell>
          <cell r="CM52">
            <v>0</v>
          </cell>
          <cell r="CN52">
            <v>0</v>
          </cell>
          <cell r="CO52">
            <v>0</v>
          </cell>
          <cell r="CP52">
            <v>0</v>
          </cell>
          <cell r="CQ52">
            <v>0</v>
          </cell>
          <cell r="CR52">
            <v>0</v>
          </cell>
          <cell r="CS52">
            <v>0</v>
          </cell>
          <cell r="CT52">
            <v>0</v>
          </cell>
          <cell r="CU52">
            <v>0</v>
          </cell>
          <cell r="CV52">
            <v>0</v>
          </cell>
          <cell r="CW52">
            <v>0</v>
          </cell>
          <cell r="CX52">
            <v>0</v>
          </cell>
          <cell r="CY52">
            <v>0</v>
          </cell>
          <cell r="CZ52">
            <v>0</v>
          </cell>
          <cell r="DA52">
            <v>0</v>
          </cell>
          <cell r="DB52">
            <v>0</v>
          </cell>
          <cell r="DC52">
            <v>0</v>
          </cell>
          <cell r="DD52">
            <v>0</v>
          </cell>
          <cell r="DE52">
            <v>117.2</v>
          </cell>
          <cell r="DF52">
            <v>76.7</v>
          </cell>
          <cell r="DG52">
            <v>0</v>
          </cell>
          <cell r="DH52">
            <v>0</v>
          </cell>
          <cell r="DI52">
            <v>137.19999999999999</v>
          </cell>
          <cell r="DJ52">
            <v>116.4</v>
          </cell>
          <cell r="DK52">
            <v>305.8</v>
          </cell>
          <cell r="DL52">
            <v>0</v>
          </cell>
          <cell r="DM52">
            <v>0</v>
          </cell>
          <cell r="DN52">
            <v>0</v>
          </cell>
          <cell r="DO52">
            <v>0</v>
          </cell>
          <cell r="DP52">
            <v>599.5</v>
          </cell>
          <cell r="DQ52">
            <v>233.80000000000109</v>
          </cell>
          <cell r="DR52">
            <v>345.69999999999982</v>
          </cell>
          <cell r="DS52">
            <v>646.5</v>
          </cell>
          <cell r="DT52">
            <v>506.39999999999964</v>
          </cell>
          <cell r="DU52">
            <v>439.59999999999945</v>
          </cell>
          <cell r="DV52">
            <v>404.49999999999909</v>
          </cell>
          <cell r="DW52">
            <v>683.19999999999982</v>
          </cell>
          <cell r="DX52">
            <v>1017.6999999999989</v>
          </cell>
          <cell r="DY52">
            <v>495.70000000000073</v>
          </cell>
          <cell r="DZ52">
            <v>418.20000000000073</v>
          </cell>
          <cell r="EA52">
            <v>787.40000000000055</v>
          </cell>
          <cell r="EB52">
            <v>1315.6999999999998</v>
          </cell>
          <cell r="EC52">
            <v>1358.7000000000007</v>
          </cell>
          <cell r="ED52">
            <v>1590.1000000000013</v>
          </cell>
          <cell r="EE52">
            <v>1945.9000000000005</v>
          </cell>
          <cell r="EF52">
            <v>2045.2999999999993</v>
          </cell>
          <cell r="EG52">
            <v>1701.2</v>
          </cell>
          <cell r="EH52">
            <v>1809.8999999999999</v>
          </cell>
          <cell r="EI52">
            <v>1430.3999999999996</v>
          </cell>
          <cell r="EJ52">
            <v>1634.8999999999996</v>
          </cell>
          <cell r="EK52">
            <v>1123.4999999999993</v>
          </cell>
          <cell r="EL52">
            <v>1282.0000000000005</v>
          </cell>
          <cell r="EM52">
            <v>2686.0000000000009</v>
          </cell>
          <cell r="EN52">
            <v>0</v>
          </cell>
          <cell r="EO52">
            <v>0</v>
          </cell>
          <cell r="EP52">
            <v>0</v>
          </cell>
          <cell r="EQ52">
            <v>0</v>
          </cell>
          <cell r="ER52">
            <v>-322.10000000000002</v>
          </cell>
          <cell r="ES52">
            <v>-307.39999999999998</v>
          </cell>
          <cell r="ET52">
            <v>-333.3</v>
          </cell>
          <cell r="EU52">
            <v>-350.3</v>
          </cell>
          <cell r="EV52">
            <v>-335.7</v>
          </cell>
          <cell r="EW52">
            <v>-306.3</v>
          </cell>
          <cell r="EX52">
            <v>-308.60000000000002</v>
          </cell>
          <cell r="EY52">
            <v>-326.7</v>
          </cell>
          <cell r="EZ52">
            <v>-350.3</v>
          </cell>
          <cell r="FA52">
            <v>-362.7</v>
          </cell>
          <cell r="FB52">
            <v>-380.1</v>
          </cell>
          <cell r="FC52">
            <v>-374.1</v>
          </cell>
          <cell r="FD52">
            <v>-332.4</v>
          </cell>
          <cell r="FE52">
            <v>-327.39999999999998</v>
          </cell>
          <cell r="FF52">
            <v>-361.4</v>
          </cell>
          <cell r="FG52">
            <v>-425.7</v>
          </cell>
          <cell r="FH52">
            <v>-402.2</v>
          </cell>
          <cell r="FI52">
            <v>-402.2</v>
          </cell>
          <cell r="FJ52">
            <v>-402.4</v>
          </cell>
          <cell r="FK52">
            <v>-479</v>
          </cell>
          <cell r="FL52">
            <v>-395.9</v>
          </cell>
          <cell r="FM52">
            <v>-450</v>
          </cell>
          <cell r="FN52">
            <v>-525.79999999999995</v>
          </cell>
          <cell r="FO52">
            <v>-681.1</v>
          </cell>
          <cell r="FP52">
            <v>0</v>
          </cell>
          <cell r="FQ52">
            <v>0</v>
          </cell>
          <cell r="FR52">
            <v>0</v>
          </cell>
          <cell r="FS52">
            <v>0</v>
          </cell>
          <cell r="FT52">
            <v>253.3</v>
          </cell>
          <cell r="FU52">
            <v>230.9</v>
          </cell>
          <cell r="FV52">
            <v>252.2</v>
          </cell>
          <cell r="FW52">
            <v>422</v>
          </cell>
          <cell r="FX52">
            <v>202.2</v>
          </cell>
          <cell r="FY52">
            <v>168</v>
          </cell>
          <cell r="FZ52">
            <v>389.5</v>
          </cell>
          <cell r="GA52">
            <v>260.89999999999998</v>
          </cell>
          <cell r="GB52">
            <v>128.4</v>
          </cell>
          <cell r="GC52">
            <v>121.2</v>
          </cell>
          <cell r="GD52">
            <v>605.20000000000005</v>
          </cell>
          <cell r="GE52">
            <v>217.7</v>
          </cell>
          <cell r="GF52">
            <v>128.19999999999999</v>
          </cell>
          <cell r="GG52">
            <v>179.4</v>
          </cell>
          <cell r="GH52">
            <v>123.8</v>
          </cell>
          <cell r="GI52">
            <v>315</v>
          </cell>
          <cell r="GJ52">
            <v>208.2</v>
          </cell>
          <cell r="GK52">
            <v>47.9</v>
          </cell>
          <cell r="GL52">
            <v>45.6</v>
          </cell>
          <cell r="GM52">
            <v>205.7</v>
          </cell>
          <cell r="GN52">
            <v>161.30000000000001</v>
          </cell>
          <cell r="GO52">
            <v>36.6</v>
          </cell>
          <cell r="GP52">
            <v>30.8</v>
          </cell>
          <cell r="GQ52">
            <v>-96.5</v>
          </cell>
          <cell r="GR52">
            <v>0</v>
          </cell>
          <cell r="GS52">
            <v>0</v>
          </cell>
          <cell r="GT52">
            <v>0</v>
          </cell>
          <cell r="GU52">
            <v>0</v>
          </cell>
          <cell r="GV52">
            <v>530.70000000000005</v>
          </cell>
          <cell r="GW52">
            <v>157.30000000000112</v>
          </cell>
          <cell r="GX52">
            <v>264.5999999999998</v>
          </cell>
          <cell r="GY52">
            <v>718.2</v>
          </cell>
          <cell r="GZ52">
            <v>372.89999999999964</v>
          </cell>
          <cell r="HA52">
            <v>301.29999999999944</v>
          </cell>
          <cell r="HB52">
            <v>485.39999999999907</v>
          </cell>
          <cell r="HC52">
            <v>617.39999999999986</v>
          </cell>
          <cell r="HD52">
            <v>795.79999999999893</v>
          </cell>
          <cell r="HE52">
            <v>254.20000000000073</v>
          </cell>
          <cell r="HF52">
            <v>643.30000000000075</v>
          </cell>
          <cell r="HG52">
            <v>631.00000000000045</v>
          </cell>
          <cell r="HH52">
            <v>1111.4999999999998</v>
          </cell>
          <cell r="HI52">
            <v>1210.7000000000007</v>
          </cell>
          <cell r="HJ52">
            <v>1352.5000000000011</v>
          </cell>
          <cell r="HK52">
            <v>1835.2000000000005</v>
          </cell>
          <cell r="HL52">
            <v>1851.2999999999993</v>
          </cell>
          <cell r="HM52">
            <v>1346.9</v>
          </cell>
          <cell r="HN52">
            <v>1453.1</v>
          </cell>
          <cell r="HO52">
            <v>1157.0999999999997</v>
          </cell>
          <cell r="HP52">
            <v>1400.2999999999995</v>
          </cell>
          <cell r="HQ52">
            <v>710.09999999999934</v>
          </cell>
          <cell r="HR52">
            <v>787.00000000000045</v>
          </cell>
          <cell r="HS52">
            <v>1908.400000000001</v>
          </cell>
        </row>
        <row r="53">
          <cell r="A53" t="str">
            <v>CHCM IN</v>
          </cell>
          <cell r="B53" t="str">
            <v>Chettinad Cement</v>
          </cell>
          <cell r="C53" t="str">
            <v>Cement</v>
          </cell>
          <cell r="D53" t="e">
            <v>#REF!</v>
          </cell>
          <cell r="E53" t="e">
            <v>#REF!</v>
          </cell>
          <cell r="F53" t="e">
            <v>#REF!</v>
          </cell>
          <cell r="G53" t="e">
            <v>#REF!</v>
          </cell>
          <cell r="H53" t="e">
            <v>#REF!</v>
          </cell>
          <cell r="I53" t="e">
            <v>#REF!</v>
          </cell>
          <cell r="J53" t="e">
            <v>#REF!</v>
          </cell>
          <cell r="K53" t="e">
            <v>#REF!</v>
          </cell>
          <cell r="L53" t="e">
            <v>#REF!</v>
          </cell>
          <cell r="M53" t="e">
            <v>#REF!</v>
          </cell>
          <cell r="N53" t="e">
            <v>#REF!</v>
          </cell>
          <cell r="O53" t="e">
            <v>#REF!</v>
          </cell>
          <cell r="P53" t="e">
            <v>#REF!</v>
          </cell>
          <cell r="Q53" t="e">
            <v>#REF!</v>
          </cell>
          <cell r="R53" t="e">
            <v>#REF!</v>
          </cell>
          <cell r="S53" t="e">
            <v>#REF!</v>
          </cell>
          <cell r="T53" t="e">
            <v>#REF!</v>
          </cell>
          <cell r="U53" t="e">
            <v>#REF!</v>
          </cell>
          <cell r="V53" t="e">
            <v>#REF!</v>
          </cell>
          <cell r="W53" t="e">
            <v>#REF!</v>
          </cell>
          <cell r="X53" t="e">
            <v>#REF!</v>
          </cell>
          <cell r="Y53" t="e">
            <v>#REF!</v>
          </cell>
          <cell r="Z53" t="e">
            <v>#REF!</v>
          </cell>
          <cell r="AA53" t="e">
            <v>#REF!</v>
          </cell>
          <cell r="AB53" t="e">
            <v>#REF!</v>
          </cell>
          <cell r="AC53" t="e">
            <v>#REF!</v>
          </cell>
          <cell r="AD53" t="e">
            <v>#REF!</v>
          </cell>
          <cell r="AE53" t="e">
            <v>#REF!</v>
          </cell>
          <cell r="AF53" t="e">
            <v>#REF!</v>
          </cell>
          <cell r="AG53" t="e">
            <v>#REF!</v>
          </cell>
          <cell r="AH53" t="e">
            <v>#REF!</v>
          </cell>
          <cell r="AI53" t="e">
            <v>#REF!</v>
          </cell>
          <cell r="AJ53" t="e">
            <v>#REF!</v>
          </cell>
          <cell r="AK53" t="e">
            <v>#REF!</v>
          </cell>
          <cell r="AL53" t="e">
            <v>#REF!</v>
          </cell>
          <cell r="AM53" t="e">
            <v>#REF!</v>
          </cell>
          <cell r="AN53" t="e">
            <v>#REF!</v>
          </cell>
          <cell r="AO53" t="e">
            <v>#REF!</v>
          </cell>
          <cell r="AP53" t="e">
            <v>#REF!</v>
          </cell>
          <cell r="AQ53" t="e">
            <v>#REF!</v>
          </cell>
          <cell r="AR53" t="e">
            <v>#REF!</v>
          </cell>
          <cell r="AS53" t="e">
            <v>#REF!</v>
          </cell>
          <cell r="AT53" t="e">
            <v>#REF!</v>
          </cell>
          <cell r="AU53" t="e">
            <v>#REF!</v>
          </cell>
          <cell r="AV53" t="e">
            <v>#REF!</v>
          </cell>
          <cell r="AW53" t="e">
            <v>#REF!</v>
          </cell>
          <cell r="AX53" t="e">
            <v>#REF!</v>
          </cell>
          <cell r="AY53" t="e">
            <v>#REF!</v>
          </cell>
          <cell r="AZ53" t="e">
            <v>#REF!</v>
          </cell>
          <cell r="BA53" t="e">
            <v>#REF!</v>
          </cell>
          <cell r="BB53" t="e">
            <v>#REF!</v>
          </cell>
          <cell r="BC53" t="e">
            <v>#REF!</v>
          </cell>
          <cell r="BD53" t="e">
            <v>#REF!</v>
          </cell>
          <cell r="BE53" t="e">
            <v>#REF!</v>
          </cell>
          <cell r="BF53" t="e">
            <v>#REF!</v>
          </cell>
          <cell r="BG53" t="e">
            <v>#REF!</v>
          </cell>
          <cell r="BH53" t="e">
            <v>#REF!</v>
          </cell>
          <cell r="BI53" t="e">
            <v>#REF!</v>
          </cell>
          <cell r="BJ53" t="e">
            <v>#REF!</v>
          </cell>
          <cell r="BK53" t="e">
            <v>#REF!</v>
          </cell>
          <cell r="BL53" t="e">
            <v>#REF!</v>
          </cell>
          <cell r="BM53" t="e">
            <v>#REF!</v>
          </cell>
          <cell r="BN53" t="e">
            <v>#REF!</v>
          </cell>
          <cell r="BO53" t="e">
            <v>#REF!</v>
          </cell>
          <cell r="BP53" t="e">
            <v>#REF!</v>
          </cell>
          <cell r="BQ53" t="e">
            <v>#REF!</v>
          </cell>
          <cell r="BR53" t="e">
            <v>#REF!</v>
          </cell>
          <cell r="BS53" t="e">
            <v>#REF!</v>
          </cell>
          <cell r="BT53" t="e">
            <v>#REF!</v>
          </cell>
          <cell r="BU53" t="e">
            <v>#REF!</v>
          </cell>
          <cell r="BV53" t="e">
            <v>#REF!</v>
          </cell>
          <cell r="BW53" t="e">
            <v>#REF!</v>
          </cell>
          <cell r="BX53" t="e">
            <v>#REF!</v>
          </cell>
          <cell r="BY53" t="e">
            <v>#REF!</v>
          </cell>
          <cell r="BZ53" t="e">
            <v>#REF!</v>
          </cell>
          <cell r="CA53" t="e">
            <v>#REF!</v>
          </cell>
          <cell r="CB53" t="e">
            <v>#REF!</v>
          </cell>
          <cell r="CC53" t="e">
            <v>#REF!</v>
          </cell>
          <cell r="CD53" t="e">
            <v>#REF!</v>
          </cell>
          <cell r="CE53" t="e">
            <v>#REF!</v>
          </cell>
          <cell r="CF53" t="e">
            <v>#REF!</v>
          </cell>
          <cell r="CG53" t="e">
            <v>#REF!</v>
          </cell>
          <cell r="CH53" t="e">
            <v>#REF!</v>
          </cell>
          <cell r="CI53" t="e">
            <v>#REF!</v>
          </cell>
          <cell r="CJ53" t="e">
            <v>#REF!</v>
          </cell>
          <cell r="CK53" t="e">
            <v>#REF!</v>
          </cell>
          <cell r="CL53" t="e">
            <v>#REF!</v>
          </cell>
          <cell r="CM53" t="e">
            <v>#REF!</v>
          </cell>
          <cell r="CN53" t="e">
            <v>#REF!</v>
          </cell>
          <cell r="CO53" t="e">
            <v>#REF!</v>
          </cell>
          <cell r="CP53" t="e">
            <v>#REF!</v>
          </cell>
          <cell r="CQ53" t="e">
            <v>#REF!</v>
          </cell>
          <cell r="CR53" t="e">
            <v>#REF!</v>
          </cell>
          <cell r="CS53" t="e">
            <v>#REF!</v>
          </cell>
          <cell r="CT53" t="e">
            <v>#REF!</v>
          </cell>
          <cell r="CU53" t="e">
            <v>#REF!</v>
          </cell>
          <cell r="CV53" t="e">
            <v>#REF!</v>
          </cell>
          <cell r="CW53" t="e">
            <v>#REF!</v>
          </cell>
          <cell r="CX53" t="e">
            <v>#REF!</v>
          </cell>
          <cell r="CY53" t="e">
            <v>#REF!</v>
          </cell>
          <cell r="CZ53" t="e">
            <v>#REF!</v>
          </cell>
          <cell r="DA53" t="e">
            <v>#REF!</v>
          </cell>
          <cell r="DB53" t="e">
            <v>#REF!</v>
          </cell>
          <cell r="DC53" t="e">
            <v>#REF!</v>
          </cell>
          <cell r="DD53" t="e">
            <v>#REF!</v>
          </cell>
          <cell r="DE53" t="e">
            <v>#REF!</v>
          </cell>
          <cell r="DF53" t="e">
            <v>#REF!</v>
          </cell>
          <cell r="DG53" t="e">
            <v>#REF!</v>
          </cell>
          <cell r="DH53" t="e">
            <v>#REF!</v>
          </cell>
          <cell r="DI53" t="e">
            <v>#REF!</v>
          </cell>
          <cell r="DJ53" t="e">
            <v>#REF!</v>
          </cell>
          <cell r="DK53" t="e">
            <v>#REF!</v>
          </cell>
          <cell r="DL53" t="e">
            <v>#REF!</v>
          </cell>
          <cell r="DM53" t="e">
            <v>#REF!</v>
          </cell>
          <cell r="DN53" t="e">
            <v>#REF!</v>
          </cell>
          <cell r="DO53" t="e">
            <v>#REF!</v>
          </cell>
          <cell r="DP53" t="e">
            <v>#REF!</v>
          </cell>
          <cell r="DQ53" t="e">
            <v>#REF!</v>
          </cell>
          <cell r="DR53" t="e">
            <v>#REF!</v>
          </cell>
          <cell r="DS53" t="e">
            <v>#REF!</v>
          </cell>
          <cell r="DT53" t="e">
            <v>#REF!</v>
          </cell>
          <cell r="DU53" t="e">
            <v>#REF!</v>
          </cell>
          <cell r="DV53" t="e">
            <v>#REF!</v>
          </cell>
          <cell r="DW53" t="e">
            <v>#REF!</v>
          </cell>
          <cell r="DX53" t="e">
            <v>#REF!</v>
          </cell>
          <cell r="DY53" t="e">
            <v>#REF!</v>
          </cell>
          <cell r="DZ53" t="e">
            <v>#REF!</v>
          </cell>
          <cell r="EA53" t="e">
            <v>#REF!</v>
          </cell>
          <cell r="EB53" t="e">
            <v>#REF!</v>
          </cell>
          <cell r="EC53" t="e">
            <v>#REF!</v>
          </cell>
          <cell r="ED53" t="e">
            <v>#REF!</v>
          </cell>
          <cell r="EE53" t="e">
            <v>#REF!</v>
          </cell>
          <cell r="EF53" t="e">
            <v>#REF!</v>
          </cell>
          <cell r="EG53" t="e">
            <v>#REF!</v>
          </cell>
          <cell r="EH53" t="e">
            <v>#REF!</v>
          </cell>
          <cell r="EI53" t="e">
            <v>#REF!</v>
          </cell>
          <cell r="EJ53" t="e">
            <v>#REF!</v>
          </cell>
          <cell r="EK53" t="e">
            <v>#REF!</v>
          </cell>
          <cell r="EL53" t="e">
            <v>#REF!</v>
          </cell>
          <cell r="EM53" t="e">
            <v>#REF!</v>
          </cell>
          <cell r="EN53" t="e">
            <v>#REF!</v>
          </cell>
          <cell r="EO53" t="e">
            <v>#REF!</v>
          </cell>
          <cell r="EP53" t="e">
            <v>#REF!</v>
          </cell>
          <cell r="EQ53" t="e">
            <v>#REF!</v>
          </cell>
          <cell r="ER53" t="e">
            <v>#REF!</v>
          </cell>
          <cell r="ES53" t="e">
            <v>#REF!</v>
          </cell>
          <cell r="ET53" t="e">
            <v>#REF!</v>
          </cell>
          <cell r="EU53" t="e">
            <v>#REF!</v>
          </cell>
          <cell r="EV53" t="e">
            <v>#REF!</v>
          </cell>
          <cell r="EW53" t="e">
            <v>#REF!</v>
          </cell>
          <cell r="EX53" t="e">
            <v>#REF!</v>
          </cell>
          <cell r="EY53" t="e">
            <v>#REF!</v>
          </cell>
          <cell r="EZ53" t="e">
            <v>#REF!</v>
          </cell>
          <cell r="FA53" t="e">
            <v>#REF!</v>
          </cell>
          <cell r="FB53" t="e">
            <v>#REF!</v>
          </cell>
          <cell r="FC53" t="e">
            <v>#REF!</v>
          </cell>
          <cell r="FD53" t="e">
            <v>#REF!</v>
          </cell>
          <cell r="FE53" t="e">
            <v>#REF!</v>
          </cell>
          <cell r="FF53" t="e">
            <v>#REF!</v>
          </cell>
          <cell r="FG53" t="e">
            <v>#REF!</v>
          </cell>
          <cell r="FH53" t="e">
            <v>#REF!</v>
          </cell>
          <cell r="FI53" t="e">
            <v>#REF!</v>
          </cell>
          <cell r="FJ53" t="e">
            <v>#REF!</v>
          </cell>
          <cell r="FK53" t="e">
            <v>#REF!</v>
          </cell>
          <cell r="FL53" t="e">
            <v>#REF!</v>
          </cell>
          <cell r="FM53" t="e">
            <v>#REF!</v>
          </cell>
          <cell r="FN53" t="e">
            <v>#REF!</v>
          </cell>
          <cell r="FO53" t="e">
            <v>#REF!</v>
          </cell>
          <cell r="FP53">
            <v>0.6</v>
          </cell>
          <cell r="FQ53">
            <v>4</v>
          </cell>
          <cell r="FR53">
            <v>1.4</v>
          </cell>
          <cell r="FS53">
            <v>15.8</v>
          </cell>
          <cell r="FT53">
            <v>2</v>
          </cell>
          <cell r="FU53">
            <v>3.4</v>
          </cell>
          <cell r="FV53">
            <v>3</v>
          </cell>
          <cell r="FW53">
            <v>5.3</v>
          </cell>
          <cell r="FX53">
            <v>2.4</v>
          </cell>
          <cell r="FY53">
            <v>4.0999999999999996</v>
          </cell>
          <cell r="FZ53">
            <v>2</v>
          </cell>
          <cell r="GA53">
            <v>10.199999999999999</v>
          </cell>
          <cell r="GB53">
            <v>5.3</v>
          </cell>
          <cell r="GC53">
            <v>3.8</v>
          </cell>
          <cell r="GD53">
            <v>8.1999999999999993</v>
          </cell>
          <cell r="GE53">
            <v>12.5</v>
          </cell>
          <cell r="GF53">
            <v>3.2</v>
          </cell>
          <cell r="GG53">
            <v>7.5</v>
          </cell>
          <cell r="GH53">
            <v>1</v>
          </cell>
          <cell r="GI53">
            <v>14.3</v>
          </cell>
          <cell r="GJ53">
            <v>8</v>
          </cell>
          <cell r="GK53">
            <v>11.7</v>
          </cell>
          <cell r="GL53" t="e">
            <v>#REF!</v>
          </cell>
          <cell r="GM53" t="e">
            <v>#REF!</v>
          </cell>
          <cell r="GN53" t="e">
            <v>#REF!</v>
          </cell>
          <cell r="GO53" t="e">
            <v>#REF!</v>
          </cell>
          <cell r="GP53" t="e">
            <v>#REF!</v>
          </cell>
          <cell r="GQ53" t="e">
            <v>#REF!</v>
          </cell>
          <cell r="GR53" t="e">
            <v>#REF!</v>
          </cell>
          <cell r="GS53" t="e">
            <v>#REF!</v>
          </cell>
          <cell r="GT53" t="e">
            <v>#REF!</v>
          </cell>
          <cell r="GU53" t="e">
            <v>#REF!</v>
          </cell>
          <cell r="GV53" t="e">
            <v>#REF!</v>
          </cell>
          <cell r="GW53" t="e">
            <v>#REF!</v>
          </cell>
          <cell r="GX53" t="e">
            <v>#REF!</v>
          </cell>
          <cell r="GY53" t="e">
            <v>#REF!</v>
          </cell>
          <cell r="GZ53" t="e">
            <v>#REF!</v>
          </cell>
          <cell r="HA53" t="e">
            <v>#REF!</v>
          </cell>
          <cell r="HB53" t="e">
            <v>#REF!</v>
          </cell>
          <cell r="HC53" t="e">
            <v>#REF!</v>
          </cell>
          <cell r="HD53" t="e">
            <v>#REF!</v>
          </cell>
          <cell r="HE53" t="e">
            <v>#REF!</v>
          </cell>
          <cell r="HF53" t="e">
            <v>#REF!</v>
          </cell>
          <cell r="HG53" t="e">
            <v>#REF!</v>
          </cell>
          <cell r="HH53" t="e">
            <v>#REF!</v>
          </cell>
          <cell r="HI53" t="e">
            <v>#REF!</v>
          </cell>
          <cell r="HJ53" t="e">
            <v>#REF!</v>
          </cell>
          <cell r="HK53" t="e">
            <v>#REF!</v>
          </cell>
          <cell r="HL53" t="e">
            <v>#REF!</v>
          </cell>
          <cell r="HM53" t="e">
            <v>#REF!</v>
          </cell>
          <cell r="HN53" t="e">
            <v>#REF!</v>
          </cell>
          <cell r="HO53" t="e">
            <v>#REF!</v>
          </cell>
          <cell r="HP53" t="e">
            <v>#REF!</v>
          </cell>
          <cell r="HQ53" t="e">
            <v>#REF!</v>
          </cell>
          <cell r="HR53" t="e">
            <v>#REF!</v>
          </cell>
          <cell r="HS53" t="e">
            <v>#REF!</v>
          </cell>
        </row>
        <row r="54">
          <cell r="A54" t="str">
            <v>GRASIM IN</v>
          </cell>
          <cell r="B54" t="str">
            <v>Grasim Industries</v>
          </cell>
          <cell r="C54" t="str">
            <v>Cement</v>
          </cell>
          <cell r="D54">
            <v>0</v>
          </cell>
          <cell r="E54">
            <v>0</v>
          </cell>
          <cell r="F54">
            <v>0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15170.8</v>
          </cell>
          <cell r="M54">
            <v>15281.5</v>
          </cell>
          <cell r="N54">
            <v>15596.7</v>
          </cell>
          <cell r="O54">
            <v>16421.7</v>
          </cell>
          <cell r="P54">
            <v>15532.8</v>
          </cell>
          <cell r="Q54">
            <v>16391</v>
          </cell>
          <cell r="R54">
            <v>16482</v>
          </cell>
          <cell r="S54">
            <v>18150.900000000001</v>
          </cell>
          <cell r="T54">
            <v>18769.900000000001</v>
          </cell>
          <cell r="U54">
            <v>20108.2</v>
          </cell>
          <cell r="V54">
            <v>22793.9</v>
          </cell>
          <cell r="W54">
            <v>24937.5</v>
          </cell>
          <cell r="X54">
            <v>24447.9</v>
          </cell>
          <cell r="Y54">
            <v>25192.3</v>
          </cell>
          <cell r="Z54">
            <v>26299.3</v>
          </cell>
          <cell r="AA54">
            <v>27423.5</v>
          </cell>
          <cell r="AB54">
            <v>26182.6</v>
          </cell>
          <cell r="AC54">
            <v>26852.6</v>
          </cell>
          <cell r="AD54">
            <v>26535.7</v>
          </cell>
          <cell r="AE54">
            <v>28869.9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-10869.8</v>
          </cell>
          <cell r="AO54">
            <v>-11311.9</v>
          </cell>
          <cell r="AP54">
            <v>-11670</v>
          </cell>
          <cell r="AQ54">
            <v>-12465.900000000001</v>
          </cell>
          <cell r="AR54">
            <v>-11789.1</v>
          </cell>
          <cell r="AS54">
            <v>-13172.8</v>
          </cell>
          <cell r="AT54">
            <v>-13291.2</v>
          </cell>
          <cell r="AU54">
            <v>-14085.7</v>
          </cell>
          <cell r="AV54">
            <v>-13637.2</v>
          </cell>
          <cell r="AW54">
            <v>-14786.599999999999</v>
          </cell>
          <cell r="AX54">
            <v>-16133.3</v>
          </cell>
          <cell r="AY54">
            <v>-17995.2</v>
          </cell>
          <cell r="AZ54">
            <v>-16526.599999999999</v>
          </cell>
          <cell r="BA54">
            <v>-17142.2</v>
          </cell>
          <cell r="BB54">
            <v>-17736</v>
          </cell>
          <cell r="BC54">
            <v>-20800.300000000003</v>
          </cell>
          <cell r="BD54">
            <v>-18403.100000000002</v>
          </cell>
          <cell r="BE54">
            <v>-21052.1</v>
          </cell>
          <cell r="BF54">
            <v>-21541.300000000003</v>
          </cell>
          <cell r="BG54">
            <v>-22070.300000000003</v>
          </cell>
          <cell r="BH54">
            <v>0</v>
          </cell>
          <cell r="BI54">
            <v>0</v>
          </cell>
          <cell r="BJ54">
            <v>0</v>
          </cell>
          <cell r="BK54">
            <v>0</v>
          </cell>
          <cell r="BL54">
            <v>0</v>
          </cell>
          <cell r="BM54">
            <v>0</v>
          </cell>
          <cell r="BN54">
            <v>0</v>
          </cell>
          <cell r="BO54">
            <v>0</v>
          </cell>
          <cell r="BP54">
            <v>4301</v>
          </cell>
          <cell r="BQ54">
            <v>3969.6000000000004</v>
          </cell>
          <cell r="BR54">
            <v>3926.7000000000007</v>
          </cell>
          <cell r="BS54">
            <v>3955.7999999999993</v>
          </cell>
          <cell r="BT54">
            <v>3743.6999999999989</v>
          </cell>
          <cell r="BU54">
            <v>3218.2000000000007</v>
          </cell>
          <cell r="BV54">
            <v>3190.7999999999993</v>
          </cell>
          <cell r="BW54">
            <v>4065.2000000000007</v>
          </cell>
          <cell r="BX54">
            <v>5132.7000000000007</v>
          </cell>
          <cell r="BY54">
            <v>5321.6000000000022</v>
          </cell>
          <cell r="BZ54">
            <v>6660.6000000000022</v>
          </cell>
          <cell r="CA54">
            <v>6942.2999999999993</v>
          </cell>
          <cell r="CB54">
            <v>7921.3000000000029</v>
          </cell>
          <cell r="CC54">
            <v>8050.0999999999985</v>
          </cell>
          <cell r="CD54">
            <v>8563.2999999999993</v>
          </cell>
          <cell r="CE54">
            <v>6623.1999999999971</v>
          </cell>
          <cell r="CF54">
            <v>7779.4999999999964</v>
          </cell>
          <cell r="CG54">
            <v>5800.5</v>
          </cell>
          <cell r="CH54">
            <v>4994.3999999999978</v>
          </cell>
          <cell r="CI54">
            <v>6799.5999999999985</v>
          </cell>
          <cell r="CJ54">
            <v>0</v>
          </cell>
          <cell r="CK54">
            <v>0</v>
          </cell>
          <cell r="CL54">
            <v>0</v>
          </cell>
          <cell r="CM54">
            <v>0</v>
          </cell>
          <cell r="CN54">
            <v>0</v>
          </cell>
          <cell r="CO54">
            <v>0</v>
          </cell>
          <cell r="CP54">
            <v>0</v>
          </cell>
          <cell r="CQ54">
            <v>0</v>
          </cell>
          <cell r="CR54">
            <v>0</v>
          </cell>
          <cell r="CS54">
            <v>0</v>
          </cell>
          <cell r="CT54">
            <v>0</v>
          </cell>
          <cell r="CU54">
            <v>0</v>
          </cell>
          <cell r="CV54">
            <v>0</v>
          </cell>
          <cell r="CW54">
            <v>0</v>
          </cell>
          <cell r="CX54">
            <v>0</v>
          </cell>
          <cell r="CY54">
            <v>0</v>
          </cell>
          <cell r="CZ54">
            <v>0</v>
          </cell>
          <cell r="DA54">
            <v>0</v>
          </cell>
          <cell r="DB54">
            <v>0</v>
          </cell>
          <cell r="DC54">
            <v>0</v>
          </cell>
          <cell r="DD54">
            <v>0</v>
          </cell>
          <cell r="DE54">
            <v>0</v>
          </cell>
          <cell r="DF54">
            <v>0</v>
          </cell>
          <cell r="DG54">
            <v>0</v>
          </cell>
          <cell r="DH54">
            <v>0</v>
          </cell>
          <cell r="DI54">
            <v>0</v>
          </cell>
          <cell r="DJ54">
            <v>0</v>
          </cell>
          <cell r="DK54">
            <v>0</v>
          </cell>
          <cell r="DL54">
            <v>0</v>
          </cell>
          <cell r="DM54">
            <v>0</v>
          </cell>
          <cell r="DN54">
            <v>0</v>
          </cell>
          <cell r="DO54">
            <v>0</v>
          </cell>
          <cell r="DP54">
            <v>0</v>
          </cell>
          <cell r="DQ54">
            <v>0</v>
          </cell>
          <cell r="DR54">
            <v>0</v>
          </cell>
          <cell r="DS54">
            <v>0</v>
          </cell>
          <cell r="DT54">
            <v>4301</v>
          </cell>
          <cell r="DU54">
            <v>3969.6000000000004</v>
          </cell>
          <cell r="DV54">
            <v>3926.7000000000007</v>
          </cell>
          <cell r="DW54">
            <v>3955.7999999999993</v>
          </cell>
          <cell r="DX54">
            <v>3743.6999999999989</v>
          </cell>
          <cell r="DY54">
            <v>3218.2000000000007</v>
          </cell>
          <cell r="DZ54">
            <v>3190.7999999999993</v>
          </cell>
          <cell r="EA54">
            <v>4065.2000000000007</v>
          </cell>
          <cell r="EB54">
            <v>5132.7000000000007</v>
          </cell>
          <cell r="EC54">
            <v>5321.6000000000022</v>
          </cell>
          <cell r="ED54">
            <v>6660.6000000000022</v>
          </cell>
          <cell r="EE54">
            <v>6942.2999999999993</v>
          </cell>
          <cell r="EF54">
            <v>7921.3000000000029</v>
          </cell>
          <cell r="EG54">
            <v>8050.0999999999985</v>
          </cell>
          <cell r="EH54">
            <v>8563.2999999999993</v>
          </cell>
          <cell r="EI54">
            <v>6623.1999999999971</v>
          </cell>
          <cell r="EJ54">
            <v>7779.4999999999964</v>
          </cell>
          <cell r="EK54">
            <v>5800.5</v>
          </cell>
          <cell r="EL54">
            <v>4994.3999999999978</v>
          </cell>
          <cell r="EM54">
            <v>6799.5999999999985</v>
          </cell>
          <cell r="EN54">
            <v>0</v>
          </cell>
          <cell r="EO54">
            <v>0</v>
          </cell>
          <cell r="EP54">
            <v>0</v>
          </cell>
          <cell r="EQ54">
            <v>0</v>
          </cell>
          <cell r="ER54">
            <v>0</v>
          </cell>
          <cell r="ES54">
            <v>0</v>
          </cell>
          <cell r="ET54">
            <v>0</v>
          </cell>
          <cell r="EU54">
            <v>0</v>
          </cell>
          <cell r="EV54">
            <v>-698</v>
          </cell>
          <cell r="EW54">
            <v>-706.1</v>
          </cell>
          <cell r="EX54">
            <v>-717.1</v>
          </cell>
          <cell r="EY54">
            <v>-724.5</v>
          </cell>
          <cell r="EZ54">
            <v>-704.8</v>
          </cell>
          <cell r="FA54">
            <v>-719.6</v>
          </cell>
          <cell r="FB54">
            <v>-732.6</v>
          </cell>
          <cell r="FC54">
            <v>-759.4</v>
          </cell>
          <cell r="FD54">
            <v>-740.9</v>
          </cell>
          <cell r="FE54">
            <v>-755.7</v>
          </cell>
          <cell r="FF54">
            <v>-806.9</v>
          </cell>
          <cell r="FG54">
            <v>-875.6</v>
          </cell>
          <cell r="FH54">
            <v>-850</v>
          </cell>
          <cell r="FI54">
            <v>-875.3</v>
          </cell>
          <cell r="FJ54">
            <v>-865</v>
          </cell>
          <cell r="FK54">
            <v>-942.4</v>
          </cell>
          <cell r="FL54">
            <v>-1050</v>
          </cell>
          <cell r="FM54">
            <v>-1068.5999999999999</v>
          </cell>
          <cell r="FN54">
            <v>-1197.7</v>
          </cell>
          <cell r="FO54">
            <v>-1253.4000000000001</v>
          </cell>
          <cell r="FP54">
            <v>0</v>
          </cell>
          <cell r="FQ54">
            <v>0</v>
          </cell>
          <cell r="FR54">
            <v>0</v>
          </cell>
          <cell r="FS54">
            <v>0</v>
          </cell>
          <cell r="FT54">
            <v>0</v>
          </cell>
          <cell r="FU54">
            <v>0</v>
          </cell>
          <cell r="FV54">
            <v>0</v>
          </cell>
          <cell r="FW54">
            <v>0</v>
          </cell>
          <cell r="FX54">
            <v>162.6</v>
          </cell>
          <cell r="FY54">
            <v>327.9</v>
          </cell>
          <cell r="FZ54">
            <v>378.5</v>
          </cell>
          <cell r="GA54">
            <v>824.8</v>
          </cell>
          <cell r="GB54">
            <v>654.9</v>
          </cell>
          <cell r="GC54">
            <v>308.3</v>
          </cell>
          <cell r="GD54">
            <v>152.4</v>
          </cell>
          <cell r="GE54">
            <v>575.1</v>
          </cell>
          <cell r="GF54">
            <v>374.7</v>
          </cell>
          <cell r="GG54">
            <v>502.2</v>
          </cell>
          <cell r="GH54">
            <v>443.9</v>
          </cell>
          <cell r="GI54">
            <v>775.8</v>
          </cell>
          <cell r="GJ54">
            <v>677.4</v>
          </cell>
          <cell r="GK54">
            <v>573.20000000000005</v>
          </cell>
          <cell r="GL54">
            <v>650.29999999999995</v>
          </cell>
          <cell r="GM54">
            <v>1187.4000000000001</v>
          </cell>
          <cell r="GN54">
            <v>563.09999999999991</v>
          </cell>
          <cell r="GO54">
            <v>996.5</v>
          </cell>
          <cell r="GP54">
            <v>805.5</v>
          </cell>
          <cell r="GQ54">
            <v>738.40000000000009</v>
          </cell>
          <cell r="GR54">
            <v>0</v>
          </cell>
          <cell r="GS54">
            <v>0</v>
          </cell>
          <cell r="GT54">
            <v>0</v>
          </cell>
          <cell r="GU54">
            <v>0</v>
          </cell>
          <cell r="GV54">
            <v>0</v>
          </cell>
          <cell r="GW54">
            <v>0</v>
          </cell>
          <cell r="GX54">
            <v>0</v>
          </cell>
          <cell r="GY54">
            <v>0</v>
          </cell>
          <cell r="GZ54">
            <v>3765.6</v>
          </cell>
          <cell r="HA54">
            <v>3591.4000000000005</v>
          </cell>
          <cell r="HB54">
            <v>3588.1000000000008</v>
          </cell>
          <cell r="HC54">
            <v>4056.0999999999995</v>
          </cell>
          <cell r="HD54">
            <v>3693.7999999999988</v>
          </cell>
          <cell r="HE54">
            <v>2806.900000000001</v>
          </cell>
          <cell r="HF54">
            <v>2610.5999999999995</v>
          </cell>
          <cell r="HG54">
            <v>3880.9000000000005</v>
          </cell>
          <cell r="HH54">
            <v>4766.5000000000009</v>
          </cell>
          <cell r="HI54">
            <v>5068.1000000000022</v>
          </cell>
          <cell r="HJ54">
            <v>6297.6000000000022</v>
          </cell>
          <cell r="HK54">
            <v>6842.4999999999991</v>
          </cell>
          <cell r="HL54">
            <v>7748.7000000000025</v>
          </cell>
          <cell r="HM54">
            <v>7747.9999999999982</v>
          </cell>
          <cell r="HN54">
            <v>8348.5999999999985</v>
          </cell>
          <cell r="HO54">
            <v>6868.1999999999971</v>
          </cell>
          <cell r="HP54">
            <v>7292.5999999999967</v>
          </cell>
          <cell r="HQ54">
            <v>5728.4</v>
          </cell>
          <cell r="HR54">
            <v>4602.199999999998</v>
          </cell>
          <cell r="HS54">
            <v>6284.5999999999985</v>
          </cell>
        </row>
        <row r="55">
          <cell r="A55" t="str">
            <v>ACEM IN</v>
          </cell>
          <cell r="B55" t="str">
            <v>Ambuja Cements</v>
          </cell>
          <cell r="C55" t="str">
            <v>cement</v>
          </cell>
          <cell r="D55">
            <v>0</v>
          </cell>
          <cell r="E55">
            <v>0</v>
          </cell>
          <cell r="F55">
            <v>0</v>
          </cell>
          <cell r="G55">
            <v>0</v>
          </cell>
          <cell r="H55">
            <v>0</v>
          </cell>
          <cell r="I55">
            <v>3735.5</v>
          </cell>
          <cell r="J55">
            <v>4344.4000000000005</v>
          </cell>
          <cell r="K55">
            <v>5591</v>
          </cell>
          <cell r="L55">
            <v>5951.4000000000005</v>
          </cell>
          <cell r="M55">
            <v>5993.8</v>
          </cell>
          <cell r="N55">
            <v>6198.2999999999993</v>
          </cell>
          <cell r="O55">
            <v>6674.2000000000007</v>
          </cell>
          <cell r="P55">
            <v>7204.7000000000007</v>
          </cell>
          <cell r="Q55">
            <v>6548.8</v>
          </cell>
          <cell r="R55">
            <v>7731.5000000000009</v>
          </cell>
          <cell r="S55">
            <v>10757.800000000001</v>
          </cell>
          <cell r="T55">
            <v>13137.4</v>
          </cell>
          <cell r="U55">
            <v>11310.3</v>
          </cell>
          <cell r="V55">
            <v>13291</v>
          </cell>
          <cell r="W55">
            <v>14338.4</v>
          </cell>
          <cell r="X55">
            <v>14643.6</v>
          </cell>
          <cell r="Y55">
            <v>12999.3</v>
          </cell>
          <cell r="Z55">
            <v>15067.1</v>
          </cell>
          <cell r="AA55">
            <v>16548.5</v>
          </cell>
          <cell r="AB55">
            <v>15697.7</v>
          </cell>
          <cell r="AC55">
            <v>13872.8</v>
          </cell>
          <cell r="AD55">
            <v>16227.5</v>
          </cell>
          <cell r="AE55">
            <v>18475.599999999999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-3081.5</v>
          </cell>
          <cell r="AL55">
            <v>-3312.6000000000004</v>
          </cell>
          <cell r="AM55">
            <v>-3768.3</v>
          </cell>
          <cell r="AN55">
            <v>-4043.5</v>
          </cell>
          <cell r="AO55">
            <v>-4321.8999999999996</v>
          </cell>
          <cell r="AP55">
            <v>-4838.5999999999995</v>
          </cell>
          <cell r="AQ55">
            <v>-4683.0999999999995</v>
          </cell>
          <cell r="AR55">
            <v>-4986.1000000000004</v>
          </cell>
          <cell r="AS55">
            <v>-4846.0999999999995</v>
          </cell>
          <cell r="AT55">
            <v>-5526.5999999999995</v>
          </cell>
          <cell r="AU55">
            <v>-7058.3</v>
          </cell>
          <cell r="AV55">
            <v>-7981.5999999999995</v>
          </cell>
          <cell r="AW55">
            <v>-7348.6</v>
          </cell>
          <cell r="AX55">
            <v>-8500.2999999999993</v>
          </cell>
          <cell r="AY55">
            <v>-8707.6</v>
          </cell>
          <cell r="AZ55">
            <v>-9190.5</v>
          </cell>
          <cell r="BA55">
            <v>-8667.8000000000011</v>
          </cell>
          <cell r="BB55">
            <v>-10031.299999999999</v>
          </cell>
          <cell r="BC55">
            <v>-11388.7</v>
          </cell>
          <cell r="BD55">
            <v>-10954.7</v>
          </cell>
          <cell r="BE55">
            <v>-9928.1</v>
          </cell>
          <cell r="BF55">
            <v>-12295.599999999999</v>
          </cell>
          <cell r="BG55">
            <v>-13289.3</v>
          </cell>
          <cell r="BH55">
            <v>0</v>
          </cell>
          <cell r="BI55">
            <v>0</v>
          </cell>
          <cell r="BJ55">
            <v>0</v>
          </cell>
          <cell r="BK55">
            <v>0</v>
          </cell>
          <cell r="BL55">
            <v>0</v>
          </cell>
          <cell r="BM55">
            <v>654</v>
          </cell>
          <cell r="BN55">
            <v>1031.8000000000002</v>
          </cell>
          <cell r="BO55">
            <v>1822.6999999999998</v>
          </cell>
          <cell r="BP55">
            <v>1907.9000000000005</v>
          </cell>
          <cell r="BQ55">
            <v>1671.9000000000005</v>
          </cell>
          <cell r="BR55">
            <v>1359.6999999999998</v>
          </cell>
          <cell r="BS55">
            <v>1991.1000000000013</v>
          </cell>
          <cell r="BT55">
            <v>2218.6000000000004</v>
          </cell>
          <cell r="BU55">
            <v>1702.7000000000007</v>
          </cell>
          <cell r="BV55">
            <v>2204.9000000000015</v>
          </cell>
          <cell r="BW55">
            <v>3699.5000000000009</v>
          </cell>
          <cell r="BX55">
            <v>5155.8</v>
          </cell>
          <cell r="BY55">
            <v>3961.6999999999989</v>
          </cell>
          <cell r="BZ55">
            <v>4790.7000000000007</v>
          </cell>
          <cell r="CA55">
            <v>5630.7999999999993</v>
          </cell>
          <cell r="CB55">
            <v>5453.1</v>
          </cell>
          <cell r="CC55">
            <v>4331.4999999999982</v>
          </cell>
          <cell r="CD55">
            <v>5035.8000000000011</v>
          </cell>
          <cell r="CE55">
            <v>5159.7999999999993</v>
          </cell>
          <cell r="CF55">
            <v>4743</v>
          </cell>
          <cell r="CG55">
            <v>3944.6999999999989</v>
          </cell>
          <cell r="CH55">
            <v>3931.9000000000015</v>
          </cell>
          <cell r="CI55">
            <v>5186.2999999999993</v>
          </cell>
          <cell r="CJ55">
            <v>0</v>
          </cell>
          <cell r="CK55">
            <v>0</v>
          </cell>
          <cell r="CL55">
            <v>0</v>
          </cell>
          <cell r="CM55">
            <v>0</v>
          </cell>
          <cell r="CN55">
            <v>0</v>
          </cell>
          <cell r="CO55">
            <v>0</v>
          </cell>
          <cell r="CP55">
            <v>0</v>
          </cell>
          <cell r="CQ55">
            <v>0</v>
          </cell>
          <cell r="CR55">
            <v>0</v>
          </cell>
          <cell r="CS55">
            <v>0</v>
          </cell>
          <cell r="CT55">
            <v>0</v>
          </cell>
          <cell r="CU55">
            <v>0</v>
          </cell>
          <cell r="CV55">
            <v>0</v>
          </cell>
          <cell r="CW55">
            <v>0</v>
          </cell>
          <cell r="CX55">
            <v>0</v>
          </cell>
          <cell r="CY55">
            <v>0</v>
          </cell>
          <cell r="CZ55">
            <v>0</v>
          </cell>
          <cell r="DA55">
            <v>0</v>
          </cell>
          <cell r="DB55">
            <v>0</v>
          </cell>
          <cell r="DC55">
            <v>0</v>
          </cell>
          <cell r="DD55">
            <v>0</v>
          </cell>
          <cell r="DE55">
            <v>0</v>
          </cell>
          <cell r="DF55">
            <v>0</v>
          </cell>
          <cell r="DG55">
            <v>0</v>
          </cell>
          <cell r="DH55">
            <v>0</v>
          </cell>
          <cell r="DI55">
            <v>146.5</v>
          </cell>
          <cell r="DJ55">
            <v>324.10000000000002</v>
          </cell>
          <cell r="DK55">
            <v>151</v>
          </cell>
          <cell r="DL55">
            <v>0</v>
          </cell>
          <cell r="DM55">
            <v>0</v>
          </cell>
          <cell r="DN55">
            <v>0</v>
          </cell>
          <cell r="DO55">
            <v>0</v>
          </cell>
          <cell r="DP55">
            <v>0</v>
          </cell>
          <cell r="DQ55">
            <v>654</v>
          </cell>
          <cell r="DR55">
            <v>1031.8000000000002</v>
          </cell>
          <cell r="DS55">
            <v>1822.6999999999998</v>
          </cell>
          <cell r="DT55">
            <v>1907.9000000000005</v>
          </cell>
          <cell r="DU55">
            <v>1671.9000000000005</v>
          </cell>
          <cell r="DV55">
            <v>1359.6999999999998</v>
          </cell>
          <cell r="DW55">
            <v>1991.1000000000013</v>
          </cell>
          <cell r="DX55">
            <v>2218.6000000000004</v>
          </cell>
          <cell r="DY55">
            <v>1702.7000000000007</v>
          </cell>
          <cell r="DZ55">
            <v>2204.9000000000015</v>
          </cell>
          <cell r="EA55">
            <v>3699.5000000000009</v>
          </cell>
          <cell r="EB55">
            <v>5155.8</v>
          </cell>
          <cell r="EC55">
            <v>3961.6999999999989</v>
          </cell>
          <cell r="ED55">
            <v>4790.7000000000007</v>
          </cell>
          <cell r="EE55">
            <v>5630.7999999999993</v>
          </cell>
          <cell r="EF55">
            <v>5453.1</v>
          </cell>
          <cell r="EG55">
            <v>4331.4999999999982</v>
          </cell>
          <cell r="EH55">
            <v>5035.8000000000011</v>
          </cell>
          <cell r="EI55">
            <v>5159.7999999999993</v>
          </cell>
          <cell r="EJ55">
            <v>4743</v>
          </cell>
          <cell r="EK55">
            <v>4091.1999999999989</v>
          </cell>
          <cell r="EL55">
            <v>4256.0000000000018</v>
          </cell>
          <cell r="EM55">
            <v>5337.2999999999993</v>
          </cell>
          <cell r="EN55">
            <v>0</v>
          </cell>
          <cell r="EO55">
            <v>0</v>
          </cell>
          <cell r="EP55">
            <v>0</v>
          </cell>
          <cell r="EQ55">
            <v>0</v>
          </cell>
          <cell r="ER55">
            <v>0</v>
          </cell>
          <cell r="ES55">
            <v>-425.9</v>
          </cell>
          <cell r="ET55">
            <v>-406.1</v>
          </cell>
          <cell r="EU55">
            <v>-411.6</v>
          </cell>
          <cell r="EV55">
            <v>-460.2</v>
          </cell>
          <cell r="EW55">
            <v>-502.7</v>
          </cell>
          <cell r="EX55">
            <v>-493.1</v>
          </cell>
          <cell r="EY55">
            <v>-492.2</v>
          </cell>
          <cell r="EZ55">
            <v>-466.1</v>
          </cell>
          <cell r="FA55">
            <v>-489.9</v>
          </cell>
          <cell r="FB55">
            <v>-501.9</v>
          </cell>
          <cell r="FC55">
            <v>-566.20000000000005</v>
          </cell>
          <cell r="FD55">
            <v>-564.29999999999995</v>
          </cell>
          <cell r="FE55">
            <v>-566.70000000000005</v>
          </cell>
          <cell r="FF55">
            <v>-572.20000000000005</v>
          </cell>
          <cell r="FG55">
            <v>-598.1</v>
          </cell>
          <cell r="FH55">
            <v>-583</v>
          </cell>
          <cell r="FI55">
            <v>-583.9</v>
          </cell>
          <cell r="FJ55">
            <v>-598.4</v>
          </cell>
          <cell r="FK55">
            <v>-618.20000000000005</v>
          </cell>
          <cell r="FL55">
            <v>-615.79999999999995</v>
          </cell>
          <cell r="FM55">
            <v>-654.4</v>
          </cell>
          <cell r="FN55">
            <v>-709.2</v>
          </cell>
          <cell r="FO55">
            <v>-686.4</v>
          </cell>
          <cell r="FP55">
            <v>0</v>
          </cell>
          <cell r="FQ55">
            <v>0</v>
          </cell>
          <cell r="FR55">
            <v>0</v>
          </cell>
          <cell r="FS55">
            <v>0</v>
          </cell>
          <cell r="FT55">
            <v>0</v>
          </cell>
          <cell r="FU55">
            <v>146.1</v>
          </cell>
          <cell r="FV55">
            <v>94.3</v>
          </cell>
          <cell r="FW55">
            <v>333.4</v>
          </cell>
          <cell r="FX55">
            <v>-68.900000000000006</v>
          </cell>
          <cell r="FY55">
            <v>121.8</v>
          </cell>
          <cell r="FZ55">
            <v>408.4</v>
          </cell>
          <cell r="GA55">
            <v>84.6</v>
          </cell>
          <cell r="GB55">
            <v>131.1</v>
          </cell>
          <cell r="GC55">
            <v>13.4</v>
          </cell>
          <cell r="GD55">
            <v>-75.900000000000006</v>
          </cell>
          <cell r="GE55">
            <v>570.69999999999993</v>
          </cell>
          <cell r="GF55">
            <v>-68.2</v>
          </cell>
          <cell r="GG55">
            <v>294</v>
          </cell>
          <cell r="GH55">
            <v>402.6</v>
          </cell>
          <cell r="GI55">
            <v>256.59999999999991</v>
          </cell>
          <cell r="GJ55">
            <v>486.7</v>
          </cell>
          <cell r="GK55">
            <v>183.9</v>
          </cell>
          <cell r="GL55">
            <v>247.3</v>
          </cell>
          <cell r="GM55">
            <v>405.6</v>
          </cell>
          <cell r="GN55">
            <v>349.6</v>
          </cell>
          <cell r="GO55">
            <v>332.9</v>
          </cell>
          <cell r="GP55">
            <v>195.2</v>
          </cell>
          <cell r="GQ55">
            <v>258.2</v>
          </cell>
          <cell r="GR55">
            <v>0</v>
          </cell>
          <cell r="GS55">
            <v>0</v>
          </cell>
          <cell r="GT55">
            <v>0</v>
          </cell>
          <cell r="GU55">
            <v>0</v>
          </cell>
          <cell r="GV55">
            <v>0</v>
          </cell>
          <cell r="GW55">
            <v>374.20000000000005</v>
          </cell>
          <cell r="GX55">
            <v>720.00000000000011</v>
          </cell>
          <cell r="GY55">
            <v>1744.5</v>
          </cell>
          <cell r="GZ55">
            <v>1378.8000000000004</v>
          </cell>
          <cell r="HA55">
            <v>1291.0000000000005</v>
          </cell>
          <cell r="HB55">
            <v>1274.9999999999998</v>
          </cell>
          <cell r="HC55">
            <v>1583.5000000000011</v>
          </cell>
          <cell r="HD55">
            <v>1883.6000000000004</v>
          </cell>
          <cell r="HE55">
            <v>1226.2000000000007</v>
          </cell>
          <cell r="HF55">
            <v>1627.1000000000013</v>
          </cell>
          <cell r="HG55">
            <v>3704.0000000000009</v>
          </cell>
          <cell r="HH55">
            <v>4523.3</v>
          </cell>
          <cell r="HI55">
            <v>3688.9999999999991</v>
          </cell>
          <cell r="HJ55">
            <v>4621.1000000000013</v>
          </cell>
          <cell r="HK55">
            <v>5289.2999999999993</v>
          </cell>
          <cell r="HL55">
            <v>5356.8</v>
          </cell>
          <cell r="HM55">
            <v>3931.4999999999982</v>
          </cell>
          <cell r="HN55">
            <v>4684.7000000000016</v>
          </cell>
          <cell r="HO55">
            <v>4947.2</v>
          </cell>
          <cell r="HP55">
            <v>4476.8</v>
          </cell>
          <cell r="HQ55">
            <v>3769.6999999999989</v>
          </cell>
          <cell r="HR55">
            <v>3742.0000000000018</v>
          </cell>
          <cell r="HS55">
            <v>4909.0999999999995</v>
          </cell>
        </row>
        <row r="56">
          <cell r="A56" t="str">
            <v>ICEM IN</v>
          </cell>
          <cell r="B56" t="str">
            <v>India Cements</v>
          </cell>
          <cell r="C56" t="str">
            <v>Cement</v>
          </cell>
          <cell r="D56">
            <v>2478.9</v>
          </cell>
          <cell r="E56">
            <v>1992.1999999999998</v>
          </cell>
          <cell r="F56">
            <v>1979.4999999999998</v>
          </cell>
          <cell r="G56">
            <v>2065.1999999999998</v>
          </cell>
          <cell r="H56">
            <v>2528.3000000000002</v>
          </cell>
          <cell r="I56">
            <v>2404.7999999999997</v>
          </cell>
          <cell r="J56">
            <v>2325.1999999999998</v>
          </cell>
          <cell r="K56">
            <v>2910.7</v>
          </cell>
          <cell r="L56">
            <v>2630.8</v>
          </cell>
          <cell r="M56">
            <v>3015.1</v>
          </cell>
          <cell r="N56">
            <v>2629.5</v>
          </cell>
          <cell r="O56">
            <v>3346</v>
          </cell>
          <cell r="P56">
            <v>3809.4999999999995</v>
          </cell>
          <cell r="Q56">
            <v>3914.1</v>
          </cell>
          <cell r="R56">
            <v>3466.2999999999997</v>
          </cell>
          <cell r="S56">
            <v>4227.6000000000004</v>
          </cell>
          <cell r="T56">
            <v>4852.3</v>
          </cell>
          <cell r="U56">
            <v>5163.5</v>
          </cell>
          <cell r="V56">
            <v>4724.1000000000004</v>
          </cell>
          <cell r="W56">
            <v>5757.5</v>
          </cell>
          <cell r="X56">
            <v>7011.8</v>
          </cell>
          <cell r="Y56">
            <v>7612.2999999999993</v>
          </cell>
          <cell r="Z56">
            <v>7378.6</v>
          </cell>
          <cell r="AA56">
            <v>8439.9</v>
          </cell>
          <cell r="AB56">
            <v>8374.5</v>
          </cell>
          <cell r="AC56">
            <v>9454.9</v>
          </cell>
          <cell r="AD56">
            <v>7529.2000000000007</v>
          </cell>
          <cell r="AE56">
            <v>8884.7999999999993</v>
          </cell>
          <cell r="AF56">
            <v>-2247.4</v>
          </cell>
          <cell r="AG56">
            <v>-2097.5</v>
          </cell>
          <cell r="AH56">
            <v>-1958.8</v>
          </cell>
          <cell r="AI56">
            <v>-1945.8</v>
          </cell>
          <cell r="AJ56">
            <v>-2173.1</v>
          </cell>
          <cell r="AK56">
            <v>-2191.8000000000002</v>
          </cell>
          <cell r="AL56">
            <v>-2176.6</v>
          </cell>
          <cell r="AM56">
            <v>-2601</v>
          </cell>
          <cell r="AN56">
            <v>-2214</v>
          </cell>
          <cell r="AO56">
            <v>-2732.5</v>
          </cell>
          <cell r="AP56">
            <v>-2327</v>
          </cell>
          <cell r="AQ56">
            <v>-2982.5</v>
          </cell>
          <cell r="AR56">
            <v>-3111</v>
          </cell>
          <cell r="AS56">
            <v>-3234.5</v>
          </cell>
          <cell r="AT56">
            <v>-2998.5</v>
          </cell>
          <cell r="AU56">
            <v>-3463.9</v>
          </cell>
          <cell r="AV56">
            <v>-3197</v>
          </cell>
          <cell r="AW56">
            <v>-3437.8</v>
          </cell>
          <cell r="AX56">
            <v>-3393.6000000000004</v>
          </cell>
          <cell r="AY56">
            <v>-3851.7</v>
          </cell>
          <cell r="AZ56">
            <v>-4368.9000000000005</v>
          </cell>
          <cell r="BA56">
            <v>-4538.7</v>
          </cell>
          <cell r="BB56">
            <v>-4929.7999999999993</v>
          </cell>
          <cell r="BC56">
            <v>-5810.9</v>
          </cell>
          <cell r="BD56">
            <v>-5393.3000000000011</v>
          </cell>
          <cell r="BE56">
            <v>-6554</v>
          </cell>
          <cell r="BF56">
            <v>-5728</v>
          </cell>
          <cell r="BG56">
            <v>-6630.2000000000007</v>
          </cell>
          <cell r="BH56">
            <v>231.5</v>
          </cell>
          <cell r="BI56">
            <v>-105.30000000000018</v>
          </cell>
          <cell r="BJ56">
            <v>20.699999999999818</v>
          </cell>
          <cell r="BK56">
            <v>119.39999999999986</v>
          </cell>
          <cell r="BL56">
            <v>355.20000000000027</v>
          </cell>
          <cell r="BM56">
            <v>212.99999999999955</v>
          </cell>
          <cell r="BN56">
            <v>148.59999999999991</v>
          </cell>
          <cell r="BO56">
            <v>309.69999999999982</v>
          </cell>
          <cell r="BP56">
            <v>416.80000000000018</v>
          </cell>
          <cell r="BQ56">
            <v>282.59999999999991</v>
          </cell>
          <cell r="BR56">
            <v>302.5</v>
          </cell>
          <cell r="BS56">
            <v>363.5</v>
          </cell>
          <cell r="BT56">
            <v>698.49999999999955</v>
          </cell>
          <cell r="BU56">
            <v>679.59999999999991</v>
          </cell>
          <cell r="BV56">
            <v>467.79999999999973</v>
          </cell>
          <cell r="BW56">
            <v>763.70000000000027</v>
          </cell>
          <cell r="BX56">
            <v>1655.3000000000002</v>
          </cell>
          <cell r="BY56">
            <v>1725.6999999999998</v>
          </cell>
          <cell r="BZ56">
            <v>1330.5</v>
          </cell>
          <cell r="CA56">
            <v>1905.8000000000002</v>
          </cell>
          <cell r="CB56">
            <v>2642.8999999999996</v>
          </cell>
          <cell r="CC56">
            <v>3073.5999999999995</v>
          </cell>
          <cell r="CD56">
            <v>2448.8000000000011</v>
          </cell>
          <cell r="CE56">
            <v>2629</v>
          </cell>
          <cell r="CF56">
            <v>2981.1999999999989</v>
          </cell>
          <cell r="CG56">
            <v>2900.8999999999996</v>
          </cell>
          <cell r="CH56">
            <v>1801.2000000000007</v>
          </cell>
          <cell r="CI56">
            <v>2254.5999999999985</v>
          </cell>
          <cell r="CJ56">
            <v>0</v>
          </cell>
          <cell r="CK56">
            <v>0</v>
          </cell>
          <cell r="CL56">
            <v>0</v>
          </cell>
          <cell r="CM56">
            <v>0</v>
          </cell>
          <cell r="CN56">
            <v>0</v>
          </cell>
          <cell r="CO56">
            <v>0</v>
          </cell>
          <cell r="CP56">
            <v>0</v>
          </cell>
          <cell r="CQ56">
            <v>0</v>
          </cell>
          <cell r="CR56">
            <v>0</v>
          </cell>
          <cell r="CS56">
            <v>0</v>
          </cell>
          <cell r="CT56">
            <v>0</v>
          </cell>
          <cell r="CU56">
            <v>0</v>
          </cell>
          <cell r="CV56">
            <v>0</v>
          </cell>
          <cell r="CW56">
            <v>0</v>
          </cell>
          <cell r="CX56">
            <v>0</v>
          </cell>
          <cell r="CY56">
            <v>0</v>
          </cell>
          <cell r="CZ56">
            <v>0</v>
          </cell>
          <cell r="DA56">
            <v>0</v>
          </cell>
          <cell r="DB56">
            <v>0</v>
          </cell>
          <cell r="DC56">
            <v>0</v>
          </cell>
          <cell r="DD56">
            <v>0</v>
          </cell>
          <cell r="DE56">
            <v>0</v>
          </cell>
          <cell r="DF56">
            <v>0</v>
          </cell>
          <cell r="DG56">
            <v>0</v>
          </cell>
          <cell r="DH56">
            <v>0</v>
          </cell>
          <cell r="DI56">
            <v>90.4</v>
          </cell>
          <cell r="DJ56">
            <v>139.4</v>
          </cell>
          <cell r="DK56">
            <v>103.8</v>
          </cell>
          <cell r="DL56">
            <v>231.5</v>
          </cell>
          <cell r="DM56">
            <v>-105.30000000000018</v>
          </cell>
          <cell r="DN56">
            <v>20.699999999999818</v>
          </cell>
          <cell r="DO56">
            <v>119.39999999999986</v>
          </cell>
          <cell r="DP56">
            <v>355.20000000000027</v>
          </cell>
          <cell r="DQ56">
            <v>212.99999999999955</v>
          </cell>
          <cell r="DR56">
            <v>148.59999999999991</v>
          </cell>
          <cell r="DS56">
            <v>309.69999999999982</v>
          </cell>
          <cell r="DT56">
            <v>416.80000000000018</v>
          </cell>
          <cell r="DU56">
            <v>282.59999999999991</v>
          </cell>
          <cell r="DV56">
            <v>302.5</v>
          </cell>
          <cell r="DW56">
            <v>363.5</v>
          </cell>
          <cell r="DX56">
            <v>698.49999999999955</v>
          </cell>
          <cell r="DY56">
            <v>679.59999999999991</v>
          </cell>
          <cell r="DZ56">
            <v>467.79999999999973</v>
          </cell>
          <cell r="EA56">
            <v>763.70000000000027</v>
          </cell>
          <cell r="EB56">
            <v>1655.3000000000002</v>
          </cell>
          <cell r="EC56">
            <v>1725.6999999999998</v>
          </cell>
          <cell r="ED56">
            <v>1330.5</v>
          </cell>
          <cell r="EE56">
            <v>1905.8000000000002</v>
          </cell>
          <cell r="EF56">
            <v>2642.8999999999996</v>
          </cell>
          <cell r="EG56">
            <v>3073.5999999999995</v>
          </cell>
          <cell r="EH56">
            <v>2448.8000000000011</v>
          </cell>
          <cell r="EI56">
            <v>2629</v>
          </cell>
          <cell r="EJ56">
            <v>2981.1999999999989</v>
          </cell>
          <cell r="EK56">
            <v>2991.2999999999997</v>
          </cell>
          <cell r="EL56">
            <v>1940.6000000000008</v>
          </cell>
          <cell r="EM56">
            <v>2358.3999999999987</v>
          </cell>
          <cell r="EN56">
            <v>-202.6</v>
          </cell>
          <cell r="EO56">
            <v>-204.7</v>
          </cell>
          <cell r="EP56">
            <v>-205.1</v>
          </cell>
          <cell r="EQ56">
            <v>-201.5</v>
          </cell>
          <cell r="ER56">
            <v>-203.3</v>
          </cell>
          <cell r="ES56">
            <v>-203.9</v>
          </cell>
          <cell r="ET56">
            <v>-204.2</v>
          </cell>
          <cell r="EU56">
            <v>-203.7</v>
          </cell>
          <cell r="EV56">
            <v>-201.8</v>
          </cell>
          <cell r="EW56">
            <v>-201.9</v>
          </cell>
          <cell r="EX56">
            <v>-202.4</v>
          </cell>
          <cell r="EY56">
            <v>-181.6</v>
          </cell>
          <cell r="EZ56">
            <v>-197.5</v>
          </cell>
          <cell r="FA56">
            <v>-197.2</v>
          </cell>
          <cell r="FB56">
            <v>-196.9</v>
          </cell>
          <cell r="FC56">
            <v>-197.1</v>
          </cell>
          <cell r="FD56">
            <v>-192</v>
          </cell>
          <cell r="FE56">
            <v>-192.6</v>
          </cell>
          <cell r="FF56">
            <v>-198.2</v>
          </cell>
          <cell r="FG56">
            <v>-194</v>
          </cell>
          <cell r="FH56">
            <v>-274.8</v>
          </cell>
          <cell r="FI56">
            <v>-303.2</v>
          </cell>
          <cell r="FJ56">
            <v>-311.2</v>
          </cell>
          <cell r="FK56">
            <v>-390</v>
          </cell>
          <cell r="FL56">
            <v>-490.1</v>
          </cell>
          <cell r="FM56">
            <v>-497.6</v>
          </cell>
          <cell r="FN56">
            <v>-512.5</v>
          </cell>
          <cell r="FO56">
            <v>-533</v>
          </cell>
          <cell r="FP56">
            <v>7.2</v>
          </cell>
          <cell r="FQ56">
            <v>27.3</v>
          </cell>
          <cell r="FR56">
            <v>9.3000000000000007</v>
          </cell>
          <cell r="FS56">
            <v>16.899999999999999</v>
          </cell>
          <cell r="FT56">
            <v>6.1</v>
          </cell>
          <cell r="FU56">
            <v>24.4</v>
          </cell>
          <cell r="FV56">
            <v>7.6</v>
          </cell>
          <cell r="FW56">
            <v>15</v>
          </cell>
          <cell r="FX56">
            <v>5.0999999999999996</v>
          </cell>
          <cell r="FY56">
            <v>126.5</v>
          </cell>
          <cell r="FZ56">
            <v>22</v>
          </cell>
          <cell r="GA56">
            <v>15.5</v>
          </cell>
          <cell r="GB56">
            <v>8.9</v>
          </cell>
          <cell r="GC56">
            <v>9.1</v>
          </cell>
          <cell r="GD56">
            <v>36.5</v>
          </cell>
          <cell r="GE56">
            <v>18</v>
          </cell>
          <cell r="GF56">
            <v>54.3</v>
          </cell>
          <cell r="GG56">
            <v>8.3000000000000007</v>
          </cell>
          <cell r="GH56">
            <v>17.100000000000001</v>
          </cell>
          <cell r="GI56">
            <v>21.9</v>
          </cell>
          <cell r="GJ56">
            <v>97.3</v>
          </cell>
          <cell r="GK56">
            <v>58.6</v>
          </cell>
          <cell r="GL56">
            <v>30.2</v>
          </cell>
          <cell r="GM56">
            <v>325.3</v>
          </cell>
          <cell r="GN56">
            <v>-86</v>
          </cell>
          <cell r="GO56">
            <v>-295.3</v>
          </cell>
          <cell r="GP56">
            <v>-130.80000000000001</v>
          </cell>
          <cell r="GQ56">
            <v>-121.70000000000002</v>
          </cell>
          <cell r="GR56">
            <v>36.100000000000009</v>
          </cell>
          <cell r="GS56">
            <v>-282.70000000000016</v>
          </cell>
          <cell r="GT56">
            <v>-175.10000000000016</v>
          </cell>
          <cell r="GU56">
            <v>-65.200000000000131</v>
          </cell>
          <cell r="GV56">
            <v>158.00000000000026</v>
          </cell>
          <cell r="GW56">
            <v>33.499999999999538</v>
          </cell>
          <cell r="GX56">
            <v>-48.000000000000078</v>
          </cell>
          <cell r="GY56">
            <v>120.99999999999983</v>
          </cell>
          <cell r="GZ56">
            <v>220.10000000000016</v>
          </cell>
          <cell r="HA56">
            <v>207.1999999999999</v>
          </cell>
          <cell r="HB56">
            <v>122.1</v>
          </cell>
          <cell r="HC56">
            <v>197.4</v>
          </cell>
          <cell r="HD56">
            <v>509.89999999999952</v>
          </cell>
          <cell r="HE56">
            <v>491.49999999999994</v>
          </cell>
          <cell r="HF56">
            <v>307.39999999999975</v>
          </cell>
          <cell r="HG56">
            <v>584.60000000000025</v>
          </cell>
          <cell r="HH56">
            <v>1517.6000000000001</v>
          </cell>
          <cell r="HI56">
            <v>1541.3999999999999</v>
          </cell>
          <cell r="HJ56">
            <v>1149.3999999999999</v>
          </cell>
          <cell r="HK56">
            <v>1733.7000000000003</v>
          </cell>
          <cell r="HL56">
            <v>2465.3999999999996</v>
          </cell>
          <cell r="HM56">
            <v>2828.9999999999995</v>
          </cell>
          <cell r="HN56">
            <v>2167.8000000000011</v>
          </cell>
          <cell r="HO56">
            <v>2564.3000000000002</v>
          </cell>
          <cell r="HP56">
            <v>2405.099999999999</v>
          </cell>
          <cell r="HQ56">
            <v>2198.3999999999996</v>
          </cell>
          <cell r="HR56">
            <v>1297.3000000000009</v>
          </cell>
          <cell r="HS56">
            <v>1703.6999999999987</v>
          </cell>
        </row>
        <row r="57">
          <cell r="A57" t="str">
            <v>JPA IN</v>
          </cell>
          <cell r="B57" t="str">
            <v>Jaiprakash Associates</v>
          </cell>
          <cell r="C57" t="str">
            <v>cement</v>
          </cell>
          <cell r="D57">
            <v>0</v>
          </cell>
          <cell r="E57">
            <v>0</v>
          </cell>
          <cell r="F57">
            <v>0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6160</v>
          </cell>
          <cell r="N57">
            <v>6620</v>
          </cell>
          <cell r="O57">
            <v>7200</v>
          </cell>
          <cell r="P57">
            <v>8170</v>
          </cell>
          <cell r="Q57">
            <v>6720</v>
          </cell>
          <cell r="R57">
            <v>7970</v>
          </cell>
          <cell r="S57">
            <v>8550</v>
          </cell>
          <cell r="T57">
            <v>8950</v>
          </cell>
          <cell r="U57">
            <v>7696.2</v>
          </cell>
          <cell r="V57">
            <v>8910</v>
          </cell>
          <cell r="W57">
            <v>8860</v>
          </cell>
          <cell r="X57">
            <v>9270</v>
          </cell>
          <cell r="Y57">
            <v>8620</v>
          </cell>
          <cell r="Z57">
            <v>9000</v>
          </cell>
          <cell r="AA57">
            <v>12960</v>
          </cell>
          <cell r="AB57">
            <v>11487.1</v>
          </cell>
          <cell r="AC57">
            <v>11826</v>
          </cell>
          <cell r="AD57">
            <v>13216.9</v>
          </cell>
          <cell r="AE57">
            <v>20845.8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0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O57">
            <v>-4990</v>
          </cell>
          <cell r="AP57">
            <v>-5450</v>
          </cell>
          <cell r="AQ57">
            <v>-5750</v>
          </cell>
          <cell r="AR57">
            <v>-6570</v>
          </cell>
          <cell r="AS57">
            <v>-5330</v>
          </cell>
          <cell r="AT57">
            <v>-6300</v>
          </cell>
          <cell r="AU57">
            <v>-7010</v>
          </cell>
          <cell r="AV57">
            <v>-6820</v>
          </cell>
          <cell r="AW57">
            <v>-5708.0999999999995</v>
          </cell>
          <cell r="AX57">
            <v>-6600</v>
          </cell>
          <cell r="AY57">
            <v>-6230</v>
          </cell>
          <cell r="AZ57">
            <v>-6880</v>
          </cell>
          <cell r="BA57">
            <v>-6410</v>
          </cell>
          <cell r="BB57">
            <v>-6770</v>
          </cell>
          <cell r="BC57">
            <v>-8820</v>
          </cell>
          <cell r="BD57">
            <v>-8364.6</v>
          </cell>
          <cell r="BE57">
            <v>-8347.8000000000011</v>
          </cell>
          <cell r="BF57">
            <v>-10744.300000000001</v>
          </cell>
          <cell r="BG57">
            <v>-13796.099999999999</v>
          </cell>
          <cell r="BH57">
            <v>0</v>
          </cell>
          <cell r="BI57">
            <v>0</v>
          </cell>
          <cell r="BJ57">
            <v>0</v>
          </cell>
          <cell r="BK57">
            <v>0</v>
          </cell>
          <cell r="BL57">
            <v>0</v>
          </cell>
          <cell r="BM57">
            <v>0</v>
          </cell>
          <cell r="BN57">
            <v>0</v>
          </cell>
          <cell r="BO57">
            <v>0</v>
          </cell>
          <cell r="BP57">
            <v>0</v>
          </cell>
          <cell r="BQ57">
            <v>1170</v>
          </cell>
          <cell r="BR57">
            <v>1170</v>
          </cell>
          <cell r="BS57">
            <v>1450</v>
          </cell>
          <cell r="BT57">
            <v>1600</v>
          </cell>
          <cell r="BU57">
            <v>1390</v>
          </cell>
          <cell r="BV57">
            <v>1670</v>
          </cell>
          <cell r="BW57">
            <v>1540</v>
          </cell>
          <cell r="BX57">
            <v>2130</v>
          </cell>
          <cell r="BY57">
            <v>1988.1000000000004</v>
          </cell>
          <cell r="BZ57">
            <v>2310</v>
          </cell>
          <cell r="CA57">
            <v>2630</v>
          </cell>
          <cell r="CB57">
            <v>2390</v>
          </cell>
          <cell r="CC57">
            <v>2210</v>
          </cell>
          <cell r="CD57">
            <v>2230</v>
          </cell>
          <cell r="CE57">
            <v>4140</v>
          </cell>
          <cell r="CF57">
            <v>3122.5</v>
          </cell>
          <cell r="CG57">
            <v>3478.1999999999989</v>
          </cell>
          <cell r="CH57">
            <v>2472.5999999999985</v>
          </cell>
          <cell r="CI57">
            <v>7049.7000000000007</v>
          </cell>
          <cell r="CJ57">
            <v>0</v>
          </cell>
          <cell r="CK57">
            <v>0</v>
          </cell>
          <cell r="CL57">
            <v>0</v>
          </cell>
          <cell r="CM57">
            <v>0</v>
          </cell>
          <cell r="CN57">
            <v>0</v>
          </cell>
          <cell r="CO57">
            <v>0</v>
          </cell>
          <cell r="CP57">
            <v>0</v>
          </cell>
          <cell r="CQ57">
            <v>0</v>
          </cell>
          <cell r="CR57">
            <v>0</v>
          </cell>
          <cell r="CS57">
            <v>0</v>
          </cell>
          <cell r="CT57">
            <v>0</v>
          </cell>
          <cell r="CU57">
            <v>0</v>
          </cell>
          <cell r="CV57">
            <v>0</v>
          </cell>
          <cell r="CW57">
            <v>0</v>
          </cell>
          <cell r="CX57">
            <v>0</v>
          </cell>
          <cell r="CY57">
            <v>0</v>
          </cell>
          <cell r="CZ57">
            <v>0</v>
          </cell>
          <cell r="DA57">
            <v>0</v>
          </cell>
          <cell r="DB57">
            <v>0</v>
          </cell>
          <cell r="DC57">
            <v>0</v>
          </cell>
          <cell r="DD57">
            <v>0</v>
          </cell>
          <cell r="DE57">
            <v>0</v>
          </cell>
          <cell r="DF57">
            <v>0</v>
          </cell>
          <cell r="DG57">
            <v>0</v>
          </cell>
          <cell r="DH57">
            <v>0</v>
          </cell>
          <cell r="DI57">
            <v>0</v>
          </cell>
          <cell r="DJ57">
            <v>589.4</v>
          </cell>
          <cell r="DK57">
            <v>670.9</v>
          </cell>
          <cell r="DL57">
            <v>0</v>
          </cell>
          <cell r="DM57">
            <v>0</v>
          </cell>
          <cell r="DN57">
            <v>0</v>
          </cell>
          <cell r="DO57">
            <v>0</v>
          </cell>
          <cell r="DP57">
            <v>0</v>
          </cell>
          <cell r="DQ57">
            <v>0</v>
          </cell>
          <cell r="DR57">
            <v>0</v>
          </cell>
          <cell r="DS57">
            <v>0</v>
          </cell>
          <cell r="DT57">
            <v>0</v>
          </cell>
          <cell r="DU57">
            <v>1170</v>
          </cell>
          <cell r="DV57">
            <v>1170</v>
          </cell>
          <cell r="DW57">
            <v>1450</v>
          </cell>
          <cell r="DX57">
            <v>1600</v>
          </cell>
          <cell r="DY57">
            <v>1390</v>
          </cell>
          <cell r="DZ57">
            <v>1670</v>
          </cell>
          <cell r="EA57">
            <v>1540</v>
          </cell>
          <cell r="EB57">
            <v>2130</v>
          </cell>
          <cell r="EC57">
            <v>1988.1000000000004</v>
          </cell>
          <cell r="ED57">
            <v>2310</v>
          </cell>
          <cell r="EE57">
            <v>2630</v>
          </cell>
          <cell r="EF57">
            <v>2390</v>
          </cell>
          <cell r="EG57">
            <v>2210</v>
          </cell>
          <cell r="EH57">
            <v>2230</v>
          </cell>
          <cell r="EI57">
            <v>4140</v>
          </cell>
          <cell r="EJ57">
            <v>3122.5</v>
          </cell>
          <cell r="EK57">
            <v>3478.1999999999989</v>
          </cell>
          <cell r="EL57">
            <v>3061.9999999999986</v>
          </cell>
          <cell r="EM57">
            <v>7720.6</v>
          </cell>
          <cell r="EN57">
            <v>0</v>
          </cell>
          <cell r="EO57">
            <v>0</v>
          </cell>
          <cell r="EP57">
            <v>0</v>
          </cell>
          <cell r="EQ57">
            <v>0</v>
          </cell>
          <cell r="ER57">
            <v>0</v>
          </cell>
          <cell r="ES57">
            <v>0</v>
          </cell>
          <cell r="ET57">
            <v>0</v>
          </cell>
          <cell r="EU57">
            <v>0</v>
          </cell>
          <cell r="EV57">
            <v>0</v>
          </cell>
          <cell r="EW57">
            <v>-330</v>
          </cell>
          <cell r="EX57">
            <v>-320</v>
          </cell>
          <cell r="EY57">
            <v>-410</v>
          </cell>
          <cell r="EZ57">
            <v>-370</v>
          </cell>
          <cell r="FA57">
            <v>-370</v>
          </cell>
          <cell r="FB57">
            <v>-380</v>
          </cell>
          <cell r="FC57">
            <v>-380</v>
          </cell>
          <cell r="FD57">
            <v>-380</v>
          </cell>
          <cell r="FE57">
            <v>-396</v>
          </cell>
          <cell r="FF57">
            <v>-430</v>
          </cell>
          <cell r="FG57">
            <v>-420</v>
          </cell>
          <cell r="FH57">
            <v>-450</v>
          </cell>
          <cell r="FI57">
            <v>-460</v>
          </cell>
          <cell r="FJ57">
            <v>-510</v>
          </cell>
          <cell r="FK57">
            <v>-610</v>
          </cell>
          <cell r="FL57">
            <v>-621.5</v>
          </cell>
          <cell r="FM57">
            <v>-666.7</v>
          </cell>
          <cell r="FN57">
            <v>-646.1</v>
          </cell>
          <cell r="FO57">
            <v>-1023.3</v>
          </cell>
          <cell r="FP57">
            <v>0</v>
          </cell>
          <cell r="FQ57">
            <v>0</v>
          </cell>
          <cell r="FR57">
            <v>0</v>
          </cell>
          <cell r="FS57">
            <v>0</v>
          </cell>
          <cell r="FT57">
            <v>0</v>
          </cell>
          <cell r="FU57">
            <v>0</v>
          </cell>
          <cell r="FV57">
            <v>0</v>
          </cell>
          <cell r="FW57">
            <v>0</v>
          </cell>
          <cell r="FX57">
            <v>0</v>
          </cell>
          <cell r="FY57">
            <v>510</v>
          </cell>
          <cell r="FZ57">
            <v>430</v>
          </cell>
          <cell r="GA57">
            <v>400</v>
          </cell>
          <cell r="GB57">
            <v>380</v>
          </cell>
          <cell r="GC57">
            <v>660</v>
          </cell>
          <cell r="GD57">
            <v>280</v>
          </cell>
          <cell r="GE57">
            <v>540</v>
          </cell>
          <cell r="GF57">
            <v>250</v>
          </cell>
          <cell r="GG57">
            <v>384</v>
          </cell>
          <cell r="GH57">
            <v>400</v>
          </cell>
          <cell r="GI57">
            <v>300</v>
          </cell>
          <cell r="GJ57">
            <v>780</v>
          </cell>
          <cell r="GK57">
            <v>600</v>
          </cell>
          <cell r="GL57">
            <v>1020</v>
          </cell>
          <cell r="GM57">
            <v>490</v>
          </cell>
          <cell r="GN57">
            <v>394.1</v>
          </cell>
          <cell r="GO57">
            <v>1040.3</v>
          </cell>
          <cell r="GP57">
            <v>664.9</v>
          </cell>
          <cell r="GQ57">
            <v>429</v>
          </cell>
          <cell r="GR57">
            <v>0</v>
          </cell>
          <cell r="GS57">
            <v>0</v>
          </cell>
          <cell r="GT57">
            <v>0</v>
          </cell>
          <cell r="GU57">
            <v>0</v>
          </cell>
          <cell r="GV57">
            <v>0</v>
          </cell>
          <cell r="GW57">
            <v>0</v>
          </cell>
          <cell r="GX57">
            <v>0</v>
          </cell>
          <cell r="GY57">
            <v>0</v>
          </cell>
          <cell r="GZ57">
            <v>0</v>
          </cell>
          <cell r="HA57">
            <v>1350</v>
          </cell>
          <cell r="HB57">
            <v>1280</v>
          </cell>
          <cell r="HC57">
            <v>1440</v>
          </cell>
          <cell r="HD57">
            <v>1610</v>
          </cell>
          <cell r="HE57">
            <v>1680</v>
          </cell>
          <cell r="HF57">
            <v>1570</v>
          </cell>
          <cell r="HG57">
            <v>1700</v>
          </cell>
          <cell r="HH57">
            <v>2000</v>
          </cell>
          <cell r="HI57">
            <v>1976.1000000000004</v>
          </cell>
          <cell r="HJ57">
            <v>2280</v>
          </cell>
          <cell r="HK57">
            <v>2510</v>
          </cell>
          <cell r="HL57">
            <v>2720</v>
          </cell>
          <cell r="HM57">
            <v>2350</v>
          </cell>
          <cell r="HN57">
            <v>2740</v>
          </cell>
          <cell r="HO57">
            <v>4020</v>
          </cell>
          <cell r="HP57">
            <v>2895.1</v>
          </cell>
          <cell r="HQ57">
            <v>3851.7999999999993</v>
          </cell>
          <cell r="HR57">
            <v>3080.7999999999988</v>
          </cell>
          <cell r="HS57">
            <v>7126.3</v>
          </cell>
        </row>
        <row r="58">
          <cell r="A58" t="str">
            <v>KSI IN</v>
          </cell>
          <cell r="B58" t="str">
            <v>Kesoram Industries</v>
          </cell>
          <cell r="C58" t="str">
            <v>Cement</v>
          </cell>
          <cell r="D58">
            <v>0</v>
          </cell>
          <cell r="E58">
            <v>0</v>
          </cell>
          <cell r="F58">
            <v>0</v>
          </cell>
          <cell r="G58">
            <v>0</v>
          </cell>
          <cell r="H58">
            <v>2913.72</v>
          </cell>
          <cell r="I58">
            <v>3258.38</v>
          </cell>
          <cell r="J58">
            <v>3156.3</v>
          </cell>
          <cell r="K58">
            <v>3700.1</v>
          </cell>
          <cell r="L58">
            <v>3507.55</v>
          </cell>
          <cell r="M58">
            <v>3178.3100000000004</v>
          </cell>
          <cell r="N58">
            <v>3507.9800000000005</v>
          </cell>
          <cell r="O58">
            <v>3850.38</v>
          </cell>
          <cell r="P58">
            <v>3910.681</v>
          </cell>
          <cell r="Q58">
            <v>3815.8350000000005</v>
          </cell>
          <cell r="R58">
            <v>3885.1410000000001</v>
          </cell>
          <cell r="S58">
            <v>4529.6019999999999</v>
          </cell>
          <cell r="T58">
            <v>4840.8</v>
          </cell>
          <cell r="U58">
            <v>5052.47</v>
          </cell>
          <cell r="V58">
            <v>5558.37</v>
          </cell>
          <cell r="W58">
            <v>6589.1769999999997</v>
          </cell>
          <cell r="X58">
            <v>6699.96</v>
          </cell>
          <cell r="Y58">
            <v>6700.9919999999993</v>
          </cell>
          <cell r="Z58">
            <v>7665.1380000000008</v>
          </cell>
          <cell r="AA58">
            <v>8784.8169999999991</v>
          </cell>
          <cell r="AB58">
            <v>8895.6769999999997</v>
          </cell>
          <cell r="AC58">
            <v>9202.1909999999989</v>
          </cell>
          <cell r="AD58">
            <v>9518.3270000000011</v>
          </cell>
          <cell r="AE58">
            <v>11079.877999999999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-2883.2910000000002</v>
          </cell>
          <cell r="AK58">
            <v>-3110.42</v>
          </cell>
          <cell r="AL58">
            <v>-2871.7550000000001</v>
          </cell>
          <cell r="AM58">
            <v>-3114.7370000000001</v>
          </cell>
          <cell r="AN58">
            <v>-3182.8389999999999</v>
          </cell>
          <cell r="AO58">
            <v>-3166.6800000000003</v>
          </cell>
          <cell r="AP58">
            <v>-3492.6480000000001</v>
          </cell>
          <cell r="AQ58">
            <v>-3673.09</v>
          </cell>
          <cell r="AR58">
            <v>-3716.8090000000002</v>
          </cell>
          <cell r="AS58">
            <v>-3688.7660000000005</v>
          </cell>
          <cell r="AT58">
            <v>-3729.578</v>
          </cell>
          <cell r="AU58">
            <v>-3890.7049999999999</v>
          </cell>
          <cell r="AV58">
            <v>-3854.0999999999995</v>
          </cell>
          <cell r="AW58">
            <v>-4215.4179999999997</v>
          </cell>
          <cell r="AX58">
            <v>-4623.7039999999997</v>
          </cell>
          <cell r="AY58">
            <v>-5515.73</v>
          </cell>
          <cell r="AZ58">
            <v>-5297.7340000000004</v>
          </cell>
          <cell r="BA58">
            <v>-5147.9169999999995</v>
          </cell>
          <cell r="BB58">
            <v>-5865.4070000000002</v>
          </cell>
          <cell r="BC58">
            <v>-6969.76</v>
          </cell>
          <cell r="BD58">
            <v>-7138.8809999999994</v>
          </cell>
          <cell r="BE58">
            <v>-7953.6509999999998</v>
          </cell>
          <cell r="BF58">
            <v>-8621.1539999999986</v>
          </cell>
          <cell r="BG58">
            <v>-9319.9889999999996</v>
          </cell>
          <cell r="BH58">
            <v>0</v>
          </cell>
          <cell r="BI58">
            <v>0</v>
          </cell>
          <cell r="BJ58">
            <v>0</v>
          </cell>
          <cell r="BK58">
            <v>0</v>
          </cell>
          <cell r="BL58">
            <v>30.428999999999633</v>
          </cell>
          <cell r="BM58">
            <v>147.96000000000004</v>
          </cell>
          <cell r="BN58">
            <v>284.54500000000007</v>
          </cell>
          <cell r="BO58">
            <v>585.36299999999983</v>
          </cell>
          <cell r="BP58">
            <v>324.71100000000024</v>
          </cell>
          <cell r="BQ58">
            <v>11.630000000000109</v>
          </cell>
          <cell r="BR58">
            <v>15.332000000000335</v>
          </cell>
          <cell r="BS58">
            <v>177.28999999999996</v>
          </cell>
          <cell r="BT58">
            <v>193.87199999999984</v>
          </cell>
          <cell r="BU58">
            <v>127.06899999999996</v>
          </cell>
          <cell r="BV58">
            <v>155.5630000000001</v>
          </cell>
          <cell r="BW58">
            <v>638.89699999999993</v>
          </cell>
          <cell r="BX58">
            <v>986.70000000000073</v>
          </cell>
          <cell r="BY58">
            <v>837.05200000000059</v>
          </cell>
          <cell r="BZ58">
            <v>934.66600000000017</v>
          </cell>
          <cell r="CA58">
            <v>1073.4470000000001</v>
          </cell>
          <cell r="CB58">
            <v>1402.2259999999997</v>
          </cell>
          <cell r="CC58">
            <v>1553.0749999999998</v>
          </cell>
          <cell r="CD58">
            <v>1799.7310000000007</v>
          </cell>
          <cell r="CE58">
            <v>1815.0569999999989</v>
          </cell>
          <cell r="CF58">
            <v>1756.7960000000003</v>
          </cell>
          <cell r="CG58">
            <v>1248.5399999999991</v>
          </cell>
          <cell r="CH58">
            <v>897.1730000000025</v>
          </cell>
          <cell r="CI58">
            <v>1759.8889999999992</v>
          </cell>
          <cell r="CJ58">
            <v>0</v>
          </cell>
          <cell r="CK58">
            <v>0</v>
          </cell>
          <cell r="CL58">
            <v>0</v>
          </cell>
          <cell r="CM58">
            <v>0</v>
          </cell>
          <cell r="CN58">
            <v>0</v>
          </cell>
          <cell r="CO58">
            <v>0</v>
          </cell>
          <cell r="CP58">
            <v>0</v>
          </cell>
          <cell r="CQ58">
            <v>0</v>
          </cell>
          <cell r="CR58">
            <v>0</v>
          </cell>
          <cell r="CS58">
            <v>0</v>
          </cell>
          <cell r="CT58">
            <v>0</v>
          </cell>
          <cell r="CU58">
            <v>0</v>
          </cell>
          <cell r="CV58">
            <v>0</v>
          </cell>
          <cell r="CW58">
            <v>0</v>
          </cell>
          <cell r="CX58">
            <v>0</v>
          </cell>
          <cell r="CY58">
            <v>0</v>
          </cell>
          <cell r="CZ58">
            <v>0</v>
          </cell>
          <cell r="DA58">
            <v>0</v>
          </cell>
          <cell r="DB58">
            <v>0</v>
          </cell>
          <cell r="DC58">
            <v>0</v>
          </cell>
          <cell r="DD58">
            <v>0</v>
          </cell>
          <cell r="DE58">
            <v>0</v>
          </cell>
          <cell r="DF58">
            <v>72.293000000000006</v>
          </cell>
          <cell r="DG58">
            <v>0</v>
          </cell>
          <cell r="DH58">
            <v>0</v>
          </cell>
          <cell r="DI58">
            <v>180.999</v>
          </cell>
          <cell r="DJ58">
            <v>117.276</v>
          </cell>
          <cell r="DK58">
            <v>292.63200000000001</v>
          </cell>
          <cell r="DL58">
            <v>0</v>
          </cell>
          <cell r="DM58">
            <v>0</v>
          </cell>
          <cell r="DN58">
            <v>0</v>
          </cell>
          <cell r="DO58">
            <v>0</v>
          </cell>
          <cell r="DP58">
            <v>30.428999999999633</v>
          </cell>
          <cell r="DQ58">
            <v>147.96000000000004</v>
          </cell>
          <cell r="DR58">
            <v>284.54500000000007</v>
          </cell>
          <cell r="DS58">
            <v>585.36299999999983</v>
          </cell>
          <cell r="DT58">
            <v>324.71100000000024</v>
          </cell>
          <cell r="DU58">
            <v>11.630000000000109</v>
          </cell>
          <cell r="DV58">
            <v>15.332000000000335</v>
          </cell>
          <cell r="DW58">
            <v>177.28999999999996</v>
          </cell>
          <cell r="DX58">
            <v>193.87199999999984</v>
          </cell>
          <cell r="DY58">
            <v>127.06899999999996</v>
          </cell>
          <cell r="DZ58">
            <v>155.5630000000001</v>
          </cell>
          <cell r="EA58">
            <v>638.89699999999993</v>
          </cell>
          <cell r="EB58">
            <v>986.70000000000073</v>
          </cell>
          <cell r="EC58">
            <v>837.05200000000059</v>
          </cell>
          <cell r="ED58">
            <v>934.66600000000017</v>
          </cell>
          <cell r="EE58">
            <v>1073.4470000000001</v>
          </cell>
          <cell r="EF58">
            <v>1402.2259999999997</v>
          </cell>
          <cell r="EG58">
            <v>1553.0749999999998</v>
          </cell>
          <cell r="EH58">
            <v>1872.0240000000008</v>
          </cell>
          <cell r="EI58">
            <v>1815.0569999999989</v>
          </cell>
          <cell r="EJ58">
            <v>1756.7960000000003</v>
          </cell>
          <cell r="EK58">
            <v>1429.5389999999991</v>
          </cell>
          <cell r="EL58">
            <v>1014.4490000000025</v>
          </cell>
          <cell r="EM58">
            <v>2052.5209999999993</v>
          </cell>
          <cell r="EN58">
            <v>0</v>
          </cell>
          <cell r="EO58">
            <v>0</v>
          </cell>
          <cell r="EP58">
            <v>0</v>
          </cell>
          <cell r="EQ58">
            <v>0</v>
          </cell>
          <cell r="ER58">
            <v>-130.16999999999999</v>
          </cell>
          <cell r="ES58">
            <v>-135.55000000000001</v>
          </cell>
          <cell r="ET58">
            <v>-135.85</v>
          </cell>
          <cell r="EU58">
            <v>-134.33000000000001</v>
          </cell>
          <cell r="EV58">
            <v>-133.75</v>
          </cell>
          <cell r="EW58">
            <v>-132.44</v>
          </cell>
          <cell r="EX58">
            <v>-133.22999999999999</v>
          </cell>
          <cell r="EY58">
            <v>-135.5</v>
          </cell>
          <cell r="EZ58">
            <v>-110.494</v>
          </cell>
          <cell r="FA58">
            <v>-132.1</v>
          </cell>
          <cell r="FB58">
            <v>-135.34</v>
          </cell>
          <cell r="FC58">
            <v>-137.78</v>
          </cell>
          <cell r="FD58">
            <v>-136.30000000000001</v>
          </cell>
          <cell r="FE58">
            <v>-139.05000000000001</v>
          </cell>
          <cell r="FF58">
            <v>-141.62</v>
          </cell>
          <cell r="FG58">
            <v>-166.142</v>
          </cell>
          <cell r="FH58">
            <v>-211.69</v>
          </cell>
          <cell r="FI58">
            <v>-219.452</v>
          </cell>
          <cell r="FJ58">
            <v>-224.727</v>
          </cell>
          <cell r="FK58">
            <v>-236.82</v>
          </cell>
          <cell r="FL58">
            <v>-232.26599999999999</v>
          </cell>
          <cell r="FM58">
            <v>-258.541</v>
          </cell>
          <cell r="FN58">
            <v>-288.791</v>
          </cell>
          <cell r="FO58">
            <v>-338.08100000000002</v>
          </cell>
          <cell r="FP58">
            <v>0</v>
          </cell>
          <cell r="FQ58">
            <v>0</v>
          </cell>
          <cell r="FR58">
            <v>0</v>
          </cell>
          <cell r="FS58">
            <v>0</v>
          </cell>
          <cell r="FT58">
            <v>331.62</v>
          </cell>
          <cell r="FU58">
            <v>86.14</v>
          </cell>
          <cell r="FV58">
            <v>54.39</v>
          </cell>
          <cell r="FW58">
            <v>188.65</v>
          </cell>
          <cell r="FX58">
            <v>91.89</v>
          </cell>
          <cell r="FY58">
            <v>201.45</v>
          </cell>
          <cell r="FZ58">
            <v>143.01</v>
          </cell>
          <cell r="GA58">
            <v>281.2</v>
          </cell>
          <cell r="GB58">
            <v>126.673</v>
          </cell>
          <cell r="GC58">
            <v>110.61</v>
          </cell>
          <cell r="GD58">
            <v>110.66</v>
          </cell>
          <cell r="GE58">
            <v>189.488</v>
          </cell>
          <cell r="GF58">
            <v>87</v>
          </cell>
          <cell r="GG58">
            <v>131.25</v>
          </cell>
          <cell r="GH58">
            <v>120.52</v>
          </cell>
          <cell r="GI58">
            <v>165.328</v>
          </cell>
          <cell r="GJ58">
            <v>92.85</v>
          </cell>
          <cell r="GK58">
            <v>66.510000000000005</v>
          </cell>
          <cell r="GL58">
            <v>13.196</v>
          </cell>
          <cell r="GM58">
            <v>143.65</v>
          </cell>
          <cell r="GN58">
            <v>110.089</v>
          </cell>
          <cell r="GO58">
            <v>42.078000000000003</v>
          </cell>
          <cell r="GP58">
            <v>8.07</v>
          </cell>
          <cell r="GQ58">
            <v>9.9529999999999994</v>
          </cell>
          <cell r="GR58">
            <v>0</v>
          </cell>
          <cell r="GS58">
            <v>0</v>
          </cell>
          <cell r="GT58">
            <v>0</v>
          </cell>
          <cell r="GU58">
            <v>0</v>
          </cell>
          <cell r="GV58">
            <v>231.87899999999965</v>
          </cell>
          <cell r="GW58">
            <v>98.550000000000026</v>
          </cell>
          <cell r="GX58">
            <v>203.08500000000009</v>
          </cell>
          <cell r="GY58">
            <v>639.68299999999977</v>
          </cell>
          <cell r="GZ58">
            <v>282.85100000000023</v>
          </cell>
          <cell r="HA58">
            <v>80.6400000000001</v>
          </cell>
          <cell r="HB58">
            <v>25.112000000000336</v>
          </cell>
          <cell r="HC58">
            <v>322.98999999999995</v>
          </cell>
          <cell r="HD58">
            <v>210.05099999999985</v>
          </cell>
          <cell r="HE58">
            <v>105.57899999999997</v>
          </cell>
          <cell r="HF58">
            <v>130.8830000000001</v>
          </cell>
          <cell r="HG58">
            <v>690.60500000000002</v>
          </cell>
          <cell r="HH58">
            <v>937.40000000000077</v>
          </cell>
          <cell r="HI58">
            <v>829.25200000000063</v>
          </cell>
          <cell r="HJ58">
            <v>913.56600000000014</v>
          </cell>
          <cell r="HK58">
            <v>1072.633</v>
          </cell>
          <cell r="HL58">
            <v>1283.3859999999995</v>
          </cell>
          <cell r="HM58">
            <v>1400.1329999999998</v>
          </cell>
          <cell r="HN58">
            <v>1660.4930000000006</v>
          </cell>
          <cell r="HO58">
            <v>1721.886999999999</v>
          </cell>
          <cell r="HP58">
            <v>1634.6190000000001</v>
          </cell>
          <cell r="HQ58">
            <v>1213.0759999999991</v>
          </cell>
          <cell r="HR58">
            <v>733.72800000000245</v>
          </cell>
          <cell r="HS58">
            <v>1724.3929999999991</v>
          </cell>
        </row>
        <row r="59">
          <cell r="A59" t="str">
            <v>MC IN</v>
          </cell>
          <cell r="B59" t="str">
            <v>Madras Cements</v>
          </cell>
          <cell r="C59" t="str">
            <v>Cement</v>
          </cell>
          <cell r="D59">
            <v>0</v>
          </cell>
          <cell r="E59">
            <v>0</v>
          </cell>
          <cell r="F59">
            <v>0</v>
          </cell>
          <cell r="G59">
            <v>0</v>
          </cell>
          <cell r="H59">
            <v>1839.1</v>
          </cell>
          <cell r="I59">
            <v>1691.9</v>
          </cell>
          <cell r="J59">
            <v>1499.8</v>
          </cell>
          <cell r="K59">
            <v>1915.2</v>
          </cell>
          <cell r="L59">
            <v>1750.3</v>
          </cell>
          <cell r="M59">
            <v>1960.5</v>
          </cell>
          <cell r="N59">
            <v>1607.6</v>
          </cell>
          <cell r="O59">
            <v>2081.3000000000002</v>
          </cell>
          <cell r="P59">
            <v>2198.6999999999998</v>
          </cell>
          <cell r="Q59">
            <v>2460.9</v>
          </cell>
          <cell r="R59">
            <v>2426.5</v>
          </cell>
          <cell r="S59">
            <v>2998.4</v>
          </cell>
          <cell r="T59">
            <v>3408.9</v>
          </cell>
          <cell r="U59">
            <v>4072.5</v>
          </cell>
          <cell r="V59">
            <v>3909.9</v>
          </cell>
          <cell r="W59">
            <v>4350.2</v>
          </cell>
          <cell r="X59">
            <v>4693.7</v>
          </cell>
          <cell r="Y59">
            <v>5001.8</v>
          </cell>
          <cell r="Z59">
            <v>5123.8</v>
          </cell>
          <cell r="AA59">
            <v>5299.5</v>
          </cell>
          <cell r="AB59">
            <v>6149.7</v>
          </cell>
          <cell r="AC59">
            <v>6643.5</v>
          </cell>
          <cell r="AD59">
            <v>6091.6</v>
          </cell>
          <cell r="AE59">
            <v>6419.2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-1356</v>
          </cell>
          <cell r="AK59">
            <v>-1288.3</v>
          </cell>
          <cell r="AL59">
            <v>-1165.5</v>
          </cell>
          <cell r="AM59">
            <v>-1517.1</v>
          </cell>
          <cell r="AN59">
            <v>-1281.4000000000001</v>
          </cell>
          <cell r="AO59">
            <v>-1538.9</v>
          </cell>
          <cell r="AP59">
            <v>-1368.1</v>
          </cell>
          <cell r="AQ59">
            <v>-1658.4</v>
          </cell>
          <cell r="AR59">
            <v>-1694.2</v>
          </cell>
          <cell r="AS59">
            <v>-1947.2</v>
          </cell>
          <cell r="AT59">
            <v>-2010.4</v>
          </cell>
          <cell r="AU59">
            <v>-2333.6000000000004</v>
          </cell>
          <cell r="AV59">
            <v>-2045.1999999999998</v>
          </cell>
          <cell r="AW59">
            <v>-2489.6999999999998</v>
          </cell>
          <cell r="AX59">
            <v>-2631</v>
          </cell>
          <cell r="AY59">
            <v>-3017.9</v>
          </cell>
          <cell r="AZ59">
            <v>-2866.2</v>
          </cell>
          <cell r="BA59">
            <v>-2856.5</v>
          </cell>
          <cell r="BB59">
            <v>-3217.5</v>
          </cell>
          <cell r="BC59">
            <v>-3655.6</v>
          </cell>
          <cell r="BD59">
            <v>-3920.5</v>
          </cell>
          <cell r="BE59">
            <v>-4361.0999999999995</v>
          </cell>
          <cell r="BF59">
            <v>-4510.5</v>
          </cell>
          <cell r="BG59">
            <v>-4727.5</v>
          </cell>
          <cell r="BH59">
            <v>0</v>
          </cell>
          <cell r="BI59">
            <v>0</v>
          </cell>
          <cell r="BJ59">
            <v>0</v>
          </cell>
          <cell r="BK59">
            <v>0</v>
          </cell>
          <cell r="BL59">
            <v>483.09999999999991</v>
          </cell>
          <cell r="BM59">
            <v>403.60000000000014</v>
          </cell>
          <cell r="BN59">
            <v>334.29999999999995</v>
          </cell>
          <cell r="BO59">
            <v>398.10000000000014</v>
          </cell>
          <cell r="BP59">
            <v>468.89999999999986</v>
          </cell>
          <cell r="BQ59">
            <v>421.59999999999991</v>
          </cell>
          <cell r="BR59">
            <v>239.5</v>
          </cell>
          <cell r="BS59">
            <v>422.90000000000009</v>
          </cell>
          <cell r="BT59">
            <v>504.49999999999977</v>
          </cell>
          <cell r="BU59">
            <v>513.70000000000005</v>
          </cell>
          <cell r="BV59">
            <v>416.09999999999991</v>
          </cell>
          <cell r="BW59">
            <v>664.79999999999973</v>
          </cell>
          <cell r="BX59">
            <v>1363.7000000000003</v>
          </cell>
          <cell r="BY59">
            <v>1582.8000000000002</v>
          </cell>
          <cell r="BZ59">
            <v>1278.9000000000001</v>
          </cell>
          <cell r="CA59">
            <v>1332.2999999999997</v>
          </cell>
          <cell r="CB59">
            <v>1827.5</v>
          </cell>
          <cell r="CC59">
            <v>2145.3000000000002</v>
          </cell>
          <cell r="CD59">
            <v>1906.3000000000002</v>
          </cell>
          <cell r="CE59">
            <v>1643.9</v>
          </cell>
          <cell r="CF59">
            <v>2229.1999999999998</v>
          </cell>
          <cell r="CG59">
            <v>2282.4000000000005</v>
          </cell>
          <cell r="CH59">
            <v>1581.1000000000004</v>
          </cell>
          <cell r="CI59">
            <v>1691.6999999999998</v>
          </cell>
          <cell r="CJ59">
            <v>0</v>
          </cell>
          <cell r="CK59">
            <v>0</v>
          </cell>
          <cell r="CL59">
            <v>0</v>
          </cell>
          <cell r="CM59">
            <v>0</v>
          </cell>
          <cell r="CN59">
            <v>0</v>
          </cell>
          <cell r="CO59">
            <v>0</v>
          </cell>
          <cell r="CP59">
            <v>0</v>
          </cell>
          <cell r="CQ59">
            <v>0</v>
          </cell>
          <cell r="CR59">
            <v>0</v>
          </cell>
          <cell r="CS59">
            <v>0</v>
          </cell>
          <cell r="CT59">
            <v>0</v>
          </cell>
          <cell r="CU59">
            <v>0</v>
          </cell>
          <cell r="CV59">
            <v>0</v>
          </cell>
          <cell r="CW59">
            <v>0</v>
          </cell>
          <cell r="CX59">
            <v>0</v>
          </cell>
          <cell r="CY59">
            <v>0</v>
          </cell>
          <cell r="CZ59">
            <v>0</v>
          </cell>
          <cell r="DA59">
            <v>0</v>
          </cell>
          <cell r="DB59">
            <v>0</v>
          </cell>
          <cell r="DC59">
            <v>0</v>
          </cell>
          <cell r="DD59">
            <v>0</v>
          </cell>
          <cell r="DE59">
            <v>0</v>
          </cell>
          <cell r="DF59">
            <v>0</v>
          </cell>
          <cell r="DG59">
            <v>0</v>
          </cell>
          <cell r="DH59">
            <v>0</v>
          </cell>
          <cell r="DI59">
            <v>21.7</v>
          </cell>
          <cell r="DJ59">
            <v>18.3</v>
          </cell>
          <cell r="DK59">
            <v>41</v>
          </cell>
          <cell r="DL59">
            <v>0</v>
          </cell>
          <cell r="DM59">
            <v>0</v>
          </cell>
          <cell r="DN59">
            <v>0</v>
          </cell>
          <cell r="DO59">
            <v>0</v>
          </cell>
          <cell r="DP59">
            <v>483.09999999999991</v>
          </cell>
          <cell r="DQ59">
            <v>403.60000000000014</v>
          </cell>
          <cell r="DR59">
            <v>334.29999999999995</v>
          </cell>
          <cell r="DS59">
            <v>398.10000000000014</v>
          </cell>
          <cell r="DT59">
            <v>468.89999999999986</v>
          </cell>
          <cell r="DU59">
            <v>421.59999999999991</v>
          </cell>
          <cell r="DV59">
            <v>239.5</v>
          </cell>
          <cell r="DW59">
            <v>422.90000000000009</v>
          </cell>
          <cell r="DX59">
            <v>504.49999999999977</v>
          </cell>
          <cell r="DY59">
            <v>513.70000000000005</v>
          </cell>
          <cell r="DZ59">
            <v>416.09999999999991</v>
          </cell>
          <cell r="EA59">
            <v>664.79999999999973</v>
          </cell>
          <cell r="EB59">
            <v>1363.7000000000003</v>
          </cell>
          <cell r="EC59">
            <v>1582.8000000000002</v>
          </cell>
          <cell r="ED59">
            <v>1278.9000000000001</v>
          </cell>
          <cell r="EE59">
            <v>1332.2999999999997</v>
          </cell>
          <cell r="EF59">
            <v>1827.5</v>
          </cell>
          <cell r="EG59">
            <v>2145.3000000000002</v>
          </cell>
          <cell r="EH59">
            <v>1906.3000000000002</v>
          </cell>
          <cell r="EI59">
            <v>1643.9</v>
          </cell>
          <cell r="EJ59">
            <v>2229.1999999999998</v>
          </cell>
          <cell r="EK59">
            <v>2304.1000000000004</v>
          </cell>
          <cell r="EL59">
            <v>1599.4000000000003</v>
          </cell>
          <cell r="EM59">
            <v>1732.6999999999998</v>
          </cell>
          <cell r="EN59">
            <v>0</v>
          </cell>
          <cell r="EO59">
            <v>0</v>
          </cell>
          <cell r="EP59">
            <v>0</v>
          </cell>
          <cell r="EQ59">
            <v>0</v>
          </cell>
          <cell r="ER59">
            <v>-170.9</v>
          </cell>
          <cell r="ES59">
            <v>-150.80000000000001</v>
          </cell>
          <cell r="ET59">
            <v>-160.69999999999999</v>
          </cell>
          <cell r="EU59">
            <v>-150.30000000000001</v>
          </cell>
          <cell r="EV59">
            <v>-171.6</v>
          </cell>
          <cell r="EW59">
            <v>-167.7</v>
          </cell>
          <cell r="EX59">
            <v>-139</v>
          </cell>
          <cell r="EY59">
            <v>-155.1</v>
          </cell>
          <cell r="EZ59">
            <v>-165.5</v>
          </cell>
          <cell r="FA59">
            <v>-165.5</v>
          </cell>
          <cell r="FB59">
            <v>-173.1</v>
          </cell>
          <cell r="FC59">
            <v>-147.80000000000001</v>
          </cell>
          <cell r="FD59">
            <v>-173.9</v>
          </cell>
          <cell r="FE59">
            <v>-183.5</v>
          </cell>
          <cell r="FF59">
            <v>-179.5</v>
          </cell>
          <cell r="FG59">
            <v>-182.1</v>
          </cell>
          <cell r="FH59">
            <v>-239.3</v>
          </cell>
          <cell r="FI59">
            <v>-256.7</v>
          </cell>
          <cell r="FJ59">
            <v>-224.5</v>
          </cell>
          <cell r="FK59">
            <v>-212.2</v>
          </cell>
          <cell r="FL59">
            <v>-314.7</v>
          </cell>
          <cell r="FM59">
            <v>-309.89999999999998</v>
          </cell>
          <cell r="FN59">
            <v>-361.1</v>
          </cell>
          <cell r="FO59">
            <v>-391.5</v>
          </cell>
          <cell r="FP59">
            <v>0</v>
          </cell>
          <cell r="FQ59">
            <v>0</v>
          </cell>
          <cell r="FR59">
            <v>0</v>
          </cell>
          <cell r="FS59">
            <v>0</v>
          </cell>
          <cell r="FT59">
            <v>7</v>
          </cell>
          <cell r="FU59">
            <v>21.7</v>
          </cell>
          <cell r="FV59">
            <v>11.6</v>
          </cell>
          <cell r="FW59">
            <v>11.8</v>
          </cell>
          <cell r="FX59">
            <v>15.4</v>
          </cell>
          <cell r="FY59">
            <v>8.3000000000000007</v>
          </cell>
          <cell r="FZ59">
            <v>14</v>
          </cell>
          <cell r="GA59">
            <v>13.7</v>
          </cell>
          <cell r="GB59">
            <v>9.5</v>
          </cell>
          <cell r="GC59">
            <v>10.199999999999999</v>
          </cell>
          <cell r="GD59">
            <v>13.3</v>
          </cell>
          <cell r="GE59">
            <v>16</v>
          </cell>
          <cell r="GF59">
            <v>29</v>
          </cell>
          <cell r="GG59">
            <v>16.899999999999999</v>
          </cell>
          <cell r="GH59">
            <v>15.8</v>
          </cell>
          <cell r="GI59">
            <v>13.6</v>
          </cell>
          <cell r="GJ59">
            <v>20.2</v>
          </cell>
          <cell r="GK59">
            <v>27.5</v>
          </cell>
          <cell r="GL59">
            <v>20.100000000000001</v>
          </cell>
          <cell r="GM59">
            <v>26.9</v>
          </cell>
          <cell r="GN59">
            <v>13.9</v>
          </cell>
          <cell r="GO59">
            <v>33.5</v>
          </cell>
          <cell r="GP59">
            <v>18.5</v>
          </cell>
          <cell r="GQ59">
            <v>3.7</v>
          </cell>
          <cell r="GR59">
            <v>0</v>
          </cell>
          <cell r="GS59">
            <v>0</v>
          </cell>
          <cell r="GT59">
            <v>0</v>
          </cell>
          <cell r="GU59">
            <v>0</v>
          </cell>
          <cell r="GV59">
            <v>319.19999999999993</v>
          </cell>
          <cell r="GW59">
            <v>274.50000000000011</v>
          </cell>
          <cell r="GX59">
            <v>185.19999999999996</v>
          </cell>
          <cell r="GY59">
            <v>259.60000000000014</v>
          </cell>
          <cell r="GZ59">
            <v>312.69999999999982</v>
          </cell>
          <cell r="HA59">
            <v>262.19999999999993</v>
          </cell>
          <cell r="HB59">
            <v>114.5</v>
          </cell>
          <cell r="HC59">
            <v>281.50000000000006</v>
          </cell>
          <cell r="HD59">
            <v>348.49999999999977</v>
          </cell>
          <cell r="HE59">
            <v>358.40000000000003</v>
          </cell>
          <cell r="HF59">
            <v>256.2999999999999</v>
          </cell>
          <cell r="HG59">
            <v>532.99999999999977</v>
          </cell>
          <cell r="HH59">
            <v>1218.8000000000002</v>
          </cell>
          <cell r="HI59">
            <v>1416.2000000000003</v>
          </cell>
          <cell r="HJ59">
            <v>1115.2</v>
          </cell>
          <cell r="HK59">
            <v>1163.7999999999997</v>
          </cell>
          <cell r="HL59">
            <v>1608.4</v>
          </cell>
          <cell r="HM59">
            <v>1916.1000000000001</v>
          </cell>
          <cell r="HN59">
            <v>1701.9</v>
          </cell>
          <cell r="HO59">
            <v>1458.6000000000001</v>
          </cell>
          <cell r="HP59">
            <v>1928.3999999999999</v>
          </cell>
          <cell r="HQ59">
            <v>2027.7000000000003</v>
          </cell>
          <cell r="HR59">
            <v>1256.8000000000002</v>
          </cell>
          <cell r="HS59">
            <v>1344.8999999999999</v>
          </cell>
        </row>
        <row r="60">
          <cell r="A60" t="str">
            <v>PRSC IN</v>
          </cell>
          <cell r="B60" t="str">
            <v>Prism Cement</v>
          </cell>
          <cell r="C60" t="str">
            <v>Cement</v>
          </cell>
          <cell r="D60">
            <v>0</v>
          </cell>
          <cell r="E60">
            <v>0</v>
          </cell>
          <cell r="F60">
            <v>0</v>
          </cell>
          <cell r="G60">
            <v>0</v>
          </cell>
          <cell r="H60">
            <v>1164.22</v>
          </cell>
          <cell r="I60">
            <v>1177.43</v>
          </cell>
          <cell r="J60">
            <v>1113.7</v>
          </cell>
          <cell r="K60">
            <v>1423.56</v>
          </cell>
          <cell r="L60">
            <v>1426.96</v>
          </cell>
          <cell r="M60">
            <v>1400.78</v>
          </cell>
          <cell r="N60">
            <v>1343.99</v>
          </cell>
          <cell r="O60">
            <v>1633.82</v>
          </cell>
          <cell r="P60">
            <v>1425.22</v>
          </cell>
          <cell r="Q60">
            <v>1553.81</v>
          </cell>
          <cell r="R60">
            <v>1442.8510000000001</v>
          </cell>
          <cell r="S60">
            <v>2255.0300000000002</v>
          </cell>
          <cell r="T60">
            <v>3093.8620000000001</v>
          </cell>
          <cell r="U60">
            <v>3159.5830000000001</v>
          </cell>
          <cell r="V60">
            <v>3645.3789999999999</v>
          </cell>
          <cell r="W60">
            <v>3782.7080000000001</v>
          </cell>
          <cell r="X60">
            <v>4258.34</v>
          </cell>
          <cell r="Y60">
            <v>4663.8990000000003</v>
          </cell>
          <cell r="Z60">
            <v>5235.7269999999999</v>
          </cell>
          <cell r="AA60">
            <v>6500.7123000000001</v>
          </cell>
          <cell r="AB60">
            <v>6143.2489999999998</v>
          </cell>
          <cell r="AC60">
            <v>6291.8280000000004</v>
          </cell>
          <cell r="AD60">
            <v>6653.0959999999995</v>
          </cell>
          <cell r="AE60">
            <v>8062.0290000000005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-854.91100000000006</v>
          </cell>
          <cell r="AK60">
            <v>-947.06400000000008</v>
          </cell>
          <cell r="AL60">
            <v>-815.96799999999996</v>
          </cell>
          <cell r="AM60">
            <v>-951.10200000000009</v>
          </cell>
          <cell r="AN60">
            <v>-923.17500000000007</v>
          </cell>
          <cell r="AO60">
            <v>-1008.8419999999999</v>
          </cell>
          <cell r="AP60">
            <v>-949.30000000000018</v>
          </cell>
          <cell r="AQ60">
            <v>-1225.8679999999999</v>
          </cell>
          <cell r="AR60">
            <v>-982.4670000000001</v>
          </cell>
          <cell r="AS60">
            <v>-1031.9549999999999</v>
          </cell>
          <cell r="AT60">
            <v>-1010.999</v>
          </cell>
          <cell r="AU60">
            <v>-1439.1370000000002</v>
          </cell>
          <cell r="AV60">
            <v>-1719.0740000000001</v>
          </cell>
          <cell r="AW60">
            <v>-1732.8679999999999</v>
          </cell>
          <cell r="AX60">
            <v>-2044.115</v>
          </cell>
          <cell r="AY60">
            <v>-2269.9079999999999</v>
          </cell>
          <cell r="AZ60">
            <v>-2434.1390000000001</v>
          </cell>
          <cell r="BA60">
            <v>-2652.4470000000001</v>
          </cell>
          <cell r="BB60">
            <v>-2998.5509999999999</v>
          </cell>
          <cell r="BC60">
            <v>-3964.1319999999996</v>
          </cell>
          <cell r="BD60">
            <v>-4037.741</v>
          </cell>
          <cell r="BE60">
            <v>-4464.1480000000001</v>
          </cell>
          <cell r="BF60">
            <v>-4384.1989999999996</v>
          </cell>
          <cell r="BG60">
            <v>-4755.6620000000003</v>
          </cell>
          <cell r="BH60">
            <v>0</v>
          </cell>
          <cell r="BI60">
            <v>0</v>
          </cell>
          <cell r="BJ60">
            <v>0</v>
          </cell>
          <cell r="BK60">
            <v>0</v>
          </cell>
          <cell r="BL60">
            <v>309.30899999999997</v>
          </cell>
          <cell r="BM60">
            <v>230.36599999999999</v>
          </cell>
          <cell r="BN60">
            <v>297.73200000000008</v>
          </cell>
          <cell r="BO60">
            <v>472.45799999999986</v>
          </cell>
          <cell r="BP60">
            <v>503.78499999999997</v>
          </cell>
          <cell r="BQ60">
            <v>391.9380000000001</v>
          </cell>
          <cell r="BR60">
            <v>394.68999999999983</v>
          </cell>
          <cell r="BS60">
            <v>407.952</v>
          </cell>
          <cell r="BT60">
            <v>442.75299999999993</v>
          </cell>
          <cell r="BU60">
            <v>521.85500000000002</v>
          </cell>
          <cell r="BV60">
            <v>431.85200000000009</v>
          </cell>
          <cell r="BW60">
            <v>815.89300000000003</v>
          </cell>
          <cell r="BX60">
            <v>1374.788</v>
          </cell>
          <cell r="BY60">
            <v>1426.7150000000001</v>
          </cell>
          <cell r="BZ60">
            <v>1601.2639999999999</v>
          </cell>
          <cell r="CA60">
            <v>1512.8000000000002</v>
          </cell>
          <cell r="CB60">
            <v>1824.201</v>
          </cell>
          <cell r="CC60">
            <v>2011.4520000000002</v>
          </cell>
          <cell r="CD60">
            <v>2237.1759999999999</v>
          </cell>
          <cell r="CE60">
            <v>2536.5803000000005</v>
          </cell>
          <cell r="CF60">
            <v>2105.5079999999998</v>
          </cell>
          <cell r="CG60">
            <v>1827.6800000000003</v>
          </cell>
          <cell r="CH60">
            <v>2268.8969999999999</v>
          </cell>
          <cell r="CI60">
            <v>3306.3670000000002</v>
          </cell>
          <cell r="CJ60">
            <v>0</v>
          </cell>
          <cell r="CK60">
            <v>0</v>
          </cell>
          <cell r="CL60">
            <v>0</v>
          </cell>
          <cell r="CM60">
            <v>0</v>
          </cell>
          <cell r="CN60">
            <v>0</v>
          </cell>
          <cell r="CO60">
            <v>0</v>
          </cell>
          <cell r="CP60">
            <v>0</v>
          </cell>
          <cell r="CQ60">
            <v>0</v>
          </cell>
          <cell r="CR60">
            <v>0</v>
          </cell>
          <cell r="CS60">
            <v>0</v>
          </cell>
          <cell r="CT60">
            <v>0</v>
          </cell>
          <cell r="CU60">
            <v>0</v>
          </cell>
          <cell r="CV60">
            <v>0</v>
          </cell>
          <cell r="CW60">
            <v>0</v>
          </cell>
          <cell r="CX60">
            <v>0</v>
          </cell>
          <cell r="CY60">
            <v>0</v>
          </cell>
          <cell r="CZ60">
            <v>0</v>
          </cell>
          <cell r="DA60">
            <v>0</v>
          </cell>
          <cell r="DB60">
            <v>0</v>
          </cell>
          <cell r="DC60">
            <v>0</v>
          </cell>
          <cell r="DD60">
            <v>0</v>
          </cell>
          <cell r="DE60">
            <v>0</v>
          </cell>
          <cell r="DF60">
            <v>2.1139999999999999</v>
          </cell>
          <cell r="DG60">
            <v>0</v>
          </cell>
          <cell r="DH60">
            <v>0</v>
          </cell>
          <cell r="DI60">
            <v>0</v>
          </cell>
          <cell r="DJ60">
            <v>1.052</v>
          </cell>
          <cell r="DK60">
            <v>54.38</v>
          </cell>
          <cell r="DL60">
            <v>0</v>
          </cell>
          <cell r="DM60">
            <v>0</v>
          </cell>
          <cell r="DN60">
            <v>0</v>
          </cell>
          <cell r="DO60">
            <v>0</v>
          </cell>
          <cell r="DP60">
            <v>309.30899999999997</v>
          </cell>
          <cell r="DQ60">
            <v>230.36599999999999</v>
          </cell>
          <cell r="DR60">
            <v>297.73200000000008</v>
          </cell>
          <cell r="DS60">
            <v>472.45799999999986</v>
          </cell>
          <cell r="DT60">
            <v>503.78499999999997</v>
          </cell>
          <cell r="DU60">
            <v>391.9380000000001</v>
          </cell>
          <cell r="DV60">
            <v>394.68999999999983</v>
          </cell>
          <cell r="DW60">
            <v>407.952</v>
          </cell>
          <cell r="DX60">
            <v>442.75299999999993</v>
          </cell>
          <cell r="DY60">
            <v>521.85500000000002</v>
          </cell>
          <cell r="DZ60">
            <v>431.85200000000009</v>
          </cell>
          <cell r="EA60">
            <v>815.89300000000003</v>
          </cell>
          <cell r="EB60">
            <v>1374.788</v>
          </cell>
          <cell r="EC60">
            <v>1426.7150000000001</v>
          </cell>
          <cell r="ED60">
            <v>1601.2639999999999</v>
          </cell>
          <cell r="EE60">
            <v>1512.8000000000002</v>
          </cell>
          <cell r="EF60">
            <v>1824.201</v>
          </cell>
          <cell r="EG60">
            <v>2011.4520000000002</v>
          </cell>
          <cell r="EH60">
            <v>2239.29</v>
          </cell>
          <cell r="EI60">
            <v>2536.5803000000005</v>
          </cell>
          <cell r="EJ60">
            <v>2105.5079999999998</v>
          </cell>
          <cell r="EK60">
            <v>1827.6800000000003</v>
          </cell>
          <cell r="EL60">
            <v>2269.9490000000001</v>
          </cell>
          <cell r="EM60">
            <v>3360.7470000000003</v>
          </cell>
          <cell r="EN60">
            <v>0</v>
          </cell>
          <cell r="EO60">
            <v>0</v>
          </cell>
          <cell r="EP60">
            <v>0</v>
          </cell>
          <cell r="EQ60">
            <v>0</v>
          </cell>
          <cell r="ER60">
            <v>-88.47</v>
          </cell>
          <cell r="ES60">
            <v>-90.79</v>
          </cell>
          <cell r="ET60">
            <v>-91.3</v>
          </cell>
          <cell r="EU60">
            <v>-186.41</v>
          </cell>
          <cell r="EV60">
            <v>-173.61</v>
          </cell>
          <cell r="EW60">
            <v>-173.61</v>
          </cell>
          <cell r="EX60">
            <v>-173.61</v>
          </cell>
          <cell r="EY60">
            <v>-193.11</v>
          </cell>
          <cell r="EZ60">
            <v>-122.66</v>
          </cell>
          <cell r="FA60">
            <v>-122.66</v>
          </cell>
          <cell r="FB60">
            <v>-122.661</v>
          </cell>
          <cell r="FC60">
            <v>-206.58799999999999</v>
          </cell>
          <cell r="FD60">
            <v>-262.94400000000002</v>
          </cell>
          <cell r="FE60">
            <v>-338.45800000000003</v>
          </cell>
          <cell r="FF60">
            <v>-262.94400000000002</v>
          </cell>
          <cell r="FG60">
            <v>-1547.0509999999999</v>
          </cell>
          <cell r="FH60">
            <v>-357.97</v>
          </cell>
          <cell r="FI60">
            <v>-687.71500000000003</v>
          </cell>
          <cell r="FJ60">
            <v>-1874.904</v>
          </cell>
          <cell r="FK60">
            <v>-1867.001</v>
          </cell>
          <cell r="FL60">
            <v>-460.59500000000003</v>
          </cell>
          <cell r="FM60">
            <v>-537.01700000000005</v>
          </cell>
          <cell r="FN60">
            <v>-509.37900000000002</v>
          </cell>
          <cell r="FO60">
            <v>-546.87900000000002</v>
          </cell>
          <cell r="FP60">
            <v>0</v>
          </cell>
          <cell r="FQ60">
            <v>0</v>
          </cell>
          <cell r="FR60">
            <v>0</v>
          </cell>
          <cell r="FS60">
            <v>0</v>
          </cell>
          <cell r="FT60">
            <v>6</v>
          </cell>
          <cell r="FU60">
            <v>7.68</v>
          </cell>
          <cell r="FV60">
            <v>7.22</v>
          </cell>
          <cell r="FW60">
            <v>7.6</v>
          </cell>
          <cell r="FX60">
            <v>10.67</v>
          </cell>
          <cell r="FY60">
            <v>13.4</v>
          </cell>
          <cell r="FZ60">
            <v>4.38</v>
          </cell>
          <cell r="GA60">
            <v>14.89</v>
          </cell>
          <cell r="GB60">
            <v>2.75</v>
          </cell>
          <cell r="GC60">
            <v>7.54</v>
          </cell>
          <cell r="GD60">
            <v>7.11</v>
          </cell>
          <cell r="GE60">
            <v>17.323</v>
          </cell>
          <cell r="GF60">
            <v>30.215</v>
          </cell>
          <cell r="GG60">
            <v>43.140999999999998</v>
          </cell>
          <cell r="GH60">
            <v>47.082000000000001</v>
          </cell>
          <cell r="GI60">
            <v>91.453000000000003</v>
          </cell>
          <cell r="GJ60">
            <v>126.27</v>
          </cell>
          <cell r="GK60">
            <v>291.149</v>
          </cell>
          <cell r="GL60">
            <v>167.571</v>
          </cell>
          <cell r="GM60">
            <v>145.52799999999999</v>
          </cell>
          <cell r="GN60">
            <v>117.67700000000001</v>
          </cell>
          <cell r="GO60">
            <v>335.86500000000001</v>
          </cell>
          <cell r="GP60">
            <v>181.75800000000001</v>
          </cell>
          <cell r="GQ60">
            <v>114.86799999999999</v>
          </cell>
          <cell r="GR60">
            <v>0</v>
          </cell>
          <cell r="GS60">
            <v>0</v>
          </cell>
          <cell r="GT60">
            <v>0</v>
          </cell>
          <cell r="GU60">
            <v>0</v>
          </cell>
          <cell r="GV60">
            <v>226.83899999999997</v>
          </cell>
          <cell r="GW60">
            <v>147.25599999999997</v>
          </cell>
          <cell r="GX60">
            <v>213.65200000000007</v>
          </cell>
          <cell r="GY60">
            <v>293.64799999999991</v>
          </cell>
          <cell r="GZ60">
            <v>340.84499999999997</v>
          </cell>
          <cell r="HA60">
            <v>231.72800000000009</v>
          </cell>
          <cell r="HB60">
            <v>225.45999999999981</v>
          </cell>
          <cell r="HC60">
            <v>229.73199999999997</v>
          </cell>
          <cell r="HD60">
            <v>322.84299999999996</v>
          </cell>
          <cell r="HE60">
            <v>406.73500000000007</v>
          </cell>
          <cell r="HF60">
            <v>316.3010000000001</v>
          </cell>
          <cell r="HG60">
            <v>626.62800000000004</v>
          </cell>
          <cell r="HH60">
            <v>1142.059</v>
          </cell>
          <cell r="HI60">
            <v>1131.3980000000001</v>
          </cell>
          <cell r="HJ60">
            <v>1385.402</v>
          </cell>
          <cell r="HK60">
            <v>57.202000000000254</v>
          </cell>
          <cell r="HL60">
            <v>1592.501</v>
          </cell>
          <cell r="HM60">
            <v>1614.886</v>
          </cell>
          <cell r="HN60">
            <v>531.95699999999999</v>
          </cell>
          <cell r="HO60">
            <v>815.10730000000058</v>
          </cell>
          <cell r="HP60">
            <v>1762.5899999999997</v>
          </cell>
          <cell r="HQ60">
            <v>1626.5280000000002</v>
          </cell>
          <cell r="HR60">
            <v>1942.3280000000002</v>
          </cell>
          <cell r="HS60">
            <v>2928.7360000000003</v>
          </cell>
        </row>
        <row r="61">
          <cell r="A61" t="str">
            <v>SRCM IN</v>
          </cell>
          <cell r="B61" t="str">
            <v>Shree Cements</v>
          </cell>
          <cell r="C61" t="str">
            <v>Cement</v>
          </cell>
          <cell r="D61">
            <v>0</v>
          </cell>
          <cell r="E61">
            <v>0</v>
          </cell>
          <cell r="F61">
            <v>0</v>
          </cell>
          <cell r="G61">
            <v>0</v>
          </cell>
          <cell r="H61">
            <v>1164.22</v>
          </cell>
          <cell r="I61">
            <v>1177.43</v>
          </cell>
          <cell r="J61">
            <v>1113.7</v>
          </cell>
          <cell r="K61">
            <v>1423.56</v>
          </cell>
          <cell r="L61">
            <v>1426.96</v>
          </cell>
          <cell r="M61">
            <v>1400.78</v>
          </cell>
          <cell r="N61">
            <v>1343.99</v>
          </cell>
          <cell r="O61">
            <v>1633.82</v>
          </cell>
          <cell r="P61">
            <v>1425.22</v>
          </cell>
          <cell r="Q61">
            <v>1553.81</v>
          </cell>
          <cell r="R61">
            <v>1442.8510000000001</v>
          </cell>
          <cell r="S61">
            <v>2255.0300000000002</v>
          </cell>
          <cell r="T61">
            <v>3093.8620000000001</v>
          </cell>
          <cell r="U61">
            <v>3159.5830000000001</v>
          </cell>
          <cell r="V61">
            <v>3645.3789999999999</v>
          </cell>
          <cell r="W61">
            <v>3782.7080000000001</v>
          </cell>
          <cell r="X61">
            <v>4258.34</v>
          </cell>
          <cell r="Y61">
            <v>4663.8990000000003</v>
          </cell>
          <cell r="Z61">
            <v>5235.7269999999999</v>
          </cell>
          <cell r="AA61">
            <v>6500.7123000000001</v>
          </cell>
          <cell r="AB61">
            <v>6143.2489999999998</v>
          </cell>
          <cell r="AC61">
            <v>6291.8280000000004</v>
          </cell>
          <cell r="AD61">
            <v>6653.0959999999995</v>
          </cell>
          <cell r="AE61">
            <v>8062.0290000000005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-854.91100000000006</v>
          </cell>
          <cell r="AK61">
            <v>-947.06400000000008</v>
          </cell>
          <cell r="AL61">
            <v>-815.96799999999996</v>
          </cell>
          <cell r="AM61">
            <v>-951.10200000000009</v>
          </cell>
          <cell r="AN61">
            <v>-923.17500000000007</v>
          </cell>
          <cell r="AO61">
            <v>-1008.8419999999999</v>
          </cell>
          <cell r="AP61">
            <v>-949.30000000000018</v>
          </cell>
          <cell r="AQ61">
            <v>-1225.8679999999999</v>
          </cell>
          <cell r="AR61">
            <v>-982.4670000000001</v>
          </cell>
          <cell r="AS61">
            <v>-1031.9549999999999</v>
          </cell>
          <cell r="AT61">
            <v>-1010.999</v>
          </cell>
          <cell r="AU61">
            <v>-1439.1370000000002</v>
          </cell>
          <cell r="AV61">
            <v>-1719.0740000000001</v>
          </cell>
          <cell r="AW61">
            <v>-1732.8679999999999</v>
          </cell>
          <cell r="AX61">
            <v>-2044.115</v>
          </cell>
          <cell r="AY61">
            <v>-2269.9079999999999</v>
          </cell>
          <cell r="AZ61">
            <v>-2434.1390000000001</v>
          </cell>
          <cell r="BA61">
            <v>-2652.4470000000001</v>
          </cell>
          <cell r="BB61">
            <v>-2998.5509999999999</v>
          </cell>
          <cell r="BC61">
            <v>-3964.1319999999996</v>
          </cell>
          <cell r="BD61">
            <v>-4037.741</v>
          </cell>
          <cell r="BE61">
            <v>-4464.1480000000001</v>
          </cell>
          <cell r="BF61">
            <v>-4384.1989999999996</v>
          </cell>
          <cell r="BG61">
            <v>-4755.6620000000003</v>
          </cell>
          <cell r="BH61">
            <v>0</v>
          </cell>
          <cell r="BI61">
            <v>0</v>
          </cell>
          <cell r="BJ61">
            <v>0</v>
          </cell>
          <cell r="BK61">
            <v>0</v>
          </cell>
          <cell r="BL61">
            <v>309.30899999999997</v>
          </cell>
          <cell r="BM61">
            <v>230.36599999999999</v>
          </cell>
          <cell r="BN61">
            <v>297.73200000000008</v>
          </cell>
          <cell r="BO61">
            <v>472.45799999999986</v>
          </cell>
          <cell r="BP61">
            <v>503.78499999999997</v>
          </cell>
          <cell r="BQ61">
            <v>391.9380000000001</v>
          </cell>
          <cell r="BR61">
            <v>394.68999999999983</v>
          </cell>
          <cell r="BS61">
            <v>407.952</v>
          </cell>
          <cell r="BT61">
            <v>442.75299999999993</v>
          </cell>
          <cell r="BU61">
            <v>521.85500000000002</v>
          </cell>
          <cell r="BV61">
            <v>431.85200000000009</v>
          </cell>
          <cell r="BW61">
            <v>815.89300000000003</v>
          </cell>
          <cell r="BX61">
            <v>1374.788</v>
          </cell>
          <cell r="BY61">
            <v>1426.7150000000001</v>
          </cell>
          <cell r="BZ61">
            <v>1601.2639999999999</v>
          </cell>
          <cell r="CA61">
            <v>1512.8000000000002</v>
          </cell>
          <cell r="CB61">
            <v>1824.201</v>
          </cell>
          <cell r="CC61">
            <v>2011.4520000000002</v>
          </cell>
          <cell r="CD61">
            <v>2237.1759999999999</v>
          </cell>
          <cell r="CE61">
            <v>2536.5803000000005</v>
          </cell>
          <cell r="CF61">
            <v>2105.5079999999998</v>
          </cell>
          <cell r="CG61">
            <v>1827.6800000000003</v>
          </cell>
          <cell r="CH61">
            <v>2268.8969999999999</v>
          </cell>
          <cell r="CI61">
            <v>3306.3670000000002</v>
          </cell>
          <cell r="CJ61">
            <v>0</v>
          </cell>
          <cell r="CK61">
            <v>0</v>
          </cell>
          <cell r="CL61">
            <v>0</v>
          </cell>
          <cell r="CM61">
            <v>0</v>
          </cell>
          <cell r="CN61">
            <v>0</v>
          </cell>
          <cell r="CO61">
            <v>0</v>
          </cell>
          <cell r="CP61">
            <v>0</v>
          </cell>
          <cell r="CQ61">
            <v>0</v>
          </cell>
          <cell r="CR61">
            <v>0</v>
          </cell>
          <cell r="CS61">
            <v>0</v>
          </cell>
          <cell r="CT61">
            <v>0</v>
          </cell>
          <cell r="CU61">
            <v>0</v>
          </cell>
          <cell r="CV61">
            <v>0</v>
          </cell>
          <cell r="CW61">
            <v>0</v>
          </cell>
          <cell r="CX61">
            <v>0</v>
          </cell>
          <cell r="CY61">
            <v>0</v>
          </cell>
          <cell r="CZ61">
            <v>0</v>
          </cell>
          <cell r="DA61">
            <v>0</v>
          </cell>
          <cell r="DB61">
            <v>0</v>
          </cell>
          <cell r="DC61">
            <v>0</v>
          </cell>
          <cell r="DD61">
            <v>0</v>
          </cell>
          <cell r="DE61">
            <v>0</v>
          </cell>
          <cell r="DF61">
            <v>2.1139999999999999</v>
          </cell>
          <cell r="DG61">
            <v>0</v>
          </cell>
          <cell r="DH61">
            <v>0</v>
          </cell>
          <cell r="DI61">
            <v>0</v>
          </cell>
          <cell r="DJ61">
            <v>1.052</v>
          </cell>
          <cell r="DK61">
            <v>54.38</v>
          </cell>
          <cell r="DL61">
            <v>0</v>
          </cell>
          <cell r="DM61">
            <v>0</v>
          </cell>
          <cell r="DN61">
            <v>0</v>
          </cell>
          <cell r="DO61">
            <v>0</v>
          </cell>
          <cell r="DP61">
            <v>309.30899999999997</v>
          </cell>
          <cell r="DQ61">
            <v>230.36599999999999</v>
          </cell>
          <cell r="DR61">
            <v>297.73200000000008</v>
          </cell>
          <cell r="DS61">
            <v>472.45799999999986</v>
          </cell>
          <cell r="DT61">
            <v>503.78499999999997</v>
          </cell>
          <cell r="DU61">
            <v>391.9380000000001</v>
          </cell>
          <cell r="DV61">
            <v>394.68999999999983</v>
          </cell>
          <cell r="DW61">
            <v>407.952</v>
          </cell>
          <cell r="DX61">
            <v>442.75299999999993</v>
          </cell>
          <cell r="DY61">
            <v>521.85500000000002</v>
          </cell>
          <cell r="DZ61">
            <v>431.85200000000009</v>
          </cell>
          <cell r="EA61">
            <v>815.89300000000003</v>
          </cell>
          <cell r="EB61">
            <v>1374.788</v>
          </cell>
          <cell r="EC61">
            <v>1426.7150000000001</v>
          </cell>
          <cell r="ED61">
            <v>1601.2639999999999</v>
          </cell>
          <cell r="EE61">
            <v>1512.8000000000002</v>
          </cell>
          <cell r="EF61">
            <v>1824.201</v>
          </cell>
          <cell r="EG61">
            <v>2011.4520000000002</v>
          </cell>
          <cell r="EH61">
            <v>2239.29</v>
          </cell>
          <cell r="EI61">
            <v>2536.5803000000005</v>
          </cell>
          <cell r="EJ61">
            <v>2105.5079999999998</v>
          </cell>
          <cell r="EK61">
            <v>1827.6800000000003</v>
          </cell>
          <cell r="EL61">
            <v>2269.9490000000001</v>
          </cell>
          <cell r="EM61">
            <v>3360.7470000000003</v>
          </cell>
          <cell r="EN61">
            <v>0</v>
          </cell>
          <cell r="EO61">
            <v>0</v>
          </cell>
          <cell r="EP61">
            <v>0</v>
          </cell>
          <cell r="EQ61">
            <v>0</v>
          </cell>
          <cell r="ER61">
            <v>-88.47</v>
          </cell>
          <cell r="ES61">
            <v>-90.79</v>
          </cell>
          <cell r="ET61">
            <v>-91.3</v>
          </cell>
          <cell r="EU61">
            <v>-186.41</v>
          </cell>
          <cell r="EV61">
            <v>-173.61</v>
          </cell>
          <cell r="EW61">
            <v>-173.61</v>
          </cell>
          <cell r="EX61">
            <v>-173.61</v>
          </cell>
          <cell r="EY61">
            <v>-193.11</v>
          </cell>
          <cell r="EZ61">
            <v>-122.66</v>
          </cell>
          <cell r="FA61">
            <v>-122.66</v>
          </cell>
          <cell r="FB61">
            <v>-122.661</v>
          </cell>
          <cell r="FC61">
            <v>-206.58799999999999</v>
          </cell>
          <cell r="FD61">
            <v>-262.94400000000002</v>
          </cell>
          <cell r="FE61">
            <v>-338.45800000000003</v>
          </cell>
          <cell r="FF61">
            <v>-262.94400000000002</v>
          </cell>
          <cell r="FG61">
            <v>-1547.0509999999999</v>
          </cell>
          <cell r="FH61">
            <v>-357.97</v>
          </cell>
          <cell r="FI61">
            <v>-687.71500000000003</v>
          </cell>
          <cell r="FJ61">
            <v>-1874.904</v>
          </cell>
          <cell r="FK61">
            <v>-1867.001</v>
          </cell>
          <cell r="FL61">
            <v>-460.59500000000003</v>
          </cell>
          <cell r="FM61">
            <v>-537.01700000000005</v>
          </cell>
          <cell r="FN61">
            <v>-509.37900000000002</v>
          </cell>
          <cell r="FO61">
            <v>-546.87900000000002</v>
          </cell>
          <cell r="FP61">
            <v>0</v>
          </cell>
          <cell r="FQ61">
            <v>0</v>
          </cell>
          <cell r="FR61">
            <v>0</v>
          </cell>
          <cell r="FS61">
            <v>0</v>
          </cell>
          <cell r="FT61">
            <v>6</v>
          </cell>
          <cell r="FU61">
            <v>7.68</v>
          </cell>
          <cell r="FV61">
            <v>7.22</v>
          </cell>
          <cell r="FW61">
            <v>7.6</v>
          </cell>
          <cell r="FX61">
            <v>10.67</v>
          </cell>
          <cell r="FY61">
            <v>13.4</v>
          </cell>
          <cell r="FZ61">
            <v>4.38</v>
          </cell>
          <cell r="GA61">
            <v>14.89</v>
          </cell>
          <cell r="GB61">
            <v>2.75</v>
          </cell>
          <cell r="GC61">
            <v>7.54</v>
          </cell>
          <cell r="GD61">
            <v>7.11</v>
          </cell>
          <cell r="GE61">
            <v>17.323</v>
          </cell>
          <cell r="GF61">
            <v>30.215</v>
          </cell>
          <cell r="GG61">
            <v>43.140999999999998</v>
          </cell>
          <cell r="GH61">
            <v>47.082000000000001</v>
          </cell>
          <cell r="GI61">
            <v>91.453000000000003</v>
          </cell>
          <cell r="GJ61">
            <v>126.27</v>
          </cell>
          <cell r="GK61">
            <v>291.149</v>
          </cell>
          <cell r="GL61">
            <v>167.571</v>
          </cell>
          <cell r="GM61">
            <v>145.52799999999999</v>
          </cell>
          <cell r="GN61">
            <v>117.67700000000001</v>
          </cell>
          <cell r="GO61">
            <v>335.86500000000001</v>
          </cell>
          <cell r="GP61">
            <v>181.75800000000001</v>
          </cell>
          <cell r="GQ61">
            <v>114.86799999999999</v>
          </cell>
          <cell r="GR61">
            <v>0</v>
          </cell>
          <cell r="GS61">
            <v>0</v>
          </cell>
          <cell r="GT61">
            <v>0</v>
          </cell>
          <cell r="GU61">
            <v>0</v>
          </cell>
          <cell r="GV61">
            <v>226.83899999999997</v>
          </cell>
          <cell r="GW61">
            <v>147.25599999999997</v>
          </cell>
          <cell r="GX61">
            <v>213.65200000000007</v>
          </cell>
          <cell r="GY61">
            <v>293.64799999999991</v>
          </cell>
          <cell r="GZ61">
            <v>340.84499999999997</v>
          </cell>
          <cell r="HA61">
            <v>231.72800000000009</v>
          </cell>
          <cell r="HB61">
            <v>225.45999999999981</v>
          </cell>
          <cell r="HC61">
            <v>229.73199999999997</v>
          </cell>
          <cell r="HD61">
            <v>322.84299999999996</v>
          </cell>
          <cell r="HE61">
            <v>406.73500000000007</v>
          </cell>
          <cell r="HF61">
            <v>316.3010000000001</v>
          </cell>
          <cell r="HG61">
            <v>626.62800000000004</v>
          </cell>
          <cell r="HH61">
            <v>1142.059</v>
          </cell>
          <cell r="HI61">
            <v>1131.3980000000001</v>
          </cell>
          <cell r="HJ61">
            <v>1385.402</v>
          </cell>
          <cell r="HK61">
            <v>57.202000000000254</v>
          </cell>
          <cell r="HL61">
            <v>1592.501</v>
          </cell>
          <cell r="HM61">
            <v>1614.886</v>
          </cell>
          <cell r="HN61">
            <v>531.95699999999999</v>
          </cell>
          <cell r="HO61">
            <v>815.10730000000058</v>
          </cell>
          <cell r="HP61">
            <v>1762.5899999999997</v>
          </cell>
          <cell r="HQ61">
            <v>1626.5280000000002</v>
          </cell>
          <cell r="HR61">
            <v>1942.3280000000002</v>
          </cell>
          <cell r="HS61">
            <v>2928.7360000000003</v>
          </cell>
        </row>
        <row r="62">
          <cell r="A62" t="str">
            <v>UTCEM IN</v>
          </cell>
          <cell r="B62" t="str">
            <v>Ultra Tech Cement</v>
          </cell>
          <cell r="C62" t="str">
            <v>Cement</v>
          </cell>
          <cell r="D62">
            <v>0</v>
          </cell>
          <cell r="E62">
            <v>0</v>
          </cell>
          <cell r="F62">
            <v>0</v>
          </cell>
          <cell r="G62">
            <v>0</v>
          </cell>
          <cell r="H62">
            <v>0</v>
          </cell>
          <cell r="I62">
            <v>0</v>
          </cell>
          <cell r="J62">
            <v>0</v>
          </cell>
          <cell r="K62">
            <v>0</v>
          </cell>
          <cell r="L62">
            <v>6866.6</v>
          </cell>
          <cell r="M62">
            <v>5877.8</v>
          </cell>
          <cell r="N62">
            <v>6877.3</v>
          </cell>
          <cell r="O62">
            <v>7258.3</v>
          </cell>
          <cell r="P62">
            <v>8150.3</v>
          </cell>
          <cell r="Q62">
            <v>6345.1</v>
          </cell>
          <cell r="R62">
            <v>7829.4</v>
          </cell>
          <cell r="S62">
            <v>10223.6</v>
          </cell>
          <cell r="T62">
            <v>11803.2</v>
          </cell>
          <cell r="U62">
            <v>10045.4</v>
          </cell>
          <cell r="V62">
            <v>12605</v>
          </cell>
          <cell r="W62">
            <v>14655.2</v>
          </cell>
          <cell r="X62">
            <v>13652.7</v>
          </cell>
          <cell r="Y62">
            <v>11734.1</v>
          </cell>
          <cell r="Z62">
            <v>13821.4</v>
          </cell>
          <cell r="AA62">
            <v>16016.6</v>
          </cell>
          <cell r="AB62">
            <v>14959.8</v>
          </cell>
          <cell r="AC62">
            <v>13962.1</v>
          </cell>
          <cell r="AD62">
            <v>16307.6</v>
          </cell>
          <cell r="AE62">
            <v>18601.3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-5878.3</v>
          </cell>
          <cell r="AO62">
            <v>-4934.7</v>
          </cell>
          <cell r="AP62">
            <v>-6346.5</v>
          </cell>
          <cell r="AQ62">
            <v>-6175.6</v>
          </cell>
          <cell r="AR62">
            <v>-6657.9</v>
          </cell>
          <cell r="AS62">
            <v>-5695.7000000000007</v>
          </cell>
          <cell r="AT62">
            <v>-6725.8</v>
          </cell>
          <cell r="AU62">
            <v>-8305.4000000000015</v>
          </cell>
          <cell r="AV62">
            <v>-8057.4</v>
          </cell>
          <cell r="AW62">
            <v>-7500.5</v>
          </cell>
          <cell r="AX62">
            <v>-8802</v>
          </cell>
          <cell r="AY62">
            <v>-10570</v>
          </cell>
          <cell r="AZ62">
            <v>-9317.4000000000015</v>
          </cell>
          <cell r="BA62">
            <v>-8438.5</v>
          </cell>
          <cell r="BB62">
            <v>-9136.5</v>
          </cell>
          <cell r="BC62">
            <v>-11131.8</v>
          </cell>
          <cell r="BD62">
            <v>-10501.4</v>
          </cell>
          <cell r="BE62">
            <v>-10994.8</v>
          </cell>
          <cell r="BF62">
            <v>-11999.8</v>
          </cell>
          <cell r="BG62">
            <v>-13270.7</v>
          </cell>
          <cell r="BH62">
            <v>0</v>
          </cell>
          <cell r="BI62">
            <v>0</v>
          </cell>
          <cell r="BJ62">
            <v>0</v>
          </cell>
          <cell r="BK62">
            <v>0</v>
          </cell>
          <cell r="BL62">
            <v>0</v>
          </cell>
          <cell r="BM62">
            <v>0</v>
          </cell>
          <cell r="BN62">
            <v>0</v>
          </cell>
          <cell r="BO62">
            <v>0</v>
          </cell>
          <cell r="BP62">
            <v>988.30000000000018</v>
          </cell>
          <cell r="BQ62">
            <v>943.10000000000036</v>
          </cell>
          <cell r="BR62">
            <v>530.80000000000018</v>
          </cell>
          <cell r="BS62">
            <v>1082.6999999999998</v>
          </cell>
          <cell r="BT62">
            <v>1492.4000000000005</v>
          </cell>
          <cell r="BU62">
            <v>649.39999999999964</v>
          </cell>
          <cell r="BV62">
            <v>1103.5999999999995</v>
          </cell>
          <cell r="BW62">
            <v>1918.1999999999989</v>
          </cell>
          <cell r="BX62">
            <v>3745.8000000000011</v>
          </cell>
          <cell r="BY62">
            <v>2544.8999999999996</v>
          </cell>
          <cell r="BZ62">
            <v>3803</v>
          </cell>
          <cell r="CA62">
            <v>4085.2000000000007</v>
          </cell>
          <cell r="CB62">
            <v>4335.2999999999993</v>
          </cell>
          <cell r="CC62">
            <v>3295.6000000000004</v>
          </cell>
          <cell r="CD62">
            <v>4684.8999999999996</v>
          </cell>
          <cell r="CE62">
            <v>4884.8000000000011</v>
          </cell>
          <cell r="CF62">
            <v>4458.3999999999996</v>
          </cell>
          <cell r="CG62">
            <v>2967.3000000000011</v>
          </cell>
          <cell r="CH62">
            <v>4307.8000000000011</v>
          </cell>
          <cell r="CI62">
            <v>5330.5999999999985</v>
          </cell>
          <cell r="CJ62">
            <v>0</v>
          </cell>
          <cell r="CK62">
            <v>0</v>
          </cell>
          <cell r="CL62">
            <v>0</v>
          </cell>
          <cell r="CM62">
            <v>0</v>
          </cell>
          <cell r="CN62">
            <v>0</v>
          </cell>
          <cell r="CO62">
            <v>0</v>
          </cell>
          <cell r="CP62">
            <v>0</v>
          </cell>
          <cell r="CQ62">
            <v>0</v>
          </cell>
          <cell r="CR62">
            <v>0</v>
          </cell>
          <cell r="CS62">
            <v>0</v>
          </cell>
          <cell r="CT62">
            <v>0</v>
          </cell>
          <cell r="CU62">
            <v>0</v>
          </cell>
          <cell r="CV62">
            <v>0</v>
          </cell>
          <cell r="CW62">
            <v>0</v>
          </cell>
          <cell r="CX62">
            <v>0</v>
          </cell>
          <cell r="CY62">
            <v>0</v>
          </cell>
          <cell r="CZ62">
            <v>0</v>
          </cell>
          <cell r="DA62">
            <v>0</v>
          </cell>
          <cell r="DB62">
            <v>0</v>
          </cell>
          <cell r="DC62">
            <v>0</v>
          </cell>
          <cell r="DD62">
            <v>0</v>
          </cell>
          <cell r="DE62">
            <v>0</v>
          </cell>
          <cell r="DF62">
            <v>0</v>
          </cell>
          <cell r="DG62">
            <v>0</v>
          </cell>
          <cell r="DH62">
            <v>0</v>
          </cell>
          <cell r="DI62">
            <v>206.8</v>
          </cell>
          <cell r="DJ62">
            <v>63.6</v>
          </cell>
          <cell r="DK62">
            <v>148.80000000000001</v>
          </cell>
          <cell r="DL62">
            <v>0</v>
          </cell>
          <cell r="DM62">
            <v>0</v>
          </cell>
          <cell r="DN62">
            <v>0</v>
          </cell>
          <cell r="DO62">
            <v>0</v>
          </cell>
          <cell r="DP62">
            <v>0</v>
          </cell>
          <cell r="DQ62">
            <v>0</v>
          </cell>
          <cell r="DR62">
            <v>0</v>
          </cell>
          <cell r="DS62">
            <v>0</v>
          </cell>
          <cell r="DT62">
            <v>988.30000000000018</v>
          </cell>
          <cell r="DU62">
            <v>943.10000000000036</v>
          </cell>
          <cell r="DV62">
            <v>530.80000000000018</v>
          </cell>
          <cell r="DW62">
            <v>1082.6999999999998</v>
          </cell>
          <cell r="DX62">
            <v>1492.4000000000005</v>
          </cell>
          <cell r="DY62">
            <v>649.39999999999964</v>
          </cell>
          <cell r="DZ62">
            <v>1103.5999999999995</v>
          </cell>
          <cell r="EA62">
            <v>1918.1999999999989</v>
          </cell>
          <cell r="EB62">
            <v>3745.8000000000011</v>
          </cell>
          <cell r="EC62">
            <v>2544.8999999999996</v>
          </cell>
          <cell r="ED62">
            <v>3803</v>
          </cell>
          <cell r="EE62">
            <v>4085.2000000000007</v>
          </cell>
          <cell r="EF62">
            <v>4335.2999999999993</v>
          </cell>
          <cell r="EG62">
            <v>3295.6000000000004</v>
          </cell>
          <cell r="EH62">
            <v>4684.8999999999996</v>
          </cell>
          <cell r="EI62">
            <v>4884.8000000000011</v>
          </cell>
          <cell r="EJ62">
            <v>4458.3999999999996</v>
          </cell>
          <cell r="EK62">
            <v>3174.1000000000013</v>
          </cell>
          <cell r="EL62">
            <v>4371.4000000000015</v>
          </cell>
          <cell r="EM62">
            <v>5479.3999999999987</v>
          </cell>
          <cell r="EN62">
            <v>0</v>
          </cell>
          <cell r="EO62">
            <v>0</v>
          </cell>
          <cell r="EP62">
            <v>0</v>
          </cell>
          <cell r="EQ62">
            <v>0</v>
          </cell>
          <cell r="ER62">
            <v>0</v>
          </cell>
          <cell r="ES62">
            <v>0</v>
          </cell>
          <cell r="ET62">
            <v>0</v>
          </cell>
          <cell r="EU62">
            <v>0</v>
          </cell>
          <cell r="EV62">
            <v>-541.9</v>
          </cell>
          <cell r="EW62">
            <v>-648.79999999999995</v>
          </cell>
          <cell r="EX62">
            <v>-517.79999999999995</v>
          </cell>
          <cell r="EY62">
            <v>-509.2</v>
          </cell>
          <cell r="EZ62">
            <v>-509.3</v>
          </cell>
          <cell r="FA62">
            <v>-521.20000000000005</v>
          </cell>
          <cell r="FB62">
            <v>-514.9</v>
          </cell>
          <cell r="FC62">
            <v>-549.70000000000005</v>
          </cell>
          <cell r="FD62">
            <v>-543.5</v>
          </cell>
          <cell r="FE62">
            <v>-547.4</v>
          </cell>
          <cell r="FF62">
            <v>-571</v>
          </cell>
          <cell r="FG62">
            <v>-600.6</v>
          </cell>
          <cell r="FH62">
            <v>-558.6</v>
          </cell>
          <cell r="FI62">
            <v>-580.5</v>
          </cell>
          <cell r="FJ62">
            <v>-583.20000000000005</v>
          </cell>
          <cell r="FK62">
            <v>-650</v>
          </cell>
          <cell r="FL62">
            <v>-711.3</v>
          </cell>
          <cell r="FM62">
            <v>-807.6</v>
          </cell>
          <cell r="FN62">
            <v>-805.1</v>
          </cell>
          <cell r="FO62">
            <v>-906</v>
          </cell>
          <cell r="FP62">
            <v>0</v>
          </cell>
          <cell r="FQ62">
            <v>0</v>
          </cell>
          <cell r="FR62">
            <v>0</v>
          </cell>
          <cell r="FS62">
            <v>0</v>
          </cell>
          <cell r="FT62">
            <v>0</v>
          </cell>
          <cell r="FU62">
            <v>0</v>
          </cell>
          <cell r="FV62">
            <v>0</v>
          </cell>
          <cell r="FW62">
            <v>0</v>
          </cell>
          <cell r="FX62">
            <v>29.7</v>
          </cell>
          <cell r="FY62">
            <v>49.1</v>
          </cell>
          <cell r="FZ62">
            <v>46.3</v>
          </cell>
          <cell r="GA62">
            <v>48.9</v>
          </cell>
          <cell r="GB62">
            <v>110.9</v>
          </cell>
          <cell r="GC62">
            <v>81.2</v>
          </cell>
          <cell r="GD62">
            <v>69.900000000000006</v>
          </cell>
          <cell r="GE62">
            <v>69.3</v>
          </cell>
          <cell r="GF62">
            <v>134</v>
          </cell>
          <cell r="GG62">
            <v>119</v>
          </cell>
          <cell r="GH62">
            <v>167</v>
          </cell>
          <cell r="GI62">
            <v>194.8</v>
          </cell>
          <cell r="GJ62">
            <v>268.89999999999998</v>
          </cell>
          <cell r="GK62">
            <v>258</v>
          </cell>
          <cell r="GL62">
            <v>201.3</v>
          </cell>
          <cell r="GM62">
            <v>270.3</v>
          </cell>
          <cell r="GN62">
            <v>266</v>
          </cell>
          <cell r="GO62">
            <v>71.5</v>
          </cell>
          <cell r="GP62">
            <v>140.19999999999999</v>
          </cell>
          <cell r="GQ62">
            <v>138.5</v>
          </cell>
          <cell r="GR62">
            <v>0</v>
          </cell>
          <cell r="GS62">
            <v>0</v>
          </cell>
          <cell r="GT62">
            <v>0</v>
          </cell>
          <cell r="GU62">
            <v>0</v>
          </cell>
          <cell r="GV62">
            <v>0</v>
          </cell>
          <cell r="GW62">
            <v>0</v>
          </cell>
          <cell r="GX62">
            <v>0</v>
          </cell>
          <cell r="GY62">
            <v>0</v>
          </cell>
          <cell r="GZ62">
            <v>476.10000000000019</v>
          </cell>
          <cell r="HA62">
            <v>343.40000000000043</v>
          </cell>
          <cell r="HB62">
            <v>59.300000000000225</v>
          </cell>
          <cell r="HC62">
            <v>622.39999999999975</v>
          </cell>
          <cell r="HD62">
            <v>1094.0000000000007</v>
          </cell>
          <cell r="HE62">
            <v>209.39999999999958</v>
          </cell>
          <cell r="HF62">
            <v>658.59999999999945</v>
          </cell>
          <cell r="HG62">
            <v>1437.7999999999988</v>
          </cell>
          <cell r="HH62">
            <v>3336.3000000000011</v>
          </cell>
          <cell r="HI62">
            <v>2116.4999999999995</v>
          </cell>
          <cell r="HJ62">
            <v>3399</v>
          </cell>
          <cell r="HK62">
            <v>3679.400000000001</v>
          </cell>
          <cell r="HL62">
            <v>4045.5999999999995</v>
          </cell>
          <cell r="HM62">
            <v>2973.1000000000004</v>
          </cell>
          <cell r="HN62">
            <v>4303</v>
          </cell>
          <cell r="HO62">
            <v>4505.1000000000013</v>
          </cell>
          <cell r="HP62">
            <v>4013.0999999999995</v>
          </cell>
          <cell r="HQ62">
            <v>2438.0000000000014</v>
          </cell>
          <cell r="HR62">
            <v>3706.5000000000014</v>
          </cell>
          <cell r="HS62">
            <v>4711.8999999999987</v>
          </cell>
        </row>
        <row r="63">
          <cell r="A63" t="str">
            <v>Chemicals - Specialty</v>
          </cell>
          <cell r="B63" t="e">
            <v>#N/A</v>
          </cell>
        </row>
        <row r="64">
          <cell r="A64" t="str">
            <v>ADV IN</v>
          </cell>
          <cell r="B64" t="str">
            <v>Advanta India Ltd</v>
          </cell>
          <cell r="C64" t="str">
            <v>Agrochemicals and Seeds</v>
          </cell>
          <cell r="D64">
            <v>0</v>
          </cell>
          <cell r="E64">
            <v>0</v>
          </cell>
          <cell r="F64">
            <v>0</v>
          </cell>
          <cell r="G64">
            <v>0</v>
          </cell>
          <cell r="H64">
            <v>0</v>
          </cell>
          <cell r="I64">
            <v>0</v>
          </cell>
          <cell r="J64">
            <v>0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  <cell r="T64">
            <v>0</v>
          </cell>
          <cell r="U64">
            <v>0</v>
          </cell>
          <cell r="V64">
            <v>0</v>
          </cell>
          <cell r="W64">
            <v>726.5</v>
          </cell>
          <cell r="X64">
            <v>1049.9000000000001</v>
          </cell>
          <cell r="Y64">
            <v>896</v>
          </cell>
          <cell r="Z64">
            <v>1570</v>
          </cell>
          <cell r="AA64">
            <v>1135.7639999999999</v>
          </cell>
          <cell r="AB64">
            <v>1823.7829999999999</v>
          </cell>
          <cell r="AC64">
            <v>1326.231</v>
          </cell>
          <cell r="AD64">
            <v>1796.3790000000004</v>
          </cell>
          <cell r="AE64">
            <v>1380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O64">
            <v>0</v>
          </cell>
          <cell r="AP64">
            <v>0</v>
          </cell>
          <cell r="AQ64">
            <v>0</v>
          </cell>
          <cell r="AR64">
            <v>0</v>
          </cell>
          <cell r="AS64">
            <v>0</v>
          </cell>
          <cell r="AT64">
            <v>0</v>
          </cell>
          <cell r="AU64">
            <v>0</v>
          </cell>
          <cell r="AV64">
            <v>0</v>
          </cell>
          <cell r="AW64">
            <v>0</v>
          </cell>
          <cell r="AX64">
            <v>0</v>
          </cell>
          <cell r="AY64">
            <v>-630.29999999999995</v>
          </cell>
          <cell r="AZ64">
            <v>-745</v>
          </cell>
          <cell r="BA64">
            <v>-788.6</v>
          </cell>
          <cell r="BB64">
            <v>-1259.69</v>
          </cell>
          <cell r="BC64">
            <v>-982.97399999999993</v>
          </cell>
          <cell r="BD64">
            <v>-1373.837</v>
          </cell>
          <cell r="BE64">
            <v>-1129.8339999999998</v>
          </cell>
          <cell r="BF64">
            <v>-1456.0364174323272</v>
          </cell>
          <cell r="BG64">
            <v>-1318.3000000000002</v>
          </cell>
          <cell r="BH64">
            <v>0</v>
          </cell>
          <cell r="BI64">
            <v>0</v>
          </cell>
          <cell r="BJ64">
            <v>0</v>
          </cell>
          <cell r="BK64">
            <v>0</v>
          </cell>
          <cell r="BL64">
            <v>0</v>
          </cell>
          <cell r="BM64">
            <v>0</v>
          </cell>
          <cell r="BN64">
            <v>0</v>
          </cell>
          <cell r="BO64">
            <v>0</v>
          </cell>
          <cell r="BP64">
            <v>0</v>
          </cell>
          <cell r="BQ64">
            <v>0</v>
          </cell>
          <cell r="BR64">
            <v>0</v>
          </cell>
          <cell r="BS64">
            <v>0</v>
          </cell>
          <cell r="BT64">
            <v>0</v>
          </cell>
          <cell r="BU64">
            <v>0</v>
          </cell>
          <cell r="BV64">
            <v>0</v>
          </cell>
          <cell r="BW64">
            <v>0</v>
          </cell>
          <cell r="BX64">
            <v>0</v>
          </cell>
          <cell r="BY64">
            <v>0</v>
          </cell>
          <cell r="BZ64">
            <v>0</v>
          </cell>
          <cell r="CA64">
            <v>96.200000000000045</v>
          </cell>
          <cell r="CB64">
            <v>304.90000000000009</v>
          </cell>
          <cell r="CC64">
            <v>107.39999999999998</v>
          </cell>
          <cell r="CD64">
            <v>310.30999999999995</v>
          </cell>
          <cell r="CE64">
            <v>152.78999999999996</v>
          </cell>
          <cell r="CF64">
            <v>449.94599999999991</v>
          </cell>
          <cell r="CG64">
            <v>196.39700000000016</v>
          </cell>
          <cell r="CH64">
            <v>340.34258256767316</v>
          </cell>
          <cell r="CI64">
            <v>61.699999999999818</v>
          </cell>
          <cell r="CJ64">
            <v>0</v>
          </cell>
          <cell r="CK64">
            <v>0</v>
          </cell>
          <cell r="CL64">
            <v>0</v>
          </cell>
          <cell r="CM64">
            <v>0</v>
          </cell>
          <cell r="CN64">
            <v>0</v>
          </cell>
          <cell r="CO64">
            <v>0</v>
          </cell>
          <cell r="CP64">
            <v>0</v>
          </cell>
          <cell r="CQ64">
            <v>0</v>
          </cell>
          <cell r="CR64">
            <v>0</v>
          </cell>
          <cell r="CS64">
            <v>0</v>
          </cell>
          <cell r="CT64">
            <v>0</v>
          </cell>
          <cell r="CU64">
            <v>0</v>
          </cell>
          <cell r="CV64">
            <v>0</v>
          </cell>
          <cell r="CW64">
            <v>0</v>
          </cell>
          <cell r="CX64">
            <v>0</v>
          </cell>
          <cell r="CY64">
            <v>0</v>
          </cell>
          <cell r="CZ64">
            <v>0</v>
          </cell>
          <cell r="DA64">
            <v>0</v>
          </cell>
          <cell r="DB64">
            <v>0</v>
          </cell>
          <cell r="DC64">
            <v>0</v>
          </cell>
          <cell r="DD64">
            <v>0</v>
          </cell>
          <cell r="DE64">
            <v>0</v>
          </cell>
          <cell r="DF64">
            <v>0</v>
          </cell>
          <cell r="DG64">
            <v>0</v>
          </cell>
          <cell r="DH64">
            <v>0</v>
          </cell>
          <cell r="DI64">
            <v>0</v>
          </cell>
          <cell r="DJ64">
            <v>0</v>
          </cell>
          <cell r="DK64">
            <v>82.3</v>
          </cell>
          <cell r="DL64">
            <v>0</v>
          </cell>
          <cell r="DM64">
            <v>0</v>
          </cell>
          <cell r="DN64">
            <v>0</v>
          </cell>
          <cell r="DO64">
            <v>0</v>
          </cell>
          <cell r="DP64">
            <v>0</v>
          </cell>
          <cell r="DQ64">
            <v>0</v>
          </cell>
          <cell r="DR64">
            <v>0</v>
          </cell>
          <cell r="DS64">
            <v>0</v>
          </cell>
          <cell r="DT64">
            <v>0</v>
          </cell>
          <cell r="DU64">
            <v>0</v>
          </cell>
          <cell r="DV64">
            <v>0</v>
          </cell>
          <cell r="DW64">
            <v>0</v>
          </cell>
          <cell r="DX64">
            <v>0</v>
          </cell>
          <cell r="DY64">
            <v>0</v>
          </cell>
          <cell r="DZ64">
            <v>0</v>
          </cell>
          <cell r="EA64">
            <v>0</v>
          </cell>
          <cell r="EB64">
            <v>0</v>
          </cell>
          <cell r="EC64">
            <v>0</v>
          </cell>
          <cell r="ED64">
            <v>0</v>
          </cell>
          <cell r="EE64">
            <v>96.200000000000045</v>
          </cell>
          <cell r="EF64">
            <v>304.90000000000009</v>
          </cell>
          <cell r="EG64">
            <v>107.39999999999998</v>
          </cell>
          <cell r="EH64">
            <v>310.30999999999995</v>
          </cell>
          <cell r="EI64">
            <v>152.78999999999996</v>
          </cell>
          <cell r="EJ64">
            <v>449.94599999999991</v>
          </cell>
          <cell r="EK64">
            <v>196.39700000000016</v>
          </cell>
          <cell r="EL64">
            <v>340.34258256767316</v>
          </cell>
          <cell r="EM64">
            <v>143.99999999999983</v>
          </cell>
          <cell r="EN64">
            <v>0</v>
          </cell>
          <cell r="EO64">
            <v>0</v>
          </cell>
          <cell r="EP64">
            <v>0</v>
          </cell>
          <cell r="EQ64">
            <v>0</v>
          </cell>
          <cell r="ER64">
            <v>0</v>
          </cell>
          <cell r="ES64">
            <v>0</v>
          </cell>
          <cell r="ET64">
            <v>0</v>
          </cell>
          <cell r="EU64">
            <v>0</v>
          </cell>
          <cell r="EV64">
            <v>0</v>
          </cell>
          <cell r="EW64">
            <v>0</v>
          </cell>
          <cell r="EX64">
            <v>0</v>
          </cell>
          <cell r="EY64">
            <v>0</v>
          </cell>
          <cell r="EZ64">
            <v>0</v>
          </cell>
          <cell r="FA64">
            <v>0</v>
          </cell>
          <cell r="FB64">
            <v>0</v>
          </cell>
          <cell r="FC64">
            <v>0</v>
          </cell>
          <cell r="FD64">
            <v>0</v>
          </cell>
          <cell r="FE64">
            <v>0</v>
          </cell>
          <cell r="FF64">
            <v>0</v>
          </cell>
          <cell r="FG64">
            <v>-17.399999999999999</v>
          </cell>
          <cell r="FH64">
            <v>-33.4</v>
          </cell>
          <cell r="FI64">
            <v>-33.299999999999997</v>
          </cell>
          <cell r="FJ64">
            <v>-38.93</v>
          </cell>
          <cell r="FK64">
            <v>-41.752000000000002</v>
          </cell>
          <cell r="FL64">
            <v>-55.393999999999998</v>
          </cell>
          <cell r="FM64">
            <v>-53.091999999999999</v>
          </cell>
          <cell r="FN64">
            <v>-37.356999999999999</v>
          </cell>
          <cell r="FO64">
            <v>-50</v>
          </cell>
          <cell r="FP64">
            <v>0</v>
          </cell>
          <cell r="FQ64">
            <v>0</v>
          </cell>
          <cell r="FR64">
            <v>0</v>
          </cell>
          <cell r="FS64">
            <v>0</v>
          </cell>
          <cell r="FT64">
            <v>0</v>
          </cell>
          <cell r="FU64">
            <v>0</v>
          </cell>
          <cell r="FV64">
            <v>0</v>
          </cell>
          <cell r="FW64">
            <v>0</v>
          </cell>
          <cell r="FX64">
            <v>0</v>
          </cell>
          <cell r="FY64">
            <v>0</v>
          </cell>
          <cell r="FZ64">
            <v>0</v>
          </cell>
          <cell r="GA64">
            <v>0</v>
          </cell>
          <cell r="GB64">
            <v>0</v>
          </cell>
          <cell r="GC64">
            <v>0</v>
          </cell>
          <cell r="GD64">
            <v>0</v>
          </cell>
          <cell r="GE64">
            <v>0</v>
          </cell>
          <cell r="GF64">
            <v>0</v>
          </cell>
          <cell r="GG64">
            <v>0</v>
          </cell>
          <cell r="GH64">
            <v>0</v>
          </cell>
          <cell r="GI64">
            <v>9.3000000000000007</v>
          </cell>
          <cell r="GJ64">
            <v>41</v>
          </cell>
          <cell r="GK64">
            <v>8.3000000000000007</v>
          </cell>
          <cell r="GL64">
            <v>247.33</v>
          </cell>
          <cell r="GM64">
            <v>27.605</v>
          </cell>
          <cell r="GN64">
            <v>6.41</v>
          </cell>
          <cell r="GO64">
            <v>18.829000000000001</v>
          </cell>
          <cell r="GP64">
            <v>0.97399999999999665</v>
          </cell>
          <cell r="GQ64">
            <v>14</v>
          </cell>
          <cell r="GR64">
            <v>0</v>
          </cell>
          <cell r="GS64">
            <v>0</v>
          </cell>
          <cell r="GT64">
            <v>0</v>
          </cell>
          <cell r="GU64">
            <v>0</v>
          </cell>
          <cell r="GV64">
            <v>0</v>
          </cell>
          <cell r="GW64">
            <v>0</v>
          </cell>
          <cell r="GX64">
            <v>0</v>
          </cell>
          <cell r="GY64">
            <v>0</v>
          </cell>
          <cell r="GZ64">
            <v>0</v>
          </cell>
          <cell r="HA64">
            <v>0</v>
          </cell>
          <cell r="HB64">
            <v>0</v>
          </cell>
          <cell r="HC64">
            <v>0</v>
          </cell>
          <cell r="HD64">
            <v>0</v>
          </cell>
          <cell r="HE64">
            <v>0</v>
          </cell>
          <cell r="HF64">
            <v>0</v>
          </cell>
          <cell r="HG64">
            <v>0</v>
          </cell>
          <cell r="HH64">
            <v>0</v>
          </cell>
          <cell r="HI64">
            <v>0</v>
          </cell>
          <cell r="HJ64">
            <v>0</v>
          </cell>
          <cell r="HK64">
            <v>88.100000000000037</v>
          </cell>
          <cell r="HL64">
            <v>312.50000000000011</v>
          </cell>
          <cell r="HM64">
            <v>82.399999999999977</v>
          </cell>
          <cell r="HN64">
            <v>518.70999999999992</v>
          </cell>
          <cell r="HO64">
            <v>138.64299999999994</v>
          </cell>
          <cell r="HP64">
            <v>400.96199999999993</v>
          </cell>
          <cell r="HQ64">
            <v>162.13400000000019</v>
          </cell>
          <cell r="HR64">
            <v>303.95958256767318</v>
          </cell>
          <cell r="HS64">
            <v>107.99999999999983</v>
          </cell>
        </row>
        <row r="65">
          <cell r="A65" t="str">
            <v>CHMB IN</v>
          </cell>
          <cell r="B65" t="str">
            <v>Chambal Fertilizers &amp; Chemicals</v>
          </cell>
          <cell r="C65" t="str">
            <v>fertilizers</v>
          </cell>
          <cell r="D65">
            <v>4018.8</v>
          </cell>
          <cell r="E65">
            <v>4496.8999999999996</v>
          </cell>
          <cell r="F65">
            <v>6426.4</v>
          </cell>
          <cell r="G65">
            <v>4570.7</v>
          </cell>
          <cell r="H65">
            <v>4076.6</v>
          </cell>
          <cell r="I65">
            <v>4949.1000000000004</v>
          </cell>
          <cell r="J65">
            <v>8690.9</v>
          </cell>
          <cell r="K65">
            <v>4455.8999999999996</v>
          </cell>
          <cell r="L65">
            <v>4853.3</v>
          </cell>
          <cell r="M65">
            <v>6775.9</v>
          </cell>
          <cell r="N65">
            <v>10096.799999999999</v>
          </cell>
          <cell r="O65">
            <v>4321.8</v>
          </cell>
          <cell r="P65">
            <v>4332.2</v>
          </cell>
          <cell r="Q65">
            <v>7106.5</v>
          </cell>
          <cell r="R65">
            <v>10517.6</v>
          </cell>
          <cell r="S65">
            <v>5055.8</v>
          </cell>
          <cell r="T65">
            <v>5326.7</v>
          </cell>
          <cell r="U65">
            <v>7781.1</v>
          </cell>
          <cell r="V65">
            <v>7922.2</v>
          </cell>
          <cell r="W65">
            <v>4883.1000000000004</v>
          </cell>
          <cell r="X65">
            <v>5951.1</v>
          </cell>
          <cell r="Y65">
            <v>7207.4</v>
          </cell>
          <cell r="Z65">
            <v>8073.3</v>
          </cell>
          <cell r="AA65">
            <v>5969.5</v>
          </cell>
          <cell r="AB65">
            <v>8052.6959999999999</v>
          </cell>
          <cell r="AC65">
            <v>17289.866999999998</v>
          </cell>
          <cell r="AD65">
            <v>12376.95</v>
          </cell>
          <cell r="AE65">
            <v>8235.8479999999945</v>
          </cell>
          <cell r="AF65">
            <v>-3019.8</v>
          </cell>
          <cell r="AG65">
            <v>-3555.9999999999995</v>
          </cell>
          <cell r="AH65">
            <v>-4833.3999999999996</v>
          </cell>
          <cell r="AI65">
            <v>-3768.8</v>
          </cell>
          <cell r="AJ65">
            <v>-3108.6000000000004</v>
          </cell>
          <cell r="AK65">
            <v>-3935.1</v>
          </cell>
          <cell r="AL65">
            <v>-7202.8</v>
          </cell>
          <cell r="AM65">
            <v>-3898</v>
          </cell>
          <cell r="AN65">
            <v>-3910.7</v>
          </cell>
          <cell r="AO65">
            <v>-5663.9</v>
          </cell>
          <cell r="AP65">
            <v>-8653.2999999999993</v>
          </cell>
          <cell r="AQ65">
            <v>-3774.7000000000007</v>
          </cell>
          <cell r="AR65">
            <v>-3509.7</v>
          </cell>
          <cell r="AS65">
            <v>-5964.1</v>
          </cell>
          <cell r="AT65">
            <v>-8933.2000000000007</v>
          </cell>
          <cell r="AU65">
            <v>-4214.2999999999993</v>
          </cell>
          <cell r="AV65">
            <v>-4225.0000000000009</v>
          </cell>
          <cell r="AW65">
            <v>-6555.0999999999995</v>
          </cell>
          <cell r="AX65">
            <v>-6559.1</v>
          </cell>
          <cell r="AY65">
            <v>-4020.5999999999995</v>
          </cell>
          <cell r="AZ65">
            <v>-4845.8999999999996</v>
          </cell>
          <cell r="BA65">
            <v>-6034.7</v>
          </cell>
          <cell r="BB65">
            <v>-6641.6999999999989</v>
          </cell>
          <cell r="BC65">
            <v>-5293.5999999999985</v>
          </cell>
          <cell r="BD65">
            <v>-6643.2709999999997</v>
          </cell>
          <cell r="BE65">
            <v>-15798.4</v>
          </cell>
          <cell r="BF65">
            <v>-10575.28</v>
          </cell>
          <cell r="BG65">
            <v>-7551.4300000000012</v>
          </cell>
          <cell r="BH65">
            <v>999</v>
          </cell>
          <cell r="BI65">
            <v>940.90000000000009</v>
          </cell>
          <cell r="BJ65">
            <v>1593</v>
          </cell>
          <cell r="BK65">
            <v>801.89999999999964</v>
          </cell>
          <cell r="BL65">
            <v>967.99999999999955</v>
          </cell>
          <cell r="BM65">
            <v>1014.0000000000005</v>
          </cell>
          <cell r="BN65">
            <v>1488.0999999999995</v>
          </cell>
          <cell r="BO65">
            <v>557.89999999999964</v>
          </cell>
          <cell r="BP65">
            <v>942.60000000000036</v>
          </cell>
          <cell r="BQ65">
            <v>1112</v>
          </cell>
          <cell r="BR65">
            <v>1443.5</v>
          </cell>
          <cell r="BS65">
            <v>547.09999999999945</v>
          </cell>
          <cell r="BT65">
            <v>822.5</v>
          </cell>
          <cell r="BU65">
            <v>1142.3999999999996</v>
          </cell>
          <cell r="BV65">
            <v>1584.3999999999996</v>
          </cell>
          <cell r="BW65">
            <v>841.50000000000091</v>
          </cell>
          <cell r="BX65">
            <v>1101.6999999999989</v>
          </cell>
          <cell r="BY65">
            <v>1226.0000000000009</v>
          </cell>
          <cell r="BZ65">
            <v>1363.0999999999995</v>
          </cell>
          <cell r="CA65">
            <v>862.50000000000091</v>
          </cell>
          <cell r="CB65">
            <v>1105.2000000000007</v>
          </cell>
          <cell r="CC65">
            <v>1172.6999999999998</v>
          </cell>
          <cell r="CD65">
            <v>1431.6000000000013</v>
          </cell>
          <cell r="CE65">
            <v>675.90000000000146</v>
          </cell>
          <cell r="CF65">
            <v>1409.4250000000002</v>
          </cell>
          <cell r="CG65">
            <v>1491.4669999999987</v>
          </cell>
          <cell r="CH65">
            <v>1801.67</v>
          </cell>
          <cell r="CI65">
            <v>684.4179999999933</v>
          </cell>
          <cell r="CJ65">
            <v>0</v>
          </cell>
          <cell r="CK65">
            <v>0</v>
          </cell>
          <cell r="CL65">
            <v>0</v>
          </cell>
          <cell r="CM65">
            <v>0</v>
          </cell>
          <cell r="CN65">
            <v>0</v>
          </cell>
          <cell r="CO65">
            <v>0</v>
          </cell>
          <cell r="CP65">
            <v>0</v>
          </cell>
          <cell r="CQ65">
            <v>0</v>
          </cell>
          <cell r="CR65">
            <v>0</v>
          </cell>
          <cell r="CS65">
            <v>0</v>
          </cell>
          <cell r="CT65">
            <v>0</v>
          </cell>
          <cell r="CU65">
            <v>0</v>
          </cell>
          <cell r="CV65">
            <v>0</v>
          </cell>
          <cell r="CW65">
            <v>0</v>
          </cell>
          <cell r="CX65">
            <v>0</v>
          </cell>
          <cell r="CY65">
            <v>0</v>
          </cell>
          <cell r="CZ65">
            <v>0</v>
          </cell>
          <cell r="DA65">
            <v>0</v>
          </cell>
          <cell r="DB65">
            <v>0</v>
          </cell>
          <cell r="DC65">
            <v>0</v>
          </cell>
          <cell r="DD65">
            <v>0</v>
          </cell>
          <cell r="DE65">
            <v>0</v>
          </cell>
          <cell r="DF65">
            <v>0</v>
          </cell>
          <cell r="DG65">
            <v>0</v>
          </cell>
          <cell r="DH65">
            <v>0</v>
          </cell>
          <cell r="DI65">
            <v>54.494</v>
          </cell>
          <cell r="DJ65">
            <v>81.93</v>
          </cell>
          <cell r="DK65">
            <v>340.41499999999996</v>
          </cell>
          <cell r="DL65">
            <v>999</v>
          </cell>
          <cell r="DM65">
            <v>940.90000000000009</v>
          </cell>
          <cell r="DN65">
            <v>1593</v>
          </cell>
          <cell r="DO65">
            <v>801.89999999999964</v>
          </cell>
          <cell r="DP65">
            <v>967.99999999999955</v>
          </cell>
          <cell r="DQ65">
            <v>1014.0000000000005</v>
          </cell>
          <cell r="DR65">
            <v>1488.0999999999995</v>
          </cell>
          <cell r="DS65">
            <v>557.89999999999964</v>
          </cell>
          <cell r="DT65">
            <v>942.60000000000036</v>
          </cell>
          <cell r="DU65">
            <v>1112</v>
          </cell>
          <cell r="DV65">
            <v>1443.5</v>
          </cell>
          <cell r="DW65">
            <v>547.09999999999945</v>
          </cell>
          <cell r="DX65">
            <v>822.5</v>
          </cell>
          <cell r="DY65">
            <v>1142.3999999999996</v>
          </cell>
          <cell r="DZ65">
            <v>1584.3999999999996</v>
          </cell>
          <cell r="EA65">
            <v>841.50000000000091</v>
          </cell>
          <cell r="EB65">
            <v>1101.6999999999989</v>
          </cell>
          <cell r="EC65">
            <v>1226.0000000000009</v>
          </cell>
          <cell r="ED65">
            <v>1363.0999999999995</v>
          </cell>
          <cell r="EE65">
            <v>862.50000000000091</v>
          </cell>
          <cell r="EF65">
            <v>1105.2000000000007</v>
          </cell>
          <cell r="EG65">
            <v>1172.6999999999998</v>
          </cell>
          <cell r="EH65">
            <v>1431.6000000000013</v>
          </cell>
          <cell r="EI65">
            <v>675.90000000000146</v>
          </cell>
          <cell r="EJ65">
            <v>1409.4250000000002</v>
          </cell>
          <cell r="EK65">
            <v>1545.9609999999986</v>
          </cell>
          <cell r="EL65">
            <v>1883.6000000000001</v>
          </cell>
          <cell r="EM65">
            <v>1024.8329999999933</v>
          </cell>
          <cell r="EN65">
            <v>-351.7</v>
          </cell>
          <cell r="EO65">
            <v>-358.2</v>
          </cell>
          <cell r="EP65">
            <v>-358.2</v>
          </cell>
          <cell r="EQ65">
            <v>-346.6</v>
          </cell>
          <cell r="ER65">
            <v>-350.1</v>
          </cell>
          <cell r="ES65">
            <v>-365.7</v>
          </cell>
          <cell r="ET65">
            <v>-367.2</v>
          </cell>
          <cell r="EU65">
            <v>-354.9</v>
          </cell>
          <cell r="EV65">
            <v>-360.1</v>
          </cell>
          <cell r="EW65">
            <v>-362.8</v>
          </cell>
          <cell r="EX65">
            <v>-364.6</v>
          </cell>
          <cell r="EY65">
            <v>-349.2</v>
          </cell>
          <cell r="EZ65">
            <v>-356.5</v>
          </cell>
          <cell r="FA65">
            <v>-395.8</v>
          </cell>
          <cell r="FB65">
            <v>-401.3</v>
          </cell>
          <cell r="FC65">
            <v>-401</v>
          </cell>
          <cell r="FD65">
            <v>-410.3</v>
          </cell>
          <cell r="FE65">
            <v>-448.5</v>
          </cell>
          <cell r="FF65">
            <v>-450.3</v>
          </cell>
          <cell r="FG65">
            <v>-456.9</v>
          </cell>
          <cell r="FH65">
            <v>-457.8</v>
          </cell>
          <cell r="FI65">
            <v>-468.5</v>
          </cell>
          <cell r="FJ65">
            <v>-467.3</v>
          </cell>
          <cell r="FK65">
            <v>-455.80000000000013</v>
          </cell>
          <cell r="FL65">
            <v>-466.08199999999999</v>
          </cell>
          <cell r="FM65">
            <v>-582.399</v>
          </cell>
          <cell r="FN65">
            <v>-607.71</v>
          </cell>
          <cell r="FO65">
            <v>-615.20200000000011</v>
          </cell>
          <cell r="FP65">
            <v>30.4</v>
          </cell>
          <cell r="FQ65">
            <v>63.8</v>
          </cell>
          <cell r="FR65">
            <v>37.200000000000003</v>
          </cell>
          <cell r="FS65">
            <v>78</v>
          </cell>
          <cell r="FT65">
            <v>61.9</v>
          </cell>
          <cell r="FU65">
            <v>60.2</v>
          </cell>
          <cell r="FV65">
            <v>65.599999999999994</v>
          </cell>
          <cell r="FW65">
            <v>87</v>
          </cell>
          <cell r="FX65">
            <v>70.2</v>
          </cell>
          <cell r="FY65">
            <v>178.5</v>
          </cell>
          <cell r="FZ65">
            <v>105.5</v>
          </cell>
          <cell r="GA65">
            <v>68.099999999999994</v>
          </cell>
          <cell r="GB65">
            <v>23.6</v>
          </cell>
          <cell r="GC65">
            <v>31.6</v>
          </cell>
          <cell r="GD65">
            <v>51.3</v>
          </cell>
          <cell r="GE65">
            <v>70.900000000000006</v>
          </cell>
          <cell r="GF65">
            <v>43.6</v>
          </cell>
          <cell r="GG65">
            <v>1259.3</v>
          </cell>
          <cell r="GH65">
            <v>59.2</v>
          </cell>
          <cell r="GI65">
            <v>87.4</v>
          </cell>
          <cell r="GJ65">
            <v>444.1</v>
          </cell>
          <cell r="GK65">
            <v>265.2</v>
          </cell>
          <cell r="GL65">
            <v>155.19999999999999</v>
          </cell>
          <cell r="GM65">
            <v>-42.800000000000011</v>
          </cell>
          <cell r="GN65">
            <v>385.05799999999999</v>
          </cell>
          <cell r="GO65">
            <v>106.92</v>
          </cell>
          <cell r="GP65">
            <v>94</v>
          </cell>
          <cell r="GQ65">
            <v>131.577</v>
          </cell>
          <cell r="GR65">
            <v>677.69999999999993</v>
          </cell>
          <cell r="GS65">
            <v>646.5</v>
          </cell>
          <cell r="GT65">
            <v>1272</v>
          </cell>
          <cell r="GU65">
            <v>533.29999999999961</v>
          </cell>
          <cell r="GV65">
            <v>679.7999999999995</v>
          </cell>
          <cell r="GW65">
            <v>708.50000000000045</v>
          </cell>
          <cell r="GX65">
            <v>1186.4999999999993</v>
          </cell>
          <cell r="GY65">
            <v>289.99999999999966</v>
          </cell>
          <cell r="GZ65">
            <v>652.70000000000039</v>
          </cell>
          <cell r="HA65">
            <v>927.7</v>
          </cell>
          <cell r="HB65">
            <v>1184.4000000000001</v>
          </cell>
          <cell r="HC65">
            <v>265.99999999999943</v>
          </cell>
          <cell r="HD65">
            <v>489.6</v>
          </cell>
          <cell r="HE65">
            <v>778.1999999999997</v>
          </cell>
          <cell r="HF65">
            <v>1234.3999999999996</v>
          </cell>
          <cell r="HG65">
            <v>511.40000000000089</v>
          </cell>
          <cell r="HH65">
            <v>734.99999999999898</v>
          </cell>
          <cell r="HI65">
            <v>2036.8000000000009</v>
          </cell>
          <cell r="HJ65">
            <v>971.99999999999955</v>
          </cell>
          <cell r="HK65">
            <v>493.00000000000091</v>
          </cell>
          <cell r="HL65">
            <v>1091.5000000000009</v>
          </cell>
          <cell r="HM65">
            <v>969.39999999999986</v>
          </cell>
          <cell r="HN65">
            <v>1119.5000000000014</v>
          </cell>
          <cell r="HO65">
            <v>177.30000000000132</v>
          </cell>
          <cell r="HP65">
            <v>1328.4010000000003</v>
          </cell>
          <cell r="HQ65">
            <v>1070.4819999999986</v>
          </cell>
          <cell r="HR65">
            <v>1369.89</v>
          </cell>
          <cell r="HS65">
            <v>541.20799999999315</v>
          </cell>
        </row>
        <row r="66">
          <cell r="A66" t="str">
            <v>RCF IN</v>
          </cell>
          <cell r="B66" t="str">
            <v>Rashtriya Chemicals &amp; Fert</v>
          </cell>
          <cell r="C66" t="str">
            <v>fertilizers</v>
          </cell>
          <cell r="D66">
            <v>0</v>
          </cell>
          <cell r="E66">
            <v>0</v>
          </cell>
          <cell r="F66">
            <v>0</v>
          </cell>
          <cell r="G66">
            <v>0</v>
          </cell>
          <cell r="H66">
            <v>0</v>
          </cell>
          <cell r="I66">
            <v>0</v>
          </cell>
          <cell r="J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0</v>
          </cell>
          <cell r="R66">
            <v>0</v>
          </cell>
          <cell r="S66">
            <v>0</v>
          </cell>
          <cell r="T66">
            <v>0</v>
          </cell>
          <cell r="U66">
            <v>0</v>
          </cell>
          <cell r="V66">
            <v>0</v>
          </cell>
          <cell r="W66">
            <v>0</v>
          </cell>
          <cell r="X66">
            <v>9563.9</v>
          </cell>
          <cell r="Y66">
            <v>14141.8</v>
          </cell>
          <cell r="Z66">
            <v>13659.9</v>
          </cell>
          <cell r="AA66">
            <v>13295.1</v>
          </cell>
          <cell r="AB66">
            <v>15606.8</v>
          </cell>
          <cell r="AC66">
            <v>26142.2</v>
          </cell>
          <cell r="AD66">
            <v>22782</v>
          </cell>
          <cell r="AE66">
            <v>19128.8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O66">
            <v>0</v>
          </cell>
          <cell r="AP66">
            <v>0</v>
          </cell>
          <cell r="AQ66">
            <v>0</v>
          </cell>
          <cell r="AR66">
            <v>0</v>
          </cell>
          <cell r="AS66">
            <v>0</v>
          </cell>
          <cell r="AT66">
            <v>0</v>
          </cell>
          <cell r="AU66">
            <v>0</v>
          </cell>
          <cell r="AV66">
            <v>0</v>
          </cell>
          <cell r="AW66">
            <v>0</v>
          </cell>
          <cell r="AX66">
            <v>0</v>
          </cell>
          <cell r="AY66">
            <v>0</v>
          </cell>
          <cell r="AZ66">
            <v>-9212</v>
          </cell>
          <cell r="BA66">
            <v>-13441.8</v>
          </cell>
          <cell r="BB66">
            <v>-12529.199999999999</v>
          </cell>
          <cell r="BC66">
            <v>-12687.4</v>
          </cell>
          <cell r="BD66">
            <v>-14995.300000000001</v>
          </cell>
          <cell r="BE66">
            <v>-24601</v>
          </cell>
          <cell r="BF66">
            <v>-21905.300000000003</v>
          </cell>
          <cell r="BG66">
            <v>-18396.3</v>
          </cell>
          <cell r="BH66">
            <v>0</v>
          </cell>
          <cell r="BI66">
            <v>0</v>
          </cell>
          <cell r="BJ66">
            <v>0</v>
          </cell>
          <cell r="BK66">
            <v>0</v>
          </cell>
          <cell r="BL66">
            <v>0</v>
          </cell>
          <cell r="BM66">
            <v>0</v>
          </cell>
          <cell r="BN66">
            <v>0</v>
          </cell>
          <cell r="BO66">
            <v>0</v>
          </cell>
          <cell r="BP66">
            <v>0</v>
          </cell>
          <cell r="BQ66">
            <v>0</v>
          </cell>
          <cell r="BR66">
            <v>0</v>
          </cell>
          <cell r="BS66">
            <v>0</v>
          </cell>
          <cell r="BT66">
            <v>0</v>
          </cell>
          <cell r="BU66">
            <v>0</v>
          </cell>
          <cell r="BV66">
            <v>0</v>
          </cell>
          <cell r="BW66">
            <v>0</v>
          </cell>
          <cell r="BX66">
            <v>0</v>
          </cell>
          <cell r="BY66">
            <v>0</v>
          </cell>
          <cell r="BZ66">
            <v>0</v>
          </cell>
          <cell r="CA66">
            <v>0</v>
          </cell>
          <cell r="CB66">
            <v>351.89999999999964</v>
          </cell>
          <cell r="CC66">
            <v>700</v>
          </cell>
          <cell r="CD66">
            <v>1130.7000000000007</v>
          </cell>
          <cell r="CE66">
            <v>607.70000000000073</v>
          </cell>
          <cell r="CF66">
            <v>611.49999999999818</v>
          </cell>
          <cell r="CG66">
            <v>1541.2000000000007</v>
          </cell>
          <cell r="CH66">
            <v>876.69999999999709</v>
          </cell>
          <cell r="CI66">
            <v>732.5</v>
          </cell>
          <cell r="CJ66">
            <v>0</v>
          </cell>
          <cell r="CK66">
            <v>0</v>
          </cell>
          <cell r="CL66">
            <v>0</v>
          </cell>
          <cell r="CM66">
            <v>0</v>
          </cell>
          <cell r="CN66">
            <v>0</v>
          </cell>
          <cell r="CO66">
            <v>0</v>
          </cell>
          <cell r="CP66">
            <v>0</v>
          </cell>
          <cell r="CQ66">
            <v>0</v>
          </cell>
          <cell r="CR66">
            <v>0</v>
          </cell>
          <cell r="CS66">
            <v>0</v>
          </cell>
          <cell r="CT66">
            <v>0</v>
          </cell>
          <cell r="CU66">
            <v>0</v>
          </cell>
          <cell r="CV66">
            <v>0</v>
          </cell>
          <cell r="CW66">
            <v>0</v>
          </cell>
          <cell r="CX66">
            <v>0</v>
          </cell>
          <cell r="CY66">
            <v>0</v>
          </cell>
          <cell r="CZ66">
            <v>0</v>
          </cell>
          <cell r="DA66">
            <v>0</v>
          </cell>
          <cell r="DB66">
            <v>0</v>
          </cell>
          <cell r="DC66">
            <v>0</v>
          </cell>
          <cell r="DD66">
            <v>0</v>
          </cell>
          <cell r="DE66">
            <v>0</v>
          </cell>
          <cell r="DF66">
            <v>0</v>
          </cell>
          <cell r="DG66">
            <v>0</v>
          </cell>
          <cell r="DH66">
            <v>0</v>
          </cell>
          <cell r="DI66">
            <v>0</v>
          </cell>
          <cell r="DJ66">
            <v>0</v>
          </cell>
          <cell r="DK66">
            <v>0</v>
          </cell>
          <cell r="DL66">
            <v>0</v>
          </cell>
          <cell r="DM66">
            <v>0</v>
          </cell>
          <cell r="DN66">
            <v>0</v>
          </cell>
          <cell r="DO66">
            <v>0</v>
          </cell>
          <cell r="DP66">
            <v>0</v>
          </cell>
          <cell r="DQ66">
            <v>0</v>
          </cell>
          <cell r="DR66">
            <v>0</v>
          </cell>
          <cell r="DS66">
            <v>0</v>
          </cell>
          <cell r="DT66">
            <v>0</v>
          </cell>
          <cell r="DU66">
            <v>0</v>
          </cell>
          <cell r="DV66">
            <v>0</v>
          </cell>
          <cell r="DW66">
            <v>0</v>
          </cell>
          <cell r="DX66">
            <v>0</v>
          </cell>
          <cell r="DY66">
            <v>0</v>
          </cell>
          <cell r="DZ66">
            <v>0</v>
          </cell>
          <cell r="EA66">
            <v>0</v>
          </cell>
          <cell r="EB66">
            <v>0</v>
          </cell>
          <cell r="EC66">
            <v>0</v>
          </cell>
          <cell r="ED66">
            <v>0</v>
          </cell>
          <cell r="EE66">
            <v>0</v>
          </cell>
          <cell r="EF66">
            <v>351.89999999999964</v>
          </cell>
          <cell r="EG66">
            <v>700</v>
          </cell>
          <cell r="EH66">
            <v>1130.7000000000007</v>
          </cell>
          <cell r="EI66">
            <v>607.70000000000073</v>
          </cell>
          <cell r="EJ66">
            <v>611.49999999999818</v>
          </cell>
          <cell r="EK66">
            <v>1541.2000000000007</v>
          </cell>
          <cell r="EL66">
            <v>876.69999999999709</v>
          </cell>
          <cell r="EM66">
            <v>732.5</v>
          </cell>
          <cell r="EN66">
            <v>0</v>
          </cell>
          <cell r="EO66">
            <v>0</v>
          </cell>
          <cell r="EP66">
            <v>0</v>
          </cell>
          <cell r="EQ66">
            <v>0</v>
          </cell>
          <cell r="ER66">
            <v>0</v>
          </cell>
          <cell r="ES66">
            <v>0</v>
          </cell>
          <cell r="ET66">
            <v>0</v>
          </cell>
          <cell r="EU66">
            <v>0</v>
          </cell>
          <cell r="EV66">
            <v>0</v>
          </cell>
          <cell r="EW66">
            <v>0</v>
          </cell>
          <cell r="EX66">
            <v>0</v>
          </cell>
          <cell r="EY66">
            <v>0</v>
          </cell>
          <cell r="EZ66">
            <v>0</v>
          </cell>
          <cell r="FA66">
            <v>0</v>
          </cell>
          <cell r="FB66">
            <v>0</v>
          </cell>
          <cell r="FC66">
            <v>0</v>
          </cell>
          <cell r="FD66">
            <v>0</v>
          </cell>
          <cell r="FE66">
            <v>0</v>
          </cell>
          <cell r="FF66">
            <v>0</v>
          </cell>
          <cell r="FG66">
            <v>0</v>
          </cell>
          <cell r="FH66">
            <v>-196.6</v>
          </cell>
          <cell r="FI66">
            <v>-205.6</v>
          </cell>
          <cell r="FJ66">
            <v>-207</v>
          </cell>
          <cell r="FK66">
            <v>-222.6</v>
          </cell>
          <cell r="FL66">
            <v>-210</v>
          </cell>
          <cell r="FM66">
            <v>-211.8</v>
          </cell>
          <cell r="FN66">
            <v>-211.3</v>
          </cell>
          <cell r="FO66">
            <v>-233.2</v>
          </cell>
          <cell r="FP66">
            <v>0</v>
          </cell>
          <cell r="FQ66">
            <v>0</v>
          </cell>
          <cell r="FR66">
            <v>0</v>
          </cell>
          <cell r="FS66">
            <v>0</v>
          </cell>
          <cell r="FT66">
            <v>0</v>
          </cell>
          <cell r="FU66">
            <v>0</v>
          </cell>
          <cell r="FV66">
            <v>0</v>
          </cell>
          <cell r="FW66">
            <v>0</v>
          </cell>
          <cell r="FX66">
            <v>0</v>
          </cell>
          <cell r="FY66">
            <v>0</v>
          </cell>
          <cell r="FZ66">
            <v>0</v>
          </cell>
          <cell r="GA66">
            <v>0</v>
          </cell>
          <cell r="GB66">
            <v>0</v>
          </cell>
          <cell r="GC66">
            <v>0</v>
          </cell>
          <cell r="GD66">
            <v>0</v>
          </cell>
          <cell r="GE66">
            <v>0</v>
          </cell>
          <cell r="GF66">
            <v>0</v>
          </cell>
          <cell r="GG66">
            <v>0</v>
          </cell>
          <cell r="GH66">
            <v>0</v>
          </cell>
          <cell r="GI66">
            <v>0</v>
          </cell>
          <cell r="GJ66">
            <v>110</v>
          </cell>
          <cell r="GK66">
            <v>214.1</v>
          </cell>
          <cell r="GL66">
            <v>131.69999999999999</v>
          </cell>
          <cell r="GM66">
            <v>597.79999999999995</v>
          </cell>
          <cell r="GN66">
            <v>143.1</v>
          </cell>
          <cell r="GO66">
            <v>155.5</v>
          </cell>
          <cell r="GP66">
            <v>554.9</v>
          </cell>
          <cell r="GQ66">
            <v>256.89999999999998</v>
          </cell>
          <cell r="GR66">
            <v>0</v>
          </cell>
          <cell r="GS66">
            <v>0</v>
          </cell>
          <cell r="GT66">
            <v>0</v>
          </cell>
          <cell r="GU66">
            <v>0</v>
          </cell>
          <cell r="GV66">
            <v>0</v>
          </cell>
          <cell r="GW66">
            <v>0</v>
          </cell>
          <cell r="GX66">
            <v>0</v>
          </cell>
          <cell r="GY66">
            <v>0</v>
          </cell>
          <cell r="GZ66">
            <v>0</v>
          </cell>
          <cell r="HA66">
            <v>0</v>
          </cell>
          <cell r="HB66">
            <v>0</v>
          </cell>
          <cell r="HC66">
            <v>0</v>
          </cell>
          <cell r="HD66">
            <v>0</v>
          </cell>
          <cell r="HE66">
            <v>0</v>
          </cell>
          <cell r="HF66">
            <v>0</v>
          </cell>
          <cell r="HG66">
            <v>0</v>
          </cell>
          <cell r="HH66">
            <v>0</v>
          </cell>
          <cell r="HI66">
            <v>0</v>
          </cell>
          <cell r="HJ66">
            <v>0</v>
          </cell>
          <cell r="HK66">
            <v>0</v>
          </cell>
          <cell r="HL66">
            <v>265.29999999999961</v>
          </cell>
          <cell r="HM66">
            <v>708.5</v>
          </cell>
          <cell r="HN66">
            <v>1055.4000000000008</v>
          </cell>
          <cell r="HO66">
            <v>982.90000000000066</v>
          </cell>
          <cell r="HP66">
            <v>544.5999999999982</v>
          </cell>
          <cell r="HQ66">
            <v>1484.9000000000008</v>
          </cell>
          <cell r="HR66">
            <v>1220.299999999997</v>
          </cell>
          <cell r="HS66">
            <v>756.2</v>
          </cell>
        </row>
        <row r="67">
          <cell r="A67" t="str">
            <v>NFCL IN</v>
          </cell>
          <cell r="B67" t="str">
            <v>Nagarjuna Fertilizers &amp; Chemicals</v>
          </cell>
          <cell r="C67" t="str">
            <v>fertilizers</v>
          </cell>
          <cell r="D67">
            <v>0</v>
          </cell>
          <cell r="E67">
            <v>0</v>
          </cell>
          <cell r="F67">
            <v>0</v>
          </cell>
          <cell r="G67">
            <v>0</v>
          </cell>
          <cell r="H67">
            <v>0</v>
          </cell>
          <cell r="I67">
            <v>0</v>
          </cell>
          <cell r="J67">
            <v>0</v>
          </cell>
          <cell r="K67">
            <v>0</v>
          </cell>
          <cell r="L67">
            <v>0</v>
          </cell>
          <cell r="M67">
            <v>0</v>
          </cell>
          <cell r="N67">
            <v>0</v>
          </cell>
          <cell r="O67">
            <v>0</v>
          </cell>
          <cell r="P67">
            <v>0</v>
          </cell>
          <cell r="Q67">
            <v>0</v>
          </cell>
          <cell r="R67">
            <v>0</v>
          </cell>
          <cell r="S67">
            <v>0</v>
          </cell>
          <cell r="T67">
            <v>0</v>
          </cell>
          <cell r="U67">
            <v>0</v>
          </cell>
          <cell r="V67">
            <v>0</v>
          </cell>
          <cell r="W67">
            <v>4200.3</v>
          </cell>
          <cell r="X67">
            <v>3003</v>
          </cell>
          <cell r="Y67">
            <v>6800.6</v>
          </cell>
          <cell r="Z67">
            <v>6242</v>
          </cell>
          <cell r="AA67">
            <v>5890.3</v>
          </cell>
          <cell r="AB67">
            <v>4335.54</v>
          </cell>
          <cell r="AC67">
            <v>0</v>
          </cell>
          <cell r="AD67">
            <v>0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O67">
            <v>0</v>
          </cell>
          <cell r="AP67">
            <v>0</v>
          </cell>
          <cell r="AQ67">
            <v>0</v>
          </cell>
          <cell r="AR67">
            <v>0</v>
          </cell>
          <cell r="AS67">
            <v>0</v>
          </cell>
          <cell r="AT67">
            <v>0</v>
          </cell>
          <cell r="AU67">
            <v>0</v>
          </cell>
          <cell r="AV67">
            <v>0</v>
          </cell>
          <cell r="AW67">
            <v>0</v>
          </cell>
          <cell r="AX67">
            <v>0</v>
          </cell>
          <cell r="AY67">
            <v>-3669.6000000000004</v>
          </cell>
          <cell r="AZ67">
            <v>-2241.1</v>
          </cell>
          <cell r="BA67">
            <v>-6049.4</v>
          </cell>
          <cell r="BB67">
            <v>-5501.2</v>
          </cell>
          <cell r="BC67">
            <v>-5122.8999999999996</v>
          </cell>
          <cell r="BD67">
            <v>-3517.4700000000003</v>
          </cell>
          <cell r="BE67">
            <v>0</v>
          </cell>
          <cell r="BF67">
            <v>0</v>
          </cell>
          <cell r="BG67">
            <v>0</v>
          </cell>
          <cell r="BH67">
            <v>0</v>
          </cell>
          <cell r="BI67">
            <v>0</v>
          </cell>
          <cell r="BJ67">
            <v>0</v>
          </cell>
          <cell r="BK67">
            <v>0</v>
          </cell>
          <cell r="BL67">
            <v>0</v>
          </cell>
          <cell r="BM67">
            <v>0</v>
          </cell>
          <cell r="BN67">
            <v>0</v>
          </cell>
          <cell r="BO67">
            <v>0</v>
          </cell>
          <cell r="BP67">
            <v>0</v>
          </cell>
          <cell r="BQ67">
            <v>0</v>
          </cell>
          <cell r="BR67">
            <v>0</v>
          </cell>
          <cell r="BS67">
            <v>0</v>
          </cell>
          <cell r="BT67">
            <v>0</v>
          </cell>
          <cell r="BU67">
            <v>0</v>
          </cell>
          <cell r="BV67">
            <v>0</v>
          </cell>
          <cell r="BW67">
            <v>0</v>
          </cell>
          <cell r="BX67">
            <v>0</v>
          </cell>
          <cell r="BY67">
            <v>0</v>
          </cell>
          <cell r="BZ67">
            <v>0</v>
          </cell>
          <cell r="CA67">
            <v>530.69999999999982</v>
          </cell>
          <cell r="CB67">
            <v>761.90000000000009</v>
          </cell>
          <cell r="CC67">
            <v>751.20000000000073</v>
          </cell>
          <cell r="CD67">
            <v>740.80000000000018</v>
          </cell>
          <cell r="CE67">
            <v>767.40000000000055</v>
          </cell>
          <cell r="CF67">
            <v>818.06999999999971</v>
          </cell>
          <cell r="CG67">
            <v>0</v>
          </cell>
          <cell r="CH67">
            <v>0</v>
          </cell>
          <cell r="CI67">
            <v>0</v>
          </cell>
          <cell r="CJ67">
            <v>0</v>
          </cell>
          <cell r="CK67">
            <v>0</v>
          </cell>
          <cell r="CL67">
            <v>0</v>
          </cell>
          <cell r="CM67">
            <v>0</v>
          </cell>
          <cell r="CN67">
            <v>0</v>
          </cell>
          <cell r="CO67">
            <v>0</v>
          </cell>
          <cell r="CP67">
            <v>0</v>
          </cell>
          <cell r="CQ67">
            <v>0</v>
          </cell>
          <cell r="CR67">
            <v>0</v>
          </cell>
          <cell r="CS67">
            <v>0</v>
          </cell>
          <cell r="CT67">
            <v>0</v>
          </cell>
          <cell r="CU67">
            <v>0</v>
          </cell>
          <cell r="CV67">
            <v>0</v>
          </cell>
          <cell r="CW67">
            <v>0</v>
          </cell>
          <cell r="CX67">
            <v>0</v>
          </cell>
          <cell r="CY67">
            <v>0</v>
          </cell>
          <cell r="CZ67">
            <v>0</v>
          </cell>
          <cell r="DA67">
            <v>0</v>
          </cell>
          <cell r="DB67">
            <v>0</v>
          </cell>
          <cell r="DC67">
            <v>128</v>
          </cell>
          <cell r="DD67">
            <v>15.4</v>
          </cell>
          <cell r="DE67">
            <v>24.5</v>
          </cell>
          <cell r="DF67">
            <v>14.4</v>
          </cell>
          <cell r="DG67">
            <v>157.30000000000001</v>
          </cell>
          <cell r="DH67">
            <v>41.57</v>
          </cell>
          <cell r="DI67">
            <v>0</v>
          </cell>
          <cell r="DJ67">
            <v>0</v>
          </cell>
          <cell r="DK67">
            <v>0</v>
          </cell>
          <cell r="DL67">
            <v>0</v>
          </cell>
          <cell r="DM67">
            <v>0</v>
          </cell>
          <cell r="DN67">
            <v>0</v>
          </cell>
          <cell r="DO67">
            <v>0</v>
          </cell>
          <cell r="DP67">
            <v>0</v>
          </cell>
          <cell r="DQ67">
            <v>0</v>
          </cell>
          <cell r="DR67">
            <v>0</v>
          </cell>
          <cell r="DS67">
            <v>0</v>
          </cell>
          <cell r="DT67">
            <v>0</v>
          </cell>
          <cell r="DU67">
            <v>0</v>
          </cell>
          <cell r="DV67">
            <v>0</v>
          </cell>
          <cell r="DW67">
            <v>0</v>
          </cell>
          <cell r="DX67">
            <v>0</v>
          </cell>
          <cell r="DY67">
            <v>0</v>
          </cell>
          <cell r="DZ67">
            <v>0</v>
          </cell>
          <cell r="EA67">
            <v>0</v>
          </cell>
          <cell r="EB67">
            <v>0</v>
          </cell>
          <cell r="EC67">
            <v>0</v>
          </cell>
          <cell r="ED67">
            <v>0</v>
          </cell>
          <cell r="EE67">
            <v>658.69999999999982</v>
          </cell>
          <cell r="EF67">
            <v>777.30000000000007</v>
          </cell>
          <cell r="EG67">
            <v>775.70000000000073</v>
          </cell>
          <cell r="EH67">
            <v>755.20000000000016</v>
          </cell>
          <cell r="EI67">
            <v>924.7000000000005</v>
          </cell>
          <cell r="EJ67">
            <v>859.63999999999976</v>
          </cell>
          <cell r="EK67">
            <v>0</v>
          </cell>
          <cell r="EL67">
            <v>0</v>
          </cell>
          <cell r="EM67">
            <v>0</v>
          </cell>
          <cell r="EN67">
            <v>0</v>
          </cell>
          <cell r="EO67">
            <v>0</v>
          </cell>
          <cell r="EP67">
            <v>0</v>
          </cell>
          <cell r="EQ67">
            <v>0</v>
          </cell>
          <cell r="ER67">
            <v>0</v>
          </cell>
          <cell r="ES67">
            <v>0</v>
          </cell>
          <cell r="ET67">
            <v>0</v>
          </cell>
          <cell r="EU67">
            <v>0</v>
          </cell>
          <cell r="EV67">
            <v>0</v>
          </cell>
          <cell r="EW67">
            <v>0</v>
          </cell>
          <cell r="EX67">
            <v>0</v>
          </cell>
          <cell r="EY67">
            <v>0</v>
          </cell>
          <cell r="EZ67">
            <v>0</v>
          </cell>
          <cell r="FA67">
            <v>0</v>
          </cell>
          <cell r="FB67">
            <v>0</v>
          </cell>
          <cell r="FC67">
            <v>0</v>
          </cell>
          <cell r="FD67">
            <v>0</v>
          </cell>
          <cell r="FE67">
            <v>0</v>
          </cell>
          <cell r="FF67">
            <v>0</v>
          </cell>
          <cell r="FG67">
            <v>-308.10000000000002</v>
          </cell>
          <cell r="FH67">
            <v>-292.89999999999998</v>
          </cell>
          <cell r="FI67">
            <v>-295.8</v>
          </cell>
          <cell r="FJ67">
            <v>-300.10000000000002</v>
          </cell>
          <cell r="FK67">
            <v>-312.7</v>
          </cell>
          <cell r="FL67">
            <v>-300.85000000000002</v>
          </cell>
          <cell r="FM67">
            <v>0</v>
          </cell>
          <cell r="FN67">
            <v>0</v>
          </cell>
          <cell r="FO67">
            <v>0</v>
          </cell>
          <cell r="FP67">
            <v>0</v>
          </cell>
          <cell r="FQ67">
            <v>0</v>
          </cell>
          <cell r="FR67">
            <v>0</v>
          </cell>
          <cell r="FS67">
            <v>0</v>
          </cell>
          <cell r="FT67">
            <v>0</v>
          </cell>
          <cell r="FU67">
            <v>0</v>
          </cell>
          <cell r="FV67">
            <v>0</v>
          </cell>
          <cell r="FW67">
            <v>0</v>
          </cell>
          <cell r="FX67">
            <v>0</v>
          </cell>
          <cell r="FY67">
            <v>0</v>
          </cell>
          <cell r="FZ67">
            <v>0</v>
          </cell>
          <cell r="GA67">
            <v>0</v>
          </cell>
          <cell r="GB67">
            <v>0</v>
          </cell>
          <cell r="GC67">
            <v>0</v>
          </cell>
          <cell r="GD67">
            <v>0</v>
          </cell>
          <cell r="GE67">
            <v>0</v>
          </cell>
          <cell r="GF67">
            <v>0</v>
          </cell>
          <cell r="GG67">
            <v>0</v>
          </cell>
          <cell r="GH67">
            <v>0</v>
          </cell>
          <cell r="GI67">
            <v>0</v>
          </cell>
          <cell r="GJ67">
            <v>0</v>
          </cell>
          <cell r="GK67">
            <v>0</v>
          </cell>
          <cell r="GL67">
            <v>0</v>
          </cell>
          <cell r="GM67">
            <v>0</v>
          </cell>
          <cell r="GN67">
            <v>0</v>
          </cell>
          <cell r="GO67">
            <v>0</v>
          </cell>
          <cell r="GP67">
            <v>0</v>
          </cell>
          <cell r="GQ67">
            <v>0</v>
          </cell>
          <cell r="GR67">
            <v>0</v>
          </cell>
          <cell r="GS67">
            <v>0</v>
          </cell>
          <cell r="GT67">
            <v>0</v>
          </cell>
          <cell r="GU67">
            <v>0</v>
          </cell>
          <cell r="GV67">
            <v>0</v>
          </cell>
          <cell r="GW67">
            <v>0</v>
          </cell>
          <cell r="GX67">
            <v>0</v>
          </cell>
          <cell r="GY67">
            <v>0</v>
          </cell>
          <cell r="GZ67">
            <v>0</v>
          </cell>
          <cell r="HA67">
            <v>0</v>
          </cell>
          <cell r="HB67">
            <v>0</v>
          </cell>
          <cell r="HC67">
            <v>0</v>
          </cell>
          <cell r="HD67">
            <v>0</v>
          </cell>
          <cell r="HE67">
            <v>0</v>
          </cell>
          <cell r="HF67">
            <v>0</v>
          </cell>
          <cell r="HG67">
            <v>0</v>
          </cell>
          <cell r="HH67">
            <v>0</v>
          </cell>
          <cell r="HI67">
            <v>0</v>
          </cell>
          <cell r="HJ67">
            <v>0</v>
          </cell>
          <cell r="HK67">
            <v>350.5999999999998</v>
          </cell>
          <cell r="HL67">
            <v>484.40000000000009</v>
          </cell>
          <cell r="HM67">
            <v>479.90000000000072</v>
          </cell>
          <cell r="HN67">
            <v>455.10000000000014</v>
          </cell>
          <cell r="HO67">
            <v>612.00000000000045</v>
          </cell>
          <cell r="HP67">
            <v>558.78999999999974</v>
          </cell>
          <cell r="HQ67">
            <v>0</v>
          </cell>
          <cell r="HR67">
            <v>0</v>
          </cell>
          <cell r="HS67">
            <v>0</v>
          </cell>
        </row>
        <row r="68">
          <cell r="A68" t="str">
            <v>BYRCS IN</v>
          </cell>
          <cell r="B68" t="str">
            <v>Bayer CropScience</v>
          </cell>
          <cell r="C68" t="str">
            <v>Agrochemicals &amp; seeds</v>
          </cell>
          <cell r="D68">
            <v>0</v>
          </cell>
          <cell r="E68">
            <v>0</v>
          </cell>
          <cell r="F68">
            <v>0</v>
          </cell>
          <cell r="G68">
            <v>1213.5999999999999</v>
          </cell>
          <cell r="H68">
            <v>1299.8</v>
          </cell>
          <cell r="I68">
            <v>1909.6</v>
          </cell>
          <cell r="J68">
            <v>4280.8999999999996</v>
          </cell>
          <cell r="K68">
            <v>1071.4000000000001</v>
          </cell>
          <cell r="L68">
            <v>1324</v>
          </cell>
          <cell r="M68">
            <v>2547.6</v>
          </cell>
          <cell r="N68">
            <v>2141.6</v>
          </cell>
          <cell r="O68">
            <v>1134.4000000000001</v>
          </cell>
          <cell r="P68">
            <v>1341.6</v>
          </cell>
          <cell r="Q68">
            <v>2167.4</v>
          </cell>
          <cell r="R68">
            <v>2210.1</v>
          </cell>
          <cell r="S68">
            <v>969.8</v>
          </cell>
          <cell r="T68">
            <v>1461.1</v>
          </cell>
          <cell r="U68">
            <v>2616.4</v>
          </cell>
          <cell r="V68">
            <v>2405.3000000000002</v>
          </cell>
          <cell r="W68">
            <v>1387.5</v>
          </cell>
          <cell r="X68">
            <v>3245.5</v>
          </cell>
          <cell r="Y68">
            <v>3680.1</v>
          </cell>
          <cell r="Z68">
            <v>2244</v>
          </cell>
          <cell r="AA68">
            <v>1827</v>
          </cell>
          <cell r="AB68">
            <v>4954</v>
          </cell>
          <cell r="AC68">
            <v>4351.4000000000005</v>
          </cell>
          <cell r="AD68">
            <v>3084.3999999999996</v>
          </cell>
          <cell r="AE68">
            <v>2192.1</v>
          </cell>
          <cell r="AF68">
            <v>0</v>
          </cell>
          <cell r="AG68">
            <v>0</v>
          </cell>
          <cell r="AH68">
            <v>0</v>
          </cell>
          <cell r="AI68">
            <v>-1016.7</v>
          </cell>
          <cell r="AJ68">
            <v>-1213.5999999999999</v>
          </cell>
          <cell r="AK68">
            <v>-1525.1999999999998</v>
          </cell>
          <cell r="AL68">
            <v>-3809.8999999999996</v>
          </cell>
          <cell r="AM68">
            <v>-1005.4000000000001</v>
          </cell>
          <cell r="AN68">
            <v>-1209.2</v>
          </cell>
          <cell r="AO68">
            <v>-2079.6999999999998</v>
          </cell>
          <cell r="AP68">
            <v>-2166.6000000000004</v>
          </cell>
          <cell r="AQ68">
            <v>-1122.7</v>
          </cell>
          <cell r="AR68">
            <v>-1189.6999999999998</v>
          </cell>
          <cell r="AS68">
            <v>-1867.3000000000002</v>
          </cell>
          <cell r="AT68">
            <v>-1930.2</v>
          </cell>
          <cell r="AU68">
            <v>-1009.8</v>
          </cell>
          <cell r="AV68">
            <v>-1355.3</v>
          </cell>
          <cell r="AW68">
            <v>-2132.3000000000002</v>
          </cell>
          <cell r="AX68">
            <v>-2124.7000000000003</v>
          </cell>
          <cell r="AY68">
            <v>-1389</v>
          </cell>
          <cell r="AZ68">
            <v>-3113.5</v>
          </cell>
          <cell r="BA68">
            <v>-2893.1000000000004</v>
          </cell>
          <cell r="BB68">
            <v>-2235.3000000000002</v>
          </cell>
          <cell r="BC68">
            <v>-1856.9</v>
          </cell>
          <cell r="BD68">
            <v>-4393</v>
          </cell>
          <cell r="BE68">
            <v>-3554.8</v>
          </cell>
          <cell r="BF68">
            <v>-2884.1000000000004</v>
          </cell>
          <cell r="BG68">
            <v>-2355.3000000000002</v>
          </cell>
          <cell r="BH68">
            <v>0</v>
          </cell>
          <cell r="BI68">
            <v>0</v>
          </cell>
          <cell r="BJ68">
            <v>0</v>
          </cell>
          <cell r="BK68">
            <v>196.89999999999986</v>
          </cell>
          <cell r="BL68">
            <v>86.200000000000045</v>
          </cell>
          <cell r="BM68">
            <v>384.40000000000009</v>
          </cell>
          <cell r="BN68">
            <v>471</v>
          </cell>
          <cell r="BO68">
            <v>66</v>
          </cell>
          <cell r="BP68">
            <v>114.79999999999995</v>
          </cell>
          <cell r="BQ68">
            <v>467.90000000000009</v>
          </cell>
          <cell r="BR68">
            <v>-25.000000000000455</v>
          </cell>
          <cell r="BS68">
            <v>11.700000000000045</v>
          </cell>
          <cell r="BT68">
            <v>151.90000000000009</v>
          </cell>
          <cell r="BU68">
            <v>300.09999999999991</v>
          </cell>
          <cell r="BV68">
            <v>279.89999999999986</v>
          </cell>
          <cell r="BW68">
            <v>-40</v>
          </cell>
          <cell r="BX68">
            <v>105.79999999999995</v>
          </cell>
          <cell r="BY68">
            <v>484.09999999999991</v>
          </cell>
          <cell r="BZ68">
            <v>280.59999999999991</v>
          </cell>
          <cell r="CA68">
            <v>-1.5</v>
          </cell>
          <cell r="CB68">
            <v>132</v>
          </cell>
          <cell r="CC68">
            <v>786.99999999999955</v>
          </cell>
          <cell r="CD68">
            <v>8.6999999999998181</v>
          </cell>
          <cell r="CE68">
            <v>-29.900000000000091</v>
          </cell>
          <cell r="CF68">
            <v>561</v>
          </cell>
          <cell r="CG68">
            <v>796.60000000000036</v>
          </cell>
          <cell r="CH68">
            <v>200.29999999999927</v>
          </cell>
          <cell r="CI68">
            <v>-163.20000000000027</v>
          </cell>
          <cell r="CJ68">
            <v>0</v>
          </cell>
          <cell r="CK68">
            <v>0</v>
          </cell>
          <cell r="CL68">
            <v>0</v>
          </cell>
          <cell r="CM68">
            <v>0</v>
          </cell>
          <cell r="CN68">
            <v>0</v>
          </cell>
          <cell r="CO68">
            <v>0</v>
          </cell>
          <cell r="CP68">
            <v>0</v>
          </cell>
          <cell r="CQ68">
            <v>0</v>
          </cell>
          <cell r="CR68">
            <v>0</v>
          </cell>
          <cell r="CS68">
            <v>0</v>
          </cell>
          <cell r="CT68">
            <v>0</v>
          </cell>
          <cell r="CU68">
            <v>0</v>
          </cell>
          <cell r="CV68">
            <v>0</v>
          </cell>
          <cell r="CW68">
            <v>0</v>
          </cell>
          <cell r="CX68">
            <v>0</v>
          </cell>
          <cell r="CY68">
            <v>0</v>
          </cell>
          <cell r="CZ68">
            <v>0</v>
          </cell>
          <cell r="DA68">
            <v>0</v>
          </cell>
          <cell r="DB68">
            <v>0</v>
          </cell>
          <cell r="DC68">
            <v>0</v>
          </cell>
          <cell r="DD68">
            <v>0</v>
          </cell>
          <cell r="DE68">
            <v>0</v>
          </cell>
          <cell r="DF68">
            <v>0</v>
          </cell>
          <cell r="DG68">
            <v>0</v>
          </cell>
          <cell r="DH68">
            <v>0</v>
          </cell>
          <cell r="DI68">
            <v>0</v>
          </cell>
          <cell r="DJ68">
            <v>0</v>
          </cell>
          <cell r="DK68">
            <v>244.2</v>
          </cell>
          <cell r="DL68">
            <v>0</v>
          </cell>
          <cell r="DM68">
            <v>0</v>
          </cell>
          <cell r="DN68">
            <v>0</v>
          </cell>
          <cell r="DO68">
            <v>196.89999999999986</v>
          </cell>
          <cell r="DP68">
            <v>86.200000000000045</v>
          </cell>
          <cell r="DQ68">
            <v>384.40000000000009</v>
          </cell>
          <cell r="DR68">
            <v>471</v>
          </cell>
          <cell r="DS68">
            <v>66</v>
          </cell>
          <cell r="DT68">
            <v>114.79999999999995</v>
          </cell>
          <cell r="DU68">
            <v>467.90000000000009</v>
          </cell>
          <cell r="DV68">
            <v>-25.000000000000455</v>
          </cell>
          <cell r="DW68">
            <v>11.700000000000045</v>
          </cell>
          <cell r="DX68">
            <v>151.90000000000009</v>
          </cell>
          <cell r="DY68">
            <v>300.09999999999991</v>
          </cell>
          <cell r="DZ68">
            <v>279.89999999999986</v>
          </cell>
          <cell r="EA68">
            <v>-40</v>
          </cell>
          <cell r="EB68">
            <v>105.79999999999995</v>
          </cell>
          <cell r="EC68">
            <v>484.09999999999991</v>
          </cell>
          <cell r="ED68">
            <v>280.59999999999991</v>
          </cell>
          <cell r="EE68">
            <v>-1.5</v>
          </cell>
          <cell r="EF68">
            <v>132</v>
          </cell>
          <cell r="EG68">
            <v>786.99999999999955</v>
          </cell>
          <cell r="EH68">
            <v>8.6999999999998181</v>
          </cell>
          <cell r="EI68">
            <v>-29.900000000000091</v>
          </cell>
          <cell r="EJ68">
            <v>561</v>
          </cell>
          <cell r="EK68">
            <v>796.60000000000036</v>
          </cell>
          <cell r="EL68">
            <v>200.29999999999927</v>
          </cell>
          <cell r="EM68">
            <v>80.999999999999716</v>
          </cell>
          <cell r="EN68">
            <v>0</v>
          </cell>
          <cell r="EO68">
            <v>0</v>
          </cell>
          <cell r="EP68">
            <v>0</v>
          </cell>
          <cell r="EQ68">
            <v>-38.299999999999997</v>
          </cell>
          <cell r="ER68">
            <v>-38.4</v>
          </cell>
          <cell r="ES68">
            <v>-39.5</v>
          </cell>
          <cell r="ET68">
            <v>-179.3</v>
          </cell>
          <cell r="EU68">
            <v>-63.7</v>
          </cell>
          <cell r="EV68">
            <v>-62.5</v>
          </cell>
          <cell r="EW68">
            <v>-61.6</v>
          </cell>
          <cell r="EX68">
            <v>-72.400000000000006</v>
          </cell>
          <cell r="EY68">
            <v>-54.6</v>
          </cell>
          <cell r="EZ68">
            <v>-55.6</v>
          </cell>
          <cell r="FA68">
            <v>-58</v>
          </cell>
          <cell r="FB68">
            <v>-57.7</v>
          </cell>
          <cell r="FC68">
            <v>-53.1</v>
          </cell>
          <cell r="FD68">
            <v>-54.8</v>
          </cell>
          <cell r="FE68">
            <v>-55.2</v>
          </cell>
          <cell r="FF68">
            <v>-55.5</v>
          </cell>
          <cell r="FG68">
            <v>-51.4</v>
          </cell>
          <cell r="FH68">
            <v>-50.9</v>
          </cell>
          <cell r="FI68">
            <v>-51.3</v>
          </cell>
          <cell r="FJ68">
            <v>-52.2</v>
          </cell>
          <cell r="FK68">
            <v>-55.4</v>
          </cell>
          <cell r="FL68">
            <v>-59</v>
          </cell>
          <cell r="FM68">
            <v>-56.7</v>
          </cell>
          <cell r="FN68">
            <v>-60.7</v>
          </cell>
          <cell r="FO68">
            <v>-63.9</v>
          </cell>
          <cell r="FP68">
            <v>0</v>
          </cell>
          <cell r="FQ68">
            <v>0</v>
          </cell>
          <cell r="FR68">
            <v>0</v>
          </cell>
          <cell r="FS68">
            <v>17.3</v>
          </cell>
          <cell r="FT68">
            <v>45.6</v>
          </cell>
          <cell r="FU68">
            <v>12.2</v>
          </cell>
          <cell r="FV68">
            <v>67.400000000000006</v>
          </cell>
          <cell r="FW68">
            <v>13.4</v>
          </cell>
          <cell r="FX68">
            <v>88.1</v>
          </cell>
          <cell r="FY68">
            <v>22</v>
          </cell>
          <cell r="FZ68">
            <v>138.19999999999999</v>
          </cell>
          <cell r="GA68">
            <v>53.6</v>
          </cell>
          <cell r="GB68">
            <v>80.900000000000006</v>
          </cell>
          <cell r="GC68">
            <v>173.8</v>
          </cell>
          <cell r="GD68">
            <v>64.5</v>
          </cell>
          <cell r="GE68">
            <v>79</v>
          </cell>
          <cell r="GF68">
            <v>111</v>
          </cell>
          <cell r="GG68">
            <v>67.900000000000006</v>
          </cell>
          <cell r="GH68">
            <v>99.1</v>
          </cell>
          <cell r="GI68">
            <v>32.799999999999997</v>
          </cell>
          <cell r="GJ68">
            <v>73.900000000000006</v>
          </cell>
          <cell r="GK68">
            <v>49.8</v>
          </cell>
          <cell r="GL68">
            <v>17.399999999999999</v>
          </cell>
          <cell r="GM68">
            <v>56.5</v>
          </cell>
          <cell r="GN68">
            <v>50</v>
          </cell>
          <cell r="GO68">
            <v>78.599999999999994</v>
          </cell>
          <cell r="GP68">
            <v>52.3</v>
          </cell>
          <cell r="GQ68">
            <v>36.700000000000003</v>
          </cell>
          <cell r="GR68">
            <v>0</v>
          </cell>
          <cell r="GS68">
            <v>0</v>
          </cell>
          <cell r="GT68">
            <v>0</v>
          </cell>
          <cell r="GU68">
            <v>175.89999999999986</v>
          </cell>
          <cell r="GV68">
            <v>93.400000000000048</v>
          </cell>
          <cell r="GW68">
            <v>357.10000000000008</v>
          </cell>
          <cell r="GX68">
            <v>359.1</v>
          </cell>
          <cell r="GY68">
            <v>15.699999999999998</v>
          </cell>
          <cell r="GZ68">
            <v>140.39999999999995</v>
          </cell>
          <cell r="HA68">
            <v>428.30000000000007</v>
          </cell>
          <cell r="HB68">
            <v>40.799999999999528</v>
          </cell>
          <cell r="HC68">
            <v>10.700000000000045</v>
          </cell>
          <cell r="HD68">
            <v>177.2000000000001</v>
          </cell>
          <cell r="HE68">
            <v>415.89999999999992</v>
          </cell>
          <cell r="HF68">
            <v>286.69999999999987</v>
          </cell>
          <cell r="HG68">
            <v>-14.099999999999994</v>
          </cell>
          <cell r="HH68">
            <v>161.99999999999994</v>
          </cell>
          <cell r="HI68">
            <v>496.79999999999995</v>
          </cell>
          <cell r="HJ68">
            <v>324.19999999999993</v>
          </cell>
          <cell r="HK68">
            <v>-20.100000000000001</v>
          </cell>
          <cell r="HL68">
            <v>155</v>
          </cell>
          <cell r="HM68">
            <v>785.49999999999955</v>
          </cell>
          <cell r="HN68">
            <v>-26.100000000000186</v>
          </cell>
          <cell r="HO68">
            <v>-28.800000000000097</v>
          </cell>
          <cell r="HP68">
            <v>552</v>
          </cell>
          <cell r="HQ68">
            <v>818.50000000000034</v>
          </cell>
          <cell r="HR68">
            <v>191.8999999999993</v>
          </cell>
          <cell r="HS68">
            <v>53.79999999999972</v>
          </cell>
        </row>
        <row r="69">
          <cell r="A69" t="str">
            <v>KSCL IN</v>
          </cell>
          <cell r="B69" t="str">
            <v>Kaveri Seed Co</v>
          </cell>
          <cell r="C69" t="str">
            <v>Agrochemicals and Seeds</v>
          </cell>
          <cell r="D69">
            <v>0</v>
          </cell>
          <cell r="E69">
            <v>0</v>
          </cell>
          <cell r="F69">
            <v>0</v>
          </cell>
          <cell r="G69">
            <v>0</v>
          </cell>
          <cell r="H69">
            <v>0</v>
          </cell>
          <cell r="I69">
            <v>0</v>
          </cell>
          <cell r="J69">
            <v>0</v>
          </cell>
          <cell r="K69">
            <v>0</v>
          </cell>
          <cell r="L69">
            <v>0</v>
          </cell>
          <cell r="M69">
            <v>0</v>
          </cell>
          <cell r="N69">
            <v>0</v>
          </cell>
          <cell r="O69">
            <v>0</v>
          </cell>
          <cell r="P69">
            <v>0</v>
          </cell>
          <cell r="Q69">
            <v>0</v>
          </cell>
          <cell r="R69">
            <v>0</v>
          </cell>
          <cell r="S69">
            <v>0</v>
          </cell>
          <cell r="T69">
            <v>358.74399999999997</v>
          </cell>
          <cell r="U69">
            <v>82.959000000000003</v>
          </cell>
          <cell r="V69">
            <v>92.08</v>
          </cell>
          <cell r="W69">
            <v>123.93299999999999</v>
          </cell>
          <cell r="X69">
            <v>590.19999999999993</v>
          </cell>
          <cell r="Y69">
            <v>128.00800000000001</v>
          </cell>
          <cell r="Z69">
            <v>126.80500000000001</v>
          </cell>
          <cell r="AA69">
            <v>120.69</v>
          </cell>
          <cell r="AB69">
            <v>677.154</v>
          </cell>
          <cell r="AC69">
            <v>169.43899999999999</v>
          </cell>
          <cell r="AD69">
            <v>199.95</v>
          </cell>
          <cell r="AE69">
            <v>184.01900000000001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O69">
            <v>0</v>
          </cell>
          <cell r="AP69">
            <v>0</v>
          </cell>
          <cell r="AQ69">
            <v>0</v>
          </cell>
          <cell r="AR69">
            <v>0</v>
          </cell>
          <cell r="AS69">
            <v>0</v>
          </cell>
          <cell r="AT69">
            <v>0</v>
          </cell>
          <cell r="AU69">
            <v>0</v>
          </cell>
          <cell r="AV69">
            <v>-271.59700000000004</v>
          </cell>
          <cell r="AW69">
            <v>-78.853999999999999</v>
          </cell>
          <cell r="AX69">
            <v>-79.825999999999993</v>
          </cell>
          <cell r="AY69">
            <v>56.283000000000001</v>
          </cell>
          <cell r="AZ69">
            <v>-393.74299999999999</v>
          </cell>
          <cell r="BA69">
            <v>-102.94</v>
          </cell>
          <cell r="BB69">
            <v>-104.955</v>
          </cell>
          <cell r="BC69">
            <v>-109.36000000000001</v>
          </cell>
          <cell r="BD69">
            <v>-454.16399999999999</v>
          </cell>
          <cell r="BE69">
            <v>-142.23400000000001</v>
          </cell>
          <cell r="BF69">
            <v>-161.15100000000001</v>
          </cell>
          <cell r="BG69">
            <v>-163.21299999999997</v>
          </cell>
          <cell r="BH69">
            <v>0</v>
          </cell>
          <cell r="BI69">
            <v>0</v>
          </cell>
          <cell r="BJ69">
            <v>0</v>
          </cell>
          <cell r="BK69">
            <v>0</v>
          </cell>
          <cell r="BL69">
            <v>0</v>
          </cell>
          <cell r="BM69">
            <v>0</v>
          </cell>
          <cell r="BN69">
            <v>0</v>
          </cell>
          <cell r="BO69">
            <v>0</v>
          </cell>
          <cell r="BP69">
            <v>0</v>
          </cell>
          <cell r="BQ69">
            <v>0</v>
          </cell>
          <cell r="BR69">
            <v>0</v>
          </cell>
          <cell r="BS69">
            <v>0</v>
          </cell>
          <cell r="BT69">
            <v>0</v>
          </cell>
          <cell r="BU69">
            <v>0</v>
          </cell>
          <cell r="BV69">
            <v>0</v>
          </cell>
          <cell r="BW69">
            <v>0</v>
          </cell>
          <cell r="BX69">
            <v>87.146999999999935</v>
          </cell>
          <cell r="BY69">
            <v>4.105000000000004</v>
          </cell>
          <cell r="BZ69">
            <v>12.254000000000005</v>
          </cell>
          <cell r="CA69">
            <v>180.21600000000001</v>
          </cell>
          <cell r="CB69">
            <v>196.45699999999994</v>
          </cell>
          <cell r="CC69">
            <v>25.068000000000012</v>
          </cell>
          <cell r="CD69">
            <v>21.850000000000009</v>
          </cell>
          <cell r="CE69">
            <v>11.329999999999984</v>
          </cell>
          <cell r="CF69">
            <v>222.99</v>
          </cell>
          <cell r="CG69">
            <v>27.204999999999984</v>
          </cell>
          <cell r="CH69">
            <v>38.798999999999978</v>
          </cell>
          <cell r="CI69">
            <v>20.80600000000004</v>
          </cell>
          <cell r="CJ69">
            <v>0</v>
          </cell>
          <cell r="CK69">
            <v>0</v>
          </cell>
          <cell r="CL69">
            <v>0</v>
          </cell>
          <cell r="CM69">
            <v>0</v>
          </cell>
          <cell r="CN69">
            <v>0</v>
          </cell>
          <cell r="CO69">
            <v>0</v>
          </cell>
          <cell r="CP69">
            <v>0</v>
          </cell>
          <cell r="CQ69">
            <v>0</v>
          </cell>
          <cell r="CR69">
            <v>0</v>
          </cell>
          <cell r="CS69">
            <v>0</v>
          </cell>
          <cell r="CT69">
            <v>0</v>
          </cell>
          <cell r="CU69">
            <v>0</v>
          </cell>
          <cell r="CV69">
            <v>0</v>
          </cell>
          <cell r="CW69">
            <v>0</v>
          </cell>
          <cell r="CX69">
            <v>0</v>
          </cell>
          <cell r="CY69">
            <v>0</v>
          </cell>
          <cell r="CZ69">
            <v>0</v>
          </cell>
          <cell r="DA69">
            <v>0</v>
          </cell>
          <cell r="DB69">
            <v>0</v>
          </cell>
          <cell r="DC69">
            <v>0</v>
          </cell>
          <cell r="DD69">
            <v>0</v>
          </cell>
          <cell r="DE69">
            <v>0</v>
          </cell>
          <cell r="DF69">
            <v>0</v>
          </cell>
          <cell r="DG69">
            <v>0</v>
          </cell>
          <cell r="DH69">
            <v>0</v>
          </cell>
          <cell r="DI69">
            <v>0</v>
          </cell>
          <cell r="DJ69">
            <v>0</v>
          </cell>
          <cell r="DK69">
            <v>0</v>
          </cell>
          <cell r="DL69">
            <v>0</v>
          </cell>
          <cell r="DM69">
            <v>0</v>
          </cell>
          <cell r="DN69">
            <v>0</v>
          </cell>
          <cell r="DO69">
            <v>0</v>
          </cell>
          <cell r="DP69">
            <v>0</v>
          </cell>
          <cell r="DQ69">
            <v>0</v>
          </cell>
          <cell r="DR69">
            <v>0</v>
          </cell>
          <cell r="DS69">
            <v>0</v>
          </cell>
          <cell r="DT69">
            <v>0</v>
          </cell>
          <cell r="DU69">
            <v>0</v>
          </cell>
          <cell r="DV69">
            <v>0</v>
          </cell>
          <cell r="DW69">
            <v>0</v>
          </cell>
          <cell r="DX69">
            <v>0</v>
          </cell>
          <cell r="DY69">
            <v>0</v>
          </cell>
          <cell r="DZ69">
            <v>0</v>
          </cell>
          <cell r="EA69">
            <v>0</v>
          </cell>
          <cell r="EB69">
            <v>87.146999999999935</v>
          </cell>
          <cell r="EC69">
            <v>4.105000000000004</v>
          </cell>
          <cell r="ED69">
            <v>12.254000000000005</v>
          </cell>
          <cell r="EE69">
            <v>180.21600000000001</v>
          </cell>
          <cell r="EF69">
            <v>196.45699999999994</v>
          </cell>
          <cell r="EG69">
            <v>25.068000000000012</v>
          </cell>
          <cell r="EH69">
            <v>21.850000000000009</v>
          </cell>
          <cell r="EI69">
            <v>11.329999999999984</v>
          </cell>
          <cell r="EJ69">
            <v>222.99</v>
          </cell>
          <cell r="EK69">
            <v>27.204999999999984</v>
          </cell>
          <cell r="EL69">
            <v>38.798999999999978</v>
          </cell>
          <cell r="EM69">
            <v>20.80600000000004</v>
          </cell>
          <cell r="EN69">
            <v>0</v>
          </cell>
          <cell r="EO69">
            <v>0</v>
          </cell>
          <cell r="EP69">
            <v>0</v>
          </cell>
          <cell r="EQ69">
            <v>0</v>
          </cell>
          <cell r="ER69">
            <v>0</v>
          </cell>
          <cell r="ES69">
            <v>0</v>
          </cell>
          <cell r="ET69">
            <v>0</v>
          </cell>
          <cell r="EU69">
            <v>0</v>
          </cell>
          <cell r="EV69">
            <v>0</v>
          </cell>
          <cell r="EW69">
            <v>0</v>
          </cell>
          <cell r="EX69">
            <v>0</v>
          </cell>
          <cell r="EY69">
            <v>0</v>
          </cell>
          <cell r="EZ69">
            <v>0</v>
          </cell>
          <cell r="FA69">
            <v>0</v>
          </cell>
          <cell r="FB69">
            <v>0</v>
          </cell>
          <cell r="FC69">
            <v>0</v>
          </cell>
          <cell r="FD69">
            <v>-1.9259999999999999</v>
          </cell>
          <cell r="FE69">
            <v>-1.982</v>
          </cell>
          <cell r="FF69">
            <v>-3.444</v>
          </cell>
          <cell r="FG69">
            <v>5</v>
          </cell>
          <cell r="FH69">
            <v>-3.8999999999999995</v>
          </cell>
          <cell r="FI69">
            <v>-4.0910000000000002</v>
          </cell>
          <cell r="FJ69">
            <v>-5.7850000000000001</v>
          </cell>
          <cell r="FK69">
            <v>-6.84</v>
          </cell>
          <cell r="FL69">
            <v>-7.1120000000000001</v>
          </cell>
          <cell r="FM69">
            <v>-6.984</v>
          </cell>
          <cell r="FN69">
            <v>-8.6039999999999992</v>
          </cell>
          <cell r="FO69">
            <v>-9.4939999999999998</v>
          </cell>
          <cell r="FP69">
            <v>0</v>
          </cell>
          <cell r="FQ69">
            <v>0</v>
          </cell>
          <cell r="FR69">
            <v>0</v>
          </cell>
          <cell r="FS69">
            <v>0</v>
          </cell>
          <cell r="FT69">
            <v>0</v>
          </cell>
          <cell r="FU69">
            <v>0</v>
          </cell>
          <cell r="FV69">
            <v>0</v>
          </cell>
          <cell r="FW69">
            <v>0</v>
          </cell>
          <cell r="FX69">
            <v>0</v>
          </cell>
          <cell r="FY69">
            <v>0</v>
          </cell>
          <cell r="FZ69">
            <v>0</v>
          </cell>
          <cell r="GA69">
            <v>0</v>
          </cell>
          <cell r="GB69">
            <v>0</v>
          </cell>
          <cell r="GC69">
            <v>0</v>
          </cell>
          <cell r="GD69">
            <v>0</v>
          </cell>
          <cell r="GE69">
            <v>0</v>
          </cell>
          <cell r="GF69">
            <v>0.67999999999999972</v>
          </cell>
          <cell r="GG69">
            <v>7.2140000000000004</v>
          </cell>
          <cell r="GH69">
            <v>1.0009999999999999</v>
          </cell>
          <cell r="GI69">
            <v>5.766</v>
          </cell>
          <cell r="GJ69">
            <v>3.5</v>
          </cell>
          <cell r="GK69">
            <v>3.1280000000000001</v>
          </cell>
          <cell r="GL69">
            <v>4.7439999999999998</v>
          </cell>
          <cell r="GM69">
            <v>10.71</v>
          </cell>
          <cell r="GN69">
            <v>5.7380000000000004</v>
          </cell>
          <cell r="GO69">
            <v>3.0779999999999998</v>
          </cell>
          <cell r="GP69">
            <v>2.7410000000000001</v>
          </cell>
          <cell r="GQ69">
            <v>1.323</v>
          </cell>
          <cell r="GR69">
            <v>0</v>
          </cell>
          <cell r="GS69">
            <v>0</v>
          </cell>
          <cell r="GT69">
            <v>0</v>
          </cell>
          <cell r="GU69">
            <v>0</v>
          </cell>
          <cell r="GV69">
            <v>0</v>
          </cell>
          <cell r="GW69">
            <v>0</v>
          </cell>
          <cell r="GX69">
            <v>0</v>
          </cell>
          <cell r="GY69">
            <v>0</v>
          </cell>
          <cell r="GZ69">
            <v>0</v>
          </cell>
          <cell r="HA69">
            <v>0</v>
          </cell>
          <cell r="HB69">
            <v>0</v>
          </cell>
          <cell r="HC69">
            <v>0</v>
          </cell>
          <cell r="HD69">
            <v>0</v>
          </cell>
          <cell r="HE69">
            <v>0</v>
          </cell>
          <cell r="HF69">
            <v>0</v>
          </cell>
          <cell r="HG69">
            <v>0</v>
          </cell>
          <cell r="HH69">
            <v>85.900999999999925</v>
          </cell>
          <cell r="HI69">
            <v>9.3370000000000033</v>
          </cell>
          <cell r="HJ69">
            <v>9.8110000000000053</v>
          </cell>
          <cell r="HK69">
            <v>190.982</v>
          </cell>
          <cell r="HL69">
            <v>196.05699999999993</v>
          </cell>
          <cell r="HM69">
            <v>24.105000000000011</v>
          </cell>
          <cell r="HN69">
            <v>20.809000000000008</v>
          </cell>
          <cell r="HO69">
            <v>15.199999999999985</v>
          </cell>
          <cell r="HP69">
            <v>221.61600000000001</v>
          </cell>
          <cell r="HQ69">
            <v>23.298999999999982</v>
          </cell>
          <cell r="HR69">
            <v>32.935999999999979</v>
          </cell>
          <cell r="HS69">
            <v>12.635000000000041</v>
          </cell>
        </row>
        <row r="70">
          <cell r="A70" t="str">
            <v>MCHM IN</v>
          </cell>
          <cell r="B70" t="str">
            <v>Monsanto India</v>
          </cell>
          <cell r="C70" t="str">
            <v>Agrochemicals &amp; Seeds</v>
          </cell>
          <cell r="D70">
            <v>0</v>
          </cell>
          <cell r="E70">
            <v>0</v>
          </cell>
          <cell r="F70">
            <v>0</v>
          </cell>
          <cell r="G70">
            <v>0</v>
          </cell>
          <cell r="H70">
            <v>0</v>
          </cell>
          <cell r="I70">
            <v>0</v>
          </cell>
          <cell r="J70">
            <v>0</v>
          </cell>
          <cell r="K70">
            <v>0</v>
          </cell>
          <cell r="L70">
            <v>0</v>
          </cell>
          <cell r="M70">
            <v>0</v>
          </cell>
          <cell r="N70">
            <v>0</v>
          </cell>
          <cell r="O70">
            <v>0</v>
          </cell>
          <cell r="P70">
            <v>0</v>
          </cell>
          <cell r="Q70">
            <v>0</v>
          </cell>
          <cell r="R70">
            <v>0</v>
          </cell>
          <cell r="S70">
            <v>0</v>
          </cell>
          <cell r="T70">
            <v>358.74399999999997</v>
          </cell>
          <cell r="U70">
            <v>82.959000000000003</v>
          </cell>
          <cell r="V70">
            <v>92.08</v>
          </cell>
          <cell r="W70">
            <v>123.93299999999999</v>
          </cell>
          <cell r="X70">
            <v>590.19999999999993</v>
          </cell>
          <cell r="Y70">
            <v>128.00800000000001</v>
          </cell>
          <cell r="Z70">
            <v>126.80500000000001</v>
          </cell>
          <cell r="AA70">
            <v>120.69</v>
          </cell>
          <cell r="AB70">
            <v>677.154</v>
          </cell>
          <cell r="AC70">
            <v>169.43899999999999</v>
          </cell>
          <cell r="AD70">
            <v>199.95</v>
          </cell>
          <cell r="AE70">
            <v>184.01900000000001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O70">
            <v>0</v>
          </cell>
          <cell r="AP70">
            <v>0</v>
          </cell>
          <cell r="AQ70">
            <v>0</v>
          </cell>
          <cell r="AR70">
            <v>0</v>
          </cell>
          <cell r="AS70">
            <v>0</v>
          </cell>
          <cell r="AT70">
            <v>0</v>
          </cell>
          <cell r="AU70">
            <v>0</v>
          </cell>
          <cell r="AV70">
            <v>-271.59700000000004</v>
          </cell>
          <cell r="AW70">
            <v>-78.853999999999999</v>
          </cell>
          <cell r="AX70">
            <v>-79.825999999999993</v>
          </cell>
          <cell r="AY70">
            <v>56.283000000000001</v>
          </cell>
          <cell r="AZ70">
            <v>-393.74299999999999</v>
          </cell>
          <cell r="BA70">
            <v>-102.94</v>
          </cell>
          <cell r="BB70">
            <v>-104.955</v>
          </cell>
          <cell r="BC70">
            <v>-109.36000000000001</v>
          </cell>
          <cell r="BD70">
            <v>-454.16399999999999</v>
          </cell>
          <cell r="BE70">
            <v>-142.23400000000001</v>
          </cell>
          <cell r="BF70">
            <v>-161.15100000000001</v>
          </cell>
          <cell r="BG70">
            <v>-163.21299999999997</v>
          </cell>
          <cell r="BH70">
            <v>0</v>
          </cell>
          <cell r="BI70">
            <v>0</v>
          </cell>
          <cell r="BJ70">
            <v>0</v>
          </cell>
          <cell r="BK70">
            <v>0</v>
          </cell>
          <cell r="BL70">
            <v>0</v>
          </cell>
          <cell r="BM70">
            <v>0</v>
          </cell>
          <cell r="BN70">
            <v>0</v>
          </cell>
          <cell r="BO70">
            <v>0</v>
          </cell>
          <cell r="BP70">
            <v>0</v>
          </cell>
          <cell r="BQ70">
            <v>0</v>
          </cell>
          <cell r="BR70">
            <v>0</v>
          </cell>
          <cell r="BS70">
            <v>0</v>
          </cell>
          <cell r="BT70">
            <v>0</v>
          </cell>
          <cell r="BU70">
            <v>0</v>
          </cell>
          <cell r="BV70">
            <v>0</v>
          </cell>
          <cell r="BW70">
            <v>0</v>
          </cell>
          <cell r="BX70">
            <v>87.146999999999935</v>
          </cell>
          <cell r="BY70">
            <v>4.105000000000004</v>
          </cell>
          <cell r="BZ70">
            <v>12.254000000000005</v>
          </cell>
          <cell r="CA70">
            <v>180.21600000000001</v>
          </cell>
          <cell r="CB70">
            <v>196.45699999999994</v>
          </cell>
          <cell r="CC70">
            <v>25.068000000000012</v>
          </cell>
          <cell r="CD70">
            <v>21.850000000000009</v>
          </cell>
          <cell r="CE70">
            <v>11.329999999999984</v>
          </cell>
          <cell r="CF70">
            <v>222.99</v>
          </cell>
          <cell r="CG70">
            <v>27.204999999999984</v>
          </cell>
          <cell r="CH70">
            <v>38.798999999999978</v>
          </cell>
          <cell r="CI70">
            <v>20.80600000000004</v>
          </cell>
          <cell r="CJ70">
            <v>0</v>
          </cell>
          <cell r="CK70">
            <v>0</v>
          </cell>
          <cell r="CL70">
            <v>0</v>
          </cell>
          <cell r="CM70">
            <v>0</v>
          </cell>
          <cell r="CN70">
            <v>0</v>
          </cell>
          <cell r="CO70">
            <v>0</v>
          </cell>
          <cell r="CP70">
            <v>0</v>
          </cell>
          <cell r="CQ70">
            <v>0</v>
          </cell>
          <cell r="CR70">
            <v>0</v>
          </cell>
          <cell r="CS70">
            <v>0</v>
          </cell>
          <cell r="CT70">
            <v>0</v>
          </cell>
          <cell r="CU70">
            <v>0</v>
          </cell>
          <cell r="CV70">
            <v>0</v>
          </cell>
          <cell r="CW70">
            <v>0</v>
          </cell>
          <cell r="CX70">
            <v>0</v>
          </cell>
          <cell r="CY70">
            <v>0</v>
          </cell>
          <cell r="CZ70">
            <v>0</v>
          </cell>
          <cell r="DA70">
            <v>0</v>
          </cell>
          <cell r="DB70">
            <v>0</v>
          </cell>
          <cell r="DC70">
            <v>0</v>
          </cell>
          <cell r="DD70">
            <v>0</v>
          </cell>
          <cell r="DE70">
            <v>0</v>
          </cell>
          <cell r="DF70">
            <v>0</v>
          </cell>
          <cell r="DG70">
            <v>0</v>
          </cell>
          <cell r="DH70">
            <v>0</v>
          </cell>
          <cell r="DI70">
            <v>0</v>
          </cell>
          <cell r="DJ70">
            <v>0</v>
          </cell>
          <cell r="DK70">
            <v>0</v>
          </cell>
          <cell r="DL70">
            <v>0</v>
          </cell>
          <cell r="DM70">
            <v>0</v>
          </cell>
          <cell r="DN70">
            <v>0</v>
          </cell>
          <cell r="DO70">
            <v>0</v>
          </cell>
          <cell r="DP70">
            <v>0</v>
          </cell>
          <cell r="DQ70">
            <v>0</v>
          </cell>
          <cell r="DR70">
            <v>0</v>
          </cell>
          <cell r="DS70">
            <v>0</v>
          </cell>
          <cell r="DT70">
            <v>0</v>
          </cell>
          <cell r="DU70">
            <v>0</v>
          </cell>
          <cell r="DV70">
            <v>0</v>
          </cell>
          <cell r="DW70">
            <v>0</v>
          </cell>
          <cell r="DX70">
            <v>0</v>
          </cell>
          <cell r="DY70">
            <v>0</v>
          </cell>
          <cell r="DZ70">
            <v>0</v>
          </cell>
          <cell r="EA70">
            <v>0</v>
          </cell>
          <cell r="EB70">
            <v>87.146999999999935</v>
          </cell>
          <cell r="EC70">
            <v>4.105000000000004</v>
          </cell>
          <cell r="ED70">
            <v>12.254000000000005</v>
          </cell>
          <cell r="EE70">
            <v>180.21600000000001</v>
          </cell>
          <cell r="EF70">
            <v>196.45699999999994</v>
          </cell>
          <cell r="EG70">
            <v>25.068000000000012</v>
          </cell>
          <cell r="EH70">
            <v>21.850000000000009</v>
          </cell>
          <cell r="EI70">
            <v>11.329999999999984</v>
          </cell>
          <cell r="EJ70">
            <v>222.99</v>
          </cell>
          <cell r="EK70">
            <v>27.204999999999984</v>
          </cell>
          <cell r="EL70">
            <v>38.798999999999978</v>
          </cell>
          <cell r="EM70">
            <v>20.80600000000004</v>
          </cell>
          <cell r="EN70">
            <v>0</v>
          </cell>
          <cell r="EO70">
            <v>0</v>
          </cell>
          <cell r="EP70">
            <v>0</v>
          </cell>
          <cell r="EQ70">
            <v>0</v>
          </cell>
          <cell r="ER70">
            <v>0</v>
          </cell>
          <cell r="ES70">
            <v>0</v>
          </cell>
          <cell r="ET70">
            <v>0</v>
          </cell>
          <cell r="EU70">
            <v>0</v>
          </cell>
          <cell r="EV70">
            <v>0</v>
          </cell>
          <cell r="EW70">
            <v>0</v>
          </cell>
          <cell r="EX70">
            <v>0</v>
          </cell>
          <cell r="EY70">
            <v>0</v>
          </cell>
          <cell r="EZ70">
            <v>0</v>
          </cell>
          <cell r="FA70">
            <v>0</v>
          </cell>
          <cell r="FB70">
            <v>0</v>
          </cell>
          <cell r="FC70">
            <v>0</v>
          </cell>
          <cell r="FD70">
            <v>-1.9259999999999999</v>
          </cell>
          <cell r="FE70">
            <v>-1.982</v>
          </cell>
          <cell r="FF70">
            <v>-3.444</v>
          </cell>
          <cell r="FG70">
            <v>5</v>
          </cell>
          <cell r="FH70">
            <v>-3.8999999999999995</v>
          </cell>
          <cell r="FI70">
            <v>-4.0910000000000002</v>
          </cell>
          <cell r="FJ70">
            <v>-5.7850000000000001</v>
          </cell>
          <cell r="FK70">
            <v>-6.84</v>
          </cell>
          <cell r="FL70">
            <v>-7.1120000000000001</v>
          </cell>
          <cell r="FM70">
            <v>-6.984</v>
          </cell>
          <cell r="FN70">
            <v>-8.6039999999999992</v>
          </cell>
          <cell r="FO70">
            <v>-9.4939999999999998</v>
          </cell>
          <cell r="FP70">
            <v>0</v>
          </cell>
          <cell r="FQ70">
            <v>0</v>
          </cell>
          <cell r="FR70">
            <v>0</v>
          </cell>
          <cell r="FS70">
            <v>0</v>
          </cell>
          <cell r="FT70">
            <v>0</v>
          </cell>
          <cell r="FU70">
            <v>0</v>
          </cell>
          <cell r="FV70">
            <v>0</v>
          </cell>
          <cell r="FW70">
            <v>0</v>
          </cell>
          <cell r="FX70">
            <v>0</v>
          </cell>
          <cell r="FY70">
            <v>0</v>
          </cell>
          <cell r="FZ70">
            <v>0</v>
          </cell>
          <cell r="GA70">
            <v>0</v>
          </cell>
          <cell r="GB70">
            <v>0</v>
          </cell>
          <cell r="GC70">
            <v>0</v>
          </cell>
          <cell r="GD70">
            <v>0</v>
          </cell>
          <cell r="GE70">
            <v>0</v>
          </cell>
          <cell r="GF70">
            <v>0.67999999999999972</v>
          </cell>
          <cell r="GG70">
            <v>7.2140000000000004</v>
          </cell>
          <cell r="GH70">
            <v>1.0009999999999999</v>
          </cell>
          <cell r="GI70">
            <v>5.766</v>
          </cell>
          <cell r="GJ70">
            <v>3.5</v>
          </cell>
          <cell r="GK70">
            <v>3.1280000000000001</v>
          </cell>
          <cell r="GL70">
            <v>4.7439999999999998</v>
          </cell>
          <cell r="GM70">
            <v>10.71</v>
          </cell>
          <cell r="GN70">
            <v>5.7380000000000004</v>
          </cell>
          <cell r="GO70">
            <v>3.0779999999999998</v>
          </cell>
          <cell r="GP70">
            <v>2.7410000000000001</v>
          </cell>
          <cell r="GQ70">
            <v>1.323</v>
          </cell>
          <cell r="GR70">
            <v>0</v>
          </cell>
          <cell r="GS70">
            <v>0</v>
          </cell>
          <cell r="GT70">
            <v>0</v>
          </cell>
          <cell r="GU70">
            <v>0</v>
          </cell>
          <cell r="GV70">
            <v>0</v>
          </cell>
          <cell r="GW70">
            <v>0</v>
          </cell>
          <cell r="GX70">
            <v>0</v>
          </cell>
          <cell r="GY70">
            <v>0</v>
          </cell>
          <cell r="GZ70">
            <v>0</v>
          </cell>
          <cell r="HA70">
            <v>0</v>
          </cell>
          <cell r="HB70">
            <v>0</v>
          </cell>
          <cell r="HC70">
            <v>0</v>
          </cell>
          <cell r="HD70">
            <v>0</v>
          </cell>
          <cell r="HE70">
            <v>0</v>
          </cell>
          <cell r="HF70">
            <v>0</v>
          </cell>
          <cell r="HG70">
            <v>0</v>
          </cell>
          <cell r="HH70">
            <v>85.900999999999925</v>
          </cell>
          <cell r="HI70">
            <v>9.3370000000000033</v>
          </cell>
          <cell r="HJ70">
            <v>9.8110000000000053</v>
          </cell>
          <cell r="HK70">
            <v>190.982</v>
          </cell>
          <cell r="HL70">
            <v>196.05699999999993</v>
          </cell>
          <cell r="HM70">
            <v>24.105000000000011</v>
          </cell>
          <cell r="HN70">
            <v>20.809000000000008</v>
          </cell>
          <cell r="HO70">
            <v>15.199999999999985</v>
          </cell>
          <cell r="HP70">
            <v>221.61600000000001</v>
          </cell>
          <cell r="HQ70">
            <v>23.298999999999982</v>
          </cell>
          <cell r="HR70">
            <v>32.935999999999979</v>
          </cell>
          <cell r="HS70">
            <v>12.635000000000041</v>
          </cell>
        </row>
        <row r="71">
          <cell r="A71" t="str">
            <v>RALI IN</v>
          </cell>
          <cell r="B71" t="str">
            <v>Rallis India</v>
          </cell>
          <cell r="C71" t="str">
            <v>Agrochemicals and Seeds</v>
          </cell>
          <cell r="D71">
            <v>0</v>
          </cell>
          <cell r="E71">
            <v>0</v>
          </cell>
          <cell r="F71">
            <v>0</v>
          </cell>
          <cell r="G71">
            <v>0</v>
          </cell>
          <cell r="H71">
            <v>0</v>
          </cell>
          <cell r="I71">
            <v>0</v>
          </cell>
          <cell r="J71">
            <v>0</v>
          </cell>
          <cell r="K71">
            <v>0</v>
          </cell>
          <cell r="L71">
            <v>0</v>
          </cell>
          <cell r="M71">
            <v>0</v>
          </cell>
          <cell r="N71">
            <v>0</v>
          </cell>
          <cell r="O71">
            <v>1136.7</v>
          </cell>
          <cell r="P71">
            <v>1222.0999999999999</v>
          </cell>
          <cell r="Q71">
            <v>2097.2999999999997</v>
          </cell>
          <cell r="R71">
            <v>1666.1</v>
          </cell>
          <cell r="S71">
            <v>1180.5</v>
          </cell>
          <cell r="T71">
            <v>1291.1999999999998</v>
          </cell>
          <cell r="U71">
            <v>2117.1999999999998</v>
          </cell>
          <cell r="V71">
            <v>1721.9</v>
          </cell>
          <cell r="W71">
            <v>1312.3</v>
          </cell>
          <cell r="X71">
            <v>1179.0999999999999</v>
          </cell>
          <cell r="Y71">
            <v>2467.6999999999998</v>
          </cell>
          <cell r="Z71">
            <v>1831.4</v>
          </cell>
          <cell r="AA71">
            <v>1443.3000000000002</v>
          </cell>
          <cell r="AB71">
            <v>1751.5</v>
          </cell>
          <cell r="AC71">
            <v>2847.9</v>
          </cell>
          <cell r="AD71">
            <v>2076.3000000000002</v>
          </cell>
          <cell r="AE71">
            <v>1652.7999999999997</v>
          </cell>
          <cell r="AF71">
            <v>0</v>
          </cell>
          <cell r="AG71">
            <v>0</v>
          </cell>
          <cell r="AH71">
            <v>0</v>
          </cell>
          <cell r="AI71">
            <v>0</v>
          </cell>
          <cell r="AJ71">
            <v>0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O71">
            <v>0</v>
          </cell>
          <cell r="AP71">
            <v>0</v>
          </cell>
          <cell r="AQ71">
            <v>-1084.2</v>
          </cell>
          <cell r="AR71">
            <v>-1124.5</v>
          </cell>
          <cell r="AS71">
            <v>-1853.2</v>
          </cell>
          <cell r="AT71">
            <v>-1523.6000000000001</v>
          </cell>
          <cell r="AU71">
            <v>-1119.6999999999998</v>
          </cell>
          <cell r="AV71">
            <v>-1202.8</v>
          </cell>
          <cell r="AW71">
            <v>-2019.2</v>
          </cell>
          <cell r="AX71">
            <v>-1589.9</v>
          </cell>
          <cell r="AY71">
            <v>-1189.4000000000001</v>
          </cell>
          <cell r="AZ71">
            <v>-1117.5</v>
          </cell>
          <cell r="BA71">
            <v>-2039.5</v>
          </cell>
          <cell r="BB71">
            <v>-1632.1</v>
          </cell>
          <cell r="BC71">
            <v>-1334.6000000000004</v>
          </cell>
          <cell r="BD71">
            <v>-1581.8999999999996</v>
          </cell>
          <cell r="BE71">
            <v>-2141.1</v>
          </cell>
          <cell r="BF71">
            <v>-1842.5000000000002</v>
          </cell>
          <cell r="BG71">
            <v>-1603.9</v>
          </cell>
          <cell r="BH71">
            <v>0</v>
          </cell>
          <cell r="BI71">
            <v>0</v>
          </cell>
          <cell r="BJ71">
            <v>0</v>
          </cell>
          <cell r="BK71">
            <v>0</v>
          </cell>
          <cell r="BL71">
            <v>0</v>
          </cell>
          <cell r="BM71">
            <v>0</v>
          </cell>
          <cell r="BN71">
            <v>0</v>
          </cell>
          <cell r="BO71">
            <v>0</v>
          </cell>
          <cell r="BP71">
            <v>0</v>
          </cell>
          <cell r="BQ71">
            <v>0</v>
          </cell>
          <cell r="BR71">
            <v>0</v>
          </cell>
          <cell r="BS71">
            <v>52.5</v>
          </cell>
          <cell r="BT71">
            <v>97.599999999999909</v>
          </cell>
          <cell r="BU71">
            <v>244.09999999999968</v>
          </cell>
          <cell r="BV71">
            <v>142.49999999999977</v>
          </cell>
          <cell r="BW71">
            <v>60.800000000000182</v>
          </cell>
          <cell r="BX71">
            <v>88.399999999999864</v>
          </cell>
          <cell r="BY71">
            <v>97.999999999999773</v>
          </cell>
          <cell r="BZ71">
            <v>132</v>
          </cell>
          <cell r="CA71">
            <v>122.89999999999986</v>
          </cell>
          <cell r="CB71">
            <v>61.599999999999909</v>
          </cell>
          <cell r="CC71">
            <v>428.19999999999982</v>
          </cell>
          <cell r="CD71">
            <v>199.30000000000018</v>
          </cell>
          <cell r="CE71">
            <v>108.69999999999982</v>
          </cell>
          <cell r="CF71">
            <v>169.60000000000036</v>
          </cell>
          <cell r="CG71">
            <v>706.80000000000018</v>
          </cell>
          <cell r="CH71">
            <v>233.79999999999995</v>
          </cell>
          <cell r="CI71">
            <v>48.899999999999636</v>
          </cell>
          <cell r="CJ71">
            <v>0</v>
          </cell>
          <cell r="CK71">
            <v>0</v>
          </cell>
          <cell r="CL71">
            <v>0</v>
          </cell>
          <cell r="CM71">
            <v>0</v>
          </cell>
          <cell r="CN71">
            <v>0</v>
          </cell>
          <cell r="CO71">
            <v>0</v>
          </cell>
          <cell r="CP71">
            <v>0</v>
          </cell>
          <cell r="CQ71">
            <v>0</v>
          </cell>
          <cell r="CR71">
            <v>0</v>
          </cell>
          <cell r="CS71">
            <v>0</v>
          </cell>
          <cell r="CT71">
            <v>0</v>
          </cell>
          <cell r="CU71">
            <v>0</v>
          </cell>
          <cell r="CV71">
            <v>0</v>
          </cell>
          <cell r="CW71">
            <v>0</v>
          </cell>
          <cell r="CX71">
            <v>0</v>
          </cell>
          <cell r="CY71">
            <v>0</v>
          </cell>
          <cell r="CZ71">
            <v>0</v>
          </cell>
          <cell r="DA71">
            <v>0</v>
          </cell>
          <cell r="DB71">
            <v>0</v>
          </cell>
          <cell r="DC71">
            <v>0</v>
          </cell>
          <cell r="DD71">
            <v>0</v>
          </cell>
          <cell r="DE71">
            <v>0</v>
          </cell>
          <cell r="DF71">
            <v>0</v>
          </cell>
          <cell r="DG71">
            <v>0</v>
          </cell>
          <cell r="DH71">
            <v>0</v>
          </cell>
          <cell r="DI71">
            <v>0</v>
          </cell>
          <cell r="DJ71">
            <v>65.7</v>
          </cell>
          <cell r="DK71">
            <v>128.80000000000001</v>
          </cell>
          <cell r="DL71">
            <v>0</v>
          </cell>
          <cell r="DM71">
            <v>0</v>
          </cell>
          <cell r="DN71">
            <v>0</v>
          </cell>
          <cell r="DO71">
            <v>0</v>
          </cell>
          <cell r="DP71">
            <v>0</v>
          </cell>
          <cell r="DQ71">
            <v>0</v>
          </cell>
          <cell r="DR71">
            <v>0</v>
          </cell>
          <cell r="DS71">
            <v>0</v>
          </cell>
          <cell r="DT71">
            <v>0</v>
          </cell>
          <cell r="DU71">
            <v>0</v>
          </cell>
          <cell r="DV71">
            <v>0</v>
          </cell>
          <cell r="DW71">
            <v>52.5</v>
          </cell>
          <cell r="DX71">
            <v>97.599999999999909</v>
          </cell>
          <cell r="DY71">
            <v>244.09999999999968</v>
          </cell>
          <cell r="DZ71">
            <v>142.49999999999977</v>
          </cell>
          <cell r="EA71">
            <v>60.800000000000182</v>
          </cell>
          <cell r="EB71">
            <v>88.399999999999864</v>
          </cell>
          <cell r="EC71">
            <v>97.999999999999773</v>
          </cell>
          <cell r="ED71">
            <v>132</v>
          </cell>
          <cell r="EE71">
            <v>122.89999999999986</v>
          </cell>
          <cell r="EF71">
            <v>61.599999999999909</v>
          </cell>
          <cell r="EG71">
            <v>428.19999999999982</v>
          </cell>
          <cell r="EH71">
            <v>199.30000000000018</v>
          </cell>
          <cell r="EI71">
            <v>108.69999999999982</v>
          </cell>
          <cell r="EJ71">
            <v>169.60000000000036</v>
          </cell>
          <cell r="EK71">
            <v>706.80000000000018</v>
          </cell>
          <cell r="EL71">
            <v>299.49999999999994</v>
          </cell>
          <cell r="EM71">
            <v>177.69999999999965</v>
          </cell>
          <cell r="EN71">
            <v>0</v>
          </cell>
          <cell r="EO71">
            <v>0</v>
          </cell>
          <cell r="EP71">
            <v>0</v>
          </cell>
          <cell r="EQ71">
            <v>0</v>
          </cell>
          <cell r="ER71">
            <v>0</v>
          </cell>
          <cell r="ES71">
            <v>0</v>
          </cell>
          <cell r="ET71">
            <v>0</v>
          </cell>
          <cell r="EU71">
            <v>0</v>
          </cell>
          <cell r="EV71">
            <v>0</v>
          </cell>
          <cell r="EW71">
            <v>0</v>
          </cell>
          <cell r="EX71">
            <v>0</v>
          </cell>
          <cell r="EY71">
            <v>-39</v>
          </cell>
          <cell r="EZ71">
            <v>-39</v>
          </cell>
          <cell r="FA71">
            <v>-43.2</v>
          </cell>
          <cell r="FB71">
            <v>-41.4</v>
          </cell>
          <cell r="FC71">
            <v>-41.5</v>
          </cell>
          <cell r="FD71">
            <v>-42.8</v>
          </cell>
          <cell r="FE71">
            <v>-38.9</v>
          </cell>
          <cell r="FF71">
            <v>-41.1</v>
          </cell>
          <cell r="FG71">
            <v>-36.700000000000003</v>
          </cell>
          <cell r="FH71">
            <v>-36.799999999999997</v>
          </cell>
          <cell r="FI71">
            <v>-39.700000000000003</v>
          </cell>
          <cell r="FJ71">
            <v>-35.5</v>
          </cell>
          <cell r="FK71">
            <v>-38.699999999999989</v>
          </cell>
          <cell r="FL71">
            <v>-40.4</v>
          </cell>
          <cell r="FM71">
            <v>-39.1</v>
          </cell>
          <cell r="FN71">
            <v>-38.6</v>
          </cell>
          <cell r="FO71">
            <v>-51.6</v>
          </cell>
          <cell r="FP71">
            <v>0</v>
          </cell>
          <cell r="FQ71">
            <v>0</v>
          </cell>
          <cell r="FR71">
            <v>0</v>
          </cell>
          <cell r="FS71">
            <v>0</v>
          </cell>
          <cell r="FT71">
            <v>0</v>
          </cell>
          <cell r="FU71">
            <v>0</v>
          </cell>
          <cell r="FV71">
            <v>0</v>
          </cell>
          <cell r="FW71">
            <v>0</v>
          </cell>
          <cell r="FX71">
            <v>0</v>
          </cell>
          <cell r="FY71">
            <v>0</v>
          </cell>
          <cell r="FZ71">
            <v>0</v>
          </cell>
          <cell r="GA71">
            <v>41.5</v>
          </cell>
          <cell r="GB71">
            <v>-1.1000000000000001</v>
          </cell>
          <cell r="GC71">
            <v>135.6</v>
          </cell>
          <cell r="GD71">
            <v>1.8</v>
          </cell>
          <cell r="GE71">
            <v>13.5</v>
          </cell>
          <cell r="GF71">
            <v>11.8</v>
          </cell>
          <cell r="GG71">
            <v>22</v>
          </cell>
          <cell r="GH71">
            <v>35</v>
          </cell>
          <cell r="GI71">
            <v>7.3</v>
          </cell>
          <cell r="GJ71">
            <v>7.5</v>
          </cell>
          <cell r="GK71">
            <v>2.5</v>
          </cell>
          <cell r="GL71">
            <v>11.4</v>
          </cell>
          <cell r="GM71">
            <v>5.9999999999999982</v>
          </cell>
          <cell r="GN71">
            <v>8.1999999999999993</v>
          </cell>
          <cell r="GO71">
            <v>3.1</v>
          </cell>
          <cell r="GP71">
            <v>4.2</v>
          </cell>
          <cell r="GQ71">
            <v>13.6</v>
          </cell>
          <cell r="GR71">
            <v>0</v>
          </cell>
          <cell r="GS71">
            <v>0</v>
          </cell>
          <cell r="GT71">
            <v>0</v>
          </cell>
          <cell r="GU71">
            <v>0</v>
          </cell>
          <cell r="GV71">
            <v>0</v>
          </cell>
          <cell r="GW71">
            <v>0</v>
          </cell>
          <cell r="GX71">
            <v>0</v>
          </cell>
          <cell r="GY71">
            <v>0</v>
          </cell>
          <cell r="GZ71">
            <v>0</v>
          </cell>
          <cell r="HA71">
            <v>0</v>
          </cell>
          <cell r="HB71">
            <v>0</v>
          </cell>
          <cell r="HC71">
            <v>55</v>
          </cell>
          <cell r="HD71">
            <v>57.499999999999908</v>
          </cell>
          <cell r="HE71">
            <v>336.49999999999966</v>
          </cell>
          <cell r="HF71">
            <v>102.89999999999976</v>
          </cell>
          <cell r="HG71">
            <v>32.800000000000182</v>
          </cell>
          <cell r="HH71">
            <v>57.399999999999864</v>
          </cell>
          <cell r="HI71">
            <v>81.099999999999767</v>
          </cell>
          <cell r="HJ71">
            <v>125.9</v>
          </cell>
          <cell r="HK71">
            <v>93.499999999999858</v>
          </cell>
          <cell r="HL71">
            <v>32.299999999999912</v>
          </cell>
          <cell r="HM71">
            <v>390.99999999999983</v>
          </cell>
          <cell r="HN71">
            <v>175.20000000000019</v>
          </cell>
          <cell r="HO71">
            <v>75.999999999999829</v>
          </cell>
          <cell r="HP71">
            <v>137.40000000000035</v>
          </cell>
          <cell r="HQ71">
            <v>670.80000000000018</v>
          </cell>
          <cell r="HR71">
            <v>265.09999999999991</v>
          </cell>
          <cell r="HS71">
            <v>139.69999999999965</v>
          </cell>
        </row>
        <row r="72">
          <cell r="A72" t="str">
            <v>TTCH IN</v>
          </cell>
          <cell r="B72" t="str">
            <v>Tata Chemicals</v>
          </cell>
          <cell r="C72" t="str">
            <v>Chemicals</v>
          </cell>
          <cell r="D72">
            <v>0</v>
          </cell>
          <cell r="E72">
            <v>0</v>
          </cell>
          <cell r="F72">
            <v>0</v>
          </cell>
          <cell r="G72">
            <v>0</v>
          </cell>
          <cell r="H72">
            <v>0</v>
          </cell>
          <cell r="I72">
            <v>0</v>
          </cell>
          <cell r="J72">
            <v>0</v>
          </cell>
          <cell r="K72">
            <v>0</v>
          </cell>
          <cell r="L72">
            <v>0</v>
          </cell>
          <cell r="M72">
            <v>7290.2</v>
          </cell>
          <cell r="N72">
            <v>10391.400000000001</v>
          </cell>
          <cell r="O72">
            <v>7195.6</v>
          </cell>
          <cell r="P72">
            <v>5099.8</v>
          </cell>
          <cell r="Q72">
            <v>9965.2999999999993</v>
          </cell>
          <cell r="R72">
            <v>12578.800000000001</v>
          </cell>
          <cell r="S72">
            <v>7530.9</v>
          </cell>
          <cell r="T72">
            <v>7574.5999999999995</v>
          </cell>
          <cell r="U72">
            <v>11259.699999999999</v>
          </cell>
          <cell r="V72">
            <v>13072.9</v>
          </cell>
          <cell r="W72">
            <v>8030.5000000000009</v>
          </cell>
          <cell r="X72">
            <v>6689.3</v>
          </cell>
          <cell r="Y72">
            <v>12551.2</v>
          </cell>
          <cell r="Z72">
            <v>12240.3</v>
          </cell>
          <cell r="AA72">
            <v>9275.5000000000036</v>
          </cell>
          <cell r="AB72">
            <v>12073.7</v>
          </cell>
          <cell r="AC72">
            <v>36002.600000000006</v>
          </cell>
          <cell r="AD72">
            <v>25505.7</v>
          </cell>
          <cell r="AE72">
            <v>10045.000000000004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0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O72">
            <v>-5891.1</v>
          </cell>
          <cell r="AP72">
            <v>-9092.4</v>
          </cell>
          <cell r="AQ72">
            <v>-5867.7000000000007</v>
          </cell>
          <cell r="AR72">
            <v>-3951.9</v>
          </cell>
          <cell r="AS72">
            <v>-8115.3</v>
          </cell>
          <cell r="AT72">
            <v>-10883.2</v>
          </cell>
          <cell r="AU72">
            <v>-6513.5</v>
          </cell>
          <cell r="AV72">
            <v>-6150.9</v>
          </cell>
          <cell r="AW72">
            <v>-9333.7000000000007</v>
          </cell>
          <cell r="AX72">
            <v>-11307.699999999999</v>
          </cell>
          <cell r="AY72">
            <v>-6486.3</v>
          </cell>
          <cell r="AZ72">
            <v>-5057.3000000000011</v>
          </cell>
          <cell r="BA72">
            <v>-10459.6</v>
          </cell>
          <cell r="BB72">
            <v>-10194.700000000001</v>
          </cell>
          <cell r="BC72">
            <v>-7876.1000000000022</v>
          </cell>
          <cell r="BD72">
            <v>-9378.6999999999989</v>
          </cell>
          <cell r="BE72">
            <v>-30785.1</v>
          </cell>
          <cell r="BF72">
            <v>-23994.400000000001</v>
          </cell>
          <cell r="BG72">
            <v>-9949.9999999999982</v>
          </cell>
          <cell r="BH72">
            <v>0</v>
          </cell>
          <cell r="BI72">
            <v>0</v>
          </cell>
          <cell r="BJ72">
            <v>0</v>
          </cell>
          <cell r="BK72">
            <v>0</v>
          </cell>
          <cell r="BL72">
            <v>0</v>
          </cell>
          <cell r="BM72">
            <v>0</v>
          </cell>
          <cell r="BN72">
            <v>0</v>
          </cell>
          <cell r="BO72">
            <v>0</v>
          </cell>
          <cell r="BP72">
            <v>0</v>
          </cell>
          <cell r="BQ72">
            <v>1399.0999999999995</v>
          </cell>
          <cell r="BR72">
            <v>1299.0000000000018</v>
          </cell>
          <cell r="BS72">
            <v>1327.8999999999996</v>
          </cell>
          <cell r="BT72">
            <v>1147.9000000000001</v>
          </cell>
          <cell r="BU72">
            <v>1849.9999999999991</v>
          </cell>
          <cell r="BV72">
            <v>1695.6000000000004</v>
          </cell>
          <cell r="BW72">
            <v>1017.3999999999996</v>
          </cell>
          <cell r="BX72">
            <v>1423.6999999999998</v>
          </cell>
          <cell r="BY72">
            <v>1925.9999999999982</v>
          </cell>
          <cell r="BZ72">
            <v>1765.2000000000007</v>
          </cell>
          <cell r="CA72">
            <v>1544.2000000000007</v>
          </cell>
          <cell r="CB72">
            <v>1631.9999999999991</v>
          </cell>
          <cell r="CC72">
            <v>2091.6000000000004</v>
          </cell>
          <cell r="CD72">
            <v>2045.5999999999985</v>
          </cell>
          <cell r="CE72">
            <v>1399.4000000000015</v>
          </cell>
          <cell r="CF72">
            <v>2695.0000000000018</v>
          </cell>
          <cell r="CG72">
            <v>5217.5000000000073</v>
          </cell>
          <cell r="CH72">
            <v>1511.2999999999993</v>
          </cell>
          <cell r="CI72">
            <v>95.000000000005457</v>
          </cell>
          <cell r="CJ72">
            <v>0</v>
          </cell>
          <cell r="CK72">
            <v>0</v>
          </cell>
          <cell r="CL72">
            <v>0</v>
          </cell>
          <cell r="CM72">
            <v>0</v>
          </cell>
          <cell r="CN72">
            <v>0</v>
          </cell>
          <cell r="CO72">
            <v>0</v>
          </cell>
          <cell r="CP72">
            <v>0</v>
          </cell>
          <cell r="CQ72">
            <v>0</v>
          </cell>
          <cell r="CR72">
            <v>0</v>
          </cell>
          <cell r="CS72">
            <v>0</v>
          </cell>
          <cell r="CT72">
            <v>0</v>
          </cell>
          <cell r="CU72">
            <v>0</v>
          </cell>
          <cell r="CV72">
            <v>0</v>
          </cell>
          <cell r="CW72">
            <v>0</v>
          </cell>
          <cell r="CX72">
            <v>0</v>
          </cell>
          <cell r="CY72">
            <v>0</v>
          </cell>
          <cell r="CZ72">
            <v>0</v>
          </cell>
          <cell r="DA72">
            <v>0</v>
          </cell>
          <cell r="DB72">
            <v>0</v>
          </cell>
          <cell r="DC72">
            <v>0</v>
          </cell>
          <cell r="DD72">
            <v>0</v>
          </cell>
          <cell r="DE72">
            <v>0</v>
          </cell>
          <cell r="DF72">
            <v>0</v>
          </cell>
          <cell r="DG72">
            <v>0</v>
          </cell>
          <cell r="DH72">
            <v>0</v>
          </cell>
          <cell r="DI72">
            <v>0</v>
          </cell>
          <cell r="DJ72">
            <v>0</v>
          </cell>
          <cell r="DK72">
            <v>0</v>
          </cell>
          <cell r="DL72">
            <v>0</v>
          </cell>
          <cell r="DM72">
            <v>0</v>
          </cell>
          <cell r="DN72">
            <v>0</v>
          </cell>
          <cell r="DO72">
            <v>0</v>
          </cell>
          <cell r="DP72">
            <v>0</v>
          </cell>
          <cell r="DQ72">
            <v>0</v>
          </cell>
          <cell r="DR72">
            <v>0</v>
          </cell>
          <cell r="DS72">
            <v>0</v>
          </cell>
          <cell r="DT72">
            <v>0</v>
          </cell>
          <cell r="DU72">
            <v>1399.0999999999995</v>
          </cell>
          <cell r="DV72">
            <v>1299.0000000000018</v>
          </cell>
          <cell r="DW72">
            <v>1327.8999999999996</v>
          </cell>
          <cell r="DX72">
            <v>1147.9000000000001</v>
          </cell>
          <cell r="DY72">
            <v>1849.9999999999991</v>
          </cell>
          <cell r="DZ72">
            <v>1695.6000000000004</v>
          </cell>
          <cell r="EA72">
            <v>1017.3999999999996</v>
          </cell>
          <cell r="EB72">
            <v>1423.6999999999998</v>
          </cell>
          <cell r="EC72">
            <v>1925.9999999999982</v>
          </cell>
          <cell r="ED72">
            <v>1765.2000000000007</v>
          </cell>
          <cell r="EE72">
            <v>1544.2000000000007</v>
          </cell>
          <cell r="EF72">
            <v>1631.9999999999991</v>
          </cell>
          <cell r="EG72">
            <v>2091.6000000000004</v>
          </cell>
          <cell r="EH72">
            <v>2045.5999999999985</v>
          </cell>
          <cell r="EI72">
            <v>1399.4000000000015</v>
          </cell>
          <cell r="EJ72">
            <v>2695.0000000000018</v>
          </cell>
          <cell r="EK72">
            <v>5217.5000000000073</v>
          </cell>
          <cell r="EL72">
            <v>1511.2999999999993</v>
          </cell>
          <cell r="EM72">
            <v>95.000000000005457</v>
          </cell>
          <cell r="EN72">
            <v>0</v>
          </cell>
          <cell r="EO72">
            <v>0</v>
          </cell>
          <cell r="EP72">
            <v>0</v>
          </cell>
          <cell r="EQ72">
            <v>0</v>
          </cell>
          <cell r="ER72">
            <v>0</v>
          </cell>
          <cell r="ES72">
            <v>0</v>
          </cell>
          <cell r="ET72">
            <v>0</v>
          </cell>
          <cell r="EU72">
            <v>0</v>
          </cell>
          <cell r="EV72">
            <v>0</v>
          </cell>
          <cell r="EW72">
            <v>-341</v>
          </cell>
          <cell r="EX72">
            <v>-340.3</v>
          </cell>
          <cell r="EY72">
            <v>-351.6</v>
          </cell>
          <cell r="EZ72">
            <v>-342.4</v>
          </cell>
          <cell r="FA72">
            <v>-344.1</v>
          </cell>
          <cell r="FB72">
            <v>-346.2</v>
          </cell>
          <cell r="FC72">
            <v>-356.6</v>
          </cell>
          <cell r="FD72">
            <v>-365.1</v>
          </cell>
          <cell r="FE72">
            <v>-364.5</v>
          </cell>
          <cell r="FF72">
            <v>-392.3</v>
          </cell>
          <cell r="FG72">
            <v>-381.6</v>
          </cell>
          <cell r="FH72">
            <v>-367.2</v>
          </cell>
          <cell r="FI72">
            <v>-366.9</v>
          </cell>
          <cell r="FJ72">
            <v>-372.9</v>
          </cell>
          <cell r="FK72">
            <v>-380.59999999999991</v>
          </cell>
          <cell r="FL72">
            <v>-384</v>
          </cell>
          <cell r="FM72">
            <v>-387.5</v>
          </cell>
          <cell r="FN72">
            <v>-381.6</v>
          </cell>
          <cell r="FO72">
            <v>-477.19999999999993</v>
          </cell>
          <cell r="FP72">
            <v>0</v>
          </cell>
          <cell r="FQ72">
            <v>0</v>
          </cell>
          <cell r="FR72">
            <v>0</v>
          </cell>
          <cell r="FS72">
            <v>0</v>
          </cell>
          <cell r="FT72">
            <v>0</v>
          </cell>
          <cell r="FU72">
            <v>0</v>
          </cell>
          <cell r="FV72">
            <v>0</v>
          </cell>
          <cell r="FW72">
            <v>0</v>
          </cell>
          <cell r="FX72">
            <v>0</v>
          </cell>
          <cell r="FY72">
            <v>272.2</v>
          </cell>
          <cell r="FZ72">
            <v>516.9</v>
          </cell>
          <cell r="GA72">
            <v>196.7</v>
          </cell>
          <cell r="GB72">
            <v>168.9</v>
          </cell>
          <cell r="GC72">
            <v>356.9</v>
          </cell>
          <cell r="GD72">
            <v>107.5</v>
          </cell>
          <cell r="GE72">
            <v>246.7</v>
          </cell>
          <cell r="GF72">
            <v>53.8</v>
          </cell>
          <cell r="GG72">
            <v>682.3</v>
          </cell>
          <cell r="GH72">
            <v>115.2</v>
          </cell>
          <cell r="GI72">
            <v>116.3</v>
          </cell>
          <cell r="GJ72">
            <v>120.7</v>
          </cell>
          <cell r="GK72">
            <v>443.4</v>
          </cell>
          <cell r="GL72">
            <v>124.9</v>
          </cell>
          <cell r="GM72">
            <v>102</v>
          </cell>
          <cell r="GN72">
            <v>296</v>
          </cell>
          <cell r="GO72">
            <v>444.5</v>
          </cell>
          <cell r="GP72">
            <v>157.9</v>
          </cell>
          <cell r="GQ72">
            <v>651.30000000000007</v>
          </cell>
          <cell r="GR72">
            <v>0</v>
          </cell>
          <cell r="GS72">
            <v>0</v>
          </cell>
          <cell r="GT72">
            <v>0</v>
          </cell>
          <cell r="GU72">
            <v>0</v>
          </cell>
          <cell r="GV72">
            <v>0</v>
          </cell>
          <cell r="GW72">
            <v>0</v>
          </cell>
          <cell r="GX72">
            <v>0</v>
          </cell>
          <cell r="GY72">
            <v>0</v>
          </cell>
          <cell r="GZ72">
            <v>0</v>
          </cell>
          <cell r="HA72">
            <v>1330.2999999999995</v>
          </cell>
          <cell r="HB72">
            <v>1475.6000000000017</v>
          </cell>
          <cell r="HC72">
            <v>1172.9999999999995</v>
          </cell>
          <cell r="HD72">
            <v>974.40000000000009</v>
          </cell>
          <cell r="HE72">
            <v>1862.7999999999993</v>
          </cell>
          <cell r="HF72">
            <v>1456.9000000000003</v>
          </cell>
          <cell r="HG72">
            <v>907.49999999999955</v>
          </cell>
          <cell r="HH72">
            <v>1112.3999999999999</v>
          </cell>
          <cell r="HI72">
            <v>2243.7999999999984</v>
          </cell>
          <cell r="HJ72">
            <v>1488.1000000000008</v>
          </cell>
          <cell r="HK72">
            <v>1278.9000000000008</v>
          </cell>
          <cell r="HL72">
            <v>1385.4999999999991</v>
          </cell>
          <cell r="HM72">
            <v>2168.1000000000004</v>
          </cell>
          <cell r="HN72">
            <v>1797.5999999999985</v>
          </cell>
          <cell r="HO72">
            <v>1120.8000000000015</v>
          </cell>
          <cell r="HP72">
            <v>2607.0000000000018</v>
          </cell>
          <cell r="HQ72">
            <v>5274.5000000000073</v>
          </cell>
          <cell r="HR72">
            <v>1287.5999999999995</v>
          </cell>
          <cell r="HS72">
            <v>269.10000000000559</v>
          </cell>
        </row>
        <row r="73">
          <cell r="A73" t="str">
            <v>UNTP IN</v>
          </cell>
          <cell r="B73" t="str">
            <v>United Phosphorus</v>
          </cell>
          <cell r="C73" t="str">
            <v>Agrochemicals and Seeds</v>
          </cell>
          <cell r="D73">
            <v>0</v>
          </cell>
          <cell r="E73">
            <v>0</v>
          </cell>
          <cell r="F73">
            <v>0</v>
          </cell>
          <cell r="G73">
            <v>0</v>
          </cell>
          <cell r="H73">
            <v>2556.9</v>
          </cell>
          <cell r="I73">
            <v>2929.9</v>
          </cell>
          <cell r="J73">
            <v>2633.2</v>
          </cell>
          <cell r="K73">
            <v>2977.6</v>
          </cell>
          <cell r="L73">
            <v>3340</v>
          </cell>
          <cell r="M73">
            <v>3594.4</v>
          </cell>
          <cell r="N73">
            <v>3152.2</v>
          </cell>
          <cell r="O73">
            <v>4226.8</v>
          </cell>
          <cell r="P73">
            <v>4067.6</v>
          </cell>
          <cell r="Q73">
            <v>4370.7</v>
          </cell>
          <cell r="R73">
            <v>3838</v>
          </cell>
          <cell r="S73">
            <v>5677.4</v>
          </cell>
          <cell r="T73">
            <v>4790.3999999999996</v>
          </cell>
          <cell r="U73">
            <v>5116</v>
          </cell>
          <cell r="V73">
            <v>4821.6000000000004</v>
          </cell>
          <cell r="W73">
            <v>9769.6</v>
          </cell>
          <cell r="X73">
            <v>8422.6</v>
          </cell>
          <cell r="Y73">
            <v>8850.1</v>
          </cell>
          <cell r="Z73">
            <v>8006.2</v>
          </cell>
          <cell r="AA73">
            <v>12026.1</v>
          </cell>
          <cell r="AB73">
            <v>12993.1</v>
          </cell>
          <cell r="AC73">
            <v>11254.9</v>
          </cell>
          <cell r="AD73">
            <v>10444.200000000001</v>
          </cell>
          <cell r="AE73">
            <v>13511.8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-2081</v>
          </cell>
          <cell r="AK73">
            <v>-2279.6</v>
          </cell>
          <cell r="AL73">
            <v>-2037.6</v>
          </cell>
          <cell r="AM73">
            <v>-1880</v>
          </cell>
          <cell r="AN73">
            <v>-2544.5</v>
          </cell>
          <cell r="AO73">
            <v>-2831</v>
          </cell>
          <cell r="AP73">
            <v>-2578.9</v>
          </cell>
          <cell r="AQ73">
            <v>-2977.3</v>
          </cell>
          <cell r="AR73">
            <v>-3054.9</v>
          </cell>
          <cell r="AS73">
            <v>-3254.9</v>
          </cell>
          <cell r="AT73">
            <v>-2914.3</v>
          </cell>
          <cell r="AU73">
            <v>-3898.5</v>
          </cell>
          <cell r="AV73">
            <v>-3588.6</v>
          </cell>
          <cell r="AW73">
            <v>-3824.2</v>
          </cell>
          <cell r="AX73">
            <v>-3670.9</v>
          </cell>
          <cell r="AY73">
            <v>-7743.1</v>
          </cell>
          <cell r="AZ73">
            <v>-6753.6</v>
          </cell>
          <cell r="BA73">
            <v>-7123.3</v>
          </cell>
          <cell r="BB73">
            <v>-6628.3</v>
          </cell>
          <cell r="BC73">
            <v>-9745.2000000000007</v>
          </cell>
          <cell r="BD73">
            <v>-10483.9</v>
          </cell>
          <cell r="BE73">
            <v>-9406.7000000000007</v>
          </cell>
          <cell r="BF73">
            <v>-8990.4</v>
          </cell>
          <cell r="BG73">
            <v>-10581.199999999999</v>
          </cell>
          <cell r="BH73">
            <v>0</v>
          </cell>
          <cell r="BI73">
            <v>0</v>
          </cell>
          <cell r="BJ73">
            <v>0</v>
          </cell>
          <cell r="BK73">
            <v>0</v>
          </cell>
          <cell r="BL73">
            <v>475.90000000000009</v>
          </cell>
          <cell r="BM73">
            <v>650.30000000000018</v>
          </cell>
          <cell r="BN73">
            <v>595.59999999999991</v>
          </cell>
          <cell r="BO73">
            <v>1097.5999999999999</v>
          </cell>
          <cell r="BP73">
            <v>795.5</v>
          </cell>
          <cell r="BQ73">
            <v>763.40000000000009</v>
          </cell>
          <cell r="BR73">
            <v>573.29999999999973</v>
          </cell>
          <cell r="BS73">
            <v>1249.5</v>
          </cell>
          <cell r="BT73">
            <v>1012.6999999999998</v>
          </cell>
          <cell r="BU73">
            <v>1115.7999999999997</v>
          </cell>
          <cell r="BV73">
            <v>923.69999999999982</v>
          </cell>
          <cell r="BW73">
            <v>1778.8999999999996</v>
          </cell>
          <cell r="BX73">
            <v>1201.7999999999997</v>
          </cell>
          <cell r="BY73">
            <v>1291.8000000000002</v>
          </cell>
          <cell r="BZ73">
            <v>1150.7000000000003</v>
          </cell>
          <cell r="CA73">
            <v>2026.5</v>
          </cell>
          <cell r="CB73">
            <v>1669</v>
          </cell>
          <cell r="CC73">
            <v>1726.8000000000002</v>
          </cell>
          <cell r="CD73">
            <v>1377.8999999999996</v>
          </cell>
          <cell r="CE73">
            <v>2280.8999999999996</v>
          </cell>
          <cell r="CF73">
            <v>2509.2000000000007</v>
          </cell>
          <cell r="CG73">
            <v>1848.1999999999989</v>
          </cell>
          <cell r="CH73">
            <v>1453.8000000000011</v>
          </cell>
          <cell r="CI73">
            <v>2930.6000000000004</v>
          </cell>
          <cell r="CJ73">
            <v>0</v>
          </cell>
          <cell r="CK73">
            <v>0</v>
          </cell>
          <cell r="CL73">
            <v>0</v>
          </cell>
          <cell r="CM73">
            <v>0</v>
          </cell>
          <cell r="CN73">
            <v>0</v>
          </cell>
          <cell r="CO73">
            <v>0</v>
          </cell>
          <cell r="CP73">
            <v>0</v>
          </cell>
          <cell r="CQ73">
            <v>0</v>
          </cell>
          <cell r="CR73">
            <v>0</v>
          </cell>
          <cell r="CS73">
            <v>0</v>
          </cell>
          <cell r="CT73">
            <v>0</v>
          </cell>
          <cell r="CU73">
            <v>0</v>
          </cell>
          <cell r="CV73">
            <v>0</v>
          </cell>
          <cell r="CW73">
            <v>0</v>
          </cell>
          <cell r="CX73">
            <v>0</v>
          </cell>
          <cell r="CY73">
            <v>0</v>
          </cell>
          <cell r="CZ73">
            <v>0</v>
          </cell>
          <cell r="DA73">
            <v>0</v>
          </cell>
          <cell r="DB73">
            <v>0</v>
          </cell>
          <cell r="DC73">
            <v>0</v>
          </cell>
          <cell r="DD73">
            <v>0</v>
          </cell>
          <cell r="DE73">
            <v>0</v>
          </cell>
          <cell r="DF73">
            <v>0</v>
          </cell>
          <cell r="DG73">
            <v>0</v>
          </cell>
          <cell r="DH73">
            <v>0</v>
          </cell>
          <cell r="DI73">
            <v>312.60000000000002</v>
          </cell>
          <cell r="DJ73">
            <v>394.6</v>
          </cell>
          <cell r="DK73">
            <v>0</v>
          </cell>
          <cell r="DL73">
            <v>0</v>
          </cell>
          <cell r="DM73">
            <v>0</v>
          </cell>
          <cell r="DN73">
            <v>0</v>
          </cell>
          <cell r="DO73">
            <v>0</v>
          </cell>
          <cell r="DP73">
            <v>475.90000000000009</v>
          </cell>
          <cell r="DQ73">
            <v>650.30000000000018</v>
          </cell>
          <cell r="DR73">
            <v>595.59999999999991</v>
          </cell>
          <cell r="DS73">
            <v>1097.5999999999999</v>
          </cell>
          <cell r="DT73">
            <v>795.5</v>
          </cell>
          <cell r="DU73">
            <v>763.40000000000009</v>
          </cell>
          <cell r="DV73">
            <v>573.29999999999973</v>
          </cell>
          <cell r="DW73">
            <v>1249.5</v>
          </cell>
          <cell r="DX73">
            <v>1012.6999999999998</v>
          </cell>
          <cell r="DY73">
            <v>1115.7999999999997</v>
          </cell>
          <cell r="DZ73">
            <v>923.69999999999982</v>
          </cell>
          <cell r="EA73">
            <v>1778.8999999999996</v>
          </cell>
          <cell r="EB73">
            <v>1201.7999999999997</v>
          </cell>
          <cell r="EC73">
            <v>1291.8000000000002</v>
          </cell>
          <cell r="ED73">
            <v>1150.7000000000003</v>
          </cell>
          <cell r="EE73">
            <v>2026.5</v>
          </cell>
          <cell r="EF73">
            <v>1669</v>
          </cell>
          <cell r="EG73">
            <v>1726.8000000000002</v>
          </cell>
          <cell r="EH73">
            <v>1377.8999999999996</v>
          </cell>
          <cell r="EI73">
            <v>2280.8999999999996</v>
          </cell>
          <cell r="EJ73">
            <v>2509.2000000000007</v>
          </cell>
          <cell r="EK73">
            <v>2160.7999999999988</v>
          </cell>
          <cell r="EL73">
            <v>1848.400000000001</v>
          </cell>
          <cell r="EM73">
            <v>2930.6000000000004</v>
          </cell>
          <cell r="EN73">
            <v>0</v>
          </cell>
          <cell r="EO73">
            <v>0</v>
          </cell>
          <cell r="EP73">
            <v>0</v>
          </cell>
          <cell r="EQ73">
            <v>0</v>
          </cell>
          <cell r="ER73">
            <v>-196.2</v>
          </cell>
          <cell r="ES73">
            <v>-253.6</v>
          </cell>
          <cell r="ET73">
            <v>-208</v>
          </cell>
          <cell r="EU73">
            <v>-225.4</v>
          </cell>
          <cell r="EV73">
            <v>-252.5</v>
          </cell>
          <cell r="EW73">
            <v>-249.3</v>
          </cell>
          <cell r="EX73">
            <v>-239.6</v>
          </cell>
          <cell r="EY73">
            <v>-236.6</v>
          </cell>
          <cell r="EZ73">
            <v>-326.2</v>
          </cell>
          <cell r="FA73">
            <v>-352.5</v>
          </cell>
          <cell r="FB73">
            <v>-350.6</v>
          </cell>
          <cell r="FC73">
            <v>-372.7</v>
          </cell>
          <cell r="FD73">
            <v>-359.9</v>
          </cell>
          <cell r="FE73">
            <v>-370.4</v>
          </cell>
          <cell r="FF73">
            <v>-408.7</v>
          </cell>
          <cell r="FG73">
            <v>-516.6</v>
          </cell>
          <cell r="FH73">
            <v>-504.5</v>
          </cell>
          <cell r="FI73">
            <v>-502.7</v>
          </cell>
          <cell r="FJ73">
            <v>-486.7</v>
          </cell>
          <cell r="FK73">
            <v>-28.3</v>
          </cell>
          <cell r="FL73">
            <v>-377.6</v>
          </cell>
          <cell r="FM73">
            <v>-454.8</v>
          </cell>
          <cell r="FN73">
            <v>-456.5</v>
          </cell>
          <cell r="FO73">
            <v>-638</v>
          </cell>
          <cell r="FP73">
            <v>0</v>
          </cell>
          <cell r="FQ73">
            <v>0</v>
          </cell>
          <cell r="FR73">
            <v>0</v>
          </cell>
          <cell r="FS73">
            <v>0</v>
          </cell>
          <cell r="FT73">
            <v>85.3</v>
          </cell>
          <cell r="FU73">
            <v>73.400000000000006</v>
          </cell>
          <cell r="FV73">
            <v>-86.4</v>
          </cell>
          <cell r="FW73">
            <v>28.3</v>
          </cell>
          <cell r="FX73">
            <v>18.100000000000001</v>
          </cell>
          <cell r="FY73">
            <v>100.4</v>
          </cell>
          <cell r="FZ73">
            <v>34.6</v>
          </cell>
          <cell r="GA73">
            <v>23.8</v>
          </cell>
          <cell r="GB73">
            <v>7.3</v>
          </cell>
          <cell r="GC73">
            <v>10.199999999999999</v>
          </cell>
          <cell r="GD73">
            <v>8.9</v>
          </cell>
          <cell r="GE73">
            <v>39.5</v>
          </cell>
          <cell r="GF73">
            <v>13.6</v>
          </cell>
          <cell r="GG73">
            <v>52.7</v>
          </cell>
          <cell r="GH73">
            <v>18</v>
          </cell>
          <cell r="GI73">
            <v>127.5</v>
          </cell>
          <cell r="GJ73">
            <v>27.7</v>
          </cell>
          <cell r="GK73">
            <v>16.600000000000001</v>
          </cell>
          <cell r="GL73">
            <v>87.9</v>
          </cell>
          <cell r="GM73">
            <v>179</v>
          </cell>
          <cell r="GN73">
            <v>147.4</v>
          </cell>
          <cell r="GO73">
            <v>80.900000000000006</v>
          </cell>
          <cell r="GP73">
            <v>105.3</v>
          </cell>
          <cell r="GQ73">
            <v>85</v>
          </cell>
          <cell r="GR73">
            <v>0</v>
          </cell>
          <cell r="GS73">
            <v>0</v>
          </cell>
          <cell r="GT73">
            <v>0</v>
          </cell>
          <cell r="GU73">
            <v>0</v>
          </cell>
          <cell r="GV73">
            <v>365.00000000000011</v>
          </cell>
          <cell r="GW73">
            <v>470.10000000000014</v>
          </cell>
          <cell r="GX73">
            <v>301.19999999999993</v>
          </cell>
          <cell r="GY73">
            <v>900.49999999999989</v>
          </cell>
          <cell r="GZ73">
            <v>561.1</v>
          </cell>
          <cell r="HA73">
            <v>614.50000000000011</v>
          </cell>
          <cell r="HB73">
            <v>368.29999999999973</v>
          </cell>
          <cell r="HC73">
            <v>1036.7</v>
          </cell>
          <cell r="HD73">
            <v>693.79999999999973</v>
          </cell>
          <cell r="HE73">
            <v>773.49999999999977</v>
          </cell>
          <cell r="HF73">
            <v>581.99999999999977</v>
          </cell>
          <cell r="HG73">
            <v>1445.6999999999996</v>
          </cell>
          <cell r="HH73">
            <v>855.49999999999977</v>
          </cell>
          <cell r="HI73">
            <v>974.10000000000025</v>
          </cell>
          <cell r="HJ73">
            <v>760.00000000000023</v>
          </cell>
          <cell r="HK73">
            <v>1637.4</v>
          </cell>
          <cell r="HL73">
            <v>1192.2</v>
          </cell>
          <cell r="HM73">
            <v>1240.7</v>
          </cell>
          <cell r="HN73">
            <v>979.09999999999957</v>
          </cell>
          <cell r="HO73">
            <v>2431.5999999999995</v>
          </cell>
          <cell r="HP73">
            <v>2279.0000000000009</v>
          </cell>
          <cell r="HQ73">
            <v>1786.899999999999</v>
          </cell>
          <cell r="HR73">
            <v>1497.200000000001</v>
          </cell>
          <cell r="HS73">
            <v>2377.6000000000004</v>
          </cell>
        </row>
        <row r="75">
          <cell r="A75" t="str">
            <v>KSo IN</v>
          </cell>
          <cell r="B75" t="str">
            <v>KS Oils</v>
          </cell>
          <cell r="C75" t="str">
            <v>Edible Oil</v>
          </cell>
          <cell r="D75">
            <v>0</v>
          </cell>
          <cell r="E75">
            <v>0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>
            <v>0</v>
          </cell>
          <cell r="L75">
            <v>0</v>
          </cell>
          <cell r="M75">
            <v>0</v>
          </cell>
          <cell r="N75">
            <v>0</v>
          </cell>
          <cell r="O75">
            <v>0</v>
          </cell>
          <cell r="P75">
            <v>0</v>
          </cell>
          <cell r="Q75">
            <v>0</v>
          </cell>
          <cell r="R75">
            <v>0</v>
          </cell>
          <cell r="S75">
            <v>0</v>
          </cell>
          <cell r="T75">
            <v>358.74399999999997</v>
          </cell>
          <cell r="U75">
            <v>82.959000000000003</v>
          </cell>
          <cell r="V75">
            <v>92.08</v>
          </cell>
          <cell r="W75">
            <v>123.93299999999999</v>
          </cell>
          <cell r="X75">
            <v>590.19999999999993</v>
          </cell>
          <cell r="Y75">
            <v>128.00800000000001</v>
          </cell>
          <cell r="Z75">
            <v>126.80500000000001</v>
          </cell>
          <cell r="AA75">
            <v>120.69</v>
          </cell>
          <cell r="AB75">
            <v>677.154</v>
          </cell>
          <cell r="AC75">
            <v>169.43899999999999</v>
          </cell>
          <cell r="AD75">
            <v>199.95</v>
          </cell>
          <cell r="AE75">
            <v>184.01900000000001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O75">
            <v>0</v>
          </cell>
          <cell r="AP75">
            <v>0</v>
          </cell>
          <cell r="AQ75">
            <v>0</v>
          </cell>
          <cell r="AR75">
            <v>0</v>
          </cell>
          <cell r="AS75">
            <v>0</v>
          </cell>
          <cell r="AT75">
            <v>0</v>
          </cell>
          <cell r="AU75">
            <v>0</v>
          </cell>
          <cell r="AV75">
            <v>-271.59700000000004</v>
          </cell>
          <cell r="AW75">
            <v>-78.853999999999999</v>
          </cell>
          <cell r="AX75">
            <v>-79.825999999999993</v>
          </cell>
          <cell r="AY75">
            <v>56.283000000000001</v>
          </cell>
          <cell r="AZ75">
            <v>-393.74299999999999</v>
          </cell>
          <cell r="BA75">
            <v>-102.94</v>
          </cell>
          <cell r="BB75">
            <v>-104.955</v>
          </cell>
          <cell r="BC75">
            <v>-109.36000000000001</v>
          </cell>
          <cell r="BD75">
            <v>-454.16399999999999</v>
          </cell>
          <cell r="BE75">
            <v>-142.23400000000001</v>
          </cell>
          <cell r="BF75">
            <v>-161.15100000000001</v>
          </cell>
          <cell r="BG75">
            <v>-163.21299999999997</v>
          </cell>
          <cell r="BH75">
            <v>0</v>
          </cell>
          <cell r="BI75">
            <v>0</v>
          </cell>
          <cell r="BJ75">
            <v>0</v>
          </cell>
          <cell r="BK75">
            <v>0</v>
          </cell>
          <cell r="BL75">
            <v>0</v>
          </cell>
          <cell r="BM75">
            <v>0</v>
          </cell>
          <cell r="BN75">
            <v>0</v>
          </cell>
          <cell r="BO75">
            <v>0</v>
          </cell>
          <cell r="BP75">
            <v>0</v>
          </cell>
          <cell r="BQ75">
            <v>0</v>
          </cell>
          <cell r="BR75">
            <v>0</v>
          </cell>
          <cell r="BS75">
            <v>0</v>
          </cell>
          <cell r="BT75">
            <v>0</v>
          </cell>
          <cell r="BU75">
            <v>0</v>
          </cell>
          <cell r="BV75">
            <v>0</v>
          </cell>
          <cell r="BW75">
            <v>0</v>
          </cell>
          <cell r="BX75">
            <v>87.146999999999935</v>
          </cell>
          <cell r="BY75">
            <v>4.105000000000004</v>
          </cell>
          <cell r="BZ75">
            <v>12.254000000000005</v>
          </cell>
          <cell r="CA75">
            <v>180.21600000000001</v>
          </cell>
          <cell r="CB75">
            <v>196.45699999999994</v>
          </cell>
          <cell r="CC75">
            <v>25.068000000000012</v>
          </cell>
          <cell r="CD75">
            <v>21.850000000000009</v>
          </cell>
          <cell r="CE75">
            <v>11.329999999999984</v>
          </cell>
          <cell r="CF75">
            <v>222.99</v>
          </cell>
          <cell r="CG75">
            <v>27.204999999999984</v>
          </cell>
          <cell r="CH75">
            <v>38.798999999999978</v>
          </cell>
          <cell r="CI75">
            <v>20.80600000000004</v>
          </cell>
          <cell r="CJ75">
            <v>0</v>
          </cell>
          <cell r="CK75">
            <v>0</v>
          </cell>
          <cell r="CL75">
            <v>0</v>
          </cell>
          <cell r="CM75">
            <v>0</v>
          </cell>
          <cell r="CN75">
            <v>0</v>
          </cell>
          <cell r="CO75">
            <v>0</v>
          </cell>
          <cell r="CP75">
            <v>0</v>
          </cell>
          <cell r="CQ75">
            <v>0</v>
          </cell>
          <cell r="CR75">
            <v>0</v>
          </cell>
          <cell r="CS75">
            <v>0</v>
          </cell>
          <cell r="CT75">
            <v>0</v>
          </cell>
          <cell r="CU75">
            <v>0</v>
          </cell>
          <cell r="CV75">
            <v>0</v>
          </cell>
          <cell r="CW75">
            <v>0</v>
          </cell>
          <cell r="CX75">
            <v>0</v>
          </cell>
          <cell r="CY75">
            <v>0</v>
          </cell>
          <cell r="CZ75">
            <v>0</v>
          </cell>
          <cell r="DA75">
            <v>0</v>
          </cell>
          <cell r="DB75">
            <v>0</v>
          </cell>
          <cell r="DC75">
            <v>0</v>
          </cell>
          <cell r="DD75">
            <v>0</v>
          </cell>
          <cell r="DE75">
            <v>0</v>
          </cell>
          <cell r="DF75">
            <v>0</v>
          </cell>
          <cell r="DG75">
            <v>0</v>
          </cell>
          <cell r="DH75">
            <v>0</v>
          </cell>
          <cell r="DI75">
            <v>0</v>
          </cell>
          <cell r="DJ75">
            <v>0</v>
          </cell>
          <cell r="DK75">
            <v>0</v>
          </cell>
          <cell r="DL75">
            <v>0</v>
          </cell>
          <cell r="DM75">
            <v>0</v>
          </cell>
          <cell r="DN75">
            <v>0</v>
          </cell>
          <cell r="DO75">
            <v>0</v>
          </cell>
          <cell r="DP75">
            <v>0</v>
          </cell>
          <cell r="DQ75">
            <v>0</v>
          </cell>
          <cell r="DR75">
            <v>0</v>
          </cell>
          <cell r="DS75">
            <v>0</v>
          </cell>
          <cell r="DT75">
            <v>0</v>
          </cell>
          <cell r="DU75">
            <v>0</v>
          </cell>
          <cell r="DV75">
            <v>0</v>
          </cell>
          <cell r="DW75">
            <v>0</v>
          </cell>
          <cell r="DX75">
            <v>0</v>
          </cell>
          <cell r="DY75">
            <v>0</v>
          </cell>
          <cell r="DZ75">
            <v>0</v>
          </cell>
          <cell r="EA75">
            <v>0</v>
          </cell>
          <cell r="EB75">
            <v>87.146999999999935</v>
          </cell>
          <cell r="EC75">
            <v>4.105000000000004</v>
          </cell>
          <cell r="ED75">
            <v>12.254000000000005</v>
          </cell>
          <cell r="EE75">
            <v>180.21600000000001</v>
          </cell>
          <cell r="EF75">
            <v>196.45699999999994</v>
          </cell>
          <cell r="EG75">
            <v>25.068000000000012</v>
          </cell>
          <cell r="EH75">
            <v>21.850000000000009</v>
          </cell>
          <cell r="EI75">
            <v>11.329999999999984</v>
          </cell>
          <cell r="EJ75">
            <v>222.99</v>
          </cell>
          <cell r="EK75">
            <v>27.204999999999984</v>
          </cell>
          <cell r="EL75">
            <v>38.798999999999978</v>
          </cell>
          <cell r="EM75">
            <v>20.80600000000004</v>
          </cell>
          <cell r="EN75">
            <v>0</v>
          </cell>
          <cell r="EO75">
            <v>0</v>
          </cell>
          <cell r="EP75">
            <v>0</v>
          </cell>
          <cell r="EQ75">
            <v>0</v>
          </cell>
          <cell r="ER75">
            <v>0</v>
          </cell>
          <cell r="ES75">
            <v>0</v>
          </cell>
          <cell r="ET75">
            <v>0</v>
          </cell>
          <cell r="EU75">
            <v>0</v>
          </cell>
          <cell r="EV75">
            <v>0</v>
          </cell>
          <cell r="EW75">
            <v>0</v>
          </cell>
          <cell r="EX75">
            <v>0</v>
          </cell>
          <cell r="EY75">
            <v>0</v>
          </cell>
          <cell r="EZ75">
            <v>0</v>
          </cell>
          <cell r="FA75">
            <v>0</v>
          </cell>
          <cell r="FB75">
            <v>0</v>
          </cell>
          <cell r="FC75">
            <v>0</v>
          </cell>
          <cell r="FD75">
            <v>-1.9259999999999999</v>
          </cell>
          <cell r="FE75">
            <v>-1.982</v>
          </cell>
          <cell r="FF75">
            <v>-3.444</v>
          </cell>
          <cell r="FG75">
            <v>5</v>
          </cell>
          <cell r="FH75">
            <v>-3.8999999999999995</v>
          </cell>
          <cell r="FI75">
            <v>-4.0910000000000002</v>
          </cell>
          <cell r="FJ75">
            <v>-5.7850000000000001</v>
          </cell>
          <cell r="FK75">
            <v>-6.84</v>
          </cell>
          <cell r="FL75">
            <v>-7.1120000000000001</v>
          </cell>
          <cell r="FM75">
            <v>-6.984</v>
          </cell>
          <cell r="FN75">
            <v>-8.6039999999999992</v>
          </cell>
          <cell r="FO75">
            <v>-9.4939999999999998</v>
          </cell>
          <cell r="FP75">
            <v>0</v>
          </cell>
          <cell r="FQ75">
            <v>0</v>
          </cell>
          <cell r="FR75">
            <v>0</v>
          </cell>
          <cell r="FS75">
            <v>0</v>
          </cell>
          <cell r="FT75">
            <v>0</v>
          </cell>
          <cell r="FU75">
            <v>0</v>
          </cell>
          <cell r="FV75">
            <v>0</v>
          </cell>
          <cell r="FW75">
            <v>0</v>
          </cell>
          <cell r="FX75">
            <v>0</v>
          </cell>
          <cell r="FY75">
            <v>0</v>
          </cell>
          <cell r="FZ75">
            <v>0</v>
          </cell>
          <cell r="GA75">
            <v>0</v>
          </cell>
          <cell r="GB75">
            <v>0</v>
          </cell>
          <cell r="GC75">
            <v>0</v>
          </cell>
          <cell r="GD75">
            <v>0</v>
          </cell>
          <cell r="GE75">
            <v>0</v>
          </cell>
          <cell r="GF75">
            <v>0.67999999999999972</v>
          </cell>
          <cell r="GG75">
            <v>7.2140000000000004</v>
          </cell>
          <cell r="GH75">
            <v>1.0009999999999999</v>
          </cell>
          <cell r="GI75">
            <v>5.766</v>
          </cell>
          <cell r="GJ75">
            <v>3.5</v>
          </cell>
          <cell r="GK75">
            <v>3.1280000000000001</v>
          </cell>
          <cell r="GL75">
            <v>4.7439999999999998</v>
          </cell>
          <cell r="GM75">
            <v>10.71</v>
          </cell>
          <cell r="GN75">
            <v>5.7380000000000004</v>
          </cell>
          <cell r="GO75">
            <v>3.0779999999999998</v>
          </cell>
          <cell r="GP75">
            <v>2.7410000000000001</v>
          </cell>
          <cell r="GQ75">
            <v>1.323</v>
          </cell>
          <cell r="GR75">
            <v>0</v>
          </cell>
          <cell r="GS75">
            <v>0</v>
          </cell>
          <cell r="GT75">
            <v>0</v>
          </cell>
          <cell r="GU75">
            <v>0</v>
          </cell>
          <cell r="GV75">
            <v>0</v>
          </cell>
          <cell r="GW75">
            <v>0</v>
          </cell>
          <cell r="GX75">
            <v>0</v>
          </cell>
          <cell r="GY75">
            <v>0</v>
          </cell>
          <cell r="GZ75">
            <v>0</v>
          </cell>
          <cell r="HA75">
            <v>0</v>
          </cell>
          <cell r="HB75">
            <v>0</v>
          </cell>
          <cell r="HC75">
            <v>0</v>
          </cell>
          <cell r="HD75">
            <v>0</v>
          </cell>
          <cell r="HE75">
            <v>0</v>
          </cell>
          <cell r="HF75">
            <v>0</v>
          </cell>
          <cell r="HG75">
            <v>0</v>
          </cell>
          <cell r="HH75">
            <v>85.900999999999925</v>
          </cell>
          <cell r="HI75">
            <v>9.3370000000000033</v>
          </cell>
          <cell r="HJ75">
            <v>9.8110000000000053</v>
          </cell>
          <cell r="HK75">
            <v>190.982</v>
          </cell>
          <cell r="HL75">
            <v>196.05699999999993</v>
          </cell>
          <cell r="HM75">
            <v>24.105000000000011</v>
          </cell>
          <cell r="HN75">
            <v>20.809000000000008</v>
          </cell>
          <cell r="HO75">
            <v>15.199999999999985</v>
          </cell>
          <cell r="HP75">
            <v>221.61600000000001</v>
          </cell>
          <cell r="HQ75">
            <v>23.298999999999982</v>
          </cell>
          <cell r="HR75">
            <v>32.935999999999979</v>
          </cell>
          <cell r="HS75">
            <v>12.635000000000041</v>
          </cell>
        </row>
        <row r="76">
          <cell r="A76" t="str">
            <v>RSI IN</v>
          </cell>
          <cell r="B76" t="str">
            <v>Ruchi Soya Industries</v>
          </cell>
          <cell r="C76" t="str">
            <v>Edible oil</v>
          </cell>
          <cell r="D76">
            <v>0</v>
          </cell>
          <cell r="E76">
            <v>0</v>
          </cell>
          <cell r="F76">
            <v>0</v>
          </cell>
          <cell r="G76">
            <v>0</v>
          </cell>
          <cell r="H76">
            <v>0</v>
          </cell>
          <cell r="I76">
            <v>0</v>
          </cell>
          <cell r="J76">
            <v>0</v>
          </cell>
          <cell r="K76">
            <v>0</v>
          </cell>
          <cell r="L76">
            <v>0</v>
          </cell>
          <cell r="M76">
            <v>0</v>
          </cell>
          <cell r="N76">
            <v>0</v>
          </cell>
          <cell r="O76">
            <v>0</v>
          </cell>
          <cell r="P76">
            <v>0</v>
          </cell>
          <cell r="Q76">
            <v>0</v>
          </cell>
          <cell r="R76">
            <v>0</v>
          </cell>
          <cell r="S76">
            <v>0</v>
          </cell>
          <cell r="T76">
            <v>358.74399999999997</v>
          </cell>
          <cell r="U76">
            <v>82.959000000000003</v>
          </cell>
          <cell r="V76">
            <v>92.08</v>
          </cell>
          <cell r="W76">
            <v>123.93299999999999</v>
          </cell>
          <cell r="X76">
            <v>590.19999999999993</v>
          </cell>
          <cell r="Y76">
            <v>128.00800000000001</v>
          </cell>
          <cell r="Z76">
            <v>126.80500000000001</v>
          </cell>
          <cell r="AA76">
            <v>120.69</v>
          </cell>
          <cell r="AB76">
            <v>677.154</v>
          </cell>
          <cell r="AC76">
            <v>169.43899999999999</v>
          </cell>
          <cell r="AD76">
            <v>199.95</v>
          </cell>
          <cell r="AE76">
            <v>184.01900000000001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O76">
            <v>0</v>
          </cell>
          <cell r="AP76">
            <v>0</v>
          </cell>
          <cell r="AQ76">
            <v>0</v>
          </cell>
          <cell r="AR76">
            <v>0</v>
          </cell>
          <cell r="AS76">
            <v>0</v>
          </cell>
          <cell r="AT76">
            <v>0</v>
          </cell>
          <cell r="AU76">
            <v>0</v>
          </cell>
          <cell r="AV76">
            <v>-271.59700000000004</v>
          </cell>
          <cell r="AW76">
            <v>-78.853999999999999</v>
          </cell>
          <cell r="AX76">
            <v>-79.825999999999993</v>
          </cell>
          <cell r="AY76">
            <v>56.283000000000001</v>
          </cell>
          <cell r="AZ76">
            <v>-393.74299999999999</v>
          </cell>
          <cell r="BA76">
            <v>-102.94</v>
          </cell>
          <cell r="BB76">
            <v>-104.955</v>
          </cell>
          <cell r="BC76">
            <v>-109.36000000000001</v>
          </cell>
          <cell r="BD76">
            <v>-454.16399999999999</v>
          </cell>
          <cell r="BE76">
            <v>-142.23400000000001</v>
          </cell>
          <cell r="BF76">
            <v>-161.15100000000001</v>
          </cell>
          <cell r="BG76">
            <v>-163.21299999999997</v>
          </cell>
          <cell r="BH76">
            <v>0</v>
          </cell>
          <cell r="BI76">
            <v>0</v>
          </cell>
          <cell r="BJ76">
            <v>0</v>
          </cell>
          <cell r="BK76">
            <v>0</v>
          </cell>
          <cell r="BL76">
            <v>0</v>
          </cell>
          <cell r="BM76">
            <v>0</v>
          </cell>
          <cell r="BN76">
            <v>0</v>
          </cell>
          <cell r="BO76">
            <v>0</v>
          </cell>
          <cell r="BP76">
            <v>0</v>
          </cell>
          <cell r="BQ76">
            <v>0</v>
          </cell>
          <cell r="BR76">
            <v>0</v>
          </cell>
          <cell r="BS76">
            <v>0</v>
          </cell>
          <cell r="BT76">
            <v>0</v>
          </cell>
          <cell r="BU76">
            <v>0</v>
          </cell>
          <cell r="BV76">
            <v>0</v>
          </cell>
          <cell r="BW76">
            <v>0</v>
          </cell>
          <cell r="BX76">
            <v>87.146999999999935</v>
          </cell>
          <cell r="BY76">
            <v>4.105000000000004</v>
          </cell>
          <cell r="BZ76">
            <v>12.254000000000005</v>
          </cell>
          <cell r="CA76">
            <v>180.21600000000001</v>
          </cell>
          <cell r="CB76">
            <v>196.45699999999994</v>
          </cell>
          <cell r="CC76">
            <v>25.068000000000012</v>
          </cell>
          <cell r="CD76">
            <v>21.850000000000009</v>
          </cell>
          <cell r="CE76">
            <v>11.329999999999984</v>
          </cell>
          <cell r="CF76">
            <v>222.99</v>
          </cell>
          <cell r="CG76">
            <v>27.204999999999984</v>
          </cell>
          <cell r="CH76">
            <v>38.798999999999978</v>
          </cell>
          <cell r="CI76">
            <v>20.80600000000004</v>
          </cell>
          <cell r="CJ76">
            <v>0</v>
          </cell>
          <cell r="CK76">
            <v>0</v>
          </cell>
          <cell r="CL76">
            <v>0</v>
          </cell>
          <cell r="CM76">
            <v>0</v>
          </cell>
          <cell r="CN76">
            <v>0</v>
          </cell>
          <cell r="CO76">
            <v>0</v>
          </cell>
          <cell r="CP76">
            <v>0</v>
          </cell>
          <cell r="CQ76">
            <v>0</v>
          </cell>
          <cell r="CR76">
            <v>0</v>
          </cell>
          <cell r="CS76">
            <v>0</v>
          </cell>
          <cell r="CT76">
            <v>0</v>
          </cell>
          <cell r="CU76">
            <v>0</v>
          </cell>
          <cell r="CV76">
            <v>0</v>
          </cell>
          <cell r="CW76">
            <v>0</v>
          </cell>
          <cell r="CX76">
            <v>0</v>
          </cell>
          <cell r="CY76">
            <v>0</v>
          </cell>
          <cell r="CZ76">
            <v>0</v>
          </cell>
          <cell r="DA76">
            <v>0</v>
          </cell>
          <cell r="DB76">
            <v>0</v>
          </cell>
          <cell r="DC76">
            <v>0</v>
          </cell>
          <cell r="DD76">
            <v>0</v>
          </cell>
          <cell r="DE76">
            <v>0</v>
          </cell>
          <cell r="DF76">
            <v>0</v>
          </cell>
          <cell r="DG76">
            <v>0</v>
          </cell>
          <cell r="DH76">
            <v>0</v>
          </cell>
          <cell r="DI76">
            <v>0</v>
          </cell>
          <cell r="DJ76">
            <v>0</v>
          </cell>
          <cell r="DK76">
            <v>0</v>
          </cell>
          <cell r="DL76">
            <v>0</v>
          </cell>
          <cell r="DM76">
            <v>0</v>
          </cell>
          <cell r="DN76">
            <v>0</v>
          </cell>
          <cell r="DO76">
            <v>0</v>
          </cell>
          <cell r="DP76">
            <v>0</v>
          </cell>
          <cell r="DQ76">
            <v>0</v>
          </cell>
          <cell r="DR76">
            <v>0</v>
          </cell>
          <cell r="DS76">
            <v>0</v>
          </cell>
          <cell r="DT76">
            <v>0</v>
          </cell>
          <cell r="DU76">
            <v>0</v>
          </cell>
          <cell r="DV76">
            <v>0</v>
          </cell>
          <cell r="DW76">
            <v>0</v>
          </cell>
          <cell r="DX76">
            <v>0</v>
          </cell>
          <cell r="DY76">
            <v>0</v>
          </cell>
          <cell r="DZ76">
            <v>0</v>
          </cell>
          <cell r="EA76">
            <v>0</v>
          </cell>
          <cell r="EB76">
            <v>87.146999999999935</v>
          </cell>
          <cell r="EC76">
            <v>4.105000000000004</v>
          </cell>
          <cell r="ED76">
            <v>12.254000000000005</v>
          </cell>
          <cell r="EE76">
            <v>180.21600000000001</v>
          </cell>
          <cell r="EF76">
            <v>196.45699999999994</v>
          </cell>
          <cell r="EG76">
            <v>25.068000000000012</v>
          </cell>
          <cell r="EH76">
            <v>21.850000000000009</v>
          </cell>
          <cell r="EI76">
            <v>11.329999999999984</v>
          </cell>
          <cell r="EJ76">
            <v>222.99</v>
          </cell>
          <cell r="EK76">
            <v>27.204999999999984</v>
          </cell>
          <cell r="EL76">
            <v>38.798999999999978</v>
          </cell>
          <cell r="EM76">
            <v>20.80600000000004</v>
          </cell>
          <cell r="EN76">
            <v>0</v>
          </cell>
          <cell r="EO76">
            <v>0</v>
          </cell>
          <cell r="EP76">
            <v>0</v>
          </cell>
          <cell r="EQ76">
            <v>0</v>
          </cell>
          <cell r="ER76">
            <v>0</v>
          </cell>
          <cell r="ES76">
            <v>0</v>
          </cell>
          <cell r="ET76">
            <v>0</v>
          </cell>
          <cell r="EU76">
            <v>0</v>
          </cell>
          <cell r="EV76">
            <v>0</v>
          </cell>
          <cell r="EW76">
            <v>0</v>
          </cell>
          <cell r="EX76">
            <v>0</v>
          </cell>
          <cell r="EY76">
            <v>0</v>
          </cell>
          <cell r="EZ76">
            <v>0</v>
          </cell>
          <cell r="FA76">
            <v>0</v>
          </cell>
          <cell r="FB76">
            <v>0</v>
          </cell>
          <cell r="FC76">
            <v>0</v>
          </cell>
          <cell r="FD76">
            <v>-1.9259999999999999</v>
          </cell>
          <cell r="FE76">
            <v>-1.982</v>
          </cell>
          <cell r="FF76">
            <v>-3.444</v>
          </cell>
          <cell r="FG76">
            <v>5</v>
          </cell>
          <cell r="FH76">
            <v>-3.8999999999999995</v>
          </cell>
          <cell r="FI76">
            <v>-4.0910000000000002</v>
          </cell>
          <cell r="FJ76">
            <v>-5.7850000000000001</v>
          </cell>
          <cell r="FK76">
            <v>-6.84</v>
          </cell>
          <cell r="FL76">
            <v>-7.1120000000000001</v>
          </cell>
          <cell r="FM76">
            <v>-6.984</v>
          </cell>
          <cell r="FN76">
            <v>-8.6039999999999992</v>
          </cell>
          <cell r="FO76">
            <v>-9.4939999999999998</v>
          </cell>
          <cell r="FP76">
            <v>0</v>
          </cell>
          <cell r="FQ76">
            <v>0</v>
          </cell>
          <cell r="FR76">
            <v>0</v>
          </cell>
          <cell r="FS76">
            <v>0</v>
          </cell>
          <cell r="FT76">
            <v>0</v>
          </cell>
          <cell r="FU76">
            <v>0</v>
          </cell>
          <cell r="FV76">
            <v>0</v>
          </cell>
          <cell r="FW76">
            <v>0</v>
          </cell>
          <cell r="FX76">
            <v>0</v>
          </cell>
          <cell r="FY76">
            <v>0</v>
          </cell>
          <cell r="FZ76">
            <v>0</v>
          </cell>
          <cell r="GA76">
            <v>0</v>
          </cell>
          <cell r="GB76">
            <v>0</v>
          </cell>
          <cell r="GC76">
            <v>0</v>
          </cell>
          <cell r="GD76">
            <v>0</v>
          </cell>
          <cell r="GE76">
            <v>0</v>
          </cell>
          <cell r="GF76">
            <v>0.67999999999999972</v>
          </cell>
          <cell r="GG76">
            <v>7.2140000000000004</v>
          </cell>
          <cell r="GH76">
            <v>1.0009999999999999</v>
          </cell>
          <cell r="GI76">
            <v>5.766</v>
          </cell>
          <cell r="GJ76">
            <v>3.5</v>
          </cell>
          <cell r="GK76">
            <v>3.1280000000000001</v>
          </cell>
          <cell r="GL76">
            <v>4.7439999999999998</v>
          </cell>
          <cell r="GM76">
            <v>10.71</v>
          </cell>
          <cell r="GN76">
            <v>5.7380000000000004</v>
          </cell>
          <cell r="GO76">
            <v>3.0779999999999998</v>
          </cell>
          <cell r="GP76">
            <v>2.7410000000000001</v>
          </cell>
          <cell r="GQ76">
            <v>1.323</v>
          </cell>
          <cell r="GR76">
            <v>0</v>
          </cell>
          <cell r="GS76">
            <v>0</v>
          </cell>
          <cell r="GT76">
            <v>0</v>
          </cell>
          <cell r="GU76">
            <v>0</v>
          </cell>
          <cell r="GV76">
            <v>0</v>
          </cell>
          <cell r="GW76">
            <v>0</v>
          </cell>
          <cell r="GX76">
            <v>0</v>
          </cell>
          <cell r="GY76">
            <v>0</v>
          </cell>
          <cell r="GZ76">
            <v>0</v>
          </cell>
          <cell r="HA76">
            <v>0</v>
          </cell>
          <cell r="HB76">
            <v>0</v>
          </cell>
          <cell r="HC76">
            <v>0</v>
          </cell>
          <cell r="HD76">
            <v>0</v>
          </cell>
          <cell r="HE76">
            <v>0</v>
          </cell>
          <cell r="HF76">
            <v>0</v>
          </cell>
          <cell r="HG76">
            <v>0</v>
          </cell>
          <cell r="HH76">
            <v>85.900999999999925</v>
          </cell>
          <cell r="HI76">
            <v>9.3370000000000033</v>
          </cell>
          <cell r="HJ76">
            <v>9.8110000000000053</v>
          </cell>
          <cell r="HK76">
            <v>190.982</v>
          </cell>
          <cell r="HL76">
            <v>196.05699999999993</v>
          </cell>
          <cell r="HM76">
            <v>24.105000000000011</v>
          </cell>
          <cell r="HN76">
            <v>20.809000000000008</v>
          </cell>
          <cell r="HO76">
            <v>15.199999999999985</v>
          </cell>
          <cell r="HP76">
            <v>221.61600000000001</v>
          </cell>
          <cell r="HQ76">
            <v>23.298999999999982</v>
          </cell>
          <cell r="HR76">
            <v>32.935999999999979</v>
          </cell>
          <cell r="HS76">
            <v>12.635000000000041</v>
          </cell>
        </row>
        <row r="77">
          <cell r="A77" t="str">
            <v>Conglomerates</v>
          </cell>
          <cell r="B77" t="str">
            <v>Conglomerates</v>
          </cell>
        </row>
        <row r="79">
          <cell r="A79" t="str">
            <v>ADE IN</v>
          </cell>
          <cell r="B79" t="str">
            <v>Adani Exterprises</v>
          </cell>
          <cell r="C79" t="str">
            <v>Conglomerates</v>
          </cell>
          <cell r="D79">
            <v>0</v>
          </cell>
          <cell r="E79">
            <v>0</v>
          </cell>
          <cell r="F79">
            <v>0</v>
          </cell>
          <cell r="G79">
            <v>0</v>
          </cell>
          <cell r="H79">
            <v>0</v>
          </cell>
          <cell r="I79">
            <v>0</v>
          </cell>
          <cell r="J79">
            <v>0</v>
          </cell>
          <cell r="K79">
            <v>0</v>
          </cell>
          <cell r="L79">
            <v>0</v>
          </cell>
          <cell r="M79">
            <v>0</v>
          </cell>
          <cell r="N79">
            <v>0</v>
          </cell>
          <cell r="O79">
            <v>0</v>
          </cell>
          <cell r="P79">
            <v>0</v>
          </cell>
          <cell r="Q79">
            <v>0</v>
          </cell>
          <cell r="R79">
            <v>0</v>
          </cell>
          <cell r="S79">
            <v>0</v>
          </cell>
          <cell r="T79">
            <v>0</v>
          </cell>
          <cell r="U79">
            <v>0</v>
          </cell>
          <cell r="V79">
            <v>0</v>
          </cell>
          <cell r="W79">
            <v>0</v>
          </cell>
          <cell r="X79">
            <v>3434.8310000000001</v>
          </cell>
          <cell r="Y79">
            <v>3893.9569999999999</v>
          </cell>
          <cell r="Z79">
            <v>6128.9260000000004</v>
          </cell>
          <cell r="AA79">
            <v>9284.5</v>
          </cell>
          <cell r="AB79">
            <v>7148.0929999999998</v>
          </cell>
          <cell r="AC79">
            <v>7198.4179999999997</v>
          </cell>
          <cell r="AD79">
            <v>7986.1059999999998</v>
          </cell>
          <cell r="AE79">
            <v>8306.2019999999993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O79">
            <v>0</v>
          </cell>
          <cell r="AP79">
            <v>0</v>
          </cell>
          <cell r="AQ79">
            <v>0</v>
          </cell>
          <cell r="AR79">
            <v>0</v>
          </cell>
          <cell r="AS79">
            <v>0</v>
          </cell>
          <cell r="AT79">
            <v>0</v>
          </cell>
          <cell r="AU79">
            <v>0</v>
          </cell>
          <cell r="AV79">
            <v>0</v>
          </cell>
          <cell r="AW79">
            <v>0</v>
          </cell>
          <cell r="AX79">
            <v>0</v>
          </cell>
          <cell r="AY79">
            <v>0</v>
          </cell>
          <cell r="AZ79">
            <v>-2853.6710000000003</v>
          </cell>
          <cell r="BA79">
            <v>-3109.2190000000001</v>
          </cell>
          <cell r="BB79">
            <v>-5112.4350000000004</v>
          </cell>
          <cell r="BC79">
            <v>-7839.9000000000005</v>
          </cell>
          <cell r="BD79">
            <v>-6363.1639999999998</v>
          </cell>
          <cell r="BE79">
            <v>-5999.4160000000002</v>
          </cell>
          <cell r="BF79">
            <v>-6928.88</v>
          </cell>
          <cell r="BG79">
            <v>-6847.0389999999998</v>
          </cell>
          <cell r="BH79">
            <v>0</v>
          </cell>
          <cell r="BI79">
            <v>0</v>
          </cell>
          <cell r="BJ79">
            <v>0</v>
          </cell>
          <cell r="BK79">
            <v>0</v>
          </cell>
          <cell r="BL79">
            <v>0</v>
          </cell>
          <cell r="BM79">
            <v>0</v>
          </cell>
          <cell r="BN79">
            <v>0</v>
          </cell>
          <cell r="BO79">
            <v>0</v>
          </cell>
          <cell r="BP79">
            <v>0</v>
          </cell>
          <cell r="BQ79">
            <v>0</v>
          </cell>
          <cell r="BR79">
            <v>0</v>
          </cell>
          <cell r="BS79">
            <v>0</v>
          </cell>
          <cell r="BT79">
            <v>0</v>
          </cell>
          <cell r="BU79">
            <v>0</v>
          </cell>
          <cell r="BV79">
            <v>0</v>
          </cell>
          <cell r="BW79">
            <v>0</v>
          </cell>
          <cell r="BX79">
            <v>0</v>
          </cell>
          <cell r="BY79">
            <v>0</v>
          </cell>
          <cell r="BZ79">
            <v>0</v>
          </cell>
          <cell r="CA79">
            <v>0</v>
          </cell>
          <cell r="CB79">
            <v>581.15999999999985</v>
          </cell>
          <cell r="CC79">
            <v>784.73799999999983</v>
          </cell>
          <cell r="CD79">
            <v>1016.491</v>
          </cell>
          <cell r="CE79">
            <v>1444.5999999999995</v>
          </cell>
          <cell r="CF79">
            <v>784.92900000000009</v>
          </cell>
          <cell r="CG79">
            <v>1199.0019999999995</v>
          </cell>
          <cell r="CH79">
            <v>1057.2259999999997</v>
          </cell>
          <cell r="CI79">
            <v>1459.1629999999996</v>
          </cell>
          <cell r="CJ79">
            <v>0</v>
          </cell>
          <cell r="CK79">
            <v>0</v>
          </cell>
          <cell r="CL79">
            <v>0</v>
          </cell>
          <cell r="CM79">
            <v>0</v>
          </cell>
          <cell r="CN79">
            <v>0</v>
          </cell>
          <cell r="CO79">
            <v>0</v>
          </cell>
          <cell r="CP79">
            <v>0</v>
          </cell>
          <cell r="CQ79">
            <v>0</v>
          </cell>
          <cell r="CR79">
            <v>0</v>
          </cell>
          <cell r="CS79">
            <v>0</v>
          </cell>
          <cell r="CT79">
            <v>0</v>
          </cell>
          <cell r="CU79">
            <v>0</v>
          </cell>
          <cell r="CV79">
            <v>0</v>
          </cell>
          <cell r="CW79">
            <v>0</v>
          </cell>
          <cell r="CX79">
            <v>0</v>
          </cell>
          <cell r="CY79">
            <v>0</v>
          </cell>
          <cell r="CZ79">
            <v>0</v>
          </cell>
          <cell r="DA79">
            <v>0</v>
          </cell>
          <cell r="DB79">
            <v>0</v>
          </cell>
          <cell r="DC79">
            <v>0</v>
          </cell>
          <cell r="DD79">
            <v>0</v>
          </cell>
          <cell r="DE79">
            <v>57.464000000000006</v>
          </cell>
          <cell r="DF79">
            <v>24.317</v>
          </cell>
          <cell r="DG79">
            <v>0</v>
          </cell>
          <cell r="DH79">
            <v>135.94400000000002</v>
          </cell>
          <cell r="DI79">
            <v>141.53</v>
          </cell>
          <cell r="DJ79">
            <v>215.7</v>
          </cell>
          <cell r="DK79">
            <v>223.857</v>
          </cell>
          <cell r="DL79">
            <v>0</v>
          </cell>
          <cell r="DM79">
            <v>0</v>
          </cell>
          <cell r="DN79">
            <v>0</v>
          </cell>
          <cell r="DO79">
            <v>0</v>
          </cell>
          <cell r="DP79">
            <v>0</v>
          </cell>
          <cell r="DQ79">
            <v>0</v>
          </cell>
          <cell r="DR79">
            <v>0</v>
          </cell>
          <cell r="DS79">
            <v>0</v>
          </cell>
          <cell r="DT79">
            <v>0</v>
          </cell>
          <cell r="DU79">
            <v>0</v>
          </cell>
          <cell r="DV79">
            <v>0</v>
          </cell>
          <cell r="DW79">
            <v>0</v>
          </cell>
          <cell r="DX79">
            <v>0</v>
          </cell>
          <cell r="DY79">
            <v>0</v>
          </cell>
          <cell r="DZ79">
            <v>0</v>
          </cell>
          <cell r="EA79">
            <v>0</v>
          </cell>
          <cell r="EB79">
            <v>0</v>
          </cell>
          <cell r="EC79">
            <v>0</v>
          </cell>
          <cell r="ED79">
            <v>0</v>
          </cell>
          <cell r="EE79">
            <v>0</v>
          </cell>
          <cell r="EF79">
            <v>581.15999999999985</v>
          </cell>
          <cell r="EG79">
            <v>842.20199999999988</v>
          </cell>
          <cell r="EH79">
            <v>1040.808</v>
          </cell>
          <cell r="EI79">
            <v>1444.5999999999995</v>
          </cell>
          <cell r="EJ79">
            <v>920.87300000000005</v>
          </cell>
          <cell r="EK79">
            <v>1340.5319999999995</v>
          </cell>
          <cell r="EL79">
            <v>1272.9259999999997</v>
          </cell>
          <cell r="EM79">
            <v>1683.0199999999995</v>
          </cell>
          <cell r="EN79">
            <v>0</v>
          </cell>
          <cell r="EO79">
            <v>0</v>
          </cell>
          <cell r="EP79">
            <v>0</v>
          </cell>
          <cell r="EQ79">
            <v>0</v>
          </cell>
          <cell r="ER79">
            <v>0</v>
          </cell>
          <cell r="ES79">
            <v>0</v>
          </cell>
          <cell r="ET79">
            <v>0</v>
          </cell>
          <cell r="EU79">
            <v>0</v>
          </cell>
          <cell r="EV79">
            <v>0</v>
          </cell>
          <cell r="EW79">
            <v>0</v>
          </cell>
          <cell r="EX79">
            <v>0</v>
          </cell>
          <cell r="EY79">
            <v>0</v>
          </cell>
          <cell r="EZ79">
            <v>0</v>
          </cell>
          <cell r="FA79">
            <v>0</v>
          </cell>
          <cell r="FB79">
            <v>0</v>
          </cell>
          <cell r="FC79">
            <v>0</v>
          </cell>
          <cell r="FD79">
            <v>0</v>
          </cell>
          <cell r="FE79">
            <v>0</v>
          </cell>
          <cell r="FF79">
            <v>0</v>
          </cell>
          <cell r="FG79">
            <v>0</v>
          </cell>
          <cell r="FH79">
            <v>-131.52799999999999</v>
          </cell>
          <cell r="FI79">
            <v>-131.755</v>
          </cell>
          <cell r="FJ79">
            <v>-211.398</v>
          </cell>
          <cell r="FK79">
            <v>-290.5</v>
          </cell>
          <cell r="FL79">
            <v>-303.76799999999997</v>
          </cell>
          <cell r="FM79">
            <v>-314.17899999999997</v>
          </cell>
          <cell r="FN79">
            <v>-315.34800000000001</v>
          </cell>
          <cell r="FO79">
            <v>-210.63900000000001</v>
          </cell>
          <cell r="FP79">
            <v>0</v>
          </cell>
          <cell r="FQ79">
            <v>0</v>
          </cell>
          <cell r="FR79">
            <v>0</v>
          </cell>
          <cell r="FS79">
            <v>0</v>
          </cell>
          <cell r="FT79">
            <v>0</v>
          </cell>
          <cell r="FU79">
            <v>0</v>
          </cell>
          <cell r="FV79">
            <v>0</v>
          </cell>
          <cell r="FW79">
            <v>0</v>
          </cell>
          <cell r="FX79">
            <v>0</v>
          </cell>
          <cell r="FY79">
            <v>0</v>
          </cell>
          <cell r="FZ79">
            <v>0</v>
          </cell>
          <cell r="GA79">
            <v>0</v>
          </cell>
          <cell r="GB79">
            <v>0</v>
          </cell>
          <cell r="GC79">
            <v>0</v>
          </cell>
          <cell r="GD79">
            <v>0</v>
          </cell>
          <cell r="GE79">
            <v>0</v>
          </cell>
          <cell r="GF79">
            <v>0</v>
          </cell>
          <cell r="GG79">
            <v>0</v>
          </cell>
          <cell r="GH79">
            <v>0</v>
          </cell>
          <cell r="GI79">
            <v>0</v>
          </cell>
          <cell r="GJ79">
            <v>123.09099999999999</v>
          </cell>
          <cell r="GK79">
            <v>25.210999999999999</v>
          </cell>
          <cell r="GL79">
            <v>57.149000000000001</v>
          </cell>
          <cell r="GM79">
            <v>313.5</v>
          </cell>
          <cell r="GN79">
            <v>244.495</v>
          </cell>
          <cell r="GO79">
            <v>220.74100000000001</v>
          </cell>
          <cell r="GP79">
            <v>251.68</v>
          </cell>
          <cell r="GQ79">
            <v>131.261</v>
          </cell>
          <cell r="GR79">
            <v>0</v>
          </cell>
          <cell r="GS79">
            <v>0</v>
          </cell>
          <cell r="GT79">
            <v>0</v>
          </cell>
          <cell r="GU79">
            <v>0</v>
          </cell>
          <cell r="GV79">
            <v>0</v>
          </cell>
          <cell r="GW79">
            <v>0</v>
          </cell>
          <cell r="GX79">
            <v>0</v>
          </cell>
          <cell r="GY79">
            <v>0</v>
          </cell>
          <cell r="GZ79">
            <v>0</v>
          </cell>
          <cell r="HA79">
            <v>0</v>
          </cell>
          <cell r="HB79">
            <v>0</v>
          </cell>
          <cell r="HC79">
            <v>0</v>
          </cell>
          <cell r="HD79">
            <v>0</v>
          </cell>
          <cell r="HE79">
            <v>0</v>
          </cell>
          <cell r="HF79">
            <v>0</v>
          </cell>
          <cell r="HG79">
            <v>0</v>
          </cell>
          <cell r="HH79">
            <v>0</v>
          </cell>
          <cell r="HI79">
            <v>0</v>
          </cell>
          <cell r="HJ79">
            <v>0</v>
          </cell>
          <cell r="HK79">
            <v>0</v>
          </cell>
          <cell r="HL79">
            <v>572.72299999999984</v>
          </cell>
          <cell r="HM79">
            <v>735.6579999999999</v>
          </cell>
          <cell r="HN79">
            <v>886.55899999999997</v>
          </cell>
          <cell r="HO79">
            <v>1467.5999999999995</v>
          </cell>
          <cell r="HP79">
            <v>861.6</v>
          </cell>
          <cell r="HQ79">
            <v>1247.0939999999996</v>
          </cell>
          <cell r="HR79">
            <v>1209.2579999999998</v>
          </cell>
          <cell r="HS79">
            <v>1603.6419999999994</v>
          </cell>
        </row>
        <row r="80">
          <cell r="A80" t="str">
            <v>SINT IN</v>
          </cell>
          <cell r="B80" t="str">
            <v>Sintex Industries</v>
          </cell>
          <cell r="C80" t="str">
            <v>Diversified</v>
          </cell>
          <cell r="D80">
            <v>0</v>
          </cell>
          <cell r="E80">
            <v>0</v>
          </cell>
          <cell r="F80">
            <v>0</v>
          </cell>
          <cell r="G80">
            <v>0</v>
          </cell>
          <cell r="H80">
            <v>0</v>
          </cell>
          <cell r="I80">
            <v>0</v>
          </cell>
          <cell r="J80">
            <v>0</v>
          </cell>
          <cell r="K80">
            <v>0</v>
          </cell>
          <cell r="L80">
            <v>0</v>
          </cell>
          <cell r="M80">
            <v>0</v>
          </cell>
          <cell r="N80">
            <v>0</v>
          </cell>
          <cell r="O80">
            <v>0</v>
          </cell>
          <cell r="P80">
            <v>0</v>
          </cell>
          <cell r="Q80">
            <v>0</v>
          </cell>
          <cell r="R80">
            <v>0</v>
          </cell>
          <cell r="S80">
            <v>0</v>
          </cell>
          <cell r="T80">
            <v>0</v>
          </cell>
          <cell r="U80">
            <v>0</v>
          </cell>
          <cell r="V80">
            <v>0</v>
          </cell>
          <cell r="W80">
            <v>0</v>
          </cell>
          <cell r="X80">
            <v>3434.8310000000001</v>
          </cell>
          <cell r="Y80">
            <v>3893.9569999999999</v>
          </cell>
          <cell r="Z80">
            <v>6128.9260000000004</v>
          </cell>
          <cell r="AA80">
            <v>9284.5</v>
          </cell>
          <cell r="AB80">
            <v>7148.0929999999998</v>
          </cell>
          <cell r="AC80">
            <v>7198.4179999999997</v>
          </cell>
          <cell r="AD80">
            <v>7986.1059999999998</v>
          </cell>
          <cell r="AE80">
            <v>8306.2019999999993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O80">
            <v>0</v>
          </cell>
          <cell r="AP80">
            <v>0</v>
          </cell>
          <cell r="AQ80">
            <v>0</v>
          </cell>
          <cell r="AR80">
            <v>0</v>
          </cell>
          <cell r="AS80">
            <v>0</v>
          </cell>
          <cell r="AT80">
            <v>0</v>
          </cell>
          <cell r="AU80">
            <v>0</v>
          </cell>
          <cell r="AV80">
            <v>0</v>
          </cell>
          <cell r="AW80">
            <v>0</v>
          </cell>
          <cell r="AX80">
            <v>0</v>
          </cell>
          <cell r="AY80">
            <v>0</v>
          </cell>
          <cell r="AZ80">
            <v>-2853.6710000000003</v>
          </cell>
          <cell r="BA80">
            <v>-3109.2190000000001</v>
          </cell>
          <cell r="BB80">
            <v>-5112.4350000000004</v>
          </cell>
          <cell r="BC80">
            <v>-7839.9000000000005</v>
          </cell>
          <cell r="BD80">
            <v>-6363.1639999999998</v>
          </cell>
          <cell r="BE80">
            <v>-5999.4160000000002</v>
          </cell>
          <cell r="BF80">
            <v>-6928.88</v>
          </cell>
          <cell r="BG80">
            <v>-6847.0389999999998</v>
          </cell>
          <cell r="BH80">
            <v>0</v>
          </cell>
          <cell r="BI80">
            <v>0</v>
          </cell>
          <cell r="BJ80">
            <v>0</v>
          </cell>
          <cell r="BK80">
            <v>0</v>
          </cell>
          <cell r="BL80">
            <v>0</v>
          </cell>
          <cell r="BM80">
            <v>0</v>
          </cell>
          <cell r="BN80">
            <v>0</v>
          </cell>
          <cell r="BO80">
            <v>0</v>
          </cell>
          <cell r="BP80">
            <v>0</v>
          </cell>
          <cell r="BQ80">
            <v>0</v>
          </cell>
          <cell r="BR80">
            <v>0</v>
          </cell>
          <cell r="BS80">
            <v>0</v>
          </cell>
          <cell r="BT80">
            <v>0</v>
          </cell>
          <cell r="BU80">
            <v>0</v>
          </cell>
          <cell r="BV80">
            <v>0</v>
          </cell>
          <cell r="BW80">
            <v>0</v>
          </cell>
          <cell r="BX80">
            <v>0</v>
          </cell>
          <cell r="BY80">
            <v>0</v>
          </cell>
          <cell r="BZ80">
            <v>0</v>
          </cell>
          <cell r="CA80">
            <v>0</v>
          </cell>
          <cell r="CB80">
            <v>581.15999999999985</v>
          </cell>
          <cell r="CC80">
            <v>784.73799999999983</v>
          </cell>
          <cell r="CD80">
            <v>1016.491</v>
          </cell>
          <cell r="CE80">
            <v>1444.5999999999995</v>
          </cell>
          <cell r="CF80">
            <v>784.92900000000009</v>
          </cell>
          <cell r="CG80">
            <v>1199.0019999999995</v>
          </cell>
          <cell r="CH80">
            <v>1057.2259999999997</v>
          </cell>
          <cell r="CI80">
            <v>1459.1629999999996</v>
          </cell>
          <cell r="CJ80">
            <v>0</v>
          </cell>
          <cell r="CK80">
            <v>0</v>
          </cell>
          <cell r="CL80">
            <v>0</v>
          </cell>
          <cell r="CM80">
            <v>0</v>
          </cell>
          <cell r="CN80">
            <v>0</v>
          </cell>
          <cell r="CO80">
            <v>0</v>
          </cell>
          <cell r="CP80">
            <v>0</v>
          </cell>
          <cell r="CQ80">
            <v>0</v>
          </cell>
          <cell r="CR80">
            <v>0</v>
          </cell>
          <cell r="CS80">
            <v>0</v>
          </cell>
          <cell r="CT80">
            <v>0</v>
          </cell>
          <cell r="CU80">
            <v>0</v>
          </cell>
          <cell r="CV80">
            <v>0</v>
          </cell>
          <cell r="CW80">
            <v>0</v>
          </cell>
          <cell r="CX80">
            <v>0</v>
          </cell>
          <cell r="CY80">
            <v>0</v>
          </cell>
          <cell r="CZ80">
            <v>0</v>
          </cell>
          <cell r="DA80">
            <v>0</v>
          </cell>
          <cell r="DB80">
            <v>0</v>
          </cell>
          <cell r="DC80">
            <v>0</v>
          </cell>
          <cell r="DD80">
            <v>0</v>
          </cell>
          <cell r="DE80">
            <v>57.464000000000006</v>
          </cell>
          <cell r="DF80">
            <v>24.317</v>
          </cell>
          <cell r="DG80">
            <v>0</v>
          </cell>
          <cell r="DH80">
            <v>135.94400000000002</v>
          </cell>
          <cell r="DI80">
            <v>141.53</v>
          </cell>
          <cell r="DJ80">
            <v>215.7</v>
          </cell>
          <cell r="DK80">
            <v>223.857</v>
          </cell>
          <cell r="DL80">
            <v>0</v>
          </cell>
          <cell r="DM80">
            <v>0</v>
          </cell>
          <cell r="DN80">
            <v>0</v>
          </cell>
          <cell r="DO80">
            <v>0</v>
          </cell>
          <cell r="DP80">
            <v>0</v>
          </cell>
          <cell r="DQ80">
            <v>0</v>
          </cell>
          <cell r="DR80">
            <v>0</v>
          </cell>
          <cell r="DS80">
            <v>0</v>
          </cell>
          <cell r="DT80">
            <v>0</v>
          </cell>
          <cell r="DU80">
            <v>0</v>
          </cell>
          <cell r="DV80">
            <v>0</v>
          </cell>
          <cell r="DW80">
            <v>0</v>
          </cell>
          <cell r="DX80">
            <v>0</v>
          </cell>
          <cell r="DY80">
            <v>0</v>
          </cell>
          <cell r="DZ80">
            <v>0</v>
          </cell>
          <cell r="EA80">
            <v>0</v>
          </cell>
          <cell r="EB80">
            <v>0</v>
          </cell>
          <cell r="EC80">
            <v>0</v>
          </cell>
          <cell r="ED80">
            <v>0</v>
          </cell>
          <cell r="EE80">
            <v>0</v>
          </cell>
          <cell r="EF80">
            <v>581.15999999999985</v>
          </cell>
          <cell r="EG80">
            <v>842.20199999999988</v>
          </cell>
          <cell r="EH80">
            <v>1040.808</v>
          </cell>
          <cell r="EI80">
            <v>1444.5999999999995</v>
          </cell>
          <cell r="EJ80">
            <v>920.87300000000005</v>
          </cell>
          <cell r="EK80">
            <v>1340.5319999999995</v>
          </cell>
          <cell r="EL80">
            <v>1272.9259999999997</v>
          </cell>
          <cell r="EM80">
            <v>1683.0199999999995</v>
          </cell>
          <cell r="EN80">
            <v>0</v>
          </cell>
          <cell r="EO80">
            <v>0</v>
          </cell>
          <cell r="EP80">
            <v>0</v>
          </cell>
          <cell r="EQ80">
            <v>0</v>
          </cell>
          <cell r="ER80">
            <v>0</v>
          </cell>
          <cell r="ES80">
            <v>0</v>
          </cell>
          <cell r="ET80">
            <v>0</v>
          </cell>
          <cell r="EU80">
            <v>0</v>
          </cell>
          <cell r="EV80">
            <v>0</v>
          </cell>
          <cell r="EW80">
            <v>0</v>
          </cell>
          <cell r="EX80">
            <v>0</v>
          </cell>
          <cell r="EY80">
            <v>0</v>
          </cell>
          <cell r="EZ80">
            <v>0</v>
          </cell>
          <cell r="FA80">
            <v>0</v>
          </cell>
          <cell r="FB80">
            <v>0</v>
          </cell>
          <cell r="FC80">
            <v>0</v>
          </cell>
          <cell r="FD80">
            <v>0</v>
          </cell>
          <cell r="FE80">
            <v>0</v>
          </cell>
          <cell r="FF80">
            <v>0</v>
          </cell>
          <cell r="FG80">
            <v>0</v>
          </cell>
          <cell r="FH80">
            <v>-131.52799999999999</v>
          </cell>
          <cell r="FI80">
            <v>-131.755</v>
          </cell>
          <cell r="FJ80">
            <v>-211.398</v>
          </cell>
          <cell r="FK80">
            <v>-290.5</v>
          </cell>
          <cell r="FL80">
            <v>-303.76799999999997</v>
          </cell>
          <cell r="FM80">
            <v>-314.17899999999997</v>
          </cell>
          <cell r="FN80">
            <v>-315.34800000000001</v>
          </cell>
          <cell r="FO80">
            <v>-210.63900000000001</v>
          </cell>
          <cell r="FP80">
            <v>0</v>
          </cell>
          <cell r="FQ80">
            <v>0</v>
          </cell>
          <cell r="FR80">
            <v>0</v>
          </cell>
          <cell r="FS80">
            <v>0</v>
          </cell>
          <cell r="FT80">
            <v>0</v>
          </cell>
          <cell r="FU80">
            <v>0</v>
          </cell>
          <cell r="FV80">
            <v>0</v>
          </cell>
          <cell r="FW80">
            <v>0</v>
          </cell>
          <cell r="FX80">
            <v>0</v>
          </cell>
          <cell r="FY80">
            <v>0</v>
          </cell>
          <cell r="FZ80">
            <v>0</v>
          </cell>
          <cell r="GA80">
            <v>0</v>
          </cell>
          <cell r="GB80">
            <v>0</v>
          </cell>
          <cell r="GC80">
            <v>0</v>
          </cell>
          <cell r="GD80">
            <v>0</v>
          </cell>
          <cell r="GE80">
            <v>0</v>
          </cell>
          <cell r="GF80">
            <v>0</v>
          </cell>
          <cell r="GG80">
            <v>0</v>
          </cell>
          <cell r="GH80">
            <v>0</v>
          </cell>
          <cell r="GI80">
            <v>0</v>
          </cell>
          <cell r="GJ80">
            <v>123.09099999999999</v>
          </cell>
          <cell r="GK80">
            <v>25.210999999999999</v>
          </cell>
          <cell r="GL80">
            <v>57.149000000000001</v>
          </cell>
          <cell r="GM80">
            <v>313.5</v>
          </cell>
          <cell r="GN80">
            <v>244.495</v>
          </cell>
          <cell r="GO80">
            <v>220.74100000000001</v>
          </cell>
          <cell r="GP80">
            <v>251.68</v>
          </cell>
          <cell r="GQ80">
            <v>131.261</v>
          </cell>
          <cell r="GR80">
            <v>0</v>
          </cell>
          <cell r="GS80">
            <v>0</v>
          </cell>
          <cell r="GT80">
            <v>0</v>
          </cell>
          <cell r="GU80">
            <v>0</v>
          </cell>
          <cell r="GV80">
            <v>0</v>
          </cell>
          <cell r="GW80">
            <v>0</v>
          </cell>
          <cell r="GX80">
            <v>0</v>
          </cell>
          <cell r="GY80">
            <v>0</v>
          </cell>
          <cell r="GZ80">
            <v>0</v>
          </cell>
          <cell r="HA80">
            <v>0</v>
          </cell>
          <cell r="HB80">
            <v>0</v>
          </cell>
          <cell r="HC80">
            <v>0</v>
          </cell>
          <cell r="HD80">
            <v>0</v>
          </cell>
          <cell r="HE80">
            <v>0</v>
          </cell>
          <cell r="HF80">
            <v>0</v>
          </cell>
          <cell r="HG80">
            <v>0</v>
          </cell>
          <cell r="HH80">
            <v>0</v>
          </cell>
          <cell r="HI80">
            <v>0</v>
          </cell>
          <cell r="HJ80">
            <v>0</v>
          </cell>
          <cell r="HK80">
            <v>0</v>
          </cell>
          <cell r="HL80">
            <v>572.72299999999984</v>
          </cell>
          <cell r="HM80">
            <v>735.6579999999999</v>
          </cell>
          <cell r="HN80">
            <v>886.55899999999997</v>
          </cell>
          <cell r="HO80">
            <v>1467.5999999999995</v>
          </cell>
          <cell r="HP80">
            <v>861.6</v>
          </cell>
          <cell r="HQ80">
            <v>1247.0939999999996</v>
          </cell>
          <cell r="HR80">
            <v>1209.2579999999998</v>
          </cell>
          <cell r="HS80">
            <v>1603.6419999999994</v>
          </cell>
        </row>
        <row r="81">
          <cell r="A81" t="str">
            <v>Construction</v>
          </cell>
          <cell r="B81" t="str">
            <v>Construction</v>
          </cell>
        </row>
        <row r="82">
          <cell r="A82" t="str">
            <v>AKCL IN</v>
          </cell>
          <cell r="B82" t="str">
            <v>Akruti City</v>
          </cell>
          <cell r="C82" t="str">
            <v>Real Estate</v>
          </cell>
          <cell r="D82">
            <v>0</v>
          </cell>
          <cell r="E82">
            <v>0</v>
          </cell>
          <cell r="F82">
            <v>0</v>
          </cell>
          <cell r="G82">
            <v>0</v>
          </cell>
          <cell r="H82">
            <v>0</v>
          </cell>
          <cell r="I82">
            <v>0</v>
          </cell>
          <cell r="J82">
            <v>0</v>
          </cell>
          <cell r="K82">
            <v>0</v>
          </cell>
          <cell r="L82">
            <v>0</v>
          </cell>
          <cell r="M82">
            <v>0</v>
          </cell>
          <cell r="N82">
            <v>0</v>
          </cell>
          <cell r="O82">
            <v>0</v>
          </cell>
          <cell r="P82">
            <v>0</v>
          </cell>
          <cell r="Q82">
            <v>0</v>
          </cell>
          <cell r="R82">
            <v>0</v>
          </cell>
          <cell r="S82">
            <v>0</v>
          </cell>
          <cell r="T82">
            <v>0</v>
          </cell>
          <cell r="U82">
            <v>0</v>
          </cell>
          <cell r="V82">
            <v>0</v>
          </cell>
          <cell r="W82">
            <v>0</v>
          </cell>
          <cell r="X82">
            <v>645.70000000000005</v>
          </cell>
          <cell r="Y82">
            <v>979.3</v>
          </cell>
          <cell r="Z82">
            <v>1341.1000000000001</v>
          </cell>
          <cell r="AA82">
            <v>1484.4908259999995</v>
          </cell>
          <cell r="AB82">
            <v>2343.4</v>
          </cell>
          <cell r="AC82">
            <v>2503</v>
          </cell>
          <cell r="AD82">
            <v>485.9</v>
          </cell>
          <cell r="AE82">
            <v>-980.6999999999997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O82">
            <v>0</v>
          </cell>
          <cell r="AP82">
            <v>0</v>
          </cell>
          <cell r="AQ82">
            <v>0</v>
          </cell>
          <cell r="AR82">
            <v>0</v>
          </cell>
          <cell r="AS82">
            <v>0</v>
          </cell>
          <cell r="AT82">
            <v>0</v>
          </cell>
          <cell r="AU82">
            <v>0</v>
          </cell>
          <cell r="AV82">
            <v>0</v>
          </cell>
          <cell r="AW82">
            <v>0</v>
          </cell>
          <cell r="AX82">
            <v>0</v>
          </cell>
          <cell r="AY82">
            <v>0</v>
          </cell>
          <cell r="AZ82">
            <v>-116.6</v>
          </cell>
          <cell r="BA82">
            <v>-256.10000000000002</v>
          </cell>
          <cell r="BB82">
            <v>2.3000000000000256</v>
          </cell>
          <cell r="BC82">
            <v>-289.02592000000033</v>
          </cell>
          <cell r="BD82">
            <v>-146.39999999999992</v>
          </cell>
          <cell r="BE82">
            <v>-60.900000000000048</v>
          </cell>
          <cell r="BF82">
            <v>263.00000000000006</v>
          </cell>
          <cell r="BG82">
            <v>-308.40000000000009</v>
          </cell>
          <cell r="BH82">
            <v>0</v>
          </cell>
          <cell r="BI82">
            <v>0</v>
          </cell>
          <cell r="BJ82">
            <v>0</v>
          </cell>
          <cell r="BK82">
            <v>0</v>
          </cell>
          <cell r="BL82">
            <v>0</v>
          </cell>
          <cell r="BM82">
            <v>0</v>
          </cell>
          <cell r="BN82">
            <v>0</v>
          </cell>
          <cell r="BO82">
            <v>0</v>
          </cell>
          <cell r="BP82">
            <v>0</v>
          </cell>
          <cell r="BQ82">
            <v>0</v>
          </cell>
          <cell r="BR82">
            <v>0</v>
          </cell>
          <cell r="BS82">
            <v>0</v>
          </cell>
          <cell r="BT82">
            <v>0</v>
          </cell>
          <cell r="BU82">
            <v>0</v>
          </cell>
          <cell r="BV82">
            <v>0</v>
          </cell>
          <cell r="BW82">
            <v>0</v>
          </cell>
          <cell r="BX82">
            <v>0</v>
          </cell>
          <cell r="BY82">
            <v>0</v>
          </cell>
          <cell r="BZ82">
            <v>0</v>
          </cell>
          <cell r="CA82">
            <v>0</v>
          </cell>
          <cell r="CB82">
            <v>529.1</v>
          </cell>
          <cell r="CC82">
            <v>723.19999999999993</v>
          </cell>
          <cell r="CD82">
            <v>1343.4</v>
          </cell>
          <cell r="CE82">
            <v>1195.4649059999992</v>
          </cell>
          <cell r="CF82">
            <v>2197</v>
          </cell>
          <cell r="CG82">
            <v>2442.1</v>
          </cell>
          <cell r="CH82">
            <v>748.90000000000009</v>
          </cell>
          <cell r="CI82">
            <v>-1289.0999999999999</v>
          </cell>
          <cell r="CJ82">
            <v>0</v>
          </cell>
          <cell r="CK82">
            <v>0</v>
          </cell>
          <cell r="CL82">
            <v>0</v>
          </cell>
          <cell r="CM82">
            <v>0</v>
          </cell>
          <cell r="CN82">
            <v>0</v>
          </cell>
          <cell r="CO82">
            <v>0</v>
          </cell>
          <cell r="CP82">
            <v>0</v>
          </cell>
          <cell r="CQ82">
            <v>0</v>
          </cell>
          <cell r="CR82">
            <v>0</v>
          </cell>
          <cell r="CS82">
            <v>0</v>
          </cell>
          <cell r="CT82">
            <v>0</v>
          </cell>
          <cell r="CU82">
            <v>0</v>
          </cell>
          <cell r="CV82">
            <v>0</v>
          </cell>
          <cell r="CW82">
            <v>0</v>
          </cell>
          <cell r="CX82">
            <v>0</v>
          </cell>
          <cell r="CY82">
            <v>0</v>
          </cell>
          <cell r="CZ82">
            <v>0</v>
          </cell>
          <cell r="DA82">
            <v>0</v>
          </cell>
          <cell r="DB82">
            <v>0</v>
          </cell>
          <cell r="DC82">
            <v>0</v>
          </cell>
          <cell r="DD82">
            <v>0</v>
          </cell>
          <cell r="DE82">
            <v>0</v>
          </cell>
          <cell r="DF82">
            <v>0</v>
          </cell>
          <cell r="DG82">
            <v>0</v>
          </cell>
          <cell r="DH82">
            <v>0</v>
          </cell>
          <cell r="DI82">
            <v>0</v>
          </cell>
          <cell r="DJ82">
            <v>0</v>
          </cell>
          <cell r="DK82">
            <v>0</v>
          </cell>
          <cell r="DL82">
            <v>0</v>
          </cell>
          <cell r="DM82">
            <v>0</v>
          </cell>
          <cell r="DN82">
            <v>0</v>
          </cell>
          <cell r="DO82">
            <v>0</v>
          </cell>
          <cell r="DP82">
            <v>0</v>
          </cell>
          <cell r="DQ82">
            <v>0</v>
          </cell>
          <cell r="DR82">
            <v>0</v>
          </cell>
          <cell r="DS82">
            <v>0</v>
          </cell>
          <cell r="DT82">
            <v>0</v>
          </cell>
          <cell r="DU82">
            <v>0</v>
          </cell>
          <cell r="DV82">
            <v>0</v>
          </cell>
          <cell r="DW82">
            <v>0</v>
          </cell>
          <cell r="DX82">
            <v>0</v>
          </cell>
          <cell r="DY82">
            <v>0</v>
          </cell>
          <cell r="DZ82">
            <v>0</v>
          </cell>
          <cell r="EA82">
            <v>0</v>
          </cell>
          <cell r="EB82">
            <v>0</v>
          </cell>
          <cell r="EC82">
            <v>0</v>
          </cell>
          <cell r="ED82">
            <v>0</v>
          </cell>
          <cell r="EE82">
            <v>0</v>
          </cell>
          <cell r="EF82">
            <v>529.1</v>
          </cell>
          <cell r="EG82">
            <v>723.19999999999993</v>
          </cell>
          <cell r="EH82">
            <v>1343.4</v>
          </cell>
          <cell r="EI82">
            <v>1195.4649059999992</v>
          </cell>
          <cell r="EJ82">
            <v>2197</v>
          </cell>
          <cell r="EK82">
            <v>2442.1</v>
          </cell>
          <cell r="EL82">
            <v>748.90000000000009</v>
          </cell>
          <cell r="EM82">
            <v>-1289.0999999999999</v>
          </cell>
          <cell r="EN82">
            <v>0</v>
          </cell>
          <cell r="EO82">
            <v>0</v>
          </cell>
          <cell r="EP82">
            <v>0</v>
          </cell>
          <cell r="EQ82">
            <v>0</v>
          </cell>
          <cell r="ER82">
            <v>0</v>
          </cell>
          <cell r="ES82">
            <v>0</v>
          </cell>
          <cell r="ET82">
            <v>0</v>
          </cell>
          <cell r="EU82">
            <v>0</v>
          </cell>
          <cell r="EV82">
            <v>0</v>
          </cell>
          <cell r="EW82">
            <v>0</v>
          </cell>
          <cell r="EX82">
            <v>0</v>
          </cell>
          <cell r="EY82">
            <v>0</v>
          </cell>
          <cell r="EZ82">
            <v>0</v>
          </cell>
          <cell r="FA82">
            <v>0</v>
          </cell>
          <cell r="FB82">
            <v>0</v>
          </cell>
          <cell r="FC82">
            <v>0</v>
          </cell>
          <cell r="FD82">
            <v>0</v>
          </cell>
          <cell r="FE82">
            <v>0</v>
          </cell>
          <cell r="FF82">
            <v>0</v>
          </cell>
          <cell r="FG82">
            <v>0</v>
          </cell>
          <cell r="FH82">
            <v>-16.2</v>
          </cell>
          <cell r="FI82">
            <v>-16.2</v>
          </cell>
          <cell r="FJ82">
            <v>-16.899999999999999</v>
          </cell>
          <cell r="FK82">
            <v>-20.007432000000001</v>
          </cell>
          <cell r="FL82">
            <v>-17.399999999999999</v>
          </cell>
          <cell r="FM82">
            <v>-14.2</v>
          </cell>
          <cell r="FN82">
            <v>-10.7</v>
          </cell>
          <cell r="FO82">
            <v>-14.800000000000004</v>
          </cell>
          <cell r="FP82">
            <v>0</v>
          </cell>
          <cell r="FQ82">
            <v>0</v>
          </cell>
          <cell r="FR82">
            <v>0</v>
          </cell>
          <cell r="FS82">
            <v>0</v>
          </cell>
          <cell r="FT82">
            <v>0</v>
          </cell>
          <cell r="FU82">
            <v>0</v>
          </cell>
          <cell r="FV82">
            <v>0</v>
          </cell>
          <cell r="FW82">
            <v>0</v>
          </cell>
          <cell r="FX82">
            <v>0</v>
          </cell>
          <cell r="FY82">
            <v>0</v>
          </cell>
          <cell r="FZ82">
            <v>0</v>
          </cell>
          <cell r="GA82">
            <v>0</v>
          </cell>
          <cell r="GB82">
            <v>0</v>
          </cell>
          <cell r="GC82">
            <v>0</v>
          </cell>
          <cell r="GD82">
            <v>0</v>
          </cell>
          <cell r="GE82">
            <v>0</v>
          </cell>
          <cell r="GF82">
            <v>0</v>
          </cell>
          <cell r="GG82">
            <v>0</v>
          </cell>
          <cell r="GH82">
            <v>0</v>
          </cell>
          <cell r="GI82">
            <v>0</v>
          </cell>
          <cell r="GJ82">
            <v>60.5</v>
          </cell>
          <cell r="GK82">
            <v>6</v>
          </cell>
          <cell r="GL82">
            <v>22.4</v>
          </cell>
          <cell r="GM82">
            <v>218.11958899999999</v>
          </cell>
          <cell r="GN82">
            <v>45.2</v>
          </cell>
          <cell r="GO82">
            <v>81.7</v>
          </cell>
          <cell r="GP82">
            <v>10</v>
          </cell>
          <cell r="GQ82">
            <v>70.3</v>
          </cell>
          <cell r="GR82">
            <v>0</v>
          </cell>
          <cell r="GS82">
            <v>0</v>
          </cell>
          <cell r="GT82">
            <v>0</v>
          </cell>
          <cell r="GU82">
            <v>0</v>
          </cell>
          <cell r="GV82">
            <v>0</v>
          </cell>
          <cell r="GW82">
            <v>0</v>
          </cell>
          <cell r="GX82">
            <v>0</v>
          </cell>
          <cell r="GY82">
            <v>0</v>
          </cell>
          <cell r="GZ82">
            <v>0</v>
          </cell>
          <cell r="HA82">
            <v>0</v>
          </cell>
          <cell r="HB82">
            <v>0</v>
          </cell>
          <cell r="HC82">
            <v>0</v>
          </cell>
          <cell r="HD82">
            <v>0</v>
          </cell>
          <cell r="HE82">
            <v>0</v>
          </cell>
          <cell r="HF82">
            <v>0</v>
          </cell>
          <cell r="HG82">
            <v>0</v>
          </cell>
          <cell r="HH82">
            <v>0</v>
          </cell>
          <cell r="HI82">
            <v>0</v>
          </cell>
          <cell r="HJ82">
            <v>0</v>
          </cell>
          <cell r="HK82">
            <v>0</v>
          </cell>
          <cell r="HL82">
            <v>573.4</v>
          </cell>
          <cell r="HM82">
            <v>712.99999999999989</v>
          </cell>
          <cell r="HN82">
            <v>1348.9</v>
          </cell>
          <cell r="HO82">
            <v>1393.577062999999</v>
          </cell>
          <cell r="HP82">
            <v>2224.7999999999997</v>
          </cell>
          <cell r="HQ82">
            <v>2509.6</v>
          </cell>
          <cell r="HR82">
            <v>748.2</v>
          </cell>
          <cell r="HS82">
            <v>-1233.5999999999999</v>
          </cell>
        </row>
        <row r="83">
          <cell r="A83" t="str">
            <v>ARCP IN</v>
          </cell>
          <cell r="B83" t="str">
            <v>Anant Raj Industries</v>
          </cell>
          <cell r="C83" t="str">
            <v>Real Estate</v>
          </cell>
          <cell r="D83">
            <v>0</v>
          </cell>
          <cell r="E83">
            <v>0</v>
          </cell>
          <cell r="F83">
            <v>0</v>
          </cell>
          <cell r="G83">
            <v>0</v>
          </cell>
          <cell r="H83">
            <v>0</v>
          </cell>
          <cell r="I83">
            <v>0</v>
          </cell>
          <cell r="J83">
            <v>0</v>
          </cell>
          <cell r="K83">
            <v>0</v>
          </cell>
          <cell r="L83">
            <v>0</v>
          </cell>
          <cell r="M83">
            <v>0</v>
          </cell>
          <cell r="N83">
            <v>0</v>
          </cell>
          <cell r="O83">
            <v>0</v>
          </cell>
          <cell r="P83">
            <v>42.07</v>
          </cell>
          <cell r="Q83">
            <v>96.309999999999988</v>
          </cell>
          <cell r="R83">
            <v>181.72</v>
          </cell>
          <cell r="S83">
            <v>249.49099999999999</v>
          </cell>
          <cell r="T83">
            <v>380.995</v>
          </cell>
          <cell r="U83">
            <v>455.14400000000001</v>
          </cell>
          <cell r="V83">
            <v>725.47700000000009</v>
          </cell>
          <cell r="W83">
            <v>473.09399999999999</v>
          </cell>
          <cell r="X83">
            <v>1472.3059999999998</v>
          </cell>
          <cell r="Y83">
            <v>1562.433</v>
          </cell>
          <cell r="Z83">
            <v>1832.4349999999999</v>
          </cell>
          <cell r="AA83">
            <v>1170.3510000000001</v>
          </cell>
          <cell r="AB83">
            <v>104.78100000000001</v>
          </cell>
          <cell r="AC83">
            <v>1565.395</v>
          </cell>
          <cell r="AD83">
            <v>705.98800000000006</v>
          </cell>
          <cell r="AE83">
            <v>131.48099999999999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O83">
            <v>0</v>
          </cell>
          <cell r="AP83">
            <v>0</v>
          </cell>
          <cell r="AQ83">
            <v>0</v>
          </cell>
          <cell r="AR83">
            <v>-36.018999999999998</v>
          </cell>
          <cell r="AS83">
            <v>-42.933999999999997</v>
          </cell>
          <cell r="AT83">
            <v>-40.440000000000005</v>
          </cell>
          <cell r="AU83">
            <v>-45.814000000000007</v>
          </cell>
          <cell r="AV83">
            <v>-74.075000000000003</v>
          </cell>
          <cell r="AW83">
            <v>-54.539000000000001</v>
          </cell>
          <cell r="AX83">
            <v>-69.806700000000006</v>
          </cell>
          <cell r="AY83">
            <v>-65.587999999999994</v>
          </cell>
          <cell r="AZ83">
            <v>-104.346</v>
          </cell>
          <cell r="BA83">
            <v>-71.853999999999999</v>
          </cell>
          <cell r="BB83">
            <v>-93.947999999999993</v>
          </cell>
          <cell r="BC83">
            <v>-146.91299999999995</v>
          </cell>
          <cell r="BD83">
            <v>-96.272999999999996</v>
          </cell>
          <cell r="BE83">
            <v>-69.646000000000001</v>
          </cell>
          <cell r="BF83">
            <v>-54.073</v>
          </cell>
          <cell r="BG83">
            <v>-80.717999999999975</v>
          </cell>
          <cell r="BH83">
            <v>0</v>
          </cell>
          <cell r="BI83">
            <v>0</v>
          </cell>
          <cell r="BJ83">
            <v>0</v>
          </cell>
          <cell r="BK83">
            <v>0</v>
          </cell>
          <cell r="BL83">
            <v>0</v>
          </cell>
          <cell r="BM83">
            <v>0</v>
          </cell>
          <cell r="BN83">
            <v>0</v>
          </cell>
          <cell r="BO83">
            <v>0</v>
          </cell>
          <cell r="BP83">
            <v>0</v>
          </cell>
          <cell r="BQ83">
            <v>0</v>
          </cell>
          <cell r="BR83">
            <v>0</v>
          </cell>
          <cell r="BS83">
            <v>0</v>
          </cell>
          <cell r="BT83">
            <v>6.0510000000000019</v>
          </cell>
          <cell r="BU83">
            <v>53.375999999999991</v>
          </cell>
          <cell r="BV83">
            <v>141.28</v>
          </cell>
          <cell r="BW83">
            <v>203.67699999999996</v>
          </cell>
          <cell r="BX83">
            <v>306.92</v>
          </cell>
          <cell r="BY83">
            <v>400.60500000000002</v>
          </cell>
          <cell r="BZ83">
            <v>655.67030000000011</v>
          </cell>
          <cell r="CA83">
            <v>407.50599999999997</v>
          </cell>
          <cell r="CB83">
            <v>1367.9599999999998</v>
          </cell>
          <cell r="CC83">
            <v>1490.579</v>
          </cell>
          <cell r="CD83">
            <v>1738.4869999999999</v>
          </cell>
          <cell r="CE83">
            <v>1023.4380000000001</v>
          </cell>
          <cell r="CF83">
            <v>8.5080000000000098</v>
          </cell>
          <cell r="CG83">
            <v>1495.749</v>
          </cell>
          <cell r="CH83">
            <v>651.91500000000008</v>
          </cell>
          <cell r="CI83">
            <v>50.763000000000019</v>
          </cell>
          <cell r="CJ83">
            <v>0</v>
          </cell>
          <cell r="CK83">
            <v>0</v>
          </cell>
          <cell r="CL83">
            <v>0</v>
          </cell>
          <cell r="CM83">
            <v>0</v>
          </cell>
          <cell r="CN83">
            <v>0</v>
          </cell>
          <cell r="CO83">
            <v>0</v>
          </cell>
          <cell r="CP83">
            <v>0</v>
          </cell>
          <cell r="CQ83">
            <v>0</v>
          </cell>
          <cell r="CR83">
            <v>0</v>
          </cell>
          <cell r="CS83">
            <v>0</v>
          </cell>
          <cell r="CT83">
            <v>0</v>
          </cell>
          <cell r="CU83">
            <v>0</v>
          </cell>
          <cell r="CV83">
            <v>0</v>
          </cell>
          <cell r="CW83">
            <v>0</v>
          </cell>
          <cell r="CX83">
            <v>0</v>
          </cell>
          <cell r="CY83">
            <v>0</v>
          </cell>
          <cell r="CZ83">
            <v>0</v>
          </cell>
          <cell r="DA83">
            <v>0</v>
          </cell>
          <cell r="DB83">
            <v>0</v>
          </cell>
          <cell r="DC83">
            <v>0</v>
          </cell>
          <cell r="DD83">
            <v>0</v>
          </cell>
          <cell r="DE83">
            <v>0</v>
          </cell>
          <cell r="DF83">
            <v>0</v>
          </cell>
          <cell r="DG83">
            <v>0</v>
          </cell>
          <cell r="DH83">
            <v>0</v>
          </cell>
          <cell r="DI83">
            <v>0</v>
          </cell>
          <cell r="DJ83">
            <v>0</v>
          </cell>
          <cell r="DK83">
            <v>0</v>
          </cell>
          <cell r="DL83">
            <v>0</v>
          </cell>
          <cell r="DM83">
            <v>0</v>
          </cell>
          <cell r="DN83">
            <v>0</v>
          </cell>
          <cell r="DO83">
            <v>0</v>
          </cell>
          <cell r="DP83">
            <v>0</v>
          </cell>
          <cell r="DQ83">
            <v>0</v>
          </cell>
          <cell r="DR83">
            <v>0</v>
          </cell>
          <cell r="DS83">
            <v>0</v>
          </cell>
          <cell r="DT83">
            <v>0</v>
          </cell>
          <cell r="DU83">
            <v>0</v>
          </cell>
          <cell r="DV83">
            <v>0</v>
          </cell>
          <cell r="DW83">
            <v>0</v>
          </cell>
          <cell r="DX83">
            <v>6.0510000000000019</v>
          </cell>
          <cell r="DY83">
            <v>53.375999999999991</v>
          </cell>
          <cell r="DZ83">
            <v>141.28</v>
          </cell>
          <cell r="EA83">
            <v>203.67699999999996</v>
          </cell>
          <cell r="EB83">
            <v>306.92</v>
          </cell>
          <cell r="EC83">
            <v>400.60500000000002</v>
          </cell>
          <cell r="ED83">
            <v>655.67030000000011</v>
          </cell>
          <cell r="EE83">
            <v>407.50599999999997</v>
          </cell>
          <cell r="EF83">
            <v>1367.9599999999998</v>
          </cell>
          <cell r="EG83">
            <v>1490.579</v>
          </cell>
          <cell r="EH83">
            <v>1738.4869999999999</v>
          </cell>
          <cell r="EI83">
            <v>1023.4380000000001</v>
          </cell>
          <cell r="EJ83">
            <v>8.5080000000000098</v>
          </cell>
          <cell r="EK83">
            <v>1495.749</v>
          </cell>
          <cell r="EL83">
            <v>651.91500000000008</v>
          </cell>
          <cell r="EM83">
            <v>50.763000000000019</v>
          </cell>
          <cell r="EN83">
            <v>0</v>
          </cell>
          <cell r="EO83">
            <v>0</v>
          </cell>
          <cell r="EP83">
            <v>0</v>
          </cell>
          <cell r="EQ83">
            <v>0</v>
          </cell>
          <cell r="ER83">
            <v>0</v>
          </cell>
          <cell r="ES83">
            <v>0</v>
          </cell>
          <cell r="ET83">
            <v>0</v>
          </cell>
          <cell r="EU83">
            <v>0</v>
          </cell>
          <cell r="EV83">
            <v>0</v>
          </cell>
          <cell r="EW83">
            <v>0</v>
          </cell>
          <cell r="EX83">
            <v>0</v>
          </cell>
          <cell r="EY83">
            <v>0</v>
          </cell>
          <cell r="EZ83">
            <v>-4.3600000000000003</v>
          </cell>
          <cell r="FA83">
            <v>-8.4</v>
          </cell>
          <cell r="FB83">
            <v>-9.08</v>
          </cell>
          <cell r="FC83">
            <v>-6.67</v>
          </cell>
          <cell r="FD83">
            <v>-11.4</v>
          </cell>
          <cell r="FE83">
            <v>-10.571</v>
          </cell>
          <cell r="FF83">
            <v>-13.175000000000001</v>
          </cell>
          <cell r="FG83">
            <v>-17.539000000000001</v>
          </cell>
          <cell r="FH83">
            <v>-11.831</v>
          </cell>
          <cell r="FI83">
            <v>-12.882</v>
          </cell>
          <cell r="FJ83">
            <v>-15.071</v>
          </cell>
          <cell r="FK83">
            <v>-42.246000000000002</v>
          </cell>
          <cell r="FL83">
            <v>-19.966000000000001</v>
          </cell>
          <cell r="FM83">
            <v>-20.456</v>
          </cell>
          <cell r="FN83">
            <v>-20.73</v>
          </cell>
          <cell r="FO83">
            <v>-25.105999999999998</v>
          </cell>
          <cell r="FP83">
            <v>0</v>
          </cell>
          <cell r="FQ83">
            <v>0</v>
          </cell>
          <cell r="FR83">
            <v>0</v>
          </cell>
          <cell r="FS83">
            <v>0</v>
          </cell>
          <cell r="FT83">
            <v>0</v>
          </cell>
          <cell r="FU83">
            <v>0</v>
          </cell>
          <cell r="FV83">
            <v>0</v>
          </cell>
          <cell r="FW83">
            <v>0</v>
          </cell>
          <cell r="FX83">
            <v>0</v>
          </cell>
          <cell r="FY83">
            <v>0</v>
          </cell>
          <cell r="FZ83">
            <v>0</v>
          </cell>
          <cell r="GA83">
            <v>0</v>
          </cell>
          <cell r="GB83">
            <v>3.16</v>
          </cell>
          <cell r="GC83">
            <v>0.23899999999999999</v>
          </cell>
          <cell r="GD83">
            <v>9.0299999999999994</v>
          </cell>
          <cell r="GE83">
            <v>1.92</v>
          </cell>
          <cell r="GF83">
            <v>8.8040000000000003</v>
          </cell>
          <cell r="GG83">
            <v>6.6020000000000003</v>
          </cell>
          <cell r="GH83">
            <v>8.3390000000000004</v>
          </cell>
          <cell r="GI83">
            <v>9.5090000000000003</v>
          </cell>
          <cell r="GJ83">
            <v>26.216999999999999</v>
          </cell>
          <cell r="GK83">
            <v>74.534999999999997</v>
          </cell>
          <cell r="GL83">
            <v>72.908000000000001</v>
          </cell>
          <cell r="GM83">
            <v>119.74300000000004</v>
          </cell>
          <cell r="GN83">
            <v>134.13399999999999</v>
          </cell>
          <cell r="GO83">
            <v>137.11699999999999</v>
          </cell>
          <cell r="GP83">
            <v>167.947</v>
          </cell>
          <cell r="GQ83">
            <v>261.40899999999999</v>
          </cell>
          <cell r="GR83">
            <v>0</v>
          </cell>
          <cell r="GS83">
            <v>0</v>
          </cell>
          <cell r="GT83">
            <v>0</v>
          </cell>
          <cell r="GU83">
            <v>0</v>
          </cell>
          <cell r="GV83">
            <v>0</v>
          </cell>
          <cell r="GW83">
            <v>0</v>
          </cell>
          <cell r="GX83">
            <v>0</v>
          </cell>
          <cell r="GY83">
            <v>0</v>
          </cell>
          <cell r="GZ83">
            <v>0</v>
          </cell>
          <cell r="HA83">
            <v>0</v>
          </cell>
          <cell r="HB83">
            <v>0</v>
          </cell>
          <cell r="HC83">
            <v>0</v>
          </cell>
          <cell r="HD83">
            <v>4.8510000000000018</v>
          </cell>
          <cell r="HE83">
            <v>45.214999999999989</v>
          </cell>
          <cell r="HF83">
            <v>141.22999999999999</v>
          </cell>
          <cell r="HG83">
            <v>198.92699999999996</v>
          </cell>
          <cell r="HH83">
            <v>304.32400000000001</v>
          </cell>
          <cell r="HI83">
            <v>396.63599999999997</v>
          </cell>
          <cell r="HJ83">
            <v>650.83430000000021</v>
          </cell>
          <cell r="HK83">
            <v>399.476</v>
          </cell>
          <cell r="HL83">
            <v>1382.346</v>
          </cell>
          <cell r="HM83">
            <v>1552.232</v>
          </cell>
          <cell r="HN83">
            <v>1796.3239999999998</v>
          </cell>
          <cell r="HO83">
            <v>1100.9350000000002</v>
          </cell>
          <cell r="HP83">
            <v>122.67599999999999</v>
          </cell>
          <cell r="HQ83">
            <v>1612.41</v>
          </cell>
          <cell r="HR83">
            <v>799.13200000000006</v>
          </cell>
          <cell r="HS83">
            <v>287.06600000000003</v>
          </cell>
        </row>
        <row r="84">
          <cell r="A84" t="str">
            <v>AHCL IN</v>
          </cell>
          <cell r="B84" t="str">
            <v>Ansal Housing &amp; Construct</v>
          </cell>
          <cell r="C84" t="str">
            <v>Real Estate</v>
          </cell>
          <cell r="D84">
            <v>0</v>
          </cell>
          <cell r="E84">
            <v>0</v>
          </cell>
          <cell r="F84">
            <v>0</v>
          </cell>
          <cell r="G84">
            <v>170.15</v>
          </cell>
          <cell r="H84">
            <v>176.15</v>
          </cell>
          <cell r="I84">
            <v>172.34</v>
          </cell>
          <cell r="J84">
            <v>174.29</v>
          </cell>
          <cell r="K84">
            <v>170.26</v>
          </cell>
          <cell r="L84">
            <v>147.94999999999999</v>
          </cell>
          <cell r="M84">
            <v>172.62</v>
          </cell>
          <cell r="N84">
            <v>220.42</v>
          </cell>
          <cell r="O84">
            <v>256.68</v>
          </cell>
          <cell r="P84">
            <v>196.12</v>
          </cell>
          <cell r="Q84">
            <v>262</v>
          </cell>
          <cell r="R84">
            <v>347.8</v>
          </cell>
          <cell r="S84">
            <v>410.5</v>
          </cell>
          <cell r="T84">
            <v>412.53</v>
          </cell>
          <cell r="U84">
            <v>477.9</v>
          </cell>
          <cell r="V84">
            <v>561.53099999999995</v>
          </cell>
          <cell r="W84">
            <v>540.35</v>
          </cell>
          <cell r="X84">
            <v>508.74400000000003</v>
          </cell>
          <cell r="Y84">
            <v>639.85</v>
          </cell>
          <cell r="Z84">
            <v>699.95899999999995</v>
          </cell>
          <cell r="AA84">
            <v>650.10799999999995</v>
          </cell>
          <cell r="AB84">
            <v>598.07299999999998</v>
          </cell>
          <cell r="AC84">
            <v>582.37199999999996</v>
          </cell>
          <cell r="AD84">
            <v>530.50400000000002</v>
          </cell>
          <cell r="AE84">
            <v>376.23700000000008</v>
          </cell>
          <cell r="AF84">
            <v>0</v>
          </cell>
          <cell r="AG84">
            <v>0</v>
          </cell>
          <cell r="AH84">
            <v>0</v>
          </cell>
          <cell r="AI84">
            <v>-134.96</v>
          </cell>
          <cell r="AJ84">
            <v>-147.86000000000001</v>
          </cell>
          <cell r="AK84">
            <v>-153.25</v>
          </cell>
          <cell r="AL84">
            <v>-147.36000000000001</v>
          </cell>
          <cell r="AM84">
            <v>-153.66999999999999</v>
          </cell>
          <cell r="AN84">
            <v>-124.14</v>
          </cell>
          <cell r="AO84">
            <v>-143.85</v>
          </cell>
          <cell r="AP84">
            <v>-188.46</v>
          </cell>
          <cell r="AQ84">
            <v>-225.4</v>
          </cell>
          <cell r="AR84">
            <v>-160.01400000000001</v>
          </cell>
          <cell r="AS84">
            <v>-221.23400000000001</v>
          </cell>
          <cell r="AT84">
            <v>-238.02100000000002</v>
          </cell>
          <cell r="AU84">
            <v>-293.76700000000005</v>
          </cell>
          <cell r="AV84">
            <v>-283.27800000000002</v>
          </cell>
          <cell r="AW84">
            <v>-318.78200000000004</v>
          </cell>
          <cell r="AX84">
            <v>-339.87799999999999</v>
          </cell>
          <cell r="AY84">
            <v>-389.43600000000004</v>
          </cell>
          <cell r="AZ84">
            <v>-304.56399999999996</v>
          </cell>
          <cell r="BA84">
            <v>-431.2</v>
          </cell>
          <cell r="BB84">
            <v>-427.81700000000001</v>
          </cell>
          <cell r="BC84">
            <v>-412.71000000000004</v>
          </cell>
          <cell r="BD84">
            <v>-376.46000000000004</v>
          </cell>
          <cell r="BE84">
            <v>-418.68399999999997</v>
          </cell>
          <cell r="BF84">
            <v>-417.34600000000006</v>
          </cell>
          <cell r="BG84">
            <v>-401.05699999999979</v>
          </cell>
          <cell r="BH84">
            <v>0</v>
          </cell>
          <cell r="BI84">
            <v>0</v>
          </cell>
          <cell r="BJ84">
            <v>0</v>
          </cell>
          <cell r="BK84">
            <v>35.19</v>
          </cell>
          <cell r="BL84">
            <v>28.289999999999992</v>
          </cell>
          <cell r="BM84">
            <v>19.090000000000003</v>
          </cell>
          <cell r="BN84">
            <v>26.929999999999978</v>
          </cell>
          <cell r="BO84">
            <v>16.590000000000003</v>
          </cell>
          <cell r="BP84">
            <v>23.809999999999988</v>
          </cell>
          <cell r="BQ84">
            <v>28.77000000000001</v>
          </cell>
          <cell r="BR84">
            <v>31.95999999999998</v>
          </cell>
          <cell r="BS84">
            <v>31.28</v>
          </cell>
          <cell r="BT84">
            <v>36.105999999999995</v>
          </cell>
          <cell r="BU84">
            <v>40.765999999999991</v>
          </cell>
          <cell r="BV84">
            <v>109.779</v>
          </cell>
          <cell r="BW84">
            <v>116.73299999999995</v>
          </cell>
          <cell r="BX84">
            <v>129.25199999999995</v>
          </cell>
          <cell r="BY84">
            <v>159.11799999999994</v>
          </cell>
          <cell r="BZ84">
            <v>221.65299999999996</v>
          </cell>
          <cell r="CA84">
            <v>150.91399999999999</v>
          </cell>
          <cell r="CB84">
            <v>204.18000000000006</v>
          </cell>
          <cell r="CC84">
            <v>208.65000000000003</v>
          </cell>
          <cell r="CD84">
            <v>272.14199999999994</v>
          </cell>
          <cell r="CE84">
            <v>237.39799999999991</v>
          </cell>
          <cell r="CF84">
            <v>221.61299999999994</v>
          </cell>
          <cell r="CG84">
            <v>163.68799999999999</v>
          </cell>
          <cell r="CH84">
            <v>113.15799999999996</v>
          </cell>
          <cell r="CI84">
            <v>-24.819999999999709</v>
          </cell>
          <cell r="CJ84">
            <v>0</v>
          </cell>
          <cell r="CK84">
            <v>0</v>
          </cell>
          <cell r="CL84">
            <v>0</v>
          </cell>
          <cell r="CM84">
            <v>0</v>
          </cell>
          <cell r="CN84">
            <v>0</v>
          </cell>
          <cell r="CO84">
            <v>0</v>
          </cell>
          <cell r="CP84">
            <v>0</v>
          </cell>
          <cell r="CQ84">
            <v>0</v>
          </cell>
          <cell r="CR84">
            <v>0</v>
          </cell>
          <cell r="CS84">
            <v>0</v>
          </cell>
          <cell r="CT84">
            <v>0</v>
          </cell>
          <cell r="CU84">
            <v>0</v>
          </cell>
          <cell r="CV84">
            <v>0</v>
          </cell>
          <cell r="CW84">
            <v>0</v>
          </cell>
          <cell r="CX84">
            <v>0</v>
          </cell>
          <cell r="CY84">
            <v>0</v>
          </cell>
          <cell r="CZ84">
            <v>0</v>
          </cell>
          <cell r="DA84">
            <v>0</v>
          </cell>
          <cell r="DB84">
            <v>0</v>
          </cell>
          <cell r="DC84">
            <v>0</v>
          </cell>
          <cell r="DD84">
            <v>0</v>
          </cell>
          <cell r="DE84">
            <v>0</v>
          </cell>
          <cell r="DF84">
            <v>0</v>
          </cell>
          <cell r="DG84">
            <v>0</v>
          </cell>
          <cell r="DH84">
            <v>0</v>
          </cell>
          <cell r="DI84">
            <v>0</v>
          </cell>
          <cell r="DJ84">
            <v>0</v>
          </cell>
          <cell r="DK84">
            <v>0</v>
          </cell>
          <cell r="DL84">
            <v>0</v>
          </cell>
          <cell r="DM84">
            <v>0</v>
          </cell>
          <cell r="DN84">
            <v>0</v>
          </cell>
          <cell r="DO84">
            <v>35.19</v>
          </cell>
          <cell r="DP84">
            <v>28.289999999999992</v>
          </cell>
          <cell r="DQ84">
            <v>19.090000000000003</v>
          </cell>
          <cell r="DR84">
            <v>26.929999999999978</v>
          </cell>
          <cell r="DS84">
            <v>16.590000000000003</v>
          </cell>
          <cell r="DT84">
            <v>23.809999999999988</v>
          </cell>
          <cell r="DU84">
            <v>28.77000000000001</v>
          </cell>
          <cell r="DV84">
            <v>31.95999999999998</v>
          </cell>
          <cell r="DW84">
            <v>31.28</v>
          </cell>
          <cell r="DX84">
            <v>36.105999999999995</v>
          </cell>
          <cell r="DY84">
            <v>40.765999999999991</v>
          </cell>
          <cell r="DZ84">
            <v>109.779</v>
          </cell>
          <cell r="EA84">
            <v>116.73299999999995</v>
          </cell>
          <cell r="EB84">
            <v>129.25199999999995</v>
          </cell>
          <cell r="EC84">
            <v>159.11799999999994</v>
          </cell>
          <cell r="ED84">
            <v>221.65299999999996</v>
          </cell>
          <cell r="EE84">
            <v>150.91399999999999</v>
          </cell>
          <cell r="EF84">
            <v>204.18000000000006</v>
          </cell>
          <cell r="EG84">
            <v>208.65000000000003</v>
          </cell>
          <cell r="EH84">
            <v>272.14199999999994</v>
          </cell>
          <cell r="EI84">
            <v>237.39799999999991</v>
          </cell>
          <cell r="EJ84">
            <v>221.61299999999994</v>
          </cell>
          <cell r="EK84">
            <v>163.68799999999999</v>
          </cell>
          <cell r="EL84">
            <v>113.15799999999996</v>
          </cell>
          <cell r="EM84">
            <v>-24.819999999999709</v>
          </cell>
          <cell r="EN84">
            <v>0</v>
          </cell>
          <cell r="EO84">
            <v>0</v>
          </cell>
          <cell r="EP84">
            <v>0</v>
          </cell>
          <cell r="EQ84">
            <v>-3.51</v>
          </cell>
          <cell r="ER84">
            <v>-2.2799999999999998</v>
          </cell>
          <cell r="ES84">
            <v>-2.2400000000000002</v>
          </cell>
          <cell r="ET84">
            <v>-2.4700000000000002</v>
          </cell>
          <cell r="EU84">
            <v>-2.71</v>
          </cell>
          <cell r="EV84">
            <v>-2.0499999999999998</v>
          </cell>
          <cell r="EW84">
            <v>-2.4700000000000002</v>
          </cell>
          <cell r="EX84">
            <v>-2.68</v>
          </cell>
          <cell r="EY84">
            <v>-0.9</v>
          </cell>
          <cell r="EZ84">
            <v>-2.4</v>
          </cell>
          <cell r="FA84">
            <v>-2.4300000000000002</v>
          </cell>
          <cell r="FB84">
            <v>-2.63</v>
          </cell>
          <cell r="FC84">
            <v>-0.15</v>
          </cell>
          <cell r="FD84">
            <v>-1.97</v>
          </cell>
          <cell r="FE84">
            <v>-1.94</v>
          </cell>
          <cell r="FF84">
            <v>-2.34</v>
          </cell>
          <cell r="FG84">
            <v>-2.4900000000000002</v>
          </cell>
          <cell r="FH84">
            <v>-2.7679999999999998</v>
          </cell>
          <cell r="FI84">
            <v>-3.3580000000000001</v>
          </cell>
          <cell r="FJ84">
            <v>-3.75</v>
          </cell>
          <cell r="FK84">
            <v>-4.3150000000000004</v>
          </cell>
          <cell r="FL84">
            <v>-3.9</v>
          </cell>
          <cell r="FM84">
            <v>-4.4139999999999997</v>
          </cell>
          <cell r="FN84">
            <v>-5.548</v>
          </cell>
          <cell r="FO84">
            <v>-5.238999999999999</v>
          </cell>
          <cell r="FP84">
            <v>0</v>
          </cell>
          <cell r="FQ84">
            <v>0</v>
          </cell>
          <cell r="FR84">
            <v>0</v>
          </cell>
          <cell r="FS84">
            <v>17.010000000000002</v>
          </cell>
          <cell r="FT84">
            <v>10.029999999999999</v>
          </cell>
          <cell r="FU84">
            <v>19.12</v>
          </cell>
          <cell r="FV84">
            <v>10.89</v>
          </cell>
          <cell r="FW84">
            <v>19.260000000000002</v>
          </cell>
          <cell r="FX84">
            <v>12.28</v>
          </cell>
          <cell r="FY84">
            <v>13.75</v>
          </cell>
          <cell r="FZ84">
            <v>15.48</v>
          </cell>
          <cell r="GA84">
            <v>23.35</v>
          </cell>
          <cell r="GB84">
            <v>21.12</v>
          </cell>
          <cell r="GC84">
            <v>32.51</v>
          </cell>
          <cell r="GD84">
            <v>9.3800000000000008</v>
          </cell>
          <cell r="GE84">
            <v>25.17</v>
          </cell>
          <cell r="GF84">
            <v>5</v>
          </cell>
          <cell r="GG84">
            <v>1.78</v>
          </cell>
          <cell r="GH84">
            <v>3.1850000000000001</v>
          </cell>
          <cell r="GI84">
            <v>12.28</v>
          </cell>
          <cell r="GJ84">
            <v>8.3780000000000001</v>
          </cell>
          <cell r="GK84">
            <v>5.774</v>
          </cell>
          <cell r="GL84">
            <v>1.0289999999999999</v>
          </cell>
          <cell r="GM84">
            <v>3.9119999999999999</v>
          </cell>
          <cell r="GN84">
            <v>1.4179999999999999</v>
          </cell>
          <cell r="GO84">
            <v>1.8220000000000001</v>
          </cell>
          <cell r="GP84">
            <v>2.214</v>
          </cell>
          <cell r="GQ84">
            <v>7.1630000000000003</v>
          </cell>
          <cell r="GR84">
            <v>0</v>
          </cell>
          <cell r="GS84">
            <v>0</v>
          </cell>
          <cell r="GT84">
            <v>0</v>
          </cell>
          <cell r="GU84">
            <v>48.69</v>
          </cell>
          <cell r="GV84">
            <v>36.039999999999992</v>
          </cell>
          <cell r="GW84">
            <v>35.97</v>
          </cell>
          <cell r="GX84">
            <v>35.34999999999998</v>
          </cell>
          <cell r="GY84">
            <v>33.14</v>
          </cell>
          <cell r="GZ84">
            <v>34.039999999999985</v>
          </cell>
          <cell r="HA84">
            <v>40.050000000000011</v>
          </cell>
          <cell r="HB84">
            <v>44.759999999999977</v>
          </cell>
          <cell r="HC84">
            <v>53.730000000000004</v>
          </cell>
          <cell r="HD84">
            <v>54.825999999999993</v>
          </cell>
          <cell r="HE84">
            <v>70.845999999999989</v>
          </cell>
          <cell r="HF84">
            <v>116.529</v>
          </cell>
          <cell r="HG84">
            <v>141.75299999999993</v>
          </cell>
          <cell r="HH84">
            <v>132.28199999999995</v>
          </cell>
          <cell r="HI84">
            <v>158.95799999999994</v>
          </cell>
          <cell r="HJ84">
            <v>222.49799999999996</v>
          </cell>
          <cell r="HK84">
            <v>160.70399999999998</v>
          </cell>
          <cell r="HL84">
            <v>209.79000000000008</v>
          </cell>
          <cell r="HM84">
            <v>211.06600000000003</v>
          </cell>
          <cell r="HN84">
            <v>269.42099999999994</v>
          </cell>
          <cell r="HO84">
            <v>236.99499999999992</v>
          </cell>
          <cell r="HP84">
            <v>219.13099999999994</v>
          </cell>
          <cell r="HQ84">
            <v>161.096</v>
          </cell>
          <cell r="HR84">
            <v>109.82399999999996</v>
          </cell>
          <cell r="HS84">
            <v>-22.895999999999706</v>
          </cell>
        </row>
        <row r="85">
          <cell r="A85" t="str">
            <v>APIL IN</v>
          </cell>
          <cell r="B85" t="str">
            <v>Ansal Properties and Infrastrucrure Ltd.</v>
          </cell>
          <cell r="C85" t="str">
            <v>Real Estate</v>
          </cell>
          <cell r="D85">
            <v>0</v>
          </cell>
          <cell r="E85">
            <v>0</v>
          </cell>
          <cell r="F85">
            <v>0</v>
          </cell>
          <cell r="G85">
            <v>51.3</v>
          </cell>
          <cell r="H85">
            <v>449.5</v>
          </cell>
          <cell r="I85">
            <v>311.10000000000002</v>
          </cell>
          <cell r="J85">
            <v>391.3</v>
          </cell>
          <cell r="K85">
            <v>546.20000000000005</v>
          </cell>
          <cell r="L85">
            <v>386.8</v>
          </cell>
          <cell r="M85">
            <v>747.9</v>
          </cell>
          <cell r="N85">
            <v>402.6</v>
          </cell>
          <cell r="O85">
            <v>940.6</v>
          </cell>
          <cell r="P85">
            <v>848.7</v>
          </cell>
          <cell r="Q85">
            <v>702.7</v>
          </cell>
          <cell r="R85">
            <v>666.9</v>
          </cell>
          <cell r="S85">
            <v>1227.3</v>
          </cell>
          <cell r="T85">
            <v>1590.2</v>
          </cell>
          <cell r="U85">
            <v>1484.1</v>
          </cell>
          <cell r="V85">
            <v>1923.7</v>
          </cell>
          <cell r="W85">
            <v>2539</v>
          </cell>
          <cell r="X85">
            <v>1826.8</v>
          </cell>
          <cell r="Y85">
            <v>2839</v>
          </cell>
          <cell r="Z85">
            <v>2657.2</v>
          </cell>
          <cell r="AA85">
            <v>2675.1</v>
          </cell>
          <cell r="AB85">
            <v>2013.6</v>
          </cell>
          <cell r="AC85">
            <v>1593.4</v>
          </cell>
          <cell r="AD85">
            <v>2110.1</v>
          </cell>
          <cell r="AE85">
            <v>1692.6000000000004</v>
          </cell>
          <cell r="AF85">
            <v>0</v>
          </cell>
          <cell r="AG85">
            <v>0</v>
          </cell>
          <cell r="AH85">
            <v>0</v>
          </cell>
          <cell r="AI85">
            <v>-281.2</v>
          </cell>
          <cell r="AJ85">
            <v>-371.2</v>
          </cell>
          <cell r="AK85">
            <v>-237.80000000000004</v>
          </cell>
          <cell r="AL85">
            <v>-318.5</v>
          </cell>
          <cell r="AM85">
            <v>-477</v>
          </cell>
          <cell r="AN85">
            <v>-304.89999999999998</v>
          </cell>
          <cell r="AO85">
            <v>-616.80000000000007</v>
          </cell>
          <cell r="AP85">
            <v>-299.39999999999998</v>
          </cell>
          <cell r="AQ85">
            <v>-821.6</v>
          </cell>
          <cell r="AR85">
            <v>-677.69999999999993</v>
          </cell>
          <cell r="AS85">
            <v>-577.29999999999995</v>
          </cell>
          <cell r="AT85">
            <v>-422.5</v>
          </cell>
          <cell r="AU85">
            <v>-945</v>
          </cell>
          <cell r="AV85">
            <v>-1144</v>
          </cell>
          <cell r="AW85">
            <v>-1109.8</v>
          </cell>
          <cell r="AX85">
            <v>-1316.4000000000003</v>
          </cell>
          <cell r="AY85">
            <v>-1848.1000000000001</v>
          </cell>
          <cell r="AZ85">
            <v>-1295.2</v>
          </cell>
          <cell r="BA85">
            <v>-1981.4</v>
          </cell>
          <cell r="BB85">
            <v>-1884.3</v>
          </cell>
          <cell r="BC85">
            <v>-2209.7999999999997</v>
          </cell>
          <cell r="BD85">
            <v>-1576.9999999999998</v>
          </cell>
          <cell r="BE85">
            <v>-1164.0999999999999</v>
          </cell>
          <cell r="BF85">
            <v>-1808.6</v>
          </cell>
          <cell r="BG85">
            <v>-1521.9</v>
          </cell>
          <cell r="BH85">
            <v>0</v>
          </cell>
          <cell r="BI85">
            <v>0</v>
          </cell>
          <cell r="BJ85">
            <v>0</v>
          </cell>
          <cell r="BK85">
            <v>-229.89999999999998</v>
          </cell>
          <cell r="BL85">
            <v>78.300000000000011</v>
          </cell>
          <cell r="BM85">
            <v>73.299999999999983</v>
          </cell>
          <cell r="BN85">
            <v>72.800000000000011</v>
          </cell>
          <cell r="BO85">
            <v>69.200000000000045</v>
          </cell>
          <cell r="BP85">
            <v>81.900000000000034</v>
          </cell>
          <cell r="BQ85">
            <v>131.09999999999991</v>
          </cell>
          <cell r="BR85">
            <v>103.20000000000005</v>
          </cell>
          <cell r="BS85">
            <v>119</v>
          </cell>
          <cell r="BT85">
            <v>171.00000000000011</v>
          </cell>
          <cell r="BU85">
            <v>125.40000000000009</v>
          </cell>
          <cell r="BV85">
            <v>244.39999999999998</v>
          </cell>
          <cell r="BW85">
            <v>282.29999999999995</v>
          </cell>
          <cell r="BX85">
            <v>446.20000000000005</v>
          </cell>
          <cell r="BY85">
            <v>374.29999999999995</v>
          </cell>
          <cell r="BZ85">
            <v>607.29999999999973</v>
          </cell>
          <cell r="CA85">
            <v>690.89999999999986</v>
          </cell>
          <cell r="CB85">
            <v>531.59999999999991</v>
          </cell>
          <cell r="CC85">
            <v>857.59999999999991</v>
          </cell>
          <cell r="CD85">
            <v>772.89999999999986</v>
          </cell>
          <cell r="CE85">
            <v>465.30000000000018</v>
          </cell>
          <cell r="CF85">
            <v>436.60000000000014</v>
          </cell>
          <cell r="CG85">
            <v>429.30000000000018</v>
          </cell>
          <cell r="CH85">
            <v>301.5</v>
          </cell>
          <cell r="CI85">
            <v>170.70000000000027</v>
          </cell>
          <cell r="CJ85">
            <v>0</v>
          </cell>
          <cell r="CK85">
            <v>0</v>
          </cell>
          <cell r="CL85">
            <v>0</v>
          </cell>
          <cell r="CM85">
            <v>0</v>
          </cell>
          <cell r="CN85">
            <v>0</v>
          </cell>
          <cell r="CO85">
            <v>0</v>
          </cell>
          <cell r="CP85">
            <v>0</v>
          </cell>
          <cell r="CQ85">
            <v>0</v>
          </cell>
          <cell r="CR85">
            <v>0.2</v>
          </cell>
          <cell r="CS85">
            <v>0.17</v>
          </cell>
          <cell r="CT85">
            <v>0</v>
          </cell>
          <cell r="CU85">
            <v>0</v>
          </cell>
          <cell r="CV85">
            <v>0.16</v>
          </cell>
          <cell r="CW85">
            <v>0.49</v>
          </cell>
          <cell r="CX85">
            <v>0</v>
          </cell>
          <cell r="CY85">
            <v>0</v>
          </cell>
          <cell r="CZ85">
            <v>0</v>
          </cell>
          <cell r="DA85">
            <v>0</v>
          </cell>
          <cell r="DB85">
            <v>0</v>
          </cell>
          <cell r="DC85">
            <v>0</v>
          </cell>
          <cell r="DD85">
            <v>0</v>
          </cell>
          <cell r="DE85">
            <v>0</v>
          </cell>
          <cell r="DF85">
            <v>0</v>
          </cell>
          <cell r="DG85">
            <v>0</v>
          </cell>
          <cell r="DH85">
            <v>0</v>
          </cell>
          <cell r="DI85">
            <v>0</v>
          </cell>
          <cell r="DJ85">
            <v>0</v>
          </cell>
          <cell r="DK85">
            <v>0</v>
          </cell>
          <cell r="DL85">
            <v>0</v>
          </cell>
          <cell r="DM85">
            <v>0</v>
          </cell>
          <cell r="DN85">
            <v>0</v>
          </cell>
          <cell r="DO85">
            <v>-229.89999999999998</v>
          </cell>
          <cell r="DP85">
            <v>78.300000000000011</v>
          </cell>
          <cell r="DQ85">
            <v>73.299999999999983</v>
          </cell>
          <cell r="DR85">
            <v>72.800000000000011</v>
          </cell>
          <cell r="DS85">
            <v>69.200000000000045</v>
          </cell>
          <cell r="DT85">
            <v>82.100000000000037</v>
          </cell>
          <cell r="DU85">
            <v>131.2699999999999</v>
          </cell>
          <cell r="DV85">
            <v>103.20000000000005</v>
          </cell>
          <cell r="DW85">
            <v>119</v>
          </cell>
          <cell r="DX85">
            <v>171.16000000000011</v>
          </cell>
          <cell r="DY85">
            <v>125.89000000000009</v>
          </cell>
          <cell r="DZ85">
            <v>244.39999999999998</v>
          </cell>
          <cell r="EA85">
            <v>282.29999999999995</v>
          </cell>
          <cell r="EB85">
            <v>446.20000000000005</v>
          </cell>
          <cell r="EC85">
            <v>374.29999999999995</v>
          </cell>
          <cell r="ED85">
            <v>607.29999999999973</v>
          </cell>
          <cell r="EE85">
            <v>690.89999999999986</v>
          </cell>
          <cell r="EF85">
            <v>531.59999999999991</v>
          </cell>
          <cell r="EG85">
            <v>857.59999999999991</v>
          </cell>
          <cell r="EH85">
            <v>772.89999999999986</v>
          </cell>
          <cell r="EI85">
            <v>465.30000000000018</v>
          </cell>
          <cell r="EJ85">
            <v>436.60000000000014</v>
          </cell>
          <cell r="EK85">
            <v>429.30000000000018</v>
          </cell>
          <cell r="EL85">
            <v>301.5</v>
          </cell>
          <cell r="EM85">
            <v>170.70000000000027</v>
          </cell>
          <cell r="EN85">
            <v>0</v>
          </cell>
          <cell r="EO85">
            <v>0</v>
          </cell>
          <cell r="EP85">
            <v>0</v>
          </cell>
          <cell r="EQ85">
            <v>-37.6</v>
          </cell>
          <cell r="ER85">
            <v>-2.5</v>
          </cell>
          <cell r="ES85">
            <v>-2.2000000000000002</v>
          </cell>
          <cell r="ET85">
            <v>-2.6</v>
          </cell>
          <cell r="EU85">
            <v>-19.399999999999999</v>
          </cell>
          <cell r="EV85">
            <v>-2</v>
          </cell>
          <cell r="EW85">
            <v>-4.4000000000000004</v>
          </cell>
          <cell r="EX85">
            <v>-2.7</v>
          </cell>
          <cell r="EY85">
            <v>-17.5</v>
          </cell>
          <cell r="EZ85">
            <v>-3</v>
          </cell>
          <cell r="FA85">
            <v>-3.1</v>
          </cell>
          <cell r="FB85">
            <v>-16.7</v>
          </cell>
          <cell r="FC85">
            <v>-99.800000000000011</v>
          </cell>
          <cell r="FD85">
            <v>-9.6</v>
          </cell>
          <cell r="FE85">
            <v>-3.7</v>
          </cell>
          <cell r="FF85">
            <v>-14.5</v>
          </cell>
          <cell r="FG85">
            <v>-9.8000000000000007</v>
          </cell>
          <cell r="FH85">
            <v>-12.4</v>
          </cell>
          <cell r="FI85">
            <v>-11.9</v>
          </cell>
          <cell r="FJ85">
            <v>-17.3</v>
          </cell>
          <cell r="FK85">
            <v>-42.6</v>
          </cell>
          <cell r="FL85">
            <v>-26.7</v>
          </cell>
          <cell r="FM85">
            <v>-27.9</v>
          </cell>
          <cell r="FN85">
            <v>-28.3</v>
          </cell>
          <cell r="FO85">
            <v>-30.400000000000006</v>
          </cell>
          <cell r="FP85">
            <v>0</v>
          </cell>
          <cell r="FQ85">
            <v>0</v>
          </cell>
          <cell r="FR85">
            <v>0</v>
          </cell>
          <cell r="FS85">
            <v>422.8</v>
          </cell>
          <cell r="FT85">
            <v>2.2000000000000002</v>
          </cell>
          <cell r="FU85">
            <v>2.1</v>
          </cell>
          <cell r="FV85">
            <v>2</v>
          </cell>
          <cell r="FW85">
            <v>2.4</v>
          </cell>
          <cell r="FX85">
            <v>1.8</v>
          </cell>
          <cell r="FY85">
            <v>13.7</v>
          </cell>
          <cell r="FZ85">
            <v>6.9</v>
          </cell>
          <cell r="GA85">
            <v>17.100000000000001</v>
          </cell>
          <cell r="GB85">
            <v>12.7</v>
          </cell>
          <cell r="GC85">
            <v>4.5</v>
          </cell>
          <cell r="GD85">
            <v>4.0999999999999996</v>
          </cell>
          <cell r="GE85">
            <v>84.5</v>
          </cell>
          <cell r="GF85">
            <v>21.8</v>
          </cell>
          <cell r="GG85">
            <v>11.7</v>
          </cell>
          <cell r="GH85">
            <v>49.1</v>
          </cell>
          <cell r="GI85">
            <v>41.8</v>
          </cell>
          <cell r="GJ85">
            <v>13.7</v>
          </cell>
          <cell r="GK85">
            <v>46.3</v>
          </cell>
          <cell r="GL85">
            <v>41.5</v>
          </cell>
          <cell r="GM85">
            <v>14</v>
          </cell>
          <cell r="GN85">
            <v>47.7</v>
          </cell>
          <cell r="GO85">
            <v>25.8</v>
          </cell>
          <cell r="GP85">
            <v>3.8</v>
          </cell>
          <cell r="GQ85">
            <v>119.7</v>
          </cell>
          <cell r="GR85">
            <v>0</v>
          </cell>
          <cell r="GS85">
            <v>0</v>
          </cell>
          <cell r="GT85">
            <v>0</v>
          </cell>
          <cell r="GU85">
            <v>155.30000000000001</v>
          </cell>
          <cell r="GV85">
            <v>78.000000000000014</v>
          </cell>
          <cell r="GW85">
            <v>73.199999999999974</v>
          </cell>
          <cell r="GX85">
            <v>72.200000000000017</v>
          </cell>
          <cell r="GY85">
            <v>52.200000000000045</v>
          </cell>
          <cell r="GZ85">
            <v>81.900000000000034</v>
          </cell>
          <cell r="HA85">
            <v>140.56999999999988</v>
          </cell>
          <cell r="HB85">
            <v>107.40000000000005</v>
          </cell>
          <cell r="HC85">
            <v>118.6</v>
          </cell>
          <cell r="HD85">
            <v>180.8600000000001</v>
          </cell>
          <cell r="HE85">
            <v>127.29000000000009</v>
          </cell>
          <cell r="HF85">
            <v>231.79999999999998</v>
          </cell>
          <cell r="HG85">
            <v>266.99999999999994</v>
          </cell>
          <cell r="HH85">
            <v>458.40000000000003</v>
          </cell>
          <cell r="HI85">
            <v>382.29999999999995</v>
          </cell>
          <cell r="HJ85">
            <v>641.89999999999975</v>
          </cell>
          <cell r="HK85">
            <v>722.89999999999986</v>
          </cell>
          <cell r="HL85">
            <v>532.9</v>
          </cell>
          <cell r="HM85">
            <v>891.99999999999989</v>
          </cell>
          <cell r="HN85">
            <v>797.09999999999991</v>
          </cell>
          <cell r="HO85">
            <v>436.70000000000016</v>
          </cell>
          <cell r="HP85">
            <v>457.60000000000014</v>
          </cell>
          <cell r="HQ85">
            <v>427.20000000000022</v>
          </cell>
          <cell r="HR85">
            <v>277</v>
          </cell>
          <cell r="HS85">
            <v>260.00000000000028</v>
          </cell>
        </row>
        <row r="86">
          <cell r="A86" t="str">
            <v>AFH IN</v>
          </cell>
          <cell r="B86" t="str">
            <v>Arihant Foundations &amp; Housing</v>
          </cell>
          <cell r="C86" t="str">
            <v>Real Estate</v>
          </cell>
          <cell r="D86">
            <v>0</v>
          </cell>
          <cell r="E86">
            <v>561.62</v>
          </cell>
          <cell r="F86">
            <v>383.15</v>
          </cell>
          <cell r="G86">
            <v>486.18</v>
          </cell>
          <cell r="H86">
            <v>470.25</v>
          </cell>
          <cell r="I86">
            <v>456.29</v>
          </cell>
          <cell r="J86">
            <v>423.4</v>
          </cell>
          <cell r="K86">
            <v>454.11</v>
          </cell>
          <cell r="L86">
            <v>541.03</v>
          </cell>
          <cell r="M86">
            <v>674.3</v>
          </cell>
          <cell r="N86">
            <v>566.85</v>
          </cell>
          <cell r="O86">
            <v>717.06</v>
          </cell>
          <cell r="P86">
            <v>779.59</v>
          </cell>
          <cell r="Q86">
            <v>903.1</v>
          </cell>
          <cell r="R86">
            <v>874.11</v>
          </cell>
          <cell r="S86">
            <v>1030.8699999999999</v>
          </cell>
          <cell r="T86">
            <v>1048.08</v>
          </cell>
          <cell r="U86">
            <v>953.59</v>
          </cell>
          <cell r="V86">
            <v>911.25</v>
          </cell>
          <cell r="W86">
            <v>1009.1</v>
          </cell>
          <cell r="X86">
            <v>852.52</v>
          </cell>
          <cell r="Y86">
            <v>1438.53</v>
          </cell>
          <cell r="Z86">
            <v>1475.0430000000001</v>
          </cell>
          <cell r="AA86">
            <v>1432.653</v>
          </cell>
          <cell r="AB86">
            <v>1234.54</v>
          </cell>
          <cell r="AC86">
            <v>1412.0309999999999</v>
          </cell>
          <cell r="AD86">
            <v>1192.1970000000001</v>
          </cell>
          <cell r="AE86">
            <v>727.28499999999997</v>
          </cell>
          <cell r="AF86">
            <v>0</v>
          </cell>
          <cell r="AG86">
            <v>-555.63900000000012</v>
          </cell>
          <cell r="AH86">
            <v>-378.96500000000003</v>
          </cell>
          <cell r="AI86">
            <v>-479.12900000000002</v>
          </cell>
          <cell r="AJ86">
            <v>-465.74099999999993</v>
          </cell>
          <cell r="AK86">
            <v>-455.98</v>
          </cell>
          <cell r="AL86">
            <v>-422.00399999999996</v>
          </cell>
          <cell r="AM86">
            <v>-449.22200000000004</v>
          </cell>
          <cell r="AN86">
            <v>-536.40600000000006</v>
          </cell>
          <cell r="AO86">
            <v>-665.98299999999995</v>
          </cell>
          <cell r="AP86">
            <v>-558.12800000000004</v>
          </cell>
          <cell r="AQ86">
            <v>-697.6579999999999</v>
          </cell>
          <cell r="AR86">
            <v>-757.03499999999997</v>
          </cell>
          <cell r="AS86">
            <v>-852.48900000000003</v>
          </cell>
          <cell r="AT86">
            <v>-823.88800000000015</v>
          </cell>
          <cell r="AU86">
            <v>-957.78700000000003</v>
          </cell>
          <cell r="AV86">
            <v>-968.92599999999993</v>
          </cell>
          <cell r="AW86">
            <v>-878.68400000000008</v>
          </cell>
          <cell r="AX86">
            <v>-832.351</v>
          </cell>
          <cell r="AY86">
            <v>-928.21199999999999</v>
          </cell>
          <cell r="AZ86">
            <v>-770.57</v>
          </cell>
          <cell r="BA86">
            <v>-1369.6100000000001</v>
          </cell>
          <cell r="BB86">
            <v>-1342.0029999999999</v>
          </cell>
          <cell r="BC86">
            <v>-1313.8999999999999</v>
          </cell>
          <cell r="BD86">
            <v>-1114.6789999999999</v>
          </cell>
          <cell r="BE86">
            <v>-1370.9179999999999</v>
          </cell>
          <cell r="BF86">
            <v>-652.28700000000003</v>
          </cell>
          <cell r="BG86">
            <v>-713.12</v>
          </cell>
          <cell r="BH86">
            <v>0</v>
          </cell>
          <cell r="BI86">
            <v>5.9809999999998809</v>
          </cell>
          <cell r="BJ86">
            <v>4.1849999999999454</v>
          </cell>
          <cell r="BK86">
            <v>7.0509999999999877</v>
          </cell>
          <cell r="BL86">
            <v>4.5090000000000714</v>
          </cell>
          <cell r="BM86">
            <v>0.31000000000000227</v>
          </cell>
          <cell r="BN86">
            <v>1.396000000000015</v>
          </cell>
          <cell r="BO86">
            <v>4.8879999999999768</v>
          </cell>
          <cell r="BP86">
            <v>4.62399999999991</v>
          </cell>
          <cell r="BQ86">
            <v>8.3170000000000073</v>
          </cell>
          <cell r="BR86">
            <v>8.72199999999998</v>
          </cell>
          <cell r="BS86">
            <v>19.402000000000044</v>
          </cell>
          <cell r="BT86">
            <v>22.555000000000064</v>
          </cell>
          <cell r="BU86">
            <v>50.61099999999999</v>
          </cell>
          <cell r="BV86">
            <v>50.221999999999866</v>
          </cell>
          <cell r="BW86">
            <v>73.082999999999856</v>
          </cell>
          <cell r="BX86">
            <v>79.153999999999996</v>
          </cell>
          <cell r="BY86">
            <v>74.905999999999949</v>
          </cell>
          <cell r="BZ86">
            <v>78.899000000000001</v>
          </cell>
          <cell r="CA86">
            <v>80.888000000000034</v>
          </cell>
          <cell r="CB86">
            <v>81.949999999999932</v>
          </cell>
          <cell r="CC86">
            <v>68.919999999999845</v>
          </cell>
          <cell r="CD86">
            <v>133.04000000000019</v>
          </cell>
          <cell r="CE86">
            <v>118.75300000000016</v>
          </cell>
          <cell r="CF86">
            <v>119.8610000000001</v>
          </cell>
          <cell r="CG86">
            <v>41.113000000000056</v>
          </cell>
          <cell r="CH86">
            <v>539.91000000000008</v>
          </cell>
          <cell r="CI86">
            <v>14.164999999999964</v>
          </cell>
          <cell r="CJ86">
            <v>0</v>
          </cell>
          <cell r="CK86">
            <v>0</v>
          </cell>
          <cell r="CL86">
            <v>0</v>
          </cell>
          <cell r="CM86">
            <v>0</v>
          </cell>
          <cell r="CN86">
            <v>0</v>
          </cell>
          <cell r="CO86">
            <v>0</v>
          </cell>
          <cell r="CP86">
            <v>0</v>
          </cell>
          <cell r="CQ86">
            <v>0</v>
          </cell>
          <cell r="CR86">
            <v>0</v>
          </cell>
          <cell r="CS86">
            <v>0</v>
          </cell>
          <cell r="CT86">
            <v>0</v>
          </cell>
          <cell r="CU86">
            <v>0</v>
          </cell>
          <cell r="CV86">
            <v>0</v>
          </cell>
          <cell r="CW86">
            <v>0</v>
          </cell>
          <cell r="CX86">
            <v>0</v>
          </cell>
          <cell r="CY86">
            <v>0</v>
          </cell>
          <cell r="CZ86">
            <v>0</v>
          </cell>
          <cell r="DA86">
            <v>0</v>
          </cell>
          <cell r="DB86">
            <v>0</v>
          </cell>
          <cell r="DC86">
            <v>0</v>
          </cell>
          <cell r="DD86">
            <v>0</v>
          </cell>
          <cell r="DE86">
            <v>0</v>
          </cell>
          <cell r="DF86">
            <v>0</v>
          </cell>
          <cell r="DG86">
            <v>0</v>
          </cell>
          <cell r="DH86">
            <v>0</v>
          </cell>
          <cell r="DI86">
            <v>0</v>
          </cell>
          <cell r="DJ86">
            <v>0</v>
          </cell>
          <cell r="DK86">
            <v>0</v>
          </cell>
          <cell r="DL86">
            <v>0</v>
          </cell>
          <cell r="DM86">
            <v>5.9809999999998809</v>
          </cell>
          <cell r="DN86">
            <v>4.1849999999999454</v>
          </cell>
          <cell r="DO86">
            <v>7.0509999999999877</v>
          </cell>
          <cell r="DP86">
            <v>4.5090000000000714</v>
          </cell>
          <cell r="DQ86">
            <v>0.31000000000000227</v>
          </cell>
          <cell r="DR86">
            <v>1.396000000000015</v>
          </cell>
          <cell r="DS86">
            <v>4.8879999999999768</v>
          </cell>
          <cell r="DT86">
            <v>4.62399999999991</v>
          </cell>
          <cell r="DU86">
            <v>8.3170000000000073</v>
          </cell>
          <cell r="DV86">
            <v>8.72199999999998</v>
          </cell>
          <cell r="DW86">
            <v>19.402000000000044</v>
          </cell>
          <cell r="DX86">
            <v>22.555000000000064</v>
          </cell>
          <cell r="DY86">
            <v>50.61099999999999</v>
          </cell>
          <cell r="DZ86">
            <v>50.221999999999866</v>
          </cell>
          <cell r="EA86">
            <v>73.082999999999856</v>
          </cell>
          <cell r="EB86">
            <v>79.153999999999996</v>
          </cell>
          <cell r="EC86">
            <v>74.905999999999949</v>
          </cell>
          <cell r="ED86">
            <v>78.899000000000001</v>
          </cell>
          <cell r="EE86">
            <v>80.888000000000034</v>
          </cell>
          <cell r="EF86">
            <v>81.949999999999932</v>
          </cell>
          <cell r="EG86">
            <v>68.919999999999845</v>
          </cell>
          <cell r="EH86">
            <v>133.04000000000019</v>
          </cell>
          <cell r="EI86">
            <v>118.75300000000016</v>
          </cell>
          <cell r="EJ86">
            <v>119.8610000000001</v>
          </cell>
          <cell r="EK86">
            <v>41.113000000000056</v>
          </cell>
          <cell r="EL86">
            <v>539.91000000000008</v>
          </cell>
          <cell r="EM86">
            <v>14.164999999999964</v>
          </cell>
          <cell r="EN86">
            <v>0</v>
          </cell>
          <cell r="EO86">
            <v>-0.14000000000000001</v>
          </cell>
          <cell r="EP86">
            <v>-0.08</v>
          </cell>
          <cell r="EQ86">
            <v>-0.23</v>
          </cell>
          <cell r="ER86">
            <v>-0.23</v>
          </cell>
          <cell r="ES86">
            <v>-0.39</v>
          </cell>
          <cell r="ET86">
            <v>-0.25</v>
          </cell>
          <cell r="EU86">
            <v>-0.25</v>
          </cell>
          <cell r="EV86">
            <v>-0.44</v>
          </cell>
          <cell r="EW86">
            <v>-1.87</v>
          </cell>
          <cell r="EX86">
            <v>-1.04</v>
          </cell>
          <cell r="EY86">
            <v>-1.01</v>
          </cell>
          <cell r="EZ86">
            <v>-0.89</v>
          </cell>
          <cell r="FA86">
            <v>-0.56000000000000005</v>
          </cell>
          <cell r="FB86">
            <v>-0.94</v>
          </cell>
          <cell r="FC86">
            <v>-1.34</v>
          </cell>
          <cell r="FD86">
            <v>-0.94</v>
          </cell>
          <cell r="FE86">
            <v>-0.57999999999999996</v>
          </cell>
          <cell r="FF86">
            <v>-0.99</v>
          </cell>
          <cell r="FG86">
            <v>-1.21</v>
          </cell>
          <cell r="FH86">
            <v>-1.31</v>
          </cell>
          <cell r="FI86">
            <v>-0.9</v>
          </cell>
          <cell r="FJ86">
            <v>-1.383</v>
          </cell>
          <cell r="FK86">
            <v>-1.42</v>
          </cell>
          <cell r="FL86">
            <v>-1.3979999999999999</v>
          </cell>
          <cell r="FM86">
            <v>-1.391</v>
          </cell>
          <cell r="FN86">
            <v>-1.474</v>
          </cell>
          <cell r="FO86">
            <v>-1.373</v>
          </cell>
          <cell r="FP86">
            <v>0</v>
          </cell>
          <cell r="FQ86">
            <v>0.05</v>
          </cell>
          <cell r="FR86">
            <v>0.26</v>
          </cell>
          <cell r="FS86">
            <v>0.65</v>
          </cell>
          <cell r="FT86">
            <v>0.16</v>
          </cell>
          <cell r="FU86">
            <v>1.31</v>
          </cell>
          <cell r="FV86">
            <v>2.63</v>
          </cell>
          <cell r="FW86">
            <v>7.0000000000000007E-2</v>
          </cell>
          <cell r="FX86">
            <v>0.02</v>
          </cell>
          <cell r="FY86">
            <v>3.63</v>
          </cell>
          <cell r="FZ86">
            <v>0.18</v>
          </cell>
          <cell r="GA86">
            <v>1.24</v>
          </cell>
          <cell r="GB86">
            <v>2.4</v>
          </cell>
          <cell r="GC86">
            <v>4.46</v>
          </cell>
          <cell r="GD86">
            <v>1.64</v>
          </cell>
          <cell r="GE86">
            <v>1.53</v>
          </cell>
          <cell r="GF86">
            <v>1.79</v>
          </cell>
          <cell r="GG86">
            <v>9.4600000000000009</v>
          </cell>
          <cell r="GH86">
            <v>1.65</v>
          </cell>
          <cell r="GI86">
            <v>2.54</v>
          </cell>
          <cell r="GJ86">
            <v>2.15</v>
          </cell>
          <cell r="GK86">
            <v>31.03</v>
          </cell>
          <cell r="GL86">
            <v>2.8210000000000002</v>
          </cell>
          <cell r="GM86">
            <v>13.047000000000001</v>
          </cell>
          <cell r="GN86">
            <v>2.6219999999999999</v>
          </cell>
          <cell r="GO86">
            <v>4.7670000000000003</v>
          </cell>
          <cell r="GP86">
            <v>1.387</v>
          </cell>
          <cell r="GQ86">
            <v>5.4160000000000004</v>
          </cell>
          <cell r="GR86">
            <v>0</v>
          </cell>
          <cell r="GS86">
            <v>5.890999999999881</v>
          </cell>
          <cell r="GT86">
            <v>4.3649999999999451</v>
          </cell>
          <cell r="GU86">
            <v>7.4709999999999877</v>
          </cell>
          <cell r="GV86">
            <v>4.4390000000000711</v>
          </cell>
          <cell r="GW86">
            <v>1.2300000000000022</v>
          </cell>
          <cell r="GX86">
            <v>3.7760000000000149</v>
          </cell>
          <cell r="GY86">
            <v>4.7079999999999771</v>
          </cell>
          <cell r="GZ86">
            <v>4.2039999999999091</v>
          </cell>
          <cell r="HA86">
            <v>10.077000000000007</v>
          </cell>
          <cell r="HB86">
            <v>7.8619999999999797</v>
          </cell>
          <cell r="HC86">
            <v>19.632000000000041</v>
          </cell>
          <cell r="HD86">
            <v>24.065000000000062</v>
          </cell>
          <cell r="HE86">
            <v>54.510999999999989</v>
          </cell>
          <cell r="HF86">
            <v>50.921999999999869</v>
          </cell>
          <cell r="HG86">
            <v>73.272999999999854</v>
          </cell>
          <cell r="HH86">
            <v>80.004000000000005</v>
          </cell>
          <cell r="HI86">
            <v>83.785999999999945</v>
          </cell>
          <cell r="HJ86">
            <v>79.559000000000012</v>
          </cell>
          <cell r="HK86">
            <v>82.218000000000046</v>
          </cell>
          <cell r="HL86">
            <v>82.789999999999935</v>
          </cell>
          <cell r="HM86">
            <v>99.049999999999841</v>
          </cell>
          <cell r="HN86">
            <v>134.47800000000018</v>
          </cell>
          <cell r="HO86">
            <v>130.38000000000017</v>
          </cell>
          <cell r="HP86">
            <v>121.08500000000011</v>
          </cell>
          <cell r="HQ86">
            <v>44.489000000000061</v>
          </cell>
          <cell r="HR86">
            <v>539.82299999999998</v>
          </cell>
          <cell r="HS86">
            <v>18.207999999999963</v>
          </cell>
        </row>
        <row r="87">
          <cell r="A87" t="str">
            <v>BD IN</v>
          </cell>
          <cell r="B87" t="str">
            <v>Bombay Dyeing</v>
          </cell>
          <cell r="C87" t="str">
            <v>Real Estate</v>
          </cell>
          <cell r="D87">
            <v>0</v>
          </cell>
          <cell r="E87">
            <v>2206.1000000000004</v>
          </cell>
          <cell r="F87">
            <v>2364.4</v>
          </cell>
          <cell r="G87">
            <v>2011.4</v>
          </cell>
          <cell r="H87">
            <v>1761.2</v>
          </cell>
          <cell r="I87">
            <v>2280.1000000000004</v>
          </cell>
          <cell r="J87">
            <v>2297</v>
          </cell>
          <cell r="K87">
            <v>2587</v>
          </cell>
          <cell r="L87">
            <v>2213.4</v>
          </cell>
          <cell r="M87">
            <v>2602.5</v>
          </cell>
          <cell r="N87">
            <v>2570.6</v>
          </cell>
          <cell r="O87">
            <v>2869.5</v>
          </cell>
          <cell r="P87">
            <v>2674</v>
          </cell>
          <cell r="Q87">
            <v>2637.7999999999997</v>
          </cell>
          <cell r="R87">
            <v>2692.1</v>
          </cell>
          <cell r="S87">
            <v>2126.2000000000003</v>
          </cell>
          <cell r="T87">
            <v>1202</v>
          </cell>
          <cell r="U87">
            <v>1266.1000000000001</v>
          </cell>
          <cell r="V87">
            <v>1066.3000000000002</v>
          </cell>
          <cell r="W87">
            <v>1451.5</v>
          </cell>
          <cell r="X87">
            <v>1261.8</v>
          </cell>
          <cell r="Y87">
            <v>1681.8</v>
          </cell>
          <cell r="Z87">
            <v>2916</v>
          </cell>
          <cell r="AA87">
            <v>3477.2000000000003</v>
          </cell>
          <cell r="AB87">
            <v>3149.9</v>
          </cell>
          <cell r="AC87">
            <v>2455.6</v>
          </cell>
          <cell r="AD87">
            <v>3188.4</v>
          </cell>
          <cell r="AE87">
            <v>4368.7999999999993</v>
          </cell>
          <cell r="AF87">
            <v>0</v>
          </cell>
          <cell r="AG87">
            <v>-2143.4</v>
          </cell>
          <cell r="AH87">
            <v>-2316.6999999999998</v>
          </cell>
          <cell r="AI87">
            <v>-2173.8000000000002</v>
          </cell>
          <cell r="AJ87">
            <v>-1782.4</v>
          </cell>
          <cell r="AK87">
            <v>-2170.6000000000004</v>
          </cell>
          <cell r="AL87">
            <v>-2180.8000000000002</v>
          </cell>
          <cell r="AM87">
            <v>-2374.6999999999998</v>
          </cell>
          <cell r="AN87">
            <v>-2143.1</v>
          </cell>
          <cell r="AO87">
            <v>-2396.1999999999998</v>
          </cell>
          <cell r="AP87">
            <v>-2451.6</v>
          </cell>
          <cell r="AQ87">
            <v>-2893.2</v>
          </cell>
          <cell r="AR87">
            <v>-2500.1999999999998</v>
          </cell>
          <cell r="AS87">
            <v>-2344.6</v>
          </cell>
          <cell r="AT87">
            <v>-2394</v>
          </cell>
          <cell r="AU87">
            <v>-2222.5</v>
          </cell>
          <cell r="AV87">
            <v>-989.69999999999993</v>
          </cell>
          <cell r="AW87">
            <v>-1117.3</v>
          </cell>
          <cell r="AX87">
            <v>-910.09999999999991</v>
          </cell>
          <cell r="AY87">
            <v>-1303.7999999999997</v>
          </cell>
          <cell r="AZ87">
            <v>-992.5</v>
          </cell>
          <cell r="BA87">
            <v>-1396.6999999999998</v>
          </cell>
          <cell r="BB87">
            <v>-3043.3</v>
          </cell>
          <cell r="BC87">
            <v>-3321.1000000000004</v>
          </cell>
          <cell r="BD87">
            <v>-3376.1000000000004</v>
          </cell>
          <cell r="BE87">
            <v>-3129.6</v>
          </cell>
          <cell r="BF87">
            <v>-3250.7</v>
          </cell>
          <cell r="BG87">
            <v>-3663.0999999999995</v>
          </cell>
          <cell r="BH87">
            <v>0</v>
          </cell>
          <cell r="BI87">
            <v>62.700000000000273</v>
          </cell>
          <cell r="BJ87">
            <v>47.700000000000273</v>
          </cell>
          <cell r="BK87">
            <v>-162.40000000000009</v>
          </cell>
          <cell r="BL87">
            <v>-21.200000000000045</v>
          </cell>
          <cell r="BM87">
            <v>109.5</v>
          </cell>
          <cell r="BN87">
            <v>116.19999999999982</v>
          </cell>
          <cell r="BO87">
            <v>212.30000000000018</v>
          </cell>
          <cell r="BP87">
            <v>70.300000000000182</v>
          </cell>
          <cell r="BQ87">
            <v>206.30000000000018</v>
          </cell>
          <cell r="BR87">
            <v>119</v>
          </cell>
          <cell r="BS87">
            <v>-23.699999999999818</v>
          </cell>
          <cell r="BT87">
            <v>173.80000000000018</v>
          </cell>
          <cell r="BU87">
            <v>293.19999999999982</v>
          </cell>
          <cell r="BV87">
            <v>298.09999999999991</v>
          </cell>
          <cell r="BW87">
            <v>-96.299999999999727</v>
          </cell>
          <cell r="BX87">
            <v>212.30000000000007</v>
          </cell>
          <cell r="BY87">
            <v>148.80000000000018</v>
          </cell>
          <cell r="BZ87">
            <v>156.20000000000027</v>
          </cell>
          <cell r="CA87">
            <v>147.70000000000027</v>
          </cell>
          <cell r="CB87">
            <v>269.29999999999995</v>
          </cell>
          <cell r="CC87">
            <v>285.10000000000014</v>
          </cell>
          <cell r="CD87">
            <v>-127.30000000000018</v>
          </cell>
          <cell r="CE87">
            <v>156.09999999999991</v>
          </cell>
          <cell r="CF87">
            <v>-226.20000000000027</v>
          </cell>
          <cell r="CG87">
            <v>-674</v>
          </cell>
          <cell r="CH87">
            <v>-62.299999999999727</v>
          </cell>
          <cell r="CI87">
            <v>705.69999999999982</v>
          </cell>
          <cell r="CJ87">
            <v>0</v>
          </cell>
          <cell r="CK87">
            <v>0</v>
          </cell>
          <cell r="CL87">
            <v>0</v>
          </cell>
          <cell r="CM87">
            <v>0</v>
          </cell>
          <cell r="CN87">
            <v>0</v>
          </cell>
          <cell r="CO87">
            <v>0</v>
          </cell>
          <cell r="CP87">
            <v>0</v>
          </cell>
          <cell r="CQ87">
            <v>0</v>
          </cell>
          <cell r="CR87">
            <v>0</v>
          </cell>
          <cell r="CS87">
            <v>0</v>
          </cell>
          <cell r="CT87">
            <v>0</v>
          </cell>
          <cell r="CU87">
            <v>0</v>
          </cell>
          <cell r="CV87">
            <v>0</v>
          </cell>
          <cell r="CW87">
            <v>0</v>
          </cell>
          <cell r="CX87">
            <v>0</v>
          </cell>
          <cell r="CY87">
            <v>0</v>
          </cell>
          <cell r="CZ87">
            <v>0</v>
          </cell>
          <cell r="DA87">
            <v>0</v>
          </cell>
          <cell r="DB87">
            <v>0</v>
          </cell>
          <cell r="DC87">
            <v>0</v>
          </cell>
          <cell r="DD87">
            <v>87.399999999999977</v>
          </cell>
          <cell r="DE87">
            <v>42.3</v>
          </cell>
          <cell r="DF87">
            <v>163</v>
          </cell>
          <cell r="DG87">
            <v>134</v>
          </cell>
          <cell r="DH87">
            <v>190</v>
          </cell>
          <cell r="DI87">
            <v>85.1</v>
          </cell>
          <cell r="DJ87">
            <v>54.4</v>
          </cell>
          <cell r="DK87">
            <v>143.9</v>
          </cell>
          <cell r="DL87">
            <v>0</v>
          </cell>
          <cell r="DM87">
            <v>62.700000000000273</v>
          </cell>
          <cell r="DN87">
            <v>47.700000000000273</v>
          </cell>
          <cell r="DO87">
            <v>-162.40000000000009</v>
          </cell>
          <cell r="DP87">
            <v>-21.200000000000045</v>
          </cell>
          <cell r="DQ87">
            <v>109.5</v>
          </cell>
          <cell r="DR87">
            <v>116.19999999999982</v>
          </cell>
          <cell r="DS87">
            <v>212.30000000000018</v>
          </cell>
          <cell r="DT87">
            <v>70.300000000000182</v>
          </cell>
          <cell r="DU87">
            <v>206.30000000000018</v>
          </cell>
          <cell r="DV87">
            <v>119</v>
          </cell>
          <cell r="DW87">
            <v>-23.699999999999818</v>
          </cell>
          <cell r="DX87">
            <v>173.80000000000018</v>
          </cell>
          <cell r="DY87">
            <v>293.19999999999982</v>
          </cell>
          <cell r="DZ87">
            <v>298.09999999999991</v>
          </cell>
          <cell r="EA87">
            <v>-96.299999999999727</v>
          </cell>
          <cell r="EB87">
            <v>212.30000000000007</v>
          </cell>
          <cell r="EC87">
            <v>148.80000000000018</v>
          </cell>
          <cell r="ED87">
            <v>156.20000000000027</v>
          </cell>
          <cell r="EE87">
            <v>147.70000000000027</v>
          </cell>
          <cell r="EF87">
            <v>356.69999999999993</v>
          </cell>
          <cell r="EG87">
            <v>327.40000000000015</v>
          </cell>
          <cell r="EH87">
            <v>35.699999999999818</v>
          </cell>
          <cell r="EI87">
            <v>290.09999999999991</v>
          </cell>
          <cell r="EJ87">
            <v>-36.200000000000273</v>
          </cell>
          <cell r="EK87">
            <v>-588.9</v>
          </cell>
          <cell r="EL87">
            <v>-7.8999999999997286</v>
          </cell>
          <cell r="EM87">
            <v>849.5999999999998</v>
          </cell>
          <cell r="EN87">
            <v>0</v>
          </cell>
          <cell r="EO87">
            <v>-93.1</v>
          </cell>
          <cell r="EP87">
            <v>-94.3</v>
          </cell>
          <cell r="EQ87">
            <v>-92.4</v>
          </cell>
          <cell r="ER87">
            <v>-81.5</v>
          </cell>
          <cell r="ES87">
            <v>-92.9</v>
          </cell>
          <cell r="ET87">
            <v>-87.2</v>
          </cell>
          <cell r="EU87">
            <v>-82.6</v>
          </cell>
          <cell r="EV87">
            <v>-75.2</v>
          </cell>
          <cell r="EW87">
            <v>-70.8</v>
          </cell>
          <cell r="EX87">
            <v>-69.099999999999994</v>
          </cell>
          <cell r="EY87">
            <v>-34</v>
          </cell>
          <cell r="EZ87">
            <v>-43.2</v>
          </cell>
          <cell r="FA87">
            <v>-43.9</v>
          </cell>
          <cell r="FB87">
            <v>-42.7</v>
          </cell>
          <cell r="FC87">
            <v>-39.200000000000003</v>
          </cell>
          <cell r="FD87">
            <v>-43.5</v>
          </cell>
          <cell r="FE87">
            <v>-43.6</v>
          </cell>
          <cell r="FF87">
            <v>-41.4</v>
          </cell>
          <cell r="FG87">
            <v>-46.1</v>
          </cell>
          <cell r="FH87">
            <v>-45.5</v>
          </cell>
          <cell r="FI87">
            <v>-41.5</v>
          </cell>
          <cell r="FJ87">
            <v>-128.4</v>
          </cell>
          <cell r="FK87">
            <v>-138.9</v>
          </cell>
          <cell r="FL87">
            <v>-133.30000000000001</v>
          </cell>
          <cell r="FM87">
            <v>-133.19999999999999</v>
          </cell>
          <cell r="FN87">
            <v>-142</v>
          </cell>
          <cell r="FO87">
            <v>-148.80000000000001</v>
          </cell>
          <cell r="FP87">
            <v>0</v>
          </cell>
          <cell r="FQ87">
            <v>63.2</v>
          </cell>
          <cell r="FR87">
            <v>145.5</v>
          </cell>
          <cell r="FS87">
            <v>252.1</v>
          </cell>
          <cell r="FT87">
            <v>166.9</v>
          </cell>
          <cell r="FU87">
            <v>194.2</v>
          </cell>
          <cell r="FV87">
            <v>186.7</v>
          </cell>
          <cell r="FW87">
            <v>228.4</v>
          </cell>
          <cell r="FX87">
            <v>86</v>
          </cell>
          <cell r="FY87">
            <v>70.400000000000006</v>
          </cell>
          <cell r="FZ87">
            <v>43.8</v>
          </cell>
          <cell r="GA87">
            <v>37.799999999999997</v>
          </cell>
          <cell r="GB87">
            <v>47.5</v>
          </cell>
          <cell r="GC87">
            <v>56.5</v>
          </cell>
          <cell r="GD87">
            <v>45</v>
          </cell>
          <cell r="GE87">
            <v>62.3</v>
          </cell>
          <cell r="GF87">
            <v>41.1</v>
          </cell>
          <cell r="GG87">
            <v>48.8</v>
          </cell>
          <cell r="GH87">
            <v>123.9</v>
          </cell>
          <cell r="GI87">
            <v>64.3</v>
          </cell>
          <cell r="GJ87">
            <v>-13.4</v>
          </cell>
          <cell r="GK87">
            <v>13.4</v>
          </cell>
          <cell r="GL87">
            <v>0</v>
          </cell>
          <cell r="GM87">
            <v>54.4</v>
          </cell>
          <cell r="GN87">
            <v>10.7</v>
          </cell>
          <cell r="GO87">
            <v>14.5</v>
          </cell>
          <cell r="GP87">
            <v>5.7</v>
          </cell>
          <cell r="GQ87">
            <v>0</v>
          </cell>
          <cell r="GR87">
            <v>0</v>
          </cell>
          <cell r="GS87">
            <v>32.800000000000281</v>
          </cell>
          <cell r="GT87">
            <v>98.900000000000276</v>
          </cell>
          <cell r="GU87">
            <v>-2.7000000000001023</v>
          </cell>
          <cell r="GV87">
            <v>64.19999999999996</v>
          </cell>
          <cell r="GW87">
            <v>210.79999999999998</v>
          </cell>
          <cell r="GX87">
            <v>215.69999999999982</v>
          </cell>
          <cell r="GY87">
            <v>358.10000000000019</v>
          </cell>
          <cell r="GZ87">
            <v>81.100000000000179</v>
          </cell>
          <cell r="HA87">
            <v>205.90000000000018</v>
          </cell>
          <cell r="HB87">
            <v>93.7</v>
          </cell>
          <cell r="HC87">
            <v>-19.899999999999821</v>
          </cell>
          <cell r="HD87">
            <v>178.10000000000019</v>
          </cell>
          <cell r="HE87">
            <v>305.79999999999984</v>
          </cell>
          <cell r="HF87">
            <v>300.39999999999992</v>
          </cell>
          <cell r="HG87">
            <v>-73.199999999999719</v>
          </cell>
          <cell r="HH87">
            <v>209.90000000000006</v>
          </cell>
          <cell r="HI87">
            <v>154.00000000000017</v>
          </cell>
          <cell r="HJ87">
            <v>238.70000000000027</v>
          </cell>
          <cell r="HK87">
            <v>165.90000000000026</v>
          </cell>
          <cell r="HL87">
            <v>297.79999999999995</v>
          </cell>
          <cell r="HM87">
            <v>299.30000000000013</v>
          </cell>
          <cell r="HN87">
            <v>-92.700000000000188</v>
          </cell>
          <cell r="HO87">
            <v>205.59999999999991</v>
          </cell>
          <cell r="HP87">
            <v>-158.8000000000003</v>
          </cell>
          <cell r="HQ87">
            <v>-707.59999999999991</v>
          </cell>
          <cell r="HR87">
            <v>-144.19999999999973</v>
          </cell>
          <cell r="HS87">
            <v>700.79999999999973</v>
          </cell>
        </row>
        <row r="88">
          <cell r="A88" t="str">
            <v>BRGD IN</v>
          </cell>
          <cell r="B88" t="str">
            <v>Brigade Enterprises</v>
          </cell>
          <cell r="C88" t="str">
            <v>Real Estate</v>
          </cell>
          <cell r="D88">
            <v>0</v>
          </cell>
          <cell r="E88">
            <v>0</v>
          </cell>
          <cell r="F88">
            <v>0</v>
          </cell>
          <cell r="G88">
            <v>0</v>
          </cell>
          <cell r="H88">
            <v>0</v>
          </cell>
          <cell r="I88">
            <v>0</v>
          </cell>
          <cell r="J88">
            <v>0</v>
          </cell>
          <cell r="K88">
            <v>0</v>
          </cell>
          <cell r="L88">
            <v>0</v>
          </cell>
          <cell r="M88">
            <v>0</v>
          </cell>
          <cell r="N88">
            <v>0</v>
          </cell>
          <cell r="O88">
            <v>0</v>
          </cell>
          <cell r="P88">
            <v>0</v>
          </cell>
          <cell r="Q88">
            <v>0</v>
          </cell>
          <cell r="R88">
            <v>0</v>
          </cell>
          <cell r="S88">
            <v>0</v>
          </cell>
          <cell r="T88">
            <v>0</v>
          </cell>
          <cell r="U88">
            <v>0</v>
          </cell>
          <cell r="V88">
            <v>0</v>
          </cell>
          <cell r="W88">
            <v>0</v>
          </cell>
          <cell r="X88">
            <v>0</v>
          </cell>
          <cell r="Y88">
            <v>0</v>
          </cell>
          <cell r="Z88">
            <v>1188.57</v>
          </cell>
          <cell r="AA88">
            <v>1281.07</v>
          </cell>
          <cell r="AB88">
            <v>1206.67</v>
          </cell>
          <cell r="AC88">
            <v>1055.0899999999999</v>
          </cell>
          <cell r="AD88">
            <v>1047.46</v>
          </cell>
          <cell r="AE88">
            <v>426.47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O88">
            <v>0</v>
          </cell>
          <cell r="AP88">
            <v>0</v>
          </cell>
          <cell r="AQ88">
            <v>0</v>
          </cell>
          <cell r="AR88">
            <v>0</v>
          </cell>
          <cell r="AS88">
            <v>0</v>
          </cell>
          <cell r="AT88">
            <v>0</v>
          </cell>
          <cell r="AU88">
            <v>0</v>
          </cell>
          <cell r="AV88">
            <v>0</v>
          </cell>
          <cell r="AW88">
            <v>0</v>
          </cell>
          <cell r="AX88">
            <v>0</v>
          </cell>
          <cell r="AY88">
            <v>0</v>
          </cell>
          <cell r="AZ88">
            <v>0</v>
          </cell>
          <cell r="BA88">
            <v>0</v>
          </cell>
          <cell r="BB88">
            <v>-642.29999999999995</v>
          </cell>
          <cell r="BC88">
            <v>-1190.8899999999999</v>
          </cell>
          <cell r="BD88">
            <v>-932.13000000000011</v>
          </cell>
          <cell r="BE88">
            <v>-890.94</v>
          </cell>
          <cell r="BF88">
            <v>-871.97</v>
          </cell>
          <cell r="BG88">
            <v>-516.25800000000004</v>
          </cell>
          <cell r="BH88">
            <v>0</v>
          </cell>
          <cell r="BI88">
            <v>0</v>
          </cell>
          <cell r="BJ88">
            <v>0</v>
          </cell>
          <cell r="BK88">
            <v>0</v>
          </cell>
          <cell r="BL88">
            <v>0</v>
          </cell>
          <cell r="BM88">
            <v>0</v>
          </cell>
          <cell r="BN88">
            <v>0</v>
          </cell>
          <cell r="BO88">
            <v>0</v>
          </cell>
          <cell r="BP88">
            <v>0</v>
          </cell>
          <cell r="BQ88">
            <v>0</v>
          </cell>
          <cell r="BR88">
            <v>0</v>
          </cell>
          <cell r="BS88">
            <v>0</v>
          </cell>
          <cell r="BT88">
            <v>0</v>
          </cell>
          <cell r="BU88">
            <v>0</v>
          </cell>
          <cell r="BV88">
            <v>0</v>
          </cell>
          <cell r="BW88">
            <v>0</v>
          </cell>
          <cell r="BX88">
            <v>0</v>
          </cell>
          <cell r="BY88">
            <v>0</v>
          </cell>
          <cell r="BZ88">
            <v>0</v>
          </cell>
          <cell r="CA88">
            <v>0</v>
          </cell>
          <cell r="CB88">
            <v>0</v>
          </cell>
          <cell r="CC88">
            <v>0</v>
          </cell>
          <cell r="CD88">
            <v>546.27</v>
          </cell>
          <cell r="CE88">
            <v>90.180000000000064</v>
          </cell>
          <cell r="CF88">
            <v>274.53999999999996</v>
          </cell>
          <cell r="CG88">
            <v>164.14999999999986</v>
          </cell>
          <cell r="CH88">
            <v>175.49</v>
          </cell>
          <cell r="CI88">
            <v>-89.788000000000011</v>
          </cell>
          <cell r="CJ88">
            <v>0</v>
          </cell>
          <cell r="CK88">
            <v>0</v>
          </cell>
          <cell r="CL88">
            <v>0</v>
          </cell>
          <cell r="CM88">
            <v>0</v>
          </cell>
          <cell r="CN88">
            <v>0</v>
          </cell>
          <cell r="CO88">
            <v>0</v>
          </cell>
          <cell r="CP88">
            <v>0</v>
          </cell>
          <cell r="CQ88">
            <v>0</v>
          </cell>
          <cell r="CR88">
            <v>0</v>
          </cell>
          <cell r="CS88">
            <v>0</v>
          </cell>
          <cell r="CT88">
            <v>0</v>
          </cell>
          <cell r="CU88">
            <v>0</v>
          </cell>
          <cell r="CV88">
            <v>0</v>
          </cell>
          <cell r="CW88">
            <v>0</v>
          </cell>
          <cell r="CX88">
            <v>0</v>
          </cell>
          <cell r="CY88">
            <v>0</v>
          </cell>
          <cell r="CZ88">
            <v>0</v>
          </cell>
          <cell r="DA88">
            <v>0</v>
          </cell>
          <cell r="DB88">
            <v>0</v>
          </cell>
          <cell r="DC88">
            <v>0</v>
          </cell>
          <cell r="DD88">
            <v>0</v>
          </cell>
          <cell r="DE88">
            <v>0</v>
          </cell>
          <cell r="DF88">
            <v>0</v>
          </cell>
          <cell r="DG88">
            <v>0</v>
          </cell>
          <cell r="DH88">
            <v>0</v>
          </cell>
          <cell r="DI88">
            <v>0</v>
          </cell>
          <cell r="DJ88">
            <v>0</v>
          </cell>
          <cell r="DK88">
            <v>0</v>
          </cell>
          <cell r="DL88">
            <v>0</v>
          </cell>
          <cell r="DM88">
            <v>0</v>
          </cell>
          <cell r="DN88">
            <v>0</v>
          </cell>
          <cell r="DO88">
            <v>0</v>
          </cell>
          <cell r="DP88">
            <v>0</v>
          </cell>
          <cell r="DQ88">
            <v>0</v>
          </cell>
          <cell r="DR88">
            <v>0</v>
          </cell>
          <cell r="DS88">
            <v>0</v>
          </cell>
          <cell r="DT88">
            <v>0</v>
          </cell>
          <cell r="DU88">
            <v>0</v>
          </cell>
          <cell r="DV88">
            <v>0</v>
          </cell>
          <cell r="DW88">
            <v>0</v>
          </cell>
          <cell r="DX88">
            <v>0</v>
          </cell>
          <cell r="DY88">
            <v>0</v>
          </cell>
          <cell r="DZ88">
            <v>0</v>
          </cell>
          <cell r="EA88">
            <v>0</v>
          </cell>
          <cell r="EB88">
            <v>0</v>
          </cell>
          <cell r="EC88">
            <v>0</v>
          </cell>
          <cell r="ED88">
            <v>0</v>
          </cell>
          <cell r="EE88">
            <v>0</v>
          </cell>
          <cell r="EF88">
            <v>0</v>
          </cell>
          <cell r="EG88">
            <v>0</v>
          </cell>
          <cell r="EH88">
            <v>546.27</v>
          </cell>
          <cell r="EI88">
            <v>90.180000000000064</v>
          </cell>
          <cell r="EJ88">
            <v>274.53999999999996</v>
          </cell>
          <cell r="EK88">
            <v>164.14999999999986</v>
          </cell>
          <cell r="EL88">
            <v>175.49</v>
          </cell>
          <cell r="EM88">
            <v>-89.788000000000011</v>
          </cell>
          <cell r="EN88">
            <v>0</v>
          </cell>
          <cell r="EO88">
            <v>0</v>
          </cell>
          <cell r="EP88">
            <v>0</v>
          </cell>
          <cell r="EQ88">
            <v>0</v>
          </cell>
          <cell r="ER88">
            <v>0</v>
          </cell>
          <cell r="ES88">
            <v>0</v>
          </cell>
          <cell r="ET88">
            <v>0</v>
          </cell>
          <cell r="EU88">
            <v>0</v>
          </cell>
          <cell r="EV88">
            <v>0</v>
          </cell>
          <cell r="EW88">
            <v>0</v>
          </cell>
          <cell r="EX88">
            <v>0</v>
          </cell>
          <cell r="EY88">
            <v>0</v>
          </cell>
          <cell r="EZ88">
            <v>0</v>
          </cell>
          <cell r="FA88">
            <v>0</v>
          </cell>
          <cell r="FB88">
            <v>0</v>
          </cell>
          <cell r="FC88">
            <v>0</v>
          </cell>
          <cell r="FD88">
            <v>0</v>
          </cell>
          <cell r="FE88">
            <v>0</v>
          </cell>
          <cell r="FF88">
            <v>0</v>
          </cell>
          <cell r="FG88">
            <v>0</v>
          </cell>
          <cell r="FH88">
            <v>0</v>
          </cell>
          <cell r="FI88">
            <v>0</v>
          </cell>
          <cell r="FJ88">
            <v>-20.54</v>
          </cell>
          <cell r="FK88">
            <v>-24.16</v>
          </cell>
          <cell r="FL88">
            <v>-21.66</v>
          </cell>
          <cell r="FM88">
            <v>-50.57</v>
          </cell>
          <cell r="FN88">
            <v>-20.57</v>
          </cell>
          <cell r="FO88">
            <v>-41.094999999999999</v>
          </cell>
          <cell r="FP88">
            <v>0</v>
          </cell>
          <cell r="FQ88">
            <v>0</v>
          </cell>
          <cell r="FR88">
            <v>0</v>
          </cell>
          <cell r="FS88">
            <v>0</v>
          </cell>
          <cell r="FT88">
            <v>0</v>
          </cell>
          <cell r="FU88">
            <v>0</v>
          </cell>
          <cell r="FV88">
            <v>0</v>
          </cell>
          <cell r="FW88">
            <v>0</v>
          </cell>
          <cell r="FX88">
            <v>0</v>
          </cell>
          <cell r="FY88">
            <v>0</v>
          </cell>
          <cell r="FZ88">
            <v>0</v>
          </cell>
          <cell r="GA88">
            <v>0</v>
          </cell>
          <cell r="GB88">
            <v>0</v>
          </cell>
          <cell r="GC88">
            <v>0</v>
          </cell>
          <cell r="GD88">
            <v>0</v>
          </cell>
          <cell r="GE88">
            <v>0</v>
          </cell>
          <cell r="GF88">
            <v>0</v>
          </cell>
          <cell r="GG88">
            <v>0</v>
          </cell>
          <cell r="GH88">
            <v>0</v>
          </cell>
          <cell r="GI88">
            <v>0</v>
          </cell>
          <cell r="GJ88">
            <v>0</v>
          </cell>
          <cell r="GK88">
            <v>0</v>
          </cell>
          <cell r="GL88">
            <v>52.54</v>
          </cell>
          <cell r="GM88">
            <v>191.91</v>
          </cell>
          <cell r="GN88">
            <v>116.3</v>
          </cell>
          <cell r="GO88">
            <v>30.92</v>
          </cell>
          <cell r="GP88">
            <v>24.98</v>
          </cell>
          <cell r="GQ88">
            <v>35.673000000000002</v>
          </cell>
          <cell r="GR88">
            <v>0</v>
          </cell>
          <cell r="GS88">
            <v>0</v>
          </cell>
          <cell r="GT88">
            <v>0</v>
          </cell>
          <cell r="GU88">
            <v>0</v>
          </cell>
          <cell r="GV88">
            <v>0</v>
          </cell>
          <cell r="GW88">
            <v>0</v>
          </cell>
          <cell r="GX88">
            <v>0</v>
          </cell>
          <cell r="GY88">
            <v>0</v>
          </cell>
          <cell r="GZ88">
            <v>0</v>
          </cell>
          <cell r="HA88">
            <v>0</v>
          </cell>
          <cell r="HB88">
            <v>0</v>
          </cell>
          <cell r="HC88">
            <v>0</v>
          </cell>
          <cell r="HD88">
            <v>0</v>
          </cell>
          <cell r="HE88">
            <v>0</v>
          </cell>
          <cell r="HF88">
            <v>0</v>
          </cell>
          <cell r="HG88">
            <v>0</v>
          </cell>
          <cell r="HH88">
            <v>0</v>
          </cell>
          <cell r="HI88">
            <v>0</v>
          </cell>
          <cell r="HJ88">
            <v>0</v>
          </cell>
          <cell r="HK88">
            <v>0</v>
          </cell>
          <cell r="HL88">
            <v>0</v>
          </cell>
          <cell r="HM88">
            <v>0</v>
          </cell>
          <cell r="HN88">
            <v>578.27</v>
          </cell>
          <cell r="HO88">
            <v>257.93000000000006</v>
          </cell>
          <cell r="HP88">
            <v>369.17999999999995</v>
          </cell>
          <cell r="HQ88">
            <v>144.49999999999989</v>
          </cell>
          <cell r="HR88">
            <v>179.9</v>
          </cell>
          <cell r="HS88">
            <v>-95.210000000000008</v>
          </cell>
        </row>
        <row r="89">
          <cell r="A89" t="str">
            <v>DLFU IN</v>
          </cell>
          <cell r="B89" t="str">
            <v>DLF</v>
          </cell>
          <cell r="C89" t="str">
            <v>Real Estate</v>
          </cell>
          <cell r="D89">
            <v>0</v>
          </cell>
          <cell r="E89">
            <v>0</v>
          </cell>
          <cell r="F89">
            <v>0</v>
          </cell>
          <cell r="G89">
            <v>0</v>
          </cell>
          <cell r="H89">
            <v>0</v>
          </cell>
          <cell r="I89">
            <v>0</v>
          </cell>
          <cell r="J89">
            <v>0</v>
          </cell>
          <cell r="K89">
            <v>0</v>
          </cell>
          <cell r="L89">
            <v>0</v>
          </cell>
          <cell r="M89">
            <v>0</v>
          </cell>
          <cell r="N89">
            <v>0</v>
          </cell>
          <cell r="O89">
            <v>0</v>
          </cell>
          <cell r="P89">
            <v>0</v>
          </cell>
          <cell r="Q89">
            <v>0</v>
          </cell>
          <cell r="R89">
            <v>0</v>
          </cell>
          <cell r="S89">
            <v>0</v>
          </cell>
          <cell r="T89">
            <v>0</v>
          </cell>
          <cell r="U89">
            <v>0</v>
          </cell>
          <cell r="V89">
            <v>0</v>
          </cell>
          <cell r="W89">
            <v>0</v>
          </cell>
          <cell r="X89">
            <v>30737.8</v>
          </cell>
          <cell r="Y89">
            <v>32499.1</v>
          </cell>
          <cell r="Z89">
            <v>35984.199999999997</v>
          </cell>
          <cell r="AA89">
            <v>43065.900000000009</v>
          </cell>
          <cell r="AB89">
            <v>38106</v>
          </cell>
          <cell r="AC89">
            <v>37444</v>
          </cell>
          <cell r="AD89">
            <v>13666.7</v>
          </cell>
          <cell r="AE89">
            <v>11223.2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O89">
            <v>0</v>
          </cell>
          <cell r="AP89">
            <v>0</v>
          </cell>
          <cell r="AQ89">
            <v>0</v>
          </cell>
          <cell r="AR89">
            <v>0</v>
          </cell>
          <cell r="AS89">
            <v>0</v>
          </cell>
          <cell r="AT89">
            <v>0</v>
          </cell>
          <cell r="AU89">
            <v>0</v>
          </cell>
          <cell r="AV89">
            <v>0</v>
          </cell>
          <cell r="AW89">
            <v>0</v>
          </cell>
          <cell r="AX89">
            <v>0</v>
          </cell>
          <cell r="AY89">
            <v>0</v>
          </cell>
          <cell r="AZ89">
            <v>-8698.9</v>
          </cell>
          <cell r="BA89">
            <v>-9862.6</v>
          </cell>
          <cell r="BB89">
            <v>-10970.300000000001</v>
          </cell>
          <cell r="BC89">
            <v>-15237.2</v>
          </cell>
          <cell r="BD89">
            <v>-14662</v>
          </cell>
          <cell r="BE89">
            <v>-15273</v>
          </cell>
          <cell r="BF89">
            <v>-5946.7</v>
          </cell>
          <cell r="BG89">
            <v>-9677.4000000000015</v>
          </cell>
          <cell r="BH89">
            <v>0</v>
          </cell>
          <cell r="BI89">
            <v>0</v>
          </cell>
          <cell r="BJ89">
            <v>0</v>
          </cell>
          <cell r="BK89">
            <v>0</v>
          </cell>
          <cell r="BL89">
            <v>0</v>
          </cell>
          <cell r="BM89">
            <v>0</v>
          </cell>
          <cell r="BN89">
            <v>0</v>
          </cell>
          <cell r="BO89">
            <v>0</v>
          </cell>
          <cell r="BP89">
            <v>0</v>
          </cell>
          <cell r="BQ89">
            <v>0</v>
          </cell>
          <cell r="BR89">
            <v>0</v>
          </cell>
          <cell r="BS89">
            <v>0</v>
          </cell>
          <cell r="BT89">
            <v>0</v>
          </cell>
          <cell r="BU89">
            <v>0</v>
          </cell>
          <cell r="BV89">
            <v>0</v>
          </cell>
          <cell r="BW89">
            <v>0</v>
          </cell>
          <cell r="BX89">
            <v>0</v>
          </cell>
          <cell r="BY89">
            <v>0</v>
          </cell>
          <cell r="BZ89">
            <v>0</v>
          </cell>
          <cell r="CA89">
            <v>0</v>
          </cell>
          <cell r="CB89">
            <v>22038.9</v>
          </cell>
          <cell r="CC89">
            <v>22636.5</v>
          </cell>
          <cell r="CD89">
            <v>25013.899999999994</v>
          </cell>
          <cell r="CE89">
            <v>27828.700000000008</v>
          </cell>
          <cell r="CF89">
            <v>23444</v>
          </cell>
          <cell r="CG89">
            <v>22171</v>
          </cell>
          <cell r="CH89">
            <v>7720.0000000000009</v>
          </cell>
          <cell r="CI89">
            <v>1545.7999999999993</v>
          </cell>
          <cell r="CJ89">
            <v>0</v>
          </cell>
          <cell r="CK89">
            <v>0</v>
          </cell>
          <cell r="CL89">
            <v>0</v>
          </cell>
          <cell r="CM89">
            <v>0</v>
          </cell>
          <cell r="CN89">
            <v>0</v>
          </cell>
          <cell r="CO89">
            <v>0</v>
          </cell>
          <cell r="CP89">
            <v>0</v>
          </cell>
          <cell r="CQ89">
            <v>0</v>
          </cell>
          <cell r="CR89">
            <v>0</v>
          </cell>
          <cell r="CS89">
            <v>0</v>
          </cell>
          <cell r="CT89">
            <v>0</v>
          </cell>
          <cell r="CU89">
            <v>0</v>
          </cell>
          <cell r="CV89">
            <v>0</v>
          </cell>
          <cell r="CW89">
            <v>0</v>
          </cell>
          <cell r="CX89">
            <v>0</v>
          </cell>
          <cell r="CY89">
            <v>0</v>
          </cell>
          <cell r="CZ89">
            <v>0</v>
          </cell>
          <cell r="DA89">
            <v>0</v>
          </cell>
          <cell r="DB89">
            <v>0</v>
          </cell>
          <cell r="DC89">
            <v>0</v>
          </cell>
          <cell r="DD89">
            <v>0</v>
          </cell>
          <cell r="DE89">
            <v>0</v>
          </cell>
          <cell r="DF89">
            <v>0</v>
          </cell>
          <cell r="DG89">
            <v>0</v>
          </cell>
          <cell r="DH89">
            <v>0</v>
          </cell>
          <cell r="DI89">
            <v>0</v>
          </cell>
          <cell r="DJ89">
            <v>0</v>
          </cell>
          <cell r="DK89">
            <v>0</v>
          </cell>
          <cell r="DL89">
            <v>0</v>
          </cell>
          <cell r="DM89">
            <v>0</v>
          </cell>
          <cell r="DN89">
            <v>0</v>
          </cell>
          <cell r="DO89">
            <v>0</v>
          </cell>
          <cell r="DP89">
            <v>0</v>
          </cell>
          <cell r="DQ89">
            <v>0</v>
          </cell>
          <cell r="DR89">
            <v>0</v>
          </cell>
          <cell r="DS89">
            <v>0</v>
          </cell>
          <cell r="DT89">
            <v>0</v>
          </cell>
          <cell r="DU89">
            <v>0</v>
          </cell>
          <cell r="DV89">
            <v>0</v>
          </cell>
          <cell r="DW89">
            <v>0</v>
          </cell>
          <cell r="DX89">
            <v>0</v>
          </cell>
          <cell r="DY89">
            <v>0</v>
          </cell>
          <cell r="DZ89">
            <v>0</v>
          </cell>
          <cell r="EA89">
            <v>0</v>
          </cell>
          <cell r="EB89">
            <v>0</v>
          </cell>
          <cell r="EC89">
            <v>0</v>
          </cell>
          <cell r="ED89">
            <v>0</v>
          </cell>
          <cell r="EE89">
            <v>0</v>
          </cell>
          <cell r="EF89">
            <v>22038.9</v>
          </cell>
          <cell r="EG89">
            <v>22636.5</v>
          </cell>
          <cell r="EH89">
            <v>25013.899999999994</v>
          </cell>
          <cell r="EI89">
            <v>27828.700000000008</v>
          </cell>
          <cell r="EJ89">
            <v>23444</v>
          </cell>
          <cell r="EK89">
            <v>22171</v>
          </cell>
          <cell r="EL89">
            <v>7720.0000000000009</v>
          </cell>
          <cell r="EM89">
            <v>1545.7999999999993</v>
          </cell>
          <cell r="EN89">
            <v>0</v>
          </cell>
          <cell r="EO89">
            <v>0</v>
          </cell>
          <cell r="EP89">
            <v>0</v>
          </cell>
          <cell r="EQ89">
            <v>0</v>
          </cell>
          <cell r="ER89">
            <v>0</v>
          </cell>
          <cell r="ES89">
            <v>0</v>
          </cell>
          <cell r="ET89">
            <v>0</v>
          </cell>
          <cell r="EU89">
            <v>0</v>
          </cell>
          <cell r="EV89">
            <v>0</v>
          </cell>
          <cell r="EW89">
            <v>0</v>
          </cell>
          <cell r="EX89">
            <v>0</v>
          </cell>
          <cell r="EY89">
            <v>0</v>
          </cell>
          <cell r="EZ89">
            <v>0</v>
          </cell>
          <cell r="FA89">
            <v>0</v>
          </cell>
          <cell r="FB89">
            <v>0</v>
          </cell>
          <cell r="FC89">
            <v>0</v>
          </cell>
          <cell r="FD89">
            <v>0</v>
          </cell>
          <cell r="FE89">
            <v>0</v>
          </cell>
          <cell r="FF89">
            <v>0</v>
          </cell>
          <cell r="FG89">
            <v>0</v>
          </cell>
          <cell r="FH89">
            <v>-165.5</v>
          </cell>
          <cell r="FI89">
            <v>-109.7</v>
          </cell>
          <cell r="FJ89">
            <v>-148.19999999999999</v>
          </cell>
          <cell r="FK89">
            <v>-361.6</v>
          </cell>
          <cell r="FL89">
            <v>-546</v>
          </cell>
          <cell r="FM89">
            <v>-505</v>
          </cell>
          <cell r="FN89">
            <v>-787.9</v>
          </cell>
          <cell r="FO89">
            <v>-516.4</v>
          </cell>
          <cell r="FP89">
            <v>0</v>
          </cell>
          <cell r="FQ89">
            <v>0</v>
          </cell>
          <cell r="FR89">
            <v>0</v>
          </cell>
          <cell r="FS89">
            <v>0</v>
          </cell>
          <cell r="FT89">
            <v>0</v>
          </cell>
          <cell r="FU89">
            <v>0</v>
          </cell>
          <cell r="FV89">
            <v>0</v>
          </cell>
          <cell r="FW89">
            <v>0</v>
          </cell>
          <cell r="FX89">
            <v>0</v>
          </cell>
          <cell r="FY89">
            <v>0</v>
          </cell>
          <cell r="FZ89">
            <v>0</v>
          </cell>
          <cell r="GA89">
            <v>0</v>
          </cell>
          <cell r="GB89">
            <v>0</v>
          </cell>
          <cell r="GC89">
            <v>0</v>
          </cell>
          <cell r="GD89">
            <v>0</v>
          </cell>
          <cell r="GE89">
            <v>0</v>
          </cell>
          <cell r="GF89">
            <v>0</v>
          </cell>
          <cell r="GG89">
            <v>0</v>
          </cell>
          <cell r="GH89">
            <v>0</v>
          </cell>
          <cell r="GI89">
            <v>0</v>
          </cell>
          <cell r="GJ89">
            <v>472</v>
          </cell>
          <cell r="GK89">
            <v>993.3</v>
          </cell>
          <cell r="GL89">
            <v>528.29999999999995</v>
          </cell>
          <cell r="GM89">
            <v>658.40000000000009</v>
          </cell>
          <cell r="GN89">
            <v>357</v>
          </cell>
          <cell r="GO89">
            <v>958</v>
          </cell>
          <cell r="GP89">
            <v>1361.2</v>
          </cell>
          <cell r="GQ89">
            <v>2291</v>
          </cell>
          <cell r="GR89">
            <v>0</v>
          </cell>
          <cell r="GS89">
            <v>0</v>
          </cell>
          <cell r="GT89">
            <v>0</v>
          </cell>
          <cell r="GU89">
            <v>0</v>
          </cell>
          <cell r="GV89">
            <v>0</v>
          </cell>
          <cell r="GW89">
            <v>0</v>
          </cell>
          <cell r="GX89">
            <v>0</v>
          </cell>
          <cell r="GY89">
            <v>0</v>
          </cell>
          <cell r="GZ89">
            <v>0</v>
          </cell>
          <cell r="HA89">
            <v>0</v>
          </cell>
          <cell r="HB89">
            <v>0</v>
          </cell>
          <cell r="HC89">
            <v>0</v>
          </cell>
          <cell r="HD89">
            <v>0</v>
          </cell>
          <cell r="HE89">
            <v>0</v>
          </cell>
          <cell r="HF89">
            <v>0</v>
          </cell>
          <cell r="HG89">
            <v>0</v>
          </cell>
          <cell r="HH89">
            <v>0</v>
          </cell>
          <cell r="HI89">
            <v>0</v>
          </cell>
          <cell r="HJ89">
            <v>0</v>
          </cell>
          <cell r="HK89">
            <v>0</v>
          </cell>
          <cell r="HL89">
            <v>22345.4</v>
          </cell>
          <cell r="HM89">
            <v>23520.1</v>
          </cell>
          <cell r="HN89">
            <v>25393.999999999993</v>
          </cell>
          <cell r="HO89">
            <v>28125.500000000011</v>
          </cell>
          <cell r="HP89">
            <v>23255</v>
          </cell>
          <cell r="HQ89">
            <v>22624</v>
          </cell>
          <cell r="HR89">
            <v>8293.3000000000011</v>
          </cell>
          <cell r="HS89">
            <v>3320.3999999999992</v>
          </cell>
        </row>
        <row r="90">
          <cell r="A90" t="str">
            <v>DSK IN</v>
          </cell>
          <cell r="B90" t="str">
            <v>DS Kulkarni Developers</v>
          </cell>
          <cell r="C90" t="str">
            <v>Real Estate</v>
          </cell>
          <cell r="D90">
            <v>0</v>
          </cell>
          <cell r="E90">
            <v>57.561</v>
          </cell>
          <cell r="F90">
            <v>109.20099999999999</v>
          </cell>
          <cell r="G90">
            <v>231.83999999999997</v>
          </cell>
          <cell r="H90">
            <v>105.806</v>
          </cell>
          <cell r="I90">
            <v>44.454999999999998</v>
          </cell>
          <cell r="J90">
            <v>66.043000000000006</v>
          </cell>
          <cell r="K90">
            <v>304.44200000000001</v>
          </cell>
          <cell r="L90">
            <v>88.171000000000006</v>
          </cell>
          <cell r="M90">
            <v>85.171000000000006</v>
          </cell>
          <cell r="N90">
            <v>188.96699999999998</v>
          </cell>
          <cell r="O90">
            <v>166.54300000000001</v>
          </cell>
          <cell r="P90">
            <v>201.45999999999998</v>
          </cell>
          <cell r="Q90">
            <v>253.22800000000001</v>
          </cell>
          <cell r="R90">
            <v>206.56200000000001</v>
          </cell>
          <cell r="S90">
            <v>668.30200000000002</v>
          </cell>
          <cell r="T90">
            <v>933.23500000000001</v>
          </cell>
          <cell r="U90">
            <v>388.68299999999999</v>
          </cell>
          <cell r="V90">
            <v>476.94099999999997</v>
          </cell>
          <cell r="W90">
            <v>498.58499999999998</v>
          </cell>
          <cell r="X90">
            <v>1441</v>
          </cell>
          <cell r="Y90">
            <v>896.52</v>
          </cell>
          <cell r="Z90">
            <v>790.37</v>
          </cell>
          <cell r="AA90">
            <v>1435</v>
          </cell>
          <cell r="AB90">
            <v>1059.1320000000001</v>
          </cell>
          <cell r="AC90">
            <v>866.15</v>
          </cell>
          <cell r="AD90">
            <v>607.125</v>
          </cell>
          <cell r="AE90">
            <v>323.94699999999978</v>
          </cell>
          <cell r="AF90">
            <v>0</v>
          </cell>
          <cell r="AG90">
            <v>-54.565000000000012</v>
          </cell>
          <cell r="AH90">
            <v>-106.389</v>
          </cell>
          <cell r="AI90">
            <v>-256.33600000000001</v>
          </cell>
          <cell r="AJ90">
            <v>-102.902</v>
          </cell>
          <cell r="AK90">
            <v>-44.548000000000002</v>
          </cell>
          <cell r="AL90">
            <v>-62.33</v>
          </cell>
          <cell r="AM90">
            <v>-281.89700000000005</v>
          </cell>
          <cell r="AN90">
            <v>-81.893000000000001</v>
          </cell>
          <cell r="AO90">
            <v>-78.816000000000017</v>
          </cell>
          <cell r="AP90">
            <v>-179.83500000000001</v>
          </cell>
          <cell r="AQ90">
            <v>-127.06199999999998</v>
          </cell>
          <cell r="AR90">
            <v>-162.25200000000001</v>
          </cell>
          <cell r="AS90">
            <v>-205.434</v>
          </cell>
          <cell r="AT90">
            <v>-153.57799999999997</v>
          </cell>
          <cell r="AU90">
            <v>-592.52600000000007</v>
          </cell>
          <cell r="AV90">
            <v>-820.33</v>
          </cell>
          <cell r="AW90">
            <v>-323.18000000000006</v>
          </cell>
          <cell r="AX90">
            <v>-378.58100000000002</v>
          </cell>
          <cell r="AY90">
            <v>-437.24400000000003</v>
          </cell>
          <cell r="AZ90">
            <v>-1323.5</v>
          </cell>
          <cell r="BA90">
            <v>-732.20900000000006</v>
          </cell>
          <cell r="BB90">
            <v>-675.07100000000003</v>
          </cell>
          <cell r="BC90">
            <v>-1281.1600000000001</v>
          </cell>
          <cell r="BD90">
            <v>-951.02</v>
          </cell>
          <cell r="BE90">
            <v>-805.83</v>
          </cell>
          <cell r="BF90">
            <v>-572.06200000000001</v>
          </cell>
          <cell r="BG90">
            <v>-387.92499999999995</v>
          </cell>
          <cell r="BH90">
            <v>0</v>
          </cell>
          <cell r="BI90">
            <v>2.995999999999988</v>
          </cell>
          <cell r="BJ90">
            <v>2.8119999999999976</v>
          </cell>
          <cell r="BK90">
            <v>-24.496000000000038</v>
          </cell>
          <cell r="BL90">
            <v>2.9039999999999964</v>
          </cell>
          <cell r="BM90">
            <v>-9.3000000000003524E-2</v>
          </cell>
          <cell r="BN90">
            <v>3.7130000000000081</v>
          </cell>
          <cell r="BO90">
            <v>22.544999999999959</v>
          </cell>
          <cell r="BP90">
            <v>6.2780000000000058</v>
          </cell>
          <cell r="BQ90">
            <v>6.3549999999999898</v>
          </cell>
          <cell r="BR90">
            <v>9.1319999999999766</v>
          </cell>
          <cell r="BS90">
            <v>39.481000000000023</v>
          </cell>
          <cell r="BT90">
            <v>39.20799999999997</v>
          </cell>
          <cell r="BU90">
            <v>47.794000000000011</v>
          </cell>
          <cell r="BV90">
            <v>52.984000000000037</v>
          </cell>
          <cell r="BW90">
            <v>75.775999999999954</v>
          </cell>
          <cell r="BX90">
            <v>112.90499999999997</v>
          </cell>
          <cell r="BY90">
            <v>65.502999999999929</v>
          </cell>
          <cell r="BZ90">
            <v>98.359999999999957</v>
          </cell>
          <cell r="CA90">
            <v>61.340999999999951</v>
          </cell>
          <cell r="CB90">
            <v>117.5</v>
          </cell>
          <cell r="CC90">
            <v>164.31099999999992</v>
          </cell>
          <cell r="CD90">
            <v>115.29899999999998</v>
          </cell>
          <cell r="CE90">
            <v>153.83999999999992</v>
          </cell>
          <cell r="CF90">
            <v>108.11200000000008</v>
          </cell>
          <cell r="CG90">
            <v>60.319999999999936</v>
          </cell>
          <cell r="CH90">
            <v>35.062999999999988</v>
          </cell>
          <cell r="CI90">
            <v>-63.978000000000179</v>
          </cell>
          <cell r="CJ90">
            <v>0</v>
          </cell>
          <cell r="CK90">
            <v>0</v>
          </cell>
          <cell r="CL90">
            <v>0</v>
          </cell>
          <cell r="CM90">
            <v>0</v>
          </cell>
          <cell r="CN90">
            <v>0</v>
          </cell>
          <cell r="CO90">
            <v>0</v>
          </cell>
          <cell r="CP90">
            <v>0</v>
          </cell>
          <cell r="CQ90">
            <v>0</v>
          </cell>
          <cell r="CR90">
            <v>0</v>
          </cell>
          <cell r="CS90">
            <v>0</v>
          </cell>
          <cell r="CT90">
            <v>0</v>
          </cell>
          <cell r="CU90">
            <v>0</v>
          </cell>
          <cell r="CV90">
            <v>0</v>
          </cell>
          <cell r="CW90">
            <v>0</v>
          </cell>
          <cell r="CX90">
            <v>0</v>
          </cell>
          <cell r="CY90">
            <v>0</v>
          </cell>
          <cell r="CZ90">
            <v>0</v>
          </cell>
          <cell r="DA90">
            <v>0</v>
          </cell>
          <cell r="DB90">
            <v>0</v>
          </cell>
          <cell r="DC90">
            <v>0</v>
          </cell>
          <cell r="DD90">
            <v>0</v>
          </cell>
          <cell r="DE90">
            <v>0</v>
          </cell>
          <cell r="DF90">
            <v>0</v>
          </cell>
          <cell r="DG90">
            <v>0</v>
          </cell>
          <cell r="DH90">
            <v>0</v>
          </cell>
          <cell r="DI90">
            <v>0</v>
          </cell>
          <cell r="DJ90">
            <v>0</v>
          </cell>
          <cell r="DK90">
            <v>0</v>
          </cell>
          <cell r="DL90">
            <v>0</v>
          </cell>
          <cell r="DM90">
            <v>2.995999999999988</v>
          </cell>
          <cell r="DN90">
            <v>2.8119999999999976</v>
          </cell>
          <cell r="DO90">
            <v>-24.496000000000038</v>
          </cell>
          <cell r="DP90">
            <v>2.9039999999999964</v>
          </cell>
          <cell r="DQ90">
            <v>-9.3000000000003524E-2</v>
          </cell>
          <cell r="DR90">
            <v>3.7130000000000081</v>
          </cell>
          <cell r="DS90">
            <v>22.544999999999959</v>
          </cell>
          <cell r="DT90">
            <v>6.2780000000000058</v>
          </cell>
          <cell r="DU90">
            <v>6.3549999999999898</v>
          </cell>
          <cell r="DV90">
            <v>9.1319999999999766</v>
          </cell>
          <cell r="DW90">
            <v>39.481000000000023</v>
          </cell>
          <cell r="DX90">
            <v>39.20799999999997</v>
          </cell>
          <cell r="DY90">
            <v>47.794000000000011</v>
          </cell>
          <cell r="DZ90">
            <v>52.984000000000037</v>
          </cell>
          <cell r="EA90">
            <v>75.775999999999954</v>
          </cell>
          <cell r="EB90">
            <v>112.90499999999997</v>
          </cell>
          <cell r="EC90">
            <v>65.502999999999929</v>
          </cell>
          <cell r="ED90">
            <v>98.359999999999957</v>
          </cell>
          <cell r="EE90">
            <v>61.340999999999951</v>
          </cell>
          <cell r="EF90">
            <v>117.5</v>
          </cell>
          <cell r="EG90">
            <v>164.31099999999992</v>
          </cell>
          <cell r="EH90">
            <v>115.29899999999998</v>
          </cell>
          <cell r="EI90">
            <v>153.83999999999992</v>
          </cell>
          <cell r="EJ90">
            <v>108.11200000000008</v>
          </cell>
          <cell r="EK90">
            <v>60.319999999999936</v>
          </cell>
          <cell r="EL90">
            <v>35.062999999999988</v>
          </cell>
          <cell r="EM90">
            <v>-63.978000000000179</v>
          </cell>
          <cell r="EN90">
            <v>0</v>
          </cell>
          <cell r="EO90">
            <v>-0.61</v>
          </cell>
          <cell r="EP90">
            <v>-0.53</v>
          </cell>
          <cell r="EQ90">
            <v>-0.48</v>
          </cell>
          <cell r="ER90">
            <v>-0.53</v>
          </cell>
          <cell r="ES90">
            <v>-0.5</v>
          </cell>
          <cell r="ET90">
            <v>-0.47</v>
          </cell>
          <cell r="EU90">
            <v>-0.9</v>
          </cell>
          <cell r="EV90">
            <v>-0.64</v>
          </cell>
          <cell r="EW90">
            <v>-0.64</v>
          </cell>
          <cell r="EX90">
            <v>-0.64</v>
          </cell>
          <cell r="EY90">
            <v>-0.28000000000000003</v>
          </cell>
          <cell r="EZ90">
            <v>-0.69</v>
          </cell>
          <cell r="FA90">
            <v>-0.78</v>
          </cell>
          <cell r="FB90">
            <v>-0.8</v>
          </cell>
          <cell r="FC90">
            <v>-0.71</v>
          </cell>
          <cell r="FD90">
            <v>-0.85</v>
          </cell>
          <cell r="FE90">
            <v>-1.1000000000000001</v>
          </cell>
          <cell r="FF90">
            <v>-1.17</v>
          </cell>
          <cell r="FG90">
            <v>-1.47</v>
          </cell>
          <cell r="FH90">
            <v>-1.57</v>
          </cell>
          <cell r="FI90">
            <v>-1.601</v>
          </cell>
          <cell r="FJ90">
            <v>-1.7290000000000001</v>
          </cell>
          <cell r="FK90">
            <v>-1.93</v>
          </cell>
          <cell r="FL90">
            <v>-2.11</v>
          </cell>
          <cell r="FM90">
            <v>-2.3570000000000002</v>
          </cell>
          <cell r="FN90">
            <v>-2.5750000000000002</v>
          </cell>
          <cell r="FO90">
            <v>-2.6820000000000004</v>
          </cell>
          <cell r="FP90">
            <v>0</v>
          </cell>
          <cell r="FQ90">
            <v>0.3</v>
          </cell>
          <cell r="FR90">
            <v>0.36</v>
          </cell>
          <cell r="FS90">
            <v>2.97</v>
          </cell>
          <cell r="FT90">
            <v>0.01</v>
          </cell>
          <cell r="FU90">
            <v>5.14</v>
          </cell>
          <cell r="FV90">
            <v>0.93</v>
          </cell>
          <cell r="FW90">
            <v>0.53</v>
          </cell>
          <cell r="FX90">
            <v>0.25</v>
          </cell>
          <cell r="FY90">
            <v>0.27</v>
          </cell>
          <cell r="FZ90">
            <v>0.45</v>
          </cell>
          <cell r="GA90">
            <v>1.2</v>
          </cell>
          <cell r="GB90">
            <v>1.23</v>
          </cell>
          <cell r="GC90">
            <v>0.06</v>
          </cell>
          <cell r="GD90">
            <v>0.69</v>
          </cell>
          <cell r="GE90">
            <v>3.08</v>
          </cell>
          <cell r="GF90">
            <v>1.68</v>
          </cell>
          <cell r="GG90">
            <v>34.79</v>
          </cell>
          <cell r="GH90">
            <v>38.76</v>
          </cell>
          <cell r="GI90">
            <v>24.6</v>
          </cell>
          <cell r="GJ90">
            <v>5.99</v>
          </cell>
          <cell r="GK90">
            <v>11.218</v>
          </cell>
          <cell r="GL90">
            <v>4.5330000000000004</v>
          </cell>
          <cell r="GM90">
            <v>0.43</v>
          </cell>
          <cell r="GN90">
            <v>1.64</v>
          </cell>
          <cell r="GO90">
            <v>2.8969999999999998</v>
          </cell>
          <cell r="GP90">
            <v>2.1680000000000001</v>
          </cell>
          <cell r="GQ90">
            <v>7.3509999999999982</v>
          </cell>
          <cell r="GR90">
            <v>0</v>
          </cell>
          <cell r="GS90">
            <v>2.685999999999988</v>
          </cell>
          <cell r="GT90">
            <v>2.6419999999999972</v>
          </cell>
          <cell r="GU90">
            <v>-22.006000000000039</v>
          </cell>
          <cell r="GV90">
            <v>2.3839999999999959</v>
          </cell>
          <cell r="GW90">
            <v>4.5469999999999962</v>
          </cell>
          <cell r="GX90">
            <v>4.173000000000008</v>
          </cell>
          <cell r="GY90">
            <v>22.174999999999962</v>
          </cell>
          <cell r="GZ90">
            <v>5.8880000000000061</v>
          </cell>
          <cell r="HA90">
            <v>5.9849999999999905</v>
          </cell>
          <cell r="HB90">
            <v>8.9419999999999753</v>
          </cell>
          <cell r="HC90">
            <v>40.401000000000025</v>
          </cell>
          <cell r="HD90">
            <v>39.747999999999969</v>
          </cell>
          <cell r="HE90">
            <v>47.074000000000012</v>
          </cell>
          <cell r="HF90">
            <v>52.874000000000038</v>
          </cell>
          <cell r="HG90">
            <v>78.145999999999958</v>
          </cell>
          <cell r="HH90">
            <v>113.73499999999999</v>
          </cell>
          <cell r="HI90">
            <v>99.192999999999927</v>
          </cell>
          <cell r="HJ90">
            <v>135.94999999999996</v>
          </cell>
          <cell r="HK90">
            <v>84.470999999999947</v>
          </cell>
          <cell r="HL90">
            <v>121.92</v>
          </cell>
          <cell r="HM90">
            <v>173.92799999999991</v>
          </cell>
          <cell r="HN90">
            <v>118.10299999999998</v>
          </cell>
          <cell r="HO90">
            <v>152.33999999999992</v>
          </cell>
          <cell r="HP90">
            <v>107.64200000000008</v>
          </cell>
          <cell r="HQ90">
            <v>60.859999999999935</v>
          </cell>
          <cell r="HR90">
            <v>34.655999999999985</v>
          </cell>
          <cell r="HS90">
            <v>-59.309000000000182</v>
          </cell>
        </row>
        <row r="91">
          <cell r="A91" t="str">
            <v>HDIL IN</v>
          </cell>
          <cell r="B91" t="str">
            <v>Housing Development &amp; Infrastructure</v>
          </cell>
          <cell r="C91" t="str">
            <v>Real Estate</v>
          </cell>
          <cell r="D91">
            <v>0</v>
          </cell>
          <cell r="E91">
            <v>0</v>
          </cell>
          <cell r="F91">
            <v>0</v>
          </cell>
          <cell r="G91">
            <v>0</v>
          </cell>
          <cell r="H91">
            <v>0</v>
          </cell>
          <cell r="I91">
            <v>0</v>
          </cell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  <cell r="T91">
            <v>0</v>
          </cell>
          <cell r="U91">
            <v>0</v>
          </cell>
          <cell r="V91">
            <v>0</v>
          </cell>
          <cell r="W91">
            <v>0</v>
          </cell>
          <cell r="X91">
            <v>4432.8</v>
          </cell>
          <cell r="Y91">
            <v>4648.8999999999996</v>
          </cell>
          <cell r="Z91">
            <v>4966.2</v>
          </cell>
          <cell r="AA91">
            <v>9756</v>
          </cell>
          <cell r="AB91">
            <v>5700.8</v>
          </cell>
          <cell r="AC91">
            <v>4775.6000000000004</v>
          </cell>
          <cell r="AD91">
            <v>3137.9</v>
          </cell>
          <cell r="AE91">
            <v>3578.6190630000001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O91">
            <v>0</v>
          </cell>
          <cell r="AP91">
            <v>0</v>
          </cell>
          <cell r="AQ91">
            <v>0</v>
          </cell>
          <cell r="AR91">
            <v>0</v>
          </cell>
          <cell r="AS91">
            <v>0</v>
          </cell>
          <cell r="AT91">
            <v>0</v>
          </cell>
          <cell r="AU91">
            <v>0</v>
          </cell>
          <cell r="AV91">
            <v>0</v>
          </cell>
          <cell r="AW91">
            <v>0</v>
          </cell>
          <cell r="AX91">
            <v>0</v>
          </cell>
          <cell r="AY91">
            <v>0</v>
          </cell>
          <cell r="AZ91">
            <v>-2155</v>
          </cell>
          <cell r="BA91">
            <v>-2223.1999999999998</v>
          </cell>
          <cell r="BB91">
            <v>-2071.6000000000008</v>
          </cell>
          <cell r="BC91">
            <v>-1743.9310000000007</v>
          </cell>
          <cell r="BD91">
            <v>-2496.3000000000002</v>
          </cell>
          <cell r="BE91">
            <v>-2070.1999999999994</v>
          </cell>
          <cell r="BF91">
            <v>-2187.6999999999998</v>
          </cell>
          <cell r="BG91">
            <v>-2613.716077</v>
          </cell>
          <cell r="BH91">
            <v>0</v>
          </cell>
          <cell r="BI91">
            <v>0</v>
          </cell>
          <cell r="BJ91">
            <v>0</v>
          </cell>
          <cell r="BK91">
            <v>0</v>
          </cell>
          <cell r="BL91">
            <v>0</v>
          </cell>
          <cell r="BM91">
            <v>0</v>
          </cell>
          <cell r="BN91">
            <v>0</v>
          </cell>
          <cell r="BO91">
            <v>0</v>
          </cell>
          <cell r="BP91">
            <v>0</v>
          </cell>
          <cell r="BQ91">
            <v>0</v>
          </cell>
          <cell r="BR91">
            <v>0</v>
          </cell>
          <cell r="BS91">
            <v>0</v>
          </cell>
          <cell r="BT91">
            <v>0</v>
          </cell>
          <cell r="BU91">
            <v>0</v>
          </cell>
          <cell r="BV91">
            <v>0</v>
          </cell>
          <cell r="BW91">
            <v>0</v>
          </cell>
          <cell r="BX91">
            <v>0</v>
          </cell>
          <cell r="BY91">
            <v>0</v>
          </cell>
          <cell r="BZ91">
            <v>0</v>
          </cell>
          <cell r="CA91">
            <v>0</v>
          </cell>
          <cell r="CB91">
            <v>2277.8000000000002</v>
          </cell>
          <cell r="CC91">
            <v>2425.6999999999998</v>
          </cell>
          <cell r="CD91">
            <v>2894.599999999999</v>
          </cell>
          <cell r="CE91">
            <v>8012.0689999999995</v>
          </cell>
          <cell r="CF91">
            <v>3204.5</v>
          </cell>
          <cell r="CG91">
            <v>2705.400000000001</v>
          </cell>
          <cell r="CH91">
            <v>950.20000000000027</v>
          </cell>
          <cell r="CI91">
            <v>964.90298600000006</v>
          </cell>
          <cell r="CJ91">
            <v>0</v>
          </cell>
          <cell r="CK91">
            <v>0</v>
          </cell>
          <cell r="CL91">
            <v>0</v>
          </cell>
          <cell r="CM91">
            <v>0</v>
          </cell>
          <cell r="CN91">
            <v>0</v>
          </cell>
          <cell r="CO91">
            <v>0</v>
          </cell>
          <cell r="CP91">
            <v>0</v>
          </cell>
          <cell r="CQ91">
            <v>0</v>
          </cell>
          <cell r="CR91">
            <v>0</v>
          </cell>
          <cell r="CS91">
            <v>0</v>
          </cell>
          <cell r="CT91">
            <v>0</v>
          </cell>
          <cell r="CU91">
            <v>0</v>
          </cell>
          <cell r="CV91">
            <v>0</v>
          </cell>
          <cell r="CW91">
            <v>0</v>
          </cell>
          <cell r="CX91">
            <v>0</v>
          </cell>
          <cell r="CY91">
            <v>0</v>
          </cell>
          <cell r="CZ91">
            <v>0</v>
          </cell>
          <cell r="DA91">
            <v>0</v>
          </cell>
          <cell r="DB91">
            <v>0</v>
          </cell>
          <cell r="DC91">
            <v>0</v>
          </cell>
          <cell r="DD91">
            <v>0</v>
          </cell>
          <cell r="DE91">
            <v>0</v>
          </cell>
          <cell r="DF91">
            <v>0</v>
          </cell>
          <cell r="DG91">
            <v>0</v>
          </cell>
          <cell r="DH91">
            <v>0</v>
          </cell>
          <cell r="DI91">
            <v>0</v>
          </cell>
          <cell r="DJ91">
            <v>0</v>
          </cell>
          <cell r="DK91">
            <v>0</v>
          </cell>
          <cell r="DL91">
            <v>0</v>
          </cell>
          <cell r="DM91">
            <v>0</v>
          </cell>
          <cell r="DN91">
            <v>0</v>
          </cell>
          <cell r="DO91">
            <v>0</v>
          </cell>
          <cell r="DP91">
            <v>0</v>
          </cell>
          <cell r="DQ91">
            <v>0</v>
          </cell>
          <cell r="DR91">
            <v>0</v>
          </cell>
          <cell r="DS91">
            <v>0</v>
          </cell>
          <cell r="DT91">
            <v>0</v>
          </cell>
          <cell r="DU91">
            <v>0</v>
          </cell>
          <cell r="DV91">
            <v>0</v>
          </cell>
          <cell r="DW91">
            <v>0</v>
          </cell>
          <cell r="DX91">
            <v>0</v>
          </cell>
          <cell r="DY91">
            <v>0</v>
          </cell>
          <cell r="DZ91">
            <v>0</v>
          </cell>
          <cell r="EA91">
            <v>0</v>
          </cell>
          <cell r="EB91">
            <v>0</v>
          </cell>
          <cell r="EC91">
            <v>0</v>
          </cell>
          <cell r="ED91">
            <v>0</v>
          </cell>
          <cell r="EE91">
            <v>0</v>
          </cell>
          <cell r="EF91">
            <v>2277.8000000000002</v>
          </cell>
          <cell r="EG91">
            <v>2425.6999999999998</v>
          </cell>
          <cell r="EH91">
            <v>2894.599999999999</v>
          </cell>
          <cell r="EI91">
            <v>8012.0689999999995</v>
          </cell>
          <cell r="EJ91">
            <v>3204.5</v>
          </cell>
          <cell r="EK91">
            <v>2705.400000000001</v>
          </cell>
          <cell r="EL91">
            <v>950.20000000000027</v>
          </cell>
          <cell r="EM91">
            <v>964.90298600000006</v>
          </cell>
          <cell r="EN91">
            <v>0</v>
          </cell>
          <cell r="EO91">
            <v>0</v>
          </cell>
          <cell r="EP91">
            <v>0</v>
          </cell>
          <cell r="EQ91">
            <v>0</v>
          </cell>
          <cell r="ER91">
            <v>0</v>
          </cell>
          <cell r="ES91">
            <v>0</v>
          </cell>
          <cell r="ET91">
            <v>0</v>
          </cell>
          <cell r="EU91">
            <v>0</v>
          </cell>
          <cell r="EV91">
            <v>0</v>
          </cell>
          <cell r="EW91">
            <v>0</v>
          </cell>
          <cell r="EX91">
            <v>0</v>
          </cell>
          <cell r="EY91">
            <v>0</v>
          </cell>
          <cell r="EZ91">
            <v>0</v>
          </cell>
          <cell r="FA91">
            <v>0</v>
          </cell>
          <cell r="FB91">
            <v>0</v>
          </cell>
          <cell r="FC91">
            <v>0</v>
          </cell>
          <cell r="FD91">
            <v>0</v>
          </cell>
          <cell r="FE91">
            <v>0</v>
          </cell>
          <cell r="FF91">
            <v>0</v>
          </cell>
          <cell r="FG91">
            <v>0</v>
          </cell>
          <cell r="FH91">
            <v>-2.2999999999999998</v>
          </cell>
          <cell r="FI91">
            <v>-3.4</v>
          </cell>
          <cell r="FJ91">
            <v>-3.5</v>
          </cell>
          <cell r="FK91">
            <v>-13.1</v>
          </cell>
          <cell r="FL91">
            <v>-11.8</v>
          </cell>
          <cell r="FM91">
            <v>-6.2</v>
          </cell>
          <cell r="FN91">
            <v>-18</v>
          </cell>
          <cell r="FO91">
            <v>-8.8605400000000003</v>
          </cell>
          <cell r="FP91">
            <v>0</v>
          </cell>
          <cell r="FQ91">
            <v>0</v>
          </cell>
          <cell r="FR91">
            <v>0</v>
          </cell>
          <cell r="FS91">
            <v>0</v>
          </cell>
          <cell r="FT91">
            <v>0</v>
          </cell>
          <cell r="FU91">
            <v>0</v>
          </cell>
          <cell r="FV91">
            <v>0</v>
          </cell>
          <cell r="FW91">
            <v>0</v>
          </cell>
          <cell r="FX91">
            <v>0</v>
          </cell>
          <cell r="FY91">
            <v>0</v>
          </cell>
          <cell r="FZ91">
            <v>0</v>
          </cell>
          <cell r="GA91">
            <v>0</v>
          </cell>
          <cell r="GB91">
            <v>0</v>
          </cell>
          <cell r="GC91">
            <v>0</v>
          </cell>
          <cell r="GD91">
            <v>0</v>
          </cell>
          <cell r="GE91">
            <v>0</v>
          </cell>
          <cell r="GF91">
            <v>0</v>
          </cell>
          <cell r="GG91">
            <v>0</v>
          </cell>
          <cell r="GH91">
            <v>0</v>
          </cell>
          <cell r="GI91">
            <v>0</v>
          </cell>
          <cell r="GJ91">
            <v>25.6</v>
          </cell>
          <cell r="GK91">
            <v>168.3</v>
          </cell>
          <cell r="GL91">
            <v>186.6</v>
          </cell>
          <cell r="GM91">
            <v>136.4</v>
          </cell>
          <cell r="GN91">
            <v>179.5</v>
          </cell>
          <cell r="GO91">
            <v>254.6</v>
          </cell>
          <cell r="GP91">
            <v>209.4</v>
          </cell>
          <cell r="GQ91">
            <v>309.22786300000001</v>
          </cell>
          <cell r="GR91">
            <v>0</v>
          </cell>
          <cell r="GS91">
            <v>0</v>
          </cell>
          <cell r="GT91">
            <v>0</v>
          </cell>
          <cell r="GU91">
            <v>0</v>
          </cell>
          <cell r="GV91">
            <v>0</v>
          </cell>
          <cell r="GW91">
            <v>0</v>
          </cell>
          <cell r="GX91">
            <v>0</v>
          </cell>
          <cell r="GY91">
            <v>0</v>
          </cell>
          <cell r="GZ91">
            <v>0</v>
          </cell>
          <cell r="HA91">
            <v>0</v>
          </cell>
          <cell r="HB91">
            <v>0</v>
          </cell>
          <cell r="HC91">
            <v>0</v>
          </cell>
          <cell r="HD91">
            <v>0</v>
          </cell>
          <cell r="HE91">
            <v>0</v>
          </cell>
          <cell r="HF91">
            <v>0</v>
          </cell>
          <cell r="HG91">
            <v>0</v>
          </cell>
          <cell r="HH91">
            <v>0</v>
          </cell>
          <cell r="HI91">
            <v>0</v>
          </cell>
          <cell r="HJ91">
            <v>0</v>
          </cell>
          <cell r="HK91">
            <v>0</v>
          </cell>
          <cell r="HL91">
            <v>2301.1</v>
          </cell>
          <cell r="HM91">
            <v>2590.6</v>
          </cell>
          <cell r="HN91">
            <v>3077.6999999999989</v>
          </cell>
          <cell r="HO91">
            <v>8135.3689999999988</v>
          </cell>
          <cell r="HP91">
            <v>3372.2</v>
          </cell>
          <cell r="HQ91">
            <v>2953.8000000000011</v>
          </cell>
          <cell r="HR91">
            <v>1141.6000000000004</v>
          </cell>
          <cell r="HS91">
            <v>1265.270309</v>
          </cell>
        </row>
        <row r="92">
          <cell r="A92" t="str">
            <v>IRB IN</v>
          </cell>
          <cell r="B92" t="str">
            <v>IRB Infrastructuers</v>
          </cell>
          <cell r="C92" t="str">
            <v>Construction</v>
          </cell>
          <cell r="D92">
            <v>0</v>
          </cell>
          <cell r="E92">
            <v>0</v>
          </cell>
          <cell r="F92">
            <v>0</v>
          </cell>
          <cell r="G92">
            <v>0</v>
          </cell>
          <cell r="H92">
            <v>0</v>
          </cell>
          <cell r="I92">
            <v>0</v>
          </cell>
          <cell r="J92">
            <v>0</v>
          </cell>
          <cell r="K92">
            <v>0</v>
          </cell>
          <cell r="L92">
            <v>0</v>
          </cell>
          <cell r="M92">
            <v>0</v>
          </cell>
          <cell r="N92">
            <v>0</v>
          </cell>
          <cell r="O92">
            <v>0</v>
          </cell>
          <cell r="P92">
            <v>0</v>
          </cell>
          <cell r="Q92">
            <v>0</v>
          </cell>
          <cell r="R92">
            <v>0</v>
          </cell>
          <cell r="S92">
            <v>0</v>
          </cell>
          <cell r="T92">
            <v>0</v>
          </cell>
          <cell r="U92">
            <v>0</v>
          </cell>
          <cell r="V92">
            <v>0</v>
          </cell>
          <cell r="W92">
            <v>0</v>
          </cell>
          <cell r="X92">
            <v>0</v>
          </cell>
          <cell r="Y92">
            <v>0</v>
          </cell>
          <cell r="Z92">
            <v>0</v>
          </cell>
          <cell r="AA92">
            <v>0</v>
          </cell>
          <cell r="AB92">
            <v>2300.625</v>
          </cell>
          <cell r="AC92">
            <v>2016.1369999999999</v>
          </cell>
          <cell r="AD92">
            <v>2391.0520000000001</v>
          </cell>
          <cell r="AE92">
            <v>3211.0079999999998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O92">
            <v>0</v>
          </cell>
          <cell r="AP92">
            <v>0</v>
          </cell>
          <cell r="AQ92">
            <v>0</v>
          </cell>
          <cell r="AR92">
            <v>0</v>
          </cell>
          <cell r="AS92">
            <v>0</v>
          </cell>
          <cell r="AT92">
            <v>0</v>
          </cell>
          <cell r="AU92">
            <v>0</v>
          </cell>
          <cell r="AV92">
            <v>0</v>
          </cell>
          <cell r="AW92">
            <v>0</v>
          </cell>
          <cell r="AX92">
            <v>0</v>
          </cell>
          <cell r="AY92">
            <v>0</v>
          </cell>
          <cell r="AZ92">
            <v>0</v>
          </cell>
          <cell r="BA92">
            <v>0</v>
          </cell>
          <cell r="BB92">
            <v>0</v>
          </cell>
          <cell r="BC92">
            <v>0</v>
          </cell>
          <cell r="BD92">
            <v>-1131.6760000000002</v>
          </cell>
          <cell r="BE92">
            <v>-1031.211</v>
          </cell>
          <cell r="BF92">
            <v>-1375.7269999999999</v>
          </cell>
          <cell r="BG92">
            <v>-2006.241</v>
          </cell>
          <cell r="BH92">
            <v>0</v>
          </cell>
          <cell r="BI92">
            <v>0</v>
          </cell>
          <cell r="BJ92">
            <v>0</v>
          </cell>
          <cell r="BK92">
            <v>0</v>
          </cell>
          <cell r="BL92">
            <v>0</v>
          </cell>
          <cell r="BM92">
            <v>0</v>
          </cell>
          <cell r="BN92">
            <v>0</v>
          </cell>
          <cell r="BO92">
            <v>0</v>
          </cell>
          <cell r="BP92">
            <v>0</v>
          </cell>
          <cell r="BQ92">
            <v>0</v>
          </cell>
          <cell r="BR92">
            <v>0</v>
          </cell>
          <cell r="BS92">
            <v>0</v>
          </cell>
          <cell r="BT92">
            <v>0</v>
          </cell>
          <cell r="BU92">
            <v>0</v>
          </cell>
          <cell r="BV92">
            <v>0</v>
          </cell>
          <cell r="BW92">
            <v>0</v>
          </cell>
          <cell r="BX92">
            <v>0</v>
          </cell>
          <cell r="BY92">
            <v>0</v>
          </cell>
          <cell r="BZ92">
            <v>0</v>
          </cell>
          <cell r="CA92">
            <v>0</v>
          </cell>
          <cell r="CB92">
            <v>0</v>
          </cell>
          <cell r="CC92">
            <v>0</v>
          </cell>
          <cell r="CD92">
            <v>0</v>
          </cell>
          <cell r="CE92">
            <v>0</v>
          </cell>
          <cell r="CF92">
            <v>1168.9489999999998</v>
          </cell>
          <cell r="CG92">
            <v>984.92599999999993</v>
          </cell>
          <cell r="CH92">
            <v>1015.3250000000003</v>
          </cell>
          <cell r="CI92">
            <v>1204.7669999999998</v>
          </cell>
          <cell r="CJ92">
            <v>0</v>
          </cell>
          <cell r="CK92">
            <v>0</v>
          </cell>
          <cell r="CL92">
            <v>0</v>
          </cell>
          <cell r="CM92">
            <v>0</v>
          </cell>
          <cell r="CN92">
            <v>0</v>
          </cell>
          <cell r="CO92">
            <v>0</v>
          </cell>
          <cell r="CP92">
            <v>0</v>
          </cell>
          <cell r="CQ92">
            <v>0</v>
          </cell>
          <cell r="CR92">
            <v>0</v>
          </cell>
          <cell r="CS92">
            <v>0</v>
          </cell>
          <cell r="CT92">
            <v>0</v>
          </cell>
          <cell r="CU92">
            <v>0</v>
          </cell>
          <cell r="CV92">
            <v>0</v>
          </cell>
          <cell r="CW92">
            <v>0</v>
          </cell>
          <cell r="CX92">
            <v>0</v>
          </cell>
          <cell r="CY92">
            <v>0</v>
          </cell>
          <cell r="CZ92">
            <v>0</v>
          </cell>
          <cell r="DA92">
            <v>0</v>
          </cell>
          <cell r="DB92">
            <v>0</v>
          </cell>
          <cell r="DC92">
            <v>0</v>
          </cell>
          <cell r="DD92">
            <v>0</v>
          </cell>
          <cell r="DE92">
            <v>0</v>
          </cell>
          <cell r="DF92">
            <v>0</v>
          </cell>
          <cell r="DG92">
            <v>0</v>
          </cell>
          <cell r="DH92">
            <v>0</v>
          </cell>
          <cell r="DI92">
            <v>0</v>
          </cell>
          <cell r="DJ92">
            <v>0</v>
          </cell>
          <cell r="DK92">
            <v>0</v>
          </cell>
          <cell r="DL92">
            <v>0</v>
          </cell>
          <cell r="DM92">
            <v>0</v>
          </cell>
          <cell r="DN92">
            <v>0</v>
          </cell>
          <cell r="DO92">
            <v>0</v>
          </cell>
          <cell r="DP92">
            <v>0</v>
          </cell>
          <cell r="DQ92">
            <v>0</v>
          </cell>
          <cell r="DR92">
            <v>0</v>
          </cell>
          <cell r="DS92">
            <v>0</v>
          </cell>
          <cell r="DT92">
            <v>0</v>
          </cell>
          <cell r="DU92">
            <v>0</v>
          </cell>
          <cell r="DV92">
            <v>0</v>
          </cell>
          <cell r="DW92">
            <v>0</v>
          </cell>
          <cell r="DX92">
            <v>0</v>
          </cell>
          <cell r="DY92">
            <v>0</v>
          </cell>
          <cell r="DZ92">
            <v>0</v>
          </cell>
          <cell r="EA92">
            <v>0</v>
          </cell>
          <cell r="EB92">
            <v>0</v>
          </cell>
          <cell r="EC92">
            <v>0</v>
          </cell>
          <cell r="ED92">
            <v>0</v>
          </cell>
          <cell r="EE92">
            <v>0</v>
          </cell>
          <cell r="EF92">
            <v>0</v>
          </cell>
          <cell r="EG92">
            <v>0</v>
          </cell>
          <cell r="EH92">
            <v>0</v>
          </cell>
          <cell r="EI92">
            <v>0</v>
          </cell>
          <cell r="EJ92">
            <v>1168.9489999999998</v>
          </cell>
          <cell r="EK92">
            <v>984.92599999999993</v>
          </cell>
          <cell r="EL92">
            <v>1015.3250000000003</v>
          </cell>
          <cell r="EM92">
            <v>1204.7669999999998</v>
          </cell>
          <cell r="EN92">
            <v>0</v>
          </cell>
          <cell r="EO92">
            <v>0</v>
          </cell>
          <cell r="EP92">
            <v>0</v>
          </cell>
          <cell r="EQ92">
            <v>0</v>
          </cell>
          <cell r="ER92">
            <v>0</v>
          </cell>
          <cell r="ES92">
            <v>0</v>
          </cell>
          <cell r="ET92">
            <v>0</v>
          </cell>
          <cell r="EU92">
            <v>0</v>
          </cell>
          <cell r="EV92">
            <v>0</v>
          </cell>
          <cell r="EW92">
            <v>0</v>
          </cell>
          <cell r="EX92">
            <v>0</v>
          </cell>
          <cell r="EY92">
            <v>0</v>
          </cell>
          <cell r="EZ92">
            <v>0</v>
          </cell>
          <cell r="FA92">
            <v>0</v>
          </cell>
          <cell r="FB92">
            <v>0</v>
          </cell>
          <cell r="FC92">
            <v>0</v>
          </cell>
          <cell r="FD92">
            <v>0</v>
          </cell>
          <cell r="FE92">
            <v>0</v>
          </cell>
          <cell r="FF92">
            <v>0</v>
          </cell>
          <cell r="FG92">
            <v>0</v>
          </cell>
          <cell r="FH92">
            <v>0</v>
          </cell>
          <cell r="FI92">
            <v>0</v>
          </cell>
          <cell r="FJ92">
            <v>0</v>
          </cell>
          <cell r="FK92">
            <v>0</v>
          </cell>
          <cell r="FL92">
            <v>-255.31200000000001</v>
          </cell>
          <cell r="FM92">
            <v>-271.46199999999999</v>
          </cell>
          <cell r="FN92">
            <v>-286.178</v>
          </cell>
          <cell r="FO92">
            <v>-330.86700000000002</v>
          </cell>
          <cell r="FP92">
            <v>0</v>
          </cell>
          <cell r="FQ92">
            <v>0</v>
          </cell>
          <cell r="FR92">
            <v>0</v>
          </cell>
          <cell r="FS92">
            <v>0</v>
          </cell>
          <cell r="FT92">
            <v>0</v>
          </cell>
          <cell r="FU92">
            <v>0</v>
          </cell>
          <cell r="FV92">
            <v>0</v>
          </cell>
          <cell r="FW92">
            <v>0</v>
          </cell>
          <cell r="FX92">
            <v>0</v>
          </cell>
          <cell r="FY92">
            <v>0</v>
          </cell>
          <cell r="FZ92">
            <v>0</v>
          </cell>
          <cell r="GA92">
            <v>0</v>
          </cell>
          <cell r="GB92">
            <v>0</v>
          </cell>
          <cell r="GC92">
            <v>0</v>
          </cell>
          <cell r="GD92">
            <v>0</v>
          </cell>
          <cell r="GE92">
            <v>0</v>
          </cell>
          <cell r="GF92">
            <v>0</v>
          </cell>
          <cell r="GG92">
            <v>0</v>
          </cell>
          <cell r="GH92">
            <v>0</v>
          </cell>
          <cell r="GI92">
            <v>0</v>
          </cell>
          <cell r="GJ92">
            <v>0</v>
          </cell>
          <cell r="GK92">
            <v>0</v>
          </cell>
          <cell r="GL92">
            <v>0</v>
          </cell>
          <cell r="GM92">
            <v>0</v>
          </cell>
          <cell r="GN92">
            <v>58.537999999999982</v>
          </cell>
          <cell r="GO92">
            <v>81.650000000000006</v>
          </cell>
          <cell r="GP92">
            <v>90.001999999999995</v>
          </cell>
          <cell r="GQ92">
            <v>65.7</v>
          </cell>
          <cell r="GR92">
            <v>0</v>
          </cell>
          <cell r="GS92">
            <v>0</v>
          </cell>
          <cell r="GT92">
            <v>0</v>
          </cell>
          <cell r="GU92">
            <v>0</v>
          </cell>
          <cell r="GV92">
            <v>0</v>
          </cell>
          <cell r="GW92">
            <v>0</v>
          </cell>
          <cell r="GX92">
            <v>0</v>
          </cell>
          <cell r="GY92">
            <v>0</v>
          </cell>
          <cell r="GZ92">
            <v>0</v>
          </cell>
          <cell r="HA92">
            <v>0</v>
          </cell>
          <cell r="HB92">
            <v>0</v>
          </cell>
          <cell r="HC92">
            <v>0</v>
          </cell>
          <cell r="HD92">
            <v>0</v>
          </cell>
          <cell r="HE92">
            <v>0</v>
          </cell>
          <cell r="HF92">
            <v>0</v>
          </cell>
          <cell r="HG92">
            <v>0</v>
          </cell>
          <cell r="HH92">
            <v>0</v>
          </cell>
          <cell r="HI92">
            <v>0</v>
          </cell>
          <cell r="HJ92">
            <v>0</v>
          </cell>
          <cell r="HK92">
            <v>0</v>
          </cell>
          <cell r="HL92">
            <v>0</v>
          </cell>
          <cell r="HM92">
            <v>0</v>
          </cell>
          <cell r="HN92">
            <v>0</v>
          </cell>
          <cell r="HO92">
            <v>0</v>
          </cell>
          <cell r="HP92">
            <v>972.17499999999984</v>
          </cell>
          <cell r="HQ92">
            <v>795.11399999999992</v>
          </cell>
          <cell r="HR92">
            <v>819.14900000000023</v>
          </cell>
          <cell r="HS92">
            <v>939.59999999999991</v>
          </cell>
        </row>
        <row r="93">
          <cell r="A93" t="str">
            <v>GMON IN</v>
          </cell>
          <cell r="B93" t="str">
            <v>Gammon India</v>
          </cell>
          <cell r="C93" t="str">
            <v>Construction</v>
          </cell>
          <cell r="D93">
            <v>1570.4</v>
          </cell>
          <cell r="E93">
            <v>1755.4</v>
          </cell>
          <cell r="F93">
            <v>1694</v>
          </cell>
          <cell r="G93">
            <v>2282.4</v>
          </cell>
          <cell r="H93">
            <v>2223.3000000000002</v>
          </cell>
          <cell r="I93">
            <v>2760.5</v>
          </cell>
          <cell r="J93">
            <v>2875.2</v>
          </cell>
          <cell r="K93">
            <v>3377.7</v>
          </cell>
          <cell r="L93">
            <v>2886.9</v>
          </cell>
          <cell r="M93">
            <v>2626.5</v>
          </cell>
          <cell r="N93">
            <v>3261.9</v>
          </cell>
          <cell r="O93">
            <v>2806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  <cell r="T93">
            <v>0</v>
          </cell>
          <cell r="U93">
            <v>0</v>
          </cell>
          <cell r="V93">
            <v>0</v>
          </cell>
          <cell r="W93">
            <v>0</v>
          </cell>
          <cell r="X93">
            <v>0</v>
          </cell>
          <cell r="Y93">
            <v>0</v>
          </cell>
          <cell r="Z93">
            <v>0</v>
          </cell>
          <cell r="AA93">
            <v>8216.1</v>
          </cell>
          <cell r="AB93">
            <v>0</v>
          </cell>
          <cell r="AC93">
            <v>0</v>
          </cell>
          <cell r="AD93">
            <v>0</v>
          </cell>
          <cell r="AE93">
            <v>19058.400000000001</v>
          </cell>
          <cell r="AF93">
            <v>-1414.9000000000003</v>
          </cell>
          <cell r="AG93">
            <v>-1579.8000000000002</v>
          </cell>
          <cell r="AH93">
            <v>-1484.3999999999999</v>
          </cell>
          <cell r="AI93">
            <v>-2022.4</v>
          </cell>
          <cell r="AJ93">
            <v>-2008.6000000000001</v>
          </cell>
          <cell r="AK93">
            <v>-2511.4999999999995</v>
          </cell>
          <cell r="AL93">
            <v>-2577.9</v>
          </cell>
          <cell r="AM93">
            <v>-3065.9</v>
          </cell>
          <cell r="AN93">
            <v>-2570.4</v>
          </cell>
          <cell r="AO93">
            <v>-2268.6</v>
          </cell>
          <cell r="AP93">
            <v>-2977.0000000000005</v>
          </cell>
          <cell r="AQ93">
            <v>-2500.5</v>
          </cell>
          <cell r="AR93">
            <v>0</v>
          </cell>
          <cell r="AS93">
            <v>0</v>
          </cell>
          <cell r="AT93">
            <v>0</v>
          </cell>
          <cell r="AU93">
            <v>0</v>
          </cell>
          <cell r="AV93">
            <v>0</v>
          </cell>
          <cell r="AW93">
            <v>0</v>
          </cell>
          <cell r="AX93">
            <v>0</v>
          </cell>
          <cell r="AY93">
            <v>0</v>
          </cell>
          <cell r="AZ93">
            <v>0</v>
          </cell>
          <cell r="BA93">
            <v>0</v>
          </cell>
          <cell r="BB93">
            <v>0</v>
          </cell>
          <cell r="BC93">
            <v>-7537.2999999999993</v>
          </cell>
          <cell r="BD93">
            <v>0</v>
          </cell>
          <cell r="BE93">
            <v>0</v>
          </cell>
          <cell r="BF93">
            <v>0</v>
          </cell>
          <cell r="BG93">
            <v>-17001</v>
          </cell>
          <cell r="BH93">
            <v>155.49999999999977</v>
          </cell>
          <cell r="BI93">
            <v>175.59999999999991</v>
          </cell>
          <cell r="BJ93">
            <v>209.60000000000014</v>
          </cell>
          <cell r="BK93">
            <v>260</v>
          </cell>
          <cell r="BL93">
            <v>214.70000000000005</v>
          </cell>
          <cell r="BM93">
            <v>249.00000000000045</v>
          </cell>
          <cell r="BN93">
            <v>297.29999999999973</v>
          </cell>
          <cell r="BO93">
            <v>311.79999999999973</v>
          </cell>
          <cell r="BP93">
            <v>316.5</v>
          </cell>
          <cell r="BQ93">
            <v>357.90000000000009</v>
          </cell>
          <cell r="BR93">
            <v>284.89999999999964</v>
          </cell>
          <cell r="BS93">
            <v>305.5</v>
          </cell>
          <cell r="BT93">
            <v>0</v>
          </cell>
          <cell r="BU93">
            <v>0</v>
          </cell>
          <cell r="BV93">
            <v>0</v>
          </cell>
          <cell r="BW93">
            <v>0</v>
          </cell>
          <cell r="BX93">
            <v>0</v>
          </cell>
          <cell r="BY93">
            <v>0</v>
          </cell>
          <cell r="BZ93">
            <v>0</v>
          </cell>
          <cell r="CA93">
            <v>0</v>
          </cell>
          <cell r="CB93">
            <v>0</v>
          </cell>
          <cell r="CC93">
            <v>0</v>
          </cell>
          <cell r="CD93">
            <v>0</v>
          </cell>
          <cell r="CE93">
            <v>678.80000000000109</v>
          </cell>
          <cell r="CF93">
            <v>0</v>
          </cell>
          <cell r="CG93">
            <v>0</v>
          </cell>
          <cell r="CH93">
            <v>0</v>
          </cell>
          <cell r="CI93">
            <v>2057.4000000000015</v>
          </cell>
          <cell r="CJ93">
            <v>0</v>
          </cell>
          <cell r="CK93">
            <v>0</v>
          </cell>
          <cell r="CL93">
            <v>0</v>
          </cell>
          <cell r="CM93">
            <v>0</v>
          </cell>
          <cell r="CN93">
            <v>0</v>
          </cell>
          <cell r="CO93">
            <v>0</v>
          </cell>
          <cell r="CP93">
            <v>0</v>
          </cell>
          <cell r="CQ93">
            <v>0</v>
          </cell>
          <cell r="CR93">
            <v>0</v>
          </cell>
          <cell r="CS93">
            <v>0</v>
          </cell>
          <cell r="CT93">
            <v>0</v>
          </cell>
          <cell r="CU93">
            <v>0</v>
          </cell>
          <cell r="CV93">
            <v>0</v>
          </cell>
          <cell r="CW93">
            <v>0</v>
          </cell>
          <cell r="CX93">
            <v>0</v>
          </cell>
          <cell r="CY93">
            <v>0</v>
          </cell>
          <cell r="CZ93">
            <v>0</v>
          </cell>
          <cell r="DA93">
            <v>0</v>
          </cell>
          <cell r="DB93">
            <v>0</v>
          </cell>
          <cell r="DC93">
            <v>0</v>
          </cell>
          <cell r="DD93">
            <v>0</v>
          </cell>
          <cell r="DE93">
            <v>0</v>
          </cell>
          <cell r="DF93">
            <v>0</v>
          </cell>
          <cell r="DG93">
            <v>0</v>
          </cell>
          <cell r="DH93">
            <v>0</v>
          </cell>
          <cell r="DI93">
            <v>0</v>
          </cell>
          <cell r="DJ93">
            <v>0</v>
          </cell>
          <cell r="DK93">
            <v>0</v>
          </cell>
          <cell r="DL93">
            <v>155.49999999999977</v>
          </cell>
          <cell r="DM93">
            <v>175.59999999999991</v>
          </cell>
          <cell r="DN93">
            <v>209.60000000000014</v>
          </cell>
          <cell r="DO93">
            <v>260</v>
          </cell>
          <cell r="DP93">
            <v>214.70000000000005</v>
          </cell>
          <cell r="DQ93">
            <v>249.00000000000045</v>
          </cell>
          <cell r="DR93">
            <v>297.29999999999973</v>
          </cell>
          <cell r="DS93">
            <v>311.79999999999973</v>
          </cell>
          <cell r="DT93">
            <v>316.5</v>
          </cell>
          <cell r="DU93">
            <v>357.90000000000009</v>
          </cell>
          <cell r="DV93">
            <v>284.89999999999964</v>
          </cell>
          <cell r="DW93">
            <v>305.5</v>
          </cell>
          <cell r="DX93">
            <v>0</v>
          </cell>
          <cell r="DY93">
            <v>0</v>
          </cell>
          <cell r="DZ93">
            <v>0</v>
          </cell>
          <cell r="EA93">
            <v>0</v>
          </cell>
          <cell r="EB93">
            <v>0</v>
          </cell>
          <cell r="EC93">
            <v>0</v>
          </cell>
          <cell r="ED93">
            <v>0</v>
          </cell>
          <cell r="EE93">
            <v>0</v>
          </cell>
          <cell r="EF93">
            <v>0</v>
          </cell>
          <cell r="EG93">
            <v>0</v>
          </cell>
          <cell r="EH93">
            <v>0</v>
          </cell>
          <cell r="EI93">
            <v>678.80000000000109</v>
          </cell>
          <cell r="EJ93">
            <v>0</v>
          </cell>
          <cell r="EK93">
            <v>0</v>
          </cell>
          <cell r="EL93">
            <v>0</v>
          </cell>
          <cell r="EM93">
            <v>2057.4000000000015</v>
          </cell>
          <cell r="EN93">
            <v>-36.9</v>
          </cell>
          <cell r="EO93">
            <v>-40.700000000000003</v>
          </cell>
          <cell r="EP93">
            <v>-45.3</v>
          </cell>
          <cell r="EQ93">
            <v>-44.9</v>
          </cell>
          <cell r="ER93">
            <v>-47.8</v>
          </cell>
          <cell r="ES93">
            <v>-48.9</v>
          </cell>
          <cell r="ET93">
            <v>-50.8</v>
          </cell>
          <cell r="EU93">
            <v>-51.9</v>
          </cell>
          <cell r="EV93">
            <v>-52</v>
          </cell>
          <cell r="EW93">
            <v>-54.3</v>
          </cell>
          <cell r="EX93">
            <v>-58.2</v>
          </cell>
          <cell r="EY93">
            <v>-61.2</v>
          </cell>
          <cell r="EZ93">
            <v>0</v>
          </cell>
          <cell r="FA93">
            <v>0</v>
          </cell>
          <cell r="FB93">
            <v>0</v>
          </cell>
          <cell r="FC93">
            <v>0</v>
          </cell>
          <cell r="FD93">
            <v>0</v>
          </cell>
          <cell r="FE93">
            <v>0</v>
          </cell>
          <cell r="FF93">
            <v>0</v>
          </cell>
          <cell r="FG93">
            <v>0</v>
          </cell>
          <cell r="FH93">
            <v>0</v>
          </cell>
          <cell r="FI93">
            <v>0</v>
          </cell>
          <cell r="FJ93">
            <v>0</v>
          </cell>
          <cell r="FK93">
            <v>-126.4</v>
          </cell>
          <cell r="FL93">
            <v>0</v>
          </cell>
          <cell r="FM93">
            <v>0</v>
          </cell>
          <cell r="FN93">
            <v>0</v>
          </cell>
          <cell r="FO93">
            <v>-228.2</v>
          </cell>
          <cell r="FP93">
            <v>0.1</v>
          </cell>
          <cell r="FQ93">
            <v>2.8</v>
          </cell>
          <cell r="FR93">
            <v>2</v>
          </cell>
          <cell r="FS93">
            <v>4.0999999999999996</v>
          </cell>
          <cell r="FT93">
            <v>5.6</v>
          </cell>
          <cell r="FU93">
            <v>0.8</v>
          </cell>
          <cell r="FV93">
            <v>1.6</v>
          </cell>
          <cell r="FW93">
            <v>3.6</v>
          </cell>
          <cell r="FX93">
            <v>0.6</v>
          </cell>
          <cell r="FY93">
            <v>0.3</v>
          </cell>
          <cell r="FZ93">
            <v>1.7</v>
          </cell>
          <cell r="GA93">
            <v>0.4</v>
          </cell>
          <cell r="GB93">
            <v>0</v>
          </cell>
          <cell r="GC93">
            <v>0</v>
          </cell>
          <cell r="GD93">
            <v>0</v>
          </cell>
          <cell r="GE93">
            <v>0</v>
          </cell>
          <cell r="GF93">
            <v>0</v>
          </cell>
          <cell r="GG93">
            <v>0</v>
          </cell>
          <cell r="GH93">
            <v>0</v>
          </cell>
          <cell r="GI93">
            <v>0</v>
          </cell>
          <cell r="GJ93">
            <v>0</v>
          </cell>
          <cell r="GK93">
            <v>0</v>
          </cell>
          <cell r="GL93">
            <v>0</v>
          </cell>
          <cell r="GM93">
            <v>22.8</v>
          </cell>
          <cell r="GN93">
            <v>0</v>
          </cell>
          <cell r="GO93">
            <v>0</v>
          </cell>
          <cell r="GP93">
            <v>0</v>
          </cell>
          <cell r="GQ93">
            <v>9.4</v>
          </cell>
          <cell r="GR93">
            <v>118.69999999999976</v>
          </cell>
          <cell r="GS93">
            <v>137.69999999999993</v>
          </cell>
          <cell r="GT93">
            <v>166.30000000000013</v>
          </cell>
          <cell r="GU93">
            <v>219.2</v>
          </cell>
          <cell r="GV93">
            <v>172.50000000000003</v>
          </cell>
          <cell r="GW93">
            <v>200.90000000000046</v>
          </cell>
          <cell r="GX93">
            <v>248.09999999999971</v>
          </cell>
          <cell r="GY93">
            <v>263.49999999999977</v>
          </cell>
          <cell r="GZ93">
            <v>265.10000000000002</v>
          </cell>
          <cell r="HA93">
            <v>303.90000000000009</v>
          </cell>
          <cell r="HB93">
            <v>228.39999999999964</v>
          </cell>
          <cell r="HC93">
            <v>244.70000000000002</v>
          </cell>
          <cell r="HD93">
            <v>0</v>
          </cell>
          <cell r="HE93">
            <v>0</v>
          </cell>
          <cell r="HF93">
            <v>0</v>
          </cell>
          <cell r="HG93">
            <v>0</v>
          </cell>
          <cell r="HH93">
            <v>0</v>
          </cell>
          <cell r="HI93">
            <v>0</v>
          </cell>
          <cell r="HJ93">
            <v>0</v>
          </cell>
          <cell r="HK93">
            <v>0</v>
          </cell>
          <cell r="HL93">
            <v>0</v>
          </cell>
          <cell r="HM93">
            <v>0</v>
          </cell>
          <cell r="HN93">
            <v>0</v>
          </cell>
          <cell r="HO93">
            <v>575.20000000000107</v>
          </cell>
          <cell r="HP93">
            <v>0</v>
          </cell>
          <cell r="HQ93">
            <v>0</v>
          </cell>
          <cell r="HR93">
            <v>0</v>
          </cell>
          <cell r="HS93">
            <v>1838.6000000000015</v>
          </cell>
        </row>
        <row r="94">
          <cell r="A94" t="str">
            <v>GVKP IN</v>
          </cell>
          <cell r="B94" t="str">
            <v>GVK Power &amp; Infrastructure</v>
          </cell>
          <cell r="C94" t="str">
            <v>Construction</v>
          </cell>
          <cell r="D94">
            <v>0</v>
          </cell>
          <cell r="E94">
            <v>0</v>
          </cell>
          <cell r="F94">
            <v>0</v>
          </cell>
          <cell r="G94">
            <v>0</v>
          </cell>
          <cell r="H94">
            <v>0</v>
          </cell>
          <cell r="I94">
            <v>0</v>
          </cell>
          <cell r="J94">
            <v>0</v>
          </cell>
          <cell r="K94" t="e">
            <v>#REF!</v>
          </cell>
          <cell r="L94">
            <v>0</v>
          </cell>
          <cell r="M94">
            <v>0</v>
          </cell>
          <cell r="N94">
            <v>0</v>
          </cell>
          <cell r="O94">
            <v>1495.3506475243535</v>
          </cell>
          <cell r="P94">
            <v>0</v>
          </cell>
          <cell r="Q94">
            <v>0</v>
          </cell>
          <cell r="R94">
            <v>0</v>
          </cell>
          <cell r="S94">
            <v>0</v>
          </cell>
          <cell r="T94">
            <v>719.1</v>
          </cell>
          <cell r="U94">
            <v>658.08399999999995</v>
          </cell>
          <cell r="V94">
            <v>597</v>
          </cell>
          <cell r="W94">
            <v>2011.8160000000003</v>
          </cell>
          <cell r="X94">
            <v>1257.6999999999998</v>
          </cell>
          <cell r="Y94">
            <v>960.5</v>
          </cell>
          <cell r="Z94">
            <v>1110.3</v>
          </cell>
          <cell r="AA94">
            <v>1371.3999999999996</v>
          </cell>
          <cell r="AB94">
            <v>1329.9</v>
          </cell>
          <cell r="AC94">
            <v>1094.9000000000001</v>
          </cell>
          <cell r="AD94">
            <v>1043.4000000000001</v>
          </cell>
          <cell r="AE94">
            <v>1669.6</v>
          </cell>
          <cell r="AF94">
            <v>-767.3270912777291</v>
          </cell>
          <cell r="AG94">
            <v>-742.38236803748055</v>
          </cell>
          <cell r="AH94">
            <v>-802.9162928938124</v>
          </cell>
          <cell r="AI94">
            <v>-578.34849059355383</v>
          </cell>
          <cell r="AJ94">
            <v>-759.08512670125583</v>
          </cell>
          <cell r="AK94">
            <v>-722.77463695314646</v>
          </cell>
          <cell r="AL94">
            <v>0</v>
          </cell>
          <cell r="AM94" t="e">
            <v>#REF!</v>
          </cell>
          <cell r="AN94">
            <v>-2542.4954659200193</v>
          </cell>
          <cell r="AO94">
            <v>-7775.5195035363049</v>
          </cell>
          <cell r="AP94" t="e">
            <v>#VALUE!</v>
          </cell>
          <cell r="AQ94">
            <v>-2234.0604562750132</v>
          </cell>
          <cell r="AR94">
            <v>0</v>
          </cell>
          <cell r="AS94">
            <v>0</v>
          </cell>
          <cell r="AT94">
            <v>0</v>
          </cell>
          <cell r="AU94">
            <v>0</v>
          </cell>
          <cell r="AV94">
            <v>-453.56199999999995</v>
          </cell>
          <cell r="AW94">
            <v>-394.83199999999999</v>
          </cell>
          <cell r="AX94">
            <v>-346.90000000000003</v>
          </cell>
          <cell r="AY94">
            <v>-780.10599999999999</v>
          </cell>
          <cell r="AZ94">
            <v>-743</v>
          </cell>
          <cell r="BA94">
            <v>-460.4</v>
          </cell>
          <cell r="BB94">
            <v>-552</v>
          </cell>
          <cell r="BC94">
            <v>-1063.5</v>
          </cell>
          <cell r="BD94">
            <v>-827.00000000000011</v>
          </cell>
          <cell r="BE94">
            <v>-627.1</v>
          </cell>
          <cell r="BF94">
            <v>-611.4</v>
          </cell>
          <cell r="BG94">
            <v>-1309.3</v>
          </cell>
          <cell r="BH94">
            <v>-767.3270912777291</v>
          </cell>
          <cell r="BI94">
            <v>-742.38236803748055</v>
          </cell>
          <cell r="BJ94">
            <v>-802.9162928938124</v>
          </cell>
          <cell r="BK94">
            <v>-578.34849059355383</v>
          </cell>
          <cell r="BL94">
            <v>-759.08512670125583</v>
          </cell>
          <cell r="BM94">
            <v>-722.77463695314646</v>
          </cell>
          <cell r="BN94">
            <v>0</v>
          </cell>
          <cell r="BO94" t="e">
            <v>#REF!</v>
          </cell>
          <cell r="BP94">
            <v>-2542.4954659200193</v>
          </cell>
          <cell r="BQ94">
            <v>-7775.5195035363049</v>
          </cell>
          <cell r="BR94" t="e">
            <v>#VALUE!</v>
          </cell>
          <cell r="BS94">
            <v>-738.7098087506597</v>
          </cell>
          <cell r="BT94">
            <v>0</v>
          </cell>
          <cell r="BU94">
            <v>0</v>
          </cell>
          <cell r="BV94">
            <v>0</v>
          </cell>
          <cell r="BW94">
            <v>0</v>
          </cell>
          <cell r="BX94">
            <v>265.53800000000007</v>
          </cell>
          <cell r="BY94">
            <v>263.25199999999995</v>
          </cell>
          <cell r="BZ94">
            <v>250.09999999999997</v>
          </cell>
          <cell r="CA94">
            <v>1231.7100000000003</v>
          </cell>
          <cell r="CB94">
            <v>514.69999999999982</v>
          </cell>
          <cell r="CC94">
            <v>500.1</v>
          </cell>
          <cell r="CD94">
            <v>558.29999999999995</v>
          </cell>
          <cell r="CE94">
            <v>307.89999999999964</v>
          </cell>
          <cell r="CF94">
            <v>502.9</v>
          </cell>
          <cell r="CG94">
            <v>467.80000000000007</v>
          </cell>
          <cell r="CH94">
            <v>432.00000000000011</v>
          </cell>
          <cell r="CI94">
            <v>360.29999999999995</v>
          </cell>
          <cell r="CJ94">
            <v>0</v>
          </cell>
          <cell r="CK94">
            <v>0</v>
          </cell>
          <cell r="CL94">
            <v>0</v>
          </cell>
          <cell r="CM94">
            <v>0</v>
          </cell>
          <cell r="CN94">
            <v>0</v>
          </cell>
          <cell r="CO94">
            <v>0</v>
          </cell>
          <cell r="CP94">
            <v>0</v>
          </cell>
          <cell r="CQ94">
            <v>0</v>
          </cell>
          <cell r="CR94">
            <v>0</v>
          </cell>
          <cell r="CS94">
            <v>0</v>
          </cell>
          <cell r="CT94">
            <v>0</v>
          </cell>
          <cell r="CU94">
            <v>0</v>
          </cell>
          <cell r="CV94">
            <v>0</v>
          </cell>
          <cell r="CW94">
            <v>0</v>
          </cell>
          <cell r="CX94">
            <v>0</v>
          </cell>
          <cell r="CY94">
            <v>0</v>
          </cell>
          <cell r="CZ94">
            <v>0</v>
          </cell>
          <cell r="DA94">
            <v>0</v>
          </cell>
          <cell r="DB94">
            <v>0</v>
          </cell>
          <cell r="DC94">
            <v>0</v>
          </cell>
          <cell r="DD94">
            <v>0</v>
          </cell>
          <cell r="DE94">
            <v>0</v>
          </cell>
          <cell r="DF94">
            <v>0</v>
          </cell>
          <cell r="DG94">
            <v>0</v>
          </cell>
          <cell r="DH94">
            <v>0</v>
          </cell>
          <cell r="DI94">
            <v>0</v>
          </cell>
          <cell r="DJ94">
            <v>0</v>
          </cell>
          <cell r="DK94">
            <v>0</v>
          </cell>
          <cell r="DL94">
            <v>-767.3270912777291</v>
          </cell>
          <cell r="DM94">
            <v>-742.38236803748055</v>
          </cell>
          <cell r="DN94">
            <v>-802.9162928938124</v>
          </cell>
          <cell r="DO94">
            <v>-578.34849059355383</v>
          </cell>
          <cell r="DP94">
            <v>-759.08512670125583</v>
          </cell>
          <cell r="DQ94">
            <v>-722.77463695314646</v>
          </cell>
          <cell r="DR94">
            <v>0</v>
          </cell>
          <cell r="DS94" t="e">
            <v>#REF!</v>
          </cell>
          <cell r="DT94">
            <v>-2542.4954659200193</v>
          </cell>
          <cell r="DU94">
            <v>-7775.5195035363049</v>
          </cell>
          <cell r="DV94" t="e">
            <v>#VALUE!</v>
          </cell>
          <cell r="DW94">
            <v>-738.7098087506597</v>
          </cell>
          <cell r="DX94">
            <v>0</v>
          </cell>
          <cell r="DY94">
            <v>0</v>
          </cell>
          <cell r="DZ94">
            <v>0</v>
          </cell>
          <cell r="EA94">
            <v>0</v>
          </cell>
          <cell r="EB94">
            <v>265.53800000000007</v>
          </cell>
          <cell r="EC94">
            <v>263.25199999999995</v>
          </cell>
          <cell r="ED94">
            <v>250.09999999999997</v>
          </cell>
          <cell r="EE94">
            <v>1231.7100000000003</v>
          </cell>
          <cell r="EF94">
            <v>514.69999999999982</v>
          </cell>
          <cell r="EG94">
            <v>500.1</v>
          </cell>
          <cell r="EH94">
            <v>558.29999999999995</v>
          </cell>
          <cell r="EI94">
            <v>307.89999999999964</v>
          </cell>
          <cell r="EJ94">
            <v>502.9</v>
          </cell>
          <cell r="EK94">
            <v>467.80000000000007</v>
          </cell>
          <cell r="EL94">
            <v>432.00000000000011</v>
          </cell>
          <cell r="EM94">
            <v>360.29999999999995</v>
          </cell>
          <cell r="EN94">
            <v>0</v>
          </cell>
          <cell r="EO94">
            <v>-1.413</v>
          </cell>
          <cell r="EP94">
            <v>0</v>
          </cell>
          <cell r="EQ94">
            <v>0</v>
          </cell>
          <cell r="ER94">
            <v>0</v>
          </cell>
          <cell r="ES94">
            <v>0</v>
          </cell>
          <cell r="ET94">
            <v>0</v>
          </cell>
          <cell r="EU94" t="e">
            <v>#REF!</v>
          </cell>
          <cell r="EV94">
            <v>0</v>
          </cell>
          <cell r="EW94">
            <v>0</v>
          </cell>
          <cell r="EX94">
            <v>0</v>
          </cell>
          <cell r="EY94">
            <v>0</v>
          </cell>
          <cell r="EZ94">
            <v>0</v>
          </cell>
          <cell r="FA94">
            <v>0</v>
          </cell>
          <cell r="FB94">
            <v>0</v>
          </cell>
          <cell r="FC94">
            <v>0</v>
          </cell>
          <cell r="FD94">
            <v>-128.10899999999998</v>
          </cell>
          <cell r="FE94">
            <v>-128.142</v>
          </cell>
          <cell r="FF94">
            <v>-128.1</v>
          </cell>
          <cell r="FG94">
            <v>-421.149</v>
          </cell>
          <cell r="FH94">
            <v>-193.55099999999999</v>
          </cell>
          <cell r="FI94">
            <v>-194.34899999999999</v>
          </cell>
          <cell r="FJ94">
            <v>-194.9</v>
          </cell>
          <cell r="FK94">
            <v>-192.90000000000009</v>
          </cell>
          <cell r="FL94">
            <v>-194</v>
          </cell>
          <cell r="FM94">
            <v>-197.7</v>
          </cell>
          <cell r="FN94">
            <v>-195.3</v>
          </cell>
          <cell r="FO94">
            <v>-192.50000000000006</v>
          </cell>
          <cell r="FP94">
            <v>0</v>
          </cell>
          <cell r="FQ94">
            <v>51.308</v>
          </cell>
          <cell r="FR94">
            <v>78.7</v>
          </cell>
          <cell r="FS94">
            <v>0</v>
          </cell>
          <cell r="FT94">
            <v>0</v>
          </cell>
          <cell r="FU94">
            <v>0</v>
          </cell>
          <cell r="FV94">
            <v>0</v>
          </cell>
          <cell r="FW94" t="e">
            <v>#REF!</v>
          </cell>
          <cell r="FX94">
            <v>0</v>
          </cell>
          <cell r="FY94">
            <v>0</v>
          </cell>
          <cell r="FZ94" t="str">
            <v>Road</v>
          </cell>
          <cell r="GA94">
            <v>64.829957500000006</v>
          </cell>
          <cell r="GB94">
            <v>259.31983000000002</v>
          </cell>
          <cell r="GC94">
            <v>0</v>
          </cell>
          <cell r="GD94">
            <v>0</v>
          </cell>
          <cell r="GE94">
            <v>0</v>
          </cell>
          <cell r="GF94">
            <v>6.9570000000000007</v>
          </cell>
          <cell r="GG94">
            <v>60.808</v>
          </cell>
          <cell r="GH94">
            <v>73.7</v>
          </cell>
          <cell r="GI94">
            <v>105.33500000000002</v>
          </cell>
          <cell r="GJ94">
            <v>75.400000000000006</v>
          </cell>
          <cell r="GK94">
            <v>122.1</v>
          </cell>
          <cell r="GL94">
            <v>116.5</v>
          </cell>
          <cell r="GM94">
            <v>305.20000000000005</v>
          </cell>
          <cell r="GN94">
            <v>70.500000000000014</v>
          </cell>
          <cell r="GO94">
            <v>60.1</v>
          </cell>
          <cell r="GP94">
            <v>36.799999999999997</v>
          </cell>
          <cell r="GQ94">
            <v>46.600000000000016</v>
          </cell>
          <cell r="GR94">
            <v>-767.3270912777291</v>
          </cell>
          <cell r="GS94">
            <v>-692.48736803748056</v>
          </cell>
          <cell r="GT94">
            <v>-724.21629289381235</v>
          </cell>
          <cell r="GU94">
            <v>-578.34849059355383</v>
          </cell>
          <cell r="GV94">
            <v>-759.08512670125583</v>
          </cell>
          <cell r="GW94">
            <v>-722.77463695314646</v>
          </cell>
          <cell r="GX94">
            <v>0</v>
          </cell>
          <cell r="GY94" t="e">
            <v>#REF!</v>
          </cell>
          <cell r="GZ94">
            <v>-2542.4954659200193</v>
          </cell>
          <cell r="HA94">
            <v>-7775.5195035363049</v>
          </cell>
          <cell r="HB94" t="e">
            <v>#VALUE!</v>
          </cell>
          <cell r="HC94">
            <v>-673.87985125065973</v>
          </cell>
          <cell r="HD94">
            <v>259.31983000000002</v>
          </cell>
          <cell r="HE94">
            <v>0</v>
          </cell>
          <cell r="HF94">
            <v>0</v>
          </cell>
          <cell r="HG94">
            <v>0</v>
          </cell>
          <cell r="HH94">
            <v>144.38600000000008</v>
          </cell>
          <cell r="HI94">
            <v>195.91799999999995</v>
          </cell>
          <cell r="HJ94">
            <v>195.7</v>
          </cell>
          <cell r="HK94">
            <v>915.8960000000003</v>
          </cell>
          <cell r="HL94">
            <v>396.54899999999986</v>
          </cell>
          <cell r="HM94">
            <v>427.851</v>
          </cell>
          <cell r="HN94">
            <v>479.9</v>
          </cell>
          <cell r="HO94">
            <v>420.19999999999959</v>
          </cell>
          <cell r="HP94">
            <v>379.4</v>
          </cell>
          <cell r="HQ94">
            <v>330.2000000000001</v>
          </cell>
          <cell r="HR94">
            <v>273.50000000000011</v>
          </cell>
          <cell r="HS94">
            <v>214.39999999999992</v>
          </cell>
        </row>
        <row r="95">
          <cell r="A95" t="str">
            <v>GMRI IN</v>
          </cell>
          <cell r="B95" t="str">
            <v>GMR Infrastructure</v>
          </cell>
          <cell r="C95" t="str">
            <v>Construction</v>
          </cell>
          <cell r="D95" t="e">
            <v>#REF!</v>
          </cell>
          <cell r="E95" t="e">
            <v>#REF!</v>
          </cell>
          <cell r="F95" t="e">
            <v>#REF!</v>
          </cell>
          <cell r="G95" t="e">
            <v>#REF!</v>
          </cell>
          <cell r="H95" t="e">
            <v>#REF!</v>
          </cell>
          <cell r="I95" t="e">
            <v>#REF!</v>
          </cell>
          <cell r="J95" t="e">
            <v>#REF!</v>
          </cell>
          <cell r="K95" t="e">
            <v>#REF!</v>
          </cell>
          <cell r="L95" t="e">
            <v>#REF!</v>
          </cell>
          <cell r="M95" t="e">
            <v>#REF!</v>
          </cell>
          <cell r="N95" t="e">
            <v>#REF!</v>
          </cell>
          <cell r="O95" t="e">
            <v>#REF!</v>
          </cell>
          <cell r="P95">
            <v>0</v>
          </cell>
          <cell r="Q95">
            <v>0</v>
          </cell>
          <cell r="R95">
            <v>0</v>
          </cell>
          <cell r="S95">
            <v>0</v>
          </cell>
          <cell r="T95">
            <v>4092.8</v>
          </cell>
          <cell r="U95">
            <v>3124.7</v>
          </cell>
          <cell r="V95">
            <v>3554.3</v>
          </cell>
          <cell r="W95">
            <v>6195.6</v>
          </cell>
          <cell r="X95">
            <v>4765.8999999999996</v>
          </cell>
          <cell r="Y95">
            <v>3953.1</v>
          </cell>
          <cell r="Z95">
            <v>5349.9</v>
          </cell>
          <cell r="AA95">
            <v>8852.9</v>
          </cell>
          <cell r="AB95">
            <v>8854.8000000000011</v>
          </cell>
          <cell r="AC95">
            <v>8468.1</v>
          </cell>
          <cell r="AD95">
            <v>9591.5000000000018</v>
          </cell>
          <cell r="AE95">
            <v>13277.9</v>
          </cell>
          <cell r="AF95" t="e">
            <v>#REF!</v>
          </cell>
          <cell r="AG95" t="e">
            <v>#REF!</v>
          </cell>
          <cell r="AH95" t="e">
            <v>#REF!</v>
          </cell>
          <cell r="AI95" t="e">
            <v>#REF!</v>
          </cell>
          <cell r="AJ95" t="e">
            <v>#REF!</v>
          </cell>
          <cell r="AK95" t="e">
            <v>#REF!</v>
          </cell>
          <cell r="AL95" t="e">
            <v>#REF!</v>
          </cell>
          <cell r="AM95" t="e">
            <v>#REF!</v>
          </cell>
          <cell r="AN95" t="e">
            <v>#REF!</v>
          </cell>
          <cell r="AO95" t="e">
            <v>#REF!</v>
          </cell>
          <cell r="AP95" t="e">
            <v>#REF!</v>
          </cell>
          <cell r="AQ95" t="e">
            <v>#REF!</v>
          </cell>
          <cell r="AR95">
            <v>0</v>
          </cell>
          <cell r="AS95">
            <v>0</v>
          </cell>
          <cell r="AT95">
            <v>0</v>
          </cell>
          <cell r="AU95">
            <v>0</v>
          </cell>
          <cell r="AV95">
            <v>-2811.9</v>
          </cell>
          <cell r="AW95">
            <v>-1874.6000000000001</v>
          </cell>
          <cell r="AX95">
            <v>-2028.8</v>
          </cell>
          <cell r="AY95">
            <v>-4815.3</v>
          </cell>
          <cell r="AZ95">
            <v>-3380.1</v>
          </cell>
          <cell r="BA95">
            <v>-2396</v>
          </cell>
          <cell r="BB95">
            <v>-3850.9</v>
          </cell>
          <cell r="BC95">
            <v>-7335.9</v>
          </cell>
          <cell r="BD95">
            <v>-6466.9</v>
          </cell>
          <cell r="BE95">
            <v>-5996.7000000000007</v>
          </cell>
          <cell r="BF95">
            <v>-6713.6</v>
          </cell>
          <cell r="BG95">
            <v>-10415.9</v>
          </cell>
          <cell r="BH95" t="e">
            <v>#REF!</v>
          </cell>
          <cell r="BI95" t="e">
            <v>#REF!</v>
          </cell>
          <cell r="BJ95" t="e">
            <v>#REF!</v>
          </cell>
          <cell r="BK95" t="e">
            <v>#REF!</v>
          </cell>
          <cell r="BL95" t="e">
            <v>#REF!</v>
          </cell>
          <cell r="BM95" t="e">
            <v>#REF!</v>
          </cell>
          <cell r="BN95" t="e">
            <v>#REF!</v>
          </cell>
          <cell r="BO95" t="e">
            <v>#REF!</v>
          </cell>
          <cell r="BP95" t="e">
            <v>#REF!</v>
          </cell>
          <cell r="BQ95" t="e">
            <v>#REF!</v>
          </cell>
          <cell r="BR95" t="e">
            <v>#REF!</v>
          </cell>
          <cell r="BS95" t="e">
            <v>#REF!</v>
          </cell>
          <cell r="BT95">
            <v>0</v>
          </cell>
          <cell r="BU95">
            <v>0</v>
          </cell>
          <cell r="BV95">
            <v>0</v>
          </cell>
          <cell r="BW95">
            <v>0</v>
          </cell>
          <cell r="BX95">
            <v>1280.9000000000001</v>
          </cell>
          <cell r="BY95">
            <v>1250.0999999999997</v>
          </cell>
          <cell r="BZ95">
            <v>1525.5000000000002</v>
          </cell>
          <cell r="CA95">
            <v>1380.3000000000002</v>
          </cell>
          <cell r="CB95">
            <v>1385.7999999999997</v>
          </cell>
          <cell r="CC95">
            <v>1557.1</v>
          </cell>
          <cell r="CD95">
            <v>1498.9999999999995</v>
          </cell>
          <cell r="CE95">
            <v>1517</v>
          </cell>
          <cell r="CF95">
            <v>2387.9000000000015</v>
          </cell>
          <cell r="CG95">
            <v>2471.3999999999996</v>
          </cell>
          <cell r="CH95">
            <v>2877.9000000000015</v>
          </cell>
          <cell r="CI95">
            <v>2862</v>
          </cell>
          <cell r="CJ95">
            <v>0</v>
          </cell>
          <cell r="CK95">
            <v>0</v>
          </cell>
          <cell r="CL95">
            <v>0</v>
          </cell>
          <cell r="CM95">
            <v>0</v>
          </cell>
          <cell r="CN95">
            <v>0</v>
          </cell>
          <cell r="CO95">
            <v>0</v>
          </cell>
          <cell r="CP95">
            <v>0</v>
          </cell>
          <cell r="CQ95">
            <v>0</v>
          </cell>
          <cell r="CR95">
            <v>0</v>
          </cell>
          <cell r="CS95">
            <v>0</v>
          </cell>
          <cell r="CT95">
            <v>0</v>
          </cell>
          <cell r="CU95">
            <v>0</v>
          </cell>
          <cell r="CV95">
            <v>0</v>
          </cell>
          <cell r="CW95">
            <v>0</v>
          </cell>
          <cell r="CX95">
            <v>0</v>
          </cell>
          <cell r="CY95">
            <v>0</v>
          </cell>
          <cell r="CZ95">
            <v>0</v>
          </cell>
          <cell r="DA95">
            <v>0</v>
          </cell>
          <cell r="DB95">
            <v>0</v>
          </cell>
          <cell r="DC95">
            <v>0</v>
          </cell>
          <cell r="DD95">
            <v>0</v>
          </cell>
          <cell r="DE95">
            <v>0</v>
          </cell>
          <cell r="DF95">
            <v>0</v>
          </cell>
          <cell r="DG95">
            <v>0</v>
          </cell>
          <cell r="DH95">
            <v>0</v>
          </cell>
          <cell r="DI95">
            <v>0</v>
          </cell>
          <cell r="DJ95">
            <v>0</v>
          </cell>
          <cell r="DK95">
            <v>0</v>
          </cell>
          <cell r="DL95" t="e">
            <v>#REF!</v>
          </cell>
          <cell r="DM95" t="e">
            <v>#REF!</v>
          </cell>
          <cell r="DN95" t="e">
            <v>#REF!</v>
          </cell>
          <cell r="DO95" t="e">
            <v>#REF!</v>
          </cell>
          <cell r="DP95" t="e">
            <v>#REF!</v>
          </cell>
          <cell r="DQ95" t="e">
            <v>#REF!</v>
          </cell>
          <cell r="DR95" t="e">
            <v>#REF!</v>
          </cell>
          <cell r="DS95" t="e">
            <v>#REF!</v>
          </cell>
          <cell r="DT95" t="e">
            <v>#REF!</v>
          </cell>
          <cell r="DU95" t="e">
            <v>#REF!</v>
          </cell>
          <cell r="DV95" t="e">
            <v>#REF!</v>
          </cell>
          <cell r="DW95" t="e">
            <v>#REF!</v>
          </cell>
          <cell r="DX95">
            <v>0</v>
          </cell>
          <cell r="DY95">
            <v>0</v>
          </cell>
          <cell r="DZ95">
            <v>0</v>
          </cell>
          <cell r="EA95">
            <v>0</v>
          </cell>
          <cell r="EB95">
            <v>1280.9000000000001</v>
          </cell>
          <cell r="EC95">
            <v>1250.0999999999997</v>
          </cell>
          <cell r="ED95">
            <v>1525.5000000000002</v>
          </cell>
          <cell r="EE95">
            <v>1380.3000000000002</v>
          </cell>
          <cell r="EF95">
            <v>1385.7999999999997</v>
          </cell>
          <cell r="EG95">
            <v>1557.1</v>
          </cell>
          <cell r="EH95">
            <v>1498.9999999999995</v>
          </cell>
          <cell r="EI95">
            <v>1517</v>
          </cell>
          <cell r="EJ95">
            <v>2387.9000000000015</v>
          </cell>
          <cell r="EK95">
            <v>2471.3999999999996</v>
          </cell>
          <cell r="EL95">
            <v>2877.9000000000015</v>
          </cell>
          <cell r="EM95">
            <v>2862</v>
          </cell>
          <cell r="EN95" t="e">
            <v>#REF!</v>
          </cell>
          <cell r="EO95" t="e">
            <v>#REF!</v>
          </cell>
          <cell r="EP95" t="e">
            <v>#REF!</v>
          </cell>
          <cell r="EQ95" t="e">
            <v>#REF!</v>
          </cell>
          <cell r="ER95" t="e">
            <v>#REF!</v>
          </cell>
          <cell r="ES95" t="e">
            <v>#REF!</v>
          </cell>
          <cell r="ET95" t="e">
            <v>#REF!</v>
          </cell>
          <cell r="EU95" t="e">
            <v>#REF!</v>
          </cell>
          <cell r="EV95" t="e">
            <v>#REF!</v>
          </cell>
          <cell r="EW95" t="e">
            <v>#REF!</v>
          </cell>
          <cell r="EX95" t="e">
            <v>#REF!</v>
          </cell>
          <cell r="EY95" t="e">
            <v>#REF!</v>
          </cell>
          <cell r="EZ95">
            <v>0</v>
          </cell>
          <cell r="FA95">
            <v>0</v>
          </cell>
          <cell r="FB95">
            <v>0</v>
          </cell>
          <cell r="FC95">
            <v>0</v>
          </cell>
          <cell r="FD95">
            <v>-577</v>
          </cell>
          <cell r="FE95">
            <v>-603.29999999999995</v>
          </cell>
          <cell r="FF95">
            <v>-444.9</v>
          </cell>
          <cell r="FG95">
            <v>-354.4</v>
          </cell>
          <cell r="FH95">
            <v>-406.4</v>
          </cell>
          <cell r="FI95">
            <v>-439.4</v>
          </cell>
          <cell r="FJ95">
            <v>-365.5</v>
          </cell>
          <cell r="FK95">
            <v>-573.79999999999995</v>
          </cell>
          <cell r="FL95">
            <v>-801.6</v>
          </cell>
          <cell r="FM95">
            <v>-855.3</v>
          </cell>
          <cell r="FN95">
            <v>-1145.9000000000001</v>
          </cell>
          <cell r="FO95">
            <v>-1104.9000000000001</v>
          </cell>
          <cell r="FP95" t="e">
            <v>#REF!</v>
          </cell>
          <cell r="FQ95" t="e">
            <v>#REF!</v>
          </cell>
          <cell r="FR95" t="e">
            <v>#REF!</v>
          </cell>
          <cell r="FS95" t="e">
            <v>#REF!</v>
          </cell>
          <cell r="FT95" t="e">
            <v>#REF!</v>
          </cell>
          <cell r="FU95" t="e">
            <v>#REF!</v>
          </cell>
          <cell r="FV95" t="e">
            <v>#REF!</v>
          </cell>
          <cell r="FW95" t="e">
            <v>#REF!</v>
          </cell>
          <cell r="FX95" t="e">
            <v>#REF!</v>
          </cell>
          <cell r="FY95" t="e">
            <v>#REF!</v>
          </cell>
          <cell r="FZ95" t="e">
            <v>#REF!</v>
          </cell>
          <cell r="GA95" t="e">
            <v>#REF!</v>
          </cell>
          <cell r="GB95">
            <v>0</v>
          </cell>
          <cell r="GC95">
            <v>0</v>
          </cell>
          <cell r="GD95">
            <v>0</v>
          </cell>
          <cell r="GE95">
            <v>0</v>
          </cell>
          <cell r="GF95">
            <v>-23.1</v>
          </cell>
          <cell r="GG95">
            <v>86</v>
          </cell>
          <cell r="GH95">
            <v>121.3</v>
          </cell>
          <cell r="GI95">
            <v>-0.9</v>
          </cell>
          <cell r="GJ95">
            <v>191.7</v>
          </cell>
          <cell r="GK95">
            <v>116.5</v>
          </cell>
          <cell r="GL95">
            <v>282.10000000000002</v>
          </cell>
          <cell r="GM95">
            <v>199</v>
          </cell>
          <cell r="GN95">
            <v>68.599999999999994</v>
          </cell>
          <cell r="GO95">
            <v>70.3</v>
          </cell>
          <cell r="GP95">
            <v>79.8</v>
          </cell>
          <cell r="GQ95">
            <v>-7.2</v>
          </cell>
          <cell r="GR95" t="e">
            <v>#REF!</v>
          </cell>
          <cell r="GS95" t="e">
            <v>#REF!</v>
          </cell>
          <cell r="GT95" t="e">
            <v>#REF!</v>
          </cell>
          <cell r="GU95" t="e">
            <v>#REF!</v>
          </cell>
          <cell r="GV95" t="e">
            <v>#REF!</v>
          </cell>
          <cell r="GW95" t="e">
            <v>#REF!</v>
          </cell>
          <cell r="GX95" t="e">
            <v>#REF!</v>
          </cell>
          <cell r="GY95" t="e">
            <v>#REF!</v>
          </cell>
          <cell r="GZ95" t="e">
            <v>#REF!</v>
          </cell>
          <cell r="HA95" t="e">
            <v>#REF!</v>
          </cell>
          <cell r="HB95" t="e">
            <v>#REF!</v>
          </cell>
          <cell r="HC95" t="e">
            <v>#REF!</v>
          </cell>
          <cell r="HD95">
            <v>0</v>
          </cell>
          <cell r="HE95">
            <v>0</v>
          </cell>
          <cell r="HF95">
            <v>0</v>
          </cell>
          <cell r="HG95">
            <v>0</v>
          </cell>
          <cell r="HH95">
            <v>680.80000000000007</v>
          </cell>
          <cell r="HI95">
            <v>732.79999999999973</v>
          </cell>
          <cell r="HJ95">
            <v>1201.9000000000003</v>
          </cell>
          <cell r="HK95">
            <v>1025</v>
          </cell>
          <cell r="HL95">
            <v>1171.0999999999997</v>
          </cell>
          <cell r="HM95">
            <v>1234.1999999999998</v>
          </cell>
          <cell r="HN95">
            <v>1415.5999999999995</v>
          </cell>
          <cell r="HO95">
            <v>1142.2</v>
          </cell>
          <cell r="HP95">
            <v>1654.9000000000015</v>
          </cell>
          <cell r="HQ95">
            <v>1686.3999999999996</v>
          </cell>
          <cell r="HR95">
            <v>1811.8000000000013</v>
          </cell>
          <cell r="HS95">
            <v>1749.8999999999999</v>
          </cell>
        </row>
        <row r="96">
          <cell r="A96" t="str">
            <v>HCC IN</v>
          </cell>
          <cell r="B96" t="str">
            <v>Hindustan Construction Co</v>
          </cell>
          <cell r="C96" t="str">
            <v>Construction</v>
          </cell>
          <cell r="D96">
            <v>0</v>
          </cell>
          <cell r="E96">
            <v>0</v>
          </cell>
          <cell r="F96">
            <v>0</v>
          </cell>
          <cell r="G96">
            <v>0</v>
          </cell>
          <cell r="H96">
            <v>2127.27</v>
          </cell>
          <cell r="I96">
            <v>1977.57</v>
          </cell>
          <cell r="J96">
            <v>2851.19</v>
          </cell>
          <cell r="K96">
            <v>3623.36</v>
          </cell>
          <cell r="L96">
            <v>3492.17</v>
          </cell>
          <cell r="M96">
            <v>2677.91</v>
          </cell>
          <cell r="N96">
            <v>3577.98</v>
          </cell>
          <cell r="O96">
            <v>5125.3</v>
          </cell>
          <cell r="P96">
            <v>4610.03</v>
          </cell>
          <cell r="Q96">
            <v>3021.76</v>
          </cell>
          <cell r="R96">
            <v>4556.99</v>
          </cell>
          <cell r="S96">
            <v>7681.07</v>
          </cell>
          <cell r="T96">
            <v>5735.43</v>
          </cell>
          <cell r="U96">
            <v>4202.3999999999996</v>
          </cell>
          <cell r="V96">
            <v>5361.3</v>
          </cell>
          <cell r="W96">
            <v>8277.1</v>
          </cell>
          <cell r="X96">
            <v>7290.4000000000005</v>
          </cell>
          <cell r="Y96">
            <v>5486.9</v>
          </cell>
          <cell r="Z96">
            <v>7500.1</v>
          </cell>
          <cell r="AA96">
            <v>10544.522000000001</v>
          </cell>
          <cell r="AB96">
            <v>8658.94</v>
          </cell>
          <cell r="AC96">
            <v>6491.5860000000002</v>
          </cell>
          <cell r="AD96">
            <v>8194.2450000000008</v>
          </cell>
          <cell r="AE96">
            <v>9796.8119999999999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-1759.7909999999999</v>
          </cell>
          <cell r="AK96">
            <v>-1750.3520000000001</v>
          </cell>
          <cell r="AL96">
            <v>-2497.2750000000005</v>
          </cell>
          <cell r="AM96">
            <v>-3145.0350000000003</v>
          </cell>
          <cell r="AN96">
            <v>-3094.5479999999998</v>
          </cell>
          <cell r="AO96">
            <v>-2445.0820000000003</v>
          </cell>
          <cell r="AP96">
            <v>-3174.9659999999999</v>
          </cell>
          <cell r="AQ96">
            <v>-4646.1039999999994</v>
          </cell>
          <cell r="AR96">
            <v>-4201.2269999999999</v>
          </cell>
          <cell r="AS96">
            <v>-2767.0250000000001</v>
          </cell>
          <cell r="AT96">
            <v>-4071.2039999999997</v>
          </cell>
          <cell r="AU96">
            <v>-7006.0449999999992</v>
          </cell>
          <cell r="AV96">
            <v>-5281.6220000000003</v>
          </cell>
          <cell r="AW96">
            <v>-3808.4</v>
          </cell>
          <cell r="AX96">
            <v>-4778.8</v>
          </cell>
          <cell r="AY96">
            <v>-7554.8</v>
          </cell>
          <cell r="AZ96">
            <v>-6502.5</v>
          </cell>
          <cell r="BA96">
            <v>-4885.8999999999996</v>
          </cell>
          <cell r="BB96">
            <v>-6532.7999999999993</v>
          </cell>
          <cell r="BC96">
            <v>-9240.2999999999993</v>
          </cell>
          <cell r="BD96">
            <v>-7747.99</v>
          </cell>
          <cell r="BE96">
            <v>-5654.8440000000001</v>
          </cell>
          <cell r="BF96">
            <v>-7133.9660000000003</v>
          </cell>
          <cell r="BG96">
            <v>-8290.3549999999996</v>
          </cell>
          <cell r="BH96">
            <v>0</v>
          </cell>
          <cell r="BI96">
            <v>0</v>
          </cell>
          <cell r="BJ96">
            <v>0</v>
          </cell>
          <cell r="BK96">
            <v>0</v>
          </cell>
          <cell r="BL96">
            <v>367.47900000000004</v>
          </cell>
          <cell r="BM96">
            <v>227.21799999999985</v>
          </cell>
          <cell r="BN96">
            <v>353.91499999999951</v>
          </cell>
          <cell r="BO96">
            <v>478.32499999999982</v>
          </cell>
          <cell r="BP96">
            <v>397.6220000000003</v>
          </cell>
          <cell r="BQ96">
            <v>232.82799999999952</v>
          </cell>
          <cell r="BR96">
            <v>403.01400000000012</v>
          </cell>
          <cell r="BS96">
            <v>479.19600000000082</v>
          </cell>
          <cell r="BT96">
            <v>408.80299999999988</v>
          </cell>
          <cell r="BU96">
            <v>254.73500000000013</v>
          </cell>
          <cell r="BV96">
            <v>485.78600000000006</v>
          </cell>
          <cell r="BW96">
            <v>675.02500000000055</v>
          </cell>
          <cell r="BX96">
            <v>453.80799999999999</v>
          </cell>
          <cell r="BY96">
            <v>393.99999999999955</v>
          </cell>
          <cell r="BZ96">
            <v>582.5</v>
          </cell>
          <cell r="CA96">
            <v>722.30000000000018</v>
          </cell>
          <cell r="CB96">
            <v>787.90000000000055</v>
          </cell>
          <cell r="CC96">
            <v>601</v>
          </cell>
          <cell r="CD96">
            <v>967.30000000000109</v>
          </cell>
          <cell r="CE96">
            <v>1304.2220000000016</v>
          </cell>
          <cell r="CF96">
            <v>910.95000000000073</v>
          </cell>
          <cell r="CG96">
            <v>836.74200000000019</v>
          </cell>
          <cell r="CH96">
            <v>1060.2790000000005</v>
          </cell>
          <cell r="CI96">
            <v>1506.4570000000003</v>
          </cell>
          <cell r="CJ96">
            <v>0</v>
          </cell>
          <cell r="CK96">
            <v>0</v>
          </cell>
          <cell r="CL96">
            <v>0</v>
          </cell>
          <cell r="CM96">
            <v>0</v>
          </cell>
          <cell r="CN96">
            <v>0</v>
          </cell>
          <cell r="CO96">
            <v>0</v>
          </cell>
          <cell r="CP96">
            <v>0</v>
          </cell>
          <cell r="CQ96">
            <v>0</v>
          </cell>
          <cell r="CR96">
            <v>0</v>
          </cell>
          <cell r="CS96">
            <v>0</v>
          </cell>
          <cell r="CT96">
            <v>0</v>
          </cell>
          <cell r="CU96">
            <v>0</v>
          </cell>
          <cell r="CV96">
            <v>0</v>
          </cell>
          <cell r="CW96">
            <v>0</v>
          </cell>
          <cell r="CX96">
            <v>0</v>
          </cell>
          <cell r="CY96">
            <v>0</v>
          </cell>
          <cell r="CZ96">
            <v>0</v>
          </cell>
          <cell r="DA96">
            <v>0</v>
          </cell>
          <cell r="DB96">
            <v>0</v>
          </cell>
          <cell r="DC96">
            <v>154.30000000000001</v>
          </cell>
          <cell r="DD96">
            <v>0</v>
          </cell>
          <cell r="DE96">
            <v>0</v>
          </cell>
          <cell r="DF96">
            <v>0</v>
          </cell>
          <cell r="DG96">
            <v>0</v>
          </cell>
          <cell r="DH96">
            <v>0</v>
          </cell>
          <cell r="DI96">
            <v>0</v>
          </cell>
          <cell r="DJ96">
            <v>0</v>
          </cell>
          <cell r="DK96">
            <v>0</v>
          </cell>
          <cell r="DL96">
            <v>0</v>
          </cell>
          <cell r="DM96">
            <v>0</v>
          </cell>
          <cell r="DN96">
            <v>0</v>
          </cell>
          <cell r="DO96">
            <v>0</v>
          </cell>
          <cell r="DP96">
            <v>367.47900000000004</v>
          </cell>
          <cell r="DQ96">
            <v>227.21799999999985</v>
          </cell>
          <cell r="DR96">
            <v>353.91499999999951</v>
          </cell>
          <cell r="DS96">
            <v>478.32499999999982</v>
          </cell>
          <cell r="DT96">
            <v>397.6220000000003</v>
          </cell>
          <cell r="DU96">
            <v>232.82799999999952</v>
          </cell>
          <cell r="DV96">
            <v>403.01400000000012</v>
          </cell>
          <cell r="DW96">
            <v>479.19600000000082</v>
          </cell>
          <cell r="DX96">
            <v>408.80299999999988</v>
          </cell>
          <cell r="DY96">
            <v>254.73500000000013</v>
          </cell>
          <cell r="DZ96">
            <v>485.78600000000006</v>
          </cell>
          <cell r="EA96">
            <v>675.02500000000055</v>
          </cell>
          <cell r="EB96">
            <v>453.80799999999999</v>
          </cell>
          <cell r="EC96">
            <v>393.99999999999955</v>
          </cell>
          <cell r="ED96">
            <v>582.5</v>
          </cell>
          <cell r="EE96">
            <v>876.60000000000014</v>
          </cell>
          <cell r="EF96">
            <v>787.90000000000055</v>
          </cell>
          <cell r="EG96">
            <v>601</v>
          </cell>
          <cell r="EH96">
            <v>967.30000000000109</v>
          </cell>
          <cell r="EI96">
            <v>1304.2220000000016</v>
          </cell>
          <cell r="EJ96">
            <v>910.95000000000073</v>
          </cell>
          <cell r="EK96">
            <v>836.74200000000019</v>
          </cell>
          <cell r="EL96">
            <v>1060.2790000000005</v>
          </cell>
          <cell r="EM96">
            <v>1506.4570000000003</v>
          </cell>
          <cell r="EN96">
            <v>0</v>
          </cell>
          <cell r="EO96">
            <v>0</v>
          </cell>
          <cell r="EP96">
            <v>0</v>
          </cell>
          <cell r="EQ96">
            <v>0</v>
          </cell>
          <cell r="ER96">
            <v>-112.79</v>
          </cell>
          <cell r="ES96">
            <v>-98.43</v>
          </cell>
          <cell r="ET96">
            <v>-103.14</v>
          </cell>
          <cell r="EU96">
            <v>-123.36</v>
          </cell>
          <cell r="EV96">
            <v>-106.43</v>
          </cell>
          <cell r="EW96">
            <v>-108.95</v>
          </cell>
          <cell r="EX96">
            <v>-118.96</v>
          </cell>
          <cell r="EY96">
            <v>-118.44</v>
          </cell>
          <cell r="EZ96">
            <v>-118.39</v>
          </cell>
          <cell r="FA96">
            <v>-129.38</v>
          </cell>
          <cell r="FB96">
            <v>-129.97</v>
          </cell>
          <cell r="FC96">
            <v>-146.71</v>
          </cell>
          <cell r="FD96">
            <v>-161.49</v>
          </cell>
          <cell r="FE96">
            <v>-186</v>
          </cell>
          <cell r="FF96">
            <v>-205.5</v>
          </cell>
          <cell r="FG96">
            <v>-243.6</v>
          </cell>
          <cell r="FH96">
            <v>-227.6</v>
          </cell>
          <cell r="FI96">
            <v>-226.1</v>
          </cell>
          <cell r="FJ96">
            <v>-233.4</v>
          </cell>
          <cell r="FK96">
            <v>-274.8</v>
          </cell>
          <cell r="FL96">
            <v>-252.63</v>
          </cell>
          <cell r="FM96">
            <v>-296.30799999999999</v>
          </cell>
          <cell r="FN96">
            <v>-299.12799999999999</v>
          </cell>
          <cell r="FO96">
            <v>-304.137</v>
          </cell>
          <cell r="FP96">
            <v>0</v>
          </cell>
          <cell r="FQ96">
            <v>0</v>
          </cell>
          <cell r="FR96">
            <v>0</v>
          </cell>
          <cell r="FS96">
            <v>0</v>
          </cell>
          <cell r="FT96">
            <v>2.88</v>
          </cell>
          <cell r="FU96">
            <v>2.2999999999999998</v>
          </cell>
          <cell r="FV96">
            <v>6.79</v>
          </cell>
          <cell r="FW96">
            <v>2.5499999999999998</v>
          </cell>
          <cell r="FX96">
            <v>29.19</v>
          </cell>
          <cell r="FY96">
            <v>17.23</v>
          </cell>
          <cell r="FZ96">
            <v>15.56</v>
          </cell>
          <cell r="GA96">
            <v>22.65</v>
          </cell>
          <cell r="GB96">
            <v>35.130000000000003</v>
          </cell>
          <cell r="GC96">
            <v>31.97</v>
          </cell>
          <cell r="GD96">
            <v>9.5599999999999987</v>
          </cell>
          <cell r="GE96">
            <v>20.009999999999998</v>
          </cell>
          <cell r="GF96">
            <v>69.38</v>
          </cell>
          <cell r="GG96">
            <v>10.7</v>
          </cell>
          <cell r="GH96">
            <v>83.1</v>
          </cell>
          <cell r="GI96">
            <v>125.19999999999999</v>
          </cell>
          <cell r="GJ96">
            <v>317.60000000000002</v>
          </cell>
          <cell r="GK96">
            <v>106.4</v>
          </cell>
          <cell r="GL96">
            <v>54.9</v>
          </cell>
          <cell r="GM96">
            <v>-93.388000000000005</v>
          </cell>
          <cell r="GN96">
            <v>124.38</v>
          </cell>
          <cell r="GO96">
            <v>268.25700000000001</v>
          </cell>
          <cell r="GP96">
            <v>-45.963999999999999</v>
          </cell>
          <cell r="GQ96">
            <v>241.64400000000001</v>
          </cell>
          <cell r="GR96">
            <v>0</v>
          </cell>
          <cell r="GS96">
            <v>0</v>
          </cell>
          <cell r="GT96">
            <v>0</v>
          </cell>
          <cell r="GU96">
            <v>0</v>
          </cell>
          <cell r="GV96">
            <v>257.56900000000002</v>
          </cell>
          <cell r="GW96">
            <v>131.08799999999985</v>
          </cell>
          <cell r="GX96">
            <v>257.56499999999954</v>
          </cell>
          <cell r="GY96">
            <v>357.51499999999982</v>
          </cell>
          <cell r="GZ96">
            <v>320.38200000000029</v>
          </cell>
          <cell r="HA96">
            <v>141.10799999999952</v>
          </cell>
          <cell r="HB96">
            <v>299.61400000000015</v>
          </cell>
          <cell r="HC96">
            <v>383.4060000000008</v>
          </cell>
          <cell r="HD96">
            <v>325.54299999999989</v>
          </cell>
          <cell r="HE96">
            <v>157.32500000000013</v>
          </cell>
          <cell r="HF96">
            <v>365.37600000000003</v>
          </cell>
          <cell r="HG96">
            <v>548.3250000000005</v>
          </cell>
          <cell r="HH96">
            <v>361.69799999999998</v>
          </cell>
          <cell r="HI96">
            <v>218.69999999999953</v>
          </cell>
          <cell r="HJ96">
            <v>460.1</v>
          </cell>
          <cell r="HK96">
            <v>758.2</v>
          </cell>
          <cell r="HL96">
            <v>877.90000000000055</v>
          </cell>
          <cell r="HM96">
            <v>481.29999999999995</v>
          </cell>
          <cell r="HN96">
            <v>788.80000000000109</v>
          </cell>
          <cell r="HO96">
            <v>936.03400000000158</v>
          </cell>
          <cell r="HP96">
            <v>782.70000000000073</v>
          </cell>
          <cell r="HQ96">
            <v>808.69100000000026</v>
          </cell>
          <cell r="HR96">
            <v>715.18700000000058</v>
          </cell>
          <cell r="HS96">
            <v>1443.9640000000004</v>
          </cell>
        </row>
        <row r="97">
          <cell r="A97" t="str">
            <v>HSI IN</v>
          </cell>
          <cell r="B97" t="str">
            <v>Hindustan Sanitaryware</v>
          </cell>
          <cell r="C97" t="str">
            <v>Others</v>
          </cell>
          <cell r="D97">
            <v>0</v>
          </cell>
          <cell r="E97">
            <v>0</v>
          </cell>
          <cell r="F97">
            <v>0</v>
          </cell>
          <cell r="G97">
            <v>688.09999999999991</v>
          </cell>
          <cell r="H97">
            <v>635.20000000000005</v>
          </cell>
          <cell r="I97">
            <v>639.40000000000009</v>
          </cell>
          <cell r="J97">
            <v>717</v>
          </cell>
          <cell r="K97">
            <v>723.5</v>
          </cell>
          <cell r="L97">
            <v>594.5</v>
          </cell>
          <cell r="M97">
            <v>660.3</v>
          </cell>
          <cell r="N97">
            <v>723.4</v>
          </cell>
          <cell r="O97">
            <v>992.89999999999986</v>
          </cell>
          <cell r="P97">
            <v>843.5</v>
          </cell>
          <cell r="Q97">
            <v>903.2</v>
          </cell>
          <cell r="R97">
            <v>992.89999999999986</v>
          </cell>
          <cell r="S97">
            <v>1225.5999999999999</v>
          </cell>
          <cell r="T97">
            <v>1164.5</v>
          </cell>
          <cell r="U97">
            <v>1183.3</v>
          </cell>
          <cell r="V97">
            <v>1160.5</v>
          </cell>
          <cell r="W97">
            <v>1269.3</v>
          </cell>
          <cell r="X97">
            <v>1170.6000000000001</v>
          </cell>
          <cell r="Y97">
            <v>1160.5999999999999</v>
          </cell>
          <cell r="Z97">
            <v>1318</v>
          </cell>
          <cell r="AA97">
            <v>1559.1999999999998</v>
          </cell>
          <cell r="AB97">
            <v>1336.5</v>
          </cell>
          <cell r="AC97">
            <v>1522.5</v>
          </cell>
          <cell r="AD97">
            <v>1478.7</v>
          </cell>
          <cell r="AE97">
            <v>1768.7</v>
          </cell>
          <cell r="AF97">
            <v>0</v>
          </cell>
          <cell r="AG97">
            <v>0</v>
          </cell>
          <cell r="AH97">
            <v>0</v>
          </cell>
          <cell r="AI97">
            <v>-549.6</v>
          </cell>
          <cell r="AJ97">
            <v>-533.29999999999995</v>
          </cell>
          <cell r="AK97">
            <v>-526.4</v>
          </cell>
          <cell r="AL97">
            <v>-578.19999999999993</v>
          </cell>
          <cell r="AM97">
            <v>-587.5</v>
          </cell>
          <cell r="AN97">
            <v>-485.1</v>
          </cell>
          <cell r="AO97">
            <v>-546.20000000000005</v>
          </cell>
          <cell r="AP97">
            <v>-567.9</v>
          </cell>
          <cell r="AQ97">
            <v>-800.6</v>
          </cell>
          <cell r="AR97">
            <v>-684.6</v>
          </cell>
          <cell r="AS97">
            <v>-724</v>
          </cell>
          <cell r="AT97">
            <v>-810.5</v>
          </cell>
          <cell r="AU97">
            <v>-1035.7</v>
          </cell>
          <cell r="AV97">
            <v>-958.59999999999991</v>
          </cell>
          <cell r="AW97">
            <v>-1001.9</v>
          </cell>
          <cell r="AX97">
            <v>-931.19999999999993</v>
          </cell>
          <cell r="AY97">
            <v>-1101.4000000000001</v>
          </cell>
          <cell r="AZ97">
            <v>-986.7</v>
          </cell>
          <cell r="BA97">
            <v>-959.7</v>
          </cell>
          <cell r="BB97">
            <v>-1103.4000000000001</v>
          </cell>
          <cell r="BC97">
            <v>-1348.8000000000002</v>
          </cell>
          <cell r="BD97">
            <v>-1141</v>
          </cell>
          <cell r="BE97">
            <v>-1286.4000000000001</v>
          </cell>
          <cell r="BF97">
            <v>-1241.0999999999999</v>
          </cell>
          <cell r="BG97">
            <v>-1408.8000000000002</v>
          </cell>
          <cell r="BH97">
            <v>0</v>
          </cell>
          <cell r="BI97">
            <v>0</v>
          </cell>
          <cell r="BJ97">
            <v>0</v>
          </cell>
          <cell r="BK97">
            <v>138.49999999999989</v>
          </cell>
          <cell r="BL97">
            <v>101.90000000000009</v>
          </cell>
          <cell r="BM97">
            <v>113.00000000000011</v>
          </cell>
          <cell r="BN97">
            <v>138.80000000000007</v>
          </cell>
          <cell r="BO97">
            <v>136</v>
          </cell>
          <cell r="BP97">
            <v>109.39999999999998</v>
          </cell>
          <cell r="BQ97">
            <v>114.09999999999991</v>
          </cell>
          <cell r="BR97">
            <v>155.5</v>
          </cell>
          <cell r="BS97">
            <v>192.29999999999984</v>
          </cell>
          <cell r="BT97">
            <v>158.89999999999998</v>
          </cell>
          <cell r="BU97">
            <v>179.20000000000005</v>
          </cell>
          <cell r="BV97">
            <v>182.39999999999986</v>
          </cell>
          <cell r="BW97">
            <v>189.89999999999986</v>
          </cell>
          <cell r="BX97">
            <v>205.90000000000009</v>
          </cell>
          <cell r="BY97">
            <v>181.39999999999998</v>
          </cell>
          <cell r="BZ97">
            <v>229.30000000000007</v>
          </cell>
          <cell r="CA97">
            <v>167.89999999999986</v>
          </cell>
          <cell r="CB97">
            <v>183.90000000000009</v>
          </cell>
          <cell r="CC97">
            <v>200.89999999999986</v>
          </cell>
          <cell r="CD97">
            <v>214.59999999999991</v>
          </cell>
          <cell r="CE97">
            <v>210.39999999999964</v>
          </cell>
          <cell r="CF97">
            <v>195.5</v>
          </cell>
          <cell r="CG97">
            <v>236.09999999999991</v>
          </cell>
          <cell r="CH97">
            <v>237.60000000000014</v>
          </cell>
          <cell r="CI97">
            <v>359.89999999999986</v>
          </cell>
          <cell r="CJ97">
            <v>0</v>
          </cell>
          <cell r="CK97">
            <v>0</v>
          </cell>
          <cell r="CL97">
            <v>0</v>
          </cell>
          <cell r="CM97">
            <v>0</v>
          </cell>
          <cell r="CN97">
            <v>0</v>
          </cell>
          <cell r="CO97">
            <v>0</v>
          </cell>
          <cell r="CP97">
            <v>0</v>
          </cell>
          <cell r="CQ97">
            <v>0</v>
          </cell>
          <cell r="CR97">
            <v>0</v>
          </cell>
          <cell r="CS97">
            <v>0</v>
          </cell>
          <cell r="CT97">
            <v>0</v>
          </cell>
          <cell r="CU97">
            <v>0</v>
          </cell>
          <cell r="CV97">
            <v>0</v>
          </cell>
          <cell r="CW97">
            <v>0</v>
          </cell>
          <cell r="CX97">
            <v>0</v>
          </cell>
          <cell r="CY97">
            <v>0</v>
          </cell>
          <cell r="CZ97">
            <v>0</v>
          </cell>
          <cell r="DA97">
            <v>0</v>
          </cell>
          <cell r="DB97">
            <v>0</v>
          </cell>
          <cell r="DC97">
            <v>0</v>
          </cell>
          <cell r="DD97">
            <v>0</v>
          </cell>
          <cell r="DE97">
            <v>0</v>
          </cell>
          <cell r="DF97">
            <v>0</v>
          </cell>
          <cell r="DG97">
            <v>0</v>
          </cell>
          <cell r="DH97">
            <v>0</v>
          </cell>
          <cell r="DI97">
            <v>0</v>
          </cell>
          <cell r="DJ97">
            <v>0</v>
          </cell>
          <cell r="DK97">
            <v>0</v>
          </cell>
          <cell r="DL97">
            <v>0</v>
          </cell>
          <cell r="DM97">
            <v>0</v>
          </cell>
          <cell r="DN97">
            <v>0</v>
          </cell>
          <cell r="DO97">
            <v>138.49999999999989</v>
          </cell>
          <cell r="DP97">
            <v>101.90000000000009</v>
          </cell>
          <cell r="DQ97">
            <v>113.00000000000011</v>
          </cell>
          <cell r="DR97">
            <v>138.80000000000007</v>
          </cell>
          <cell r="DS97">
            <v>136</v>
          </cell>
          <cell r="DT97">
            <v>109.39999999999998</v>
          </cell>
          <cell r="DU97">
            <v>114.09999999999991</v>
          </cell>
          <cell r="DV97">
            <v>155.5</v>
          </cell>
          <cell r="DW97">
            <v>192.29999999999984</v>
          </cell>
          <cell r="DX97">
            <v>158.89999999999998</v>
          </cell>
          <cell r="DY97">
            <v>179.20000000000005</v>
          </cell>
          <cell r="DZ97">
            <v>182.39999999999986</v>
          </cell>
          <cell r="EA97">
            <v>189.89999999999986</v>
          </cell>
          <cell r="EB97">
            <v>205.90000000000009</v>
          </cell>
          <cell r="EC97">
            <v>181.39999999999998</v>
          </cell>
          <cell r="ED97">
            <v>229.30000000000007</v>
          </cell>
          <cell r="EE97">
            <v>167.89999999999986</v>
          </cell>
          <cell r="EF97">
            <v>183.90000000000009</v>
          </cell>
          <cell r="EG97">
            <v>200.89999999999986</v>
          </cell>
          <cell r="EH97">
            <v>214.59999999999991</v>
          </cell>
          <cell r="EI97">
            <v>210.39999999999964</v>
          </cell>
          <cell r="EJ97">
            <v>195.5</v>
          </cell>
          <cell r="EK97">
            <v>236.09999999999991</v>
          </cell>
          <cell r="EL97">
            <v>237.60000000000014</v>
          </cell>
          <cell r="EM97">
            <v>359.89999999999986</v>
          </cell>
          <cell r="EN97">
            <v>0</v>
          </cell>
          <cell r="EO97">
            <v>0</v>
          </cell>
          <cell r="EP97">
            <v>0</v>
          </cell>
          <cell r="EQ97">
            <v>-54.9</v>
          </cell>
          <cell r="ER97">
            <v>-44.9</v>
          </cell>
          <cell r="ES97">
            <v>-44.7</v>
          </cell>
          <cell r="ET97">
            <v>-48.6</v>
          </cell>
          <cell r="EU97">
            <v>-42.7</v>
          </cell>
          <cell r="EV97">
            <v>-49.1</v>
          </cell>
          <cell r="EW97">
            <v>-44.7</v>
          </cell>
          <cell r="EX97">
            <v>-58.5</v>
          </cell>
          <cell r="EY97">
            <v>-55.9</v>
          </cell>
          <cell r="EZ97">
            <v>-62.7</v>
          </cell>
          <cell r="FA97">
            <v>-60.7</v>
          </cell>
          <cell r="FB97">
            <v>-62.9</v>
          </cell>
          <cell r="FC97">
            <v>-65</v>
          </cell>
          <cell r="FD97">
            <v>-66.5</v>
          </cell>
          <cell r="FE97">
            <v>-58.2</v>
          </cell>
          <cell r="FF97">
            <v>-60.2</v>
          </cell>
          <cell r="FG97">
            <v>-63.4</v>
          </cell>
          <cell r="FH97">
            <v>-62.6</v>
          </cell>
          <cell r="FI97">
            <v>-64.400000000000006</v>
          </cell>
          <cell r="FJ97">
            <v>-65</v>
          </cell>
          <cell r="FK97">
            <v>-71.2</v>
          </cell>
          <cell r="FL97">
            <v>-66.5</v>
          </cell>
          <cell r="FM97">
            <v>-65.7</v>
          </cell>
          <cell r="FN97">
            <v>-67.7</v>
          </cell>
          <cell r="FO97">
            <v>-78.5</v>
          </cell>
          <cell r="FP97">
            <v>0</v>
          </cell>
          <cell r="FQ97">
            <v>0</v>
          </cell>
          <cell r="FR97">
            <v>0</v>
          </cell>
          <cell r="FS97">
            <v>14.8</v>
          </cell>
          <cell r="FT97">
            <v>4.4000000000000004</v>
          </cell>
          <cell r="FU97">
            <v>15.6</v>
          </cell>
          <cell r="FV97">
            <v>10.1</v>
          </cell>
          <cell r="FW97">
            <v>4.5</v>
          </cell>
          <cell r="FX97">
            <v>4.5999999999999996</v>
          </cell>
          <cell r="FY97">
            <v>9.9</v>
          </cell>
          <cell r="FZ97">
            <v>5.0999999999999996</v>
          </cell>
          <cell r="GA97">
            <v>15.9</v>
          </cell>
          <cell r="GB97">
            <v>6.5</v>
          </cell>
          <cell r="GC97">
            <v>14</v>
          </cell>
          <cell r="GD97">
            <v>8.4</v>
          </cell>
          <cell r="GE97">
            <v>45.3</v>
          </cell>
          <cell r="GF97">
            <v>10.8</v>
          </cell>
          <cell r="GG97">
            <v>20.2</v>
          </cell>
          <cell r="GH97">
            <v>8.6</v>
          </cell>
          <cell r="GI97">
            <v>22.9</v>
          </cell>
          <cell r="GJ97">
            <v>23</v>
          </cell>
          <cell r="GK97">
            <v>17.899999999999999</v>
          </cell>
          <cell r="GL97">
            <v>10.4</v>
          </cell>
          <cell r="GM97">
            <v>26.3</v>
          </cell>
          <cell r="GN97">
            <v>13.4</v>
          </cell>
          <cell r="GO97">
            <v>11.5</v>
          </cell>
          <cell r="GP97">
            <v>24.6</v>
          </cell>
          <cell r="GQ97">
            <v>42</v>
          </cell>
          <cell r="GR97">
            <v>0</v>
          </cell>
          <cell r="GS97">
            <v>0</v>
          </cell>
          <cell r="GT97">
            <v>0</v>
          </cell>
          <cell r="GU97">
            <v>98.399999999999878</v>
          </cell>
          <cell r="GV97">
            <v>61.400000000000091</v>
          </cell>
          <cell r="GW97">
            <v>83.900000000000105</v>
          </cell>
          <cell r="GX97">
            <v>100.30000000000007</v>
          </cell>
          <cell r="GY97">
            <v>97.8</v>
          </cell>
          <cell r="GZ97">
            <v>64.899999999999977</v>
          </cell>
          <cell r="HA97">
            <v>79.299999999999912</v>
          </cell>
          <cell r="HB97">
            <v>102.1</v>
          </cell>
          <cell r="HC97">
            <v>152.29999999999984</v>
          </cell>
          <cell r="HD97">
            <v>102.69999999999997</v>
          </cell>
          <cell r="HE97">
            <v>132.50000000000006</v>
          </cell>
          <cell r="HF97">
            <v>127.89999999999986</v>
          </cell>
          <cell r="HG97">
            <v>170.19999999999987</v>
          </cell>
          <cell r="HH97">
            <v>150.2000000000001</v>
          </cell>
          <cell r="HI97">
            <v>143.39999999999998</v>
          </cell>
          <cell r="HJ97">
            <v>177.70000000000007</v>
          </cell>
          <cell r="HK97">
            <v>127.39999999999986</v>
          </cell>
          <cell r="HL97">
            <v>144.3000000000001</v>
          </cell>
          <cell r="HM97">
            <v>154.39999999999986</v>
          </cell>
          <cell r="HN97">
            <v>159.99999999999991</v>
          </cell>
          <cell r="HO97">
            <v>165.49999999999966</v>
          </cell>
          <cell r="HP97">
            <v>142.4</v>
          </cell>
          <cell r="HQ97">
            <v>181.89999999999992</v>
          </cell>
          <cell r="HR97">
            <v>194.50000000000014</v>
          </cell>
          <cell r="HS97">
            <v>323.39999999999986</v>
          </cell>
        </row>
        <row r="98">
          <cell r="A98" t="str">
            <v>LANCI IN</v>
          </cell>
          <cell r="B98" t="str">
            <v>Lanco Infratech</v>
          </cell>
          <cell r="C98" t="str">
            <v>Construction</v>
          </cell>
          <cell r="D98">
            <v>0</v>
          </cell>
          <cell r="E98">
            <v>0</v>
          </cell>
          <cell r="F98">
            <v>0</v>
          </cell>
          <cell r="G98">
            <v>0</v>
          </cell>
          <cell r="H98">
            <v>0</v>
          </cell>
          <cell r="I98">
            <v>0</v>
          </cell>
          <cell r="J98">
            <v>0</v>
          </cell>
          <cell r="K98">
            <v>0</v>
          </cell>
          <cell r="L98">
            <v>0</v>
          </cell>
          <cell r="M98">
            <v>0</v>
          </cell>
          <cell r="N98">
            <v>0</v>
          </cell>
          <cell r="O98">
            <v>0</v>
          </cell>
          <cell r="P98">
            <v>0</v>
          </cell>
          <cell r="Q98">
            <v>0</v>
          </cell>
          <cell r="R98">
            <v>0</v>
          </cell>
          <cell r="S98">
            <v>962.85</v>
          </cell>
          <cell r="T98">
            <v>2512.2200000000003</v>
          </cell>
          <cell r="U98">
            <v>4357.3</v>
          </cell>
          <cell r="V98">
            <v>4233.58</v>
          </cell>
          <cell r="W98">
            <v>4894.7</v>
          </cell>
          <cell r="X98">
            <v>5741.4210000000003</v>
          </cell>
          <cell r="Y98">
            <v>6005.6589999999997</v>
          </cell>
          <cell r="Z98">
            <v>7483.95</v>
          </cell>
          <cell r="AA98">
            <v>13181.54</v>
          </cell>
          <cell r="AB98">
            <v>9139.35</v>
          </cell>
          <cell r="AC98">
            <v>12789.707</v>
          </cell>
          <cell r="AD98">
            <v>18202.309000000001</v>
          </cell>
          <cell r="AE98">
            <v>20561.255000000001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O98">
            <v>0</v>
          </cell>
          <cell r="AP98">
            <v>0</v>
          </cell>
          <cell r="AQ98">
            <v>0</v>
          </cell>
          <cell r="AR98">
            <v>0</v>
          </cell>
          <cell r="AS98">
            <v>0</v>
          </cell>
          <cell r="AT98">
            <v>0</v>
          </cell>
          <cell r="AU98">
            <v>-882.01</v>
          </cell>
          <cell r="AV98">
            <v>-1729.3200000000002</v>
          </cell>
          <cell r="AW98">
            <v>-3199.86</v>
          </cell>
          <cell r="AX98">
            <v>-3346.8300000000004</v>
          </cell>
          <cell r="AY98">
            <v>-3583.6200000000003</v>
          </cell>
          <cell r="AZ98">
            <v>-4612.0880000000006</v>
          </cell>
          <cell r="BA98">
            <v>-4842.6619999999994</v>
          </cell>
          <cell r="BB98">
            <v>-5725.7199999999993</v>
          </cell>
          <cell r="BC98">
            <v>-10200.27</v>
          </cell>
          <cell r="BD98">
            <v>-7625.6769999999988</v>
          </cell>
          <cell r="BE98">
            <v>-10811.02</v>
          </cell>
          <cell r="BF98">
            <v>-16114.840000000002</v>
          </cell>
          <cell r="BG98">
            <v>-17519.657999999996</v>
          </cell>
          <cell r="BH98">
            <v>0</v>
          </cell>
          <cell r="BI98">
            <v>0</v>
          </cell>
          <cell r="BJ98">
            <v>0</v>
          </cell>
          <cell r="BK98">
            <v>0</v>
          </cell>
          <cell r="BL98">
            <v>0</v>
          </cell>
          <cell r="BM98">
            <v>0</v>
          </cell>
          <cell r="BN98">
            <v>0</v>
          </cell>
          <cell r="BO98">
            <v>0</v>
          </cell>
          <cell r="BP98">
            <v>0</v>
          </cell>
          <cell r="BQ98">
            <v>0</v>
          </cell>
          <cell r="BR98">
            <v>0</v>
          </cell>
          <cell r="BS98">
            <v>0</v>
          </cell>
          <cell r="BT98">
            <v>0</v>
          </cell>
          <cell r="BU98">
            <v>0</v>
          </cell>
          <cell r="BV98">
            <v>0</v>
          </cell>
          <cell r="BW98">
            <v>80.840000000000032</v>
          </cell>
          <cell r="BX98">
            <v>782.90000000000009</v>
          </cell>
          <cell r="BY98">
            <v>1157.44</v>
          </cell>
          <cell r="BZ98">
            <v>886.74999999999955</v>
          </cell>
          <cell r="CA98">
            <v>1311.0799999999995</v>
          </cell>
          <cell r="CB98">
            <v>1129.3329999999996</v>
          </cell>
          <cell r="CC98">
            <v>1162.9970000000003</v>
          </cell>
          <cell r="CD98">
            <v>1758.2300000000005</v>
          </cell>
          <cell r="CE98">
            <v>2981.2700000000004</v>
          </cell>
          <cell r="CF98">
            <v>1513.6730000000016</v>
          </cell>
          <cell r="CG98">
            <v>1978.6869999999999</v>
          </cell>
          <cell r="CH98">
            <v>2087.4689999999991</v>
          </cell>
          <cell r="CI98">
            <v>3041.5970000000052</v>
          </cell>
          <cell r="CJ98">
            <v>0</v>
          </cell>
          <cell r="CK98">
            <v>0</v>
          </cell>
          <cell r="CL98">
            <v>0</v>
          </cell>
          <cell r="CM98">
            <v>0</v>
          </cell>
          <cell r="CN98">
            <v>0</v>
          </cell>
          <cell r="CO98">
            <v>0</v>
          </cell>
          <cell r="CP98">
            <v>0</v>
          </cell>
          <cell r="CQ98">
            <v>0</v>
          </cell>
          <cell r="CR98">
            <v>0</v>
          </cell>
          <cell r="CS98">
            <v>0</v>
          </cell>
          <cell r="CT98">
            <v>0</v>
          </cell>
          <cell r="CU98">
            <v>0</v>
          </cell>
          <cell r="CV98">
            <v>0</v>
          </cell>
          <cell r="CW98">
            <v>0</v>
          </cell>
          <cell r="CX98">
            <v>0</v>
          </cell>
          <cell r="CY98">
            <v>0</v>
          </cell>
          <cell r="CZ98">
            <v>0</v>
          </cell>
          <cell r="DA98">
            <v>0</v>
          </cell>
          <cell r="DB98">
            <v>0</v>
          </cell>
          <cell r="DC98">
            <v>0</v>
          </cell>
          <cell r="DD98">
            <v>0</v>
          </cell>
          <cell r="DE98">
            <v>0</v>
          </cell>
          <cell r="DF98">
            <v>0</v>
          </cell>
          <cell r="DG98">
            <v>0</v>
          </cell>
          <cell r="DH98">
            <v>0</v>
          </cell>
          <cell r="DI98">
            <v>0</v>
          </cell>
          <cell r="DJ98">
            <v>0</v>
          </cell>
          <cell r="DK98">
            <v>0</v>
          </cell>
          <cell r="DL98">
            <v>0</v>
          </cell>
          <cell r="DM98">
            <v>0</v>
          </cell>
          <cell r="DN98">
            <v>0</v>
          </cell>
          <cell r="DO98">
            <v>0</v>
          </cell>
          <cell r="DP98">
            <v>0</v>
          </cell>
          <cell r="DQ98">
            <v>0</v>
          </cell>
          <cell r="DR98">
            <v>0</v>
          </cell>
          <cell r="DS98">
            <v>0</v>
          </cell>
          <cell r="DT98">
            <v>0</v>
          </cell>
          <cell r="DU98">
            <v>0</v>
          </cell>
          <cell r="DV98">
            <v>0</v>
          </cell>
          <cell r="DW98">
            <v>0</v>
          </cell>
          <cell r="DX98">
            <v>0</v>
          </cell>
          <cell r="DY98">
            <v>0</v>
          </cell>
          <cell r="DZ98">
            <v>0</v>
          </cell>
          <cell r="EA98">
            <v>80.840000000000032</v>
          </cell>
          <cell r="EB98">
            <v>782.90000000000009</v>
          </cell>
          <cell r="EC98">
            <v>1157.44</v>
          </cell>
          <cell r="ED98">
            <v>886.74999999999955</v>
          </cell>
          <cell r="EE98">
            <v>1311.0799999999995</v>
          </cell>
          <cell r="EF98">
            <v>1129.3329999999996</v>
          </cell>
          <cell r="EG98">
            <v>1162.9970000000003</v>
          </cell>
          <cell r="EH98">
            <v>1758.2300000000005</v>
          </cell>
          <cell r="EI98">
            <v>2981.2700000000004</v>
          </cell>
          <cell r="EJ98">
            <v>1513.6730000000016</v>
          </cell>
          <cell r="EK98">
            <v>1978.6869999999999</v>
          </cell>
          <cell r="EL98">
            <v>2087.4689999999991</v>
          </cell>
          <cell r="EM98">
            <v>3041.5970000000052</v>
          </cell>
          <cell r="EN98">
            <v>0</v>
          </cell>
          <cell r="EO98">
            <v>0</v>
          </cell>
          <cell r="EP98">
            <v>0</v>
          </cell>
          <cell r="EQ98">
            <v>0</v>
          </cell>
          <cell r="ER98">
            <v>0</v>
          </cell>
          <cell r="ES98">
            <v>0</v>
          </cell>
          <cell r="ET98">
            <v>0</v>
          </cell>
          <cell r="EU98">
            <v>0</v>
          </cell>
          <cell r="EV98">
            <v>0</v>
          </cell>
          <cell r="EW98">
            <v>0</v>
          </cell>
          <cell r="EX98">
            <v>0</v>
          </cell>
          <cell r="EY98">
            <v>0</v>
          </cell>
          <cell r="EZ98">
            <v>0</v>
          </cell>
          <cell r="FA98">
            <v>0</v>
          </cell>
          <cell r="FB98">
            <v>0</v>
          </cell>
          <cell r="FC98">
            <v>-4.33</v>
          </cell>
          <cell r="FD98">
            <v>-110.97</v>
          </cell>
          <cell r="FE98">
            <v>-183.59</v>
          </cell>
          <cell r="FF98">
            <v>-180.97</v>
          </cell>
          <cell r="FG98">
            <v>-180.11</v>
          </cell>
          <cell r="FH98">
            <v>-166.21000000000004</v>
          </cell>
          <cell r="FI98">
            <v>-168.7</v>
          </cell>
          <cell r="FJ98">
            <v>-212.77</v>
          </cell>
          <cell r="FK98">
            <v>-228.06</v>
          </cell>
          <cell r="FL98">
            <v>-208.255</v>
          </cell>
          <cell r="FM98">
            <v>-240.619</v>
          </cell>
          <cell r="FN98">
            <v>-294.70100000000002</v>
          </cell>
          <cell r="FO98">
            <v>-329.815</v>
          </cell>
          <cell r="FP98">
            <v>0</v>
          </cell>
          <cell r="FQ98">
            <v>0</v>
          </cell>
          <cell r="FR98">
            <v>0</v>
          </cell>
          <cell r="FS98">
            <v>0</v>
          </cell>
          <cell r="FT98">
            <v>0</v>
          </cell>
          <cell r="FU98">
            <v>0</v>
          </cell>
          <cell r="FV98">
            <v>0</v>
          </cell>
          <cell r="FW98">
            <v>0</v>
          </cell>
          <cell r="FX98">
            <v>0</v>
          </cell>
          <cell r="FY98">
            <v>0</v>
          </cell>
          <cell r="FZ98">
            <v>0</v>
          </cell>
          <cell r="GA98">
            <v>0</v>
          </cell>
          <cell r="GB98">
            <v>0</v>
          </cell>
          <cell r="GC98">
            <v>0</v>
          </cell>
          <cell r="GD98">
            <v>0</v>
          </cell>
          <cell r="GE98">
            <v>4.7699999999999996</v>
          </cell>
          <cell r="GF98">
            <v>34.419999999999995</v>
          </cell>
          <cell r="GG98">
            <v>56.9</v>
          </cell>
          <cell r="GH98">
            <v>273.42</v>
          </cell>
          <cell r="GI98">
            <v>110.9</v>
          </cell>
          <cell r="GJ98">
            <v>118.379</v>
          </cell>
          <cell r="GK98">
            <v>219.63</v>
          </cell>
          <cell r="GL98">
            <v>149.19</v>
          </cell>
          <cell r="GM98">
            <v>428.21899999999999</v>
          </cell>
          <cell r="GN98">
            <v>128.47999999999999</v>
          </cell>
          <cell r="GO98">
            <v>-143.17400000000004</v>
          </cell>
          <cell r="GP98">
            <v>511.96999999999997</v>
          </cell>
          <cell r="GQ98">
            <v>-94.701999999999998</v>
          </cell>
          <cell r="GR98">
            <v>0</v>
          </cell>
          <cell r="GS98">
            <v>0</v>
          </cell>
          <cell r="GT98">
            <v>0</v>
          </cell>
          <cell r="GU98">
            <v>0</v>
          </cell>
          <cell r="GV98">
            <v>0</v>
          </cell>
          <cell r="GW98">
            <v>0</v>
          </cell>
          <cell r="GX98">
            <v>0</v>
          </cell>
          <cell r="GY98">
            <v>0</v>
          </cell>
          <cell r="GZ98">
            <v>0</v>
          </cell>
          <cell r="HA98">
            <v>0</v>
          </cell>
          <cell r="HB98">
            <v>0</v>
          </cell>
          <cell r="HC98">
            <v>0</v>
          </cell>
          <cell r="HD98">
            <v>0</v>
          </cell>
          <cell r="HE98">
            <v>0</v>
          </cell>
          <cell r="HF98">
            <v>0</v>
          </cell>
          <cell r="HG98">
            <v>81.28000000000003</v>
          </cell>
          <cell r="HH98">
            <v>706.35</v>
          </cell>
          <cell r="HI98">
            <v>1030.75</v>
          </cell>
          <cell r="HJ98">
            <v>979.19999999999959</v>
          </cell>
          <cell r="HK98">
            <v>1241.8699999999994</v>
          </cell>
          <cell r="HL98">
            <v>1081.5019999999995</v>
          </cell>
          <cell r="HM98">
            <v>1213.9270000000001</v>
          </cell>
          <cell r="HN98">
            <v>1694.6500000000005</v>
          </cell>
          <cell r="HO98">
            <v>3181.4290000000005</v>
          </cell>
          <cell r="HP98">
            <v>1433.8980000000015</v>
          </cell>
          <cell r="HQ98">
            <v>1594.894</v>
          </cell>
          <cell r="HR98">
            <v>2304.7379999999989</v>
          </cell>
          <cell r="HS98">
            <v>2617.0800000000054</v>
          </cell>
        </row>
        <row r="99">
          <cell r="A99" t="str">
            <v>JMCP IN</v>
          </cell>
          <cell r="B99" t="str">
            <v>JMC Projects India</v>
          </cell>
          <cell r="C99" t="str">
            <v>Construction</v>
          </cell>
          <cell r="D99">
            <v>0</v>
          </cell>
          <cell r="E99">
            <v>0</v>
          </cell>
          <cell r="F99">
            <v>0</v>
          </cell>
          <cell r="G99">
            <v>0</v>
          </cell>
          <cell r="H99">
            <v>441.52</v>
          </cell>
          <cell r="I99">
            <v>395.13</v>
          </cell>
          <cell r="J99">
            <v>467.45</v>
          </cell>
          <cell r="K99">
            <v>532.88</v>
          </cell>
          <cell r="L99">
            <v>521.62</v>
          </cell>
          <cell r="M99">
            <v>567.65</v>
          </cell>
          <cell r="N99">
            <v>665.27</v>
          </cell>
          <cell r="O99">
            <v>625.38</v>
          </cell>
          <cell r="P99">
            <v>568.88</v>
          </cell>
          <cell r="Q99">
            <v>553.58000000000004</v>
          </cell>
          <cell r="R99">
            <v>652.36</v>
          </cell>
          <cell r="S99">
            <v>767.6</v>
          </cell>
          <cell r="T99">
            <v>826.15</v>
          </cell>
          <cell r="U99">
            <v>1152.19</v>
          </cell>
          <cell r="V99">
            <v>1395.942</v>
          </cell>
          <cell r="W99">
            <v>1627.85</v>
          </cell>
          <cell r="X99">
            <v>1804.1</v>
          </cell>
          <cell r="Y99">
            <v>1844.8</v>
          </cell>
          <cell r="Z99">
            <v>2402.6</v>
          </cell>
          <cell r="AA99">
            <v>3098.3</v>
          </cell>
          <cell r="AB99">
            <v>3128.3</v>
          </cell>
          <cell r="AC99">
            <v>3233.9</v>
          </cell>
          <cell r="AD99">
            <v>3096.6</v>
          </cell>
          <cell r="AE99">
            <v>3662.7999999999997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-413.83699999999999</v>
          </cell>
          <cell r="AK99">
            <v>-380.41800000000001</v>
          </cell>
          <cell r="AL99">
            <v>-453.10300000000001</v>
          </cell>
          <cell r="AM99">
            <v>-534.24900000000002</v>
          </cell>
          <cell r="AN99">
            <v>-480.584</v>
          </cell>
          <cell r="AO99">
            <v>-534.89400000000001</v>
          </cell>
          <cell r="AP99">
            <v>-622.59400000000005</v>
          </cell>
          <cell r="AQ99">
            <v>-704.80799999999999</v>
          </cell>
          <cell r="AR99">
            <v>-549.33500000000004</v>
          </cell>
          <cell r="AS99">
            <v>-525.23199999999997</v>
          </cell>
          <cell r="AT99">
            <v>-620.43900000000008</v>
          </cell>
          <cell r="AU99">
            <v>-729.62699999999995</v>
          </cell>
          <cell r="AV99">
            <v>-758.71499999999992</v>
          </cell>
          <cell r="AW99">
            <v>-1072.0149999999999</v>
          </cell>
          <cell r="AX99">
            <v>-1288.972</v>
          </cell>
          <cell r="AY99">
            <v>-1502.6280000000002</v>
          </cell>
          <cell r="AZ99">
            <v>-1682.5</v>
          </cell>
          <cell r="BA99">
            <v>-1709.3</v>
          </cell>
          <cell r="BB99">
            <v>-2226.4</v>
          </cell>
          <cell r="BC99">
            <v>-2863.9</v>
          </cell>
          <cell r="BD99">
            <v>-2923.3</v>
          </cell>
          <cell r="BE99">
            <v>-3011</v>
          </cell>
          <cell r="BF99">
            <v>-2890.8</v>
          </cell>
          <cell r="BG99">
            <v>-3302.6</v>
          </cell>
          <cell r="BH99">
            <v>0</v>
          </cell>
          <cell r="BI99">
            <v>0</v>
          </cell>
          <cell r="BJ99">
            <v>0</v>
          </cell>
          <cell r="BK99">
            <v>0</v>
          </cell>
          <cell r="BL99">
            <v>27.682999999999993</v>
          </cell>
          <cell r="BM99">
            <v>14.711999999999989</v>
          </cell>
          <cell r="BN99">
            <v>14.34699999999998</v>
          </cell>
          <cell r="BO99">
            <v>-1.3690000000000282</v>
          </cell>
          <cell r="BP99">
            <v>41.036000000000001</v>
          </cell>
          <cell r="BQ99">
            <v>32.755999999999972</v>
          </cell>
          <cell r="BR99">
            <v>42.675999999999931</v>
          </cell>
          <cell r="BS99">
            <v>-79.427999999999997</v>
          </cell>
          <cell r="BT99">
            <v>19.544999999999959</v>
          </cell>
          <cell r="BU99">
            <v>28.34800000000007</v>
          </cell>
          <cell r="BV99">
            <v>31.920999999999935</v>
          </cell>
          <cell r="BW99">
            <v>37.97300000000007</v>
          </cell>
          <cell r="BX99">
            <v>67.435000000000059</v>
          </cell>
          <cell r="BY99">
            <v>80.175000000000182</v>
          </cell>
          <cell r="BZ99">
            <v>106.97000000000003</v>
          </cell>
          <cell r="CA99">
            <v>125.22199999999975</v>
          </cell>
          <cell r="CB99">
            <v>121.59999999999991</v>
          </cell>
          <cell r="CC99">
            <v>135.5</v>
          </cell>
          <cell r="CD99">
            <v>176.19999999999982</v>
          </cell>
          <cell r="CE99">
            <v>234.40000000000009</v>
          </cell>
          <cell r="CF99">
            <v>205</v>
          </cell>
          <cell r="CG99">
            <v>222.90000000000009</v>
          </cell>
          <cell r="CH99">
            <v>205.79999999999973</v>
          </cell>
          <cell r="CI99">
            <v>360.19999999999982</v>
          </cell>
          <cell r="CJ99">
            <v>0</v>
          </cell>
          <cell r="CK99">
            <v>0</v>
          </cell>
          <cell r="CL99">
            <v>0</v>
          </cell>
          <cell r="CM99">
            <v>0</v>
          </cell>
          <cell r="CN99">
            <v>0</v>
          </cell>
          <cell r="CO99">
            <v>0</v>
          </cell>
          <cell r="CP99">
            <v>0</v>
          </cell>
          <cell r="CQ99">
            <v>0</v>
          </cell>
          <cell r="CR99">
            <v>0</v>
          </cell>
          <cell r="CS99">
            <v>0</v>
          </cell>
          <cell r="CT99">
            <v>0</v>
          </cell>
          <cell r="CU99">
            <v>0</v>
          </cell>
          <cell r="CV99">
            <v>0</v>
          </cell>
          <cell r="CW99">
            <v>0</v>
          </cell>
          <cell r="CX99">
            <v>0</v>
          </cell>
          <cell r="CY99">
            <v>0</v>
          </cell>
          <cell r="CZ99">
            <v>0</v>
          </cell>
          <cell r="DA99">
            <v>0</v>
          </cell>
          <cell r="DB99">
            <v>0</v>
          </cell>
          <cell r="DC99">
            <v>0</v>
          </cell>
          <cell r="DD99">
            <v>0</v>
          </cell>
          <cell r="DE99">
            <v>0</v>
          </cell>
          <cell r="DF99">
            <v>0</v>
          </cell>
          <cell r="DG99">
            <v>0</v>
          </cell>
          <cell r="DH99">
            <v>0</v>
          </cell>
          <cell r="DI99">
            <v>0</v>
          </cell>
          <cell r="DJ99">
            <v>0</v>
          </cell>
          <cell r="DK99">
            <v>0</v>
          </cell>
          <cell r="DL99">
            <v>0</v>
          </cell>
          <cell r="DM99">
            <v>0</v>
          </cell>
          <cell r="DN99">
            <v>0</v>
          </cell>
          <cell r="DO99">
            <v>0</v>
          </cell>
          <cell r="DP99">
            <v>27.682999999999993</v>
          </cell>
          <cell r="DQ99">
            <v>14.711999999999989</v>
          </cell>
          <cell r="DR99">
            <v>14.34699999999998</v>
          </cell>
          <cell r="DS99">
            <v>-1.3690000000000282</v>
          </cell>
          <cell r="DT99">
            <v>41.036000000000001</v>
          </cell>
          <cell r="DU99">
            <v>32.755999999999972</v>
          </cell>
          <cell r="DV99">
            <v>42.675999999999931</v>
          </cell>
          <cell r="DW99">
            <v>-79.427999999999997</v>
          </cell>
          <cell r="DX99">
            <v>19.544999999999959</v>
          </cell>
          <cell r="DY99">
            <v>28.34800000000007</v>
          </cell>
          <cell r="DZ99">
            <v>31.920999999999935</v>
          </cell>
          <cell r="EA99">
            <v>37.97300000000007</v>
          </cell>
          <cell r="EB99">
            <v>67.435000000000059</v>
          </cell>
          <cell r="EC99">
            <v>80.175000000000182</v>
          </cell>
          <cell r="ED99">
            <v>106.97000000000003</v>
          </cell>
          <cell r="EE99">
            <v>125.22199999999975</v>
          </cell>
          <cell r="EF99">
            <v>121.59999999999991</v>
          </cell>
          <cell r="EG99">
            <v>135.5</v>
          </cell>
          <cell r="EH99">
            <v>176.19999999999982</v>
          </cell>
          <cell r="EI99">
            <v>234.40000000000009</v>
          </cell>
          <cell r="EJ99">
            <v>205</v>
          </cell>
          <cell r="EK99">
            <v>222.90000000000009</v>
          </cell>
          <cell r="EL99">
            <v>205.79999999999973</v>
          </cell>
          <cell r="EM99">
            <v>360.19999999999982</v>
          </cell>
          <cell r="EN99">
            <v>0</v>
          </cell>
          <cell r="EO99">
            <v>0</v>
          </cell>
          <cell r="EP99">
            <v>0</v>
          </cell>
          <cell r="EQ99">
            <v>0</v>
          </cell>
          <cell r="ER99">
            <v>-7.8</v>
          </cell>
          <cell r="ES99">
            <v>-8.1</v>
          </cell>
          <cell r="ET99">
            <v>-7.52</v>
          </cell>
          <cell r="EU99">
            <v>-8.16</v>
          </cell>
          <cell r="EV99">
            <v>-8.6999999999999993</v>
          </cell>
          <cell r="EW99">
            <v>-8.75</v>
          </cell>
          <cell r="EX99">
            <v>-8.99</v>
          </cell>
          <cell r="EY99">
            <v>-8.43</v>
          </cell>
          <cell r="EZ99">
            <v>-9.11</v>
          </cell>
          <cell r="FA99">
            <v>-9.19</v>
          </cell>
          <cell r="FB99">
            <v>-9.34</v>
          </cell>
          <cell r="FC99">
            <v>-10.76</v>
          </cell>
          <cell r="FD99">
            <v>-15.41</v>
          </cell>
          <cell r="FE99">
            <v>-12.76</v>
          </cell>
          <cell r="FF99">
            <v>-17.513999999999999</v>
          </cell>
          <cell r="FG99">
            <v>-22.966999999999999</v>
          </cell>
          <cell r="FH99">
            <v>-27</v>
          </cell>
          <cell r="FI99">
            <v>-34.1</v>
          </cell>
          <cell r="FJ99">
            <v>-45</v>
          </cell>
          <cell r="FK99">
            <v>-59.5</v>
          </cell>
          <cell r="FL99">
            <v>-63.8</v>
          </cell>
          <cell r="FM99">
            <v>-72.2</v>
          </cell>
          <cell r="FN99">
            <v>-77.3</v>
          </cell>
          <cell r="FO99">
            <v>-85</v>
          </cell>
          <cell r="FP99">
            <v>0</v>
          </cell>
          <cell r="FQ99">
            <v>0</v>
          </cell>
          <cell r="FR99">
            <v>0</v>
          </cell>
          <cell r="FS99">
            <v>0</v>
          </cell>
          <cell r="FT99">
            <v>3.03</v>
          </cell>
          <cell r="FU99">
            <v>2.21</v>
          </cell>
          <cell r="FV99">
            <v>7.13</v>
          </cell>
          <cell r="FW99">
            <v>7.96</v>
          </cell>
          <cell r="FX99">
            <v>1.35</v>
          </cell>
          <cell r="FY99">
            <v>6.27</v>
          </cell>
          <cell r="FZ99">
            <v>24.98</v>
          </cell>
          <cell r="GA99">
            <v>5.84</v>
          </cell>
          <cell r="GB99">
            <v>2.2599999999999998</v>
          </cell>
          <cell r="GC99">
            <v>8.9499999999999993</v>
          </cell>
          <cell r="GD99">
            <v>6.37</v>
          </cell>
          <cell r="GE99">
            <v>6.77</v>
          </cell>
          <cell r="GF99">
            <v>3.46</v>
          </cell>
          <cell r="GG99">
            <v>6.62</v>
          </cell>
          <cell r="GH99">
            <v>2.8380000000000001</v>
          </cell>
          <cell r="GI99">
            <v>6.1289999999999996</v>
          </cell>
          <cell r="GJ99">
            <v>6.2</v>
          </cell>
          <cell r="GK99">
            <v>16.5</v>
          </cell>
          <cell r="GL99">
            <v>20.7</v>
          </cell>
          <cell r="GM99">
            <v>16.5</v>
          </cell>
          <cell r="GN99">
            <v>21.4</v>
          </cell>
          <cell r="GO99">
            <v>24.3</v>
          </cell>
          <cell r="GP99">
            <v>29.8</v>
          </cell>
          <cell r="GQ99">
            <v>-4.4000000000000004</v>
          </cell>
          <cell r="GR99">
            <v>0</v>
          </cell>
          <cell r="GS99">
            <v>0</v>
          </cell>
          <cell r="GT99">
            <v>0</v>
          </cell>
          <cell r="GU99">
            <v>0</v>
          </cell>
          <cell r="GV99">
            <v>22.912999999999993</v>
          </cell>
          <cell r="GW99">
            <v>8.8219999999999885</v>
          </cell>
          <cell r="GX99">
            <v>13.956999999999979</v>
          </cell>
          <cell r="GY99">
            <v>-1.5690000000000284</v>
          </cell>
          <cell r="GZ99">
            <v>33.686</v>
          </cell>
          <cell r="HA99">
            <v>30.275999999999971</v>
          </cell>
          <cell r="HB99">
            <v>58.665999999999926</v>
          </cell>
          <cell r="HC99">
            <v>-82.018000000000001</v>
          </cell>
          <cell r="HD99">
            <v>12.694999999999959</v>
          </cell>
          <cell r="HE99">
            <v>28.108000000000072</v>
          </cell>
          <cell r="HF99">
            <v>28.950999999999937</v>
          </cell>
          <cell r="HG99">
            <v>33.983000000000075</v>
          </cell>
          <cell r="HH99">
            <v>55.485000000000063</v>
          </cell>
          <cell r="HI99">
            <v>74.035000000000181</v>
          </cell>
          <cell r="HJ99">
            <v>92.294000000000025</v>
          </cell>
          <cell r="HK99">
            <v>108.38399999999976</v>
          </cell>
          <cell r="HL99">
            <v>100.79999999999991</v>
          </cell>
          <cell r="HM99">
            <v>117.9</v>
          </cell>
          <cell r="HN99">
            <v>151.89999999999981</v>
          </cell>
          <cell r="HO99">
            <v>191.40000000000009</v>
          </cell>
          <cell r="HP99">
            <v>162.6</v>
          </cell>
          <cell r="HQ99">
            <v>175.00000000000011</v>
          </cell>
          <cell r="HR99">
            <v>158.29999999999973</v>
          </cell>
          <cell r="HS99">
            <v>270.79999999999984</v>
          </cell>
        </row>
        <row r="100">
          <cell r="A100" t="str">
            <v>NJCC IN</v>
          </cell>
          <cell r="B100" t="str">
            <v>Nagarjuna Construction</v>
          </cell>
          <cell r="C100" t="str">
            <v>Construction</v>
          </cell>
          <cell r="D100">
            <v>1138.78</v>
          </cell>
          <cell r="E100">
            <v>1021.9</v>
          </cell>
          <cell r="F100">
            <v>1117.26</v>
          </cell>
          <cell r="G100">
            <v>1259.29</v>
          </cell>
          <cell r="H100">
            <v>1262.52</v>
          </cell>
          <cell r="I100">
            <v>1484.58</v>
          </cell>
          <cell r="J100">
            <v>1917.5</v>
          </cell>
          <cell r="K100">
            <v>2916.96</v>
          </cell>
          <cell r="L100">
            <v>2324.25</v>
          </cell>
          <cell r="M100">
            <v>2418.2600000000002</v>
          </cell>
          <cell r="N100">
            <v>2642.45</v>
          </cell>
          <cell r="O100">
            <v>4500</v>
          </cell>
          <cell r="P100">
            <v>3593.5</v>
          </cell>
          <cell r="Q100">
            <v>3682.28</v>
          </cell>
          <cell r="R100">
            <v>4724.38</v>
          </cell>
          <cell r="S100">
            <v>6404.48</v>
          </cell>
          <cell r="T100">
            <v>6517.43</v>
          </cell>
          <cell r="U100">
            <v>6516.57</v>
          </cell>
          <cell r="V100">
            <v>6997.7</v>
          </cell>
          <cell r="W100">
            <v>8678.7999999999993</v>
          </cell>
          <cell r="X100">
            <v>7622</v>
          </cell>
          <cell r="Y100">
            <v>6771.5</v>
          </cell>
          <cell r="Z100">
            <v>7795.1</v>
          </cell>
          <cell r="AA100">
            <v>12540.7</v>
          </cell>
          <cell r="AB100">
            <v>9709.39</v>
          </cell>
          <cell r="AC100">
            <v>10558.2</v>
          </cell>
          <cell r="AD100">
            <v>10265.9</v>
          </cell>
          <cell r="AE100">
            <v>10980.5</v>
          </cell>
          <cell r="AF100">
            <v>-1062.5609999999999</v>
          </cell>
          <cell r="AG100">
            <v>-939.50900000000001</v>
          </cell>
          <cell r="AH100">
            <v>-1022.931</v>
          </cell>
          <cell r="AI100">
            <v>-1132.4739999999999</v>
          </cell>
          <cell r="AJ100">
            <v>-1157.51</v>
          </cell>
          <cell r="AK100">
            <v>-1377.0569999999998</v>
          </cell>
          <cell r="AL100">
            <v>-1764.2740000000001</v>
          </cell>
          <cell r="AM100">
            <v>-2695.1639999999998</v>
          </cell>
          <cell r="AN100">
            <v>-2151.8540000000003</v>
          </cell>
          <cell r="AO100">
            <v>-2224.1489999999999</v>
          </cell>
          <cell r="AP100">
            <v>-2423.6619999999998</v>
          </cell>
          <cell r="AQ100">
            <v>-4178.3</v>
          </cell>
          <cell r="AR100">
            <v>-3315.5</v>
          </cell>
          <cell r="AS100">
            <v>-3303.1800000000003</v>
          </cell>
          <cell r="AT100">
            <v>-4267.32</v>
          </cell>
          <cell r="AU100">
            <v>-5872.9800000000005</v>
          </cell>
          <cell r="AV100">
            <v>-5967.5</v>
          </cell>
          <cell r="AW100">
            <v>-5898.76</v>
          </cell>
          <cell r="AX100">
            <v>-6195.4299999999994</v>
          </cell>
          <cell r="AY100">
            <v>-7951.4</v>
          </cell>
          <cell r="AZ100">
            <v>-6828.4999999999991</v>
          </cell>
          <cell r="BA100">
            <v>-5923.2999999999993</v>
          </cell>
          <cell r="BB100">
            <v>-6932.8</v>
          </cell>
          <cell r="BC100">
            <v>-11446.8</v>
          </cell>
          <cell r="BD100">
            <v>-8793.69</v>
          </cell>
          <cell r="BE100">
            <v>-9473.409999999998</v>
          </cell>
          <cell r="BF100">
            <v>-9367.3100000000013</v>
          </cell>
          <cell r="BG100">
            <v>-10142.85</v>
          </cell>
          <cell r="BH100">
            <v>76.219000000000051</v>
          </cell>
          <cell r="BI100">
            <v>82.390999999999963</v>
          </cell>
          <cell r="BJ100">
            <v>94.328999999999951</v>
          </cell>
          <cell r="BK100">
            <v>126.81600000000003</v>
          </cell>
          <cell r="BL100">
            <v>105.00999999999999</v>
          </cell>
          <cell r="BM100">
            <v>107.52300000000014</v>
          </cell>
          <cell r="BN100">
            <v>153.22599999999989</v>
          </cell>
          <cell r="BO100">
            <v>221.79600000000028</v>
          </cell>
          <cell r="BP100">
            <v>172.39599999999973</v>
          </cell>
          <cell r="BQ100">
            <v>194.11100000000033</v>
          </cell>
          <cell r="BR100">
            <v>218.78800000000001</v>
          </cell>
          <cell r="BS100">
            <v>321.69999999999982</v>
          </cell>
          <cell r="BT100">
            <v>278</v>
          </cell>
          <cell r="BU100">
            <v>379.09999999999991</v>
          </cell>
          <cell r="BV100">
            <v>457.0600000000004</v>
          </cell>
          <cell r="BW100">
            <v>531.49999999999909</v>
          </cell>
          <cell r="BX100">
            <v>549.93000000000029</v>
          </cell>
          <cell r="BY100">
            <v>617.80999999999949</v>
          </cell>
          <cell r="BZ100">
            <v>802.27000000000044</v>
          </cell>
          <cell r="CA100">
            <v>727.39999999999964</v>
          </cell>
          <cell r="CB100">
            <v>793.50000000000091</v>
          </cell>
          <cell r="CC100">
            <v>848.20000000000073</v>
          </cell>
          <cell r="CD100">
            <v>862.30000000000018</v>
          </cell>
          <cell r="CE100">
            <v>1093.9000000000015</v>
          </cell>
          <cell r="CF100">
            <v>915.69999999999891</v>
          </cell>
          <cell r="CG100">
            <v>1084.7900000000027</v>
          </cell>
          <cell r="CH100">
            <v>898.58999999999833</v>
          </cell>
          <cell r="CI100">
            <v>837.64999999999964</v>
          </cell>
          <cell r="CJ100">
            <v>0</v>
          </cell>
          <cell r="CK100">
            <v>0</v>
          </cell>
          <cell r="CL100">
            <v>0</v>
          </cell>
          <cell r="CM100">
            <v>0</v>
          </cell>
          <cell r="CN100">
            <v>0</v>
          </cell>
          <cell r="CO100">
            <v>0</v>
          </cell>
          <cell r="CP100">
            <v>0</v>
          </cell>
          <cell r="CQ100">
            <v>0</v>
          </cell>
          <cell r="CR100">
            <v>0</v>
          </cell>
          <cell r="CS100">
            <v>0</v>
          </cell>
          <cell r="CT100">
            <v>0</v>
          </cell>
          <cell r="CU100">
            <v>0</v>
          </cell>
          <cell r="CV100">
            <v>0</v>
          </cell>
          <cell r="CW100">
            <v>0</v>
          </cell>
          <cell r="CX100">
            <v>0</v>
          </cell>
          <cell r="CY100">
            <v>0</v>
          </cell>
          <cell r="CZ100">
            <v>0</v>
          </cell>
          <cell r="DA100">
            <v>0</v>
          </cell>
          <cell r="DB100">
            <v>0</v>
          </cell>
          <cell r="DC100">
            <v>0</v>
          </cell>
          <cell r="DD100">
            <v>0</v>
          </cell>
          <cell r="DE100">
            <v>0</v>
          </cell>
          <cell r="DF100">
            <v>0</v>
          </cell>
          <cell r="DG100">
            <v>0</v>
          </cell>
          <cell r="DH100">
            <v>0</v>
          </cell>
          <cell r="DI100">
            <v>0</v>
          </cell>
          <cell r="DJ100">
            <v>0</v>
          </cell>
          <cell r="DK100">
            <v>0</v>
          </cell>
          <cell r="DL100">
            <v>76.219000000000051</v>
          </cell>
          <cell r="DM100">
            <v>82.390999999999963</v>
          </cell>
          <cell r="DN100">
            <v>94.328999999999951</v>
          </cell>
          <cell r="DO100">
            <v>126.81600000000003</v>
          </cell>
          <cell r="DP100">
            <v>105.00999999999999</v>
          </cell>
          <cell r="DQ100">
            <v>107.52300000000014</v>
          </cell>
          <cell r="DR100">
            <v>153.22599999999989</v>
          </cell>
          <cell r="DS100">
            <v>221.79600000000028</v>
          </cell>
          <cell r="DT100">
            <v>172.39599999999973</v>
          </cell>
          <cell r="DU100">
            <v>194.11100000000033</v>
          </cell>
          <cell r="DV100">
            <v>218.78800000000001</v>
          </cell>
          <cell r="DW100">
            <v>321.69999999999982</v>
          </cell>
          <cell r="DX100">
            <v>278</v>
          </cell>
          <cell r="DY100">
            <v>379.09999999999991</v>
          </cell>
          <cell r="DZ100">
            <v>457.0600000000004</v>
          </cell>
          <cell r="EA100">
            <v>531.49999999999909</v>
          </cell>
          <cell r="EB100">
            <v>549.93000000000029</v>
          </cell>
          <cell r="EC100">
            <v>617.80999999999949</v>
          </cell>
          <cell r="ED100">
            <v>802.27000000000044</v>
          </cell>
          <cell r="EE100">
            <v>727.39999999999964</v>
          </cell>
          <cell r="EF100">
            <v>793.50000000000091</v>
          </cell>
          <cell r="EG100">
            <v>848.20000000000073</v>
          </cell>
          <cell r="EH100">
            <v>862.30000000000018</v>
          </cell>
          <cell r="EI100">
            <v>1093.9000000000015</v>
          </cell>
          <cell r="EJ100">
            <v>915.69999999999891</v>
          </cell>
          <cell r="EK100">
            <v>1084.7900000000027</v>
          </cell>
          <cell r="EL100">
            <v>898.58999999999833</v>
          </cell>
          <cell r="EM100">
            <v>837.64999999999964</v>
          </cell>
          <cell r="EN100">
            <v>-15.9</v>
          </cell>
          <cell r="EO100">
            <v>-16.72</v>
          </cell>
          <cell r="EP100">
            <v>-17.579999999999998</v>
          </cell>
          <cell r="EQ100">
            <v>-23.82</v>
          </cell>
          <cell r="ER100">
            <v>-19.010000000000002</v>
          </cell>
          <cell r="ES100">
            <v>-18.98</v>
          </cell>
          <cell r="ET100">
            <v>-22.36</v>
          </cell>
          <cell r="EU100">
            <v>-30.44</v>
          </cell>
          <cell r="EV100">
            <v>-23.55</v>
          </cell>
          <cell r="EW100">
            <v>-26.19</v>
          </cell>
          <cell r="EX100">
            <v>-30.82</v>
          </cell>
          <cell r="EY100">
            <v>-28.3</v>
          </cell>
          <cell r="EZ100">
            <v>-33.9</v>
          </cell>
          <cell r="FA100">
            <v>-40.909999999999997</v>
          </cell>
          <cell r="FB100">
            <v>-53.12</v>
          </cell>
          <cell r="FC100">
            <v>-53.64</v>
          </cell>
          <cell r="FD100">
            <v>-57.86</v>
          </cell>
          <cell r="FE100">
            <v>-69.19</v>
          </cell>
          <cell r="FF100">
            <v>-75.959999999999994</v>
          </cell>
          <cell r="FG100">
            <v>-96</v>
          </cell>
          <cell r="FH100">
            <v>-104.4</v>
          </cell>
          <cell r="FI100">
            <v>-117.2</v>
          </cell>
          <cell r="FJ100">
            <v>-122.7</v>
          </cell>
          <cell r="FK100">
            <v>-137.80000000000001</v>
          </cell>
          <cell r="FL100">
            <v>-141.9</v>
          </cell>
          <cell r="FM100">
            <v>-149.41999999999999</v>
          </cell>
          <cell r="FN100">
            <v>-119.05</v>
          </cell>
          <cell r="FO100">
            <v>-122.65</v>
          </cell>
          <cell r="FP100">
            <v>6.1</v>
          </cell>
          <cell r="FQ100">
            <v>6.28</v>
          </cell>
          <cell r="FR100">
            <v>9.9499999999999993</v>
          </cell>
          <cell r="FS100">
            <v>16.87</v>
          </cell>
          <cell r="FT100">
            <v>7.52</v>
          </cell>
          <cell r="FU100">
            <v>15.2</v>
          </cell>
          <cell r="FV100">
            <v>12.2</v>
          </cell>
          <cell r="FW100">
            <v>6.4</v>
          </cell>
          <cell r="FX100">
            <v>5.13</v>
          </cell>
          <cell r="FY100">
            <v>9.35</v>
          </cell>
          <cell r="FZ100">
            <v>11.77</v>
          </cell>
          <cell r="GA100">
            <v>22.6</v>
          </cell>
          <cell r="GB100">
            <v>12.6</v>
          </cell>
          <cell r="GC100">
            <v>14.61</v>
          </cell>
          <cell r="GD100">
            <v>0.78</v>
          </cell>
          <cell r="GE100">
            <v>5.42</v>
          </cell>
          <cell r="GF100">
            <v>7.6</v>
          </cell>
          <cell r="GG100">
            <v>9.82</v>
          </cell>
          <cell r="GH100">
            <v>4.78</v>
          </cell>
          <cell r="GI100">
            <v>269.60000000000002</v>
          </cell>
          <cell r="GJ100">
            <v>3.7</v>
          </cell>
          <cell r="GK100">
            <v>3.8</v>
          </cell>
          <cell r="GL100">
            <v>10.8</v>
          </cell>
          <cell r="GM100">
            <v>37.200000000000003</v>
          </cell>
          <cell r="GN100">
            <v>8.5299999999999994</v>
          </cell>
          <cell r="GO100">
            <v>9.9499999999999993</v>
          </cell>
          <cell r="GP100">
            <v>8.36</v>
          </cell>
          <cell r="GQ100">
            <v>14.79</v>
          </cell>
          <cell r="GR100">
            <v>66.419000000000054</v>
          </cell>
          <cell r="GS100">
            <v>71.950999999999965</v>
          </cell>
          <cell r="GT100">
            <v>86.698999999999955</v>
          </cell>
          <cell r="GU100">
            <v>119.86600000000004</v>
          </cell>
          <cell r="GV100">
            <v>93.519999999999982</v>
          </cell>
          <cell r="GW100">
            <v>103.74300000000014</v>
          </cell>
          <cell r="GX100">
            <v>143.06599999999986</v>
          </cell>
          <cell r="GY100">
            <v>197.75600000000028</v>
          </cell>
          <cell r="GZ100">
            <v>153.97599999999971</v>
          </cell>
          <cell r="HA100">
            <v>177.27100000000033</v>
          </cell>
          <cell r="HB100">
            <v>199.73800000000003</v>
          </cell>
          <cell r="HC100">
            <v>315.99999999999983</v>
          </cell>
          <cell r="HD100">
            <v>256.7</v>
          </cell>
          <cell r="HE100">
            <v>352.79999999999995</v>
          </cell>
          <cell r="HF100">
            <v>404.72000000000037</v>
          </cell>
          <cell r="HG100">
            <v>483.27999999999912</v>
          </cell>
          <cell r="HH100">
            <v>499.6700000000003</v>
          </cell>
          <cell r="HI100">
            <v>558.43999999999949</v>
          </cell>
          <cell r="HJ100">
            <v>731.09000000000037</v>
          </cell>
          <cell r="HK100">
            <v>900.99999999999966</v>
          </cell>
          <cell r="HL100">
            <v>692.80000000000098</v>
          </cell>
          <cell r="HM100">
            <v>734.80000000000064</v>
          </cell>
          <cell r="HN100">
            <v>750.40000000000009</v>
          </cell>
          <cell r="HO100">
            <v>993.30000000000155</v>
          </cell>
          <cell r="HP100">
            <v>782.3299999999989</v>
          </cell>
          <cell r="HQ100">
            <v>945.32000000000278</v>
          </cell>
          <cell r="HR100">
            <v>787.89999999999839</v>
          </cell>
          <cell r="HS100">
            <v>729.78999999999962</v>
          </cell>
        </row>
        <row r="101">
          <cell r="A101" t="str">
            <v>ITCE IN</v>
          </cell>
          <cell r="B101" t="str">
            <v>ITD Cementation India</v>
          </cell>
          <cell r="C101" t="str">
            <v>Construction</v>
          </cell>
          <cell r="D101">
            <v>0</v>
          </cell>
          <cell r="E101">
            <v>0</v>
          </cell>
          <cell r="F101">
            <v>0</v>
          </cell>
          <cell r="G101">
            <v>0</v>
          </cell>
          <cell r="H101">
            <v>0</v>
          </cell>
          <cell r="I101">
            <v>0</v>
          </cell>
          <cell r="J101">
            <v>0</v>
          </cell>
          <cell r="K101">
            <v>1690.6</v>
          </cell>
          <cell r="L101">
            <v>1432.38</v>
          </cell>
          <cell r="M101">
            <v>1359.57</v>
          </cell>
          <cell r="N101">
            <v>1119.1300000000001</v>
          </cell>
          <cell r="O101">
            <v>1227.76</v>
          </cell>
          <cell r="P101">
            <v>1136.44</v>
          </cell>
          <cell r="Q101">
            <v>1220.816</v>
          </cell>
          <cell r="R101">
            <v>1672.35</v>
          </cell>
          <cell r="S101">
            <v>1272.5</v>
          </cell>
          <cell r="T101">
            <v>1286.2</v>
          </cell>
          <cell r="U101">
            <v>1084.3399999999999</v>
          </cell>
          <cell r="V101">
            <v>1308.3399999999999</v>
          </cell>
          <cell r="W101">
            <v>0</v>
          </cell>
          <cell r="X101">
            <v>0</v>
          </cell>
          <cell r="Y101">
            <v>0</v>
          </cell>
          <cell r="Z101">
            <v>0</v>
          </cell>
          <cell r="AA101">
            <v>0</v>
          </cell>
          <cell r="AB101">
            <v>0</v>
          </cell>
          <cell r="AC101">
            <v>0</v>
          </cell>
          <cell r="AD101">
            <v>0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-1751.8470000000002</v>
          </cell>
          <cell r="AN101">
            <v>-1441.1000000000001</v>
          </cell>
          <cell r="AO101">
            <v>-1355.1699999999998</v>
          </cell>
          <cell r="AP101">
            <v>-1420.4880000000001</v>
          </cell>
          <cell r="AQ101">
            <v>-1189.17</v>
          </cell>
          <cell r="AR101">
            <v>-1180.0509999999999</v>
          </cell>
          <cell r="AS101">
            <v>-1195.9650000000001</v>
          </cell>
          <cell r="AT101">
            <v>-1536.0400000000002</v>
          </cell>
          <cell r="AU101">
            <v>-1223.1779999999999</v>
          </cell>
          <cell r="AV101">
            <v>-1212.837</v>
          </cell>
          <cell r="AW101">
            <v>-1054.155</v>
          </cell>
          <cell r="AX101">
            <v>-1167.8359999999998</v>
          </cell>
          <cell r="AY101">
            <v>0</v>
          </cell>
          <cell r="AZ101">
            <v>0</v>
          </cell>
          <cell r="BA101">
            <v>0</v>
          </cell>
          <cell r="BB101">
            <v>0</v>
          </cell>
          <cell r="BC101">
            <v>0</v>
          </cell>
          <cell r="BD101">
            <v>0</v>
          </cell>
          <cell r="BE101">
            <v>0</v>
          </cell>
          <cell r="BF101">
            <v>0</v>
          </cell>
          <cell r="BG101">
            <v>0</v>
          </cell>
          <cell r="BH101">
            <v>0</v>
          </cell>
          <cell r="BI101">
            <v>0</v>
          </cell>
          <cell r="BJ101">
            <v>0</v>
          </cell>
          <cell r="BK101">
            <v>0</v>
          </cell>
          <cell r="BL101">
            <v>0</v>
          </cell>
          <cell r="BM101">
            <v>0</v>
          </cell>
          <cell r="BN101">
            <v>0</v>
          </cell>
          <cell r="BO101">
            <v>-61.247000000000298</v>
          </cell>
          <cell r="BP101">
            <v>-8.7200000000000273</v>
          </cell>
          <cell r="BQ101">
            <v>4.4000000000000909</v>
          </cell>
          <cell r="BR101">
            <v>-301.35799999999995</v>
          </cell>
          <cell r="BS101">
            <v>38.589999999999918</v>
          </cell>
          <cell r="BT101">
            <v>-43.610999999999876</v>
          </cell>
          <cell r="BU101">
            <v>24.850999999999885</v>
          </cell>
          <cell r="BV101">
            <v>136.30999999999972</v>
          </cell>
          <cell r="BW101">
            <v>49.322000000000116</v>
          </cell>
          <cell r="BX101">
            <v>73.363000000000056</v>
          </cell>
          <cell r="BY101">
            <v>30.184999999999945</v>
          </cell>
          <cell r="BZ101">
            <v>140.50400000000013</v>
          </cell>
          <cell r="CA101">
            <v>0</v>
          </cell>
          <cell r="CB101">
            <v>0</v>
          </cell>
          <cell r="CC101">
            <v>0</v>
          </cell>
          <cell r="CD101">
            <v>0</v>
          </cell>
          <cell r="CE101">
            <v>0</v>
          </cell>
          <cell r="CF101">
            <v>0</v>
          </cell>
          <cell r="CG101">
            <v>0</v>
          </cell>
          <cell r="CH101">
            <v>0</v>
          </cell>
          <cell r="CI101">
            <v>0</v>
          </cell>
          <cell r="CJ101">
            <v>0</v>
          </cell>
          <cell r="CK101">
            <v>0</v>
          </cell>
          <cell r="CL101">
            <v>0</v>
          </cell>
          <cell r="CM101">
            <v>0</v>
          </cell>
          <cell r="CN101">
            <v>0</v>
          </cell>
          <cell r="CO101">
            <v>0</v>
          </cell>
          <cell r="CP101">
            <v>0</v>
          </cell>
          <cell r="CQ101">
            <v>0</v>
          </cell>
          <cell r="CR101">
            <v>0</v>
          </cell>
          <cell r="CS101">
            <v>0</v>
          </cell>
          <cell r="CT101">
            <v>0</v>
          </cell>
          <cell r="CU101">
            <v>0</v>
          </cell>
          <cell r="CV101">
            <v>0</v>
          </cell>
          <cell r="CW101">
            <v>0</v>
          </cell>
          <cell r="CX101">
            <v>0</v>
          </cell>
          <cell r="CY101">
            <v>0</v>
          </cell>
          <cell r="CZ101">
            <v>0</v>
          </cell>
          <cell r="DA101">
            <v>0</v>
          </cell>
          <cell r="DB101">
            <v>0</v>
          </cell>
          <cell r="DC101">
            <v>0</v>
          </cell>
          <cell r="DD101">
            <v>0</v>
          </cell>
          <cell r="DE101">
            <v>0</v>
          </cell>
          <cell r="DF101">
            <v>0</v>
          </cell>
          <cell r="DG101">
            <v>0</v>
          </cell>
          <cell r="DH101">
            <v>0</v>
          </cell>
          <cell r="DI101">
            <v>0</v>
          </cell>
          <cell r="DJ101">
            <v>0</v>
          </cell>
          <cell r="DK101">
            <v>0</v>
          </cell>
          <cell r="DL101">
            <v>0</v>
          </cell>
          <cell r="DM101">
            <v>0</v>
          </cell>
          <cell r="DN101">
            <v>0</v>
          </cell>
          <cell r="DO101">
            <v>0</v>
          </cell>
          <cell r="DP101">
            <v>0</v>
          </cell>
          <cell r="DQ101">
            <v>0</v>
          </cell>
          <cell r="DR101">
            <v>0</v>
          </cell>
          <cell r="DS101">
            <v>-61.247000000000298</v>
          </cell>
          <cell r="DT101">
            <v>-8.7200000000000273</v>
          </cell>
          <cell r="DU101">
            <v>4.4000000000000909</v>
          </cell>
          <cell r="DV101">
            <v>-301.35799999999995</v>
          </cell>
          <cell r="DW101">
            <v>38.589999999999918</v>
          </cell>
          <cell r="DX101">
            <v>-43.610999999999876</v>
          </cell>
          <cell r="DY101">
            <v>24.850999999999885</v>
          </cell>
          <cell r="DZ101">
            <v>136.30999999999972</v>
          </cell>
          <cell r="EA101">
            <v>49.322000000000116</v>
          </cell>
          <cell r="EB101">
            <v>73.363000000000056</v>
          </cell>
          <cell r="EC101">
            <v>30.184999999999945</v>
          </cell>
          <cell r="ED101">
            <v>140.50400000000013</v>
          </cell>
          <cell r="EE101">
            <v>0</v>
          </cell>
          <cell r="EF101">
            <v>0</v>
          </cell>
          <cell r="EG101">
            <v>0</v>
          </cell>
          <cell r="EH101">
            <v>0</v>
          </cell>
          <cell r="EI101">
            <v>0</v>
          </cell>
          <cell r="EJ101">
            <v>0</v>
          </cell>
          <cell r="EK101">
            <v>0</v>
          </cell>
          <cell r="EL101">
            <v>0</v>
          </cell>
          <cell r="EM101">
            <v>0</v>
          </cell>
          <cell r="EN101">
            <v>0</v>
          </cell>
          <cell r="EO101">
            <v>0</v>
          </cell>
          <cell r="EP101">
            <v>0</v>
          </cell>
          <cell r="EQ101">
            <v>0</v>
          </cell>
          <cell r="ER101">
            <v>0</v>
          </cell>
          <cell r="ES101">
            <v>0</v>
          </cell>
          <cell r="ET101">
            <v>0</v>
          </cell>
          <cell r="EU101">
            <v>-21.52</v>
          </cell>
          <cell r="EV101">
            <v>-23.07</v>
          </cell>
          <cell r="EW101">
            <v>-21.97</v>
          </cell>
          <cell r="EX101">
            <v>-22.5</v>
          </cell>
          <cell r="EY101">
            <v>-17.04</v>
          </cell>
          <cell r="EZ101">
            <v>-17.52</v>
          </cell>
          <cell r="FA101">
            <v>-22.33</v>
          </cell>
          <cell r="FB101">
            <v>-21.15</v>
          </cell>
          <cell r="FC101">
            <v>-18.37</v>
          </cell>
          <cell r="FD101">
            <v>-20.16</v>
          </cell>
          <cell r="FE101">
            <v>-27.28</v>
          </cell>
          <cell r="FF101">
            <v>-32.93</v>
          </cell>
          <cell r="FG101">
            <v>0</v>
          </cell>
          <cell r="FH101">
            <v>0</v>
          </cell>
          <cell r="FI101">
            <v>0</v>
          </cell>
          <cell r="FJ101">
            <v>0</v>
          </cell>
          <cell r="FK101">
            <v>0</v>
          </cell>
          <cell r="FL101">
            <v>0</v>
          </cell>
          <cell r="FM101">
            <v>0</v>
          </cell>
          <cell r="FN101">
            <v>0</v>
          </cell>
          <cell r="FO101">
            <v>0</v>
          </cell>
          <cell r="FP101">
            <v>0</v>
          </cell>
          <cell r="FQ101">
            <v>0</v>
          </cell>
          <cell r="FR101">
            <v>0</v>
          </cell>
          <cell r="FS101">
            <v>0</v>
          </cell>
          <cell r="FT101">
            <v>0</v>
          </cell>
          <cell r="FU101">
            <v>0</v>
          </cell>
          <cell r="FV101">
            <v>0</v>
          </cell>
          <cell r="FW101">
            <v>11.85</v>
          </cell>
          <cell r="FX101">
            <v>1.1000000000000001</v>
          </cell>
          <cell r="FY101">
            <v>99.33</v>
          </cell>
          <cell r="FZ101">
            <v>-3.21</v>
          </cell>
          <cell r="GA101">
            <v>0.4</v>
          </cell>
          <cell r="GB101">
            <v>4.4800000000000004</v>
          </cell>
          <cell r="GC101">
            <v>51.05</v>
          </cell>
          <cell r="GD101">
            <v>8.9499999999999993</v>
          </cell>
          <cell r="GE101">
            <v>0.23</v>
          </cell>
          <cell r="GF101">
            <v>14.26</v>
          </cell>
          <cell r="GG101">
            <v>46.8</v>
          </cell>
          <cell r="GH101">
            <v>37.04</v>
          </cell>
          <cell r="GI101">
            <v>0</v>
          </cell>
          <cell r="GJ101">
            <v>0</v>
          </cell>
          <cell r="GK101">
            <v>0</v>
          </cell>
          <cell r="GL101">
            <v>0</v>
          </cell>
          <cell r="GM101">
            <v>0</v>
          </cell>
          <cell r="GN101">
            <v>0</v>
          </cell>
          <cell r="GO101">
            <v>0</v>
          </cell>
          <cell r="GP101">
            <v>0</v>
          </cell>
          <cell r="GQ101">
            <v>0</v>
          </cell>
          <cell r="GR101">
            <v>0</v>
          </cell>
          <cell r="GS101">
            <v>0</v>
          </cell>
          <cell r="GT101">
            <v>0</v>
          </cell>
          <cell r="GU101">
            <v>0</v>
          </cell>
          <cell r="GV101">
            <v>0</v>
          </cell>
          <cell r="GW101">
            <v>0</v>
          </cell>
          <cell r="GX101">
            <v>0</v>
          </cell>
          <cell r="GY101">
            <v>-70.9170000000003</v>
          </cell>
          <cell r="GZ101">
            <v>-30.690000000000026</v>
          </cell>
          <cell r="HA101">
            <v>81.76000000000009</v>
          </cell>
          <cell r="HB101">
            <v>-327.06799999999993</v>
          </cell>
          <cell r="HC101">
            <v>21.949999999999918</v>
          </cell>
          <cell r="HD101">
            <v>-56.650999999999868</v>
          </cell>
          <cell r="HE101">
            <v>53.570999999999884</v>
          </cell>
          <cell r="HF101">
            <v>124.10999999999972</v>
          </cell>
          <cell r="HG101">
            <v>31.182000000000116</v>
          </cell>
          <cell r="HH101">
            <v>67.463000000000065</v>
          </cell>
          <cell r="HI101">
            <v>49.704999999999941</v>
          </cell>
          <cell r="HJ101">
            <v>144.61400000000012</v>
          </cell>
          <cell r="HK101">
            <v>0</v>
          </cell>
          <cell r="HL101">
            <v>0</v>
          </cell>
          <cell r="HM101">
            <v>0</v>
          </cell>
          <cell r="HN101">
            <v>0</v>
          </cell>
          <cell r="HO101">
            <v>0</v>
          </cell>
          <cell r="HP101">
            <v>0</v>
          </cell>
          <cell r="HQ101">
            <v>0</v>
          </cell>
          <cell r="HR101">
            <v>0</v>
          </cell>
          <cell r="HS101">
            <v>0</v>
          </cell>
        </row>
        <row r="102">
          <cell r="A102" t="str">
            <v>IVRC IN</v>
          </cell>
          <cell r="B102" t="str">
            <v>IVRCL Infrastructures &amp; Projects</v>
          </cell>
          <cell r="C102" t="str">
            <v>Construction</v>
          </cell>
          <cell r="D102">
            <v>0</v>
          </cell>
          <cell r="E102">
            <v>0</v>
          </cell>
          <cell r="F102">
            <v>864.33</v>
          </cell>
          <cell r="G102">
            <v>2026.2</v>
          </cell>
          <cell r="H102">
            <v>1527.68</v>
          </cell>
          <cell r="I102">
            <v>1922.55</v>
          </cell>
          <cell r="J102">
            <v>2147.15</v>
          </cell>
          <cell r="K102">
            <v>2145.67</v>
          </cell>
          <cell r="L102">
            <v>2343.98</v>
          </cell>
          <cell r="M102">
            <v>1879.15</v>
          </cell>
          <cell r="N102">
            <v>2833.72</v>
          </cell>
          <cell r="O102">
            <v>3490.48</v>
          </cell>
          <cell r="P102">
            <v>3007.02</v>
          </cell>
          <cell r="Q102">
            <v>2566.59</v>
          </cell>
          <cell r="R102">
            <v>4082.6600000000003</v>
          </cell>
          <cell r="S102">
            <v>5905.59</v>
          </cell>
          <cell r="T102">
            <v>4265.66</v>
          </cell>
          <cell r="U102">
            <v>3644.13</v>
          </cell>
          <cell r="V102">
            <v>5223.1000000000004</v>
          </cell>
          <cell r="W102">
            <v>9922.65</v>
          </cell>
          <cell r="X102">
            <v>6773.1</v>
          </cell>
          <cell r="Y102">
            <v>6884.54</v>
          </cell>
          <cell r="Z102">
            <v>9748.57</v>
          </cell>
          <cell r="AA102">
            <v>13217.2</v>
          </cell>
          <cell r="AB102">
            <v>9284.5499999999993</v>
          </cell>
          <cell r="AC102">
            <v>11366</v>
          </cell>
          <cell r="AD102">
            <v>11895.769</v>
          </cell>
          <cell r="AE102">
            <v>16272.492</v>
          </cell>
          <cell r="AF102">
            <v>0</v>
          </cell>
          <cell r="AG102">
            <v>0</v>
          </cell>
          <cell r="AH102">
            <v>-784.44200000000001</v>
          </cell>
          <cell r="AI102">
            <v>-1861.664</v>
          </cell>
          <cell r="AJ102">
            <v>-1369.8360000000002</v>
          </cell>
          <cell r="AK102">
            <v>-1752.4880000000001</v>
          </cell>
          <cell r="AL102">
            <v>-1951.0160000000001</v>
          </cell>
          <cell r="AM102">
            <v>-1994.8220000000001</v>
          </cell>
          <cell r="AN102">
            <v>-2167.8330000000001</v>
          </cell>
          <cell r="AO102">
            <v>-1712.203</v>
          </cell>
          <cell r="AP102">
            <v>-2615.8310000000001</v>
          </cell>
          <cell r="AQ102">
            <v>-3152.0869999999995</v>
          </cell>
          <cell r="AR102">
            <v>-2772.15</v>
          </cell>
          <cell r="AS102">
            <v>-2356.1999999999998</v>
          </cell>
          <cell r="AT102">
            <v>-3738.9299999999994</v>
          </cell>
          <cell r="AU102">
            <v>-5347.66</v>
          </cell>
          <cell r="AV102">
            <v>-3908.1800000000003</v>
          </cell>
          <cell r="AW102">
            <v>-3335.8099999999995</v>
          </cell>
          <cell r="AX102">
            <v>-4666.7</v>
          </cell>
          <cell r="AY102">
            <v>-8849.86</v>
          </cell>
          <cell r="AZ102">
            <v>-6172.8600000000006</v>
          </cell>
          <cell r="BA102">
            <v>-6331.4699999999993</v>
          </cell>
          <cell r="BB102">
            <v>-8634.49</v>
          </cell>
          <cell r="BC102">
            <v>-11829.69</v>
          </cell>
          <cell r="BD102">
            <v>-8464.6899999999987</v>
          </cell>
          <cell r="BE102">
            <v>-10453.157999999999</v>
          </cell>
          <cell r="BF102">
            <v>-10811.048999999999</v>
          </cell>
          <cell r="BG102">
            <v>-14852.811</v>
          </cell>
          <cell r="BH102">
            <v>0</v>
          </cell>
          <cell r="BI102">
            <v>0</v>
          </cell>
          <cell r="BJ102">
            <v>79.888000000000034</v>
          </cell>
          <cell r="BK102">
            <v>164.53600000000006</v>
          </cell>
          <cell r="BL102">
            <v>157.84399999999982</v>
          </cell>
          <cell r="BM102">
            <v>170.0619999999999</v>
          </cell>
          <cell r="BN102">
            <v>196.13400000000001</v>
          </cell>
          <cell r="BO102">
            <v>150.84799999999996</v>
          </cell>
          <cell r="BP102">
            <v>176.14699999999993</v>
          </cell>
          <cell r="BQ102">
            <v>166.94700000000012</v>
          </cell>
          <cell r="BR102">
            <v>217.88899999999967</v>
          </cell>
          <cell r="BS102">
            <v>338.39300000000048</v>
          </cell>
          <cell r="BT102">
            <v>234.86999999999989</v>
          </cell>
          <cell r="BU102">
            <v>210.39000000000033</v>
          </cell>
          <cell r="BV102">
            <v>343.73000000000093</v>
          </cell>
          <cell r="BW102">
            <v>557.93000000000029</v>
          </cell>
          <cell r="BX102">
            <v>357.47999999999956</v>
          </cell>
          <cell r="BY102">
            <v>308.32000000000062</v>
          </cell>
          <cell r="BZ102">
            <v>556.40000000000055</v>
          </cell>
          <cell r="CA102">
            <v>1072.7899999999991</v>
          </cell>
          <cell r="CB102">
            <v>600.23999999999978</v>
          </cell>
          <cell r="CC102">
            <v>553.07000000000062</v>
          </cell>
          <cell r="CD102">
            <v>1114.08</v>
          </cell>
          <cell r="CE102">
            <v>1387.5100000000002</v>
          </cell>
          <cell r="CF102">
            <v>819.86000000000058</v>
          </cell>
          <cell r="CG102">
            <v>912.84200000000055</v>
          </cell>
          <cell r="CH102">
            <v>1084.7200000000012</v>
          </cell>
          <cell r="CI102">
            <v>1419.6810000000005</v>
          </cell>
          <cell r="CJ102">
            <v>0</v>
          </cell>
          <cell r="CK102">
            <v>0</v>
          </cell>
          <cell r="CL102">
            <v>0</v>
          </cell>
          <cell r="CM102">
            <v>0</v>
          </cell>
          <cell r="CN102">
            <v>0</v>
          </cell>
          <cell r="CO102">
            <v>0</v>
          </cell>
          <cell r="CP102">
            <v>0</v>
          </cell>
          <cell r="CQ102">
            <v>0</v>
          </cell>
          <cell r="CR102">
            <v>0</v>
          </cell>
          <cell r="CS102">
            <v>0</v>
          </cell>
          <cell r="CT102">
            <v>0</v>
          </cell>
          <cell r="CU102">
            <v>0</v>
          </cell>
          <cell r="CV102">
            <v>0</v>
          </cell>
          <cell r="CW102">
            <v>0</v>
          </cell>
          <cell r="CX102">
            <v>0</v>
          </cell>
          <cell r="CY102">
            <v>0</v>
          </cell>
          <cell r="CZ102">
            <v>0</v>
          </cell>
          <cell r="DA102">
            <v>0</v>
          </cell>
          <cell r="DB102">
            <v>0</v>
          </cell>
          <cell r="DC102">
            <v>0</v>
          </cell>
          <cell r="DD102">
            <v>0</v>
          </cell>
          <cell r="DE102">
            <v>0</v>
          </cell>
          <cell r="DF102">
            <v>0</v>
          </cell>
          <cell r="DG102">
            <v>0</v>
          </cell>
          <cell r="DH102">
            <v>0</v>
          </cell>
          <cell r="DI102">
            <v>0</v>
          </cell>
          <cell r="DJ102">
            <v>0</v>
          </cell>
          <cell r="DK102">
            <v>0</v>
          </cell>
          <cell r="DL102">
            <v>0</v>
          </cell>
          <cell r="DM102">
            <v>0</v>
          </cell>
          <cell r="DN102">
            <v>79.888000000000034</v>
          </cell>
          <cell r="DO102">
            <v>164.53600000000006</v>
          </cell>
          <cell r="DP102">
            <v>157.84399999999982</v>
          </cell>
          <cell r="DQ102">
            <v>170.0619999999999</v>
          </cell>
          <cell r="DR102">
            <v>196.13400000000001</v>
          </cell>
          <cell r="DS102">
            <v>150.84799999999996</v>
          </cell>
          <cell r="DT102">
            <v>176.14699999999993</v>
          </cell>
          <cell r="DU102">
            <v>166.94700000000012</v>
          </cell>
          <cell r="DV102">
            <v>217.88899999999967</v>
          </cell>
          <cell r="DW102">
            <v>338.39300000000048</v>
          </cell>
          <cell r="DX102">
            <v>234.86999999999989</v>
          </cell>
          <cell r="DY102">
            <v>210.39000000000033</v>
          </cell>
          <cell r="DZ102">
            <v>343.73000000000093</v>
          </cell>
          <cell r="EA102">
            <v>557.93000000000029</v>
          </cell>
          <cell r="EB102">
            <v>357.47999999999956</v>
          </cell>
          <cell r="EC102">
            <v>308.32000000000062</v>
          </cell>
          <cell r="ED102">
            <v>556.40000000000055</v>
          </cell>
          <cell r="EE102">
            <v>1072.7899999999991</v>
          </cell>
          <cell r="EF102">
            <v>600.23999999999978</v>
          </cell>
          <cell r="EG102">
            <v>553.07000000000062</v>
          </cell>
          <cell r="EH102">
            <v>1114.08</v>
          </cell>
          <cell r="EI102">
            <v>1387.5100000000002</v>
          </cell>
          <cell r="EJ102">
            <v>819.86000000000058</v>
          </cell>
          <cell r="EK102">
            <v>912.84200000000055</v>
          </cell>
          <cell r="EL102">
            <v>1084.7200000000012</v>
          </cell>
          <cell r="EM102">
            <v>1419.6810000000005</v>
          </cell>
          <cell r="EN102">
            <v>0</v>
          </cell>
          <cell r="EO102">
            <v>0</v>
          </cell>
          <cell r="EP102">
            <v>-16.75</v>
          </cell>
          <cell r="EQ102">
            <v>-18</v>
          </cell>
          <cell r="ER102">
            <v>-21.76</v>
          </cell>
          <cell r="ES102">
            <v>-22.12</v>
          </cell>
          <cell r="ET102">
            <v>-22.48</v>
          </cell>
          <cell r="EU102">
            <v>-31.43</v>
          </cell>
          <cell r="EV102">
            <v>-19.100000000000001</v>
          </cell>
          <cell r="EW102">
            <v>-20.11</v>
          </cell>
          <cell r="EX102">
            <v>-18.829999999999998</v>
          </cell>
          <cell r="EY102">
            <v>-22.19</v>
          </cell>
          <cell r="EZ102">
            <v>-22.26</v>
          </cell>
          <cell r="FA102">
            <v>-24.17</v>
          </cell>
          <cell r="FB102">
            <v>-27.33</v>
          </cell>
          <cell r="FC102">
            <v>-36.21</v>
          </cell>
          <cell r="FD102">
            <v>-38.020000000000003</v>
          </cell>
          <cell r="FE102">
            <v>-48.89</v>
          </cell>
          <cell r="FF102">
            <v>-60.13</v>
          </cell>
          <cell r="FG102">
            <v>-68.849999999999994</v>
          </cell>
          <cell r="FH102">
            <v>-66.150000000000006</v>
          </cell>
          <cell r="FI102">
            <v>-76.34</v>
          </cell>
          <cell r="FJ102">
            <v>-86.59</v>
          </cell>
          <cell r="FK102">
            <v>-99.1</v>
          </cell>
          <cell r="FL102">
            <v>-102.1</v>
          </cell>
          <cell r="FM102">
            <v>-113.1</v>
          </cell>
          <cell r="FN102">
            <v>-123.36</v>
          </cell>
          <cell r="FO102">
            <v>-134.393</v>
          </cell>
          <cell r="FP102">
            <v>0</v>
          </cell>
          <cell r="FQ102">
            <v>0</v>
          </cell>
          <cell r="FR102">
            <v>2.59</v>
          </cell>
          <cell r="FS102">
            <v>0.5</v>
          </cell>
          <cell r="FT102">
            <v>1.2</v>
          </cell>
          <cell r="FU102">
            <v>8.3500000000000014</v>
          </cell>
          <cell r="FV102">
            <v>3.02</v>
          </cell>
          <cell r="FW102">
            <v>8.5399999999999991</v>
          </cell>
          <cell r="FX102">
            <v>5.26</v>
          </cell>
          <cell r="FY102">
            <v>2.5099999999999998</v>
          </cell>
          <cell r="FZ102">
            <v>9.41</v>
          </cell>
          <cell r="GA102">
            <v>6.93</v>
          </cell>
          <cell r="GB102">
            <v>9.76</v>
          </cell>
          <cell r="GC102">
            <v>3.49</v>
          </cell>
          <cell r="GD102">
            <v>3.95</v>
          </cell>
          <cell r="GE102">
            <v>43.34</v>
          </cell>
          <cell r="GF102">
            <v>17.09</v>
          </cell>
          <cell r="GG102">
            <v>54.56</v>
          </cell>
          <cell r="GH102">
            <v>17.52</v>
          </cell>
          <cell r="GI102">
            <v>2.39</v>
          </cell>
          <cell r="GJ102">
            <v>10.41</v>
          </cell>
          <cell r="GK102">
            <v>15.68</v>
          </cell>
          <cell r="GL102">
            <v>7.86</v>
          </cell>
          <cell r="GM102">
            <v>11.35</v>
          </cell>
          <cell r="GN102">
            <v>26.13</v>
          </cell>
          <cell r="GO102">
            <v>171.7</v>
          </cell>
          <cell r="GP102">
            <v>13.83</v>
          </cell>
          <cell r="GQ102">
            <v>86.813000000000002</v>
          </cell>
          <cell r="GR102">
            <v>0</v>
          </cell>
          <cell r="GS102">
            <v>0</v>
          </cell>
          <cell r="GT102">
            <v>65.728000000000037</v>
          </cell>
          <cell r="GU102">
            <v>147.03600000000006</v>
          </cell>
          <cell r="GV102">
            <v>137.28399999999982</v>
          </cell>
          <cell r="GW102">
            <v>156.29199999999989</v>
          </cell>
          <cell r="GX102">
            <v>176.67400000000004</v>
          </cell>
          <cell r="GY102">
            <v>127.95799999999994</v>
          </cell>
          <cell r="GZ102">
            <v>162.30699999999993</v>
          </cell>
          <cell r="HA102">
            <v>149.34700000000009</v>
          </cell>
          <cell r="HB102">
            <v>208.46899999999968</v>
          </cell>
          <cell r="HC102">
            <v>323.13300000000049</v>
          </cell>
          <cell r="HD102">
            <v>222.36999999999989</v>
          </cell>
          <cell r="HE102">
            <v>189.71000000000032</v>
          </cell>
          <cell r="HF102">
            <v>320.35000000000093</v>
          </cell>
          <cell r="HG102">
            <v>565.06000000000029</v>
          </cell>
          <cell r="HH102">
            <v>336.54999999999956</v>
          </cell>
          <cell r="HI102">
            <v>313.99000000000063</v>
          </cell>
          <cell r="HJ102">
            <v>513.79000000000053</v>
          </cell>
          <cell r="HK102">
            <v>1006.329999999999</v>
          </cell>
          <cell r="HL102">
            <v>544.49999999999977</v>
          </cell>
          <cell r="HM102">
            <v>492.41000000000059</v>
          </cell>
          <cell r="HN102">
            <v>1035.3499999999999</v>
          </cell>
          <cell r="HO102">
            <v>1299.7600000000002</v>
          </cell>
          <cell r="HP102">
            <v>743.89000000000055</v>
          </cell>
          <cell r="HQ102">
            <v>971.44200000000046</v>
          </cell>
          <cell r="HR102">
            <v>975.19000000000119</v>
          </cell>
          <cell r="HS102">
            <v>1372.1010000000006</v>
          </cell>
        </row>
        <row r="103">
          <cell r="A103" t="str">
            <v>MDHPJ IN</v>
          </cell>
          <cell r="B103" t="str">
            <v>Madhucon Projects Ltd</v>
          </cell>
          <cell r="C103" t="str">
            <v>Construction</v>
          </cell>
          <cell r="D103">
            <v>0</v>
          </cell>
          <cell r="E103">
            <v>432.24</v>
          </cell>
          <cell r="F103">
            <v>600.24</v>
          </cell>
          <cell r="G103">
            <v>874.33</v>
          </cell>
          <cell r="H103">
            <v>1024.49</v>
          </cell>
          <cell r="I103">
            <v>616.37</v>
          </cell>
          <cell r="J103">
            <v>743.61</v>
          </cell>
          <cell r="K103">
            <v>710.99</v>
          </cell>
          <cell r="L103">
            <v>939.02</v>
          </cell>
          <cell r="M103">
            <v>753.03</v>
          </cell>
          <cell r="N103">
            <v>717.52</v>
          </cell>
          <cell r="O103">
            <v>651.04999999999995</v>
          </cell>
          <cell r="P103">
            <v>610.34</v>
          </cell>
          <cell r="Q103">
            <v>605</v>
          </cell>
          <cell r="R103">
            <v>1015.26</v>
          </cell>
          <cell r="S103">
            <v>1189.48</v>
          </cell>
          <cell r="T103">
            <v>1130.5</v>
          </cell>
          <cell r="U103">
            <v>933.6</v>
          </cell>
          <cell r="V103">
            <v>1205.06</v>
          </cell>
          <cell r="W103">
            <v>1831.32</v>
          </cell>
          <cell r="X103">
            <v>1433.69</v>
          </cell>
          <cell r="Y103">
            <v>1586.72</v>
          </cell>
          <cell r="Z103">
            <v>2011.72</v>
          </cell>
          <cell r="AA103">
            <v>2347.8000000000002</v>
          </cell>
          <cell r="AB103">
            <v>2396.59</v>
          </cell>
          <cell r="AC103">
            <v>2428.9</v>
          </cell>
          <cell r="AD103">
            <v>2272.6419999999998</v>
          </cell>
          <cell r="AE103">
            <v>3258.83</v>
          </cell>
          <cell r="AF103">
            <v>0</v>
          </cell>
          <cell r="AG103">
            <v>-400.46</v>
          </cell>
          <cell r="AH103">
            <v>-542.67999999999995</v>
          </cell>
          <cell r="AI103">
            <v>-751.73</v>
          </cell>
          <cell r="AJ103">
            <v>-908.94</v>
          </cell>
          <cell r="AK103">
            <v>-545.99</v>
          </cell>
          <cell r="AL103">
            <v>-659.16</v>
          </cell>
          <cell r="AM103">
            <v>-602.95000000000005</v>
          </cell>
          <cell r="AN103">
            <v>-839.52</v>
          </cell>
          <cell r="AO103">
            <v>-663.71</v>
          </cell>
          <cell r="AP103">
            <v>-619</v>
          </cell>
          <cell r="AQ103">
            <v>-550.96</v>
          </cell>
          <cell r="AR103">
            <v>-532.79999999999995</v>
          </cell>
          <cell r="AS103">
            <v>-519.71</v>
          </cell>
          <cell r="AT103">
            <v>-868.48</v>
          </cell>
          <cell r="AU103">
            <v>-1020.28</v>
          </cell>
          <cell r="AV103">
            <v>-983.54</v>
          </cell>
          <cell r="AW103">
            <v>-784.96</v>
          </cell>
          <cell r="AX103">
            <v>-1037.441</v>
          </cell>
          <cell r="AY103">
            <v>-1524.367</v>
          </cell>
          <cell r="AZ103">
            <v>-1225.23</v>
          </cell>
          <cell r="BA103">
            <v>-1271.4000000000001</v>
          </cell>
          <cell r="BB103">
            <v>-1739.21</v>
          </cell>
          <cell r="BC103">
            <v>-2070.1</v>
          </cell>
          <cell r="BD103">
            <v>-2060.9870000000001</v>
          </cell>
          <cell r="BE103">
            <v>-2026.6389999999999</v>
          </cell>
          <cell r="BF103">
            <v>-2038.4089999999999</v>
          </cell>
          <cell r="BG103">
            <v>-3017.9720000000002</v>
          </cell>
          <cell r="BH103">
            <v>0</v>
          </cell>
          <cell r="BI103">
            <v>31.78000000000003</v>
          </cell>
          <cell r="BJ103">
            <v>57.560000000000059</v>
          </cell>
          <cell r="BK103">
            <v>122.60000000000002</v>
          </cell>
          <cell r="BL103">
            <v>115.54999999999995</v>
          </cell>
          <cell r="BM103">
            <v>70.38</v>
          </cell>
          <cell r="BN103">
            <v>84.450000000000045</v>
          </cell>
          <cell r="BO103">
            <v>108.03999999999996</v>
          </cell>
          <cell r="BP103">
            <v>99.5</v>
          </cell>
          <cell r="BQ103">
            <v>89.319999999999936</v>
          </cell>
          <cell r="BR103">
            <v>98.519999999999982</v>
          </cell>
          <cell r="BS103">
            <v>100.08999999999992</v>
          </cell>
          <cell r="BT103">
            <v>77.540000000000077</v>
          </cell>
          <cell r="BU103">
            <v>85.289999999999964</v>
          </cell>
          <cell r="BV103">
            <v>146.77999999999997</v>
          </cell>
          <cell r="BW103">
            <v>169.20000000000005</v>
          </cell>
          <cell r="BX103">
            <v>146.96000000000004</v>
          </cell>
          <cell r="BY103">
            <v>148.63999999999999</v>
          </cell>
          <cell r="BZ103">
            <v>167.61899999999991</v>
          </cell>
          <cell r="CA103">
            <v>306.95299999999997</v>
          </cell>
          <cell r="CB103">
            <v>208.46000000000004</v>
          </cell>
          <cell r="CC103">
            <v>315.31999999999994</v>
          </cell>
          <cell r="CD103">
            <v>272.51</v>
          </cell>
          <cell r="CE103">
            <v>277.70000000000027</v>
          </cell>
          <cell r="CF103">
            <v>335.60300000000007</v>
          </cell>
          <cell r="CG103">
            <v>402.26100000000019</v>
          </cell>
          <cell r="CH103">
            <v>234.23299999999995</v>
          </cell>
          <cell r="CI103">
            <v>240.85799999999972</v>
          </cell>
          <cell r="CJ103">
            <v>0</v>
          </cell>
          <cell r="CK103">
            <v>0</v>
          </cell>
          <cell r="CL103">
            <v>0</v>
          </cell>
          <cell r="CM103">
            <v>0</v>
          </cell>
          <cell r="CN103">
            <v>0</v>
          </cell>
          <cell r="CO103">
            <v>0</v>
          </cell>
          <cell r="CP103">
            <v>0</v>
          </cell>
          <cell r="CQ103">
            <v>0</v>
          </cell>
          <cell r="CR103">
            <v>0</v>
          </cell>
          <cell r="CS103">
            <v>0</v>
          </cell>
          <cell r="CT103">
            <v>0</v>
          </cell>
          <cell r="CU103">
            <v>0</v>
          </cell>
          <cell r="CV103">
            <v>0</v>
          </cell>
          <cell r="CW103">
            <v>0</v>
          </cell>
          <cell r="CX103">
            <v>0</v>
          </cell>
          <cell r="CY103">
            <v>0</v>
          </cell>
          <cell r="CZ103">
            <v>0</v>
          </cell>
          <cell r="DA103">
            <v>0</v>
          </cell>
          <cell r="DB103">
            <v>0</v>
          </cell>
          <cell r="DC103">
            <v>0</v>
          </cell>
          <cell r="DD103">
            <v>0</v>
          </cell>
          <cell r="DE103">
            <v>0</v>
          </cell>
          <cell r="DF103">
            <v>0</v>
          </cell>
          <cell r="DG103">
            <v>0</v>
          </cell>
          <cell r="DH103">
            <v>0</v>
          </cell>
          <cell r="DI103">
            <v>0</v>
          </cell>
          <cell r="DJ103">
            <v>0</v>
          </cell>
          <cell r="DK103">
            <v>0</v>
          </cell>
          <cell r="DL103">
            <v>0</v>
          </cell>
          <cell r="DM103">
            <v>31.78000000000003</v>
          </cell>
          <cell r="DN103">
            <v>57.560000000000059</v>
          </cell>
          <cell r="DO103">
            <v>122.60000000000002</v>
          </cell>
          <cell r="DP103">
            <v>115.54999999999995</v>
          </cell>
          <cell r="DQ103">
            <v>70.38</v>
          </cell>
          <cell r="DR103">
            <v>84.450000000000045</v>
          </cell>
          <cell r="DS103">
            <v>108.03999999999996</v>
          </cell>
          <cell r="DT103">
            <v>99.5</v>
          </cell>
          <cell r="DU103">
            <v>89.319999999999936</v>
          </cell>
          <cell r="DV103">
            <v>98.519999999999982</v>
          </cell>
          <cell r="DW103">
            <v>100.08999999999992</v>
          </cell>
          <cell r="DX103">
            <v>77.540000000000077</v>
          </cell>
          <cell r="DY103">
            <v>85.289999999999964</v>
          </cell>
          <cell r="DZ103">
            <v>146.77999999999997</v>
          </cell>
          <cell r="EA103">
            <v>169.20000000000005</v>
          </cell>
          <cell r="EB103">
            <v>146.96000000000004</v>
          </cell>
          <cell r="EC103">
            <v>148.63999999999999</v>
          </cell>
          <cell r="ED103">
            <v>167.61899999999991</v>
          </cell>
          <cell r="EE103">
            <v>306.95299999999997</v>
          </cell>
          <cell r="EF103">
            <v>208.46000000000004</v>
          </cell>
          <cell r="EG103">
            <v>315.31999999999994</v>
          </cell>
          <cell r="EH103">
            <v>272.51</v>
          </cell>
          <cell r="EI103">
            <v>277.70000000000027</v>
          </cell>
          <cell r="EJ103">
            <v>335.60300000000007</v>
          </cell>
          <cell r="EK103">
            <v>402.26100000000019</v>
          </cell>
          <cell r="EL103">
            <v>234.23299999999995</v>
          </cell>
          <cell r="EM103">
            <v>240.85799999999972</v>
          </cell>
          <cell r="EN103">
            <v>0</v>
          </cell>
          <cell r="EO103">
            <v>-25.39</v>
          </cell>
          <cell r="EP103">
            <v>-34.83</v>
          </cell>
          <cell r="EQ103">
            <v>-32.71</v>
          </cell>
          <cell r="ER103">
            <v>-34.729999999999997</v>
          </cell>
          <cell r="ES103">
            <v>-35.93</v>
          </cell>
          <cell r="ET103">
            <v>-36.04</v>
          </cell>
          <cell r="EU103">
            <v>-36.1</v>
          </cell>
          <cell r="EV103">
            <v>-35.700000000000003</v>
          </cell>
          <cell r="EW103">
            <v>-34.64</v>
          </cell>
          <cell r="EX103">
            <v>-38.770000000000003</v>
          </cell>
          <cell r="EY103">
            <v>-37.29</v>
          </cell>
          <cell r="EZ103">
            <v>-36.43</v>
          </cell>
          <cell r="FA103">
            <v>-39</v>
          </cell>
          <cell r="FB103">
            <v>-38.57</v>
          </cell>
          <cell r="FC103">
            <v>-57.08</v>
          </cell>
          <cell r="FD103">
            <v>-73.760000000000005</v>
          </cell>
          <cell r="FE103">
            <v>-33.11</v>
          </cell>
          <cell r="FF103">
            <v>-59.24</v>
          </cell>
          <cell r="FG103">
            <v>-72.459999999999994</v>
          </cell>
          <cell r="FH103">
            <v>-88.56</v>
          </cell>
          <cell r="FI103">
            <v>-97.02</v>
          </cell>
          <cell r="FJ103">
            <v>-92.84</v>
          </cell>
          <cell r="FK103">
            <v>-55.37</v>
          </cell>
          <cell r="FL103">
            <v>-98.01</v>
          </cell>
          <cell r="FM103">
            <v>-142.09800000000001</v>
          </cell>
          <cell r="FN103">
            <v>-88.39</v>
          </cell>
          <cell r="FO103">
            <v>-100.46899999999999</v>
          </cell>
          <cell r="FP103">
            <v>0</v>
          </cell>
          <cell r="FQ103">
            <v>20.6</v>
          </cell>
          <cell r="FR103">
            <v>19.34</v>
          </cell>
          <cell r="FS103">
            <v>0.85</v>
          </cell>
          <cell r="FT103">
            <v>2.54</v>
          </cell>
          <cell r="FU103">
            <v>14.36</v>
          </cell>
          <cell r="FV103">
            <v>9.7200000000000006</v>
          </cell>
          <cell r="FW103">
            <v>7.43</v>
          </cell>
          <cell r="FX103">
            <v>8.24</v>
          </cell>
          <cell r="FY103">
            <v>0.68</v>
          </cell>
          <cell r="FZ103">
            <v>2.27</v>
          </cell>
          <cell r="GA103">
            <v>5.16</v>
          </cell>
          <cell r="GB103">
            <v>3.04</v>
          </cell>
          <cell r="GC103">
            <v>3.21</v>
          </cell>
          <cell r="GD103">
            <v>6.61</v>
          </cell>
          <cell r="GE103">
            <v>51.48</v>
          </cell>
          <cell r="GF103">
            <v>58.12</v>
          </cell>
          <cell r="GG103">
            <v>40.340000000000003</v>
          </cell>
          <cell r="GH103">
            <v>22.47</v>
          </cell>
          <cell r="GI103">
            <v>34.76</v>
          </cell>
          <cell r="GJ103">
            <v>22.16</v>
          </cell>
          <cell r="GK103">
            <v>19.2</v>
          </cell>
          <cell r="GL103">
            <v>25.8</v>
          </cell>
          <cell r="GM103">
            <v>53.9</v>
          </cell>
          <cell r="GN103">
            <v>8.69</v>
          </cell>
          <cell r="GO103">
            <v>24.61</v>
          </cell>
          <cell r="GP103">
            <v>44.5</v>
          </cell>
          <cell r="GQ103">
            <v>68.602000000000004</v>
          </cell>
          <cell r="GR103">
            <v>0</v>
          </cell>
          <cell r="GS103">
            <v>26.99000000000003</v>
          </cell>
          <cell r="GT103">
            <v>42.070000000000064</v>
          </cell>
          <cell r="GU103">
            <v>90.740000000000009</v>
          </cell>
          <cell r="GV103">
            <v>83.359999999999971</v>
          </cell>
          <cell r="GW103">
            <v>48.809999999999995</v>
          </cell>
          <cell r="GX103">
            <v>58.130000000000045</v>
          </cell>
          <cell r="GY103">
            <v>79.369999999999976</v>
          </cell>
          <cell r="GZ103">
            <v>72.039999999999992</v>
          </cell>
          <cell r="HA103">
            <v>55.359999999999935</v>
          </cell>
          <cell r="HB103">
            <v>62.019999999999982</v>
          </cell>
          <cell r="HC103">
            <v>67.959999999999923</v>
          </cell>
          <cell r="HD103">
            <v>44.150000000000077</v>
          </cell>
          <cell r="HE103">
            <v>49.499999999999964</v>
          </cell>
          <cell r="HF103">
            <v>114.81999999999998</v>
          </cell>
          <cell r="HG103">
            <v>163.60000000000005</v>
          </cell>
          <cell r="HH103">
            <v>131.32000000000002</v>
          </cell>
          <cell r="HI103">
            <v>155.87</v>
          </cell>
          <cell r="HJ103">
            <v>130.8489999999999</v>
          </cell>
          <cell r="HK103">
            <v>269.25299999999999</v>
          </cell>
          <cell r="HL103">
            <v>142.06000000000003</v>
          </cell>
          <cell r="HM103">
            <v>237.49999999999994</v>
          </cell>
          <cell r="HN103">
            <v>205.47</v>
          </cell>
          <cell r="HO103">
            <v>276.23000000000025</v>
          </cell>
          <cell r="HP103">
            <v>246.28300000000007</v>
          </cell>
          <cell r="HQ103">
            <v>284.7730000000002</v>
          </cell>
          <cell r="HR103">
            <v>190.34299999999996</v>
          </cell>
          <cell r="HS103">
            <v>208.99099999999973</v>
          </cell>
        </row>
        <row r="104">
          <cell r="A104" t="str">
            <v>MLIFE IN</v>
          </cell>
          <cell r="B104" t="str">
            <v>Mahindra Lifespaces</v>
          </cell>
          <cell r="C104" t="str">
            <v>Real Estate</v>
          </cell>
          <cell r="D104">
            <v>0</v>
          </cell>
          <cell r="E104">
            <v>0</v>
          </cell>
          <cell r="F104">
            <v>0</v>
          </cell>
          <cell r="G104">
            <v>0</v>
          </cell>
          <cell r="H104">
            <v>0</v>
          </cell>
          <cell r="I104">
            <v>0</v>
          </cell>
          <cell r="J104">
            <v>0</v>
          </cell>
          <cell r="K104">
            <v>0</v>
          </cell>
          <cell r="L104">
            <v>153.69999999999999</v>
          </cell>
          <cell r="M104">
            <v>200.8</v>
          </cell>
          <cell r="N104">
            <v>316.39999999999998</v>
          </cell>
          <cell r="O104">
            <v>243.7</v>
          </cell>
          <cell r="P104">
            <v>246.1</v>
          </cell>
          <cell r="Q104">
            <v>229.5</v>
          </cell>
          <cell r="R104">
            <v>311.39999999999998</v>
          </cell>
          <cell r="S104">
            <v>424.4</v>
          </cell>
          <cell r="T104">
            <v>342.8</v>
          </cell>
          <cell r="U104">
            <v>454.1</v>
          </cell>
          <cell r="V104">
            <v>417.9</v>
          </cell>
          <cell r="W104">
            <v>340.3</v>
          </cell>
          <cell r="X104">
            <v>348.4</v>
          </cell>
          <cell r="Y104">
            <v>342.9</v>
          </cell>
          <cell r="Z104">
            <v>433.9</v>
          </cell>
          <cell r="AA104">
            <v>596</v>
          </cell>
          <cell r="AB104">
            <v>482.1</v>
          </cell>
          <cell r="AC104">
            <v>303.2</v>
          </cell>
          <cell r="AD104">
            <v>556.5</v>
          </cell>
          <cell r="AE104">
            <v>312.2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-121.3</v>
          </cell>
          <cell r="AO104">
            <v>-167</v>
          </cell>
          <cell r="AP104">
            <v>-248.8</v>
          </cell>
          <cell r="AQ104">
            <v>-193.5</v>
          </cell>
          <cell r="AR104">
            <v>-194.89999999999998</v>
          </cell>
          <cell r="AS104">
            <v>-194.39999999999998</v>
          </cell>
          <cell r="AT104">
            <v>-260.39999999999998</v>
          </cell>
          <cell r="AU104">
            <v>-350.3</v>
          </cell>
          <cell r="AV104">
            <v>-277.39999999999998</v>
          </cell>
          <cell r="AW104">
            <v>-384.59999999999997</v>
          </cell>
          <cell r="AX104">
            <v>-324.5</v>
          </cell>
          <cell r="AY104">
            <v>-366.1</v>
          </cell>
          <cell r="AZ104">
            <v>-293</v>
          </cell>
          <cell r="BA104">
            <v>-315.40000000000003</v>
          </cell>
          <cell r="BB104">
            <v>-351.20000000000005</v>
          </cell>
          <cell r="BC104">
            <v>-381.69999999999993</v>
          </cell>
          <cell r="BD104">
            <v>-411.90000000000003</v>
          </cell>
          <cell r="BE104">
            <v>-267.8</v>
          </cell>
          <cell r="BF104">
            <v>-474.30000000000007</v>
          </cell>
          <cell r="BG104">
            <v>-315.70000000000005</v>
          </cell>
          <cell r="BH104">
            <v>0</v>
          </cell>
          <cell r="BI104">
            <v>0</v>
          </cell>
          <cell r="BJ104">
            <v>0</v>
          </cell>
          <cell r="BK104">
            <v>0</v>
          </cell>
          <cell r="BL104">
            <v>0</v>
          </cell>
          <cell r="BM104">
            <v>0</v>
          </cell>
          <cell r="BN104">
            <v>0</v>
          </cell>
          <cell r="BO104">
            <v>0</v>
          </cell>
          <cell r="BP104">
            <v>32.399999999999991</v>
          </cell>
          <cell r="BQ104">
            <v>33.800000000000011</v>
          </cell>
          <cell r="BR104">
            <v>67.599999999999966</v>
          </cell>
          <cell r="BS104">
            <v>50.199999999999989</v>
          </cell>
          <cell r="BT104">
            <v>51.200000000000017</v>
          </cell>
          <cell r="BU104">
            <v>35.100000000000023</v>
          </cell>
          <cell r="BV104">
            <v>51</v>
          </cell>
          <cell r="BW104">
            <v>74.099999999999966</v>
          </cell>
          <cell r="BX104">
            <v>65.400000000000034</v>
          </cell>
          <cell r="BY104">
            <v>69.500000000000057</v>
          </cell>
          <cell r="BZ104">
            <v>93.399999999999977</v>
          </cell>
          <cell r="CA104">
            <v>-25.800000000000011</v>
          </cell>
          <cell r="CB104">
            <v>55.399999999999977</v>
          </cell>
          <cell r="CC104">
            <v>27.499999999999943</v>
          </cell>
          <cell r="CD104">
            <v>82.699999999999932</v>
          </cell>
          <cell r="CE104">
            <v>214.30000000000007</v>
          </cell>
          <cell r="CF104">
            <v>70.199999999999989</v>
          </cell>
          <cell r="CG104">
            <v>35.399999999999977</v>
          </cell>
          <cell r="CH104">
            <v>82.199999999999932</v>
          </cell>
          <cell r="CI104">
            <v>-3.5000000000000568</v>
          </cell>
          <cell r="CJ104">
            <v>0</v>
          </cell>
          <cell r="CK104">
            <v>0</v>
          </cell>
          <cell r="CL104">
            <v>0</v>
          </cell>
          <cell r="CM104">
            <v>0</v>
          </cell>
          <cell r="CN104">
            <v>0</v>
          </cell>
          <cell r="CO104">
            <v>0</v>
          </cell>
          <cell r="CP104">
            <v>0</v>
          </cell>
          <cell r="CQ104">
            <v>0</v>
          </cell>
          <cell r="CR104">
            <v>0</v>
          </cell>
          <cell r="CS104">
            <v>0</v>
          </cell>
          <cell r="CT104">
            <v>0</v>
          </cell>
          <cell r="CU104">
            <v>0</v>
          </cell>
          <cell r="CV104">
            <v>0</v>
          </cell>
          <cell r="CW104">
            <v>0</v>
          </cell>
          <cell r="CX104">
            <v>0</v>
          </cell>
          <cell r="CY104">
            <v>0</v>
          </cell>
          <cell r="CZ104">
            <v>0</v>
          </cell>
          <cell r="DA104">
            <v>0</v>
          </cell>
          <cell r="DB104">
            <v>0</v>
          </cell>
          <cell r="DC104">
            <v>0</v>
          </cell>
          <cell r="DD104">
            <v>0</v>
          </cell>
          <cell r="DE104">
            <v>0</v>
          </cell>
          <cell r="DF104">
            <v>0</v>
          </cell>
          <cell r="DG104">
            <v>0</v>
          </cell>
          <cell r="DH104">
            <v>0</v>
          </cell>
          <cell r="DI104">
            <v>0</v>
          </cell>
          <cell r="DJ104">
            <v>0</v>
          </cell>
          <cell r="DK104">
            <v>0</v>
          </cell>
          <cell r="DL104">
            <v>0</v>
          </cell>
          <cell r="DM104">
            <v>0</v>
          </cell>
          <cell r="DN104">
            <v>0</v>
          </cell>
          <cell r="DO104">
            <v>0</v>
          </cell>
          <cell r="DP104">
            <v>0</v>
          </cell>
          <cell r="DQ104">
            <v>0</v>
          </cell>
          <cell r="DR104">
            <v>0</v>
          </cell>
          <cell r="DS104">
            <v>0</v>
          </cell>
          <cell r="DT104">
            <v>32.399999999999991</v>
          </cell>
          <cell r="DU104">
            <v>33.800000000000011</v>
          </cell>
          <cell r="DV104">
            <v>67.599999999999966</v>
          </cell>
          <cell r="DW104">
            <v>50.199999999999989</v>
          </cell>
          <cell r="DX104">
            <v>51.200000000000017</v>
          </cell>
          <cell r="DY104">
            <v>35.100000000000023</v>
          </cell>
          <cell r="DZ104">
            <v>51</v>
          </cell>
          <cell r="EA104">
            <v>74.099999999999966</v>
          </cell>
          <cell r="EB104">
            <v>65.400000000000034</v>
          </cell>
          <cell r="EC104">
            <v>69.500000000000057</v>
          </cell>
          <cell r="ED104">
            <v>93.399999999999977</v>
          </cell>
          <cell r="EE104">
            <v>-25.800000000000011</v>
          </cell>
          <cell r="EF104">
            <v>55.399999999999977</v>
          </cell>
          <cell r="EG104">
            <v>27.499999999999943</v>
          </cell>
          <cell r="EH104">
            <v>82.699999999999932</v>
          </cell>
          <cell r="EI104">
            <v>214.30000000000007</v>
          </cell>
          <cell r="EJ104">
            <v>70.199999999999989</v>
          </cell>
          <cell r="EK104">
            <v>35.399999999999977</v>
          </cell>
          <cell r="EL104">
            <v>82.199999999999932</v>
          </cell>
          <cell r="EM104">
            <v>-3.5000000000000568</v>
          </cell>
          <cell r="EN104">
            <v>0</v>
          </cell>
          <cell r="EO104">
            <v>0</v>
          </cell>
          <cell r="EP104">
            <v>0</v>
          </cell>
          <cell r="EQ104">
            <v>0</v>
          </cell>
          <cell r="ER104">
            <v>0</v>
          </cell>
          <cell r="ES104">
            <v>0</v>
          </cell>
          <cell r="ET104">
            <v>0</v>
          </cell>
          <cell r="EU104">
            <v>0</v>
          </cell>
          <cell r="EV104">
            <v>-5.5</v>
          </cell>
          <cell r="EW104">
            <v>-5.6</v>
          </cell>
          <cell r="EX104">
            <v>-5.8</v>
          </cell>
          <cell r="EY104">
            <v>-7.2</v>
          </cell>
          <cell r="EZ104">
            <v>-5.4</v>
          </cell>
          <cell r="FA104">
            <v>-5.5</v>
          </cell>
          <cell r="FB104">
            <v>-5.6</v>
          </cell>
          <cell r="FC104">
            <v>-6.3</v>
          </cell>
          <cell r="FD104">
            <v>-12.5</v>
          </cell>
          <cell r="FE104">
            <v>-5.2</v>
          </cell>
          <cell r="FF104">
            <v>-6.2</v>
          </cell>
          <cell r="FG104">
            <v>-6.1</v>
          </cell>
          <cell r="FH104">
            <v>-4.5999999999999996</v>
          </cell>
          <cell r="FI104">
            <v>-4.8</v>
          </cell>
          <cell r="FJ104">
            <v>-4.9000000000000004</v>
          </cell>
          <cell r="FK104">
            <v>-5.4</v>
          </cell>
          <cell r="FL104">
            <v>-4.3</v>
          </cell>
          <cell r="FM104">
            <v>-4.5999999999999996</v>
          </cell>
          <cell r="FN104">
            <v>-4.9000000000000004</v>
          </cell>
          <cell r="FO104">
            <v>82.4</v>
          </cell>
          <cell r="FP104">
            <v>0</v>
          </cell>
          <cell r="FQ104">
            <v>0</v>
          </cell>
          <cell r="FR104">
            <v>0</v>
          </cell>
          <cell r="FS104">
            <v>0</v>
          </cell>
          <cell r="FT104">
            <v>0</v>
          </cell>
          <cell r="FU104">
            <v>0</v>
          </cell>
          <cell r="FV104">
            <v>0</v>
          </cell>
          <cell r="FW104">
            <v>0</v>
          </cell>
          <cell r="FX104">
            <v>6.9</v>
          </cell>
          <cell r="FY104">
            <v>1.4</v>
          </cell>
          <cell r="FZ104">
            <v>0.5</v>
          </cell>
          <cell r="GA104">
            <v>8.1999999999999993</v>
          </cell>
          <cell r="GB104">
            <v>3.3</v>
          </cell>
          <cell r="GC104">
            <v>8.6999999999999993</v>
          </cell>
          <cell r="GD104">
            <v>1</v>
          </cell>
          <cell r="GE104">
            <v>5.4</v>
          </cell>
          <cell r="GF104">
            <v>3.7</v>
          </cell>
          <cell r="GG104">
            <v>0.7</v>
          </cell>
          <cell r="GH104">
            <v>30.8</v>
          </cell>
          <cell r="GI104">
            <v>31.1</v>
          </cell>
          <cell r="GJ104">
            <v>125.7</v>
          </cell>
          <cell r="GK104">
            <v>206.7</v>
          </cell>
          <cell r="GL104">
            <v>51.7</v>
          </cell>
          <cell r="GM104">
            <v>94.3</v>
          </cell>
          <cell r="GN104">
            <v>57.5</v>
          </cell>
          <cell r="GO104">
            <v>114</v>
          </cell>
          <cell r="GP104">
            <v>66.900000000000006</v>
          </cell>
          <cell r="GQ104">
            <v>87</v>
          </cell>
          <cell r="GR104">
            <v>0</v>
          </cell>
          <cell r="GS104">
            <v>0</v>
          </cell>
          <cell r="GT104">
            <v>0</v>
          </cell>
          <cell r="GU104">
            <v>0</v>
          </cell>
          <cell r="GV104">
            <v>0</v>
          </cell>
          <cell r="GW104">
            <v>0</v>
          </cell>
          <cell r="GX104">
            <v>0</v>
          </cell>
          <cell r="GY104">
            <v>0</v>
          </cell>
          <cell r="GZ104">
            <v>33.79999999999999</v>
          </cell>
          <cell r="HA104">
            <v>29.600000000000009</v>
          </cell>
          <cell r="HB104">
            <v>62.299999999999969</v>
          </cell>
          <cell r="HC104">
            <v>51.199999999999989</v>
          </cell>
          <cell r="HD104">
            <v>49.100000000000016</v>
          </cell>
          <cell r="HE104">
            <v>38.300000000000026</v>
          </cell>
          <cell r="HF104">
            <v>46.4</v>
          </cell>
          <cell r="HG104">
            <v>73.199999999999974</v>
          </cell>
          <cell r="HH104">
            <v>56.600000000000037</v>
          </cell>
          <cell r="HI104">
            <v>65.000000000000057</v>
          </cell>
          <cell r="HJ104">
            <v>117.99999999999997</v>
          </cell>
          <cell r="HK104">
            <v>-0.80000000000001137</v>
          </cell>
          <cell r="HL104">
            <v>176.49999999999997</v>
          </cell>
          <cell r="HM104">
            <v>229.39999999999992</v>
          </cell>
          <cell r="HN104">
            <v>129.49999999999994</v>
          </cell>
          <cell r="HO104">
            <v>303.20000000000005</v>
          </cell>
          <cell r="HP104">
            <v>123.39999999999999</v>
          </cell>
          <cell r="HQ104">
            <v>144.79999999999998</v>
          </cell>
          <cell r="HR104">
            <v>144.19999999999993</v>
          </cell>
          <cell r="HS104">
            <v>165.89999999999995</v>
          </cell>
        </row>
        <row r="105">
          <cell r="A105" t="str">
            <v>NTB IN</v>
          </cell>
          <cell r="B105" t="str">
            <v>Noida Toll Bridge</v>
          </cell>
          <cell r="C105" t="str">
            <v xml:space="preserve">Construction </v>
          </cell>
          <cell r="D105">
            <v>0</v>
          </cell>
          <cell r="E105">
            <v>0</v>
          </cell>
          <cell r="F105">
            <v>0</v>
          </cell>
          <cell r="G105">
            <v>0</v>
          </cell>
          <cell r="H105">
            <v>0</v>
          </cell>
          <cell r="I105">
            <v>0</v>
          </cell>
          <cell r="J105">
            <v>0</v>
          </cell>
          <cell r="K105">
            <v>0</v>
          </cell>
          <cell r="L105">
            <v>0</v>
          </cell>
          <cell r="M105">
            <v>0</v>
          </cell>
          <cell r="N105">
            <v>0</v>
          </cell>
          <cell r="O105">
            <v>0</v>
          </cell>
          <cell r="P105">
            <v>0</v>
          </cell>
          <cell r="Q105">
            <v>97.48</v>
          </cell>
          <cell r="R105">
            <v>99.84</v>
          </cell>
          <cell r="S105">
            <v>103.06</v>
          </cell>
          <cell r="T105">
            <v>107.79</v>
          </cell>
          <cell r="U105">
            <v>114.94</v>
          </cell>
          <cell r="V105">
            <v>120.069</v>
          </cell>
          <cell r="W105">
            <v>126.55200000000001</v>
          </cell>
          <cell r="X105">
            <v>143.785</v>
          </cell>
          <cell r="Y105">
            <v>171.81</v>
          </cell>
          <cell r="Z105">
            <v>170.68899999999999</v>
          </cell>
          <cell r="AA105">
            <v>177.63900000000001</v>
          </cell>
          <cell r="AB105">
            <v>194.131</v>
          </cell>
          <cell r="AC105">
            <v>196.75299999999999</v>
          </cell>
          <cell r="AD105">
            <v>196.23099999999999</v>
          </cell>
          <cell r="AE105">
            <v>204.99600000000004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O105" t="e">
            <v>#VALUE!</v>
          </cell>
          <cell r="AP105">
            <v>0</v>
          </cell>
          <cell r="AQ105">
            <v>0</v>
          </cell>
          <cell r="AR105">
            <v>0</v>
          </cell>
          <cell r="AS105">
            <v>-23.736999999999998</v>
          </cell>
          <cell r="AT105">
            <v>-28.746000000000002</v>
          </cell>
          <cell r="AU105">
            <v>-38.977000000000004</v>
          </cell>
          <cell r="AV105">
            <v>-31.558999999999997</v>
          </cell>
          <cell r="AW105">
            <v>-19.939999999999998</v>
          </cell>
          <cell r="AX105">
            <v>-29.689</v>
          </cell>
          <cell r="AY105">
            <v>-30.535000000000004</v>
          </cell>
          <cell r="AZ105">
            <v>-43.829000000000001</v>
          </cell>
          <cell r="BA105">
            <v>-41.12</v>
          </cell>
          <cell r="BB105">
            <v>-36.902000000000001</v>
          </cell>
          <cell r="BC105">
            <v>-44.764000000000003</v>
          </cell>
          <cell r="BD105">
            <v>-48.469000000000001</v>
          </cell>
          <cell r="BE105">
            <v>-53.159000000000006</v>
          </cell>
          <cell r="BF105">
            <v>-44.734000000000002</v>
          </cell>
          <cell r="BG105">
            <v>-59.666999999999994</v>
          </cell>
          <cell r="BH105">
            <v>0</v>
          </cell>
          <cell r="BI105">
            <v>0</v>
          </cell>
          <cell r="BJ105">
            <v>0</v>
          </cell>
          <cell r="BK105">
            <v>0</v>
          </cell>
          <cell r="BL105">
            <v>0</v>
          </cell>
          <cell r="BM105">
            <v>0</v>
          </cell>
          <cell r="BN105">
            <v>0</v>
          </cell>
          <cell r="BO105">
            <v>0</v>
          </cell>
          <cell r="BP105">
            <v>0</v>
          </cell>
          <cell r="BQ105" t="e">
            <v>#VALUE!</v>
          </cell>
          <cell r="BR105">
            <v>0</v>
          </cell>
          <cell r="BS105">
            <v>0</v>
          </cell>
          <cell r="BT105">
            <v>0</v>
          </cell>
          <cell r="BU105">
            <v>73.743000000000009</v>
          </cell>
          <cell r="BV105">
            <v>71.093999999999994</v>
          </cell>
          <cell r="BW105">
            <v>64.082999999999998</v>
          </cell>
          <cell r="BX105">
            <v>76.231000000000009</v>
          </cell>
          <cell r="BY105">
            <v>95</v>
          </cell>
          <cell r="BZ105">
            <v>90.38</v>
          </cell>
          <cell r="CA105">
            <v>96.016999999999996</v>
          </cell>
          <cell r="CB105">
            <v>99.955999999999989</v>
          </cell>
          <cell r="CC105">
            <v>130.69</v>
          </cell>
          <cell r="CD105">
            <v>133.78699999999998</v>
          </cell>
          <cell r="CE105">
            <v>132.875</v>
          </cell>
          <cell r="CF105">
            <v>145.66200000000001</v>
          </cell>
          <cell r="CG105">
            <v>143.59399999999999</v>
          </cell>
          <cell r="CH105">
            <v>151.49699999999999</v>
          </cell>
          <cell r="CI105">
            <v>145.32900000000004</v>
          </cell>
          <cell r="CJ105">
            <v>0</v>
          </cell>
          <cell r="CK105">
            <v>0</v>
          </cell>
          <cell r="CL105">
            <v>0</v>
          </cell>
          <cell r="CM105">
            <v>0</v>
          </cell>
          <cell r="CN105">
            <v>0</v>
          </cell>
          <cell r="CO105">
            <v>0</v>
          </cell>
          <cell r="CP105">
            <v>0</v>
          </cell>
          <cell r="CQ105">
            <v>0</v>
          </cell>
          <cell r="CR105">
            <v>0</v>
          </cell>
          <cell r="CS105">
            <v>0</v>
          </cell>
          <cell r="CT105">
            <v>0</v>
          </cell>
          <cell r="CU105">
            <v>0</v>
          </cell>
          <cell r="CV105">
            <v>0</v>
          </cell>
          <cell r="CW105">
            <v>0</v>
          </cell>
          <cell r="CX105">
            <v>0</v>
          </cell>
          <cell r="CY105">
            <v>0</v>
          </cell>
          <cell r="CZ105">
            <v>0</v>
          </cell>
          <cell r="DA105">
            <v>0</v>
          </cell>
          <cell r="DB105">
            <v>0</v>
          </cell>
          <cell r="DC105">
            <v>0</v>
          </cell>
          <cell r="DD105">
            <v>0</v>
          </cell>
          <cell r="DE105">
            <v>0</v>
          </cell>
          <cell r="DF105">
            <v>0</v>
          </cell>
          <cell r="DG105">
            <v>0</v>
          </cell>
          <cell r="DH105">
            <v>0</v>
          </cell>
          <cell r="DI105">
            <v>0</v>
          </cell>
          <cell r="DJ105">
            <v>0</v>
          </cell>
          <cell r="DK105">
            <v>0</v>
          </cell>
          <cell r="DL105">
            <v>0</v>
          </cell>
          <cell r="DM105">
            <v>0</v>
          </cell>
          <cell r="DN105">
            <v>0</v>
          </cell>
          <cell r="DO105">
            <v>0</v>
          </cell>
          <cell r="DP105">
            <v>0</v>
          </cell>
          <cell r="DQ105">
            <v>0</v>
          </cell>
          <cell r="DR105">
            <v>0</v>
          </cell>
          <cell r="DS105">
            <v>0</v>
          </cell>
          <cell r="DT105">
            <v>0</v>
          </cell>
          <cell r="DU105" t="e">
            <v>#VALUE!</v>
          </cell>
          <cell r="DV105">
            <v>0</v>
          </cell>
          <cell r="DW105">
            <v>0</v>
          </cell>
          <cell r="DX105">
            <v>0</v>
          </cell>
          <cell r="DY105">
            <v>73.743000000000009</v>
          </cell>
          <cell r="DZ105">
            <v>71.093999999999994</v>
          </cell>
          <cell r="EA105">
            <v>64.082999999999998</v>
          </cell>
          <cell r="EB105">
            <v>76.231000000000009</v>
          </cell>
          <cell r="EC105">
            <v>95</v>
          </cell>
          <cell r="ED105">
            <v>90.38</v>
          </cell>
          <cell r="EE105">
            <v>96.016999999999996</v>
          </cell>
          <cell r="EF105">
            <v>99.955999999999989</v>
          </cell>
          <cell r="EG105">
            <v>130.69</v>
          </cell>
          <cell r="EH105">
            <v>133.78699999999998</v>
          </cell>
          <cell r="EI105">
            <v>132.875</v>
          </cell>
          <cell r="EJ105">
            <v>145.66200000000001</v>
          </cell>
          <cell r="EK105">
            <v>143.59399999999999</v>
          </cell>
          <cell r="EL105">
            <v>151.49699999999999</v>
          </cell>
          <cell r="EM105">
            <v>145.32900000000004</v>
          </cell>
          <cell r="EN105">
            <v>0</v>
          </cell>
          <cell r="EO105">
            <v>0</v>
          </cell>
          <cell r="EP105">
            <v>0</v>
          </cell>
          <cell r="EQ105">
            <v>0</v>
          </cell>
          <cell r="ER105">
            <v>0</v>
          </cell>
          <cell r="ES105">
            <v>0</v>
          </cell>
          <cell r="ET105">
            <v>0</v>
          </cell>
          <cell r="EU105">
            <v>0</v>
          </cell>
          <cell r="EV105">
            <v>0</v>
          </cell>
          <cell r="EW105">
            <v>0</v>
          </cell>
          <cell r="EX105">
            <v>0</v>
          </cell>
          <cell r="EY105">
            <v>0</v>
          </cell>
          <cell r="EZ105">
            <v>0</v>
          </cell>
          <cell r="FA105">
            <v>-4.3099999999999996</v>
          </cell>
          <cell r="FB105">
            <v>-4.32</v>
          </cell>
          <cell r="FC105">
            <v>-15.81</v>
          </cell>
          <cell r="FD105">
            <v>-21.84</v>
          </cell>
          <cell r="FE105">
            <v>-22.599999999999998</v>
          </cell>
          <cell r="FF105">
            <v>-23.189</v>
          </cell>
          <cell r="FG105">
            <v>-19.744</v>
          </cell>
          <cell r="FH105">
            <v>-40.676000000000002</v>
          </cell>
          <cell r="FI105">
            <v>-1.0900000000000001</v>
          </cell>
          <cell r="FJ105">
            <v>-21.332999999999998</v>
          </cell>
          <cell r="FK105">
            <v>-23.21</v>
          </cell>
          <cell r="FL105">
            <v>-23.704000000000001</v>
          </cell>
          <cell r="FM105">
            <v>-23.457000000000001</v>
          </cell>
          <cell r="FN105">
            <v>-23.683</v>
          </cell>
          <cell r="FO105">
            <v>22.905999999999999</v>
          </cell>
          <cell r="FP105">
            <v>0</v>
          </cell>
          <cell r="FQ105">
            <v>0</v>
          </cell>
          <cell r="FR105">
            <v>0</v>
          </cell>
          <cell r="FS105">
            <v>0</v>
          </cell>
          <cell r="FT105">
            <v>0</v>
          </cell>
          <cell r="FU105">
            <v>0</v>
          </cell>
          <cell r="FV105">
            <v>0</v>
          </cell>
          <cell r="FW105">
            <v>0</v>
          </cell>
          <cell r="FX105">
            <v>0</v>
          </cell>
          <cell r="FY105">
            <v>0</v>
          </cell>
          <cell r="FZ105">
            <v>0</v>
          </cell>
          <cell r="GA105">
            <v>0</v>
          </cell>
          <cell r="GB105">
            <v>0</v>
          </cell>
          <cell r="GC105">
            <v>1.29</v>
          </cell>
          <cell r="GD105">
            <v>1.01</v>
          </cell>
          <cell r="GE105">
            <v>13.6</v>
          </cell>
          <cell r="GF105">
            <v>11</v>
          </cell>
          <cell r="GG105">
            <v>0.91</v>
          </cell>
          <cell r="GH105">
            <v>4.5129999999999999</v>
          </cell>
          <cell r="GI105">
            <v>5.407</v>
          </cell>
          <cell r="GJ105">
            <v>48.564</v>
          </cell>
          <cell r="GK105">
            <v>0.93</v>
          </cell>
          <cell r="GL105">
            <v>1.0329999999999999</v>
          </cell>
          <cell r="GM105">
            <v>4.3620000000000001</v>
          </cell>
          <cell r="GN105">
            <v>2.5999999999999999E-2</v>
          </cell>
          <cell r="GO105">
            <v>3.9430000000000001</v>
          </cell>
          <cell r="GP105">
            <v>3.673</v>
          </cell>
          <cell r="GQ105">
            <v>3.4480000000000004</v>
          </cell>
          <cell r="GR105">
            <v>0</v>
          </cell>
          <cell r="GS105">
            <v>0</v>
          </cell>
          <cell r="GT105">
            <v>0</v>
          </cell>
          <cell r="GU105">
            <v>0</v>
          </cell>
          <cell r="GV105">
            <v>0</v>
          </cell>
          <cell r="GW105">
            <v>0</v>
          </cell>
          <cell r="GX105">
            <v>0</v>
          </cell>
          <cell r="GY105">
            <v>0</v>
          </cell>
          <cell r="GZ105">
            <v>0</v>
          </cell>
          <cell r="HA105" t="e">
            <v>#VALUE!</v>
          </cell>
          <cell r="HB105">
            <v>0</v>
          </cell>
          <cell r="HC105">
            <v>0</v>
          </cell>
          <cell r="HD105">
            <v>0</v>
          </cell>
          <cell r="HE105">
            <v>70.723000000000013</v>
          </cell>
          <cell r="HF105">
            <v>67.784000000000006</v>
          </cell>
          <cell r="HG105">
            <v>61.872999999999998</v>
          </cell>
          <cell r="HH105">
            <v>65.391000000000005</v>
          </cell>
          <cell r="HI105">
            <v>73.31</v>
          </cell>
          <cell r="HJ105">
            <v>71.704000000000008</v>
          </cell>
          <cell r="HK105">
            <v>81.679999999999993</v>
          </cell>
          <cell r="HL105">
            <v>107.84399999999999</v>
          </cell>
          <cell r="HM105">
            <v>130.53</v>
          </cell>
          <cell r="HN105">
            <v>113.48699999999998</v>
          </cell>
          <cell r="HO105">
            <v>114.02699999999999</v>
          </cell>
          <cell r="HP105">
            <v>121.98399999999999</v>
          </cell>
          <cell r="HQ105">
            <v>124.08</v>
          </cell>
          <cell r="HR105">
            <v>131.48699999999999</v>
          </cell>
          <cell r="HS105">
            <v>171.68300000000005</v>
          </cell>
        </row>
        <row r="106">
          <cell r="A106" t="str">
            <v>OAXE IN</v>
          </cell>
          <cell r="B106" t="str">
            <v>OMAXE</v>
          </cell>
          <cell r="C106" t="str">
            <v>Real Estate</v>
          </cell>
          <cell r="D106">
            <v>0</v>
          </cell>
          <cell r="E106">
            <v>0</v>
          </cell>
          <cell r="F106">
            <v>0</v>
          </cell>
          <cell r="G106">
            <v>0</v>
          </cell>
          <cell r="H106">
            <v>0</v>
          </cell>
          <cell r="I106">
            <v>0</v>
          </cell>
          <cell r="J106">
            <v>0</v>
          </cell>
          <cell r="K106">
            <v>0</v>
          </cell>
          <cell r="L106">
            <v>0</v>
          </cell>
          <cell r="M106">
            <v>0</v>
          </cell>
          <cell r="N106">
            <v>0</v>
          </cell>
          <cell r="O106">
            <v>0</v>
          </cell>
          <cell r="P106">
            <v>0</v>
          </cell>
          <cell r="Q106">
            <v>0</v>
          </cell>
          <cell r="R106">
            <v>0</v>
          </cell>
          <cell r="S106">
            <v>0</v>
          </cell>
          <cell r="T106">
            <v>0</v>
          </cell>
          <cell r="U106">
            <v>0</v>
          </cell>
          <cell r="V106">
            <v>0</v>
          </cell>
          <cell r="W106">
            <v>0</v>
          </cell>
          <cell r="X106">
            <v>3417</v>
          </cell>
          <cell r="Y106">
            <v>7036.56</v>
          </cell>
          <cell r="Z106">
            <v>6681.66</v>
          </cell>
          <cell r="AA106">
            <v>5680.9499999999971</v>
          </cell>
          <cell r="AB106">
            <v>3503.3</v>
          </cell>
          <cell r="AC106">
            <v>2040.2940000000001</v>
          </cell>
          <cell r="AD106">
            <v>1804.181</v>
          </cell>
          <cell r="AE106">
            <v>640.14000000000033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O106">
            <v>0</v>
          </cell>
          <cell r="AP106">
            <v>0</v>
          </cell>
          <cell r="AQ106">
            <v>0</v>
          </cell>
          <cell r="AR106">
            <v>0</v>
          </cell>
          <cell r="AS106">
            <v>0</v>
          </cell>
          <cell r="AT106">
            <v>0</v>
          </cell>
          <cell r="AU106">
            <v>0</v>
          </cell>
          <cell r="AV106">
            <v>0</v>
          </cell>
          <cell r="AW106">
            <v>0</v>
          </cell>
          <cell r="AX106">
            <v>0</v>
          </cell>
          <cell r="AY106">
            <v>0</v>
          </cell>
          <cell r="AZ106">
            <v>-2346.3901199882935</v>
          </cell>
          <cell r="BA106">
            <v>-4701.2687392703256</v>
          </cell>
          <cell r="BB106">
            <v>-4661.5785509888265</v>
          </cell>
          <cell r="BC106">
            <v>-4832.2225222013894</v>
          </cell>
          <cell r="BD106">
            <v>-2554.4800000000005</v>
          </cell>
          <cell r="BE106">
            <v>-1661.7130000000002</v>
          </cell>
          <cell r="BF106">
            <v>-1479.1689999999999</v>
          </cell>
          <cell r="BG106">
            <v>-810.74000000000046</v>
          </cell>
          <cell r="BH106">
            <v>0</v>
          </cell>
          <cell r="BI106">
            <v>0</v>
          </cell>
          <cell r="BJ106">
            <v>0</v>
          </cell>
          <cell r="BK106">
            <v>0</v>
          </cell>
          <cell r="BL106">
            <v>0</v>
          </cell>
          <cell r="BM106">
            <v>0</v>
          </cell>
          <cell r="BN106">
            <v>0</v>
          </cell>
          <cell r="BO106">
            <v>0</v>
          </cell>
          <cell r="BP106">
            <v>0</v>
          </cell>
          <cell r="BQ106">
            <v>0</v>
          </cell>
          <cell r="BR106">
            <v>0</v>
          </cell>
          <cell r="BS106">
            <v>0</v>
          </cell>
          <cell r="BT106">
            <v>0</v>
          </cell>
          <cell r="BU106">
            <v>0</v>
          </cell>
          <cell r="BV106">
            <v>0</v>
          </cell>
          <cell r="BW106">
            <v>0</v>
          </cell>
          <cell r="BX106">
            <v>0</v>
          </cell>
          <cell r="BY106">
            <v>0</v>
          </cell>
          <cell r="BZ106">
            <v>0</v>
          </cell>
          <cell r="CA106">
            <v>0</v>
          </cell>
          <cell r="CB106">
            <v>1070.6098800117065</v>
          </cell>
          <cell r="CC106">
            <v>2335.2912607296748</v>
          </cell>
          <cell r="CD106">
            <v>2020.0814490111734</v>
          </cell>
          <cell r="CE106">
            <v>848.72747779860765</v>
          </cell>
          <cell r="CF106">
            <v>948.81999999999971</v>
          </cell>
          <cell r="CG106">
            <v>378.5809999999999</v>
          </cell>
          <cell r="CH106">
            <v>325.01200000000017</v>
          </cell>
          <cell r="CI106">
            <v>-170.60000000000014</v>
          </cell>
          <cell r="CJ106">
            <v>0</v>
          </cell>
          <cell r="CK106">
            <v>0</v>
          </cell>
          <cell r="CL106">
            <v>0</v>
          </cell>
          <cell r="CM106">
            <v>0</v>
          </cell>
          <cell r="CN106">
            <v>0</v>
          </cell>
          <cell r="CO106">
            <v>0</v>
          </cell>
          <cell r="CP106">
            <v>0</v>
          </cell>
          <cell r="CQ106">
            <v>0</v>
          </cell>
          <cell r="CR106">
            <v>0</v>
          </cell>
          <cell r="CS106">
            <v>0</v>
          </cell>
          <cell r="CT106">
            <v>0</v>
          </cell>
          <cell r="CU106">
            <v>0</v>
          </cell>
          <cell r="CV106">
            <v>0</v>
          </cell>
          <cell r="CW106">
            <v>0</v>
          </cell>
          <cell r="CX106">
            <v>0</v>
          </cell>
          <cell r="CY106">
            <v>0</v>
          </cell>
          <cell r="CZ106">
            <v>0</v>
          </cell>
          <cell r="DA106">
            <v>0</v>
          </cell>
          <cell r="DB106">
            <v>0</v>
          </cell>
          <cell r="DC106">
            <v>0</v>
          </cell>
          <cell r="DD106">
            <v>0</v>
          </cell>
          <cell r="DE106">
            <v>0</v>
          </cell>
          <cell r="DF106">
            <v>0</v>
          </cell>
          <cell r="DG106">
            <v>0</v>
          </cell>
          <cell r="DH106">
            <v>0</v>
          </cell>
          <cell r="DI106">
            <v>0</v>
          </cell>
          <cell r="DJ106">
            <v>0</v>
          </cell>
          <cell r="DK106">
            <v>0</v>
          </cell>
          <cell r="DL106">
            <v>0</v>
          </cell>
          <cell r="DM106">
            <v>0</v>
          </cell>
          <cell r="DN106">
            <v>0</v>
          </cell>
          <cell r="DO106">
            <v>0</v>
          </cell>
          <cell r="DP106">
            <v>0</v>
          </cell>
          <cell r="DQ106">
            <v>0</v>
          </cell>
          <cell r="DR106">
            <v>0</v>
          </cell>
          <cell r="DS106">
            <v>0</v>
          </cell>
          <cell r="DT106">
            <v>0</v>
          </cell>
          <cell r="DU106">
            <v>0</v>
          </cell>
          <cell r="DV106">
            <v>0</v>
          </cell>
          <cell r="DW106">
            <v>0</v>
          </cell>
          <cell r="DX106">
            <v>0</v>
          </cell>
          <cell r="DY106">
            <v>0</v>
          </cell>
          <cell r="DZ106">
            <v>0</v>
          </cell>
          <cell r="EA106">
            <v>0</v>
          </cell>
          <cell r="EB106">
            <v>0</v>
          </cell>
          <cell r="EC106">
            <v>0</v>
          </cell>
          <cell r="ED106">
            <v>0</v>
          </cell>
          <cell r="EE106">
            <v>0</v>
          </cell>
          <cell r="EF106">
            <v>1070.6098800117065</v>
          </cell>
          <cell r="EG106">
            <v>2335.2912607296748</v>
          </cell>
          <cell r="EH106">
            <v>2020.0814490111734</v>
          </cell>
          <cell r="EI106">
            <v>848.72747779860765</v>
          </cell>
          <cell r="EJ106">
            <v>948.81999999999971</v>
          </cell>
          <cell r="EK106">
            <v>378.5809999999999</v>
          </cell>
          <cell r="EL106">
            <v>325.01200000000017</v>
          </cell>
          <cell r="EM106">
            <v>-170.60000000000014</v>
          </cell>
          <cell r="EN106">
            <v>0</v>
          </cell>
          <cell r="EO106">
            <v>0</v>
          </cell>
          <cell r="EP106">
            <v>0</v>
          </cell>
          <cell r="EQ106">
            <v>0</v>
          </cell>
          <cell r="ER106">
            <v>0</v>
          </cell>
          <cell r="ES106">
            <v>0</v>
          </cell>
          <cell r="ET106">
            <v>0</v>
          </cell>
          <cell r="EU106">
            <v>0</v>
          </cell>
          <cell r="EV106">
            <v>0</v>
          </cell>
          <cell r="EW106">
            <v>0</v>
          </cell>
          <cell r="EX106">
            <v>0</v>
          </cell>
          <cell r="EY106">
            <v>0</v>
          </cell>
          <cell r="EZ106">
            <v>0</v>
          </cell>
          <cell r="FA106">
            <v>0</v>
          </cell>
          <cell r="FB106">
            <v>0</v>
          </cell>
          <cell r="FC106">
            <v>0</v>
          </cell>
          <cell r="FD106">
            <v>0</v>
          </cell>
          <cell r="FE106">
            <v>0</v>
          </cell>
          <cell r="FF106">
            <v>0</v>
          </cell>
          <cell r="FG106">
            <v>0</v>
          </cell>
          <cell r="FH106">
            <v>-9.52</v>
          </cell>
          <cell r="FI106">
            <v>-13.75</v>
          </cell>
          <cell r="FJ106">
            <v>-12.77</v>
          </cell>
          <cell r="FK106">
            <v>-19.050000000000004</v>
          </cell>
          <cell r="FL106">
            <v>-11.59</v>
          </cell>
          <cell r="FM106">
            <v>-12.93</v>
          </cell>
          <cell r="FN106">
            <v>-12.592000000000001</v>
          </cell>
          <cell r="FO106">
            <v>-13.844999999999999</v>
          </cell>
          <cell r="FP106">
            <v>0</v>
          </cell>
          <cell r="FQ106">
            <v>0</v>
          </cell>
          <cell r="FR106">
            <v>0</v>
          </cell>
          <cell r="FS106">
            <v>0</v>
          </cell>
          <cell r="FT106">
            <v>0</v>
          </cell>
          <cell r="FU106">
            <v>0</v>
          </cell>
          <cell r="FV106">
            <v>0</v>
          </cell>
          <cell r="FW106">
            <v>0</v>
          </cell>
          <cell r="FX106">
            <v>0</v>
          </cell>
          <cell r="FY106">
            <v>0</v>
          </cell>
          <cell r="FZ106">
            <v>0</v>
          </cell>
          <cell r="GA106">
            <v>0</v>
          </cell>
          <cell r="GB106">
            <v>0</v>
          </cell>
          <cell r="GC106">
            <v>0</v>
          </cell>
          <cell r="GD106">
            <v>0</v>
          </cell>
          <cell r="GE106">
            <v>0</v>
          </cell>
          <cell r="GF106">
            <v>0</v>
          </cell>
          <cell r="GG106">
            <v>0</v>
          </cell>
          <cell r="GH106">
            <v>0</v>
          </cell>
          <cell r="GI106">
            <v>0</v>
          </cell>
          <cell r="GJ106">
            <v>7.7399999999999949</v>
          </cell>
          <cell r="GK106">
            <v>84.58</v>
          </cell>
          <cell r="GL106">
            <v>100.49</v>
          </cell>
          <cell r="GM106">
            <v>68.58</v>
          </cell>
          <cell r="GN106">
            <v>40.53</v>
          </cell>
          <cell r="GO106">
            <v>94.459000000000003</v>
          </cell>
          <cell r="GP106">
            <v>63.912999999999997</v>
          </cell>
          <cell r="GQ106">
            <v>-38.746999999999986</v>
          </cell>
          <cell r="GR106">
            <v>0</v>
          </cell>
          <cell r="GS106">
            <v>0</v>
          </cell>
          <cell r="GT106">
            <v>0</v>
          </cell>
          <cell r="GU106">
            <v>0</v>
          </cell>
          <cell r="GV106">
            <v>0</v>
          </cell>
          <cell r="GW106">
            <v>0</v>
          </cell>
          <cell r="GX106">
            <v>0</v>
          </cell>
          <cell r="GY106">
            <v>0</v>
          </cell>
          <cell r="GZ106">
            <v>0</v>
          </cell>
          <cell r="HA106">
            <v>0</v>
          </cell>
          <cell r="HB106">
            <v>0</v>
          </cell>
          <cell r="HC106">
            <v>0</v>
          </cell>
          <cell r="HD106">
            <v>0</v>
          </cell>
          <cell r="HE106">
            <v>0</v>
          </cell>
          <cell r="HF106">
            <v>0</v>
          </cell>
          <cell r="HG106">
            <v>0</v>
          </cell>
          <cell r="HH106">
            <v>0</v>
          </cell>
          <cell r="HI106">
            <v>0</v>
          </cell>
          <cell r="HJ106">
            <v>0</v>
          </cell>
          <cell r="HK106">
            <v>0</v>
          </cell>
          <cell r="HL106">
            <v>1068.8298800117066</v>
          </cell>
          <cell r="HM106">
            <v>2406.1212607296748</v>
          </cell>
          <cell r="HN106">
            <v>2107.8014490111732</v>
          </cell>
          <cell r="HO106">
            <v>898.25747779860774</v>
          </cell>
          <cell r="HP106">
            <v>977.75999999999965</v>
          </cell>
          <cell r="HQ106">
            <v>460.1099999999999</v>
          </cell>
          <cell r="HR106">
            <v>376.3330000000002</v>
          </cell>
          <cell r="HS106">
            <v>-223.19200000000012</v>
          </cell>
        </row>
        <row r="107">
          <cell r="A107" t="str">
            <v>ORB IN</v>
          </cell>
          <cell r="B107" t="str">
            <v>Orbit Corp</v>
          </cell>
          <cell r="C107" t="str">
            <v>Real Estate</v>
          </cell>
          <cell r="D107">
            <v>0</v>
          </cell>
          <cell r="E107">
            <v>0</v>
          </cell>
          <cell r="F107">
            <v>0</v>
          </cell>
          <cell r="G107">
            <v>0</v>
          </cell>
          <cell r="H107">
            <v>0</v>
          </cell>
          <cell r="I107">
            <v>0</v>
          </cell>
          <cell r="J107">
            <v>0</v>
          </cell>
          <cell r="K107">
            <v>0</v>
          </cell>
          <cell r="L107">
            <v>0</v>
          </cell>
          <cell r="M107">
            <v>0</v>
          </cell>
          <cell r="N107">
            <v>0</v>
          </cell>
          <cell r="O107">
            <v>0</v>
          </cell>
          <cell r="P107">
            <v>0</v>
          </cell>
          <cell r="Q107">
            <v>0</v>
          </cell>
          <cell r="R107">
            <v>0</v>
          </cell>
          <cell r="S107">
            <v>0</v>
          </cell>
          <cell r="T107">
            <v>0</v>
          </cell>
          <cell r="U107">
            <v>0</v>
          </cell>
          <cell r="V107">
            <v>0</v>
          </cell>
          <cell r="W107">
            <v>0</v>
          </cell>
          <cell r="X107">
            <v>635.73800000000006</v>
          </cell>
          <cell r="Y107">
            <v>975.51900000000001</v>
          </cell>
          <cell r="Z107">
            <v>2236.4650000000001</v>
          </cell>
          <cell r="AA107">
            <v>3207.6329999999998</v>
          </cell>
          <cell r="AB107">
            <v>818.48500000000001</v>
          </cell>
          <cell r="AC107">
            <v>738.20399999999995</v>
          </cell>
          <cell r="AD107">
            <v>482.827</v>
          </cell>
          <cell r="AE107">
            <v>795.83699999999999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O107">
            <v>0</v>
          </cell>
          <cell r="AP107">
            <v>0</v>
          </cell>
          <cell r="AQ107">
            <v>0</v>
          </cell>
          <cell r="AR107">
            <v>0</v>
          </cell>
          <cell r="AS107">
            <v>0</v>
          </cell>
          <cell r="AT107">
            <v>0</v>
          </cell>
          <cell r="AU107">
            <v>0</v>
          </cell>
          <cell r="AV107">
            <v>0</v>
          </cell>
          <cell r="AW107">
            <v>0</v>
          </cell>
          <cell r="AX107">
            <v>0</v>
          </cell>
          <cell r="AY107">
            <v>0</v>
          </cell>
          <cell r="AZ107">
            <v>-356.13599999999997</v>
          </cell>
          <cell r="BA107">
            <v>-484.37799999999993</v>
          </cell>
          <cell r="BB107">
            <v>-1202.3780000000004</v>
          </cell>
          <cell r="BC107">
            <v>-1547.8310000000001</v>
          </cell>
          <cell r="BD107">
            <v>-487.04900000000004</v>
          </cell>
          <cell r="BE107">
            <v>-382.22000000000014</v>
          </cell>
          <cell r="BF107">
            <v>-136.03800000000001</v>
          </cell>
          <cell r="BG107">
            <v>-689.33600000000001</v>
          </cell>
          <cell r="BH107">
            <v>0</v>
          </cell>
          <cell r="BI107">
            <v>0</v>
          </cell>
          <cell r="BJ107">
            <v>0</v>
          </cell>
          <cell r="BK107">
            <v>0</v>
          </cell>
          <cell r="BL107">
            <v>0</v>
          </cell>
          <cell r="BM107">
            <v>0</v>
          </cell>
          <cell r="BN107">
            <v>0</v>
          </cell>
          <cell r="BO107">
            <v>0</v>
          </cell>
          <cell r="BP107">
            <v>0</v>
          </cell>
          <cell r="BQ107">
            <v>0</v>
          </cell>
          <cell r="BR107">
            <v>0</v>
          </cell>
          <cell r="BS107">
            <v>0</v>
          </cell>
          <cell r="BT107">
            <v>0</v>
          </cell>
          <cell r="BU107">
            <v>0</v>
          </cell>
          <cell r="BV107">
            <v>0</v>
          </cell>
          <cell r="BW107">
            <v>0</v>
          </cell>
          <cell r="BX107">
            <v>0</v>
          </cell>
          <cell r="BY107">
            <v>0</v>
          </cell>
          <cell r="BZ107">
            <v>0</v>
          </cell>
          <cell r="CA107">
            <v>0</v>
          </cell>
          <cell r="CB107">
            <v>279.60200000000009</v>
          </cell>
          <cell r="CC107">
            <v>491.14100000000008</v>
          </cell>
          <cell r="CD107">
            <v>1034.0869999999998</v>
          </cell>
          <cell r="CE107">
            <v>1659.8019999999997</v>
          </cell>
          <cell r="CF107">
            <v>331.43599999999998</v>
          </cell>
          <cell r="CG107">
            <v>355.98399999999981</v>
          </cell>
          <cell r="CH107">
            <v>346.78899999999999</v>
          </cell>
          <cell r="CI107">
            <v>106.50099999999998</v>
          </cell>
          <cell r="CJ107">
            <v>0</v>
          </cell>
          <cell r="CK107">
            <v>0</v>
          </cell>
          <cell r="CL107">
            <v>0</v>
          </cell>
          <cell r="CM107">
            <v>0</v>
          </cell>
          <cell r="CN107">
            <v>0</v>
          </cell>
          <cell r="CO107">
            <v>0</v>
          </cell>
          <cell r="CP107">
            <v>0</v>
          </cell>
          <cell r="CQ107">
            <v>0</v>
          </cell>
          <cell r="CR107">
            <v>0</v>
          </cell>
          <cell r="CS107">
            <v>0</v>
          </cell>
          <cell r="CT107">
            <v>0</v>
          </cell>
          <cell r="CU107">
            <v>0</v>
          </cell>
          <cell r="CV107">
            <v>0</v>
          </cell>
          <cell r="CW107">
            <v>0</v>
          </cell>
          <cell r="CX107">
            <v>0</v>
          </cell>
          <cell r="CY107">
            <v>0</v>
          </cell>
          <cell r="CZ107">
            <v>0</v>
          </cell>
          <cell r="DA107">
            <v>0</v>
          </cell>
          <cell r="DB107">
            <v>0</v>
          </cell>
          <cell r="DC107">
            <v>0</v>
          </cell>
          <cell r="DD107">
            <v>0</v>
          </cell>
          <cell r="DE107">
            <v>0</v>
          </cell>
          <cell r="DF107">
            <v>0</v>
          </cell>
          <cell r="DG107">
            <v>0</v>
          </cell>
          <cell r="DH107">
            <v>0</v>
          </cell>
          <cell r="DI107">
            <v>0</v>
          </cell>
          <cell r="DJ107">
            <v>0</v>
          </cell>
          <cell r="DK107">
            <v>0</v>
          </cell>
          <cell r="DL107">
            <v>0</v>
          </cell>
          <cell r="DM107">
            <v>0</v>
          </cell>
          <cell r="DN107">
            <v>0</v>
          </cell>
          <cell r="DO107">
            <v>0</v>
          </cell>
          <cell r="DP107">
            <v>0</v>
          </cell>
          <cell r="DQ107">
            <v>0</v>
          </cell>
          <cell r="DR107">
            <v>0</v>
          </cell>
          <cell r="DS107">
            <v>0</v>
          </cell>
          <cell r="DT107">
            <v>0</v>
          </cell>
          <cell r="DU107">
            <v>0</v>
          </cell>
          <cell r="DV107">
            <v>0</v>
          </cell>
          <cell r="DW107">
            <v>0</v>
          </cell>
          <cell r="DX107">
            <v>0</v>
          </cell>
          <cell r="DY107">
            <v>0</v>
          </cell>
          <cell r="DZ107">
            <v>0</v>
          </cell>
          <cell r="EA107">
            <v>0</v>
          </cell>
          <cell r="EB107">
            <v>0</v>
          </cell>
          <cell r="EC107">
            <v>0</v>
          </cell>
          <cell r="ED107">
            <v>0</v>
          </cell>
          <cell r="EE107">
            <v>0</v>
          </cell>
          <cell r="EF107">
            <v>279.60200000000009</v>
          </cell>
          <cell r="EG107">
            <v>491.14100000000008</v>
          </cell>
          <cell r="EH107">
            <v>1034.0869999999998</v>
          </cell>
          <cell r="EI107">
            <v>1659.8019999999997</v>
          </cell>
          <cell r="EJ107">
            <v>331.43599999999998</v>
          </cell>
          <cell r="EK107">
            <v>355.98399999999981</v>
          </cell>
          <cell r="EL107">
            <v>346.78899999999999</v>
          </cell>
          <cell r="EM107">
            <v>106.50099999999998</v>
          </cell>
          <cell r="EN107">
            <v>0</v>
          </cell>
          <cell r="EO107">
            <v>0</v>
          </cell>
          <cell r="EP107">
            <v>0</v>
          </cell>
          <cell r="EQ107">
            <v>0</v>
          </cell>
          <cell r="ER107">
            <v>0</v>
          </cell>
          <cell r="ES107">
            <v>0</v>
          </cell>
          <cell r="ET107">
            <v>0</v>
          </cell>
          <cell r="EU107">
            <v>0</v>
          </cell>
          <cell r="EV107">
            <v>0</v>
          </cell>
          <cell r="EW107">
            <v>0</v>
          </cell>
          <cell r="EX107">
            <v>0</v>
          </cell>
          <cell r="EY107">
            <v>0</v>
          </cell>
          <cell r="EZ107">
            <v>0</v>
          </cell>
          <cell r="FA107">
            <v>0</v>
          </cell>
          <cell r="FB107">
            <v>0</v>
          </cell>
          <cell r="FC107">
            <v>0</v>
          </cell>
          <cell r="FD107">
            <v>0</v>
          </cell>
          <cell r="FE107">
            <v>0</v>
          </cell>
          <cell r="FF107">
            <v>0</v>
          </cell>
          <cell r="FG107">
            <v>0</v>
          </cell>
          <cell r="FH107">
            <v>-2.621</v>
          </cell>
          <cell r="FI107">
            <v>-3.214</v>
          </cell>
          <cell r="FJ107">
            <v>-4.5510000000000002</v>
          </cell>
          <cell r="FK107">
            <v>-6.62</v>
          </cell>
          <cell r="FL107">
            <v>-6.2830000000000004</v>
          </cell>
          <cell r="FM107">
            <v>-7.3120000000000003</v>
          </cell>
          <cell r="FN107">
            <v>-9.2080000000000002</v>
          </cell>
          <cell r="FO107">
            <v>-12.278</v>
          </cell>
          <cell r="FP107">
            <v>0</v>
          </cell>
          <cell r="FQ107">
            <v>0</v>
          </cell>
          <cell r="FR107">
            <v>0</v>
          </cell>
          <cell r="FS107">
            <v>0</v>
          </cell>
          <cell r="FT107">
            <v>0</v>
          </cell>
          <cell r="FU107">
            <v>0</v>
          </cell>
          <cell r="FV107">
            <v>0</v>
          </cell>
          <cell r="FW107">
            <v>0</v>
          </cell>
          <cell r="FX107">
            <v>0</v>
          </cell>
          <cell r="FY107">
            <v>0</v>
          </cell>
          <cell r="FZ107">
            <v>0</v>
          </cell>
          <cell r="GA107">
            <v>0</v>
          </cell>
          <cell r="GB107">
            <v>0</v>
          </cell>
          <cell r="GC107">
            <v>0</v>
          </cell>
          <cell r="GD107">
            <v>0</v>
          </cell>
          <cell r="GE107">
            <v>0</v>
          </cell>
          <cell r="GF107">
            <v>0</v>
          </cell>
          <cell r="GG107">
            <v>8.2769999999999992</v>
          </cell>
          <cell r="GH107">
            <v>5.7469999999999999</v>
          </cell>
          <cell r="GI107">
            <v>13.58</v>
          </cell>
          <cell r="GJ107">
            <v>24.292999999999999</v>
          </cell>
          <cell r="GK107">
            <v>2.5209999999999999</v>
          </cell>
          <cell r="GL107">
            <v>2.496</v>
          </cell>
          <cell r="GM107">
            <v>0.23699999999999999</v>
          </cell>
          <cell r="GN107">
            <v>26.216999999999999</v>
          </cell>
          <cell r="GO107">
            <v>0.72643988731297604</v>
          </cell>
          <cell r="GP107">
            <v>0</v>
          </cell>
          <cell r="GQ107">
            <v>0</v>
          </cell>
          <cell r="GR107">
            <v>0</v>
          </cell>
          <cell r="GS107">
            <v>0</v>
          </cell>
          <cell r="GT107">
            <v>0</v>
          </cell>
          <cell r="GU107">
            <v>0</v>
          </cell>
          <cell r="GV107">
            <v>0</v>
          </cell>
          <cell r="GW107">
            <v>0</v>
          </cell>
          <cell r="GX107">
            <v>0</v>
          </cell>
          <cell r="GY107">
            <v>0</v>
          </cell>
          <cell r="GZ107">
            <v>0</v>
          </cell>
          <cell r="HA107">
            <v>0</v>
          </cell>
          <cell r="HB107">
            <v>0</v>
          </cell>
          <cell r="HC107">
            <v>0</v>
          </cell>
          <cell r="HD107">
            <v>0</v>
          </cell>
          <cell r="HE107">
            <v>0</v>
          </cell>
          <cell r="HF107">
            <v>0</v>
          </cell>
          <cell r="HG107">
            <v>0</v>
          </cell>
          <cell r="HH107">
            <v>0</v>
          </cell>
          <cell r="HI107">
            <v>8.2769999999999992</v>
          </cell>
          <cell r="HJ107">
            <v>5.7469999999999999</v>
          </cell>
          <cell r="HK107">
            <v>13.58</v>
          </cell>
          <cell r="HL107">
            <v>301.27400000000011</v>
          </cell>
          <cell r="HM107">
            <v>490.44800000000009</v>
          </cell>
          <cell r="HN107">
            <v>1032.0319999999999</v>
          </cell>
          <cell r="HO107">
            <v>1653.4189999999999</v>
          </cell>
          <cell r="HP107">
            <v>351.36999999999995</v>
          </cell>
          <cell r="HQ107">
            <v>349.39843988731275</v>
          </cell>
          <cell r="HR107">
            <v>337.58099999999996</v>
          </cell>
          <cell r="HS107">
            <v>94.222999999999971</v>
          </cell>
        </row>
        <row r="108">
          <cell r="A108" t="str">
            <v>PEC IN</v>
          </cell>
          <cell r="B108" t="str">
            <v>Patel Engineering</v>
          </cell>
          <cell r="C108" t="str">
            <v>Construction</v>
          </cell>
          <cell r="D108">
            <v>0</v>
          </cell>
          <cell r="E108">
            <v>0</v>
          </cell>
          <cell r="F108">
            <v>0</v>
          </cell>
          <cell r="G108">
            <v>0</v>
          </cell>
          <cell r="H108">
            <v>1971.5909999999999</v>
          </cell>
          <cell r="I108">
            <v>1527.1659999999999</v>
          </cell>
          <cell r="J108">
            <v>1432.742</v>
          </cell>
          <cell r="K108">
            <v>2618.058</v>
          </cell>
          <cell r="L108">
            <v>1804.778</v>
          </cell>
          <cell r="M108">
            <v>1215.5350000000001</v>
          </cell>
          <cell r="N108">
            <v>1989.721</v>
          </cell>
          <cell r="O108">
            <v>2844.4929999999999</v>
          </cell>
          <cell r="P108">
            <v>2389.297</v>
          </cell>
          <cell r="Q108">
            <v>1831.3</v>
          </cell>
          <cell r="R108">
            <v>2313.1860000000001</v>
          </cell>
          <cell r="S108">
            <v>3579.9850000000001</v>
          </cell>
          <cell r="T108">
            <v>3110.8649999999998</v>
          </cell>
          <cell r="U108">
            <v>2437.674</v>
          </cell>
          <cell r="V108">
            <v>2841.163</v>
          </cell>
          <cell r="W108">
            <v>4910.2</v>
          </cell>
          <cell r="X108">
            <v>4152.5</v>
          </cell>
          <cell r="Y108">
            <v>3387.7</v>
          </cell>
          <cell r="Z108">
            <v>3788.5</v>
          </cell>
          <cell r="AA108">
            <v>7267.7</v>
          </cell>
          <cell r="AB108">
            <v>5583.9</v>
          </cell>
          <cell r="AC108">
            <v>4418.1000000000004</v>
          </cell>
          <cell r="AD108">
            <v>4946.5</v>
          </cell>
          <cell r="AE108">
            <v>9649.9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-1812.4099999999999</v>
          </cell>
          <cell r="AK108">
            <v>-1429.6989999999998</v>
          </cell>
          <cell r="AL108">
            <v>-1234.6290000000001</v>
          </cell>
          <cell r="AM108">
            <v>-2376.1089999999999</v>
          </cell>
          <cell r="AN108">
            <v>-1637.3609999999999</v>
          </cell>
          <cell r="AO108">
            <v>-1042.8309999999999</v>
          </cell>
          <cell r="AP108">
            <v>-1752.912</v>
          </cell>
          <cell r="AQ108">
            <v>-2634.5219999999999</v>
          </cell>
          <cell r="AR108">
            <v>-2143.9279999999999</v>
          </cell>
          <cell r="AS108">
            <v>-1592.0909999999999</v>
          </cell>
          <cell r="AT108">
            <v>-1929.1579999999999</v>
          </cell>
          <cell r="AU108">
            <v>-3227.2200000000003</v>
          </cell>
          <cell r="AV108">
            <v>-2773.3360000000002</v>
          </cell>
          <cell r="AW108">
            <v>-2069.058</v>
          </cell>
          <cell r="AX108">
            <v>-2370.0029999999997</v>
          </cell>
          <cell r="AY108">
            <v>-4302.1000000000004</v>
          </cell>
          <cell r="AZ108">
            <v>-3690.2000000000003</v>
          </cell>
          <cell r="BA108">
            <v>-2832</v>
          </cell>
          <cell r="BB108">
            <v>-3196.9</v>
          </cell>
          <cell r="BC108">
            <v>-6137</v>
          </cell>
          <cell r="BD108">
            <v>-4798.2999999999993</v>
          </cell>
          <cell r="BE108">
            <v>-3683</v>
          </cell>
          <cell r="BF108">
            <v>-4053.1</v>
          </cell>
          <cell r="BG108">
            <v>-8167.5</v>
          </cell>
          <cell r="BH108">
            <v>0</v>
          </cell>
          <cell r="BI108">
            <v>0</v>
          </cell>
          <cell r="BJ108">
            <v>0</v>
          </cell>
          <cell r="BK108">
            <v>0</v>
          </cell>
          <cell r="BL108">
            <v>159.18100000000004</v>
          </cell>
          <cell r="BM108">
            <v>97.467000000000098</v>
          </cell>
          <cell r="BN108">
            <v>198.11299999999983</v>
          </cell>
          <cell r="BO108">
            <v>241.94900000000007</v>
          </cell>
          <cell r="BP108">
            <v>167.41700000000014</v>
          </cell>
          <cell r="BQ108">
            <v>172.70400000000018</v>
          </cell>
          <cell r="BR108">
            <v>236.80899999999997</v>
          </cell>
          <cell r="BS108">
            <v>209.971</v>
          </cell>
          <cell r="BT108">
            <v>245.36900000000014</v>
          </cell>
          <cell r="BU108">
            <v>239.20900000000006</v>
          </cell>
          <cell r="BV108">
            <v>384.02800000000025</v>
          </cell>
          <cell r="BW108">
            <v>352.76499999999987</v>
          </cell>
          <cell r="BX108">
            <v>337.52899999999954</v>
          </cell>
          <cell r="BY108">
            <v>368.61599999999999</v>
          </cell>
          <cell r="BZ108">
            <v>471.16000000000031</v>
          </cell>
          <cell r="CA108">
            <v>608.09999999999945</v>
          </cell>
          <cell r="CB108">
            <v>462.29999999999973</v>
          </cell>
          <cell r="CC108">
            <v>555.69999999999982</v>
          </cell>
          <cell r="CD108">
            <v>591.59999999999991</v>
          </cell>
          <cell r="CE108">
            <v>1130.6999999999998</v>
          </cell>
          <cell r="CF108">
            <v>785.60000000000036</v>
          </cell>
          <cell r="CG108">
            <v>735.10000000000036</v>
          </cell>
          <cell r="CH108">
            <v>893.40000000000009</v>
          </cell>
          <cell r="CI108">
            <v>1482.3999999999996</v>
          </cell>
          <cell r="CJ108">
            <v>0</v>
          </cell>
          <cell r="CK108">
            <v>0</v>
          </cell>
          <cell r="CL108">
            <v>0</v>
          </cell>
          <cell r="CM108">
            <v>0</v>
          </cell>
          <cell r="CN108">
            <v>0</v>
          </cell>
          <cell r="CO108">
            <v>0</v>
          </cell>
          <cell r="CP108">
            <v>0</v>
          </cell>
          <cell r="CQ108">
            <v>0</v>
          </cell>
          <cell r="CR108">
            <v>0</v>
          </cell>
          <cell r="CS108">
            <v>0</v>
          </cell>
          <cell r="CT108">
            <v>0</v>
          </cell>
          <cell r="CU108">
            <v>0</v>
          </cell>
          <cell r="CV108">
            <v>0</v>
          </cell>
          <cell r="CW108">
            <v>0</v>
          </cell>
          <cell r="CX108">
            <v>0</v>
          </cell>
          <cell r="CY108">
            <v>0</v>
          </cell>
          <cell r="CZ108">
            <v>0</v>
          </cell>
          <cell r="DA108">
            <v>0</v>
          </cell>
          <cell r="DB108">
            <v>0</v>
          </cell>
          <cell r="DC108">
            <v>0</v>
          </cell>
          <cell r="DD108">
            <v>0</v>
          </cell>
          <cell r="DE108">
            <v>0</v>
          </cell>
          <cell r="DF108">
            <v>0</v>
          </cell>
          <cell r="DG108">
            <v>0</v>
          </cell>
          <cell r="DH108">
            <v>0</v>
          </cell>
          <cell r="DI108">
            <v>0</v>
          </cell>
          <cell r="DJ108">
            <v>0</v>
          </cell>
          <cell r="DK108">
            <v>0</v>
          </cell>
          <cell r="DL108">
            <v>0</v>
          </cell>
          <cell r="DM108">
            <v>0</v>
          </cell>
          <cell r="DN108">
            <v>0</v>
          </cell>
          <cell r="DO108">
            <v>0</v>
          </cell>
          <cell r="DP108">
            <v>159.18100000000004</v>
          </cell>
          <cell r="DQ108">
            <v>97.467000000000098</v>
          </cell>
          <cell r="DR108">
            <v>198.11299999999983</v>
          </cell>
          <cell r="DS108">
            <v>241.94900000000007</v>
          </cell>
          <cell r="DT108">
            <v>167.41700000000014</v>
          </cell>
          <cell r="DU108">
            <v>172.70400000000018</v>
          </cell>
          <cell r="DV108">
            <v>236.80899999999997</v>
          </cell>
          <cell r="DW108">
            <v>209.971</v>
          </cell>
          <cell r="DX108">
            <v>245.36900000000014</v>
          </cell>
          <cell r="DY108">
            <v>239.20900000000006</v>
          </cell>
          <cell r="DZ108">
            <v>384.02800000000025</v>
          </cell>
          <cell r="EA108">
            <v>352.76499999999987</v>
          </cell>
          <cell r="EB108">
            <v>337.52899999999954</v>
          </cell>
          <cell r="EC108">
            <v>368.61599999999999</v>
          </cell>
          <cell r="ED108">
            <v>471.16000000000031</v>
          </cell>
          <cell r="EE108">
            <v>608.09999999999945</v>
          </cell>
          <cell r="EF108">
            <v>462.29999999999973</v>
          </cell>
          <cell r="EG108">
            <v>555.69999999999982</v>
          </cell>
          <cell r="EH108">
            <v>591.59999999999991</v>
          </cell>
          <cell r="EI108">
            <v>1130.6999999999998</v>
          </cell>
          <cell r="EJ108">
            <v>785.60000000000036</v>
          </cell>
          <cell r="EK108">
            <v>735.10000000000036</v>
          </cell>
          <cell r="EL108">
            <v>893.40000000000009</v>
          </cell>
          <cell r="EM108">
            <v>1482.3999999999996</v>
          </cell>
          <cell r="EN108">
            <v>0</v>
          </cell>
          <cell r="EO108">
            <v>0</v>
          </cell>
          <cell r="EP108">
            <v>0</v>
          </cell>
          <cell r="EQ108">
            <v>0</v>
          </cell>
          <cell r="ER108">
            <v>-59.993000000000002</v>
          </cell>
          <cell r="ES108">
            <v>-58.55</v>
          </cell>
          <cell r="ET108">
            <v>-68.846999999999994</v>
          </cell>
          <cell r="EU108">
            <v>-82.466999999999999</v>
          </cell>
          <cell r="EV108">
            <v>-68.236000000000004</v>
          </cell>
          <cell r="EW108">
            <v>-67.444999999999993</v>
          </cell>
          <cell r="EX108">
            <v>-75.174999999999997</v>
          </cell>
          <cell r="EY108">
            <v>-77.89</v>
          </cell>
          <cell r="EZ108">
            <v>-71.86</v>
          </cell>
          <cell r="FA108">
            <v>-81.561000000000007</v>
          </cell>
          <cell r="FB108">
            <v>-87.522000000000006</v>
          </cell>
          <cell r="FC108">
            <v>-76.546999999999997</v>
          </cell>
          <cell r="FD108">
            <v>-76.119</v>
          </cell>
          <cell r="FE108">
            <v>-96.89</v>
          </cell>
          <cell r="FF108">
            <v>-96.95</v>
          </cell>
          <cell r="FG108">
            <v>-108.1</v>
          </cell>
          <cell r="FH108">
            <v>-98.2</v>
          </cell>
          <cell r="FI108">
            <v>-101.9</v>
          </cell>
          <cell r="FJ108">
            <v>-103.9</v>
          </cell>
          <cell r="FK108">
            <v>-323.10000000000002</v>
          </cell>
          <cell r="FL108">
            <v>-166.9</v>
          </cell>
          <cell r="FM108">
            <v>-169.7</v>
          </cell>
          <cell r="FN108">
            <v>-197</v>
          </cell>
          <cell r="FO108">
            <v>-662</v>
          </cell>
          <cell r="FP108">
            <v>0</v>
          </cell>
          <cell r="FQ108">
            <v>0</v>
          </cell>
          <cell r="FR108">
            <v>0</v>
          </cell>
          <cell r="FS108">
            <v>0</v>
          </cell>
          <cell r="FT108">
            <v>12.833</v>
          </cell>
          <cell r="FU108">
            <v>32.845999999999997</v>
          </cell>
          <cell r="FV108">
            <v>38.39</v>
          </cell>
          <cell r="FW108">
            <v>30.643000000000001</v>
          </cell>
          <cell r="FX108">
            <v>15.366</v>
          </cell>
          <cell r="FY108">
            <v>38.121000000000002</v>
          </cell>
          <cell r="FZ108">
            <v>49.058</v>
          </cell>
          <cell r="GA108">
            <v>54.87</v>
          </cell>
          <cell r="GB108">
            <v>29.045999999999999</v>
          </cell>
          <cell r="GC108">
            <v>18.434000000000001</v>
          </cell>
          <cell r="GD108">
            <v>60.052999999999997</v>
          </cell>
          <cell r="GE108">
            <v>88.162999999999997</v>
          </cell>
          <cell r="GF108">
            <v>32.454999999999998</v>
          </cell>
          <cell r="GG108">
            <v>14.134</v>
          </cell>
          <cell r="GH108">
            <v>10.161</v>
          </cell>
          <cell r="GI108">
            <v>23.1</v>
          </cell>
          <cell r="GJ108">
            <v>35.799999999999997</v>
          </cell>
          <cell r="GK108">
            <v>50</v>
          </cell>
          <cell r="GL108">
            <v>30.5</v>
          </cell>
          <cell r="GM108">
            <v>-79.400000000000006</v>
          </cell>
          <cell r="GN108">
            <v>23.5</v>
          </cell>
          <cell r="GO108">
            <v>132.80000000000001</v>
          </cell>
          <cell r="GP108">
            <v>27.2</v>
          </cell>
          <cell r="GQ108">
            <v>-38.9</v>
          </cell>
          <cell r="GR108">
            <v>0</v>
          </cell>
          <cell r="GS108">
            <v>0</v>
          </cell>
          <cell r="GT108">
            <v>0</v>
          </cell>
          <cell r="GU108">
            <v>0</v>
          </cell>
          <cell r="GV108">
            <v>112.02100000000004</v>
          </cell>
          <cell r="GW108">
            <v>71.76300000000009</v>
          </cell>
          <cell r="GX108">
            <v>167.65599999999984</v>
          </cell>
          <cell r="GY108">
            <v>190.12500000000009</v>
          </cell>
          <cell r="GZ108">
            <v>114.54700000000014</v>
          </cell>
          <cell r="HA108">
            <v>143.38000000000019</v>
          </cell>
          <cell r="HB108">
            <v>210.69199999999995</v>
          </cell>
          <cell r="HC108">
            <v>186.95100000000002</v>
          </cell>
          <cell r="HD108">
            <v>202.55500000000012</v>
          </cell>
          <cell r="HE108">
            <v>176.08200000000005</v>
          </cell>
          <cell r="HF108">
            <v>356.55900000000025</v>
          </cell>
          <cell r="HG108">
            <v>364.38099999999986</v>
          </cell>
          <cell r="HH108">
            <v>293.8649999999995</v>
          </cell>
          <cell r="HI108">
            <v>285.86</v>
          </cell>
          <cell r="HJ108">
            <v>384.37100000000032</v>
          </cell>
          <cell r="HK108">
            <v>523.09999999999945</v>
          </cell>
          <cell r="HL108">
            <v>399.89999999999975</v>
          </cell>
          <cell r="HM108">
            <v>503.79999999999984</v>
          </cell>
          <cell r="HN108">
            <v>518.19999999999993</v>
          </cell>
          <cell r="HO108">
            <v>728.19999999999982</v>
          </cell>
          <cell r="HP108">
            <v>642.20000000000039</v>
          </cell>
          <cell r="HQ108">
            <v>698.20000000000027</v>
          </cell>
          <cell r="HR108">
            <v>723.60000000000014</v>
          </cell>
          <cell r="HS108">
            <v>781.49999999999966</v>
          </cell>
        </row>
        <row r="109">
          <cell r="A109" t="str">
            <v>PHNX IN</v>
          </cell>
          <cell r="B109" t="str">
            <v>Phoenix Mills</v>
          </cell>
          <cell r="C109" t="str">
            <v>Real estate</v>
          </cell>
          <cell r="D109">
            <v>0</v>
          </cell>
          <cell r="E109">
            <v>0</v>
          </cell>
          <cell r="F109">
            <v>0</v>
          </cell>
          <cell r="G109">
            <v>0</v>
          </cell>
          <cell r="H109">
            <v>0</v>
          </cell>
          <cell r="I109">
            <v>0</v>
          </cell>
          <cell r="J109">
            <v>0</v>
          </cell>
          <cell r="K109">
            <v>0</v>
          </cell>
          <cell r="L109">
            <v>0</v>
          </cell>
          <cell r="M109">
            <v>0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  <cell r="T109">
            <v>0</v>
          </cell>
          <cell r="U109">
            <v>0</v>
          </cell>
          <cell r="V109">
            <v>0</v>
          </cell>
          <cell r="W109">
            <v>0</v>
          </cell>
          <cell r="X109">
            <v>130.88399999999999</v>
          </cell>
          <cell r="Y109">
            <v>167.62899999999999</v>
          </cell>
          <cell r="Z109">
            <v>201.86799999999999</v>
          </cell>
          <cell r="AA109">
            <v>230.84399999999999</v>
          </cell>
          <cell r="AB109">
            <v>207.07900000000001</v>
          </cell>
          <cell r="AC109">
            <v>234.29</v>
          </cell>
          <cell r="AD109">
            <v>220.87200000000001</v>
          </cell>
          <cell r="AE109">
            <v>214.185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O109">
            <v>0</v>
          </cell>
          <cell r="AP109">
            <v>0</v>
          </cell>
          <cell r="AQ109">
            <v>0</v>
          </cell>
          <cell r="AR109">
            <v>0</v>
          </cell>
          <cell r="AS109">
            <v>0</v>
          </cell>
          <cell r="AT109">
            <v>0</v>
          </cell>
          <cell r="AU109">
            <v>0</v>
          </cell>
          <cell r="AV109">
            <v>0</v>
          </cell>
          <cell r="AW109">
            <v>0</v>
          </cell>
          <cell r="AX109">
            <v>0</v>
          </cell>
          <cell r="AY109">
            <v>0</v>
          </cell>
          <cell r="AZ109">
            <v>-45.24</v>
          </cell>
          <cell r="BA109">
            <v>-45.444999999999993</v>
          </cell>
          <cell r="BB109">
            <v>-58.141000000000005</v>
          </cell>
          <cell r="BC109">
            <v>-185.16</v>
          </cell>
          <cell r="BD109">
            <v>-51.478000000000002</v>
          </cell>
          <cell r="BE109">
            <v>-54.472000000000001</v>
          </cell>
          <cell r="BF109">
            <v>-65.69</v>
          </cell>
          <cell r="BG109">
            <v>-83.664999999999992</v>
          </cell>
          <cell r="BH109">
            <v>0</v>
          </cell>
          <cell r="BI109">
            <v>0</v>
          </cell>
          <cell r="BJ109">
            <v>0</v>
          </cell>
          <cell r="BK109">
            <v>0</v>
          </cell>
          <cell r="BL109">
            <v>0</v>
          </cell>
          <cell r="BM109">
            <v>0</v>
          </cell>
          <cell r="BN109">
            <v>0</v>
          </cell>
          <cell r="BO109">
            <v>0</v>
          </cell>
          <cell r="BP109">
            <v>0</v>
          </cell>
          <cell r="BQ109">
            <v>0</v>
          </cell>
          <cell r="BR109">
            <v>0</v>
          </cell>
          <cell r="BS109">
            <v>0</v>
          </cell>
          <cell r="BT109">
            <v>0</v>
          </cell>
          <cell r="BU109">
            <v>0</v>
          </cell>
          <cell r="BV109">
            <v>0</v>
          </cell>
          <cell r="BW109">
            <v>0</v>
          </cell>
          <cell r="BX109">
            <v>0</v>
          </cell>
          <cell r="BY109">
            <v>0</v>
          </cell>
          <cell r="BZ109">
            <v>0</v>
          </cell>
          <cell r="CA109">
            <v>0</v>
          </cell>
          <cell r="CB109">
            <v>85.643999999999977</v>
          </cell>
          <cell r="CC109">
            <v>122.184</v>
          </cell>
          <cell r="CD109">
            <v>143.72699999999998</v>
          </cell>
          <cell r="CE109">
            <v>45.683999999999997</v>
          </cell>
          <cell r="CF109">
            <v>155.601</v>
          </cell>
          <cell r="CG109">
            <v>179.81799999999998</v>
          </cell>
          <cell r="CH109">
            <v>155.18200000000002</v>
          </cell>
          <cell r="CI109">
            <v>130.52000000000001</v>
          </cell>
          <cell r="CJ109">
            <v>0</v>
          </cell>
          <cell r="CK109">
            <v>0</v>
          </cell>
          <cell r="CL109">
            <v>0</v>
          </cell>
          <cell r="CM109">
            <v>0</v>
          </cell>
          <cell r="CN109">
            <v>0</v>
          </cell>
          <cell r="CO109">
            <v>0</v>
          </cell>
          <cell r="CP109">
            <v>0</v>
          </cell>
          <cell r="CQ109">
            <v>0</v>
          </cell>
          <cell r="CR109">
            <v>0</v>
          </cell>
          <cell r="CS109">
            <v>0</v>
          </cell>
          <cell r="CT109">
            <v>0</v>
          </cell>
          <cell r="CU109">
            <v>0</v>
          </cell>
          <cell r="CV109">
            <v>0</v>
          </cell>
          <cell r="CW109">
            <v>0</v>
          </cell>
          <cell r="CX109">
            <v>0</v>
          </cell>
          <cell r="CY109">
            <v>0</v>
          </cell>
          <cell r="CZ109">
            <v>0</v>
          </cell>
          <cell r="DA109">
            <v>0</v>
          </cell>
          <cell r="DB109">
            <v>0</v>
          </cell>
          <cell r="DC109">
            <v>0</v>
          </cell>
          <cell r="DD109">
            <v>0</v>
          </cell>
          <cell r="DE109">
            <v>0</v>
          </cell>
          <cell r="DF109">
            <v>0</v>
          </cell>
          <cell r="DG109">
            <v>0</v>
          </cell>
          <cell r="DH109">
            <v>0</v>
          </cell>
          <cell r="DI109">
            <v>0</v>
          </cell>
          <cell r="DJ109">
            <v>0</v>
          </cell>
          <cell r="DK109">
            <v>0</v>
          </cell>
          <cell r="DL109">
            <v>0</v>
          </cell>
          <cell r="DM109">
            <v>0</v>
          </cell>
          <cell r="DN109">
            <v>0</v>
          </cell>
          <cell r="DO109">
            <v>0</v>
          </cell>
          <cell r="DP109">
            <v>0</v>
          </cell>
          <cell r="DQ109">
            <v>0</v>
          </cell>
          <cell r="DR109">
            <v>0</v>
          </cell>
          <cell r="DS109">
            <v>0</v>
          </cell>
          <cell r="DT109">
            <v>0</v>
          </cell>
          <cell r="DU109">
            <v>0</v>
          </cell>
          <cell r="DV109">
            <v>0</v>
          </cell>
          <cell r="DW109">
            <v>0</v>
          </cell>
          <cell r="DX109">
            <v>0</v>
          </cell>
          <cell r="DY109">
            <v>0</v>
          </cell>
          <cell r="DZ109">
            <v>0</v>
          </cell>
          <cell r="EA109">
            <v>0</v>
          </cell>
          <cell r="EB109">
            <v>0</v>
          </cell>
          <cell r="EC109">
            <v>0</v>
          </cell>
          <cell r="ED109">
            <v>0</v>
          </cell>
          <cell r="EE109">
            <v>0</v>
          </cell>
          <cell r="EF109">
            <v>85.643999999999977</v>
          </cell>
          <cell r="EG109">
            <v>122.184</v>
          </cell>
          <cell r="EH109">
            <v>143.72699999999998</v>
          </cell>
          <cell r="EI109">
            <v>45.683999999999997</v>
          </cell>
          <cell r="EJ109">
            <v>155.601</v>
          </cell>
          <cell r="EK109">
            <v>179.81799999999998</v>
          </cell>
          <cell r="EL109">
            <v>155.18200000000002</v>
          </cell>
          <cell r="EM109">
            <v>130.52000000000001</v>
          </cell>
          <cell r="EN109">
            <v>0</v>
          </cell>
          <cell r="EO109">
            <v>0</v>
          </cell>
          <cell r="EP109">
            <v>0</v>
          </cell>
          <cell r="EQ109">
            <v>0</v>
          </cell>
          <cell r="ER109">
            <v>0</v>
          </cell>
          <cell r="ES109">
            <v>0</v>
          </cell>
          <cell r="ET109">
            <v>0</v>
          </cell>
          <cell r="EU109">
            <v>0</v>
          </cell>
          <cell r="EV109">
            <v>0</v>
          </cell>
          <cell r="EW109">
            <v>0</v>
          </cell>
          <cell r="EX109">
            <v>0</v>
          </cell>
          <cell r="EY109">
            <v>0</v>
          </cell>
          <cell r="EZ109">
            <v>0</v>
          </cell>
          <cell r="FA109">
            <v>0</v>
          </cell>
          <cell r="FB109">
            <v>0</v>
          </cell>
          <cell r="FC109">
            <v>0</v>
          </cell>
          <cell r="FD109">
            <v>0</v>
          </cell>
          <cell r="FE109">
            <v>0</v>
          </cell>
          <cell r="FF109">
            <v>0</v>
          </cell>
          <cell r="FG109">
            <v>0</v>
          </cell>
          <cell r="FH109">
            <v>-13</v>
          </cell>
          <cell r="FI109">
            <v>-22</v>
          </cell>
          <cell r="FJ109">
            <v>-18.222999999999999</v>
          </cell>
          <cell r="FK109">
            <v>-19.449000000000002</v>
          </cell>
          <cell r="FL109">
            <v>-19.5</v>
          </cell>
          <cell r="FM109">
            <v>-17.5</v>
          </cell>
          <cell r="FN109">
            <v>-21.018999999999998</v>
          </cell>
          <cell r="FO109">
            <v>-24.2</v>
          </cell>
          <cell r="FP109">
            <v>0</v>
          </cell>
          <cell r="FQ109">
            <v>0</v>
          </cell>
          <cell r="FR109">
            <v>0</v>
          </cell>
          <cell r="FS109">
            <v>0</v>
          </cell>
          <cell r="FT109">
            <v>0</v>
          </cell>
          <cell r="FU109">
            <v>0</v>
          </cell>
          <cell r="FV109">
            <v>0</v>
          </cell>
          <cell r="FW109">
            <v>0</v>
          </cell>
          <cell r="FX109">
            <v>0</v>
          </cell>
          <cell r="FY109">
            <v>0</v>
          </cell>
          <cell r="FZ109">
            <v>0</v>
          </cell>
          <cell r="GA109">
            <v>0</v>
          </cell>
          <cell r="GB109">
            <v>0</v>
          </cell>
          <cell r="GC109">
            <v>0</v>
          </cell>
          <cell r="GD109">
            <v>0</v>
          </cell>
          <cell r="GE109">
            <v>0</v>
          </cell>
          <cell r="GF109">
            <v>0</v>
          </cell>
          <cell r="GG109">
            <v>7.9340000000000002</v>
          </cell>
          <cell r="GH109">
            <v>44.905000000000001</v>
          </cell>
          <cell r="GI109">
            <v>115.63</v>
          </cell>
          <cell r="GJ109">
            <v>1374.69</v>
          </cell>
          <cell r="GK109">
            <v>15.872</v>
          </cell>
          <cell r="GL109">
            <v>321.887</v>
          </cell>
          <cell r="GM109">
            <v>61.835999999999999</v>
          </cell>
          <cell r="GN109">
            <v>85.283000000000001</v>
          </cell>
          <cell r="GO109">
            <v>73.5595</v>
          </cell>
          <cell r="GP109">
            <v>0</v>
          </cell>
          <cell r="GQ109">
            <v>0</v>
          </cell>
          <cell r="GR109">
            <v>0</v>
          </cell>
          <cell r="GS109">
            <v>0</v>
          </cell>
          <cell r="GT109">
            <v>0</v>
          </cell>
          <cell r="GU109">
            <v>0</v>
          </cell>
          <cell r="GV109">
            <v>0</v>
          </cell>
          <cell r="GW109">
            <v>0</v>
          </cell>
          <cell r="GX109">
            <v>0</v>
          </cell>
          <cell r="GY109">
            <v>0</v>
          </cell>
          <cell r="GZ109">
            <v>0</v>
          </cell>
          <cell r="HA109">
            <v>0</v>
          </cell>
          <cell r="HB109">
            <v>0</v>
          </cell>
          <cell r="HC109">
            <v>0</v>
          </cell>
          <cell r="HD109">
            <v>0</v>
          </cell>
          <cell r="HE109">
            <v>0</v>
          </cell>
          <cell r="HF109">
            <v>0</v>
          </cell>
          <cell r="HG109">
            <v>0</v>
          </cell>
          <cell r="HH109">
            <v>0</v>
          </cell>
          <cell r="HI109">
            <v>7.9340000000000002</v>
          </cell>
          <cell r="HJ109">
            <v>44.905000000000001</v>
          </cell>
          <cell r="HK109">
            <v>115.63</v>
          </cell>
          <cell r="HL109">
            <v>1447.3340000000001</v>
          </cell>
          <cell r="HM109">
            <v>116.056</v>
          </cell>
          <cell r="HN109">
            <v>447.39099999999996</v>
          </cell>
          <cell r="HO109">
            <v>88.070999999999998</v>
          </cell>
          <cell r="HP109">
            <v>221.38400000000001</v>
          </cell>
          <cell r="HQ109">
            <v>235.8775</v>
          </cell>
          <cell r="HR109">
            <v>134.16300000000001</v>
          </cell>
          <cell r="HS109">
            <v>106.32000000000001</v>
          </cell>
        </row>
        <row r="110">
          <cell r="A110" t="str">
            <v>PES IN</v>
          </cell>
          <cell r="B110" t="str">
            <v>Prajay Engineers Syndicate Ltd</v>
          </cell>
          <cell r="C110" t="str">
            <v>Real Estate</v>
          </cell>
          <cell r="D110">
            <v>25.51</v>
          </cell>
          <cell r="E110">
            <v>44.29</v>
          </cell>
          <cell r="F110">
            <v>48.45</v>
          </cell>
          <cell r="G110">
            <v>71.05</v>
          </cell>
          <cell r="H110">
            <v>32.99</v>
          </cell>
          <cell r="I110">
            <v>30.45</v>
          </cell>
          <cell r="J110">
            <v>33.159999999999997</v>
          </cell>
          <cell r="K110">
            <v>81.03</v>
          </cell>
          <cell r="L110">
            <v>29.51</v>
          </cell>
          <cell r="M110">
            <v>32.96</v>
          </cell>
          <cell r="N110">
            <v>39.29</v>
          </cell>
          <cell r="O110">
            <v>130.86000000000001</v>
          </cell>
          <cell r="P110">
            <v>146.33000000000001</v>
          </cell>
          <cell r="Q110">
            <v>100.27</v>
          </cell>
          <cell r="R110">
            <v>190.87</v>
          </cell>
          <cell r="S110">
            <v>299.37</v>
          </cell>
          <cell r="T110">
            <v>371.64</v>
          </cell>
          <cell r="U110">
            <v>318.89999999999998</v>
          </cell>
          <cell r="V110">
            <v>420.75</v>
          </cell>
          <cell r="W110">
            <v>984.87</v>
          </cell>
          <cell r="X110">
            <v>701.14200000000005</v>
          </cell>
          <cell r="Y110">
            <v>462.46</v>
          </cell>
          <cell r="Z110">
            <v>1369.56</v>
          </cell>
          <cell r="AA110">
            <v>907.029</v>
          </cell>
          <cell r="AB110">
            <v>222.096</v>
          </cell>
          <cell r="AC110">
            <v>418.44</v>
          </cell>
          <cell r="AD110">
            <v>139.262</v>
          </cell>
          <cell r="AE110">
            <v>40.6</v>
          </cell>
          <cell r="AF110">
            <v>-21.456999999999997</v>
          </cell>
          <cell r="AG110">
            <v>-39.548000000000002</v>
          </cell>
          <cell r="AH110">
            <v>-43.814000000000007</v>
          </cell>
          <cell r="AI110">
            <v>-53.125000000000007</v>
          </cell>
          <cell r="AJ110">
            <v>-27.601999999999997</v>
          </cell>
          <cell r="AK110">
            <v>-25.25</v>
          </cell>
          <cell r="AL110">
            <v>-27.878</v>
          </cell>
          <cell r="AM110">
            <v>-61.467999999999996</v>
          </cell>
          <cell r="AN110">
            <v>-23.86</v>
          </cell>
          <cell r="AO110">
            <v>-27.318999999999999</v>
          </cell>
          <cell r="AP110">
            <v>-32.149000000000001</v>
          </cell>
          <cell r="AQ110">
            <v>-75.206000000000003</v>
          </cell>
          <cell r="AR110">
            <v>-72.921000000000006</v>
          </cell>
          <cell r="AS110">
            <v>-61.57</v>
          </cell>
          <cell r="AT110">
            <v>-129.58600000000001</v>
          </cell>
          <cell r="AU110">
            <v>-157.72499999999999</v>
          </cell>
          <cell r="AV110">
            <v>-218.07599999999999</v>
          </cell>
          <cell r="AW110">
            <v>-162.02000000000001</v>
          </cell>
          <cell r="AX110">
            <v>-240.36500000000001</v>
          </cell>
          <cell r="AY110">
            <v>-485.98400000000004</v>
          </cell>
          <cell r="AZ110">
            <v>-325.02999999999997</v>
          </cell>
          <cell r="BA110">
            <v>-200.17</v>
          </cell>
          <cell r="BB110">
            <v>-632.54</v>
          </cell>
          <cell r="BC110">
            <v>-904.12199999999996</v>
          </cell>
          <cell r="BD110">
            <v>-144.31700000000001</v>
          </cell>
          <cell r="BE110">
            <v>-270.24</v>
          </cell>
          <cell r="BF110">
            <v>-95.07</v>
          </cell>
          <cell r="BG110">
            <v>-89.117999999999995</v>
          </cell>
          <cell r="BH110">
            <v>4.0530000000000044</v>
          </cell>
          <cell r="BI110">
            <v>4.7419999999999973</v>
          </cell>
          <cell r="BJ110">
            <v>4.6359999999999957</v>
          </cell>
          <cell r="BK110">
            <v>17.92499999999999</v>
          </cell>
          <cell r="BL110">
            <v>5.3880000000000052</v>
          </cell>
          <cell r="BM110">
            <v>5.1999999999999993</v>
          </cell>
          <cell r="BN110">
            <v>5.2819999999999965</v>
          </cell>
          <cell r="BO110">
            <v>19.562000000000005</v>
          </cell>
          <cell r="BP110">
            <v>5.6500000000000021</v>
          </cell>
          <cell r="BQ110">
            <v>5.6410000000000018</v>
          </cell>
          <cell r="BR110">
            <v>7.1409999999999982</v>
          </cell>
          <cell r="BS110">
            <v>55.654000000000011</v>
          </cell>
          <cell r="BT110">
            <v>73.409000000000006</v>
          </cell>
          <cell r="BU110">
            <v>38.699999999999996</v>
          </cell>
          <cell r="BV110">
            <v>61.283999999999992</v>
          </cell>
          <cell r="BW110">
            <v>141.64500000000001</v>
          </cell>
          <cell r="BX110">
            <v>153.56399999999999</v>
          </cell>
          <cell r="BY110">
            <v>156.87999999999997</v>
          </cell>
          <cell r="BZ110">
            <v>180.38499999999999</v>
          </cell>
          <cell r="CA110">
            <v>498.88599999999997</v>
          </cell>
          <cell r="CB110">
            <v>376.11200000000008</v>
          </cell>
          <cell r="CC110">
            <v>262.28999999999996</v>
          </cell>
          <cell r="CD110">
            <v>737.02</v>
          </cell>
          <cell r="CE110">
            <v>2.9070000000000391</v>
          </cell>
          <cell r="CF110">
            <v>77.778999999999996</v>
          </cell>
          <cell r="CG110">
            <v>148.19999999999999</v>
          </cell>
          <cell r="CH110">
            <v>44.192000000000007</v>
          </cell>
          <cell r="CI110">
            <v>-48.517999999999994</v>
          </cell>
          <cell r="CJ110">
            <v>0.61</v>
          </cell>
          <cell r="CK110">
            <v>0.31</v>
          </cell>
          <cell r="CL110">
            <v>1.19</v>
          </cell>
          <cell r="CM110">
            <v>0.49</v>
          </cell>
          <cell r="CN110">
            <v>0.95</v>
          </cell>
          <cell r="CO110">
            <v>1.03</v>
          </cell>
          <cell r="CP110">
            <v>1.21</v>
          </cell>
          <cell r="CQ110">
            <v>1.93</v>
          </cell>
          <cell r="CR110">
            <v>1.35</v>
          </cell>
          <cell r="CS110">
            <v>1.59</v>
          </cell>
          <cell r="CT110">
            <v>1.47</v>
          </cell>
          <cell r="CU110">
            <v>0.33</v>
          </cell>
          <cell r="CV110">
            <v>1.1399999999999999</v>
          </cell>
          <cell r="CW110">
            <v>0.8</v>
          </cell>
          <cell r="CX110">
            <v>1.03</v>
          </cell>
          <cell r="CY110">
            <v>6.99</v>
          </cell>
          <cell r="CZ110">
            <v>1</v>
          </cell>
          <cell r="DA110">
            <v>0</v>
          </cell>
          <cell r="DB110">
            <v>11.12</v>
          </cell>
          <cell r="DC110">
            <v>18.25</v>
          </cell>
          <cell r="DD110">
            <v>0</v>
          </cell>
          <cell r="DE110">
            <v>0</v>
          </cell>
          <cell r="DF110">
            <v>0</v>
          </cell>
          <cell r="DG110">
            <v>0</v>
          </cell>
          <cell r="DH110">
            <v>0</v>
          </cell>
          <cell r="DI110">
            <v>0</v>
          </cell>
          <cell r="DJ110">
            <v>0</v>
          </cell>
          <cell r="DK110">
            <v>0</v>
          </cell>
          <cell r="DL110">
            <v>4.6630000000000047</v>
          </cell>
          <cell r="DM110">
            <v>5.0519999999999969</v>
          </cell>
          <cell r="DN110">
            <v>5.8259999999999952</v>
          </cell>
          <cell r="DO110">
            <v>18.414999999999988</v>
          </cell>
          <cell r="DP110">
            <v>6.3380000000000054</v>
          </cell>
          <cell r="DQ110">
            <v>6.2299999999999995</v>
          </cell>
          <cell r="DR110">
            <v>6.4919999999999964</v>
          </cell>
          <cell r="DS110">
            <v>21.492000000000004</v>
          </cell>
          <cell r="DT110">
            <v>7.0000000000000018</v>
          </cell>
          <cell r="DU110">
            <v>7.2310000000000016</v>
          </cell>
          <cell r="DV110">
            <v>8.6109999999999989</v>
          </cell>
          <cell r="DW110">
            <v>55.984000000000009</v>
          </cell>
          <cell r="DX110">
            <v>74.549000000000007</v>
          </cell>
          <cell r="DY110">
            <v>39.499999999999993</v>
          </cell>
          <cell r="DZ110">
            <v>62.313999999999993</v>
          </cell>
          <cell r="EA110">
            <v>148.63500000000002</v>
          </cell>
          <cell r="EB110">
            <v>154.56399999999999</v>
          </cell>
          <cell r="EC110">
            <v>156.87999999999997</v>
          </cell>
          <cell r="ED110">
            <v>191.505</v>
          </cell>
          <cell r="EE110">
            <v>517.13599999999997</v>
          </cell>
          <cell r="EF110">
            <v>376.11200000000008</v>
          </cell>
          <cell r="EG110">
            <v>262.28999999999996</v>
          </cell>
          <cell r="EH110">
            <v>737.02</v>
          </cell>
          <cell r="EI110">
            <v>2.9070000000000391</v>
          </cell>
          <cell r="EJ110">
            <v>77.778999999999996</v>
          </cell>
          <cell r="EK110">
            <v>148.19999999999999</v>
          </cell>
          <cell r="EL110">
            <v>44.192000000000007</v>
          </cell>
          <cell r="EM110">
            <v>-48.517999999999994</v>
          </cell>
          <cell r="EN110">
            <v>-0.66</v>
          </cell>
          <cell r="EO110">
            <v>-1.07</v>
          </cell>
          <cell r="EP110">
            <v>-1.02</v>
          </cell>
          <cell r="EQ110">
            <v>-2.71</v>
          </cell>
          <cell r="ER110">
            <v>-1.83</v>
          </cell>
          <cell r="ES110">
            <v>-1.88</v>
          </cell>
          <cell r="ET110">
            <v>-1.97</v>
          </cell>
          <cell r="EU110">
            <v>-1.72</v>
          </cell>
          <cell r="EV110">
            <v>-2.14</v>
          </cell>
          <cell r="EW110">
            <v>-2.15</v>
          </cell>
          <cell r="EX110">
            <v>-2.37</v>
          </cell>
          <cell r="EY110">
            <v>-2.37</v>
          </cell>
          <cell r="EZ110">
            <v>-2.4</v>
          </cell>
          <cell r="FA110">
            <v>-2.23</v>
          </cell>
          <cell r="FB110">
            <v>-2.35</v>
          </cell>
          <cell r="FC110">
            <v>-7.41</v>
          </cell>
          <cell r="FD110">
            <v>-2.96</v>
          </cell>
          <cell r="FE110">
            <v>-3.71</v>
          </cell>
          <cell r="FF110">
            <v>-3.71</v>
          </cell>
          <cell r="FG110">
            <v>-4.12</v>
          </cell>
          <cell r="FH110">
            <v>-4.6749999999999998</v>
          </cell>
          <cell r="FI110">
            <v>-4.96</v>
          </cell>
          <cell r="FJ110">
            <v>-5</v>
          </cell>
          <cell r="FK110">
            <v>-7.891</v>
          </cell>
          <cell r="FL110">
            <v>-8.66</v>
          </cell>
          <cell r="FM110">
            <v>-9.11</v>
          </cell>
          <cell r="FN110">
            <v>-11.132999999999999</v>
          </cell>
          <cell r="FO110">
            <v>-11.368</v>
          </cell>
          <cell r="FP110">
            <v>0</v>
          </cell>
          <cell r="FQ110">
            <v>0</v>
          </cell>
          <cell r="FR110">
            <v>0</v>
          </cell>
          <cell r="FS110">
            <v>0</v>
          </cell>
          <cell r="FT110">
            <v>0</v>
          </cell>
          <cell r="FU110">
            <v>0</v>
          </cell>
          <cell r="FV110">
            <v>0</v>
          </cell>
          <cell r="FW110">
            <v>0</v>
          </cell>
          <cell r="FX110">
            <v>0</v>
          </cell>
          <cell r="FY110">
            <v>0</v>
          </cell>
          <cell r="FZ110">
            <v>0</v>
          </cell>
          <cell r="GA110">
            <v>0</v>
          </cell>
          <cell r="GB110">
            <v>0</v>
          </cell>
          <cell r="GC110">
            <v>0</v>
          </cell>
          <cell r="GD110">
            <v>0</v>
          </cell>
          <cell r="GE110">
            <v>0</v>
          </cell>
          <cell r="GF110">
            <v>0</v>
          </cell>
          <cell r="GG110">
            <v>2</v>
          </cell>
          <cell r="GH110">
            <v>0</v>
          </cell>
          <cell r="GI110">
            <v>0</v>
          </cell>
          <cell r="GJ110">
            <v>1</v>
          </cell>
          <cell r="GK110">
            <v>1</v>
          </cell>
          <cell r="GL110">
            <v>0.96</v>
          </cell>
          <cell r="GM110">
            <v>6.8259999999999996</v>
          </cell>
          <cell r="GN110">
            <v>1.7769999999999999</v>
          </cell>
          <cell r="GO110">
            <v>1.92</v>
          </cell>
          <cell r="GP110">
            <v>1.931</v>
          </cell>
          <cell r="GQ110">
            <v>2.2669999999999999</v>
          </cell>
          <cell r="GR110">
            <v>4.0030000000000046</v>
          </cell>
          <cell r="GS110">
            <v>3.9819999999999967</v>
          </cell>
          <cell r="GT110">
            <v>4.8059999999999956</v>
          </cell>
          <cell r="GU110">
            <v>15.704999999999988</v>
          </cell>
          <cell r="GV110">
            <v>4.5080000000000053</v>
          </cell>
          <cell r="GW110">
            <v>4.3499999999999996</v>
          </cell>
          <cell r="GX110">
            <v>4.5219999999999967</v>
          </cell>
          <cell r="GY110">
            <v>19.772000000000006</v>
          </cell>
          <cell r="GZ110">
            <v>4.8600000000000012</v>
          </cell>
          <cell r="HA110">
            <v>5.0810000000000013</v>
          </cell>
          <cell r="HB110">
            <v>6.2409999999999988</v>
          </cell>
          <cell r="HC110">
            <v>53.614000000000011</v>
          </cell>
          <cell r="HD110">
            <v>72.149000000000001</v>
          </cell>
          <cell r="HE110">
            <v>37.269999999999996</v>
          </cell>
          <cell r="HF110">
            <v>59.963999999999992</v>
          </cell>
          <cell r="HG110">
            <v>141.22500000000002</v>
          </cell>
          <cell r="HH110">
            <v>151.60399999999998</v>
          </cell>
          <cell r="HI110">
            <v>155.16999999999996</v>
          </cell>
          <cell r="HJ110">
            <v>187.79499999999999</v>
          </cell>
          <cell r="HK110">
            <v>513.01599999999996</v>
          </cell>
          <cell r="HL110">
            <v>372.43700000000007</v>
          </cell>
          <cell r="HM110">
            <v>258.33</v>
          </cell>
          <cell r="HN110">
            <v>732.98</v>
          </cell>
          <cell r="HO110">
            <v>1.8420000000000387</v>
          </cell>
          <cell r="HP110">
            <v>70.896000000000001</v>
          </cell>
          <cell r="HQ110">
            <v>141.00999999999996</v>
          </cell>
          <cell r="HR110">
            <v>34.990000000000009</v>
          </cell>
          <cell r="HS110">
            <v>-57.618999999999993</v>
          </cell>
        </row>
        <row r="111">
          <cell r="A111" t="str">
            <v>PARSV IN</v>
          </cell>
          <cell r="B111" t="str">
            <v>Parsvnath Developers</v>
          </cell>
          <cell r="C111" t="str">
            <v>Real Estate</v>
          </cell>
          <cell r="D111">
            <v>0</v>
          </cell>
          <cell r="E111">
            <v>0</v>
          </cell>
          <cell r="F111">
            <v>0</v>
          </cell>
          <cell r="G111">
            <v>0</v>
          </cell>
          <cell r="H111">
            <v>0</v>
          </cell>
          <cell r="I111">
            <v>0</v>
          </cell>
          <cell r="J111">
            <v>0</v>
          </cell>
          <cell r="K111">
            <v>0</v>
          </cell>
          <cell r="L111">
            <v>0</v>
          </cell>
          <cell r="M111">
            <v>0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2373.34</v>
          </cell>
          <cell r="T111">
            <v>2468.6899999999996</v>
          </cell>
          <cell r="U111">
            <v>2913.616</v>
          </cell>
          <cell r="V111">
            <v>2981.9029999999998</v>
          </cell>
          <cell r="W111">
            <v>3997.15</v>
          </cell>
          <cell r="X111">
            <v>4034.78</v>
          </cell>
          <cell r="Y111">
            <v>3992.1</v>
          </cell>
          <cell r="Z111">
            <v>4653.07</v>
          </cell>
          <cell r="AA111">
            <v>5067.7259999999997</v>
          </cell>
          <cell r="AB111">
            <v>3728.34</v>
          </cell>
          <cell r="AC111">
            <v>2214.665</v>
          </cell>
          <cell r="AD111">
            <v>927.745</v>
          </cell>
          <cell r="AE111">
            <v>199.66900000000001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O111">
            <v>0</v>
          </cell>
          <cell r="AP111">
            <v>0</v>
          </cell>
          <cell r="AQ111">
            <v>0</v>
          </cell>
          <cell r="AR111">
            <v>0</v>
          </cell>
          <cell r="AS111">
            <v>0</v>
          </cell>
          <cell r="AT111">
            <v>0</v>
          </cell>
          <cell r="AU111">
            <v>-1843.7999999999997</v>
          </cell>
          <cell r="AV111">
            <v>-1910.1599999999999</v>
          </cell>
          <cell r="AW111">
            <v>-2151.3110000000011</v>
          </cell>
          <cell r="AX111">
            <v>-2126.4339999999997</v>
          </cell>
          <cell r="AY111">
            <v>-2608.42</v>
          </cell>
          <cell r="AZ111">
            <v>-2623.19</v>
          </cell>
          <cell r="BA111">
            <v>-2443.2000000000003</v>
          </cell>
          <cell r="BB111">
            <v>-3104.44</v>
          </cell>
          <cell r="BC111">
            <v>-3366.8610000000003</v>
          </cell>
          <cell r="BD111">
            <v>-2528.2300000000005</v>
          </cell>
          <cell r="BE111">
            <v>-1795.63</v>
          </cell>
          <cell r="BF111">
            <v>-685.93200000000002</v>
          </cell>
          <cell r="BG111">
            <v>102.38</v>
          </cell>
          <cell r="BH111">
            <v>0</v>
          </cell>
          <cell r="BI111">
            <v>0</v>
          </cell>
          <cell r="BJ111">
            <v>0</v>
          </cell>
          <cell r="BK111">
            <v>0</v>
          </cell>
          <cell r="BL111">
            <v>0</v>
          </cell>
          <cell r="BM111">
            <v>0</v>
          </cell>
          <cell r="BN111">
            <v>0</v>
          </cell>
          <cell r="BO111">
            <v>0</v>
          </cell>
          <cell r="BP111">
            <v>0</v>
          </cell>
          <cell r="BQ111">
            <v>0</v>
          </cell>
          <cell r="BR111">
            <v>0</v>
          </cell>
          <cell r="BS111">
            <v>0</v>
          </cell>
          <cell r="BT111">
            <v>0</v>
          </cell>
          <cell r="BU111">
            <v>0</v>
          </cell>
          <cell r="BV111">
            <v>0</v>
          </cell>
          <cell r="BW111">
            <v>529.54000000000042</v>
          </cell>
          <cell r="BX111">
            <v>558.52999999999975</v>
          </cell>
          <cell r="BY111">
            <v>762.30499999999893</v>
          </cell>
          <cell r="BZ111">
            <v>855.46900000000005</v>
          </cell>
          <cell r="CA111">
            <v>1388.73</v>
          </cell>
          <cell r="CB111">
            <v>1411.5900000000001</v>
          </cell>
          <cell r="CC111">
            <v>1548.8999999999996</v>
          </cell>
          <cell r="CD111">
            <v>1548.6299999999997</v>
          </cell>
          <cell r="CE111">
            <v>1700.8649999999993</v>
          </cell>
          <cell r="CF111">
            <v>1200.1099999999997</v>
          </cell>
          <cell r="CG111">
            <v>419.03499999999985</v>
          </cell>
          <cell r="CH111">
            <v>241.81299999999999</v>
          </cell>
          <cell r="CI111">
            <v>302.04899999999998</v>
          </cell>
          <cell r="CJ111">
            <v>0</v>
          </cell>
          <cell r="CK111">
            <v>0</v>
          </cell>
          <cell r="CL111">
            <v>0</v>
          </cell>
          <cell r="CM111">
            <v>0</v>
          </cell>
          <cell r="CN111">
            <v>0</v>
          </cell>
          <cell r="CO111">
            <v>0</v>
          </cell>
          <cell r="CP111">
            <v>0</v>
          </cell>
          <cell r="CQ111">
            <v>0</v>
          </cell>
          <cell r="CR111">
            <v>0</v>
          </cell>
          <cell r="CS111">
            <v>0</v>
          </cell>
          <cell r="CT111">
            <v>0</v>
          </cell>
          <cell r="CU111">
            <v>0</v>
          </cell>
          <cell r="CV111">
            <v>0</v>
          </cell>
          <cell r="CW111">
            <v>0</v>
          </cell>
          <cell r="CX111">
            <v>0</v>
          </cell>
          <cell r="CY111">
            <v>0</v>
          </cell>
          <cell r="CZ111">
            <v>0</v>
          </cell>
          <cell r="DA111">
            <v>0</v>
          </cell>
          <cell r="DB111">
            <v>0</v>
          </cell>
          <cell r="DC111">
            <v>0</v>
          </cell>
          <cell r="DD111">
            <v>0</v>
          </cell>
          <cell r="DE111">
            <v>0</v>
          </cell>
          <cell r="DF111">
            <v>0</v>
          </cell>
          <cell r="DG111">
            <v>0</v>
          </cell>
          <cell r="DH111">
            <v>0</v>
          </cell>
          <cell r="DI111">
            <v>0</v>
          </cell>
          <cell r="DJ111">
            <v>0</v>
          </cell>
          <cell r="DK111">
            <v>0</v>
          </cell>
          <cell r="DL111">
            <v>0</v>
          </cell>
          <cell r="DM111">
            <v>0</v>
          </cell>
          <cell r="DN111">
            <v>0</v>
          </cell>
          <cell r="DO111">
            <v>0</v>
          </cell>
          <cell r="DP111">
            <v>0</v>
          </cell>
          <cell r="DQ111">
            <v>0</v>
          </cell>
          <cell r="DR111">
            <v>0</v>
          </cell>
          <cell r="DS111">
            <v>0</v>
          </cell>
          <cell r="DT111">
            <v>0</v>
          </cell>
          <cell r="DU111">
            <v>0</v>
          </cell>
          <cell r="DV111">
            <v>0</v>
          </cell>
          <cell r="DW111">
            <v>0</v>
          </cell>
          <cell r="DX111">
            <v>0</v>
          </cell>
          <cell r="DY111">
            <v>0</v>
          </cell>
          <cell r="DZ111">
            <v>0</v>
          </cell>
          <cell r="EA111">
            <v>529.54000000000042</v>
          </cell>
          <cell r="EB111">
            <v>558.52999999999975</v>
          </cell>
          <cell r="EC111">
            <v>762.30499999999893</v>
          </cell>
          <cell r="ED111">
            <v>855.46900000000005</v>
          </cell>
          <cell r="EE111">
            <v>1388.73</v>
          </cell>
          <cell r="EF111">
            <v>1411.5900000000001</v>
          </cell>
          <cell r="EG111">
            <v>1548.8999999999996</v>
          </cell>
          <cell r="EH111">
            <v>1548.6299999999997</v>
          </cell>
          <cell r="EI111">
            <v>1700.8649999999993</v>
          </cell>
          <cell r="EJ111">
            <v>1200.1099999999997</v>
          </cell>
          <cell r="EK111">
            <v>419.03499999999985</v>
          </cell>
          <cell r="EL111">
            <v>241.81299999999999</v>
          </cell>
          <cell r="EM111">
            <v>302.04899999999998</v>
          </cell>
          <cell r="EN111">
            <v>0</v>
          </cell>
          <cell r="EO111">
            <v>0</v>
          </cell>
          <cell r="EP111">
            <v>0</v>
          </cell>
          <cell r="EQ111">
            <v>0</v>
          </cell>
          <cell r="ER111">
            <v>0</v>
          </cell>
          <cell r="ES111">
            <v>0</v>
          </cell>
          <cell r="ET111">
            <v>0</v>
          </cell>
          <cell r="EU111">
            <v>0</v>
          </cell>
          <cell r="EV111">
            <v>0</v>
          </cell>
          <cell r="EW111">
            <v>0</v>
          </cell>
          <cell r="EX111">
            <v>0</v>
          </cell>
          <cell r="EY111">
            <v>0</v>
          </cell>
          <cell r="EZ111">
            <v>0</v>
          </cell>
          <cell r="FA111">
            <v>0</v>
          </cell>
          <cell r="FB111">
            <v>0</v>
          </cell>
          <cell r="FC111">
            <v>-17.64</v>
          </cell>
          <cell r="FD111">
            <v>-24.77</v>
          </cell>
          <cell r="FE111">
            <v>-28.956000000000003</v>
          </cell>
          <cell r="FF111">
            <v>-38.150999999999996</v>
          </cell>
          <cell r="FG111">
            <v>-49.54</v>
          </cell>
          <cell r="FH111">
            <v>-48.79</v>
          </cell>
          <cell r="FI111">
            <v>-45.46</v>
          </cell>
          <cell r="FJ111">
            <v>-61.77</v>
          </cell>
          <cell r="FK111">
            <v>-82.44</v>
          </cell>
          <cell r="FL111">
            <v>-57.69</v>
          </cell>
          <cell r="FM111">
            <v>-69.745999999999995</v>
          </cell>
          <cell r="FN111">
            <v>-76.906000000000006</v>
          </cell>
          <cell r="FO111">
            <v>-76.881</v>
          </cell>
          <cell r="FP111">
            <v>0</v>
          </cell>
          <cell r="FQ111">
            <v>0</v>
          </cell>
          <cell r="FR111">
            <v>0</v>
          </cell>
          <cell r="FS111">
            <v>0</v>
          </cell>
          <cell r="FT111">
            <v>0</v>
          </cell>
          <cell r="FU111">
            <v>0</v>
          </cell>
          <cell r="FV111">
            <v>0</v>
          </cell>
          <cell r="FW111">
            <v>0</v>
          </cell>
          <cell r="FX111">
            <v>0</v>
          </cell>
          <cell r="FY111">
            <v>0</v>
          </cell>
          <cell r="FZ111">
            <v>0</v>
          </cell>
          <cell r="GA111">
            <v>0</v>
          </cell>
          <cell r="GB111">
            <v>0</v>
          </cell>
          <cell r="GC111">
            <v>0</v>
          </cell>
          <cell r="GD111">
            <v>0</v>
          </cell>
          <cell r="GE111">
            <v>55.84</v>
          </cell>
          <cell r="GF111">
            <v>21.47</v>
          </cell>
          <cell r="GG111">
            <v>19.772999999999996</v>
          </cell>
          <cell r="GH111">
            <v>82.006</v>
          </cell>
          <cell r="GI111">
            <v>125.22</v>
          </cell>
          <cell r="GJ111">
            <v>109.86</v>
          </cell>
          <cell r="GK111">
            <v>104.84</v>
          </cell>
          <cell r="GL111">
            <v>317.88</v>
          </cell>
          <cell r="GM111">
            <v>137.28</v>
          </cell>
          <cell r="GN111">
            <v>79.13</v>
          </cell>
          <cell r="GO111">
            <v>48.917000000000002</v>
          </cell>
          <cell r="GP111">
            <v>52.401000000000003</v>
          </cell>
          <cell r="GQ111">
            <v>41.256</v>
          </cell>
          <cell r="GR111">
            <v>0</v>
          </cell>
          <cell r="GS111">
            <v>0</v>
          </cell>
          <cell r="GT111">
            <v>0</v>
          </cell>
          <cell r="GU111">
            <v>0</v>
          </cell>
          <cell r="GV111">
            <v>0</v>
          </cell>
          <cell r="GW111">
            <v>0</v>
          </cell>
          <cell r="GX111">
            <v>0</v>
          </cell>
          <cell r="GY111">
            <v>0</v>
          </cell>
          <cell r="GZ111">
            <v>0</v>
          </cell>
          <cell r="HA111">
            <v>0</v>
          </cell>
          <cell r="HB111">
            <v>0</v>
          </cell>
          <cell r="HC111">
            <v>0</v>
          </cell>
          <cell r="HD111">
            <v>0</v>
          </cell>
          <cell r="HE111">
            <v>0</v>
          </cell>
          <cell r="HF111">
            <v>0</v>
          </cell>
          <cell r="HG111">
            <v>567.74000000000046</v>
          </cell>
          <cell r="HH111">
            <v>555.22999999999979</v>
          </cell>
          <cell r="HI111">
            <v>753.12199999999893</v>
          </cell>
          <cell r="HJ111">
            <v>899.32400000000007</v>
          </cell>
          <cell r="HK111">
            <v>1464.41</v>
          </cell>
          <cell r="HL111">
            <v>1472.66</v>
          </cell>
          <cell r="HM111">
            <v>1608.2799999999995</v>
          </cell>
          <cell r="HN111">
            <v>1804.7399999999998</v>
          </cell>
          <cell r="HO111">
            <v>1755.7049999999992</v>
          </cell>
          <cell r="HP111">
            <v>1221.5499999999997</v>
          </cell>
          <cell r="HQ111">
            <v>398.2059999999999</v>
          </cell>
          <cell r="HR111">
            <v>217.30799999999999</v>
          </cell>
          <cell r="HS111">
            <v>266.42399999999998</v>
          </cell>
        </row>
        <row r="112">
          <cell r="A112" t="str">
            <v>PENL IN</v>
          </cell>
          <cell r="B112" t="str">
            <v>Peninsula Land</v>
          </cell>
          <cell r="C112" t="str">
            <v>Real Estate</v>
          </cell>
          <cell r="D112">
            <v>1639.5</v>
          </cell>
          <cell r="E112">
            <v>622.29999999999995</v>
          </cell>
          <cell r="F112">
            <v>0</v>
          </cell>
          <cell r="G112">
            <v>0</v>
          </cell>
          <cell r="H112">
            <v>0</v>
          </cell>
          <cell r="I112">
            <v>0</v>
          </cell>
          <cell r="J112">
            <v>0</v>
          </cell>
          <cell r="K112">
            <v>13.5</v>
          </cell>
          <cell r="L112">
            <v>13.2</v>
          </cell>
          <cell r="M112">
            <v>13.1</v>
          </cell>
          <cell r="N112">
            <v>346.8</v>
          </cell>
          <cell r="O112">
            <v>249.2</v>
          </cell>
          <cell r="P112">
            <v>327.10599999999999</v>
          </cell>
          <cell r="Q112">
            <v>95.5</v>
          </cell>
          <cell r="R112">
            <v>247.7</v>
          </cell>
          <cell r="S112">
            <v>790.5</v>
          </cell>
          <cell r="T112">
            <v>1084.0999999999999</v>
          </cell>
          <cell r="U112">
            <v>1367.8</v>
          </cell>
          <cell r="V112">
            <v>622.6</v>
          </cell>
          <cell r="W112">
            <v>1203.8</v>
          </cell>
          <cell r="X112">
            <v>943.7</v>
          </cell>
          <cell r="Y112">
            <v>1173.7</v>
          </cell>
          <cell r="Z112">
            <v>223.6</v>
          </cell>
          <cell r="AA112">
            <v>1111.9000000000001</v>
          </cell>
          <cell r="AB112">
            <v>1238.9000000000001</v>
          </cell>
          <cell r="AC112">
            <v>1105.4000000000001</v>
          </cell>
          <cell r="AD112">
            <v>1120.5</v>
          </cell>
          <cell r="AE112">
            <v>1951.6000000000001</v>
          </cell>
          <cell r="AF112">
            <v>-892.90000000000009</v>
          </cell>
          <cell r="AG112">
            <v>-642.4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-111.4</v>
          </cell>
          <cell r="AN112">
            <v>-48.900000000000006</v>
          </cell>
          <cell r="AO112">
            <v>-52.5</v>
          </cell>
          <cell r="AP112">
            <v>-355.80000000000007</v>
          </cell>
          <cell r="AQ112">
            <v>-236.89999999999998</v>
          </cell>
          <cell r="AR112">
            <v>-318.02999999999997</v>
          </cell>
          <cell r="AS112">
            <v>-115</v>
          </cell>
          <cell r="AT112">
            <v>-212.79999999999998</v>
          </cell>
          <cell r="AU112">
            <v>-226.3</v>
          </cell>
          <cell r="AV112">
            <v>-409.1</v>
          </cell>
          <cell r="AW112">
            <v>-533.20000000000005</v>
          </cell>
          <cell r="AX112">
            <v>-377.79999999999995</v>
          </cell>
          <cell r="AY112">
            <v>-612.6</v>
          </cell>
          <cell r="AZ112">
            <v>-393.5</v>
          </cell>
          <cell r="BA112">
            <v>-560.19999999999993</v>
          </cell>
          <cell r="BB112">
            <v>-144.69999999999999</v>
          </cell>
          <cell r="BC112">
            <v>-859.8</v>
          </cell>
          <cell r="BD112">
            <v>-829.1</v>
          </cell>
          <cell r="BE112">
            <v>-590.20000000000005</v>
          </cell>
          <cell r="BF112">
            <v>-850.7</v>
          </cell>
          <cell r="BG112">
            <v>-1676</v>
          </cell>
          <cell r="BH112">
            <v>746.59999999999991</v>
          </cell>
          <cell r="BI112">
            <v>-20.100000000000023</v>
          </cell>
          <cell r="BJ112">
            <v>0</v>
          </cell>
          <cell r="BK112">
            <v>0</v>
          </cell>
          <cell r="BL112">
            <v>0</v>
          </cell>
          <cell r="BM112">
            <v>0</v>
          </cell>
          <cell r="BN112">
            <v>0</v>
          </cell>
          <cell r="BO112">
            <v>-97.9</v>
          </cell>
          <cell r="BP112">
            <v>-35.700000000000003</v>
          </cell>
          <cell r="BQ112">
            <v>-39.4</v>
          </cell>
          <cell r="BR112">
            <v>-9.0000000000000568</v>
          </cell>
          <cell r="BS112">
            <v>12.300000000000011</v>
          </cell>
          <cell r="BT112">
            <v>9.0760000000000218</v>
          </cell>
          <cell r="BU112">
            <v>-19.5</v>
          </cell>
          <cell r="BV112">
            <v>34.900000000000006</v>
          </cell>
          <cell r="BW112">
            <v>564.20000000000005</v>
          </cell>
          <cell r="BX112">
            <v>674.99999999999989</v>
          </cell>
          <cell r="BY112">
            <v>834.59999999999991</v>
          </cell>
          <cell r="BZ112">
            <v>244.80000000000007</v>
          </cell>
          <cell r="CA112">
            <v>591.19999999999993</v>
          </cell>
          <cell r="CB112">
            <v>550.20000000000005</v>
          </cell>
          <cell r="CC112">
            <v>613.50000000000011</v>
          </cell>
          <cell r="CD112">
            <v>78.900000000000006</v>
          </cell>
          <cell r="CE112">
            <v>252.10000000000014</v>
          </cell>
          <cell r="CF112">
            <v>409.80000000000007</v>
          </cell>
          <cell r="CG112">
            <v>515.20000000000005</v>
          </cell>
          <cell r="CH112">
            <v>269.79999999999995</v>
          </cell>
          <cell r="CI112">
            <v>275.60000000000014</v>
          </cell>
          <cell r="CJ112">
            <v>0</v>
          </cell>
          <cell r="CK112">
            <v>0</v>
          </cell>
          <cell r="CL112">
            <v>0</v>
          </cell>
          <cell r="CM112">
            <v>0</v>
          </cell>
          <cell r="CN112">
            <v>0</v>
          </cell>
          <cell r="CO112">
            <v>0</v>
          </cell>
          <cell r="CP112">
            <v>0</v>
          </cell>
          <cell r="CQ112">
            <v>0</v>
          </cell>
          <cell r="CR112">
            <v>0</v>
          </cell>
          <cell r="CS112">
            <v>0</v>
          </cell>
          <cell r="CT112">
            <v>0</v>
          </cell>
          <cell r="CU112">
            <v>0</v>
          </cell>
          <cell r="CV112">
            <v>0</v>
          </cell>
          <cell r="CW112">
            <v>0</v>
          </cell>
          <cell r="CX112">
            <v>0</v>
          </cell>
          <cell r="CY112">
            <v>0</v>
          </cell>
          <cell r="CZ112">
            <v>0</v>
          </cell>
          <cell r="DA112">
            <v>0</v>
          </cell>
          <cell r="DB112">
            <v>0</v>
          </cell>
          <cell r="DC112">
            <v>0</v>
          </cell>
          <cell r="DD112">
            <v>0</v>
          </cell>
          <cell r="DE112">
            <v>0</v>
          </cell>
          <cell r="DF112">
            <v>0</v>
          </cell>
          <cell r="DG112">
            <v>0</v>
          </cell>
          <cell r="DH112">
            <v>0</v>
          </cell>
          <cell r="DI112">
            <v>0</v>
          </cell>
          <cell r="DJ112">
            <v>0</v>
          </cell>
          <cell r="DK112">
            <v>0</v>
          </cell>
          <cell r="DL112">
            <v>746.59999999999991</v>
          </cell>
          <cell r="DM112">
            <v>-20.100000000000023</v>
          </cell>
          <cell r="DN112">
            <v>0</v>
          </cell>
          <cell r="DO112">
            <v>0</v>
          </cell>
          <cell r="DP112">
            <v>0</v>
          </cell>
          <cell r="DQ112">
            <v>0</v>
          </cell>
          <cell r="DR112">
            <v>0</v>
          </cell>
          <cell r="DS112">
            <v>-97.9</v>
          </cell>
          <cell r="DT112">
            <v>-35.700000000000003</v>
          </cell>
          <cell r="DU112">
            <v>-39.4</v>
          </cell>
          <cell r="DV112">
            <v>-9.0000000000000568</v>
          </cell>
          <cell r="DW112">
            <v>12.300000000000011</v>
          </cell>
          <cell r="DX112">
            <v>9.0760000000000218</v>
          </cell>
          <cell r="DY112">
            <v>-19.5</v>
          </cell>
          <cell r="DZ112">
            <v>34.900000000000006</v>
          </cell>
          <cell r="EA112">
            <v>564.20000000000005</v>
          </cell>
          <cell r="EB112">
            <v>674.99999999999989</v>
          </cell>
          <cell r="EC112">
            <v>834.59999999999991</v>
          </cell>
          <cell r="ED112">
            <v>244.80000000000007</v>
          </cell>
          <cell r="EE112">
            <v>591.19999999999993</v>
          </cell>
          <cell r="EF112">
            <v>550.20000000000005</v>
          </cell>
          <cell r="EG112">
            <v>613.50000000000011</v>
          </cell>
          <cell r="EH112">
            <v>78.900000000000006</v>
          </cell>
          <cell r="EI112">
            <v>252.10000000000014</v>
          </cell>
          <cell r="EJ112">
            <v>409.80000000000007</v>
          </cell>
          <cell r="EK112">
            <v>515.20000000000005</v>
          </cell>
          <cell r="EL112">
            <v>269.79999999999995</v>
          </cell>
          <cell r="EM112">
            <v>275.60000000000014</v>
          </cell>
          <cell r="EN112">
            <v>-51.1</v>
          </cell>
          <cell r="EO112">
            <v>-2.2000000000000002</v>
          </cell>
          <cell r="EP112">
            <v>0</v>
          </cell>
          <cell r="EQ112">
            <v>0</v>
          </cell>
          <cell r="ER112">
            <v>0</v>
          </cell>
          <cell r="ES112">
            <v>0</v>
          </cell>
          <cell r="ET112">
            <v>0</v>
          </cell>
          <cell r="EU112">
            <v>-0.6</v>
          </cell>
          <cell r="EV112">
            <v>-0.6</v>
          </cell>
          <cell r="EW112">
            <v>-0.6</v>
          </cell>
          <cell r="EX112">
            <v>-0.6</v>
          </cell>
          <cell r="EY112">
            <v>-0.5</v>
          </cell>
          <cell r="EZ112">
            <v>-0.48</v>
          </cell>
          <cell r="FA112">
            <v>-0.5</v>
          </cell>
          <cell r="FB112">
            <v>-13.8</v>
          </cell>
          <cell r="FC112">
            <v>-9.6</v>
          </cell>
          <cell r="FD112">
            <v>-12</v>
          </cell>
          <cell r="FE112">
            <v>-5.3</v>
          </cell>
          <cell r="FF112">
            <v>-5.4</v>
          </cell>
          <cell r="FG112">
            <v>-2</v>
          </cell>
          <cell r="FH112">
            <v>-5.0999999999999996</v>
          </cell>
          <cell r="FI112">
            <v>-4.4000000000000004</v>
          </cell>
          <cell r="FJ112">
            <v>-5.4</v>
          </cell>
          <cell r="FK112">
            <v>-10.1</v>
          </cell>
          <cell r="FL112">
            <v>-8.6</v>
          </cell>
          <cell r="FM112">
            <v>-9.3000000000000007</v>
          </cell>
          <cell r="FN112">
            <v>-10.6</v>
          </cell>
          <cell r="FO112">
            <v>-9.6999999999999993</v>
          </cell>
          <cell r="FP112">
            <v>204.3</v>
          </cell>
          <cell r="FQ112">
            <v>19.100000000000001</v>
          </cell>
          <cell r="FR112">
            <v>0</v>
          </cell>
          <cell r="FS112">
            <v>0</v>
          </cell>
          <cell r="FT112">
            <v>0</v>
          </cell>
          <cell r="FU112">
            <v>0</v>
          </cell>
          <cell r="FV112">
            <v>0</v>
          </cell>
          <cell r="FW112">
            <v>1</v>
          </cell>
          <cell r="FX112">
            <v>0</v>
          </cell>
          <cell r="FY112">
            <v>0</v>
          </cell>
          <cell r="FZ112">
            <v>0.2</v>
          </cell>
          <cell r="GA112">
            <v>18.899999999999999</v>
          </cell>
          <cell r="GB112">
            <v>174.41200000000001</v>
          </cell>
          <cell r="GC112">
            <v>0.1</v>
          </cell>
          <cell r="GD112">
            <v>27.8</v>
          </cell>
          <cell r="GE112">
            <v>-0.7</v>
          </cell>
          <cell r="GF112">
            <v>5.4</v>
          </cell>
          <cell r="GG112">
            <v>0.4</v>
          </cell>
          <cell r="GH112">
            <v>6.5</v>
          </cell>
          <cell r="GI112">
            <v>8</v>
          </cell>
          <cell r="GJ112">
            <v>4</v>
          </cell>
          <cell r="GK112">
            <v>21.6</v>
          </cell>
          <cell r="GL112">
            <v>0.1</v>
          </cell>
          <cell r="GM112">
            <v>212.70000000000002</v>
          </cell>
          <cell r="GN112">
            <v>19.8</v>
          </cell>
          <cell r="GO112">
            <v>16.600000000000001</v>
          </cell>
          <cell r="GP112">
            <v>6.1</v>
          </cell>
          <cell r="GQ112">
            <v>234.5</v>
          </cell>
          <cell r="GR112">
            <v>899.8</v>
          </cell>
          <cell r="GS112">
            <v>-3.2000000000000206</v>
          </cell>
          <cell r="GT112">
            <v>0</v>
          </cell>
          <cell r="GU112">
            <v>0</v>
          </cell>
          <cell r="GV112">
            <v>0</v>
          </cell>
          <cell r="GW112">
            <v>0</v>
          </cell>
          <cell r="GX112">
            <v>0</v>
          </cell>
          <cell r="GY112">
            <v>-97.5</v>
          </cell>
          <cell r="GZ112">
            <v>-36.300000000000004</v>
          </cell>
          <cell r="HA112">
            <v>-40</v>
          </cell>
          <cell r="HB112">
            <v>-9.4000000000000572</v>
          </cell>
          <cell r="HC112">
            <v>30.70000000000001</v>
          </cell>
          <cell r="HD112">
            <v>183.00800000000004</v>
          </cell>
          <cell r="HE112">
            <v>-19.899999999999999</v>
          </cell>
          <cell r="HF112">
            <v>48.900000000000006</v>
          </cell>
          <cell r="HG112">
            <v>553.9</v>
          </cell>
          <cell r="HH112">
            <v>668.39999999999986</v>
          </cell>
          <cell r="HI112">
            <v>829.69999999999993</v>
          </cell>
          <cell r="HJ112">
            <v>245.90000000000006</v>
          </cell>
          <cell r="HK112">
            <v>597.19999999999993</v>
          </cell>
          <cell r="HL112">
            <v>549.1</v>
          </cell>
          <cell r="HM112">
            <v>630.70000000000016</v>
          </cell>
          <cell r="HN112">
            <v>73.599999999999994</v>
          </cell>
          <cell r="HO112">
            <v>454.70000000000016</v>
          </cell>
          <cell r="HP112">
            <v>421.00000000000006</v>
          </cell>
          <cell r="HQ112">
            <v>522.5</v>
          </cell>
          <cell r="HR112">
            <v>265.29999999999995</v>
          </cell>
          <cell r="HS112">
            <v>500.40000000000015</v>
          </cell>
        </row>
        <row r="113">
          <cell r="A113" t="str">
            <v>PVKP IN</v>
          </cell>
          <cell r="B113" t="str">
            <v>Puravankara Projects</v>
          </cell>
          <cell r="C113" t="str">
            <v>Real Estate</v>
          </cell>
          <cell r="D113">
            <v>0</v>
          </cell>
          <cell r="E113">
            <v>0</v>
          </cell>
          <cell r="F113">
            <v>0</v>
          </cell>
          <cell r="G113">
            <v>0</v>
          </cell>
          <cell r="H113">
            <v>0</v>
          </cell>
          <cell r="I113">
            <v>0</v>
          </cell>
          <cell r="J113">
            <v>0</v>
          </cell>
          <cell r="K113">
            <v>0</v>
          </cell>
          <cell r="L113">
            <v>0</v>
          </cell>
          <cell r="M113">
            <v>0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  <cell r="T113">
            <v>942.18735700000002</v>
          </cell>
          <cell r="U113">
            <v>973.41093799999999</v>
          </cell>
          <cell r="V113">
            <v>843.47699999999998</v>
          </cell>
          <cell r="W113">
            <v>1409.5347050000005</v>
          </cell>
          <cell r="X113">
            <v>1204.06</v>
          </cell>
          <cell r="Y113">
            <v>1410.08</v>
          </cell>
          <cell r="Z113">
            <v>1505.249</v>
          </cell>
          <cell r="AA113">
            <v>1538.7586570000001</v>
          </cell>
          <cell r="AB113">
            <v>1575.8</v>
          </cell>
          <cell r="AC113">
            <v>1393.7</v>
          </cell>
          <cell r="AD113">
            <v>800.4</v>
          </cell>
          <cell r="AE113">
            <v>679.2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O113">
            <v>0</v>
          </cell>
          <cell r="AP113">
            <v>0</v>
          </cell>
          <cell r="AQ113">
            <v>0</v>
          </cell>
          <cell r="AR113">
            <v>0</v>
          </cell>
          <cell r="AS113">
            <v>0</v>
          </cell>
          <cell r="AT113">
            <v>0</v>
          </cell>
          <cell r="AU113">
            <v>0</v>
          </cell>
          <cell r="AV113">
            <v>-636.60488799999996</v>
          </cell>
          <cell r="AW113">
            <v>-679.86625399999991</v>
          </cell>
          <cell r="AX113">
            <v>-585.15578499999992</v>
          </cell>
          <cell r="AY113">
            <v>-923.7030730000007</v>
          </cell>
          <cell r="AZ113">
            <v>-801.27900699999998</v>
          </cell>
          <cell r="BA113">
            <v>-829.61941899999999</v>
          </cell>
          <cell r="BB113">
            <v>-934.38116000000002</v>
          </cell>
          <cell r="BC113">
            <v>-1011.354514</v>
          </cell>
          <cell r="BD113">
            <v>-986.9</v>
          </cell>
          <cell r="BE113">
            <v>-923.2</v>
          </cell>
          <cell r="BF113">
            <v>-650.59999999999991</v>
          </cell>
          <cell r="BG113">
            <v>-577</v>
          </cell>
          <cell r="BH113">
            <v>0</v>
          </cell>
          <cell r="BI113">
            <v>0</v>
          </cell>
          <cell r="BJ113">
            <v>0</v>
          </cell>
          <cell r="BK113">
            <v>0</v>
          </cell>
          <cell r="BL113">
            <v>0</v>
          </cell>
          <cell r="BM113">
            <v>0</v>
          </cell>
          <cell r="BN113">
            <v>0</v>
          </cell>
          <cell r="BO113">
            <v>0</v>
          </cell>
          <cell r="BP113">
            <v>0</v>
          </cell>
          <cell r="BQ113">
            <v>0</v>
          </cell>
          <cell r="BR113">
            <v>0</v>
          </cell>
          <cell r="BS113">
            <v>0</v>
          </cell>
          <cell r="BT113">
            <v>0</v>
          </cell>
          <cell r="BU113">
            <v>0</v>
          </cell>
          <cell r="BV113">
            <v>0</v>
          </cell>
          <cell r="BW113">
            <v>0</v>
          </cell>
          <cell r="BX113">
            <v>305.58246900000006</v>
          </cell>
          <cell r="BY113">
            <v>293.54468400000007</v>
          </cell>
          <cell r="BZ113">
            <v>258.32121500000005</v>
          </cell>
          <cell r="CA113">
            <v>485.83163199999979</v>
          </cell>
          <cell r="CB113">
            <v>402.78099299999997</v>
          </cell>
          <cell r="CC113">
            <v>580.46058099999993</v>
          </cell>
          <cell r="CD113">
            <v>570.86784</v>
          </cell>
          <cell r="CE113">
            <v>527.40414300000009</v>
          </cell>
          <cell r="CF113">
            <v>588.9</v>
          </cell>
          <cell r="CG113">
            <v>470.5</v>
          </cell>
          <cell r="CH113">
            <v>149.80000000000007</v>
          </cell>
          <cell r="CI113">
            <v>102.20000000000005</v>
          </cell>
          <cell r="CJ113">
            <v>0</v>
          </cell>
          <cell r="CK113">
            <v>0</v>
          </cell>
          <cell r="CL113">
            <v>0</v>
          </cell>
          <cell r="CM113">
            <v>0</v>
          </cell>
          <cell r="CN113">
            <v>0</v>
          </cell>
          <cell r="CO113">
            <v>0</v>
          </cell>
          <cell r="CP113">
            <v>0</v>
          </cell>
          <cell r="CQ113">
            <v>0</v>
          </cell>
          <cell r="CR113">
            <v>0</v>
          </cell>
          <cell r="CS113">
            <v>0</v>
          </cell>
          <cell r="CT113">
            <v>0</v>
          </cell>
          <cell r="CU113">
            <v>0</v>
          </cell>
          <cell r="CV113">
            <v>0</v>
          </cell>
          <cell r="CW113">
            <v>0</v>
          </cell>
          <cell r="CX113">
            <v>0</v>
          </cell>
          <cell r="CY113">
            <v>0</v>
          </cell>
          <cell r="CZ113">
            <v>0</v>
          </cell>
          <cell r="DA113">
            <v>0</v>
          </cell>
          <cell r="DB113">
            <v>0</v>
          </cell>
          <cell r="DC113">
            <v>0</v>
          </cell>
          <cell r="DD113">
            <v>0</v>
          </cell>
          <cell r="DE113">
            <v>0</v>
          </cell>
          <cell r="DF113">
            <v>0</v>
          </cell>
          <cell r="DG113">
            <v>0</v>
          </cell>
          <cell r="DH113">
            <v>0</v>
          </cell>
          <cell r="DI113">
            <v>0</v>
          </cell>
          <cell r="DJ113">
            <v>0</v>
          </cell>
          <cell r="DK113">
            <v>0</v>
          </cell>
          <cell r="DL113">
            <v>0</v>
          </cell>
          <cell r="DM113">
            <v>0</v>
          </cell>
          <cell r="DN113">
            <v>0</v>
          </cell>
          <cell r="DO113">
            <v>0</v>
          </cell>
          <cell r="DP113">
            <v>0</v>
          </cell>
          <cell r="DQ113">
            <v>0</v>
          </cell>
          <cell r="DR113">
            <v>0</v>
          </cell>
          <cell r="DS113">
            <v>0</v>
          </cell>
          <cell r="DT113">
            <v>0</v>
          </cell>
          <cell r="DU113">
            <v>0</v>
          </cell>
          <cell r="DV113">
            <v>0</v>
          </cell>
          <cell r="DW113">
            <v>0</v>
          </cell>
          <cell r="DX113">
            <v>0</v>
          </cell>
          <cell r="DY113">
            <v>0</v>
          </cell>
          <cell r="DZ113">
            <v>0</v>
          </cell>
          <cell r="EA113">
            <v>0</v>
          </cell>
          <cell r="EB113">
            <v>305.58246900000006</v>
          </cell>
          <cell r="EC113">
            <v>293.54468400000007</v>
          </cell>
          <cell r="ED113">
            <v>258.32121500000005</v>
          </cell>
          <cell r="EE113">
            <v>485.83163199999979</v>
          </cell>
          <cell r="EF113">
            <v>402.78099299999997</v>
          </cell>
          <cell r="EG113">
            <v>580.46058099999993</v>
          </cell>
          <cell r="EH113">
            <v>570.86784</v>
          </cell>
          <cell r="EI113">
            <v>527.40414300000009</v>
          </cell>
          <cell r="EJ113">
            <v>588.9</v>
          </cell>
          <cell r="EK113">
            <v>470.5</v>
          </cell>
          <cell r="EL113">
            <v>149.80000000000007</v>
          </cell>
          <cell r="EM113">
            <v>102.20000000000005</v>
          </cell>
          <cell r="EN113">
            <v>0</v>
          </cell>
          <cell r="EO113">
            <v>0</v>
          </cell>
          <cell r="EP113">
            <v>0</v>
          </cell>
          <cell r="EQ113">
            <v>0</v>
          </cell>
          <cell r="ER113">
            <v>0</v>
          </cell>
          <cell r="ES113">
            <v>0</v>
          </cell>
          <cell r="ET113">
            <v>0</v>
          </cell>
          <cell r="EU113">
            <v>0</v>
          </cell>
          <cell r="EV113">
            <v>0</v>
          </cell>
          <cell r="EW113">
            <v>0</v>
          </cell>
          <cell r="EX113">
            <v>0</v>
          </cell>
          <cell r="EY113">
            <v>0</v>
          </cell>
          <cell r="EZ113">
            <v>0</v>
          </cell>
          <cell r="FA113">
            <v>0</v>
          </cell>
          <cell r="FB113">
            <v>0</v>
          </cell>
          <cell r="FC113">
            <v>0</v>
          </cell>
          <cell r="FD113">
            <v>-1.8513710000000001</v>
          </cell>
          <cell r="FE113">
            <v>-0.20005600000000001</v>
          </cell>
          <cell r="FF113">
            <v>-2.1332149999999999</v>
          </cell>
          <cell r="FG113">
            <v>-3.5153579999999991</v>
          </cell>
          <cell r="FH113">
            <v>-1.857993</v>
          </cell>
          <cell r="FI113">
            <v>-2.2105809999999999</v>
          </cell>
          <cell r="FJ113">
            <v>-2.55884</v>
          </cell>
          <cell r="FK113">
            <v>0</v>
          </cell>
          <cell r="FL113">
            <v>0</v>
          </cell>
          <cell r="FM113">
            <v>0</v>
          </cell>
          <cell r="FN113">
            <v>0</v>
          </cell>
          <cell r="FO113">
            <v>0</v>
          </cell>
          <cell r="FP113">
            <v>0</v>
          </cell>
          <cell r="FQ113">
            <v>0</v>
          </cell>
          <cell r="FR113">
            <v>0</v>
          </cell>
          <cell r="FS113">
            <v>0</v>
          </cell>
          <cell r="FT113">
            <v>0</v>
          </cell>
          <cell r="FU113">
            <v>0</v>
          </cell>
          <cell r="FV113">
            <v>0</v>
          </cell>
          <cell r="FW113">
            <v>0</v>
          </cell>
          <cell r="FX113">
            <v>0</v>
          </cell>
          <cell r="FY113">
            <v>0</v>
          </cell>
          <cell r="FZ113">
            <v>0</v>
          </cell>
          <cell r="GA113">
            <v>0</v>
          </cell>
          <cell r="GB113">
            <v>0</v>
          </cell>
          <cell r="GC113">
            <v>0</v>
          </cell>
          <cell r="GD113">
            <v>0</v>
          </cell>
          <cell r="GE113">
            <v>0</v>
          </cell>
          <cell r="GF113">
            <v>0</v>
          </cell>
          <cell r="GG113">
            <v>0</v>
          </cell>
          <cell r="GH113">
            <v>0</v>
          </cell>
          <cell r="GI113">
            <v>0</v>
          </cell>
          <cell r="GJ113">
            <v>0</v>
          </cell>
          <cell r="GK113">
            <v>0</v>
          </cell>
          <cell r="GL113">
            <v>0</v>
          </cell>
          <cell r="GM113">
            <v>0</v>
          </cell>
          <cell r="GN113">
            <v>0</v>
          </cell>
          <cell r="GO113">
            <v>0</v>
          </cell>
          <cell r="GP113">
            <v>2.7</v>
          </cell>
          <cell r="GQ113">
            <v>2.1</v>
          </cell>
          <cell r="GR113">
            <v>0</v>
          </cell>
          <cell r="GS113">
            <v>0</v>
          </cell>
          <cell r="GT113">
            <v>0</v>
          </cell>
          <cell r="GU113">
            <v>0</v>
          </cell>
          <cell r="GV113">
            <v>0</v>
          </cell>
          <cell r="GW113">
            <v>0</v>
          </cell>
          <cell r="GX113">
            <v>0</v>
          </cell>
          <cell r="GY113">
            <v>0</v>
          </cell>
          <cell r="GZ113">
            <v>0</v>
          </cell>
          <cell r="HA113">
            <v>0</v>
          </cell>
          <cell r="HB113">
            <v>0</v>
          </cell>
          <cell r="HC113">
            <v>0</v>
          </cell>
          <cell r="HD113">
            <v>0</v>
          </cell>
          <cell r="HE113">
            <v>0</v>
          </cell>
          <cell r="HF113">
            <v>0</v>
          </cell>
          <cell r="HG113">
            <v>0</v>
          </cell>
          <cell r="HH113">
            <v>303.73109800000009</v>
          </cell>
          <cell r="HI113">
            <v>293.34462800000006</v>
          </cell>
          <cell r="HJ113">
            <v>256.18800000000005</v>
          </cell>
          <cell r="HK113">
            <v>482.31627399999979</v>
          </cell>
          <cell r="HL113">
            <v>400.92299999999994</v>
          </cell>
          <cell r="HM113">
            <v>578.24999999999989</v>
          </cell>
          <cell r="HN113">
            <v>568.30899999999997</v>
          </cell>
          <cell r="HO113">
            <v>527.40414300000009</v>
          </cell>
          <cell r="HP113">
            <v>588.9</v>
          </cell>
          <cell r="HQ113">
            <v>470.5</v>
          </cell>
          <cell r="HR113">
            <v>152.50000000000006</v>
          </cell>
          <cell r="HS113">
            <v>104.30000000000004</v>
          </cell>
        </row>
        <row r="114">
          <cell r="A114" t="str">
            <v>SOBHA IN</v>
          </cell>
          <cell r="B114" t="str">
            <v>Sobha Developers</v>
          </cell>
          <cell r="C114" t="str">
            <v>Real Estate</v>
          </cell>
          <cell r="D114">
            <v>0</v>
          </cell>
          <cell r="E114">
            <v>0</v>
          </cell>
          <cell r="F114">
            <v>0</v>
          </cell>
          <cell r="G114">
            <v>0</v>
          </cell>
          <cell r="H114">
            <v>0</v>
          </cell>
          <cell r="I114">
            <v>0</v>
          </cell>
          <cell r="J114">
            <v>0</v>
          </cell>
          <cell r="K114">
            <v>0</v>
          </cell>
          <cell r="L114">
            <v>0</v>
          </cell>
          <cell r="M114">
            <v>0</v>
          </cell>
          <cell r="N114">
            <v>0</v>
          </cell>
          <cell r="O114">
            <v>0</v>
          </cell>
          <cell r="P114">
            <v>0</v>
          </cell>
          <cell r="Q114">
            <v>0</v>
          </cell>
          <cell r="R114">
            <v>0</v>
          </cell>
          <cell r="S114">
            <v>0</v>
          </cell>
          <cell r="T114">
            <v>0</v>
          </cell>
          <cell r="U114">
            <v>0</v>
          </cell>
          <cell r="V114">
            <v>2976</v>
          </cell>
          <cell r="W114">
            <v>3573</v>
          </cell>
          <cell r="X114">
            <v>2677</v>
          </cell>
          <cell r="Y114">
            <v>3254.21</v>
          </cell>
          <cell r="Z114">
            <v>3553</v>
          </cell>
          <cell r="AA114">
            <v>4741</v>
          </cell>
          <cell r="AB114">
            <v>3468</v>
          </cell>
          <cell r="AC114">
            <v>2934</v>
          </cell>
          <cell r="AD114">
            <v>1805</v>
          </cell>
          <cell r="AE114">
            <v>1472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O114">
            <v>0</v>
          </cell>
          <cell r="AP114">
            <v>0</v>
          </cell>
          <cell r="AQ114">
            <v>0</v>
          </cell>
          <cell r="AR114">
            <v>0</v>
          </cell>
          <cell r="AS114">
            <v>0</v>
          </cell>
          <cell r="AT114">
            <v>0</v>
          </cell>
          <cell r="AU114" t="e">
            <v>#VALUE!</v>
          </cell>
          <cell r="AV114">
            <v>0</v>
          </cell>
          <cell r="AW114">
            <v>0</v>
          </cell>
          <cell r="AX114">
            <v>-2302</v>
          </cell>
          <cell r="AY114">
            <v>-2673</v>
          </cell>
          <cell r="AZ114">
            <v>-2007</v>
          </cell>
          <cell r="BA114">
            <v>-2429.1000000000004</v>
          </cell>
          <cell r="BB114">
            <v>-2592</v>
          </cell>
          <cell r="BC114">
            <v>-3661</v>
          </cell>
          <cell r="BD114">
            <v>-2452</v>
          </cell>
          <cell r="BE114">
            <v>-2066</v>
          </cell>
          <cell r="BF114">
            <v>-1330</v>
          </cell>
          <cell r="BG114">
            <v>-1202</v>
          </cell>
          <cell r="BH114">
            <v>0</v>
          </cell>
          <cell r="BI114">
            <v>0</v>
          </cell>
          <cell r="BJ114">
            <v>0</v>
          </cell>
          <cell r="BK114">
            <v>0</v>
          </cell>
          <cell r="BL114">
            <v>0</v>
          </cell>
          <cell r="BM114">
            <v>0</v>
          </cell>
          <cell r="BN114">
            <v>0</v>
          </cell>
          <cell r="BO114">
            <v>0</v>
          </cell>
          <cell r="BP114">
            <v>0</v>
          </cell>
          <cell r="BQ114">
            <v>0</v>
          </cell>
          <cell r="BR114">
            <v>0</v>
          </cell>
          <cell r="BS114">
            <v>0</v>
          </cell>
          <cell r="BT114">
            <v>0</v>
          </cell>
          <cell r="BU114">
            <v>0</v>
          </cell>
          <cell r="BV114">
            <v>0</v>
          </cell>
          <cell r="BW114" t="e">
            <v>#VALUE!</v>
          </cell>
          <cell r="BX114">
            <v>0</v>
          </cell>
          <cell r="BY114">
            <v>0</v>
          </cell>
          <cell r="BZ114">
            <v>674</v>
          </cell>
          <cell r="CA114">
            <v>900</v>
          </cell>
          <cell r="CB114">
            <v>670</v>
          </cell>
          <cell r="CC114">
            <v>825.10999999999967</v>
          </cell>
          <cell r="CD114">
            <v>961</v>
          </cell>
          <cell r="CE114">
            <v>1080</v>
          </cell>
          <cell r="CF114">
            <v>1016</v>
          </cell>
          <cell r="CG114">
            <v>868</v>
          </cell>
          <cell r="CH114">
            <v>475</v>
          </cell>
          <cell r="CI114">
            <v>270</v>
          </cell>
          <cell r="CJ114">
            <v>0</v>
          </cell>
          <cell r="CK114">
            <v>0</v>
          </cell>
          <cell r="CL114">
            <v>0</v>
          </cell>
          <cell r="CM114">
            <v>0</v>
          </cell>
          <cell r="CN114">
            <v>0</v>
          </cell>
          <cell r="CO114">
            <v>0</v>
          </cell>
          <cell r="CP114">
            <v>0</v>
          </cell>
          <cell r="CQ114">
            <v>0</v>
          </cell>
          <cell r="CR114">
            <v>0</v>
          </cell>
          <cell r="CS114">
            <v>0</v>
          </cell>
          <cell r="CT114">
            <v>0</v>
          </cell>
          <cell r="CU114">
            <v>0</v>
          </cell>
          <cell r="CV114">
            <v>0</v>
          </cell>
          <cell r="CW114">
            <v>0</v>
          </cell>
          <cell r="CX114">
            <v>0</v>
          </cell>
          <cell r="CY114">
            <v>0</v>
          </cell>
          <cell r="CZ114">
            <v>0</v>
          </cell>
          <cell r="DA114">
            <v>0</v>
          </cell>
          <cell r="DB114">
            <v>0</v>
          </cell>
          <cell r="DC114">
            <v>0</v>
          </cell>
          <cell r="DD114">
            <v>0</v>
          </cell>
          <cell r="DE114">
            <v>0</v>
          </cell>
          <cell r="DF114">
            <v>0</v>
          </cell>
          <cell r="DG114">
            <v>0</v>
          </cell>
          <cell r="DH114">
            <v>0</v>
          </cell>
          <cell r="DI114">
            <v>0</v>
          </cell>
          <cell r="DJ114">
            <v>0</v>
          </cell>
          <cell r="DK114">
            <v>0</v>
          </cell>
          <cell r="DL114">
            <v>0</v>
          </cell>
          <cell r="DM114">
            <v>0</v>
          </cell>
          <cell r="DN114">
            <v>0</v>
          </cell>
          <cell r="DO114">
            <v>0</v>
          </cell>
          <cell r="DP114">
            <v>0</v>
          </cell>
          <cell r="DQ114">
            <v>0</v>
          </cell>
          <cell r="DR114">
            <v>0</v>
          </cell>
          <cell r="DS114">
            <v>0</v>
          </cell>
          <cell r="DT114">
            <v>0</v>
          </cell>
          <cell r="DU114">
            <v>0</v>
          </cell>
          <cell r="DV114">
            <v>0</v>
          </cell>
          <cell r="DW114">
            <v>0</v>
          </cell>
          <cell r="DX114">
            <v>0</v>
          </cell>
          <cell r="DY114">
            <v>0</v>
          </cell>
          <cell r="DZ114">
            <v>0</v>
          </cell>
          <cell r="EA114" t="e">
            <v>#VALUE!</v>
          </cell>
          <cell r="EB114">
            <v>0</v>
          </cell>
          <cell r="EC114">
            <v>0</v>
          </cell>
          <cell r="ED114">
            <v>674</v>
          </cell>
          <cell r="EE114">
            <v>900</v>
          </cell>
          <cell r="EF114">
            <v>670</v>
          </cell>
          <cell r="EG114">
            <v>825.10999999999967</v>
          </cell>
          <cell r="EH114">
            <v>961</v>
          </cell>
          <cell r="EI114">
            <v>1080</v>
          </cell>
          <cell r="EJ114">
            <v>1016</v>
          </cell>
          <cell r="EK114">
            <v>868</v>
          </cell>
          <cell r="EL114">
            <v>475</v>
          </cell>
          <cell r="EM114">
            <v>270</v>
          </cell>
          <cell r="EN114">
            <v>0</v>
          </cell>
          <cell r="EO114">
            <v>0</v>
          </cell>
          <cell r="EP114">
            <v>0</v>
          </cell>
          <cell r="EQ114">
            <v>0</v>
          </cell>
          <cell r="ER114">
            <v>0</v>
          </cell>
          <cell r="ES114">
            <v>0</v>
          </cell>
          <cell r="ET114">
            <v>0</v>
          </cell>
          <cell r="EU114">
            <v>0</v>
          </cell>
          <cell r="EV114">
            <v>0</v>
          </cell>
          <cell r="EW114">
            <v>0</v>
          </cell>
          <cell r="EX114">
            <v>0</v>
          </cell>
          <cell r="EY114">
            <v>0</v>
          </cell>
          <cell r="EZ114">
            <v>0</v>
          </cell>
          <cell r="FA114">
            <v>0</v>
          </cell>
          <cell r="FB114">
            <v>0</v>
          </cell>
          <cell r="FC114">
            <v>0</v>
          </cell>
          <cell r="FD114">
            <v>0</v>
          </cell>
          <cell r="FE114">
            <v>0</v>
          </cell>
          <cell r="FF114">
            <v>-68</v>
          </cell>
          <cell r="FG114">
            <v>-67</v>
          </cell>
          <cell r="FH114">
            <v>-83</v>
          </cell>
          <cell r="FI114">
            <v>-87.98</v>
          </cell>
          <cell r="FJ114">
            <v>-87</v>
          </cell>
          <cell r="FK114">
            <v>-92</v>
          </cell>
          <cell r="FL114">
            <v>-89</v>
          </cell>
          <cell r="FM114">
            <v>-89</v>
          </cell>
          <cell r="FN114">
            <v>-91</v>
          </cell>
          <cell r="FO114">
            <v>-91</v>
          </cell>
          <cell r="FP114">
            <v>0</v>
          </cell>
          <cell r="FQ114">
            <v>0</v>
          </cell>
          <cell r="FR114">
            <v>0</v>
          </cell>
          <cell r="FS114">
            <v>0</v>
          </cell>
          <cell r="FT114">
            <v>0</v>
          </cell>
          <cell r="FU114">
            <v>0</v>
          </cell>
          <cell r="FV114">
            <v>0</v>
          </cell>
          <cell r="FW114">
            <v>0</v>
          </cell>
          <cell r="FX114">
            <v>0</v>
          </cell>
          <cell r="FY114">
            <v>0</v>
          </cell>
          <cell r="FZ114">
            <v>0</v>
          </cell>
          <cell r="GA114">
            <v>0</v>
          </cell>
          <cell r="GB114">
            <v>0</v>
          </cell>
          <cell r="GC114">
            <v>0</v>
          </cell>
          <cell r="GD114">
            <v>0</v>
          </cell>
          <cell r="GE114">
            <v>0</v>
          </cell>
          <cell r="GF114">
            <v>0</v>
          </cell>
          <cell r="GG114">
            <v>0</v>
          </cell>
          <cell r="GH114">
            <v>9</v>
          </cell>
          <cell r="GI114">
            <v>16</v>
          </cell>
          <cell r="GJ114">
            <v>15</v>
          </cell>
          <cell r="GK114">
            <v>21.23</v>
          </cell>
          <cell r="GL114">
            <v>7</v>
          </cell>
          <cell r="GM114">
            <v>10</v>
          </cell>
          <cell r="GN114">
            <v>7</v>
          </cell>
          <cell r="GO114">
            <v>19</v>
          </cell>
          <cell r="GP114">
            <v>40</v>
          </cell>
          <cell r="GQ114">
            <v>91</v>
          </cell>
          <cell r="GR114">
            <v>0</v>
          </cell>
          <cell r="GS114">
            <v>0</v>
          </cell>
          <cell r="GT114">
            <v>0</v>
          </cell>
          <cell r="GU114">
            <v>0</v>
          </cell>
          <cell r="GV114">
            <v>0</v>
          </cell>
          <cell r="GW114">
            <v>0</v>
          </cell>
          <cell r="GX114">
            <v>0</v>
          </cell>
          <cell r="GY114">
            <v>0</v>
          </cell>
          <cell r="GZ114">
            <v>0</v>
          </cell>
          <cell r="HA114">
            <v>0</v>
          </cell>
          <cell r="HB114">
            <v>0</v>
          </cell>
          <cell r="HC114">
            <v>0</v>
          </cell>
          <cell r="HD114">
            <v>0</v>
          </cell>
          <cell r="HE114">
            <v>0</v>
          </cell>
          <cell r="HF114">
            <v>0</v>
          </cell>
          <cell r="HG114" t="e">
            <v>#VALUE!</v>
          </cell>
          <cell r="HH114">
            <v>0</v>
          </cell>
          <cell r="HI114">
            <v>0</v>
          </cell>
          <cell r="HJ114">
            <v>615</v>
          </cell>
          <cell r="HK114">
            <v>849</v>
          </cell>
          <cell r="HL114">
            <v>602</v>
          </cell>
          <cell r="HM114">
            <v>758.35999999999967</v>
          </cell>
          <cell r="HN114">
            <v>881</v>
          </cell>
          <cell r="HO114">
            <v>998</v>
          </cell>
          <cell r="HP114">
            <v>934</v>
          </cell>
          <cell r="HQ114">
            <v>798</v>
          </cell>
          <cell r="HR114">
            <v>424</v>
          </cell>
          <cell r="HS114">
            <v>270</v>
          </cell>
        </row>
        <row r="115">
          <cell r="A115" t="str">
            <v>PUNJ IN</v>
          </cell>
          <cell r="B115" t="str">
            <v>Punj Lloyd</v>
          </cell>
          <cell r="C115" t="str">
            <v>Construction</v>
          </cell>
          <cell r="D115">
            <v>0</v>
          </cell>
          <cell r="E115">
            <v>0</v>
          </cell>
          <cell r="F115">
            <v>0</v>
          </cell>
          <cell r="G115">
            <v>0</v>
          </cell>
          <cell r="H115">
            <v>0</v>
          </cell>
          <cell r="I115">
            <v>0</v>
          </cell>
          <cell r="J115">
            <v>0</v>
          </cell>
          <cell r="K115">
            <v>0</v>
          </cell>
          <cell r="L115">
            <v>0</v>
          </cell>
          <cell r="M115">
            <v>0</v>
          </cell>
          <cell r="N115">
            <v>0</v>
          </cell>
          <cell r="O115">
            <v>0</v>
          </cell>
          <cell r="P115">
            <v>0</v>
          </cell>
          <cell r="Q115">
            <v>0</v>
          </cell>
          <cell r="R115">
            <v>0</v>
          </cell>
          <cell r="S115">
            <v>0</v>
          </cell>
          <cell r="T115">
            <v>8054.4</v>
          </cell>
          <cell r="U115">
            <v>11842.64</v>
          </cell>
          <cell r="V115">
            <v>14333.21</v>
          </cell>
          <cell r="W115">
            <v>17035.5</v>
          </cell>
          <cell r="X115">
            <v>13949.7</v>
          </cell>
          <cell r="Y115">
            <v>18942.099999999999</v>
          </cell>
          <cell r="Z115">
            <v>21170.400000000001</v>
          </cell>
          <cell r="AA115">
            <v>23462.799999999999</v>
          </cell>
          <cell r="AB115">
            <v>26487.5</v>
          </cell>
          <cell r="AC115">
            <v>29260.5</v>
          </cell>
          <cell r="AD115">
            <v>31199.7</v>
          </cell>
          <cell r="AE115">
            <v>32172.6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O115">
            <v>0</v>
          </cell>
          <cell r="AP115">
            <v>0</v>
          </cell>
          <cell r="AQ115">
            <v>0</v>
          </cell>
          <cell r="AR115">
            <v>0</v>
          </cell>
          <cell r="AS115">
            <v>0</v>
          </cell>
          <cell r="AT115">
            <v>0</v>
          </cell>
          <cell r="AU115">
            <v>0</v>
          </cell>
          <cell r="AV115">
            <v>-7546.0199999999995</v>
          </cell>
          <cell r="AW115">
            <v>-11145.36</v>
          </cell>
          <cell r="AX115">
            <v>-13502.369999999999</v>
          </cell>
          <cell r="AY115">
            <v>-15329.000000000002</v>
          </cell>
          <cell r="AZ115">
            <v>-12518.800000000001</v>
          </cell>
          <cell r="BA115">
            <v>-16982.399999999998</v>
          </cell>
          <cell r="BB115">
            <v>-19668.8</v>
          </cell>
          <cell r="BC115">
            <v>-20981.1</v>
          </cell>
          <cell r="BD115">
            <v>-24371.1</v>
          </cell>
          <cell r="BE115">
            <v>-26266.9</v>
          </cell>
          <cell r="BF115">
            <v>-31927.899999999998</v>
          </cell>
          <cell r="BG115">
            <v>-32957.699999999997</v>
          </cell>
          <cell r="BH115">
            <v>0</v>
          </cell>
          <cell r="BI115">
            <v>0</v>
          </cell>
          <cell r="BJ115">
            <v>0</v>
          </cell>
          <cell r="BK115">
            <v>0</v>
          </cell>
          <cell r="BL115">
            <v>0</v>
          </cell>
          <cell r="BM115">
            <v>0</v>
          </cell>
          <cell r="BN115">
            <v>0</v>
          </cell>
          <cell r="BO115">
            <v>0</v>
          </cell>
          <cell r="BP115">
            <v>0</v>
          </cell>
          <cell r="BQ115">
            <v>0</v>
          </cell>
          <cell r="BR115">
            <v>0</v>
          </cell>
          <cell r="BS115">
            <v>0</v>
          </cell>
          <cell r="BT115">
            <v>0</v>
          </cell>
          <cell r="BU115">
            <v>0</v>
          </cell>
          <cell r="BV115">
            <v>0</v>
          </cell>
          <cell r="BW115">
            <v>0</v>
          </cell>
          <cell r="BX115">
            <v>508.38000000000011</v>
          </cell>
          <cell r="BY115">
            <v>697.27999999999884</v>
          </cell>
          <cell r="BZ115">
            <v>830.84000000000015</v>
          </cell>
          <cell r="CA115">
            <v>1706.4999999999982</v>
          </cell>
          <cell r="CB115">
            <v>1430.8999999999996</v>
          </cell>
          <cell r="CC115">
            <v>1959.7000000000007</v>
          </cell>
          <cell r="CD115">
            <v>1501.6000000000022</v>
          </cell>
          <cell r="CE115">
            <v>2481.7000000000007</v>
          </cell>
          <cell r="CF115">
            <v>2116.4000000000015</v>
          </cell>
          <cell r="CG115">
            <v>2993.5999999999985</v>
          </cell>
          <cell r="CH115">
            <v>-728.19999999999709</v>
          </cell>
          <cell r="CI115">
            <v>-785.09999999999854</v>
          </cell>
          <cell r="CJ115">
            <v>0</v>
          </cell>
          <cell r="CK115">
            <v>0</v>
          </cell>
          <cell r="CL115">
            <v>0</v>
          </cell>
          <cell r="CM115">
            <v>0</v>
          </cell>
          <cell r="CN115">
            <v>0</v>
          </cell>
          <cell r="CO115">
            <v>0</v>
          </cell>
          <cell r="CP115">
            <v>0</v>
          </cell>
          <cell r="CQ115">
            <v>0</v>
          </cell>
          <cell r="CR115">
            <v>0</v>
          </cell>
          <cell r="CS115">
            <v>0</v>
          </cell>
          <cell r="CT115">
            <v>0</v>
          </cell>
          <cell r="CU115">
            <v>0</v>
          </cell>
          <cell r="CV115">
            <v>0</v>
          </cell>
          <cell r="CW115">
            <v>0</v>
          </cell>
          <cell r="CX115">
            <v>0</v>
          </cell>
          <cell r="CY115">
            <v>0</v>
          </cell>
          <cell r="CZ115">
            <v>0</v>
          </cell>
          <cell r="DA115">
            <v>0</v>
          </cell>
          <cell r="DB115">
            <v>0</v>
          </cell>
          <cell r="DC115">
            <v>0</v>
          </cell>
          <cell r="DD115">
            <v>0</v>
          </cell>
          <cell r="DE115">
            <v>0</v>
          </cell>
          <cell r="DF115">
            <v>0</v>
          </cell>
          <cell r="DG115">
            <v>0</v>
          </cell>
          <cell r="DH115">
            <v>0</v>
          </cell>
          <cell r="DI115">
            <v>0</v>
          </cell>
          <cell r="DJ115">
            <v>0</v>
          </cell>
          <cell r="DK115">
            <v>0</v>
          </cell>
          <cell r="DL115">
            <v>0</v>
          </cell>
          <cell r="DM115">
            <v>0</v>
          </cell>
          <cell r="DN115">
            <v>0</v>
          </cell>
          <cell r="DO115">
            <v>0</v>
          </cell>
          <cell r="DP115">
            <v>0</v>
          </cell>
          <cell r="DQ115">
            <v>0</v>
          </cell>
          <cell r="DR115">
            <v>0</v>
          </cell>
          <cell r="DS115">
            <v>0</v>
          </cell>
          <cell r="DT115">
            <v>0</v>
          </cell>
          <cell r="DU115">
            <v>0</v>
          </cell>
          <cell r="DV115">
            <v>0</v>
          </cell>
          <cell r="DW115">
            <v>0</v>
          </cell>
          <cell r="DX115">
            <v>0</v>
          </cell>
          <cell r="DY115">
            <v>0</v>
          </cell>
          <cell r="DZ115">
            <v>0</v>
          </cell>
          <cell r="EA115">
            <v>0</v>
          </cell>
          <cell r="EB115">
            <v>508.38000000000011</v>
          </cell>
          <cell r="EC115">
            <v>697.27999999999884</v>
          </cell>
          <cell r="ED115">
            <v>830.84000000000015</v>
          </cell>
          <cell r="EE115">
            <v>1706.4999999999982</v>
          </cell>
          <cell r="EF115">
            <v>1430.8999999999996</v>
          </cell>
          <cell r="EG115">
            <v>1959.7000000000007</v>
          </cell>
          <cell r="EH115">
            <v>1501.6000000000022</v>
          </cell>
          <cell r="EI115">
            <v>2481.7000000000007</v>
          </cell>
          <cell r="EJ115">
            <v>2116.4000000000015</v>
          </cell>
          <cell r="EK115">
            <v>2993.5999999999985</v>
          </cell>
          <cell r="EL115">
            <v>-728.19999999999709</v>
          </cell>
          <cell r="EM115">
            <v>-785.09999999999854</v>
          </cell>
          <cell r="EN115">
            <v>0</v>
          </cell>
          <cell r="EO115">
            <v>0</v>
          </cell>
          <cell r="EP115">
            <v>0</v>
          </cell>
          <cell r="EQ115">
            <v>0</v>
          </cell>
          <cell r="ER115">
            <v>0</v>
          </cell>
          <cell r="ES115">
            <v>0</v>
          </cell>
          <cell r="ET115">
            <v>0</v>
          </cell>
          <cell r="EU115">
            <v>0</v>
          </cell>
          <cell r="EV115">
            <v>0</v>
          </cell>
          <cell r="EW115">
            <v>0</v>
          </cell>
          <cell r="EX115">
            <v>0</v>
          </cell>
          <cell r="EY115">
            <v>0</v>
          </cell>
          <cell r="EZ115">
            <v>0</v>
          </cell>
          <cell r="FA115">
            <v>0</v>
          </cell>
          <cell r="FB115">
            <v>0</v>
          </cell>
          <cell r="FC115">
            <v>0</v>
          </cell>
          <cell r="FD115">
            <v>-187.67</v>
          </cell>
          <cell r="FE115">
            <v>-248.61</v>
          </cell>
          <cell r="FF115">
            <v>-296.02999999999997</v>
          </cell>
          <cell r="FG115">
            <v>-329.2</v>
          </cell>
          <cell r="FH115">
            <v>-354.5</v>
          </cell>
          <cell r="FI115">
            <v>-333.5</v>
          </cell>
          <cell r="FJ115">
            <v>-365.2</v>
          </cell>
          <cell r="FK115">
            <v>-409.1</v>
          </cell>
          <cell r="FL115">
            <v>-391.7</v>
          </cell>
          <cell r="FM115">
            <v>-438.7</v>
          </cell>
          <cell r="FN115">
            <v>-432.8</v>
          </cell>
          <cell r="FO115">
            <v>-507.6</v>
          </cell>
          <cell r="FP115">
            <v>0</v>
          </cell>
          <cell r="FQ115">
            <v>0</v>
          </cell>
          <cell r="FR115">
            <v>0</v>
          </cell>
          <cell r="FS115">
            <v>0</v>
          </cell>
          <cell r="FT115">
            <v>0</v>
          </cell>
          <cell r="FU115">
            <v>0</v>
          </cell>
          <cell r="FV115">
            <v>0</v>
          </cell>
          <cell r="FW115">
            <v>0</v>
          </cell>
          <cell r="FX115">
            <v>0</v>
          </cell>
          <cell r="FY115">
            <v>0</v>
          </cell>
          <cell r="FZ115">
            <v>0</v>
          </cell>
          <cell r="GA115">
            <v>0</v>
          </cell>
          <cell r="GB115">
            <v>0</v>
          </cell>
          <cell r="GC115">
            <v>0</v>
          </cell>
          <cell r="GD115">
            <v>0</v>
          </cell>
          <cell r="GE115">
            <v>0</v>
          </cell>
          <cell r="GF115">
            <v>200.29</v>
          </cell>
          <cell r="GG115">
            <v>128.11000000000001</v>
          </cell>
          <cell r="GH115">
            <v>301.85000000000002</v>
          </cell>
          <cell r="GI115">
            <v>163.6</v>
          </cell>
          <cell r="GJ115">
            <v>10.199999999999999</v>
          </cell>
          <cell r="GK115">
            <v>10.8</v>
          </cell>
          <cell r="GL115">
            <v>1.8</v>
          </cell>
          <cell r="GM115">
            <v>-178.79999999999998</v>
          </cell>
          <cell r="GN115">
            <v>94.1</v>
          </cell>
          <cell r="GO115">
            <v>10.9</v>
          </cell>
          <cell r="GP115">
            <v>2.5</v>
          </cell>
          <cell r="GQ115">
            <v>133.6</v>
          </cell>
          <cell r="GR115">
            <v>0</v>
          </cell>
          <cell r="GS115">
            <v>0</v>
          </cell>
          <cell r="GT115">
            <v>0</v>
          </cell>
          <cell r="GU115">
            <v>0</v>
          </cell>
          <cell r="GV115">
            <v>0</v>
          </cell>
          <cell r="GW115">
            <v>0</v>
          </cell>
          <cell r="GX115">
            <v>0</v>
          </cell>
          <cell r="GY115">
            <v>0</v>
          </cell>
          <cell r="GZ115">
            <v>0</v>
          </cell>
          <cell r="HA115">
            <v>0</v>
          </cell>
          <cell r="HB115">
            <v>0</v>
          </cell>
          <cell r="HC115">
            <v>0</v>
          </cell>
          <cell r="HD115">
            <v>0</v>
          </cell>
          <cell r="HE115">
            <v>0</v>
          </cell>
          <cell r="HF115">
            <v>0</v>
          </cell>
          <cell r="HG115">
            <v>0</v>
          </cell>
          <cell r="HH115">
            <v>521.00000000000011</v>
          </cell>
          <cell r="HI115">
            <v>576.77999999999884</v>
          </cell>
          <cell r="HJ115">
            <v>836.6600000000002</v>
          </cell>
          <cell r="HK115">
            <v>1540.899999999998</v>
          </cell>
          <cell r="HL115">
            <v>1086.5999999999997</v>
          </cell>
          <cell r="HM115">
            <v>1637.0000000000007</v>
          </cell>
          <cell r="HN115">
            <v>1138.2000000000021</v>
          </cell>
          <cell r="HO115">
            <v>1893.8000000000009</v>
          </cell>
          <cell r="HP115">
            <v>1818.8000000000013</v>
          </cell>
          <cell r="HQ115">
            <v>2565.7999999999988</v>
          </cell>
          <cell r="HR115">
            <v>-1158.499999999997</v>
          </cell>
          <cell r="HS115">
            <v>-1159.0999999999985</v>
          </cell>
        </row>
        <row r="116">
          <cell r="A116" t="str">
            <v>PRIL IN</v>
          </cell>
          <cell r="B116" t="str">
            <v>Pratibha Industries</v>
          </cell>
          <cell r="C116" t="str">
            <v>Construction</v>
          </cell>
          <cell r="D116">
            <v>0</v>
          </cell>
          <cell r="E116">
            <v>0</v>
          </cell>
          <cell r="F116">
            <v>0</v>
          </cell>
          <cell r="G116">
            <v>0</v>
          </cell>
          <cell r="H116">
            <v>0</v>
          </cell>
          <cell r="I116">
            <v>0</v>
          </cell>
          <cell r="J116">
            <v>0</v>
          </cell>
          <cell r="K116">
            <v>0</v>
          </cell>
          <cell r="L116">
            <v>0</v>
          </cell>
          <cell r="M116">
            <v>0</v>
          </cell>
          <cell r="N116">
            <v>0</v>
          </cell>
          <cell r="O116">
            <v>0</v>
          </cell>
          <cell r="P116">
            <v>0</v>
          </cell>
          <cell r="Q116">
            <v>0</v>
          </cell>
          <cell r="R116">
            <v>0</v>
          </cell>
          <cell r="S116">
            <v>689.2</v>
          </cell>
          <cell r="T116">
            <v>547.79999999999995</v>
          </cell>
          <cell r="U116">
            <v>528.1</v>
          </cell>
          <cell r="V116">
            <v>829.2</v>
          </cell>
          <cell r="W116">
            <v>1098.9000000000001</v>
          </cell>
          <cell r="X116">
            <v>745.1</v>
          </cell>
          <cell r="Y116">
            <v>959.15</v>
          </cell>
          <cell r="Z116">
            <v>1754.1</v>
          </cell>
          <cell r="AA116">
            <v>2192.19</v>
          </cell>
          <cell r="AB116">
            <v>1951.57</v>
          </cell>
          <cell r="AC116">
            <v>1959.1</v>
          </cell>
          <cell r="AD116">
            <v>1934.4</v>
          </cell>
          <cell r="AE116">
            <v>2235.4719999999998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O116">
            <v>0</v>
          </cell>
          <cell r="AP116">
            <v>0</v>
          </cell>
          <cell r="AQ116">
            <v>0</v>
          </cell>
          <cell r="AR116">
            <v>0</v>
          </cell>
          <cell r="AS116">
            <v>0</v>
          </cell>
          <cell r="AT116">
            <v>0</v>
          </cell>
          <cell r="AU116">
            <v>-606.9</v>
          </cell>
          <cell r="AV116">
            <v>-486.1</v>
          </cell>
          <cell r="AW116">
            <v>-469.99999999999994</v>
          </cell>
          <cell r="AX116">
            <v>-717.6</v>
          </cell>
          <cell r="AY116">
            <v>-961.1</v>
          </cell>
          <cell r="AZ116">
            <v>-652.30000000000007</v>
          </cell>
          <cell r="BA116">
            <v>-800.32</v>
          </cell>
          <cell r="BB116">
            <v>-1571.28</v>
          </cell>
          <cell r="BC116">
            <v>-1966.7109999999998</v>
          </cell>
          <cell r="BD116">
            <v>-1741.9680000000001</v>
          </cell>
          <cell r="BE116">
            <v>-1774.9</v>
          </cell>
          <cell r="BF116">
            <v>-1653.1999999999998</v>
          </cell>
          <cell r="BG116">
            <v>-1976.4429999999998</v>
          </cell>
          <cell r="BH116">
            <v>0</v>
          </cell>
          <cell r="BI116">
            <v>0</v>
          </cell>
          <cell r="BJ116">
            <v>0</v>
          </cell>
          <cell r="BK116">
            <v>0</v>
          </cell>
          <cell r="BL116">
            <v>0</v>
          </cell>
          <cell r="BM116">
            <v>0</v>
          </cell>
          <cell r="BN116">
            <v>0</v>
          </cell>
          <cell r="BO116">
            <v>0</v>
          </cell>
          <cell r="BP116">
            <v>0</v>
          </cell>
          <cell r="BQ116">
            <v>0</v>
          </cell>
          <cell r="BR116">
            <v>0</v>
          </cell>
          <cell r="BS116">
            <v>0</v>
          </cell>
          <cell r="BT116">
            <v>0</v>
          </cell>
          <cell r="BU116">
            <v>0</v>
          </cell>
          <cell r="BV116">
            <v>0</v>
          </cell>
          <cell r="BW116">
            <v>82.300000000000068</v>
          </cell>
          <cell r="BX116">
            <v>61.699999999999932</v>
          </cell>
          <cell r="BY116">
            <v>58.10000000000008</v>
          </cell>
          <cell r="BZ116">
            <v>111.60000000000002</v>
          </cell>
          <cell r="CA116">
            <v>137.80000000000007</v>
          </cell>
          <cell r="CB116">
            <v>92.799999999999955</v>
          </cell>
          <cell r="CC116">
            <v>158.82999999999993</v>
          </cell>
          <cell r="CD116">
            <v>182.81999999999994</v>
          </cell>
          <cell r="CE116">
            <v>225.47900000000027</v>
          </cell>
          <cell r="CF116">
            <v>209.60199999999986</v>
          </cell>
          <cell r="CG116">
            <v>184.19999999999982</v>
          </cell>
          <cell r="CH116">
            <v>281.20000000000027</v>
          </cell>
          <cell r="CI116">
            <v>259.029</v>
          </cell>
          <cell r="CJ116">
            <v>0</v>
          </cell>
          <cell r="CK116">
            <v>0</v>
          </cell>
          <cell r="CL116">
            <v>0</v>
          </cell>
          <cell r="CM116">
            <v>0</v>
          </cell>
          <cell r="CN116">
            <v>0</v>
          </cell>
          <cell r="CO116">
            <v>0</v>
          </cell>
          <cell r="CP116">
            <v>0</v>
          </cell>
          <cell r="CQ116">
            <v>0</v>
          </cell>
          <cell r="CR116">
            <v>0</v>
          </cell>
          <cell r="CS116">
            <v>0</v>
          </cell>
          <cell r="CT116">
            <v>0</v>
          </cell>
          <cell r="CU116">
            <v>0</v>
          </cell>
          <cell r="CV116">
            <v>0</v>
          </cell>
          <cell r="CW116">
            <v>0</v>
          </cell>
          <cell r="CX116">
            <v>0</v>
          </cell>
          <cell r="CY116">
            <v>0</v>
          </cell>
          <cell r="CZ116">
            <v>0</v>
          </cell>
          <cell r="DA116">
            <v>0</v>
          </cell>
          <cell r="DB116">
            <v>0</v>
          </cell>
          <cell r="DC116">
            <v>0</v>
          </cell>
          <cell r="DD116">
            <v>0</v>
          </cell>
          <cell r="DE116">
            <v>0</v>
          </cell>
          <cell r="DF116">
            <v>0</v>
          </cell>
          <cell r="DG116">
            <v>0</v>
          </cell>
          <cell r="DH116">
            <v>0</v>
          </cell>
          <cell r="DI116">
            <v>0</v>
          </cell>
          <cell r="DJ116">
            <v>0</v>
          </cell>
          <cell r="DK116">
            <v>0</v>
          </cell>
          <cell r="DL116">
            <v>0</v>
          </cell>
          <cell r="DM116">
            <v>0</v>
          </cell>
          <cell r="DN116">
            <v>0</v>
          </cell>
          <cell r="DO116">
            <v>0</v>
          </cell>
          <cell r="DP116">
            <v>0</v>
          </cell>
          <cell r="DQ116">
            <v>0</v>
          </cell>
          <cell r="DR116">
            <v>0</v>
          </cell>
          <cell r="DS116">
            <v>0</v>
          </cell>
          <cell r="DT116">
            <v>0</v>
          </cell>
          <cell r="DU116">
            <v>0</v>
          </cell>
          <cell r="DV116">
            <v>0</v>
          </cell>
          <cell r="DW116">
            <v>0</v>
          </cell>
          <cell r="DX116">
            <v>0</v>
          </cell>
          <cell r="DY116">
            <v>0</v>
          </cell>
          <cell r="DZ116">
            <v>0</v>
          </cell>
          <cell r="EA116">
            <v>82.300000000000068</v>
          </cell>
          <cell r="EB116">
            <v>61.699999999999932</v>
          </cell>
          <cell r="EC116">
            <v>58.10000000000008</v>
          </cell>
          <cell r="ED116">
            <v>111.60000000000002</v>
          </cell>
          <cell r="EE116">
            <v>137.80000000000007</v>
          </cell>
          <cell r="EF116">
            <v>92.799999999999955</v>
          </cell>
          <cell r="EG116">
            <v>158.82999999999993</v>
          </cell>
          <cell r="EH116">
            <v>182.81999999999994</v>
          </cell>
          <cell r="EI116">
            <v>225.47900000000027</v>
          </cell>
          <cell r="EJ116">
            <v>209.60199999999986</v>
          </cell>
          <cell r="EK116">
            <v>184.19999999999982</v>
          </cell>
          <cell r="EL116">
            <v>281.20000000000027</v>
          </cell>
          <cell r="EM116">
            <v>259.029</v>
          </cell>
          <cell r="EN116">
            <v>0</v>
          </cell>
          <cell r="EO116">
            <v>0</v>
          </cell>
          <cell r="EP116">
            <v>0</v>
          </cell>
          <cell r="EQ116">
            <v>0</v>
          </cell>
          <cell r="ER116">
            <v>0</v>
          </cell>
          <cell r="ES116">
            <v>0</v>
          </cell>
          <cell r="ET116">
            <v>0</v>
          </cell>
          <cell r="EU116">
            <v>0</v>
          </cell>
          <cell r="EV116">
            <v>0</v>
          </cell>
          <cell r="EW116">
            <v>0</v>
          </cell>
          <cell r="EX116">
            <v>0</v>
          </cell>
          <cell r="EY116">
            <v>0</v>
          </cell>
          <cell r="EZ116">
            <v>0</v>
          </cell>
          <cell r="FA116">
            <v>0</v>
          </cell>
          <cell r="FB116">
            <v>0</v>
          </cell>
          <cell r="FC116">
            <v>-2.1</v>
          </cell>
          <cell r="FD116">
            <v>-2.27</v>
          </cell>
          <cell r="FE116">
            <v>-2.7</v>
          </cell>
          <cell r="FF116">
            <v>-3.35</v>
          </cell>
          <cell r="FG116">
            <v>-2.95</v>
          </cell>
          <cell r="FH116">
            <v>-3.9</v>
          </cell>
          <cell r="FI116">
            <v>-9.51</v>
          </cell>
          <cell r="FJ116">
            <v>-11.5</v>
          </cell>
          <cell r="FK116">
            <v>-11.08</v>
          </cell>
          <cell r="FL116">
            <v>-12.92</v>
          </cell>
          <cell r="FM116">
            <v>-13.4</v>
          </cell>
          <cell r="FN116">
            <v>-15.32</v>
          </cell>
          <cell r="FO116">
            <v>-29.609000000000002</v>
          </cell>
          <cell r="FP116">
            <v>0</v>
          </cell>
          <cell r="FQ116">
            <v>0</v>
          </cell>
          <cell r="FR116">
            <v>0</v>
          </cell>
          <cell r="FS116">
            <v>0</v>
          </cell>
          <cell r="FT116">
            <v>0</v>
          </cell>
          <cell r="FU116">
            <v>0</v>
          </cell>
          <cell r="FV116">
            <v>0</v>
          </cell>
          <cell r="FW116">
            <v>0</v>
          </cell>
          <cell r="FX116">
            <v>0</v>
          </cell>
          <cell r="FY116">
            <v>0</v>
          </cell>
          <cell r="FZ116">
            <v>0</v>
          </cell>
          <cell r="GA116">
            <v>0</v>
          </cell>
          <cell r="GB116">
            <v>0</v>
          </cell>
          <cell r="GC116">
            <v>0</v>
          </cell>
          <cell r="GD116">
            <v>0</v>
          </cell>
          <cell r="GE116">
            <v>4.5</v>
          </cell>
          <cell r="GF116">
            <v>0.32</v>
          </cell>
          <cell r="GG116">
            <v>2</v>
          </cell>
          <cell r="GH116">
            <v>0</v>
          </cell>
          <cell r="GI116">
            <v>1.4</v>
          </cell>
          <cell r="GJ116">
            <v>0.11</v>
          </cell>
          <cell r="GK116">
            <v>0.27</v>
          </cell>
          <cell r="GL116">
            <v>25.79</v>
          </cell>
          <cell r="GM116">
            <v>-25.61</v>
          </cell>
          <cell r="GN116">
            <v>13.37</v>
          </cell>
          <cell r="GO116">
            <v>7.71</v>
          </cell>
          <cell r="GP116">
            <v>-0.8100000000000005</v>
          </cell>
          <cell r="GQ116">
            <v>12.577</v>
          </cell>
          <cell r="GR116">
            <v>0</v>
          </cell>
          <cell r="GS116">
            <v>0</v>
          </cell>
          <cell r="GT116">
            <v>0</v>
          </cell>
          <cell r="GU116">
            <v>0</v>
          </cell>
          <cell r="GV116">
            <v>0</v>
          </cell>
          <cell r="GW116">
            <v>0</v>
          </cell>
          <cell r="GX116">
            <v>0</v>
          </cell>
          <cell r="GY116">
            <v>0</v>
          </cell>
          <cell r="GZ116">
            <v>0</v>
          </cell>
          <cell r="HA116">
            <v>0</v>
          </cell>
          <cell r="HB116">
            <v>0</v>
          </cell>
          <cell r="HC116">
            <v>0</v>
          </cell>
          <cell r="HD116">
            <v>0</v>
          </cell>
          <cell r="HE116">
            <v>0</v>
          </cell>
          <cell r="HF116">
            <v>0</v>
          </cell>
          <cell r="HG116">
            <v>84.700000000000074</v>
          </cell>
          <cell r="HH116">
            <v>59.749999999999929</v>
          </cell>
          <cell r="HI116">
            <v>57.400000000000077</v>
          </cell>
          <cell r="HJ116">
            <v>108.25000000000003</v>
          </cell>
          <cell r="HK116">
            <v>136.25000000000009</v>
          </cell>
          <cell r="HL116">
            <v>89.009999999999948</v>
          </cell>
          <cell r="HM116">
            <v>149.58999999999995</v>
          </cell>
          <cell r="HN116">
            <v>197.10999999999993</v>
          </cell>
          <cell r="HO116">
            <v>188.78900000000027</v>
          </cell>
          <cell r="HP116">
            <v>210.05199999999988</v>
          </cell>
          <cell r="HQ116">
            <v>178.50999999999982</v>
          </cell>
          <cell r="HR116">
            <v>265.07000000000028</v>
          </cell>
          <cell r="HS116">
            <v>241.99699999999999</v>
          </cell>
        </row>
        <row r="117">
          <cell r="A117" t="str">
            <v>SADE IN</v>
          </cell>
          <cell r="B117" t="str">
            <v>Sadbhav Engineering</v>
          </cell>
          <cell r="C117" t="str">
            <v>Construction</v>
          </cell>
          <cell r="D117">
            <v>0</v>
          </cell>
          <cell r="E117">
            <v>0</v>
          </cell>
          <cell r="F117">
            <v>0</v>
          </cell>
          <cell r="G117">
            <v>0</v>
          </cell>
          <cell r="H117">
            <v>0</v>
          </cell>
          <cell r="I117">
            <v>0</v>
          </cell>
          <cell r="J117">
            <v>0</v>
          </cell>
          <cell r="K117">
            <v>0</v>
          </cell>
          <cell r="L117">
            <v>0</v>
          </cell>
          <cell r="M117">
            <v>0</v>
          </cell>
          <cell r="N117">
            <v>0</v>
          </cell>
          <cell r="O117">
            <v>0</v>
          </cell>
          <cell r="P117">
            <v>655.61</v>
          </cell>
          <cell r="Q117">
            <v>582.25</v>
          </cell>
          <cell r="R117">
            <v>804.98</v>
          </cell>
          <cell r="S117">
            <v>853.18</v>
          </cell>
          <cell r="T117">
            <v>943.48199999999997</v>
          </cell>
          <cell r="U117">
            <v>496.29399999999998</v>
          </cell>
          <cell r="V117">
            <v>1511.49</v>
          </cell>
          <cell r="W117">
            <v>1967.144</v>
          </cell>
          <cell r="X117">
            <v>1795.5160000000001</v>
          </cell>
          <cell r="Y117">
            <v>1018.003</v>
          </cell>
          <cell r="Z117">
            <v>2300.7570000000001</v>
          </cell>
          <cell r="AA117">
            <v>3606.6839999999997</v>
          </cell>
          <cell r="AB117">
            <v>2629.7109999999998</v>
          </cell>
          <cell r="AC117">
            <v>1242.0609999999999</v>
          </cell>
          <cell r="AD117">
            <v>2766.663</v>
          </cell>
          <cell r="AE117">
            <v>3986.3710000000015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O117">
            <v>0</v>
          </cell>
          <cell r="AP117">
            <v>0</v>
          </cell>
          <cell r="AQ117">
            <v>0</v>
          </cell>
          <cell r="AR117">
            <v>-586.21</v>
          </cell>
          <cell r="AS117">
            <v>-493.6</v>
          </cell>
          <cell r="AT117">
            <v>-720.46</v>
          </cell>
          <cell r="AU117">
            <v>-745.69</v>
          </cell>
          <cell r="AV117">
            <v>-841.48399999999992</v>
          </cell>
          <cell r="AW117">
            <v>-422.25</v>
          </cell>
          <cell r="AX117">
            <v>-1338.7270000000001</v>
          </cell>
          <cell r="AY117">
            <v>-1762.5209999999997</v>
          </cell>
          <cell r="AZ117">
            <v>-1576.6109999999999</v>
          </cell>
          <cell r="BA117">
            <v>-895.37300000000005</v>
          </cell>
          <cell r="BB117">
            <v>-2027.973</v>
          </cell>
          <cell r="BC117">
            <v>-3257.4229999999998</v>
          </cell>
          <cell r="BD117">
            <v>-2335.6470000000004</v>
          </cell>
          <cell r="BE117">
            <v>-1098.7660000000001</v>
          </cell>
          <cell r="BF117">
            <v>-2480.0769999999998</v>
          </cell>
          <cell r="BG117">
            <v>-3627.2230000000009</v>
          </cell>
          <cell r="BH117">
            <v>0</v>
          </cell>
          <cell r="BI117">
            <v>0</v>
          </cell>
          <cell r="BJ117">
            <v>0</v>
          </cell>
          <cell r="BK117">
            <v>0</v>
          </cell>
          <cell r="BL117">
            <v>0</v>
          </cell>
          <cell r="BM117">
            <v>0</v>
          </cell>
          <cell r="BN117">
            <v>0</v>
          </cell>
          <cell r="BO117">
            <v>0</v>
          </cell>
          <cell r="BP117">
            <v>0</v>
          </cell>
          <cell r="BQ117">
            <v>0</v>
          </cell>
          <cell r="BR117">
            <v>0</v>
          </cell>
          <cell r="BS117">
            <v>0</v>
          </cell>
          <cell r="BT117">
            <v>69.399999999999977</v>
          </cell>
          <cell r="BU117">
            <v>88.649999999999977</v>
          </cell>
          <cell r="BV117">
            <v>84.519999999999982</v>
          </cell>
          <cell r="BW117">
            <v>107.4899999999999</v>
          </cell>
          <cell r="BX117">
            <v>101.99800000000005</v>
          </cell>
          <cell r="BY117">
            <v>74.043999999999983</v>
          </cell>
          <cell r="BZ117">
            <v>172.76299999999992</v>
          </cell>
          <cell r="CA117">
            <v>204.62300000000027</v>
          </cell>
          <cell r="CB117">
            <v>218.9050000000002</v>
          </cell>
          <cell r="CC117">
            <v>122.63</v>
          </cell>
          <cell r="CD117">
            <v>272.78400000000011</v>
          </cell>
          <cell r="CE117">
            <v>349.26099999999997</v>
          </cell>
          <cell r="CF117">
            <v>294.0639999999994</v>
          </cell>
          <cell r="CG117">
            <v>143.29499999999985</v>
          </cell>
          <cell r="CH117">
            <v>286.58600000000024</v>
          </cell>
          <cell r="CI117">
            <v>359.14800000000059</v>
          </cell>
          <cell r="CJ117">
            <v>0</v>
          </cell>
          <cell r="CK117">
            <v>0</v>
          </cell>
          <cell r="CL117">
            <v>0</v>
          </cell>
          <cell r="CM117">
            <v>0</v>
          </cell>
          <cell r="CN117">
            <v>0</v>
          </cell>
          <cell r="CO117">
            <v>0</v>
          </cell>
          <cell r="CP117">
            <v>0</v>
          </cell>
          <cell r="CQ117">
            <v>0</v>
          </cell>
          <cell r="CR117">
            <v>0</v>
          </cell>
          <cell r="CS117">
            <v>0</v>
          </cell>
          <cell r="CT117">
            <v>0</v>
          </cell>
          <cell r="CU117">
            <v>0</v>
          </cell>
          <cell r="CV117">
            <v>0</v>
          </cell>
          <cell r="CW117">
            <v>0</v>
          </cell>
          <cell r="CX117">
            <v>0</v>
          </cell>
          <cell r="CY117">
            <v>0</v>
          </cell>
          <cell r="CZ117">
            <v>0</v>
          </cell>
          <cell r="DA117">
            <v>0</v>
          </cell>
          <cell r="DB117">
            <v>0</v>
          </cell>
          <cell r="DC117">
            <v>0</v>
          </cell>
          <cell r="DD117">
            <v>0</v>
          </cell>
          <cell r="DE117">
            <v>0</v>
          </cell>
          <cell r="DF117">
            <v>0</v>
          </cell>
          <cell r="DG117">
            <v>0</v>
          </cell>
          <cell r="DH117">
            <v>0</v>
          </cell>
          <cell r="DI117">
            <v>0</v>
          </cell>
          <cell r="DJ117">
            <v>0</v>
          </cell>
          <cell r="DK117">
            <v>0</v>
          </cell>
          <cell r="DL117">
            <v>0</v>
          </cell>
          <cell r="DM117">
            <v>0</v>
          </cell>
          <cell r="DN117">
            <v>0</v>
          </cell>
          <cell r="DO117">
            <v>0</v>
          </cell>
          <cell r="DP117">
            <v>0</v>
          </cell>
          <cell r="DQ117">
            <v>0</v>
          </cell>
          <cell r="DR117">
            <v>0</v>
          </cell>
          <cell r="DS117">
            <v>0</v>
          </cell>
          <cell r="DT117">
            <v>0</v>
          </cell>
          <cell r="DU117">
            <v>0</v>
          </cell>
          <cell r="DV117">
            <v>0</v>
          </cell>
          <cell r="DW117">
            <v>0</v>
          </cell>
          <cell r="DX117">
            <v>69.399999999999977</v>
          </cell>
          <cell r="DY117">
            <v>88.649999999999977</v>
          </cell>
          <cell r="DZ117">
            <v>84.519999999999982</v>
          </cell>
          <cell r="EA117">
            <v>107.4899999999999</v>
          </cell>
          <cell r="EB117">
            <v>101.99800000000005</v>
          </cell>
          <cell r="EC117">
            <v>74.043999999999983</v>
          </cell>
          <cell r="ED117">
            <v>172.76299999999992</v>
          </cell>
          <cell r="EE117">
            <v>204.62300000000027</v>
          </cell>
          <cell r="EF117">
            <v>218.9050000000002</v>
          </cell>
          <cell r="EG117">
            <v>122.63</v>
          </cell>
          <cell r="EH117">
            <v>272.78400000000011</v>
          </cell>
          <cell r="EI117">
            <v>349.26099999999997</v>
          </cell>
          <cell r="EJ117">
            <v>294.0639999999994</v>
          </cell>
          <cell r="EK117">
            <v>143.29499999999985</v>
          </cell>
          <cell r="EL117">
            <v>286.58600000000024</v>
          </cell>
          <cell r="EM117">
            <v>359.14800000000059</v>
          </cell>
          <cell r="EN117">
            <v>0</v>
          </cell>
          <cell r="EO117">
            <v>0</v>
          </cell>
          <cell r="EP117">
            <v>0</v>
          </cell>
          <cell r="EQ117">
            <v>0</v>
          </cell>
          <cell r="ER117">
            <v>0</v>
          </cell>
          <cell r="ES117">
            <v>0</v>
          </cell>
          <cell r="ET117">
            <v>0</v>
          </cell>
          <cell r="EU117">
            <v>0</v>
          </cell>
          <cell r="EV117">
            <v>0</v>
          </cell>
          <cell r="EW117">
            <v>0</v>
          </cell>
          <cell r="EX117">
            <v>0</v>
          </cell>
          <cell r="EY117">
            <v>0</v>
          </cell>
          <cell r="EZ117">
            <v>-32.619999999999997</v>
          </cell>
          <cell r="FA117">
            <v>-34.119999999999997</v>
          </cell>
          <cell r="FB117">
            <v>-39.04</v>
          </cell>
          <cell r="FC117">
            <v>-32.89</v>
          </cell>
          <cell r="FD117">
            <v>-37.067</v>
          </cell>
          <cell r="FE117">
            <v>-38.270000000000003</v>
          </cell>
          <cell r="FF117">
            <v>-37.89</v>
          </cell>
          <cell r="FG117">
            <v>-35.801000000000002</v>
          </cell>
          <cell r="FH117">
            <v>-34.384999999999998</v>
          </cell>
          <cell r="FI117">
            <v>-32.524999999999999</v>
          </cell>
          <cell r="FJ117">
            <v>-33.804000000000002</v>
          </cell>
          <cell r="FK117">
            <v>-38.146000000000015</v>
          </cell>
          <cell r="FL117">
            <v>-38.225999999999999</v>
          </cell>
          <cell r="FM117">
            <v>-40.378999999999998</v>
          </cell>
          <cell r="FN117">
            <v>-34.276000000000003</v>
          </cell>
          <cell r="FO117">
            <v>-43.927</v>
          </cell>
          <cell r="FP117">
            <v>0</v>
          </cell>
          <cell r="FQ117">
            <v>0</v>
          </cell>
          <cell r="FR117">
            <v>0</v>
          </cell>
          <cell r="FS117">
            <v>0</v>
          </cell>
          <cell r="FT117">
            <v>0</v>
          </cell>
          <cell r="FU117">
            <v>0</v>
          </cell>
          <cell r="FV117">
            <v>0</v>
          </cell>
          <cell r="FW117">
            <v>0</v>
          </cell>
          <cell r="FX117">
            <v>0</v>
          </cell>
          <cell r="FY117">
            <v>0</v>
          </cell>
          <cell r="FZ117">
            <v>0</v>
          </cell>
          <cell r="GA117">
            <v>0</v>
          </cell>
          <cell r="GB117">
            <v>0.33</v>
          </cell>
          <cell r="GC117">
            <v>1.08</v>
          </cell>
          <cell r="GD117">
            <v>3.62</v>
          </cell>
          <cell r="GE117">
            <v>1.71</v>
          </cell>
          <cell r="GF117">
            <v>2.1560000000000001</v>
          </cell>
          <cell r="GG117">
            <v>8.1549999999999994</v>
          </cell>
          <cell r="GH117">
            <v>5.78</v>
          </cell>
          <cell r="GI117">
            <v>1.139</v>
          </cell>
          <cell r="GJ117">
            <v>2.4</v>
          </cell>
          <cell r="GK117">
            <v>6.2320000000000002</v>
          </cell>
          <cell r="GL117">
            <v>3.6080000000000001</v>
          </cell>
          <cell r="GM117">
            <v>26.63</v>
          </cell>
          <cell r="GN117">
            <v>2.3919999999999999</v>
          </cell>
          <cell r="GO117">
            <v>4.3099999999999996</v>
          </cell>
          <cell r="GP117">
            <v>13.013</v>
          </cell>
          <cell r="GQ117">
            <v>97.197999999999993</v>
          </cell>
          <cell r="GR117">
            <v>0</v>
          </cell>
          <cell r="GS117">
            <v>0</v>
          </cell>
          <cell r="GT117">
            <v>0</v>
          </cell>
          <cell r="GU117">
            <v>0</v>
          </cell>
          <cell r="GV117">
            <v>0</v>
          </cell>
          <cell r="GW117">
            <v>0</v>
          </cell>
          <cell r="GX117">
            <v>0</v>
          </cell>
          <cell r="GY117">
            <v>0</v>
          </cell>
          <cell r="GZ117">
            <v>0</v>
          </cell>
          <cell r="HA117">
            <v>0</v>
          </cell>
          <cell r="HB117">
            <v>0</v>
          </cell>
          <cell r="HC117">
            <v>0</v>
          </cell>
          <cell r="HD117">
            <v>37.109999999999978</v>
          </cell>
          <cell r="HE117">
            <v>55.609999999999978</v>
          </cell>
          <cell r="HF117">
            <v>49.09999999999998</v>
          </cell>
          <cell r="HG117">
            <v>76.309999999999889</v>
          </cell>
          <cell r="HH117">
            <v>67.087000000000046</v>
          </cell>
          <cell r="HI117">
            <v>43.928999999999981</v>
          </cell>
          <cell r="HJ117">
            <v>140.65299999999993</v>
          </cell>
          <cell r="HK117">
            <v>169.9610000000003</v>
          </cell>
          <cell r="HL117">
            <v>186.92000000000021</v>
          </cell>
          <cell r="HM117">
            <v>96.336999999999989</v>
          </cell>
          <cell r="HN117">
            <v>242.58800000000011</v>
          </cell>
          <cell r="HO117">
            <v>337.74499999999995</v>
          </cell>
          <cell r="HP117">
            <v>258.22999999999939</v>
          </cell>
          <cell r="HQ117">
            <v>107.22599999999986</v>
          </cell>
          <cell r="HR117">
            <v>265.32300000000021</v>
          </cell>
          <cell r="HS117">
            <v>412.41900000000055</v>
          </cell>
        </row>
        <row r="118">
          <cell r="A118" t="str">
            <v>SINF IN</v>
          </cell>
          <cell r="B118" t="str">
            <v>Simplex Infrastructures</v>
          </cell>
          <cell r="C118" t="str">
            <v>Construction</v>
          </cell>
          <cell r="D118">
            <v>0</v>
          </cell>
          <cell r="E118">
            <v>1270.0999999999999</v>
          </cell>
          <cell r="F118">
            <v>1341.3</v>
          </cell>
          <cell r="G118">
            <v>1606.7</v>
          </cell>
          <cell r="H118">
            <v>1464.3</v>
          </cell>
          <cell r="I118">
            <v>1475.9</v>
          </cell>
          <cell r="J118">
            <v>1523.9</v>
          </cell>
          <cell r="K118">
            <v>1830.5</v>
          </cell>
          <cell r="L118">
            <v>1735</v>
          </cell>
          <cell r="M118">
            <v>2156</v>
          </cell>
          <cell r="N118">
            <v>2613.5</v>
          </cell>
          <cell r="O118">
            <v>3078.1</v>
          </cell>
          <cell r="P118">
            <v>3112.6</v>
          </cell>
          <cell r="Q118">
            <v>2745</v>
          </cell>
          <cell r="R118">
            <v>3747</v>
          </cell>
          <cell r="S118">
            <v>3962.7</v>
          </cell>
          <cell r="T118">
            <v>3519.8</v>
          </cell>
          <cell r="U118">
            <v>3563</v>
          </cell>
          <cell r="V118">
            <v>4256.7</v>
          </cell>
          <cell r="W118">
            <v>5504.9</v>
          </cell>
          <cell r="X118">
            <v>5944.3</v>
          </cell>
          <cell r="Y118">
            <v>5711.3</v>
          </cell>
          <cell r="Z118">
            <v>7039.8</v>
          </cell>
          <cell r="AA118">
            <v>9489.5</v>
          </cell>
          <cell r="AB118">
            <v>10166.6</v>
          </cell>
          <cell r="AC118">
            <v>10080.9</v>
          </cell>
          <cell r="AD118">
            <v>12702.900000000001</v>
          </cell>
          <cell r="AE118">
            <v>13875.6</v>
          </cell>
          <cell r="AF118">
            <v>0</v>
          </cell>
          <cell r="AG118">
            <v>-1184.7</v>
          </cell>
          <cell r="AH118">
            <v>-1250.3</v>
          </cell>
          <cell r="AI118">
            <v>-1524</v>
          </cell>
          <cell r="AJ118">
            <v>-1364.7</v>
          </cell>
          <cell r="AK118">
            <v>-1377.2</v>
          </cell>
          <cell r="AL118">
            <v>-1416.4</v>
          </cell>
          <cell r="AM118">
            <v>-1689.2</v>
          </cell>
          <cell r="AN118">
            <v>-1628.4</v>
          </cell>
          <cell r="AO118">
            <v>-2040.1</v>
          </cell>
          <cell r="AP118">
            <v>-2404</v>
          </cell>
          <cell r="AQ118">
            <v>-2810.6</v>
          </cell>
          <cell r="AR118">
            <v>-2854</v>
          </cell>
          <cell r="AS118">
            <v>-2507.1999999999998</v>
          </cell>
          <cell r="AT118">
            <v>-3476.3999999999996</v>
          </cell>
          <cell r="AU118">
            <v>-3606.6</v>
          </cell>
          <cell r="AV118">
            <v>-3203.3</v>
          </cell>
          <cell r="AW118">
            <v>-3232.4</v>
          </cell>
          <cell r="AX118">
            <v>-3804.2999999999997</v>
          </cell>
          <cell r="AY118">
            <v>-4979.8</v>
          </cell>
          <cell r="AZ118">
            <v>-5360.6</v>
          </cell>
          <cell r="BA118">
            <v>-5139.3</v>
          </cell>
          <cell r="BB118">
            <v>-6334.4</v>
          </cell>
          <cell r="BC118">
            <v>-8675.5</v>
          </cell>
          <cell r="BD118">
            <v>-9065.5999999999985</v>
          </cell>
          <cell r="BE118">
            <v>-9061.7999999999993</v>
          </cell>
          <cell r="BF118">
            <v>-11547</v>
          </cell>
          <cell r="BG118">
            <v>-12752.9</v>
          </cell>
          <cell r="BH118">
            <v>0</v>
          </cell>
          <cell r="BI118">
            <v>85.399999999999864</v>
          </cell>
          <cell r="BJ118">
            <v>91</v>
          </cell>
          <cell r="BK118">
            <v>82.700000000000045</v>
          </cell>
          <cell r="BL118">
            <v>99.599999999999909</v>
          </cell>
          <cell r="BM118">
            <v>98.700000000000045</v>
          </cell>
          <cell r="BN118">
            <v>107.5</v>
          </cell>
          <cell r="BO118">
            <v>141.29999999999995</v>
          </cell>
          <cell r="BP118">
            <v>106.59999999999991</v>
          </cell>
          <cell r="BQ118">
            <v>115.90000000000009</v>
          </cell>
          <cell r="BR118">
            <v>209.5</v>
          </cell>
          <cell r="BS118">
            <v>267.5</v>
          </cell>
          <cell r="BT118">
            <v>258.59999999999991</v>
          </cell>
          <cell r="BU118">
            <v>237.80000000000018</v>
          </cell>
          <cell r="BV118">
            <v>270.60000000000036</v>
          </cell>
          <cell r="BW118">
            <v>356.09999999999991</v>
          </cell>
          <cell r="BX118">
            <v>316.5</v>
          </cell>
          <cell r="BY118">
            <v>330.59999999999991</v>
          </cell>
          <cell r="BZ118">
            <v>452.40000000000009</v>
          </cell>
          <cell r="CA118">
            <v>525.09999999999945</v>
          </cell>
          <cell r="CB118">
            <v>583.69999999999982</v>
          </cell>
          <cell r="CC118">
            <v>572</v>
          </cell>
          <cell r="CD118">
            <v>705.40000000000055</v>
          </cell>
          <cell r="CE118">
            <v>814</v>
          </cell>
          <cell r="CF118">
            <v>1101.0000000000018</v>
          </cell>
          <cell r="CG118">
            <v>1019.1000000000004</v>
          </cell>
          <cell r="CH118">
            <v>1155.9000000000015</v>
          </cell>
          <cell r="CI118">
            <v>1122.7000000000007</v>
          </cell>
          <cell r="CJ118">
            <v>0</v>
          </cell>
          <cell r="CK118">
            <v>0</v>
          </cell>
          <cell r="CL118">
            <v>0</v>
          </cell>
          <cell r="CM118">
            <v>0</v>
          </cell>
          <cell r="CN118">
            <v>0</v>
          </cell>
          <cell r="CO118">
            <v>0</v>
          </cell>
          <cell r="CP118">
            <v>0</v>
          </cell>
          <cell r="CQ118">
            <v>0</v>
          </cell>
          <cell r="CR118">
            <v>0</v>
          </cell>
          <cell r="CS118">
            <v>0</v>
          </cell>
          <cell r="CT118">
            <v>0</v>
          </cell>
          <cell r="CU118">
            <v>0</v>
          </cell>
          <cell r="CV118">
            <v>0</v>
          </cell>
          <cell r="CW118">
            <v>0</v>
          </cell>
          <cell r="CX118">
            <v>0</v>
          </cell>
          <cell r="CY118">
            <v>0</v>
          </cell>
          <cell r="CZ118">
            <v>0</v>
          </cell>
          <cell r="DA118">
            <v>0</v>
          </cell>
          <cell r="DB118">
            <v>0</v>
          </cell>
          <cell r="DC118">
            <v>0</v>
          </cell>
          <cell r="DD118">
            <v>0</v>
          </cell>
          <cell r="DE118">
            <v>0</v>
          </cell>
          <cell r="DF118">
            <v>0</v>
          </cell>
          <cell r="DG118">
            <v>0</v>
          </cell>
          <cell r="DH118">
            <v>0</v>
          </cell>
          <cell r="DI118">
            <v>0</v>
          </cell>
          <cell r="DJ118">
            <v>0</v>
          </cell>
          <cell r="DK118">
            <v>0</v>
          </cell>
          <cell r="DL118">
            <v>0</v>
          </cell>
          <cell r="DM118">
            <v>85.399999999999864</v>
          </cell>
          <cell r="DN118">
            <v>91</v>
          </cell>
          <cell r="DO118">
            <v>82.700000000000045</v>
          </cell>
          <cell r="DP118">
            <v>99.599999999999909</v>
          </cell>
          <cell r="DQ118">
            <v>98.700000000000045</v>
          </cell>
          <cell r="DR118">
            <v>107.5</v>
          </cell>
          <cell r="DS118">
            <v>141.29999999999995</v>
          </cell>
          <cell r="DT118">
            <v>106.59999999999991</v>
          </cell>
          <cell r="DU118">
            <v>115.90000000000009</v>
          </cell>
          <cell r="DV118">
            <v>209.5</v>
          </cell>
          <cell r="DW118">
            <v>267.5</v>
          </cell>
          <cell r="DX118">
            <v>258.59999999999991</v>
          </cell>
          <cell r="DY118">
            <v>237.80000000000018</v>
          </cell>
          <cell r="DZ118">
            <v>270.60000000000036</v>
          </cell>
          <cell r="EA118">
            <v>356.09999999999991</v>
          </cell>
          <cell r="EB118">
            <v>316.5</v>
          </cell>
          <cell r="EC118">
            <v>330.59999999999991</v>
          </cell>
          <cell r="ED118">
            <v>452.40000000000009</v>
          </cell>
          <cell r="EE118">
            <v>525.09999999999945</v>
          </cell>
          <cell r="EF118">
            <v>583.69999999999982</v>
          </cell>
          <cell r="EG118">
            <v>572</v>
          </cell>
          <cell r="EH118">
            <v>705.40000000000055</v>
          </cell>
          <cell r="EI118">
            <v>814</v>
          </cell>
          <cell r="EJ118">
            <v>1101.0000000000018</v>
          </cell>
          <cell r="EK118">
            <v>1019.1000000000004</v>
          </cell>
          <cell r="EL118">
            <v>1155.9000000000015</v>
          </cell>
          <cell r="EM118">
            <v>1122.7000000000007</v>
          </cell>
          <cell r="EN118">
            <v>0</v>
          </cell>
          <cell r="EO118">
            <v>-15.1</v>
          </cell>
          <cell r="EP118">
            <v>-14.4</v>
          </cell>
          <cell r="EQ118">
            <v>-17</v>
          </cell>
          <cell r="ER118">
            <v>-17.100000000000001</v>
          </cell>
          <cell r="ES118">
            <v>-18.5</v>
          </cell>
          <cell r="ET118">
            <v>-18.5</v>
          </cell>
          <cell r="EU118">
            <v>-21.3</v>
          </cell>
          <cell r="EV118">
            <v>-20.7</v>
          </cell>
          <cell r="EW118">
            <v>-21.8</v>
          </cell>
          <cell r="EX118">
            <v>-23.2</v>
          </cell>
          <cell r="EY118">
            <v>-24</v>
          </cell>
          <cell r="EZ118">
            <v>-24.6</v>
          </cell>
          <cell r="FA118">
            <v>-50.7</v>
          </cell>
          <cell r="FB118">
            <v>-57</v>
          </cell>
          <cell r="FC118">
            <v>-75.5</v>
          </cell>
          <cell r="FD118">
            <v>-85.8</v>
          </cell>
          <cell r="FE118">
            <v>-94.3</v>
          </cell>
          <cell r="FF118">
            <v>-104.4</v>
          </cell>
          <cell r="FG118">
            <v>-112.1</v>
          </cell>
          <cell r="FH118">
            <v>-126.4</v>
          </cell>
          <cell r="FI118">
            <v>-142.19999999999999</v>
          </cell>
          <cell r="FJ118">
            <v>-167.3</v>
          </cell>
          <cell r="FK118">
            <v>-203.5</v>
          </cell>
          <cell r="FL118">
            <v>-254.7</v>
          </cell>
          <cell r="FM118">
            <v>-302.3</v>
          </cell>
          <cell r="FN118">
            <v>-370.2</v>
          </cell>
          <cell r="FO118">
            <v>-374.1</v>
          </cell>
          <cell r="FP118">
            <v>0</v>
          </cell>
          <cell r="FQ118">
            <v>3.6</v>
          </cell>
          <cell r="FR118">
            <v>1.9</v>
          </cell>
          <cell r="FS118">
            <v>11</v>
          </cell>
          <cell r="FT118">
            <v>3</v>
          </cell>
          <cell r="FU118">
            <v>3</v>
          </cell>
          <cell r="FV118">
            <v>2.1</v>
          </cell>
          <cell r="FW118">
            <v>6.4</v>
          </cell>
          <cell r="FX118">
            <v>2.2000000000000002</v>
          </cell>
          <cell r="FY118">
            <v>3.1</v>
          </cell>
          <cell r="FZ118">
            <v>2.6</v>
          </cell>
          <cell r="GA118">
            <v>3.6</v>
          </cell>
          <cell r="GB118">
            <v>2.2999999999999998</v>
          </cell>
          <cell r="GC118">
            <v>5.3</v>
          </cell>
          <cell r="GD118">
            <v>6.8</v>
          </cell>
          <cell r="GE118">
            <v>29.3</v>
          </cell>
          <cell r="GF118">
            <v>11.1</v>
          </cell>
          <cell r="GG118">
            <v>11.6</v>
          </cell>
          <cell r="GH118">
            <v>33.200000000000003</v>
          </cell>
          <cell r="GI118">
            <v>42.7</v>
          </cell>
          <cell r="GJ118">
            <v>36.4</v>
          </cell>
          <cell r="GK118">
            <v>63.3</v>
          </cell>
          <cell r="GL118">
            <v>40.9</v>
          </cell>
          <cell r="GM118">
            <v>93.2</v>
          </cell>
          <cell r="GN118">
            <v>18</v>
          </cell>
          <cell r="GO118">
            <v>8.8000000000000007</v>
          </cell>
          <cell r="GP118">
            <v>36.6</v>
          </cell>
          <cell r="GQ118">
            <v>30.1</v>
          </cell>
          <cell r="GR118">
            <v>0</v>
          </cell>
          <cell r="GS118">
            <v>73.899999999999864</v>
          </cell>
          <cell r="GT118">
            <v>78.5</v>
          </cell>
          <cell r="GU118">
            <v>76.700000000000045</v>
          </cell>
          <cell r="GV118">
            <v>85.499999999999915</v>
          </cell>
          <cell r="GW118">
            <v>83.200000000000045</v>
          </cell>
          <cell r="GX118">
            <v>91.1</v>
          </cell>
          <cell r="GY118">
            <v>126.39999999999996</v>
          </cell>
          <cell r="GZ118">
            <v>88.099999999999909</v>
          </cell>
          <cell r="HA118">
            <v>97.200000000000088</v>
          </cell>
          <cell r="HB118">
            <v>188.9</v>
          </cell>
          <cell r="HC118">
            <v>247.1</v>
          </cell>
          <cell r="HD118">
            <v>236.29999999999993</v>
          </cell>
          <cell r="HE118">
            <v>192.4000000000002</v>
          </cell>
          <cell r="HF118">
            <v>220.40000000000038</v>
          </cell>
          <cell r="HG118">
            <v>309.89999999999992</v>
          </cell>
          <cell r="HH118">
            <v>241.79999999999998</v>
          </cell>
          <cell r="HI118">
            <v>247.89999999999989</v>
          </cell>
          <cell r="HJ118">
            <v>381.2000000000001</v>
          </cell>
          <cell r="HK118">
            <v>455.69999999999942</v>
          </cell>
          <cell r="HL118">
            <v>493.69999999999982</v>
          </cell>
          <cell r="HM118">
            <v>493.1</v>
          </cell>
          <cell r="HN118">
            <v>579.00000000000057</v>
          </cell>
          <cell r="HO118">
            <v>703.7</v>
          </cell>
          <cell r="HP118">
            <v>864.30000000000177</v>
          </cell>
          <cell r="HQ118">
            <v>725.60000000000036</v>
          </cell>
          <cell r="HR118">
            <v>822.30000000000143</v>
          </cell>
          <cell r="HS118">
            <v>778.70000000000073</v>
          </cell>
        </row>
        <row r="119">
          <cell r="A119" t="str">
            <v>SBPM IN</v>
          </cell>
          <cell r="B119" t="str">
            <v>Subhash Projects &amp; Marketing</v>
          </cell>
          <cell r="C119" t="str">
            <v>Construction</v>
          </cell>
          <cell r="D119">
            <v>0</v>
          </cell>
          <cell r="E119">
            <v>0</v>
          </cell>
          <cell r="F119">
            <v>0</v>
          </cell>
          <cell r="G119">
            <v>0</v>
          </cell>
          <cell r="H119">
            <v>0</v>
          </cell>
          <cell r="I119">
            <v>0</v>
          </cell>
          <cell r="J119">
            <v>0</v>
          </cell>
          <cell r="K119">
            <v>0</v>
          </cell>
          <cell r="L119">
            <v>353.5</v>
          </cell>
          <cell r="M119">
            <v>529.5</v>
          </cell>
          <cell r="N119">
            <v>559.6</v>
          </cell>
          <cell r="O119">
            <v>856.7</v>
          </cell>
          <cell r="P119">
            <v>730.8</v>
          </cell>
          <cell r="Q119">
            <v>610.79999999999995</v>
          </cell>
          <cell r="R119">
            <v>874.7</v>
          </cell>
          <cell r="S119">
            <v>1459.7</v>
          </cell>
          <cell r="T119">
            <v>1051.8</v>
          </cell>
          <cell r="U119">
            <v>1936.5</v>
          </cell>
          <cell r="V119">
            <v>2339.1</v>
          </cell>
          <cell r="W119">
            <v>2686</v>
          </cell>
          <cell r="X119">
            <v>2379.8000000000002</v>
          </cell>
          <cell r="Y119">
            <v>2286.1</v>
          </cell>
          <cell r="Z119">
            <v>3247.5</v>
          </cell>
          <cell r="AA119">
            <v>3757.7</v>
          </cell>
          <cell r="AB119">
            <v>3060.3</v>
          </cell>
          <cell r="AC119">
            <v>2540.9</v>
          </cell>
          <cell r="AD119">
            <v>3191.9</v>
          </cell>
          <cell r="AE119">
            <v>3779.1000000000017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-336.9</v>
          </cell>
          <cell r="AO119">
            <v>-492.4</v>
          </cell>
          <cell r="AP119">
            <v>-534.9</v>
          </cell>
          <cell r="AQ119">
            <v>0</v>
          </cell>
          <cell r="AR119">
            <v>0</v>
          </cell>
          <cell r="AS119">
            <v>0</v>
          </cell>
          <cell r="AT119">
            <v>0</v>
          </cell>
          <cell r="AU119">
            <v>0</v>
          </cell>
          <cell r="AV119">
            <v>-951.69999999999993</v>
          </cell>
          <cell r="AW119">
            <v>-1728.3999999999999</v>
          </cell>
          <cell r="AX119">
            <v>-2151.9</v>
          </cell>
          <cell r="AY119">
            <v>-2535.8999999999996</v>
          </cell>
          <cell r="AZ119">
            <v>-2163</v>
          </cell>
          <cell r="BA119">
            <v>-2025.8</v>
          </cell>
          <cell r="BB119">
            <v>-2942.2999999999997</v>
          </cell>
          <cell r="BC119">
            <v>-3505.6</v>
          </cell>
          <cell r="BD119">
            <v>-2768.7</v>
          </cell>
          <cell r="BE119">
            <v>-2200.8000000000002</v>
          </cell>
          <cell r="BF119">
            <v>-2781.7000000000003</v>
          </cell>
          <cell r="BG119">
            <v>-3373.1999999999994</v>
          </cell>
          <cell r="BH119">
            <v>0</v>
          </cell>
          <cell r="BI119">
            <v>0</v>
          </cell>
          <cell r="BJ119">
            <v>0</v>
          </cell>
          <cell r="BK119">
            <v>0</v>
          </cell>
          <cell r="BL119">
            <v>0</v>
          </cell>
          <cell r="BM119">
            <v>0</v>
          </cell>
          <cell r="BN119">
            <v>0</v>
          </cell>
          <cell r="BO119">
            <v>0</v>
          </cell>
          <cell r="BP119">
            <v>16.600000000000023</v>
          </cell>
          <cell r="BQ119">
            <v>37.100000000000023</v>
          </cell>
          <cell r="BR119">
            <v>24.700000000000045</v>
          </cell>
          <cell r="BS119">
            <v>856.7</v>
          </cell>
          <cell r="BT119">
            <v>730.8</v>
          </cell>
          <cell r="BU119">
            <v>610.79999999999995</v>
          </cell>
          <cell r="BV119">
            <v>874.7</v>
          </cell>
          <cell r="BW119">
            <v>1459.7</v>
          </cell>
          <cell r="BX119">
            <v>100.10000000000002</v>
          </cell>
          <cell r="BY119">
            <v>208.10000000000014</v>
          </cell>
          <cell r="BZ119">
            <v>187.19999999999982</v>
          </cell>
          <cell r="CA119">
            <v>150.10000000000036</v>
          </cell>
          <cell r="CB119">
            <v>216.80000000000018</v>
          </cell>
          <cell r="CC119">
            <v>260.29999999999995</v>
          </cell>
          <cell r="CD119">
            <v>305.20000000000027</v>
          </cell>
          <cell r="CE119">
            <v>252.09999999999991</v>
          </cell>
          <cell r="CF119">
            <v>291.60000000000036</v>
          </cell>
          <cell r="CG119">
            <v>340.09999999999991</v>
          </cell>
          <cell r="CH119">
            <v>410.19999999999982</v>
          </cell>
          <cell r="CI119">
            <v>405.90000000000236</v>
          </cell>
          <cell r="CJ119">
            <v>0</v>
          </cell>
          <cell r="CK119">
            <v>0</v>
          </cell>
          <cell r="CL119">
            <v>0</v>
          </cell>
          <cell r="CM119">
            <v>0</v>
          </cell>
          <cell r="CN119">
            <v>0</v>
          </cell>
          <cell r="CO119">
            <v>0</v>
          </cell>
          <cell r="CP119">
            <v>0</v>
          </cell>
          <cell r="CQ119">
            <v>0</v>
          </cell>
          <cell r="CR119">
            <v>0</v>
          </cell>
          <cell r="CS119">
            <v>0</v>
          </cell>
          <cell r="CT119">
            <v>0</v>
          </cell>
          <cell r="CU119">
            <v>0</v>
          </cell>
          <cell r="CV119">
            <v>0</v>
          </cell>
          <cell r="CW119">
            <v>0</v>
          </cell>
          <cell r="CX119">
            <v>0</v>
          </cell>
          <cell r="CY119">
            <v>0</v>
          </cell>
          <cell r="CZ119">
            <v>0</v>
          </cell>
          <cell r="DA119">
            <v>0</v>
          </cell>
          <cell r="DB119">
            <v>0</v>
          </cell>
          <cell r="DC119">
            <v>0</v>
          </cell>
          <cell r="DD119">
            <v>0</v>
          </cell>
          <cell r="DE119">
            <v>0</v>
          </cell>
          <cell r="DF119">
            <v>0</v>
          </cell>
          <cell r="DG119">
            <v>0</v>
          </cell>
          <cell r="DH119">
            <v>0</v>
          </cell>
          <cell r="DI119">
            <v>0</v>
          </cell>
          <cell r="DJ119">
            <v>0</v>
          </cell>
          <cell r="DK119">
            <v>0</v>
          </cell>
          <cell r="DL119">
            <v>0</v>
          </cell>
          <cell r="DM119">
            <v>0</v>
          </cell>
          <cell r="DN119">
            <v>0</v>
          </cell>
          <cell r="DO119">
            <v>0</v>
          </cell>
          <cell r="DP119">
            <v>0</v>
          </cell>
          <cell r="DQ119">
            <v>0</v>
          </cell>
          <cell r="DR119">
            <v>0</v>
          </cell>
          <cell r="DS119">
            <v>0</v>
          </cell>
          <cell r="DT119">
            <v>16.600000000000023</v>
          </cell>
          <cell r="DU119">
            <v>37.100000000000023</v>
          </cell>
          <cell r="DV119">
            <v>24.700000000000045</v>
          </cell>
          <cell r="DW119">
            <v>856.7</v>
          </cell>
          <cell r="DX119">
            <v>730.8</v>
          </cell>
          <cell r="DY119">
            <v>610.79999999999995</v>
          </cell>
          <cell r="DZ119">
            <v>874.7</v>
          </cell>
          <cell r="EA119">
            <v>1459.7</v>
          </cell>
          <cell r="EB119">
            <v>100.10000000000002</v>
          </cell>
          <cell r="EC119">
            <v>208.10000000000014</v>
          </cell>
          <cell r="ED119">
            <v>187.19999999999982</v>
          </cell>
          <cell r="EE119">
            <v>150.10000000000036</v>
          </cell>
          <cell r="EF119">
            <v>216.80000000000018</v>
          </cell>
          <cell r="EG119">
            <v>260.29999999999995</v>
          </cell>
          <cell r="EH119">
            <v>305.20000000000027</v>
          </cell>
          <cell r="EI119">
            <v>252.09999999999991</v>
          </cell>
          <cell r="EJ119">
            <v>291.60000000000036</v>
          </cell>
          <cell r="EK119">
            <v>340.09999999999991</v>
          </cell>
          <cell r="EL119">
            <v>410.19999999999982</v>
          </cell>
          <cell r="EM119">
            <v>405.90000000000236</v>
          </cell>
          <cell r="EN119">
            <v>0</v>
          </cell>
          <cell r="EO119">
            <v>0</v>
          </cell>
          <cell r="EP119">
            <v>0</v>
          </cell>
          <cell r="EQ119">
            <v>0</v>
          </cell>
          <cell r="ER119">
            <v>0</v>
          </cell>
          <cell r="ES119">
            <v>0</v>
          </cell>
          <cell r="ET119">
            <v>0</v>
          </cell>
          <cell r="EU119">
            <v>0</v>
          </cell>
          <cell r="EV119">
            <v>-11.8</v>
          </cell>
          <cell r="EW119">
            <v>-20.2</v>
          </cell>
          <cell r="EX119">
            <v>-15.8</v>
          </cell>
          <cell r="EY119">
            <v>-19.7</v>
          </cell>
          <cell r="EZ119">
            <v>-17</v>
          </cell>
          <cell r="FA119">
            <v>-18.100000000000001</v>
          </cell>
          <cell r="FB119">
            <v>-20.100000000000001</v>
          </cell>
          <cell r="FC119">
            <v>-15.7</v>
          </cell>
          <cell r="FD119">
            <v>-15.7</v>
          </cell>
          <cell r="FE119">
            <v>-79.400000000000006</v>
          </cell>
          <cell r="FF119">
            <v>-26.9</v>
          </cell>
          <cell r="FG119">
            <v>-13</v>
          </cell>
          <cell r="FH119">
            <v>-26.5</v>
          </cell>
          <cell r="FI119">
            <v>-37.6</v>
          </cell>
          <cell r="FJ119">
            <v>-16.2</v>
          </cell>
          <cell r="FK119">
            <v>-25</v>
          </cell>
          <cell r="FL119">
            <v>-20.3</v>
          </cell>
          <cell r="FM119">
            <v>-17</v>
          </cell>
          <cell r="FN119">
            <v>-28.7</v>
          </cell>
          <cell r="FO119">
            <v>-20.099999999999998</v>
          </cell>
          <cell r="FP119">
            <v>0</v>
          </cell>
          <cell r="FQ119">
            <v>0</v>
          </cell>
          <cell r="FR119">
            <v>0</v>
          </cell>
          <cell r="FS119">
            <v>0</v>
          </cell>
          <cell r="FT119">
            <v>0</v>
          </cell>
          <cell r="FU119">
            <v>0</v>
          </cell>
          <cell r="FV119">
            <v>0</v>
          </cell>
          <cell r="FW119">
            <v>0</v>
          </cell>
          <cell r="FX119">
            <v>0.9</v>
          </cell>
          <cell r="FY119">
            <v>0.2</v>
          </cell>
          <cell r="FZ119">
            <v>7.3</v>
          </cell>
          <cell r="GA119">
            <v>8.6999999999999993</v>
          </cell>
          <cell r="GB119">
            <v>5.4</v>
          </cell>
          <cell r="GC119">
            <v>4.5999999999999996</v>
          </cell>
          <cell r="GD119">
            <v>0.5</v>
          </cell>
          <cell r="GE119">
            <v>11.8</v>
          </cell>
          <cell r="GF119">
            <v>65.099999999999994</v>
          </cell>
          <cell r="GG119">
            <v>7.8</v>
          </cell>
          <cell r="GH119">
            <v>0.7</v>
          </cell>
          <cell r="GI119">
            <v>18</v>
          </cell>
          <cell r="GJ119">
            <v>15.4</v>
          </cell>
          <cell r="GK119">
            <v>13</v>
          </cell>
          <cell r="GL119">
            <v>4.8</v>
          </cell>
          <cell r="GM119">
            <v>40.4</v>
          </cell>
          <cell r="GN119">
            <v>20.5</v>
          </cell>
          <cell r="GO119">
            <v>11.9</v>
          </cell>
          <cell r="GP119">
            <v>48.3</v>
          </cell>
          <cell r="GQ119">
            <v>18.099999999999994</v>
          </cell>
          <cell r="GR119">
            <v>0</v>
          </cell>
          <cell r="GS119">
            <v>0</v>
          </cell>
          <cell r="GT119">
            <v>0</v>
          </cell>
          <cell r="GU119">
            <v>0</v>
          </cell>
          <cell r="GV119">
            <v>0</v>
          </cell>
          <cell r="GW119">
            <v>0</v>
          </cell>
          <cell r="GX119">
            <v>0</v>
          </cell>
          <cell r="GY119">
            <v>0</v>
          </cell>
          <cell r="GZ119">
            <v>5.7000000000000224</v>
          </cell>
          <cell r="HA119">
            <v>17.100000000000023</v>
          </cell>
          <cell r="HB119">
            <v>16.200000000000045</v>
          </cell>
          <cell r="HC119">
            <v>845.7</v>
          </cell>
          <cell r="HD119">
            <v>719.19999999999993</v>
          </cell>
          <cell r="HE119">
            <v>597.29999999999995</v>
          </cell>
          <cell r="HF119">
            <v>855.1</v>
          </cell>
          <cell r="HG119">
            <v>1455.8</v>
          </cell>
          <cell r="HH119">
            <v>149.5</v>
          </cell>
          <cell r="HI119">
            <v>136.50000000000014</v>
          </cell>
          <cell r="HJ119">
            <v>160.9999999999998</v>
          </cell>
          <cell r="HK119">
            <v>155.10000000000036</v>
          </cell>
          <cell r="HL119">
            <v>205.70000000000019</v>
          </cell>
          <cell r="HM119">
            <v>235.69999999999996</v>
          </cell>
          <cell r="HN119">
            <v>293.8000000000003</v>
          </cell>
          <cell r="HO119">
            <v>267.49999999999989</v>
          </cell>
          <cell r="HP119">
            <v>291.80000000000035</v>
          </cell>
          <cell r="HQ119">
            <v>334.99999999999989</v>
          </cell>
          <cell r="HR119">
            <v>429.79999999999984</v>
          </cell>
          <cell r="HS119">
            <v>403.90000000000236</v>
          </cell>
        </row>
        <row r="120">
          <cell r="A120" t="str">
            <v>UT IN</v>
          </cell>
          <cell r="B120" t="str">
            <v>Unitech Ltd</v>
          </cell>
          <cell r="C120" t="str">
            <v>Real Estate</v>
          </cell>
          <cell r="D120">
            <v>0</v>
          </cell>
          <cell r="E120">
            <v>0</v>
          </cell>
          <cell r="F120">
            <v>0</v>
          </cell>
          <cell r="G120">
            <v>0</v>
          </cell>
          <cell r="H120">
            <v>0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  <cell r="Q120">
            <v>0</v>
          </cell>
          <cell r="R120">
            <v>0</v>
          </cell>
          <cell r="S120">
            <v>0</v>
          </cell>
          <cell r="T120">
            <v>3041.6</v>
          </cell>
          <cell r="U120">
            <v>4305.8999999999996</v>
          </cell>
          <cell r="V120">
            <v>9622.5</v>
          </cell>
          <cell r="W120">
            <v>15913.310599999997</v>
          </cell>
          <cell r="X120">
            <v>8655.9</v>
          </cell>
          <cell r="Y120">
            <v>10134.799999999999</v>
          </cell>
          <cell r="Z120">
            <v>11421</v>
          </cell>
          <cell r="AA120">
            <v>11600.7</v>
          </cell>
          <cell r="AB120">
            <v>10316.700000000001</v>
          </cell>
          <cell r="AC120">
            <v>9830.9</v>
          </cell>
          <cell r="AD120">
            <v>4912.3999999999996</v>
          </cell>
          <cell r="AE120">
            <v>3837.4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O120">
            <v>0</v>
          </cell>
          <cell r="AP120">
            <v>0</v>
          </cell>
          <cell r="AQ120">
            <v>0</v>
          </cell>
          <cell r="AR120">
            <v>0</v>
          </cell>
          <cell r="AS120">
            <v>0</v>
          </cell>
          <cell r="AT120">
            <v>0</v>
          </cell>
          <cell r="AU120">
            <v>0</v>
          </cell>
          <cell r="AV120">
            <v>-2242.7999999999997</v>
          </cell>
          <cell r="AW120">
            <v>-2895.3</v>
          </cell>
          <cell r="AX120">
            <v>-3409.4</v>
          </cell>
          <cell r="AY120">
            <v>-6054.5999999999995</v>
          </cell>
          <cell r="AZ120">
            <v>-3650.4999999999995</v>
          </cell>
          <cell r="BA120">
            <v>-5064.2999999999993</v>
          </cell>
          <cell r="BB120">
            <v>-4077.3</v>
          </cell>
          <cell r="BC120">
            <v>-6782.4</v>
          </cell>
          <cell r="BD120">
            <v>-4233</v>
          </cell>
          <cell r="BE120">
            <v>-3738.5000000000005</v>
          </cell>
          <cell r="BF120">
            <v>-2451.2000000000003</v>
          </cell>
          <cell r="BG120">
            <v>-2586.7999999999997</v>
          </cell>
          <cell r="BH120">
            <v>0</v>
          </cell>
          <cell r="BI120">
            <v>0</v>
          </cell>
          <cell r="BJ120">
            <v>0</v>
          </cell>
          <cell r="BK120">
            <v>0</v>
          </cell>
          <cell r="BL120">
            <v>0</v>
          </cell>
          <cell r="BM120">
            <v>0</v>
          </cell>
          <cell r="BN120">
            <v>0</v>
          </cell>
          <cell r="BO120">
            <v>0</v>
          </cell>
          <cell r="BP120">
            <v>0</v>
          </cell>
          <cell r="BQ120">
            <v>0</v>
          </cell>
          <cell r="BR120">
            <v>0</v>
          </cell>
          <cell r="BS120">
            <v>0</v>
          </cell>
          <cell r="BT120">
            <v>0</v>
          </cell>
          <cell r="BU120">
            <v>0</v>
          </cell>
          <cell r="BV120">
            <v>0</v>
          </cell>
          <cell r="BW120">
            <v>0</v>
          </cell>
          <cell r="BX120">
            <v>798.80000000000018</v>
          </cell>
          <cell r="BY120">
            <v>1410.5999999999995</v>
          </cell>
          <cell r="BZ120">
            <v>6213.1</v>
          </cell>
          <cell r="CA120">
            <v>9858.7105999999985</v>
          </cell>
          <cell r="CB120">
            <v>5005.3999999999996</v>
          </cell>
          <cell r="CC120">
            <v>5070.5</v>
          </cell>
          <cell r="CD120">
            <v>7343.7</v>
          </cell>
          <cell r="CE120">
            <v>4818.3000000000011</v>
          </cell>
          <cell r="CF120">
            <v>6083.7000000000007</v>
          </cell>
          <cell r="CG120">
            <v>6092.4</v>
          </cell>
          <cell r="CH120">
            <v>2461.1999999999994</v>
          </cell>
          <cell r="CI120">
            <v>1250.6000000000004</v>
          </cell>
          <cell r="CJ120">
            <v>0</v>
          </cell>
          <cell r="CK120">
            <v>0</v>
          </cell>
          <cell r="CL120">
            <v>0</v>
          </cell>
          <cell r="CM120">
            <v>0</v>
          </cell>
          <cell r="CN120">
            <v>0</v>
          </cell>
          <cell r="CO120">
            <v>0</v>
          </cell>
          <cell r="CP120">
            <v>0</v>
          </cell>
          <cell r="CQ120">
            <v>0</v>
          </cell>
          <cell r="CR120">
            <v>0</v>
          </cell>
          <cell r="CS120">
            <v>0</v>
          </cell>
          <cell r="CT120">
            <v>0</v>
          </cell>
          <cell r="CU120">
            <v>0</v>
          </cell>
          <cell r="CV120">
            <v>0</v>
          </cell>
          <cell r="CW120">
            <v>0</v>
          </cell>
          <cell r="CX120">
            <v>0</v>
          </cell>
          <cell r="CY120">
            <v>0</v>
          </cell>
          <cell r="CZ120">
            <v>0</v>
          </cell>
          <cell r="DA120">
            <v>0</v>
          </cell>
          <cell r="DB120">
            <v>0</v>
          </cell>
          <cell r="DC120">
            <v>0</v>
          </cell>
          <cell r="DD120">
            <v>0</v>
          </cell>
          <cell r="DE120">
            <v>0</v>
          </cell>
          <cell r="DF120">
            <v>0</v>
          </cell>
          <cell r="DG120">
            <v>0</v>
          </cell>
          <cell r="DH120">
            <v>0</v>
          </cell>
          <cell r="DI120">
            <v>0</v>
          </cell>
          <cell r="DJ120">
            <v>0</v>
          </cell>
          <cell r="DK120">
            <v>0</v>
          </cell>
          <cell r="DL120">
            <v>0</v>
          </cell>
          <cell r="DM120">
            <v>0</v>
          </cell>
          <cell r="DN120">
            <v>0</v>
          </cell>
          <cell r="DO120">
            <v>0</v>
          </cell>
          <cell r="DP120">
            <v>0</v>
          </cell>
          <cell r="DQ120">
            <v>0</v>
          </cell>
          <cell r="DR120">
            <v>0</v>
          </cell>
          <cell r="DS120">
            <v>0</v>
          </cell>
          <cell r="DT120">
            <v>0</v>
          </cell>
          <cell r="DU120">
            <v>0</v>
          </cell>
          <cell r="DV120">
            <v>0</v>
          </cell>
          <cell r="DW120">
            <v>0</v>
          </cell>
          <cell r="DX120">
            <v>0</v>
          </cell>
          <cell r="DY120">
            <v>0</v>
          </cell>
          <cell r="DZ120">
            <v>0</v>
          </cell>
          <cell r="EA120">
            <v>0</v>
          </cell>
          <cell r="EB120">
            <v>798.80000000000018</v>
          </cell>
          <cell r="EC120">
            <v>1410.5999999999995</v>
          </cell>
          <cell r="ED120">
            <v>6213.1</v>
          </cell>
          <cell r="EE120">
            <v>9858.7105999999985</v>
          </cell>
          <cell r="EF120">
            <v>5005.3999999999996</v>
          </cell>
          <cell r="EG120">
            <v>5070.5</v>
          </cell>
          <cell r="EH120">
            <v>7343.7</v>
          </cell>
          <cell r="EI120">
            <v>4818.3000000000011</v>
          </cell>
          <cell r="EJ120">
            <v>6083.7000000000007</v>
          </cell>
          <cell r="EK120">
            <v>6092.4</v>
          </cell>
          <cell r="EL120">
            <v>2461.1999999999994</v>
          </cell>
          <cell r="EM120">
            <v>1250.6000000000004</v>
          </cell>
          <cell r="EN120">
            <v>0</v>
          </cell>
          <cell r="EO120">
            <v>0</v>
          </cell>
          <cell r="EP120">
            <v>0</v>
          </cell>
          <cell r="EQ120">
            <v>0</v>
          </cell>
          <cell r="ER120">
            <v>0</v>
          </cell>
          <cell r="ES120">
            <v>0</v>
          </cell>
          <cell r="ET120">
            <v>0</v>
          </cell>
          <cell r="EU120">
            <v>0</v>
          </cell>
          <cell r="EV120">
            <v>0</v>
          </cell>
          <cell r="EW120">
            <v>0</v>
          </cell>
          <cell r="EX120">
            <v>0</v>
          </cell>
          <cell r="EY120">
            <v>0</v>
          </cell>
          <cell r="EZ120">
            <v>0</v>
          </cell>
          <cell r="FA120">
            <v>0</v>
          </cell>
          <cell r="FB120">
            <v>0</v>
          </cell>
          <cell r="FC120">
            <v>0</v>
          </cell>
          <cell r="FD120">
            <v>-13.7</v>
          </cell>
          <cell r="FE120">
            <v>-16.8</v>
          </cell>
          <cell r="FF120">
            <v>-23.4</v>
          </cell>
          <cell r="FG120">
            <v>-19.5</v>
          </cell>
          <cell r="FH120">
            <v>-31.6</v>
          </cell>
          <cell r="FI120">
            <v>-29.9</v>
          </cell>
          <cell r="FJ120">
            <v>-54.8</v>
          </cell>
          <cell r="FK120">
            <v>-89</v>
          </cell>
          <cell r="FL120">
            <v>-68.400000000000006</v>
          </cell>
          <cell r="FM120">
            <v>-38.4</v>
          </cell>
          <cell r="FN120">
            <v>-52.7</v>
          </cell>
          <cell r="FO120">
            <v>-49.7</v>
          </cell>
          <cell r="FP120">
            <v>0</v>
          </cell>
          <cell r="FQ120">
            <v>0</v>
          </cell>
          <cell r="FR120">
            <v>0</v>
          </cell>
          <cell r="FS120">
            <v>0</v>
          </cell>
          <cell r="FT120">
            <v>0</v>
          </cell>
          <cell r="FU120">
            <v>0</v>
          </cell>
          <cell r="FV120">
            <v>0</v>
          </cell>
          <cell r="FW120">
            <v>0</v>
          </cell>
          <cell r="FX120">
            <v>0</v>
          </cell>
          <cell r="FY120">
            <v>0</v>
          </cell>
          <cell r="FZ120">
            <v>0</v>
          </cell>
          <cell r="GA120">
            <v>0</v>
          </cell>
          <cell r="GB120">
            <v>0</v>
          </cell>
          <cell r="GC120">
            <v>0</v>
          </cell>
          <cell r="GD120">
            <v>0</v>
          </cell>
          <cell r="GE120">
            <v>0</v>
          </cell>
          <cell r="GF120">
            <v>398</v>
          </cell>
          <cell r="GG120">
            <v>97.8</v>
          </cell>
          <cell r="GH120">
            <v>142.19999999999999</v>
          </cell>
          <cell r="GI120">
            <v>359.6</v>
          </cell>
          <cell r="GJ120">
            <v>340.8</v>
          </cell>
          <cell r="GK120">
            <v>507.7</v>
          </cell>
          <cell r="GL120">
            <v>230.1</v>
          </cell>
          <cell r="GM120">
            <v>370.6</v>
          </cell>
          <cell r="GN120">
            <v>227</v>
          </cell>
          <cell r="GO120">
            <v>183.6</v>
          </cell>
          <cell r="GP120">
            <v>157.6</v>
          </cell>
          <cell r="GQ120">
            <v>3690.8</v>
          </cell>
          <cell r="GR120">
            <v>0</v>
          </cell>
          <cell r="GS120">
            <v>0</v>
          </cell>
          <cell r="GT120">
            <v>0</v>
          </cell>
          <cell r="GU120">
            <v>0</v>
          </cell>
          <cell r="GV120">
            <v>0</v>
          </cell>
          <cell r="GW120">
            <v>0</v>
          </cell>
          <cell r="GX120">
            <v>0</v>
          </cell>
          <cell r="GY120">
            <v>0</v>
          </cell>
          <cell r="GZ120">
            <v>0</v>
          </cell>
          <cell r="HA120">
            <v>0</v>
          </cell>
          <cell r="HB120">
            <v>0</v>
          </cell>
          <cell r="HC120">
            <v>0</v>
          </cell>
          <cell r="HD120">
            <v>0</v>
          </cell>
          <cell r="HE120">
            <v>0</v>
          </cell>
          <cell r="HF120">
            <v>0</v>
          </cell>
          <cell r="HG120">
            <v>0</v>
          </cell>
          <cell r="HH120">
            <v>1183.1000000000001</v>
          </cell>
          <cell r="HI120">
            <v>1491.5999999999995</v>
          </cell>
          <cell r="HJ120">
            <v>6331.9000000000005</v>
          </cell>
          <cell r="HK120">
            <v>10198.810599999999</v>
          </cell>
          <cell r="HL120">
            <v>5314.5999999999995</v>
          </cell>
          <cell r="HM120">
            <v>5548.3</v>
          </cell>
          <cell r="HN120">
            <v>7519</v>
          </cell>
          <cell r="HO120">
            <v>5099.9000000000015</v>
          </cell>
          <cell r="HP120">
            <v>6242.3000000000011</v>
          </cell>
          <cell r="HQ120">
            <v>6237.6</v>
          </cell>
          <cell r="HR120">
            <v>2566.0999999999995</v>
          </cell>
          <cell r="HS120">
            <v>4891.7000000000007</v>
          </cell>
        </row>
        <row r="121">
          <cell r="A121" t="str">
            <v>UIP IN</v>
          </cell>
          <cell r="B121" t="str">
            <v>Unity Infraprojects</v>
          </cell>
          <cell r="C121" t="str">
            <v>Construction</v>
          </cell>
          <cell r="D121">
            <v>0</v>
          </cell>
          <cell r="E121">
            <v>0</v>
          </cell>
          <cell r="F121">
            <v>0</v>
          </cell>
          <cell r="G121">
            <v>0</v>
          </cell>
          <cell r="H121">
            <v>0</v>
          </cell>
          <cell r="I121">
            <v>0</v>
          </cell>
          <cell r="J121">
            <v>0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1069.2370000000001</v>
          </cell>
          <cell r="T121">
            <v>1075.646</v>
          </cell>
          <cell r="U121">
            <v>1005.86</v>
          </cell>
          <cell r="V121">
            <v>1562.21</v>
          </cell>
          <cell r="W121">
            <v>1791.54</v>
          </cell>
          <cell r="X121">
            <v>1483.069</v>
          </cell>
          <cell r="Y121">
            <v>1529.3999999999999</v>
          </cell>
          <cell r="Z121">
            <v>2316.2800000000002</v>
          </cell>
          <cell r="AA121">
            <v>3173.2</v>
          </cell>
          <cell r="AB121">
            <v>2238.1999999999998</v>
          </cell>
          <cell r="AC121">
            <v>2297.424</v>
          </cell>
          <cell r="AD121">
            <v>2942.009</v>
          </cell>
          <cell r="AE121">
            <v>3845.7270000000003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O121">
            <v>0</v>
          </cell>
          <cell r="AP121">
            <v>0</v>
          </cell>
          <cell r="AQ121">
            <v>0</v>
          </cell>
          <cell r="AR121">
            <v>0</v>
          </cell>
          <cell r="AS121">
            <v>0</v>
          </cell>
          <cell r="AT121">
            <v>0</v>
          </cell>
          <cell r="AU121">
            <v>-926.29899999999998</v>
          </cell>
          <cell r="AV121">
            <v>-934.51200000000006</v>
          </cell>
          <cell r="AW121">
            <v>-880.00199999999995</v>
          </cell>
          <cell r="AX121">
            <v>-1341.3430000000001</v>
          </cell>
          <cell r="AY121">
            <v>-1585.5040000000001</v>
          </cell>
          <cell r="AZ121">
            <v>-1298.21</v>
          </cell>
          <cell r="BA121">
            <v>-1324.62</v>
          </cell>
          <cell r="BB121">
            <v>-1999.9999999999998</v>
          </cell>
          <cell r="BC121">
            <v>-2810.5699999999997</v>
          </cell>
          <cell r="BD121">
            <v>-1954.4</v>
          </cell>
          <cell r="BE121">
            <v>-2000.35</v>
          </cell>
          <cell r="BF121">
            <v>-2583.9079999999994</v>
          </cell>
          <cell r="BG121">
            <v>-3341.6180000000004</v>
          </cell>
          <cell r="BH121">
            <v>0</v>
          </cell>
          <cell r="BI121">
            <v>0</v>
          </cell>
          <cell r="BJ121">
            <v>0</v>
          </cell>
          <cell r="BK121">
            <v>0</v>
          </cell>
          <cell r="BL121">
            <v>0</v>
          </cell>
          <cell r="BM121">
            <v>0</v>
          </cell>
          <cell r="BN121">
            <v>0</v>
          </cell>
          <cell r="BO121">
            <v>0</v>
          </cell>
          <cell r="BP121">
            <v>0</v>
          </cell>
          <cell r="BQ121">
            <v>0</v>
          </cell>
          <cell r="BR121">
            <v>0</v>
          </cell>
          <cell r="BS121">
            <v>0</v>
          </cell>
          <cell r="BT121">
            <v>0</v>
          </cell>
          <cell r="BU121">
            <v>0</v>
          </cell>
          <cell r="BV121">
            <v>0</v>
          </cell>
          <cell r="BW121">
            <v>142.9380000000001</v>
          </cell>
          <cell r="BX121">
            <v>141.1339999999999</v>
          </cell>
          <cell r="BY121">
            <v>125.85800000000006</v>
          </cell>
          <cell r="BZ121">
            <v>220.86699999999996</v>
          </cell>
          <cell r="CA121">
            <v>206.03599999999983</v>
          </cell>
          <cell r="CB121">
            <v>184.85899999999992</v>
          </cell>
          <cell r="CC121">
            <v>204.77999999999997</v>
          </cell>
          <cell r="CD121">
            <v>316.28000000000043</v>
          </cell>
          <cell r="CE121">
            <v>362.63000000000011</v>
          </cell>
          <cell r="CF121">
            <v>283.79999999999973</v>
          </cell>
          <cell r="CG121">
            <v>297.07400000000007</v>
          </cell>
          <cell r="CH121">
            <v>358.10100000000057</v>
          </cell>
          <cell r="CI121">
            <v>504.10899999999992</v>
          </cell>
          <cell r="CJ121">
            <v>0</v>
          </cell>
          <cell r="CK121">
            <v>0</v>
          </cell>
          <cell r="CL121">
            <v>0</v>
          </cell>
          <cell r="CM121">
            <v>0</v>
          </cell>
          <cell r="CN121">
            <v>0</v>
          </cell>
          <cell r="CO121">
            <v>0</v>
          </cell>
          <cell r="CP121">
            <v>0</v>
          </cell>
          <cell r="CQ121">
            <v>0</v>
          </cell>
          <cell r="CR121">
            <v>0</v>
          </cell>
          <cell r="CS121">
            <v>0</v>
          </cell>
          <cell r="CT121">
            <v>0</v>
          </cell>
          <cell r="CU121">
            <v>0</v>
          </cell>
          <cell r="CV121">
            <v>0</v>
          </cell>
          <cell r="CW121">
            <v>0</v>
          </cell>
          <cell r="CX121">
            <v>0</v>
          </cell>
          <cell r="CY121">
            <v>0</v>
          </cell>
          <cell r="CZ121">
            <v>0</v>
          </cell>
          <cell r="DA121">
            <v>0</v>
          </cell>
          <cell r="DB121">
            <v>0</v>
          </cell>
          <cell r="DC121">
            <v>0</v>
          </cell>
          <cell r="DD121">
            <v>0</v>
          </cell>
          <cell r="DE121">
            <v>0</v>
          </cell>
          <cell r="DF121">
            <v>0</v>
          </cell>
          <cell r="DG121">
            <v>0</v>
          </cell>
          <cell r="DH121">
            <v>0</v>
          </cell>
          <cell r="DI121">
            <v>0</v>
          </cell>
          <cell r="DJ121">
            <v>0</v>
          </cell>
          <cell r="DK121">
            <v>0</v>
          </cell>
          <cell r="DL121">
            <v>0</v>
          </cell>
          <cell r="DM121">
            <v>0</v>
          </cell>
          <cell r="DN121">
            <v>0</v>
          </cell>
          <cell r="DO121">
            <v>0</v>
          </cell>
          <cell r="DP121">
            <v>0</v>
          </cell>
          <cell r="DQ121">
            <v>0</v>
          </cell>
          <cell r="DR121">
            <v>0</v>
          </cell>
          <cell r="DS121">
            <v>0</v>
          </cell>
          <cell r="DT121">
            <v>0</v>
          </cell>
          <cell r="DU121">
            <v>0</v>
          </cell>
          <cell r="DV121">
            <v>0</v>
          </cell>
          <cell r="DW121">
            <v>0</v>
          </cell>
          <cell r="DX121">
            <v>0</v>
          </cell>
          <cell r="DY121">
            <v>0</v>
          </cell>
          <cell r="DZ121">
            <v>0</v>
          </cell>
          <cell r="EA121">
            <v>142.9380000000001</v>
          </cell>
          <cell r="EB121">
            <v>141.1339999999999</v>
          </cell>
          <cell r="EC121">
            <v>125.85800000000006</v>
          </cell>
          <cell r="ED121">
            <v>220.86699999999996</v>
          </cell>
          <cell r="EE121">
            <v>206.03599999999983</v>
          </cell>
          <cell r="EF121">
            <v>184.85899999999992</v>
          </cell>
          <cell r="EG121">
            <v>204.77999999999997</v>
          </cell>
          <cell r="EH121">
            <v>316.28000000000043</v>
          </cell>
          <cell r="EI121">
            <v>362.63000000000011</v>
          </cell>
          <cell r="EJ121">
            <v>283.79999999999973</v>
          </cell>
          <cell r="EK121">
            <v>297.07400000000007</v>
          </cell>
          <cell r="EL121">
            <v>358.10100000000057</v>
          </cell>
          <cell r="EM121">
            <v>504.10899999999992</v>
          </cell>
          <cell r="EN121">
            <v>0</v>
          </cell>
          <cell r="EO121">
            <v>0</v>
          </cell>
          <cell r="EP121">
            <v>0</v>
          </cell>
          <cell r="EQ121">
            <v>0</v>
          </cell>
          <cell r="ER121">
            <v>0</v>
          </cell>
          <cell r="ES121">
            <v>0</v>
          </cell>
          <cell r="ET121">
            <v>0</v>
          </cell>
          <cell r="EU121">
            <v>0</v>
          </cell>
          <cell r="EV121">
            <v>0</v>
          </cell>
          <cell r="EW121">
            <v>0</v>
          </cell>
          <cell r="EX121">
            <v>0</v>
          </cell>
          <cell r="EY121">
            <v>0</v>
          </cell>
          <cell r="EZ121">
            <v>0</v>
          </cell>
          <cell r="FA121">
            <v>0</v>
          </cell>
          <cell r="FB121">
            <v>0</v>
          </cell>
          <cell r="FC121">
            <v>-12.58</v>
          </cell>
          <cell r="FD121">
            <v>-10.88</v>
          </cell>
          <cell r="FE121">
            <v>-12.03</v>
          </cell>
          <cell r="FF121">
            <v>-21.63</v>
          </cell>
          <cell r="FG121">
            <v>-9.9700000000000006</v>
          </cell>
          <cell r="FH121">
            <v>-15.500999999999999</v>
          </cell>
          <cell r="FI121">
            <v>-16.829999999999998</v>
          </cell>
          <cell r="FJ121">
            <v>-18.329999999999998</v>
          </cell>
          <cell r="FK121">
            <v>-22.36</v>
          </cell>
          <cell r="FL121">
            <v>-24.9</v>
          </cell>
          <cell r="FM121">
            <v>-27.324000000000002</v>
          </cell>
          <cell r="FN121">
            <v>-38.411999999999999</v>
          </cell>
          <cell r="FO121">
            <v>-68.471999999999994</v>
          </cell>
          <cell r="FP121">
            <v>0</v>
          </cell>
          <cell r="FQ121">
            <v>0</v>
          </cell>
          <cell r="FR121">
            <v>0</v>
          </cell>
          <cell r="FS121">
            <v>0</v>
          </cell>
          <cell r="FT121">
            <v>0</v>
          </cell>
          <cell r="FU121">
            <v>0</v>
          </cell>
          <cell r="FV121">
            <v>0</v>
          </cell>
          <cell r="FW121">
            <v>0</v>
          </cell>
          <cell r="FX121">
            <v>0</v>
          </cell>
          <cell r="FY121">
            <v>0</v>
          </cell>
          <cell r="FZ121">
            <v>0</v>
          </cell>
          <cell r="GA121">
            <v>0</v>
          </cell>
          <cell r="GB121">
            <v>0</v>
          </cell>
          <cell r="GC121">
            <v>0</v>
          </cell>
          <cell r="GD121">
            <v>0</v>
          </cell>
          <cell r="GE121">
            <v>13.068</v>
          </cell>
          <cell r="GF121">
            <v>13.204000000000001</v>
          </cell>
          <cell r="GG121">
            <v>22.913</v>
          </cell>
          <cell r="GH121">
            <v>10.836</v>
          </cell>
          <cell r="GI121">
            <v>53.39</v>
          </cell>
          <cell r="GJ121">
            <v>24.100999999999999</v>
          </cell>
          <cell r="GK121">
            <v>22.99</v>
          </cell>
          <cell r="GL121">
            <v>20.87</v>
          </cell>
          <cell r="GM121">
            <v>53.9</v>
          </cell>
          <cell r="GN121">
            <v>27.9</v>
          </cell>
          <cell r="GO121">
            <v>22.047999999999998</v>
          </cell>
          <cell r="GP121">
            <v>34.600999999999999</v>
          </cell>
          <cell r="GQ121">
            <v>71.146000000000001</v>
          </cell>
          <cell r="GR121">
            <v>0</v>
          </cell>
          <cell r="GS121">
            <v>0</v>
          </cell>
          <cell r="GT121">
            <v>0</v>
          </cell>
          <cell r="GU121">
            <v>0</v>
          </cell>
          <cell r="GV121">
            <v>0</v>
          </cell>
          <cell r="GW121">
            <v>0</v>
          </cell>
          <cell r="GX121">
            <v>0</v>
          </cell>
          <cell r="GY121">
            <v>0</v>
          </cell>
          <cell r="GZ121">
            <v>0</v>
          </cell>
          <cell r="HA121">
            <v>0</v>
          </cell>
          <cell r="HB121">
            <v>0</v>
          </cell>
          <cell r="HC121">
            <v>0</v>
          </cell>
          <cell r="HD121">
            <v>0</v>
          </cell>
          <cell r="HE121">
            <v>0</v>
          </cell>
          <cell r="HF121">
            <v>0</v>
          </cell>
          <cell r="HG121">
            <v>143.4260000000001</v>
          </cell>
          <cell r="HH121">
            <v>143.45799999999991</v>
          </cell>
          <cell r="HI121">
            <v>136.74100000000007</v>
          </cell>
          <cell r="HJ121">
            <v>210.07299999999998</v>
          </cell>
          <cell r="HK121">
            <v>249.45599999999985</v>
          </cell>
          <cell r="HL121">
            <v>193.45899999999992</v>
          </cell>
          <cell r="HM121">
            <v>210.94</v>
          </cell>
          <cell r="HN121">
            <v>318.82000000000045</v>
          </cell>
          <cell r="HO121">
            <v>394.17000000000007</v>
          </cell>
          <cell r="HP121">
            <v>286.79999999999973</v>
          </cell>
          <cell r="HQ121">
            <v>291.79800000000006</v>
          </cell>
          <cell r="HR121">
            <v>354.29000000000059</v>
          </cell>
          <cell r="HS121">
            <v>506.78299999999996</v>
          </cell>
        </row>
        <row r="122">
          <cell r="A122" t="str">
            <v>VPUL IN</v>
          </cell>
          <cell r="B122" t="str">
            <v>Vipul</v>
          </cell>
          <cell r="C122" t="str">
            <v>Real Estate</v>
          </cell>
          <cell r="D122">
            <v>0</v>
          </cell>
          <cell r="E122">
            <v>0</v>
          </cell>
          <cell r="F122">
            <v>0</v>
          </cell>
          <cell r="G122">
            <v>0</v>
          </cell>
          <cell r="H122">
            <v>0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M122">
            <v>0</v>
          </cell>
          <cell r="N122">
            <v>0</v>
          </cell>
          <cell r="O122">
            <v>568.63</v>
          </cell>
          <cell r="P122">
            <v>168.85</v>
          </cell>
          <cell r="Q122">
            <v>171</v>
          </cell>
          <cell r="R122">
            <v>604.76</v>
          </cell>
          <cell r="S122">
            <v>504.94</v>
          </cell>
          <cell r="T122">
            <v>287.02</v>
          </cell>
          <cell r="U122">
            <v>485.25</v>
          </cell>
          <cell r="V122">
            <v>672.11</v>
          </cell>
          <cell r="W122">
            <v>542.87</v>
          </cell>
          <cell r="X122">
            <v>774.9</v>
          </cell>
          <cell r="Y122">
            <v>499.23500000000001</v>
          </cell>
          <cell r="Z122">
            <v>779.11</v>
          </cell>
          <cell r="AA122">
            <v>810.73199999999997</v>
          </cell>
          <cell r="AB122">
            <v>805.221</v>
          </cell>
          <cell r="AC122">
            <v>811.81700000000001</v>
          </cell>
          <cell r="AD122">
            <v>507.94099999999997</v>
          </cell>
          <cell r="AE122">
            <v>878.65099999999995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O122">
            <v>0</v>
          </cell>
          <cell r="AP122">
            <v>0</v>
          </cell>
          <cell r="AQ122">
            <v>-555.09699999999998</v>
          </cell>
          <cell r="AR122">
            <v>-162.511</v>
          </cell>
          <cell r="AS122">
            <v>-157.946</v>
          </cell>
          <cell r="AT122">
            <v>-575.68799999999999</v>
          </cell>
          <cell r="AU122">
            <v>-409.61759999999998</v>
          </cell>
          <cell r="AV122">
            <v>-262.62399999999997</v>
          </cell>
          <cell r="AW122">
            <v>-399.565</v>
          </cell>
          <cell r="AX122">
            <v>-338.05900000000003</v>
          </cell>
          <cell r="AY122">
            <v>-320.76600000000002</v>
          </cell>
          <cell r="AZ122">
            <v>-674.10599999999999</v>
          </cell>
          <cell r="BA122">
            <v>-398.09999999999997</v>
          </cell>
          <cell r="BB122">
            <v>-564.48</v>
          </cell>
          <cell r="BC122">
            <v>-611.7639999999999</v>
          </cell>
          <cell r="BD122">
            <v>-654.40900000000011</v>
          </cell>
          <cell r="BE122">
            <v>-689.12599999999998</v>
          </cell>
          <cell r="BF122">
            <v>-414.20699999999999</v>
          </cell>
          <cell r="BG122">
            <v>-786.18799999999999</v>
          </cell>
          <cell r="BH122">
            <v>0</v>
          </cell>
          <cell r="BI122">
            <v>0</v>
          </cell>
          <cell r="BJ122">
            <v>0</v>
          </cell>
          <cell r="BK122">
            <v>0</v>
          </cell>
          <cell r="BL122">
            <v>0</v>
          </cell>
          <cell r="BM122">
            <v>0</v>
          </cell>
          <cell r="BN122">
            <v>0</v>
          </cell>
          <cell r="BO122">
            <v>0</v>
          </cell>
          <cell r="BP122">
            <v>0</v>
          </cell>
          <cell r="BQ122">
            <v>0</v>
          </cell>
          <cell r="BR122">
            <v>0</v>
          </cell>
          <cell r="BS122">
            <v>13.533000000000015</v>
          </cell>
          <cell r="BT122">
            <v>6.3389999999999986</v>
          </cell>
          <cell r="BU122">
            <v>13.054000000000002</v>
          </cell>
          <cell r="BV122">
            <v>29.072000000000003</v>
          </cell>
          <cell r="BW122">
            <v>95.322400000000016</v>
          </cell>
          <cell r="BX122">
            <v>24.396000000000015</v>
          </cell>
          <cell r="BY122">
            <v>85.685000000000002</v>
          </cell>
          <cell r="BZ122">
            <v>334.05099999999999</v>
          </cell>
          <cell r="CA122">
            <v>222.10399999999998</v>
          </cell>
          <cell r="CB122">
            <v>100.79399999999998</v>
          </cell>
          <cell r="CC122">
            <v>101.13500000000005</v>
          </cell>
          <cell r="CD122">
            <v>214.63</v>
          </cell>
          <cell r="CE122">
            <v>198.96800000000007</v>
          </cell>
          <cell r="CF122">
            <v>150.8119999999999</v>
          </cell>
          <cell r="CG122">
            <v>122.69100000000003</v>
          </cell>
          <cell r="CH122">
            <v>93.73399999999998</v>
          </cell>
          <cell r="CI122">
            <v>92.462999999999965</v>
          </cell>
          <cell r="CJ122">
            <v>0</v>
          </cell>
          <cell r="CK122">
            <v>0</v>
          </cell>
          <cell r="CL122">
            <v>0</v>
          </cell>
          <cell r="CM122">
            <v>0</v>
          </cell>
          <cell r="CN122">
            <v>0</v>
          </cell>
          <cell r="CO122">
            <v>0</v>
          </cell>
          <cell r="CP122">
            <v>0</v>
          </cell>
          <cell r="CQ122">
            <v>0</v>
          </cell>
          <cell r="CR122">
            <v>0</v>
          </cell>
          <cell r="CS122">
            <v>0</v>
          </cell>
          <cell r="CT122">
            <v>0</v>
          </cell>
          <cell r="CU122">
            <v>0</v>
          </cell>
          <cell r="CV122">
            <v>0</v>
          </cell>
          <cell r="CW122">
            <v>0</v>
          </cell>
          <cell r="CX122">
            <v>0</v>
          </cell>
          <cell r="CY122">
            <v>0</v>
          </cell>
          <cell r="CZ122">
            <v>0</v>
          </cell>
          <cell r="DA122">
            <v>0</v>
          </cell>
          <cell r="DB122">
            <v>0</v>
          </cell>
          <cell r="DC122">
            <v>0</v>
          </cell>
          <cell r="DD122">
            <v>0</v>
          </cell>
          <cell r="DE122">
            <v>0</v>
          </cell>
          <cell r="DF122">
            <v>0</v>
          </cell>
          <cell r="DG122">
            <v>0</v>
          </cell>
          <cell r="DH122">
            <v>0</v>
          </cell>
          <cell r="DI122">
            <v>0</v>
          </cell>
          <cell r="DJ122">
            <v>0</v>
          </cell>
          <cell r="DK122">
            <v>0</v>
          </cell>
          <cell r="DL122">
            <v>0</v>
          </cell>
          <cell r="DM122">
            <v>0</v>
          </cell>
          <cell r="DN122">
            <v>0</v>
          </cell>
          <cell r="DO122">
            <v>0</v>
          </cell>
          <cell r="DP122">
            <v>0</v>
          </cell>
          <cell r="DQ122">
            <v>0</v>
          </cell>
          <cell r="DR122">
            <v>0</v>
          </cell>
          <cell r="DS122">
            <v>0</v>
          </cell>
          <cell r="DT122">
            <v>0</v>
          </cell>
          <cell r="DU122">
            <v>0</v>
          </cell>
          <cell r="DV122">
            <v>0</v>
          </cell>
          <cell r="DW122">
            <v>13.533000000000015</v>
          </cell>
          <cell r="DX122">
            <v>6.3389999999999986</v>
          </cell>
          <cell r="DY122">
            <v>13.054000000000002</v>
          </cell>
          <cell r="DZ122">
            <v>29.072000000000003</v>
          </cell>
          <cell r="EA122">
            <v>95.322400000000016</v>
          </cell>
          <cell r="EB122">
            <v>24.396000000000015</v>
          </cell>
          <cell r="EC122">
            <v>85.685000000000002</v>
          </cell>
          <cell r="ED122">
            <v>334.05099999999999</v>
          </cell>
          <cell r="EE122">
            <v>222.10399999999998</v>
          </cell>
          <cell r="EF122">
            <v>100.79399999999998</v>
          </cell>
          <cell r="EG122">
            <v>101.13500000000005</v>
          </cell>
          <cell r="EH122">
            <v>214.63</v>
          </cell>
          <cell r="EI122">
            <v>198.96800000000007</v>
          </cell>
          <cell r="EJ122">
            <v>150.8119999999999</v>
          </cell>
          <cell r="EK122">
            <v>122.69100000000003</v>
          </cell>
          <cell r="EL122">
            <v>93.73399999999998</v>
          </cell>
          <cell r="EM122">
            <v>92.462999999999965</v>
          </cell>
          <cell r="EN122">
            <v>0</v>
          </cell>
          <cell r="EO122">
            <v>0</v>
          </cell>
          <cell r="EP122">
            <v>0</v>
          </cell>
          <cell r="EQ122">
            <v>0</v>
          </cell>
          <cell r="ER122">
            <v>0</v>
          </cell>
          <cell r="ES122">
            <v>0</v>
          </cell>
          <cell r="ET122">
            <v>0</v>
          </cell>
          <cell r="EU122">
            <v>0</v>
          </cell>
          <cell r="EV122">
            <v>0</v>
          </cell>
          <cell r="EW122">
            <v>0</v>
          </cell>
          <cell r="EX122">
            <v>0</v>
          </cell>
          <cell r="EY122">
            <v>-1.1599999999999999</v>
          </cell>
          <cell r="EZ122">
            <v>-1.26</v>
          </cell>
          <cell r="FA122">
            <v>-1.37</v>
          </cell>
          <cell r="FB122">
            <v>-1.47</v>
          </cell>
          <cell r="FC122">
            <v>-3.39</v>
          </cell>
          <cell r="FD122">
            <v>-1.41</v>
          </cell>
          <cell r="FE122">
            <v>-1.56</v>
          </cell>
          <cell r="FF122">
            <v>-1.68</v>
          </cell>
          <cell r="FG122">
            <v>-1.98</v>
          </cell>
          <cell r="FH122">
            <v>-1.77</v>
          </cell>
          <cell r="FI122">
            <v>-1.5629999999999999</v>
          </cell>
          <cell r="FJ122">
            <v>-1.8</v>
          </cell>
          <cell r="FK122">
            <v>-5.9550000000000001</v>
          </cell>
          <cell r="FL122">
            <v>-3.109</v>
          </cell>
          <cell r="FM122">
            <v>-0.17499999999999999</v>
          </cell>
          <cell r="FN122">
            <v>-1.859</v>
          </cell>
          <cell r="FO122">
            <v>-10.003</v>
          </cell>
          <cell r="FP122">
            <v>0</v>
          </cell>
          <cell r="FQ122">
            <v>0</v>
          </cell>
          <cell r="FR122">
            <v>0</v>
          </cell>
          <cell r="FS122">
            <v>0</v>
          </cell>
          <cell r="FT122">
            <v>0</v>
          </cell>
          <cell r="FU122">
            <v>0</v>
          </cell>
          <cell r="FV122">
            <v>0</v>
          </cell>
          <cell r="FW122">
            <v>0</v>
          </cell>
          <cell r="FX122">
            <v>0</v>
          </cell>
          <cell r="FY122">
            <v>0</v>
          </cell>
          <cell r="FZ122">
            <v>0</v>
          </cell>
          <cell r="GA122">
            <v>5.39</v>
          </cell>
          <cell r="GB122">
            <v>1.55</v>
          </cell>
          <cell r="GC122">
            <v>0.55000000000000004</v>
          </cell>
          <cell r="GD122">
            <v>0.56999999999999995</v>
          </cell>
          <cell r="GE122">
            <v>4.7300000000000004</v>
          </cell>
          <cell r="GF122">
            <v>2.0699999999999998</v>
          </cell>
          <cell r="GG122">
            <v>3.33</v>
          </cell>
          <cell r="GH122">
            <v>4.32</v>
          </cell>
          <cell r="GI122">
            <v>2.13</v>
          </cell>
          <cell r="GJ122">
            <v>26.6</v>
          </cell>
          <cell r="GK122">
            <v>3.331</v>
          </cell>
          <cell r="GL122">
            <v>4.67</v>
          </cell>
          <cell r="GM122">
            <v>3.294</v>
          </cell>
          <cell r="GN122">
            <v>3.0289999999999999</v>
          </cell>
          <cell r="GO122">
            <v>2.677</v>
          </cell>
          <cell r="GP122">
            <v>23.614999999999998</v>
          </cell>
          <cell r="GQ122">
            <v>-10.475</v>
          </cell>
          <cell r="GR122">
            <v>0</v>
          </cell>
          <cell r="GS122">
            <v>0</v>
          </cell>
          <cell r="GT122">
            <v>0</v>
          </cell>
          <cell r="GU122">
            <v>0</v>
          </cell>
          <cell r="GV122">
            <v>0</v>
          </cell>
          <cell r="GW122">
            <v>0</v>
          </cell>
          <cell r="GX122">
            <v>0</v>
          </cell>
          <cell r="GY122">
            <v>0</v>
          </cell>
          <cell r="GZ122">
            <v>0</v>
          </cell>
          <cell r="HA122">
            <v>0</v>
          </cell>
          <cell r="HB122">
            <v>0</v>
          </cell>
          <cell r="HC122">
            <v>17.763000000000016</v>
          </cell>
          <cell r="HD122">
            <v>6.6289999999999987</v>
          </cell>
          <cell r="HE122">
            <v>12.234000000000002</v>
          </cell>
          <cell r="HF122">
            <v>28.172000000000004</v>
          </cell>
          <cell r="HG122">
            <v>96.662400000000019</v>
          </cell>
          <cell r="HH122">
            <v>25.056000000000015</v>
          </cell>
          <cell r="HI122">
            <v>87.454999999999998</v>
          </cell>
          <cell r="HJ122">
            <v>336.69099999999997</v>
          </cell>
          <cell r="HK122">
            <v>222.25399999999999</v>
          </cell>
          <cell r="HL122">
            <v>125.624</v>
          </cell>
          <cell r="HM122">
            <v>102.90300000000005</v>
          </cell>
          <cell r="HN122">
            <v>217.49999999999997</v>
          </cell>
          <cell r="HO122">
            <v>196.30700000000007</v>
          </cell>
          <cell r="HP122">
            <v>150.73199999999989</v>
          </cell>
          <cell r="HQ122">
            <v>125.19300000000004</v>
          </cell>
          <cell r="HR122">
            <v>115.48999999999998</v>
          </cell>
          <cell r="HS122">
            <v>71.984999999999971</v>
          </cell>
        </row>
        <row r="123">
          <cell r="A123" t="str">
            <v>Engineering &amp; Capital Goods</v>
          </cell>
          <cell r="B123" t="str">
            <v>Engineering &amp; Capital Goods</v>
          </cell>
        </row>
        <row r="124">
          <cell r="A124" t="str">
            <v>ABB IN</v>
          </cell>
          <cell r="B124" t="str">
            <v>ABB India</v>
          </cell>
          <cell r="C124" t="str">
            <v>Engineering &amp; Capital Goods</v>
          </cell>
          <cell r="D124">
            <v>2848.5</v>
          </cell>
          <cell r="E124">
            <v>2760.6</v>
          </cell>
          <cell r="F124">
            <v>3737.2</v>
          </cell>
          <cell r="G124">
            <v>2836.7</v>
          </cell>
          <cell r="H124">
            <v>3303.0549999999998</v>
          </cell>
          <cell r="I124">
            <v>3372.2510000000002</v>
          </cell>
          <cell r="J124">
            <v>5171.4930000000004</v>
          </cell>
          <cell r="K124">
            <v>4413.6469999999999</v>
          </cell>
          <cell r="L124">
            <v>5174.2700000000004</v>
          </cell>
          <cell r="M124">
            <v>5594.75</v>
          </cell>
          <cell r="N124">
            <v>7455.55</v>
          </cell>
          <cell r="O124">
            <v>6076.71</v>
          </cell>
          <cell r="P124">
            <v>6589.12</v>
          </cell>
          <cell r="Q124">
            <v>7107.47</v>
          </cell>
          <cell r="R124">
            <v>9857.2279999999992</v>
          </cell>
          <cell r="S124">
            <v>8029.1279999999997</v>
          </cell>
          <cell r="T124">
            <v>9742.2099999999991</v>
          </cell>
          <cell r="U124">
            <v>10705.6</v>
          </cell>
          <cell r="V124">
            <v>14263.153</v>
          </cell>
          <cell r="W124">
            <v>13124.44</v>
          </cell>
          <cell r="X124">
            <v>14008.754000000001</v>
          </cell>
          <cell r="Y124">
            <v>13775.48</v>
          </cell>
          <cell r="Z124">
            <v>18394.45</v>
          </cell>
          <cell r="AA124">
            <v>15352.92</v>
          </cell>
          <cell r="AB124">
            <v>16162.95</v>
          </cell>
          <cell r="AC124">
            <v>15191.062</v>
          </cell>
          <cell r="AD124">
            <v>21663.381000000001</v>
          </cell>
          <cell r="AE124">
            <v>13931.422</v>
          </cell>
          <cell r="AF124">
            <v>-2588.8000000000006</v>
          </cell>
          <cell r="AG124">
            <v>-2528.6</v>
          </cell>
          <cell r="AH124">
            <v>-3168.2630000000004</v>
          </cell>
          <cell r="AI124">
            <v>-2724.9520000000002</v>
          </cell>
          <cell r="AJ124">
            <v>-3006.8870000000002</v>
          </cell>
          <cell r="AK124">
            <v>-3104.096</v>
          </cell>
          <cell r="AL124">
            <v>-4471.7079999999996</v>
          </cell>
          <cell r="AM124">
            <v>-4177.8379999999997</v>
          </cell>
          <cell r="AN124">
            <v>-4734.415</v>
          </cell>
          <cell r="AO124">
            <v>-5194.1789999999992</v>
          </cell>
          <cell r="AP124">
            <v>-6449.3040000000001</v>
          </cell>
          <cell r="AQ124">
            <v>-5705.4490000000005</v>
          </cell>
          <cell r="AR124">
            <v>-5985.0070000000005</v>
          </cell>
          <cell r="AS124">
            <v>-6292.6649999999991</v>
          </cell>
          <cell r="AT124">
            <v>-8465.6880000000001</v>
          </cell>
          <cell r="AU124">
            <v>-7334.6049999999996</v>
          </cell>
          <cell r="AV124">
            <v>-8722.1669999999995</v>
          </cell>
          <cell r="AW124">
            <v>-9599.844000000001</v>
          </cell>
          <cell r="AX124">
            <v>-12316.416000000001</v>
          </cell>
          <cell r="AY124">
            <v>-11842.610999999999</v>
          </cell>
          <cell r="AZ124">
            <v>-12370.678999999998</v>
          </cell>
          <cell r="BA124">
            <v>-12051.439999999997</v>
          </cell>
          <cell r="BB124">
            <v>-15768.205</v>
          </cell>
          <cell r="BC124">
            <v>-13625.56</v>
          </cell>
          <cell r="BD124">
            <v>-14261.133</v>
          </cell>
          <cell r="BE124">
            <v>-13842.797</v>
          </cell>
          <cell r="BF124">
            <v>-18983.587999999996</v>
          </cell>
          <cell r="BG124">
            <v>-12659.957</v>
          </cell>
          <cell r="BH124">
            <v>259.69999999999936</v>
          </cell>
          <cell r="BI124">
            <v>232</v>
          </cell>
          <cell r="BJ124">
            <v>568.93699999999944</v>
          </cell>
          <cell r="BK124">
            <v>111.74799999999959</v>
          </cell>
          <cell r="BL124">
            <v>296.16799999999967</v>
          </cell>
          <cell r="BM124">
            <v>268.1550000000002</v>
          </cell>
          <cell r="BN124">
            <v>699.78500000000076</v>
          </cell>
          <cell r="BO124">
            <v>235.8090000000002</v>
          </cell>
          <cell r="BP124">
            <v>439.85500000000047</v>
          </cell>
          <cell r="BQ124">
            <v>400.57100000000082</v>
          </cell>
          <cell r="BR124">
            <v>1006.2460000000001</v>
          </cell>
          <cell r="BS124">
            <v>371.26099999999951</v>
          </cell>
          <cell r="BT124">
            <v>604.11299999999937</v>
          </cell>
          <cell r="BU124">
            <v>814.8050000000012</v>
          </cell>
          <cell r="BV124">
            <v>1391.5399999999991</v>
          </cell>
          <cell r="BW124">
            <v>694.52300000000014</v>
          </cell>
          <cell r="BX124">
            <v>1020.0429999999997</v>
          </cell>
          <cell r="BY124">
            <v>1105.7559999999994</v>
          </cell>
          <cell r="BZ124">
            <v>1946.7369999999992</v>
          </cell>
          <cell r="CA124">
            <v>1281.8290000000015</v>
          </cell>
          <cell r="CB124">
            <v>1638.0750000000025</v>
          </cell>
          <cell r="CC124">
            <v>1724.0400000000027</v>
          </cell>
          <cell r="CD124">
            <v>2626.2450000000008</v>
          </cell>
          <cell r="CE124">
            <v>1727.3600000000006</v>
          </cell>
          <cell r="CF124">
            <v>1901.8170000000009</v>
          </cell>
          <cell r="CG124">
            <v>1348.2649999999994</v>
          </cell>
          <cell r="CH124">
            <v>2679.7930000000051</v>
          </cell>
          <cell r="CI124">
            <v>1271.4650000000001</v>
          </cell>
          <cell r="CJ124">
            <v>0</v>
          </cell>
          <cell r="CK124">
            <v>0</v>
          </cell>
          <cell r="CL124">
            <v>0</v>
          </cell>
          <cell r="CM124">
            <v>0</v>
          </cell>
          <cell r="CN124">
            <v>0</v>
          </cell>
          <cell r="CO124">
            <v>0</v>
          </cell>
          <cell r="CP124">
            <v>0</v>
          </cell>
          <cell r="CQ124">
            <v>0</v>
          </cell>
          <cell r="CR124">
            <v>0</v>
          </cell>
          <cell r="CS124">
            <v>0</v>
          </cell>
          <cell r="CT124">
            <v>0</v>
          </cell>
          <cell r="CU124">
            <v>0</v>
          </cell>
          <cell r="CV124">
            <v>0</v>
          </cell>
          <cell r="CW124">
            <v>0</v>
          </cell>
          <cell r="CX124">
            <v>0</v>
          </cell>
          <cell r="CY124">
            <v>0</v>
          </cell>
          <cell r="CZ124">
            <v>0</v>
          </cell>
          <cell r="DA124">
            <v>0</v>
          </cell>
          <cell r="DB124">
            <v>0</v>
          </cell>
          <cell r="DC124">
            <v>0</v>
          </cell>
          <cell r="DD124">
            <v>0</v>
          </cell>
          <cell r="DE124">
            <v>0</v>
          </cell>
          <cell r="DF124">
            <v>0</v>
          </cell>
          <cell r="DG124">
            <v>0</v>
          </cell>
          <cell r="DH124">
            <v>0</v>
          </cell>
          <cell r="DI124">
            <v>0</v>
          </cell>
          <cell r="DJ124">
            <v>0</v>
          </cell>
          <cell r="DK124">
            <v>0</v>
          </cell>
          <cell r="DL124">
            <v>259.69999999999936</v>
          </cell>
          <cell r="DM124">
            <v>232</v>
          </cell>
          <cell r="DN124">
            <v>568.93699999999944</v>
          </cell>
          <cell r="DO124">
            <v>111.74799999999959</v>
          </cell>
          <cell r="DP124">
            <v>296.16799999999967</v>
          </cell>
          <cell r="DQ124">
            <v>268.1550000000002</v>
          </cell>
          <cell r="DR124">
            <v>699.78500000000076</v>
          </cell>
          <cell r="DS124">
            <v>235.8090000000002</v>
          </cell>
          <cell r="DT124">
            <v>439.85500000000047</v>
          </cell>
          <cell r="DU124">
            <v>400.57100000000082</v>
          </cell>
          <cell r="DV124">
            <v>1006.2460000000001</v>
          </cell>
          <cell r="DW124">
            <v>371.26099999999951</v>
          </cell>
          <cell r="DX124">
            <v>604.11299999999937</v>
          </cell>
          <cell r="DY124">
            <v>814.8050000000012</v>
          </cell>
          <cell r="DZ124">
            <v>1391.5399999999991</v>
          </cell>
          <cell r="EA124">
            <v>694.52300000000014</v>
          </cell>
          <cell r="EB124">
            <v>1020.0429999999997</v>
          </cell>
          <cell r="EC124">
            <v>1105.7559999999994</v>
          </cell>
          <cell r="ED124">
            <v>1946.7369999999992</v>
          </cell>
          <cell r="EE124">
            <v>1281.8290000000015</v>
          </cell>
          <cell r="EF124">
            <v>1638.0750000000025</v>
          </cell>
          <cell r="EG124">
            <v>1724.0400000000027</v>
          </cell>
          <cell r="EH124">
            <v>2626.2450000000008</v>
          </cell>
          <cell r="EI124">
            <v>1727.3600000000006</v>
          </cell>
          <cell r="EJ124">
            <v>1901.8170000000009</v>
          </cell>
          <cell r="EK124">
            <v>1348.2649999999994</v>
          </cell>
          <cell r="EL124">
            <v>2679.7930000000051</v>
          </cell>
          <cell r="EM124">
            <v>1271.4650000000001</v>
          </cell>
          <cell r="EN124">
            <v>-45.7</v>
          </cell>
          <cell r="EO124">
            <v>-44.1</v>
          </cell>
          <cell r="EP124">
            <v>-49.35</v>
          </cell>
          <cell r="EQ124">
            <v>-44.4</v>
          </cell>
          <cell r="ER124">
            <v>-44.688000000000002</v>
          </cell>
          <cell r="ES124">
            <v>-46.290999999999997</v>
          </cell>
          <cell r="ET124">
            <v>-48.969000000000001</v>
          </cell>
          <cell r="EU124">
            <v>-47.844000000000001</v>
          </cell>
          <cell r="EV124">
            <v>-50.2</v>
          </cell>
          <cell r="EW124">
            <v>-51.13</v>
          </cell>
          <cell r="EX124">
            <v>-54.42</v>
          </cell>
          <cell r="EY124">
            <v>-54.54</v>
          </cell>
          <cell r="EZ124">
            <v>-56.23</v>
          </cell>
          <cell r="FA124">
            <v>-58.66</v>
          </cell>
          <cell r="FB124">
            <v>-61.978000000000002</v>
          </cell>
          <cell r="FC124">
            <v>-62.06</v>
          </cell>
          <cell r="FD124">
            <v>-65.209999999999994</v>
          </cell>
          <cell r="FE124">
            <v>-66.25</v>
          </cell>
          <cell r="FF124">
            <v>-71.161000000000001</v>
          </cell>
          <cell r="FG124">
            <v>-86.17</v>
          </cell>
          <cell r="FH124">
            <v>-76.962000000000003</v>
          </cell>
          <cell r="FI124">
            <v>-79.31</v>
          </cell>
          <cell r="FJ124">
            <v>-81.616</v>
          </cell>
          <cell r="FK124">
            <v>-83.34</v>
          </cell>
          <cell r="FL124">
            <v>-88.11</v>
          </cell>
          <cell r="FM124">
            <v>-92.308999999999997</v>
          </cell>
          <cell r="FN124">
            <v>-103.044</v>
          </cell>
          <cell r="FO124">
            <v>-108.729</v>
          </cell>
          <cell r="FP124">
            <v>61.6</v>
          </cell>
          <cell r="FQ124">
            <v>51.2</v>
          </cell>
          <cell r="FR124">
            <v>109.3</v>
          </cell>
          <cell r="FS124">
            <v>65.599999999999994</v>
          </cell>
          <cell r="FT124">
            <v>76.052999999999997</v>
          </cell>
          <cell r="FU124">
            <v>84.063000000000002</v>
          </cell>
          <cell r="FV124">
            <v>121.229</v>
          </cell>
          <cell r="FW124">
            <v>75.727999999999994</v>
          </cell>
          <cell r="FX124">
            <v>97.5</v>
          </cell>
          <cell r="FY124">
            <v>159.97999999999999</v>
          </cell>
          <cell r="FZ124">
            <v>166.28</v>
          </cell>
          <cell r="GA124">
            <v>119.3</v>
          </cell>
          <cell r="GB124">
            <v>140.77000000000001</v>
          </cell>
          <cell r="GC124">
            <v>91.75</v>
          </cell>
          <cell r="GD124">
            <v>159.08199999999999</v>
          </cell>
          <cell r="GE124">
            <v>179.506</v>
          </cell>
          <cell r="GF124">
            <v>152.97</v>
          </cell>
          <cell r="GG124">
            <v>230.4</v>
          </cell>
          <cell r="GH124">
            <v>174.06200000000001</v>
          </cell>
          <cell r="GI124">
            <v>151.69</v>
          </cell>
          <cell r="GJ124">
            <v>147.495</v>
          </cell>
          <cell r="GK124">
            <v>157.69</v>
          </cell>
          <cell r="GL124">
            <v>253.58100000000002</v>
          </cell>
          <cell r="GM124">
            <v>185.12</v>
          </cell>
          <cell r="GN124">
            <v>213.25899999999999</v>
          </cell>
          <cell r="GO124">
            <v>399.14300000000003</v>
          </cell>
          <cell r="GP124">
            <v>506.67500000000001</v>
          </cell>
          <cell r="GQ124">
            <v>142.988</v>
          </cell>
          <cell r="GR124">
            <v>275.5999999999994</v>
          </cell>
          <cell r="GS124">
            <v>239.10000000000002</v>
          </cell>
          <cell r="GT124">
            <v>628.88699999999938</v>
          </cell>
          <cell r="GU124">
            <v>132.94799999999958</v>
          </cell>
          <cell r="GV124">
            <v>327.53299999999967</v>
          </cell>
          <cell r="GW124">
            <v>305.92700000000019</v>
          </cell>
          <cell r="GX124">
            <v>772.04500000000075</v>
          </cell>
          <cell r="GY124">
            <v>263.69300000000021</v>
          </cell>
          <cell r="GZ124">
            <v>487.15500000000048</v>
          </cell>
          <cell r="HA124">
            <v>509.42100000000084</v>
          </cell>
          <cell r="HB124">
            <v>1118.1060000000002</v>
          </cell>
          <cell r="HC124">
            <v>436.0209999999995</v>
          </cell>
          <cell r="HD124">
            <v>688.65299999999934</v>
          </cell>
          <cell r="HE124">
            <v>847.89500000000123</v>
          </cell>
          <cell r="HF124">
            <v>1488.6439999999989</v>
          </cell>
          <cell r="HG124">
            <v>811.96900000000016</v>
          </cell>
          <cell r="HH124">
            <v>1107.8029999999997</v>
          </cell>
          <cell r="HI124">
            <v>1269.9059999999995</v>
          </cell>
          <cell r="HJ124">
            <v>2049.637999999999</v>
          </cell>
          <cell r="HK124">
            <v>1347.3490000000015</v>
          </cell>
          <cell r="HL124">
            <v>1708.6080000000024</v>
          </cell>
          <cell r="HM124">
            <v>1802.4200000000028</v>
          </cell>
          <cell r="HN124">
            <v>2798.2100000000009</v>
          </cell>
          <cell r="HO124">
            <v>1829.1400000000008</v>
          </cell>
          <cell r="HP124">
            <v>2026.966000000001</v>
          </cell>
          <cell r="HQ124">
            <v>1655.0989999999995</v>
          </cell>
          <cell r="HR124">
            <v>3083.4240000000054</v>
          </cell>
          <cell r="HS124">
            <v>1305.7240000000002</v>
          </cell>
        </row>
        <row r="125">
          <cell r="A125" t="str">
            <v>AWL IN</v>
          </cell>
          <cell r="B125" t="str">
            <v>Ador Welding</v>
          </cell>
          <cell r="C125" t="str">
            <v>Engineering &amp; Capital Goods</v>
          </cell>
          <cell r="D125">
            <v>0</v>
          </cell>
          <cell r="E125">
            <v>0</v>
          </cell>
          <cell r="F125">
            <v>0</v>
          </cell>
          <cell r="G125">
            <v>0</v>
          </cell>
          <cell r="H125">
            <v>0</v>
          </cell>
          <cell r="I125">
            <v>0</v>
          </cell>
          <cell r="J125">
            <v>0</v>
          </cell>
          <cell r="K125">
            <v>0</v>
          </cell>
          <cell r="L125">
            <v>0</v>
          </cell>
          <cell r="M125">
            <v>0</v>
          </cell>
          <cell r="N125">
            <v>0</v>
          </cell>
          <cell r="O125">
            <v>666.5</v>
          </cell>
          <cell r="P125">
            <v>500.40000000000003</v>
          </cell>
          <cell r="Q125">
            <v>625</v>
          </cell>
          <cell r="R125">
            <v>491.59999999999997</v>
          </cell>
          <cell r="S125">
            <v>798.69999999999993</v>
          </cell>
          <cell r="T125">
            <v>433.40000000000003</v>
          </cell>
          <cell r="U125">
            <v>709.5</v>
          </cell>
          <cell r="V125">
            <v>589.19999999999993</v>
          </cell>
          <cell r="W125">
            <v>826.69999999999993</v>
          </cell>
          <cell r="X125">
            <v>458.40000000000003</v>
          </cell>
          <cell r="Y125">
            <v>688.69999999999993</v>
          </cell>
          <cell r="Z125">
            <v>615.1</v>
          </cell>
          <cell r="AA125">
            <v>843.30000000000007</v>
          </cell>
          <cell r="AB125">
            <v>427.27199999999999</v>
          </cell>
          <cell r="AC125">
            <v>593.20799999999997</v>
          </cell>
          <cell r="AD125">
            <v>515.97</v>
          </cell>
          <cell r="AE125">
            <v>694.6909999999998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O125">
            <v>0</v>
          </cell>
          <cell r="AP125">
            <v>0</v>
          </cell>
          <cell r="AQ125">
            <v>-536.20000000000005</v>
          </cell>
          <cell r="AR125">
            <v>-446</v>
          </cell>
          <cell r="AS125">
            <v>-478.4</v>
          </cell>
          <cell r="AT125">
            <v>-412.4</v>
          </cell>
          <cell r="AU125">
            <v>-626.5</v>
          </cell>
          <cell r="AV125">
            <v>-393.3</v>
          </cell>
          <cell r="AW125">
            <v>-569</v>
          </cell>
          <cell r="AX125">
            <v>-472.3</v>
          </cell>
          <cell r="AY125">
            <v>-683.5</v>
          </cell>
          <cell r="AZ125">
            <v>-396.3</v>
          </cell>
          <cell r="BA125">
            <v>-547.5</v>
          </cell>
          <cell r="BB125">
            <v>-543.1</v>
          </cell>
          <cell r="BC125">
            <v>-694.60000000000014</v>
          </cell>
          <cell r="BD125">
            <v>-338.61199999999997</v>
          </cell>
          <cell r="BE125">
            <v>-469.44900000000001</v>
          </cell>
          <cell r="BF125">
            <v>-429.08000000000004</v>
          </cell>
          <cell r="BG125">
            <v>-632.66700000000014</v>
          </cell>
          <cell r="BH125">
            <v>0</v>
          </cell>
          <cell r="BI125">
            <v>0</v>
          </cell>
          <cell r="BJ125">
            <v>0</v>
          </cell>
          <cell r="BK125">
            <v>0</v>
          </cell>
          <cell r="BL125">
            <v>0</v>
          </cell>
          <cell r="BM125">
            <v>0</v>
          </cell>
          <cell r="BN125">
            <v>0</v>
          </cell>
          <cell r="BO125">
            <v>0</v>
          </cell>
          <cell r="BP125">
            <v>0</v>
          </cell>
          <cell r="BQ125">
            <v>0</v>
          </cell>
          <cell r="BR125">
            <v>0</v>
          </cell>
          <cell r="BS125">
            <v>130.29999999999995</v>
          </cell>
          <cell r="BT125">
            <v>54.400000000000034</v>
          </cell>
          <cell r="BU125">
            <v>146.60000000000002</v>
          </cell>
          <cell r="BV125">
            <v>79.199999999999989</v>
          </cell>
          <cell r="BW125">
            <v>172.19999999999993</v>
          </cell>
          <cell r="BX125">
            <v>40.100000000000023</v>
          </cell>
          <cell r="BY125">
            <v>140.5</v>
          </cell>
          <cell r="BZ125">
            <v>116.89999999999992</v>
          </cell>
          <cell r="CA125">
            <v>143.19999999999993</v>
          </cell>
          <cell r="CB125">
            <v>62.100000000000023</v>
          </cell>
          <cell r="CC125">
            <v>141.19999999999993</v>
          </cell>
          <cell r="CD125">
            <v>72</v>
          </cell>
          <cell r="CE125">
            <v>148.69999999999993</v>
          </cell>
          <cell r="CF125">
            <v>88.660000000000025</v>
          </cell>
          <cell r="CG125">
            <v>123.75899999999996</v>
          </cell>
          <cell r="CH125">
            <v>86.889999999999986</v>
          </cell>
          <cell r="CI125">
            <v>62.02399999999966</v>
          </cell>
          <cell r="CJ125">
            <v>0</v>
          </cell>
          <cell r="CK125">
            <v>0</v>
          </cell>
          <cell r="CL125">
            <v>0</v>
          </cell>
          <cell r="CM125">
            <v>0</v>
          </cell>
          <cell r="CN125">
            <v>0</v>
          </cell>
          <cell r="CO125">
            <v>0</v>
          </cell>
          <cell r="CP125">
            <v>0</v>
          </cell>
          <cell r="CQ125">
            <v>0</v>
          </cell>
          <cell r="CR125">
            <v>0</v>
          </cell>
          <cell r="CS125">
            <v>0</v>
          </cell>
          <cell r="CT125">
            <v>0</v>
          </cell>
          <cell r="CU125">
            <v>0</v>
          </cell>
          <cell r="CV125">
            <v>0</v>
          </cell>
          <cell r="CW125">
            <v>0</v>
          </cell>
          <cell r="CX125">
            <v>0</v>
          </cell>
          <cell r="CY125">
            <v>0</v>
          </cell>
          <cell r="CZ125">
            <v>0</v>
          </cell>
          <cell r="DA125">
            <v>0</v>
          </cell>
          <cell r="DB125">
            <v>0</v>
          </cell>
          <cell r="DC125">
            <v>0</v>
          </cell>
          <cell r="DD125">
            <v>0</v>
          </cell>
          <cell r="DE125">
            <v>0</v>
          </cell>
          <cell r="DF125">
            <v>0</v>
          </cell>
          <cell r="DG125">
            <v>0</v>
          </cell>
          <cell r="DH125">
            <v>0</v>
          </cell>
          <cell r="DI125">
            <v>0</v>
          </cell>
          <cell r="DJ125">
            <v>0</v>
          </cell>
          <cell r="DK125">
            <v>0</v>
          </cell>
          <cell r="DL125">
            <v>0</v>
          </cell>
          <cell r="DM125">
            <v>0</v>
          </cell>
          <cell r="DN125">
            <v>0</v>
          </cell>
          <cell r="DO125">
            <v>0</v>
          </cell>
          <cell r="DP125">
            <v>0</v>
          </cell>
          <cell r="DQ125">
            <v>0</v>
          </cell>
          <cell r="DR125">
            <v>0</v>
          </cell>
          <cell r="DS125">
            <v>0</v>
          </cell>
          <cell r="DT125">
            <v>0</v>
          </cell>
          <cell r="DU125">
            <v>0</v>
          </cell>
          <cell r="DV125">
            <v>0</v>
          </cell>
          <cell r="DW125">
            <v>130.29999999999995</v>
          </cell>
          <cell r="DX125">
            <v>54.400000000000034</v>
          </cell>
          <cell r="DY125">
            <v>146.60000000000002</v>
          </cell>
          <cell r="DZ125">
            <v>79.199999999999989</v>
          </cell>
          <cell r="EA125">
            <v>172.19999999999993</v>
          </cell>
          <cell r="EB125">
            <v>40.100000000000023</v>
          </cell>
          <cell r="EC125">
            <v>140.5</v>
          </cell>
          <cell r="ED125">
            <v>116.89999999999992</v>
          </cell>
          <cell r="EE125">
            <v>143.19999999999993</v>
          </cell>
          <cell r="EF125">
            <v>62.100000000000023</v>
          </cell>
          <cell r="EG125">
            <v>141.19999999999993</v>
          </cell>
          <cell r="EH125">
            <v>72</v>
          </cell>
          <cell r="EI125">
            <v>148.69999999999993</v>
          </cell>
          <cell r="EJ125">
            <v>88.660000000000025</v>
          </cell>
          <cell r="EK125">
            <v>123.75899999999996</v>
          </cell>
          <cell r="EL125">
            <v>86.889999999999986</v>
          </cell>
          <cell r="EM125">
            <v>62.02399999999966</v>
          </cell>
          <cell r="EN125">
            <v>0</v>
          </cell>
          <cell r="EO125">
            <v>0</v>
          </cell>
          <cell r="EP125">
            <v>0</v>
          </cell>
          <cell r="EQ125">
            <v>0</v>
          </cell>
          <cell r="ER125">
            <v>0</v>
          </cell>
          <cell r="ES125">
            <v>0</v>
          </cell>
          <cell r="ET125">
            <v>0</v>
          </cell>
          <cell r="EU125">
            <v>0</v>
          </cell>
          <cell r="EV125">
            <v>0</v>
          </cell>
          <cell r="EW125">
            <v>0</v>
          </cell>
          <cell r="EX125">
            <v>0</v>
          </cell>
          <cell r="EY125">
            <v>-126</v>
          </cell>
          <cell r="EZ125">
            <v>-13.5</v>
          </cell>
          <cell r="FA125">
            <v>-14.1</v>
          </cell>
          <cell r="FB125">
            <v>-15.2</v>
          </cell>
          <cell r="FC125">
            <v>-20.100000000000001</v>
          </cell>
          <cell r="FD125">
            <v>-15.6</v>
          </cell>
          <cell r="FE125">
            <v>-15.8</v>
          </cell>
          <cell r="FF125">
            <v>-21.8</v>
          </cell>
          <cell r="FG125">
            <v>-25.6</v>
          </cell>
          <cell r="FH125">
            <v>-23.5</v>
          </cell>
          <cell r="FI125">
            <v>-28.3</v>
          </cell>
          <cell r="FJ125">
            <v>-28.2</v>
          </cell>
          <cell r="FK125">
            <v>-39.200000000000003</v>
          </cell>
          <cell r="FL125">
            <v>-32.048999999999999</v>
          </cell>
          <cell r="FM125">
            <v>-37.951000000000001</v>
          </cell>
          <cell r="FN125">
            <v>-35</v>
          </cell>
          <cell r="FO125">
            <v>-27.817000000000007</v>
          </cell>
          <cell r="FP125">
            <v>0</v>
          </cell>
          <cell r="FQ125">
            <v>0</v>
          </cell>
          <cell r="FR125">
            <v>0</v>
          </cell>
          <cell r="FS125">
            <v>0</v>
          </cell>
          <cell r="FT125">
            <v>0</v>
          </cell>
          <cell r="FU125">
            <v>0</v>
          </cell>
          <cell r="FV125">
            <v>0</v>
          </cell>
          <cell r="FW125">
            <v>0</v>
          </cell>
          <cell r="FX125">
            <v>0</v>
          </cell>
          <cell r="FY125">
            <v>0</v>
          </cell>
          <cell r="FZ125">
            <v>0</v>
          </cell>
          <cell r="GA125">
            <v>170.9</v>
          </cell>
          <cell r="GB125">
            <v>18.899999999999999</v>
          </cell>
          <cell r="GC125">
            <v>52.6</v>
          </cell>
          <cell r="GD125">
            <v>3.8</v>
          </cell>
          <cell r="GE125">
            <v>15.1</v>
          </cell>
          <cell r="GF125">
            <v>12.8</v>
          </cell>
          <cell r="GG125">
            <v>12.3</v>
          </cell>
          <cell r="GH125">
            <v>8.1</v>
          </cell>
          <cell r="GI125">
            <v>9.6</v>
          </cell>
          <cell r="GJ125">
            <v>12.2</v>
          </cell>
          <cell r="GK125">
            <v>0.6</v>
          </cell>
          <cell r="GL125">
            <v>6.3</v>
          </cell>
          <cell r="GM125">
            <v>12.5</v>
          </cell>
          <cell r="GN125">
            <v>7.9779999999999998</v>
          </cell>
          <cell r="GO125">
            <v>3.375</v>
          </cell>
          <cell r="GP125">
            <v>5.7399999999999993</v>
          </cell>
          <cell r="GQ125">
            <v>1.5210000000000008</v>
          </cell>
          <cell r="GR125">
            <v>0</v>
          </cell>
          <cell r="GS125">
            <v>0</v>
          </cell>
          <cell r="GT125">
            <v>0</v>
          </cell>
          <cell r="GU125">
            <v>0</v>
          </cell>
          <cell r="GV125">
            <v>0</v>
          </cell>
          <cell r="GW125">
            <v>0</v>
          </cell>
          <cell r="GX125">
            <v>0</v>
          </cell>
          <cell r="GY125">
            <v>0</v>
          </cell>
          <cell r="GZ125">
            <v>0</v>
          </cell>
          <cell r="HA125">
            <v>0</v>
          </cell>
          <cell r="HB125">
            <v>0</v>
          </cell>
          <cell r="HC125">
            <v>175.19999999999996</v>
          </cell>
          <cell r="HD125">
            <v>59.800000000000033</v>
          </cell>
          <cell r="HE125">
            <v>185.10000000000002</v>
          </cell>
          <cell r="HF125">
            <v>67.799999999999983</v>
          </cell>
          <cell r="HG125">
            <v>167.19999999999993</v>
          </cell>
          <cell r="HH125">
            <v>37.300000000000026</v>
          </cell>
          <cell r="HI125">
            <v>137</v>
          </cell>
          <cell r="HJ125">
            <v>103.19999999999992</v>
          </cell>
          <cell r="HK125">
            <v>127.19999999999993</v>
          </cell>
          <cell r="HL125">
            <v>50.800000000000026</v>
          </cell>
          <cell r="HM125">
            <v>113.49999999999993</v>
          </cell>
          <cell r="HN125">
            <v>50.099999999999994</v>
          </cell>
          <cell r="HO125">
            <v>121.99999999999993</v>
          </cell>
          <cell r="HP125">
            <v>64.589000000000027</v>
          </cell>
          <cell r="HQ125">
            <v>89.182999999999964</v>
          </cell>
          <cell r="HR125">
            <v>57.629999999999988</v>
          </cell>
          <cell r="HS125">
            <v>35.727999999999653</v>
          </cell>
        </row>
        <row r="126">
          <cell r="A126" t="str">
            <v>ALFA IN</v>
          </cell>
          <cell r="B126" t="str">
            <v>Alfa-Laval India</v>
          </cell>
          <cell r="C126" t="str">
            <v>Engineering &amp; Capital Goods</v>
          </cell>
          <cell r="D126">
            <v>0</v>
          </cell>
          <cell r="E126">
            <v>0</v>
          </cell>
          <cell r="F126">
            <v>0</v>
          </cell>
          <cell r="G126">
            <v>0</v>
          </cell>
          <cell r="H126">
            <v>0</v>
          </cell>
          <cell r="I126">
            <v>0</v>
          </cell>
          <cell r="J126">
            <v>0</v>
          </cell>
          <cell r="K126">
            <v>0</v>
          </cell>
          <cell r="L126">
            <v>0</v>
          </cell>
          <cell r="M126">
            <v>1236.1699999999998</v>
          </cell>
          <cell r="N126">
            <v>1541.52</v>
          </cell>
          <cell r="O126">
            <v>1280.0900000000001</v>
          </cell>
          <cell r="P126">
            <v>1461.42</v>
          </cell>
          <cell r="Q126">
            <v>1354.41</v>
          </cell>
          <cell r="R126">
            <v>1679.67</v>
          </cell>
          <cell r="S126">
            <v>1419.88</v>
          </cell>
          <cell r="T126">
            <v>1417.42</v>
          </cell>
          <cell r="U126">
            <v>1474.64</v>
          </cell>
          <cell r="V126">
            <v>1622.91</v>
          </cell>
          <cell r="W126">
            <v>1573.68</v>
          </cell>
          <cell r="X126">
            <v>1481</v>
          </cell>
          <cell r="Y126">
            <v>1869</v>
          </cell>
          <cell r="Z126">
            <v>2031</v>
          </cell>
          <cell r="AA126">
            <v>1660</v>
          </cell>
          <cell r="AB126">
            <v>1942.26</v>
          </cell>
          <cell r="AC126">
            <v>2053.91</v>
          </cell>
          <cell r="AD126">
            <v>2369.56</v>
          </cell>
          <cell r="AE126">
            <v>1990.33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O126">
            <v>-960.89</v>
          </cell>
          <cell r="AP126">
            <v>-1275.69</v>
          </cell>
          <cell r="AQ126">
            <v>-1014.88</v>
          </cell>
          <cell r="AR126">
            <v>-1176.9099999999999</v>
          </cell>
          <cell r="AS126">
            <v>-1082.5</v>
          </cell>
          <cell r="AT126">
            <v>-1538.6</v>
          </cell>
          <cell r="AU126">
            <v>-1138.7</v>
          </cell>
          <cell r="AV126">
            <v>-1143.6199999999999</v>
          </cell>
          <cell r="AW126">
            <v>-1185.6599999999999</v>
          </cell>
          <cell r="AX126">
            <v>-1452.44</v>
          </cell>
          <cell r="AY126">
            <v>-1254.71</v>
          </cell>
          <cell r="AZ126">
            <v>-1230</v>
          </cell>
          <cell r="BA126">
            <v>-1531</v>
          </cell>
          <cell r="BB126">
            <v>-1674</v>
          </cell>
          <cell r="BC126">
            <v>-1330</v>
          </cell>
          <cell r="BD126">
            <v>-1554.2899999999997</v>
          </cell>
          <cell r="BE126">
            <v>-1685.75</v>
          </cell>
          <cell r="BF126">
            <v>-2077.6600000000003</v>
          </cell>
          <cell r="BG126">
            <v>-1603.5400000000002</v>
          </cell>
          <cell r="BH126">
            <v>0</v>
          </cell>
          <cell r="BI126">
            <v>0</v>
          </cell>
          <cell r="BJ126">
            <v>0</v>
          </cell>
          <cell r="BK126">
            <v>0</v>
          </cell>
          <cell r="BL126">
            <v>0</v>
          </cell>
          <cell r="BM126">
            <v>0</v>
          </cell>
          <cell r="BN126">
            <v>0</v>
          </cell>
          <cell r="BO126">
            <v>0</v>
          </cell>
          <cell r="BP126">
            <v>0</v>
          </cell>
          <cell r="BQ126">
            <v>275.27999999999986</v>
          </cell>
          <cell r="BR126">
            <v>265.82999999999993</v>
          </cell>
          <cell r="BS126">
            <v>265.21000000000015</v>
          </cell>
          <cell r="BT126">
            <v>284.51000000000022</v>
          </cell>
          <cell r="BU126">
            <v>271.91000000000008</v>
          </cell>
          <cell r="BV126">
            <v>141.07000000000016</v>
          </cell>
          <cell r="BW126">
            <v>281.18000000000006</v>
          </cell>
          <cell r="BX126">
            <v>273.80000000000018</v>
          </cell>
          <cell r="BY126">
            <v>288.98000000000025</v>
          </cell>
          <cell r="BZ126">
            <v>170.47000000000003</v>
          </cell>
          <cell r="CA126">
            <v>318.97000000000003</v>
          </cell>
          <cell r="CB126">
            <v>251</v>
          </cell>
          <cell r="CC126">
            <v>338</v>
          </cell>
          <cell r="CD126">
            <v>357</v>
          </cell>
          <cell r="CE126">
            <v>330</v>
          </cell>
          <cell r="CF126">
            <v>387.97000000000025</v>
          </cell>
          <cell r="CG126">
            <v>368.15999999999985</v>
          </cell>
          <cell r="CH126">
            <v>291.89999999999964</v>
          </cell>
          <cell r="CI126">
            <v>386.78999999999974</v>
          </cell>
          <cell r="CJ126">
            <v>0</v>
          </cell>
          <cell r="CK126">
            <v>0</v>
          </cell>
          <cell r="CL126">
            <v>0</v>
          </cell>
          <cell r="CM126">
            <v>0</v>
          </cell>
          <cell r="CN126">
            <v>0</v>
          </cell>
          <cell r="CO126">
            <v>0</v>
          </cell>
          <cell r="CP126">
            <v>0</v>
          </cell>
          <cell r="CQ126">
            <v>0</v>
          </cell>
          <cell r="CR126">
            <v>0</v>
          </cell>
          <cell r="CS126">
            <v>0</v>
          </cell>
          <cell r="CT126">
            <v>0</v>
          </cell>
          <cell r="CU126">
            <v>0</v>
          </cell>
          <cell r="CV126">
            <v>0</v>
          </cell>
          <cell r="CW126">
            <v>0</v>
          </cell>
          <cell r="CX126">
            <v>0</v>
          </cell>
          <cell r="CY126">
            <v>0</v>
          </cell>
          <cell r="CZ126">
            <v>0</v>
          </cell>
          <cell r="DA126">
            <v>0</v>
          </cell>
          <cell r="DB126">
            <v>0</v>
          </cell>
          <cell r="DC126">
            <v>0</v>
          </cell>
          <cell r="DD126">
            <v>0</v>
          </cell>
          <cell r="DE126">
            <v>0</v>
          </cell>
          <cell r="DF126">
            <v>0</v>
          </cell>
          <cell r="DG126">
            <v>0</v>
          </cell>
          <cell r="DH126">
            <v>0</v>
          </cell>
          <cell r="DI126">
            <v>0</v>
          </cell>
          <cell r="DJ126">
            <v>0</v>
          </cell>
          <cell r="DK126">
            <v>0</v>
          </cell>
          <cell r="DL126">
            <v>0</v>
          </cell>
          <cell r="DM126">
            <v>0</v>
          </cell>
          <cell r="DN126">
            <v>0</v>
          </cell>
          <cell r="DO126">
            <v>0</v>
          </cell>
          <cell r="DP126">
            <v>0</v>
          </cell>
          <cell r="DQ126">
            <v>0</v>
          </cell>
          <cell r="DR126">
            <v>0</v>
          </cell>
          <cell r="DS126">
            <v>0</v>
          </cell>
          <cell r="DT126">
            <v>0</v>
          </cell>
          <cell r="DU126">
            <v>275.27999999999986</v>
          </cell>
          <cell r="DV126">
            <v>265.82999999999993</v>
          </cell>
          <cell r="DW126">
            <v>265.21000000000015</v>
          </cell>
          <cell r="DX126">
            <v>284.51000000000022</v>
          </cell>
          <cell r="DY126">
            <v>271.91000000000008</v>
          </cell>
          <cell r="DZ126">
            <v>141.07000000000016</v>
          </cell>
          <cell r="EA126">
            <v>281.18000000000006</v>
          </cell>
          <cell r="EB126">
            <v>273.80000000000018</v>
          </cell>
          <cell r="EC126">
            <v>288.98000000000025</v>
          </cell>
          <cell r="ED126">
            <v>170.47000000000003</v>
          </cell>
          <cell r="EE126">
            <v>318.97000000000003</v>
          </cell>
          <cell r="EF126">
            <v>251</v>
          </cell>
          <cell r="EG126">
            <v>338</v>
          </cell>
          <cell r="EH126">
            <v>357</v>
          </cell>
          <cell r="EI126">
            <v>330</v>
          </cell>
          <cell r="EJ126">
            <v>387.97000000000025</v>
          </cell>
          <cell r="EK126">
            <v>368.15999999999985</v>
          </cell>
          <cell r="EL126">
            <v>291.89999999999964</v>
          </cell>
          <cell r="EM126">
            <v>386.78999999999974</v>
          </cell>
          <cell r="EN126">
            <v>0</v>
          </cell>
          <cell r="EO126">
            <v>0</v>
          </cell>
          <cell r="EP126">
            <v>0</v>
          </cell>
          <cell r="EQ126">
            <v>0</v>
          </cell>
          <cell r="ER126">
            <v>0</v>
          </cell>
          <cell r="ES126">
            <v>0</v>
          </cell>
          <cell r="ET126">
            <v>0</v>
          </cell>
          <cell r="EU126">
            <v>0</v>
          </cell>
          <cell r="EV126">
            <v>0</v>
          </cell>
          <cell r="EW126">
            <v>-16.09</v>
          </cell>
          <cell r="EX126">
            <v>-17.3</v>
          </cell>
          <cell r="EY126">
            <v>-17.38</v>
          </cell>
          <cell r="EZ126">
            <v>-16.100000000000001</v>
          </cell>
          <cell r="FA126">
            <v>-16.82</v>
          </cell>
          <cell r="FB126">
            <v>-17.29</v>
          </cell>
          <cell r="FC126">
            <v>-17.59</v>
          </cell>
          <cell r="FD126">
            <v>-17.399999999999999</v>
          </cell>
          <cell r="FE126">
            <v>-17.98</v>
          </cell>
          <cell r="FF126">
            <v>-17.64</v>
          </cell>
          <cell r="FG126">
            <v>-17.309999999999999</v>
          </cell>
          <cell r="FH126">
            <v>-17.55</v>
          </cell>
          <cell r="FI126">
            <v>-18.510000000000002</v>
          </cell>
          <cell r="FJ126">
            <v>-21.78</v>
          </cell>
          <cell r="FK126">
            <v>-21.75</v>
          </cell>
          <cell r="FL126">
            <v>-23.88</v>
          </cell>
          <cell r="FM126">
            <v>-25.84</v>
          </cell>
          <cell r="FN126">
            <v>-27.71</v>
          </cell>
          <cell r="FO126">
            <v>-32.78</v>
          </cell>
          <cell r="FP126">
            <v>0</v>
          </cell>
          <cell r="FQ126">
            <v>0</v>
          </cell>
          <cell r="FR126">
            <v>0</v>
          </cell>
          <cell r="FS126">
            <v>0</v>
          </cell>
          <cell r="FT126">
            <v>0</v>
          </cell>
          <cell r="FU126">
            <v>0</v>
          </cell>
          <cell r="FV126">
            <v>0</v>
          </cell>
          <cell r="FW126">
            <v>0</v>
          </cell>
          <cell r="FX126">
            <v>0</v>
          </cell>
          <cell r="FY126">
            <v>18.130000000000003</v>
          </cell>
          <cell r="FZ126">
            <v>55</v>
          </cell>
          <cell r="GA126">
            <v>13.85</v>
          </cell>
          <cell r="GB126">
            <v>22.97</v>
          </cell>
          <cell r="GC126">
            <v>22.45</v>
          </cell>
          <cell r="GD126">
            <v>43.37</v>
          </cell>
          <cell r="GE126">
            <v>28.08</v>
          </cell>
          <cell r="GF126">
            <v>26.78</v>
          </cell>
          <cell r="GG126">
            <v>8.0399999999999991</v>
          </cell>
          <cell r="GH126">
            <v>27.67</v>
          </cell>
          <cell r="GI126">
            <v>39.65</v>
          </cell>
          <cell r="GJ126">
            <v>69.27</v>
          </cell>
          <cell r="GK126">
            <v>47.34</v>
          </cell>
          <cell r="GL126">
            <v>22.4</v>
          </cell>
          <cell r="GM126">
            <v>31.58</v>
          </cell>
          <cell r="GN126">
            <v>20.25</v>
          </cell>
          <cell r="GO126">
            <v>0</v>
          </cell>
          <cell r="GP126">
            <v>31.18</v>
          </cell>
          <cell r="GQ126">
            <v>20.62</v>
          </cell>
          <cell r="GR126">
            <v>0</v>
          </cell>
          <cell r="GS126">
            <v>0</v>
          </cell>
          <cell r="GT126">
            <v>0</v>
          </cell>
          <cell r="GU126">
            <v>0</v>
          </cell>
          <cell r="GV126">
            <v>0</v>
          </cell>
          <cell r="GW126">
            <v>0</v>
          </cell>
          <cell r="GX126">
            <v>0</v>
          </cell>
          <cell r="GY126">
            <v>0</v>
          </cell>
          <cell r="GZ126">
            <v>0</v>
          </cell>
          <cell r="HA126">
            <v>277.31999999999988</v>
          </cell>
          <cell r="HB126">
            <v>303.52999999999992</v>
          </cell>
          <cell r="HC126">
            <v>261.68000000000018</v>
          </cell>
          <cell r="HD126">
            <v>291.38000000000022</v>
          </cell>
          <cell r="HE126">
            <v>277.54000000000008</v>
          </cell>
          <cell r="HF126">
            <v>167.15000000000018</v>
          </cell>
          <cell r="HG126">
            <v>291.67000000000007</v>
          </cell>
          <cell r="HH126">
            <v>283.18000000000018</v>
          </cell>
          <cell r="HI126">
            <v>279.04000000000025</v>
          </cell>
          <cell r="HJ126">
            <v>180.50000000000006</v>
          </cell>
          <cell r="HK126">
            <v>341.31</v>
          </cell>
          <cell r="HL126">
            <v>302.71999999999997</v>
          </cell>
          <cell r="HM126">
            <v>366.83000000000004</v>
          </cell>
          <cell r="HN126">
            <v>357.62</v>
          </cell>
          <cell r="HO126">
            <v>339.83</v>
          </cell>
          <cell r="HP126">
            <v>384.34000000000026</v>
          </cell>
          <cell r="HQ126">
            <v>342.31999999999988</v>
          </cell>
          <cell r="HR126">
            <v>295.36999999999966</v>
          </cell>
          <cell r="HS126">
            <v>374.62999999999977</v>
          </cell>
        </row>
        <row r="127">
          <cell r="A127" t="str">
            <v>AIAE IN</v>
          </cell>
          <cell r="B127" t="str">
            <v>AIA Engineering</v>
          </cell>
          <cell r="C127" t="str">
            <v>Engineering &amp; Capital Goods</v>
          </cell>
          <cell r="D127">
            <v>0</v>
          </cell>
          <cell r="E127">
            <v>0</v>
          </cell>
          <cell r="F127">
            <v>0</v>
          </cell>
          <cell r="G127">
            <v>0</v>
          </cell>
          <cell r="H127">
            <v>0</v>
          </cell>
          <cell r="I127">
            <v>0</v>
          </cell>
          <cell r="J127">
            <v>0</v>
          </cell>
          <cell r="K127">
            <v>0</v>
          </cell>
          <cell r="L127">
            <v>0</v>
          </cell>
          <cell r="M127">
            <v>0</v>
          </cell>
          <cell r="N127">
            <v>638.22699999999998</v>
          </cell>
          <cell r="O127">
            <v>887.92099999999982</v>
          </cell>
          <cell r="P127">
            <v>755.09</v>
          </cell>
          <cell r="Q127">
            <v>947.95600000000002</v>
          </cell>
          <cell r="R127">
            <v>944.64300000000003</v>
          </cell>
          <cell r="S127">
            <v>1367.5330000000004</v>
          </cell>
          <cell r="T127">
            <v>1157.7750000000001</v>
          </cell>
          <cell r="U127">
            <v>1310.528</v>
          </cell>
          <cell r="V127">
            <v>1235.3030000000001</v>
          </cell>
          <cell r="W127">
            <v>1526.69</v>
          </cell>
          <cell r="X127">
            <v>1370.9259999999999</v>
          </cell>
          <cell r="Y127">
            <v>1616.3720000000001</v>
          </cell>
          <cell r="Z127">
            <v>1888.4</v>
          </cell>
          <cell r="AA127">
            <v>2036.0409999999999</v>
          </cell>
          <cell r="AB127">
            <v>1998.9</v>
          </cell>
          <cell r="AC127">
            <v>2864.69</v>
          </cell>
          <cell r="AD127">
            <v>2730.279</v>
          </cell>
          <cell r="AE127">
            <v>2688.6909999999998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O127">
            <v>0</v>
          </cell>
          <cell r="AP127">
            <v>-559.99599999999998</v>
          </cell>
          <cell r="AQ127">
            <v>-732.51199999999994</v>
          </cell>
          <cell r="AR127">
            <v>-616.17200000000003</v>
          </cell>
          <cell r="AS127">
            <v>-791.64699999999993</v>
          </cell>
          <cell r="AT127">
            <v>-726.40800000000002</v>
          </cell>
          <cell r="AU127">
            <v>-1106.364</v>
          </cell>
          <cell r="AV127">
            <v>-873.93700000000001</v>
          </cell>
          <cell r="AW127">
            <v>-979.8119999999999</v>
          </cell>
          <cell r="AX127">
            <v>-919.6690000000001</v>
          </cell>
          <cell r="AY127">
            <v>-1213.1159999999998</v>
          </cell>
          <cell r="AZ127">
            <v>-1098.8489999999999</v>
          </cell>
          <cell r="BA127">
            <v>-1254.7260000000001</v>
          </cell>
          <cell r="BB127">
            <v>-1364.1999999999998</v>
          </cell>
          <cell r="BC127">
            <v>-1555.653</v>
          </cell>
          <cell r="BD127">
            <v>-1464.0060000000003</v>
          </cell>
          <cell r="BE127">
            <v>-2191.4719999999998</v>
          </cell>
          <cell r="BF127">
            <v>-2032.5059999999999</v>
          </cell>
          <cell r="BG127">
            <v>-2077.694</v>
          </cell>
          <cell r="BH127">
            <v>0</v>
          </cell>
          <cell r="BI127">
            <v>0</v>
          </cell>
          <cell r="BJ127">
            <v>0</v>
          </cell>
          <cell r="BK127">
            <v>0</v>
          </cell>
          <cell r="BL127">
            <v>0</v>
          </cell>
          <cell r="BM127">
            <v>0</v>
          </cell>
          <cell r="BN127">
            <v>0</v>
          </cell>
          <cell r="BO127">
            <v>0</v>
          </cell>
          <cell r="BP127">
            <v>0</v>
          </cell>
          <cell r="BQ127">
            <v>0</v>
          </cell>
          <cell r="BR127">
            <v>78.230999999999995</v>
          </cell>
          <cell r="BS127">
            <v>155.40899999999988</v>
          </cell>
          <cell r="BT127">
            <v>138.91800000000001</v>
          </cell>
          <cell r="BU127">
            <v>156.30900000000008</v>
          </cell>
          <cell r="BV127">
            <v>218.23500000000001</v>
          </cell>
          <cell r="BW127">
            <v>261.16900000000032</v>
          </cell>
          <cell r="BX127">
            <v>283.83800000000008</v>
          </cell>
          <cell r="BY127">
            <v>330.71600000000012</v>
          </cell>
          <cell r="BZ127">
            <v>315.63400000000001</v>
          </cell>
          <cell r="CA127">
            <v>313.5740000000003</v>
          </cell>
          <cell r="CB127">
            <v>272.077</v>
          </cell>
          <cell r="CC127">
            <v>361.64599999999996</v>
          </cell>
          <cell r="CD127">
            <v>524.20000000000027</v>
          </cell>
          <cell r="CE127">
            <v>480.38799999999992</v>
          </cell>
          <cell r="CF127">
            <v>534.89399999999978</v>
          </cell>
          <cell r="CG127">
            <v>673.2180000000003</v>
          </cell>
          <cell r="CH127">
            <v>697.77300000000014</v>
          </cell>
          <cell r="CI127">
            <v>610.99699999999984</v>
          </cell>
          <cell r="CJ127">
            <v>0</v>
          </cell>
          <cell r="CK127">
            <v>0</v>
          </cell>
          <cell r="CL127">
            <v>0</v>
          </cell>
          <cell r="CM127">
            <v>0</v>
          </cell>
          <cell r="CN127">
            <v>0</v>
          </cell>
          <cell r="CO127">
            <v>0</v>
          </cell>
          <cell r="CP127">
            <v>0</v>
          </cell>
          <cell r="CQ127">
            <v>0</v>
          </cell>
          <cell r="CR127">
            <v>0</v>
          </cell>
          <cell r="CS127">
            <v>0</v>
          </cell>
          <cell r="CT127">
            <v>0</v>
          </cell>
          <cell r="CU127">
            <v>0</v>
          </cell>
          <cell r="CV127">
            <v>0</v>
          </cell>
          <cell r="CW127">
            <v>0</v>
          </cell>
          <cell r="CX127">
            <v>0</v>
          </cell>
          <cell r="CY127">
            <v>0</v>
          </cell>
          <cell r="CZ127">
            <v>0</v>
          </cell>
          <cell r="DA127">
            <v>0</v>
          </cell>
          <cell r="DB127">
            <v>0</v>
          </cell>
          <cell r="DC127">
            <v>0</v>
          </cell>
          <cell r="DD127">
            <v>0</v>
          </cell>
          <cell r="DE127">
            <v>0</v>
          </cell>
          <cell r="DF127">
            <v>0</v>
          </cell>
          <cell r="DG127">
            <v>0</v>
          </cell>
          <cell r="DH127">
            <v>0</v>
          </cell>
          <cell r="DI127">
            <v>0</v>
          </cell>
          <cell r="DJ127">
            <v>0</v>
          </cell>
          <cell r="DK127">
            <v>0</v>
          </cell>
          <cell r="DL127">
            <v>0</v>
          </cell>
          <cell r="DM127">
            <v>0</v>
          </cell>
          <cell r="DN127">
            <v>0</v>
          </cell>
          <cell r="DO127">
            <v>0</v>
          </cell>
          <cell r="DP127">
            <v>0</v>
          </cell>
          <cell r="DQ127">
            <v>0</v>
          </cell>
          <cell r="DR127">
            <v>0</v>
          </cell>
          <cell r="DS127">
            <v>0</v>
          </cell>
          <cell r="DT127">
            <v>0</v>
          </cell>
          <cell r="DU127">
            <v>0</v>
          </cell>
          <cell r="DV127">
            <v>78.230999999999995</v>
          </cell>
          <cell r="DW127">
            <v>155.40899999999988</v>
          </cell>
          <cell r="DX127">
            <v>138.91800000000001</v>
          </cell>
          <cell r="DY127">
            <v>156.30900000000008</v>
          </cell>
          <cell r="DZ127">
            <v>218.23500000000001</v>
          </cell>
          <cell r="EA127">
            <v>261.16900000000032</v>
          </cell>
          <cell r="EB127">
            <v>283.83800000000008</v>
          </cell>
          <cell r="EC127">
            <v>330.71600000000012</v>
          </cell>
          <cell r="ED127">
            <v>315.63400000000001</v>
          </cell>
          <cell r="EE127">
            <v>313.5740000000003</v>
          </cell>
          <cell r="EF127">
            <v>272.077</v>
          </cell>
          <cell r="EG127">
            <v>361.64599999999996</v>
          </cell>
          <cell r="EH127">
            <v>524.20000000000027</v>
          </cell>
          <cell r="EI127">
            <v>480.38799999999992</v>
          </cell>
          <cell r="EJ127">
            <v>534.89399999999978</v>
          </cell>
          <cell r="EK127">
            <v>673.2180000000003</v>
          </cell>
          <cell r="EL127">
            <v>697.77300000000014</v>
          </cell>
          <cell r="EM127">
            <v>610.99699999999984</v>
          </cell>
          <cell r="EN127">
            <v>0</v>
          </cell>
          <cell r="EO127">
            <v>0</v>
          </cell>
          <cell r="EP127">
            <v>0</v>
          </cell>
          <cell r="EQ127">
            <v>0</v>
          </cell>
          <cell r="ER127">
            <v>0</v>
          </cell>
          <cell r="ES127">
            <v>0</v>
          </cell>
          <cell r="ET127">
            <v>0</v>
          </cell>
          <cell r="EU127">
            <v>0</v>
          </cell>
          <cell r="EV127">
            <v>0</v>
          </cell>
          <cell r="EW127">
            <v>0</v>
          </cell>
          <cell r="EX127">
            <v>-9.0500000000000007</v>
          </cell>
          <cell r="EY127">
            <v>-7.9049999999999976</v>
          </cell>
          <cell r="EZ127">
            <v>-10.939</v>
          </cell>
          <cell r="FA127">
            <v>-7.8310000000000004</v>
          </cell>
          <cell r="FB127">
            <v>-18.46</v>
          </cell>
          <cell r="FC127">
            <v>-22.031999999999996</v>
          </cell>
          <cell r="FD127">
            <v>-17.846</v>
          </cell>
          <cell r="FE127">
            <v>-17.867000000000001</v>
          </cell>
          <cell r="FF127">
            <v>-21.878</v>
          </cell>
          <cell r="FG127">
            <v>-24.46</v>
          </cell>
          <cell r="FH127">
            <v>-21.567</v>
          </cell>
          <cell r="FI127">
            <v>-32.761000000000003</v>
          </cell>
          <cell r="FJ127">
            <v>-36.700000000000003</v>
          </cell>
          <cell r="FK127">
            <v>-44.771000000000001</v>
          </cell>
          <cell r="FL127">
            <v>-44.14</v>
          </cell>
          <cell r="FM127">
            <v>-57.469000000000001</v>
          </cell>
          <cell r="FN127">
            <v>-43.95</v>
          </cell>
          <cell r="FO127">
            <v>-56.972999999999999</v>
          </cell>
          <cell r="FP127">
            <v>0</v>
          </cell>
          <cell r="FQ127">
            <v>0</v>
          </cell>
          <cell r="FR127">
            <v>0</v>
          </cell>
          <cell r="FS127">
            <v>0</v>
          </cell>
          <cell r="FT127">
            <v>0</v>
          </cell>
          <cell r="FU127">
            <v>0</v>
          </cell>
          <cell r="FV127">
            <v>0</v>
          </cell>
          <cell r="FW127">
            <v>0</v>
          </cell>
          <cell r="FX127">
            <v>0</v>
          </cell>
          <cell r="FY127">
            <v>0</v>
          </cell>
          <cell r="FZ127">
            <v>22.248000000000001</v>
          </cell>
          <cell r="GA127">
            <v>-36.965000000000003</v>
          </cell>
          <cell r="GB127">
            <v>32.768999999999998</v>
          </cell>
          <cell r="GC127">
            <v>12.228999999999999</v>
          </cell>
          <cell r="GD127">
            <v>23.094000000000001</v>
          </cell>
          <cell r="GE127">
            <v>27.948999999999998</v>
          </cell>
          <cell r="GF127">
            <v>44.72</v>
          </cell>
          <cell r="GG127">
            <v>19.216999999999999</v>
          </cell>
          <cell r="GH127">
            <v>51.835000000000001</v>
          </cell>
          <cell r="GI127">
            <v>48.083000000000013</v>
          </cell>
          <cell r="GJ127">
            <v>48.988999999999997</v>
          </cell>
          <cell r="GK127">
            <v>59.954999999999998</v>
          </cell>
          <cell r="GL127">
            <v>70.599999999999994</v>
          </cell>
          <cell r="GM127">
            <v>136.94999999999999</v>
          </cell>
          <cell r="GN127">
            <v>73.742000000000004</v>
          </cell>
          <cell r="GO127">
            <v>20.585999999999999</v>
          </cell>
          <cell r="GP127">
            <v>27.699000000000002</v>
          </cell>
          <cell r="GQ127">
            <v>46.67</v>
          </cell>
          <cell r="GR127">
            <v>0</v>
          </cell>
          <cell r="GS127">
            <v>0</v>
          </cell>
          <cell r="GT127">
            <v>0</v>
          </cell>
          <cell r="GU127">
            <v>0</v>
          </cell>
          <cell r="GV127">
            <v>0</v>
          </cell>
          <cell r="GW127">
            <v>0</v>
          </cell>
          <cell r="GX127">
            <v>0</v>
          </cell>
          <cell r="GY127">
            <v>0</v>
          </cell>
          <cell r="GZ127">
            <v>0</v>
          </cell>
          <cell r="HA127">
            <v>0</v>
          </cell>
          <cell r="HB127">
            <v>91.429000000000002</v>
          </cell>
          <cell r="HC127">
            <v>110.53899999999987</v>
          </cell>
          <cell r="HD127">
            <v>160.74800000000002</v>
          </cell>
          <cell r="HE127">
            <v>160.70700000000011</v>
          </cell>
          <cell r="HF127">
            <v>222.869</v>
          </cell>
          <cell r="HG127">
            <v>267.08600000000035</v>
          </cell>
          <cell r="HH127">
            <v>310.7120000000001</v>
          </cell>
          <cell r="HI127">
            <v>332.06600000000009</v>
          </cell>
          <cell r="HJ127">
            <v>345.59100000000001</v>
          </cell>
          <cell r="HK127">
            <v>337.19700000000034</v>
          </cell>
          <cell r="HL127">
            <v>299.49899999999997</v>
          </cell>
          <cell r="HM127">
            <v>388.83999999999992</v>
          </cell>
          <cell r="HN127">
            <v>558.10000000000025</v>
          </cell>
          <cell r="HO127">
            <v>572.56699999999989</v>
          </cell>
          <cell r="HP127">
            <v>564.49599999999975</v>
          </cell>
          <cell r="HQ127">
            <v>636.33500000000026</v>
          </cell>
          <cell r="HR127">
            <v>681.52200000000005</v>
          </cell>
          <cell r="HS127">
            <v>600.69399999999985</v>
          </cell>
        </row>
        <row r="128">
          <cell r="A128" t="str">
            <v>ACCE IN</v>
          </cell>
          <cell r="B128" t="str">
            <v>Action Construction Equipments</v>
          </cell>
          <cell r="C128" t="str">
            <v xml:space="preserve">Earth moving equipment </v>
          </cell>
          <cell r="D128">
            <v>0</v>
          </cell>
          <cell r="E128">
            <v>0</v>
          </cell>
          <cell r="F128">
            <v>0</v>
          </cell>
          <cell r="G128">
            <v>688.09999999999991</v>
          </cell>
          <cell r="H128">
            <v>635.20000000000005</v>
          </cell>
          <cell r="I128">
            <v>0</v>
          </cell>
          <cell r="J128">
            <v>0</v>
          </cell>
          <cell r="K128">
            <v>0</v>
          </cell>
          <cell r="L128">
            <v>0</v>
          </cell>
          <cell r="M128">
            <v>0</v>
          </cell>
          <cell r="N128">
            <v>0</v>
          </cell>
          <cell r="O128">
            <v>0</v>
          </cell>
          <cell r="P128">
            <v>0</v>
          </cell>
          <cell r="Q128">
            <v>422.68100000000004</v>
          </cell>
          <cell r="R128">
            <v>429.24899999999997</v>
          </cell>
          <cell r="S128">
            <v>452.65</v>
          </cell>
          <cell r="T128">
            <v>491</v>
          </cell>
          <cell r="U128">
            <v>520.45699999999999</v>
          </cell>
          <cell r="V128">
            <v>606.06299999999999</v>
          </cell>
          <cell r="W128">
            <v>834.82</v>
          </cell>
          <cell r="X128">
            <v>822</v>
          </cell>
          <cell r="Y128">
            <v>903.72900000000004</v>
          </cell>
          <cell r="Z128">
            <v>999.4190000000001</v>
          </cell>
          <cell r="AA128">
            <v>1222.7270000000001</v>
          </cell>
          <cell r="AB128">
            <v>1372.8709999999999</v>
          </cell>
          <cell r="AC128">
            <v>1392.06</v>
          </cell>
          <cell r="AD128">
            <v>750.34</v>
          </cell>
          <cell r="AE128">
            <v>769.75</v>
          </cell>
          <cell r="AF128">
            <v>0</v>
          </cell>
          <cell r="AG128">
            <v>0</v>
          </cell>
          <cell r="AH128">
            <v>0</v>
          </cell>
          <cell r="AI128">
            <v>-549.6</v>
          </cell>
          <cell r="AJ128">
            <v>-533.29999999999995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O128">
            <v>0</v>
          </cell>
          <cell r="AP128">
            <v>0</v>
          </cell>
          <cell r="AQ128">
            <v>0</v>
          </cell>
          <cell r="AR128">
            <v>0</v>
          </cell>
          <cell r="AS128">
            <v>-362.86399999999998</v>
          </cell>
          <cell r="AT128">
            <v>-380.00199999999995</v>
          </cell>
          <cell r="AU128">
            <v>-396.88300000000004</v>
          </cell>
          <cell r="AV128">
            <v>-430.16700000000009</v>
          </cell>
          <cell r="AW128">
            <v>-453.238</v>
          </cell>
          <cell r="AX128">
            <v>-550.63099999999997</v>
          </cell>
          <cell r="AY128">
            <v>-758.75900000000001</v>
          </cell>
          <cell r="AZ128">
            <v>-734.30499999999995</v>
          </cell>
          <cell r="BA128">
            <v>-807.23199999999997</v>
          </cell>
          <cell r="BB128">
            <v>-948.88600000000008</v>
          </cell>
          <cell r="BC128">
            <v>-1126.489</v>
          </cell>
          <cell r="BD128">
            <v>-1253.6600000000001</v>
          </cell>
          <cell r="BE128">
            <v>-1321.356</v>
          </cell>
          <cell r="BF128">
            <v>-737.17999999999984</v>
          </cell>
          <cell r="BG128">
            <v>-767.97</v>
          </cell>
          <cell r="BH128">
            <v>0</v>
          </cell>
          <cell r="BI128">
            <v>0</v>
          </cell>
          <cell r="BJ128">
            <v>0</v>
          </cell>
          <cell r="BK128">
            <v>138.49999999999989</v>
          </cell>
          <cell r="BL128">
            <v>101.90000000000009</v>
          </cell>
          <cell r="BM128">
            <v>0</v>
          </cell>
          <cell r="BN128">
            <v>0</v>
          </cell>
          <cell r="BO128">
            <v>0</v>
          </cell>
          <cell r="BP128">
            <v>0</v>
          </cell>
          <cell r="BQ128">
            <v>0</v>
          </cell>
          <cell r="BR128">
            <v>0</v>
          </cell>
          <cell r="BS128">
            <v>0</v>
          </cell>
          <cell r="BT128">
            <v>0</v>
          </cell>
          <cell r="BU128">
            <v>59.817000000000064</v>
          </cell>
          <cell r="BV128">
            <v>49.247000000000014</v>
          </cell>
          <cell r="BW128">
            <v>55.766999999999939</v>
          </cell>
          <cell r="BX128">
            <v>60.832999999999913</v>
          </cell>
          <cell r="BY128">
            <v>67.218999999999994</v>
          </cell>
          <cell r="BZ128">
            <v>55.432000000000016</v>
          </cell>
          <cell r="CA128">
            <v>76.061000000000035</v>
          </cell>
          <cell r="CB128">
            <v>87.69500000000005</v>
          </cell>
          <cell r="CC128">
            <v>96.497000000000071</v>
          </cell>
          <cell r="CD128">
            <v>50.533000000000015</v>
          </cell>
          <cell r="CE128">
            <v>96.238000000000056</v>
          </cell>
          <cell r="CF128">
            <v>119.21099999999979</v>
          </cell>
          <cell r="CG128">
            <v>70.703999999999951</v>
          </cell>
          <cell r="CH128">
            <v>13.160000000000196</v>
          </cell>
          <cell r="CI128">
            <v>1.7799999999999727</v>
          </cell>
          <cell r="CJ128">
            <v>0</v>
          </cell>
          <cell r="CK128">
            <v>0</v>
          </cell>
          <cell r="CL128">
            <v>0</v>
          </cell>
          <cell r="CM128">
            <v>0</v>
          </cell>
          <cell r="CN128">
            <v>0</v>
          </cell>
          <cell r="CO128">
            <v>0</v>
          </cell>
          <cell r="CP128">
            <v>0</v>
          </cell>
          <cell r="CQ128">
            <v>0</v>
          </cell>
          <cell r="CR128">
            <v>0</v>
          </cell>
          <cell r="CS128">
            <v>0</v>
          </cell>
          <cell r="CT128">
            <v>0</v>
          </cell>
          <cell r="CU128">
            <v>0</v>
          </cell>
          <cell r="CV128">
            <v>0</v>
          </cell>
          <cell r="CW128">
            <v>0</v>
          </cell>
          <cell r="CX128">
            <v>0</v>
          </cell>
          <cell r="CY128">
            <v>0</v>
          </cell>
          <cell r="CZ128">
            <v>0</v>
          </cell>
          <cell r="DA128">
            <v>0</v>
          </cell>
          <cell r="DB128">
            <v>0</v>
          </cell>
          <cell r="DC128">
            <v>0</v>
          </cell>
          <cell r="DD128">
            <v>0</v>
          </cell>
          <cell r="DE128">
            <v>0</v>
          </cell>
          <cell r="DF128">
            <v>0</v>
          </cell>
          <cell r="DG128">
            <v>0</v>
          </cell>
          <cell r="DH128">
            <v>0</v>
          </cell>
          <cell r="DI128">
            <v>58.734999999999999</v>
          </cell>
          <cell r="DJ128">
            <v>15.68</v>
          </cell>
          <cell r="DK128">
            <v>5.59</v>
          </cell>
          <cell r="DL128">
            <v>0</v>
          </cell>
          <cell r="DM128">
            <v>0</v>
          </cell>
          <cell r="DN128">
            <v>0</v>
          </cell>
          <cell r="DO128">
            <v>138.49999999999989</v>
          </cell>
          <cell r="DP128">
            <v>101.90000000000009</v>
          </cell>
          <cell r="DQ128">
            <v>0</v>
          </cell>
          <cell r="DR128">
            <v>0</v>
          </cell>
          <cell r="DS128">
            <v>0</v>
          </cell>
          <cell r="DT128">
            <v>0</v>
          </cell>
          <cell r="DU128">
            <v>0</v>
          </cell>
          <cell r="DV128">
            <v>0</v>
          </cell>
          <cell r="DW128">
            <v>0</v>
          </cell>
          <cell r="DX128">
            <v>0</v>
          </cell>
          <cell r="DY128">
            <v>59.817000000000064</v>
          </cell>
          <cell r="DZ128">
            <v>49.247000000000014</v>
          </cell>
          <cell r="EA128">
            <v>55.766999999999939</v>
          </cell>
          <cell r="EB128">
            <v>60.832999999999913</v>
          </cell>
          <cell r="EC128">
            <v>67.218999999999994</v>
          </cell>
          <cell r="ED128">
            <v>55.432000000000016</v>
          </cell>
          <cell r="EE128">
            <v>76.061000000000035</v>
          </cell>
          <cell r="EF128">
            <v>87.69500000000005</v>
          </cell>
          <cell r="EG128">
            <v>96.497000000000071</v>
          </cell>
          <cell r="EH128">
            <v>50.533000000000015</v>
          </cell>
          <cell r="EI128">
            <v>96.238000000000056</v>
          </cell>
          <cell r="EJ128">
            <v>119.21099999999979</v>
          </cell>
          <cell r="EK128">
            <v>129.43899999999996</v>
          </cell>
          <cell r="EL128">
            <v>28.840000000000195</v>
          </cell>
          <cell r="EM128">
            <v>7.3699999999999726</v>
          </cell>
          <cell r="EN128">
            <v>0</v>
          </cell>
          <cell r="EO128">
            <v>0</v>
          </cell>
          <cell r="EP128">
            <v>0</v>
          </cell>
          <cell r="EQ128">
            <v>-54.9</v>
          </cell>
          <cell r="ER128">
            <v>-44.9</v>
          </cell>
          <cell r="ES128">
            <v>0</v>
          </cell>
          <cell r="ET128">
            <v>0</v>
          </cell>
          <cell r="EU128">
            <v>0</v>
          </cell>
          <cell r="EV128">
            <v>0</v>
          </cell>
          <cell r="EW128">
            <v>0</v>
          </cell>
          <cell r="EX128">
            <v>0</v>
          </cell>
          <cell r="EY128">
            <v>0</v>
          </cell>
          <cell r="EZ128">
            <v>0</v>
          </cell>
          <cell r="FA128">
            <v>-1.5169999999999999</v>
          </cell>
          <cell r="FB128">
            <v>-1.9139999999999999</v>
          </cell>
          <cell r="FC128">
            <v>-2.3880000000000008</v>
          </cell>
          <cell r="FD128">
            <v>-2.5620000000000003</v>
          </cell>
          <cell r="FE128">
            <v>-2.7759999999999998</v>
          </cell>
          <cell r="FF128">
            <v>-3.351</v>
          </cell>
          <cell r="FG128">
            <v>-4.18</v>
          </cell>
          <cell r="FH128">
            <v>-6.0039999999999996</v>
          </cell>
          <cell r="FI128">
            <v>-7.0659999999999998</v>
          </cell>
          <cell r="FJ128">
            <v>-8.4860000000000007</v>
          </cell>
          <cell r="FK128">
            <v>-10.337</v>
          </cell>
          <cell r="FL128">
            <v>-11.951000000000001</v>
          </cell>
          <cell r="FM128">
            <v>-12.87</v>
          </cell>
          <cell r="FN128">
            <v>-14.336</v>
          </cell>
          <cell r="FO128">
            <v>-18.23</v>
          </cell>
          <cell r="FP128">
            <v>0</v>
          </cell>
          <cell r="FQ128">
            <v>0</v>
          </cell>
          <cell r="FR128">
            <v>0</v>
          </cell>
          <cell r="FS128">
            <v>14.8</v>
          </cell>
          <cell r="FT128">
            <v>4.4000000000000004</v>
          </cell>
          <cell r="FU128">
            <v>0</v>
          </cell>
          <cell r="FV128">
            <v>0</v>
          </cell>
          <cell r="FW128">
            <v>0</v>
          </cell>
          <cell r="FX128">
            <v>0</v>
          </cell>
          <cell r="FY128">
            <v>0</v>
          </cell>
          <cell r="FZ128">
            <v>0</v>
          </cell>
          <cell r="GA128">
            <v>0</v>
          </cell>
          <cell r="GB128">
            <v>0</v>
          </cell>
          <cell r="GC128">
            <v>1.0780000000000001</v>
          </cell>
          <cell r="GD128">
            <v>0.499</v>
          </cell>
          <cell r="GE128">
            <v>1.4820000000000002</v>
          </cell>
          <cell r="GF128">
            <v>1.9689999999999976</v>
          </cell>
          <cell r="GG128">
            <v>0.78500000000000003</v>
          </cell>
          <cell r="GH128">
            <v>13.832000000000001</v>
          </cell>
          <cell r="GI128">
            <v>21.73</v>
          </cell>
          <cell r="GJ128">
            <v>14.483000000000001</v>
          </cell>
          <cell r="GK128">
            <v>25.681000000000001</v>
          </cell>
          <cell r="GL128">
            <v>22.626000000000001</v>
          </cell>
          <cell r="GM128">
            <v>43.595999999999997</v>
          </cell>
          <cell r="GN128">
            <v>50.905000000000001</v>
          </cell>
          <cell r="GO128">
            <v>9.1720000000000006</v>
          </cell>
          <cell r="GP128">
            <v>10.411</v>
          </cell>
          <cell r="GQ128">
            <v>36.56</v>
          </cell>
          <cell r="GR128">
            <v>0</v>
          </cell>
          <cell r="GS128">
            <v>0</v>
          </cell>
          <cell r="GT128">
            <v>0</v>
          </cell>
          <cell r="GU128">
            <v>98.399999999999878</v>
          </cell>
          <cell r="GV128">
            <v>61.400000000000091</v>
          </cell>
          <cell r="GW128">
            <v>0</v>
          </cell>
          <cell r="GX128">
            <v>0</v>
          </cell>
          <cell r="GY128">
            <v>0</v>
          </cell>
          <cell r="GZ128">
            <v>0</v>
          </cell>
          <cell r="HA128">
            <v>0</v>
          </cell>
          <cell r="HB128">
            <v>0</v>
          </cell>
          <cell r="HC128">
            <v>0</v>
          </cell>
          <cell r="HD128">
            <v>0</v>
          </cell>
          <cell r="HE128">
            <v>59.378000000000064</v>
          </cell>
          <cell r="HF128">
            <v>47.832000000000015</v>
          </cell>
          <cell r="HG128">
            <v>54.86099999999994</v>
          </cell>
          <cell r="HH128">
            <v>60.23999999999991</v>
          </cell>
          <cell r="HI128">
            <v>65.227999999999994</v>
          </cell>
          <cell r="HJ128">
            <v>65.913000000000011</v>
          </cell>
          <cell r="HK128">
            <v>93.611000000000033</v>
          </cell>
          <cell r="HL128">
            <v>96.174000000000049</v>
          </cell>
          <cell r="HM128">
            <v>115.11200000000007</v>
          </cell>
          <cell r="HN128">
            <v>64.673000000000016</v>
          </cell>
          <cell r="HO128">
            <v>129.49700000000004</v>
          </cell>
          <cell r="HP128">
            <v>158.16499999999979</v>
          </cell>
          <cell r="HQ128">
            <v>125.74099999999996</v>
          </cell>
          <cell r="HR128">
            <v>24.915000000000195</v>
          </cell>
          <cell r="HS128">
            <v>25.699999999999974</v>
          </cell>
        </row>
        <row r="129">
          <cell r="A129" t="str">
            <v>ATCP IN</v>
          </cell>
          <cell r="B129" t="str">
            <v>Atlas Copco (India)</v>
          </cell>
          <cell r="C129" t="str">
            <v>Engineering &amp; Capital Goods</v>
          </cell>
          <cell r="D129">
            <v>0</v>
          </cell>
          <cell r="E129">
            <v>0</v>
          </cell>
          <cell r="F129">
            <v>0</v>
          </cell>
          <cell r="G129">
            <v>644.4</v>
          </cell>
          <cell r="H129">
            <v>694.5</v>
          </cell>
          <cell r="I129">
            <v>803.6</v>
          </cell>
          <cell r="J129">
            <v>841.1</v>
          </cell>
          <cell r="K129">
            <v>880.4</v>
          </cell>
          <cell r="L129">
            <v>854.9</v>
          </cell>
          <cell r="M129">
            <v>983.8</v>
          </cell>
          <cell r="N129">
            <v>1320.7</v>
          </cell>
          <cell r="O129">
            <v>1309.9000000000001</v>
          </cell>
          <cell r="P129">
            <v>1415</v>
          </cell>
          <cell r="Q129">
            <v>1371.3</v>
          </cell>
          <cell r="R129">
            <v>1643.7</v>
          </cell>
          <cell r="S129">
            <v>1687.2</v>
          </cell>
          <cell r="T129">
            <v>1707.8</v>
          </cell>
          <cell r="U129">
            <v>1937.2</v>
          </cell>
          <cell r="V129">
            <v>2085</v>
          </cell>
          <cell r="W129">
            <v>2211</v>
          </cell>
          <cell r="X129">
            <v>2226</v>
          </cell>
          <cell r="Y129">
            <v>2400</v>
          </cell>
          <cell r="Z129">
            <v>2924.3999999999996</v>
          </cell>
          <cell r="AA129">
            <v>2839.3</v>
          </cell>
          <cell r="AB129">
            <v>3037.7</v>
          </cell>
          <cell r="AC129">
            <v>3498.4</v>
          </cell>
          <cell r="AD129">
            <v>3447.7000000000007</v>
          </cell>
          <cell r="AE129">
            <v>2809.9</v>
          </cell>
          <cell r="AF129">
            <v>0</v>
          </cell>
          <cell r="AG129">
            <v>0</v>
          </cell>
          <cell r="AH129">
            <v>0</v>
          </cell>
          <cell r="AI129">
            <v>-517.1</v>
          </cell>
          <cell r="AJ129">
            <v>-538.79999999999995</v>
          </cell>
          <cell r="AK129">
            <v>-646.29999999999995</v>
          </cell>
          <cell r="AL129">
            <v>-664.8</v>
          </cell>
          <cell r="AM129">
            <v>-686.5</v>
          </cell>
          <cell r="AN129">
            <v>-688.5</v>
          </cell>
          <cell r="AO129">
            <v>-774.8</v>
          </cell>
          <cell r="AP129">
            <v>-1093.8</v>
          </cell>
          <cell r="AQ129">
            <v>-1062.8</v>
          </cell>
          <cell r="AR129">
            <v>-1113.9000000000001</v>
          </cell>
          <cell r="AS129">
            <v>-1135.8000000000002</v>
          </cell>
          <cell r="AT129">
            <v>-1369.1</v>
          </cell>
          <cell r="AU129">
            <v>-1356.1</v>
          </cell>
          <cell r="AV129">
            <v>-1348.2</v>
          </cell>
          <cell r="AW129">
            <v>-1600.0640000000001</v>
          </cell>
          <cell r="AX129">
            <v>-1758</v>
          </cell>
          <cell r="AY129">
            <v>-1871.4</v>
          </cell>
          <cell r="AZ129">
            <v>-1880.5000000000002</v>
          </cell>
          <cell r="BA129">
            <v>-1995.3000000000002</v>
          </cell>
          <cell r="BB129">
            <v>-2556.6</v>
          </cell>
          <cell r="BC129">
            <v>-2375.5</v>
          </cell>
          <cell r="BD129">
            <v>-2608.7000000000003</v>
          </cell>
          <cell r="BE129">
            <v>-3031.3</v>
          </cell>
          <cell r="BF129">
            <v>-3033.8</v>
          </cell>
          <cell r="BG129">
            <v>-2454.3999999999996</v>
          </cell>
          <cell r="BH129">
            <v>0</v>
          </cell>
          <cell r="BI129">
            <v>0</v>
          </cell>
          <cell r="BJ129">
            <v>0</v>
          </cell>
          <cell r="BK129">
            <v>127.29999999999995</v>
          </cell>
          <cell r="BL129">
            <v>155.70000000000005</v>
          </cell>
          <cell r="BM129">
            <v>157.30000000000007</v>
          </cell>
          <cell r="BN129">
            <v>176.30000000000007</v>
          </cell>
          <cell r="BO129">
            <v>193.89999999999998</v>
          </cell>
          <cell r="BP129">
            <v>166.39999999999998</v>
          </cell>
          <cell r="BQ129">
            <v>209</v>
          </cell>
          <cell r="BR129">
            <v>226.90000000000009</v>
          </cell>
          <cell r="BS129">
            <v>247.10000000000014</v>
          </cell>
          <cell r="BT129">
            <v>301.09999999999991</v>
          </cell>
          <cell r="BU129">
            <v>235.49999999999977</v>
          </cell>
          <cell r="BV129">
            <v>274.60000000000014</v>
          </cell>
          <cell r="BW129">
            <v>331.10000000000014</v>
          </cell>
          <cell r="BX129">
            <v>359.59999999999991</v>
          </cell>
          <cell r="BY129">
            <v>337.13599999999997</v>
          </cell>
          <cell r="BZ129">
            <v>327</v>
          </cell>
          <cell r="CA129">
            <v>339.59999999999991</v>
          </cell>
          <cell r="CB129">
            <v>345.49999999999977</v>
          </cell>
          <cell r="CC129">
            <v>404.69999999999982</v>
          </cell>
          <cell r="CD129">
            <v>367.79999999999973</v>
          </cell>
          <cell r="CE129">
            <v>463.80000000000018</v>
          </cell>
          <cell r="CF129">
            <v>428.99999999999955</v>
          </cell>
          <cell r="CG129">
            <v>467.09999999999991</v>
          </cell>
          <cell r="CH129">
            <v>413.90000000000055</v>
          </cell>
          <cell r="CI129">
            <v>355.50000000000045</v>
          </cell>
          <cell r="CJ129">
            <v>0</v>
          </cell>
          <cell r="CK129">
            <v>0</v>
          </cell>
          <cell r="CL129">
            <v>0</v>
          </cell>
          <cell r="CM129">
            <v>0</v>
          </cell>
          <cell r="CN129">
            <v>0</v>
          </cell>
          <cell r="CO129">
            <v>0</v>
          </cell>
          <cell r="CP129">
            <v>0</v>
          </cell>
          <cell r="CQ129">
            <v>0</v>
          </cell>
          <cell r="CR129">
            <v>0</v>
          </cell>
          <cell r="CS129">
            <v>0</v>
          </cell>
          <cell r="CT129">
            <v>0</v>
          </cell>
          <cell r="CU129">
            <v>0</v>
          </cell>
          <cell r="CV129">
            <v>0</v>
          </cell>
          <cell r="CW129">
            <v>0</v>
          </cell>
          <cell r="CX129">
            <v>0</v>
          </cell>
          <cell r="CY129">
            <v>0</v>
          </cell>
          <cell r="CZ129">
            <v>0</v>
          </cell>
          <cell r="DA129">
            <v>0</v>
          </cell>
          <cell r="DB129">
            <v>0</v>
          </cell>
          <cell r="DC129">
            <v>0</v>
          </cell>
          <cell r="DD129">
            <v>0</v>
          </cell>
          <cell r="DE129">
            <v>0</v>
          </cell>
          <cell r="DF129">
            <v>0</v>
          </cell>
          <cell r="DG129">
            <v>0</v>
          </cell>
          <cell r="DH129">
            <v>0</v>
          </cell>
          <cell r="DI129">
            <v>0</v>
          </cell>
          <cell r="DJ129">
            <v>0</v>
          </cell>
          <cell r="DK129">
            <v>0</v>
          </cell>
          <cell r="DL129">
            <v>0</v>
          </cell>
          <cell r="DM129">
            <v>0</v>
          </cell>
          <cell r="DN129">
            <v>0</v>
          </cell>
          <cell r="DO129">
            <v>127.29999999999995</v>
          </cell>
          <cell r="DP129">
            <v>155.70000000000005</v>
          </cell>
          <cell r="DQ129">
            <v>157.30000000000007</v>
          </cell>
          <cell r="DR129">
            <v>176.30000000000007</v>
          </cell>
          <cell r="DS129">
            <v>193.89999999999998</v>
          </cell>
          <cell r="DT129">
            <v>166.39999999999998</v>
          </cell>
          <cell r="DU129">
            <v>209</v>
          </cell>
          <cell r="DV129">
            <v>226.90000000000009</v>
          </cell>
          <cell r="DW129">
            <v>247.10000000000014</v>
          </cell>
          <cell r="DX129">
            <v>301.09999999999991</v>
          </cell>
          <cell r="DY129">
            <v>235.49999999999977</v>
          </cell>
          <cell r="DZ129">
            <v>274.60000000000014</v>
          </cell>
          <cell r="EA129">
            <v>331.10000000000014</v>
          </cell>
          <cell r="EB129">
            <v>359.59999999999991</v>
          </cell>
          <cell r="EC129">
            <v>337.13599999999997</v>
          </cell>
          <cell r="ED129">
            <v>327</v>
          </cell>
          <cell r="EE129">
            <v>339.59999999999991</v>
          </cell>
          <cell r="EF129">
            <v>345.49999999999977</v>
          </cell>
          <cell r="EG129">
            <v>404.69999999999982</v>
          </cell>
          <cell r="EH129">
            <v>367.79999999999973</v>
          </cell>
          <cell r="EI129">
            <v>463.80000000000018</v>
          </cell>
          <cell r="EJ129">
            <v>428.99999999999955</v>
          </cell>
          <cell r="EK129">
            <v>467.09999999999991</v>
          </cell>
          <cell r="EL129">
            <v>413.90000000000055</v>
          </cell>
          <cell r="EM129">
            <v>355.50000000000045</v>
          </cell>
          <cell r="EN129">
            <v>0</v>
          </cell>
          <cell r="EO129">
            <v>0</v>
          </cell>
          <cell r="EP129">
            <v>0</v>
          </cell>
          <cell r="EQ129">
            <v>-13.9</v>
          </cell>
          <cell r="ER129">
            <v>-10.4</v>
          </cell>
          <cell r="ES129">
            <v>-15.4</v>
          </cell>
          <cell r="ET129">
            <v>-19.399999999999999</v>
          </cell>
          <cell r="EU129">
            <v>-18.5</v>
          </cell>
          <cell r="EV129">
            <v>-18.8</v>
          </cell>
          <cell r="EW129">
            <v>-21</v>
          </cell>
          <cell r="EX129">
            <v>-42</v>
          </cell>
          <cell r="EY129">
            <v>-48.1</v>
          </cell>
          <cell r="EZ129">
            <v>-49.6</v>
          </cell>
          <cell r="FA129">
            <v>-48.2</v>
          </cell>
          <cell r="FB129">
            <v>-50.6</v>
          </cell>
          <cell r="FC129">
            <v>-48</v>
          </cell>
          <cell r="FD129">
            <v>-50.2</v>
          </cell>
          <cell r="FE129">
            <v>-50.6</v>
          </cell>
          <cell r="FF129">
            <v>-55.5</v>
          </cell>
          <cell r="FG129">
            <v>-48.8</v>
          </cell>
          <cell r="FH129">
            <v>-55.2</v>
          </cell>
          <cell r="FI129">
            <v>-56.4</v>
          </cell>
          <cell r="FJ129">
            <v>-65.400000000000006</v>
          </cell>
          <cell r="FK129">
            <v>-60.6</v>
          </cell>
          <cell r="FL129">
            <v>-65.400000000000006</v>
          </cell>
          <cell r="FM129">
            <v>-65.3</v>
          </cell>
          <cell r="FN129">
            <v>-89.5</v>
          </cell>
          <cell r="FO129">
            <v>-71.900000000000006</v>
          </cell>
          <cell r="FP129">
            <v>0</v>
          </cell>
          <cell r="FQ129">
            <v>0</v>
          </cell>
          <cell r="FR129">
            <v>0</v>
          </cell>
          <cell r="FS129">
            <v>27.5</v>
          </cell>
          <cell r="FT129">
            <v>12.9</v>
          </cell>
          <cell r="FU129">
            <v>4.0999999999999996</v>
          </cell>
          <cell r="FV129">
            <v>25.5</v>
          </cell>
          <cell r="FW129">
            <v>6.7</v>
          </cell>
          <cell r="FX129">
            <v>8.6</v>
          </cell>
          <cell r="FY129">
            <v>5.2</v>
          </cell>
          <cell r="FZ129">
            <v>16</v>
          </cell>
          <cell r="GA129">
            <v>8.1</v>
          </cell>
          <cell r="GB129">
            <v>9</v>
          </cell>
          <cell r="GC129">
            <v>4.3</v>
          </cell>
          <cell r="GD129">
            <v>2.4</v>
          </cell>
          <cell r="GE129">
            <v>2</v>
          </cell>
          <cell r="GF129">
            <v>7.6</v>
          </cell>
          <cell r="GG129">
            <v>-0.4</v>
          </cell>
          <cell r="GH129">
            <v>44.9</v>
          </cell>
          <cell r="GI129">
            <v>10.199999999999999</v>
          </cell>
          <cell r="GJ129">
            <v>19.600000000000001</v>
          </cell>
          <cell r="GK129">
            <v>10.199999999999999</v>
          </cell>
          <cell r="GL129">
            <v>-9</v>
          </cell>
          <cell r="GM129">
            <v>24.5</v>
          </cell>
          <cell r="GN129">
            <v>11.4</v>
          </cell>
          <cell r="GO129">
            <v>7.5</v>
          </cell>
          <cell r="GP129">
            <v>3.1999999999999993</v>
          </cell>
          <cell r="GQ129">
            <v>0.2</v>
          </cell>
          <cell r="GR129">
            <v>0</v>
          </cell>
          <cell r="GS129">
            <v>0</v>
          </cell>
          <cell r="GT129">
            <v>0</v>
          </cell>
          <cell r="GU129">
            <v>140.89999999999995</v>
          </cell>
          <cell r="GV129">
            <v>158.20000000000005</v>
          </cell>
          <cell r="GW129">
            <v>146.00000000000006</v>
          </cell>
          <cell r="GX129">
            <v>182.40000000000006</v>
          </cell>
          <cell r="GY129">
            <v>182.09999999999997</v>
          </cell>
          <cell r="GZ129">
            <v>156.19999999999996</v>
          </cell>
          <cell r="HA129">
            <v>193.2</v>
          </cell>
          <cell r="HB129">
            <v>200.90000000000009</v>
          </cell>
          <cell r="HC129">
            <v>207.10000000000014</v>
          </cell>
          <cell r="HD129">
            <v>260.49999999999989</v>
          </cell>
          <cell r="HE129">
            <v>191.5999999999998</v>
          </cell>
          <cell r="HF129">
            <v>226.40000000000015</v>
          </cell>
          <cell r="HG129">
            <v>285.10000000000014</v>
          </cell>
          <cell r="HH129">
            <v>316.99999999999994</v>
          </cell>
          <cell r="HI129">
            <v>286.13599999999997</v>
          </cell>
          <cell r="HJ129">
            <v>316.39999999999998</v>
          </cell>
          <cell r="HK129">
            <v>300.99999999999989</v>
          </cell>
          <cell r="HL129">
            <v>309.89999999999981</v>
          </cell>
          <cell r="HM129">
            <v>358.49999999999983</v>
          </cell>
          <cell r="HN129">
            <v>293.39999999999975</v>
          </cell>
          <cell r="HO129">
            <v>427.70000000000016</v>
          </cell>
          <cell r="HP129">
            <v>374.99999999999955</v>
          </cell>
          <cell r="HQ129">
            <v>409.2999999999999</v>
          </cell>
          <cell r="HR129">
            <v>327.60000000000053</v>
          </cell>
          <cell r="HS129">
            <v>283.80000000000047</v>
          </cell>
        </row>
        <row r="130">
          <cell r="A130" t="str">
            <v>ATD IN</v>
          </cell>
          <cell r="B130" t="str">
            <v>Areva T&amp;D India</v>
          </cell>
          <cell r="C130" t="str">
            <v>Engineering &amp; Capital Goods</v>
          </cell>
          <cell r="D130">
            <v>0</v>
          </cell>
          <cell r="E130">
            <v>1176.8</v>
          </cell>
          <cell r="F130">
            <v>1100.8000000000002</v>
          </cell>
          <cell r="G130">
            <v>1341.8999999999999</v>
          </cell>
          <cell r="H130">
            <v>1024.8</v>
          </cell>
          <cell r="I130">
            <v>1377.3</v>
          </cell>
          <cell r="J130">
            <v>1472.1000000000001</v>
          </cell>
          <cell r="K130">
            <v>1680.6999999999998</v>
          </cell>
          <cell r="L130">
            <v>1480.2</v>
          </cell>
          <cell r="M130">
            <v>1885.1000000000001</v>
          </cell>
          <cell r="N130">
            <v>2271.5</v>
          </cell>
          <cell r="O130">
            <v>2109.8000000000002</v>
          </cell>
          <cell r="P130">
            <v>2215.7999999999997</v>
          </cell>
          <cell r="Q130">
            <v>3017</v>
          </cell>
          <cell r="R130">
            <v>3461.9</v>
          </cell>
          <cell r="S130">
            <v>3632</v>
          </cell>
          <cell r="T130">
            <v>3914.4999999999995</v>
          </cell>
          <cell r="U130">
            <v>3203.5</v>
          </cell>
          <cell r="V130">
            <v>4007</v>
          </cell>
          <cell r="W130">
            <v>4104.0999999999985</v>
          </cell>
          <cell r="X130">
            <v>4301.5</v>
          </cell>
          <cell r="Y130">
            <v>4326</v>
          </cell>
          <cell r="Z130">
            <v>7332</v>
          </cell>
          <cell r="AA130">
            <v>5028.7000000000007</v>
          </cell>
          <cell r="AB130">
            <v>6217.5</v>
          </cell>
          <cell r="AC130">
            <v>5864.6</v>
          </cell>
          <cell r="AD130">
            <v>9388.2999999999993</v>
          </cell>
          <cell r="AE130">
            <v>8450</v>
          </cell>
          <cell r="AF130">
            <v>0</v>
          </cell>
          <cell r="AG130">
            <v>-1119.8000000000002</v>
          </cell>
          <cell r="AH130">
            <v>-1071.5</v>
          </cell>
          <cell r="AI130">
            <v>-1227.3</v>
          </cell>
          <cell r="AJ130">
            <v>-989.4</v>
          </cell>
          <cell r="AK130">
            <v>-1308.2</v>
          </cell>
          <cell r="AL130">
            <v>-1484</v>
          </cell>
          <cell r="AM130">
            <v>-1613.5</v>
          </cell>
          <cell r="AN130">
            <v>-1362.7</v>
          </cell>
          <cell r="AO130">
            <v>-1826.6999999999998</v>
          </cell>
          <cell r="AP130">
            <v>-2200.7999999999997</v>
          </cell>
          <cell r="AQ130">
            <v>-1961</v>
          </cell>
          <cell r="AR130">
            <v>-2066.6999999999998</v>
          </cell>
          <cell r="AS130">
            <v>-2819.7999999999997</v>
          </cell>
          <cell r="AT130">
            <v>-3173.7000000000003</v>
          </cell>
          <cell r="AU130">
            <v>-3262.3000000000006</v>
          </cell>
          <cell r="AV130">
            <v>-3466.3</v>
          </cell>
          <cell r="AW130">
            <v>-2840.4</v>
          </cell>
          <cell r="AX130">
            <v>-3416.2</v>
          </cell>
          <cell r="AY130">
            <v>-3481.4999999999995</v>
          </cell>
          <cell r="AZ130">
            <v>-3553.1000000000004</v>
          </cell>
          <cell r="BA130">
            <v>-3545</v>
          </cell>
          <cell r="BB130">
            <v>-5915</v>
          </cell>
          <cell r="BC130">
            <v>-4238.3999999999996</v>
          </cell>
          <cell r="BD130">
            <v>-5116.3</v>
          </cell>
          <cell r="BE130">
            <v>-4911.5999999999995</v>
          </cell>
          <cell r="BF130">
            <v>-8013.0999999999995</v>
          </cell>
          <cell r="BG130">
            <v>-7362.0000000000009</v>
          </cell>
          <cell r="BH130">
            <v>0</v>
          </cell>
          <cell r="BI130">
            <v>56.999999999999773</v>
          </cell>
          <cell r="BJ130">
            <v>29.300000000000182</v>
          </cell>
          <cell r="BK130">
            <v>114.59999999999991</v>
          </cell>
          <cell r="BL130">
            <v>35.399999999999977</v>
          </cell>
          <cell r="BM130">
            <v>69.099999999999909</v>
          </cell>
          <cell r="BN130">
            <v>-11.899999999999864</v>
          </cell>
          <cell r="BO130">
            <v>67.199999999999818</v>
          </cell>
          <cell r="BP130">
            <v>117.5</v>
          </cell>
          <cell r="BQ130">
            <v>58.400000000000318</v>
          </cell>
          <cell r="BR130">
            <v>70.700000000000273</v>
          </cell>
          <cell r="BS130">
            <v>148.80000000000018</v>
          </cell>
          <cell r="BT130">
            <v>149.09999999999991</v>
          </cell>
          <cell r="BU130">
            <v>197.20000000000027</v>
          </cell>
          <cell r="BV130">
            <v>288.19999999999982</v>
          </cell>
          <cell r="BW130">
            <v>369.69999999999936</v>
          </cell>
          <cell r="BX130">
            <v>448.19999999999936</v>
          </cell>
          <cell r="BY130">
            <v>363.09999999999991</v>
          </cell>
          <cell r="BZ130">
            <v>590.80000000000018</v>
          </cell>
          <cell r="CA130">
            <v>622.599999999999</v>
          </cell>
          <cell r="CB130">
            <v>748.39999999999964</v>
          </cell>
          <cell r="CC130">
            <v>781</v>
          </cell>
          <cell r="CD130">
            <v>1417</v>
          </cell>
          <cell r="CE130">
            <v>790.30000000000109</v>
          </cell>
          <cell r="CF130">
            <v>1101.1999999999998</v>
          </cell>
          <cell r="CG130">
            <v>953.00000000000091</v>
          </cell>
          <cell r="CH130">
            <v>1375.1999999999998</v>
          </cell>
          <cell r="CI130">
            <v>1087.9999999999991</v>
          </cell>
          <cell r="CJ130">
            <v>0</v>
          </cell>
          <cell r="CK130">
            <v>0</v>
          </cell>
          <cell r="CL130">
            <v>0</v>
          </cell>
          <cell r="CM130">
            <v>0</v>
          </cell>
          <cell r="CN130">
            <v>0</v>
          </cell>
          <cell r="CO130">
            <v>0</v>
          </cell>
          <cell r="CP130">
            <v>0</v>
          </cell>
          <cell r="CQ130">
            <v>0</v>
          </cell>
          <cell r="CR130">
            <v>0</v>
          </cell>
          <cell r="CS130">
            <v>0</v>
          </cell>
          <cell r="CT130">
            <v>0</v>
          </cell>
          <cell r="CU130">
            <v>0</v>
          </cell>
          <cell r="CV130">
            <v>0</v>
          </cell>
          <cell r="CW130">
            <v>0</v>
          </cell>
          <cell r="CX130">
            <v>0</v>
          </cell>
          <cell r="CY130">
            <v>0</v>
          </cell>
          <cell r="CZ130">
            <v>0</v>
          </cell>
          <cell r="DA130">
            <v>0</v>
          </cell>
          <cell r="DB130">
            <v>0</v>
          </cell>
          <cell r="DC130">
            <v>0</v>
          </cell>
          <cell r="DD130">
            <v>0</v>
          </cell>
          <cell r="DE130">
            <v>0</v>
          </cell>
          <cell r="DF130">
            <v>0</v>
          </cell>
          <cell r="DG130">
            <v>0</v>
          </cell>
          <cell r="DH130">
            <v>0</v>
          </cell>
          <cell r="DI130">
            <v>0</v>
          </cell>
          <cell r="DJ130">
            <v>0</v>
          </cell>
          <cell r="DK130">
            <v>0</v>
          </cell>
          <cell r="DL130">
            <v>0</v>
          </cell>
          <cell r="DM130">
            <v>56.999999999999773</v>
          </cell>
          <cell r="DN130">
            <v>29.300000000000182</v>
          </cell>
          <cell r="DO130">
            <v>114.59999999999991</v>
          </cell>
          <cell r="DP130">
            <v>35.399999999999977</v>
          </cell>
          <cell r="DQ130">
            <v>69.099999999999909</v>
          </cell>
          <cell r="DR130">
            <v>-11.899999999999864</v>
          </cell>
          <cell r="DS130">
            <v>67.199999999999818</v>
          </cell>
          <cell r="DT130">
            <v>117.5</v>
          </cell>
          <cell r="DU130">
            <v>58.400000000000318</v>
          </cell>
          <cell r="DV130">
            <v>70.700000000000273</v>
          </cell>
          <cell r="DW130">
            <v>148.80000000000018</v>
          </cell>
          <cell r="DX130">
            <v>149.09999999999991</v>
          </cell>
          <cell r="DY130">
            <v>197.20000000000027</v>
          </cell>
          <cell r="DZ130">
            <v>288.19999999999982</v>
          </cell>
          <cell r="EA130">
            <v>369.69999999999936</v>
          </cell>
          <cell r="EB130">
            <v>448.19999999999936</v>
          </cell>
          <cell r="EC130">
            <v>363.09999999999991</v>
          </cell>
          <cell r="ED130">
            <v>590.80000000000018</v>
          </cell>
          <cell r="EE130">
            <v>622.599999999999</v>
          </cell>
          <cell r="EF130">
            <v>748.39999999999964</v>
          </cell>
          <cell r="EG130">
            <v>781</v>
          </cell>
          <cell r="EH130">
            <v>1417</v>
          </cell>
          <cell r="EI130">
            <v>790.30000000000109</v>
          </cell>
          <cell r="EJ130">
            <v>1101.1999999999998</v>
          </cell>
          <cell r="EK130">
            <v>953.00000000000091</v>
          </cell>
          <cell r="EL130">
            <v>1375.1999999999998</v>
          </cell>
          <cell r="EM130">
            <v>1087.9999999999991</v>
          </cell>
          <cell r="EN130">
            <v>0</v>
          </cell>
          <cell r="EO130">
            <v>-30.5</v>
          </cell>
          <cell r="EP130">
            <v>-30.2</v>
          </cell>
          <cell r="EQ130">
            <v>-38.4</v>
          </cell>
          <cell r="ER130">
            <v>-31.7</v>
          </cell>
          <cell r="ES130">
            <v>-34.700000000000003</v>
          </cell>
          <cell r="ET130">
            <v>-31</v>
          </cell>
          <cell r="EU130">
            <v>-32.1</v>
          </cell>
          <cell r="EV130">
            <v>-31.7</v>
          </cell>
          <cell r="EW130">
            <v>-36.9</v>
          </cell>
          <cell r="EX130">
            <v>-30.6</v>
          </cell>
          <cell r="EY130">
            <v>-26.6</v>
          </cell>
          <cell r="EZ130">
            <v>-28.8</v>
          </cell>
          <cell r="FA130">
            <v>-30.8</v>
          </cell>
          <cell r="FB130">
            <v>-36</v>
          </cell>
          <cell r="FC130">
            <v>-26.7</v>
          </cell>
          <cell r="FD130">
            <v>-42.8</v>
          </cell>
          <cell r="FE130">
            <v>-27.3</v>
          </cell>
          <cell r="FF130">
            <v>-31.3</v>
          </cell>
          <cell r="FG130">
            <v>-51.099999999999994</v>
          </cell>
          <cell r="FH130">
            <v>-50.5</v>
          </cell>
          <cell r="FI130">
            <v>-63</v>
          </cell>
          <cell r="FJ130">
            <v>-66</v>
          </cell>
          <cell r="FK130">
            <v>-58.800000000000011</v>
          </cell>
          <cell r="FL130">
            <v>-95.6</v>
          </cell>
          <cell r="FM130">
            <v>-107.4</v>
          </cell>
          <cell r="FN130">
            <v>-112.5</v>
          </cell>
          <cell r="FO130">
            <v>-80.3</v>
          </cell>
          <cell r="FP130">
            <v>0</v>
          </cell>
          <cell r="FQ130">
            <v>12.3</v>
          </cell>
          <cell r="FR130">
            <v>10.7</v>
          </cell>
          <cell r="FS130">
            <v>22.1</v>
          </cell>
          <cell r="FT130">
            <v>7</v>
          </cell>
          <cell r="FU130">
            <v>98.4</v>
          </cell>
          <cell r="FV130">
            <v>25.4</v>
          </cell>
          <cell r="FW130">
            <v>46.5</v>
          </cell>
          <cell r="FX130">
            <v>12.1</v>
          </cell>
          <cell r="FY130">
            <v>14.2</v>
          </cell>
          <cell r="FZ130">
            <v>14.3</v>
          </cell>
          <cell r="GA130">
            <v>26.9</v>
          </cell>
          <cell r="GB130">
            <v>25.3</v>
          </cell>
          <cell r="GC130">
            <v>21.6</v>
          </cell>
          <cell r="GD130">
            <v>9.4</v>
          </cell>
          <cell r="GE130">
            <v>26.3</v>
          </cell>
          <cell r="GF130">
            <v>15.9</v>
          </cell>
          <cell r="GG130">
            <v>22.8</v>
          </cell>
          <cell r="GH130">
            <v>30.6</v>
          </cell>
          <cell r="GI130">
            <v>21</v>
          </cell>
          <cell r="GJ130">
            <v>27</v>
          </cell>
          <cell r="GK130">
            <v>47</v>
          </cell>
          <cell r="GL130">
            <v>83</v>
          </cell>
          <cell r="GM130">
            <v>35</v>
          </cell>
          <cell r="GN130">
            <v>16.7</v>
          </cell>
          <cell r="GO130">
            <v>1.6</v>
          </cell>
          <cell r="GP130">
            <v>0.1</v>
          </cell>
          <cell r="GQ130">
            <v>0</v>
          </cell>
          <cell r="GR130">
            <v>0</v>
          </cell>
          <cell r="GS130">
            <v>38.79999999999977</v>
          </cell>
          <cell r="GT130">
            <v>9.8000000000001819</v>
          </cell>
          <cell r="GU130">
            <v>98.299999999999898</v>
          </cell>
          <cell r="GV130">
            <v>10.699999999999978</v>
          </cell>
          <cell r="GW130">
            <v>132.7999999999999</v>
          </cell>
          <cell r="GX130">
            <v>-17.499999999999865</v>
          </cell>
          <cell r="GY130">
            <v>81.599999999999824</v>
          </cell>
          <cell r="GZ130">
            <v>97.899999999999991</v>
          </cell>
          <cell r="HA130">
            <v>35.700000000000315</v>
          </cell>
          <cell r="HB130">
            <v>54.400000000000276</v>
          </cell>
          <cell r="HC130">
            <v>149.10000000000019</v>
          </cell>
          <cell r="HD130">
            <v>145.59999999999991</v>
          </cell>
          <cell r="HE130">
            <v>188.00000000000026</v>
          </cell>
          <cell r="HF130">
            <v>261.5999999999998</v>
          </cell>
          <cell r="HG130">
            <v>369.29999999999939</v>
          </cell>
          <cell r="HH130">
            <v>421.29999999999933</v>
          </cell>
          <cell r="HI130">
            <v>358.59999999999991</v>
          </cell>
          <cell r="HJ130">
            <v>590.10000000000025</v>
          </cell>
          <cell r="HK130">
            <v>592.49999999999898</v>
          </cell>
          <cell r="HL130">
            <v>724.89999999999964</v>
          </cell>
          <cell r="HM130">
            <v>765</v>
          </cell>
          <cell r="HN130">
            <v>1434</v>
          </cell>
          <cell r="HO130">
            <v>766.50000000000114</v>
          </cell>
          <cell r="HP130">
            <v>1022.2999999999998</v>
          </cell>
          <cell r="HQ130">
            <v>847.20000000000095</v>
          </cell>
          <cell r="HR130">
            <v>1262.7999999999997</v>
          </cell>
          <cell r="HS130">
            <v>1007.6999999999991</v>
          </cell>
        </row>
        <row r="131">
          <cell r="A131" t="str">
            <v>ASTM IN</v>
          </cell>
          <cell r="B131" t="str">
            <v>Astra Microwave Products</v>
          </cell>
          <cell r="C131" t="str">
            <v>Engineering &amp; capital goods</v>
          </cell>
          <cell r="D131">
            <v>0</v>
          </cell>
          <cell r="E131">
            <v>0</v>
          </cell>
          <cell r="F131">
            <v>0</v>
          </cell>
          <cell r="G131">
            <v>0</v>
          </cell>
          <cell r="H131">
            <v>44.69</v>
          </cell>
          <cell r="I131">
            <v>55.03</v>
          </cell>
          <cell r="J131">
            <v>81.78</v>
          </cell>
          <cell r="K131">
            <v>167.2</v>
          </cell>
          <cell r="L131">
            <v>92.41</v>
          </cell>
          <cell r="M131">
            <v>68.5</v>
          </cell>
          <cell r="N131">
            <v>194.3</v>
          </cell>
          <cell r="O131">
            <v>297.7</v>
          </cell>
          <cell r="P131">
            <v>310.60000000000002</v>
          </cell>
          <cell r="Q131">
            <v>284.3</v>
          </cell>
          <cell r="R131">
            <v>180.6</v>
          </cell>
          <cell r="S131">
            <v>238.2</v>
          </cell>
          <cell r="T131">
            <v>118.1</v>
          </cell>
          <cell r="U131">
            <v>187.3</v>
          </cell>
          <cell r="V131">
            <v>216.1</v>
          </cell>
          <cell r="W131">
            <v>514.1</v>
          </cell>
          <cell r="X131">
            <v>153.19999999999999</v>
          </cell>
          <cell r="Y131">
            <v>133.69999999999999</v>
          </cell>
          <cell r="Z131">
            <v>264.7</v>
          </cell>
          <cell r="AA131">
            <v>687.4</v>
          </cell>
          <cell r="AB131">
            <v>167.74799999999999</v>
          </cell>
          <cell r="AC131">
            <v>283.79399999999998</v>
          </cell>
          <cell r="AD131">
            <v>197.89</v>
          </cell>
          <cell r="AE131">
            <v>518.73199999999997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-33.775999999999996</v>
          </cell>
          <cell r="AK131">
            <v>-38.331000000000003</v>
          </cell>
          <cell r="AL131">
            <v>-54.944000000000003</v>
          </cell>
          <cell r="AM131">
            <v>-94.800000000000011</v>
          </cell>
          <cell r="AN131">
            <v>-51.936999999999998</v>
          </cell>
          <cell r="AO131">
            <v>-38.200000000000003</v>
          </cell>
          <cell r="AP131">
            <v>-110.79999999999998</v>
          </cell>
          <cell r="AQ131">
            <v>-148.285</v>
          </cell>
          <cell r="AR131">
            <v>-114.3</v>
          </cell>
          <cell r="AS131">
            <v>-92.4</v>
          </cell>
          <cell r="AT131">
            <v>-78.599999999999994</v>
          </cell>
          <cell r="AU131">
            <v>-172.10000000000002</v>
          </cell>
          <cell r="AV131">
            <v>-89.1</v>
          </cell>
          <cell r="AW131">
            <v>-112.1</v>
          </cell>
          <cell r="AX131">
            <v>-98.8</v>
          </cell>
          <cell r="AY131">
            <v>-273.10000000000002</v>
          </cell>
          <cell r="AZ131">
            <v>-107.70000000000002</v>
          </cell>
          <cell r="BA131">
            <v>-89.9</v>
          </cell>
          <cell r="BB131">
            <v>-163.70000000000002</v>
          </cell>
          <cell r="BC131">
            <v>-456.8</v>
          </cell>
          <cell r="BD131">
            <v>-121.032</v>
          </cell>
          <cell r="BE131">
            <v>-218.995</v>
          </cell>
          <cell r="BF131">
            <v>-150.54</v>
          </cell>
          <cell r="BG131">
            <v>-378.16500000000002</v>
          </cell>
          <cell r="BH131">
            <v>0</v>
          </cell>
          <cell r="BI131">
            <v>0</v>
          </cell>
          <cell r="BJ131">
            <v>0</v>
          </cell>
          <cell r="BK131">
            <v>0</v>
          </cell>
          <cell r="BL131">
            <v>10.914000000000001</v>
          </cell>
          <cell r="BM131">
            <v>16.698999999999998</v>
          </cell>
          <cell r="BN131">
            <v>26.835999999999999</v>
          </cell>
          <cell r="BO131">
            <v>72.399999999999977</v>
          </cell>
          <cell r="BP131">
            <v>40.472999999999999</v>
          </cell>
          <cell r="BQ131">
            <v>30.299999999999997</v>
          </cell>
          <cell r="BR131">
            <v>83.500000000000028</v>
          </cell>
          <cell r="BS131">
            <v>149.41499999999999</v>
          </cell>
          <cell r="BT131">
            <v>196.3</v>
          </cell>
          <cell r="BU131">
            <v>191.9</v>
          </cell>
          <cell r="BV131">
            <v>102</v>
          </cell>
          <cell r="BW131">
            <v>66.099999999999966</v>
          </cell>
          <cell r="BX131">
            <v>29</v>
          </cell>
          <cell r="BY131">
            <v>75.200000000000017</v>
          </cell>
          <cell r="BZ131">
            <v>117.3</v>
          </cell>
          <cell r="CA131">
            <v>241</v>
          </cell>
          <cell r="CB131">
            <v>45.499999999999972</v>
          </cell>
          <cell r="CC131">
            <v>43.799999999999983</v>
          </cell>
          <cell r="CD131">
            <v>100.99999999999997</v>
          </cell>
          <cell r="CE131">
            <v>230.59999999999997</v>
          </cell>
          <cell r="CF131">
            <v>46.715999999999994</v>
          </cell>
          <cell r="CG131">
            <v>64.798999999999978</v>
          </cell>
          <cell r="CH131">
            <v>47.349999999999994</v>
          </cell>
          <cell r="CI131">
            <v>140.56699999999995</v>
          </cell>
          <cell r="CJ131">
            <v>0</v>
          </cell>
          <cell r="CK131">
            <v>0</v>
          </cell>
          <cell r="CL131">
            <v>0</v>
          </cell>
          <cell r="CM131">
            <v>0</v>
          </cell>
          <cell r="CN131">
            <v>0</v>
          </cell>
          <cell r="CO131">
            <v>0</v>
          </cell>
          <cell r="CP131">
            <v>0</v>
          </cell>
          <cell r="CQ131">
            <v>0</v>
          </cell>
          <cell r="CR131">
            <v>0</v>
          </cell>
          <cell r="CS131">
            <v>0</v>
          </cell>
          <cell r="CT131">
            <v>0</v>
          </cell>
          <cell r="CU131">
            <v>0</v>
          </cell>
          <cell r="CV131">
            <v>0</v>
          </cell>
          <cell r="CW131">
            <v>0</v>
          </cell>
          <cell r="CX131">
            <v>0</v>
          </cell>
          <cell r="CY131">
            <v>0</v>
          </cell>
          <cell r="CZ131">
            <v>0</v>
          </cell>
          <cell r="DA131">
            <v>0</v>
          </cell>
          <cell r="DB131">
            <v>0</v>
          </cell>
          <cell r="DC131">
            <v>0</v>
          </cell>
          <cell r="DD131">
            <v>0</v>
          </cell>
          <cell r="DE131">
            <v>0</v>
          </cell>
          <cell r="DF131">
            <v>0</v>
          </cell>
          <cell r="DG131">
            <v>0</v>
          </cell>
          <cell r="DH131">
            <v>0</v>
          </cell>
          <cell r="DI131">
            <v>0</v>
          </cell>
          <cell r="DJ131">
            <v>0</v>
          </cell>
          <cell r="DK131">
            <v>0</v>
          </cell>
          <cell r="DL131">
            <v>0</v>
          </cell>
          <cell r="DM131">
            <v>0</v>
          </cell>
          <cell r="DN131">
            <v>0</v>
          </cell>
          <cell r="DO131">
            <v>0</v>
          </cell>
          <cell r="DP131">
            <v>10.914000000000001</v>
          </cell>
          <cell r="DQ131">
            <v>16.698999999999998</v>
          </cell>
          <cell r="DR131">
            <v>26.835999999999999</v>
          </cell>
          <cell r="DS131">
            <v>72.399999999999977</v>
          </cell>
          <cell r="DT131">
            <v>40.472999999999999</v>
          </cell>
          <cell r="DU131">
            <v>30.299999999999997</v>
          </cell>
          <cell r="DV131">
            <v>83.500000000000028</v>
          </cell>
          <cell r="DW131">
            <v>149.41499999999999</v>
          </cell>
          <cell r="DX131">
            <v>196.3</v>
          </cell>
          <cell r="DY131">
            <v>191.9</v>
          </cell>
          <cell r="DZ131">
            <v>102</v>
          </cell>
          <cell r="EA131">
            <v>66.099999999999966</v>
          </cell>
          <cell r="EB131">
            <v>29</v>
          </cell>
          <cell r="EC131">
            <v>75.200000000000017</v>
          </cell>
          <cell r="ED131">
            <v>117.3</v>
          </cell>
          <cell r="EE131">
            <v>241</v>
          </cell>
          <cell r="EF131">
            <v>45.499999999999972</v>
          </cell>
          <cell r="EG131">
            <v>43.799999999999983</v>
          </cell>
          <cell r="EH131">
            <v>100.99999999999997</v>
          </cell>
          <cell r="EI131">
            <v>230.59999999999997</v>
          </cell>
          <cell r="EJ131">
            <v>46.715999999999994</v>
          </cell>
          <cell r="EK131">
            <v>64.798999999999978</v>
          </cell>
          <cell r="EL131">
            <v>47.349999999999994</v>
          </cell>
          <cell r="EM131">
            <v>140.56699999999995</v>
          </cell>
          <cell r="EN131">
            <v>0</v>
          </cell>
          <cell r="EO131">
            <v>0</v>
          </cell>
          <cell r="EP131">
            <v>0</v>
          </cell>
          <cell r="EQ131">
            <v>0</v>
          </cell>
          <cell r="ER131">
            <v>-5</v>
          </cell>
          <cell r="ES131">
            <v>-8.94</v>
          </cell>
          <cell r="ET131">
            <v>-10.210000000000001</v>
          </cell>
          <cell r="EU131">
            <v>-13</v>
          </cell>
          <cell r="EV131">
            <v>-9.6</v>
          </cell>
          <cell r="EW131">
            <v>-12.1</v>
          </cell>
          <cell r="EX131">
            <v>-16.3</v>
          </cell>
          <cell r="EY131">
            <v>-16.690000000000001</v>
          </cell>
          <cell r="EZ131">
            <v>-10.9</v>
          </cell>
          <cell r="FA131">
            <v>-13.9</v>
          </cell>
          <cell r="FB131">
            <v>-15.7</v>
          </cell>
          <cell r="FC131">
            <v>-15.9</v>
          </cell>
          <cell r="FD131">
            <v>-13.3</v>
          </cell>
          <cell r="FE131">
            <v>-13.9</v>
          </cell>
          <cell r="FF131">
            <v>-15.5</v>
          </cell>
          <cell r="FG131">
            <v>-17.3</v>
          </cell>
          <cell r="FH131">
            <v>-16</v>
          </cell>
          <cell r="FI131">
            <v>-17.899999999999999</v>
          </cell>
          <cell r="FJ131">
            <v>-19.5</v>
          </cell>
          <cell r="FK131">
            <v>-20.5</v>
          </cell>
          <cell r="FL131">
            <v>-18.86</v>
          </cell>
          <cell r="FM131">
            <v>-19.544</v>
          </cell>
          <cell r="FN131">
            <v>-20.04</v>
          </cell>
          <cell r="FO131">
            <v>-26.259</v>
          </cell>
          <cell r="FP131">
            <v>0</v>
          </cell>
          <cell r="FQ131">
            <v>0</v>
          </cell>
          <cell r="FR131">
            <v>0</v>
          </cell>
          <cell r="FS131">
            <v>0</v>
          </cell>
          <cell r="FT131">
            <v>1</v>
          </cell>
          <cell r="FU131">
            <v>1.2</v>
          </cell>
          <cell r="FV131">
            <v>0.9</v>
          </cell>
          <cell r="FW131">
            <v>2.5</v>
          </cell>
          <cell r="FX131">
            <v>0.8</v>
          </cell>
          <cell r="FY131">
            <v>1.5</v>
          </cell>
          <cell r="FZ131">
            <v>1.2</v>
          </cell>
          <cell r="GA131">
            <v>-1.1000000000000001</v>
          </cell>
          <cell r="GB131">
            <v>1.4</v>
          </cell>
          <cell r="GC131">
            <v>18</v>
          </cell>
          <cell r="GD131">
            <v>5.8</v>
          </cell>
          <cell r="GE131">
            <v>8.3000000000000007</v>
          </cell>
          <cell r="GF131">
            <v>4.9000000000000004</v>
          </cell>
          <cell r="GG131">
            <v>6.7</v>
          </cell>
          <cell r="GH131">
            <v>13.8</v>
          </cell>
          <cell r="GI131">
            <v>2.6</v>
          </cell>
          <cell r="GJ131">
            <v>4.5</v>
          </cell>
          <cell r="GK131">
            <v>4.9000000000000004</v>
          </cell>
          <cell r="GL131">
            <v>1.7</v>
          </cell>
          <cell r="GM131">
            <v>6.2</v>
          </cell>
          <cell r="GN131">
            <v>4.5979999999999999</v>
          </cell>
          <cell r="GO131">
            <v>2.3889999999999998</v>
          </cell>
          <cell r="GP131">
            <v>2.4700000000000002</v>
          </cell>
          <cell r="GQ131">
            <v>3.7690000000000001</v>
          </cell>
          <cell r="GR131">
            <v>0</v>
          </cell>
          <cell r="GS131">
            <v>0</v>
          </cell>
          <cell r="GT131">
            <v>0</v>
          </cell>
          <cell r="GU131">
            <v>0</v>
          </cell>
          <cell r="GV131">
            <v>6.9140000000000015</v>
          </cell>
          <cell r="GW131">
            <v>8.9589999999999979</v>
          </cell>
          <cell r="GX131">
            <v>17.525999999999996</v>
          </cell>
          <cell r="GY131">
            <v>61.899999999999977</v>
          </cell>
          <cell r="GZ131">
            <v>31.672999999999998</v>
          </cell>
          <cell r="HA131">
            <v>19.699999999999996</v>
          </cell>
          <cell r="HB131">
            <v>68.400000000000034</v>
          </cell>
          <cell r="HC131">
            <v>131.625</v>
          </cell>
          <cell r="HD131">
            <v>186.8</v>
          </cell>
          <cell r="HE131">
            <v>196</v>
          </cell>
          <cell r="HF131">
            <v>92.1</v>
          </cell>
          <cell r="HG131">
            <v>58.499999999999972</v>
          </cell>
          <cell r="HH131">
            <v>20.6</v>
          </cell>
          <cell r="HI131">
            <v>68.000000000000014</v>
          </cell>
          <cell r="HJ131">
            <v>115.6</v>
          </cell>
          <cell r="HK131">
            <v>226.29999999999998</v>
          </cell>
          <cell r="HL131">
            <v>33.999999999999972</v>
          </cell>
          <cell r="HM131">
            <v>30.799999999999983</v>
          </cell>
          <cell r="HN131">
            <v>83.199999999999974</v>
          </cell>
          <cell r="HO131">
            <v>216.29999999999995</v>
          </cell>
          <cell r="HP131">
            <v>32.453999999999994</v>
          </cell>
          <cell r="HQ131">
            <v>47.643999999999984</v>
          </cell>
          <cell r="HR131">
            <v>29.779999999999994</v>
          </cell>
          <cell r="HS131">
            <v>118.07699999999996</v>
          </cell>
        </row>
        <row r="132">
          <cell r="A132" t="str">
            <v>BGRL IN</v>
          </cell>
          <cell r="B132" t="str">
            <v>BGR Energy Systems</v>
          </cell>
          <cell r="C132" t="str">
            <v>Engineering &amp; Capital goods</v>
          </cell>
          <cell r="D132">
            <v>0</v>
          </cell>
          <cell r="E132">
            <v>0</v>
          </cell>
          <cell r="F132">
            <v>0</v>
          </cell>
          <cell r="G132">
            <v>0</v>
          </cell>
          <cell r="H132">
            <v>0</v>
          </cell>
          <cell r="I132">
            <v>0</v>
          </cell>
          <cell r="J132">
            <v>0</v>
          </cell>
          <cell r="K132">
            <v>0</v>
          </cell>
          <cell r="L132">
            <v>0</v>
          </cell>
          <cell r="M132">
            <v>0</v>
          </cell>
          <cell r="N132">
            <v>0</v>
          </cell>
          <cell r="O132">
            <v>0</v>
          </cell>
          <cell r="P132">
            <v>0</v>
          </cell>
          <cell r="Q132">
            <v>0</v>
          </cell>
          <cell r="R132">
            <v>0</v>
          </cell>
          <cell r="S132">
            <v>0</v>
          </cell>
          <cell r="T132">
            <v>0</v>
          </cell>
          <cell r="U132">
            <v>0</v>
          </cell>
          <cell r="V132">
            <v>0</v>
          </cell>
          <cell r="W132">
            <v>0</v>
          </cell>
          <cell r="X132">
            <v>2324.1</v>
          </cell>
          <cell r="Y132">
            <v>3110.59</v>
          </cell>
          <cell r="Z132">
            <v>3827.5659999999998</v>
          </cell>
          <cell r="AA132">
            <v>5786.05</v>
          </cell>
          <cell r="AB132">
            <v>3068.319</v>
          </cell>
          <cell r="AC132">
            <v>4245.7449999999999</v>
          </cell>
          <cell r="AD132">
            <v>4724.277</v>
          </cell>
          <cell r="AE132">
            <v>7182.6329999999998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O132">
            <v>0</v>
          </cell>
          <cell r="AP132">
            <v>0</v>
          </cell>
          <cell r="AQ132">
            <v>0</v>
          </cell>
          <cell r="AR132">
            <v>0</v>
          </cell>
          <cell r="AS132">
            <v>0</v>
          </cell>
          <cell r="AT132">
            <v>0</v>
          </cell>
          <cell r="AU132">
            <v>0</v>
          </cell>
          <cell r="AV132">
            <v>0</v>
          </cell>
          <cell r="AW132">
            <v>0</v>
          </cell>
          <cell r="AX132">
            <v>0</v>
          </cell>
          <cell r="AY132">
            <v>0</v>
          </cell>
          <cell r="AZ132">
            <v>-2061.0639999999999</v>
          </cell>
          <cell r="BA132">
            <v>-2785.8589999999999</v>
          </cell>
          <cell r="BB132">
            <v>-3435.2370000000001</v>
          </cell>
          <cell r="BC132">
            <v>-5256.0420000000004</v>
          </cell>
          <cell r="BD132">
            <v>-2756.7069999999999</v>
          </cell>
          <cell r="BE132">
            <v>-3808.1480000000001</v>
          </cell>
          <cell r="BF132">
            <v>-4228.8810000000003</v>
          </cell>
          <cell r="BG132">
            <v>-6346.5640000000003</v>
          </cell>
          <cell r="BH132">
            <v>0</v>
          </cell>
          <cell r="BI132">
            <v>0</v>
          </cell>
          <cell r="BJ132">
            <v>0</v>
          </cell>
          <cell r="BK132">
            <v>0</v>
          </cell>
          <cell r="BL132">
            <v>0</v>
          </cell>
          <cell r="BM132">
            <v>0</v>
          </cell>
          <cell r="BN132">
            <v>0</v>
          </cell>
          <cell r="BO132">
            <v>0</v>
          </cell>
          <cell r="BP132">
            <v>0</v>
          </cell>
          <cell r="BQ132">
            <v>0</v>
          </cell>
          <cell r="BR132">
            <v>0</v>
          </cell>
          <cell r="BS132">
            <v>0</v>
          </cell>
          <cell r="BT132">
            <v>0</v>
          </cell>
          <cell r="BU132">
            <v>0</v>
          </cell>
          <cell r="BV132">
            <v>0</v>
          </cell>
          <cell r="BW132">
            <v>0</v>
          </cell>
          <cell r="BX132">
            <v>0</v>
          </cell>
          <cell r="BY132">
            <v>0</v>
          </cell>
          <cell r="BZ132">
            <v>0</v>
          </cell>
          <cell r="CA132">
            <v>0</v>
          </cell>
          <cell r="CB132">
            <v>263.03600000000006</v>
          </cell>
          <cell r="CC132">
            <v>324.73100000000022</v>
          </cell>
          <cell r="CD132">
            <v>392.32899999999972</v>
          </cell>
          <cell r="CE132">
            <v>530.00799999999981</v>
          </cell>
          <cell r="CF132">
            <v>311.61200000000008</v>
          </cell>
          <cell r="CG132">
            <v>437.59699999999975</v>
          </cell>
          <cell r="CH132">
            <v>495.39599999999973</v>
          </cell>
          <cell r="CI132">
            <v>836.06899999999951</v>
          </cell>
          <cell r="CJ132">
            <v>0</v>
          </cell>
          <cell r="CK132">
            <v>0</v>
          </cell>
          <cell r="CL132">
            <v>0</v>
          </cell>
          <cell r="CM132">
            <v>0</v>
          </cell>
          <cell r="CN132">
            <v>0</v>
          </cell>
          <cell r="CO132">
            <v>0</v>
          </cell>
          <cell r="CP132">
            <v>0</v>
          </cell>
          <cell r="CQ132">
            <v>0</v>
          </cell>
          <cell r="CR132">
            <v>0</v>
          </cell>
          <cell r="CS132">
            <v>0</v>
          </cell>
          <cell r="CT132">
            <v>0</v>
          </cell>
          <cell r="CU132">
            <v>0</v>
          </cell>
          <cell r="CV132">
            <v>0</v>
          </cell>
          <cell r="CW132">
            <v>0</v>
          </cell>
          <cell r="CX132">
            <v>0</v>
          </cell>
          <cell r="CY132">
            <v>0</v>
          </cell>
          <cell r="CZ132">
            <v>0</v>
          </cell>
          <cell r="DA132">
            <v>0</v>
          </cell>
          <cell r="DB132">
            <v>0</v>
          </cell>
          <cell r="DC132">
            <v>0</v>
          </cell>
          <cell r="DD132">
            <v>0</v>
          </cell>
          <cell r="DE132">
            <v>0</v>
          </cell>
          <cell r="DF132">
            <v>0</v>
          </cell>
          <cell r="DG132">
            <v>0</v>
          </cell>
          <cell r="DH132">
            <v>0</v>
          </cell>
          <cell r="DI132">
            <v>0</v>
          </cell>
          <cell r="DJ132">
            <v>0</v>
          </cell>
          <cell r="DK132">
            <v>0</v>
          </cell>
          <cell r="DL132">
            <v>0</v>
          </cell>
          <cell r="DM132">
            <v>0</v>
          </cell>
          <cell r="DN132">
            <v>0</v>
          </cell>
          <cell r="DO132">
            <v>0</v>
          </cell>
          <cell r="DP132">
            <v>0</v>
          </cell>
          <cell r="DQ132">
            <v>0</v>
          </cell>
          <cell r="DR132">
            <v>0</v>
          </cell>
          <cell r="DS132">
            <v>0</v>
          </cell>
          <cell r="DT132">
            <v>0</v>
          </cell>
          <cell r="DU132">
            <v>0</v>
          </cell>
          <cell r="DV132">
            <v>0</v>
          </cell>
          <cell r="DW132">
            <v>0</v>
          </cell>
          <cell r="DX132">
            <v>0</v>
          </cell>
          <cell r="DY132">
            <v>0</v>
          </cell>
          <cell r="DZ132">
            <v>0</v>
          </cell>
          <cell r="EA132">
            <v>0</v>
          </cell>
          <cell r="EB132">
            <v>0</v>
          </cell>
          <cell r="EC132">
            <v>0</v>
          </cell>
          <cell r="ED132">
            <v>0</v>
          </cell>
          <cell r="EE132">
            <v>0</v>
          </cell>
          <cell r="EF132">
            <v>263.03600000000006</v>
          </cell>
          <cell r="EG132">
            <v>324.73100000000022</v>
          </cell>
          <cell r="EH132">
            <v>392.32899999999972</v>
          </cell>
          <cell r="EI132">
            <v>530.00799999999981</v>
          </cell>
          <cell r="EJ132">
            <v>311.61200000000008</v>
          </cell>
          <cell r="EK132">
            <v>437.59699999999975</v>
          </cell>
          <cell r="EL132">
            <v>495.39599999999973</v>
          </cell>
          <cell r="EM132">
            <v>836.06899999999951</v>
          </cell>
          <cell r="EN132">
            <v>0</v>
          </cell>
          <cell r="EO132">
            <v>0</v>
          </cell>
          <cell r="EP132">
            <v>0</v>
          </cell>
          <cell r="EQ132">
            <v>0</v>
          </cell>
          <cell r="ER132">
            <v>0</v>
          </cell>
          <cell r="ES132">
            <v>0</v>
          </cell>
          <cell r="ET132">
            <v>0</v>
          </cell>
          <cell r="EU132">
            <v>0</v>
          </cell>
          <cell r="EV132">
            <v>0</v>
          </cell>
          <cell r="EW132">
            <v>0</v>
          </cell>
          <cell r="EX132">
            <v>0</v>
          </cell>
          <cell r="EY132">
            <v>0</v>
          </cell>
          <cell r="EZ132">
            <v>0</v>
          </cell>
          <cell r="FA132">
            <v>0</v>
          </cell>
          <cell r="FB132">
            <v>0</v>
          </cell>
          <cell r="FC132">
            <v>0</v>
          </cell>
          <cell r="FD132">
            <v>0</v>
          </cell>
          <cell r="FE132">
            <v>0</v>
          </cell>
          <cell r="FF132">
            <v>0</v>
          </cell>
          <cell r="FG132">
            <v>0</v>
          </cell>
          <cell r="FH132">
            <v>-11.843999999999999</v>
          </cell>
          <cell r="FI132">
            <v>-12.473000000000001</v>
          </cell>
          <cell r="FJ132">
            <v>-12.657999999999999</v>
          </cell>
          <cell r="FK132">
            <v>-13.255000000000001</v>
          </cell>
          <cell r="FL132">
            <v>-13.542999999999999</v>
          </cell>
          <cell r="FM132">
            <v>-14.711</v>
          </cell>
          <cell r="FN132">
            <v>-18.82</v>
          </cell>
          <cell r="FO132">
            <v>-22.882000000000001</v>
          </cell>
          <cell r="FP132">
            <v>0</v>
          </cell>
          <cell r="FQ132">
            <v>0</v>
          </cell>
          <cell r="FR132">
            <v>0</v>
          </cell>
          <cell r="FS132">
            <v>0</v>
          </cell>
          <cell r="FT132">
            <v>0</v>
          </cell>
          <cell r="FU132">
            <v>0</v>
          </cell>
          <cell r="FV132">
            <v>0</v>
          </cell>
          <cell r="FW132">
            <v>0</v>
          </cell>
          <cell r="FX132">
            <v>0</v>
          </cell>
          <cell r="FY132">
            <v>0</v>
          </cell>
          <cell r="FZ132">
            <v>0</v>
          </cell>
          <cell r="GA132">
            <v>0</v>
          </cell>
          <cell r="GB132">
            <v>0</v>
          </cell>
          <cell r="GC132">
            <v>0</v>
          </cell>
          <cell r="GD132">
            <v>0</v>
          </cell>
          <cell r="GE132">
            <v>0</v>
          </cell>
          <cell r="GF132">
            <v>0</v>
          </cell>
          <cell r="GG132">
            <v>0</v>
          </cell>
          <cell r="GH132">
            <v>0</v>
          </cell>
          <cell r="GI132">
            <v>0</v>
          </cell>
          <cell r="GJ132">
            <v>7.96</v>
          </cell>
          <cell r="GK132">
            <v>5.3550000000000004</v>
          </cell>
          <cell r="GL132">
            <v>2.6869999999999998</v>
          </cell>
          <cell r="GM132">
            <v>28.843</v>
          </cell>
          <cell r="GN132">
            <v>40.554000000000002</v>
          </cell>
          <cell r="GO132">
            <v>83.942000000000007</v>
          </cell>
          <cell r="GP132">
            <v>103.67699999999999</v>
          </cell>
          <cell r="GQ132">
            <v>47.112000000000002</v>
          </cell>
          <cell r="GR132">
            <v>0</v>
          </cell>
          <cell r="GS132">
            <v>0</v>
          </cell>
          <cell r="GT132">
            <v>0</v>
          </cell>
          <cell r="GU132">
            <v>0</v>
          </cell>
          <cell r="GV132">
            <v>0</v>
          </cell>
          <cell r="GW132">
            <v>0</v>
          </cell>
          <cell r="GX132">
            <v>0</v>
          </cell>
          <cell r="GY132">
            <v>0</v>
          </cell>
          <cell r="GZ132">
            <v>0</v>
          </cell>
          <cell r="HA132">
            <v>0</v>
          </cell>
          <cell r="HB132">
            <v>0</v>
          </cell>
          <cell r="HC132">
            <v>0</v>
          </cell>
          <cell r="HD132">
            <v>0</v>
          </cell>
          <cell r="HE132">
            <v>0</v>
          </cell>
          <cell r="HF132">
            <v>0</v>
          </cell>
          <cell r="HG132">
            <v>0</v>
          </cell>
          <cell r="HH132">
            <v>0</v>
          </cell>
          <cell r="HI132">
            <v>0</v>
          </cell>
          <cell r="HJ132">
            <v>0</v>
          </cell>
          <cell r="HK132">
            <v>0</v>
          </cell>
          <cell r="HL132">
            <v>259.15200000000004</v>
          </cell>
          <cell r="HM132">
            <v>317.61300000000023</v>
          </cell>
          <cell r="HN132">
            <v>382.35799999999972</v>
          </cell>
          <cell r="HO132">
            <v>545.59599999999978</v>
          </cell>
          <cell r="HP132">
            <v>338.62300000000005</v>
          </cell>
          <cell r="HQ132">
            <v>506.82799999999975</v>
          </cell>
          <cell r="HR132">
            <v>580.2529999999997</v>
          </cell>
          <cell r="HS132">
            <v>860.29899999999952</v>
          </cell>
        </row>
        <row r="133">
          <cell r="A133" t="str">
            <v>BIJL IN</v>
          </cell>
          <cell r="B133" t="str">
            <v>Bharat Bijlee</v>
          </cell>
          <cell r="C133" t="str">
            <v>Engineering &amp; Capital Goods</v>
          </cell>
          <cell r="D133">
            <v>0</v>
          </cell>
          <cell r="E133">
            <v>0</v>
          </cell>
          <cell r="F133">
            <v>0</v>
          </cell>
          <cell r="G133">
            <v>0</v>
          </cell>
          <cell r="H133">
            <v>337.59999999999997</v>
          </cell>
          <cell r="I133">
            <v>446.70000000000005</v>
          </cell>
          <cell r="J133">
            <v>561.70000000000005</v>
          </cell>
          <cell r="K133">
            <v>671.30000000000007</v>
          </cell>
          <cell r="L133">
            <v>450.70000000000005</v>
          </cell>
          <cell r="M133">
            <v>648.29999999999995</v>
          </cell>
          <cell r="N133">
            <v>594.6</v>
          </cell>
          <cell r="O133">
            <v>764.8</v>
          </cell>
          <cell r="P133">
            <v>583</v>
          </cell>
          <cell r="Q133">
            <v>540.5</v>
          </cell>
          <cell r="R133">
            <v>853.7</v>
          </cell>
          <cell r="S133">
            <v>1030.5999999999999</v>
          </cell>
          <cell r="T133">
            <v>710</v>
          </cell>
          <cell r="U133">
            <v>1101.5</v>
          </cell>
          <cell r="V133">
            <v>1097.5</v>
          </cell>
          <cell r="W133">
            <v>1789.6000000000001</v>
          </cell>
          <cell r="X133">
            <v>1155.5999999999999</v>
          </cell>
          <cell r="Y133">
            <v>1359.1</v>
          </cell>
          <cell r="Z133">
            <v>1115.8999999999999</v>
          </cell>
          <cell r="AA133">
            <v>1993.3999999999999</v>
          </cell>
          <cell r="AB133">
            <v>1055.9000000000001</v>
          </cell>
          <cell r="AC133">
            <v>1509.1000000000001</v>
          </cell>
          <cell r="AD133">
            <v>1400.6</v>
          </cell>
          <cell r="AE133">
            <v>1481.7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-313.2</v>
          </cell>
          <cell r="AK133">
            <v>-416.29999999999995</v>
          </cell>
          <cell r="AL133">
            <v>-512.70000000000005</v>
          </cell>
          <cell r="AM133">
            <v>-606.9</v>
          </cell>
          <cell r="AN133">
            <v>-403.8</v>
          </cell>
          <cell r="AO133">
            <v>-577</v>
          </cell>
          <cell r="AP133">
            <v>-504.09999999999997</v>
          </cell>
          <cell r="AQ133">
            <v>-698.9</v>
          </cell>
          <cell r="AR133">
            <v>-513.70000000000005</v>
          </cell>
          <cell r="AS133">
            <v>-470.5</v>
          </cell>
          <cell r="AT133">
            <v>-696.8</v>
          </cell>
          <cell r="AU133">
            <v>-814.50000000000011</v>
          </cell>
          <cell r="AV133">
            <v>-634.1</v>
          </cell>
          <cell r="AW133">
            <v>-960.90000000000009</v>
          </cell>
          <cell r="AX133">
            <v>-875.4</v>
          </cell>
          <cell r="AY133">
            <v>-1344.9</v>
          </cell>
          <cell r="AZ133">
            <v>-957.1</v>
          </cell>
          <cell r="BA133">
            <v>-1100.2</v>
          </cell>
          <cell r="BB133">
            <v>-913.3</v>
          </cell>
          <cell r="BC133">
            <v>-1504.7</v>
          </cell>
          <cell r="BD133">
            <v>-923.9</v>
          </cell>
          <cell r="BE133">
            <v>-1296.5</v>
          </cell>
          <cell r="BF133">
            <v>-1158.1000000000001</v>
          </cell>
          <cell r="BG133">
            <v>-1086.0999999999999</v>
          </cell>
          <cell r="BH133">
            <v>0</v>
          </cell>
          <cell r="BI133">
            <v>0</v>
          </cell>
          <cell r="BJ133">
            <v>0</v>
          </cell>
          <cell r="BK133">
            <v>0</v>
          </cell>
          <cell r="BL133">
            <v>24.399999999999977</v>
          </cell>
          <cell r="BM133">
            <v>30.400000000000091</v>
          </cell>
          <cell r="BN133">
            <v>49</v>
          </cell>
          <cell r="BO133">
            <v>64.400000000000091</v>
          </cell>
          <cell r="BP133">
            <v>46.900000000000034</v>
          </cell>
          <cell r="BQ133">
            <v>71.299999999999955</v>
          </cell>
          <cell r="BR133">
            <v>90.500000000000057</v>
          </cell>
          <cell r="BS133">
            <v>65.899999999999977</v>
          </cell>
          <cell r="BT133">
            <v>69.299999999999955</v>
          </cell>
          <cell r="BU133">
            <v>70</v>
          </cell>
          <cell r="BV133">
            <v>156.90000000000009</v>
          </cell>
          <cell r="BW133">
            <v>216.0999999999998</v>
          </cell>
          <cell r="BX133">
            <v>75.899999999999977</v>
          </cell>
          <cell r="BY133">
            <v>140.59999999999991</v>
          </cell>
          <cell r="BZ133">
            <v>222.10000000000002</v>
          </cell>
          <cell r="CA133">
            <v>444.70000000000005</v>
          </cell>
          <cell r="CB133">
            <v>198.49999999999989</v>
          </cell>
          <cell r="CC133">
            <v>258.89999999999986</v>
          </cell>
          <cell r="CD133">
            <v>202.59999999999991</v>
          </cell>
          <cell r="CE133">
            <v>488.69999999999982</v>
          </cell>
          <cell r="CF133">
            <v>132.00000000000011</v>
          </cell>
          <cell r="CG133">
            <v>212.60000000000014</v>
          </cell>
          <cell r="CH133">
            <v>242.49999999999977</v>
          </cell>
          <cell r="CI133">
            <v>395.60000000000014</v>
          </cell>
          <cell r="CJ133">
            <v>0</v>
          </cell>
          <cell r="CK133">
            <v>0</v>
          </cell>
          <cell r="CL133">
            <v>0</v>
          </cell>
          <cell r="CM133">
            <v>0</v>
          </cell>
          <cell r="CN133">
            <v>0</v>
          </cell>
          <cell r="CO133">
            <v>0</v>
          </cell>
          <cell r="CP133">
            <v>0</v>
          </cell>
          <cell r="CQ133">
            <v>0</v>
          </cell>
          <cell r="CR133">
            <v>0</v>
          </cell>
          <cell r="CS133">
            <v>0</v>
          </cell>
          <cell r="CT133">
            <v>0</v>
          </cell>
          <cell r="CU133">
            <v>0</v>
          </cell>
          <cell r="CV133">
            <v>0</v>
          </cell>
          <cell r="CW133">
            <v>0</v>
          </cell>
          <cell r="CX133">
            <v>0</v>
          </cell>
          <cell r="CY133">
            <v>0</v>
          </cell>
          <cell r="CZ133">
            <v>0</v>
          </cell>
          <cell r="DA133">
            <v>0</v>
          </cell>
          <cell r="DB133">
            <v>0</v>
          </cell>
          <cell r="DC133">
            <v>0</v>
          </cell>
          <cell r="DD133">
            <v>0</v>
          </cell>
          <cell r="DE133">
            <v>0</v>
          </cell>
          <cell r="DF133">
            <v>0</v>
          </cell>
          <cell r="DG133">
            <v>0</v>
          </cell>
          <cell r="DH133">
            <v>0</v>
          </cell>
          <cell r="DI133">
            <v>0</v>
          </cell>
          <cell r="DJ133">
            <v>0</v>
          </cell>
          <cell r="DK133">
            <v>0</v>
          </cell>
          <cell r="DL133">
            <v>0</v>
          </cell>
          <cell r="DM133">
            <v>0</v>
          </cell>
          <cell r="DN133">
            <v>0</v>
          </cell>
          <cell r="DO133">
            <v>0</v>
          </cell>
          <cell r="DP133">
            <v>24.399999999999977</v>
          </cell>
          <cell r="DQ133">
            <v>30.400000000000091</v>
          </cell>
          <cell r="DR133">
            <v>49</v>
          </cell>
          <cell r="DS133">
            <v>64.400000000000091</v>
          </cell>
          <cell r="DT133">
            <v>46.900000000000034</v>
          </cell>
          <cell r="DU133">
            <v>71.299999999999955</v>
          </cell>
          <cell r="DV133">
            <v>90.500000000000057</v>
          </cell>
          <cell r="DW133">
            <v>65.899999999999977</v>
          </cell>
          <cell r="DX133">
            <v>69.299999999999955</v>
          </cell>
          <cell r="DY133">
            <v>70</v>
          </cell>
          <cell r="DZ133">
            <v>156.90000000000009</v>
          </cell>
          <cell r="EA133">
            <v>216.0999999999998</v>
          </cell>
          <cell r="EB133">
            <v>75.899999999999977</v>
          </cell>
          <cell r="EC133">
            <v>140.59999999999991</v>
          </cell>
          <cell r="ED133">
            <v>222.10000000000002</v>
          </cell>
          <cell r="EE133">
            <v>444.70000000000005</v>
          </cell>
          <cell r="EF133">
            <v>198.49999999999989</v>
          </cell>
          <cell r="EG133">
            <v>258.89999999999986</v>
          </cell>
          <cell r="EH133">
            <v>202.59999999999991</v>
          </cell>
          <cell r="EI133">
            <v>488.69999999999982</v>
          </cell>
          <cell r="EJ133">
            <v>132.00000000000011</v>
          </cell>
          <cell r="EK133">
            <v>212.60000000000014</v>
          </cell>
          <cell r="EL133">
            <v>242.49999999999977</v>
          </cell>
          <cell r="EM133">
            <v>395.60000000000014</v>
          </cell>
          <cell r="EN133">
            <v>0</v>
          </cell>
          <cell r="EO133">
            <v>0</v>
          </cell>
          <cell r="EP133">
            <v>0</v>
          </cell>
          <cell r="EQ133">
            <v>0</v>
          </cell>
          <cell r="ER133">
            <v>-2.9</v>
          </cell>
          <cell r="ES133">
            <v>-3.1</v>
          </cell>
          <cell r="ET133">
            <v>-3</v>
          </cell>
          <cell r="EU133">
            <v>-4.5</v>
          </cell>
          <cell r="EV133">
            <v>-3.8</v>
          </cell>
          <cell r="EW133">
            <v>-4.3</v>
          </cell>
          <cell r="EX133">
            <v>-3.6</v>
          </cell>
          <cell r="EY133">
            <v>-5.0999999999999996</v>
          </cell>
          <cell r="EZ133">
            <v>-4.0999999999999996</v>
          </cell>
          <cell r="FA133">
            <v>-4.5</v>
          </cell>
          <cell r="FB133">
            <v>-4.8</v>
          </cell>
          <cell r="FC133">
            <v>-5</v>
          </cell>
          <cell r="FD133">
            <v>-5.4</v>
          </cell>
          <cell r="FE133">
            <v>-5.8</v>
          </cell>
          <cell r="FF133">
            <v>-6</v>
          </cell>
          <cell r="FG133">
            <v>-12.1</v>
          </cell>
          <cell r="FH133">
            <v>-8</v>
          </cell>
          <cell r="FI133">
            <v>-8.6</v>
          </cell>
          <cell r="FJ133">
            <v>-9.6999999999999993</v>
          </cell>
          <cell r="FK133">
            <v>-13</v>
          </cell>
          <cell r="FL133">
            <v>-12</v>
          </cell>
          <cell r="FM133">
            <v>-12.8</v>
          </cell>
          <cell r="FN133">
            <v>-25.4</v>
          </cell>
          <cell r="FO133">
            <v>-20.6</v>
          </cell>
          <cell r="FP133">
            <v>0</v>
          </cell>
          <cell r="FQ133">
            <v>0</v>
          </cell>
          <cell r="FR133">
            <v>0</v>
          </cell>
          <cell r="FS133">
            <v>0</v>
          </cell>
          <cell r="FT133">
            <v>1.4</v>
          </cell>
          <cell r="FU133">
            <v>3.4</v>
          </cell>
          <cell r="FV133">
            <v>1</v>
          </cell>
          <cell r="FW133">
            <v>6.4</v>
          </cell>
          <cell r="FX133">
            <v>2.7</v>
          </cell>
          <cell r="FY133">
            <v>3.7</v>
          </cell>
          <cell r="FZ133">
            <v>18.2</v>
          </cell>
          <cell r="GA133">
            <v>19.5</v>
          </cell>
          <cell r="GB133">
            <v>7.2</v>
          </cell>
          <cell r="GC133">
            <v>8.6999999999999993</v>
          </cell>
          <cell r="GD133">
            <v>4.7</v>
          </cell>
          <cell r="GE133">
            <v>16.2</v>
          </cell>
          <cell r="GF133">
            <v>8.4</v>
          </cell>
          <cell r="GG133">
            <v>8.1999999999999993</v>
          </cell>
          <cell r="GH133">
            <v>5.5</v>
          </cell>
          <cell r="GI133">
            <v>23.3</v>
          </cell>
          <cell r="GJ133">
            <v>8.8000000000000007</v>
          </cell>
          <cell r="GK133">
            <v>6.3</v>
          </cell>
          <cell r="GL133">
            <v>5.6</v>
          </cell>
          <cell r="GM133">
            <v>12.9</v>
          </cell>
          <cell r="GN133">
            <v>4.3</v>
          </cell>
          <cell r="GO133">
            <v>3.9</v>
          </cell>
          <cell r="GP133">
            <v>3.6</v>
          </cell>
          <cell r="GQ133">
            <v>17.7</v>
          </cell>
          <cell r="GR133">
            <v>0</v>
          </cell>
          <cell r="GS133">
            <v>0</v>
          </cell>
          <cell r="GT133">
            <v>0</v>
          </cell>
          <cell r="GU133">
            <v>0</v>
          </cell>
          <cell r="GV133">
            <v>22.899999999999977</v>
          </cell>
          <cell r="GW133">
            <v>30.700000000000088</v>
          </cell>
          <cell r="GX133">
            <v>47</v>
          </cell>
          <cell r="GY133">
            <v>66.300000000000097</v>
          </cell>
          <cell r="GZ133">
            <v>45.80000000000004</v>
          </cell>
          <cell r="HA133">
            <v>70.69999999999996</v>
          </cell>
          <cell r="HB133">
            <v>105.10000000000007</v>
          </cell>
          <cell r="HC133">
            <v>80.299999999999983</v>
          </cell>
          <cell r="HD133">
            <v>72.399999999999963</v>
          </cell>
          <cell r="HE133">
            <v>74.2</v>
          </cell>
          <cell r="HF133">
            <v>156.80000000000007</v>
          </cell>
          <cell r="HG133">
            <v>227.29999999999978</v>
          </cell>
          <cell r="HH133">
            <v>78.899999999999977</v>
          </cell>
          <cell r="HI133">
            <v>142.99999999999989</v>
          </cell>
          <cell r="HJ133">
            <v>221.60000000000002</v>
          </cell>
          <cell r="HK133">
            <v>455.90000000000003</v>
          </cell>
          <cell r="HL133">
            <v>199.2999999999999</v>
          </cell>
          <cell r="HM133">
            <v>256.59999999999985</v>
          </cell>
          <cell r="HN133">
            <v>198.49999999999991</v>
          </cell>
          <cell r="HO133">
            <v>488.5999999999998</v>
          </cell>
          <cell r="HP133">
            <v>124.30000000000011</v>
          </cell>
          <cell r="HQ133">
            <v>203.70000000000013</v>
          </cell>
          <cell r="HR133">
            <v>220.69999999999976</v>
          </cell>
          <cell r="HS133">
            <v>392.7000000000001</v>
          </cell>
        </row>
        <row r="134">
          <cell r="A134" t="str">
            <v>BJE IN</v>
          </cell>
          <cell r="B134" t="str">
            <v>Bajaj Electricals</v>
          </cell>
          <cell r="C134" t="str">
            <v>Engineering &amp; Capital Goods</v>
          </cell>
          <cell r="D134">
            <v>0</v>
          </cell>
          <cell r="E134">
            <v>0</v>
          </cell>
          <cell r="F134">
            <v>0</v>
          </cell>
          <cell r="G134">
            <v>0</v>
          </cell>
          <cell r="H134">
            <v>779.30000000000007</v>
          </cell>
          <cell r="I134">
            <v>1123.5999999999999</v>
          </cell>
          <cell r="J134">
            <v>1286.8000000000002</v>
          </cell>
          <cell r="K134">
            <v>1894.4</v>
          </cell>
          <cell r="L134">
            <v>1060.3</v>
          </cell>
          <cell r="M134">
            <v>1422.2</v>
          </cell>
          <cell r="N134">
            <v>1700.3</v>
          </cell>
          <cell r="O134">
            <v>2280.8000000000002</v>
          </cell>
          <cell r="P134">
            <v>1374.5</v>
          </cell>
          <cell r="Q134">
            <v>1798.5</v>
          </cell>
          <cell r="R134">
            <v>2350.6999999999998</v>
          </cell>
          <cell r="S134">
            <v>2930.2999999999997</v>
          </cell>
          <cell r="T134">
            <v>1895.4</v>
          </cell>
          <cell r="U134">
            <v>2334.4</v>
          </cell>
          <cell r="V134">
            <v>2833</v>
          </cell>
          <cell r="W134">
            <v>3724.2</v>
          </cell>
          <cell r="X134">
            <v>2522.6999999999998</v>
          </cell>
          <cell r="Y134">
            <v>3048.9</v>
          </cell>
          <cell r="Z134">
            <v>3651.3</v>
          </cell>
          <cell r="AA134">
            <v>4521.8999999999996</v>
          </cell>
          <cell r="AB134">
            <v>3175.76</v>
          </cell>
          <cell r="AC134">
            <v>3793.2</v>
          </cell>
          <cell r="AD134">
            <v>4249.3</v>
          </cell>
          <cell r="AE134">
            <v>6487.1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-835.8</v>
          </cell>
          <cell r="AK134">
            <v>-1061.3999999999999</v>
          </cell>
          <cell r="AL134">
            <v>-1197</v>
          </cell>
          <cell r="AM134">
            <v>-1762.8000000000002</v>
          </cell>
          <cell r="AN134">
            <v>-1044</v>
          </cell>
          <cell r="AO134">
            <v>-1307.4000000000001</v>
          </cell>
          <cell r="AP134">
            <v>-1562.2999999999997</v>
          </cell>
          <cell r="AQ134">
            <v>-2142.5</v>
          </cell>
          <cell r="AR134">
            <v>-1273.5999999999999</v>
          </cell>
          <cell r="AS134">
            <v>-1638.4</v>
          </cell>
          <cell r="AT134">
            <v>-2201.9</v>
          </cell>
          <cell r="AU134">
            <v>-2657.2</v>
          </cell>
          <cell r="AV134">
            <v>-1765.7000000000003</v>
          </cell>
          <cell r="AW134">
            <v>-2168.2000000000003</v>
          </cell>
          <cell r="AX134">
            <v>-2599.6</v>
          </cell>
          <cell r="AY134">
            <v>-3384.2999999999997</v>
          </cell>
          <cell r="AZ134">
            <v>-2324</v>
          </cell>
          <cell r="BA134">
            <v>-2751.9</v>
          </cell>
          <cell r="BB134">
            <v>-3279.4999999999995</v>
          </cell>
          <cell r="BC134">
            <v>-3957.2000000000003</v>
          </cell>
          <cell r="BD134">
            <v>-2924.681</v>
          </cell>
          <cell r="BE134">
            <v>-3492.5</v>
          </cell>
          <cell r="BF134">
            <v>-3820.4</v>
          </cell>
          <cell r="BG134">
            <v>-5669.4</v>
          </cell>
          <cell r="BH134">
            <v>0</v>
          </cell>
          <cell r="BI134">
            <v>0</v>
          </cell>
          <cell r="BJ134">
            <v>0</v>
          </cell>
          <cell r="BK134">
            <v>0</v>
          </cell>
          <cell r="BL134">
            <v>-56.499999999999886</v>
          </cell>
          <cell r="BM134">
            <v>62.200000000000045</v>
          </cell>
          <cell r="BN134">
            <v>89.800000000000182</v>
          </cell>
          <cell r="BO134">
            <v>131.59999999999991</v>
          </cell>
          <cell r="BP134">
            <v>16.299999999999955</v>
          </cell>
          <cell r="BQ134">
            <v>114.79999999999995</v>
          </cell>
          <cell r="BR134">
            <v>138.00000000000023</v>
          </cell>
          <cell r="BS134">
            <v>138.30000000000018</v>
          </cell>
          <cell r="BT134">
            <v>100.90000000000009</v>
          </cell>
          <cell r="BU134">
            <v>160.09999999999991</v>
          </cell>
          <cell r="BV134">
            <v>148.79999999999973</v>
          </cell>
          <cell r="BW134">
            <v>273.09999999999991</v>
          </cell>
          <cell r="BX134">
            <v>129.69999999999982</v>
          </cell>
          <cell r="BY134">
            <v>166.19999999999982</v>
          </cell>
          <cell r="BZ134">
            <v>233.40000000000009</v>
          </cell>
          <cell r="CA134">
            <v>339.90000000000009</v>
          </cell>
          <cell r="CB134">
            <v>198.69999999999982</v>
          </cell>
          <cell r="CC134">
            <v>297</v>
          </cell>
          <cell r="CD134">
            <v>371.80000000000064</v>
          </cell>
          <cell r="CE134">
            <v>564.69999999999936</v>
          </cell>
          <cell r="CF134">
            <v>251.07900000000018</v>
          </cell>
          <cell r="CG134">
            <v>300.69999999999982</v>
          </cell>
          <cell r="CH134">
            <v>428.90000000000009</v>
          </cell>
          <cell r="CI134">
            <v>817.70000000000073</v>
          </cell>
          <cell r="CJ134">
            <v>0</v>
          </cell>
          <cell r="CK134">
            <v>0</v>
          </cell>
          <cell r="CL134">
            <v>0</v>
          </cell>
          <cell r="CM134">
            <v>0</v>
          </cell>
          <cell r="CN134">
            <v>0</v>
          </cell>
          <cell r="CO134">
            <v>0</v>
          </cell>
          <cell r="CP134">
            <v>0</v>
          </cell>
          <cell r="CQ134">
            <v>0</v>
          </cell>
          <cell r="CR134">
            <v>0</v>
          </cell>
          <cell r="CS134">
            <v>0</v>
          </cell>
          <cell r="CT134">
            <v>0</v>
          </cell>
          <cell r="CU134">
            <v>0</v>
          </cell>
          <cell r="CV134">
            <v>0</v>
          </cell>
          <cell r="CW134">
            <v>0</v>
          </cell>
          <cell r="CX134">
            <v>0</v>
          </cell>
          <cell r="CY134">
            <v>0</v>
          </cell>
          <cell r="CZ134">
            <v>0</v>
          </cell>
          <cell r="DA134">
            <v>0</v>
          </cell>
          <cell r="DB134">
            <v>0</v>
          </cell>
          <cell r="DC134">
            <v>0</v>
          </cell>
          <cell r="DD134">
            <v>0</v>
          </cell>
          <cell r="DE134">
            <v>0</v>
          </cell>
          <cell r="DF134">
            <v>0</v>
          </cell>
          <cell r="DG134">
            <v>0</v>
          </cell>
          <cell r="DH134">
            <v>0</v>
          </cell>
          <cell r="DI134">
            <v>0</v>
          </cell>
          <cell r="DJ134">
            <v>0</v>
          </cell>
          <cell r="DK134">
            <v>0</v>
          </cell>
          <cell r="DL134">
            <v>0</v>
          </cell>
          <cell r="DM134">
            <v>0</v>
          </cell>
          <cell r="DN134">
            <v>0</v>
          </cell>
          <cell r="DO134">
            <v>0</v>
          </cell>
          <cell r="DP134">
            <v>-56.499999999999886</v>
          </cell>
          <cell r="DQ134">
            <v>62.200000000000045</v>
          </cell>
          <cell r="DR134">
            <v>89.800000000000182</v>
          </cell>
          <cell r="DS134">
            <v>131.59999999999991</v>
          </cell>
          <cell r="DT134">
            <v>16.299999999999955</v>
          </cell>
          <cell r="DU134">
            <v>114.79999999999995</v>
          </cell>
          <cell r="DV134">
            <v>138.00000000000023</v>
          </cell>
          <cell r="DW134">
            <v>138.30000000000018</v>
          </cell>
          <cell r="DX134">
            <v>100.90000000000009</v>
          </cell>
          <cell r="DY134">
            <v>160.09999999999991</v>
          </cell>
          <cell r="DZ134">
            <v>148.79999999999973</v>
          </cell>
          <cell r="EA134">
            <v>273.09999999999991</v>
          </cell>
          <cell r="EB134">
            <v>129.69999999999982</v>
          </cell>
          <cell r="EC134">
            <v>166.19999999999982</v>
          </cell>
          <cell r="ED134">
            <v>233.40000000000009</v>
          </cell>
          <cell r="EE134">
            <v>339.90000000000009</v>
          </cell>
          <cell r="EF134">
            <v>198.69999999999982</v>
          </cell>
          <cell r="EG134">
            <v>297</v>
          </cell>
          <cell r="EH134">
            <v>371.80000000000064</v>
          </cell>
          <cell r="EI134">
            <v>564.69999999999936</v>
          </cell>
          <cell r="EJ134">
            <v>251.07900000000018</v>
          </cell>
          <cell r="EK134">
            <v>300.69999999999982</v>
          </cell>
          <cell r="EL134">
            <v>428.90000000000009</v>
          </cell>
          <cell r="EM134">
            <v>817.70000000000073</v>
          </cell>
          <cell r="EN134">
            <v>0</v>
          </cell>
          <cell r="EO134">
            <v>0</v>
          </cell>
          <cell r="EP134">
            <v>0</v>
          </cell>
          <cell r="EQ134">
            <v>0</v>
          </cell>
          <cell r="ER134">
            <v>-15.4</v>
          </cell>
          <cell r="ES134">
            <v>-13.899999999999999</v>
          </cell>
          <cell r="ET134">
            <v>-15.600000000000001</v>
          </cell>
          <cell r="EU134">
            <v>-15.4</v>
          </cell>
          <cell r="EV134">
            <v>-14.299999999999999</v>
          </cell>
          <cell r="EW134">
            <v>-16.100000000000001</v>
          </cell>
          <cell r="EX134">
            <v>-15.4</v>
          </cell>
          <cell r="EY134">
            <v>-14.1</v>
          </cell>
          <cell r="EZ134">
            <v>-15.1</v>
          </cell>
          <cell r="FA134">
            <v>-14.9</v>
          </cell>
          <cell r="FB134">
            <v>-15.8</v>
          </cell>
          <cell r="FC134">
            <v>-18</v>
          </cell>
          <cell r="FD134">
            <v>-17.2</v>
          </cell>
          <cell r="FE134">
            <v>-16.899999999999999</v>
          </cell>
          <cell r="FF134">
            <v>-17.3</v>
          </cell>
          <cell r="FG134">
            <v>-21.4</v>
          </cell>
          <cell r="FH134">
            <v>-17.2</v>
          </cell>
          <cell r="FI134">
            <v>-18.2</v>
          </cell>
          <cell r="FJ134">
            <v>-19.7</v>
          </cell>
          <cell r="FK134">
            <v>-19.399999999999999</v>
          </cell>
          <cell r="FL134">
            <v>-18.885000000000002</v>
          </cell>
          <cell r="FM134">
            <v>-19.899999999999999</v>
          </cell>
          <cell r="FN134">
            <v>-20.9</v>
          </cell>
          <cell r="FO134">
            <v>-25.8</v>
          </cell>
          <cell r="FP134">
            <v>0</v>
          </cell>
          <cell r="FQ134">
            <v>0</v>
          </cell>
          <cell r="FR134">
            <v>0</v>
          </cell>
          <cell r="FS134">
            <v>0</v>
          </cell>
          <cell r="FT134">
            <v>7.1999999999999993</v>
          </cell>
          <cell r="FU134">
            <v>27.599999999999998</v>
          </cell>
          <cell r="FV134">
            <v>13.600000000000001</v>
          </cell>
          <cell r="FW134">
            <v>21.400000000000002</v>
          </cell>
          <cell r="FX134">
            <v>24.700000000000003</v>
          </cell>
          <cell r="FY134">
            <v>6</v>
          </cell>
          <cell r="FZ134">
            <v>3.4000000000000004</v>
          </cell>
          <cell r="GA134">
            <v>8.2999999999999989</v>
          </cell>
          <cell r="GB134">
            <v>1.3</v>
          </cell>
          <cell r="GC134">
            <v>1.7999999999999998</v>
          </cell>
          <cell r="GD134">
            <v>2</v>
          </cell>
          <cell r="GE134">
            <v>23</v>
          </cell>
          <cell r="GF134">
            <v>2.1</v>
          </cell>
          <cell r="GG134">
            <v>2.8</v>
          </cell>
          <cell r="GH134">
            <v>8.6999999999999993</v>
          </cell>
          <cell r="GI134">
            <v>29.4</v>
          </cell>
          <cell r="GJ134">
            <v>9.6999999999999993</v>
          </cell>
          <cell r="GK134">
            <v>6.4</v>
          </cell>
          <cell r="GL134">
            <v>20.9</v>
          </cell>
          <cell r="GM134">
            <v>13.1</v>
          </cell>
          <cell r="GN134">
            <v>5.1559999999999997</v>
          </cell>
          <cell r="GO134">
            <v>8.1999999999999993</v>
          </cell>
          <cell r="GP134">
            <v>6.4</v>
          </cell>
          <cell r="GQ134">
            <v>37.200000000000003</v>
          </cell>
          <cell r="GR134">
            <v>0</v>
          </cell>
          <cell r="GS134">
            <v>0</v>
          </cell>
          <cell r="GT134">
            <v>0</v>
          </cell>
          <cell r="GU134">
            <v>0</v>
          </cell>
          <cell r="GV134">
            <v>-64.699999999999889</v>
          </cell>
          <cell r="GW134">
            <v>75.900000000000048</v>
          </cell>
          <cell r="GX134">
            <v>87.800000000000182</v>
          </cell>
          <cell r="GY134">
            <v>137.59999999999991</v>
          </cell>
          <cell r="GZ134">
            <v>26.69999999999996</v>
          </cell>
          <cell r="HA134">
            <v>104.69999999999996</v>
          </cell>
          <cell r="HB134">
            <v>126.00000000000023</v>
          </cell>
          <cell r="HC134">
            <v>132.5000000000002</v>
          </cell>
          <cell r="HD134">
            <v>87.100000000000094</v>
          </cell>
          <cell r="HE134">
            <v>146.99999999999991</v>
          </cell>
          <cell r="HF134">
            <v>134.99999999999972</v>
          </cell>
          <cell r="HG134">
            <v>278.09999999999991</v>
          </cell>
          <cell r="HH134">
            <v>114.59999999999981</v>
          </cell>
          <cell r="HI134">
            <v>152.09999999999982</v>
          </cell>
          <cell r="HJ134">
            <v>224.80000000000007</v>
          </cell>
          <cell r="HK134">
            <v>347.90000000000009</v>
          </cell>
          <cell r="HL134">
            <v>191.19999999999982</v>
          </cell>
          <cell r="HM134">
            <v>285.2</v>
          </cell>
          <cell r="HN134">
            <v>373.00000000000063</v>
          </cell>
          <cell r="HO134">
            <v>558.39999999999941</v>
          </cell>
          <cell r="HP134">
            <v>237.35000000000019</v>
          </cell>
          <cell r="HQ134">
            <v>288.99999999999983</v>
          </cell>
          <cell r="HR134">
            <v>414.40000000000009</v>
          </cell>
          <cell r="HS134">
            <v>829.10000000000082</v>
          </cell>
        </row>
        <row r="135">
          <cell r="A135" t="str">
            <v>BHE IN</v>
          </cell>
          <cell r="B135" t="str">
            <v>Bharat Electronics</v>
          </cell>
          <cell r="C135" t="str">
            <v>Engineering &amp; Capital Goods</v>
          </cell>
          <cell r="D135">
            <v>2886</v>
          </cell>
          <cell r="E135">
            <v>5396.3</v>
          </cell>
          <cell r="F135">
            <v>4699.3999999999996</v>
          </cell>
          <cell r="G135">
            <v>12729.2</v>
          </cell>
          <cell r="H135">
            <v>5611.2</v>
          </cell>
          <cell r="I135">
            <v>5676</v>
          </cell>
          <cell r="J135">
            <v>5862.4</v>
          </cell>
          <cell r="K135">
            <v>10764.1</v>
          </cell>
          <cell r="L135">
            <v>6171.4</v>
          </cell>
          <cell r="M135">
            <v>8108.1</v>
          </cell>
          <cell r="N135">
            <v>6622.4</v>
          </cell>
          <cell r="O135">
            <v>11334.1</v>
          </cell>
          <cell r="P135">
            <v>4791</v>
          </cell>
          <cell r="Q135">
            <v>8288.1</v>
          </cell>
          <cell r="R135">
            <v>6772.2</v>
          </cell>
          <cell r="S135">
            <v>15756.5</v>
          </cell>
          <cell r="T135">
            <v>4831.3999999999996</v>
          </cell>
          <cell r="U135">
            <v>8342.7999999999993</v>
          </cell>
          <cell r="V135">
            <v>8637.9</v>
          </cell>
          <cell r="W135">
            <v>17341.7</v>
          </cell>
          <cell r="X135">
            <v>4043.9</v>
          </cell>
          <cell r="Y135">
            <v>7089.2</v>
          </cell>
          <cell r="Z135">
            <v>6622.3</v>
          </cell>
          <cell r="AA135">
            <v>22937.4</v>
          </cell>
          <cell r="AB135">
            <v>3838.64</v>
          </cell>
          <cell r="AC135">
            <v>7806.942</v>
          </cell>
          <cell r="AD135">
            <v>6709.0249999999996</v>
          </cell>
          <cell r="AE135">
            <v>27352.096999999998</v>
          </cell>
          <cell r="AF135">
            <v>-2532.4</v>
          </cell>
          <cell r="AG135">
            <v>-4644.8</v>
          </cell>
          <cell r="AH135">
            <v>-3917.8000000000006</v>
          </cell>
          <cell r="AI135">
            <v>-10524.699999999999</v>
          </cell>
          <cell r="AJ135">
            <v>-4842.3</v>
          </cell>
          <cell r="AK135">
            <v>-4688.9000000000005</v>
          </cell>
          <cell r="AL135">
            <v>-4604.8999999999996</v>
          </cell>
          <cell r="AM135">
            <v>-9225.5</v>
          </cell>
          <cell r="AN135">
            <v>-5384.6</v>
          </cell>
          <cell r="AO135">
            <v>-6228.4</v>
          </cell>
          <cell r="AP135">
            <v>-5374.3</v>
          </cell>
          <cell r="AQ135">
            <v>-8619</v>
          </cell>
          <cell r="AR135">
            <v>-4040.3999999999996</v>
          </cell>
          <cell r="AS135">
            <v>-6235.5999999999995</v>
          </cell>
          <cell r="AT135">
            <v>-5325.7</v>
          </cell>
          <cell r="AU135">
            <v>-11582.7</v>
          </cell>
          <cell r="AV135">
            <v>-4110.3</v>
          </cell>
          <cell r="AW135">
            <v>-6477.3999999999987</v>
          </cell>
          <cell r="AX135">
            <v>-6661.5</v>
          </cell>
          <cell r="AY135">
            <v>-12493.500000000002</v>
          </cell>
          <cell r="AZ135">
            <v>-4089.9999999999995</v>
          </cell>
          <cell r="BA135">
            <v>-5555.6999999999989</v>
          </cell>
          <cell r="BB135">
            <v>-5353.6999999999989</v>
          </cell>
          <cell r="BC135">
            <v>-15951.799999999997</v>
          </cell>
          <cell r="BD135">
            <v>-4164.2900000000009</v>
          </cell>
          <cell r="BE135">
            <v>-6181.0910000000003</v>
          </cell>
          <cell r="BF135">
            <v>-5103.0789999999997</v>
          </cell>
          <cell r="BG135">
            <v>-19248.459000000003</v>
          </cell>
          <cell r="BH135">
            <v>353.59999999999991</v>
          </cell>
          <cell r="BI135">
            <v>751.5</v>
          </cell>
          <cell r="BJ135">
            <v>781.599999999999</v>
          </cell>
          <cell r="BK135">
            <v>2204.5000000000018</v>
          </cell>
          <cell r="BL135">
            <v>768.89999999999964</v>
          </cell>
          <cell r="BM135">
            <v>987.09999999999945</v>
          </cell>
          <cell r="BN135">
            <v>1257.5</v>
          </cell>
          <cell r="BO135">
            <v>1538.6000000000004</v>
          </cell>
          <cell r="BP135">
            <v>786.79999999999927</v>
          </cell>
          <cell r="BQ135">
            <v>1879.7000000000007</v>
          </cell>
          <cell r="BR135">
            <v>1248.0999999999995</v>
          </cell>
          <cell r="BS135">
            <v>2715.1000000000004</v>
          </cell>
          <cell r="BT135">
            <v>750.60000000000036</v>
          </cell>
          <cell r="BU135">
            <v>2052.5000000000009</v>
          </cell>
          <cell r="BV135">
            <v>1446.5</v>
          </cell>
          <cell r="BW135">
            <v>4173.7999999999993</v>
          </cell>
          <cell r="BX135">
            <v>721.09999999999945</v>
          </cell>
          <cell r="BY135">
            <v>1865.4000000000005</v>
          </cell>
          <cell r="BZ135">
            <v>1976.3999999999996</v>
          </cell>
          <cell r="CA135">
            <v>4848.1999999999989</v>
          </cell>
          <cell r="CB135">
            <v>-46.099999999999454</v>
          </cell>
          <cell r="CC135">
            <v>1533.5000000000009</v>
          </cell>
          <cell r="CD135">
            <v>1268.6000000000013</v>
          </cell>
          <cell r="CE135">
            <v>6985.600000000004</v>
          </cell>
          <cell r="CF135">
            <v>-325.650000000001</v>
          </cell>
          <cell r="CG135">
            <v>1625.8509999999997</v>
          </cell>
          <cell r="CH135">
            <v>1605.9459999999999</v>
          </cell>
          <cell r="CI135">
            <v>8103.6379999999954</v>
          </cell>
          <cell r="CJ135">
            <v>0</v>
          </cell>
          <cell r="CK135">
            <v>0</v>
          </cell>
          <cell r="CL135">
            <v>0</v>
          </cell>
          <cell r="CM135">
            <v>0</v>
          </cell>
          <cell r="CN135">
            <v>0</v>
          </cell>
          <cell r="CO135">
            <v>0</v>
          </cell>
          <cell r="CP135">
            <v>0</v>
          </cell>
          <cell r="CQ135">
            <v>0</v>
          </cell>
          <cell r="CR135">
            <v>0</v>
          </cell>
          <cell r="CS135">
            <v>0</v>
          </cell>
          <cell r="CT135">
            <v>0</v>
          </cell>
          <cell r="CU135">
            <v>0</v>
          </cell>
          <cell r="CV135">
            <v>0</v>
          </cell>
          <cell r="CW135">
            <v>0</v>
          </cell>
          <cell r="CX135">
            <v>0</v>
          </cell>
          <cell r="CY135">
            <v>0</v>
          </cell>
          <cell r="CZ135">
            <v>0</v>
          </cell>
          <cell r="DA135">
            <v>0</v>
          </cell>
          <cell r="DB135">
            <v>0</v>
          </cell>
          <cell r="DC135">
            <v>0</v>
          </cell>
          <cell r="DD135">
            <v>0</v>
          </cell>
          <cell r="DE135">
            <v>0</v>
          </cell>
          <cell r="DF135">
            <v>0</v>
          </cell>
          <cell r="DG135">
            <v>0</v>
          </cell>
          <cell r="DH135">
            <v>0</v>
          </cell>
          <cell r="DI135">
            <v>0</v>
          </cell>
          <cell r="DJ135">
            <v>0</v>
          </cell>
          <cell r="DK135">
            <v>0</v>
          </cell>
          <cell r="DL135">
            <v>353.59999999999991</v>
          </cell>
          <cell r="DM135">
            <v>751.5</v>
          </cell>
          <cell r="DN135">
            <v>781.599999999999</v>
          </cell>
          <cell r="DO135">
            <v>2204.5000000000018</v>
          </cell>
          <cell r="DP135">
            <v>768.89999999999964</v>
          </cell>
          <cell r="DQ135">
            <v>987.09999999999945</v>
          </cell>
          <cell r="DR135">
            <v>1257.5</v>
          </cell>
          <cell r="DS135">
            <v>1538.6000000000004</v>
          </cell>
          <cell r="DT135">
            <v>786.79999999999927</v>
          </cell>
          <cell r="DU135">
            <v>1879.7000000000007</v>
          </cell>
          <cell r="DV135">
            <v>1248.0999999999995</v>
          </cell>
          <cell r="DW135">
            <v>2715.1000000000004</v>
          </cell>
          <cell r="DX135">
            <v>750.60000000000036</v>
          </cell>
          <cell r="DY135">
            <v>2052.5000000000009</v>
          </cell>
          <cell r="DZ135">
            <v>1446.5</v>
          </cell>
          <cell r="EA135">
            <v>4173.7999999999993</v>
          </cell>
          <cell r="EB135">
            <v>721.09999999999945</v>
          </cell>
          <cell r="EC135">
            <v>1865.4000000000005</v>
          </cell>
          <cell r="ED135">
            <v>1976.3999999999996</v>
          </cell>
          <cell r="EE135">
            <v>4848.1999999999989</v>
          </cell>
          <cell r="EF135">
            <v>-46.099999999999454</v>
          </cell>
          <cell r="EG135">
            <v>1533.5000000000009</v>
          </cell>
          <cell r="EH135">
            <v>1268.6000000000013</v>
          </cell>
          <cell r="EI135">
            <v>6985.600000000004</v>
          </cell>
          <cell r="EJ135">
            <v>-325.650000000001</v>
          </cell>
          <cell r="EK135">
            <v>1625.8509999999997</v>
          </cell>
          <cell r="EL135">
            <v>1605.9459999999999</v>
          </cell>
          <cell r="EM135">
            <v>8103.6379999999954</v>
          </cell>
          <cell r="EN135">
            <v>-126.2</v>
          </cell>
          <cell r="EO135">
            <v>-134.19999999999999</v>
          </cell>
          <cell r="EP135">
            <v>-117.2</v>
          </cell>
          <cell r="EQ135">
            <v>-145.4</v>
          </cell>
          <cell r="ER135">
            <v>-145</v>
          </cell>
          <cell r="ES135">
            <v>-146.19999999999999</v>
          </cell>
          <cell r="ET135">
            <v>-153.69999999999999</v>
          </cell>
          <cell r="EU135">
            <v>-162.30000000000001</v>
          </cell>
          <cell r="EV135">
            <v>-158.6</v>
          </cell>
          <cell r="EW135">
            <v>-172.3</v>
          </cell>
          <cell r="EX135">
            <v>-167.5</v>
          </cell>
          <cell r="EY135">
            <v>-211.4</v>
          </cell>
          <cell r="EZ135">
            <v>-193.1</v>
          </cell>
          <cell r="FA135">
            <v>-175.7</v>
          </cell>
          <cell r="FB135">
            <v>-181.2</v>
          </cell>
          <cell r="FC135">
            <v>-228.1</v>
          </cell>
          <cell r="FD135">
            <v>-208.3</v>
          </cell>
          <cell r="FE135">
            <v>-198.2</v>
          </cell>
          <cell r="FF135">
            <v>-204.7</v>
          </cell>
          <cell r="FG135">
            <v>-252.1</v>
          </cell>
          <cell r="FH135">
            <v>-211</v>
          </cell>
          <cell r="FI135">
            <v>-220.9</v>
          </cell>
          <cell r="FJ135">
            <v>-234</v>
          </cell>
          <cell r="FK135">
            <v>-269.39999999999998</v>
          </cell>
          <cell r="FL135">
            <v>-240.49</v>
          </cell>
          <cell r="FM135">
            <v>-255.791</v>
          </cell>
          <cell r="FN135">
            <v>-269.51499999999999</v>
          </cell>
          <cell r="FO135">
            <v>-276.971</v>
          </cell>
          <cell r="FP135">
            <v>158.30000000000001</v>
          </cell>
          <cell r="FQ135">
            <v>121.8</v>
          </cell>
          <cell r="FR135">
            <v>126.5</v>
          </cell>
          <cell r="FS135">
            <v>105.3</v>
          </cell>
          <cell r="FT135">
            <v>177.4</v>
          </cell>
          <cell r="FU135">
            <v>234</v>
          </cell>
          <cell r="FV135">
            <v>206.2</v>
          </cell>
          <cell r="FW135">
            <v>278.8</v>
          </cell>
          <cell r="FX135">
            <v>221.7</v>
          </cell>
          <cell r="FY135">
            <v>248.4</v>
          </cell>
          <cell r="FZ135">
            <v>280.10000000000002</v>
          </cell>
          <cell r="GA135">
            <v>280.8</v>
          </cell>
          <cell r="GB135">
            <v>298</v>
          </cell>
          <cell r="GC135">
            <v>239.9</v>
          </cell>
          <cell r="GD135">
            <v>217.2</v>
          </cell>
          <cell r="GE135">
            <v>352.8</v>
          </cell>
          <cell r="GF135">
            <v>383.7</v>
          </cell>
          <cell r="GG135">
            <v>508.4</v>
          </cell>
          <cell r="GH135">
            <v>407.2</v>
          </cell>
          <cell r="GI135">
            <v>574.29999999999995</v>
          </cell>
          <cell r="GJ135">
            <v>656.3</v>
          </cell>
          <cell r="GK135">
            <v>497</v>
          </cell>
          <cell r="GL135">
            <v>647</v>
          </cell>
          <cell r="GM135">
            <v>522</v>
          </cell>
          <cell r="GN135">
            <v>612.21</v>
          </cell>
          <cell r="GO135">
            <v>532.13300000000004</v>
          </cell>
          <cell r="GP135">
            <v>355.32</v>
          </cell>
          <cell r="GQ135">
            <v>478.245</v>
          </cell>
          <cell r="GR135">
            <v>385.69999999999993</v>
          </cell>
          <cell r="GS135">
            <v>739.09999999999991</v>
          </cell>
          <cell r="GT135">
            <v>790.89999999999895</v>
          </cell>
          <cell r="GU135">
            <v>2164.4000000000019</v>
          </cell>
          <cell r="GV135">
            <v>801.29999999999961</v>
          </cell>
          <cell r="GW135">
            <v>1074.8999999999994</v>
          </cell>
          <cell r="GX135">
            <v>1310</v>
          </cell>
          <cell r="GY135">
            <v>1655.1000000000004</v>
          </cell>
          <cell r="GZ135">
            <v>849.89999999999918</v>
          </cell>
          <cell r="HA135">
            <v>1955.8000000000009</v>
          </cell>
          <cell r="HB135">
            <v>1360.6999999999994</v>
          </cell>
          <cell r="HC135">
            <v>2784.5000000000005</v>
          </cell>
          <cell r="HD135">
            <v>855.50000000000034</v>
          </cell>
          <cell r="HE135">
            <v>2116.7000000000007</v>
          </cell>
          <cell r="HF135">
            <v>1482.5</v>
          </cell>
          <cell r="HG135">
            <v>4298.4999999999991</v>
          </cell>
          <cell r="HH135">
            <v>896.49999999999955</v>
          </cell>
          <cell r="HI135">
            <v>2175.6000000000004</v>
          </cell>
          <cell r="HJ135">
            <v>2178.8999999999996</v>
          </cell>
          <cell r="HK135">
            <v>5170.3999999999987</v>
          </cell>
          <cell r="HL135">
            <v>399.2000000000005</v>
          </cell>
          <cell r="HM135">
            <v>1809.6000000000008</v>
          </cell>
          <cell r="HN135">
            <v>1681.6000000000013</v>
          </cell>
          <cell r="HO135">
            <v>7238.2000000000044</v>
          </cell>
          <cell r="HP135">
            <v>46.069999999999027</v>
          </cell>
          <cell r="HQ135">
            <v>1902.1929999999998</v>
          </cell>
          <cell r="HR135">
            <v>1691.751</v>
          </cell>
          <cell r="HS135">
            <v>8304.9119999999966</v>
          </cell>
        </row>
        <row r="136">
          <cell r="A136" t="str">
            <v>BEML IN</v>
          </cell>
          <cell r="B136" t="str">
            <v>Bharat Earth Movers</v>
          </cell>
          <cell r="C136" t="str">
            <v>Engineering &amp; Capital Goods</v>
          </cell>
          <cell r="D136">
            <v>0</v>
          </cell>
          <cell r="E136">
            <v>0</v>
          </cell>
          <cell r="F136">
            <v>0</v>
          </cell>
          <cell r="G136">
            <v>0</v>
          </cell>
          <cell r="H136">
            <v>3178</v>
          </cell>
          <cell r="I136">
            <v>4479.5</v>
          </cell>
          <cell r="J136">
            <v>4349.7</v>
          </cell>
          <cell r="K136">
            <v>5698.9</v>
          </cell>
          <cell r="L136">
            <v>3685.3</v>
          </cell>
          <cell r="M136">
            <v>3996.7</v>
          </cell>
          <cell r="N136">
            <v>3186</v>
          </cell>
          <cell r="O136">
            <v>7754.1</v>
          </cell>
          <cell r="P136">
            <v>3827.9</v>
          </cell>
          <cell r="Q136">
            <v>3832</v>
          </cell>
          <cell r="R136">
            <v>5551.2</v>
          </cell>
          <cell r="S136">
            <v>8047.6</v>
          </cell>
          <cell r="T136">
            <v>3347.6</v>
          </cell>
          <cell r="U136">
            <v>6075.9</v>
          </cell>
          <cell r="V136">
            <v>5446.5</v>
          </cell>
          <cell r="W136">
            <v>9384.2000000000007</v>
          </cell>
          <cell r="X136">
            <v>3932.4</v>
          </cell>
          <cell r="Y136">
            <v>4751.8999999999996</v>
          </cell>
          <cell r="Z136">
            <v>6221.4</v>
          </cell>
          <cell r="AA136">
            <v>10490.3</v>
          </cell>
          <cell r="AB136">
            <v>2879.2</v>
          </cell>
          <cell r="AC136">
            <v>6138.9</v>
          </cell>
          <cell r="AD136">
            <v>6328.5</v>
          </cell>
          <cell r="AE136">
            <v>12625.1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-3312</v>
          </cell>
          <cell r="AK136">
            <v>-4348.9000000000005</v>
          </cell>
          <cell r="AL136">
            <v>-4149.5</v>
          </cell>
          <cell r="AM136">
            <v>-5488.5999999999995</v>
          </cell>
          <cell r="AN136">
            <v>-3580.7999999999997</v>
          </cell>
          <cell r="AO136">
            <v>-3707.4</v>
          </cell>
          <cell r="AP136">
            <v>-2906.4</v>
          </cell>
          <cell r="AQ136">
            <v>-6014.4999999999991</v>
          </cell>
          <cell r="AR136">
            <v>-3628.3</v>
          </cell>
          <cell r="AS136">
            <v>-3572.8</v>
          </cell>
          <cell r="AT136">
            <v>-4745.8</v>
          </cell>
          <cell r="AU136">
            <v>-6994.5999999999995</v>
          </cell>
          <cell r="AV136">
            <v>-3155.7000000000003</v>
          </cell>
          <cell r="AW136">
            <v>-5581.6999999999989</v>
          </cell>
          <cell r="AX136">
            <v>-4752.3999999999996</v>
          </cell>
          <cell r="AY136">
            <v>-8065.7999999999993</v>
          </cell>
          <cell r="AZ136">
            <v>-3669.3999999999996</v>
          </cell>
          <cell r="BA136">
            <v>-4407.9000000000005</v>
          </cell>
          <cell r="BB136">
            <v>-5407.7000000000007</v>
          </cell>
          <cell r="BC136">
            <v>-8971.3000000000011</v>
          </cell>
          <cell r="BD136">
            <v>-3156.9</v>
          </cell>
          <cell r="BE136">
            <v>-5556.1</v>
          </cell>
          <cell r="BF136">
            <v>-5749.2000000000007</v>
          </cell>
          <cell r="BG136">
            <v>-10071</v>
          </cell>
          <cell r="BH136">
            <v>0</v>
          </cell>
          <cell r="BI136">
            <v>0</v>
          </cell>
          <cell r="BJ136">
            <v>0</v>
          </cell>
          <cell r="BK136">
            <v>0</v>
          </cell>
          <cell r="BL136">
            <v>-134</v>
          </cell>
          <cell r="BM136">
            <v>130.59999999999945</v>
          </cell>
          <cell r="BN136">
            <v>200.19999999999982</v>
          </cell>
          <cell r="BO136">
            <v>210.30000000000018</v>
          </cell>
          <cell r="BP136">
            <v>104.50000000000045</v>
          </cell>
          <cell r="BQ136">
            <v>289.29999999999973</v>
          </cell>
          <cell r="BR136">
            <v>279.59999999999991</v>
          </cell>
          <cell r="BS136">
            <v>1739.6000000000013</v>
          </cell>
          <cell r="BT136">
            <v>199.59999999999991</v>
          </cell>
          <cell r="BU136">
            <v>259.19999999999982</v>
          </cell>
          <cell r="BV136">
            <v>805.39999999999964</v>
          </cell>
          <cell r="BW136">
            <v>1053.0000000000009</v>
          </cell>
          <cell r="BX136">
            <v>191.89999999999964</v>
          </cell>
          <cell r="BY136">
            <v>494.20000000000073</v>
          </cell>
          <cell r="BZ136">
            <v>694.10000000000036</v>
          </cell>
          <cell r="CA136">
            <v>1318.4000000000015</v>
          </cell>
          <cell r="CB136">
            <v>263.00000000000045</v>
          </cell>
          <cell r="CC136">
            <v>343.99999999999909</v>
          </cell>
          <cell r="CD136">
            <v>813.69999999999891</v>
          </cell>
          <cell r="CE136">
            <v>1518.9999999999982</v>
          </cell>
          <cell r="CF136">
            <v>-277.70000000000027</v>
          </cell>
          <cell r="CG136">
            <v>582.79999999999927</v>
          </cell>
          <cell r="CH136">
            <v>579.29999999999927</v>
          </cell>
          <cell r="CI136">
            <v>2554.1000000000004</v>
          </cell>
          <cell r="CJ136">
            <v>0</v>
          </cell>
          <cell r="CK136">
            <v>0</v>
          </cell>
          <cell r="CL136">
            <v>0</v>
          </cell>
          <cell r="CM136">
            <v>0</v>
          </cell>
          <cell r="CN136">
            <v>0</v>
          </cell>
          <cell r="CO136">
            <v>0</v>
          </cell>
          <cell r="CP136">
            <v>0</v>
          </cell>
          <cell r="CQ136">
            <v>0</v>
          </cell>
          <cell r="CR136">
            <v>0</v>
          </cell>
          <cell r="CS136">
            <v>0</v>
          </cell>
          <cell r="CT136">
            <v>0</v>
          </cell>
          <cell r="CU136">
            <v>0</v>
          </cell>
          <cell r="CV136">
            <v>0</v>
          </cell>
          <cell r="CW136">
            <v>0</v>
          </cell>
          <cell r="CX136">
            <v>0</v>
          </cell>
          <cell r="CY136">
            <v>0</v>
          </cell>
          <cell r="CZ136">
            <v>0</v>
          </cell>
          <cell r="DA136">
            <v>0</v>
          </cell>
          <cell r="DB136">
            <v>0</v>
          </cell>
          <cell r="DC136">
            <v>0</v>
          </cell>
          <cell r="DD136">
            <v>0</v>
          </cell>
          <cell r="DE136">
            <v>0</v>
          </cell>
          <cell r="DF136">
            <v>0</v>
          </cell>
          <cell r="DG136">
            <v>0</v>
          </cell>
          <cell r="DH136">
            <v>0</v>
          </cell>
          <cell r="DI136">
            <v>0</v>
          </cell>
          <cell r="DJ136">
            <v>0</v>
          </cell>
          <cell r="DK136">
            <v>0</v>
          </cell>
          <cell r="DL136">
            <v>0</v>
          </cell>
          <cell r="DM136">
            <v>0</v>
          </cell>
          <cell r="DN136">
            <v>0</v>
          </cell>
          <cell r="DO136">
            <v>0</v>
          </cell>
          <cell r="DP136">
            <v>-134</v>
          </cell>
          <cell r="DQ136">
            <v>130.59999999999945</v>
          </cell>
          <cell r="DR136">
            <v>200.19999999999982</v>
          </cell>
          <cell r="DS136">
            <v>210.30000000000018</v>
          </cell>
          <cell r="DT136">
            <v>104.50000000000045</v>
          </cell>
          <cell r="DU136">
            <v>289.29999999999973</v>
          </cell>
          <cell r="DV136">
            <v>279.59999999999991</v>
          </cell>
          <cell r="DW136">
            <v>1739.6000000000013</v>
          </cell>
          <cell r="DX136">
            <v>199.59999999999991</v>
          </cell>
          <cell r="DY136">
            <v>259.19999999999982</v>
          </cell>
          <cell r="DZ136">
            <v>805.39999999999964</v>
          </cell>
          <cell r="EA136">
            <v>1053.0000000000009</v>
          </cell>
          <cell r="EB136">
            <v>191.89999999999964</v>
          </cell>
          <cell r="EC136">
            <v>494.20000000000073</v>
          </cell>
          <cell r="ED136">
            <v>694.10000000000036</v>
          </cell>
          <cell r="EE136">
            <v>1318.4000000000015</v>
          </cell>
          <cell r="EF136">
            <v>263.00000000000045</v>
          </cell>
          <cell r="EG136">
            <v>343.99999999999909</v>
          </cell>
          <cell r="EH136">
            <v>813.69999999999891</v>
          </cell>
          <cell r="EI136">
            <v>1518.9999999999982</v>
          </cell>
          <cell r="EJ136">
            <v>-277.70000000000027</v>
          </cell>
          <cell r="EK136">
            <v>582.79999999999927</v>
          </cell>
          <cell r="EL136">
            <v>579.29999999999927</v>
          </cell>
          <cell r="EM136">
            <v>2554.1000000000004</v>
          </cell>
          <cell r="EN136">
            <v>0</v>
          </cell>
          <cell r="EO136">
            <v>0</v>
          </cell>
          <cell r="EP136">
            <v>0</v>
          </cell>
          <cell r="EQ136">
            <v>0</v>
          </cell>
          <cell r="ER136">
            <v>-49.8</v>
          </cell>
          <cell r="ES136">
            <v>-47.6</v>
          </cell>
          <cell r="ET136">
            <v>-45.1</v>
          </cell>
          <cell r="EU136">
            <v>-41.2</v>
          </cell>
          <cell r="EV136">
            <v>-44.6</v>
          </cell>
          <cell r="EW136">
            <v>-43</v>
          </cell>
          <cell r="EX136">
            <v>-43.7</v>
          </cell>
          <cell r="EY136">
            <v>-80.8</v>
          </cell>
          <cell r="EZ136">
            <v>-41.8</v>
          </cell>
          <cell r="FA136">
            <v>-24.7</v>
          </cell>
          <cell r="FB136">
            <v>-28.8</v>
          </cell>
          <cell r="FC136">
            <v>-44.8</v>
          </cell>
          <cell r="FD136">
            <v>-41.8</v>
          </cell>
          <cell r="FE136">
            <v>-30.4</v>
          </cell>
          <cell r="FF136">
            <v>-27.9</v>
          </cell>
          <cell r="FG136">
            <v>-37.4</v>
          </cell>
          <cell r="FH136">
            <v>-32.1</v>
          </cell>
          <cell r="FI136">
            <v>-41.4</v>
          </cell>
          <cell r="FJ136">
            <v>-39.6</v>
          </cell>
          <cell r="FK136">
            <v>-63.9</v>
          </cell>
          <cell r="FL136">
            <v>-48.2</v>
          </cell>
          <cell r="FM136">
            <v>-69.7</v>
          </cell>
          <cell r="FN136">
            <v>-61.3</v>
          </cell>
          <cell r="FO136">
            <v>-93.9</v>
          </cell>
          <cell r="FP136">
            <v>0</v>
          </cell>
          <cell r="FQ136">
            <v>0</v>
          </cell>
          <cell r="FR136">
            <v>0</v>
          </cell>
          <cell r="FS136">
            <v>0</v>
          </cell>
          <cell r="FT136">
            <v>22.9</v>
          </cell>
          <cell r="FU136">
            <v>138</v>
          </cell>
          <cell r="FV136">
            <v>43</v>
          </cell>
          <cell r="FW136">
            <v>120.8</v>
          </cell>
          <cell r="FX136">
            <v>39.5</v>
          </cell>
          <cell r="FY136">
            <v>105</v>
          </cell>
          <cell r="FZ136">
            <v>76.3</v>
          </cell>
          <cell r="GA136">
            <v>317.7</v>
          </cell>
          <cell r="GB136">
            <v>55.5</v>
          </cell>
          <cell r="GC136">
            <v>213.8</v>
          </cell>
          <cell r="GD136">
            <v>85.2</v>
          </cell>
          <cell r="GE136">
            <v>317.8</v>
          </cell>
          <cell r="GF136">
            <v>90</v>
          </cell>
          <cell r="GG136">
            <v>111.9</v>
          </cell>
          <cell r="GH136">
            <v>144.6</v>
          </cell>
          <cell r="GI136">
            <v>200.6</v>
          </cell>
          <cell r="GJ136">
            <v>137.19999999999999</v>
          </cell>
          <cell r="GK136">
            <v>120.9</v>
          </cell>
          <cell r="GL136">
            <v>186.2</v>
          </cell>
          <cell r="GM136">
            <v>504</v>
          </cell>
          <cell r="GN136">
            <v>211.2</v>
          </cell>
          <cell r="GO136">
            <v>216.1</v>
          </cell>
          <cell r="GP136">
            <v>474.8</v>
          </cell>
          <cell r="GQ136">
            <v>197.6</v>
          </cell>
          <cell r="GR136">
            <v>0</v>
          </cell>
          <cell r="GS136">
            <v>0</v>
          </cell>
          <cell r="GT136">
            <v>0</v>
          </cell>
          <cell r="GU136">
            <v>0</v>
          </cell>
          <cell r="GV136">
            <v>-160.9</v>
          </cell>
          <cell r="GW136">
            <v>220.99999999999946</v>
          </cell>
          <cell r="GX136">
            <v>198.09999999999982</v>
          </cell>
          <cell r="GY136">
            <v>289.9000000000002</v>
          </cell>
          <cell r="GZ136">
            <v>99.40000000000046</v>
          </cell>
          <cell r="HA136">
            <v>351.29999999999973</v>
          </cell>
          <cell r="HB136">
            <v>312.19999999999993</v>
          </cell>
          <cell r="HC136">
            <v>1976.5000000000014</v>
          </cell>
          <cell r="HD136">
            <v>213.2999999999999</v>
          </cell>
          <cell r="HE136">
            <v>448.29999999999984</v>
          </cell>
          <cell r="HF136">
            <v>861.79999999999973</v>
          </cell>
          <cell r="HG136">
            <v>1326.0000000000009</v>
          </cell>
          <cell r="HH136">
            <v>240.09999999999962</v>
          </cell>
          <cell r="HI136">
            <v>575.70000000000073</v>
          </cell>
          <cell r="HJ136">
            <v>810.80000000000041</v>
          </cell>
          <cell r="HK136">
            <v>1481.6000000000013</v>
          </cell>
          <cell r="HL136">
            <v>368.10000000000048</v>
          </cell>
          <cell r="HM136">
            <v>423.49999999999909</v>
          </cell>
          <cell r="HN136">
            <v>960.29999999999882</v>
          </cell>
          <cell r="HO136">
            <v>1959.0999999999981</v>
          </cell>
          <cell r="HP136">
            <v>-114.70000000000027</v>
          </cell>
          <cell r="HQ136">
            <v>729.19999999999925</v>
          </cell>
          <cell r="HR136">
            <v>992.79999999999927</v>
          </cell>
          <cell r="HS136">
            <v>2657.8</v>
          </cell>
        </row>
        <row r="137">
          <cell r="A137" t="str">
            <v>BHEL IN</v>
          </cell>
          <cell r="B137" t="str">
            <v>Bharat Heavy Electricals</v>
          </cell>
          <cell r="C137" t="str">
            <v>Engineering &amp; Capital Goods</v>
          </cell>
          <cell r="D137">
            <v>0</v>
          </cell>
          <cell r="E137">
            <v>0</v>
          </cell>
          <cell r="F137">
            <v>0</v>
          </cell>
          <cell r="G137">
            <v>0</v>
          </cell>
          <cell r="H137">
            <v>10609.4</v>
          </cell>
          <cell r="I137">
            <v>15396.199999999999</v>
          </cell>
          <cell r="J137">
            <v>18121.8</v>
          </cell>
          <cell r="K137">
            <v>35782.1</v>
          </cell>
          <cell r="L137">
            <v>11705.4</v>
          </cell>
          <cell r="M137">
            <v>17293</v>
          </cell>
          <cell r="N137">
            <v>22866.2</v>
          </cell>
          <cell r="O137">
            <v>44666.100000000006</v>
          </cell>
          <cell r="P137">
            <v>19365.900000000001</v>
          </cell>
          <cell r="Q137">
            <v>25102.9</v>
          </cell>
          <cell r="R137">
            <v>33267.1</v>
          </cell>
          <cell r="S137">
            <v>55156.9</v>
          </cell>
          <cell r="T137">
            <v>26563.3</v>
          </cell>
          <cell r="U137">
            <v>33411.5</v>
          </cell>
          <cell r="V137">
            <v>43396.899999999994</v>
          </cell>
          <cell r="W137">
            <v>69197</v>
          </cell>
          <cell r="X137">
            <v>32339.199999999997</v>
          </cell>
          <cell r="Y137">
            <v>39654</v>
          </cell>
          <cell r="Z137">
            <v>49642</v>
          </cell>
          <cell r="AA137">
            <v>72020</v>
          </cell>
          <cell r="AB137">
            <v>43293</v>
          </cell>
          <cell r="AC137">
            <v>53426</v>
          </cell>
          <cell r="AD137">
            <v>60222.5</v>
          </cell>
          <cell r="AE137">
            <v>105400.7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-10563.800000000001</v>
          </cell>
          <cell r="AK137">
            <v>-13454.2</v>
          </cell>
          <cell r="AL137">
            <v>-15473</v>
          </cell>
          <cell r="AM137">
            <v>-29315.399999999998</v>
          </cell>
          <cell r="AN137">
            <v>-11307.7</v>
          </cell>
          <cell r="AO137">
            <v>-15069.7</v>
          </cell>
          <cell r="AP137">
            <v>-19336.400000000001</v>
          </cell>
          <cell r="AQ137">
            <v>-35946.5</v>
          </cell>
          <cell r="AR137">
            <v>-17650</v>
          </cell>
          <cell r="AS137">
            <v>-21413.7</v>
          </cell>
          <cell r="AT137">
            <v>-27238.1</v>
          </cell>
          <cell r="AU137">
            <v>-43207.7</v>
          </cell>
          <cell r="AV137">
            <v>-23381.5</v>
          </cell>
          <cell r="AW137">
            <v>-28848.300000000003</v>
          </cell>
          <cell r="AX137">
            <v>-34104.9</v>
          </cell>
          <cell r="AY137">
            <v>-53325</v>
          </cell>
          <cell r="AZ137">
            <v>-29232.5</v>
          </cell>
          <cell r="BA137">
            <v>-32701.600000000002</v>
          </cell>
          <cell r="BB137">
            <v>-39665.699999999997</v>
          </cell>
          <cell r="BC137">
            <v>-58387</v>
          </cell>
          <cell r="BD137">
            <v>-39555.300000000003</v>
          </cell>
          <cell r="BE137">
            <v>-46319.1</v>
          </cell>
          <cell r="BF137">
            <v>-50015.5</v>
          </cell>
          <cell r="BG137">
            <v>-88437.9</v>
          </cell>
          <cell r="BH137">
            <v>0</v>
          </cell>
          <cell r="BI137">
            <v>0</v>
          </cell>
          <cell r="BJ137">
            <v>0</v>
          </cell>
          <cell r="BK137">
            <v>0</v>
          </cell>
          <cell r="BL137">
            <v>45.599999999998545</v>
          </cell>
          <cell r="BM137">
            <v>1941.9999999999982</v>
          </cell>
          <cell r="BN137">
            <v>2648.7999999999993</v>
          </cell>
          <cell r="BO137">
            <v>6466.7000000000007</v>
          </cell>
          <cell r="BP137">
            <v>397.69999999999891</v>
          </cell>
          <cell r="BQ137">
            <v>2223.2999999999993</v>
          </cell>
          <cell r="BR137">
            <v>3529.7999999999993</v>
          </cell>
          <cell r="BS137">
            <v>8719.6000000000058</v>
          </cell>
          <cell r="BT137">
            <v>1715.9000000000015</v>
          </cell>
          <cell r="BU137">
            <v>3689.2000000000007</v>
          </cell>
          <cell r="BV137">
            <v>6029</v>
          </cell>
          <cell r="BW137">
            <v>11949.200000000004</v>
          </cell>
          <cell r="BX137">
            <v>3181.7999999999993</v>
          </cell>
          <cell r="BY137">
            <v>4563.1999999999971</v>
          </cell>
          <cell r="BZ137">
            <v>9291.9999999999927</v>
          </cell>
          <cell r="CA137">
            <v>15872</v>
          </cell>
          <cell r="CB137">
            <v>3106.6999999999971</v>
          </cell>
          <cell r="CC137">
            <v>6952.3999999999978</v>
          </cell>
          <cell r="CD137">
            <v>9976.3000000000029</v>
          </cell>
          <cell r="CE137">
            <v>13633</v>
          </cell>
          <cell r="CF137">
            <v>3737.6999999999971</v>
          </cell>
          <cell r="CG137">
            <v>7106.9000000000015</v>
          </cell>
          <cell r="CH137">
            <v>10207</v>
          </cell>
          <cell r="CI137">
            <v>16962.800000000003</v>
          </cell>
          <cell r="CJ137">
            <v>0</v>
          </cell>
          <cell r="CK137">
            <v>0</v>
          </cell>
          <cell r="CL137">
            <v>0</v>
          </cell>
          <cell r="CM137">
            <v>0</v>
          </cell>
          <cell r="CN137">
            <v>0</v>
          </cell>
          <cell r="CO137">
            <v>0</v>
          </cell>
          <cell r="CP137">
            <v>0</v>
          </cell>
          <cell r="CQ137">
            <v>0</v>
          </cell>
          <cell r="CR137">
            <v>0</v>
          </cell>
          <cell r="CS137">
            <v>0</v>
          </cell>
          <cell r="CT137">
            <v>0</v>
          </cell>
          <cell r="CU137">
            <v>0</v>
          </cell>
          <cell r="CV137">
            <v>0</v>
          </cell>
          <cell r="CW137">
            <v>0</v>
          </cell>
          <cell r="CX137">
            <v>0</v>
          </cell>
          <cell r="CY137">
            <v>0</v>
          </cell>
          <cell r="CZ137">
            <v>0</v>
          </cell>
          <cell r="DA137">
            <v>0</v>
          </cell>
          <cell r="DB137">
            <v>0</v>
          </cell>
          <cell r="DC137">
            <v>0</v>
          </cell>
          <cell r="DD137">
            <v>0</v>
          </cell>
          <cell r="DE137">
            <v>0</v>
          </cell>
          <cell r="DF137">
            <v>949</v>
          </cell>
          <cell r="DG137">
            <v>2464</v>
          </cell>
          <cell r="DH137">
            <v>0</v>
          </cell>
          <cell r="DI137">
            <v>0</v>
          </cell>
          <cell r="DJ137">
            <v>1265.9000000000001</v>
          </cell>
          <cell r="DK137">
            <v>3099.8</v>
          </cell>
          <cell r="DL137">
            <v>0</v>
          </cell>
          <cell r="DM137">
            <v>0</v>
          </cell>
          <cell r="DN137">
            <v>0</v>
          </cell>
          <cell r="DO137">
            <v>0</v>
          </cell>
          <cell r="DP137">
            <v>45.599999999998545</v>
          </cell>
          <cell r="DQ137">
            <v>1941.9999999999982</v>
          </cell>
          <cell r="DR137">
            <v>2648.7999999999993</v>
          </cell>
          <cell r="DS137">
            <v>6466.7000000000007</v>
          </cell>
          <cell r="DT137">
            <v>397.69999999999891</v>
          </cell>
          <cell r="DU137">
            <v>2223.2999999999993</v>
          </cell>
          <cell r="DV137">
            <v>3529.7999999999993</v>
          </cell>
          <cell r="DW137">
            <v>8719.6000000000058</v>
          </cell>
          <cell r="DX137">
            <v>1715.9000000000015</v>
          </cell>
          <cell r="DY137">
            <v>3689.2000000000007</v>
          </cell>
          <cell r="DZ137">
            <v>6029</v>
          </cell>
          <cell r="EA137">
            <v>11949.200000000004</v>
          </cell>
          <cell r="EB137">
            <v>3181.7999999999993</v>
          </cell>
          <cell r="EC137">
            <v>4563.1999999999971</v>
          </cell>
          <cell r="ED137">
            <v>9291.9999999999927</v>
          </cell>
          <cell r="EE137">
            <v>15872</v>
          </cell>
          <cell r="EF137">
            <v>3106.6999999999971</v>
          </cell>
          <cell r="EG137">
            <v>6952.3999999999978</v>
          </cell>
          <cell r="EH137">
            <v>10925.300000000003</v>
          </cell>
          <cell r="EI137">
            <v>16097</v>
          </cell>
          <cell r="EJ137">
            <v>3737.6999999999971</v>
          </cell>
          <cell r="EK137">
            <v>7106.9000000000015</v>
          </cell>
          <cell r="EL137">
            <v>11472.9</v>
          </cell>
          <cell r="EM137">
            <v>20062.600000000002</v>
          </cell>
          <cell r="EN137">
            <v>0</v>
          </cell>
          <cell r="EO137">
            <v>0</v>
          </cell>
          <cell r="EP137">
            <v>0</v>
          </cell>
          <cell r="EQ137">
            <v>0</v>
          </cell>
          <cell r="ER137">
            <v>-490.2</v>
          </cell>
          <cell r="ES137">
            <v>-474.5</v>
          </cell>
          <cell r="ET137">
            <v>-511.1</v>
          </cell>
          <cell r="EU137">
            <v>-545</v>
          </cell>
          <cell r="EV137">
            <v>-509.1</v>
          </cell>
          <cell r="EW137">
            <v>-516.29999999999995</v>
          </cell>
          <cell r="EX137">
            <v>-544.29999999999995</v>
          </cell>
          <cell r="EY137">
            <v>-604.4</v>
          </cell>
          <cell r="EZ137">
            <v>-576.1</v>
          </cell>
          <cell r="FA137">
            <v>-623.70000000000005</v>
          </cell>
          <cell r="FB137">
            <v>-619.70000000000005</v>
          </cell>
          <cell r="FC137">
            <v>-639.79999999999995</v>
          </cell>
          <cell r="FD137">
            <v>-638.6</v>
          </cell>
          <cell r="FE137">
            <v>-666.7</v>
          </cell>
          <cell r="FF137">
            <v>-662.1</v>
          </cell>
          <cell r="FG137">
            <v>-762</v>
          </cell>
          <cell r="FH137">
            <v>-689.1</v>
          </cell>
          <cell r="FI137">
            <v>-694.4</v>
          </cell>
          <cell r="FJ137">
            <v>-761.5</v>
          </cell>
          <cell r="FK137">
            <v>-827</v>
          </cell>
          <cell r="FL137">
            <v>-725.8</v>
          </cell>
          <cell r="FM137">
            <v>-743.6</v>
          </cell>
          <cell r="FN137">
            <v>-865</v>
          </cell>
          <cell r="FO137">
            <v>-1008.3</v>
          </cell>
          <cell r="FP137">
            <v>0</v>
          </cell>
          <cell r="FQ137">
            <v>0</v>
          </cell>
          <cell r="FR137">
            <v>0</v>
          </cell>
          <cell r="FS137">
            <v>0</v>
          </cell>
          <cell r="FT137">
            <v>387.3</v>
          </cell>
          <cell r="FU137">
            <v>645.4</v>
          </cell>
          <cell r="FV137">
            <v>696.9</v>
          </cell>
          <cell r="FW137">
            <v>1059.8</v>
          </cell>
          <cell r="FX137">
            <v>786</v>
          </cell>
          <cell r="FY137">
            <v>935.1</v>
          </cell>
          <cell r="FZ137">
            <v>998.5</v>
          </cell>
          <cell r="GA137">
            <v>1627.7</v>
          </cell>
          <cell r="GB137">
            <v>930.7</v>
          </cell>
          <cell r="GC137">
            <v>1056.5999999999999</v>
          </cell>
          <cell r="GD137">
            <v>1187.4000000000001</v>
          </cell>
          <cell r="GE137">
            <v>2132.6999999999998</v>
          </cell>
          <cell r="GF137">
            <v>1200.9000000000001</v>
          </cell>
          <cell r="GG137">
            <v>1698.9</v>
          </cell>
          <cell r="GH137">
            <v>1854.7</v>
          </cell>
          <cell r="GI137">
            <v>2860</v>
          </cell>
          <cell r="GJ137">
            <v>2063.1999999999998</v>
          </cell>
          <cell r="GK137">
            <v>2334</v>
          </cell>
          <cell r="GL137">
            <v>1700</v>
          </cell>
          <cell r="GM137">
            <v>1778</v>
          </cell>
          <cell r="GN137">
            <v>2917.4</v>
          </cell>
          <cell r="GO137">
            <v>3072.1</v>
          </cell>
          <cell r="GP137">
            <v>1797.1</v>
          </cell>
          <cell r="GQ137">
            <v>1971.9</v>
          </cell>
          <cell r="GR137">
            <v>0</v>
          </cell>
          <cell r="GS137">
            <v>0</v>
          </cell>
          <cell r="GT137">
            <v>0</v>
          </cell>
          <cell r="GU137">
            <v>0</v>
          </cell>
          <cell r="GV137">
            <v>-57.300000000001432</v>
          </cell>
          <cell r="GW137">
            <v>2112.8999999999983</v>
          </cell>
          <cell r="GX137">
            <v>2834.5999999999995</v>
          </cell>
          <cell r="GY137">
            <v>6981.5000000000009</v>
          </cell>
          <cell r="GZ137">
            <v>674.59999999999889</v>
          </cell>
          <cell r="HA137">
            <v>2642.0999999999995</v>
          </cell>
          <cell r="HB137">
            <v>3983.9999999999991</v>
          </cell>
          <cell r="HC137">
            <v>9742.9000000000069</v>
          </cell>
          <cell r="HD137">
            <v>2070.5000000000018</v>
          </cell>
          <cell r="HE137">
            <v>4122.1000000000004</v>
          </cell>
          <cell r="HF137">
            <v>6596.7000000000007</v>
          </cell>
          <cell r="HG137">
            <v>13442.100000000006</v>
          </cell>
          <cell r="HH137">
            <v>3744.0999999999995</v>
          </cell>
          <cell r="HI137">
            <v>5595.3999999999978</v>
          </cell>
          <cell r="HJ137">
            <v>10484.599999999993</v>
          </cell>
          <cell r="HK137">
            <v>17970</v>
          </cell>
          <cell r="HL137">
            <v>4480.7999999999975</v>
          </cell>
          <cell r="HM137">
            <v>8591.9999999999982</v>
          </cell>
          <cell r="HN137">
            <v>11863.800000000003</v>
          </cell>
          <cell r="HO137">
            <v>17048</v>
          </cell>
          <cell r="HP137">
            <v>5929.2999999999975</v>
          </cell>
          <cell r="HQ137">
            <v>9435.4000000000015</v>
          </cell>
          <cell r="HR137">
            <v>12405</v>
          </cell>
          <cell r="HS137">
            <v>21026.200000000004</v>
          </cell>
        </row>
        <row r="138">
          <cell r="A138" t="str">
            <v>BHSL IN</v>
          </cell>
          <cell r="B138" t="str">
            <v>Bharati Shipyard</v>
          </cell>
          <cell r="C138" t="str">
            <v>Engineering &amp; Capital Goods</v>
          </cell>
          <cell r="D138">
            <v>0</v>
          </cell>
          <cell r="E138">
            <v>0</v>
          </cell>
          <cell r="F138">
            <v>0</v>
          </cell>
          <cell r="G138">
            <v>0</v>
          </cell>
          <cell r="H138">
            <v>0</v>
          </cell>
          <cell r="I138">
            <v>0</v>
          </cell>
          <cell r="J138">
            <v>0</v>
          </cell>
          <cell r="K138">
            <v>0</v>
          </cell>
          <cell r="L138">
            <v>0</v>
          </cell>
          <cell r="M138">
            <v>0</v>
          </cell>
          <cell r="N138">
            <v>392.99200000000002</v>
          </cell>
          <cell r="O138">
            <v>545.15</v>
          </cell>
          <cell r="P138">
            <v>558.48599999999999</v>
          </cell>
          <cell r="Q138">
            <v>718.34</v>
          </cell>
          <cell r="R138">
            <v>705.22</v>
          </cell>
          <cell r="S138">
            <v>618.49</v>
          </cell>
          <cell r="T138">
            <v>673.04899999999998</v>
          </cell>
          <cell r="U138">
            <v>755</v>
          </cell>
          <cell r="V138">
            <v>897.14</v>
          </cell>
          <cell r="W138">
            <v>1274.0899999999999</v>
          </cell>
          <cell r="X138">
            <v>1471.636</v>
          </cell>
          <cell r="Y138">
            <v>1480.34</v>
          </cell>
          <cell r="Z138">
            <v>1606.36</v>
          </cell>
          <cell r="AA138">
            <v>1842.559</v>
          </cell>
          <cell r="AB138">
            <v>2053.6610000000001</v>
          </cell>
          <cell r="AC138">
            <v>2137</v>
          </cell>
          <cell r="AD138">
            <v>2306.8240000000001</v>
          </cell>
          <cell r="AE138">
            <v>2842.7150000000001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O138">
            <v>0</v>
          </cell>
          <cell r="AP138">
            <v>-301.024</v>
          </cell>
          <cell r="AQ138">
            <v>-451.61400000000003</v>
          </cell>
          <cell r="AR138">
            <v>-436.79300000000001</v>
          </cell>
          <cell r="AS138">
            <v>-584.62300000000005</v>
          </cell>
          <cell r="AT138">
            <v>-552.68299999999999</v>
          </cell>
          <cell r="AU138">
            <v>-481.54600000000005</v>
          </cell>
          <cell r="AV138">
            <v>-538.83000000000004</v>
          </cell>
          <cell r="AW138">
            <v>-610.84</v>
          </cell>
          <cell r="AX138">
            <v>-728.30899999999997</v>
          </cell>
          <cell r="AY138">
            <v>-1059.4189999999999</v>
          </cell>
          <cell r="AZ138">
            <v>-1176.4070000000002</v>
          </cell>
          <cell r="BA138">
            <v>-1165.3699999999999</v>
          </cell>
          <cell r="BB138">
            <v>-1280.297</v>
          </cell>
          <cell r="BC138">
            <v>-1499.9930000000002</v>
          </cell>
          <cell r="BD138">
            <v>-1657.1589999999999</v>
          </cell>
          <cell r="BE138">
            <v>-1718.4090000000001</v>
          </cell>
          <cell r="BF138">
            <v>-1900.048</v>
          </cell>
          <cell r="BG138">
            <v>-2351.4369999999999</v>
          </cell>
          <cell r="BH138">
            <v>0</v>
          </cell>
          <cell r="BI138">
            <v>0</v>
          </cell>
          <cell r="BJ138">
            <v>0</v>
          </cell>
          <cell r="BK138">
            <v>0</v>
          </cell>
          <cell r="BL138">
            <v>0</v>
          </cell>
          <cell r="BM138">
            <v>0</v>
          </cell>
          <cell r="BN138">
            <v>0</v>
          </cell>
          <cell r="BO138">
            <v>0</v>
          </cell>
          <cell r="BP138">
            <v>0</v>
          </cell>
          <cell r="BQ138">
            <v>0</v>
          </cell>
          <cell r="BR138">
            <v>91.968000000000018</v>
          </cell>
          <cell r="BS138">
            <v>93.535999999999945</v>
          </cell>
          <cell r="BT138">
            <v>121.69299999999998</v>
          </cell>
          <cell r="BU138">
            <v>133.71699999999998</v>
          </cell>
          <cell r="BV138">
            <v>152.53700000000003</v>
          </cell>
          <cell r="BW138">
            <v>136.94399999999996</v>
          </cell>
          <cell r="BX138">
            <v>134.21899999999994</v>
          </cell>
          <cell r="BY138">
            <v>144.15999999999997</v>
          </cell>
          <cell r="BZ138">
            <v>168.83100000000002</v>
          </cell>
          <cell r="CA138">
            <v>214.67100000000005</v>
          </cell>
          <cell r="CB138">
            <v>295.22899999999981</v>
          </cell>
          <cell r="CC138">
            <v>314.97000000000003</v>
          </cell>
          <cell r="CD138">
            <v>326.06299999999987</v>
          </cell>
          <cell r="CE138">
            <v>342.5659999999998</v>
          </cell>
          <cell r="CF138">
            <v>396.50200000000018</v>
          </cell>
          <cell r="CG138">
            <v>418.59099999999989</v>
          </cell>
          <cell r="CH138">
            <v>406.77600000000007</v>
          </cell>
          <cell r="CI138">
            <v>491.27800000000025</v>
          </cell>
          <cell r="CJ138">
            <v>0</v>
          </cell>
          <cell r="CK138">
            <v>0</v>
          </cell>
          <cell r="CL138">
            <v>0</v>
          </cell>
          <cell r="CM138">
            <v>0</v>
          </cell>
          <cell r="CN138">
            <v>0</v>
          </cell>
          <cell r="CO138">
            <v>0</v>
          </cell>
          <cell r="CP138">
            <v>0</v>
          </cell>
          <cell r="CQ138">
            <v>0</v>
          </cell>
          <cell r="CR138">
            <v>0</v>
          </cell>
          <cell r="CS138">
            <v>0</v>
          </cell>
          <cell r="CT138">
            <v>0</v>
          </cell>
          <cell r="CU138">
            <v>0</v>
          </cell>
          <cell r="CV138">
            <v>0</v>
          </cell>
          <cell r="CW138">
            <v>0</v>
          </cell>
          <cell r="CX138">
            <v>0</v>
          </cell>
          <cell r="CY138">
            <v>0</v>
          </cell>
          <cell r="CZ138">
            <v>0</v>
          </cell>
          <cell r="DA138">
            <v>0</v>
          </cell>
          <cell r="DB138">
            <v>0</v>
          </cell>
          <cell r="DC138">
            <v>0</v>
          </cell>
          <cell r="DD138">
            <v>0</v>
          </cell>
          <cell r="DE138">
            <v>0</v>
          </cell>
          <cell r="DF138">
            <v>0</v>
          </cell>
          <cell r="DG138">
            <v>0</v>
          </cell>
          <cell r="DH138">
            <v>0</v>
          </cell>
          <cell r="DI138">
            <v>0</v>
          </cell>
          <cell r="DJ138">
            <v>0</v>
          </cell>
          <cell r="DK138">
            <v>0</v>
          </cell>
          <cell r="DL138">
            <v>0</v>
          </cell>
          <cell r="DM138">
            <v>0</v>
          </cell>
          <cell r="DN138">
            <v>0</v>
          </cell>
          <cell r="DO138">
            <v>0</v>
          </cell>
          <cell r="DP138">
            <v>0</v>
          </cell>
          <cell r="DQ138">
            <v>0</v>
          </cell>
          <cell r="DR138">
            <v>0</v>
          </cell>
          <cell r="DS138">
            <v>0</v>
          </cell>
          <cell r="DT138">
            <v>0</v>
          </cell>
          <cell r="DU138">
            <v>0</v>
          </cell>
          <cell r="DV138">
            <v>91.968000000000018</v>
          </cell>
          <cell r="DW138">
            <v>93.535999999999945</v>
          </cell>
          <cell r="DX138">
            <v>121.69299999999998</v>
          </cell>
          <cell r="DY138">
            <v>133.71699999999998</v>
          </cell>
          <cell r="DZ138">
            <v>152.53700000000003</v>
          </cell>
          <cell r="EA138">
            <v>136.94399999999996</v>
          </cell>
          <cell r="EB138">
            <v>134.21899999999994</v>
          </cell>
          <cell r="EC138">
            <v>144.15999999999997</v>
          </cell>
          <cell r="ED138">
            <v>168.83100000000002</v>
          </cell>
          <cell r="EE138">
            <v>214.67100000000005</v>
          </cell>
          <cell r="EF138">
            <v>295.22899999999981</v>
          </cell>
          <cell r="EG138">
            <v>314.97000000000003</v>
          </cell>
          <cell r="EH138">
            <v>326.06299999999987</v>
          </cell>
          <cell r="EI138">
            <v>342.5659999999998</v>
          </cell>
          <cell r="EJ138">
            <v>396.50200000000018</v>
          </cell>
          <cell r="EK138">
            <v>418.59099999999989</v>
          </cell>
          <cell r="EL138">
            <v>406.77600000000007</v>
          </cell>
          <cell r="EM138">
            <v>491.27800000000025</v>
          </cell>
          <cell r="EN138">
            <v>0</v>
          </cell>
          <cell r="EO138">
            <v>0</v>
          </cell>
          <cell r="EP138">
            <v>0</v>
          </cell>
          <cell r="EQ138">
            <v>0</v>
          </cell>
          <cell r="ER138">
            <v>0</v>
          </cell>
          <cell r="ES138">
            <v>0</v>
          </cell>
          <cell r="ET138">
            <v>0</v>
          </cell>
          <cell r="EU138">
            <v>0</v>
          </cell>
          <cell r="EV138">
            <v>0</v>
          </cell>
          <cell r="EW138">
            <v>0</v>
          </cell>
          <cell r="EX138">
            <v>-1.204</v>
          </cell>
          <cell r="EY138">
            <v>-0.85</v>
          </cell>
          <cell r="EZ138">
            <v>-1.35</v>
          </cell>
          <cell r="FA138">
            <v>-1.83</v>
          </cell>
          <cell r="FB138">
            <v>-11.54</v>
          </cell>
          <cell r="FC138">
            <v>-6.48</v>
          </cell>
          <cell r="FD138">
            <v>-9.8610000000000007</v>
          </cell>
          <cell r="FE138">
            <v>-9.8689999999999998</v>
          </cell>
          <cell r="FF138">
            <v>-15.56</v>
          </cell>
          <cell r="FG138">
            <v>-13.82</v>
          </cell>
          <cell r="FH138">
            <v>-18.989999999999998</v>
          </cell>
          <cell r="FI138">
            <v>-19.48</v>
          </cell>
          <cell r="FJ138">
            <v>-20.812999999999999</v>
          </cell>
          <cell r="FK138">
            <v>-21.215</v>
          </cell>
          <cell r="FL138">
            <v>-23.327000000000002</v>
          </cell>
          <cell r="FM138">
            <v>-23.347000000000001</v>
          </cell>
          <cell r="FN138">
            <v>-26.849</v>
          </cell>
          <cell r="FO138">
            <v>-27.042000000000002</v>
          </cell>
          <cell r="FP138">
            <v>0</v>
          </cell>
          <cell r="FQ138">
            <v>0</v>
          </cell>
          <cell r="FR138">
            <v>0</v>
          </cell>
          <cell r="FS138">
            <v>0</v>
          </cell>
          <cell r="FT138">
            <v>0</v>
          </cell>
          <cell r="FU138">
            <v>0</v>
          </cell>
          <cell r="FV138">
            <v>0</v>
          </cell>
          <cell r="FW138">
            <v>0</v>
          </cell>
          <cell r="FX138">
            <v>0</v>
          </cell>
          <cell r="FY138">
            <v>0</v>
          </cell>
          <cell r="FZ138">
            <v>1E-3</v>
          </cell>
          <cell r="GA138">
            <v>3.13</v>
          </cell>
          <cell r="GB138">
            <v>8.1</v>
          </cell>
          <cell r="GC138">
            <v>5.49</v>
          </cell>
          <cell r="GD138">
            <v>48.64</v>
          </cell>
          <cell r="GE138">
            <v>285.32</v>
          </cell>
          <cell r="GF138">
            <v>86.111999999999995</v>
          </cell>
          <cell r="GG138">
            <v>95.47</v>
          </cell>
          <cell r="GH138">
            <v>153.08000000000001</v>
          </cell>
          <cell r="GI138">
            <v>314.25</v>
          </cell>
          <cell r="GJ138">
            <v>99</v>
          </cell>
          <cell r="GK138">
            <v>142.41999999999999</v>
          </cell>
          <cell r="GL138">
            <v>167.98500000000001</v>
          </cell>
          <cell r="GM138">
            <v>226.33599999999998</v>
          </cell>
          <cell r="GN138">
            <v>171.50299999999999</v>
          </cell>
          <cell r="GO138">
            <v>216.45400000000001</v>
          </cell>
          <cell r="GP138">
            <v>242</v>
          </cell>
          <cell r="GQ138">
            <v>224.54700000000003</v>
          </cell>
          <cell r="GR138">
            <v>0</v>
          </cell>
          <cell r="GS138">
            <v>0</v>
          </cell>
          <cell r="GT138">
            <v>0</v>
          </cell>
          <cell r="GU138">
            <v>0</v>
          </cell>
          <cell r="GV138">
            <v>0</v>
          </cell>
          <cell r="GW138">
            <v>0</v>
          </cell>
          <cell r="GX138">
            <v>0</v>
          </cell>
          <cell r="GY138">
            <v>0</v>
          </cell>
          <cell r="GZ138">
            <v>0</v>
          </cell>
          <cell r="HA138">
            <v>0</v>
          </cell>
          <cell r="HB138">
            <v>90.765000000000029</v>
          </cell>
          <cell r="HC138">
            <v>95.815999999999946</v>
          </cell>
          <cell r="HD138">
            <v>128.44299999999998</v>
          </cell>
          <cell r="HE138">
            <v>137.37699999999998</v>
          </cell>
          <cell r="HF138">
            <v>189.63700000000006</v>
          </cell>
          <cell r="HG138">
            <v>415.78399999999999</v>
          </cell>
          <cell r="HH138">
            <v>210.46999999999991</v>
          </cell>
          <cell r="HI138">
            <v>229.76099999999997</v>
          </cell>
          <cell r="HJ138">
            <v>306.351</v>
          </cell>
          <cell r="HK138">
            <v>515.10100000000011</v>
          </cell>
          <cell r="HL138">
            <v>375.23899999999981</v>
          </cell>
          <cell r="HM138">
            <v>437.90999999999997</v>
          </cell>
          <cell r="HN138">
            <v>473.2349999999999</v>
          </cell>
          <cell r="HO138">
            <v>547.68699999999978</v>
          </cell>
          <cell r="HP138">
            <v>544.67800000000011</v>
          </cell>
          <cell r="HQ138">
            <v>611.69799999999987</v>
          </cell>
          <cell r="HR138">
            <v>621.92700000000013</v>
          </cell>
          <cell r="HS138">
            <v>688.78300000000024</v>
          </cell>
        </row>
        <row r="139">
          <cell r="A139" t="str">
            <v>BLSTR IN</v>
          </cell>
          <cell r="B139" t="str">
            <v>Blue Star</v>
          </cell>
          <cell r="C139" t="str">
            <v>Engineering &amp; Capital Goods</v>
          </cell>
          <cell r="D139">
            <v>0</v>
          </cell>
          <cell r="E139">
            <v>0</v>
          </cell>
          <cell r="F139">
            <v>0</v>
          </cell>
          <cell r="G139">
            <v>0</v>
          </cell>
          <cell r="H139">
            <v>1417.4</v>
          </cell>
          <cell r="I139">
            <v>1598.6</v>
          </cell>
          <cell r="J139">
            <v>1451.8</v>
          </cell>
          <cell r="K139">
            <v>2506.6999999999998</v>
          </cell>
          <cell r="L139">
            <v>1785.2</v>
          </cell>
          <cell r="M139">
            <v>2060.1999999999998</v>
          </cell>
          <cell r="N139">
            <v>2238.1999999999998</v>
          </cell>
          <cell r="O139">
            <v>3124.2</v>
          </cell>
          <cell r="P139">
            <v>2300.3000000000002</v>
          </cell>
          <cell r="Q139">
            <v>2827.2</v>
          </cell>
          <cell r="R139">
            <v>2636.5</v>
          </cell>
          <cell r="S139">
            <v>3981</v>
          </cell>
          <cell r="T139">
            <v>3123.2</v>
          </cell>
          <cell r="U139">
            <v>3759.2</v>
          </cell>
          <cell r="V139">
            <v>3701</v>
          </cell>
          <cell r="W139">
            <v>5429.1</v>
          </cell>
          <cell r="X139">
            <v>4622.5</v>
          </cell>
          <cell r="Y139">
            <v>5477.7</v>
          </cell>
          <cell r="Z139">
            <v>5148.8</v>
          </cell>
          <cell r="AA139">
            <v>7081.4</v>
          </cell>
          <cell r="AB139">
            <v>6308.9</v>
          </cell>
          <cell r="AC139">
            <v>6465.4</v>
          </cell>
          <cell r="AD139">
            <v>5667.2</v>
          </cell>
          <cell r="AE139">
            <v>7247.6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-1355.1</v>
          </cell>
          <cell r="AK139">
            <v>-1512.0000000000002</v>
          </cell>
          <cell r="AL139">
            <v>-1378.7</v>
          </cell>
          <cell r="AM139">
            <v>-2276</v>
          </cell>
          <cell r="AN139">
            <v>-1709.3</v>
          </cell>
          <cell r="AO139">
            <v>-1936.8</v>
          </cell>
          <cell r="AP139">
            <v>-2144.1</v>
          </cell>
          <cell r="AQ139">
            <v>-2866</v>
          </cell>
          <cell r="AR139">
            <v>-2183.9</v>
          </cell>
          <cell r="AS139">
            <v>-2631.3</v>
          </cell>
          <cell r="AT139">
            <v>-2480.2000000000003</v>
          </cell>
          <cell r="AU139">
            <v>-3583.4</v>
          </cell>
          <cell r="AV139">
            <v>-2964.7999999999997</v>
          </cell>
          <cell r="AW139">
            <v>-3431</v>
          </cell>
          <cell r="AX139">
            <v>-3463</v>
          </cell>
          <cell r="AY139">
            <v>-4984.5</v>
          </cell>
          <cell r="AZ139">
            <v>-4243.3</v>
          </cell>
          <cell r="BA139">
            <v>-4793.7</v>
          </cell>
          <cell r="BB139">
            <v>-4591.5</v>
          </cell>
          <cell r="BC139">
            <v>-6356.9000000000005</v>
          </cell>
          <cell r="BD139">
            <v>-5738.4000000000005</v>
          </cell>
          <cell r="BE139">
            <v>-5775.8</v>
          </cell>
          <cell r="BF139">
            <v>-5145.5</v>
          </cell>
          <cell r="BG139">
            <v>-6304.0000000000009</v>
          </cell>
          <cell r="BH139">
            <v>0</v>
          </cell>
          <cell r="BI139">
            <v>0</v>
          </cell>
          <cell r="BJ139">
            <v>0</v>
          </cell>
          <cell r="BK139">
            <v>0</v>
          </cell>
          <cell r="BL139">
            <v>62.300000000000182</v>
          </cell>
          <cell r="BM139">
            <v>86.599999999999682</v>
          </cell>
          <cell r="BN139">
            <v>73.099999999999909</v>
          </cell>
          <cell r="BO139">
            <v>230.69999999999982</v>
          </cell>
          <cell r="BP139">
            <v>75.900000000000091</v>
          </cell>
          <cell r="BQ139">
            <v>123.39999999999986</v>
          </cell>
          <cell r="BR139">
            <v>94.099999999999909</v>
          </cell>
          <cell r="BS139">
            <v>258.19999999999982</v>
          </cell>
          <cell r="BT139">
            <v>116.40000000000009</v>
          </cell>
          <cell r="BU139">
            <v>195.89999999999964</v>
          </cell>
          <cell r="BV139">
            <v>156.29999999999973</v>
          </cell>
          <cell r="BW139">
            <v>397.59999999999991</v>
          </cell>
          <cell r="BX139">
            <v>158.40000000000009</v>
          </cell>
          <cell r="BY139">
            <v>328.19999999999982</v>
          </cell>
          <cell r="BZ139">
            <v>238</v>
          </cell>
          <cell r="CA139">
            <v>444.60000000000036</v>
          </cell>
          <cell r="CB139">
            <v>379.19999999999982</v>
          </cell>
          <cell r="CC139">
            <v>684</v>
          </cell>
          <cell r="CD139">
            <v>557.30000000000018</v>
          </cell>
          <cell r="CE139">
            <v>724.49999999999909</v>
          </cell>
          <cell r="CF139">
            <v>570.49999999999909</v>
          </cell>
          <cell r="CG139">
            <v>689.59999999999945</v>
          </cell>
          <cell r="CH139">
            <v>521.69999999999982</v>
          </cell>
          <cell r="CI139">
            <v>943.59999999999945</v>
          </cell>
          <cell r="CJ139">
            <v>0</v>
          </cell>
          <cell r="CK139">
            <v>0</v>
          </cell>
          <cell r="CL139">
            <v>0</v>
          </cell>
          <cell r="CM139">
            <v>0</v>
          </cell>
          <cell r="CN139">
            <v>0</v>
          </cell>
          <cell r="CO139">
            <v>0</v>
          </cell>
          <cell r="CP139">
            <v>0</v>
          </cell>
          <cell r="CQ139">
            <v>0</v>
          </cell>
          <cell r="CR139">
            <v>0</v>
          </cell>
          <cell r="CS139">
            <v>0</v>
          </cell>
          <cell r="CT139">
            <v>0</v>
          </cell>
          <cell r="CU139">
            <v>0</v>
          </cell>
          <cell r="CV139">
            <v>0</v>
          </cell>
          <cell r="CW139">
            <v>0</v>
          </cell>
          <cell r="CX139">
            <v>0</v>
          </cell>
          <cell r="CY139">
            <v>0</v>
          </cell>
          <cell r="CZ139">
            <v>0</v>
          </cell>
          <cell r="DA139">
            <v>0</v>
          </cell>
          <cell r="DB139">
            <v>0</v>
          </cell>
          <cell r="DC139">
            <v>0</v>
          </cell>
          <cell r="DD139">
            <v>0</v>
          </cell>
          <cell r="DE139">
            <v>0</v>
          </cell>
          <cell r="DF139">
            <v>0</v>
          </cell>
          <cell r="DG139">
            <v>0</v>
          </cell>
          <cell r="DH139">
            <v>0</v>
          </cell>
          <cell r="DI139">
            <v>0</v>
          </cell>
          <cell r="DJ139">
            <v>0</v>
          </cell>
          <cell r="DK139">
            <v>0</v>
          </cell>
          <cell r="DL139">
            <v>0</v>
          </cell>
          <cell r="DM139">
            <v>0</v>
          </cell>
          <cell r="DN139">
            <v>0</v>
          </cell>
          <cell r="DO139">
            <v>0</v>
          </cell>
          <cell r="DP139">
            <v>62.300000000000182</v>
          </cell>
          <cell r="DQ139">
            <v>86.599999999999682</v>
          </cell>
          <cell r="DR139">
            <v>73.099999999999909</v>
          </cell>
          <cell r="DS139">
            <v>230.69999999999982</v>
          </cell>
          <cell r="DT139">
            <v>75.900000000000091</v>
          </cell>
          <cell r="DU139">
            <v>123.39999999999986</v>
          </cell>
          <cell r="DV139">
            <v>94.099999999999909</v>
          </cell>
          <cell r="DW139">
            <v>258.19999999999982</v>
          </cell>
          <cell r="DX139">
            <v>116.40000000000009</v>
          </cell>
          <cell r="DY139">
            <v>195.89999999999964</v>
          </cell>
          <cell r="DZ139">
            <v>156.29999999999973</v>
          </cell>
          <cell r="EA139">
            <v>397.59999999999991</v>
          </cell>
          <cell r="EB139">
            <v>158.40000000000009</v>
          </cell>
          <cell r="EC139">
            <v>328.19999999999982</v>
          </cell>
          <cell r="ED139">
            <v>238</v>
          </cell>
          <cell r="EE139">
            <v>444.60000000000036</v>
          </cell>
          <cell r="EF139">
            <v>379.19999999999982</v>
          </cell>
          <cell r="EG139">
            <v>684</v>
          </cell>
          <cell r="EH139">
            <v>557.30000000000018</v>
          </cell>
          <cell r="EI139">
            <v>724.49999999999909</v>
          </cell>
          <cell r="EJ139">
            <v>570.49999999999909</v>
          </cell>
          <cell r="EK139">
            <v>689.59999999999945</v>
          </cell>
          <cell r="EL139">
            <v>521.69999999999982</v>
          </cell>
          <cell r="EM139">
            <v>943.59999999999945</v>
          </cell>
          <cell r="EN139">
            <v>0</v>
          </cell>
          <cell r="EO139">
            <v>0</v>
          </cell>
          <cell r="EP139">
            <v>0</v>
          </cell>
          <cell r="EQ139">
            <v>0</v>
          </cell>
          <cell r="ER139">
            <v>-22.3</v>
          </cell>
          <cell r="ES139">
            <v>-24</v>
          </cell>
          <cell r="ET139">
            <v>-26.3</v>
          </cell>
          <cell r="EU139">
            <v>-27.3</v>
          </cell>
          <cell r="EV139">
            <v>-23.3</v>
          </cell>
          <cell r="EW139">
            <v>-25.2</v>
          </cell>
          <cell r="EX139">
            <v>-35.700000000000003</v>
          </cell>
          <cell r="EY139">
            <v>-39.299999999999997</v>
          </cell>
          <cell r="EZ139">
            <v>-34.9</v>
          </cell>
          <cell r="FA139">
            <v>-39.1</v>
          </cell>
          <cell r="FB139">
            <v>-40.6</v>
          </cell>
          <cell r="FC139">
            <v>-44.7</v>
          </cell>
          <cell r="FD139">
            <v>-42.9</v>
          </cell>
          <cell r="FE139">
            <v>-45.6</v>
          </cell>
          <cell r="FF139">
            <v>-58</v>
          </cell>
          <cell r="FG139">
            <v>-62.3</v>
          </cell>
          <cell r="FH139">
            <v>-49.8</v>
          </cell>
          <cell r="FI139">
            <v>-52.4</v>
          </cell>
          <cell r="FJ139">
            <v>-55.4</v>
          </cell>
          <cell r="FK139">
            <v>-62.1</v>
          </cell>
          <cell r="FL139">
            <v>-56.6</v>
          </cell>
          <cell r="FM139">
            <v>-61.3</v>
          </cell>
          <cell r="FN139">
            <v>-70</v>
          </cell>
          <cell r="FO139">
            <v>-70.900000000000006</v>
          </cell>
          <cell r="FP139">
            <v>0</v>
          </cell>
          <cell r="FQ139">
            <v>0</v>
          </cell>
          <cell r="FR139">
            <v>0</v>
          </cell>
          <cell r="FS139">
            <v>0</v>
          </cell>
          <cell r="FT139">
            <v>7.4</v>
          </cell>
          <cell r="FU139">
            <v>41.7</v>
          </cell>
          <cell r="FV139">
            <v>18.899999999999999</v>
          </cell>
          <cell r="FW139">
            <v>118.1</v>
          </cell>
          <cell r="FX139">
            <v>0.8</v>
          </cell>
          <cell r="FY139">
            <v>26.8</v>
          </cell>
          <cell r="FZ139">
            <v>3.2</v>
          </cell>
          <cell r="GA139">
            <v>70.7</v>
          </cell>
          <cell r="GB139">
            <v>0.9</v>
          </cell>
          <cell r="GC139">
            <v>20</v>
          </cell>
          <cell r="GD139">
            <v>1.7</v>
          </cell>
          <cell r="GE139">
            <v>18.100000000000001</v>
          </cell>
          <cell r="GF139">
            <v>4.9000000000000004</v>
          </cell>
          <cell r="GG139">
            <v>8.1</v>
          </cell>
          <cell r="GH139">
            <v>4.2</v>
          </cell>
          <cell r="GI139">
            <v>44.2</v>
          </cell>
          <cell r="GJ139">
            <v>0.7</v>
          </cell>
          <cell r="GK139">
            <v>8.1999999999999993</v>
          </cell>
          <cell r="GL139">
            <v>1.1000000000000001</v>
          </cell>
          <cell r="GM139">
            <v>7.2830000000000155</v>
          </cell>
          <cell r="GN139">
            <v>16.5</v>
          </cell>
          <cell r="GO139">
            <v>11.6</v>
          </cell>
          <cell r="GP139">
            <v>1</v>
          </cell>
          <cell r="GQ139">
            <v>22.2</v>
          </cell>
          <cell r="GR139">
            <v>0</v>
          </cell>
          <cell r="GS139">
            <v>0</v>
          </cell>
          <cell r="GT139">
            <v>0</v>
          </cell>
          <cell r="GU139">
            <v>0</v>
          </cell>
          <cell r="GV139">
            <v>47.400000000000183</v>
          </cell>
          <cell r="GW139">
            <v>104.29999999999968</v>
          </cell>
          <cell r="GX139">
            <v>65.699999999999903</v>
          </cell>
          <cell r="GY139">
            <v>321.49999999999977</v>
          </cell>
          <cell r="GZ139">
            <v>53.400000000000091</v>
          </cell>
          <cell r="HA139">
            <v>124.99999999999986</v>
          </cell>
          <cell r="HB139">
            <v>61.599999999999909</v>
          </cell>
          <cell r="HC139">
            <v>289.5999999999998</v>
          </cell>
          <cell r="HD139">
            <v>82.400000000000091</v>
          </cell>
          <cell r="HE139">
            <v>176.79999999999964</v>
          </cell>
          <cell r="HF139">
            <v>117.39999999999974</v>
          </cell>
          <cell r="HG139">
            <v>370.99999999999994</v>
          </cell>
          <cell r="HH139">
            <v>120.40000000000009</v>
          </cell>
          <cell r="HI139">
            <v>290.69999999999982</v>
          </cell>
          <cell r="HJ139">
            <v>184.2</v>
          </cell>
          <cell r="HK139">
            <v>426.50000000000034</v>
          </cell>
          <cell r="HL139">
            <v>330.0999999999998</v>
          </cell>
          <cell r="HM139">
            <v>639.80000000000007</v>
          </cell>
          <cell r="HN139">
            <v>503.00000000000023</v>
          </cell>
          <cell r="HO139">
            <v>669.68299999999908</v>
          </cell>
          <cell r="HP139">
            <v>530.39999999999907</v>
          </cell>
          <cell r="HQ139">
            <v>639.89999999999952</v>
          </cell>
          <cell r="HR139">
            <v>452.69999999999982</v>
          </cell>
          <cell r="HS139">
            <v>894.89999999999952</v>
          </cell>
        </row>
        <row r="140">
          <cell r="A140" t="str">
            <v>CU IN</v>
          </cell>
          <cell r="B140" t="str">
            <v>Carborundum Universal</v>
          </cell>
          <cell r="C140" t="str">
            <v>Engineering &amp; Capital Goods</v>
          </cell>
          <cell r="D140">
            <v>0</v>
          </cell>
          <cell r="E140">
            <v>0</v>
          </cell>
          <cell r="F140">
            <v>0</v>
          </cell>
          <cell r="G140">
            <v>0</v>
          </cell>
          <cell r="H140">
            <v>0</v>
          </cell>
          <cell r="I140">
            <v>0</v>
          </cell>
          <cell r="J140">
            <v>0</v>
          </cell>
          <cell r="K140">
            <v>0</v>
          </cell>
          <cell r="L140">
            <v>659.5</v>
          </cell>
          <cell r="M140">
            <v>752.1</v>
          </cell>
          <cell r="N140">
            <v>794</v>
          </cell>
          <cell r="O140">
            <v>907.3</v>
          </cell>
          <cell r="P140">
            <v>757.4</v>
          </cell>
          <cell r="Q140">
            <v>933.7</v>
          </cell>
          <cell r="R140">
            <v>951.3</v>
          </cell>
          <cell r="S140">
            <v>1079.1000000000001</v>
          </cell>
          <cell r="T140">
            <v>990.00000000000011</v>
          </cell>
          <cell r="U140">
            <v>1144.9000000000001</v>
          </cell>
          <cell r="V140">
            <v>1188.7</v>
          </cell>
          <cell r="W140">
            <v>1322</v>
          </cell>
          <cell r="X140">
            <v>1218.9000000000001</v>
          </cell>
          <cell r="Y140">
            <v>1412.6</v>
          </cell>
          <cell r="Z140">
            <v>1390.8</v>
          </cell>
          <cell r="AA140">
            <v>1649.3</v>
          </cell>
          <cell r="AB140">
            <v>1570.1</v>
          </cell>
          <cell r="AC140">
            <v>1798.7</v>
          </cell>
          <cell r="AD140">
            <v>1631.1</v>
          </cell>
          <cell r="AE140">
            <v>1677.1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-552.40000000000009</v>
          </cell>
          <cell r="AO140">
            <v>-632.79999999999995</v>
          </cell>
          <cell r="AP140">
            <v>-636.20000000000005</v>
          </cell>
          <cell r="AQ140">
            <v>-753.90000000000009</v>
          </cell>
          <cell r="AR140">
            <v>-603</v>
          </cell>
          <cell r="AS140">
            <v>-741.2</v>
          </cell>
          <cell r="AT140">
            <v>-753.1</v>
          </cell>
          <cell r="AU140">
            <v>-939.1</v>
          </cell>
          <cell r="AV140">
            <v>-803.8</v>
          </cell>
          <cell r="AW140">
            <v>-909.8</v>
          </cell>
          <cell r="AX140">
            <v>-941.30000000000007</v>
          </cell>
          <cell r="AY140">
            <v>-1112.0999999999999</v>
          </cell>
          <cell r="AZ140">
            <v>-1007.5999999999999</v>
          </cell>
          <cell r="BA140">
            <v>-1152.0999999999999</v>
          </cell>
          <cell r="BB140">
            <v>-1174</v>
          </cell>
          <cell r="BC140">
            <v>-1379.1999999999998</v>
          </cell>
          <cell r="BD140">
            <v>-1339.6</v>
          </cell>
          <cell r="BE140">
            <v>-1490.8</v>
          </cell>
          <cell r="BF140">
            <v>-1380.5</v>
          </cell>
          <cell r="BG140">
            <v>-1451.4</v>
          </cell>
          <cell r="BH140">
            <v>0</v>
          </cell>
          <cell r="BI140">
            <v>0</v>
          </cell>
          <cell r="BJ140">
            <v>0</v>
          </cell>
          <cell r="BK140">
            <v>0</v>
          </cell>
          <cell r="BL140">
            <v>0</v>
          </cell>
          <cell r="BM140">
            <v>0</v>
          </cell>
          <cell r="BN140">
            <v>0</v>
          </cell>
          <cell r="BO140">
            <v>0</v>
          </cell>
          <cell r="BP140">
            <v>107.09999999999991</v>
          </cell>
          <cell r="BQ140">
            <v>119.30000000000007</v>
          </cell>
          <cell r="BR140">
            <v>157.79999999999995</v>
          </cell>
          <cell r="BS140">
            <v>153.39999999999986</v>
          </cell>
          <cell r="BT140">
            <v>154.39999999999998</v>
          </cell>
          <cell r="BU140">
            <v>192.5</v>
          </cell>
          <cell r="BV140">
            <v>198.19999999999993</v>
          </cell>
          <cell r="BW140">
            <v>140.00000000000011</v>
          </cell>
          <cell r="BX140">
            <v>186.20000000000016</v>
          </cell>
          <cell r="BY140">
            <v>235.10000000000014</v>
          </cell>
          <cell r="BZ140">
            <v>247.39999999999998</v>
          </cell>
          <cell r="CA140">
            <v>209.90000000000009</v>
          </cell>
          <cell r="CB140">
            <v>211.30000000000018</v>
          </cell>
          <cell r="CC140">
            <v>260.5</v>
          </cell>
          <cell r="CD140">
            <v>216.79999999999995</v>
          </cell>
          <cell r="CE140">
            <v>270.10000000000014</v>
          </cell>
          <cell r="CF140">
            <v>230.5</v>
          </cell>
          <cell r="CG140">
            <v>307.90000000000009</v>
          </cell>
          <cell r="CH140">
            <v>250.59999999999991</v>
          </cell>
          <cell r="CI140">
            <v>225.69999999999982</v>
          </cell>
          <cell r="CJ140">
            <v>0</v>
          </cell>
          <cell r="CK140">
            <v>0</v>
          </cell>
          <cell r="CL140">
            <v>0</v>
          </cell>
          <cell r="CM140">
            <v>0</v>
          </cell>
          <cell r="CN140">
            <v>0</v>
          </cell>
          <cell r="CO140">
            <v>0</v>
          </cell>
          <cell r="CP140">
            <v>0</v>
          </cell>
          <cell r="CQ140">
            <v>0</v>
          </cell>
          <cell r="CR140">
            <v>0</v>
          </cell>
          <cell r="CS140">
            <v>0</v>
          </cell>
          <cell r="CT140">
            <v>0</v>
          </cell>
          <cell r="CU140">
            <v>0</v>
          </cell>
          <cell r="CV140">
            <v>0</v>
          </cell>
          <cell r="CW140">
            <v>0</v>
          </cell>
          <cell r="CX140">
            <v>0</v>
          </cell>
          <cell r="CY140">
            <v>0</v>
          </cell>
          <cell r="CZ140">
            <v>0</v>
          </cell>
          <cell r="DA140">
            <v>0</v>
          </cell>
          <cell r="DB140">
            <v>0</v>
          </cell>
          <cell r="DC140">
            <v>0</v>
          </cell>
          <cell r="DD140">
            <v>0</v>
          </cell>
          <cell r="DE140">
            <v>0</v>
          </cell>
          <cell r="DF140">
            <v>0</v>
          </cell>
          <cell r="DG140">
            <v>0</v>
          </cell>
          <cell r="DH140">
            <v>0</v>
          </cell>
          <cell r="DI140">
            <v>0</v>
          </cell>
          <cell r="DJ140">
            <v>0</v>
          </cell>
          <cell r="DK140">
            <v>0</v>
          </cell>
          <cell r="DL140">
            <v>0</v>
          </cell>
          <cell r="DM140">
            <v>0</v>
          </cell>
          <cell r="DN140">
            <v>0</v>
          </cell>
          <cell r="DO140">
            <v>0</v>
          </cell>
          <cell r="DP140">
            <v>0</v>
          </cell>
          <cell r="DQ140">
            <v>0</v>
          </cell>
          <cell r="DR140">
            <v>0</v>
          </cell>
          <cell r="DS140">
            <v>0</v>
          </cell>
          <cell r="DT140">
            <v>107.09999999999991</v>
          </cell>
          <cell r="DU140">
            <v>119.30000000000007</v>
          </cell>
          <cell r="DV140">
            <v>157.79999999999995</v>
          </cell>
          <cell r="DW140">
            <v>153.39999999999986</v>
          </cell>
          <cell r="DX140">
            <v>154.39999999999998</v>
          </cell>
          <cell r="DY140">
            <v>192.5</v>
          </cell>
          <cell r="DZ140">
            <v>198.19999999999993</v>
          </cell>
          <cell r="EA140">
            <v>140.00000000000011</v>
          </cell>
          <cell r="EB140">
            <v>186.20000000000016</v>
          </cell>
          <cell r="EC140">
            <v>235.10000000000014</v>
          </cell>
          <cell r="ED140">
            <v>247.39999999999998</v>
          </cell>
          <cell r="EE140">
            <v>209.90000000000009</v>
          </cell>
          <cell r="EF140">
            <v>211.30000000000018</v>
          </cell>
          <cell r="EG140">
            <v>260.5</v>
          </cell>
          <cell r="EH140">
            <v>216.79999999999995</v>
          </cell>
          <cell r="EI140">
            <v>270.10000000000014</v>
          </cell>
          <cell r="EJ140">
            <v>230.5</v>
          </cell>
          <cell r="EK140">
            <v>307.90000000000009</v>
          </cell>
          <cell r="EL140">
            <v>250.59999999999991</v>
          </cell>
          <cell r="EM140">
            <v>225.69999999999982</v>
          </cell>
          <cell r="EN140">
            <v>0</v>
          </cell>
          <cell r="EO140">
            <v>0</v>
          </cell>
          <cell r="EP140">
            <v>0</v>
          </cell>
          <cell r="EQ140">
            <v>0</v>
          </cell>
          <cell r="ER140">
            <v>0</v>
          </cell>
          <cell r="ES140">
            <v>0</v>
          </cell>
          <cell r="ET140">
            <v>0</v>
          </cell>
          <cell r="EU140">
            <v>0</v>
          </cell>
          <cell r="EV140">
            <v>-29.9</v>
          </cell>
          <cell r="EW140">
            <v>-30.1</v>
          </cell>
          <cell r="EX140">
            <v>-29.1</v>
          </cell>
          <cell r="EY140">
            <v>-28</v>
          </cell>
          <cell r="EZ140">
            <v>-32.9</v>
          </cell>
          <cell r="FA140">
            <v>-33.5</v>
          </cell>
          <cell r="FB140">
            <v>-36.299999999999997</v>
          </cell>
          <cell r="FC140">
            <v>-31.3</v>
          </cell>
          <cell r="FD140">
            <v>-36.799999999999997</v>
          </cell>
          <cell r="FE140">
            <v>-40.1</v>
          </cell>
          <cell r="FF140">
            <v>-42.6</v>
          </cell>
          <cell r="FG140">
            <v>-48.7</v>
          </cell>
          <cell r="FH140">
            <v>-54.7</v>
          </cell>
          <cell r="FI140">
            <v>-56</v>
          </cell>
          <cell r="FJ140">
            <v>-60.2</v>
          </cell>
          <cell r="FK140">
            <v>-80.3</v>
          </cell>
          <cell r="FL140">
            <v>-70.400000000000006</v>
          </cell>
          <cell r="FM140">
            <v>-74.3</v>
          </cell>
          <cell r="FN140">
            <v>-85.9</v>
          </cell>
          <cell r="FO140">
            <v>-67.2</v>
          </cell>
          <cell r="FP140">
            <v>0</v>
          </cell>
          <cell r="FQ140">
            <v>0</v>
          </cell>
          <cell r="FR140">
            <v>0</v>
          </cell>
          <cell r="FS140">
            <v>0</v>
          </cell>
          <cell r="FT140">
            <v>0</v>
          </cell>
          <cell r="FU140">
            <v>0</v>
          </cell>
          <cell r="FV140">
            <v>0</v>
          </cell>
          <cell r="FW140">
            <v>0</v>
          </cell>
          <cell r="FX140">
            <v>13.9</v>
          </cell>
          <cell r="FY140">
            <v>41.1</v>
          </cell>
          <cell r="FZ140">
            <v>13.8</v>
          </cell>
          <cell r="GA140">
            <v>71.900000000000006</v>
          </cell>
          <cell r="GB140">
            <v>18</v>
          </cell>
          <cell r="GC140">
            <v>50.4</v>
          </cell>
          <cell r="GD140">
            <v>15.100000000000023</v>
          </cell>
          <cell r="GE140">
            <v>76.099999999999994</v>
          </cell>
          <cell r="GF140">
            <v>9.5</v>
          </cell>
          <cell r="GG140">
            <v>48</v>
          </cell>
          <cell r="GH140">
            <v>19.3</v>
          </cell>
          <cell r="GI140">
            <v>98.4</v>
          </cell>
          <cell r="GJ140">
            <v>40.200000000000003</v>
          </cell>
          <cell r="GK140">
            <v>41.5</v>
          </cell>
          <cell r="GL140">
            <v>28.9</v>
          </cell>
          <cell r="GM140">
            <v>66.3</v>
          </cell>
          <cell r="GN140">
            <v>57.9</v>
          </cell>
          <cell r="GO140">
            <v>25.8</v>
          </cell>
          <cell r="GP140">
            <v>3.1000000000000227</v>
          </cell>
          <cell r="GQ140">
            <v>41.5</v>
          </cell>
          <cell r="GR140">
            <v>0</v>
          </cell>
          <cell r="GS140">
            <v>0</v>
          </cell>
          <cell r="GT140">
            <v>0</v>
          </cell>
          <cell r="GU140">
            <v>0</v>
          </cell>
          <cell r="GV140">
            <v>0</v>
          </cell>
          <cell r="GW140">
            <v>0</v>
          </cell>
          <cell r="GX140">
            <v>0</v>
          </cell>
          <cell r="GY140">
            <v>0</v>
          </cell>
          <cell r="GZ140">
            <v>91.099999999999909</v>
          </cell>
          <cell r="HA140">
            <v>130.30000000000007</v>
          </cell>
          <cell r="HB140">
            <v>142.49999999999997</v>
          </cell>
          <cell r="HC140">
            <v>197.29999999999987</v>
          </cell>
          <cell r="HD140">
            <v>139.49999999999997</v>
          </cell>
          <cell r="HE140">
            <v>209.4</v>
          </cell>
          <cell r="HF140">
            <v>176.99999999999994</v>
          </cell>
          <cell r="HG140">
            <v>184.80000000000013</v>
          </cell>
          <cell r="HH140">
            <v>158.90000000000015</v>
          </cell>
          <cell r="HI140">
            <v>243.00000000000014</v>
          </cell>
          <cell r="HJ140">
            <v>224.1</v>
          </cell>
          <cell r="HK140">
            <v>259.60000000000014</v>
          </cell>
          <cell r="HL140">
            <v>196.80000000000018</v>
          </cell>
          <cell r="HM140">
            <v>246</v>
          </cell>
          <cell r="HN140">
            <v>185.49999999999997</v>
          </cell>
          <cell r="HO140">
            <v>256.10000000000014</v>
          </cell>
          <cell r="HP140">
            <v>218</v>
          </cell>
          <cell r="HQ140">
            <v>259.40000000000009</v>
          </cell>
          <cell r="HR140">
            <v>167.79999999999993</v>
          </cell>
          <cell r="HS140">
            <v>199.99999999999983</v>
          </cell>
        </row>
        <row r="141">
          <cell r="A141" t="str">
            <v>CRG IN</v>
          </cell>
          <cell r="B141" t="str">
            <v>Crompton Greaves</v>
          </cell>
          <cell r="C141" t="str">
            <v>Engineering &amp; Capital Goods</v>
          </cell>
          <cell r="D141">
            <v>0</v>
          </cell>
          <cell r="E141">
            <v>0</v>
          </cell>
          <cell r="F141">
            <v>0</v>
          </cell>
          <cell r="G141">
            <v>0</v>
          </cell>
          <cell r="H141">
            <v>3716.7</v>
          </cell>
          <cell r="I141">
            <v>4086.3</v>
          </cell>
          <cell r="J141">
            <v>3971.9999999999995</v>
          </cell>
          <cell r="K141">
            <v>5338.2</v>
          </cell>
          <cell r="L141">
            <v>4231.7000000000007</v>
          </cell>
          <cell r="M141">
            <v>4530.3</v>
          </cell>
          <cell r="N141">
            <v>4718.6000000000004</v>
          </cell>
          <cell r="O141">
            <v>6244.5</v>
          </cell>
          <cell r="P141">
            <v>5198.1000000000004</v>
          </cell>
          <cell r="Q141">
            <v>5546</v>
          </cell>
          <cell r="R141">
            <v>6478.7</v>
          </cell>
          <cell r="S141">
            <v>7983.0999999999995</v>
          </cell>
          <cell r="T141">
            <v>7406.2</v>
          </cell>
          <cell r="U141">
            <v>8239.6</v>
          </cell>
          <cell r="V141">
            <v>8130.4000000000005</v>
          </cell>
          <cell r="W141">
            <v>9899.9000000000015</v>
          </cell>
          <cell r="X141">
            <v>8960.6999999999989</v>
          </cell>
          <cell r="Y141">
            <v>9049.9</v>
          </cell>
          <cell r="Z141">
            <v>9151.7000000000007</v>
          </cell>
          <cell r="AA141">
            <v>11595.3</v>
          </cell>
          <cell r="AB141">
            <v>10828.6</v>
          </cell>
          <cell r="AC141">
            <v>10862.1</v>
          </cell>
          <cell r="AD141">
            <v>10797.599999999999</v>
          </cell>
          <cell r="AE141">
            <v>13618.3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-3466.2</v>
          </cell>
          <cell r="AK141">
            <v>-3688.5</v>
          </cell>
          <cell r="AL141">
            <v>-3680.5</v>
          </cell>
          <cell r="AM141">
            <v>-4884.3</v>
          </cell>
          <cell r="AN141">
            <v>-3949.4</v>
          </cell>
          <cell r="AO141">
            <v>-4135.6000000000004</v>
          </cell>
          <cell r="AP141">
            <v>-4246.2999999999993</v>
          </cell>
          <cell r="AQ141">
            <v>-5762.9</v>
          </cell>
          <cell r="AR141">
            <v>-4743.3999999999996</v>
          </cell>
          <cell r="AS141">
            <v>-5017</v>
          </cell>
          <cell r="AT141">
            <v>-5888.2999999999993</v>
          </cell>
          <cell r="AU141">
            <v>-7230.9</v>
          </cell>
          <cell r="AV141">
            <v>-6684.5</v>
          </cell>
          <cell r="AW141">
            <v>-7504</v>
          </cell>
          <cell r="AX141">
            <v>-7312.7</v>
          </cell>
          <cell r="AY141">
            <v>-8756.6</v>
          </cell>
          <cell r="AZ141">
            <v>-7915.7999999999993</v>
          </cell>
          <cell r="BA141">
            <v>-7981.9</v>
          </cell>
          <cell r="BB141">
            <v>-7992.1999999999989</v>
          </cell>
          <cell r="BC141">
            <v>-10029.800000000001</v>
          </cell>
          <cell r="BD141">
            <v>-9447.7999999999993</v>
          </cell>
          <cell r="BE141">
            <v>-9427.0999999999985</v>
          </cell>
          <cell r="BF141">
            <v>-9411.7000000000007</v>
          </cell>
          <cell r="BG141">
            <v>-11451.3</v>
          </cell>
          <cell r="BH141">
            <v>0</v>
          </cell>
          <cell r="BI141">
            <v>0</v>
          </cell>
          <cell r="BJ141">
            <v>0</v>
          </cell>
          <cell r="BK141">
            <v>0</v>
          </cell>
          <cell r="BL141">
            <v>250.5</v>
          </cell>
          <cell r="BM141">
            <v>397.80000000000018</v>
          </cell>
          <cell r="BN141">
            <v>291.49999999999955</v>
          </cell>
          <cell r="BO141">
            <v>453.89999999999964</v>
          </cell>
          <cell r="BP141">
            <v>282.30000000000064</v>
          </cell>
          <cell r="BQ141">
            <v>394.69999999999982</v>
          </cell>
          <cell r="BR141">
            <v>472.30000000000109</v>
          </cell>
          <cell r="BS141">
            <v>481.60000000000036</v>
          </cell>
          <cell r="BT141">
            <v>454.70000000000073</v>
          </cell>
          <cell r="BU141">
            <v>529</v>
          </cell>
          <cell r="BV141">
            <v>590.40000000000055</v>
          </cell>
          <cell r="BW141">
            <v>752.19999999999982</v>
          </cell>
          <cell r="BX141">
            <v>721.69999999999982</v>
          </cell>
          <cell r="BY141">
            <v>735.60000000000036</v>
          </cell>
          <cell r="BZ141">
            <v>817.70000000000073</v>
          </cell>
          <cell r="CA141">
            <v>1143.3000000000011</v>
          </cell>
          <cell r="CB141">
            <v>1044.8999999999996</v>
          </cell>
          <cell r="CC141">
            <v>1068</v>
          </cell>
          <cell r="CD141">
            <v>1159.5000000000018</v>
          </cell>
          <cell r="CE141">
            <v>1565.4999999999982</v>
          </cell>
          <cell r="CF141">
            <v>1380.8000000000011</v>
          </cell>
          <cell r="CG141">
            <v>1435.0000000000018</v>
          </cell>
          <cell r="CH141">
            <v>1385.8999999999978</v>
          </cell>
          <cell r="CI141">
            <v>2167</v>
          </cell>
          <cell r="CJ141">
            <v>0</v>
          </cell>
          <cell r="CK141">
            <v>0</v>
          </cell>
          <cell r="CL141">
            <v>0</v>
          </cell>
          <cell r="CM141">
            <v>0</v>
          </cell>
          <cell r="CN141">
            <v>0</v>
          </cell>
          <cell r="CO141">
            <v>0</v>
          </cell>
          <cell r="CP141">
            <v>0</v>
          </cell>
          <cell r="CQ141">
            <v>0</v>
          </cell>
          <cell r="CR141">
            <v>0</v>
          </cell>
          <cell r="CS141">
            <v>0</v>
          </cell>
          <cell r="CT141">
            <v>0</v>
          </cell>
          <cell r="CU141">
            <v>0</v>
          </cell>
          <cell r="CV141">
            <v>0</v>
          </cell>
          <cell r="CW141">
            <v>0</v>
          </cell>
          <cell r="CX141">
            <v>0</v>
          </cell>
          <cell r="CY141">
            <v>0</v>
          </cell>
          <cell r="CZ141">
            <v>0</v>
          </cell>
          <cell r="DA141">
            <v>0</v>
          </cell>
          <cell r="DB141">
            <v>0</v>
          </cell>
          <cell r="DC141">
            <v>0</v>
          </cell>
          <cell r="DD141">
            <v>0</v>
          </cell>
          <cell r="DE141">
            <v>0</v>
          </cell>
          <cell r="DF141">
            <v>0</v>
          </cell>
          <cell r="DG141">
            <v>0</v>
          </cell>
          <cell r="DH141">
            <v>0</v>
          </cell>
          <cell r="DI141">
            <v>0</v>
          </cell>
          <cell r="DJ141">
            <v>0</v>
          </cell>
          <cell r="DK141">
            <v>0</v>
          </cell>
          <cell r="DL141">
            <v>0</v>
          </cell>
          <cell r="DM141">
            <v>0</v>
          </cell>
          <cell r="DN141">
            <v>0</v>
          </cell>
          <cell r="DO141">
            <v>0</v>
          </cell>
          <cell r="DP141">
            <v>250.5</v>
          </cell>
          <cell r="DQ141">
            <v>397.80000000000018</v>
          </cell>
          <cell r="DR141">
            <v>291.49999999999955</v>
          </cell>
          <cell r="DS141">
            <v>453.89999999999964</v>
          </cell>
          <cell r="DT141">
            <v>282.30000000000064</v>
          </cell>
          <cell r="DU141">
            <v>394.69999999999982</v>
          </cell>
          <cell r="DV141">
            <v>472.30000000000109</v>
          </cell>
          <cell r="DW141">
            <v>481.60000000000036</v>
          </cell>
          <cell r="DX141">
            <v>454.70000000000073</v>
          </cell>
          <cell r="DY141">
            <v>529</v>
          </cell>
          <cell r="DZ141">
            <v>590.40000000000055</v>
          </cell>
          <cell r="EA141">
            <v>752.19999999999982</v>
          </cell>
          <cell r="EB141">
            <v>721.69999999999982</v>
          </cell>
          <cell r="EC141">
            <v>735.60000000000036</v>
          </cell>
          <cell r="ED141">
            <v>817.70000000000073</v>
          </cell>
          <cell r="EE141">
            <v>1143.3000000000011</v>
          </cell>
          <cell r="EF141">
            <v>1044.8999999999996</v>
          </cell>
          <cell r="EG141">
            <v>1068</v>
          </cell>
          <cell r="EH141">
            <v>1159.5000000000018</v>
          </cell>
          <cell r="EI141">
            <v>1565.4999999999982</v>
          </cell>
          <cell r="EJ141">
            <v>1380.8000000000011</v>
          </cell>
          <cell r="EK141">
            <v>1435.0000000000018</v>
          </cell>
          <cell r="EL141">
            <v>1385.8999999999978</v>
          </cell>
          <cell r="EM141">
            <v>2167</v>
          </cell>
          <cell r="EN141">
            <v>0</v>
          </cell>
          <cell r="EO141">
            <v>0</v>
          </cell>
          <cell r="EP141">
            <v>0</v>
          </cell>
          <cell r="EQ141">
            <v>0</v>
          </cell>
          <cell r="ER141">
            <v>-113.9</v>
          </cell>
          <cell r="ES141">
            <v>-103.3</v>
          </cell>
          <cell r="ET141">
            <v>-111.7</v>
          </cell>
          <cell r="EU141">
            <v>-113.3</v>
          </cell>
          <cell r="EV141">
            <v>-103.7</v>
          </cell>
          <cell r="EW141">
            <v>-102.9</v>
          </cell>
          <cell r="EX141">
            <v>-103</v>
          </cell>
          <cell r="EY141">
            <v>-111.3</v>
          </cell>
          <cell r="EZ141">
            <v>-105.4</v>
          </cell>
          <cell r="FA141">
            <v>-104.1</v>
          </cell>
          <cell r="FB141">
            <v>-103.8</v>
          </cell>
          <cell r="FC141">
            <v>-128.5</v>
          </cell>
          <cell r="FD141">
            <v>-100.4</v>
          </cell>
          <cell r="FE141">
            <v>-80.599999999999994</v>
          </cell>
          <cell r="FF141">
            <v>-99.8</v>
          </cell>
          <cell r="FG141">
            <v>-112.8</v>
          </cell>
          <cell r="FH141">
            <v>-104.8</v>
          </cell>
          <cell r="FI141">
            <v>-113.1</v>
          </cell>
          <cell r="FJ141">
            <v>-115</v>
          </cell>
          <cell r="FK141">
            <v>-73.7</v>
          </cell>
          <cell r="FL141">
            <v>-108.3</v>
          </cell>
          <cell r="FM141">
            <v>-119.9</v>
          </cell>
          <cell r="FN141">
            <v>-93.5</v>
          </cell>
          <cell r="FO141">
            <v>-130.4</v>
          </cell>
          <cell r="FP141">
            <v>0</v>
          </cell>
          <cell r="FQ141">
            <v>0</v>
          </cell>
          <cell r="FR141">
            <v>0</v>
          </cell>
          <cell r="FS141">
            <v>0</v>
          </cell>
          <cell r="FT141">
            <v>40.700000000000003</v>
          </cell>
          <cell r="FU141">
            <v>53.5</v>
          </cell>
          <cell r="FV141">
            <v>25.3</v>
          </cell>
          <cell r="FW141">
            <v>150.69999999999999</v>
          </cell>
          <cell r="FX141">
            <v>56.5</v>
          </cell>
          <cell r="FY141">
            <v>35.700000000000003</v>
          </cell>
          <cell r="FZ141">
            <v>58</v>
          </cell>
          <cell r="GA141">
            <v>118.7</v>
          </cell>
          <cell r="GB141">
            <v>77</v>
          </cell>
          <cell r="GC141">
            <v>65.2</v>
          </cell>
          <cell r="GD141">
            <v>66.099999999999994</v>
          </cell>
          <cell r="GE141">
            <v>119</v>
          </cell>
          <cell r="GF141">
            <v>49.3</v>
          </cell>
          <cell r="GG141">
            <v>94.4</v>
          </cell>
          <cell r="GH141">
            <v>72.3</v>
          </cell>
          <cell r="GI141">
            <v>132.80000000000001</v>
          </cell>
          <cell r="GJ141">
            <v>125.9</v>
          </cell>
          <cell r="GK141">
            <v>185.4</v>
          </cell>
          <cell r="GL141">
            <v>144.4</v>
          </cell>
          <cell r="GM141">
            <v>240.6</v>
          </cell>
          <cell r="GN141">
            <v>81.2</v>
          </cell>
          <cell r="GO141">
            <v>102.3</v>
          </cell>
          <cell r="GP141">
            <v>85.1</v>
          </cell>
          <cell r="GQ141">
            <v>103.7</v>
          </cell>
          <cell r="GR141">
            <v>0</v>
          </cell>
          <cell r="GS141">
            <v>0</v>
          </cell>
          <cell r="GT141">
            <v>0</v>
          </cell>
          <cell r="GU141">
            <v>0</v>
          </cell>
          <cell r="GV141">
            <v>177.3</v>
          </cell>
          <cell r="GW141">
            <v>348.00000000000017</v>
          </cell>
          <cell r="GX141">
            <v>205.09999999999957</v>
          </cell>
          <cell r="GY141">
            <v>491.29999999999961</v>
          </cell>
          <cell r="GZ141">
            <v>235.10000000000065</v>
          </cell>
          <cell r="HA141">
            <v>327.49999999999983</v>
          </cell>
          <cell r="HB141">
            <v>427.30000000000109</v>
          </cell>
          <cell r="HC141">
            <v>489.00000000000034</v>
          </cell>
          <cell r="HD141">
            <v>426.30000000000075</v>
          </cell>
          <cell r="HE141">
            <v>490.09999999999997</v>
          </cell>
          <cell r="HF141">
            <v>552.7000000000005</v>
          </cell>
          <cell r="HG141">
            <v>742.69999999999982</v>
          </cell>
          <cell r="HH141">
            <v>670.5999999999998</v>
          </cell>
          <cell r="HI141">
            <v>749.40000000000032</v>
          </cell>
          <cell r="HJ141">
            <v>790.20000000000073</v>
          </cell>
          <cell r="HK141">
            <v>1163.3000000000011</v>
          </cell>
          <cell r="HL141">
            <v>1065.9999999999998</v>
          </cell>
          <cell r="HM141">
            <v>1140.3</v>
          </cell>
          <cell r="HN141">
            <v>1188.9000000000019</v>
          </cell>
          <cell r="HO141">
            <v>1732.399999999998</v>
          </cell>
          <cell r="HP141">
            <v>1353.7000000000012</v>
          </cell>
          <cell r="HQ141">
            <v>1417.4000000000017</v>
          </cell>
          <cell r="HR141">
            <v>1377.4999999999977</v>
          </cell>
          <cell r="HS141">
            <v>2140.2999999999997</v>
          </cell>
        </row>
        <row r="142">
          <cell r="A142" t="str">
            <v>KKC IN</v>
          </cell>
          <cell r="B142" t="str">
            <v>Cummins India</v>
          </cell>
          <cell r="C142" t="str">
            <v>Engineering &amp; Capital Goods</v>
          </cell>
          <cell r="D142">
            <v>0</v>
          </cell>
          <cell r="E142">
            <v>0</v>
          </cell>
          <cell r="F142">
            <v>0</v>
          </cell>
          <cell r="G142">
            <v>0</v>
          </cell>
          <cell r="H142">
            <v>2815.2869999999998</v>
          </cell>
          <cell r="I142">
            <v>2967.57</v>
          </cell>
          <cell r="J142">
            <v>2243.94</v>
          </cell>
          <cell r="K142">
            <v>2726.74</v>
          </cell>
          <cell r="L142">
            <v>2815.28</v>
          </cell>
          <cell r="M142">
            <v>2962.9476000000004</v>
          </cell>
          <cell r="N142">
            <v>2967.61</v>
          </cell>
          <cell r="O142">
            <v>3167.66</v>
          </cell>
          <cell r="P142">
            <v>3280.96</v>
          </cell>
          <cell r="Q142">
            <v>3572.96</v>
          </cell>
          <cell r="R142">
            <v>3897.89</v>
          </cell>
          <cell r="S142">
            <v>3876.64</v>
          </cell>
          <cell r="T142">
            <v>3914.4949999999999</v>
          </cell>
          <cell r="U142">
            <v>4674.43</v>
          </cell>
          <cell r="V142">
            <v>4769.8</v>
          </cell>
          <cell r="W142">
            <v>5049</v>
          </cell>
          <cell r="X142">
            <v>5423.4</v>
          </cell>
          <cell r="Y142">
            <v>5282.1</v>
          </cell>
          <cell r="Z142">
            <v>5902.3</v>
          </cell>
          <cell r="AA142">
            <v>6700</v>
          </cell>
          <cell r="AB142">
            <v>7070.3</v>
          </cell>
          <cell r="AC142">
            <v>8083.8</v>
          </cell>
          <cell r="AD142">
            <v>7709.3</v>
          </cell>
          <cell r="AE142">
            <v>10713.9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-2434.471</v>
          </cell>
          <cell r="AK142">
            <v>-2628.0929999999998</v>
          </cell>
          <cell r="AL142">
            <v>-2039.364</v>
          </cell>
          <cell r="AM142">
            <v>-2469.3609999999999</v>
          </cell>
          <cell r="AN142">
            <v>-2434.471</v>
          </cell>
          <cell r="AO142">
            <v>-2628.0929999999998</v>
          </cell>
          <cell r="AP142">
            <v>-2704.2950000000001</v>
          </cell>
          <cell r="AQ142">
            <v>-2703.6559999999999</v>
          </cell>
          <cell r="AR142">
            <v>-2841.1689999999999</v>
          </cell>
          <cell r="AS142">
            <v>-3150.8710000000001</v>
          </cell>
          <cell r="AT142">
            <v>-3310.4139999999998</v>
          </cell>
          <cell r="AU142">
            <v>-3293.3009999999999</v>
          </cell>
          <cell r="AV142">
            <v>-3295.4209999999998</v>
          </cell>
          <cell r="AW142">
            <v>-3888.6219999999998</v>
          </cell>
          <cell r="AX142">
            <v>-4051.3</v>
          </cell>
          <cell r="AY142">
            <v>-4225.7</v>
          </cell>
          <cell r="AZ142">
            <v>-4683.5</v>
          </cell>
          <cell r="BA142">
            <v>-4555.3999999999996</v>
          </cell>
          <cell r="BB142">
            <v>-5035.0999999999995</v>
          </cell>
          <cell r="BC142">
            <v>-5963.6</v>
          </cell>
          <cell r="BD142">
            <v>-6132.5</v>
          </cell>
          <cell r="BE142">
            <v>-6851.7000000000007</v>
          </cell>
          <cell r="BF142">
            <v>-6090.7</v>
          </cell>
          <cell r="BG142">
            <v>-8892.9</v>
          </cell>
          <cell r="BH142">
            <v>0</v>
          </cell>
          <cell r="BI142">
            <v>0</v>
          </cell>
          <cell r="BJ142">
            <v>0</v>
          </cell>
          <cell r="BK142">
            <v>0</v>
          </cell>
          <cell r="BL142">
            <v>380.8159999999998</v>
          </cell>
          <cell r="BM142">
            <v>339.47700000000032</v>
          </cell>
          <cell r="BN142">
            <v>204.57600000000002</v>
          </cell>
          <cell r="BO142">
            <v>257.37899999999991</v>
          </cell>
          <cell r="BP142">
            <v>380.8090000000002</v>
          </cell>
          <cell r="BQ142">
            <v>334.85460000000057</v>
          </cell>
          <cell r="BR142">
            <v>263.31500000000005</v>
          </cell>
          <cell r="BS142">
            <v>464.00399999999991</v>
          </cell>
          <cell r="BT142">
            <v>439.79100000000017</v>
          </cell>
          <cell r="BU142">
            <v>422.08899999999994</v>
          </cell>
          <cell r="BV142">
            <v>587.47600000000011</v>
          </cell>
          <cell r="BW142">
            <v>583.33899999999994</v>
          </cell>
          <cell r="BX142">
            <v>619.07400000000007</v>
          </cell>
          <cell r="BY142">
            <v>785.80800000000045</v>
          </cell>
          <cell r="BZ142">
            <v>718.5</v>
          </cell>
          <cell r="CA142">
            <v>823.30000000000018</v>
          </cell>
          <cell r="CB142">
            <v>739.89999999999964</v>
          </cell>
          <cell r="CC142">
            <v>726.70000000000073</v>
          </cell>
          <cell r="CD142">
            <v>867.20000000000073</v>
          </cell>
          <cell r="CE142">
            <v>736.39999999999964</v>
          </cell>
          <cell r="CF142">
            <v>937.80000000000018</v>
          </cell>
          <cell r="CG142">
            <v>1232.0999999999995</v>
          </cell>
          <cell r="CH142">
            <v>1618.6000000000004</v>
          </cell>
          <cell r="CI142">
            <v>1821</v>
          </cell>
          <cell r="CJ142">
            <v>0</v>
          </cell>
          <cell r="CK142">
            <v>0</v>
          </cell>
          <cell r="CL142">
            <v>0</v>
          </cell>
          <cell r="CM142">
            <v>0</v>
          </cell>
          <cell r="CN142">
            <v>0</v>
          </cell>
          <cell r="CO142">
            <v>0</v>
          </cell>
          <cell r="CP142">
            <v>0</v>
          </cell>
          <cell r="CQ142">
            <v>0</v>
          </cell>
          <cell r="CR142">
            <v>0</v>
          </cell>
          <cell r="CS142">
            <v>0</v>
          </cell>
          <cell r="CT142">
            <v>0</v>
          </cell>
          <cell r="CU142">
            <v>0</v>
          </cell>
          <cell r="CV142">
            <v>0</v>
          </cell>
          <cell r="CW142">
            <v>0</v>
          </cell>
          <cell r="CX142">
            <v>0</v>
          </cell>
          <cell r="CY142">
            <v>0</v>
          </cell>
          <cell r="CZ142">
            <v>0</v>
          </cell>
          <cell r="DA142">
            <v>0</v>
          </cell>
          <cell r="DB142">
            <v>0</v>
          </cell>
          <cell r="DC142">
            <v>0</v>
          </cell>
          <cell r="DD142">
            <v>0</v>
          </cell>
          <cell r="DE142">
            <v>0</v>
          </cell>
          <cell r="DF142">
            <v>0</v>
          </cell>
          <cell r="DG142">
            <v>0</v>
          </cell>
          <cell r="DH142">
            <v>0</v>
          </cell>
          <cell r="DI142">
            <v>0</v>
          </cell>
          <cell r="DJ142">
            <v>0</v>
          </cell>
          <cell r="DK142">
            <v>0</v>
          </cell>
          <cell r="DL142">
            <v>0</v>
          </cell>
          <cell r="DM142">
            <v>0</v>
          </cell>
          <cell r="DN142">
            <v>0</v>
          </cell>
          <cell r="DO142">
            <v>0</v>
          </cell>
          <cell r="DP142">
            <v>380.8159999999998</v>
          </cell>
          <cell r="DQ142">
            <v>339.47700000000032</v>
          </cell>
          <cell r="DR142">
            <v>204.57600000000002</v>
          </cell>
          <cell r="DS142">
            <v>257.37899999999991</v>
          </cell>
          <cell r="DT142">
            <v>380.8090000000002</v>
          </cell>
          <cell r="DU142">
            <v>334.85460000000057</v>
          </cell>
          <cell r="DV142">
            <v>263.31500000000005</v>
          </cell>
          <cell r="DW142">
            <v>464.00399999999991</v>
          </cell>
          <cell r="DX142">
            <v>439.79100000000017</v>
          </cell>
          <cell r="DY142">
            <v>422.08899999999994</v>
          </cell>
          <cell r="DZ142">
            <v>587.47600000000011</v>
          </cell>
          <cell r="EA142">
            <v>583.33899999999994</v>
          </cell>
          <cell r="EB142">
            <v>619.07400000000007</v>
          </cell>
          <cell r="EC142">
            <v>785.80800000000045</v>
          </cell>
          <cell r="ED142">
            <v>718.5</v>
          </cell>
          <cell r="EE142">
            <v>823.30000000000018</v>
          </cell>
          <cell r="EF142">
            <v>739.89999999999964</v>
          </cell>
          <cell r="EG142">
            <v>726.70000000000073</v>
          </cell>
          <cell r="EH142">
            <v>867.20000000000073</v>
          </cell>
          <cell r="EI142">
            <v>736.39999999999964</v>
          </cell>
          <cell r="EJ142">
            <v>937.80000000000018</v>
          </cell>
          <cell r="EK142">
            <v>1232.0999999999995</v>
          </cell>
          <cell r="EL142">
            <v>1618.6000000000004</v>
          </cell>
          <cell r="EM142">
            <v>1821</v>
          </cell>
          <cell r="EN142">
            <v>0</v>
          </cell>
          <cell r="EO142">
            <v>0</v>
          </cell>
          <cell r="EP142">
            <v>0</v>
          </cell>
          <cell r="EQ142">
            <v>0</v>
          </cell>
          <cell r="ER142">
            <v>-90.414000000000001</v>
          </cell>
          <cell r="ES142">
            <v>-95.81</v>
          </cell>
          <cell r="ET142">
            <v>-80.75</v>
          </cell>
          <cell r="EU142">
            <v>-77.180000000000007</v>
          </cell>
          <cell r="EV142">
            <v>-90.41</v>
          </cell>
          <cell r="EW142">
            <v>-95.81</v>
          </cell>
          <cell r="EX142">
            <v>-83.62</v>
          </cell>
          <cell r="EY142">
            <v>-87.45</v>
          </cell>
          <cell r="EZ142">
            <v>-82.52</v>
          </cell>
          <cell r="FA142">
            <v>-83.26</v>
          </cell>
          <cell r="FB142">
            <v>-88.37</v>
          </cell>
          <cell r="FC142">
            <v>-82.21</v>
          </cell>
          <cell r="FD142">
            <v>-81.188999999999993</v>
          </cell>
          <cell r="FE142">
            <v>-94.17</v>
          </cell>
          <cell r="FF142">
            <v>-77.099999999999994</v>
          </cell>
          <cell r="FG142">
            <v>-73.5</v>
          </cell>
          <cell r="FH142">
            <v>-76.099999999999994</v>
          </cell>
          <cell r="FI142">
            <v>-77</v>
          </cell>
          <cell r="FJ142">
            <v>-86.4</v>
          </cell>
          <cell r="FK142">
            <v>-90.1</v>
          </cell>
          <cell r="FL142">
            <v>-99.1</v>
          </cell>
          <cell r="FM142">
            <v>-99.2</v>
          </cell>
          <cell r="FN142">
            <v>-109.9</v>
          </cell>
          <cell r="FO142">
            <v>-147.30000000000001</v>
          </cell>
          <cell r="FP142">
            <v>0</v>
          </cell>
          <cell r="FQ142">
            <v>0</v>
          </cell>
          <cell r="FR142">
            <v>0</v>
          </cell>
          <cell r="FS142">
            <v>0</v>
          </cell>
          <cell r="FT142">
            <v>134.63300000000001</v>
          </cell>
          <cell r="FU142">
            <v>189.4</v>
          </cell>
          <cell r="FV142">
            <v>210.5</v>
          </cell>
          <cell r="FW142">
            <v>215.99</v>
          </cell>
          <cell r="FX142">
            <v>134.63</v>
          </cell>
          <cell r="FY142">
            <v>189.4</v>
          </cell>
          <cell r="FZ142">
            <v>272.5</v>
          </cell>
          <cell r="GA142">
            <v>200.06</v>
          </cell>
          <cell r="GB142">
            <v>161.21</v>
          </cell>
          <cell r="GC142">
            <v>215.72</v>
          </cell>
          <cell r="GD142">
            <v>197.86</v>
          </cell>
          <cell r="GE142">
            <v>197.24</v>
          </cell>
          <cell r="GF142">
            <v>162.53399999999999</v>
          </cell>
          <cell r="GG142">
            <v>194.74</v>
          </cell>
          <cell r="GH142">
            <v>259.7</v>
          </cell>
          <cell r="GI142">
            <v>236.4</v>
          </cell>
          <cell r="GJ142">
            <v>231.5</v>
          </cell>
          <cell r="GK142">
            <v>262.89999999999998</v>
          </cell>
          <cell r="GL142">
            <v>268.8</v>
          </cell>
          <cell r="GM142">
            <v>463.9</v>
          </cell>
          <cell r="GN142">
            <v>376.7</v>
          </cell>
          <cell r="GO142">
            <v>158.1</v>
          </cell>
          <cell r="GP142">
            <v>128.19999999999999</v>
          </cell>
          <cell r="GQ142">
            <v>7.7</v>
          </cell>
          <cell r="GR142">
            <v>0</v>
          </cell>
          <cell r="GS142">
            <v>0</v>
          </cell>
          <cell r="GT142">
            <v>0</v>
          </cell>
          <cell r="GU142">
            <v>0</v>
          </cell>
          <cell r="GV142">
            <v>425.03499999999985</v>
          </cell>
          <cell r="GW142">
            <v>433.06700000000035</v>
          </cell>
          <cell r="GX142">
            <v>334.32600000000002</v>
          </cell>
          <cell r="GY142">
            <v>396.18899999999991</v>
          </cell>
          <cell r="GZ142">
            <v>425.02900000000022</v>
          </cell>
          <cell r="HA142">
            <v>428.44460000000061</v>
          </cell>
          <cell r="HB142">
            <v>452.19500000000005</v>
          </cell>
          <cell r="HC142">
            <v>576.61399999999992</v>
          </cell>
          <cell r="HD142">
            <v>518.48100000000022</v>
          </cell>
          <cell r="HE142">
            <v>554.54899999999998</v>
          </cell>
          <cell r="HF142">
            <v>696.96600000000012</v>
          </cell>
          <cell r="HG142">
            <v>698.36899999999991</v>
          </cell>
          <cell r="HH142">
            <v>700.4190000000001</v>
          </cell>
          <cell r="HI142">
            <v>886.3780000000005</v>
          </cell>
          <cell r="HJ142">
            <v>901.09999999999991</v>
          </cell>
          <cell r="HK142">
            <v>986.20000000000016</v>
          </cell>
          <cell r="HL142">
            <v>895.29999999999961</v>
          </cell>
          <cell r="HM142">
            <v>912.6000000000007</v>
          </cell>
          <cell r="HN142">
            <v>1049.6000000000008</v>
          </cell>
          <cell r="HO142">
            <v>1110.1999999999996</v>
          </cell>
          <cell r="HP142">
            <v>1215.4000000000001</v>
          </cell>
          <cell r="HQ142">
            <v>1290.9999999999993</v>
          </cell>
          <cell r="HR142">
            <v>1636.9000000000003</v>
          </cell>
          <cell r="HS142">
            <v>1681.4</v>
          </cell>
        </row>
        <row r="143">
          <cell r="A143" t="str">
            <v>ELCN IN</v>
          </cell>
          <cell r="B143" t="str">
            <v>Elecon Engineering Co</v>
          </cell>
          <cell r="C143" t="str">
            <v>Engineering &amp; Capital Goods</v>
          </cell>
          <cell r="D143">
            <v>0</v>
          </cell>
          <cell r="E143">
            <v>0</v>
          </cell>
          <cell r="F143">
            <v>0</v>
          </cell>
          <cell r="G143">
            <v>0</v>
          </cell>
          <cell r="H143">
            <v>224.76</v>
          </cell>
          <cell r="I143">
            <v>338.98</v>
          </cell>
          <cell r="J143">
            <v>471.69</v>
          </cell>
          <cell r="K143">
            <v>572.78</v>
          </cell>
          <cell r="L143">
            <v>513.87</v>
          </cell>
          <cell r="M143">
            <v>660.56</v>
          </cell>
          <cell r="N143">
            <v>574.91</v>
          </cell>
          <cell r="O143">
            <v>1027.8800000000001</v>
          </cell>
          <cell r="P143">
            <v>706.88</v>
          </cell>
          <cell r="Q143">
            <v>946.66</v>
          </cell>
          <cell r="R143">
            <v>897.48199999999997</v>
          </cell>
          <cell r="S143">
            <v>1873.78</v>
          </cell>
          <cell r="T143">
            <v>945.75</v>
          </cell>
          <cell r="U143">
            <v>1754.6369999999999</v>
          </cell>
          <cell r="V143">
            <v>1682.423</v>
          </cell>
          <cell r="W143">
            <v>2848.2559999999999</v>
          </cell>
          <cell r="X143">
            <v>1296.289</v>
          </cell>
          <cell r="Y143">
            <v>1837.16</v>
          </cell>
          <cell r="Z143">
            <v>1852.4179999999999</v>
          </cell>
          <cell r="AA143">
            <v>3284.67</v>
          </cell>
          <cell r="AB143">
            <v>1686.498</v>
          </cell>
          <cell r="AC143">
            <v>2522.2669999999998</v>
          </cell>
          <cell r="AD143">
            <v>2456.567</v>
          </cell>
          <cell r="AE143">
            <v>2885.3159999999998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-222.822</v>
          </cell>
          <cell r="AK143">
            <v>-326.29399999999998</v>
          </cell>
          <cell r="AL143">
            <v>-673.44100000000003</v>
          </cell>
          <cell r="AM143">
            <v>-543.2399999999999</v>
          </cell>
          <cell r="AN143">
            <v>-465.45799999999997</v>
          </cell>
          <cell r="AO143">
            <v>-590.39199999999994</v>
          </cell>
          <cell r="AP143">
            <v>-517.95299999999997</v>
          </cell>
          <cell r="AQ143">
            <v>-885.00299999999993</v>
          </cell>
          <cell r="AR143">
            <v>-609.72199999999998</v>
          </cell>
          <cell r="AS143">
            <v>-825.22900000000004</v>
          </cell>
          <cell r="AT143">
            <v>-787.32199999999989</v>
          </cell>
          <cell r="AU143">
            <v>-1623.83</v>
          </cell>
          <cell r="AV143">
            <v>-804.77699999999993</v>
          </cell>
          <cell r="AW143">
            <v>-1463.742</v>
          </cell>
          <cell r="AX143">
            <v>-1386.3720000000001</v>
          </cell>
          <cell r="AY143">
            <v>-2458.7790000000005</v>
          </cell>
          <cell r="AZ143">
            <v>-1086.7270000000001</v>
          </cell>
          <cell r="BA143">
            <v>-1530.7370000000001</v>
          </cell>
          <cell r="BB143">
            <v>-1503.6999999999998</v>
          </cell>
          <cell r="BC143">
            <v>-2843.92</v>
          </cell>
          <cell r="BD143">
            <v>-1399.3320000000001</v>
          </cell>
          <cell r="BE143">
            <v>-2139.1179999999999</v>
          </cell>
          <cell r="BF143">
            <v>-2086.5140000000001</v>
          </cell>
          <cell r="BG143">
            <v>-2435.3020000000001</v>
          </cell>
          <cell r="BH143">
            <v>0</v>
          </cell>
          <cell r="BI143">
            <v>0</v>
          </cell>
          <cell r="BJ143">
            <v>0</v>
          </cell>
          <cell r="BK143">
            <v>0</v>
          </cell>
          <cell r="BL143">
            <v>1.9379999999999882</v>
          </cell>
          <cell r="BM143">
            <v>12.686000000000035</v>
          </cell>
          <cell r="BN143">
            <v>-201.75100000000003</v>
          </cell>
          <cell r="BO143">
            <v>29.540000000000077</v>
          </cell>
          <cell r="BP143">
            <v>48.412000000000035</v>
          </cell>
          <cell r="BQ143">
            <v>70.168000000000006</v>
          </cell>
          <cell r="BR143">
            <v>56.956999999999994</v>
          </cell>
          <cell r="BS143">
            <v>142.87700000000018</v>
          </cell>
          <cell r="BT143">
            <v>97.158000000000015</v>
          </cell>
          <cell r="BU143">
            <v>121.43099999999993</v>
          </cell>
          <cell r="BV143">
            <v>110.16000000000008</v>
          </cell>
          <cell r="BW143">
            <v>249.95000000000005</v>
          </cell>
          <cell r="BX143">
            <v>140.97300000000007</v>
          </cell>
          <cell r="BY143">
            <v>290.89499999999998</v>
          </cell>
          <cell r="BZ143">
            <v>296.05099999999993</v>
          </cell>
          <cell r="CA143">
            <v>389.47699999999941</v>
          </cell>
          <cell r="CB143">
            <v>209.5619999999999</v>
          </cell>
          <cell r="CC143">
            <v>306.423</v>
          </cell>
          <cell r="CD143">
            <v>348.71800000000007</v>
          </cell>
          <cell r="CE143">
            <v>440.75</v>
          </cell>
          <cell r="CF143">
            <v>287.16599999999994</v>
          </cell>
          <cell r="CG143">
            <v>383.14899999999989</v>
          </cell>
          <cell r="CH143">
            <v>370.05299999999988</v>
          </cell>
          <cell r="CI143">
            <v>450.01399999999967</v>
          </cell>
          <cell r="CJ143">
            <v>0</v>
          </cell>
          <cell r="CK143">
            <v>0</v>
          </cell>
          <cell r="CL143">
            <v>0</v>
          </cell>
          <cell r="CM143">
            <v>0</v>
          </cell>
          <cell r="CN143">
            <v>0</v>
          </cell>
          <cell r="CO143">
            <v>0</v>
          </cell>
          <cell r="CP143">
            <v>0</v>
          </cell>
          <cell r="CQ143">
            <v>0</v>
          </cell>
          <cell r="CR143">
            <v>0</v>
          </cell>
          <cell r="CS143">
            <v>0</v>
          </cell>
          <cell r="CT143">
            <v>0</v>
          </cell>
          <cell r="CU143">
            <v>0</v>
          </cell>
          <cell r="CV143">
            <v>0</v>
          </cell>
          <cell r="CW143">
            <v>0</v>
          </cell>
          <cell r="CX143">
            <v>0</v>
          </cell>
          <cell r="CY143">
            <v>0</v>
          </cell>
          <cell r="CZ143">
            <v>0</v>
          </cell>
          <cell r="DA143">
            <v>0</v>
          </cell>
          <cell r="DB143">
            <v>0</v>
          </cell>
          <cell r="DC143">
            <v>0</v>
          </cell>
          <cell r="DD143">
            <v>0</v>
          </cell>
          <cell r="DE143">
            <v>0</v>
          </cell>
          <cell r="DF143">
            <v>0</v>
          </cell>
          <cell r="DG143">
            <v>0</v>
          </cell>
          <cell r="DH143">
            <v>0</v>
          </cell>
          <cell r="DI143">
            <v>0</v>
          </cell>
          <cell r="DJ143">
            <v>0</v>
          </cell>
          <cell r="DK143">
            <v>0</v>
          </cell>
          <cell r="DL143">
            <v>0</v>
          </cell>
          <cell r="DM143">
            <v>0</v>
          </cell>
          <cell r="DN143">
            <v>0</v>
          </cell>
          <cell r="DO143">
            <v>0</v>
          </cell>
          <cell r="DP143">
            <v>1.9379999999999882</v>
          </cell>
          <cell r="DQ143">
            <v>12.686000000000035</v>
          </cell>
          <cell r="DR143">
            <v>-201.75100000000003</v>
          </cell>
          <cell r="DS143">
            <v>29.540000000000077</v>
          </cell>
          <cell r="DT143">
            <v>48.412000000000035</v>
          </cell>
          <cell r="DU143">
            <v>70.168000000000006</v>
          </cell>
          <cell r="DV143">
            <v>56.956999999999994</v>
          </cell>
          <cell r="DW143">
            <v>142.87700000000018</v>
          </cell>
          <cell r="DX143">
            <v>97.158000000000015</v>
          </cell>
          <cell r="DY143">
            <v>121.43099999999993</v>
          </cell>
          <cell r="DZ143">
            <v>110.16000000000008</v>
          </cell>
          <cell r="EA143">
            <v>249.95000000000005</v>
          </cell>
          <cell r="EB143">
            <v>140.97300000000007</v>
          </cell>
          <cell r="EC143">
            <v>290.89499999999998</v>
          </cell>
          <cell r="ED143">
            <v>296.05099999999993</v>
          </cell>
          <cell r="EE143">
            <v>389.47699999999941</v>
          </cell>
          <cell r="EF143">
            <v>209.5619999999999</v>
          </cell>
          <cell r="EG143">
            <v>306.423</v>
          </cell>
          <cell r="EH143">
            <v>348.71800000000007</v>
          </cell>
          <cell r="EI143">
            <v>440.75</v>
          </cell>
          <cell r="EJ143">
            <v>287.16599999999994</v>
          </cell>
          <cell r="EK143">
            <v>383.14899999999989</v>
          </cell>
          <cell r="EL143">
            <v>370.05299999999988</v>
          </cell>
          <cell r="EM143">
            <v>450.01399999999967</v>
          </cell>
          <cell r="EN143">
            <v>0</v>
          </cell>
          <cell r="EO143">
            <v>0</v>
          </cell>
          <cell r="EP143">
            <v>0</v>
          </cell>
          <cell r="EQ143">
            <v>0</v>
          </cell>
          <cell r="ER143">
            <v>-17.16</v>
          </cell>
          <cell r="ES143">
            <v>-21.41</v>
          </cell>
          <cell r="ET143">
            <v>-19.97</v>
          </cell>
          <cell r="EU143">
            <v>-19.87</v>
          </cell>
          <cell r="EV143">
            <v>-18.72</v>
          </cell>
          <cell r="EW143">
            <v>-19.8</v>
          </cell>
          <cell r="EX143">
            <v>-21.61</v>
          </cell>
          <cell r="EY143">
            <v>-22.19</v>
          </cell>
          <cell r="EZ143">
            <v>-23.13</v>
          </cell>
          <cell r="FA143">
            <v>-23.58</v>
          </cell>
          <cell r="FB143">
            <v>-22.9</v>
          </cell>
          <cell r="FC143">
            <v>-24.7</v>
          </cell>
          <cell r="FD143">
            <v>-26.79</v>
          </cell>
          <cell r="FE143">
            <v>-28.87</v>
          </cell>
          <cell r="FF143">
            <v>-32.840000000000003</v>
          </cell>
          <cell r="FG143">
            <v>-33.732999999999997</v>
          </cell>
          <cell r="FH143">
            <v>-34.228999999999999</v>
          </cell>
          <cell r="FI143">
            <v>-35.548999999999999</v>
          </cell>
          <cell r="FJ143">
            <v>-36.036999999999999</v>
          </cell>
          <cell r="FK143">
            <v>-36.17</v>
          </cell>
          <cell r="FL143">
            <v>-44.575000000000003</v>
          </cell>
          <cell r="FM143">
            <v>-50.890999999999998</v>
          </cell>
          <cell r="FN143">
            <v>-56.110999999999997</v>
          </cell>
          <cell r="FO143">
            <v>-69.894000000000005</v>
          </cell>
          <cell r="FP143">
            <v>0</v>
          </cell>
          <cell r="FQ143">
            <v>0</v>
          </cell>
          <cell r="FR143">
            <v>0</v>
          </cell>
          <cell r="FS143">
            <v>0</v>
          </cell>
          <cell r="FT143">
            <v>1.22</v>
          </cell>
          <cell r="FU143">
            <v>7.71</v>
          </cell>
          <cell r="FV143">
            <v>4.2300000000000004</v>
          </cell>
          <cell r="FW143">
            <v>21.63</v>
          </cell>
          <cell r="FX143">
            <v>0.21</v>
          </cell>
          <cell r="FY143">
            <v>8.9700000000000006</v>
          </cell>
          <cell r="FZ143">
            <v>9.76</v>
          </cell>
          <cell r="GA143">
            <v>11.63</v>
          </cell>
          <cell r="GB143">
            <v>3.62</v>
          </cell>
          <cell r="GC143">
            <v>10.74</v>
          </cell>
          <cell r="GD143">
            <v>56.036999999999999</v>
          </cell>
          <cell r="GE143">
            <v>12.54</v>
          </cell>
          <cell r="GF143">
            <v>9.5299999999999994</v>
          </cell>
          <cell r="GG143">
            <v>17.875</v>
          </cell>
          <cell r="GH143">
            <v>15.21</v>
          </cell>
          <cell r="GI143">
            <v>22.913</v>
          </cell>
          <cell r="GJ143">
            <v>25.532</v>
          </cell>
          <cell r="GK143">
            <v>32.06</v>
          </cell>
          <cell r="GL143">
            <v>18.661999999999999</v>
          </cell>
          <cell r="GM143">
            <v>21.62</v>
          </cell>
          <cell r="GN143">
            <v>9.1259999999999994</v>
          </cell>
          <cell r="GO143">
            <v>26.273</v>
          </cell>
          <cell r="GP143">
            <v>10.048</v>
          </cell>
          <cell r="GQ143">
            <v>50.326000000000001</v>
          </cell>
          <cell r="GR143">
            <v>0</v>
          </cell>
          <cell r="GS143">
            <v>0</v>
          </cell>
          <cell r="GT143">
            <v>0</v>
          </cell>
          <cell r="GU143">
            <v>0</v>
          </cell>
          <cell r="GV143">
            <v>-14.002000000000011</v>
          </cell>
          <cell r="GW143">
            <v>-1.0139999999999647</v>
          </cell>
          <cell r="GX143">
            <v>-217.49100000000004</v>
          </cell>
          <cell r="GY143">
            <v>31.300000000000075</v>
          </cell>
          <cell r="GZ143">
            <v>29.902000000000037</v>
          </cell>
          <cell r="HA143">
            <v>59.338000000000008</v>
          </cell>
          <cell r="HB143">
            <v>45.106999999999992</v>
          </cell>
          <cell r="HC143">
            <v>132.31700000000018</v>
          </cell>
          <cell r="HD143">
            <v>77.648000000000025</v>
          </cell>
          <cell r="HE143">
            <v>108.59099999999992</v>
          </cell>
          <cell r="HF143">
            <v>143.29700000000008</v>
          </cell>
          <cell r="HG143">
            <v>237.79000000000005</v>
          </cell>
          <cell r="HH143">
            <v>123.71300000000008</v>
          </cell>
          <cell r="HI143">
            <v>279.89999999999998</v>
          </cell>
          <cell r="HJ143">
            <v>278.42099999999988</v>
          </cell>
          <cell r="HK143">
            <v>378.65699999999941</v>
          </cell>
          <cell r="HL143">
            <v>200.86499999999992</v>
          </cell>
          <cell r="HM143">
            <v>302.93400000000003</v>
          </cell>
          <cell r="HN143">
            <v>331.34300000000007</v>
          </cell>
          <cell r="HO143">
            <v>426.2</v>
          </cell>
          <cell r="HP143">
            <v>251.71699999999996</v>
          </cell>
          <cell r="HQ143">
            <v>358.53099999999989</v>
          </cell>
          <cell r="HR143">
            <v>323.9899999999999</v>
          </cell>
          <cell r="HS143">
            <v>430.44599999999969</v>
          </cell>
        </row>
        <row r="144">
          <cell r="A144" t="str">
            <v>EEI IN</v>
          </cell>
          <cell r="B144" t="str">
            <v>Eimco Elecon India Ltd</v>
          </cell>
          <cell r="C144" t="str">
            <v>Engineering &amp; Capital Goods</v>
          </cell>
          <cell r="D144">
            <v>0</v>
          </cell>
          <cell r="E144">
            <v>0</v>
          </cell>
          <cell r="F144">
            <v>0</v>
          </cell>
          <cell r="G144">
            <v>0</v>
          </cell>
          <cell r="H144">
            <v>120.25</v>
          </cell>
          <cell r="I144">
            <v>173.52</v>
          </cell>
          <cell r="J144">
            <v>240.68</v>
          </cell>
          <cell r="K144">
            <v>304.07</v>
          </cell>
          <cell r="L144">
            <v>214.34</v>
          </cell>
          <cell r="M144">
            <v>178.76</v>
          </cell>
          <cell r="N144">
            <v>198.84</v>
          </cell>
          <cell r="O144">
            <v>380.29</v>
          </cell>
          <cell r="P144">
            <v>162.4</v>
          </cell>
          <cell r="Q144">
            <v>253.73</v>
          </cell>
          <cell r="R144">
            <v>209.34</v>
          </cell>
          <cell r="S144">
            <v>286.2</v>
          </cell>
          <cell r="T144">
            <v>209.43</v>
          </cell>
          <cell r="U144">
            <v>243.2</v>
          </cell>
          <cell r="V144">
            <v>244.5</v>
          </cell>
          <cell r="W144">
            <v>262.2</v>
          </cell>
          <cell r="X144">
            <v>331.31</v>
          </cell>
          <cell r="Y144">
            <v>260.13</v>
          </cell>
          <cell r="Z144">
            <v>201.64699999999999</v>
          </cell>
          <cell r="AA144">
            <v>369.697</v>
          </cell>
          <cell r="AB144">
            <v>279.86399999999998</v>
          </cell>
          <cell r="AC144">
            <v>297.56299999999999</v>
          </cell>
          <cell r="AD144">
            <v>345.77199999999999</v>
          </cell>
          <cell r="AE144">
            <v>513.93799999999999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-96.697000000000003</v>
          </cell>
          <cell r="AK144">
            <v>-127.00199999999998</v>
          </cell>
          <cell r="AL144">
            <v>-198.03300000000002</v>
          </cell>
          <cell r="AM144">
            <v>-267.96600000000001</v>
          </cell>
          <cell r="AN144">
            <v>-172.16399999999999</v>
          </cell>
          <cell r="AO144">
            <v>-139.95600000000002</v>
          </cell>
          <cell r="AP144">
            <v>-146.38200000000001</v>
          </cell>
          <cell r="AQ144">
            <v>-326.298</v>
          </cell>
          <cell r="AR144">
            <v>-118.45100000000001</v>
          </cell>
          <cell r="AS144">
            <v>-195.965</v>
          </cell>
          <cell r="AT144">
            <v>-171.499</v>
          </cell>
          <cell r="AU144">
            <v>-227.113</v>
          </cell>
          <cell r="AV144">
            <v>-155.03300000000002</v>
          </cell>
          <cell r="AW144">
            <v>-187.9</v>
          </cell>
          <cell r="AX144">
            <v>-201.9</v>
          </cell>
          <cell r="AY144">
            <v>-212.02599999999998</v>
          </cell>
          <cell r="AZ144">
            <v>-257.42200000000003</v>
          </cell>
          <cell r="BA144">
            <v>-190.85000000000002</v>
          </cell>
          <cell r="BB144">
            <v>-165.34199999999998</v>
          </cell>
          <cell r="BC144">
            <v>-296.05799999999999</v>
          </cell>
          <cell r="BD144">
            <v>-213.80200000000002</v>
          </cell>
          <cell r="BE144">
            <v>-245.20299999999997</v>
          </cell>
          <cell r="BF144">
            <v>-297.209</v>
          </cell>
          <cell r="BG144">
            <v>-408.06500000000005</v>
          </cell>
          <cell r="BH144">
            <v>0</v>
          </cell>
          <cell r="BI144">
            <v>0</v>
          </cell>
          <cell r="BJ144">
            <v>0</v>
          </cell>
          <cell r="BK144">
            <v>0</v>
          </cell>
          <cell r="BL144">
            <v>23.552999999999997</v>
          </cell>
          <cell r="BM144">
            <v>46.518000000000029</v>
          </cell>
          <cell r="BN144">
            <v>42.646999999999991</v>
          </cell>
          <cell r="BO144">
            <v>36.103999999999985</v>
          </cell>
          <cell r="BP144">
            <v>42.176000000000016</v>
          </cell>
          <cell r="BQ144">
            <v>38.803999999999974</v>
          </cell>
          <cell r="BR144">
            <v>52.457999999999998</v>
          </cell>
          <cell r="BS144">
            <v>53.992000000000019</v>
          </cell>
          <cell r="BT144">
            <v>43.948999999999998</v>
          </cell>
          <cell r="BU144">
            <v>57.764999999999986</v>
          </cell>
          <cell r="BV144">
            <v>37.841000000000008</v>
          </cell>
          <cell r="BW144">
            <v>59.086999999999989</v>
          </cell>
          <cell r="BX144">
            <v>54.396999999999991</v>
          </cell>
          <cell r="BY144">
            <v>55.299999999999983</v>
          </cell>
          <cell r="BZ144">
            <v>42.599999999999994</v>
          </cell>
          <cell r="CA144">
            <v>50.174000000000007</v>
          </cell>
          <cell r="CB144">
            <v>73.887999999999977</v>
          </cell>
          <cell r="CC144">
            <v>69.279999999999973</v>
          </cell>
          <cell r="CD144">
            <v>36.305000000000007</v>
          </cell>
          <cell r="CE144">
            <v>73.63900000000001</v>
          </cell>
          <cell r="CF144">
            <v>66.061999999999955</v>
          </cell>
          <cell r="CG144">
            <v>52.360000000000014</v>
          </cell>
          <cell r="CH144">
            <v>48.562999999999988</v>
          </cell>
          <cell r="CI144">
            <v>105.87299999999993</v>
          </cell>
          <cell r="CJ144">
            <v>0</v>
          </cell>
          <cell r="CK144">
            <v>0</v>
          </cell>
          <cell r="CL144">
            <v>0</v>
          </cell>
          <cell r="CM144">
            <v>0</v>
          </cell>
          <cell r="CN144">
            <v>0</v>
          </cell>
          <cell r="CO144">
            <v>0</v>
          </cell>
          <cell r="CP144">
            <v>0</v>
          </cell>
          <cell r="CQ144">
            <v>0</v>
          </cell>
          <cell r="CR144">
            <v>0</v>
          </cell>
          <cell r="CS144">
            <v>0</v>
          </cell>
          <cell r="CT144">
            <v>0</v>
          </cell>
          <cell r="CU144">
            <v>0</v>
          </cell>
          <cell r="CV144">
            <v>0</v>
          </cell>
          <cell r="CW144">
            <v>0</v>
          </cell>
          <cell r="CX144">
            <v>0</v>
          </cell>
          <cell r="CY144">
            <v>0</v>
          </cell>
          <cell r="CZ144">
            <v>0</v>
          </cell>
          <cell r="DA144">
            <v>0</v>
          </cell>
          <cell r="DB144">
            <v>0</v>
          </cell>
          <cell r="DC144">
            <v>0</v>
          </cell>
          <cell r="DD144">
            <v>0</v>
          </cell>
          <cell r="DE144">
            <v>0</v>
          </cell>
          <cell r="DF144">
            <v>0</v>
          </cell>
          <cell r="DG144">
            <v>0</v>
          </cell>
          <cell r="DH144">
            <v>0</v>
          </cell>
          <cell r="DI144">
            <v>0</v>
          </cell>
          <cell r="DJ144">
            <v>0</v>
          </cell>
          <cell r="DK144">
            <v>0</v>
          </cell>
          <cell r="DL144">
            <v>0</v>
          </cell>
          <cell r="DM144">
            <v>0</v>
          </cell>
          <cell r="DN144">
            <v>0</v>
          </cell>
          <cell r="DO144">
            <v>0</v>
          </cell>
          <cell r="DP144">
            <v>23.552999999999997</v>
          </cell>
          <cell r="DQ144">
            <v>46.518000000000029</v>
          </cell>
          <cell r="DR144">
            <v>42.646999999999991</v>
          </cell>
          <cell r="DS144">
            <v>36.103999999999985</v>
          </cell>
          <cell r="DT144">
            <v>42.176000000000016</v>
          </cell>
          <cell r="DU144">
            <v>38.803999999999974</v>
          </cell>
          <cell r="DV144">
            <v>52.457999999999998</v>
          </cell>
          <cell r="DW144">
            <v>53.992000000000019</v>
          </cell>
          <cell r="DX144">
            <v>43.948999999999998</v>
          </cell>
          <cell r="DY144">
            <v>57.764999999999986</v>
          </cell>
          <cell r="DZ144">
            <v>37.841000000000008</v>
          </cell>
          <cell r="EA144">
            <v>59.086999999999989</v>
          </cell>
          <cell r="EB144">
            <v>54.396999999999991</v>
          </cell>
          <cell r="EC144">
            <v>55.299999999999983</v>
          </cell>
          <cell r="ED144">
            <v>42.599999999999994</v>
          </cell>
          <cell r="EE144">
            <v>50.174000000000007</v>
          </cell>
          <cell r="EF144">
            <v>73.887999999999977</v>
          </cell>
          <cell r="EG144">
            <v>69.279999999999973</v>
          </cell>
          <cell r="EH144">
            <v>36.305000000000007</v>
          </cell>
          <cell r="EI144">
            <v>73.63900000000001</v>
          </cell>
          <cell r="EJ144">
            <v>66.061999999999955</v>
          </cell>
          <cell r="EK144">
            <v>52.360000000000014</v>
          </cell>
          <cell r="EL144">
            <v>48.562999999999988</v>
          </cell>
          <cell r="EM144">
            <v>105.87299999999993</v>
          </cell>
          <cell r="EN144">
            <v>0</v>
          </cell>
          <cell r="EO144">
            <v>0</v>
          </cell>
          <cell r="EP144">
            <v>0</v>
          </cell>
          <cell r="EQ144">
            <v>0</v>
          </cell>
          <cell r="ER144">
            <v>-9.9600000000000009</v>
          </cell>
          <cell r="ES144">
            <v>-11.25</v>
          </cell>
          <cell r="ET144">
            <v>-11.92</v>
          </cell>
          <cell r="EU144">
            <v>-13.32</v>
          </cell>
          <cell r="EV144">
            <v>-15.31</v>
          </cell>
          <cell r="EW144">
            <v>-15.5</v>
          </cell>
          <cell r="EX144">
            <v>-13.82</v>
          </cell>
          <cell r="EY144">
            <v>-14.67</v>
          </cell>
          <cell r="EZ144">
            <v>-15.29</v>
          </cell>
          <cell r="FA144">
            <v>-16.14</v>
          </cell>
          <cell r="FB144">
            <v>-17.010000000000002</v>
          </cell>
          <cell r="FC144">
            <v>-18.59</v>
          </cell>
          <cell r="FD144">
            <v>-18.829999999999998</v>
          </cell>
          <cell r="FE144">
            <v>-18.899999999999999</v>
          </cell>
          <cell r="FF144">
            <v>-19.04</v>
          </cell>
          <cell r="FG144">
            <v>-19.649999999999999</v>
          </cell>
          <cell r="FH144">
            <v>-18.84</v>
          </cell>
          <cell r="FI144">
            <v>-18.68</v>
          </cell>
          <cell r="FJ144">
            <v>-18.324000000000002</v>
          </cell>
          <cell r="FK144">
            <v>-18.434999999999999</v>
          </cell>
          <cell r="FL144">
            <v>-18.364000000000001</v>
          </cell>
          <cell r="FM144">
            <v>-19.309000000000001</v>
          </cell>
          <cell r="FN144">
            <v>-18.931999999999999</v>
          </cell>
          <cell r="FO144">
            <v>-17.577000000000002</v>
          </cell>
          <cell r="FP144">
            <v>0</v>
          </cell>
          <cell r="FQ144">
            <v>0</v>
          </cell>
          <cell r="FR144">
            <v>0</v>
          </cell>
          <cell r="FS144">
            <v>0</v>
          </cell>
          <cell r="FT144">
            <v>7.63</v>
          </cell>
          <cell r="FU144">
            <v>7.03</v>
          </cell>
          <cell r="FV144">
            <v>8.65</v>
          </cell>
          <cell r="FW144">
            <v>7.76</v>
          </cell>
          <cell r="FX144">
            <v>8.82</v>
          </cell>
          <cell r="FY144">
            <v>9.18</v>
          </cell>
          <cell r="FZ144">
            <v>5.95</v>
          </cell>
          <cell r="GA144">
            <v>12.02</v>
          </cell>
          <cell r="GB144">
            <v>3.21</v>
          </cell>
          <cell r="GC144">
            <v>4.12</v>
          </cell>
          <cell r="GD144">
            <v>5.63</v>
          </cell>
          <cell r="GE144">
            <v>7.04</v>
          </cell>
          <cell r="GF144">
            <v>4.63</v>
          </cell>
          <cell r="GG144">
            <v>5.9</v>
          </cell>
          <cell r="GH144">
            <v>5.8</v>
          </cell>
          <cell r="GI144">
            <v>14.14</v>
          </cell>
          <cell r="GJ144">
            <v>7.01</v>
          </cell>
          <cell r="GK144">
            <v>6.44</v>
          </cell>
          <cell r="GL144">
            <v>6.3819999999999997</v>
          </cell>
          <cell r="GM144">
            <v>7.7430000000000003</v>
          </cell>
          <cell r="GN144">
            <v>8.27</v>
          </cell>
          <cell r="GO144">
            <v>7.7130000000000001</v>
          </cell>
          <cell r="GP144">
            <v>19.216000000000001</v>
          </cell>
          <cell r="GQ144">
            <v>8.4529999999999994</v>
          </cell>
          <cell r="GR144">
            <v>0</v>
          </cell>
          <cell r="GS144">
            <v>0</v>
          </cell>
          <cell r="GT144">
            <v>0</v>
          </cell>
          <cell r="GU144">
            <v>0</v>
          </cell>
          <cell r="GV144">
            <v>21.222999999999995</v>
          </cell>
          <cell r="GW144">
            <v>42.29800000000003</v>
          </cell>
          <cell r="GX144">
            <v>39.376999999999988</v>
          </cell>
          <cell r="GY144">
            <v>30.543999999999983</v>
          </cell>
          <cell r="GZ144">
            <v>35.686000000000014</v>
          </cell>
          <cell r="HA144">
            <v>32.483999999999973</v>
          </cell>
          <cell r="HB144">
            <v>44.588000000000001</v>
          </cell>
          <cell r="HC144">
            <v>51.342000000000013</v>
          </cell>
          <cell r="HD144">
            <v>31.869</v>
          </cell>
          <cell r="HE144">
            <v>45.744999999999983</v>
          </cell>
          <cell r="HF144">
            <v>26.461000000000006</v>
          </cell>
          <cell r="HG144">
            <v>47.536999999999985</v>
          </cell>
          <cell r="HH144">
            <v>40.196999999999996</v>
          </cell>
          <cell r="HI144">
            <v>42.299999999999983</v>
          </cell>
          <cell r="HJ144">
            <v>29.359999999999996</v>
          </cell>
          <cell r="HK144">
            <v>44.664000000000009</v>
          </cell>
          <cell r="HL144">
            <v>62.057999999999971</v>
          </cell>
          <cell r="HM144">
            <v>57.039999999999971</v>
          </cell>
          <cell r="HN144">
            <v>24.363000000000007</v>
          </cell>
          <cell r="HO144">
            <v>62.94700000000001</v>
          </cell>
          <cell r="HP144">
            <v>55.967999999999947</v>
          </cell>
          <cell r="HQ144">
            <v>40.764000000000017</v>
          </cell>
          <cell r="HR144">
            <v>48.846999999999994</v>
          </cell>
          <cell r="HS144">
            <v>96.748999999999938</v>
          </cell>
        </row>
        <row r="145">
          <cell r="A145" t="str">
            <v>EMCO IN</v>
          </cell>
          <cell r="B145" t="str">
            <v>Emco</v>
          </cell>
          <cell r="C145" t="str">
            <v>Engineering &amp; Capital Goods</v>
          </cell>
          <cell r="D145">
            <v>0</v>
          </cell>
          <cell r="E145">
            <v>329.54</v>
          </cell>
          <cell r="F145">
            <v>333.27</v>
          </cell>
          <cell r="G145">
            <v>295.52999999999997</v>
          </cell>
          <cell r="H145">
            <v>341.47</v>
          </cell>
          <cell r="I145">
            <v>352.34</v>
          </cell>
          <cell r="J145">
            <v>370.97</v>
          </cell>
          <cell r="K145">
            <v>471.17</v>
          </cell>
          <cell r="L145">
            <v>453.91</v>
          </cell>
          <cell r="M145">
            <v>559.25</v>
          </cell>
          <cell r="N145">
            <v>581.45000000000005</v>
          </cell>
          <cell r="O145">
            <v>764.87</v>
          </cell>
          <cell r="P145">
            <v>622.66</v>
          </cell>
          <cell r="Q145">
            <v>761.46</v>
          </cell>
          <cell r="R145">
            <v>971.24</v>
          </cell>
          <cell r="S145">
            <v>1698.34</v>
          </cell>
          <cell r="T145">
            <v>1105.5</v>
          </cell>
          <cell r="U145">
            <v>1304.8869999999999</v>
          </cell>
          <cell r="V145">
            <v>1631.606</v>
          </cell>
          <cell r="W145">
            <v>2516.9</v>
          </cell>
          <cell r="X145">
            <v>1543.24</v>
          </cell>
          <cell r="Y145">
            <v>1841.681</v>
          </cell>
          <cell r="Z145">
            <v>2433.5729999999999</v>
          </cell>
          <cell r="AA145">
            <v>3422.0630000000001</v>
          </cell>
          <cell r="AB145">
            <v>1833.461</v>
          </cell>
          <cell r="AC145">
            <v>2306.4690000000001</v>
          </cell>
          <cell r="AD145">
            <v>2079.4059999999999</v>
          </cell>
          <cell r="AE145">
            <v>3743.241</v>
          </cell>
          <cell r="AF145">
            <v>0</v>
          </cell>
          <cell r="AG145">
            <v>-278.63</v>
          </cell>
          <cell r="AH145">
            <v>-292.34399999999999</v>
          </cell>
          <cell r="AI145">
            <v>-260.23899999999998</v>
          </cell>
          <cell r="AJ145">
            <v>-292.41899999999998</v>
          </cell>
          <cell r="AK145">
            <v>-296.666</v>
          </cell>
          <cell r="AL145">
            <v>-317.65099999999995</v>
          </cell>
          <cell r="AM145">
            <v>-406.85500000000008</v>
          </cell>
          <cell r="AN145">
            <v>-396.98</v>
          </cell>
          <cell r="AO145">
            <v>-481.85900000000004</v>
          </cell>
          <cell r="AP145">
            <v>-493.00400000000002</v>
          </cell>
          <cell r="AQ145">
            <v>-679.803</v>
          </cell>
          <cell r="AR145">
            <v>-541.60699999999997</v>
          </cell>
          <cell r="AS145">
            <v>-662.97900000000004</v>
          </cell>
          <cell r="AT145">
            <v>-845.18499999999995</v>
          </cell>
          <cell r="AU145">
            <v>-1546.0740000000001</v>
          </cell>
          <cell r="AV145">
            <v>-957.2</v>
          </cell>
          <cell r="AW145">
            <v>-1128.125</v>
          </cell>
          <cell r="AX145">
            <v>-1409.943</v>
          </cell>
          <cell r="AY145">
            <v>-2197.8919999999998</v>
          </cell>
          <cell r="AZ145">
            <v>-1341.6350000000002</v>
          </cell>
          <cell r="BA145">
            <v>-1590.8660000000002</v>
          </cell>
          <cell r="BB145">
            <v>-2105.6970000000001</v>
          </cell>
          <cell r="BC145">
            <v>-2935.4080000000004</v>
          </cell>
          <cell r="BD145">
            <v>-1594.4949999999999</v>
          </cell>
          <cell r="BE145">
            <v>-1999.6190000000001</v>
          </cell>
          <cell r="BF145">
            <v>-1802.7069999999999</v>
          </cell>
          <cell r="BG145">
            <v>-3182.4819999999995</v>
          </cell>
          <cell r="BH145">
            <v>0</v>
          </cell>
          <cell r="BI145">
            <v>50.910000000000025</v>
          </cell>
          <cell r="BJ145">
            <v>40.925999999999988</v>
          </cell>
          <cell r="BK145">
            <v>35.290999999999997</v>
          </cell>
          <cell r="BL145">
            <v>49.051000000000045</v>
          </cell>
          <cell r="BM145">
            <v>55.673999999999978</v>
          </cell>
          <cell r="BN145">
            <v>53.319000000000074</v>
          </cell>
          <cell r="BO145">
            <v>64.314999999999941</v>
          </cell>
          <cell r="BP145">
            <v>56.930000000000007</v>
          </cell>
          <cell r="BQ145">
            <v>77.390999999999963</v>
          </cell>
          <cell r="BR145">
            <v>88.446000000000026</v>
          </cell>
          <cell r="BS145">
            <v>85.067000000000007</v>
          </cell>
          <cell r="BT145">
            <v>81.052999999999997</v>
          </cell>
          <cell r="BU145">
            <v>98.480999999999995</v>
          </cell>
          <cell r="BV145">
            <v>126.05500000000006</v>
          </cell>
          <cell r="BW145">
            <v>152.26599999999985</v>
          </cell>
          <cell r="BX145">
            <v>148.29999999999995</v>
          </cell>
          <cell r="BY145">
            <v>176.76199999999994</v>
          </cell>
          <cell r="BZ145">
            <v>221.66300000000001</v>
          </cell>
          <cell r="CA145">
            <v>319.00800000000027</v>
          </cell>
          <cell r="CB145">
            <v>201.60499999999979</v>
          </cell>
          <cell r="CC145">
            <v>250.81499999999983</v>
          </cell>
          <cell r="CD145">
            <v>327.87599999999975</v>
          </cell>
          <cell r="CE145">
            <v>486.65499999999975</v>
          </cell>
          <cell r="CF145">
            <v>238.96600000000012</v>
          </cell>
          <cell r="CG145">
            <v>306.84999999999991</v>
          </cell>
          <cell r="CH145">
            <v>276.69900000000007</v>
          </cell>
          <cell r="CI145">
            <v>560.75900000000047</v>
          </cell>
          <cell r="CJ145">
            <v>0</v>
          </cell>
          <cell r="CK145">
            <v>0</v>
          </cell>
          <cell r="CL145">
            <v>0</v>
          </cell>
          <cell r="CM145">
            <v>0</v>
          </cell>
          <cell r="CN145">
            <v>0</v>
          </cell>
          <cell r="CO145">
            <v>0</v>
          </cell>
          <cell r="CP145">
            <v>0</v>
          </cell>
          <cell r="CQ145">
            <v>0</v>
          </cell>
          <cell r="CR145">
            <v>0</v>
          </cell>
          <cell r="CS145">
            <v>0</v>
          </cell>
          <cell r="CT145">
            <v>0</v>
          </cell>
          <cell r="CU145">
            <v>0</v>
          </cell>
          <cell r="CV145">
            <v>0</v>
          </cell>
          <cell r="CW145">
            <v>0</v>
          </cell>
          <cell r="CX145">
            <v>0</v>
          </cell>
          <cell r="CY145">
            <v>0</v>
          </cell>
          <cell r="CZ145">
            <v>0</v>
          </cell>
          <cell r="DA145">
            <v>0</v>
          </cell>
          <cell r="DB145">
            <v>0</v>
          </cell>
          <cell r="DC145">
            <v>0</v>
          </cell>
          <cell r="DD145">
            <v>0</v>
          </cell>
          <cell r="DE145">
            <v>0</v>
          </cell>
          <cell r="DF145">
            <v>0</v>
          </cell>
          <cell r="DG145">
            <v>0</v>
          </cell>
          <cell r="DH145">
            <v>0</v>
          </cell>
          <cell r="DI145">
            <v>0</v>
          </cell>
          <cell r="DJ145">
            <v>0</v>
          </cell>
          <cell r="DK145">
            <v>0</v>
          </cell>
          <cell r="DL145">
            <v>0</v>
          </cell>
          <cell r="DM145">
            <v>50.910000000000025</v>
          </cell>
          <cell r="DN145">
            <v>40.925999999999988</v>
          </cell>
          <cell r="DO145">
            <v>35.290999999999997</v>
          </cell>
          <cell r="DP145">
            <v>49.051000000000045</v>
          </cell>
          <cell r="DQ145">
            <v>55.673999999999978</v>
          </cell>
          <cell r="DR145">
            <v>53.319000000000074</v>
          </cell>
          <cell r="DS145">
            <v>64.314999999999941</v>
          </cell>
          <cell r="DT145">
            <v>56.930000000000007</v>
          </cell>
          <cell r="DU145">
            <v>77.390999999999963</v>
          </cell>
          <cell r="DV145">
            <v>88.446000000000026</v>
          </cell>
          <cell r="DW145">
            <v>85.067000000000007</v>
          </cell>
          <cell r="DX145">
            <v>81.052999999999997</v>
          </cell>
          <cell r="DY145">
            <v>98.480999999999995</v>
          </cell>
          <cell r="DZ145">
            <v>126.05500000000006</v>
          </cell>
          <cell r="EA145">
            <v>152.26599999999985</v>
          </cell>
          <cell r="EB145">
            <v>148.29999999999995</v>
          </cell>
          <cell r="EC145">
            <v>176.76199999999994</v>
          </cell>
          <cell r="ED145">
            <v>221.66300000000001</v>
          </cell>
          <cell r="EE145">
            <v>319.00800000000027</v>
          </cell>
          <cell r="EF145">
            <v>201.60499999999979</v>
          </cell>
          <cell r="EG145">
            <v>250.81499999999983</v>
          </cell>
          <cell r="EH145">
            <v>327.87599999999975</v>
          </cell>
          <cell r="EI145">
            <v>486.65499999999975</v>
          </cell>
          <cell r="EJ145">
            <v>238.96600000000012</v>
          </cell>
          <cell r="EK145">
            <v>306.84999999999991</v>
          </cell>
          <cell r="EL145">
            <v>276.69900000000007</v>
          </cell>
          <cell r="EM145">
            <v>560.75900000000047</v>
          </cell>
          <cell r="EN145">
            <v>0</v>
          </cell>
          <cell r="EO145">
            <v>-10.6</v>
          </cell>
          <cell r="EP145">
            <v>-10.31</v>
          </cell>
          <cell r="EQ145">
            <v>-13.5</v>
          </cell>
          <cell r="ER145">
            <v>-12.1</v>
          </cell>
          <cell r="ES145">
            <v>-12.08</v>
          </cell>
          <cell r="ET145">
            <v>-12.31</v>
          </cell>
          <cell r="EU145">
            <v>-14.92</v>
          </cell>
          <cell r="EV145">
            <v>-13.38</v>
          </cell>
          <cell r="EW145">
            <v>-13.64</v>
          </cell>
          <cell r="EX145">
            <v>-14.31</v>
          </cell>
          <cell r="EY145">
            <v>-11</v>
          </cell>
          <cell r="EZ145">
            <v>-13.48</v>
          </cell>
          <cell r="FA145">
            <v>-13.63</v>
          </cell>
          <cell r="FB145">
            <v>-14.03</v>
          </cell>
          <cell r="FC145">
            <v>-15.4</v>
          </cell>
          <cell r="FD145">
            <v>-14.9</v>
          </cell>
          <cell r="FE145">
            <v>-14.25</v>
          </cell>
          <cell r="FF145">
            <v>-15.347</v>
          </cell>
          <cell r="FG145">
            <v>-15.35</v>
          </cell>
          <cell r="FH145">
            <v>-17.27</v>
          </cell>
          <cell r="FI145">
            <v>-18.34</v>
          </cell>
          <cell r="FJ145">
            <v>-22.888000000000002</v>
          </cell>
          <cell r="FK145">
            <v>-38.286999999999999</v>
          </cell>
          <cell r="FL145">
            <v>-37.637999999999998</v>
          </cell>
          <cell r="FM145">
            <v>-38.661000000000001</v>
          </cell>
          <cell r="FN145">
            <v>-39.627000000000002</v>
          </cell>
          <cell r="FO145">
            <v>-47.817999999999998</v>
          </cell>
          <cell r="FP145">
            <v>0</v>
          </cell>
          <cell r="FQ145">
            <v>7.0000000000000007E-2</v>
          </cell>
          <cell r="FR145">
            <v>0</v>
          </cell>
          <cell r="FS145">
            <v>-0.13</v>
          </cell>
          <cell r="FT145">
            <v>0.27</v>
          </cell>
          <cell r="FU145">
            <v>0</v>
          </cell>
          <cell r="FV145">
            <v>0</v>
          </cell>
          <cell r="FW145">
            <v>0.23</v>
          </cell>
          <cell r="FX145">
            <v>0</v>
          </cell>
          <cell r="FY145">
            <v>0</v>
          </cell>
          <cell r="FZ145">
            <v>1.6</v>
          </cell>
          <cell r="GA145">
            <v>-0.85</v>
          </cell>
          <cell r="GB145">
            <v>0</v>
          </cell>
          <cell r="GC145">
            <v>0</v>
          </cell>
          <cell r="GD145">
            <v>0</v>
          </cell>
          <cell r="GE145">
            <v>0.13</v>
          </cell>
          <cell r="GF145">
            <v>0</v>
          </cell>
          <cell r="GG145">
            <v>0</v>
          </cell>
          <cell r="GH145">
            <v>0</v>
          </cell>
          <cell r="GI145">
            <v>1.35</v>
          </cell>
          <cell r="GJ145">
            <v>0</v>
          </cell>
          <cell r="GK145">
            <v>0</v>
          </cell>
          <cell r="GL145">
            <v>0</v>
          </cell>
          <cell r="GM145">
            <v>1.0660000000000001</v>
          </cell>
          <cell r="GN145">
            <v>0</v>
          </cell>
          <cell r="GO145">
            <v>0.28399999999999997</v>
          </cell>
          <cell r="GP145">
            <v>2.1000000000000001E-2</v>
          </cell>
          <cell r="GQ145">
            <v>0.27300000000000002</v>
          </cell>
          <cell r="GR145">
            <v>0</v>
          </cell>
          <cell r="GS145">
            <v>40.380000000000024</v>
          </cell>
          <cell r="GT145">
            <v>30.615999999999985</v>
          </cell>
          <cell r="GU145">
            <v>21.660999999999998</v>
          </cell>
          <cell r="GV145">
            <v>37.221000000000046</v>
          </cell>
          <cell r="GW145">
            <v>43.59399999999998</v>
          </cell>
          <cell r="GX145">
            <v>41.009000000000071</v>
          </cell>
          <cell r="GY145">
            <v>49.624999999999936</v>
          </cell>
          <cell r="GZ145">
            <v>43.550000000000004</v>
          </cell>
          <cell r="HA145">
            <v>63.750999999999962</v>
          </cell>
          <cell r="HB145">
            <v>75.736000000000018</v>
          </cell>
          <cell r="HC145">
            <v>73.217000000000013</v>
          </cell>
          <cell r="HD145">
            <v>67.572999999999993</v>
          </cell>
          <cell r="HE145">
            <v>84.850999999999999</v>
          </cell>
          <cell r="HF145">
            <v>112.02500000000006</v>
          </cell>
          <cell r="HG145">
            <v>136.99599999999984</v>
          </cell>
          <cell r="HH145">
            <v>133.39999999999995</v>
          </cell>
          <cell r="HI145">
            <v>162.51199999999994</v>
          </cell>
          <cell r="HJ145">
            <v>206.316</v>
          </cell>
          <cell r="HK145">
            <v>305.00800000000027</v>
          </cell>
          <cell r="HL145">
            <v>184.33499999999978</v>
          </cell>
          <cell r="HM145">
            <v>232.47499999999982</v>
          </cell>
          <cell r="HN145">
            <v>304.98799999999977</v>
          </cell>
          <cell r="HO145">
            <v>449.43399999999974</v>
          </cell>
          <cell r="HP145">
            <v>201.32800000000012</v>
          </cell>
          <cell r="HQ145">
            <v>268.4729999999999</v>
          </cell>
          <cell r="HR145">
            <v>237.09300000000005</v>
          </cell>
          <cell r="HS145">
            <v>513.21400000000051</v>
          </cell>
        </row>
        <row r="146">
          <cell r="A146" t="str">
            <v>ESAB IN</v>
          </cell>
          <cell r="B146" t="str">
            <v>Esab India</v>
          </cell>
          <cell r="C146" t="str">
            <v>Engineering &amp; Capital Goods</v>
          </cell>
          <cell r="D146">
            <v>0</v>
          </cell>
          <cell r="E146">
            <v>0</v>
          </cell>
          <cell r="F146">
            <v>0</v>
          </cell>
          <cell r="G146">
            <v>0</v>
          </cell>
          <cell r="H146">
            <v>0</v>
          </cell>
          <cell r="I146">
            <v>0</v>
          </cell>
          <cell r="J146">
            <v>0</v>
          </cell>
          <cell r="K146">
            <v>0</v>
          </cell>
          <cell r="L146">
            <v>0</v>
          </cell>
          <cell r="M146">
            <v>0</v>
          </cell>
          <cell r="N146">
            <v>0</v>
          </cell>
          <cell r="O146">
            <v>541</v>
          </cell>
          <cell r="P146">
            <v>603.79999999999995</v>
          </cell>
          <cell r="Q146">
            <v>642.69999999999993</v>
          </cell>
          <cell r="R146">
            <v>594.1</v>
          </cell>
          <cell r="S146">
            <v>629.1</v>
          </cell>
          <cell r="T146">
            <v>646.6</v>
          </cell>
          <cell r="U146">
            <v>809.7</v>
          </cell>
          <cell r="V146">
            <v>786.69999999999993</v>
          </cell>
          <cell r="W146">
            <v>811.7</v>
          </cell>
          <cell r="X146">
            <v>873.1</v>
          </cell>
          <cell r="Y146">
            <v>867.2</v>
          </cell>
          <cell r="Z146">
            <v>877.5</v>
          </cell>
          <cell r="AA146">
            <v>1006.5</v>
          </cell>
          <cell r="AB146">
            <v>1144</v>
          </cell>
          <cell r="AC146">
            <v>1157.5</v>
          </cell>
          <cell r="AD146">
            <v>918.2</v>
          </cell>
          <cell r="AE146">
            <v>1050.5999999999999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O146">
            <v>0</v>
          </cell>
          <cell r="AP146">
            <v>0</v>
          </cell>
          <cell r="AQ146">
            <v>-421.79999999999995</v>
          </cell>
          <cell r="AR146">
            <v>-451.20000000000005</v>
          </cell>
          <cell r="AS146">
            <v>-478.70000000000005</v>
          </cell>
          <cell r="AT146">
            <v>-497.6</v>
          </cell>
          <cell r="AU146">
            <v>-493.1</v>
          </cell>
          <cell r="AV146">
            <v>-488.2</v>
          </cell>
          <cell r="AW146">
            <v>-606.4</v>
          </cell>
          <cell r="AX146">
            <v>-642.29999999999995</v>
          </cell>
          <cell r="AY146">
            <v>-615.9</v>
          </cell>
          <cell r="AZ146">
            <v>-656.4</v>
          </cell>
          <cell r="BA146">
            <v>-672.5</v>
          </cell>
          <cell r="BB146">
            <v>-685.1</v>
          </cell>
          <cell r="BC146">
            <v>-766.19999999999993</v>
          </cell>
          <cell r="BD146">
            <v>-862.8</v>
          </cell>
          <cell r="BE146">
            <v>-894.6</v>
          </cell>
          <cell r="BF146">
            <v>-796.8</v>
          </cell>
          <cell r="BG146">
            <v>-798.4</v>
          </cell>
          <cell r="BH146">
            <v>0</v>
          </cell>
          <cell r="BI146">
            <v>0</v>
          </cell>
          <cell r="BJ146">
            <v>0</v>
          </cell>
          <cell r="BK146">
            <v>0</v>
          </cell>
          <cell r="BL146">
            <v>0</v>
          </cell>
          <cell r="BM146">
            <v>0</v>
          </cell>
          <cell r="BN146">
            <v>0</v>
          </cell>
          <cell r="BO146">
            <v>0</v>
          </cell>
          <cell r="BP146">
            <v>0</v>
          </cell>
          <cell r="BQ146">
            <v>0</v>
          </cell>
          <cell r="BR146">
            <v>0</v>
          </cell>
          <cell r="BS146">
            <v>119.20000000000005</v>
          </cell>
          <cell r="BT146">
            <v>152.59999999999991</v>
          </cell>
          <cell r="BU146">
            <v>163.99999999999989</v>
          </cell>
          <cell r="BV146">
            <v>96.5</v>
          </cell>
          <cell r="BW146">
            <v>136</v>
          </cell>
          <cell r="BX146">
            <v>158.40000000000003</v>
          </cell>
          <cell r="BY146">
            <v>203.30000000000007</v>
          </cell>
          <cell r="BZ146">
            <v>144.39999999999998</v>
          </cell>
          <cell r="CA146">
            <v>195.80000000000007</v>
          </cell>
          <cell r="CB146">
            <v>216.70000000000005</v>
          </cell>
          <cell r="CC146">
            <v>194.70000000000005</v>
          </cell>
          <cell r="CD146">
            <v>192.39999999999998</v>
          </cell>
          <cell r="CE146">
            <v>240.30000000000007</v>
          </cell>
          <cell r="CF146">
            <v>281.20000000000005</v>
          </cell>
          <cell r="CG146">
            <v>262.89999999999998</v>
          </cell>
          <cell r="CH146">
            <v>121.40000000000009</v>
          </cell>
          <cell r="CI146">
            <v>252.19999999999993</v>
          </cell>
          <cell r="CJ146">
            <v>0</v>
          </cell>
          <cell r="CK146">
            <v>0</v>
          </cell>
          <cell r="CL146">
            <v>0</v>
          </cell>
          <cell r="CM146">
            <v>0</v>
          </cell>
          <cell r="CN146">
            <v>0</v>
          </cell>
          <cell r="CO146">
            <v>0</v>
          </cell>
          <cell r="CP146">
            <v>0</v>
          </cell>
          <cell r="CQ146">
            <v>0</v>
          </cell>
          <cell r="CR146">
            <v>0</v>
          </cell>
          <cell r="CS146">
            <v>0</v>
          </cell>
          <cell r="CT146">
            <v>0</v>
          </cell>
          <cell r="CU146">
            <v>0</v>
          </cell>
          <cell r="CV146">
            <v>0</v>
          </cell>
          <cell r="CW146">
            <v>0</v>
          </cell>
          <cell r="CX146">
            <v>0</v>
          </cell>
          <cell r="CY146">
            <v>0</v>
          </cell>
          <cell r="CZ146">
            <v>0</v>
          </cell>
          <cell r="DA146">
            <v>0</v>
          </cell>
          <cell r="DB146">
            <v>0</v>
          </cell>
          <cell r="DC146">
            <v>0</v>
          </cell>
          <cell r="DD146">
            <v>0</v>
          </cell>
          <cell r="DE146">
            <v>0</v>
          </cell>
          <cell r="DF146">
            <v>0</v>
          </cell>
          <cell r="DG146">
            <v>0</v>
          </cell>
          <cell r="DH146">
            <v>0</v>
          </cell>
          <cell r="DI146">
            <v>23.8</v>
          </cell>
          <cell r="DJ146">
            <v>0</v>
          </cell>
          <cell r="DK146">
            <v>0</v>
          </cell>
          <cell r="DL146">
            <v>0</v>
          </cell>
          <cell r="DM146">
            <v>0</v>
          </cell>
          <cell r="DN146">
            <v>0</v>
          </cell>
          <cell r="DO146">
            <v>0</v>
          </cell>
          <cell r="DP146">
            <v>0</v>
          </cell>
          <cell r="DQ146">
            <v>0</v>
          </cell>
          <cell r="DR146">
            <v>0</v>
          </cell>
          <cell r="DS146">
            <v>0</v>
          </cell>
          <cell r="DT146">
            <v>0</v>
          </cell>
          <cell r="DU146">
            <v>0</v>
          </cell>
          <cell r="DV146">
            <v>0</v>
          </cell>
          <cell r="DW146">
            <v>119.20000000000005</v>
          </cell>
          <cell r="DX146">
            <v>152.59999999999991</v>
          </cell>
          <cell r="DY146">
            <v>163.99999999999989</v>
          </cell>
          <cell r="DZ146">
            <v>96.5</v>
          </cell>
          <cell r="EA146">
            <v>136</v>
          </cell>
          <cell r="EB146">
            <v>158.40000000000003</v>
          </cell>
          <cell r="EC146">
            <v>203.30000000000007</v>
          </cell>
          <cell r="ED146">
            <v>144.39999999999998</v>
          </cell>
          <cell r="EE146">
            <v>195.80000000000007</v>
          </cell>
          <cell r="EF146">
            <v>216.70000000000005</v>
          </cell>
          <cell r="EG146">
            <v>194.70000000000005</v>
          </cell>
          <cell r="EH146">
            <v>192.39999999999998</v>
          </cell>
          <cell r="EI146">
            <v>240.30000000000007</v>
          </cell>
          <cell r="EJ146">
            <v>281.20000000000005</v>
          </cell>
          <cell r="EK146">
            <v>286.7</v>
          </cell>
          <cell r="EL146">
            <v>121.40000000000009</v>
          </cell>
          <cell r="EM146">
            <v>252.19999999999993</v>
          </cell>
          <cell r="EN146">
            <v>0</v>
          </cell>
          <cell r="EO146">
            <v>0</v>
          </cell>
          <cell r="EP146">
            <v>0</v>
          </cell>
          <cell r="EQ146">
            <v>0</v>
          </cell>
          <cell r="ER146">
            <v>0</v>
          </cell>
          <cell r="ES146">
            <v>0</v>
          </cell>
          <cell r="ET146">
            <v>0</v>
          </cell>
          <cell r="EU146">
            <v>0</v>
          </cell>
          <cell r="EV146">
            <v>0</v>
          </cell>
          <cell r="EW146">
            <v>0</v>
          </cell>
          <cell r="EX146">
            <v>0</v>
          </cell>
          <cell r="EY146">
            <v>-11.4</v>
          </cell>
          <cell r="EZ146">
            <v>-11.5</v>
          </cell>
          <cell r="FA146">
            <v>-11.5</v>
          </cell>
          <cell r="FB146">
            <v>-10.199999999999999</v>
          </cell>
          <cell r="FC146">
            <v>-10.7</v>
          </cell>
          <cell r="FD146">
            <v>-10.5</v>
          </cell>
          <cell r="FE146">
            <v>-12.1</v>
          </cell>
          <cell r="FF146">
            <v>-13.8</v>
          </cell>
          <cell r="FG146">
            <v>-13.3</v>
          </cell>
          <cell r="FH146">
            <v>-13.3</v>
          </cell>
          <cell r="FI146">
            <v>-13.9</v>
          </cell>
          <cell r="FJ146">
            <v>-15.6</v>
          </cell>
          <cell r="FK146">
            <v>-15.8</v>
          </cell>
          <cell r="FL146">
            <v>-16.2</v>
          </cell>
          <cell r="FM146">
            <v>-17.3</v>
          </cell>
          <cell r="FN146">
            <v>-17.399999999999999</v>
          </cell>
          <cell r="FO146">
            <v>-17.5</v>
          </cell>
          <cell r="FP146">
            <v>0</v>
          </cell>
          <cell r="FQ146">
            <v>0</v>
          </cell>
          <cell r="FR146">
            <v>0</v>
          </cell>
          <cell r="FS146">
            <v>0</v>
          </cell>
          <cell r="FT146">
            <v>0</v>
          </cell>
          <cell r="FU146">
            <v>0</v>
          </cell>
          <cell r="FV146">
            <v>0</v>
          </cell>
          <cell r="FW146">
            <v>0</v>
          </cell>
          <cell r="FX146">
            <v>0</v>
          </cell>
          <cell r="FY146">
            <v>0</v>
          </cell>
          <cell r="FZ146">
            <v>0</v>
          </cell>
          <cell r="GA146">
            <v>11</v>
          </cell>
          <cell r="GB146">
            <v>8</v>
          </cell>
          <cell r="GC146">
            <v>4.0999999999999996</v>
          </cell>
          <cell r="GD146">
            <v>16.2</v>
          </cell>
          <cell r="GE146">
            <v>11.9</v>
          </cell>
          <cell r="GF146">
            <v>12</v>
          </cell>
          <cell r="GG146">
            <v>12.3</v>
          </cell>
          <cell r="GH146">
            <v>23.5</v>
          </cell>
          <cell r="GI146">
            <v>7.4</v>
          </cell>
          <cell r="GJ146">
            <v>12.8</v>
          </cell>
          <cell r="GK146">
            <v>29</v>
          </cell>
          <cell r="GL146">
            <v>25.4</v>
          </cell>
          <cell r="GM146">
            <v>13.1</v>
          </cell>
          <cell r="GN146">
            <v>19.7</v>
          </cell>
          <cell r="GO146">
            <v>5.9</v>
          </cell>
          <cell r="GP146">
            <v>32.4</v>
          </cell>
          <cell r="GQ146">
            <v>18.5</v>
          </cell>
          <cell r="GR146">
            <v>0</v>
          </cell>
          <cell r="GS146">
            <v>0</v>
          </cell>
          <cell r="GT146">
            <v>0</v>
          </cell>
          <cell r="GU146">
            <v>0</v>
          </cell>
          <cell r="GV146">
            <v>0</v>
          </cell>
          <cell r="GW146">
            <v>0</v>
          </cell>
          <cell r="GX146">
            <v>0</v>
          </cell>
          <cell r="GY146">
            <v>0</v>
          </cell>
          <cell r="GZ146">
            <v>0</v>
          </cell>
          <cell r="HA146">
            <v>0</v>
          </cell>
          <cell r="HB146">
            <v>0</v>
          </cell>
          <cell r="HC146">
            <v>118.80000000000004</v>
          </cell>
          <cell r="HD146">
            <v>149.09999999999991</v>
          </cell>
          <cell r="HE146">
            <v>156.59999999999988</v>
          </cell>
          <cell r="HF146">
            <v>102.5</v>
          </cell>
          <cell r="HG146">
            <v>137.19999999999999</v>
          </cell>
          <cell r="HH146">
            <v>159.90000000000003</v>
          </cell>
          <cell r="HI146">
            <v>203.50000000000009</v>
          </cell>
          <cell r="HJ146">
            <v>154.09999999999997</v>
          </cell>
          <cell r="HK146">
            <v>189.90000000000006</v>
          </cell>
          <cell r="HL146">
            <v>216.20000000000005</v>
          </cell>
          <cell r="HM146">
            <v>209.80000000000004</v>
          </cell>
          <cell r="HN146">
            <v>202.2</v>
          </cell>
          <cell r="HO146">
            <v>237.60000000000005</v>
          </cell>
          <cell r="HP146">
            <v>284.70000000000005</v>
          </cell>
          <cell r="HQ146">
            <v>275.29999999999995</v>
          </cell>
          <cell r="HR146">
            <v>136.40000000000009</v>
          </cell>
          <cell r="HS146">
            <v>253.19999999999993</v>
          </cell>
        </row>
        <row r="147">
          <cell r="A147" t="str">
            <v>EKCL IN</v>
          </cell>
          <cell r="B147" t="str">
            <v>Everest Kanto Cylinder Ltd</v>
          </cell>
          <cell r="C147" t="str">
            <v>Engineering &amp; Capital Goods</v>
          </cell>
          <cell r="D147">
            <v>0</v>
          </cell>
          <cell r="E147">
            <v>0</v>
          </cell>
          <cell r="F147">
            <v>0</v>
          </cell>
          <cell r="G147">
            <v>0</v>
          </cell>
          <cell r="H147">
            <v>0</v>
          </cell>
          <cell r="I147">
            <v>0</v>
          </cell>
          <cell r="J147">
            <v>0</v>
          </cell>
          <cell r="K147">
            <v>0</v>
          </cell>
          <cell r="L147">
            <v>0</v>
          </cell>
          <cell r="M147">
            <v>0</v>
          </cell>
          <cell r="N147">
            <v>0</v>
          </cell>
          <cell r="O147">
            <v>0</v>
          </cell>
          <cell r="P147">
            <v>402.6</v>
          </cell>
          <cell r="Q147">
            <v>573.91300000000001</v>
          </cell>
          <cell r="R147">
            <v>576.90800000000002</v>
          </cell>
          <cell r="S147">
            <v>801.5</v>
          </cell>
          <cell r="T147">
            <v>795.67</v>
          </cell>
          <cell r="U147">
            <v>1001.08</v>
          </cell>
          <cell r="V147">
            <v>1117.7940000000001</v>
          </cell>
          <cell r="W147">
            <v>1336</v>
          </cell>
          <cell r="X147">
            <v>1113.0999999999999</v>
          </cell>
          <cell r="Y147">
            <v>1277.4000000000001</v>
          </cell>
          <cell r="Z147">
            <v>1255.4000000000001</v>
          </cell>
          <cell r="AA147">
            <v>1641.5130000000004</v>
          </cell>
          <cell r="AB147">
            <v>1891.5</v>
          </cell>
          <cell r="AC147">
            <v>2209.6999999999998</v>
          </cell>
          <cell r="AD147">
            <v>2503</v>
          </cell>
          <cell r="AE147">
            <v>2004.8000000000002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O147">
            <v>0</v>
          </cell>
          <cell r="AP147">
            <v>0</v>
          </cell>
          <cell r="AQ147">
            <v>0</v>
          </cell>
          <cell r="AR147">
            <v>-300.39999999999998</v>
          </cell>
          <cell r="AS147">
            <v>-410.12800000000004</v>
          </cell>
          <cell r="AT147">
            <v>-416.87900000000002</v>
          </cell>
          <cell r="AU147">
            <v>-644</v>
          </cell>
          <cell r="AV147">
            <v>-575.83600000000001</v>
          </cell>
          <cell r="AW147">
            <v>-736.97600000000011</v>
          </cell>
          <cell r="AX147">
            <v>-799.59799999999996</v>
          </cell>
          <cell r="AY147">
            <v>-993.3</v>
          </cell>
          <cell r="AZ147">
            <v>-804.5</v>
          </cell>
          <cell r="BA147">
            <v>-880.8</v>
          </cell>
          <cell r="BB147">
            <v>-796.09999999999991</v>
          </cell>
          <cell r="BC147">
            <v>-1279.3000000000002</v>
          </cell>
          <cell r="BD147">
            <v>-1281.3000000000002</v>
          </cell>
          <cell r="BE147">
            <v>-1507.7</v>
          </cell>
          <cell r="BF147">
            <v>-1786.7</v>
          </cell>
          <cell r="BG147">
            <v>-1517.2000000000003</v>
          </cell>
          <cell r="BH147">
            <v>0</v>
          </cell>
          <cell r="BI147">
            <v>0</v>
          </cell>
          <cell r="BJ147">
            <v>0</v>
          </cell>
          <cell r="BK147">
            <v>0</v>
          </cell>
          <cell r="BL147">
            <v>0</v>
          </cell>
          <cell r="BM147">
            <v>0</v>
          </cell>
          <cell r="BN147">
            <v>0</v>
          </cell>
          <cell r="BO147">
            <v>0</v>
          </cell>
          <cell r="BP147">
            <v>0</v>
          </cell>
          <cell r="BQ147">
            <v>0</v>
          </cell>
          <cell r="BR147">
            <v>0</v>
          </cell>
          <cell r="BS147">
            <v>0</v>
          </cell>
          <cell r="BT147">
            <v>102.20000000000005</v>
          </cell>
          <cell r="BU147">
            <v>163.78499999999997</v>
          </cell>
          <cell r="BV147">
            <v>160.029</v>
          </cell>
          <cell r="BW147">
            <v>157.5</v>
          </cell>
          <cell r="BX147">
            <v>219.83399999999995</v>
          </cell>
          <cell r="BY147">
            <v>264.10399999999993</v>
          </cell>
          <cell r="BZ147">
            <v>318.19600000000014</v>
          </cell>
          <cell r="CA147">
            <v>342.70000000000005</v>
          </cell>
          <cell r="CB147">
            <v>308.59999999999991</v>
          </cell>
          <cell r="CC147">
            <v>396.60000000000014</v>
          </cell>
          <cell r="CD147">
            <v>459.30000000000018</v>
          </cell>
          <cell r="CE147">
            <v>362.21300000000019</v>
          </cell>
          <cell r="CF147">
            <v>610.19999999999982</v>
          </cell>
          <cell r="CG147">
            <v>701.99999999999977</v>
          </cell>
          <cell r="CH147">
            <v>716.3</v>
          </cell>
          <cell r="CI147">
            <v>487.59999999999991</v>
          </cell>
          <cell r="CJ147">
            <v>0</v>
          </cell>
          <cell r="CK147">
            <v>0</v>
          </cell>
          <cell r="CL147">
            <v>0</v>
          </cell>
          <cell r="CM147">
            <v>0</v>
          </cell>
          <cell r="CN147">
            <v>0</v>
          </cell>
          <cell r="CO147">
            <v>0</v>
          </cell>
          <cell r="CP147">
            <v>0</v>
          </cell>
          <cell r="CQ147">
            <v>0</v>
          </cell>
          <cell r="CR147">
            <v>0</v>
          </cell>
          <cell r="CS147">
            <v>0</v>
          </cell>
          <cell r="CT147">
            <v>0</v>
          </cell>
          <cell r="CU147">
            <v>0</v>
          </cell>
          <cell r="CV147">
            <v>0</v>
          </cell>
          <cell r="CW147">
            <v>0</v>
          </cell>
          <cell r="CX147">
            <v>0</v>
          </cell>
          <cell r="CY147">
            <v>0</v>
          </cell>
          <cell r="CZ147">
            <v>0</v>
          </cell>
          <cell r="DA147">
            <v>0</v>
          </cell>
          <cell r="DB147">
            <v>0</v>
          </cell>
          <cell r="DC147">
            <v>15.4</v>
          </cell>
          <cell r="DD147">
            <v>9</v>
          </cell>
          <cell r="DE147">
            <v>0</v>
          </cell>
          <cell r="DF147">
            <v>0</v>
          </cell>
          <cell r="DG147">
            <v>0</v>
          </cell>
          <cell r="DH147">
            <v>0</v>
          </cell>
          <cell r="DI147">
            <v>0</v>
          </cell>
          <cell r="DJ147">
            <v>0</v>
          </cell>
          <cell r="DK147">
            <v>0</v>
          </cell>
          <cell r="DL147">
            <v>0</v>
          </cell>
          <cell r="DM147">
            <v>0</v>
          </cell>
          <cell r="DN147">
            <v>0</v>
          </cell>
          <cell r="DO147">
            <v>0</v>
          </cell>
          <cell r="DP147">
            <v>0</v>
          </cell>
          <cell r="DQ147">
            <v>0</v>
          </cell>
          <cell r="DR147">
            <v>0</v>
          </cell>
          <cell r="DS147">
            <v>0</v>
          </cell>
          <cell r="DT147">
            <v>0</v>
          </cell>
          <cell r="DU147">
            <v>0</v>
          </cell>
          <cell r="DV147">
            <v>0</v>
          </cell>
          <cell r="DW147">
            <v>0</v>
          </cell>
          <cell r="DX147">
            <v>102.20000000000005</v>
          </cell>
          <cell r="DY147">
            <v>163.78499999999997</v>
          </cell>
          <cell r="DZ147">
            <v>160.029</v>
          </cell>
          <cell r="EA147">
            <v>157.5</v>
          </cell>
          <cell r="EB147">
            <v>219.83399999999995</v>
          </cell>
          <cell r="EC147">
            <v>264.10399999999993</v>
          </cell>
          <cell r="ED147">
            <v>318.19600000000014</v>
          </cell>
          <cell r="EE147">
            <v>358.1</v>
          </cell>
          <cell r="EF147">
            <v>317.59999999999991</v>
          </cell>
          <cell r="EG147">
            <v>396.60000000000014</v>
          </cell>
          <cell r="EH147">
            <v>459.30000000000018</v>
          </cell>
          <cell r="EI147">
            <v>362.21300000000019</v>
          </cell>
          <cell r="EJ147">
            <v>610.19999999999982</v>
          </cell>
          <cell r="EK147">
            <v>701.99999999999977</v>
          </cell>
          <cell r="EL147">
            <v>716.3</v>
          </cell>
          <cell r="EM147">
            <v>487.59999999999991</v>
          </cell>
          <cell r="EN147">
            <v>0</v>
          </cell>
          <cell r="EO147">
            <v>0</v>
          </cell>
          <cell r="EP147">
            <v>0</v>
          </cell>
          <cell r="EQ147">
            <v>0</v>
          </cell>
          <cell r="ER147">
            <v>0</v>
          </cell>
          <cell r="ES147">
            <v>0</v>
          </cell>
          <cell r="ET147">
            <v>0</v>
          </cell>
          <cell r="EU147">
            <v>0</v>
          </cell>
          <cell r="EV147">
            <v>0</v>
          </cell>
          <cell r="EW147">
            <v>0</v>
          </cell>
          <cell r="EX147">
            <v>0</v>
          </cell>
          <cell r="EY147">
            <v>0</v>
          </cell>
          <cell r="EZ147">
            <v>-17.899999999999999</v>
          </cell>
          <cell r="FA147">
            <v>-18.433</v>
          </cell>
          <cell r="FB147">
            <v>-19.062999999999999</v>
          </cell>
          <cell r="FC147">
            <v>-42.2</v>
          </cell>
          <cell r="FD147">
            <v>-42.16</v>
          </cell>
          <cell r="FE147">
            <v>-44.12</v>
          </cell>
          <cell r="FF147">
            <v>-48.284999999999997</v>
          </cell>
          <cell r="FG147">
            <v>-43.2</v>
          </cell>
          <cell r="FH147">
            <v>-43</v>
          </cell>
          <cell r="FI147">
            <v>-49.2</v>
          </cell>
          <cell r="FJ147">
            <v>-83.4</v>
          </cell>
          <cell r="FK147">
            <v>-39.299999999999997</v>
          </cell>
          <cell r="FL147">
            <v>-120.5</v>
          </cell>
          <cell r="FM147">
            <v>-156.1</v>
          </cell>
          <cell r="FN147">
            <v>-211.5</v>
          </cell>
          <cell r="FO147">
            <v>-204.69999999999993</v>
          </cell>
          <cell r="FP147">
            <v>0</v>
          </cell>
          <cell r="FQ147">
            <v>0</v>
          </cell>
          <cell r="FR147">
            <v>0</v>
          </cell>
          <cell r="FS147">
            <v>0</v>
          </cell>
          <cell r="FT147">
            <v>0</v>
          </cell>
          <cell r="FU147">
            <v>0</v>
          </cell>
          <cell r="FV147">
            <v>0</v>
          </cell>
          <cell r="FW147">
            <v>0</v>
          </cell>
          <cell r="FX147">
            <v>0</v>
          </cell>
          <cell r="FY147">
            <v>0</v>
          </cell>
          <cell r="FZ147">
            <v>0</v>
          </cell>
          <cell r="GA147">
            <v>0</v>
          </cell>
          <cell r="GB147">
            <v>4.3</v>
          </cell>
          <cell r="GC147">
            <v>2.4620000000000002</v>
          </cell>
          <cell r="GD147">
            <v>0.154</v>
          </cell>
          <cell r="GE147">
            <v>17</v>
          </cell>
          <cell r="GF147">
            <v>6.37</v>
          </cell>
          <cell r="GG147">
            <v>6.14</v>
          </cell>
          <cell r="GH147">
            <v>11.821999999999999</v>
          </cell>
          <cell r="GI147">
            <v>15.4</v>
          </cell>
          <cell r="GJ147">
            <v>9</v>
          </cell>
          <cell r="GK147">
            <v>31.7</v>
          </cell>
          <cell r="GL147">
            <v>27.6</v>
          </cell>
          <cell r="GM147">
            <v>11.299999999999994</v>
          </cell>
          <cell r="GN147">
            <v>31.5</v>
          </cell>
          <cell r="GO147">
            <v>29.3</v>
          </cell>
          <cell r="GP147">
            <v>16.5</v>
          </cell>
          <cell r="GQ147">
            <v>-31.7</v>
          </cell>
          <cell r="GR147">
            <v>0</v>
          </cell>
          <cell r="GS147">
            <v>0</v>
          </cell>
          <cell r="GT147">
            <v>0</v>
          </cell>
          <cell r="GU147">
            <v>0</v>
          </cell>
          <cell r="GV147">
            <v>0</v>
          </cell>
          <cell r="GW147">
            <v>0</v>
          </cell>
          <cell r="GX147">
            <v>0</v>
          </cell>
          <cell r="GY147">
            <v>0</v>
          </cell>
          <cell r="GZ147">
            <v>0</v>
          </cell>
          <cell r="HA147">
            <v>0</v>
          </cell>
          <cell r="HB147">
            <v>0</v>
          </cell>
          <cell r="HC147">
            <v>0</v>
          </cell>
          <cell r="HD147">
            <v>88.600000000000037</v>
          </cell>
          <cell r="HE147">
            <v>147.81399999999996</v>
          </cell>
          <cell r="HF147">
            <v>141.12</v>
          </cell>
          <cell r="HG147">
            <v>132.30000000000001</v>
          </cell>
          <cell r="HH147">
            <v>184.04399999999995</v>
          </cell>
          <cell r="HI147">
            <v>226.12399999999991</v>
          </cell>
          <cell r="HJ147">
            <v>281.73300000000017</v>
          </cell>
          <cell r="HK147">
            <v>330.3</v>
          </cell>
          <cell r="HL147">
            <v>283.59999999999991</v>
          </cell>
          <cell r="HM147">
            <v>379.10000000000014</v>
          </cell>
          <cell r="HN147">
            <v>403.50000000000023</v>
          </cell>
          <cell r="HO147">
            <v>334.21300000000019</v>
          </cell>
          <cell r="HP147">
            <v>521.19999999999982</v>
          </cell>
          <cell r="HQ147">
            <v>575.1999999999997</v>
          </cell>
          <cell r="HR147">
            <v>521.29999999999995</v>
          </cell>
          <cell r="HS147">
            <v>251.2</v>
          </cell>
        </row>
        <row r="148">
          <cell r="A148" t="str">
            <v>FDLC IN</v>
          </cell>
          <cell r="B148" t="str">
            <v>Fedders Lloyd Corp</v>
          </cell>
          <cell r="C148" t="str">
            <v>Engineering &amp; Capital Goods</v>
          </cell>
          <cell r="D148">
            <v>0</v>
          </cell>
          <cell r="E148">
            <v>0</v>
          </cell>
          <cell r="F148">
            <v>0</v>
          </cell>
          <cell r="G148">
            <v>461.3</v>
          </cell>
          <cell r="H148">
            <v>530.08000000000004</v>
          </cell>
          <cell r="I148">
            <v>490.73</v>
          </cell>
          <cell r="J148">
            <v>495.9</v>
          </cell>
          <cell r="K148">
            <v>524.66</v>
          </cell>
          <cell r="L148">
            <v>563.41999999999996</v>
          </cell>
          <cell r="M148">
            <v>560.05999999999995</v>
          </cell>
          <cell r="N148">
            <v>593.91</v>
          </cell>
          <cell r="O148">
            <v>621.98</v>
          </cell>
          <cell r="P148">
            <v>643.21</v>
          </cell>
          <cell r="Q148">
            <v>639.33000000000004</v>
          </cell>
          <cell r="R148">
            <v>668.02</v>
          </cell>
          <cell r="S148">
            <v>709.3</v>
          </cell>
          <cell r="T148">
            <v>783.01</v>
          </cell>
          <cell r="U148">
            <v>733.95</v>
          </cell>
          <cell r="V148">
            <v>825.13</v>
          </cell>
          <cell r="W148">
            <v>878.63</v>
          </cell>
          <cell r="X148">
            <v>1109.3</v>
          </cell>
          <cell r="Y148">
            <v>1140.04</v>
          </cell>
          <cell r="Z148">
            <v>1246.451</v>
          </cell>
          <cell r="AA148">
            <v>919.55</v>
          </cell>
          <cell r="AB148">
            <v>1157.32</v>
          </cell>
          <cell r="AC148">
            <v>1021.2</v>
          </cell>
          <cell r="AD148">
            <v>704.7</v>
          </cell>
          <cell r="AE148">
            <v>1124.1490000000001</v>
          </cell>
          <cell r="AF148">
            <v>0</v>
          </cell>
          <cell r="AG148">
            <v>0</v>
          </cell>
          <cell r="AH148">
            <v>0</v>
          </cell>
          <cell r="AI148">
            <v>-434.55900000000003</v>
          </cell>
          <cell r="AJ148">
            <v>-476.57299999999998</v>
          </cell>
          <cell r="AK148">
            <v>-465.35599999999999</v>
          </cell>
          <cell r="AL148">
            <v>-470.86400000000003</v>
          </cell>
          <cell r="AM148">
            <v>-498.584</v>
          </cell>
          <cell r="AN148">
            <v>-540.62599999999998</v>
          </cell>
          <cell r="AO148">
            <v>-535.846</v>
          </cell>
          <cell r="AP148">
            <v>-561.85399999999993</v>
          </cell>
          <cell r="AQ148">
            <v>-578.83900000000006</v>
          </cell>
          <cell r="AR148">
            <v>-597.28</v>
          </cell>
          <cell r="AS148">
            <v>-603.86299999999994</v>
          </cell>
          <cell r="AT148">
            <v>-626.45200000000011</v>
          </cell>
          <cell r="AU148">
            <v>-656.17400000000009</v>
          </cell>
          <cell r="AV148">
            <v>-724.93399999999997</v>
          </cell>
          <cell r="AW148">
            <v>-679.24799999999993</v>
          </cell>
          <cell r="AX148">
            <v>-757.875</v>
          </cell>
          <cell r="AY148">
            <v>-800.44999999999993</v>
          </cell>
          <cell r="AZ148">
            <v>-1013.693</v>
          </cell>
          <cell r="BA148">
            <v>-1049.03</v>
          </cell>
          <cell r="BB148">
            <v>-1155.6289999999999</v>
          </cell>
          <cell r="BC148">
            <v>-846.51</v>
          </cell>
          <cell r="BD148">
            <v>-1070.01</v>
          </cell>
          <cell r="BE148">
            <v>-961.6</v>
          </cell>
          <cell r="BF148">
            <v>-646.9</v>
          </cell>
          <cell r="BG148">
            <v>-1057.355</v>
          </cell>
          <cell r="BH148">
            <v>0</v>
          </cell>
          <cell r="BI148">
            <v>0</v>
          </cell>
          <cell r="BJ148">
            <v>0</v>
          </cell>
          <cell r="BK148">
            <v>26.740999999999985</v>
          </cell>
          <cell r="BL148">
            <v>53.507000000000062</v>
          </cell>
          <cell r="BM148">
            <v>25.374000000000024</v>
          </cell>
          <cell r="BN148">
            <v>25.035999999999945</v>
          </cell>
          <cell r="BO148">
            <v>26.075999999999965</v>
          </cell>
          <cell r="BP148">
            <v>22.793999999999983</v>
          </cell>
          <cell r="BQ148">
            <v>24.213999999999942</v>
          </cell>
          <cell r="BR148">
            <v>32.05600000000004</v>
          </cell>
          <cell r="BS148">
            <v>43.140999999999963</v>
          </cell>
          <cell r="BT148">
            <v>45.930000000000064</v>
          </cell>
          <cell r="BU148">
            <v>35.467000000000098</v>
          </cell>
          <cell r="BV148">
            <v>41.56799999999987</v>
          </cell>
          <cell r="BW148">
            <v>53.125999999999863</v>
          </cell>
          <cell r="BX148">
            <v>58.076000000000022</v>
          </cell>
          <cell r="BY148">
            <v>54.702000000000112</v>
          </cell>
          <cell r="BZ148">
            <v>67.254999999999995</v>
          </cell>
          <cell r="CA148">
            <v>78.180000000000064</v>
          </cell>
          <cell r="CB148">
            <v>95.606999999999971</v>
          </cell>
          <cell r="CC148">
            <v>91.009999999999991</v>
          </cell>
          <cell r="CD148">
            <v>90.822000000000116</v>
          </cell>
          <cell r="CE148">
            <v>73.039999999999964</v>
          </cell>
          <cell r="CF148">
            <v>87.309999999999945</v>
          </cell>
          <cell r="CG148">
            <v>59.600000000000023</v>
          </cell>
          <cell r="CH148">
            <v>57.800000000000068</v>
          </cell>
          <cell r="CI148">
            <v>66.794000000000096</v>
          </cell>
          <cell r="CJ148">
            <v>0</v>
          </cell>
          <cell r="CK148">
            <v>0</v>
          </cell>
          <cell r="CL148">
            <v>0</v>
          </cell>
          <cell r="CM148">
            <v>0</v>
          </cell>
          <cell r="CN148">
            <v>0</v>
          </cell>
          <cell r="CO148">
            <v>0</v>
          </cell>
          <cell r="CP148">
            <v>0</v>
          </cell>
          <cell r="CQ148">
            <v>0</v>
          </cell>
          <cell r="CR148">
            <v>0</v>
          </cell>
          <cell r="CS148">
            <v>0</v>
          </cell>
          <cell r="CT148">
            <v>0</v>
          </cell>
          <cell r="CU148">
            <v>0</v>
          </cell>
          <cell r="CV148">
            <v>0</v>
          </cell>
          <cell r="CW148">
            <v>0</v>
          </cell>
          <cell r="CX148">
            <v>0</v>
          </cell>
          <cell r="CY148">
            <v>0</v>
          </cell>
          <cell r="CZ148">
            <v>0</v>
          </cell>
          <cell r="DA148">
            <v>0</v>
          </cell>
          <cell r="DB148">
            <v>0</v>
          </cell>
          <cell r="DC148">
            <v>0</v>
          </cell>
          <cell r="DD148">
            <v>0</v>
          </cell>
          <cell r="DE148">
            <v>0</v>
          </cell>
          <cell r="DF148">
            <v>0</v>
          </cell>
          <cell r="DG148">
            <v>0</v>
          </cell>
          <cell r="DH148">
            <v>0</v>
          </cell>
          <cell r="DI148">
            <v>0</v>
          </cell>
          <cell r="DJ148">
            <v>0</v>
          </cell>
          <cell r="DK148">
            <v>0</v>
          </cell>
          <cell r="DL148">
            <v>0</v>
          </cell>
          <cell r="DM148">
            <v>0</v>
          </cell>
          <cell r="DN148">
            <v>0</v>
          </cell>
          <cell r="DO148">
            <v>26.740999999999985</v>
          </cell>
          <cell r="DP148">
            <v>53.507000000000062</v>
          </cell>
          <cell r="DQ148">
            <v>25.374000000000024</v>
          </cell>
          <cell r="DR148">
            <v>25.035999999999945</v>
          </cell>
          <cell r="DS148">
            <v>26.075999999999965</v>
          </cell>
          <cell r="DT148">
            <v>22.793999999999983</v>
          </cell>
          <cell r="DU148">
            <v>24.213999999999942</v>
          </cell>
          <cell r="DV148">
            <v>32.05600000000004</v>
          </cell>
          <cell r="DW148">
            <v>43.140999999999963</v>
          </cell>
          <cell r="DX148">
            <v>45.930000000000064</v>
          </cell>
          <cell r="DY148">
            <v>35.467000000000098</v>
          </cell>
          <cell r="DZ148">
            <v>41.56799999999987</v>
          </cell>
          <cell r="EA148">
            <v>53.125999999999863</v>
          </cell>
          <cell r="EB148">
            <v>58.076000000000022</v>
          </cell>
          <cell r="EC148">
            <v>54.702000000000112</v>
          </cell>
          <cell r="ED148">
            <v>67.254999999999995</v>
          </cell>
          <cell r="EE148">
            <v>78.180000000000064</v>
          </cell>
          <cell r="EF148">
            <v>95.606999999999971</v>
          </cell>
          <cell r="EG148">
            <v>91.009999999999991</v>
          </cell>
          <cell r="EH148">
            <v>90.822000000000116</v>
          </cell>
          <cell r="EI148">
            <v>73.039999999999964</v>
          </cell>
          <cell r="EJ148">
            <v>87.309999999999945</v>
          </cell>
          <cell r="EK148">
            <v>59.600000000000023</v>
          </cell>
          <cell r="EL148">
            <v>57.800000000000068</v>
          </cell>
          <cell r="EM148">
            <v>66.794000000000096</v>
          </cell>
          <cell r="EN148">
            <v>0</v>
          </cell>
          <cell r="EO148">
            <v>0</v>
          </cell>
          <cell r="EP148">
            <v>0</v>
          </cell>
          <cell r="EQ148">
            <v>-7.41</v>
          </cell>
          <cell r="ER148">
            <v>-3.56</v>
          </cell>
          <cell r="ES148">
            <v>-6.04</v>
          </cell>
          <cell r="ET148">
            <v>-6.36</v>
          </cell>
          <cell r="EU148">
            <v>-6.16</v>
          </cell>
          <cell r="EV148">
            <v>-4.12</v>
          </cell>
          <cell r="EW148">
            <v>-5.97</v>
          </cell>
          <cell r="EX148">
            <v>-5.97</v>
          </cell>
          <cell r="EY148">
            <v>-5.97</v>
          </cell>
          <cell r="EZ148">
            <v>-7.53</v>
          </cell>
          <cell r="FA148">
            <v>-6.85</v>
          </cell>
          <cell r="FB148">
            <v>-6.86</v>
          </cell>
          <cell r="FC148">
            <v>-6.85</v>
          </cell>
          <cell r="FD148">
            <v>-6.85</v>
          </cell>
          <cell r="FE148">
            <v>-6.97</v>
          </cell>
          <cell r="FF148">
            <v>-7.55</v>
          </cell>
          <cell r="FG148">
            <v>-7.85</v>
          </cell>
          <cell r="FH148">
            <v>-8.0399999999999991</v>
          </cell>
          <cell r="FI148">
            <v>-8.11</v>
          </cell>
          <cell r="FJ148">
            <v>-8.2780000000000005</v>
          </cell>
          <cell r="FK148">
            <v>-8.42</v>
          </cell>
          <cell r="FL148">
            <v>-8.8000000000000007</v>
          </cell>
          <cell r="FM148">
            <v>-10.4</v>
          </cell>
          <cell r="FN148">
            <v>-10.8</v>
          </cell>
          <cell r="FO148">
            <v>-10.9</v>
          </cell>
          <cell r="FP148">
            <v>0</v>
          </cell>
          <cell r="FQ148">
            <v>0</v>
          </cell>
          <cell r="FR148">
            <v>0</v>
          </cell>
          <cell r="FS148">
            <v>1.62</v>
          </cell>
          <cell r="FT148">
            <v>1.44</v>
          </cell>
          <cell r="FU148">
            <v>0.56999999999999995</v>
          </cell>
          <cell r="FV148">
            <v>0.59</v>
          </cell>
          <cell r="FW148">
            <v>1.45</v>
          </cell>
          <cell r="FX148">
            <v>1.62</v>
          </cell>
          <cell r="FY148">
            <v>1.21</v>
          </cell>
          <cell r="FZ148">
            <v>0.67</v>
          </cell>
          <cell r="GA148">
            <v>1.1499999999999999</v>
          </cell>
          <cell r="GB148">
            <v>1.26</v>
          </cell>
          <cell r="GC148">
            <v>1.57</v>
          </cell>
          <cell r="GD148">
            <v>1.62</v>
          </cell>
          <cell r="GE148">
            <v>1.58</v>
          </cell>
          <cell r="GF148">
            <v>1.86</v>
          </cell>
          <cell r="GG148">
            <v>1.78</v>
          </cell>
          <cell r="GH148">
            <v>1.85</v>
          </cell>
          <cell r="GI148">
            <v>2.04</v>
          </cell>
          <cell r="GJ148">
            <v>2.44</v>
          </cell>
          <cell r="GK148">
            <v>1.25</v>
          </cell>
          <cell r="GL148">
            <v>1.56</v>
          </cell>
          <cell r="GM148">
            <v>0.22</v>
          </cell>
          <cell r="GN148">
            <v>0.19</v>
          </cell>
          <cell r="GO148">
            <v>0.4</v>
          </cell>
          <cell r="GP148">
            <v>0.6</v>
          </cell>
          <cell r="GQ148">
            <v>0</v>
          </cell>
          <cell r="GR148">
            <v>0</v>
          </cell>
          <cell r="GS148">
            <v>0</v>
          </cell>
          <cell r="GT148">
            <v>0</v>
          </cell>
          <cell r="GU148">
            <v>20.950999999999986</v>
          </cell>
          <cell r="GV148">
            <v>51.387000000000057</v>
          </cell>
          <cell r="GW148">
            <v>19.904000000000025</v>
          </cell>
          <cell r="GX148">
            <v>19.265999999999945</v>
          </cell>
          <cell r="GY148">
            <v>21.365999999999964</v>
          </cell>
          <cell r="GZ148">
            <v>20.293999999999983</v>
          </cell>
          <cell r="HA148">
            <v>19.453999999999944</v>
          </cell>
          <cell r="HB148">
            <v>26.756000000000043</v>
          </cell>
          <cell r="HC148">
            <v>38.320999999999962</v>
          </cell>
          <cell r="HD148">
            <v>39.660000000000061</v>
          </cell>
          <cell r="HE148">
            <v>30.187000000000097</v>
          </cell>
          <cell r="HF148">
            <v>36.327999999999868</v>
          </cell>
          <cell r="HG148">
            <v>47.85599999999986</v>
          </cell>
          <cell r="HH148">
            <v>53.08600000000002</v>
          </cell>
          <cell r="HI148">
            <v>49.512000000000114</v>
          </cell>
          <cell r="HJ148">
            <v>61.555</v>
          </cell>
          <cell r="HK148">
            <v>72.370000000000076</v>
          </cell>
          <cell r="HL148">
            <v>90.006999999999977</v>
          </cell>
          <cell r="HM148">
            <v>84.149999999999991</v>
          </cell>
          <cell r="HN148">
            <v>84.104000000000113</v>
          </cell>
          <cell r="HO148">
            <v>64.839999999999961</v>
          </cell>
          <cell r="HP148">
            <v>78.699999999999946</v>
          </cell>
          <cell r="HQ148">
            <v>49.600000000000023</v>
          </cell>
          <cell r="HR148">
            <v>47.600000000000072</v>
          </cell>
          <cell r="HS148">
            <v>55.894000000000098</v>
          </cell>
        </row>
        <row r="149">
          <cell r="A149" t="str">
            <v>FNXC IN</v>
          </cell>
          <cell r="B149" t="str">
            <v>Finolex Cables Ltd</v>
          </cell>
          <cell r="C149" t="str">
            <v>Engineering &amp; Capital Goods</v>
          </cell>
          <cell r="D149">
            <v>0</v>
          </cell>
          <cell r="E149">
            <v>0</v>
          </cell>
          <cell r="F149">
            <v>0</v>
          </cell>
          <cell r="G149">
            <v>0</v>
          </cell>
          <cell r="H149">
            <v>1113.7</v>
          </cell>
          <cell r="I149">
            <v>1053.7</v>
          </cell>
          <cell r="J149">
            <v>1028.8</v>
          </cell>
          <cell r="K149">
            <v>1309.3999999999999</v>
          </cell>
          <cell r="L149">
            <v>1332.3</v>
          </cell>
          <cell r="M149">
            <v>1593.6</v>
          </cell>
          <cell r="N149">
            <v>1380.4</v>
          </cell>
          <cell r="O149">
            <v>1401.3</v>
          </cell>
          <cell r="P149">
            <v>1240.5999999999999</v>
          </cell>
          <cell r="Q149">
            <v>1451.8999999999999</v>
          </cell>
          <cell r="R149">
            <v>2134</v>
          </cell>
          <cell r="S149">
            <v>2232.4</v>
          </cell>
          <cell r="T149">
            <v>2117.4</v>
          </cell>
          <cell r="U149">
            <v>2761</v>
          </cell>
          <cell r="V149">
            <v>2529.6</v>
          </cell>
          <cell r="W149">
            <v>2922.2000000000003</v>
          </cell>
          <cell r="X149">
            <v>3023.8</v>
          </cell>
          <cell r="Y149">
            <v>3340.6</v>
          </cell>
          <cell r="Z149">
            <v>3241.2000000000003</v>
          </cell>
          <cell r="AA149">
            <v>4232.1000000000004</v>
          </cell>
          <cell r="AB149">
            <v>4018.1</v>
          </cell>
          <cell r="AC149">
            <v>3742.1</v>
          </cell>
          <cell r="AD149">
            <v>2384.4</v>
          </cell>
          <cell r="AE149">
            <v>3270.5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-1050.2</v>
          </cell>
          <cell r="AK149">
            <v>-1004.0000000000001</v>
          </cell>
          <cell r="AL149">
            <v>-911.30000000000018</v>
          </cell>
          <cell r="AM149">
            <v>-1259.9000000000001</v>
          </cell>
          <cell r="AN149">
            <v>-1233.5000000000002</v>
          </cell>
          <cell r="AO149">
            <v>-1445.1000000000001</v>
          </cell>
          <cell r="AP149">
            <v>-1213.3999999999999</v>
          </cell>
          <cell r="AQ149">
            <v>-1256.2</v>
          </cell>
          <cell r="AR149">
            <v>-1134.3</v>
          </cell>
          <cell r="AS149">
            <v>-1330.4</v>
          </cell>
          <cell r="AT149">
            <v>-1894.5</v>
          </cell>
          <cell r="AU149">
            <v>-1954.1999999999998</v>
          </cell>
          <cell r="AV149">
            <v>-1875</v>
          </cell>
          <cell r="AW149">
            <v>-2365.3000000000002</v>
          </cell>
          <cell r="AX149">
            <v>-2169.8000000000002</v>
          </cell>
          <cell r="AY149">
            <v>-2733.6000000000004</v>
          </cell>
          <cell r="AZ149">
            <v>-2733.2000000000003</v>
          </cell>
          <cell r="BA149">
            <v>-2949.5</v>
          </cell>
          <cell r="BB149">
            <v>-2920.8999999999996</v>
          </cell>
          <cell r="BC149">
            <v>-3897.2</v>
          </cell>
          <cell r="BD149">
            <v>-3543.2</v>
          </cell>
          <cell r="BE149">
            <v>-3447.7</v>
          </cell>
          <cell r="BF149">
            <v>-2397.4</v>
          </cell>
          <cell r="BG149">
            <v>-2953</v>
          </cell>
          <cell r="BH149">
            <v>0</v>
          </cell>
          <cell r="BI149">
            <v>0</v>
          </cell>
          <cell r="BJ149">
            <v>0</v>
          </cell>
          <cell r="BK149">
            <v>0</v>
          </cell>
          <cell r="BL149">
            <v>63.5</v>
          </cell>
          <cell r="BM149">
            <v>49.699999999999932</v>
          </cell>
          <cell r="BN149">
            <v>117.49999999999977</v>
          </cell>
          <cell r="BO149">
            <v>49.499999999999773</v>
          </cell>
          <cell r="BP149">
            <v>98.799999999999727</v>
          </cell>
          <cell r="BQ149">
            <v>148.49999999999977</v>
          </cell>
          <cell r="BR149">
            <v>167.00000000000023</v>
          </cell>
          <cell r="BS149">
            <v>145.09999999999991</v>
          </cell>
          <cell r="BT149">
            <v>106.29999999999995</v>
          </cell>
          <cell r="BU149">
            <v>121.49999999999977</v>
          </cell>
          <cell r="BV149">
            <v>239.5</v>
          </cell>
          <cell r="BW149">
            <v>278.20000000000027</v>
          </cell>
          <cell r="BX149">
            <v>242.40000000000009</v>
          </cell>
          <cell r="BY149">
            <v>395.69999999999982</v>
          </cell>
          <cell r="BZ149">
            <v>359.79999999999973</v>
          </cell>
          <cell r="CA149">
            <v>188.59999999999991</v>
          </cell>
          <cell r="CB149">
            <v>290.59999999999991</v>
          </cell>
          <cell r="CC149">
            <v>391.09999999999991</v>
          </cell>
          <cell r="CD149">
            <v>320.30000000000064</v>
          </cell>
          <cell r="CE149">
            <v>334.90000000000055</v>
          </cell>
          <cell r="CF149">
            <v>474.90000000000009</v>
          </cell>
          <cell r="CG149">
            <v>294.40000000000009</v>
          </cell>
          <cell r="CH149">
            <v>-13</v>
          </cell>
          <cell r="CI149">
            <v>317.5</v>
          </cell>
          <cell r="CJ149">
            <v>0</v>
          </cell>
          <cell r="CK149">
            <v>0</v>
          </cell>
          <cell r="CL149">
            <v>0</v>
          </cell>
          <cell r="CM149">
            <v>0</v>
          </cell>
          <cell r="CN149">
            <v>0</v>
          </cell>
          <cell r="CO149">
            <v>0</v>
          </cell>
          <cell r="CP149">
            <v>0</v>
          </cell>
          <cell r="CQ149">
            <v>0</v>
          </cell>
          <cell r="CR149">
            <v>0</v>
          </cell>
          <cell r="CS149">
            <v>0</v>
          </cell>
          <cell r="CT149">
            <v>0</v>
          </cell>
          <cell r="CU149">
            <v>0</v>
          </cell>
          <cell r="CV149">
            <v>0</v>
          </cell>
          <cell r="CW149">
            <v>0</v>
          </cell>
          <cell r="CX149">
            <v>0</v>
          </cell>
          <cell r="CY149">
            <v>0</v>
          </cell>
          <cell r="CZ149">
            <v>0</v>
          </cell>
          <cell r="DA149">
            <v>0</v>
          </cell>
          <cell r="DB149">
            <v>0</v>
          </cell>
          <cell r="DC149">
            <v>0</v>
          </cell>
          <cell r="DD149">
            <v>0</v>
          </cell>
          <cell r="DE149">
            <v>0</v>
          </cell>
          <cell r="DF149">
            <v>0</v>
          </cell>
          <cell r="DG149">
            <v>0</v>
          </cell>
          <cell r="DH149">
            <v>0</v>
          </cell>
          <cell r="DI149">
            <v>0</v>
          </cell>
          <cell r="DJ149">
            <v>0</v>
          </cell>
          <cell r="DK149">
            <v>0</v>
          </cell>
          <cell r="DL149">
            <v>0</v>
          </cell>
          <cell r="DM149">
            <v>0</v>
          </cell>
          <cell r="DN149">
            <v>0</v>
          </cell>
          <cell r="DO149">
            <v>0</v>
          </cell>
          <cell r="DP149">
            <v>63.5</v>
          </cell>
          <cell r="DQ149">
            <v>49.699999999999932</v>
          </cell>
          <cell r="DR149">
            <v>117.49999999999977</v>
          </cell>
          <cell r="DS149">
            <v>49.499999999999773</v>
          </cell>
          <cell r="DT149">
            <v>98.799999999999727</v>
          </cell>
          <cell r="DU149">
            <v>148.49999999999977</v>
          </cell>
          <cell r="DV149">
            <v>167.00000000000023</v>
          </cell>
          <cell r="DW149">
            <v>145.09999999999991</v>
          </cell>
          <cell r="DX149">
            <v>106.29999999999995</v>
          </cell>
          <cell r="DY149">
            <v>121.49999999999977</v>
          </cell>
          <cell r="DZ149">
            <v>239.5</v>
          </cell>
          <cell r="EA149">
            <v>278.20000000000027</v>
          </cell>
          <cell r="EB149">
            <v>242.40000000000009</v>
          </cell>
          <cell r="EC149">
            <v>395.69999999999982</v>
          </cell>
          <cell r="ED149">
            <v>359.79999999999973</v>
          </cell>
          <cell r="EE149">
            <v>188.59999999999991</v>
          </cell>
          <cell r="EF149">
            <v>290.59999999999991</v>
          </cell>
          <cell r="EG149">
            <v>391.09999999999991</v>
          </cell>
          <cell r="EH149">
            <v>320.30000000000064</v>
          </cell>
          <cell r="EI149">
            <v>334.90000000000055</v>
          </cell>
          <cell r="EJ149">
            <v>474.90000000000009</v>
          </cell>
          <cell r="EK149">
            <v>294.40000000000009</v>
          </cell>
          <cell r="EL149">
            <v>-13</v>
          </cell>
          <cell r="EM149">
            <v>317.5</v>
          </cell>
          <cell r="EN149">
            <v>0</v>
          </cell>
          <cell r="EO149">
            <v>0</v>
          </cell>
          <cell r="EP149">
            <v>0</v>
          </cell>
          <cell r="EQ149">
            <v>0</v>
          </cell>
          <cell r="ER149">
            <v>-56.2</v>
          </cell>
          <cell r="ES149">
            <v>-62.8</v>
          </cell>
          <cell r="ET149">
            <v>-67.2</v>
          </cell>
          <cell r="EU149">
            <v>-72.7</v>
          </cell>
          <cell r="EV149">
            <v>-62.2</v>
          </cell>
          <cell r="EW149">
            <v>-65.900000000000006</v>
          </cell>
          <cell r="EX149">
            <v>-70.2</v>
          </cell>
          <cell r="EY149">
            <v>-60.3</v>
          </cell>
          <cell r="EZ149">
            <v>-59.8</v>
          </cell>
          <cell r="FA149">
            <v>-59.2</v>
          </cell>
          <cell r="FB149">
            <v>-71.3</v>
          </cell>
          <cell r="FC149">
            <v>-102.5</v>
          </cell>
          <cell r="FD149">
            <v>-63.8</v>
          </cell>
          <cell r="FE149">
            <v>-65</v>
          </cell>
          <cell r="FF149">
            <v>-67.099999999999994</v>
          </cell>
          <cell r="FG149">
            <v>-68.7</v>
          </cell>
          <cell r="FH149">
            <v>-64</v>
          </cell>
          <cell r="FI149">
            <v>-65.599999999999994</v>
          </cell>
          <cell r="FJ149">
            <v>-67.099999999999994</v>
          </cell>
          <cell r="FK149">
            <v>-68</v>
          </cell>
          <cell r="FL149">
            <v>-65.5</v>
          </cell>
          <cell r="FM149">
            <v>-81.099999999999994</v>
          </cell>
          <cell r="FN149">
            <v>-86.9</v>
          </cell>
          <cell r="FO149">
            <v>-154.1</v>
          </cell>
          <cell r="FP149">
            <v>0</v>
          </cell>
          <cell r="FQ149">
            <v>0</v>
          </cell>
          <cell r="FR149">
            <v>0</v>
          </cell>
          <cell r="FS149">
            <v>0</v>
          </cell>
          <cell r="FT149">
            <v>139.69999999999999</v>
          </cell>
          <cell r="FU149">
            <v>164.9</v>
          </cell>
          <cell r="FV149">
            <v>74.8</v>
          </cell>
          <cell r="FW149">
            <v>128.4</v>
          </cell>
          <cell r="FX149">
            <v>73.099999999999994</v>
          </cell>
          <cell r="FY149">
            <v>12.4</v>
          </cell>
          <cell r="FZ149">
            <v>30.8</v>
          </cell>
          <cell r="GA149">
            <v>51</v>
          </cell>
          <cell r="GB149">
            <v>116.4</v>
          </cell>
          <cell r="GC149">
            <v>41.1</v>
          </cell>
          <cell r="GD149">
            <v>21.7</v>
          </cell>
          <cell r="GE149">
            <v>79.8</v>
          </cell>
          <cell r="GF149">
            <v>135.5</v>
          </cell>
          <cell r="GG149">
            <v>10</v>
          </cell>
          <cell r="GH149">
            <v>14.9</v>
          </cell>
          <cell r="GI149">
            <v>36</v>
          </cell>
          <cell r="GJ149">
            <v>246.5</v>
          </cell>
          <cell r="GK149">
            <v>107.7</v>
          </cell>
          <cell r="GL149">
            <v>94.1</v>
          </cell>
          <cell r="GM149">
            <v>-128.30000000000001</v>
          </cell>
          <cell r="GN149">
            <v>6.2000000000000028</v>
          </cell>
          <cell r="GO149">
            <v>-62.700000000000017</v>
          </cell>
          <cell r="GP149">
            <v>-219.7</v>
          </cell>
          <cell r="GQ149">
            <v>-19.100000000000001</v>
          </cell>
          <cell r="GR149">
            <v>0</v>
          </cell>
          <cell r="GS149">
            <v>0</v>
          </cell>
          <cell r="GT149">
            <v>0</v>
          </cell>
          <cell r="GU149">
            <v>0</v>
          </cell>
          <cell r="GV149">
            <v>147</v>
          </cell>
          <cell r="GW149">
            <v>151.79999999999995</v>
          </cell>
          <cell r="GX149">
            <v>125.09999999999977</v>
          </cell>
          <cell r="GY149">
            <v>105.19999999999978</v>
          </cell>
          <cell r="GZ149">
            <v>109.69999999999972</v>
          </cell>
          <cell r="HA149">
            <v>94.999999999999773</v>
          </cell>
          <cell r="HB149">
            <v>127.60000000000022</v>
          </cell>
          <cell r="HC149">
            <v>135.7999999999999</v>
          </cell>
          <cell r="HD149">
            <v>162.89999999999998</v>
          </cell>
          <cell r="HE149">
            <v>103.39999999999978</v>
          </cell>
          <cell r="HF149">
            <v>189.89999999999998</v>
          </cell>
          <cell r="HG149">
            <v>255.50000000000028</v>
          </cell>
          <cell r="HH149">
            <v>314.10000000000008</v>
          </cell>
          <cell r="HI149">
            <v>340.69999999999982</v>
          </cell>
          <cell r="HJ149">
            <v>307.59999999999968</v>
          </cell>
          <cell r="HK149">
            <v>155.89999999999992</v>
          </cell>
          <cell r="HL149">
            <v>473.09999999999991</v>
          </cell>
          <cell r="HM149">
            <v>433.19999999999987</v>
          </cell>
          <cell r="HN149">
            <v>347.30000000000064</v>
          </cell>
          <cell r="HO149">
            <v>138.60000000000053</v>
          </cell>
          <cell r="HP149">
            <v>415.60000000000008</v>
          </cell>
          <cell r="HQ149">
            <v>150.60000000000008</v>
          </cell>
          <cell r="HR149">
            <v>-319.60000000000002</v>
          </cell>
          <cell r="HS149">
            <v>144.30000000000001</v>
          </cell>
        </row>
        <row r="150">
          <cell r="A150" t="str">
            <v>GPIN IN</v>
          </cell>
          <cell r="B150" t="str">
            <v>Genus Power Infrastructure</v>
          </cell>
          <cell r="C150" t="str">
            <v>Engineering &amp; Capital Goods</v>
          </cell>
          <cell r="D150">
            <v>0</v>
          </cell>
          <cell r="E150">
            <v>0</v>
          </cell>
          <cell r="F150">
            <v>0</v>
          </cell>
          <cell r="G150">
            <v>0</v>
          </cell>
          <cell r="H150">
            <v>139.94</v>
          </cell>
          <cell r="I150">
            <v>153.29000000000002</v>
          </cell>
          <cell r="J150">
            <v>194.75</v>
          </cell>
          <cell r="K150">
            <v>306.39999999999998</v>
          </cell>
          <cell r="L150">
            <v>332.99</v>
          </cell>
          <cell r="M150">
            <v>367.98</v>
          </cell>
          <cell r="N150">
            <v>331.41</v>
          </cell>
          <cell r="O150">
            <v>284.68</v>
          </cell>
          <cell r="P150">
            <v>374.36</v>
          </cell>
          <cell r="Q150">
            <v>379.97</v>
          </cell>
          <cell r="R150">
            <v>244.56</v>
          </cell>
          <cell r="S150">
            <v>1122.0899999999999</v>
          </cell>
          <cell r="T150">
            <v>509.89</v>
          </cell>
          <cell r="U150">
            <v>779.87000000000012</v>
          </cell>
          <cell r="V150">
            <v>841.71</v>
          </cell>
          <cell r="W150">
            <v>1520.12</v>
          </cell>
          <cell r="X150">
            <v>835.28</v>
          </cell>
          <cell r="Y150">
            <v>1007.324</v>
          </cell>
          <cell r="Z150">
            <v>1052.7280000000001</v>
          </cell>
          <cell r="AA150">
            <v>1936.71</v>
          </cell>
          <cell r="AB150">
            <v>1001.789</v>
          </cell>
          <cell r="AC150">
            <v>1194.4349999999999</v>
          </cell>
          <cell r="AD150">
            <v>1205.2570000000001</v>
          </cell>
          <cell r="AE150">
            <v>2460.0439999999999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-118.75299999999999</v>
          </cell>
          <cell r="AK150">
            <v>-127.61900000000001</v>
          </cell>
          <cell r="AL150">
            <v>-160.66299999999998</v>
          </cell>
          <cell r="AM150">
            <v>-286.73800000000006</v>
          </cell>
          <cell r="AN150">
            <v>-300.42</v>
          </cell>
          <cell r="AO150">
            <v>-333.81099999999998</v>
          </cell>
          <cell r="AP150">
            <v>-292.61</v>
          </cell>
          <cell r="AQ150">
            <v>-236.69499999999999</v>
          </cell>
          <cell r="AR150">
            <v>-335.73899999999998</v>
          </cell>
          <cell r="AS150">
            <v>-329.762</v>
          </cell>
          <cell r="AT150">
            <v>-199.97799999999998</v>
          </cell>
          <cell r="AU150">
            <v>-993.78500000000008</v>
          </cell>
          <cell r="AV150">
            <v>-430.70800000000003</v>
          </cell>
          <cell r="AW150">
            <v>-659.31500000000005</v>
          </cell>
          <cell r="AX150">
            <v>-715.40900000000011</v>
          </cell>
          <cell r="AY150">
            <v>-1320.85</v>
          </cell>
          <cell r="AZ150">
            <v>-702.97899999999993</v>
          </cell>
          <cell r="BA150">
            <v>-836.66</v>
          </cell>
          <cell r="BB150">
            <v>-888.23</v>
          </cell>
          <cell r="BC150">
            <v>-1586.4399999999998</v>
          </cell>
          <cell r="BD150">
            <v>-837.84899999999993</v>
          </cell>
          <cell r="BE150">
            <v>-972.82499999999993</v>
          </cell>
          <cell r="BF150">
            <v>-1009.861</v>
          </cell>
          <cell r="BG150">
            <v>-2088.3310000000001</v>
          </cell>
          <cell r="BH150">
            <v>0</v>
          </cell>
          <cell r="BI150">
            <v>0</v>
          </cell>
          <cell r="BJ150">
            <v>0</v>
          </cell>
          <cell r="BK150">
            <v>0</v>
          </cell>
          <cell r="BL150">
            <v>21.187000000000012</v>
          </cell>
          <cell r="BM150">
            <v>25.671000000000006</v>
          </cell>
          <cell r="BN150">
            <v>34.087000000000018</v>
          </cell>
          <cell r="BO150">
            <v>19.661999999999921</v>
          </cell>
          <cell r="BP150">
            <v>32.569999999999993</v>
          </cell>
          <cell r="BQ150">
            <v>34.16900000000004</v>
          </cell>
          <cell r="BR150">
            <v>38.800000000000011</v>
          </cell>
          <cell r="BS150">
            <v>47.985000000000014</v>
          </cell>
          <cell r="BT150">
            <v>38.621000000000038</v>
          </cell>
          <cell r="BU150">
            <v>50.208000000000027</v>
          </cell>
          <cell r="BV150">
            <v>44.582000000000022</v>
          </cell>
          <cell r="BW150">
            <v>128.30499999999984</v>
          </cell>
          <cell r="BX150">
            <v>79.18199999999996</v>
          </cell>
          <cell r="BY150">
            <v>120.55500000000006</v>
          </cell>
          <cell r="BZ150">
            <v>126.30099999999993</v>
          </cell>
          <cell r="CA150">
            <v>199.26999999999998</v>
          </cell>
          <cell r="CB150">
            <v>132.30100000000004</v>
          </cell>
          <cell r="CC150">
            <v>170.66399999999999</v>
          </cell>
          <cell r="CD150">
            <v>164.49800000000005</v>
          </cell>
          <cell r="CE150">
            <v>350.27000000000021</v>
          </cell>
          <cell r="CF150">
            <v>163.94000000000005</v>
          </cell>
          <cell r="CG150">
            <v>221.61</v>
          </cell>
          <cell r="CH150">
            <v>195.39600000000007</v>
          </cell>
          <cell r="CI150">
            <v>371.71299999999974</v>
          </cell>
          <cell r="CJ150">
            <v>0</v>
          </cell>
          <cell r="CK150">
            <v>0</v>
          </cell>
          <cell r="CL150">
            <v>0</v>
          </cell>
          <cell r="CM150">
            <v>0</v>
          </cell>
          <cell r="CN150">
            <v>0</v>
          </cell>
          <cell r="CO150">
            <v>0</v>
          </cell>
          <cell r="CP150">
            <v>0</v>
          </cell>
          <cell r="CQ150">
            <v>0</v>
          </cell>
          <cell r="CR150">
            <v>0</v>
          </cell>
          <cell r="CS150">
            <v>0</v>
          </cell>
          <cell r="CT150">
            <v>0</v>
          </cell>
          <cell r="CU150">
            <v>0</v>
          </cell>
          <cell r="CV150">
            <v>0</v>
          </cell>
          <cell r="CW150">
            <v>0</v>
          </cell>
          <cell r="CX150">
            <v>0</v>
          </cell>
          <cell r="CY150">
            <v>0</v>
          </cell>
          <cell r="CZ150">
            <v>0</v>
          </cell>
          <cell r="DA150">
            <v>0</v>
          </cell>
          <cell r="DB150">
            <v>0</v>
          </cell>
          <cell r="DC150">
            <v>0</v>
          </cell>
          <cell r="DD150">
            <v>0</v>
          </cell>
          <cell r="DE150">
            <v>0</v>
          </cell>
          <cell r="DF150">
            <v>0</v>
          </cell>
          <cell r="DG150">
            <v>0</v>
          </cell>
          <cell r="DH150">
            <v>0</v>
          </cell>
          <cell r="DI150">
            <v>0</v>
          </cell>
          <cell r="DJ150">
            <v>0</v>
          </cell>
          <cell r="DK150">
            <v>0</v>
          </cell>
          <cell r="DL150">
            <v>0</v>
          </cell>
          <cell r="DM150">
            <v>0</v>
          </cell>
          <cell r="DN150">
            <v>0</v>
          </cell>
          <cell r="DO150">
            <v>0</v>
          </cell>
          <cell r="DP150">
            <v>21.187000000000012</v>
          </cell>
          <cell r="DQ150">
            <v>25.671000000000006</v>
          </cell>
          <cell r="DR150">
            <v>34.087000000000018</v>
          </cell>
          <cell r="DS150">
            <v>19.661999999999921</v>
          </cell>
          <cell r="DT150">
            <v>32.569999999999993</v>
          </cell>
          <cell r="DU150">
            <v>34.16900000000004</v>
          </cell>
          <cell r="DV150">
            <v>38.800000000000011</v>
          </cell>
          <cell r="DW150">
            <v>47.985000000000014</v>
          </cell>
          <cell r="DX150">
            <v>38.621000000000038</v>
          </cell>
          <cell r="DY150">
            <v>50.208000000000027</v>
          </cell>
          <cell r="DZ150">
            <v>44.582000000000022</v>
          </cell>
          <cell r="EA150">
            <v>128.30499999999984</v>
          </cell>
          <cell r="EB150">
            <v>79.18199999999996</v>
          </cell>
          <cell r="EC150">
            <v>120.55500000000006</v>
          </cell>
          <cell r="ED150">
            <v>126.30099999999993</v>
          </cell>
          <cell r="EE150">
            <v>199.26999999999998</v>
          </cell>
          <cell r="EF150">
            <v>132.30100000000004</v>
          </cell>
          <cell r="EG150">
            <v>170.66399999999999</v>
          </cell>
          <cell r="EH150">
            <v>164.49800000000005</v>
          </cell>
          <cell r="EI150">
            <v>350.27000000000021</v>
          </cell>
          <cell r="EJ150">
            <v>163.94000000000005</v>
          </cell>
          <cell r="EK150">
            <v>221.61</v>
          </cell>
          <cell r="EL150">
            <v>195.39600000000007</v>
          </cell>
          <cell r="EM150">
            <v>371.71299999999974</v>
          </cell>
          <cell r="EN150">
            <v>0</v>
          </cell>
          <cell r="EO150">
            <v>0</v>
          </cell>
          <cell r="EP150">
            <v>0</v>
          </cell>
          <cell r="EQ150">
            <v>0</v>
          </cell>
          <cell r="ER150">
            <v>-6.61</v>
          </cell>
          <cell r="ES150">
            <v>-7.91</v>
          </cell>
          <cell r="ET150">
            <v>-7.55</v>
          </cell>
          <cell r="EU150">
            <v>19.149999999999999</v>
          </cell>
          <cell r="EV150">
            <v>-4.55</v>
          </cell>
          <cell r="EW150">
            <v>-4.55</v>
          </cell>
          <cell r="EX150">
            <v>-6.05</v>
          </cell>
          <cell r="EY150">
            <v>-5.25</v>
          </cell>
          <cell r="EZ150">
            <v>-5.0999999999999996</v>
          </cell>
          <cell r="FA150">
            <v>-5.0999999999999996</v>
          </cell>
          <cell r="FB150">
            <v>-5.0999999999999996</v>
          </cell>
          <cell r="FC150">
            <v>-9.9499999999999993</v>
          </cell>
          <cell r="FD150">
            <v>-12.14</v>
          </cell>
          <cell r="FE150">
            <v>-12.03</v>
          </cell>
          <cell r="FF150">
            <v>-14.55</v>
          </cell>
          <cell r="FG150">
            <v>-6.71</v>
          </cell>
          <cell r="FH150">
            <v>-12.4</v>
          </cell>
          <cell r="FI150">
            <v>-13.7</v>
          </cell>
          <cell r="FJ150">
            <v>-12.45</v>
          </cell>
          <cell r="FK150">
            <v>-13.93</v>
          </cell>
          <cell r="FL150">
            <v>-13.75</v>
          </cell>
          <cell r="FM150">
            <v>-15.284000000000001</v>
          </cell>
          <cell r="FN150">
            <v>-16.785</v>
          </cell>
          <cell r="FO150">
            <v>-16.898</v>
          </cell>
          <cell r="FP150">
            <v>0</v>
          </cell>
          <cell r="FQ150">
            <v>0</v>
          </cell>
          <cell r="FR150">
            <v>0</v>
          </cell>
          <cell r="FS150">
            <v>0</v>
          </cell>
          <cell r="FT150">
            <v>3.5</v>
          </cell>
          <cell r="FU150">
            <v>0.11</v>
          </cell>
          <cell r="FV150">
            <v>1.1399999999999999</v>
          </cell>
          <cell r="FW150">
            <v>1.93</v>
          </cell>
          <cell r="FX150">
            <v>1.25</v>
          </cell>
          <cell r="FY150">
            <v>1.26</v>
          </cell>
          <cell r="FZ150">
            <v>1.93</v>
          </cell>
          <cell r="GA150">
            <v>1.39</v>
          </cell>
          <cell r="GB150">
            <v>1.28</v>
          </cell>
          <cell r="GC150">
            <v>1.4</v>
          </cell>
          <cell r="GD150">
            <v>1.29</v>
          </cell>
          <cell r="GE150">
            <v>2.61</v>
          </cell>
          <cell r="GF150">
            <v>2.21</v>
          </cell>
          <cell r="GG150">
            <v>5.69</v>
          </cell>
          <cell r="GH150">
            <v>4.22</v>
          </cell>
          <cell r="GI150">
            <v>1.87</v>
          </cell>
          <cell r="GJ150">
            <v>4.46</v>
          </cell>
          <cell r="GK150">
            <v>9.77</v>
          </cell>
          <cell r="GL150">
            <v>6.14</v>
          </cell>
          <cell r="GM150">
            <v>1.67</v>
          </cell>
          <cell r="GN150">
            <v>6.2869999999999999</v>
          </cell>
          <cell r="GO150">
            <v>17.823</v>
          </cell>
          <cell r="GP150">
            <v>26.510999999999999</v>
          </cell>
          <cell r="GQ150">
            <v>1.7050000000000001</v>
          </cell>
          <cell r="GR150">
            <v>0</v>
          </cell>
          <cell r="GS150">
            <v>0</v>
          </cell>
          <cell r="GT150">
            <v>0</v>
          </cell>
          <cell r="GU150">
            <v>0</v>
          </cell>
          <cell r="GV150">
            <v>18.077000000000012</v>
          </cell>
          <cell r="GW150">
            <v>17.871000000000006</v>
          </cell>
          <cell r="GX150">
            <v>27.677000000000017</v>
          </cell>
          <cell r="GY150">
            <v>40.741999999999919</v>
          </cell>
          <cell r="GZ150">
            <v>29.269999999999992</v>
          </cell>
          <cell r="HA150">
            <v>30.87900000000004</v>
          </cell>
          <cell r="HB150">
            <v>34.680000000000014</v>
          </cell>
          <cell r="HC150">
            <v>44.125000000000014</v>
          </cell>
          <cell r="HD150">
            <v>34.801000000000037</v>
          </cell>
          <cell r="HE150">
            <v>46.508000000000024</v>
          </cell>
          <cell r="HF150">
            <v>40.77200000000002</v>
          </cell>
          <cell r="HG150">
            <v>120.96499999999983</v>
          </cell>
          <cell r="HH150">
            <v>69.251999999999953</v>
          </cell>
          <cell r="HI150">
            <v>114.21500000000006</v>
          </cell>
          <cell r="HJ150">
            <v>115.97099999999993</v>
          </cell>
          <cell r="HK150">
            <v>194.42999999999998</v>
          </cell>
          <cell r="HL150">
            <v>124.36100000000003</v>
          </cell>
          <cell r="HM150">
            <v>166.73400000000001</v>
          </cell>
          <cell r="HN150">
            <v>158.18800000000005</v>
          </cell>
          <cell r="HO150">
            <v>338.01000000000022</v>
          </cell>
          <cell r="HP150">
            <v>156.47700000000006</v>
          </cell>
          <cell r="HQ150">
            <v>224.14900000000003</v>
          </cell>
          <cell r="HR150">
            <v>205.12200000000007</v>
          </cell>
          <cell r="HS150">
            <v>356.5199999999997</v>
          </cell>
        </row>
        <row r="151">
          <cell r="A151" t="str">
            <v>GRV IN</v>
          </cell>
          <cell r="B151" t="str">
            <v>Greaves Cotton Ltd</v>
          </cell>
        </row>
        <row r="152">
          <cell r="A152" t="str">
            <v>GWN IN</v>
          </cell>
          <cell r="B152" t="str">
            <v>Grindwell Norton</v>
          </cell>
          <cell r="C152" t="str">
            <v>Engineering &amp; Capital Goods</v>
          </cell>
          <cell r="D152">
            <v>0</v>
          </cell>
          <cell r="E152">
            <v>0</v>
          </cell>
          <cell r="F152">
            <v>0</v>
          </cell>
          <cell r="G152">
            <v>0</v>
          </cell>
          <cell r="H152">
            <v>0</v>
          </cell>
          <cell r="I152">
            <v>0</v>
          </cell>
          <cell r="J152">
            <v>0</v>
          </cell>
          <cell r="K152">
            <v>0</v>
          </cell>
          <cell r="L152">
            <v>0</v>
          </cell>
          <cell r="M152">
            <v>672</v>
          </cell>
          <cell r="N152">
            <v>668</v>
          </cell>
          <cell r="O152">
            <v>743</v>
          </cell>
          <cell r="P152">
            <v>838</v>
          </cell>
          <cell r="Q152">
            <v>754</v>
          </cell>
          <cell r="R152">
            <v>844</v>
          </cell>
          <cell r="S152">
            <v>825.5</v>
          </cell>
          <cell r="T152">
            <v>940.4</v>
          </cell>
          <cell r="U152">
            <v>1009.7</v>
          </cell>
          <cell r="V152">
            <v>954</v>
          </cell>
          <cell r="W152">
            <v>1032.5</v>
          </cell>
          <cell r="X152">
            <v>1073</v>
          </cell>
          <cell r="Y152">
            <v>1070</v>
          </cell>
          <cell r="Z152">
            <v>1233.2</v>
          </cell>
          <cell r="AA152">
            <v>1177</v>
          </cell>
          <cell r="AB152">
            <v>1308.0999999999999</v>
          </cell>
          <cell r="AC152">
            <v>1389.9</v>
          </cell>
          <cell r="AD152">
            <v>1169.9000000000001</v>
          </cell>
          <cell r="AE152">
            <v>1143.2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O152">
            <v>-569</v>
          </cell>
          <cell r="AP152">
            <v>-615</v>
          </cell>
          <cell r="AQ152">
            <v>-642</v>
          </cell>
          <cell r="AR152">
            <v>-703</v>
          </cell>
          <cell r="AS152">
            <v>-643</v>
          </cell>
          <cell r="AT152">
            <v>-689</v>
          </cell>
          <cell r="AU152">
            <v>-676</v>
          </cell>
          <cell r="AV152">
            <v>-752.8</v>
          </cell>
          <cell r="AW152">
            <v>-848.10000000000014</v>
          </cell>
          <cell r="AX152">
            <v>-805</v>
          </cell>
          <cell r="AY152">
            <v>-863.3</v>
          </cell>
          <cell r="AZ152">
            <v>-882</v>
          </cell>
          <cell r="BA152">
            <v>-912</v>
          </cell>
          <cell r="BB152">
            <v>-1017.5</v>
          </cell>
          <cell r="BC152">
            <v>-1013</v>
          </cell>
          <cell r="BD152">
            <v>-1103.6999999999998</v>
          </cell>
          <cell r="BE152">
            <v>-1169.3</v>
          </cell>
          <cell r="BF152">
            <v>-1019.1</v>
          </cell>
          <cell r="BG152">
            <v>-981.90000000000009</v>
          </cell>
          <cell r="BH152">
            <v>0</v>
          </cell>
          <cell r="BI152">
            <v>0</v>
          </cell>
          <cell r="BJ152">
            <v>0</v>
          </cell>
          <cell r="BK152">
            <v>0</v>
          </cell>
          <cell r="BL152">
            <v>0</v>
          </cell>
          <cell r="BM152">
            <v>0</v>
          </cell>
          <cell r="BN152">
            <v>0</v>
          </cell>
          <cell r="BO152">
            <v>0</v>
          </cell>
          <cell r="BP152">
            <v>0</v>
          </cell>
          <cell r="BQ152">
            <v>103</v>
          </cell>
          <cell r="BR152">
            <v>53</v>
          </cell>
          <cell r="BS152">
            <v>101</v>
          </cell>
          <cell r="BT152">
            <v>135</v>
          </cell>
          <cell r="BU152">
            <v>111</v>
          </cell>
          <cell r="BV152">
            <v>155</v>
          </cell>
          <cell r="BW152">
            <v>149.5</v>
          </cell>
          <cell r="BX152">
            <v>187.60000000000002</v>
          </cell>
          <cell r="BY152">
            <v>161.59999999999991</v>
          </cell>
          <cell r="BZ152">
            <v>149</v>
          </cell>
          <cell r="CA152">
            <v>169.20000000000005</v>
          </cell>
          <cell r="CB152">
            <v>191</v>
          </cell>
          <cell r="CC152">
            <v>158</v>
          </cell>
          <cell r="CD152">
            <v>215.70000000000005</v>
          </cell>
          <cell r="CE152">
            <v>164</v>
          </cell>
          <cell r="CF152">
            <v>204.40000000000009</v>
          </cell>
          <cell r="CG152">
            <v>220.60000000000014</v>
          </cell>
          <cell r="CH152">
            <v>150.80000000000007</v>
          </cell>
          <cell r="CI152">
            <v>161.29999999999995</v>
          </cell>
          <cell r="CJ152">
            <v>0</v>
          </cell>
          <cell r="CK152">
            <v>0</v>
          </cell>
          <cell r="CL152">
            <v>0</v>
          </cell>
          <cell r="CM152">
            <v>0</v>
          </cell>
          <cell r="CN152">
            <v>0</v>
          </cell>
          <cell r="CO152">
            <v>0</v>
          </cell>
          <cell r="CP152">
            <v>0</v>
          </cell>
          <cell r="CQ152">
            <v>0</v>
          </cell>
          <cell r="CR152">
            <v>0</v>
          </cell>
          <cell r="CS152">
            <v>0</v>
          </cell>
          <cell r="CT152">
            <v>0</v>
          </cell>
          <cell r="CU152">
            <v>0</v>
          </cell>
          <cell r="CV152">
            <v>0</v>
          </cell>
          <cell r="CW152">
            <v>0</v>
          </cell>
          <cell r="CX152">
            <v>0</v>
          </cell>
          <cell r="CY152">
            <v>0</v>
          </cell>
          <cell r="CZ152">
            <v>0</v>
          </cell>
          <cell r="DA152">
            <v>0</v>
          </cell>
          <cell r="DB152">
            <v>0</v>
          </cell>
          <cell r="DC152">
            <v>0</v>
          </cell>
          <cell r="DD152">
            <v>0</v>
          </cell>
          <cell r="DE152">
            <v>0</v>
          </cell>
          <cell r="DF152">
            <v>0</v>
          </cell>
          <cell r="DG152">
            <v>0</v>
          </cell>
          <cell r="DH152">
            <v>0</v>
          </cell>
          <cell r="DI152">
            <v>0</v>
          </cell>
          <cell r="DJ152">
            <v>0</v>
          </cell>
          <cell r="DK152">
            <v>0</v>
          </cell>
          <cell r="DL152">
            <v>0</v>
          </cell>
          <cell r="DM152">
            <v>0</v>
          </cell>
          <cell r="DN152">
            <v>0</v>
          </cell>
          <cell r="DO152">
            <v>0</v>
          </cell>
          <cell r="DP152">
            <v>0</v>
          </cell>
          <cell r="DQ152">
            <v>0</v>
          </cell>
          <cell r="DR152">
            <v>0</v>
          </cell>
          <cell r="DS152">
            <v>0</v>
          </cell>
          <cell r="DT152">
            <v>0</v>
          </cell>
          <cell r="DU152">
            <v>103</v>
          </cell>
          <cell r="DV152">
            <v>53</v>
          </cell>
          <cell r="DW152">
            <v>101</v>
          </cell>
          <cell r="DX152">
            <v>135</v>
          </cell>
          <cell r="DY152">
            <v>111</v>
          </cell>
          <cell r="DZ152">
            <v>155</v>
          </cell>
          <cell r="EA152">
            <v>149.5</v>
          </cell>
          <cell r="EB152">
            <v>187.60000000000002</v>
          </cell>
          <cell r="EC152">
            <v>161.59999999999991</v>
          </cell>
          <cell r="ED152">
            <v>149</v>
          </cell>
          <cell r="EE152">
            <v>169.20000000000005</v>
          </cell>
          <cell r="EF152">
            <v>191</v>
          </cell>
          <cell r="EG152">
            <v>158</v>
          </cell>
          <cell r="EH152">
            <v>215.70000000000005</v>
          </cell>
          <cell r="EI152">
            <v>164</v>
          </cell>
          <cell r="EJ152">
            <v>204.40000000000009</v>
          </cell>
          <cell r="EK152">
            <v>220.60000000000014</v>
          </cell>
          <cell r="EL152">
            <v>150.80000000000007</v>
          </cell>
          <cell r="EM152">
            <v>161.29999999999995</v>
          </cell>
          <cell r="EN152">
            <v>0</v>
          </cell>
          <cell r="EO152">
            <v>0</v>
          </cell>
          <cell r="EP152">
            <v>0</v>
          </cell>
          <cell r="EQ152">
            <v>0</v>
          </cell>
          <cell r="ER152">
            <v>0</v>
          </cell>
          <cell r="ES152">
            <v>0</v>
          </cell>
          <cell r="ET152">
            <v>0</v>
          </cell>
          <cell r="EU152">
            <v>0</v>
          </cell>
          <cell r="EV152">
            <v>0</v>
          </cell>
          <cell r="EW152">
            <v>-17</v>
          </cell>
          <cell r="EX152">
            <v>-17</v>
          </cell>
          <cell r="EY152">
            <v>-17</v>
          </cell>
          <cell r="EZ152">
            <v>-18</v>
          </cell>
          <cell r="FA152">
            <v>-19</v>
          </cell>
          <cell r="FB152">
            <v>-21</v>
          </cell>
          <cell r="FC152">
            <v>-19</v>
          </cell>
          <cell r="FD152">
            <v>-19.100000000000001</v>
          </cell>
          <cell r="FE152">
            <v>-20.5</v>
          </cell>
          <cell r="FF152">
            <v>-34</v>
          </cell>
          <cell r="FG152">
            <v>-29.2</v>
          </cell>
          <cell r="FH152">
            <v>-30</v>
          </cell>
          <cell r="FI152">
            <v>-31</v>
          </cell>
          <cell r="FJ152">
            <v>-32.1</v>
          </cell>
          <cell r="FK152">
            <v>-33.1</v>
          </cell>
          <cell r="FL152">
            <v>-33.799999999999997</v>
          </cell>
          <cell r="FM152">
            <v>-36.799999999999997</v>
          </cell>
          <cell r="FN152">
            <v>-36.299999999999997</v>
          </cell>
          <cell r="FO152">
            <v>-34.1</v>
          </cell>
          <cell r="FP152">
            <v>0</v>
          </cell>
          <cell r="FQ152">
            <v>0</v>
          </cell>
          <cell r="FR152">
            <v>0</v>
          </cell>
          <cell r="FS152">
            <v>0</v>
          </cell>
          <cell r="FT152">
            <v>0</v>
          </cell>
          <cell r="FU152">
            <v>0</v>
          </cell>
          <cell r="FV152">
            <v>0</v>
          </cell>
          <cell r="FW152">
            <v>0</v>
          </cell>
          <cell r="FX152">
            <v>0</v>
          </cell>
          <cell r="FY152">
            <v>29</v>
          </cell>
          <cell r="FZ152">
            <v>30</v>
          </cell>
          <cell r="GA152">
            <v>27</v>
          </cell>
          <cell r="GB152">
            <v>19</v>
          </cell>
          <cell r="GC152">
            <v>43</v>
          </cell>
          <cell r="GD152">
            <v>21</v>
          </cell>
          <cell r="GE152">
            <v>31.2</v>
          </cell>
          <cell r="GF152">
            <v>22.7</v>
          </cell>
          <cell r="GG152">
            <v>43</v>
          </cell>
          <cell r="GH152">
            <v>34</v>
          </cell>
          <cell r="GI152">
            <v>61.6</v>
          </cell>
          <cell r="GJ152">
            <v>29</v>
          </cell>
          <cell r="GK152">
            <v>71</v>
          </cell>
          <cell r="GL152">
            <v>53.1</v>
          </cell>
          <cell r="GM152">
            <v>59</v>
          </cell>
          <cell r="GN152">
            <v>46.6</v>
          </cell>
          <cell r="GO152">
            <v>38.4</v>
          </cell>
          <cell r="GP152">
            <v>53.4</v>
          </cell>
          <cell r="GQ152">
            <v>42.6</v>
          </cell>
          <cell r="GR152">
            <v>0</v>
          </cell>
          <cell r="GS152">
            <v>0</v>
          </cell>
          <cell r="GT152">
            <v>0</v>
          </cell>
          <cell r="GU152">
            <v>0</v>
          </cell>
          <cell r="GV152">
            <v>0</v>
          </cell>
          <cell r="GW152">
            <v>0</v>
          </cell>
          <cell r="GX152">
            <v>0</v>
          </cell>
          <cell r="GY152">
            <v>0</v>
          </cell>
          <cell r="GZ152">
            <v>0</v>
          </cell>
          <cell r="HA152">
            <v>115</v>
          </cell>
          <cell r="HB152">
            <v>66</v>
          </cell>
          <cell r="HC152">
            <v>111</v>
          </cell>
          <cell r="HD152">
            <v>136</v>
          </cell>
          <cell r="HE152">
            <v>135</v>
          </cell>
          <cell r="HF152">
            <v>155</v>
          </cell>
          <cell r="HG152">
            <v>161.69999999999999</v>
          </cell>
          <cell r="HH152">
            <v>191.20000000000002</v>
          </cell>
          <cell r="HI152">
            <v>184.09999999999991</v>
          </cell>
          <cell r="HJ152">
            <v>149</v>
          </cell>
          <cell r="HK152">
            <v>201.60000000000005</v>
          </cell>
          <cell r="HL152">
            <v>190</v>
          </cell>
          <cell r="HM152">
            <v>198</v>
          </cell>
          <cell r="HN152">
            <v>236.70000000000005</v>
          </cell>
          <cell r="HO152">
            <v>189.9</v>
          </cell>
          <cell r="HP152">
            <v>217.20000000000007</v>
          </cell>
          <cell r="HQ152">
            <v>222.20000000000013</v>
          </cell>
          <cell r="HR152">
            <v>167.90000000000006</v>
          </cell>
          <cell r="HS152">
            <v>169.79999999999995</v>
          </cell>
        </row>
        <row r="153">
          <cell r="A153" t="str">
            <v>HAVL IN</v>
          </cell>
          <cell r="B153" t="str">
            <v>Havell's India</v>
          </cell>
          <cell r="C153" t="str">
            <v>Engineering &amp; capital goods</v>
          </cell>
          <cell r="D153">
            <v>0</v>
          </cell>
          <cell r="E153">
            <v>0</v>
          </cell>
          <cell r="F153">
            <v>0</v>
          </cell>
          <cell r="G153">
            <v>0</v>
          </cell>
          <cell r="H153">
            <v>715.2</v>
          </cell>
          <cell r="I153">
            <v>862.80000000000007</v>
          </cell>
          <cell r="J153">
            <v>960.6</v>
          </cell>
          <cell r="K153">
            <v>1090.8</v>
          </cell>
          <cell r="L153">
            <v>1160.4000000000001</v>
          </cell>
          <cell r="M153">
            <v>1382.3</v>
          </cell>
          <cell r="N153">
            <v>1562.8999999999999</v>
          </cell>
          <cell r="O153">
            <v>1737.8000000000002</v>
          </cell>
          <cell r="P153">
            <v>1933.4</v>
          </cell>
          <cell r="Q153">
            <v>2258.6</v>
          </cell>
          <cell r="R153">
            <v>2272.1</v>
          </cell>
          <cell r="S153">
            <v>3564.8</v>
          </cell>
          <cell r="T153">
            <v>3417.7000000000003</v>
          </cell>
          <cell r="U153">
            <v>3742.4000000000005</v>
          </cell>
          <cell r="V153">
            <v>3909</v>
          </cell>
          <cell r="W153">
            <v>4403.16</v>
          </cell>
          <cell r="X153">
            <v>4741</v>
          </cell>
          <cell r="Y153">
            <v>4981</v>
          </cell>
          <cell r="Z153">
            <v>5346</v>
          </cell>
          <cell r="AA153">
            <v>5480.5999999999985</v>
          </cell>
          <cell r="AB153">
            <v>5533.9</v>
          </cell>
          <cell r="AC153">
            <v>5853.2</v>
          </cell>
          <cell r="AD153">
            <v>4860.6000000000004</v>
          </cell>
          <cell r="AE153">
            <v>5736.2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-644.59999999999991</v>
          </cell>
          <cell r="AK153">
            <v>-763.5</v>
          </cell>
          <cell r="AL153">
            <v>-853</v>
          </cell>
          <cell r="AM153">
            <v>-997.09999999999991</v>
          </cell>
          <cell r="AN153">
            <v>-1046.5</v>
          </cell>
          <cell r="AO153">
            <v>-1265.7</v>
          </cell>
          <cell r="AP153">
            <v>-1397.3</v>
          </cell>
          <cell r="AQ153">
            <v>-1558.1</v>
          </cell>
          <cell r="AR153">
            <v>-1725.8000000000002</v>
          </cell>
          <cell r="AS153">
            <v>-2018.5</v>
          </cell>
          <cell r="AT153">
            <v>-2029.6</v>
          </cell>
          <cell r="AU153">
            <v>-3268</v>
          </cell>
          <cell r="AV153">
            <v>-3096.4</v>
          </cell>
          <cell r="AW153">
            <v>-3390.5</v>
          </cell>
          <cell r="AX153">
            <v>-3542.4</v>
          </cell>
          <cell r="AY153">
            <v>-4013.1800000000003</v>
          </cell>
          <cell r="AZ153">
            <v>-4329</v>
          </cell>
          <cell r="BA153">
            <v>-4531</v>
          </cell>
          <cell r="BB153">
            <v>-4844</v>
          </cell>
          <cell r="BC153">
            <v>-4990.0699999999961</v>
          </cell>
          <cell r="BD153">
            <v>-4990.8999999999996</v>
          </cell>
          <cell r="BE153">
            <v>-5271.4000000000005</v>
          </cell>
          <cell r="BF153">
            <v>-4640.8</v>
          </cell>
          <cell r="BG153">
            <v>-5111.3999999999996</v>
          </cell>
          <cell r="BH153">
            <v>0</v>
          </cell>
          <cell r="BI153">
            <v>0</v>
          </cell>
          <cell r="BJ153">
            <v>0</v>
          </cell>
          <cell r="BK153">
            <v>0</v>
          </cell>
          <cell r="BL153">
            <v>70.600000000000136</v>
          </cell>
          <cell r="BM153">
            <v>99.300000000000068</v>
          </cell>
          <cell r="BN153">
            <v>107.60000000000002</v>
          </cell>
          <cell r="BO153">
            <v>93.700000000000045</v>
          </cell>
          <cell r="BP153">
            <v>113.90000000000009</v>
          </cell>
          <cell r="BQ153">
            <v>116.59999999999991</v>
          </cell>
          <cell r="BR153">
            <v>165.59999999999991</v>
          </cell>
          <cell r="BS153">
            <v>179.70000000000027</v>
          </cell>
          <cell r="BT153">
            <v>207.59999999999991</v>
          </cell>
          <cell r="BU153">
            <v>240.09999999999991</v>
          </cell>
          <cell r="BV153">
            <v>242.5</v>
          </cell>
          <cell r="BW153">
            <v>296.80000000000018</v>
          </cell>
          <cell r="BX153">
            <v>321.30000000000018</v>
          </cell>
          <cell r="BY153">
            <v>351.90000000000055</v>
          </cell>
          <cell r="BZ153">
            <v>366.59999999999991</v>
          </cell>
          <cell r="CA153">
            <v>389.97999999999956</v>
          </cell>
          <cell r="CB153">
            <v>412</v>
          </cell>
          <cell r="CC153">
            <v>450</v>
          </cell>
          <cell r="CD153">
            <v>502</v>
          </cell>
          <cell r="CE153">
            <v>490.53000000000247</v>
          </cell>
          <cell r="CF153">
            <v>543</v>
          </cell>
          <cell r="CG153">
            <v>581.79999999999927</v>
          </cell>
          <cell r="CH153">
            <v>219.80000000000018</v>
          </cell>
          <cell r="CI153">
            <v>624.80000000000018</v>
          </cell>
          <cell r="CJ153">
            <v>0</v>
          </cell>
          <cell r="CK153">
            <v>0</v>
          </cell>
          <cell r="CL153">
            <v>0</v>
          </cell>
          <cell r="CM153">
            <v>0</v>
          </cell>
          <cell r="CN153">
            <v>0</v>
          </cell>
          <cell r="CO153">
            <v>0</v>
          </cell>
          <cell r="CP153">
            <v>0</v>
          </cell>
          <cell r="CQ153">
            <v>0</v>
          </cell>
          <cell r="CR153">
            <v>0</v>
          </cell>
          <cell r="CS153">
            <v>0</v>
          </cell>
          <cell r="CT153">
            <v>0</v>
          </cell>
          <cell r="CU153">
            <v>0</v>
          </cell>
          <cell r="CV153">
            <v>0</v>
          </cell>
          <cell r="CW153">
            <v>0</v>
          </cell>
          <cell r="CX153">
            <v>0</v>
          </cell>
          <cell r="CY153">
            <v>0</v>
          </cell>
          <cell r="CZ153">
            <v>0</v>
          </cell>
          <cell r="DA153">
            <v>0</v>
          </cell>
          <cell r="DB153">
            <v>0</v>
          </cell>
          <cell r="DC153">
            <v>0</v>
          </cell>
          <cell r="DD153">
            <v>0</v>
          </cell>
          <cell r="DE153">
            <v>0</v>
          </cell>
          <cell r="DF153">
            <v>0</v>
          </cell>
          <cell r="DG153">
            <v>0</v>
          </cell>
          <cell r="DH153">
            <v>0</v>
          </cell>
          <cell r="DI153">
            <v>0</v>
          </cell>
          <cell r="DJ153">
            <v>0</v>
          </cell>
          <cell r="DK153">
            <v>0</v>
          </cell>
          <cell r="DL153">
            <v>0</v>
          </cell>
          <cell r="DM153">
            <v>0</v>
          </cell>
          <cell r="DN153">
            <v>0</v>
          </cell>
          <cell r="DO153">
            <v>0</v>
          </cell>
          <cell r="DP153">
            <v>70.600000000000136</v>
          </cell>
          <cell r="DQ153">
            <v>99.300000000000068</v>
          </cell>
          <cell r="DR153">
            <v>107.60000000000002</v>
          </cell>
          <cell r="DS153">
            <v>93.700000000000045</v>
          </cell>
          <cell r="DT153">
            <v>113.90000000000009</v>
          </cell>
          <cell r="DU153">
            <v>116.59999999999991</v>
          </cell>
          <cell r="DV153">
            <v>165.59999999999991</v>
          </cell>
          <cell r="DW153">
            <v>179.70000000000027</v>
          </cell>
          <cell r="DX153">
            <v>207.59999999999991</v>
          </cell>
          <cell r="DY153">
            <v>240.09999999999991</v>
          </cell>
          <cell r="DZ153">
            <v>242.5</v>
          </cell>
          <cell r="EA153">
            <v>296.80000000000018</v>
          </cell>
          <cell r="EB153">
            <v>321.30000000000018</v>
          </cell>
          <cell r="EC153">
            <v>351.90000000000055</v>
          </cell>
          <cell r="ED153">
            <v>366.59999999999991</v>
          </cell>
          <cell r="EE153">
            <v>389.97999999999956</v>
          </cell>
          <cell r="EF153">
            <v>412</v>
          </cell>
          <cell r="EG153">
            <v>450</v>
          </cell>
          <cell r="EH153">
            <v>502</v>
          </cell>
          <cell r="EI153">
            <v>490.53000000000247</v>
          </cell>
          <cell r="EJ153">
            <v>543</v>
          </cell>
          <cell r="EK153">
            <v>581.79999999999927</v>
          </cell>
          <cell r="EL153">
            <v>219.80000000000018</v>
          </cell>
          <cell r="EM153">
            <v>624.80000000000018</v>
          </cell>
          <cell r="EN153">
            <v>0</v>
          </cell>
          <cell r="EO153">
            <v>0</v>
          </cell>
          <cell r="EP153">
            <v>0</v>
          </cell>
          <cell r="EQ153">
            <v>0</v>
          </cell>
          <cell r="ER153">
            <v>-6.3</v>
          </cell>
          <cell r="ES153">
            <v>-6.6</v>
          </cell>
          <cell r="ET153">
            <v>-9.1</v>
          </cell>
          <cell r="EU153">
            <v>-4.4000000000000004</v>
          </cell>
          <cell r="EV153">
            <v>-8</v>
          </cell>
          <cell r="EW153">
            <v>-9.1</v>
          </cell>
          <cell r="EX153">
            <v>-10.199999999999999</v>
          </cell>
          <cell r="EY153">
            <v>-13.5</v>
          </cell>
          <cell r="EZ153">
            <v>-13.3</v>
          </cell>
          <cell r="FA153">
            <v>-13.7</v>
          </cell>
          <cell r="FB153">
            <v>-15.3</v>
          </cell>
          <cell r="FC153">
            <v>-23.1</v>
          </cell>
          <cell r="FD153">
            <v>-21.1</v>
          </cell>
          <cell r="FE153">
            <v>-22.4</v>
          </cell>
          <cell r="FF153">
            <v>-23.8</v>
          </cell>
          <cell r="FG153">
            <v>-30.09</v>
          </cell>
          <cell r="FH153">
            <v>-30</v>
          </cell>
          <cell r="FI153">
            <v>-30</v>
          </cell>
          <cell r="FJ153">
            <v>-33</v>
          </cell>
          <cell r="FK153">
            <v>-37.599999999999994</v>
          </cell>
          <cell r="FL153">
            <v>-36.799999999999997</v>
          </cell>
          <cell r="FM153">
            <v>-44.4</v>
          </cell>
          <cell r="FN153">
            <v>-45.9</v>
          </cell>
          <cell r="FO153">
            <v>-51.5</v>
          </cell>
          <cell r="FP153">
            <v>0</v>
          </cell>
          <cell r="FQ153">
            <v>0</v>
          </cell>
          <cell r="FR153">
            <v>0</v>
          </cell>
          <cell r="FS153">
            <v>0</v>
          </cell>
          <cell r="FT153">
            <v>11.9</v>
          </cell>
          <cell r="FU153">
            <v>10.5</v>
          </cell>
          <cell r="FV153">
            <v>13</v>
          </cell>
          <cell r="FW153">
            <v>40.6</v>
          </cell>
          <cell r="FX153">
            <v>6</v>
          </cell>
          <cell r="FY153">
            <v>13.4</v>
          </cell>
          <cell r="FZ153">
            <v>5.5</v>
          </cell>
          <cell r="GA153">
            <v>9</v>
          </cell>
          <cell r="GB153">
            <v>13.5</v>
          </cell>
          <cell r="GC153">
            <v>8.4</v>
          </cell>
          <cell r="GD153">
            <v>2.7</v>
          </cell>
          <cell r="GE153">
            <v>18.899999999999999</v>
          </cell>
          <cell r="GF153">
            <v>13.7</v>
          </cell>
          <cell r="GG153">
            <v>4.5</v>
          </cell>
          <cell r="GH153">
            <v>10.4</v>
          </cell>
          <cell r="GI153">
            <v>25.55</v>
          </cell>
          <cell r="GJ153">
            <v>24</v>
          </cell>
          <cell r="GK153">
            <v>24</v>
          </cell>
          <cell r="GL153">
            <v>22</v>
          </cell>
          <cell r="GM153">
            <v>75.400000000000006</v>
          </cell>
          <cell r="GN153">
            <v>13</v>
          </cell>
          <cell r="GO153">
            <v>26.1</v>
          </cell>
          <cell r="GP153">
            <v>0.6</v>
          </cell>
          <cell r="GQ153">
            <v>35.6</v>
          </cell>
          <cell r="GR153">
            <v>0</v>
          </cell>
          <cell r="GS153">
            <v>0</v>
          </cell>
          <cell r="GT153">
            <v>0</v>
          </cell>
          <cell r="GU153">
            <v>0</v>
          </cell>
          <cell r="GV153">
            <v>76.200000000000145</v>
          </cell>
          <cell r="GW153">
            <v>103.20000000000007</v>
          </cell>
          <cell r="GX153">
            <v>111.50000000000003</v>
          </cell>
          <cell r="GY153">
            <v>129.90000000000003</v>
          </cell>
          <cell r="GZ153">
            <v>111.90000000000009</v>
          </cell>
          <cell r="HA153">
            <v>120.89999999999992</v>
          </cell>
          <cell r="HB153">
            <v>160.89999999999992</v>
          </cell>
          <cell r="HC153">
            <v>175.20000000000027</v>
          </cell>
          <cell r="HD153">
            <v>207.7999999999999</v>
          </cell>
          <cell r="HE153">
            <v>234.79999999999993</v>
          </cell>
          <cell r="HF153">
            <v>229.89999999999998</v>
          </cell>
          <cell r="HG153">
            <v>292.60000000000014</v>
          </cell>
          <cell r="HH153">
            <v>313.90000000000015</v>
          </cell>
          <cell r="HI153">
            <v>334.00000000000057</v>
          </cell>
          <cell r="HJ153">
            <v>353.19999999999987</v>
          </cell>
          <cell r="HK153">
            <v>385.4399999999996</v>
          </cell>
          <cell r="HL153">
            <v>406</v>
          </cell>
          <cell r="HM153">
            <v>444</v>
          </cell>
          <cell r="HN153">
            <v>491</v>
          </cell>
          <cell r="HO153">
            <v>528.33000000000243</v>
          </cell>
          <cell r="HP153">
            <v>519.20000000000005</v>
          </cell>
          <cell r="HQ153">
            <v>563.49999999999932</v>
          </cell>
          <cell r="HR153">
            <v>174.50000000000017</v>
          </cell>
          <cell r="HS153">
            <v>608.9000000000002</v>
          </cell>
        </row>
        <row r="154">
          <cell r="A154" t="str">
            <v>HREC IN</v>
          </cell>
          <cell r="B154" t="str">
            <v>Hind Rectifiers</v>
          </cell>
          <cell r="C154" t="str">
            <v>Engineering &amp; Capital Goods</v>
          </cell>
          <cell r="D154" t="e">
            <v>#REF!</v>
          </cell>
          <cell r="E154" t="e">
            <v>#REF!</v>
          </cell>
          <cell r="F154" t="e">
            <v>#REF!</v>
          </cell>
          <cell r="G154" t="e">
            <v>#REF!</v>
          </cell>
          <cell r="H154" t="e">
            <v>#REF!</v>
          </cell>
          <cell r="I154" t="e">
            <v>#REF!</v>
          </cell>
          <cell r="J154" t="e">
            <v>#REF!</v>
          </cell>
          <cell r="K154" t="e">
            <v>#REF!</v>
          </cell>
          <cell r="L154">
            <v>95.92</v>
          </cell>
          <cell r="M154">
            <v>143.94</v>
          </cell>
          <cell r="N154">
            <v>141.30000000000001</v>
          </cell>
          <cell r="O154">
            <v>139.09</v>
          </cell>
          <cell r="P154">
            <v>146.41999999999999</v>
          </cell>
          <cell r="Q154">
            <v>156.72200000000001</v>
          </cell>
          <cell r="R154">
            <v>191.87</v>
          </cell>
          <cell r="S154">
            <v>212.97</v>
          </cell>
          <cell r="T154">
            <v>178.751</v>
          </cell>
          <cell r="U154">
            <v>225.59000000000003</v>
          </cell>
          <cell r="V154">
            <v>198.08099999999999</v>
          </cell>
          <cell r="W154">
            <v>270.75</v>
          </cell>
          <cell r="X154">
            <v>187.26</v>
          </cell>
          <cell r="Y154">
            <v>259.60000000000002</v>
          </cell>
          <cell r="Z154">
            <v>229.6</v>
          </cell>
          <cell r="AA154" t="e">
            <v>#REF!</v>
          </cell>
          <cell r="AB154" t="e">
            <v>#REF!</v>
          </cell>
          <cell r="AC154" t="e">
            <v>#REF!</v>
          </cell>
          <cell r="AD154" t="e">
            <v>#REF!</v>
          </cell>
          <cell r="AE154" t="e">
            <v>#REF!</v>
          </cell>
          <cell r="AF154" t="e">
            <v>#REF!</v>
          </cell>
          <cell r="AG154" t="e">
            <v>#REF!</v>
          </cell>
          <cell r="AH154" t="e">
            <v>#REF!</v>
          </cell>
          <cell r="AI154" t="e">
            <v>#REF!</v>
          </cell>
          <cell r="AJ154" t="e">
            <v>#REF!</v>
          </cell>
          <cell r="AK154" t="e">
            <v>#REF!</v>
          </cell>
          <cell r="AL154" t="e">
            <v>#REF!</v>
          </cell>
          <cell r="AM154" t="e">
            <v>#REF!</v>
          </cell>
          <cell r="AN154" t="e">
            <v>#REF!</v>
          </cell>
          <cell r="AO154" t="e">
            <v>#REF!</v>
          </cell>
          <cell r="AP154" t="e">
            <v>#REF!</v>
          </cell>
          <cell r="AQ154" t="e">
            <v>#REF!</v>
          </cell>
          <cell r="AR154" t="e">
            <v>#REF!</v>
          </cell>
          <cell r="AS154" t="e">
            <v>#REF!</v>
          </cell>
          <cell r="AT154" t="e">
            <v>#REF!</v>
          </cell>
          <cell r="AU154" t="e">
            <v>#REF!</v>
          </cell>
          <cell r="AV154" t="e">
            <v>#REF!</v>
          </cell>
          <cell r="AW154" t="e">
            <v>#REF!</v>
          </cell>
          <cell r="AX154" t="e">
            <v>#REF!</v>
          </cell>
          <cell r="AY154" t="e">
            <v>#REF!</v>
          </cell>
          <cell r="AZ154" t="e">
            <v>#REF!</v>
          </cell>
          <cell r="BA154" t="e">
            <v>#REF!</v>
          </cell>
          <cell r="BB154" t="e">
            <v>#REF!</v>
          </cell>
          <cell r="BC154" t="e">
            <v>#REF!</v>
          </cell>
          <cell r="BD154" t="e">
            <v>#REF!</v>
          </cell>
          <cell r="BE154" t="e">
            <v>#REF!</v>
          </cell>
          <cell r="BF154" t="e">
            <v>#REF!</v>
          </cell>
          <cell r="BG154" t="e">
            <v>#REF!</v>
          </cell>
          <cell r="BH154" t="e">
            <v>#REF!</v>
          </cell>
          <cell r="BI154" t="e">
            <v>#REF!</v>
          </cell>
          <cell r="BJ154" t="e">
            <v>#REF!</v>
          </cell>
          <cell r="BK154" t="e">
            <v>#REF!</v>
          </cell>
          <cell r="BL154" t="e">
            <v>#REF!</v>
          </cell>
          <cell r="BM154" t="e">
            <v>#REF!</v>
          </cell>
          <cell r="BN154" t="e">
            <v>#REF!</v>
          </cell>
          <cell r="BO154" t="e">
            <v>#REF!</v>
          </cell>
          <cell r="BP154" t="e">
            <v>#REF!</v>
          </cell>
          <cell r="BQ154" t="e">
            <v>#REF!</v>
          </cell>
          <cell r="BR154" t="e">
            <v>#REF!</v>
          </cell>
          <cell r="BS154" t="e">
            <v>#REF!</v>
          </cell>
          <cell r="BT154" t="e">
            <v>#REF!</v>
          </cell>
          <cell r="BU154" t="e">
            <v>#REF!</v>
          </cell>
          <cell r="BV154" t="e">
            <v>#REF!</v>
          </cell>
          <cell r="BW154" t="e">
            <v>#REF!</v>
          </cell>
          <cell r="BX154" t="e">
            <v>#REF!</v>
          </cell>
          <cell r="BY154" t="e">
            <v>#REF!</v>
          </cell>
          <cell r="BZ154" t="e">
            <v>#REF!</v>
          </cell>
          <cell r="CA154" t="e">
            <v>#REF!</v>
          </cell>
          <cell r="CB154" t="e">
            <v>#REF!</v>
          </cell>
          <cell r="CC154" t="e">
            <v>#REF!</v>
          </cell>
          <cell r="CD154" t="e">
            <v>#REF!</v>
          </cell>
          <cell r="CE154" t="e">
            <v>#REF!</v>
          </cell>
          <cell r="CF154" t="e">
            <v>#REF!</v>
          </cell>
          <cell r="CG154" t="e">
            <v>#REF!</v>
          </cell>
          <cell r="CH154" t="e">
            <v>#REF!</v>
          </cell>
          <cell r="CI154" t="e">
            <v>#REF!</v>
          </cell>
          <cell r="CJ154" t="e">
            <v>#REF!</v>
          </cell>
          <cell r="CK154" t="e">
            <v>#REF!</v>
          </cell>
          <cell r="CL154" t="e">
            <v>#REF!</v>
          </cell>
          <cell r="CM154" t="e">
            <v>#REF!</v>
          </cell>
          <cell r="CN154" t="e">
            <v>#REF!</v>
          </cell>
          <cell r="CO154" t="e">
            <v>#REF!</v>
          </cell>
          <cell r="CP154" t="e">
            <v>#REF!</v>
          </cell>
          <cell r="CQ154" t="e">
            <v>#REF!</v>
          </cell>
          <cell r="CR154" t="e">
            <v>#REF!</v>
          </cell>
          <cell r="CS154" t="e">
            <v>#REF!</v>
          </cell>
          <cell r="CT154" t="e">
            <v>#REF!</v>
          </cell>
          <cell r="CU154" t="e">
            <v>#REF!</v>
          </cell>
          <cell r="CV154" t="e">
            <v>#REF!</v>
          </cell>
          <cell r="CW154" t="e">
            <v>#REF!</v>
          </cell>
          <cell r="CX154" t="e">
            <v>#REF!</v>
          </cell>
          <cell r="CY154" t="e">
            <v>#REF!</v>
          </cell>
          <cell r="CZ154" t="e">
            <v>#REF!</v>
          </cell>
          <cell r="DA154" t="e">
            <v>#REF!</v>
          </cell>
          <cell r="DB154" t="e">
            <v>#REF!</v>
          </cell>
          <cell r="DC154" t="e">
            <v>#REF!</v>
          </cell>
          <cell r="DD154" t="e">
            <v>#REF!</v>
          </cell>
          <cell r="DE154" t="e">
            <v>#REF!</v>
          </cell>
          <cell r="DF154" t="e">
            <v>#REF!</v>
          </cell>
          <cell r="DG154" t="e">
            <v>#REF!</v>
          </cell>
          <cell r="DH154" t="e">
            <v>#REF!</v>
          </cell>
          <cell r="DI154" t="e">
            <v>#REF!</v>
          </cell>
          <cell r="DJ154" t="e">
            <v>#REF!</v>
          </cell>
          <cell r="DK154" t="e">
            <v>#REF!</v>
          </cell>
          <cell r="DL154" t="e">
            <v>#REF!</v>
          </cell>
          <cell r="DM154" t="e">
            <v>#REF!</v>
          </cell>
          <cell r="DN154" t="e">
            <v>#REF!</v>
          </cell>
          <cell r="DO154" t="e">
            <v>#REF!</v>
          </cell>
          <cell r="DP154" t="e">
            <v>#REF!</v>
          </cell>
          <cell r="DQ154" t="e">
            <v>#REF!</v>
          </cell>
          <cell r="DR154" t="e">
            <v>#REF!</v>
          </cell>
          <cell r="DS154" t="e">
            <v>#REF!</v>
          </cell>
          <cell r="DT154" t="e">
            <v>#REF!</v>
          </cell>
          <cell r="DU154" t="e">
            <v>#REF!</v>
          </cell>
          <cell r="DV154" t="e">
            <v>#REF!</v>
          </cell>
          <cell r="DW154" t="e">
            <v>#REF!</v>
          </cell>
          <cell r="DX154" t="e">
            <v>#REF!</v>
          </cell>
          <cell r="DY154" t="e">
            <v>#REF!</v>
          </cell>
          <cell r="DZ154" t="e">
            <v>#REF!</v>
          </cell>
          <cell r="EA154" t="e">
            <v>#REF!</v>
          </cell>
          <cell r="EB154" t="e">
            <v>#REF!</v>
          </cell>
          <cell r="EC154" t="e">
            <v>#REF!</v>
          </cell>
          <cell r="ED154" t="e">
            <v>#REF!</v>
          </cell>
          <cell r="EE154" t="e">
            <v>#REF!</v>
          </cell>
          <cell r="EF154" t="e">
            <v>#REF!</v>
          </cell>
          <cell r="EG154" t="e">
            <v>#REF!</v>
          </cell>
          <cell r="EH154" t="e">
            <v>#REF!</v>
          </cell>
          <cell r="EI154" t="e">
            <v>#REF!</v>
          </cell>
          <cell r="EJ154" t="e">
            <v>#REF!</v>
          </cell>
          <cell r="EK154" t="e">
            <v>#REF!</v>
          </cell>
          <cell r="EL154" t="e">
            <v>#REF!</v>
          </cell>
          <cell r="EM154" t="e">
            <v>#REF!</v>
          </cell>
          <cell r="EN154" t="e">
            <v>#REF!</v>
          </cell>
          <cell r="EO154" t="e">
            <v>#REF!</v>
          </cell>
          <cell r="EP154" t="e">
            <v>#REF!</v>
          </cell>
          <cell r="EQ154" t="e">
            <v>#REF!</v>
          </cell>
          <cell r="ER154" t="e">
            <v>#REF!</v>
          </cell>
          <cell r="ES154" t="e">
            <v>#REF!</v>
          </cell>
          <cell r="ET154" t="e">
            <v>#REF!</v>
          </cell>
          <cell r="EU154" t="e">
            <v>#REF!</v>
          </cell>
          <cell r="EV154" t="e">
            <v>#REF!</v>
          </cell>
          <cell r="EW154" t="e">
            <v>#REF!</v>
          </cell>
          <cell r="EX154" t="e">
            <v>#REF!</v>
          </cell>
          <cell r="EY154" t="e">
            <v>#REF!</v>
          </cell>
          <cell r="EZ154" t="e">
            <v>#REF!</v>
          </cell>
          <cell r="FA154" t="e">
            <v>#REF!</v>
          </cell>
          <cell r="FB154" t="e">
            <v>#REF!</v>
          </cell>
          <cell r="FC154" t="e">
            <v>#REF!</v>
          </cell>
          <cell r="FD154" t="e">
            <v>#REF!</v>
          </cell>
          <cell r="FE154" t="e">
            <v>#REF!</v>
          </cell>
          <cell r="FF154" t="e">
            <v>#REF!</v>
          </cell>
          <cell r="FG154" t="e">
            <v>#REF!</v>
          </cell>
          <cell r="FH154" t="e">
            <v>#REF!</v>
          </cell>
          <cell r="FI154" t="e">
            <v>#REF!</v>
          </cell>
          <cell r="FJ154" t="e">
            <v>#REF!</v>
          </cell>
          <cell r="FK154" t="e">
            <v>#REF!</v>
          </cell>
          <cell r="FL154" t="e">
            <v>#REF!</v>
          </cell>
          <cell r="FM154" t="e">
            <v>#REF!</v>
          </cell>
          <cell r="FN154" t="e">
            <v>#REF!</v>
          </cell>
          <cell r="FO154" t="e">
            <v>#REF!</v>
          </cell>
          <cell r="FP154" t="e">
            <v>#REF!</v>
          </cell>
          <cell r="FQ154" t="e">
            <v>#REF!</v>
          </cell>
          <cell r="FR154" t="e">
            <v>#REF!</v>
          </cell>
          <cell r="FS154" t="e">
            <v>#REF!</v>
          </cell>
          <cell r="FT154" t="e">
            <v>#REF!</v>
          </cell>
          <cell r="FU154" t="e">
            <v>#REF!</v>
          </cell>
          <cell r="FV154" t="e">
            <v>#REF!</v>
          </cell>
          <cell r="FW154" t="e">
            <v>#REF!</v>
          </cell>
          <cell r="FX154">
            <v>0.23</v>
          </cell>
          <cell r="FY154">
            <v>0.35</v>
          </cell>
          <cell r="FZ154">
            <v>0.42</v>
          </cell>
          <cell r="GA154">
            <v>0.73</v>
          </cell>
          <cell r="GB154">
            <v>0.37</v>
          </cell>
          <cell r="GC154">
            <v>0.44</v>
          </cell>
          <cell r="GD154">
            <v>0.23</v>
          </cell>
          <cell r="GE154">
            <v>0.8</v>
          </cell>
          <cell r="GF154">
            <v>0.32400000000000001</v>
          </cell>
          <cell r="GG154">
            <v>0.39100000000000001</v>
          </cell>
          <cell r="GH154">
            <v>0.29399999999999998</v>
          </cell>
          <cell r="GI154">
            <v>5.34</v>
          </cell>
          <cell r="GJ154">
            <v>0.25</v>
          </cell>
          <cell r="GK154">
            <v>0.25</v>
          </cell>
          <cell r="GL154">
            <v>0.22</v>
          </cell>
          <cell r="GM154" t="e">
            <v>#REF!</v>
          </cell>
          <cell r="GN154" t="e">
            <v>#REF!</v>
          </cell>
          <cell r="GO154" t="e">
            <v>#REF!</v>
          </cell>
          <cell r="GP154" t="e">
            <v>#REF!</v>
          </cell>
          <cell r="GQ154" t="e">
            <v>#REF!</v>
          </cell>
          <cell r="GR154" t="e">
            <v>#REF!</v>
          </cell>
          <cell r="GS154" t="e">
            <v>#REF!</v>
          </cell>
          <cell r="GT154" t="e">
            <v>#REF!</v>
          </cell>
          <cell r="GU154" t="e">
            <v>#REF!</v>
          </cell>
          <cell r="GV154" t="e">
            <v>#REF!</v>
          </cell>
          <cell r="GW154" t="e">
            <v>#REF!</v>
          </cell>
          <cell r="GX154" t="e">
            <v>#REF!</v>
          </cell>
          <cell r="GY154" t="e">
            <v>#REF!</v>
          </cell>
          <cell r="GZ154" t="e">
            <v>#REF!</v>
          </cell>
          <cell r="HA154" t="e">
            <v>#REF!</v>
          </cell>
          <cell r="HB154" t="e">
            <v>#REF!</v>
          </cell>
          <cell r="HC154" t="e">
            <v>#REF!</v>
          </cell>
          <cell r="HD154" t="e">
            <v>#REF!</v>
          </cell>
          <cell r="HE154" t="e">
            <v>#REF!</v>
          </cell>
          <cell r="HF154" t="e">
            <v>#REF!</v>
          </cell>
          <cell r="HG154" t="e">
            <v>#REF!</v>
          </cell>
          <cell r="HH154" t="e">
            <v>#REF!</v>
          </cell>
          <cell r="HI154" t="e">
            <v>#REF!</v>
          </cell>
          <cell r="HJ154" t="e">
            <v>#REF!</v>
          </cell>
          <cell r="HK154" t="e">
            <v>#REF!</v>
          </cell>
          <cell r="HL154" t="e">
            <v>#REF!</v>
          </cell>
          <cell r="HM154" t="e">
            <v>#REF!</v>
          </cell>
          <cell r="HN154" t="e">
            <v>#REF!</v>
          </cell>
          <cell r="HO154" t="e">
            <v>#REF!</v>
          </cell>
          <cell r="HP154" t="e">
            <v>#REF!</v>
          </cell>
          <cell r="HQ154" t="e">
            <v>#REF!</v>
          </cell>
          <cell r="HR154" t="e">
            <v>#REF!</v>
          </cell>
          <cell r="HS154" t="e">
            <v>#REF!</v>
          </cell>
        </row>
        <row r="155">
          <cell r="A155" t="str">
            <v>HDOR IN</v>
          </cell>
          <cell r="B155" t="str">
            <v>Hindustan Dorr-Oliver</v>
          </cell>
          <cell r="C155" t="str">
            <v>Engineering &amp; Capital Goods</v>
          </cell>
          <cell r="D155">
            <v>0</v>
          </cell>
          <cell r="E155">
            <v>0</v>
          </cell>
          <cell r="F155">
            <v>0</v>
          </cell>
          <cell r="G155">
            <v>0</v>
          </cell>
          <cell r="H155">
            <v>0</v>
          </cell>
          <cell r="I155">
            <v>0</v>
          </cell>
          <cell r="J155">
            <v>0</v>
          </cell>
          <cell r="K155">
            <v>0</v>
          </cell>
          <cell r="L155">
            <v>0</v>
          </cell>
          <cell r="M155">
            <v>0</v>
          </cell>
          <cell r="N155">
            <v>0</v>
          </cell>
          <cell r="O155">
            <v>458.4</v>
          </cell>
          <cell r="P155">
            <v>230.8</v>
          </cell>
          <cell r="Q155">
            <v>303.10000000000002</v>
          </cell>
          <cell r="R155">
            <v>408.7</v>
          </cell>
          <cell r="S155">
            <v>471.5</v>
          </cell>
          <cell r="T155">
            <v>329.2</v>
          </cell>
          <cell r="U155">
            <v>421.7</v>
          </cell>
          <cell r="V155">
            <v>549</v>
          </cell>
          <cell r="W155">
            <v>785.2</v>
          </cell>
          <cell r="X155">
            <v>545.4</v>
          </cell>
          <cell r="Y155">
            <v>695.2</v>
          </cell>
          <cell r="Z155">
            <v>754.6</v>
          </cell>
          <cell r="AA155">
            <v>1055.5</v>
          </cell>
          <cell r="AB155">
            <v>845.2</v>
          </cell>
          <cell r="AC155">
            <v>1163.5999999999999</v>
          </cell>
          <cell r="AD155">
            <v>1247.4000000000001</v>
          </cell>
          <cell r="AE155">
            <v>1876.4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O155">
            <v>0</v>
          </cell>
          <cell r="AP155">
            <v>0</v>
          </cell>
          <cell r="AQ155">
            <v>-421.4</v>
          </cell>
          <cell r="AR155">
            <v>-220.1</v>
          </cell>
          <cell r="AS155">
            <v>-294.39999999999998</v>
          </cell>
          <cell r="AT155">
            <v>-373.2</v>
          </cell>
          <cell r="AU155">
            <v>-463.90000000000003</v>
          </cell>
          <cell r="AV155">
            <v>-308.60000000000002</v>
          </cell>
          <cell r="AW155">
            <v>-372.2</v>
          </cell>
          <cell r="AX155">
            <v>-509.8</v>
          </cell>
          <cell r="AY155">
            <v>-708.4</v>
          </cell>
          <cell r="AZ155">
            <v>-500.49999999999994</v>
          </cell>
          <cell r="BA155">
            <v>-625.6</v>
          </cell>
          <cell r="BB155">
            <v>-679.5</v>
          </cell>
          <cell r="BC155">
            <v>-903.8</v>
          </cell>
          <cell r="BD155">
            <v>-743.59999999999991</v>
          </cell>
          <cell r="BE155">
            <v>-1029.5</v>
          </cell>
          <cell r="BF155">
            <v>-1100.4000000000001</v>
          </cell>
          <cell r="BG155">
            <v>-1705.5</v>
          </cell>
          <cell r="BH155">
            <v>0</v>
          </cell>
          <cell r="BI155">
            <v>0</v>
          </cell>
          <cell r="BJ155">
            <v>0</v>
          </cell>
          <cell r="BK155">
            <v>0</v>
          </cell>
          <cell r="BL155">
            <v>0</v>
          </cell>
          <cell r="BM155">
            <v>0</v>
          </cell>
          <cell r="BN155">
            <v>0</v>
          </cell>
          <cell r="BO155">
            <v>0</v>
          </cell>
          <cell r="BP155">
            <v>0</v>
          </cell>
          <cell r="BQ155">
            <v>0</v>
          </cell>
          <cell r="BR155">
            <v>0</v>
          </cell>
          <cell r="BS155">
            <v>37</v>
          </cell>
          <cell r="BT155">
            <v>10.700000000000017</v>
          </cell>
          <cell r="BU155">
            <v>8.7000000000000455</v>
          </cell>
          <cell r="BV155">
            <v>35.5</v>
          </cell>
          <cell r="BW155">
            <v>7.5999999999999659</v>
          </cell>
          <cell r="BX155">
            <v>20.599999999999966</v>
          </cell>
          <cell r="BY155">
            <v>49.5</v>
          </cell>
          <cell r="BZ155">
            <v>39.199999999999989</v>
          </cell>
          <cell r="CA155">
            <v>76.800000000000068</v>
          </cell>
          <cell r="CB155">
            <v>44.900000000000034</v>
          </cell>
          <cell r="CC155">
            <v>69.600000000000023</v>
          </cell>
          <cell r="CD155">
            <v>75.100000000000023</v>
          </cell>
          <cell r="CE155">
            <v>151.70000000000005</v>
          </cell>
          <cell r="CF155">
            <v>101.60000000000014</v>
          </cell>
          <cell r="CG155">
            <v>134.09999999999991</v>
          </cell>
          <cell r="CH155">
            <v>147</v>
          </cell>
          <cell r="CI155">
            <v>170.90000000000009</v>
          </cell>
          <cell r="CJ155">
            <v>0</v>
          </cell>
          <cell r="CK155">
            <v>0</v>
          </cell>
          <cell r="CL155">
            <v>0</v>
          </cell>
          <cell r="CM155">
            <v>0</v>
          </cell>
          <cell r="CN155">
            <v>0</v>
          </cell>
          <cell r="CO155">
            <v>0</v>
          </cell>
          <cell r="CP155">
            <v>0</v>
          </cell>
          <cell r="CQ155">
            <v>0</v>
          </cell>
          <cell r="CR155">
            <v>0</v>
          </cell>
          <cell r="CS155">
            <v>0</v>
          </cell>
          <cell r="CT155">
            <v>0</v>
          </cell>
          <cell r="CU155">
            <v>0</v>
          </cell>
          <cell r="CV155">
            <v>0</v>
          </cell>
          <cell r="CW155">
            <v>0</v>
          </cell>
          <cell r="CX155">
            <v>0</v>
          </cell>
          <cell r="CY155">
            <v>0</v>
          </cell>
          <cell r="CZ155">
            <v>0</v>
          </cell>
          <cell r="DA155">
            <v>0</v>
          </cell>
          <cell r="DB155">
            <v>0</v>
          </cell>
          <cell r="DC155">
            <v>0</v>
          </cell>
          <cell r="DD155">
            <v>0</v>
          </cell>
          <cell r="DE155">
            <v>0</v>
          </cell>
          <cell r="DF155">
            <v>0</v>
          </cell>
          <cell r="DG155">
            <v>0</v>
          </cell>
          <cell r="DH155">
            <v>0</v>
          </cell>
          <cell r="DI155">
            <v>0</v>
          </cell>
          <cell r="DJ155">
            <v>0</v>
          </cell>
          <cell r="DK155">
            <v>0</v>
          </cell>
          <cell r="DL155">
            <v>0</v>
          </cell>
          <cell r="DM155">
            <v>0</v>
          </cell>
          <cell r="DN155">
            <v>0</v>
          </cell>
          <cell r="DO155">
            <v>0</v>
          </cell>
          <cell r="DP155">
            <v>0</v>
          </cell>
          <cell r="DQ155">
            <v>0</v>
          </cell>
          <cell r="DR155">
            <v>0</v>
          </cell>
          <cell r="DS155">
            <v>0</v>
          </cell>
          <cell r="DT155">
            <v>0</v>
          </cell>
          <cell r="DU155">
            <v>0</v>
          </cell>
          <cell r="DV155">
            <v>0</v>
          </cell>
          <cell r="DW155">
            <v>37</v>
          </cell>
          <cell r="DX155">
            <v>10.700000000000017</v>
          </cell>
          <cell r="DY155">
            <v>8.7000000000000455</v>
          </cell>
          <cell r="DZ155">
            <v>35.5</v>
          </cell>
          <cell r="EA155">
            <v>7.5999999999999659</v>
          </cell>
          <cell r="EB155">
            <v>20.599999999999966</v>
          </cell>
          <cell r="EC155">
            <v>49.5</v>
          </cell>
          <cell r="ED155">
            <v>39.199999999999989</v>
          </cell>
          <cell r="EE155">
            <v>76.800000000000068</v>
          </cell>
          <cell r="EF155">
            <v>44.900000000000034</v>
          </cell>
          <cell r="EG155">
            <v>69.600000000000023</v>
          </cell>
          <cell r="EH155">
            <v>75.100000000000023</v>
          </cell>
          <cell r="EI155">
            <v>151.70000000000005</v>
          </cell>
          <cell r="EJ155">
            <v>101.60000000000014</v>
          </cell>
          <cell r="EK155">
            <v>134.09999999999991</v>
          </cell>
          <cell r="EL155">
            <v>147</v>
          </cell>
          <cell r="EM155">
            <v>170.90000000000009</v>
          </cell>
          <cell r="EN155">
            <v>0</v>
          </cell>
          <cell r="EO155">
            <v>0</v>
          </cell>
          <cell r="EP155">
            <v>0</v>
          </cell>
          <cell r="EQ155">
            <v>0</v>
          </cell>
          <cell r="ER155">
            <v>0</v>
          </cell>
          <cell r="ES155">
            <v>0</v>
          </cell>
          <cell r="ET155">
            <v>0</v>
          </cell>
          <cell r="EU155">
            <v>0</v>
          </cell>
          <cell r="EV155">
            <v>0</v>
          </cell>
          <cell r="EW155">
            <v>0</v>
          </cell>
          <cell r="EX155">
            <v>0</v>
          </cell>
          <cell r="EY155">
            <v>-0.7</v>
          </cell>
          <cell r="EZ155">
            <v>-1.1000000000000001</v>
          </cell>
          <cell r="FA155">
            <v>-1.1000000000000001</v>
          </cell>
          <cell r="FB155">
            <v>-1.1000000000000001</v>
          </cell>
          <cell r="FC155">
            <v>-4.0999999999999996</v>
          </cell>
          <cell r="FD155">
            <v>-3</v>
          </cell>
          <cell r="FE155">
            <v>-3.3</v>
          </cell>
          <cell r="FF155">
            <v>-4.5</v>
          </cell>
          <cell r="FG155">
            <v>-5</v>
          </cell>
          <cell r="FH155">
            <v>-4.9000000000000004</v>
          </cell>
          <cell r="FI155">
            <v>-6.3</v>
          </cell>
          <cell r="FJ155">
            <v>-6</v>
          </cell>
          <cell r="FK155">
            <v>-6.8</v>
          </cell>
          <cell r="FL155">
            <v>-7</v>
          </cell>
          <cell r="FM155">
            <v>-7.5</v>
          </cell>
          <cell r="FN155">
            <v>-9</v>
          </cell>
          <cell r="FO155">
            <v>-10.4</v>
          </cell>
          <cell r="FP155">
            <v>0</v>
          </cell>
          <cell r="FQ155">
            <v>0</v>
          </cell>
          <cell r="FR155">
            <v>0</v>
          </cell>
          <cell r="FS155">
            <v>0</v>
          </cell>
          <cell r="FT155">
            <v>0</v>
          </cell>
          <cell r="FU155">
            <v>0</v>
          </cell>
          <cell r="FV155">
            <v>0</v>
          </cell>
          <cell r="FW155">
            <v>0</v>
          </cell>
          <cell r="FX155">
            <v>0</v>
          </cell>
          <cell r="FY155">
            <v>0</v>
          </cell>
          <cell r="FZ155">
            <v>0</v>
          </cell>
          <cell r="GA155">
            <v>1.8</v>
          </cell>
          <cell r="GB155">
            <v>1.7</v>
          </cell>
          <cell r="GC155">
            <v>4.8</v>
          </cell>
          <cell r="GD155">
            <v>1.2</v>
          </cell>
          <cell r="GE155">
            <v>17</v>
          </cell>
          <cell r="GF155">
            <v>2.6</v>
          </cell>
          <cell r="GG155">
            <v>1.2</v>
          </cell>
          <cell r="GH155">
            <v>9.5</v>
          </cell>
          <cell r="GI155">
            <v>19.8</v>
          </cell>
          <cell r="GJ155">
            <v>14.4</v>
          </cell>
          <cell r="GK155">
            <v>16.600000000000001</v>
          </cell>
          <cell r="GL155">
            <v>13.7</v>
          </cell>
          <cell r="GM155">
            <v>15.1</v>
          </cell>
          <cell r="GN155">
            <v>17.3</v>
          </cell>
          <cell r="GO155">
            <v>20</v>
          </cell>
          <cell r="GP155">
            <v>25.3</v>
          </cell>
          <cell r="GQ155">
            <v>12.8</v>
          </cell>
          <cell r="GR155">
            <v>0</v>
          </cell>
          <cell r="GS155">
            <v>0</v>
          </cell>
          <cell r="GT155">
            <v>0</v>
          </cell>
          <cell r="GU155">
            <v>0</v>
          </cell>
          <cell r="GV155">
            <v>0</v>
          </cell>
          <cell r="GW155">
            <v>0</v>
          </cell>
          <cell r="GX155">
            <v>0</v>
          </cell>
          <cell r="GY155">
            <v>0</v>
          </cell>
          <cell r="GZ155">
            <v>0</v>
          </cell>
          <cell r="HA155">
            <v>0</v>
          </cell>
          <cell r="HB155">
            <v>0</v>
          </cell>
          <cell r="HC155">
            <v>38.099999999999994</v>
          </cell>
          <cell r="HD155">
            <v>11.300000000000017</v>
          </cell>
          <cell r="HE155">
            <v>12.400000000000045</v>
          </cell>
          <cell r="HF155">
            <v>35.6</v>
          </cell>
          <cell r="HG155">
            <v>20.499999999999964</v>
          </cell>
          <cell r="HH155">
            <v>20.199999999999967</v>
          </cell>
          <cell r="HI155">
            <v>47.400000000000006</v>
          </cell>
          <cell r="HJ155">
            <v>44.199999999999989</v>
          </cell>
          <cell r="HK155">
            <v>91.600000000000065</v>
          </cell>
          <cell r="HL155">
            <v>54.400000000000034</v>
          </cell>
          <cell r="HM155">
            <v>79.900000000000034</v>
          </cell>
          <cell r="HN155">
            <v>82.800000000000026</v>
          </cell>
          <cell r="HO155">
            <v>160.00000000000003</v>
          </cell>
          <cell r="HP155">
            <v>111.90000000000013</v>
          </cell>
          <cell r="HQ155">
            <v>146.59999999999991</v>
          </cell>
          <cell r="HR155">
            <v>163.30000000000001</v>
          </cell>
          <cell r="HS155">
            <v>173.3000000000001</v>
          </cell>
        </row>
        <row r="156">
          <cell r="A156" t="str">
            <v>HWA IN</v>
          </cell>
          <cell r="B156" t="str">
            <v>Honeywell Automation India</v>
          </cell>
          <cell r="C156" t="str">
            <v>Engineering &amp; capital goods</v>
          </cell>
          <cell r="D156">
            <v>0</v>
          </cell>
          <cell r="E156">
            <v>0</v>
          </cell>
          <cell r="F156">
            <v>0</v>
          </cell>
          <cell r="G156">
            <v>0</v>
          </cell>
          <cell r="H156">
            <v>0</v>
          </cell>
          <cell r="I156">
            <v>0</v>
          </cell>
          <cell r="J156">
            <v>0</v>
          </cell>
          <cell r="K156">
            <v>1212.1999999999998</v>
          </cell>
          <cell r="L156">
            <v>667</v>
          </cell>
          <cell r="M156">
            <v>1103</v>
          </cell>
          <cell r="N156">
            <v>1039</v>
          </cell>
          <cell r="O156">
            <v>1340</v>
          </cell>
          <cell r="P156">
            <v>1074</v>
          </cell>
          <cell r="Q156">
            <v>1134</v>
          </cell>
          <cell r="R156">
            <v>1420</v>
          </cell>
          <cell r="S156">
            <v>1550</v>
          </cell>
          <cell r="T156">
            <v>1421</v>
          </cell>
          <cell r="U156">
            <v>1514</v>
          </cell>
          <cell r="V156">
            <v>1954</v>
          </cell>
          <cell r="W156">
            <v>1890</v>
          </cell>
          <cell r="X156">
            <v>2162</v>
          </cell>
          <cell r="Y156">
            <v>2271</v>
          </cell>
          <cell r="Z156">
            <v>2360</v>
          </cell>
          <cell r="AA156">
            <v>2201</v>
          </cell>
          <cell r="AB156">
            <v>2368.1999999999998</v>
          </cell>
          <cell r="AC156">
            <v>2329.7999999999997</v>
          </cell>
          <cell r="AD156">
            <v>2772.2</v>
          </cell>
          <cell r="AE156">
            <v>2747.8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-1089.7</v>
          </cell>
          <cell r="AN156">
            <v>-609</v>
          </cell>
          <cell r="AO156">
            <v>-1010</v>
          </cell>
          <cell r="AP156">
            <v>-1053</v>
          </cell>
          <cell r="AQ156">
            <v>-1220</v>
          </cell>
          <cell r="AR156">
            <v>-976</v>
          </cell>
          <cell r="AS156">
            <v>-1004</v>
          </cell>
          <cell r="AT156">
            <v>-1264</v>
          </cell>
          <cell r="AU156">
            <v>-1337</v>
          </cell>
          <cell r="AV156">
            <v>-1234</v>
          </cell>
          <cell r="AW156">
            <v>-1313</v>
          </cell>
          <cell r="AX156">
            <v>-1697</v>
          </cell>
          <cell r="AY156">
            <v>-1667</v>
          </cell>
          <cell r="AZ156">
            <v>-1926</v>
          </cell>
          <cell r="BA156">
            <v>-1985</v>
          </cell>
          <cell r="BB156">
            <v>-2093</v>
          </cell>
          <cell r="BC156">
            <v>-2043</v>
          </cell>
          <cell r="BD156">
            <v>-2116.6</v>
          </cell>
          <cell r="BE156">
            <v>-1934.3999999999999</v>
          </cell>
          <cell r="BF156">
            <v>-2384.3999999999996</v>
          </cell>
          <cell r="BG156">
            <v>-2292.4</v>
          </cell>
          <cell r="BH156">
            <v>0</v>
          </cell>
          <cell r="BI156">
            <v>0</v>
          </cell>
          <cell r="BJ156">
            <v>0</v>
          </cell>
          <cell r="BK156">
            <v>0</v>
          </cell>
          <cell r="BL156">
            <v>0</v>
          </cell>
          <cell r="BM156">
            <v>0</v>
          </cell>
          <cell r="BN156">
            <v>0</v>
          </cell>
          <cell r="BO156">
            <v>122.49999999999977</v>
          </cell>
          <cell r="BP156">
            <v>58</v>
          </cell>
          <cell r="BQ156">
            <v>93</v>
          </cell>
          <cell r="BR156">
            <v>-14</v>
          </cell>
          <cell r="BS156">
            <v>120</v>
          </cell>
          <cell r="BT156">
            <v>98</v>
          </cell>
          <cell r="BU156">
            <v>130</v>
          </cell>
          <cell r="BV156">
            <v>156</v>
          </cell>
          <cell r="BW156">
            <v>213</v>
          </cell>
          <cell r="BX156">
            <v>187</v>
          </cell>
          <cell r="BY156">
            <v>201</v>
          </cell>
          <cell r="BZ156">
            <v>257</v>
          </cell>
          <cell r="CA156">
            <v>223</v>
          </cell>
          <cell r="CB156">
            <v>236</v>
          </cell>
          <cell r="CC156">
            <v>286</v>
          </cell>
          <cell r="CD156">
            <v>267</v>
          </cell>
          <cell r="CE156">
            <v>158</v>
          </cell>
          <cell r="CF156">
            <v>251.59999999999991</v>
          </cell>
          <cell r="CG156">
            <v>395.39999999999986</v>
          </cell>
          <cell r="CH156">
            <v>387.80000000000018</v>
          </cell>
          <cell r="CI156">
            <v>455.40000000000009</v>
          </cell>
          <cell r="CJ156">
            <v>0</v>
          </cell>
          <cell r="CK156">
            <v>0</v>
          </cell>
          <cell r="CL156">
            <v>0</v>
          </cell>
          <cell r="CM156">
            <v>0</v>
          </cell>
          <cell r="CN156">
            <v>0</v>
          </cell>
          <cell r="CO156">
            <v>0</v>
          </cell>
          <cell r="CP156">
            <v>0</v>
          </cell>
          <cell r="CQ156">
            <v>0</v>
          </cell>
          <cell r="CR156">
            <v>0</v>
          </cell>
          <cell r="CS156">
            <v>0</v>
          </cell>
          <cell r="CT156">
            <v>0</v>
          </cell>
          <cell r="CU156">
            <v>0</v>
          </cell>
          <cell r="CV156">
            <v>0</v>
          </cell>
          <cell r="CW156">
            <v>0</v>
          </cell>
          <cell r="CX156">
            <v>0</v>
          </cell>
          <cell r="CY156">
            <v>0</v>
          </cell>
          <cell r="CZ156">
            <v>0</v>
          </cell>
          <cell r="DA156">
            <v>0</v>
          </cell>
          <cell r="DB156">
            <v>0</v>
          </cell>
          <cell r="DC156">
            <v>0</v>
          </cell>
          <cell r="DD156">
            <v>0</v>
          </cell>
          <cell r="DE156">
            <v>0</v>
          </cell>
          <cell r="DF156">
            <v>0</v>
          </cell>
          <cell r="DG156">
            <v>0</v>
          </cell>
          <cell r="DH156">
            <v>0</v>
          </cell>
          <cell r="DI156">
            <v>0</v>
          </cell>
          <cell r="DJ156">
            <v>0</v>
          </cell>
          <cell r="DK156">
            <v>0</v>
          </cell>
          <cell r="DL156">
            <v>0</v>
          </cell>
          <cell r="DM156">
            <v>0</v>
          </cell>
          <cell r="DN156">
            <v>0</v>
          </cell>
          <cell r="DO156">
            <v>0</v>
          </cell>
          <cell r="DP156">
            <v>0</v>
          </cell>
          <cell r="DQ156">
            <v>0</v>
          </cell>
          <cell r="DR156">
            <v>0</v>
          </cell>
          <cell r="DS156">
            <v>122.49999999999977</v>
          </cell>
          <cell r="DT156">
            <v>58</v>
          </cell>
          <cell r="DU156">
            <v>93</v>
          </cell>
          <cell r="DV156">
            <v>-14</v>
          </cell>
          <cell r="DW156">
            <v>120</v>
          </cell>
          <cell r="DX156">
            <v>98</v>
          </cell>
          <cell r="DY156">
            <v>130</v>
          </cell>
          <cell r="DZ156">
            <v>156</v>
          </cell>
          <cell r="EA156">
            <v>213</v>
          </cell>
          <cell r="EB156">
            <v>187</v>
          </cell>
          <cell r="EC156">
            <v>201</v>
          </cell>
          <cell r="ED156">
            <v>257</v>
          </cell>
          <cell r="EE156">
            <v>223</v>
          </cell>
          <cell r="EF156">
            <v>236</v>
          </cell>
          <cell r="EG156">
            <v>286</v>
          </cell>
          <cell r="EH156">
            <v>267</v>
          </cell>
          <cell r="EI156">
            <v>158</v>
          </cell>
          <cell r="EJ156">
            <v>251.59999999999991</v>
          </cell>
          <cell r="EK156">
            <v>395.39999999999986</v>
          </cell>
          <cell r="EL156">
            <v>387.80000000000018</v>
          </cell>
          <cell r="EM156">
            <v>455.40000000000009</v>
          </cell>
          <cell r="EN156">
            <v>0</v>
          </cell>
          <cell r="EO156">
            <v>0</v>
          </cell>
          <cell r="EP156">
            <v>0</v>
          </cell>
          <cell r="EQ156">
            <v>0</v>
          </cell>
          <cell r="ER156">
            <v>0</v>
          </cell>
          <cell r="ES156">
            <v>0</v>
          </cell>
          <cell r="ET156">
            <v>0</v>
          </cell>
          <cell r="EU156">
            <v>-25</v>
          </cell>
          <cell r="EV156">
            <v>-24</v>
          </cell>
          <cell r="EW156">
            <v>-28</v>
          </cell>
          <cell r="EX156">
            <v>-22</v>
          </cell>
          <cell r="EY156">
            <v>-30</v>
          </cell>
          <cell r="EZ156">
            <v>-26</v>
          </cell>
          <cell r="FA156">
            <v>-25</v>
          </cell>
          <cell r="FB156">
            <v>-29</v>
          </cell>
          <cell r="FC156">
            <v>-27</v>
          </cell>
          <cell r="FD156">
            <v>-22</v>
          </cell>
          <cell r="FE156">
            <v>-23</v>
          </cell>
          <cell r="FF156">
            <v>-30</v>
          </cell>
          <cell r="FG156">
            <v>-24</v>
          </cell>
          <cell r="FH156">
            <v>-20</v>
          </cell>
          <cell r="FI156">
            <v>-21</v>
          </cell>
          <cell r="FJ156">
            <v>-76</v>
          </cell>
          <cell r="FK156">
            <v>-26</v>
          </cell>
          <cell r="FL156">
            <v>-15.8</v>
          </cell>
          <cell r="FM156">
            <v>-15.4</v>
          </cell>
          <cell r="FN156">
            <v>-28.1</v>
          </cell>
          <cell r="FO156">
            <v>-27.3</v>
          </cell>
          <cell r="FP156">
            <v>0</v>
          </cell>
          <cell r="FQ156">
            <v>0</v>
          </cell>
          <cell r="FR156">
            <v>0</v>
          </cell>
          <cell r="FS156">
            <v>0</v>
          </cell>
          <cell r="FT156">
            <v>0</v>
          </cell>
          <cell r="FU156">
            <v>0</v>
          </cell>
          <cell r="FV156">
            <v>0</v>
          </cell>
          <cell r="FW156">
            <v>23.3</v>
          </cell>
          <cell r="FX156">
            <v>4</v>
          </cell>
          <cell r="FY156">
            <v>9</v>
          </cell>
          <cell r="FZ156">
            <v>6</v>
          </cell>
          <cell r="GA156">
            <v>2</v>
          </cell>
          <cell r="GB156">
            <v>4</v>
          </cell>
          <cell r="GC156">
            <v>4</v>
          </cell>
          <cell r="GD156">
            <v>11</v>
          </cell>
          <cell r="GE156">
            <v>4</v>
          </cell>
          <cell r="GF156">
            <v>8</v>
          </cell>
          <cell r="GG156">
            <v>2</v>
          </cell>
          <cell r="GH156">
            <v>28</v>
          </cell>
          <cell r="GI156">
            <v>5</v>
          </cell>
          <cell r="GJ156">
            <v>4</v>
          </cell>
          <cell r="GK156">
            <v>17</v>
          </cell>
          <cell r="GL156">
            <v>9</v>
          </cell>
          <cell r="GM156">
            <v>12</v>
          </cell>
          <cell r="GN156">
            <v>24.9</v>
          </cell>
          <cell r="GO156">
            <v>53</v>
          </cell>
          <cell r="GP156">
            <v>-13.700000000000001</v>
          </cell>
          <cell r="GQ156">
            <v>4.9000000000000004</v>
          </cell>
          <cell r="GR156">
            <v>0</v>
          </cell>
          <cell r="GS156">
            <v>0</v>
          </cell>
          <cell r="GT156">
            <v>0</v>
          </cell>
          <cell r="GU156">
            <v>0</v>
          </cell>
          <cell r="GV156">
            <v>0</v>
          </cell>
          <cell r="GW156">
            <v>0</v>
          </cell>
          <cell r="GX156">
            <v>0</v>
          </cell>
          <cell r="GY156">
            <v>120.79999999999977</v>
          </cell>
          <cell r="GZ156">
            <v>38</v>
          </cell>
          <cell r="HA156">
            <v>74</v>
          </cell>
          <cell r="HB156">
            <v>-30</v>
          </cell>
          <cell r="HC156">
            <v>92</v>
          </cell>
          <cell r="HD156">
            <v>76</v>
          </cell>
          <cell r="HE156">
            <v>109</v>
          </cell>
          <cell r="HF156">
            <v>138</v>
          </cell>
          <cell r="HG156">
            <v>190</v>
          </cell>
          <cell r="HH156">
            <v>173</v>
          </cell>
          <cell r="HI156">
            <v>180</v>
          </cell>
          <cell r="HJ156">
            <v>255</v>
          </cell>
          <cell r="HK156">
            <v>204</v>
          </cell>
          <cell r="HL156">
            <v>220</v>
          </cell>
          <cell r="HM156">
            <v>282</v>
          </cell>
          <cell r="HN156">
            <v>200</v>
          </cell>
          <cell r="HO156">
            <v>144</v>
          </cell>
          <cell r="HP156">
            <v>260.69999999999987</v>
          </cell>
          <cell r="HQ156">
            <v>432.99999999999989</v>
          </cell>
          <cell r="HR156">
            <v>346.00000000000017</v>
          </cell>
          <cell r="HS156">
            <v>433.00000000000006</v>
          </cell>
        </row>
        <row r="157">
          <cell r="A157" t="str">
            <v>JYS IN</v>
          </cell>
          <cell r="B157" t="str">
            <v>Jyoti Structures</v>
          </cell>
          <cell r="C157" t="str">
            <v>Engineering &amp; Capital Goods</v>
          </cell>
          <cell r="D157">
            <v>0</v>
          </cell>
          <cell r="E157">
            <v>0</v>
          </cell>
          <cell r="F157">
            <v>0</v>
          </cell>
          <cell r="G157">
            <v>0</v>
          </cell>
          <cell r="H157">
            <v>454.74</v>
          </cell>
          <cell r="I157">
            <v>623.11</v>
          </cell>
          <cell r="J157">
            <v>632.57000000000005</v>
          </cell>
          <cell r="K157">
            <v>1324.11</v>
          </cell>
          <cell r="L157">
            <v>706.51</v>
          </cell>
          <cell r="M157">
            <v>819.45</v>
          </cell>
          <cell r="N157">
            <v>1033.1099999999999</v>
          </cell>
          <cell r="O157">
            <v>1837.06</v>
          </cell>
          <cell r="P157">
            <v>1446.12</v>
          </cell>
          <cell r="Q157">
            <v>1584.86</v>
          </cell>
          <cell r="R157">
            <v>1985.98</v>
          </cell>
          <cell r="S157">
            <v>2363.6799999999998</v>
          </cell>
          <cell r="T157">
            <v>1962.7220000000002</v>
          </cell>
          <cell r="U157">
            <v>2184.3370000000004</v>
          </cell>
          <cell r="V157">
            <v>2319.7199999999998</v>
          </cell>
          <cell r="W157">
            <v>2700.1200000000003</v>
          </cell>
          <cell r="X157">
            <v>2966.54</v>
          </cell>
          <cell r="Y157">
            <v>3181.52</v>
          </cell>
          <cell r="Z157">
            <v>3455.32</v>
          </cell>
          <cell r="AA157">
            <v>4100.6099999999997</v>
          </cell>
          <cell r="AB157">
            <v>4016.27</v>
          </cell>
          <cell r="AC157">
            <v>4207.91</v>
          </cell>
          <cell r="AD157">
            <v>4302.29</v>
          </cell>
          <cell r="AE157">
            <v>4699.2699999999995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-404.99900000000002</v>
          </cell>
          <cell r="AK157">
            <v>-547.80499999999995</v>
          </cell>
          <cell r="AL157">
            <v>-562.28200000000004</v>
          </cell>
          <cell r="AM157">
            <v>-1217.454</v>
          </cell>
          <cell r="AN157">
            <v>-636.65800000000002</v>
          </cell>
          <cell r="AO157">
            <v>-727.38000000000011</v>
          </cell>
          <cell r="AP157">
            <v>-921.45</v>
          </cell>
          <cell r="AQ157">
            <v>-1700.201</v>
          </cell>
          <cell r="AR157">
            <v>-1310.6860000000001</v>
          </cell>
          <cell r="AS157">
            <v>-1430.287</v>
          </cell>
          <cell r="AT157">
            <v>-1777.3119999999999</v>
          </cell>
          <cell r="AU157">
            <v>-2114.5250000000001</v>
          </cell>
          <cell r="AV157">
            <v>-1848.2860000000001</v>
          </cell>
          <cell r="AW157">
            <v>-2036.1569999999999</v>
          </cell>
          <cell r="AX157">
            <v>-2087.46</v>
          </cell>
          <cell r="AY157">
            <v>-2482.6629999999996</v>
          </cell>
          <cell r="AZ157">
            <v>-2599.27</v>
          </cell>
          <cell r="BA157">
            <v>-2783.23</v>
          </cell>
          <cell r="BB157">
            <v>-3017.62</v>
          </cell>
          <cell r="BC157">
            <v>-3585.1600000000003</v>
          </cell>
          <cell r="BD157">
            <v>-3535.99</v>
          </cell>
          <cell r="BE157">
            <v>-3706.9500000000003</v>
          </cell>
          <cell r="BF157">
            <v>-3814.46</v>
          </cell>
          <cell r="BG157">
            <v>-4209.2199999999993</v>
          </cell>
          <cell r="BH157">
            <v>0</v>
          </cell>
          <cell r="BI157">
            <v>0</v>
          </cell>
          <cell r="BJ157">
            <v>0</v>
          </cell>
          <cell r="BK157">
            <v>0</v>
          </cell>
          <cell r="BL157">
            <v>49.740999999999985</v>
          </cell>
          <cell r="BM157">
            <v>75.305000000000064</v>
          </cell>
          <cell r="BN157">
            <v>70.288000000000011</v>
          </cell>
          <cell r="BO157">
            <v>106.65599999999995</v>
          </cell>
          <cell r="BP157">
            <v>69.851999999999975</v>
          </cell>
          <cell r="BQ157">
            <v>92.069999999999936</v>
          </cell>
          <cell r="BR157">
            <v>111.65999999999985</v>
          </cell>
          <cell r="BS157">
            <v>136.85899999999992</v>
          </cell>
          <cell r="BT157">
            <v>135.43399999999974</v>
          </cell>
          <cell r="BU157">
            <v>154.57299999999987</v>
          </cell>
          <cell r="BV157">
            <v>208.66800000000012</v>
          </cell>
          <cell r="BW157">
            <v>249.15499999999975</v>
          </cell>
          <cell r="BX157">
            <v>114.43600000000015</v>
          </cell>
          <cell r="BY157">
            <v>148.18000000000052</v>
          </cell>
          <cell r="BZ157">
            <v>232.25999999999976</v>
          </cell>
          <cell r="CA157">
            <v>217.45700000000079</v>
          </cell>
          <cell r="CB157">
            <v>367.27</v>
          </cell>
          <cell r="CC157">
            <v>398.28999999999996</v>
          </cell>
          <cell r="CD157">
            <v>437.70000000000027</v>
          </cell>
          <cell r="CE157">
            <v>515.44999999999936</v>
          </cell>
          <cell r="CF157">
            <v>480.2800000000002</v>
          </cell>
          <cell r="CG157">
            <v>500.95999999999958</v>
          </cell>
          <cell r="CH157">
            <v>487.82999999999993</v>
          </cell>
          <cell r="CI157">
            <v>490.05000000000018</v>
          </cell>
          <cell r="CJ157">
            <v>0</v>
          </cell>
          <cell r="CK157">
            <v>0</v>
          </cell>
          <cell r="CL157">
            <v>0</v>
          </cell>
          <cell r="CM157">
            <v>0</v>
          </cell>
          <cell r="CN157">
            <v>0</v>
          </cell>
          <cell r="CO157">
            <v>0</v>
          </cell>
          <cell r="CP157">
            <v>0</v>
          </cell>
          <cell r="CQ157">
            <v>0</v>
          </cell>
          <cell r="CR157">
            <v>0</v>
          </cell>
          <cell r="CS157">
            <v>0</v>
          </cell>
          <cell r="CT157">
            <v>0</v>
          </cell>
          <cell r="CU157">
            <v>0</v>
          </cell>
          <cell r="CV157">
            <v>0</v>
          </cell>
          <cell r="CW157">
            <v>0</v>
          </cell>
          <cell r="CX157">
            <v>0</v>
          </cell>
          <cell r="CY157">
            <v>0</v>
          </cell>
          <cell r="CZ157">
            <v>0</v>
          </cell>
          <cell r="DA157">
            <v>0</v>
          </cell>
          <cell r="DB157">
            <v>0</v>
          </cell>
          <cell r="DC157">
            <v>0</v>
          </cell>
          <cell r="DD157">
            <v>0</v>
          </cell>
          <cell r="DE157">
            <v>0</v>
          </cell>
          <cell r="DF157">
            <v>0</v>
          </cell>
          <cell r="DG157">
            <v>0</v>
          </cell>
          <cell r="DH157">
            <v>0</v>
          </cell>
          <cell r="DI157">
            <v>0</v>
          </cell>
          <cell r="DJ157">
            <v>28.41</v>
          </cell>
          <cell r="DK157">
            <v>37.14</v>
          </cell>
          <cell r="DL157">
            <v>0</v>
          </cell>
          <cell r="DM157">
            <v>0</v>
          </cell>
          <cell r="DN157">
            <v>0</v>
          </cell>
          <cell r="DO157">
            <v>0</v>
          </cell>
          <cell r="DP157">
            <v>49.740999999999985</v>
          </cell>
          <cell r="DQ157">
            <v>75.305000000000064</v>
          </cell>
          <cell r="DR157">
            <v>70.288000000000011</v>
          </cell>
          <cell r="DS157">
            <v>106.65599999999995</v>
          </cell>
          <cell r="DT157">
            <v>69.851999999999975</v>
          </cell>
          <cell r="DU157">
            <v>92.069999999999936</v>
          </cell>
          <cell r="DV157">
            <v>111.65999999999985</v>
          </cell>
          <cell r="DW157">
            <v>136.85899999999992</v>
          </cell>
          <cell r="DX157">
            <v>135.43399999999974</v>
          </cell>
          <cell r="DY157">
            <v>154.57299999999987</v>
          </cell>
          <cell r="DZ157">
            <v>208.66800000000012</v>
          </cell>
          <cell r="EA157">
            <v>249.15499999999975</v>
          </cell>
          <cell r="EB157">
            <v>114.43600000000015</v>
          </cell>
          <cell r="EC157">
            <v>148.18000000000052</v>
          </cell>
          <cell r="ED157">
            <v>232.25999999999976</v>
          </cell>
          <cell r="EE157">
            <v>217.45700000000079</v>
          </cell>
          <cell r="EF157">
            <v>367.27</v>
          </cell>
          <cell r="EG157">
            <v>398.28999999999996</v>
          </cell>
          <cell r="EH157">
            <v>437.70000000000027</v>
          </cell>
          <cell r="EI157">
            <v>515.44999999999936</v>
          </cell>
          <cell r="EJ157">
            <v>480.2800000000002</v>
          </cell>
          <cell r="EK157">
            <v>500.95999999999958</v>
          </cell>
          <cell r="EL157">
            <v>516.2399999999999</v>
          </cell>
          <cell r="EM157">
            <v>527.19000000000017</v>
          </cell>
          <cell r="EN157">
            <v>0</v>
          </cell>
          <cell r="EO157">
            <v>0</v>
          </cell>
          <cell r="EP157">
            <v>0</v>
          </cell>
          <cell r="EQ157">
            <v>0</v>
          </cell>
          <cell r="ER157">
            <v>-10.5</v>
          </cell>
          <cell r="ES157">
            <v>-9.5</v>
          </cell>
          <cell r="ET157">
            <v>-11.1</v>
          </cell>
          <cell r="EU157">
            <v>-9.5399999999999991</v>
          </cell>
          <cell r="EV157">
            <v>-9.6999999999999993</v>
          </cell>
          <cell r="EW157">
            <v>-9.9</v>
          </cell>
          <cell r="EX157">
            <v>-12</v>
          </cell>
          <cell r="EY157">
            <v>-7.7</v>
          </cell>
          <cell r="EZ157">
            <v>-9.9</v>
          </cell>
          <cell r="FA157">
            <v>-9.8000000000000007</v>
          </cell>
          <cell r="FB157">
            <v>-12.2</v>
          </cell>
          <cell r="FC157">
            <v>-16.440000000000001</v>
          </cell>
          <cell r="FD157">
            <v>-12.7</v>
          </cell>
          <cell r="FE157">
            <v>-14.2</v>
          </cell>
          <cell r="FF157">
            <v>-15.2</v>
          </cell>
          <cell r="FG157">
            <v>-16.059999999999999</v>
          </cell>
          <cell r="FH157">
            <v>-16.329999999999998</v>
          </cell>
          <cell r="FI157">
            <v>-15.82</v>
          </cell>
          <cell r="FJ157">
            <v>-16.71</v>
          </cell>
          <cell r="FK157">
            <v>-18.16</v>
          </cell>
          <cell r="FL157">
            <v>-17.239999999999998</v>
          </cell>
          <cell r="FM157">
            <v>-18.010000000000002</v>
          </cell>
          <cell r="FN157">
            <v>-22.33</v>
          </cell>
          <cell r="FO157">
            <v>-28.8</v>
          </cell>
          <cell r="FP157">
            <v>0</v>
          </cell>
          <cell r="FQ157">
            <v>0</v>
          </cell>
          <cell r="FR157">
            <v>0</v>
          </cell>
          <cell r="FS157">
            <v>0</v>
          </cell>
          <cell r="FT157">
            <v>0.05</v>
          </cell>
          <cell r="FU157">
            <v>0.02</v>
          </cell>
          <cell r="FV157">
            <v>0.17</v>
          </cell>
          <cell r="FW157">
            <v>5.34</v>
          </cell>
          <cell r="FX157">
            <v>1.07</v>
          </cell>
          <cell r="FY157">
            <v>1.07</v>
          </cell>
          <cell r="FZ157">
            <v>1.1200000000000001</v>
          </cell>
          <cell r="GA157">
            <v>1.47</v>
          </cell>
          <cell r="GB157">
            <v>1.1299999999999999</v>
          </cell>
          <cell r="GC157">
            <v>2.96</v>
          </cell>
          <cell r="GD157">
            <v>2.1800000000000002</v>
          </cell>
          <cell r="GE157">
            <v>14.64</v>
          </cell>
          <cell r="GF157">
            <v>2.1920000000000002</v>
          </cell>
          <cell r="GG157">
            <v>2.39</v>
          </cell>
          <cell r="GH157">
            <v>2.64</v>
          </cell>
          <cell r="GI157">
            <v>0.98899999999999999</v>
          </cell>
          <cell r="GJ157">
            <v>0.87</v>
          </cell>
          <cell r="GK157">
            <v>4</v>
          </cell>
          <cell r="GL157">
            <v>4.03</v>
          </cell>
          <cell r="GM157">
            <v>0.12</v>
          </cell>
          <cell r="GN157">
            <v>3.72</v>
          </cell>
          <cell r="GO157">
            <v>3.71</v>
          </cell>
          <cell r="GP157">
            <v>0.12</v>
          </cell>
          <cell r="GQ157">
            <v>0.37</v>
          </cell>
          <cell r="GR157">
            <v>0</v>
          </cell>
          <cell r="GS157">
            <v>0</v>
          </cell>
          <cell r="GT157">
            <v>0</v>
          </cell>
          <cell r="GU157">
            <v>0</v>
          </cell>
          <cell r="GV157">
            <v>39.290999999999983</v>
          </cell>
          <cell r="GW157">
            <v>65.82500000000006</v>
          </cell>
          <cell r="GX157">
            <v>59.358000000000011</v>
          </cell>
          <cell r="GY157">
            <v>102.45599999999996</v>
          </cell>
          <cell r="GZ157">
            <v>61.221999999999973</v>
          </cell>
          <cell r="HA157">
            <v>83.239999999999924</v>
          </cell>
          <cell r="HB157">
            <v>100.77999999999986</v>
          </cell>
          <cell r="HC157">
            <v>130.62899999999993</v>
          </cell>
          <cell r="HD157">
            <v>126.66399999999973</v>
          </cell>
          <cell r="HE157">
            <v>147.73299999999986</v>
          </cell>
          <cell r="HF157">
            <v>198.64800000000014</v>
          </cell>
          <cell r="HG157">
            <v>247.35499999999973</v>
          </cell>
          <cell r="HH157">
            <v>103.92800000000014</v>
          </cell>
          <cell r="HI157">
            <v>136.37000000000052</v>
          </cell>
          <cell r="HJ157">
            <v>219.69999999999976</v>
          </cell>
          <cell r="HK157">
            <v>202.38600000000079</v>
          </cell>
          <cell r="HL157">
            <v>351.81</v>
          </cell>
          <cell r="HM157">
            <v>386.46999999999997</v>
          </cell>
          <cell r="HN157">
            <v>425.02000000000027</v>
          </cell>
          <cell r="HO157">
            <v>497.40999999999934</v>
          </cell>
          <cell r="HP157">
            <v>466.76000000000022</v>
          </cell>
          <cell r="HQ157">
            <v>486.65999999999957</v>
          </cell>
          <cell r="HR157">
            <v>494.02999999999992</v>
          </cell>
          <cell r="HS157">
            <v>498.76000000000016</v>
          </cell>
        </row>
        <row r="158">
          <cell r="A158" t="str">
            <v>KPP IN</v>
          </cell>
          <cell r="B158" t="str">
            <v>Kalpataru Power Trans</v>
          </cell>
          <cell r="C158" t="str">
            <v>Engineering &amp; Capital Goods</v>
          </cell>
          <cell r="D158">
            <v>0</v>
          </cell>
          <cell r="E158">
            <v>0</v>
          </cell>
          <cell r="F158">
            <v>0</v>
          </cell>
          <cell r="G158">
            <v>0</v>
          </cell>
          <cell r="H158">
            <v>789.4</v>
          </cell>
          <cell r="I158">
            <v>659.1</v>
          </cell>
          <cell r="J158">
            <v>1011.7</v>
          </cell>
          <cell r="K158">
            <v>1098.3000000000002</v>
          </cell>
          <cell r="L158">
            <v>931</v>
          </cell>
          <cell r="M158">
            <v>1222.5999999999999</v>
          </cell>
          <cell r="N158">
            <v>1605.9</v>
          </cell>
          <cell r="O158">
            <v>1722.9</v>
          </cell>
          <cell r="P158">
            <v>1317.3</v>
          </cell>
          <cell r="Q158">
            <v>1344</v>
          </cell>
          <cell r="R158">
            <v>2128.7000000000003</v>
          </cell>
          <cell r="S158">
            <v>3613.8</v>
          </cell>
          <cell r="T158">
            <v>3025.6</v>
          </cell>
          <cell r="U158">
            <v>3066.1</v>
          </cell>
          <cell r="V158">
            <v>3935.3</v>
          </cell>
          <cell r="W158">
            <v>5221.5</v>
          </cell>
          <cell r="X158">
            <v>3686.3</v>
          </cell>
          <cell r="Y158">
            <v>3852</v>
          </cell>
          <cell r="Z158">
            <v>3519.4</v>
          </cell>
          <cell r="AA158">
            <v>6295.4</v>
          </cell>
          <cell r="AB158">
            <v>4749.5</v>
          </cell>
          <cell r="AC158">
            <v>4326</v>
          </cell>
          <cell r="AD158">
            <v>4180.5</v>
          </cell>
          <cell r="AE158">
            <v>5579.6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-728.69999999999993</v>
          </cell>
          <cell r="AK158">
            <v>-603.5</v>
          </cell>
          <cell r="AL158">
            <v>-931.5</v>
          </cell>
          <cell r="AM158">
            <v>-977.2</v>
          </cell>
          <cell r="AN158">
            <v>-850.59999999999991</v>
          </cell>
          <cell r="AO158">
            <v>-1109.3999999999999</v>
          </cell>
          <cell r="AP158">
            <v>-1441.5</v>
          </cell>
          <cell r="AQ158">
            <v>-1490.9</v>
          </cell>
          <cell r="AR158">
            <v>-1151.5</v>
          </cell>
          <cell r="AS158">
            <v>-1162.5999999999999</v>
          </cell>
          <cell r="AT158">
            <v>-1832.6</v>
          </cell>
          <cell r="AU158">
            <v>-3112.8</v>
          </cell>
          <cell r="AV158">
            <v>-2540.6999999999998</v>
          </cell>
          <cell r="AW158">
            <v>-2615.6</v>
          </cell>
          <cell r="AX158">
            <v>-3329</v>
          </cell>
          <cell r="AY158">
            <v>-4274.1000000000004</v>
          </cell>
          <cell r="AZ158">
            <v>-3083.3</v>
          </cell>
          <cell r="BA158">
            <v>-3318.8</v>
          </cell>
          <cell r="BB158">
            <v>-2997.1000000000004</v>
          </cell>
          <cell r="BC158">
            <v>-5537.9</v>
          </cell>
          <cell r="BD158">
            <v>-4124.1000000000004</v>
          </cell>
          <cell r="BE158">
            <v>-3803</v>
          </cell>
          <cell r="BF158">
            <v>-3767.9000000000005</v>
          </cell>
          <cell r="BG158">
            <v>-5005.5</v>
          </cell>
          <cell r="BH158">
            <v>0</v>
          </cell>
          <cell r="BI158">
            <v>0</v>
          </cell>
          <cell r="BJ158">
            <v>0</v>
          </cell>
          <cell r="BK158">
            <v>0</v>
          </cell>
          <cell r="BL158">
            <v>60.700000000000045</v>
          </cell>
          <cell r="BM158">
            <v>55.600000000000023</v>
          </cell>
          <cell r="BN158">
            <v>80.200000000000045</v>
          </cell>
          <cell r="BO158">
            <v>121.10000000000014</v>
          </cell>
          <cell r="BP158">
            <v>80.400000000000091</v>
          </cell>
          <cell r="BQ158">
            <v>113.20000000000005</v>
          </cell>
          <cell r="BR158">
            <v>164.40000000000009</v>
          </cell>
          <cell r="BS158">
            <v>232</v>
          </cell>
          <cell r="BT158">
            <v>165.79999999999995</v>
          </cell>
          <cell r="BU158">
            <v>181.40000000000009</v>
          </cell>
          <cell r="BV158">
            <v>296.10000000000036</v>
          </cell>
          <cell r="BW158">
            <v>501</v>
          </cell>
          <cell r="BX158">
            <v>484.90000000000009</v>
          </cell>
          <cell r="BY158">
            <v>450.5</v>
          </cell>
          <cell r="BZ158">
            <v>606.30000000000018</v>
          </cell>
          <cell r="CA158">
            <v>947.39999999999964</v>
          </cell>
          <cell r="CB158">
            <v>603</v>
          </cell>
          <cell r="CC158">
            <v>533.19999999999982</v>
          </cell>
          <cell r="CD158">
            <v>522.29999999999973</v>
          </cell>
          <cell r="CE158">
            <v>757.5</v>
          </cell>
          <cell r="CF158">
            <v>625.39999999999964</v>
          </cell>
          <cell r="CG158">
            <v>523</v>
          </cell>
          <cell r="CH158">
            <v>412.59999999999945</v>
          </cell>
          <cell r="CI158">
            <v>574.10000000000036</v>
          </cell>
          <cell r="CJ158">
            <v>0</v>
          </cell>
          <cell r="CK158">
            <v>0</v>
          </cell>
          <cell r="CL158">
            <v>0</v>
          </cell>
          <cell r="CM158">
            <v>0</v>
          </cell>
          <cell r="CN158">
            <v>0</v>
          </cell>
          <cell r="CO158">
            <v>0</v>
          </cell>
          <cell r="CP158">
            <v>0</v>
          </cell>
          <cell r="CQ158">
            <v>0</v>
          </cell>
          <cell r="CR158">
            <v>0</v>
          </cell>
          <cell r="CS158">
            <v>0</v>
          </cell>
          <cell r="CT158">
            <v>0</v>
          </cell>
          <cell r="CU158">
            <v>0</v>
          </cell>
          <cell r="CV158">
            <v>0</v>
          </cell>
          <cell r="CW158">
            <v>0</v>
          </cell>
          <cell r="CX158">
            <v>0</v>
          </cell>
          <cell r="CY158">
            <v>0</v>
          </cell>
          <cell r="CZ158">
            <v>0</v>
          </cell>
          <cell r="DA158">
            <v>0</v>
          </cell>
          <cell r="DB158">
            <v>0</v>
          </cell>
          <cell r="DC158">
            <v>0</v>
          </cell>
          <cell r="DD158">
            <v>0</v>
          </cell>
          <cell r="DE158">
            <v>0</v>
          </cell>
          <cell r="DF158">
            <v>0</v>
          </cell>
          <cell r="DG158">
            <v>0</v>
          </cell>
          <cell r="DH158">
            <v>0</v>
          </cell>
          <cell r="DI158">
            <v>0</v>
          </cell>
          <cell r="DJ158">
            <v>0</v>
          </cell>
          <cell r="DK158">
            <v>0</v>
          </cell>
          <cell r="DL158">
            <v>0</v>
          </cell>
          <cell r="DM158">
            <v>0</v>
          </cell>
          <cell r="DN158">
            <v>0</v>
          </cell>
          <cell r="DO158">
            <v>0</v>
          </cell>
          <cell r="DP158">
            <v>60.700000000000045</v>
          </cell>
          <cell r="DQ158">
            <v>55.600000000000023</v>
          </cell>
          <cell r="DR158">
            <v>80.200000000000045</v>
          </cell>
          <cell r="DS158">
            <v>121.10000000000014</v>
          </cell>
          <cell r="DT158">
            <v>80.400000000000091</v>
          </cell>
          <cell r="DU158">
            <v>113.20000000000005</v>
          </cell>
          <cell r="DV158">
            <v>164.40000000000009</v>
          </cell>
          <cell r="DW158">
            <v>232</v>
          </cell>
          <cell r="DX158">
            <v>165.79999999999995</v>
          </cell>
          <cell r="DY158">
            <v>181.40000000000009</v>
          </cell>
          <cell r="DZ158">
            <v>296.10000000000036</v>
          </cell>
          <cell r="EA158">
            <v>501</v>
          </cell>
          <cell r="EB158">
            <v>484.90000000000009</v>
          </cell>
          <cell r="EC158">
            <v>450.5</v>
          </cell>
          <cell r="ED158">
            <v>606.30000000000018</v>
          </cell>
          <cell r="EE158">
            <v>947.39999999999964</v>
          </cell>
          <cell r="EF158">
            <v>603</v>
          </cell>
          <cell r="EG158">
            <v>533.19999999999982</v>
          </cell>
          <cell r="EH158">
            <v>522.29999999999973</v>
          </cell>
          <cell r="EI158">
            <v>757.5</v>
          </cell>
          <cell r="EJ158">
            <v>625.39999999999964</v>
          </cell>
          <cell r="EK158">
            <v>523</v>
          </cell>
          <cell r="EL158">
            <v>412.59999999999945</v>
          </cell>
          <cell r="EM158">
            <v>574.10000000000036</v>
          </cell>
          <cell r="EN158">
            <v>0</v>
          </cell>
          <cell r="EO158">
            <v>0</v>
          </cell>
          <cell r="EP158">
            <v>0</v>
          </cell>
          <cell r="EQ158">
            <v>0</v>
          </cell>
          <cell r="ER158">
            <v>-7.9</v>
          </cell>
          <cell r="ES158">
            <v>-14.3</v>
          </cell>
          <cell r="ET158">
            <v>-9.8000000000000007</v>
          </cell>
          <cell r="EU158">
            <v>-13.2</v>
          </cell>
          <cell r="EV158">
            <v>-13.8</v>
          </cell>
          <cell r="EW158">
            <v>-15.3</v>
          </cell>
          <cell r="EX158">
            <v>-14.4</v>
          </cell>
          <cell r="EY158">
            <v>-11.5</v>
          </cell>
          <cell r="EZ158">
            <v>-14</v>
          </cell>
          <cell r="FA158">
            <v>-15.2</v>
          </cell>
          <cell r="FB158">
            <v>-26.7</v>
          </cell>
          <cell r="FC158">
            <v>-32</v>
          </cell>
          <cell r="FD158">
            <v>-34.4</v>
          </cell>
          <cell r="FE158">
            <v>-31.5</v>
          </cell>
          <cell r="FF158">
            <v>-48.1</v>
          </cell>
          <cell r="FG158">
            <v>-53.6</v>
          </cell>
          <cell r="FH158">
            <v>-46.5</v>
          </cell>
          <cell r="FI158">
            <v>-47.7</v>
          </cell>
          <cell r="FJ158">
            <v>-53.8</v>
          </cell>
          <cell r="FK158">
            <v>-70</v>
          </cell>
          <cell r="FL158">
            <v>-59.9</v>
          </cell>
          <cell r="FM158">
            <v>-64.8</v>
          </cell>
          <cell r="FN158">
            <v>-72.099999999999994</v>
          </cell>
          <cell r="FO158">
            <v>-76.3</v>
          </cell>
          <cell r="FP158">
            <v>0</v>
          </cell>
          <cell r="FQ158">
            <v>0</v>
          </cell>
          <cell r="FR158">
            <v>0</v>
          </cell>
          <cell r="FS158">
            <v>0</v>
          </cell>
          <cell r="FT158">
            <v>3.9</v>
          </cell>
          <cell r="FU158">
            <v>4.2</v>
          </cell>
          <cell r="FV158">
            <v>2.8</v>
          </cell>
          <cell r="FW158">
            <v>5.9</v>
          </cell>
          <cell r="FX158">
            <v>4.2</v>
          </cell>
          <cell r="FY158">
            <v>1.4</v>
          </cell>
          <cell r="FZ158">
            <v>7</v>
          </cell>
          <cell r="GA158">
            <v>0.7</v>
          </cell>
          <cell r="GB158">
            <v>13.2</v>
          </cell>
          <cell r="GC158">
            <v>6.6</v>
          </cell>
          <cell r="GD158">
            <v>7.1</v>
          </cell>
          <cell r="GE158">
            <v>21.9</v>
          </cell>
          <cell r="GF158">
            <v>6.7</v>
          </cell>
          <cell r="GG158">
            <v>11</v>
          </cell>
          <cell r="GH158">
            <v>43.1</v>
          </cell>
          <cell r="GI158">
            <v>63.8</v>
          </cell>
          <cell r="GJ158">
            <v>48</v>
          </cell>
          <cell r="GK158">
            <v>58.5</v>
          </cell>
          <cell r="GL158">
            <v>42.7</v>
          </cell>
          <cell r="GM158">
            <v>65.5</v>
          </cell>
          <cell r="GN158">
            <v>-6.8000000000000043</v>
          </cell>
          <cell r="GO158">
            <v>70.7</v>
          </cell>
          <cell r="GP158">
            <v>92.7</v>
          </cell>
          <cell r="GQ158">
            <v>69.400000000000006</v>
          </cell>
          <cell r="GR158">
            <v>0</v>
          </cell>
          <cell r="GS158">
            <v>0</v>
          </cell>
          <cell r="GT158">
            <v>0</v>
          </cell>
          <cell r="GU158">
            <v>0</v>
          </cell>
          <cell r="GV158">
            <v>56.700000000000045</v>
          </cell>
          <cell r="GW158">
            <v>45.500000000000028</v>
          </cell>
          <cell r="GX158">
            <v>73.200000000000045</v>
          </cell>
          <cell r="GY158">
            <v>113.80000000000014</v>
          </cell>
          <cell r="GZ158">
            <v>70.800000000000097</v>
          </cell>
          <cell r="HA158">
            <v>99.300000000000054</v>
          </cell>
          <cell r="HB158">
            <v>157.00000000000009</v>
          </cell>
          <cell r="HC158">
            <v>221.2</v>
          </cell>
          <cell r="HD158">
            <v>164.99999999999994</v>
          </cell>
          <cell r="HE158">
            <v>172.8000000000001</v>
          </cell>
          <cell r="HF158">
            <v>276.5000000000004</v>
          </cell>
          <cell r="HG158">
            <v>490.9</v>
          </cell>
          <cell r="HH158">
            <v>457.2000000000001</v>
          </cell>
          <cell r="HI158">
            <v>430</v>
          </cell>
          <cell r="HJ158">
            <v>601.30000000000018</v>
          </cell>
          <cell r="HK158">
            <v>957.59999999999957</v>
          </cell>
          <cell r="HL158">
            <v>604.5</v>
          </cell>
          <cell r="HM158">
            <v>543.99999999999977</v>
          </cell>
          <cell r="HN158">
            <v>511.1999999999997</v>
          </cell>
          <cell r="HO158">
            <v>753</v>
          </cell>
          <cell r="HP158">
            <v>558.6999999999997</v>
          </cell>
          <cell r="HQ158">
            <v>528.9</v>
          </cell>
          <cell r="HR158">
            <v>433.19999999999942</v>
          </cell>
          <cell r="HS158">
            <v>567.20000000000039</v>
          </cell>
        </row>
        <row r="159">
          <cell r="A159" t="str">
            <v>KEII IN</v>
          </cell>
          <cell r="B159" t="str">
            <v>KEI Industries</v>
          </cell>
          <cell r="C159" t="str">
            <v>Engineering &amp; Capital Goods</v>
          </cell>
          <cell r="D159">
            <v>0</v>
          </cell>
          <cell r="E159">
            <v>0</v>
          </cell>
          <cell r="F159">
            <v>0</v>
          </cell>
          <cell r="G159">
            <v>0</v>
          </cell>
          <cell r="H159">
            <v>0</v>
          </cell>
          <cell r="I159">
            <v>0</v>
          </cell>
          <cell r="J159">
            <v>0</v>
          </cell>
          <cell r="K159">
            <v>0</v>
          </cell>
          <cell r="L159">
            <v>365.42</v>
          </cell>
          <cell r="M159">
            <v>446.16</v>
          </cell>
          <cell r="N159">
            <v>577.82000000000005</v>
          </cell>
          <cell r="O159">
            <v>645.13</v>
          </cell>
          <cell r="P159">
            <v>646.5</v>
          </cell>
          <cell r="Q159">
            <v>652.30000000000007</v>
          </cell>
          <cell r="R159">
            <v>773.5</v>
          </cell>
          <cell r="S159">
            <v>929.35</v>
          </cell>
          <cell r="T159">
            <v>993.03</v>
          </cell>
          <cell r="U159">
            <v>1367.6130000000001</v>
          </cell>
          <cell r="V159">
            <v>1604.5929999999998</v>
          </cell>
          <cell r="W159">
            <v>2073.8710000000001</v>
          </cell>
          <cell r="X159">
            <v>1840.73</v>
          </cell>
          <cell r="Y159">
            <v>1982.5439999999999</v>
          </cell>
          <cell r="Z159">
            <v>2334.1030000000001</v>
          </cell>
          <cell r="AA159">
            <v>2584.8789999999999</v>
          </cell>
          <cell r="AB159">
            <v>2269.6200000000003</v>
          </cell>
          <cell r="AC159">
            <v>2626.9049999999997</v>
          </cell>
          <cell r="AD159">
            <v>2496.8940000000002</v>
          </cell>
          <cell r="AE159">
            <v>2339.328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-339.59</v>
          </cell>
          <cell r="AO159">
            <v>-414.42899999999997</v>
          </cell>
          <cell r="AP159">
            <v>-516.48199999999997</v>
          </cell>
          <cell r="AQ159">
            <v>-570.97600000000011</v>
          </cell>
          <cell r="AR159">
            <v>-562.14</v>
          </cell>
          <cell r="AS159">
            <v>-564.9319999999999</v>
          </cell>
          <cell r="AT159">
            <v>-665.298</v>
          </cell>
          <cell r="AU159">
            <v>-771.6629999999999</v>
          </cell>
          <cell r="AV159">
            <v>-840.97699999999998</v>
          </cell>
          <cell r="AW159">
            <v>-1147.567</v>
          </cell>
          <cell r="AX159">
            <v>-1359.5629999999999</v>
          </cell>
          <cell r="AY159">
            <v>-1823.3309999999999</v>
          </cell>
          <cell r="AZ159">
            <v>-1600.809</v>
          </cell>
          <cell r="BA159">
            <v>-1704.9870000000001</v>
          </cell>
          <cell r="BB159">
            <v>-2034.0200000000002</v>
          </cell>
          <cell r="BC159">
            <v>-2314.3620000000001</v>
          </cell>
          <cell r="BD159">
            <v>-2053.6400000000003</v>
          </cell>
          <cell r="BE159">
            <v>-2420.31</v>
          </cell>
          <cell r="BF159">
            <v>-2529.5</v>
          </cell>
          <cell r="BG159">
            <v>-2330.8989999999999</v>
          </cell>
          <cell r="BH159">
            <v>0</v>
          </cell>
          <cell r="BI159">
            <v>0</v>
          </cell>
          <cell r="BJ159">
            <v>0</v>
          </cell>
          <cell r="BK159">
            <v>0</v>
          </cell>
          <cell r="BL159">
            <v>0</v>
          </cell>
          <cell r="BM159">
            <v>0</v>
          </cell>
          <cell r="BN159">
            <v>0</v>
          </cell>
          <cell r="BO159">
            <v>0</v>
          </cell>
          <cell r="BP159">
            <v>25.830000000000041</v>
          </cell>
          <cell r="BQ159">
            <v>31.731000000000051</v>
          </cell>
          <cell r="BR159">
            <v>61.338000000000079</v>
          </cell>
          <cell r="BS159">
            <v>74.153999999999883</v>
          </cell>
          <cell r="BT159">
            <v>84.360000000000014</v>
          </cell>
          <cell r="BU159">
            <v>87.368000000000166</v>
          </cell>
          <cell r="BV159">
            <v>108.202</v>
          </cell>
          <cell r="BW159">
            <v>157.68700000000013</v>
          </cell>
          <cell r="BX159">
            <v>152.053</v>
          </cell>
          <cell r="BY159">
            <v>220.04600000000005</v>
          </cell>
          <cell r="BZ159">
            <v>245.02999999999997</v>
          </cell>
          <cell r="CA159">
            <v>250.54000000000019</v>
          </cell>
          <cell r="CB159">
            <v>239.92100000000005</v>
          </cell>
          <cell r="CC159">
            <v>277.55699999999979</v>
          </cell>
          <cell r="CD159">
            <v>300.08299999999986</v>
          </cell>
          <cell r="CE159">
            <v>270.51699999999983</v>
          </cell>
          <cell r="CF159">
            <v>215.98000000000002</v>
          </cell>
          <cell r="CG159">
            <v>206.5949999999998</v>
          </cell>
          <cell r="CH159">
            <v>-32.605999999999767</v>
          </cell>
          <cell r="CI159">
            <v>8.4290000000000873</v>
          </cell>
          <cell r="CJ159">
            <v>0</v>
          </cell>
          <cell r="CK159">
            <v>0</v>
          </cell>
          <cell r="CL159">
            <v>0</v>
          </cell>
          <cell r="CM159">
            <v>0</v>
          </cell>
          <cell r="CN159">
            <v>0</v>
          </cell>
          <cell r="CO159">
            <v>0</v>
          </cell>
          <cell r="CP159">
            <v>0</v>
          </cell>
          <cell r="CQ159">
            <v>0</v>
          </cell>
          <cell r="CR159">
            <v>0</v>
          </cell>
          <cell r="CS159">
            <v>0</v>
          </cell>
          <cell r="CT159">
            <v>0</v>
          </cell>
          <cell r="CU159">
            <v>0</v>
          </cell>
          <cell r="CV159">
            <v>0</v>
          </cell>
          <cell r="CW159">
            <v>0</v>
          </cell>
          <cell r="CX159">
            <v>0</v>
          </cell>
          <cell r="CY159">
            <v>0</v>
          </cell>
          <cell r="CZ159">
            <v>0</v>
          </cell>
          <cell r="DA159">
            <v>0</v>
          </cell>
          <cell r="DB159">
            <v>0</v>
          </cell>
          <cell r="DC159">
            <v>0</v>
          </cell>
          <cell r="DD159">
            <v>0</v>
          </cell>
          <cell r="DE159">
            <v>1.369</v>
          </cell>
          <cell r="DF159">
            <v>1.0049999999999999</v>
          </cell>
          <cell r="DG159">
            <v>0</v>
          </cell>
          <cell r="DH159">
            <v>0</v>
          </cell>
          <cell r="DI159">
            <v>0</v>
          </cell>
          <cell r="DJ159">
            <v>0</v>
          </cell>
          <cell r="DK159">
            <v>9.8580000000000005</v>
          </cell>
          <cell r="DL159">
            <v>0</v>
          </cell>
          <cell r="DM159">
            <v>0</v>
          </cell>
          <cell r="DN159">
            <v>0</v>
          </cell>
          <cell r="DO159">
            <v>0</v>
          </cell>
          <cell r="DP159">
            <v>0</v>
          </cell>
          <cell r="DQ159">
            <v>0</v>
          </cell>
          <cell r="DR159">
            <v>0</v>
          </cell>
          <cell r="DS159">
            <v>0</v>
          </cell>
          <cell r="DT159">
            <v>25.830000000000041</v>
          </cell>
          <cell r="DU159">
            <v>31.731000000000051</v>
          </cell>
          <cell r="DV159">
            <v>61.338000000000079</v>
          </cell>
          <cell r="DW159">
            <v>74.153999999999883</v>
          </cell>
          <cell r="DX159">
            <v>84.360000000000014</v>
          </cell>
          <cell r="DY159">
            <v>87.368000000000166</v>
          </cell>
          <cell r="DZ159">
            <v>108.202</v>
          </cell>
          <cell r="EA159">
            <v>157.68700000000013</v>
          </cell>
          <cell r="EB159">
            <v>152.053</v>
          </cell>
          <cell r="EC159">
            <v>220.04600000000005</v>
          </cell>
          <cell r="ED159">
            <v>245.02999999999997</v>
          </cell>
          <cell r="EE159">
            <v>250.54000000000019</v>
          </cell>
          <cell r="EF159">
            <v>239.92100000000005</v>
          </cell>
          <cell r="EG159">
            <v>278.92599999999982</v>
          </cell>
          <cell r="EH159">
            <v>301.08799999999985</v>
          </cell>
          <cell r="EI159">
            <v>270.51699999999983</v>
          </cell>
          <cell r="EJ159">
            <v>215.98000000000002</v>
          </cell>
          <cell r="EK159">
            <v>206.5949999999998</v>
          </cell>
          <cell r="EL159">
            <v>-32.605999999999767</v>
          </cell>
          <cell r="EM159">
            <v>18.287000000000088</v>
          </cell>
          <cell r="EN159">
            <v>0</v>
          </cell>
          <cell r="EO159">
            <v>0</v>
          </cell>
          <cell r="EP159">
            <v>0</v>
          </cell>
          <cell r="EQ159">
            <v>0</v>
          </cell>
          <cell r="ER159">
            <v>0</v>
          </cell>
          <cell r="ES159">
            <v>0</v>
          </cell>
          <cell r="ET159">
            <v>0</v>
          </cell>
          <cell r="EU159">
            <v>0</v>
          </cell>
          <cell r="EV159">
            <v>-4.42</v>
          </cell>
          <cell r="EW159">
            <v>-4.7300000000000004</v>
          </cell>
          <cell r="EX159">
            <v>-5.47</v>
          </cell>
          <cell r="EY159">
            <v>-5.24</v>
          </cell>
          <cell r="EZ159">
            <v>-5.22</v>
          </cell>
          <cell r="FA159">
            <v>-6.34</v>
          </cell>
          <cell r="FB159">
            <v>-6.35</v>
          </cell>
          <cell r="FC159">
            <v>-8.99</v>
          </cell>
          <cell r="FD159">
            <v>-13.92</v>
          </cell>
          <cell r="FE159">
            <v>-14.904</v>
          </cell>
          <cell r="FF159">
            <v>-15.955</v>
          </cell>
          <cell r="FG159">
            <v>-11.768000000000001</v>
          </cell>
          <cell r="FH159">
            <v>-19.149999999999999</v>
          </cell>
          <cell r="FI159">
            <v>-18.454000000000001</v>
          </cell>
          <cell r="FJ159">
            <v>-19.218</v>
          </cell>
          <cell r="FK159">
            <v>-24.37</v>
          </cell>
          <cell r="FL159">
            <v>-27.9</v>
          </cell>
          <cell r="FM159">
            <v>-27.977</v>
          </cell>
          <cell r="FN159">
            <v>-28.157</v>
          </cell>
          <cell r="FO159">
            <v>-31.715</v>
          </cell>
          <cell r="FP159">
            <v>0</v>
          </cell>
          <cell r="FQ159">
            <v>0</v>
          </cell>
          <cell r="FR159">
            <v>0</v>
          </cell>
          <cell r="FS159">
            <v>0</v>
          </cell>
          <cell r="FT159">
            <v>0</v>
          </cell>
          <cell r="FU159">
            <v>0</v>
          </cell>
          <cell r="FV159">
            <v>0</v>
          </cell>
          <cell r="FW159">
            <v>0</v>
          </cell>
          <cell r="FX159">
            <v>3.81</v>
          </cell>
          <cell r="FY159">
            <v>6.03</v>
          </cell>
          <cell r="FZ159">
            <v>4.67</v>
          </cell>
          <cell r="GA159">
            <v>4.75</v>
          </cell>
          <cell r="GB159">
            <v>2.94</v>
          </cell>
          <cell r="GC159">
            <v>3.47</v>
          </cell>
          <cell r="GD159">
            <v>16.28</v>
          </cell>
          <cell r="GE159">
            <v>-2.3199999999999998</v>
          </cell>
          <cell r="GF159">
            <v>1.26</v>
          </cell>
          <cell r="GG159">
            <v>0.46</v>
          </cell>
          <cell r="GH159">
            <v>0.30399999999999999</v>
          </cell>
          <cell r="GI159">
            <v>4</v>
          </cell>
          <cell r="GJ159">
            <v>36.840000000000003</v>
          </cell>
          <cell r="GK159">
            <v>-0.51100000000000001</v>
          </cell>
          <cell r="GL159">
            <v>-1.9219999999999999</v>
          </cell>
          <cell r="GM159">
            <v>-26.045999999999999</v>
          </cell>
          <cell r="GN159">
            <v>13.336</v>
          </cell>
          <cell r="GO159">
            <v>4.2999999999999997E-2</v>
          </cell>
          <cell r="GP159">
            <v>-2.46</v>
          </cell>
          <cell r="GQ159">
            <v>8.6999999999999994E-2</v>
          </cell>
          <cell r="GR159">
            <v>0</v>
          </cell>
          <cell r="GS159">
            <v>0</v>
          </cell>
          <cell r="GT159">
            <v>0</v>
          </cell>
          <cell r="GU159">
            <v>0</v>
          </cell>
          <cell r="GV159">
            <v>0</v>
          </cell>
          <cell r="GW159">
            <v>0</v>
          </cell>
          <cell r="GX159">
            <v>0</v>
          </cell>
          <cell r="GY159">
            <v>0</v>
          </cell>
          <cell r="GZ159">
            <v>25.220000000000038</v>
          </cell>
          <cell r="HA159">
            <v>33.031000000000049</v>
          </cell>
          <cell r="HB159">
            <v>60.538000000000082</v>
          </cell>
          <cell r="HC159">
            <v>73.663999999999888</v>
          </cell>
          <cell r="HD159">
            <v>82.080000000000013</v>
          </cell>
          <cell r="HE159">
            <v>84.498000000000161</v>
          </cell>
          <cell r="HF159">
            <v>118.13200000000001</v>
          </cell>
          <cell r="HG159">
            <v>146.37700000000012</v>
          </cell>
          <cell r="HH159">
            <v>139.393</v>
          </cell>
          <cell r="HI159">
            <v>205.60200000000006</v>
          </cell>
          <cell r="HJ159">
            <v>229.37899999999996</v>
          </cell>
          <cell r="HK159">
            <v>242.77200000000019</v>
          </cell>
          <cell r="HL159">
            <v>257.61100000000005</v>
          </cell>
          <cell r="HM159">
            <v>259.96099999999979</v>
          </cell>
          <cell r="HN159">
            <v>279.94799999999981</v>
          </cell>
          <cell r="HO159">
            <v>220.10099999999983</v>
          </cell>
          <cell r="HP159">
            <v>201.41600000000003</v>
          </cell>
          <cell r="HQ159">
            <v>178.6609999999998</v>
          </cell>
          <cell r="HR159">
            <v>-63.222999999999764</v>
          </cell>
          <cell r="HS159">
            <v>-13.340999999999912</v>
          </cell>
        </row>
        <row r="160">
          <cell r="A160" t="str">
            <v>KKB IN</v>
          </cell>
          <cell r="B160" t="str">
            <v>Kirloskar Brothers</v>
          </cell>
          <cell r="C160" t="str">
            <v>Engineering &amp; capital goods</v>
          </cell>
          <cell r="D160">
            <v>0</v>
          </cell>
          <cell r="E160">
            <v>0</v>
          </cell>
          <cell r="F160">
            <v>0</v>
          </cell>
          <cell r="G160">
            <v>0</v>
          </cell>
          <cell r="H160">
            <v>0</v>
          </cell>
          <cell r="I160">
            <v>0</v>
          </cell>
          <cell r="J160">
            <v>0</v>
          </cell>
          <cell r="K160">
            <v>0</v>
          </cell>
          <cell r="L160">
            <v>0</v>
          </cell>
          <cell r="M160">
            <v>1600.8</v>
          </cell>
          <cell r="N160">
            <v>1622.4</v>
          </cell>
          <cell r="O160">
            <v>2747.8</v>
          </cell>
          <cell r="P160">
            <v>1755.8</v>
          </cell>
          <cell r="Q160">
            <v>1939.3</v>
          </cell>
          <cell r="R160">
            <v>2403.9</v>
          </cell>
          <cell r="S160">
            <v>3261.2</v>
          </cell>
          <cell r="T160">
            <v>3309.6</v>
          </cell>
          <cell r="U160">
            <v>2790.7</v>
          </cell>
          <cell r="V160">
            <v>2813.7</v>
          </cell>
          <cell r="W160">
            <v>4485.5</v>
          </cell>
          <cell r="X160">
            <v>3155.2</v>
          </cell>
          <cell r="Y160">
            <v>3181.2</v>
          </cell>
          <cell r="Z160">
            <v>3225</v>
          </cell>
          <cell r="AA160">
            <v>5690</v>
          </cell>
          <cell r="AB160">
            <v>3703.5</v>
          </cell>
          <cell r="AC160">
            <v>4228.1099999999997</v>
          </cell>
          <cell r="AD160">
            <v>3954.1819999999998</v>
          </cell>
          <cell r="AE160">
            <v>6525.299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O160">
            <v>-1504.9</v>
          </cell>
          <cell r="AP160">
            <v>-1576.1</v>
          </cell>
          <cell r="AQ160">
            <v>-2402.9</v>
          </cell>
          <cell r="AR160">
            <v>-1650.6</v>
          </cell>
          <cell r="AS160">
            <v>-1741.6</v>
          </cell>
          <cell r="AT160">
            <v>-1937.2</v>
          </cell>
          <cell r="AU160">
            <v>-2732.7999999999997</v>
          </cell>
          <cell r="AV160">
            <v>-2899.3</v>
          </cell>
          <cell r="AW160">
            <v>-2492.6</v>
          </cell>
          <cell r="AX160">
            <v>-2365</v>
          </cell>
          <cell r="AY160">
            <v>-4096.2</v>
          </cell>
          <cell r="AZ160">
            <v>-2795.9</v>
          </cell>
          <cell r="BA160">
            <v>-2954.2000000000003</v>
          </cell>
          <cell r="BB160">
            <v>-3110.6999999999994</v>
          </cell>
          <cell r="BC160">
            <v>-4967.8</v>
          </cell>
          <cell r="BD160">
            <v>-3693.7700000000004</v>
          </cell>
          <cell r="BE160">
            <v>-3993.2169999999996</v>
          </cell>
          <cell r="BF160">
            <v>-3825.6369999999997</v>
          </cell>
          <cell r="BG160">
            <v>-5663.1449999999995</v>
          </cell>
          <cell r="BH160">
            <v>0</v>
          </cell>
          <cell r="BI160">
            <v>0</v>
          </cell>
          <cell r="BJ160">
            <v>0</v>
          </cell>
          <cell r="BK160">
            <v>0</v>
          </cell>
          <cell r="BL160">
            <v>0</v>
          </cell>
          <cell r="BM160">
            <v>0</v>
          </cell>
          <cell r="BN160">
            <v>0</v>
          </cell>
          <cell r="BO160">
            <v>0</v>
          </cell>
          <cell r="BP160">
            <v>0</v>
          </cell>
          <cell r="BQ160">
            <v>95.899999999999864</v>
          </cell>
          <cell r="BR160">
            <v>46.300000000000182</v>
          </cell>
          <cell r="BS160">
            <v>344.90000000000009</v>
          </cell>
          <cell r="BT160">
            <v>105.20000000000005</v>
          </cell>
          <cell r="BU160">
            <v>197.70000000000005</v>
          </cell>
          <cell r="BV160">
            <v>466.70000000000005</v>
          </cell>
          <cell r="BW160">
            <v>528.40000000000009</v>
          </cell>
          <cell r="BX160">
            <v>410.29999999999973</v>
          </cell>
          <cell r="BY160">
            <v>298.09999999999991</v>
          </cell>
          <cell r="BZ160">
            <v>448.69999999999982</v>
          </cell>
          <cell r="CA160">
            <v>389.30000000000018</v>
          </cell>
          <cell r="CB160">
            <v>359.29999999999973</v>
          </cell>
          <cell r="CC160">
            <v>226.99999999999955</v>
          </cell>
          <cell r="CD160">
            <v>114.30000000000064</v>
          </cell>
          <cell r="CE160">
            <v>722.19999999999982</v>
          </cell>
          <cell r="CF160">
            <v>9.7299999999995634</v>
          </cell>
          <cell r="CG160">
            <v>234.89300000000003</v>
          </cell>
          <cell r="CH160">
            <v>128.54500000000007</v>
          </cell>
          <cell r="CI160">
            <v>862.15400000000045</v>
          </cell>
          <cell r="CJ160">
            <v>0</v>
          </cell>
          <cell r="CK160">
            <v>0</v>
          </cell>
          <cell r="CL160">
            <v>0</v>
          </cell>
          <cell r="CM160">
            <v>0</v>
          </cell>
          <cell r="CN160">
            <v>0</v>
          </cell>
          <cell r="CO160">
            <v>0</v>
          </cell>
          <cell r="CP160">
            <v>0</v>
          </cell>
          <cell r="CQ160">
            <v>0</v>
          </cell>
          <cell r="CR160">
            <v>0</v>
          </cell>
          <cell r="CS160">
            <v>0</v>
          </cell>
          <cell r="CT160">
            <v>0</v>
          </cell>
          <cell r="CU160">
            <v>0</v>
          </cell>
          <cell r="CV160">
            <v>0</v>
          </cell>
          <cell r="CW160">
            <v>0</v>
          </cell>
          <cell r="CX160">
            <v>0</v>
          </cell>
          <cell r="CY160">
            <v>0</v>
          </cell>
          <cell r="CZ160">
            <v>0</v>
          </cell>
          <cell r="DA160">
            <v>0</v>
          </cell>
          <cell r="DB160">
            <v>0</v>
          </cell>
          <cell r="DC160">
            <v>0</v>
          </cell>
          <cell r="DD160">
            <v>0</v>
          </cell>
          <cell r="DE160">
            <v>0</v>
          </cell>
          <cell r="DF160">
            <v>0</v>
          </cell>
          <cell r="DG160">
            <v>0</v>
          </cell>
          <cell r="DH160">
            <v>0</v>
          </cell>
          <cell r="DI160">
            <v>0</v>
          </cell>
          <cell r="DJ160">
            <v>0</v>
          </cell>
          <cell r="DK160">
            <v>0</v>
          </cell>
          <cell r="DL160">
            <v>0</v>
          </cell>
          <cell r="DM160">
            <v>0</v>
          </cell>
          <cell r="DN160">
            <v>0</v>
          </cell>
          <cell r="DO160">
            <v>0</v>
          </cell>
          <cell r="DP160">
            <v>0</v>
          </cell>
          <cell r="DQ160">
            <v>0</v>
          </cell>
          <cell r="DR160">
            <v>0</v>
          </cell>
          <cell r="DS160">
            <v>0</v>
          </cell>
          <cell r="DT160">
            <v>0</v>
          </cell>
          <cell r="DU160">
            <v>95.899999999999864</v>
          </cell>
          <cell r="DV160">
            <v>46.300000000000182</v>
          </cell>
          <cell r="DW160">
            <v>344.90000000000009</v>
          </cell>
          <cell r="DX160">
            <v>105.20000000000005</v>
          </cell>
          <cell r="DY160">
            <v>197.70000000000005</v>
          </cell>
          <cell r="DZ160">
            <v>466.70000000000005</v>
          </cell>
          <cell r="EA160">
            <v>528.40000000000009</v>
          </cell>
          <cell r="EB160">
            <v>410.29999999999973</v>
          </cell>
          <cell r="EC160">
            <v>298.09999999999991</v>
          </cell>
          <cell r="ED160">
            <v>448.69999999999982</v>
          </cell>
          <cell r="EE160">
            <v>389.30000000000018</v>
          </cell>
          <cell r="EF160">
            <v>359.29999999999973</v>
          </cell>
          <cell r="EG160">
            <v>226.99999999999955</v>
          </cell>
          <cell r="EH160">
            <v>114.30000000000064</v>
          </cell>
          <cell r="EI160">
            <v>722.19999999999982</v>
          </cell>
          <cell r="EJ160">
            <v>9.7299999999995634</v>
          </cell>
          <cell r="EK160">
            <v>234.89300000000003</v>
          </cell>
          <cell r="EL160">
            <v>128.54500000000007</v>
          </cell>
          <cell r="EM160">
            <v>862.15400000000045</v>
          </cell>
          <cell r="EN160">
            <v>0</v>
          </cell>
          <cell r="EO160">
            <v>0</v>
          </cell>
          <cell r="EP160">
            <v>0</v>
          </cell>
          <cell r="EQ160">
            <v>0</v>
          </cell>
          <cell r="ER160">
            <v>0</v>
          </cell>
          <cell r="ES160">
            <v>0</v>
          </cell>
          <cell r="ET160">
            <v>0</v>
          </cell>
          <cell r="EU160">
            <v>0</v>
          </cell>
          <cell r="EV160">
            <v>0</v>
          </cell>
          <cell r="EW160">
            <v>-25.3</v>
          </cell>
          <cell r="EX160">
            <v>-25.2</v>
          </cell>
          <cell r="EY160">
            <v>-25.2</v>
          </cell>
          <cell r="EZ160">
            <v>-25.5</v>
          </cell>
          <cell r="FA160">
            <v>-25.3</v>
          </cell>
          <cell r="FB160">
            <v>-21.4</v>
          </cell>
          <cell r="FC160">
            <v>-24.5</v>
          </cell>
          <cell r="FD160">
            <v>-27.8</v>
          </cell>
          <cell r="FE160">
            <v>-31.1</v>
          </cell>
          <cell r="FF160">
            <v>-29.6</v>
          </cell>
          <cell r="FG160">
            <v>-32.700000000000003</v>
          </cell>
          <cell r="FH160">
            <v>-40.5</v>
          </cell>
          <cell r="FI160">
            <v>-42.9</v>
          </cell>
          <cell r="FJ160">
            <v>-43.1</v>
          </cell>
          <cell r="FK160">
            <v>-55.6</v>
          </cell>
          <cell r="FL160">
            <v>-46.47</v>
          </cell>
          <cell r="FM160">
            <v>-51.834000000000003</v>
          </cell>
          <cell r="FN160">
            <v>-51.707999999999998</v>
          </cell>
          <cell r="FO160">
            <v>-57.338999999999999</v>
          </cell>
          <cell r="FP160">
            <v>0</v>
          </cell>
          <cell r="FQ160">
            <v>0</v>
          </cell>
          <cell r="FR160">
            <v>0</v>
          </cell>
          <cell r="FS160">
            <v>0</v>
          </cell>
          <cell r="FT160">
            <v>0</v>
          </cell>
          <cell r="FU160">
            <v>0</v>
          </cell>
          <cell r="FV160">
            <v>0</v>
          </cell>
          <cell r="FW160">
            <v>0</v>
          </cell>
          <cell r="FX160">
            <v>0</v>
          </cell>
          <cell r="FY160">
            <v>44.7</v>
          </cell>
          <cell r="FZ160">
            <v>46.9</v>
          </cell>
          <cell r="GA160">
            <v>18.100000000000001</v>
          </cell>
          <cell r="GB160">
            <v>34.299999999999997</v>
          </cell>
          <cell r="GC160">
            <v>84.9</v>
          </cell>
          <cell r="GD160">
            <v>17.5</v>
          </cell>
          <cell r="GE160">
            <v>113.9</v>
          </cell>
          <cell r="GF160">
            <v>109.3</v>
          </cell>
          <cell r="GG160">
            <v>314.39999999999998</v>
          </cell>
          <cell r="GH160">
            <v>58.9</v>
          </cell>
          <cell r="GI160">
            <v>122.6</v>
          </cell>
          <cell r="GJ160">
            <v>59.1</v>
          </cell>
          <cell r="GK160">
            <v>199.6</v>
          </cell>
          <cell r="GL160">
            <v>46.9</v>
          </cell>
          <cell r="GM160">
            <v>123.9</v>
          </cell>
          <cell r="GN160">
            <v>38.130000000000003</v>
          </cell>
          <cell r="GO160">
            <v>162.31</v>
          </cell>
          <cell r="GP160">
            <v>26.067</v>
          </cell>
          <cell r="GQ160">
            <v>30.989000000000001</v>
          </cell>
          <cell r="GR160">
            <v>0</v>
          </cell>
          <cell r="GS160">
            <v>0</v>
          </cell>
          <cell r="GT160">
            <v>0</v>
          </cell>
          <cell r="GU160">
            <v>0</v>
          </cell>
          <cell r="GV160">
            <v>0</v>
          </cell>
          <cell r="GW160">
            <v>0</v>
          </cell>
          <cell r="GX160">
            <v>0</v>
          </cell>
          <cell r="GY160">
            <v>0</v>
          </cell>
          <cell r="GZ160">
            <v>0</v>
          </cell>
          <cell r="HA160">
            <v>115.29999999999987</v>
          </cell>
          <cell r="HB160">
            <v>68.000000000000185</v>
          </cell>
          <cell r="HC160">
            <v>337.80000000000013</v>
          </cell>
          <cell r="HD160">
            <v>114.00000000000004</v>
          </cell>
          <cell r="HE160">
            <v>257.30000000000007</v>
          </cell>
          <cell r="HF160">
            <v>462.80000000000007</v>
          </cell>
          <cell r="HG160">
            <v>617.80000000000007</v>
          </cell>
          <cell r="HH160">
            <v>491.79999999999973</v>
          </cell>
          <cell r="HI160">
            <v>581.39999999999986</v>
          </cell>
          <cell r="HJ160">
            <v>477.99999999999977</v>
          </cell>
          <cell r="HK160">
            <v>479.20000000000016</v>
          </cell>
          <cell r="HL160">
            <v>377.89999999999975</v>
          </cell>
          <cell r="HM160">
            <v>383.69999999999953</v>
          </cell>
          <cell r="HN160">
            <v>118.10000000000065</v>
          </cell>
          <cell r="HO160">
            <v>790.49999999999977</v>
          </cell>
          <cell r="HP160">
            <v>1.3899999999995671</v>
          </cell>
          <cell r="HQ160">
            <v>345.36900000000003</v>
          </cell>
          <cell r="HR160">
            <v>102.90400000000008</v>
          </cell>
          <cell r="HS160">
            <v>835.80400000000054</v>
          </cell>
        </row>
        <row r="161">
          <cell r="A161" t="str">
            <v>KKOE IN</v>
          </cell>
          <cell r="B161" t="str">
            <v>Kirloskar Oil Engines</v>
          </cell>
          <cell r="C161" t="str">
            <v>Engineering &amp; Capital Goods</v>
          </cell>
          <cell r="D161">
            <v>0</v>
          </cell>
          <cell r="E161">
            <v>0</v>
          </cell>
          <cell r="F161">
            <v>0</v>
          </cell>
          <cell r="G161">
            <v>0</v>
          </cell>
          <cell r="H161">
            <v>0</v>
          </cell>
          <cell r="I161">
            <v>0</v>
          </cell>
          <cell r="J161">
            <v>0</v>
          </cell>
          <cell r="K161">
            <v>0</v>
          </cell>
          <cell r="L161">
            <v>2494</v>
          </cell>
          <cell r="M161">
            <v>3074.9</v>
          </cell>
          <cell r="N161">
            <v>3317.3</v>
          </cell>
          <cell r="O161">
            <v>2939.7</v>
          </cell>
          <cell r="P161">
            <v>3274.7000000000003</v>
          </cell>
          <cell r="Q161">
            <v>3362.6</v>
          </cell>
          <cell r="R161">
            <v>3432.8</v>
          </cell>
          <cell r="S161">
            <v>4350.8999999999996</v>
          </cell>
          <cell r="T161">
            <v>4365.4000000000005</v>
          </cell>
          <cell r="U161">
            <v>4912</v>
          </cell>
          <cell r="V161">
            <v>4564.2000000000007</v>
          </cell>
          <cell r="W161">
            <v>5542.2</v>
          </cell>
          <cell r="X161">
            <v>5019.5</v>
          </cell>
          <cell r="Y161">
            <v>5560.2</v>
          </cell>
          <cell r="Z161">
            <v>5371</v>
          </cell>
          <cell r="AA161">
            <v>6166.1</v>
          </cell>
          <cell r="AB161">
            <v>5822.6</v>
          </cell>
          <cell r="AC161">
            <v>6141.6</v>
          </cell>
          <cell r="AD161">
            <v>4945.8999999999996</v>
          </cell>
          <cell r="AE161">
            <v>5038.1000000000004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-2258.8999999999996</v>
          </cell>
          <cell r="AO161">
            <v>-2822.5</v>
          </cell>
          <cell r="AP161">
            <v>-3003.5</v>
          </cell>
          <cell r="AQ161">
            <v>-2658.7999999999997</v>
          </cell>
          <cell r="AR161">
            <v>-2995.2999999999997</v>
          </cell>
          <cell r="AS161">
            <v>-3072.8</v>
          </cell>
          <cell r="AT161">
            <v>-3070.4</v>
          </cell>
          <cell r="AU161">
            <v>-3757.2</v>
          </cell>
          <cell r="AV161">
            <v>-3933.8999999999996</v>
          </cell>
          <cell r="AW161">
            <v>-4336.5999999999995</v>
          </cell>
          <cell r="AX161">
            <v>-4153.8999999999996</v>
          </cell>
          <cell r="AY161">
            <v>-4766.7000000000007</v>
          </cell>
          <cell r="AZ161">
            <v>-4503.2</v>
          </cell>
          <cell r="BA161">
            <v>-4931.8</v>
          </cell>
          <cell r="BB161">
            <v>-4883.7</v>
          </cell>
          <cell r="BC161">
            <v>-5451.2000000000007</v>
          </cell>
          <cell r="BD161">
            <v>-5137.4999999999991</v>
          </cell>
          <cell r="BE161">
            <v>-5419</v>
          </cell>
          <cell r="BF161">
            <v>-4340.8</v>
          </cell>
          <cell r="BG161">
            <v>-4263.7</v>
          </cell>
          <cell r="BH161">
            <v>0</v>
          </cell>
          <cell r="BI161">
            <v>0</v>
          </cell>
          <cell r="BJ161">
            <v>0</v>
          </cell>
          <cell r="BK161">
            <v>0</v>
          </cell>
          <cell r="BL161">
            <v>0</v>
          </cell>
          <cell r="BM161">
            <v>0</v>
          </cell>
          <cell r="BN161">
            <v>0</v>
          </cell>
          <cell r="BO161">
            <v>0</v>
          </cell>
          <cell r="BP161">
            <v>235.10000000000036</v>
          </cell>
          <cell r="BQ161">
            <v>252.40000000000009</v>
          </cell>
          <cell r="BR161">
            <v>313.80000000000018</v>
          </cell>
          <cell r="BS161">
            <v>280.90000000000009</v>
          </cell>
          <cell r="BT161">
            <v>279.40000000000055</v>
          </cell>
          <cell r="BU161">
            <v>289.79999999999973</v>
          </cell>
          <cell r="BV161">
            <v>362.40000000000009</v>
          </cell>
          <cell r="BW161">
            <v>593.69999999999982</v>
          </cell>
          <cell r="BX161">
            <v>431.50000000000091</v>
          </cell>
          <cell r="BY161">
            <v>575.40000000000055</v>
          </cell>
          <cell r="BZ161">
            <v>410.30000000000109</v>
          </cell>
          <cell r="CA161">
            <v>775.49999999999909</v>
          </cell>
          <cell r="CB161">
            <v>516.30000000000018</v>
          </cell>
          <cell r="CC161">
            <v>628.39999999999964</v>
          </cell>
          <cell r="CD161">
            <v>487.30000000000018</v>
          </cell>
          <cell r="CE161">
            <v>714.89999999999964</v>
          </cell>
          <cell r="CF161">
            <v>685.10000000000127</v>
          </cell>
          <cell r="CG161">
            <v>722.60000000000036</v>
          </cell>
          <cell r="CH161">
            <v>605.09999999999945</v>
          </cell>
          <cell r="CI161">
            <v>774.40000000000055</v>
          </cell>
          <cell r="CJ161">
            <v>0</v>
          </cell>
          <cell r="CK161">
            <v>0</v>
          </cell>
          <cell r="CL161">
            <v>0</v>
          </cell>
          <cell r="CM161">
            <v>0</v>
          </cell>
          <cell r="CN161">
            <v>0</v>
          </cell>
          <cell r="CO161">
            <v>0</v>
          </cell>
          <cell r="CP161">
            <v>0</v>
          </cell>
          <cell r="CQ161">
            <v>0</v>
          </cell>
          <cell r="CR161">
            <v>0</v>
          </cell>
          <cell r="CS161">
            <v>0</v>
          </cell>
          <cell r="CT161">
            <v>0</v>
          </cell>
          <cell r="CU161">
            <v>0</v>
          </cell>
          <cell r="CV161">
            <v>0</v>
          </cell>
          <cell r="CW161">
            <v>0</v>
          </cell>
          <cell r="CX161">
            <v>0</v>
          </cell>
          <cell r="CY161">
            <v>0</v>
          </cell>
          <cell r="CZ161">
            <v>0</v>
          </cell>
          <cell r="DA161">
            <v>0</v>
          </cell>
          <cell r="DB161">
            <v>0</v>
          </cell>
          <cell r="DC161">
            <v>0</v>
          </cell>
          <cell r="DD161">
            <v>0</v>
          </cell>
          <cell r="DE161">
            <v>0</v>
          </cell>
          <cell r="DF161">
            <v>0</v>
          </cell>
          <cell r="DG161">
            <v>0</v>
          </cell>
          <cell r="DH161">
            <v>0</v>
          </cell>
          <cell r="DI161">
            <v>0</v>
          </cell>
          <cell r="DJ161">
            <v>0</v>
          </cell>
          <cell r="DK161">
            <v>0</v>
          </cell>
          <cell r="DL161">
            <v>0</v>
          </cell>
          <cell r="DM161">
            <v>0</v>
          </cell>
          <cell r="DN161">
            <v>0</v>
          </cell>
          <cell r="DO161">
            <v>0</v>
          </cell>
          <cell r="DP161">
            <v>0</v>
          </cell>
          <cell r="DQ161">
            <v>0</v>
          </cell>
          <cell r="DR161">
            <v>0</v>
          </cell>
          <cell r="DS161">
            <v>0</v>
          </cell>
          <cell r="DT161">
            <v>235.10000000000036</v>
          </cell>
          <cell r="DU161">
            <v>252.40000000000009</v>
          </cell>
          <cell r="DV161">
            <v>313.80000000000018</v>
          </cell>
          <cell r="DW161">
            <v>280.90000000000009</v>
          </cell>
          <cell r="DX161">
            <v>279.40000000000055</v>
          </cell>
          <cell r="DY161">
            <v>289.79999999999973</v>
          </cell>
          <cell r="DZ161">
            <v>362.40000000000009</v>
          </cell>
          <cell r="EA161">
            <v>593.69999999999982</v>
          </cell>
          <cell r="EB161">
            <v>431.50000000000091</v>
          </cell>
          <cell r="EC161">
            <v>575.40000000000055</v>
          </cell>
          <cell r="ED161">
            <v>410.30000000000109</v>
          </cell>
          <cell r="EE161">
            <v>775.49999999999909</v>
          </cell>
          <cell r="EF161">
            <v>516.30000000000018</v>
          </cell>
          <cell r="EG161">
            <v>628.39999999999964</v>
          </cell>
          <cell r="EH161">
            <v>487.30000000000018</v>
          </cell>
          <cell r="EI161">
            <v>714.89999999999964</v>
          </cell>
          <cell r="EJ161">
            <v>685.10000000000127</v>
          </cell>
          <cell r="EK161">
            <v>722.60000000000036</v>
          </cell>
          <cell r="EL161">
            <v>605.09999999999945</v>
          </cell>
          <cell r="EM161">
            <v>774.40000000000055</v>
          </cell>
          <cell r="EN161">
            <v>0</v>
          </cell>
          <cell r="EO161">
            <v>0</v>
          </cell>
          <cell r="EP161">
            <v>0</v>
          </cell>
          <cell r="EQ161">
            <v>0</v>
          </cell>
          <cell r="ER161">
            <v>0</v>
          </cell>
          <cell r="ES161">
            <v>0</v>
          </cell>
          <cell r="ET161">
            <v>0</v>
          </cell>
          <cell r="EU161">
            <v>0</v>
          </cell>
          <cell r="EV161">
            <v>-62.7</v>
          </cell>
          <cell r="EW161">
            <v>-63.2</v>
          </cell>
          <cell r="EX161">
            <v>-64.2</v>
          </cell>
          <cell r="EY161">
            <v>-76.400000000000006</v>
          </cell>
          <cell r="EZ161">
            <v>-68.7</v>
          </cell>
          <cell r="FA161">
            <v>-65.5</v>
          </cell>
          <cell r="FB161">
            <v>-69.099999999999994</v>
          </cell>
          <cell r="FC161">
            <v>-76.400000000000006</v>
          </cell>
          <cell r="FD161">
            <v>-74.400000000000006</v>
          </cell>
          <cell r="FE161">
            <v>-74.400000000000006</v>
          </cell>
          <cell r="FF161">
            <v>-73.2</v>
          </cell>
          <cell r="FG161">
            <v>-96.1</v>
          </cell>
          <cell r="FH161">
            <v>-99</v>
          </cell>
          <cell r="FI161">
            <v>-103.4</v>
          </cell>
          <cell r="FJ161">
            <v>-98.5</v>
          </cell>
          <cell r="FK161">
            <v>-137.69999999999999</v>
          </cell>
          <cell r="FL161">
            <v>-192.9</v>
          </cell>
          <cell r="FM161">
            <v>-185.4</v>
          </cell>
          <cell r="FN161">
            <v>-184</v>
          </cell>
          <cell r="FO161">
            <v>-241.8</v>
          </cell>
          <cell r="FP161">
            <v>0</v>
          </cell>
          <cell r="FQ161">
            <v>0</v>
          </cell>
          <cell r="FR161">
            <v>0</v>
          </cell>
          <cell r="FS161">
            <v>0</v>
          </cell>
          <cell r="FT161">
            <v>0</v>
          </cell>
          <cell r="FU161">
            <v>0</v>
          </cell>
          <cell r="FV161">
            <v>0</v>
          </cell>
          <cell r="FW161">
            <v>0</v>
          </cell>
          <cell r="FX161">
            <v>82.2</v>
          </cell>
          <cell r="FY161">
            <v>74.599999999999994</v>
          </cell>
          <cell r="FZ161">
            <v>26.9</v>
          </cell>
          <cell r="GA161">
            <v>48.8</v>
          </cell>
          <cell r="GB161">
            <v>20.399999999999999</v>
          </cell>
          <cell r="GC161">
            <v>205</v>
          </cell>
          <cell r="GD161">
            <v>37.700000000000003</v>
          </cell>
          <cell r="GE161">
            <v>42.5</v>
          </cell>
          <cell r="GF161">
            <v>21.3</v>
          </cell>
          <cell r="GG161">
            <v>294.89999999999998</v>
          </cell>
          <cell r="GH161">
            <v>28.6</v>
          </cell>
          <cell r="GI161">
            <v>95.6</v>
          </cell>
          <cell r="GJ161">
            <v>26.9</v>
          </cell>
          <cell r="GK161">
            <v>46.4</v>
          </cell>
          <cell r="GL161">
            <v>20.7</v>
          </cell>
          <cell r="GM161">
            <v>68.8</v>
          </cell>
          <cell r="GN161">
            <v>17.5</v>
          </cell>
          <cell r="GO161">
            <v>77.7</v>
          </cell>
          <cell r="GP161">
            <v>22.6</v>
          </cell>
          <cell r="GQ161">
            <v>15</v>
          </cell>
          <cell r="GR161">
            <v>0</v>
          </cell>
          <cell r="GS161">
            <v>0</v>
          </cell>
          <cell r="GT161">
            <v>0</v>
          </cell>
          <cell r="GU161">
            <v>0</v>
          </cell>
          <cell r="GV161">
            <v>0</v>
          </cell>
          <cell r="GW161">
            <v>0</v>
          </cell>
          <cell r="GX161">
            <v>0</v>
          </cell>
          <cell r="GY161">
            <v>0</v>
          </cell>
          <cell r="GZ161">
            <v>254.60000000000036</v>
          </cell>
          <cell r="HA161">
            <v>263.80000000000007</v>
          </cell>
          <cell r="HB161">
            <v>276.50000000000017</v>
          </cell>
          <cell r="HC161">
            <v>253.30000000000007</v>
          </cell>
          <cell r="HD161">
            <v>231.10000000000056</v>
          </cell>
          <cell r="HE161">
            <v>429.29999999999973</v>
          </cell>
          <cell r="HF161">
            <v>331.00000000000006</v>
          </cell>
          <cell r="HG161">
            <v>559.79999999999984</v>
          </cell>
          <cell r="HH161">
            <v>378.40000000000094</v>
          </cell>
          <cell r="HI161">
            <v>795.90000000000055</v>
          </cell>
          <cell r="HJ161">
            <v>365.70000000000113</v>
          </cell>
          <cell r="HK161">
            <v>774.99999999999909</v>
          </cell>
          <cell r="HL161">
            <v>444.20000000000016</v>
          </cell>
          <cell r="HM161">
            <v>571.39999999999964</v>
          </cell>
          <cell r="HN161">
            <v>409.50000000000017</v>
          </cell>
          <cell r="HO161">
            <v>645.99999999999955</v>
          </cell>
          <cell r="HP161">
            <v>509.7000000000013</v>
          </cell>
          <cell r="HQ161">
            <v>614.90000000000043</v>
          </cell>
          <cell r="HR161">
            <v>443.69999999999948</v>
          </cell>
          <cell r="HS161">
            <v>547.60000000000059</v>
          </cell>
        </row>
        <row r="162">
          <cell r="A162" t="str">
            <v>KSB IN</v>
          </cell>
          <cell r="B162" t="str">
            <v>KSB Pumps</v>
          </cell>
          <cell r="C162" t="str">
            <v>Engineering &amp; Capital Goods</v>
          </cell>
          <cell r="D162">
            <v>0</v>
          </cell>
          <cell r="E162">
            <v>0</v>
          </cell>
          <cell r="F162">
            <v>0</v>
          </cell>
          <cell r="G162">
            <v>0</v>
          </cell>
          <cell r="H162">
            <v>0</v>
          </cell>
          <cell r="I162">
            <v>0</v>
          </cell>
          <cell r="J162">
            <v>0</v>
          </cell>
          <cell r="K162">
            <v>0</v>
          </cell>
          <cell r="L162">
            <v>0</v>
          </cell>
          <cell r="M162">
            <v>817</v>
          </cell>
          <cell r="N162">
            <v>860</v>
          </cell>
          <cell r="O162">
            <v>876</v>
          </cell>
          <cell r="P162">
            <v>976</v>
          </cell>
          <cell r="Q162">
            <v>877</v>
          </cell>
          <cell r="R162">
            <v>867</v>
          </cell>
          <cell r="S162">
            <v>966</v>
          </cell>
          <cell r="T162">
            <v>1113.4000000000001</v>
          </cell>
          <cell r="U162">
            <v>902.4</v>
          </cell>
          <cell r="V162">
            <v>1083</v>
          </cell>
          <cell r="W162">
            <v>1096</v>
          </cell>
          <cell r="X162">
            <v>1124</v>
          </cell>
          <cell r="Y162">
            <v>1117.0999999999999</v>
          </cell>
          <cell r="Z162">
            <v>1317.8</v>
          </cell>
          <cell r="AA162">
            <v>1320.9</v>
          </cell>
          <cell r="AB162">
            <v>1490</v>
          </cell>
          <cell r="AC162">
            <v>1418.9</v>
          </cell>
          <cell r="AD162">
            <v>1754.2</v>
          </cell>
          <cell r="AE162">
            <v>1341.8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O162">
            <v>-648</v>
          </cell>
          <cell r="AP162">
            <v>-738</v>
          </cell>
          <cell r="AQ162">
            <v>-739</v>
          </cell>
          <cell r="AR162">
            <v>-786</v>
          </cell>
          <cell r="AS162">
            <v>-714</v>
          </cell>
          <cell r="AT162">
            <v>-706</v>
          </cell>
          <cell r="AU162">
            <v>-756</v>
          </cell>
          <cell r="AV162">
            <v>-858.8</v>
          </cell>
          <cell r="AW162">
            <v>-738.2</v>
          </cell>
          <cell r="AX162">
            <v>-883</v>
          </cell>
          <cell r="AY162">
            <v>-922.59999999999991</v>
          </cell>
          <cell r="AZ162">
            <v>-989</v>
          </cell>
          <cell r="BA162">
            <v>-989.80000000000007</v>
          </cell>
          <cell r="BB162">
            <v>-1066</v>
          </cell>
          <cell r="BC162">
            <v>-1108.2</v>
          </cell>
          <cell r="BD162">
            <v>-1216.6000000000001</v>
          </cell>
          <cell r="BE162">
            <v>-1117.8</v>
          </cell>
          <cell r="BF162">
            <v>-1470.3999999999999</v>
          </cell>
          <cell r="BG162">
            <v>-1116.5999999999999</v>
          </cell>
          <cell r="BH162">
            <v>0</v>
          </cell>
          <cell r="BI162">
            <v>0</v>
          </cell>
          <cell r="BJ162">
            <v>0</v>
          </cell>
          <cell r="BK162">
            <v>0</v>
          </cell>
          <cell r="BL162">
            <v>0</v>
          </cell>
          <cell r="BM162">
            <v>0</v>
          </cell>
          <cell r="BN162">
            <v>0</v>
          </cell>
          <cell r="BO162">
            <v>0</v>
          </cell>
          <cell r="BP162">
            <v>0</v>
          </cell>
          <cell r="BQ162">
            <v>169</v>
          </cell>
          <cell r="BR162">
            <v>122</v>
          </cell>
          <cell r="BS162">
            <v>137</v>
          </cell>
          <cell r="BT162">
            <v>190</v>
          </cell>
          <cell r="BU162">
            <v>163</v>
          </cell>
          <cell r="BV162">
            <v>161</v>
          </cell>
          <cell r="BW162">
            <v>210</v>
          </cell>
          <cell r="BX162">
            <v>254.60000000000014</v>
          </cell>
          <cell r="BY162">
            <v>164.19999999999993</v>
          </cell>
          <cell r="BZ162">
            <v>200</v>
          </cell>
          <cell r="CA162">
            <v>173.40000000000009</v>
          </cell>
          <cell r="CB162">
            <v>135</v>
          </cell>
          <cell r="CC162">
            <v>127.29999999999984</v>
          </cell>
          <cell r="CD162">
            <v>251.79999999999995</v>
          </cell>
          <cell r="CE162">
            <v>212.70000000000005</v>
          </cell>
          <cell r="CF162">
            <v>273.39999999999986</v>
          </cell>
          <cell r="CG162">
            <v>301.10000000000014</v>
          </cell>
          <cell r="CH162">
            <v>283.80000000000018</v>
          </cell>
          <cell r="CI162">
            <v>225.20000000000005</v>
          </cell>
          <cell r="CJ162">
            <v>0</v>
          </cell>
          <cell r="CK162">
            <v>0</v>
          </cell>
          <cell r="CL162">
            <v>0</v>
          </cell>
          <cell r="CM162">
            <v>0</v>
          </cell>
          <cell r="CN162">
            <v>0</v>
          </cell>
          <cell r="CO162">
            <v>0</v>
          </cell>
          <cell r="CP162">
            <v>0</v>
          </cell>
          <cell r="CQ162">
            <v>0</v>
          </cell>
          <cell r="CR162">
            <v>0</v>
          </cell>
          <cell r="CS162">
            <v>0</v>
          </cell>
          <cell r="CT162">
            <v>0</v>
          </cell>
          <cell r="CU162">
            <v>0</v>
          </cell>
          <cell r="CV162">
            <v>0</v>
          </cell>
          <cell r="CW162">
            <v>0</v>
          </cell>
          <cell r="CX162">
            <v>0</v>
          </cell>
          <cell r="CY162">
            <v>0</v>
          </cell>
          <cell r="CZ162">
            <v>0</v>
          </cell>
          <cell r="DA162">
            <v>0</v>
          </cell>
          <cell r="DB162">
            <v>0</v>
          </cell>
          <cell r="DC162">
            <v>0</v>
          </cell>
          <cell r="DD162">
            <v>0</v>
          </cell>
          <cell r="DE162">
            <v>0</v>
          </cell>
          <cell r="DF162">
            <v>0</v>
          </cell>
          <cell r="DG162">
            <v>0</v>
          </cell>
          <cell r="DH162">
            <v>0</v>
          </cell>
          <cell r="DI162">
            <v>0</v>
          </cell>
          <cell r="DJ162">
            <v>0</v>
          </cell>
          <cell r="DK162">
            <v>0</v>
          </cell>
          <cell r="DL162">
            <v>0</v>
          </cell>
          <cell r="DM162">
            <v>0</v>
          </cell>
          <cell r="DN162">
            <v>0</v>
          </cell>
          <cell r="DO162">
            <v>0</v>
          </cell>
          <cell r="DP162">
            <v>0</v>
          </cell>
          <cell r="DQ162">
            <v>0</v>
          </cell>
          <cell r="DR162">
            <v>0</v>
          </cell>
          <cell r="DS162">
            <v>0</v>
          </cell>
          <cell r="DT162">
            <v>0</v>
          </cell>
          <cell r="DU162">
            <v>169</v>
          </cell>
          <cell r="DV162">
            <v>122</v>
          </cell>
          <cell r="DW162">
            <v>137</v>
          </cell>
          <cell r="DX162">
            <v>190</v>
          </cell>
          <cell r="DY162">
            <v>163</v>
          </cell>
          <cell r="DZ162">
            <v>161</v>
          </cell>
          <cell r="EA162">
            <v>210</v>
          </cell>
          <cell r="EB162">
            <v>254.60000000000014</v>
          </cell>
          <cell r="EC162">
            <v>164.19999999999993</v>
          </cell>
          <cell r="ED162">
            <v>200</v>
          </cell>
          <cell r="EE162">
            <v>173.40000000000009</v>
          </cell>
          <cell r="EF162">
            <v>135</v>
          </cell>
          <cell r="EG162">
            <v>127.29999999999984</v>
          </cell>
          <cell r="EH162">
            <v>251.79999999999995</v>
          </cell>
          <cell r="EI162">
            <v>212.70000000000005</v>
          </cell>
          <cell r="EJ162">
            <v>273.39999999999986</v>
          </cell>
          <cell r="EK162">
            <v>301.10000000000014</v>
          </cell>
          <cell r="EL162">
            <v>283.80000000000018</v>
          </cell>
          <cell r="EM162">
            <v>225.20000000000005</v>
          </cell>
          <cell r="EN162">
            <v>0</v>
          </cell>
          <cell r="EO162">
            <v>0</v>
          </cell>
          <cell r="EP162">
            <v>0</v>
          </cell>
          <cell r="EQ162">
            <v>0</v>
          </cell>
          <cell r="ER162">
            <v>0</v>
          </cell>
          <cell r="ES162">
            <v>0</v>
          </cell>
          <cell r="ET162">
            <v>0</v>
          </cell>
          <cell r="EU162">
            <v>0</v>
          </cell>
          <cell r="EV162">
            <v>0</v>
          </cell>
          <cell r="EW162">
            <v>-23</v>
          </cell>
          <cell r="EX162">
            <v>-26</v>
          </cell>
          <cell r="EY162">
            <v>-22</v>
          </cell>
          <cell r="EZ162">
            <v>-23</v>
          </cell>
          <cell r="FA162">
            <v>-23</v>
          </cell>
          <cell r="FB162">
            <v>-32</v>
          </cell>
          <cell r="FC162">
            <v>-21</v>
          </cell>
          <cell r="FD162">
            <v>-20.8</v>
          </cell>
          <cell r="FE162">
            <v>-21.7</v>
          </cell>
          <cell r="FF162">
            <v>-25</v>
          </cell>
          <cell r="FG162">
            <v>-23.9</v>
          </cell>
          <cell r="FH162">
            <v>-26</v>
          </cell>
          <cell r="FI162">
            <v>-29.5</v>
          </cell>
          <cell r="FJ162">
            <v>-30.3</v>
          </cell>
          <cell r="FK162">
            <v>-29</v>
          </cell>
          <cell r="FL162">
            <v>-31.3</v>
          </cell>
          <cell r="FM162">
            <v>-32.200000000000003</v>
          </cell>
          <cell r="FN162">
            <v>-37.700000000000003</v>
          </cell>
          <cell r="FO162">
            <v>-39.9</v>
          </cell>
          <cell r="FP162">
            <v>0</v>
          </cell>
          <cell r="FQ162">
            <v>0</v>
          </cell>
          <cell r="FR162">
            <v>0</v>
          </cell>
          <cell r="FS162">
            <v>0</v>
          </cell>
          <cell r="FT162">
            <v>0</v>
          </cell>
          <cell r="FU162">
            <v>0</v>
          </cell>
          <cell r="FV162">
            <v>0</v>
          </cell>
          <cell r="FW162">
            <v>0</v>
          </cell>
          <cell r="FX162">
            <v>0</v>
          </cell>
          <cell r="FY162">
            <v>10</v>
          </cell>
          <cell r="FZ162">
            <v>23</v>
          </cell>
          <cell r="GA162">
            <v>11</v>
          </cell>
          <cell r="GB162">
            <v>11</v>
          </cell>
          <cell r="GC162">
            <v>11</v>
          </cell>
          <cell r="GD162">
            <v>16</v>
          </cell>
          <cell r="GE162">
            <v>11</v>
          </cell>
          <cell r="GF162">
            <v>22.1</v>
          </cell>
          <cell r="GG162">
            <v>13.3</v>
          </cell>
          <cell r="GH162">
            <v>10</v>
          </cell>
          <cell r="GI162">
            <v>32.299999999999997</v>
          </cell>
          <cell r="GJ162">
            <v>14</v>
          </cell>
          <cell r="GK162">
            <v>13.5</v>
          </cell>
          <cell r="GL162">
            <v>47.1</v>
          </cell>
          <cell r="GM162">
            <v>18.5</v>
          </cell>
          <cell r="GN162">
            <v>28.6</v>
          </cell>
          <cell r="GO162">
            <v>11.8</v>
          </cell>
          <cell r="GP162">
            <v>16.3</v>
          </cell>
          <cell r="GQ162">
            <v>23.6</v>
          </cell>
          <cell r="GR162">
            <v>0</v>
          </cell>
          <cell r="GS162">
            <v>0</v>
          </cell>
          <cell r="GT162">
            <v>0</v>
          </cell>
          <cell r="GU162">
            <v>0</v>
          </cell>
          <cell r="GV162">
            <v>0</v>
          </cell>
          <cell r="GW162">
            <v>0</v>
          </cell>
          <cell r="GX162">
            <v>0</v>
          </cell>
          <cell r="GY162">
            <v>0</v>
          </cell>
          <cell r="GZ162">
            <v>0</v>
          </cell>
          <cell r="HA162">
            <v>156</v>
          </cell>
          <cell r="HB162">
            <v>119</v>
          </cell>
          <cell r="HC162">
            <v>126</v>
          </cell>
          <cell r="HD162">
            <v>178</v>
          </cell>
          <cell r="HE162">
            <v>151</v>
          </cell>
          <cell r="HF162">
            <v>145</v>
          </cell>
          <cell r="HG162">
            <v>200</v>
          </cell>
          <cell r="HH162">
            <v>255.90000000000012</v>
          </cell>
          <cell r="HI162">
            <v>155.79999999999995</v>
          </cell>
          <cell r="HJ162">
            <v>185</v>
          </cell>
          <cell r="HK162">
            <v>181.80000000000007</v>
          </cell>
          <cell r="HL162">
            <v>123</v>
          </cell>
          <cell r="HM162">
            <v>111.29999999999984</v>
          </cell>
          <cell r="HN162">
            <v>268.59999999999997</v>
          </cell>
          <cell r="HO162">
            <v>202.20000000000005</v>
          </cell>
          <cell r="HP162">
            <v>270.69999999999987</v>
          </cell>
          <cell r="HQ162">
            <v>280.70000000000016</v>
          </cell>
          <cell r="HR162">
            <v>262.4000000000002</v>
          </cell>
          <cell r="HS162">
            <v>208.90000000000003</v>
          </cell>
        </row>
        <row r="163">
          <cell r="A163" t="str">
            <v>LT IN</v>
          </cell>
          <cell r="B163" t="str">
            <v>Larsen &amp; Toubro</v>
          </cell>
          <cell r="C163" t="str">
            <v>Engineering &amp; Capital Goods</v>
          </cell>
          <cell r="D163">
            <v>0</v>
          </cell>
          <cell r="E163">
            <v>0</v>
          </cell>
          <cell r="F163">
            <v>0</v>
          </cell>
          <cell r="G163">
            <v>0</v>
          </cell>
          <cell r="H163">
            <v>0</v>
          </cell>
          <cell r="I163">
            <v>0</v>
          </cell>
          <cell r="J163">
            <v>0</v>
          </cell>
          <cell r="K163">
            <v>0</v>
          </cell>
          <cell r="L163">
            <v>0</v>
          </cell>
          <cell r="M163">
            <v>0</v>
          </cell>
          <cell r="N163">
            <v>0</v>
          </cell>
          <cell r="O163">
            <v>0</v>
          </cell>
          <cell r="P163">
            <v>0</v>
          </cell>
          <cell r="Q163">
            <v>0</v>
          </cell>
          <cell r="R163">
            <v>0</v>
          </cell>
          <cell r="S163">
            <v>0</v>
          </cell>
          <cell r="T163">
            <v>0</v>
          </cell>
          <cell r="U163">
            <v>0</v>
          </cell>
          <cell r="V163">
            <v>0</v>
          </cell>
          <cell r="W163">
            <v>0</v>
          </cell>
          <cell r="X163">
            <v>0</v>
          </cell>
          <cell r="Y163">
            <v>0</v>
          </cell>
          <cell r="Z163">
            <v>0</v>
          </cell>
          <cell r="AA163">
            <v>84668.7</v>
          </cell>
          <cell r="AB163">
            <v>69014.3</v>
          </cell>
          <cell r="AC163">
            <v>76822</v>
          </cell>
          <cell r="AD163">
            <v>85939.6</v>
          </cell>
          <cell r="AE163">
            <v>104689.8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O163">
            <v>0</v>
          </cell>
          <cell r="AP163">
            <v>0</v>
          </cell>
          <cell r="AQ163">
            <v>0</v>
          </cell>
          <cell r="AR163">
            <v>0</v>
          </cell>
          <cell r="AS163">
            <v>0</v>
          </cell>
          <cell r="AT163">
            <v>0</v>
          </cell>
          <cell r="AU163">
            <v>0</v>
          </cell>
          <cell r="AV163">
            <v>0</v>
          </cell>
          <cell r="AW163">
            <v>0</v>
          </cell>
          <cell r="AX163">
            <v>0</v>
          </cell>
          <cell r="AY163">
            <v>0</v>
          </cell>
          <cell r="AZ163">
            <v>0</v>
          </cell>
          <cell r="BA163">
            <v>0</v>
          </cell>
          <cell r="BB163">
            <v>0</v>
          </cell>
          <cell r="BC163">
            <v>-73487.399999999994</v>
          </cell>
          <cell r="BD163">
            <v>-62440.7</v>
          </cell>
          <cell r="BE163">
            <v>-69495.199999999997</v>
          </cell>
          <cell r="BF163">
            <v>-78357.399999999994</v>
          </cell>
          <cell r="BG163">
            <v>-90181.299999999988</v>
          </cell>
          <cell r="BH163">
            <v>0</v>
          </cell>
          <cell r="BI163">
            <v>0</v>
          </cell>
          <cell r="BJ163">
            <v>0</v>
          </cell>
          <cell r="BK163">
            <v>0</v>
          </cell>
          <cell r="BL163">
            <v>0</v>
          </cell>
          <cell r="BM163">
            <v>0</v>
          </cell>
          <cell r="BN163">
            <v>0</v>
          </cell>
          <cell r="BO163">
            <v>0</v>
          </cell>
          <cell r="BP163">
            <v>0</v>
          </cell>
          <cell r="BQ163">
            <v>0</v>
          </cell>
          <cell r="BR163">
            <v>0</v>
          </cell>
          <cell r="BS163">
            <v>0</v>
          </cell>
          <cell r="BT163">
            <v>0</v>
          </cell>
          <cell r="BU163">
            <v>0</v>
          </cell>
          <cell r="BV163">
            <v>0</v>
          </cell>
          <cell r="BW163">
            <v>0</v>
          </cell>
          <cell r="BX163">
            <v>0</v>
          </cell>
          <cell r="BY163">
            <v>0</v>
          </cell>
          <cell r="BZ163">
            <v>0</v>
          </cell>
          <cell r="CA163">
            <v>0</v>
          </cell>
          <cell r="CB163">
            <v>0</v>
          </cell>
          <cell r="CC163">
            <v>0</v>
          </cell>
          <cell r="CD163">
            <v>0</v>
          </cell>
          <cell r="CE163">
            <v>11181.300000000003</v>
          </cell>
          <cell r="CF163">
            <v>6573.6000000000058</v>
          </cell>
          <cell r="CG163">
            <v>7326.8000000000029</v>
          </cell>
          <cell r="CH163">
            <v>7582.2000000000116</v>
          </cell>
          <cell r="CI163">
            <v>14508.500000000015</v>
          </cell>
          <cell r="CJ163">
            <v>0</v>
          </cell>
          <cell r="CK163">
            <v>0</v>
          </cell>
          <cell r="CL163">
            <v>0</v>
          </cell>
          <cell r="CM163">
            <v>0</v>
          </cell>
          <cell r="CN163">
            <v>0</v>
          </cell>
          <cell r="CO163">
            <v>0</v>
          </cell>
          <cell r="CP163">
            <v>0</v>
          </cell>
          <cell r="CQ163">
            <v>0</v>
          </cell>
          <cell r="CR163">
            <v>0</v>
          </cell>
          <cell r="CS163">
            <v>0</v>
          </cell>
          <cell r="CT163">
            <v>0</v>
          </cell>
          <cell r="CU163">
            <v>0</v>
          </cell>
          <cell r="CV163">
            <v>0</v>
          </cell>
          <cell r="CW163">
            <v>0</v>
          </cell>
          <cell r="CX163">
            <v>0</v>
          </cell>
          <cell r="CY163">
            <v>0</v>
          </cell>
          <cell r="CZ163">
            <v>0</v>
          </cell>
          <cell r="DA163">
            <v>0</v>
          </cell>
          <cell r="DB163">
            <v>0</v>
          </cell>
          <cell r="DC163">
            <v>0</v>
          </cell>
          <cell r="DD163">
            <v>0</v>
          </cell>
          <cell r="DE163">
            <v>0</v>
          </cell>
          <cell r="DF163">
            <v>0</v>
          </cell>
          <cell r="DG163">
            <v>151.80000000000001</v>
          </cell>
          <cell r="DH163">
            <v>34.6</v>
          </cell>
          <cell r="DI163">
            <v>41.5</v>
          </cell>
          <cell r="DJ163">
            <v>216.3</v>
          </cell>
          <cell r="DK163">
            <v>1361.8</v>
          </cell>
          <cell r="DL163">
            <v>0</v>
          </cell>
          <cell r="DM163">
            <v>0</v>
          </cell>
          <cell r="DN163">
            <v>0</v>
          </cell>
          <cell r="DO163">
            <v>0</v>
          </cell>
          <cell r="DP163">
            <v>0</v>
          </cell>
          <cell r="DQ163">
            <v>0</v>
          </cell>
          <cell r="DR163">
            <v>0</v>
          </cell>
          <cell r="DS163">
            <v>0</v>
          </cell>
          <cell r="DT163">
            <v>0</v>
          </cell>
          <cell r="DU163">
            <v>0</v>
          </cell>
          <cell r="DV163">
            <v>0</v>
          </cell>
          <cell r="DW163">
            <v>0</v>
          </cell>
          <cell r="DX163">
            <v>0</v>
          </cell>
          <cell r="DY163">
            <v>0</v>
          </cell>
          <cell r="DZ163">
            <v>0</v>
          </cell>
          <cell r="EA163">
            <v>0</v>
          </cell>
          <cell r="EB163">
            <v>0</v>
          </cell>
          <cell r="EC163">
            <v>0</v>
          </cell>
          <cell r="ED163">
            <v>0</v>
          </cell>
          <cell r="EE163">
            <v>0</v>
          </cell>
          <cell r="EF163">
            <v>0</v>
          </cell>
          <cell r="EG163">
            <v>0</v>
          </cell>
          <cell r="EH163">
            <v>0</v>
          </cell>
          <cell r="EI163">
            <v>11333.100000000002</v>
          </cell>
          <cell r="EJ163">
            <v>6608.2000000000062</v>
          </cell>
          <cell r="EK163">
            <v>7368.3000000000029</v>
          </cell>
          <cell r="EL163">
            <v>7798.5000000000118</v>
          </cell>
          <cell r="EM163">
            <v>15870.300000000014</v>
          </cell>
          <cell r="EN163">
            <v>0</v>
          </cell>
          <cell r="EO163">
            <v>0</v>
          </cell>
          <cell r="EP163">
            <v>0</v>
          </cell>
          <cell r="EQ163">
            <v>0</v>
          </cell>
          <cell r="ER163">
            <v>0</v>
          </cell>
          <cell r="ES163">
            <v>0</v>
          </cell>
          <cell r="ET163">
            <v>0</v>
          </cell>
          <cell r="EU163">
            <v>0</v>
          </cell>
          <cell r="EV163">
            <v>0</v>
          </cell>
          <cell r="EW163">
            <v>0</v>
          </cell>
          <cell r="EX163">
            <v>0</v>
          </cell>
          <cell r="EY163">
            <v>0</v>
          </cell>
          <cell r="EZ163">
            <v>0</v>
          </cell>
          <cell r="FA163">
            <v>0</v>
          </cell>
          <cell r="FB163">
            <v>0</v>
          </cell>
          <cell r="FC163">
            <v>0</v>
          </cell>
          <cell r="FD163">
            <v>0</v>
          </cell>
          <cell r="FE163">
            <v>0</v>
          </cell>
          <cell r="FF163">
            <v>0</v>
          </cell>
          <cell r="FG163">
            <v>0</v>
          </cell>
          <cell r="FH163">
            <v>0</v>
          </cell>
          <cell r="FI163">
            <v>0</v>
          </cell>
          <cell r="FJ163">
            <v>0</v>
          </cell>
          <cell r="FK163">
            <v>-681.7</v>
          </cell>
          <cell r="FL163">
            <v>-658.7</v>
          </cell>
          <cell r="FM163">
            <v>-730.6</v>
          </cell>
          <cell r="FN163">
            <v>-781.2</v>
          </cell>
          <cell r="FO163">
            <v>-889.4</v>
          </cell>
          <cell r="FP163">
            <v>0</v>
          </cell>
          <cell r="FQ163">
            <v>0</v>
          </cell>
          <cell r="FR163">
            <v>0</v>
          </cell>
          <cell r="FS163">
            <v>0</v>
          </cell>
          <cell r="FT163">
            <v>0</v>
          </cell>
          <cell r="FU163">
            <v>0</v>
          </cell>
          <cell r="FV163">
            <v>0</v>
          </cell>
          <cell r="FW163">
            <v>0</v>
          </cell>
          <cell r="FX163">
            <v>0</v>
          </cell>
          <cell r="FY163">
            <v>0</v>
          </cell>
          <cell r="FZ163">
            <v>0</v>
          </cell>
          <cell r="GA163">
            <v>0</v>
          </cell>
          <cell r="GB163">
            <v>0</v>
          </cell>
          <cell r="GC163">
            <v>0</v>
          </cell>
          <cell r="GD163">
            <v>0</v>
          </cell>
          <cell r="GE163">
            <v>0</v>
          </cell>
          <cell r="GF163">
            <v>0</v>
          </cell>
          <cell r="GG163">
            <v>0</v>
          </cell>
          <cell r="GH163">
            <v>0</v>
          </cell>
          <cell r="GI163">
            <v>0</v>
          </cell>
          <cell r="GJ163">
            <v>0</v>
          </cell>
          <cell r="GK163">
            <v>0</v>
          </cell>
          <cell r="GL163">
            <v>0</v>
          </cell>
          <cell r="GM163">
            <v>2338.6999999999998</v>
          </cell>
          <cell r="GN163">
            <v>1983.7</v>
          </cell>
          <cell r="GO163">
            <v>959.09999999999991</v>
          </cell>
          <cell r="GP163">
            <v>3071.8</v>
          </cell>
          <cell r="GQ163">
            <v>2306.3000000000002</v>
          </cell>
          <cell r="GR163">
            <v>0</v>
          </cell>
          <cell r="GS163">
            <v>0</v>
          </cell>
          <cell r="GT163">
            <v>0</v>
          </cell>
          <cell r="GU163">
            <v>0</v>
          </cell>
          <cell r="GV163">
            <v>0</v>
          </cell>
          <cell r="GW163">
            <v>0</v>
          </cell>
          <cell r="GX163">
            <v>0</v>
          </cell>
          <cell r="GY163">
            <v>0</v>
          </cell>
          <cell r="GZ163">
            <v>0</v>
          </cell>
          <cell r="HA163">
            <v>0</v>
          </cell>
          <cell r="HB163">
            <v>0</v>
          </cell>
          <cell r="HC163">
            <v>0</v>
          </cell>
          <cell r="HD163">
            <v>0</v>
          </cell>
          <cell r="HE163">
            <v>0</v>
          </cell>
          <cell r="HF163">
            <v>0</v>
          </cell>
          <cell r="HG163">
            <v>0</v>
          </cell>
          <cell r="HH163">
            <v>0</v>
          </cell>
          <cell r="HI163">
            <v>0</v>
          </cell>
          <cell r="HJ163">
            <v>0</v>
          </cell>
          <cell r="HK163">
            <v>0</v>
          </cell>
          <cell r="HL163">
            <v>0</v>
          </cell>
          <cell r="HM163">
            <v>0</v>
          </cell>
          <cell r="HN163">
            <v>0</v>
          </cell>
          <cell r="HO163">
            <v>12990.100000000002</v>
          </cell>
          <cell r="HP163">
            <v>7933.2000000000062</v>
          </cell>
          <cell r="HQ163">
            <v>7596.8000000000029</v>
          </cell>
          <cell r="HR163">
            <v>10089.100000000013</v>
          </cell>
          <cell r="HS163">
            <v>17287.200000000015</v>
          </cell>
        </row>
        <row r="164">
          <cell r="A164" t="str">
            <v>LEE IN</v>
          </cell>
          <cell r="B164" t="str">
            <v>Lloyd electric</v>
          </cell>
          <cell r="C164" t="str">
            <v>Engineering &amp; Capital Goods</v>
          </cell>
          <cell r="D164">
            <v>0</v>
          </cell>
          <cell r="E164">
            <v>0</v>
          </cell>
          <cell r="F164">
            <v>345.45</v>
          </cell>
          <cell r="G164">
            <v>330.46</v>
          </cell>
          <cell r="H164">
            <v>502.71</v>
          </cell>
          <cell r="I164">
            <v>316.25</v>
          </cell>
          <cell r="J164">
            <v>396.08</v>
          </cell>
          <cell r="K164">
            <v>470.23</v>
          </cell>
          <cell r="L164">
            <v>582.6</v>
          </cell>
          <cell r="M164">
            <v>486.58</v>
          </cell>
          <cell r="N164">
            <v>549.21</v>
          </cell>
          <cell r="O164">
            <v>874.25</v>
          </cell>
          <cell r="P164">
            <v>935</v>
          </cell>
          <cell r="Q164">
            <v>688.83</v>
          </cell>
          <cell r="R164">
            <v>746.93</v>
          </cell>
          <cell r="S164">
            <v>1156.4000000000001</v>
          </cell>
          <cell r="T164">
            <v>1245</v>
          </cell>
          <cell r="U164">
            <v>1069.94</v>
          </cell>
          <cell r="V164">
            <v>1113.3499999999999</v>
          </cell>
          <cell r="W164">
            <v>1532.5</v>
          </cell>
          <cell r="X164">
            <v>1767.4</v>
          </cell>
          <cell r="Y164">
            <v>1473.41</v>
          </cell>
          <cell r="Z164">
            <v>1586.809</v>
          </cell>
          <cell r="AA164">
            <v>1854.68</v>
          </cell>
          <cell r="AB164">
            <v>1871.21</v>
          </cell>
          <cell r="AC164">
            <v>1218.847</v>
          </cell>
          <cell r="AD164">
            <v>1021.626</v>
          </cell>
          <cell r="AE164">
            <v>1767</v>
          </cell>
          <cell r="AF164">
            <v>0</v>
          </cell>
          <cell r="AG164">
            <v>0</v>
          </cell>
          <cell r="AH164">
            <v>-318.14499999999998</v>
          </cell>
          <cell r="AI164">
            <v>-297.68900000000002</v>
          </cell>
          <cell r="AJ164">
            <v>-470.18700000000001</v>
          </cell>
          <cell r="AK164">
            <v>-281.762</v>
          </cell>
          <cell r="AL164">
            <v>-362.04699999999997</v>
          </cell>
          <cell r="AM164">
            <v>-426.73400000000004</v>
          </cell>
          <cell r="AN164">
            <v>-546.65199999999993</v>
          </cell>
          <cell r="AO164">
            <v>-447.56799999999998</v>
          </cell>
          <cell r="AP164">
            <v>-514.96199999999999</v>
          </cell>
          <cell r="AQ164">
            <v>-762.17600000000004</v>
          </cell>
          <cell r="AR164">
            <v>-819.43400000000008</v>
          </cell>
          <cell r="AS164">
            <v>-612.68200000000013</v>
          </cell>
          <cell r="AT164">
            <v>-664.16899999999998</v>
          </cell>
          <cell r="AU164">
            <v>-1028.271</v>
          </cell>
          <cell r="AV164">
            <v>-1102.5309999999999</v>
          </cell>
          <cell r="AW164">
            <v>-948.02499999999998</v>
          </cell>
          <cell r="AX164">
            <v>-968.596</v>
          </cell>
          <cell r="AY164">
            <v>-1333.9579999999999</v>
          </cell>
          <cell r="AZ164">
            <v>-1551.9130000000002</v>
          </cell>
          <cell r="BA164">
            <v>-1274.9799999999998</v>
          </cell>
          <cell r="BB164">
            <v>-1385.0320000000002</v>
          </cell>
          <cell r="BC164">
            <v>-1642.0600000000002</v>
          </cell>
          <cell r="BD164">
            <v>-1645.41</v>
          </cell>
          <cell r="BE164">
            <v>-1110.4719999999998</v>
          </cell>
          <cell r="BF164">
            <v>-927.86999999999989</v>
          </cell>
          <cell r="BG164">
            <v>-1694</v>
          </cell>
          <cell r="BH164">
            <v>0</v>
          </cell>
          <cell r="BI164">
            <v>0</v>
          </cell>
          <cell r="BJ164">
            <v>27.305000000000007</v>
          </cell>
          <cell r="BK164">
            <v>32.770999999999958</v>
          </cell>
          <cell r="BL164">
            <v>32.522999999999968</v>
          </cell>
          <cell r="BM164">
            <v>34.488</v>
          </cell>
          <cell r="BN164">
            <v>34.033000000000015</v>
          </cell>
          <cell r="BO164">
            <v>43.495999999999981</v>
          </cell>
          <cell r="BP164">
            <v>35.948000000000093</v>
          </cell>
          <cell r="BQ164">
            <v>39.012</v>
          </cell>
          <cell r="BR164">
            <v>34.248000000000047</v>
          </cell>
          <cell r="BS164">
            <v>112.07399999999996</v>
          </cell>
          <cell r="BT164">
            <v>115.56599999999992</v>
          </cell>
          <cell r="BU164">
            <v>76.147999999999911</v>
          </cell>
          <cell r="BV164">
            <v>82.760999999999967</v>
          </cell>
          <cell r="BW164">
            <v>128.12900000000013</v>
          </cell>
          <cell r="BX164">
            <v>142.46900000000005</v>
          </cell>
          <cell r="BY164">
            <v>121.91500000000008</v>
          </cell>
          <cell r="BZ164">
            <v>144.75399999999991</v>
          </cell>
          <cell r="CA164">
            <v>198.54200000000014</v>
          </cell>
          <cell r="CB164">
            <v>215.48699999999985</v>
          </cell>
          <cell r="CC164">
            <v>198.43000000000029</v>
          </cell>
          <cell r="CD164">
            <v>201.77699999999982</v>
          </cell>
          <cell r="CE164">
            <v>212.61999999999989</v>
          </cell>
          <cell r="CF164">
            <v>225.79999999999995</v>
          </cell>
          <cell r="CG164">
            <v>108.37500000000023</v>
          </cell>
          <cell r="CH164">
            <v>93.756000000000085</v>
          </cell>
          <cell r="CI164">
            <v>73</v>
          </cell>
          <cell r="CJ164">
            <v>0</v>
          </cell>
          <cell r="CK164">
            <v>0</v>
          </cell>
          <cell r="CL164">
            <v>0</v>
          </cell>
          <cell r="CM164">
            <v>0</v>
          </cell>
          <cell r="CN164">
            <v>0</v>
          </cell>
          <cell r="CO164">
            <v>0</v>
          </cell>
          <cell r="CP164">
            <v>0</v>
          </cell>
          <cell r="CQ164">
            <v>0</v>
          </cell>
          <cell r="CR164">
            <v>0</v>
          </cell>
          <cell r="CS164">
            <v>0</v>
          </cell>
          <cell r="CT164">
            <v>0</v>
          </cell>
          <cell r="CU164">
            <v>0</v>
          </cell>
          <cell r="CV164">
            <v>0</v>
          </cell>
          <cell r="CW164">
            <v>0</v>
          </cell>
          <cell r="CX164">
            <v>0</v>
          </cell>
          <cell r="CY164">
            <v>0</v>
          </cell>
          <cell r="CZ164">
            <v>0</v>
          </cell>
          <cell r="DA164">
            <v>0</v>
          </cell>
          <cell r="DB164">
            <v>0</v>
          </cell>
          <cell r="DC164">
            <v>0</v>
          </cell>
          <cell r="DD164">
            <v>0</v>
          </cell>
          <cell r="DE164">
            <v>0</v>
          </cell>
          <cell r="DF164">
            <v>0</v>
          </cell>
          <cell r="DG164">
            <v>0</v>
          </cell>
          <cell r="DH164">
            <v>0</v>
          </cell>
          <cell r="DI164">
            <v>0</v>
          </cell>
          <cell r="DJ164">
            <v>0</v>
          </cell>
          <cell r="DK164">
            <v>0</v>
          </cell>
          <cell r="DL164">
            <v>0</v>
          </cell>
          <cell r="DM164">
            <v>0</v>
          </cell>
          <cell r="DN164">
            <v>27.305000000000007</v>
          </cell>
          <cell r="DO164">
            <v>32.770999999999958</v>
          </cell>
          <cell r="DP164">
            <v>32.522999999999968</v>
          </cell>
          <cell r="DQ164">
            <v>34.488</v>
          </cell>
          <cell r="DR164">
            <v>34.033000000000015</v>
          </cell>
          <cell r="DS164">
            <v>43.495999999999981</v>
          </cell>
          <cell r="DT164">
            <v>35.948000000000093</v>
          </cell>
          <cell r="DU164">
            <v>39.012</v>
          </cell>
          <cell r="DV164">
            <v>34.248000000000047</v>
          </cell>
          <cell r="DW164">
            <v>112.07399999999996</v>
          </cell>
          <cell r="DX164">
            <v>115.56599999999992</v>
          </cell>
          <cell r="DY164">
            <v>76.147999999999911</v>
          </cell>
          <cell r="DZ164">
            <v>82.760999999999967</v>
          </cell>
          <cell r="EA164">
            <v>128.12900000000013</v>
          </cell>
          <cell r="EB164">
            <v>142.46900000000005</v>
          </cell>
          <cell r="EC164">
            <v>121.91500000000008</v>
          </cell>
          <cell r="ED164">
            <v>144.75399999999991</v>
          </cell>
          <cell r="EE164">
            <v>198.54200000000014</v>
          </cell>
          <cell r="EF164">
            <v>215.48699999999985</v>
          </cell>
          <cell r="EG164">
            <v>198.43000000000029</v>
          </cell>
          <cell r="EH164">
            <v>201.77699999999982</v>
          </cell>
          <cell r="EI164">
            <v>212.61999999999989</v>
          </cell>
          <cell r="EJ164">
            <v>225.79999999999995</v>
          </cell>
          <cell r="EK164">
            <v>108.37500000000023</v>
          </cell>
          <cell r="EL164">
            <v>93.756000000000085</v>
          </cell>
          <cell r="EM164">
            <v>73</v>
          </cell>
          <cell r="EN164">
            <v>0</v>
          </cell>
          <cell r="EO164">
            <v>0</v>
          </cell>
          <cell r="EP164">
            <v>-8.2899999999999991</v>
          </cell>
          <cell r="EQ164">
            <v>-8.16</v>
          </cell>
          <cell r="ER164">
            <v>-9.6300000000000008</v>
          </cell>
          <cell r="ES164">
            <v>-11.1</v>
          </cell>
          <cell r="ET164">
            <v>-11.04</v>
          </cell>
          <cell r="EU164">
            <v>-15.04</v>
          </cell>
          <cell r="EV164">
            <v>-11.6</v>
          </cell>
          <cell r="EW164">
            <v>-10.8</v>
          </cell>
          <cell r="EX164">
            <v>-10.25</v>
          </cell>
          <cell r="EY164">
            <v>-11.9</v>
          </cell>
          <cell r="EZ164">
            <v>-13.4</v>
          </cell>
          <cell r="FA164">
            <v>-13.4</v>
          </cell>
          <cell r="FB164">
            <v>-13.5</v>
          </cell>
          <cell r="FC164">
            <v>-16.899999999999999</v>
          </cell>
          <cell r="FD164">
            <v>-19.5</v>
          </cell>
          <cell r="FE164">
            <v>-19.5</v>
          </cell>
          <cell r="FF164">
            <v>-20.149999999999999</v>
          </cell>
          <cell r="FG164">
            <v>-21</v>
          </cell>
          <cell r="FH164">
            <v>-23</v>
          </cell>
          <cell r="FI164">
            <v>-24.5</v>
          </cell>
          <cell r="FJ164">
            <v>-24.9</v>
          </cell>
          <cell r="FK164">
            <v>-25.11</v>
          </cell>
          <cell r="FL164">
            <v>-30.28</v>
          </cell>
          <cell r="FM164">
            <v>-32.017000000000003</v>
          </cell>
          <cell r="FN164">
            <v>-26.733000000000001</v>
          </cell>
          <cell r="FO164">
            <v>-19</v>
          </cell>
          <cell r="FP164">
            <v>0</v>
          </cell>
          <cell r="FQ164">
            <v>0</v>
          </cell>
          <cell r="FR164">
            <v>0.34</v>
          </cell>
          <cell r="FS164">
            <v>0.52</v>
          </cell>
          <cell r="FT164">
            <v>4.7E-2</v>
          </cell>
          <cell r="FU164">
            <v>1.1299999999999999</v>
          </cell>
          <cell r="FV164">
            <v>1.5</v>
          </cell>
          <cell r="FW164">
            <v>1.75</v>
          </cell>
          <cell r="FX164">
            <v>1.01</v>
          </cell>
          <cell r="FY164">
            <v>1.01</v>
          </cell>
          <cell r="FZ164">
            <v>1.63</v>
          </cell>
          <cell r="GA164">
            <v>1.1200000000000001</v>
          </cell>
          <cell r="GB164">
            <v>1.35</v>
          </cell>
          <cell r="GC164">
            <v>1.25</v>
          </cell>
          <cell r="GD164">
            <v>11.24</v>
          </cell>
          <cell r="GE164">
            <v>11.35</v>
          </cell>
          <cell r="GF164">
            <v>16.7</v>
          </cell>
          <cell r="GG164">
            <v>15.74</v>
          </cell>
          <cell r="GH164">
            <v>15.63</v>
          </cell>
          <cell r="GI164">
            <v>15.33</v>
          </cell>
          <cell r="GJ164">
            <v>16.100000000000001</v>
          </cell>
          <cell r="GK164">
            <v>13.64</v>
          </cell>
          <cell r="GL164">
            <v>12.177</v>
          </cell>
          <cell r="GM164">
            <v>9.1199999999999992</v>
          </cell>
          <cell r="GN164">
            <v>4.22</v>
          </cell>
          <cell r="GO164">
            <v>3.2029999999999998</v>
          </cell>
          <cell r="GP164">
            <v>2.4119999999999999</v>
          </cell>
          <cell r="GQ164">
            <v>-10</v>
          </cell>
          <cell r="GR164">
            <v>0</v>
          </cell>
          <cell r="GS164">
            <v>0</v>
          </cell>
          <cell r="GT164">
            <v>19.355000000000008</v>
          </cell>
          <cell r="GU164">
            <v>25.130999999999958</v>
          </cell>
          <cell r="GV164">
            <v>22.939999999999966</v>
          </cell>
          <cell r="GW164">
            <v>24.517999999999997</v>
          </cell>
          <cell r="GX164">
            <v>24.493000000000016</v>
          </cell>
          <cell r="GY164">
            <v>30.205999999999982</v>
          </cell>
          <cell r="GZ164">
            <v>25.358000000000093</v>
          </cell>
          <cell r="HA164">
            <v>29.222000000000001</v>
          </cell>
          <cell r="HB164">
            <v>25.628000000000046</v>
          </cell>
          <cell r="HC164">
            <v>101.29399999999995</v>
          </cell>
          <cell r="HD164">
            <v>103.51599999999991</v>
          </cell>
          <cell r="HE164">
            <v>63.997999999999912</v>
          </cell>
          <cell r="HF164">
            <v>80.500999999999962</v>
          </cell>
          <cell r="HG164">
            <v>122.57900000000012</v>
          </cell>
          <cell r="HH164">
            <v>139.66900000000004</v>
          </cell>
          <cell r="HI164">
            <v>118.15500000000007</v>
          </cell>
          <cell r="HJ164">
            <v>140.2339999999999</v>
          </cell>
          <cell r="HK164">
            <v>192.87200000000016</v>
          </cell>
          <cell r="HL164">
            <v>208.58699999999985</v>
          </cell>
          <cell r="HM164">
            <v>187.57000000000028</v>
          </cell>
          <cell r="HN164">
            <v>189.0539999999998</v>
          </cell>
          <cell r="HO164">
            <v>196.62999999999988</v>
          </cell>
          <cell r="HP164">
            <v>199.73999999999995</v>
          </cell>
          <cell r="HQ164">
            <v>79.561000000000234</v>
          </cell>
          <cell r="HR164">
            <v>69.435000000000088</v>
          </cell>
          <cell r="HS164">
            <v>44</v>
          </cell>
        </row>
        <row r="165">
          <cell r="A165" t="str">
            <v>MCNA IN</v>
          </cell>
          <cell r="B165" t="str">
            <v>McNally Bharat</v>
          </cell>
          <cell r="C165" t="str">
            <v>Engineering &amp; Capital Goods</v>
          </cell>
          <cell r="D165">
            <v>0</v>
          </cell>
          <cell r="E165">
            <v>0</v>
          </cell>
          <cell r="F165">
            <v>0</v>
          </cell>
          <cell r="G165">
            <v>0</v>
          </cell>
          <cell r="H165">
            <v>326.7</v>
          </cell>
          <cell r="I165">
            <v>433.3</v>
          </cell>
          <cell r="J165">
            <v>408.1</v>
          </cell>
          <cell r="K165">
            <v>933</v>
          </cell>
          <cell r="L165">
            <v>447.4</v>
          </cell>
          <cell r="M165">
            <v>604.20000000000005</v>
          </cell>
          <cell r="N165">
            <v>870.2</v>
          </cell>
          <cell r="O165">
            <v>923.7</v>
          </cell>
          <cell r="P165">
            <v>549.5</v>
          </cell>
          <cell r="Q165">
            <v>606.70000000000005</v>
          </cell>
          <cell r="R165">
            <v>826.5</v>
          </cell>
          <cell r="S165">
            <v>1361.9</v>
          </cell>
          <cell r="T165">
            <v>1091.9000000000001</v>
          </cell>
          <cell r="U165">
            <v>1128.5</v>
          </cell>
          <cell r="V165">
            <v>1151.8</v>
          </cell>
          <cell r="W165">
            <v>1764.8</v>
          </cell>
          <cell r="X165">
            <v>1111.5999999999999</v>
          </cell>
          <cell r="Y165">
            <v>1150.5999999999999</v>
          </cell>
          <cell r="Z165">
            <v>1178.7</v>
          </cell>
          <cell r="AA165">
            <v>2057.5</v>
          </cell>
          <cell r="AB165">
            <v>1199</v>
          </cell>
          <cell r="AC165">
            <v>2056.1</v>
          </cell>
          <cell r="AD165">
            <v>2253.6999999999998</v>
          </cell>
          <cell r="AE165">
            <v>5355.7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-332.9</v>
          </cell>
          <cell r="AK165">
            <v>-436.1</v>
          </cell>
          <cell r="AL165">
            <v>-386.9</v>
          </cell>
          <cell r="AM165">
            <v>-964</v>
          </cell>
          <cell r="AN165">
            <v>-433</v>
          </cell>
          <cell r="AO165">
            <v>-579.70000000000005</v>
          </cell>
          <cell r="AP165">
            <v>-839.6</v>
          </cell>
          <cell r="AQ165">
            <v>-889.7</v>
          </cell>
          <cell r="AR165">
            <v>-518.6</v>
          </cell>
          <cell r="AS165">
            <v>-572.79999999999995</v>
          </cell>
          <cell r="AT165">
            <v>-789.4</v>
          </cell>
          <cell r="AU165">
            <v>-1297.4000000000001</v>
          </cell>
          <cell r="AV165">
            <v>-1029.0999999999999</v>
          </cell>
          <cell r="AW165">
            <v>-1053.8</v>
          </cell>
          <cell r="AX165">
            <v>-1067.9000000000001</v>
          </cell>
          <cell r="AY165">
            <v>-1705.6</v>
          </cell>
          <cell r="AZ165">
            <v>-1020.5</v>
          </cell>
          <cell r="BA165">
            <v>-1069.2</v>
          </cell>
          <cell r="BB165">
            <v>-1080.0999999999999</v>
          </cell>
          <cell r="BC165">
            <v>-1908.9</v>
          </cell>
          <cell r="BD165">
            <v>-1110.9000000000001</v>
          </cell>
          <cell r="BE165">
            <v>-1889.8999999999999</v>
          </cell>
          <cell r="BF165">
            <v>-2052.4</v>
          </cell>
          <cell r="BG165">
            <v>-4957.2999999999993</v>
          </cell>
          <cell r="BH165">
            <v>0</v>
          </cell>
          <cell r="BI165">
            <v>0</v>
          </cell>
          <cell r="BJ165">
            <v>0</v>
          </cell>
          <cell r="BK165">
            <v>0</v>
          </cell>
          <cell r="BL165">
            <v>-6.1999999999999886</v>
          </cell>
          <cell r="BM165">
            <v>-2.8000000000000114</v>
          </cell>
          <cell r="BN165">
            <v>21.200000000000045</v>
          </cell>
          <cell r="BO165">
            <v>-31</v>
          </cell>
          <cell r="BP165">
            <v>14.399999999999977</v>
          </cell>
          <cell r="BQ165">
            <v>24.5</v>
          </cell>
          <cell r="BR165">
            <v>30.600000000000023</v>
          </cell>
          <cell r="BS165">
            <v>34</v>
          </cell>
          <cell r="BT165">
            <v>30.899999999999977</v>
          </cell>
          <cell r="BU165">
            <v>33.900000000000091</v>
          </cell>
          <cell r="BV165">
            <v>37.100000000000023</v>
          </cell>
          <cell r="BW165">
            <v>64.5</v>
          </cell>
          <cell r="BX165">
            <v>62.800000000000182</v>
          </cell>
          <cell r="BY165">
            <v>74.700000000000045</v>
          </cell>
          <cell r="BZ165">
            <v>83.899999999999864</v>
          </cell>
          <cell r="CA165">
            <v>59.200000000000045</v>
          </cell>
          <cell r="CB165">
            <v>91.099999999999909</v>
          </cell>
          <cell r="CC165">
            <v>81.399999999999864</v>
          </cell>
          <cell r="CD165">
            <v>98.600000000000136</v>
          </cell>
          <cell r="CE165">
            <v>148.59999999999991</v>
          </cell>
          <cell r="CF165">
            <v>88.099999999999909</v>
          </cell>
          <cell r="CG165">
            <v>166.20000000000005</v>
          </cell>
          <cell r="CH165">
            <v>201.29999999999973</v>
          </cell>
          <cell r="CI165">
            <v>398.40000000000055</v>
          </cell>
          <cell r="CJ165">
            <v>0</v>
          </cell>
          <cell r="CK165">
            <v>0</v>
          </cell>
          <cell r="CL165">
            <v>0</v>
          </cell>
          <cell r="CM165">
            <v>0</v>
          </cell>
          <cell r="CN165">
            <v>0</v>
          </cell>
          <cell r="CO165">
            <v>0</v>
          </cell>
          <cell r="CP165">
            <v>0</v>
          </cell>
          <cell r="CQ165">
            <v>0</v>
          </cell>
          <cell r="CR165">
            <v>0</v>
          </cell>
          <cell r="CS165">
            <v>0</v>
          </cell>
          <cell r="CT165">
            <v>0</v>
          </cell>
          <cell r="CU165">
            <v>0</v>
          </cell>
          <cell r="CV165">
            <v>0</v>
          </cell>
          <cell r="CW165">
            <v>0</v>
          </cell>
          <cell r="CX165">
            <v>0</v>
          </cell>
          <cell r="CY165">
            <v>0</v>
          </cell>
          <cell r="CZ165">
            <v>0</v>
          </cell>
          <cell r="DA165">
            <v>0</v>
          </cell>
          <cell r="DB165">
            <v>0</v>
          </cell>
          <cell r="DC165">
            <v>0</v>
          </cell>
          <cell r="DD165">
            <v>0</v>
          </cell>
          <cell r="DE165">
            <v>0</v>
          </cell>
          <cell r="DF165">
            <v>0</v>
          </cell>
          <cell r="DG165">
            <v>0</v>
          </cell>
          <cell r="DH165">
            <v>0</v>
          </cell>
          <cell r="DI165">
            <v>0</v>
          </cell>
          <cell r="DJ165">
            <v>0</v>
          </cell>
          <cell r="DK165">
            <v>0</v>
          </cell>
          <cell r="DL165">
            <v>0</v>
          </cell>
          <cell r="DM165">
            <v>0</v>
          </cell>
          <cell r="DN165">
            <v>0</v>
          </cell>
          <cell r="DO165">
            <v>0</v>
          </cell>
          <cell r="DP165">
            <v>-6.1999999999999886</v>
          </cell>
          <cell r="DQ165">
            <v>-2.8000000000000114</v>
          </cell>
          <cell r="DR165">
            <v>21.200000000000045</v>
          </cell>
          <cell r="DS165">
            <v>-31</v>
          </cell>
          <cell r="DT165">
            <v>14.399999999999977</v>
          </cell>
          <cell r="DU165">
            <v>24.5</v>
          </cell>
          <cell r="DV165">
            <v>30.600000000000023</v>
          </cell>
          <cell r="DW165">
            <v>34</v>
          </cell>
          <cell r="DX165">
            <v>30.899999999999977</v>
          </cell>
          <cell r="DY165">
            <v>33.900000000000091</v>
          </cell>
          <cell r="DZ165">
            <v>37.100000000000023</v>
          </cell>
          <cell r="EA165">
            <v>64.5</v>
          </cell>
          <cell r="EB165">
            <v>62.800000000000182</v>
          </cell>
          <cell r="EC165">
            <v>74.700000000000045</v>
          </cell>
          <cell r="ED165">
            <v>83.899999999999864</v>
          </cell>
          <cell r="EE165">
            <v>59.200000000000045</v>
          </cell>
          <cell r="EF165">
            <v>91.099999999999909</v>
          </cell>
          <cell r="EG165">
            <v>81.399999999999864</v>
          </cell>
          <cell r="EH165">
            <v>98.600000000000136</v>
          </cell>
          <cell r="EI165">
            <v>148.59999999999991</v>
          </cell>
          <cell r="EJ165">
            <v>88.099999999999909</v>
          </cell>
          <cell r="EK165">
            <v>166.20000000000005</v>
          </cell>
          <cell r="EL165">
            <v>201.29999999999973</v>
          </cell>
          <cell r="EM165">
            <v>398.40000000000055</v>
          </cell>
          <cell r="EN165">
            <v>0</v>
          </cell>
          <cell r="EO165">
            <v>0</v>
          </cell>
          <cell r="EP165">
            <v>0</v>
          </cell>
          <cell r="EQ165">
            <v>0</v>
          </cell>
          <cell r="ER165">
            <v>-2.2999999999999998</v>
          </cell>
          <cell r="ES165">
            <v>-2.6</v>
          </cell>
          <cell r="ET165">
            <v>-2.5</v>
          </cell>
          <cell r="EU165">
            <v>-4.7</v>
          </cell>
          <cell r="EV165">
            <v>-3.5</v>
          </cell>
          <cell r="EW165">
            <v>-5</v>
          </cell>
          <cell r="EX165">
            <v>-6</v>
          </cell>
          <cell r="EY165">
            <v>-8.5</v>
          </cell>
          <cell r="EZ165">
            <v>-6.6</v>
          </cell>
          <cell r="FA165">
            <v>-5.5</v>
          </cell>
          <cell r="FB165">
            <v>-6.8</v>
          </cell>
          <cell r="FC165">
            <v>-8.4</v>
          </cell>
          <cell r="FD165">
            <v>-5.2</v>
          </cell>
          <cell r="FE165">
            <v>-5.7</v>
          </cell>
          <cell r="FF165">
            <v>-3.5</v>
          </cell>
          <cell r="FG165">
            <v>-2.8</v>
          </cell>
          <cell r="FH165">
            <v>-5</v>
          </cell>
          <cell r="FI165">
            <v>-4.8</v>
          </cell>
          <cell r="FJ165">
            <v>-5.5</v>
          </cell>
          <cell r="FK165">
            <v>-7.2</v>
          </cell>
          <cell r="FL165">
            <v>-6.3</v>
          </cell>
          <cell r="FM165">
            <v>-7.8</v>
          </cell>
          <cell r="FN165">
            <v>-24.6</v>
          </cell>
          <cell r="FO165">
            <v>-16.399999999999999</v>
          </cell>
          <cell r="FP165">
            <v>0</v>
          </cell>
          <cell r="FQ165">
            <v>0</v>
          </cell>
          <cell r="FR165">
            <v>0</v>
          </cell>
          <cell r="FS165">
            <v>0</v>
          </cell>
          <cell r="FT165">
            <v>2.7</v>
          </cell>
          <cell r="FU165">
            <v>6.8</v>
          </cell>
          <cell r="FV165">
            <v>1.7</v>
          </cell>
          <cell r="FW165">
            <v>80.2</v>
          </cell>
          <cell r="FX165">
            <v>5</v>
          </cell>
          <cell r="FY165">
            <v>4.9000000000000004</v>
          </cell>
          <cell r="FZ165">
            <v>0.1</v>
          </cell>
          <cell r="GA165">
            <v>1.6</v>
          </cell>
          <cell r="GB165">
            <v>3.4</v>
          </cell>
          <cell r="GC165">
            <v>1.3</v>
          </cell>
          <cell r="GD165">
            <v>3.7</v>
          </cell>
          <cell r="GE165">
            <v>0</v>
          </cell>
          <cell r="GF165">
            <v>0.8</v>
          </cell>
          <cell r="GG165">
            <v>2.7</v>
          </cell>
          <cell r="GH165">
            <v>3.2</v>
          </cell>
          <cell r="GI165">
            <v>52.3</v>
          </cell>
          <cell r="GJ165">
            <v>3</v>
          </cell>
          <cell r="GK165">
            <v>6.9</v>
          </cell>
          <cell r="GL165">
            <v>3.2</v>
          </cell>
          <cell r="GM165">
            <v>1.6</v>
          </cell>
          <cell r="GN165">
            <v>11.2</v>
          </cell>
          <cell r="GO165">
            <v>20.6</v>
          </cell>
          <cell r="GP165">
            <v>17.100000000000001</v>
          </cell>
          <cell r="GQ165">
            <v>9.8999999999999986</v>
          </cell>
          <cell r="GR165">
            <v>0</v>
          </cell>
          <cell r="GS165">
            <v>0</v>
          </cell>
          <cell r="GT165">
            <v>0</v>
          </cell>
          <cell r="GU165">
            <v>0</v>
          </cell>
          <cell r="GV165">
            <v>-5.7999999999999892</v>
          </cell>
          <cell r="GW165">
            <v>1.3999999999999888</v>
          </cell>
          <cell r="GX165">
            <v>20.400000000000045</v>
          </cell>
          <cell r="GY165">
            <v>44.5</v>
          </cell>
          <cell r="GZ165">
            <v>15.899999999999977</v>
          </cell>
          <cell r="HA165">
            <v>24.4</v>
          </cell>
          <cell r="HB165">
            <v>24.700000000000024</v>
          </cell>
          <cell r="HC165">
            <v>27.1</v>
          </cell>
          <cell r="HD165">
            <v>27.699999999999974</v>
          </cell>
          <cell r="HE165">
            <v>29.700000000000092</v>
          </cell>
          <cell r="HF165">
            <v>34.000000000000021</v>
          </cell>
          <cell r="HG165">
            <v>56.1</v>
          </cell>
          <cell r="HH165">
            <v>58.400000000000176</v>
          </cell>
          <cell r="HI165">
            <v>71.700000000000045</v>
          </cell>
          <cell r="HJ165">
            <v>83.599999999999866</v>
          </cell>
          <cell r="HK165">
            <v>108.70000000000005</v>
          </cell>
          <cell r="HL165">
            <v>89.099999999999909</v>
          </cell>
          <cell r="HM165">
            <v>83.499999999999872</v>
          </cell>
          <cell r="HN165">
            <v>96.300000000000139</v>
          </cell>
          <cell r="HO165">
            <v>142.99999999999991</v>
          </cell>
          <cell r="HP165">
            <v>92.999999999999915</v>
          </cell>
          <cell r="HQ165">
            <v>179.00000000000003</v>
          </cell>
          <cell r="HR165">
            <v>193.79999999999973</v>
          </cell>
          <cell r="HS165">
            <v>391.90000000000055</v>
          </cell>
        </row>
        <row r="166">
          <cell r="A166" t="str">
            <v>MPP IN</v>
          </cell>
          <cell r="B166" t="str">
            <v>Mather &amp; Platt Pumps</v>
          </cell>
          <cell r="C166" t="str">
            <v>Engineering &amp; Capital Goods</v>
          </cell>
          <cell r="D166">
            <v>0</v>
          </cell>
          <cell r="E166">
            <v>0</v>
          </cell>
          <cell r="F166">
            <v>0</v>
          </cell>
          <cell r="G166">
            <v>0</v>
          </cell>
          <cell r="H166">
            <v>0</v>
          </cell>
          <cell r="I166">
            <v>0</v>
          </cell>
          <cell r="J166">
            <v>0</v>
          </cell>
          <cell r="K166">
            <v>0</v>
          </cell>
          <cell r="L166">
            <v>0</v>
          </cell>
          <cell r="M166">
            <v>191.7</v>
          </cell>
          <cell r="N166">
            <v>204.5</v>
          </cell>
          <cell r="O166">
            <v>330.8</v>
          </cell>
          <cell r="P166">
            <v>192.6</v>
          </cell>
          <cell r="Q166">
            <v>188.9</v>
          </cell>
          <cell r="R166">
            <v>236.4</v>
          </cell>
          <cell r="S166">
            <v>249.4</v>
          </cell>
          <cell r="T166">
            <v>301.2</v>
          </cell>
          <cell r="U166">
            <v>343.2</v>
          </cell>
          <cell r="V166">
            <v>419.9</v>
          </cell>
          <cell r="W166">
            <v>340.7</v>
          </cell>
          <cell r="X166">
            <v>317.39999999999998</v>
          </cell>
          <cell r="Y166">
            <v>489.8</v>
          </cell>
          <cell r="Z166">
            <v>670.9</v>
          </cell>
          <cell r="AA166">
            <v>458.4</v>
          </cell>
          <cell r="AB166">
            <v>636.5</v>
          </cell>
          <cell r="AC166">
            <v>687.4</v>
          </cell>
          <cell r="AD166">
            <v>0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O166">
            <v>-186.40000000000003</v>
          </cell>
          <cell r="AP166">
            <v>-175.3</v>
          </cell>
          <cell r="AQ166">
            <v>-317.20000000000005</v>
          </cell>
          <cell r="AR166">
            <v>-170.5</v>
          </cell>
          <cell r="AS166">
            <v>-169.3</v>
          </cell>
          <cell r="AT166">
            <v>-217.5</v>
          </cell>
          <cell r="AU166">
            <v>-219</v>
          </cell>
          <cell r="AV166">
            <v>-244</v>
          </cell>
          <cell r="AW166">
            <v>-313.10000000000002</v>
          </cell>
          <cell r="AX166">
            <v>-354.5</v>
          </cell>
          <cell r="AY166">
            <v>-308.59999999999997</v>
          </cell>
          <cell r="AZ166">
            <v>-310.39999999999998</v>
          </cell>
          <cell r="BA166">
            <v>-432.4</v>
          </cell>
          <cell r="BB166">
            <v>-563.1</v>
          </cell>
          <cell r="BC166">
            <v>-440.00000000000006</v>
          </cell>
          <cell r="BD166">
            <v>-566.79999999999995</v>
          </cell>
          <cell r="BE166">
            <v>-590.90000000000009</v>
          </cell>
          <cell r="BF166">
            <v>0</v>
          </cell>
          <cell r="BG166">
            <v>0</v>
          </cell>
          <cell r="BH166">
            <v>0</v>
          </cell>
          <cell r="BI166">
            <v>0</v>
          </cell>
          <cell r="BJ166">
            <v>0</v>
          </cell>
          <cell r="BK166">
            <v>0</v>
          </cell>
          <cell r="BL166">
            <v>0</v>
          </cell>
          <cell r="BM166">
            <v>0</v>
          </cell>
          <cell r="BN166">
            <v>0</v>
          </cell>
          <cell r="BO166">
            <v>0</v>
          </cell>
          <cell r="BP166">
            <v>0</v>
          </cell>
          <cell r="BQ166">
            <v>5.2999999999999545</v>
          </cell>
          <cell r="BR166">
            <v>29.199999999999989</v>
          </cell>
          <cell r="BS166">
            <v>13.599999999999966</v>
          </cell>
          <cell r="BT166">
            <v>22.099999999999994</v>
          </cell>
          <cell r="BU166">
            <v>19.599999999999994</v>
          </cell>
          <cell r="BV166">
            <v>18.900000000000006</v>
          </cell>
          <cell r="BW166">
            <v>30.400000000000006</v>
          </cell>
          <cell r="BX166">
            <v>57.199999999999989</v>
          </cell>
          <cell r="BY166">
            <v>30.099999999999966</v>
          </cell>
          <cell r="BZ166">
            <v>65.399999999999977</v>
          </cell>
          <cell r="CA166">
            <v>32.100000000000023</v>
          </cell>
          <cell r="CB166">
            <v>7</v>
          </cell>
          <cell r="CC166">
            <v>57.400000000000034</v>
          </cell>
          <cell r="CD166">
            <v>107.79999999999995</v>
          </cell>
          <cell r="CE166">
            <v>18.39999999999992</v>
          </cell>
          <cell r="CF166">
            <v>69.700000000000045</v>
          </cell>
          <cell r="CG166">
            <v>96.499999999999886</v>
          </cell>
          <cell r="CH166">
            <v>0</v>
          </cell>
          <cell r="CI166">
            <v>0</v>
          </cell>
          <cell r="CJ166">
            <v>0</v>
          </cell>
          <cell r="CK166">
            <v>0</v>
          </cell>
          <cell r="CL166">
            <v>0</v>
          </cell>
          <cell r="CM166">
            <v>0</v>
          </cell>
          <cell r="CN166">
            <v>0</v>
          </cell>
          <cell r="CO166">
            <v>0</v>
          </cell>
          <cell r="CP166">
            <v>0</v>
          </cell>
          <cell r="CQ166">
            <v>0</v>
          </cell>
          <cell r="CR166">
            <v>0</v>
          </cell>
          <cell r="CS166">
            <v>0</v>
          </cell>
          <cell r="CT166">
            <v>0</v>
          </cell>
          <cell r="CU166">
            <v>0</v>
          </cell>
          <cell r="CV166">
            <v>0</v>
          </cell>
          <cell r="CW166">
            <v>0</v>
          </cell>
          <cell r="CX166">
            <v>0</v>
          </cell>
          <cell r="CY166">
            <v>0</v>
          </cell>
          <cell r="CZ166">
            <v>0</v>
          </cell>
          <cell r="DA166">
            <v>0</v>
          </cell>
          <cell r="DB166">
            <v>0</v>
          </cell>
          <cell r="DC166">
            <v>0</v>
          </cell>
          <cell r="DD166">
            <v>0</v>
          </cell>
          <cell r="DE166">
            <v>0</v>
          </cell>
          <cell r="DF166">
            <v>0</v>
          </cell>
          <cell r="DG166">
            <v>0</v>
          </cell>
          <cell r="DH166">
            <v>0</v>
          </cell>
          <cell r="DI166">
            <v>0</v>
          </cell>
          <cell r="DJ166">
            <v>0</v>
          </cell>
          <cell r="DK166">
            <v>0</v>
          </cell>
          <cell r="DL166">
            <v>0</v>
          </cell>
          <cell r="DM166">
            <v>0</v>
          </cell>
          <cell r="DN166">
            <v>0</v>
          </cell>
          <cell r="DO166">
            <v>0</v>
          </cell>
          <cell r="DP166">
            <v>0</v>
          </cell>
          <cell r="DQ166">
            <v>0</v>
          </cell>
          <cell r="DR166">
            <v>0</v>
          </cell>
          <cell r="DS166">
            <v>0</v>
          </cell>
          <cell r="DT166">
            <v>0</v>
          </cell>
          <cell r="DU166">
            <v>5.2999999999999545</v>
          </cell>
          <cell r="DV166">
            <v>29.199999999999989</v>
          </cell>
          <cell r="DW166">
            <v>13.599999999999966</v>
          </cell>
          <cell r="DX166">
            <v>22.099999999999994</v>
          </cell>
          <cell r="DY166">
            <v>19.599999999999994</v>
          </cell>
          <cell r="DZ166">
            <v>18.900000000000006</v>
          </cell>
          <cell r="EA166">
            <v>30.400000000000006</v>
          </cell>
          <cell r="EB166">
            <v>57.199999999999989</v>
          </cell>
          <cell r="EC166">
            <v>30.099999999999966</v>
          </cell>
          <cell r="ED166">
            <v>65.399999999999977</v>
          </cell>
          <cell r="EE166">
            <v>32.100000000000023</v>
          </cell>
          <cell r="EF166">
            <v>7</v>
          </cell>
          <cell r="EG166">
            <v>57.400000000000034</v>
          </cell>
          <cell r="EH166">
            <v>107.79999999999995</v>
          </cell>
          <cell r="EI166">
            <v>18.39999999999992</v>
          </cell>
          <cell r="EJ166">
            <v>69.700000000000045</v>
          </cell>
          <cell r="EK166">
            <v>96.499999999999886</v>
          </cell>
          <cell r="EL166">
            <v>0</v>
          </cell>
          <cell r="EM166">
            <v>0</v>
          </cell>
          <cell r="EN166">
            <v>0</v>
          </cell>
          <cell r="EO166">
            <v>0</v>
          </cell>
          <cell r="EP166">
            <v>0</v>
          </cell>
          <cell r="EQ166">
            <v>0</v>
          </cell>
          <cell r="ER166">
            <v>0</v>
          </cell>
          <cell r="ES166">
            <v>0</v>
          </cell>
          <cell r="ET166">
            <v>0</v>
          </cell>
          <cell r="EU166">
            <v>0</v>
          </cell>
          <cell r="EV166">
            <v>0</v>
          </cell>
          <cell r="EW166">
            <v>-3.1</v>
          </cell>
          <cell r="EX166">
            <v>-2.8</v>
          </cell>
          <cell r="EY166">
            <v>-3.1</v>
          </cell>
          <cell r="EZ166">
            <v>-3.1</v>
          </cell>
          <cell r="FA166">
            <v>-3.1</v>
          </cell>
          <cell r="FB166">
            <v>-3.4</v>
          </cell>
          <cell r="FC166">
            <v>-2.8</v>
          </cell>
          <cell r="FD166">
            <v>-3.1</v>
          </cell>
          <cell r="FE166">
            <v>-3.3</v>
          </cell>
          <cell r="FF166">
            <v>-3.2</v>
          </cell>
          <cell r="FG166">
            <v>-3.6</v>
          </cell>
          <cell r="FH166">
            <v>-3.8</v>
          </cell>
          <cell r="FI166">
            <v>-4.2</v>
          </cell>
          <cell r="FJ166">
            <v>-4.5</v>
          </cell>
          <cell r="FK166">
            <v>-4.8</v>
          </cell>
          <cell r="FL166">
            <v>-6</v>
          </cell>
          <cell r="FM166">
            <v>-6.7</v>
          </cell>
          <cell r="FN166">
            <v>0</v>
          </cell>
          <cell r="FO166">
            <v>0</v>
          </cell>
          <cell r="FP166">
            <v>0</v>
          </cell>
          <cell r="FQ166">
            <v>0</v>
          </cell>
          <cell r="FR166">
            <v>0</v>
          </cell>
          <cell r="FS166">
            <v>0</v>
          </cell>
          <cell r="FT166">
            <v>0</v>
          </cell>
          <cell r="FU166">
            <v>0</v>
          </cell>
          <cell r="FV166">
            <v>0</v>
          </cell>
          <cell r="FW166">
            <v>0</v>
          </cell>
          <cell r="FX166">
            <v>0</v>
          </cell>
          <cell r="FY166">
            <v>11.3</v>
          </cell>
          <cell r="FZ166">
            <v>3.4</v>
          </cell>
          <cell r="GA166">
            <v>3.7</v>
          </cell>
          <cell r="GB166">
            <v>5.3</v>
          </cell>
          <cell r="GC166">
            <v>2</v>
          </cell>
          <cell r="GD166">
            <v>1.6</v>
          </cell>
          <cell r="GE166">
            <v>0.7</v>
          </cell>
          <cell r="GF166">
            <v>4.3</v>
          </cell>
          <cell r="GG166">
            <v>1.2</v>
          </cell>
          <cell r="GH166">
            <v>4.5999999999999996</v>
          </cell>
          <cell r="GI166">
            <v>0.9</v>
          </cell>
          <cell r="GJ166">
            <v>12.4</v>
          </cell>
          <cell r="GK166">
            <v>1.4</v>
          </cell>
          <cell r="GL166">
            <v>-1.8</v>
          </cell>
          <cell r="GM166">
            <v>0.2</v>
          </cell>
          <cell r="GN166">
            <v>5.0999999999999996</v>
          </cell>
          <cell r="GO166">
            <v>0</v>
          </cell>
          <cell r="GP166">
            <v>0</v>
          </cell>
          <cell r="GQ166">
            <v>0</v>
          </cell>
          <cell r="GR166">
            <v>0</v>
          </cell>
          <cell r="GS166">
            <v>0</v>
          </cell>
          <cell r="GT166">
            <v>0</v>
          </cell>
          <cell r="GU166">
            <v>0</v>
          </cell>
          <cell r="GV166">
            <v>0</v>
          </cell>
          <cell r="GW166">
            <v>0</v>
          </cell>
          <cell r="GX166">
            <v>0</v>
          </cell>
          <cell r="GY166">
            <v>0</v>
          </cell>
          <cell r="GZ166">
            <v>0</v>
          </cell>
          <cell r="HA166">
            <v>13.499999999999956</v>
          </cell>
          <cell r="HB166">
            <v>29.799999999999986</v>
          </cell>
          <cell r="HC166">
            <v>14.199999999999967</v>
          </cell>
          <cell r="HD166">
            <v>24.299999999999994</v>
          </cell>
          <cell r="HE166">
            <v>18.499999999999993</v>
          </cell>
          <cell r="HF166">
            <v>17.100000000000005</v>
          </cell>
          <cell r="HG166">
            <v>28.300000000000004</v>
          </cell>
          <cell r="HH166">
            <v>58.399999999999984</v>
          </cell>
          <cell r="HI166">
            <v>27.999999999999964</v>
          </cell>
          <cell r="HJ166">
            <v>66.799999999999969</v>
          </cell>
          <cell r="HK166">
            <v>29.40000000000002</v>
          </cell>
          <cell r="HL166">
            <v>15.600000000000001</v>
          </cell>
          <cell r="HM166">
            <v>54.60000000000003</v>
          </cell>
          <cell r="HN166">
            <v>101.49999999999996</v>
          </cell>
          <cell r="HO166">
            <v>13.799999999999919</v>
          </cell>
          <cell r="HP166">
            <v>68.80000000000004</v>
          </cell>
          <cell r="HQ166">
            <v>89.799999999999883</v>
          </cell>
          <cell r="HR166">
            <v>0</v>
          </cell>
          <cell r="HS166">
            <v>0</v>
          </cell>
        </row>
        <row r="167">
          <cell r="A167" t="str">
            <v>NPS IN</v>
          </cell>
          <cell r="B167" t="str">
            <v>Numeric Power Systems</v>
          </cell>
          <cell r="C167" t="str">
            <v>Electronics</v>
          </cell>
          <cell r="D167">
            <v>0</v>
          </cell>
          <cell r="E167">
            <v>282.39999999999998</v>
          </cell>
          <cell r="F167">
            <v>277</v>
          </cell>
          <cell r="G167">
            <v>325.12</v>
          </cell>
          <cell r="H167">
            <v>301.98</v>
          </cell>
          <cell r="I167">
            <v>465.96</v>
          </cell>
          <cell r="J167">
            <v>483.93</v>
          </cell>
          <cell r="K167">
            <v>430.67</v>
          </cell>
          <cell r="L167">
            <v>395.71</v>
          </cell>
          <cell r="M167">
            <v>446.19</v>
          </cell>
          <cell r="N167">
            <v>387.66</v>
          </cell>
          <cell r="O167">
            <v>556.15</v>
          </cell>
          <cell r="P167">
            <v>486.15</v>
          </cell>
          <cell r="Q167">
            <v>510.53</v>
          </cell>
          <cell r="R167">
            <v>569.85</v>
          </cell>
          <cell r="S167">
            <v>650.67999999999995</v>
          </cell>
          <cell r="T167">
            <v>591.54</v>
          </cell>
          <cell r="U167">
            <v>594.36</v>
          </cell>
          <cell r="V167">
            <v>702.1</v>
          </cell>
          <cell r="W167">
            <v>835.57</v>
          </cell>
          <cell r="X167">
            <v>762.08699999999999</v>
          </cell>
          <cell r="Y167">
            <v>1016.8630000000001</v>
          </cell>
          <cell r="Z167">
            <v>1003.79</v>
          </cell>
          <cell r="AA167">
            <v>1014.6020000000001</v>
          </cell>
          <cell r="AB167">
            <v>893.548</v>
          </cell>
          <cell r="AC167">
            <v>1029.172</v>
          </cell>
          <cell r="AD167">
            <v>1036.44</v>
          </cell>
          <cell r="AE167">
            <v>1133.2110000000002</v>
          </cell>
          <cell r="AF167">
            <v>0</v>
          </cell>
          <cell r="AG167">
            <v>-256</v>
          </cell>
          <cell r="AH167">
            <v>-249</v>
          </cell>
          <cell r="AI167">
            <v>-298.10399999999998</v>
          </cell>
          <cell r="AJ167">
            <v>-275.26</v>
          </cell>
          <cell r="AK167">
            <v>-418.00599999999997</v>
          </cell>
          <cell r="AL167">
            <v>-433.35599999999994</v>
          </cell>
          <cell r="AM167">
            <v>-383.53300000000002</v>
          </cell>
          <cell r="AN167">
            <v>-340.21499999999997</v>
          </cell>
          <cell r="AO167">
            <v>-384.05600000000004</v>
          </cell>
          <cell r="AP167">
            <v>-378.3</v>
          </cell>
          <cell r="AQ167">
            <v>-502.93200000000002</v>
          </cell>
          <cell r="AR167">
            <v>-431.2</v>
          </cell>
          <cell r="AS167">
            <v>-452.64100000000002</v>
          </cell>
          <cell r="AT167">
            <v>-515.21</v>
          </cell>
          <cell r="AU167">
            <v>-591.928</v>
          </cell>
          <cell r="AV167">
            <v>-525.447</v>
          </cell>
          <cell r="AW167">
            <v>-538.66600000000005</v>
          </cell>
          <cell r="AX167">
            <v>-621.85199999999998</v>
          </cell>
          <cell r="AY167">
            <v>-770.00500000000011</v>
          </cell>
          <cell r="AZ167">
            <v>-678.01300000000003</v>
          </cell>
          <cell r="BA167">
            <v>-880.51600000000008</v>
          </cell>
          <cell r="BB167">
            <v>-857.86299999999994</v>
          </cell>
          <cell r="BC167">
            <v>-930.89399999999989</v>
          </cell>
          <cell r="BD167">
            <v>-782.99</v>
          </cell>
          <cell r="BE167">
            <v>-948.2879999999999</v>
          </cell>
          <cell r="BF167">
            <v>-948.45899999999995</v>
          </cell>
          <cell r="BG167">
            <v>-971.25599999999997</v>
          </cell>
          <cell r="BH167">
            <v>0</v>
          </cell>
          <cell r="BI167">
            <v>26.399999999999977</v>
          </cell>
          <cell r="BJ167">
            <v>28</v>
          </cell>
          <cell r="BK167">
            <v>27.01600000000002</v>
          </cell>
          <cell r="BL167">
            <v>26.720000000000027</v>
          </cell>
          <cell r="BM167">
            <v>47.954000000000008</v>
          </cell>
          <cell r="BN167">
            <v>50.574000000000069</v>
          </cell>
          <cell r="BO167">
            <v>47.137</v>
          </cell>
          <cell r="BP167">
            <v>55.495000000000005</v>
          </cell>
          <cell r="BQ167">
            <v>62.133999999999958</v>
          </cell>
          <cell r="BR167">
            <v>9.3600000000000136</v>
          </cell>
          <cell r="BS167">
            <v>53.217999999999961</v>
          </cell>
          <cell r="BT167">
            <v>54.949999999999989</v>
          </cell>
          <cell r="BU167">
            <v>57.888999999999953</v>
          </cell>
          <cell r="BV167">
            <v>54.639999999999986</v>
          </cell>
          <cell r="BW167">
            <v>58.751999999999953</v>
          </cell>
          <cell r="BX167">
            <v>66.092999999999961</v>
          </cell>
          <cell r="BY167">
            <v>55.69399999999996</v>
          </cell>
          <cell r="BZ167">
            <v>80.248000000000047</v>
          </cell>
          <cell r="CA167">
            <v>65.564999999999941</v>
          </cell>
          <cell r="CB167">
            <v>84.073999999999955</v>
          </cell>
          <cell r="CC167">
            <v>136.34699999999998</v>
          </cell>
          <cell r="CD167">
            <v>145.92700000000002</v>
          </cell>
          <cell r="CE167">
            <v>83.708000000000197</v>
          </cell>
          <cell r="CF167">
            <v>110.55799999999999</v>
          </cell>
          <cell r="CG167">
            <v>80.884000000000128</v>
          </cell>
          <cell r="CH167">
            <v>87.981000000000108</v>
          </cell>
          <cell r="CI167">
            <v>161.95500000000027</v>
          </cell>
          <cell r="CJ167">
            <v>0</v>
          </cell>
          <cell r="CK167">
            <v>0.5</v>
          </cell>
          <cell r="CL167">
            <v>0.5</v>
          </cell>
          <cell r="CM167">
            <v>1.1200000000000001</v>
          </cell>
          <cell r="CN167">
            <v>6.92</v>
          </cell>
          <cell r="CO167">
            <v>1.97</v>
          </cell>
          <cell r="CP167">
            <v>0.5</v>
          </cell>
          <cell r="CQ167">
            <v>0</v>
          </cell>
          <cell r="CR167">
            <v>0</v>
          </cell>
          <cell r="CS167">
            <v>0</v>
          </cell>
          <cell r="CT167">
            <v>0</v>
          </cell>
          <cell r="CU167">
            <v>0</v>
          </cell>
          <cell r="CV167">
            <v>0</v>
          </cell>
          <cell r="CW167">
            <v>0</v>
          </cell>
          <cell r="CX167">
            <v>0</v>
          </cell>
          <cell r="CY167">
            <v>0</v>
          </cell>
          <cell r="CZ167">
            <v>0</v>
          </cell>
          <cell r="DA167">
            <v>0</v>
          </cell>
          <cell r="DB167">
            <v>0</v>
          </cell>
          <cell r="DC167">
            <v>0</v>
          </cell>
          <cell r="DD167">
            <v>0</v>
          </cell>
          <cell r="DE167">
            <v>0</v>
          </cell>
          <cell r="DF167">
            <v>0</v>
          </cell>
          <cell r="DG167">
            <v>0</v>
          </cell>
          <cell r="DH167">
            <v>0</v>
          </cell>
          <cell r="DI167">
            <v>0</v>
          </cell>
          <cell r="DJ167">
            <v>0</v>
          </cell>
          <cell r="DK167">
            <v>0</v>
          </cell>
          <cell r="DL167">
            <v>0</v>
          </cell>
          <cell r="DM167">
            <v>26.899999999999977</v>
          </cell>
          <cell r="DN167">
            <v>28.5</v>
          </cell>
          <cell r="DO167">
            <v>28.136000000000021</v>
          </cell>
          <cell r="DP167">
            <v>33.640000000000029</v>
          </cell>
          <cell r="DQ167">
            <v>49.924000000000007</v>
          </cell>
          <cell r="DR167">
            <v>51.074000000000069</v>
          </cell>
          <cell r="DS167">
            <v>47.137</v>
          </cell>
          <cell r="DT167">
            <v>55.495000000000005</v>
          </cell>
          <cell r="DU167">
            <v>62.133999999999958</v>
          </cell>
          <cell r="DV167">
            <v>9.3600000000000136</v>
          </cell>
          <cell r="DW167">
            <v>53.217999999999961</v>
          </cell>
          <cell r="DX167">
            <v>54.949999999999989</v>
          </cell>
          <cell r="DY167">
            <v>57.888999999999953</v>
          </cell>
          <cell r="DZ167">
            <v>54.639999999999986</v>
          </cell>
          <cell r="EA167">
            <v>58.751999999999953</v>
          </cell>
          <cell r="EB167">
            <v>66.092999999999961</v>
          </cell>
          <cell r="EC167">
            <v>55.69399999999996</v>
          </cell>
          <cell r="ED167">
            <v>80.248000000000047</v>
          </cell>
          <cell r="EE167">
            <v>65.564999999999941</v>
          </cell>
          <cell r="EF167">
            <v>84.073999999999955</v>
          </cell>
          <cell r="EG167">
            <v>136.34699999999998</v>
          </cell>
          <cell r="EH167">
            <v>145.92700000000002</v>
          </cell>
          <cell r="EI167">
            <v>83.708000000000197</v>
          </cell>
          <cell r="EJ167">
            <v>110.55799999999999</v>
          </cell>
          <cell r="EK167">
            <v>80.884000000000128</v>
          </cell>
          <cell r="EL167">
            <v>87.981000000000108</v>
          </cell>
          <cell r="EM167">
            <v>161.95500000000027</v>
          </cell>
          <cell r="EN167">
            <v>0</v>
          </cell>
          <cell r="EO167">
            <v>-1.6</v>
          </cell>
          <cell r="EP167">
            <v>-1.5</v>
          </cell>
          <cell r="EQ167">
            <v>-2</v>
          </cell>
          <cell r="ER167">
            <v>-2</v>
          </cell>
          <cell r="ES167">
            <v>-2.4</v>
          </cell>
          <cell r="ET167">
            <v>-2.4</v>
          </cell>
          <cell r="EU167">
            <v>-2.4</v>
          </cell>
          <cell r="EV167">
            <v>-2.4</v>
          </cell>
          <cell r="EW167">
            <v>-2.4</v>
          </cell>
          <cell r="EX167">
            <v>-2.4</v>
          </cell>
          <cell r="EY167">
            <v>-1.67</v>
          </cell>
          <cell r="EZ167">
            <v>-2.4</v>
          </cell>
          <cell r="FA167">
            <v>-2.4</v>
          </cell>
          <cell r="FB167">
            <v>-3.23</v>
          </cell>
          <cell r="FC167">
            <v>-4.33</v>
          </cell>
          <cell r="FD167">
            <v>-3.99</v>
          </cell>
          <cell r="FE167">
            <v>-4.5</v>
          </cell>
          <cell r="FF167">
            <v>-4.5</v>
          </cell>
          <cell r="FG167">
            <v>-8.34</v>
          </cell>
          <cell r="FH167">
            <v>-7.1390000000000002</v>
          </cell>
          <cell r="FI167">
            <v>-6</v>
          </cell>
          <cell r="FJ167">
            <v>-7.7</v>
          </cell>
          <cell r="FK167">
            <v>-11.481000000000002</v>
          </cell>
          <cell r="FL167">
            <v>-8.5</v>
          </cell>
          <cell r="FM167">
            <v>-8.6</v>
          </cell>
          <cell r="FN167">
            <v>-9.3000000000000007</v>
          </cell>
          <cell r="FO167">
            <v>-9.9959999999999987</v>
          </cell>
          <cell r="FP167">
            <v>0</v>
          </cell>
          <cell r="FQ167">
            <v>0</v>
          </cell>
          <cell r="FR167">
            <v>0</v>
          </cell>
          <cell r="FS167">
            <v>0</v>
          </cell>
          <cell r="FT167">
            <v>0</v>
          </cell>
          <cell r="FU167">
            <v>0</v>
          </cell>
          <cell r="FV167">
            <v>0</v>
          </cell>
          <cell r="FW167">
            <v>7.53</v>
          </cell>
          <cell r="FX167">
            <v>0.64</v>
          </cell>
          <cell r="FY167">
            <v>4.53</v>
          </cell>
          <cell r="FZ167">
            <v>32.409999999999997</v>
          </cell>
          <cell r="GA167">
            <v>4.99</v>
          </cell>
          <cell r="GB167">
            <v>11.15</v>
          </cell>
          <cell r="GC167">
            <v>14.04</v>
          </cell>
          <cell r="GD167">
            <v>7.45</v>
          </cell>
          <cell r="GE167">
            <v>14.07</v>
          </cell>
          <cell r="GF167">
            <v>4.3499999999999996</v>
          </cell>
          <cell r="GG167">
            <v>6.74</v>
          </cell>
          <cell r="GH167">
            <v>7.09</v>
          </cell>
          <cell r="GI167">
            <v>15.88</v>
          </cell>
          <cell r="GJ167">
            <v>30.978999999999999</v>
          </cell>
          <cell r="GK167">
            <v>9.3480000000000008</v>
          </cell>
          <cell r="GL167">
            <v>1.617</v>
          </cell>
          <cell r="GM167">
            <v>-13.186999999999998</v>
          </cell>
          <cell r="GN167">
            <v>3.3759999999999999</v>
          </cell>
          <cell r="GO167">
            <v>4.8230000000000004</v>
          </cell>
          <cell r="GP167">
            <v>30.148</v>
          </cell>
          <cell r="GQ167">
            <v>11.103999999999999</v>
          </cell>
          <cell r="GR167">
            <v>0</v>
          </cell>
          <cell r="GS167">
            <v>25.299999999999976</v>
          </cell>
          <cell r="GT167">
            <v>27</v>
          </cell>
          <cell r="GU167">
            <v>26.136000000000021</v>
          </cell>
          <cell r="GV167">
            <v>31.640000000000029</v>
          </cell>
          <cell r="GW167">
            <v>47.524000000000008</v>
          </cell>
          <cell r="GX167">
            <v>48.674000000000071</v>
          </cell>
          <cell r="GY167">
            <v>52.267000000000003</v>
          </cell>
          <cell r="GZ167">
            <v>53.735000000000007</v>
          </cell>
          <cell r="HA167">
            <v>64.263999999999953</v>
          </cell>
          <cell r="HB167">
            <v>39.370000000000012</v>
          </cell>
          <cell r="HC167">
            <v>56.537999999999961</v>
          </cell>
          <cell r="HD167">
            <v>63.699999999999989</v>
          </cell>
          <cell r="HE167">
            <v>69.528999999999954</v>
          </cell>
          <cell r="HF167">
            <v>58.859999999999992</v>
          </cell>
          <cell r="HG167">
            <v>68.491999999999962</v>
          </cell>
          <cell r="HH167">
            <v>66.45299999999996</v>
          </cell>
          <cell r="HI167">
            <v>57.933999999999962</v>
          </cell>
          <cell r="HJ167">
            <v>82.838000000000051</v>
          </cell>
          <cell r="HK167">
            <v>73.104999999999933</v>
          </cell>
          <cell r="HL167">
            <v>107.91399999999996</v>
          </cell>
          <cell r="HM167">
            <v>139.69499999999999</v>
          </cell>
          <cell r="HN167">
            <v>139.84400000000002</v>
          </cell>
          <cell r="HO167">
            <v>59.040000000000205</v>
          </cell>
          <cell r="HP167">
            <v>105.434</v>
          </cell>
          <cell r="HQ167">
            <v>77.107000000000141</v>
          </cell>
          <cell r="HR167">
            <v>108.82900000000011</v>
          </cell>
          <cell r="HS167">
            <v>163.06300000000027</v>
          </cell>
        </row>
        <row r="168">
          <cell r="A168" t="str">
            <v>PRJ IN</v>
          </cell>
          <cell r="B168" t="str">
            <v>Praj Industries</v>
          </cell>
          <cell r="C168" t="str">
            <v>Engineering &amp; Capital Goods</v>
          </cell>
          <cell r="D168">
            <v>0</v>
          </cell>
          <cell r="E168">
            <v>0</v>
          </cell>
          <cell r="F168">
            <v>0</v>
          </cell>
          <cell r="G168">
            <v>0</v>
          </cell>
          <cell r="H168">
            <v>0</v>
          </cell>
          <cell r="I168">
            <v>322.08999999999997</v>
          </cell>
          <cell r="J168">
            <v>220.94</v>
          </cell>
          <cell r="K168">
            <v>336.44</v>
          </cell>
          <cell r="L168">
            <v>258.19</v>
          </cell>
          <cell r="M168">
            <v>582.49</v>
          </cell>
          <cell r="N168">
            <v>794.29</v>
          </cell>
          <cell r="O168">
            <v>697.00880172236327</v>
          </cell>
          <cell r="P168">
            <v>608.17727272727279</v>
          </cell>
          <cell r="Q168">
            <v>575.60510067364987</v>
          </cell>
          <cell r="R168">
            <v>536.41045383516894</v>
          </cell>
          <cell r="S168">
            <v>955.78717276390842</v>
          </cell>
          <cell r="T168">
            <v>804.79245977200708</v>
          </cell>
          <cell r="U168">
            <v>1476.9630914852464</v>
          </cell>
          <cell r="V168">
            <v>1778.9627972344542</v>
          </cell>
          <cell r="W168">
            <v>2015.0316515082925</v>
          </cell>
          <cell r="X168">
            <v>1384.86</v>
          </cell>
          <cell r="Y168">
            <v>1702.98</v>
          </cell>
          <cell r="Z168">
            <v>1802.22</v>
          </cell>
          <cell r="AA168">
            <v>2126.2399999999998</v>
          </cell>
          <cell r="AB168">
            <v>1547.6</v>
          </cell>
          <cell r="AC168">
            <v>2002</v>
          </cell>
          <cell r="AD168">
            <v>2100.5</v>
          </cell>
          <cell r="AE168">
            <v>2093.6000000000004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-289.49200000000002</v>
          </cell>
          <cell r="AL168">
            <v>-194.12999999999997</v>
          </cell>
          <cell r="AM168">
            <v>-296.63400000000001</v>
          </cell>
          <cell r="AN168">
            <v>-219.15200000000002</v>
          </cell>
          <cell r="AO168">
            <v>-509.92199999999997</v>
          </cell>
          <cell r="AP168">
            <v>-694.98800000000006</v>
          </cell>
          <cell r="AQ168">
            <v>-622.11300000000006</v>
          </cell>
          <cell r="AR168">
            <v>-536.19500000000005</v>
          </cell>
          <cell r="AS168">
            <v>-501.17500000000001</v>
          </cell>
          <cell r="AT168">
            <v>-479.28</v>
          </cell>
          <cell r="AU168">
            <v>-827.97799999999984</v>
          </cell>
          <cell r="AV168">
            <v>-693.30599999999993</v>
          </cell>
          <cell r="AW168">
            <v>-1250.1669999999999</v>
          </cell>
          <cell r="AX168">
            <v>-1343.7169999999999</v>
          </cell>
          <cell r="AY168">
            <v>-1739.1089999999999</v>
          </cell>
          <cell r="AZ168">
            <v>-1191.3219999999999</v>
          </cell>
          <cell r="BA168">
            <v>-1528.0800000000002</v>
          </cell>
          <cell r="BB168">
            <v>-1424.4999999999998</v>
          </cell>
          <cell r="BC168">
            <v>-1447.498</v>
          </cell>
          <cell r="BD168">
            <v>-1249.5</v>
          </cell>
          <cell r="BE168">
            <v>-1680.6</v>
          </cell>
          <cell r="BF168">
            <v>-1632</v>
          </cell>
          <cell r="BG168">
            <v>-1593.0999999999997</v>
          </cell>
          <cell r="BH168">
            <v>0</v>
          </cell>
          <cell r="BI168">
            <v>0</v>
          </cell>
          <cell r="BJ168">
            <v>0</v>
          </cell>
          <cell r="BK168">
            <v>0</v>
          </cell>
          <cell r="BL168">
            <v>0</v>
          </cell>
          <cell r="BM168">
            <v>32.597999999999956</v>
          </cell>
          <cell r="BN168">
            <v>26.810000000000031</v>
          </cell>
          <cell r="BO168">
            <v>39.805999999999983</v>
          </cell>
          <cell r="BP168">
            <v>39.037999999999982</v>
          </cell>
          <cell r="BQ168">
            <v>72.56800000000004</v>
          </cell>
          <cell r="BR168">
            <v>99.301999999999907</v>
          </cell>
          <cell r="BS168">
            <v>74.895801722363217</v>
          </cell>
          <cell r="BT168">
            <v>71.982272727272743</v>
          </cell>
          <cell r="BU168">
            <v>74.430100673649861</v>
          </cell>
          <cell r="BV168">
            <v>57.130453835168964</v>
          </cell>
          <cell r="BW168">
            <v>127.80917276390858</v>
          </cell>
          <cell r="BX168">
            <v>111.48645977200715</v>
          </cell>
          <cell r="BY168">
            <v>226.79609148524651</v>
          </cell>
          <cell r="BZ168">
            <v>435.24579723445436</v>
          </cell>
          <cell r="CA168">
            <v>275.92265150829257</v>
          </cell>
          <cell r="CB168">
            <v>193.53800000000001</v>
          </cell>
          <cell r="CC168">
            <v>174.89999999999986</v>
          </cell>
          <cell r="CD168">
            <v>377.72000000000025</v>
          </cell>
          <cell r="CE168">
            <v>678.74199999999973</v>
          </cell>
          <cell r="CF168">
            <v>298.09999999999991</v>
          </cell>
          <cell r="CG168">
            <v>321.40000000000009</v>
          </cell>
          <cell r="CH168">
            <v>468.5</v>
          </cell>
          <cell r="CI168">
            <v>500.50000000000068</v>
          </cell>
          <cell r="CJ168">
            <v>0</v>
          </cell>
          <cell r="CK168">
            <v>0</v>
          </cell>
          <cell r="CL168">
            <v>0</v>
          </cell>
          <cell r="CM168">
            <v>0</v>
          </cell>
          <cell r="CN168">
            <v>0</v>
          </cell>
          <cell r="CO168">
            <v>0</v>
          </cell>
          <cell r="CP168">
            <v>0</v>
          </cell>
          <cell r="CQ168">
            <v>0</v>
          </cell>
          <cell r="CR168">
            <v>0</v>
          </cell>
          <cell r="CS168">
            <v>0</v>
          </cell>
          <cell r="CT168">
            <v>0</v>
          </cell>
          <cell r="CU168">
            <v>0</v>
          </cell>
          <cell r="CV168">
            <v>0</v>
          </cell>
          <cell r="CW168">
            <v>0</v>
          </cell>
          <cell r="CX168">
            <v>0</v>
          </cell>
          <cell r="CY168">
            <v>0</v>
          </cell>
          <cell r="CZ168">
            <v>0</v>
          </cell>
          <cell r="DA168">
            <v>0</v>
          </cell>
          <cell r="DB168">
            <v>0</v>
          </cell>
          <cell r="DC168">
            <v>0</v>
          </cell>
          <cell r="DD168">
            <v>0</v>
          </cell>
          <cell r="DE168">
            <v>0</v>
          </cell>
          <cell r="DF168">
            <v>0</v>
          </cell>
          <cell r="DG168">
            <v>0</v>
          </cell>
          <cell r="DH168">
            <v>0</v>
          </cell>
          <cell r="DI168">
            <v>0</v>
          </cell>
          <cell r="DJ168">
            <v>0</v>
          </cell>
          <cell r="DK168">
            <v>0</v>
          </cell>
          <cell r="DL168">
            <v>0</v>
          </cell>
          <cell r="DM168">
            <v>0</v>
          </cell>
          <cell r="DN168">
            <v>0</v>
          </cell>
          <cell r="DO168">
            <v>0</v>
          </cell>
          <cell r="DP168">
            <v>0</v>
          </cell>
          <cell r="DQ168">
            <v>32.597999999999956</v>
          </cell>
          <cell r="DR168">
            <v>26.810000000000031</v>
          </cell>
          <cell r="DS168">
            <v>39.805999999999983</v>
          </cell>
          <cell r="DT168">
            <v>39.037999999999982</v>
          </cell>
          <cell r="DU168">
            <v>72.56800000000004</v>
          </cell>
          <cell r="DV168">
            <v>99.301999999999907</v>
          </cell>
          <cell r="DW168">
            <v>74.895801722363217</v>
          </cell>
          <cell r="DX168">
            <v>71.982272727272743</v>
          </cell>
          <cell r="DY168">
            <v>74.430100673649861</v>
          </cell>
          <cell r="DZ168">
            <v>57.130453835168964</v>
          </cell>
          <cell r="EA168">
            <v>127.80917276390858</v>
          </cell>
          <cell r="EB168">
            <v>111.48645977200715</v>
          </cell>
          <cell r="EC168">
            <v>226.79609148524651</v>
          </cell>
          <cell r="ED168">
            <v>435.24579723445436</v>
          </cell>
          <cell r="EE168">
            <v>275.92265150829257</v>
          </cell>
          <cell r="EF168">
            <v>193.53800000000001</v>
          </cell>
          <cell r="EG168">
            <v>174.89999999999986</v>
          </cell>
          <cell r="EH168">
            <v>377.72000000000025</v>
          </cell>
          <cell r="EI168">
            <v>678.74199999999973</v>
          </cell>
          <cell r="EJ168">
            <v>298.09999999999991</v>
          </cell>
          <cell r="EK168">
            <v>321.40000000000009</v>
          </cell>
          <cell r="EL168">
            <v>468.5</v>
          </cell>
          <cell r="EM168">
            <v>500.50000000000068</v>
          </cell>
          <cell r="EN168">
            <v>0</v>
          </cell>
          <cell r="EO168">
            <v>0</v>
          </cell>
          <cell r="EP168">
            <v>0</v>
          </cell>
          <cell r="EQ168">
            <v>0</v>
          </cell>
          <cell r="ER168">
            <v>0</v>
          </cell>
          <cell r="ES168">
            <v>-5.14</v>
          </cell>
          <cell r="ET168">
            <v>-3.82</v>
          </cell>
          <cell r="EU168">
            <v>-3.91</v>
          </cell>
          <cell r="EV168">
            <v>-5.55</v>
          </cell>
          <cell r="EW168">
            <v>-4.54</v>
          </cell>
          <cell r="EX168">
            <v>-5.95</v>
          </cell>
          <cell r="EY168">
            <v>-4.3600000000000003</v>
          </cell>
          <cell r="EZ168">
            <v>-5.38</v>
          </cell>
          <cell r="FA168">
            <v>-6.88</v>
          </cell>
          <cell r="FB168">
            <v>-6.74</v>
          </cell>
          <cell r="FC168">
            <v>-7.5</v>
          </cell>
          <cell r="FD168">
            <v>-7.92</v>
          </cell>
          <cell r="FE168">
            <v>-10.69</v>
          </cell>
          <cell r="FF168">
            <v>-7.38</v>
          </cell>
          <cell r="FG168">
            <v>-5.61</v>
          </cell>
          <cell r="FH168">
            <v>-9.7799999999999994</v>
          </cell>
          <cell r="FI168">
            <v>-14.12</v>
          </cell>
          <cell r="FJ168">
            <v>-15.46</v>
          </cell>
          <cell r="FK168">
            <v>-15.94</v>
          </cell>
          <cell r="FL168">
            <v>-17.3</v>
          </cell>
          <cell r="FM168">
            <v>-19.3</v>
          </cell>
          <cell r="FN168">
            <v>-22</v>
          </cell>
          <cell r="FO168">
            <v>-23.100000000000009</v>
          </cell>
          <cell r="FP168">
            <v>0</v>
          </cell>
          <cell r="FQ168">
            <v>0</v>
          </cell>
          <cell r="FR168">
            <v>0</v>
          </cell>
          <cell r="FS168">
            <v>0</v>
          </cell>
          <cell r="FT168">
            <v>0</v>
          </cell>
          <cell r="FU168">
            <v>3.05</v>
          </cell>
          <cell r="FV168">
            <v>4.2</v>
          </cell>
          <cell r="FW168">
            <v>9.61</v>
          </cell>
          <cell r="FX168">
            <v>3.5</v>
          </cell>
          <cell r="FY168">
            <v>7.3</v>
          </cell>
          <cell r="FZ168">
            <v>5.97</v>
          </cell>
          <cell r="GA168">
            <v>1.2</v>
          </cell>
          <cell r="GB168">
            <v>2.35</v>
          </cell>
          <cell r="GC168">
            <v>1.45</v>
          </cell>
          <cell r="GD168">
            <v>2.11</v>
          </cell>
          <cell r="GE168">
            <v>19.420000000000002</v>
          </cell>
          <cell r="GF168">
            <v>7.43</v>
          </cell>
          <cell r="GG168">
            <v>10.91</v>
          </cell>
          <cell r="GH168">
            <v>20.38</v>
          </cell>
          <cell r="GI168">
            <v>50.6</v>
          </cell>
          <cell r="GJ168">
            <v>27.340000000000003</v>
          </cell>
          <cell r="GK168">
            <v>114.35</v>
          </cell>
          <cell r="GL168">
            <v>89.1</v>
          </cell>
          <cell r="GM168">
            <v>156.01000000000005</v>
          </cell>
          <cell r="GN168">
            <v>20.3</v>
          </cell>
          <cell r="GO168">
            <v>55.4</v>
          </cell>
          <cell r="GP168">
            <v>98.6</v>
          </cell>
          <cell r="GQ168">
            <v>42.599999999999994</v>
          </cell>
          <cell r="GR168">
            <v>0</v>
          </cell>
          <cell r="GS168">
            <v>0</v>
          </cell>
          <cell r="GT168">
            <v>0</v>
          </cell>
          <cell r="GU168">
            <v>0</v>
          </cell>
          <cell r="GV168">
            <v>0</v>
          </cell>
          <cell r="GW168">
            <v>30.507999999999956</v>
          </cell>
          <cell r="GX168">
            <v>27.19000000000003</v>
          </cell>
          <cell r="GY168">
            <v>45.505999999999986</v>
          </cell>
          <cell r="GZ168">
            <v>36.987999999999985</v>
          </cell>
          <cell r="HA168">
            <v>75.328000000000031</v>
          </cell>
          <cell r="HB168">
            <v>99.321999999999903</v>
          </cell>
          <cell r="HC168">
            <v>71.73580172236322</v>
          </cell>
          <cell r="HD168">
            <v>68.952272727272742</v>
          </cell>
          <cell r="HE168">
            <v>69.000100673649868</v>
          </cell>
          <cell r="HF168">
            <v>52.500453835168962</v>
          </cell>
          <cell r="HG168">
            <v>139.72917276390859</v>
          </cell>
          <cell r="HH168">
            <v>110.99645977200714</v>
          </cell>
          <cell r="HI168">
            <v>227.01609148524651</v>
          </cell>
          <cell r="HJ168">
            <v>448.24579723445436</v>
          </cell>
          <cell r="HK168">
            <v>320.91265150829258</v>
          </cell>
          <cell r="HL168">
            <v>211.09800000000001</v>
          </cell>
          <cell r="HM168">
            <v>275.12999999999988</v>
          </cell>
          <cell r="HN168">
            <v>451.36000000000024</v>
          </cell>
          <cell r="HO168">
            <v>818.81199999999967</v>
          </cell>
          <cell r="HP168">
            <v>301.09999999999991</v>
          </cell>
          <cell r="HQ168">
            <v>357.50000000000006</v>
          </cell>
          <cell r="HR168">
            <v>545.1</v>
          </cell>
          <cell r="HS168">
            <v>520.00000000000068</v>
          </cell>
        </row>
        <row r="169">
          <cell r="A169" t="str">
            <v>RCP IN</v>
          </cell>
          <cell r="B169" t="str">
            <v>Revathi Equipment</v>
          </cell>
          <cell r="C169" t="str">
            <v>Engineering &amp; Capital Goods</v>
          </cell>
          <cell r="D169">
            <v>0</v>
          </cell>
          <cell r="E169">
            <v>0</v>
          </cell>
          <cell r="F169">
            <v>0</v>
          </cell>
          <cell r="G169">
            <v>0</v>
          </cell>
          <cell r="H169">
            <v>0</v>
          </cell>
          <cell r="I169">
            <v>0</v>
          </cell>
          <cell r="J169">
            <v>105.5</v>
          </cell>
          <cell r="K169">
            <v>145.9</v>
          </cell>
          <cell r="L169">
            <v>149.69999999999999</v>
          </cell>
          <cell r="M169">
            <v>145.4</v>
          </cell>
          <cell r="N169">
            <v>228.7</v>
          </cell>
          <cell r="O169">
            <v>132.19999999999999</v>
          </cell>
          <cell r="P169">
            <v>232.4</v>
          </cell>
          <cell r="Q169">
            <v>163.1</v>
          </cell>
          <cell r="R169">
            <v>264.2</v>
          </cell>
          <cell r="S169">
            <v>253.9</v>
          </cell>
          <cell r="T169">
            <v>209.9</v>
          </cell>
          <cell r="U169">
            <v>207.8</v>
          </cell>
          <cell r="V169">
            <v>261.5</v>
          </cell>
          <cell r="W169">
            <v>197.4</v>
          </cell>
          <cell r="X169">
            <v>168.1</v>
          </cell>
          <cell r="Y169">
            <v>195.4</v>
          </cell>
          <cell r="Z169">
            <v>329.1</v>
          </cell>
          <cell r="AA169">
            <v>490.3</v>
          </cell>
          <cell r="AB169">
            <v>187.5</v>
          </cell>
          <cell r="AC169">
            <v>317.89999999999998</v>
          </cell>
          <cell r="AD169">
            <v>378.90000000000003</v>
          </cell>
          <cell r="AE169">
            <v>203.8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-73.5</v>
          </cell>
          <cell r="AM169">
            <v>-95.800000000000011</v>
          </cell>
          <cell r="AN169">
            <v>-100.4</v>
          </cell>
          <cell r="AO169">
            <v>-95.399999999999991</v>
          </cell>
          <cell r="AP169">
            <v>-163.80000000000001</v>
          </cell>
          <cell r="AQ169">
            <v>-94.899999999999991</v>
          </cell>
          <cell r="AR169">
            <v>-160.80000000000001</v>
          </cell>
          <cell r="AS169">
            <v>-85.9</v>
          </cell>
          <cell r="AT169">
            <v>-195.40000000000003</v>
          </cell>
          <cell r="AU169">
            <v>-208.60000000000002</v>
          </cell>
          <cell r="AV169">
            <v>-150.89999999999998</v>
          </cell>
          <cell r="AW169">
            <v>-150.80000000000001</v>
          </cell>
          <cell r="AX169">
            <v>-209</v>
          </cell>
          <cell r="AY169">
            <v>-155.10000000000002</v>
          </cell>
          <cell r="AZ169">
            <v>-130.20000000000002</v>
          </cell>
          <cell r="BA169">
            <v>-160.70000000000002</v>
          </cell>
          <cell r="BB169">
            <v>-293</v>
          </cell>
          <cell r="BC169">
            <v>-407.3</v>
          </cell>
          <cell r="BD169">
            <v>-165.39999999999998</v>
          </cell>
          <cell r="BE169">
            <v>-285.79999999999995</v>
          </cell>
          <cell r="BF169">
            <v>-316.5</v>
          </cell>
          <cell r="BG169">
            <v>-175.4</v>
          </cell>
          <cell r="BH169">
            <v>0</v>
          </cell>
          <cell r="BI169">
            <v>0</v>
          </cell>
          <cell r="BJ169">
            <v>0</v>
          </cell>
          <cell r="BK169">
            <v>0</v>
          </cell>
          <cell r="BL169">
            <v>0</v>
          </cell>
          <cell r="BM169">
            <v>0</v>
          </cell>
          <cell r="BN169">
            <v>32</v>
          </cell>
          <cell r="BO169">
            <v>50.099999999999994</v>
          </cell>
          <cell r="BP169">
            <v>49.299999999999983</v>
          </cell>
          <cell r="BQ169">
            <v>50.000000000000014</v>
          </cell>
          <cell r="BR169">
            <v>64.899999999999977</v>
          </cell>
          <cell r="BS169">
            <v>37.299999999999997</v>
          </cell>
          <cell r="BT169">
            <v>71.599999999999994</v>
          </cell>
          <cell r="BU169">
            <v>77.199999999999989</v>
          </cell>
          <cell r="BV169">
            <v>68.799999999999955</v>
          </cell>
          <cell r="BW169">
            <v>45.299999999999983</v>
          </cell>
          <cell r="BX169">
            <v>59.000000000000028</v>
          </cell>
          <cell r="BY169">
            <v>57</v>
          </cell>
          <cell r="BZ169">
            <v>52.5</v>
          </cell>
          <cell r="CA169">
            <v>42.299999999999983</v>
          </cell>
          <cell r="CB169">
            <v>37.899999999999977</v>
          </cell>
          <cell r="CC169">
            <v>34.699999999999989</v>
          </cell>
          <cell r="CD169">
            <v>36.100000000000023</v>
          </cell>
          <cell r="CE169">
            <v>83</v>
          </cell>
          <cell r="CF169">
            <v>22.100000000000023</v>
          </cell>
          <cell r="CG169">
            <v>32.100000000000023</v>
          </cell>
          <cell r="CH169">
            <v>62.400000000000034</v>
          </cell>
          <cell r="CI169">
            <v>28.400000000000006</v>
          </cell>
          <cell r="CJ169">
            <v>0</v>
          </cell>
          <cell r="CK169">
            <v>0</v>
          </cell>
          <cell r="CL169">
            <v>0</v>
          </cell>
          <cell r="CM169">
            <v>0</v>
          </cell>
          <cell r="CN169">
            <v>0</v>
          </cell>
          <cell r="CO169">
            <v>0</v>
          </cell>
          <cell r="CP169">
            <v>0</v>
          </cell>
          <cell r="CQ169">
            <v>0</v>
          </cell>
          <cell r="CR169">
            <v>0</v>
          </cell>
          <cell r="CS169">
            <v>0</v>
          </cell>
          <cell r="CT169">
            <v>0</v>
          </cell>
          <cell r="CU169">
            <v>0</v>
          </cell>
          <cell r="CV169">
            <v>0</v>
          </cell>
          <cell r="CW169">
            <v>0</v>
          </cell>
          <cell r="CX169">
            <v>0</v>
          </cell>
          <cell r="CY169">
            <v>0</v>
          </cell>
          <cell r="CZ169">
            <v>0</v>
          </cell>
          <cell r="DA169">
            <v>0</v>
          </cell>
          <cell r="DB169">
            <v>0</v>
          </cell>
          <cell r="DC169">
            <v>0</v>
          </cell>
          <cell r="DD169">
            <v>0</v>
          </cell>
          <cell r="DE169">
            <v>0</v>
          </cell>
          <cell r="DF169">
            <v>0</v>
          </cell>
          <cell r="DG169">
            <v>0</v>
          </cell>
          <cell r="DH169">
            <v>0</v>
          </cell>
          <cell r="DI169">
            <v>0</v>
          </cell>
          <cell r="DJ169">
            <v>0</v>
          </cell>
          <cell r="DK169">
            <v>0</v>
          </cell>
          <cell r="DL169">
            <v>0</v>
          </cell>
          <cell r="DM169">
            <v>0</v>
          </cell>
          <cell r="DN169">
            <v>0</v>
          </cell>
          <cell r="DO169">
            <v>0</v>
          </cell>
          <cell r="DP169">
            <v>0</v>
          </cell>
          <cell r="DQ169">
            <v>0</v>
          </cell>
          <cell r="DR169">
            <v>32</v>
          </cell>
          <cell r="DS169">
            <v>50.099999999999994</v>
          </cell>
          <cell r="DT169">
            <v>49.299999999999983</v>
          </cell>
          <cell r="DU169">
            <v>50.000000000000014</v>
          </cell>
          <cell r="DV169">
            <v>64.899999999999977</v>
          </cell>
          <cell r="DW169">
            <v>37.299999999999997</v>
          </cell>
          <cell r="DX169">
            <v>71.599999999999994</v>
          </cell>
          <cell r="DY169">
            <v>77.199999999999989</v>
          </cell>
          <cell r="DZ169">
            <v>68.799999999999955</v>
          </cell>
          <cell r="EA169">
            <v>45.299999999999983</v>
          </cell>
          <cell r="EB169">
            <v>59.000000000000028</v>
          </cell>
          <cell r="EC169">
            <v>57</v>
          </cell>
          <cell r="ED169">
            <v>52.5</v>
          </cell>
          <cell r="EE169">
            <v>42.299999999999983</v>
          </cell>
          <cell r="EF169">
            <v>37.899999999999977</v>
          </cell>
          <cell r="EG169">
            <v>34.699999999999989</v>
          </cell>
          <cell r="EH169">
            <v>36.100000000000023</v>
          </cell>
          <cell r="EI169">
            <v>83</v>
          </cell>
          <cell r="EJ169">
            <v>22.100000000000023</v>
          </cell>
          <cell r="EK169">
            <v>32.100000000000023</v>
          </cell>
          <cell r="EL169">
            <v>62.400000000000034</v>
          </cell>
          <cell r="EM169">
            <v>28.400000000000006</v>
          </cell>
          <cell r="EN169">
            <v>0</v>
          </cell>
          <cell r="EO169">
            <v>0</v>
          </cell>
          <cell r="EP169">
            <v>0</v>
          </cell>
          <cell r="EQ169">
            <v>0</v>
          </cell>
          <cell r="ER169">
            <v>0</v>
          </cell>
          <cell r="ES169">
            <v>0</v>
          </cell>
          <cell r="ET169">
            <v>-1</v>
          </cell>
          <cell r="EU169">
            <v>-2</v>
          </cell>
          <cell r="EV169">
            <v>-4</v>
          </cell>
          <cell r="EW169">
            <v>-5</v>
          </cell>
          <cell r="EX169">
            <v>-10.7</v>
          </cell>
          <cell r="EY169">
            <v>-11</v>
          </cell>
          <cell r="EZ169">
            <v>-15</v>
          </cell>
          <cell r="FA169">
            <v>-16</v>
          </cell>
          <cell r="FB169">
            <v>-15.9</v>
          </cell>
          <cell r="FC169">
            <v>-16.3</v>
          </cell>
          <cell r="FD169">
            <v>-16.3</v>
          </cell>
          <cell r="FE169">
            <v>-16</v>
          </cell>
          <cell r="FF169">
            <v>-6.3</v>
          </cell>
          <cell r="FG169">
            <v>-17</v>
          </cell>
          <cell r="FH169">
            <v>-15.6</v>
          </cell>
          <cell r="FI169">
            <v>-13.4</v>
          </cell>
          <cell r="FJ169">
            <v>-13.6</v>
          </cell>
          <cell r="FK169">
            <v>-13.5</v>
          </cell>
          <cell r="FL169">
            <v>-2.9</v>
          </cell>
          <cell r="FM169">
            <v>-3.3</v>
          </cell>
          <cell r="FN169">
            <v>-18.100000000000001</v>
          </cell>
          <cell r="FO169">
            <v>-5</v>
          </cell>
          <cell r="FP169">
            <v>0</v>
          </cell>
          <cell r="FQ169">
            <v>0</v>
          </cell>
          <cell r="FR169">
            <v>0</v>
          </cell>
          <cell r="FS169">
            <v>0</v>
          </cell>
          <cell r="FT169">
            <v>0</v>
          </cell>
          <cell r="FU169">
            <v>0</v>
          </cell>
          <cell r="FV169">
            <v>9.1</v>
          </cell>
          <cell r="FW169">
            <v>3.5</v>
          </cell>
          <cell r="FX169">
            <v>10.199999999999999</v>
          </cell>
          <cell r="FY169">
            <v>6.6</v>
          </cell>
          <cell r="FZ169">
            <v>30.5</v>
          </cell>
          <cell r="GA169">
            <v>9.4</v>
          </cell>
          <cell r="GB169">
            <v>10.199999999999999</v>
          </cell>
          <cell r="GC169">
            <v>15.9</v>
          </cell>
          <cell r="GD169">
            <v>6.5</v>
          </cell>
          <cell r="GE169">
            <v>15.1</v>
          </cell>
          <cell r="GF169">
            <v>13.2</v>
          </cell>
          <cell r="GG169">
            <v>62</v>
          </cell>
          <cell r="GH169">
            <v>10.199999999999999</v>
          </cell>
          <cell r="GI169">
            <v>23.5</v>
          </cell>
          <cell r="GJ169">
            <v>58.5</v>
          </cell>
          <cell r="GK169">
            <v>16.8</v>
          </cell>
          <cell r="GL169">
            <v>29.8</v>
          </cell>
          <cell r="GM169">
            <v>36.200000000000003</v>
          </cell>
          <cell r="GN169">
            <v>9.9</v>
          </cell>
          <cell r="GO169">
            <v>22.9</v>
          </cell>
          <cell r="GP169">
            <v>17.2</v>
          </cell>
          <cell r="GQ169">
            <v>8.1999999999999993</v>
          </cell>
          <cell r="GR169">
            <v>0</v>
          </cell>
          <cell r="GS169">
            <v>0</v>
          </cell>
          <cell r="GT169">
            <v>0</v>
          </cell>
          <cell r="GU169">
            <v>0</v>
          </cell>
          <cell r="GV169">
            <v>0</v>
          </cell>
          <cell r="GW169">
            <v>0</v>
          </cell>
          <cell r="GX169">
            <v>40.1</v>
          </cell>
          <cell r="GY169">
            <v>51.599999999999994</v>
          </cell>
          <cell r="GZ169">
            <v>55.499999999999986</v>
          </cell>
          <cell r="HA169">
            <v>51.600000000000016</v>
          </cell>
          <cell r="HB169">
            <v>84.699999999999974</v>
          </cell>
          <cell r="HC169">
            <v>35.699999999999996</v>
          </cell>
          <cell r="HD169">
            <v>66.8</v>
          </cell>
          <cell r="HE169">
            <v>77.099999999999994</v>
          </cell>
          <cell r="HF169">
            <v>59.399999999999956</v>
          </cell>
          <cell r="HG169">
            <v>44.09999999999998</v>
          </cell>
          <cell r="HH169">
            <v>55.900000000000034</v>
          </cell>
          <cell r="HI169">
            <v>103</v>
          </cell>
          <cell r="HJ169">
            <v>56.400000000000006</v>
          </cell>
          <cell r="HK169">
            <v>48.799999999999983</v>
          </cell>
          <cell r="HL169">
            <v>80.799999999999983</v>
          </cell>
          <cell r="HM169">
            <v>38.099999999999994</v>
          </cell>
          <cell r="HN169">
            <v>52.300000000000026</v>
          </cell>
          <cell r="HO169">
            <v>105.7</v>
          </cell>
          <cell r="HP169">
            <v>29.100000000000023</v>
          </cell>
          <cell r="HQ169">
            <v>51.700000000000017</v>
          </cell>
          <cell r="HR169">
            <v>61.500000000000028</v>
          </cell>
          <cell r="HS169">
            <v>31.600000000000005</v>
          </cell>
        </row>
        <row r="170">
          <cell r="A170" t="str">
            <v>SIEM IN</v>
          </cell>
          <cell r="B170" t="str">
            <v>Siemens India</v>
          </cell>
          <cell r="C170" t="str">
            <v>Engineering &amp; Capital Goods</v>
          </cell>
          <cell r="D170">
            <v>0</v>
          </cell>
          <cell r="E170">
            <v>0</v>
          </cell>
          <cell r="F170">
            <v>0</v>
          </cell>
          <cell r="G170">
            <v>0</v>
          </cell>
          <cell r="H170">
            <v>0</v>
          </cell>
          <cell r="I170">
            <v>0</v>
          </cell>
          <cell r="J170">
            <v>0</v>
          </cell>
          <cell r="K170">
            <v>4731.3999999999996</v>
          </cell>
          <cell r="L170">
            <v>4456.8500000000004</v>
          </cell>
          <cell r="M170">
            <v>5636.07</v>
          </cell>
          <cell r="N170">
            <v>5031.47</v>
          </cell>
          <cell r="O170">
            <v>7148.78</v>
          </cell>
          <cell r="P170">
            <v>5974.42</v>
          </cell>
          <cell r="Q170">
            <v>9330.1299999999992</v>
          </cell>
          <cell r="R170">
            <v>8511.23</v>
          </cell>
          <cell r="S170">
            <v>11149.83</v>
          </cell>
          <cell r="T170">
            <v>10522.66</v>
          </cell>
          <cell r="U170">
            <v>14996.550000000001</v>
          </cell>
          <cell r="V170">
            <v>16330.83</v>
          </cell>
          <cell r="W170">
            <v>21351.809999999998</v>
          </cell>
          <cell r="X170">
            <v>17901.8</v>
          </cell>
          <cell r="Y170">
            <v>21884.59</v>
          </cell>
          <cell r="Z170">
            <v>19194.759999999998</v>
          </cell>
          <cell r="AA170">
            <v>21546.21</v>
          </cell>
          <cell r="AB170">
            <v>18204.489999999998</v>
          </cell>
          <cell r="AC170">
            <v>24636.170000000002</v>
          </cell>
          <cell r="AD170">
            <v>16398.64</v>
          </cell>
          <cell r="AE170">
            <v>23829.606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-4215.17</v>
          </cell>
          <cell r="AN170">
            <v>-4127.3</v>
          </cell>
          <cell r="AO170">
            <v>-5128.21</v>
          </cell>
          <cell r="AP170">
            <v>-4858.1100000000006</v>
          </cell>
          <cell r="AQ170">
            <v>-6290.0199999999995</v>
          </cell>
          <cell r="AR170">
            <v>-5575.9600000000009</v>
          </cell>
          <cell r="AS170">
            <v>-8491.83</v>
          </cell>
          <cell r="AT170">
            <v>-7810.1600000000008</v>
          </cell>
          <cell r="AU170">
            <v>-10120.73</v>
          </cell>
          <cell r="AV170">
            <v>-9672.89</v>
          </cell>
          <cell r="AW170">
            <v>-13752.13</v>
          </cell>
          <cell r="AX170">
            <v>-15099.53</v>
          </cell>
          <cell r="AY170">
            <v>-19674.550000000003</v>
          </cell>
          <cell r="AZ170">
            <v>-16991.97</v>
          </cell>
          <cell r="BA170">
            <v>-18479.280000000002</v>
          </cell>
          <cell r="BB170">
            <v>-17646.850000000002</v>
          </cell>
          <cell r="BC170">
            <v>-21394.17</v>
          </cell>
          <cell r="BD170">
            <v>-15550.34</v>
          </cell>
          <cell r="BE170">
            <v>-21199.45</v>
          </cell>
          <cell r="BF170">
            <v>-14696.65</v>
          </cell>
          <cell r="BG170">
            <v>-20340.906999999999</v>
          </cell>
          <cell r="BH170">
            <v>0</v>
          </cell>
          <cell r="BI170">
            <v>0</v>
          </cell>
          <cell r="BJ170">
            <v>0</v>
          </cell>
          <cell r="BK170">
            <v>0</v>
          </cell>
          <cell r="BL170">
            <v>0</v>
          </cell>
          <cell r="BM170">
            <v>0</v>
          </cell>
          <cell r="BN170">
            <v>0</v>
          </cell>
          <cell r="BO170">
            <v>516.22999999999956</v>
          </cell>
          <cell r="BP170">
            <v>329.55000000000018</v>
          </cell>
          <cell r="BQ170">
            <v>507.85999999999967</v>
          </cell>
          <cell r="BR170">
            <v>173.35999999999967</v>
          </cell>
          <cell r="BS170">
            <v>858.76000000000022</v>
          </cell>
          <cell r="BT170">
            <v>398.45999999999913</v>
          </cell>
          <cell r="BU170">
            <v>838.29999999999927</v>
          </cell>
          <cell r="BV170">
            <v>701.0699999999988</v>
          </cell>
          <cell r="BW170">
            <v>1029.1000000000004</v>
          </cell>
          <cell r="BX170">
            <v>849.77000000000044</v>
          </cell>
          <cell r="BY170">
            <v>1244.4200000000019</v>
          </cell>
          <cell r="BZ170">
            <v>1231.2999999999993</v>
          </cell>
          <cell r="CA170">
            <v>1677.2599999999948</v>
          </cell>
          <cell r="CB170">
            <v>909.82999999999811</v>
          </cell>
          <cell r="CC170">
            <v>3405.3099999999977</v>
          </cell>
          <cell r="CD170">
            <v>1547.9099999999962</v>
          </cell>
          <cell r="CE170">
            <v>152.04000000000087</v>
          </cell>
          <cell r="CF170">
            <v>2654.1499999999978</v>
          </cell>
          <cell r="CG170">
            <v>3436.7200000000012</v>
          </cell>
          <cell r="CH170">
            <v>1701.9899999999998</v>
          </cell>
          <cell r="CI170">
            <v>3488.6990000000005</v>
          </cell>
          <cell r="CJ170">
            <v>0</v>
          </cell>
          <cell r="CK170">
            <v>0</v>
          </cell>
          <cell r="CL170">
            <v>0</v>
          </cell>
          <cell r="CM170">
            <v>0</v>
          </cell>
          <cell r="CN170">
            <v>0</v>
          </cell>
          <cell r="CO170">
            <v>0</v>
          </cell>
          <cell r="CP170">
            <v>0</v>
          </cell>
          <cell r="CQ170">
            <v>-55.94</v>
          </cell>
          <cell r="CR170">
            <v>181.2</v>
          </cell>
          <cell r="CS170">
            <v>124.69</v>
          </cell>
          <cell r="CT170">
            <v>275.66000000000003</v>
          </cell>
          <cell r="CU170">
            <v>41.85</v>
          </cell>
          <cell r="CV170">
            <v>0</v>
          </cell>
          <cell r="CW170">
            <v>0</v>
          </cell>
          <cell r="CX170">
            <v>0</v>
          </cell>
          <cell r="CY170">
            <v>0</v>
          </cell>
          <cell r="CZ170">
            <v>0</v>
          </cell>
          <cell r="DA170">
            <v>0</v>
          </cell>
          <cell r="DB170">
            <v>0</v>
          </cell>
          <cell r="DC170">
            <v>0</v>
          </cell>
          <cell r="DD170">
            <v>0</v>
          </cell>
          <cell r="DE170">
            <v>170.12</v>
          </cell>
          <cell r="DF170">
            <v>0</v>
          </cell>
          <cell r="DG170">
            <v>0</v>
          </cell>
          <cell r="DH170">
            <v>0</v>
          </cell>
          <cell r="DI170">
            <v>0</v>
          </cell>
          <cell r="DJ170">
            <v>0</v>
          </cell>
          <cell r="DK170">
            <v>0</v>
          </cell>
          <cell r="DL170">
            <v>0</v>
          </cell>
          <cell r="DM170">
            <v>0</v>
          </cell>
          <cell r="DN170">
            <v>0</v>
          </cell>
          <cell r="DO170">
            <v>0</v>
          </cell>
          <cell r="DP170">
            <v>0</v>
          </cell>
          <cell r="DQ170">
            <v>0</v>
          </cell>
          <cell r="DR170">
            <v>0</v>
          </cell>
          <cell r="DS170">
            <v>460.28999999999957</v>
          </cell>
          <cell r="DT170">
            <v>510.75000000000017</v>
          </cell>
          <cell r="DU170">
            <v>632.54999999999973</v>
          </cell>
          <cell r="DV170">
            <v>449.0199999999997</v>
          </cell>
          <cell r="DW170">
            <v>900.61000000000024</v>
          </cell>
          <cell r="DX170">
            <v>398.45999999999913</v>
          </cell>
          <cell r="DY170">
            <v>838.29999999999927</v>
          </cell>
          <cell r="DZ170">
            <v>701.0699999999988</v>
          </cell>
          <cell r="EA170">
            <v>1029.1000000000004</v>
          </cell>
          <cell r="EB170">
            <v>849.77000000000044</v>
          </cell>
          <cell r="EC170">
            <v>1244.4200000000019</v>
          </cell>
          <cell r="ED170">
            <v>1231.2999999999993</v>
          </cell>
          <cell r="EE170">
            <v>1677.2599999999948</v>
          </cell>
          <cell r="EF170">
            <v>909.82999999999811</v>
          </cell>
          <cell r="EG170">
            <v>3575.4299999999976</v>
          </cell>
          <cell r="EH170">
            <v>1547.9099999999962</v>
          </cell>
          <cell r="EI170">
            <v>152.04000000000087</v>
          </cell>
          <cell r="EJ170">
            <v>2654.1499999999978</v>
          </cell>
          <cell r="EK170">
            <v>3436.7200000000012</v>
          </cell>
          <cell r="EL170">
            <v>1701.9899999999998</v>
          </cell>
          <cell r="EM170">
            <v>3488.6990000000005</v>
          </cell>
          <cell r="EN170">
            <v>0</v>
          </cell>
          <cell r="EO170">
            <v>0</v>
          </cell>
          <cell r="EP170">
            <v>0</v>
          </cell>
          <cell r="EQ170">
            <v>0</v>
          </cell>
          <cell r="ER170">
            <v>0</v>
          </cell>
          <cell r="ES170">
            <v>0</v>
          </cell>
          <cell r="ET170">
            <v>0</v>
          </cell>
          <cell r="EU170">
            <v>-59.06</v>
          </cell>
          <cell r="EV170">
            <v>-54.57</v>
          </cell>
          <cell r="EW170">
            <v>-60.91</v>
          </cell>
          <cell r="EX170">
            <v>-57.5</v>
          </cell>
          <cell r="EY170">
            <v>-61.83</v>
          </cell>
          <cell r="EZ170">
            <v>-78.02</v>
          </cell>
          <cell r="FA170">
            <v>-93.49</v>
          </cell>
          <cell r="FB170">
            <v>-149.53</v>
          </cell>
          <cell r="FC170">
            <v>-80.680000000000007</v>
          </cell>
          <cell r="FD170">
            <v>-89.79</v>
          </cell>
          <cell r="FE170">
            <v>-122.12</v>
          </cell>
          <cell r="FF170">
            <v>-102.75</v>
          </cell>
          <cell r="FG170">
            <v>-108.76</v>
          </cell>
          <cell r="FH170">
            <v>-120.56</v>
          </cell>
          <cell r="FI170">
            <v>-160.21</v>
          </cell>
          <cell r="FJ170">
            <v>-150.5</v>
          </cell>
          <cell r="FK170">
            <v>-149.07</v>
          </cell>
          <cell r="FL170">
            <v>-161.29</v>
          </cell>
          <cell r="FM170">
            <v>-176.48</v>
          </cell>
          <cell r="FN170">
            <v>-180.98</v>
          </cell>
          <cell r="FO170">
            <v>-184.2</v>
          </cell>
          <cell r="FP170">
            <v>0</v>
          </cell>
          <cell r="FQ170">
            <v>0</v>
          </cell>
          <cell r="FR170">
            <v>0</v>
          </cell>
          <cell r="FS170">
            <v>0</v>
          </cell>
          <cell r="FT170">
            <v>0</v>
          </cell>
          <cell r="FU170">
            <v>0</v>
          </cell>
          <cell r="FV170">
            <v>0</v>
          </cell>
          <cell r="FW170">
            <v>306.94</v>
          </cell>
          <cell r="FX170">
            <v>4.8</v>
          </cell>
          <cell r="FY170">
            <v>213.27</v>
          </cell>
          <cell r="FZ170">
            <v>3.51</v>
          </cell>
          <cell r="GA170">
            <v>255.44</v>
          </cell>
          <cell r="GB170">
            <v>183.88</v>
          </cell>
          <cell r="GC170">
            <v>677.52</v>
          </cell>
          <cell r="GD170">
            <v>98.82</v>
          </cell>
          <cell r="GE170">
            <v>603.37</v>
          </cell>
          <cell r="GF170">
            <v>-33.04</v>
          </cell>
          <cell r="GG170">
            <v>636.73</v>
          </cell>
          <cell r="GH170">
            <v>151.63</v>
          </cell>
          <cell r="GI170">
            <v>57.17</v>
          </cell>
          <cell r="GJ170">
            <v>294.85000000000002</v>
          </cell>
          <cell r="GK170">
            <v>369.77</v>
          </cell>
          <cell r="GL170">
            <v>15.53</v>
          </cell>
          <cell r="GM170">
            <v>14.6</v>
          </cell>
          <cell r="GN170">
            <v>16.399999999999999</v>
          </cell>
          <cell r="GO170">
            <v>20.68</v>
          </cell>
          <cell r="GP170">
            <v>0</v>
          </cell>
          <cell r="GQ170">
            <v>30.306999999999999</v>
          </cell>
          <cell r="GR170">
            <v>0</v>
          </cell>
          <cell r="GS170">
            <v>0</v>
          </cell>
          <cell r="GT170">
            <v>0</v>
          </cell>
          <cell r="GU170">
            <v>0</v>
          </cell>
          <cell r="GV170">
            <v>0</v>
          </cell>
          <cell r="GW170">
            <v>0</v>
          </cell>
          <cell r="GX170">
            <v>0</v>
          </cell>
          <cell r="GY170">
            <v>708.16999999999962</v>
          </cell>
          <cell r="GZ170">
            <v>460.98000000000019</v>
          </cell>
          <cell r="HA170">
            <v>784.90999999999974</v>
          </cell>
          <cell r="HB170">
            <v>395.02999999999969</v>
          </cell>
          <cell r="HC170">
            <v>1094.2200000000003</v>
          </cell>
          <cell r="HD170">
            <v>504.31999999999914</v>
          </cell>
          <cell r="HE170">
            <v>1422.3299999999992</v>
          </cell>
          <cell r="HF170">
            <v>650.35999999999876</v>
          </cell>
          <cell r="HG170">
            <v>1551.7900000000004</v>
          </cell>
          <cell r="HH170">
            <v>726.94000000000051</v>
          </cell>
          <cell r="HI170">
            <v>1759.030000000002</v>
          </cell>
          <cell r="HJ170">
            <v>1280.1799999999994</v>
          </cell>
          <cell r="HK170">
            <v>1625.6699999999948</v>
          </cell>
          <cell r="HL170">
            <v>1084.1199999999981</v>
          </cell>
          <cell r="HM170">
            <v>3784.9899999999975</v>
          </cell>
          <cell r="HN170">
            <v>1412.9399999999962</v>
          </cell>
          <cell r="HO170">
            <v>17.570000000000881</v>
          </cell>
          <cell r="HP170">
            <v>2509.2599999999979</v>
          </cell>
          <cell r="HQ170">
            <v>3280.920000000001</v>
          </cell>
          <cell r="HR170">
            <v>1521.0099999999998</v>
          </cell>
          <cell r="HS170">
            <v>3334.8060000000005</v>
          </cell>
        </row>
        <row r="171">
          <cell r="A171" t="str">
            <v>SG IN</v>
          </cell>
          <cell r="B171" t="str">
            <v>Shanthi Gears</v>
          </cell>
          <cell r="C171" t="str">
            <v>Engineering &amp; Capital Goods</v>
          </cell>
          <cell r="D171">
            <v>0</v>
          </cell>
          <cell r="E171">
            <v>0</v>
          </cell>
          <cell r="F171">
            <v>0</v>
          </cell>
          <cell r="G171">
            <v>0</v>
          </cell>
          <cell r="H171">
            <v>0</v>
          </cell>
          <cell r="I171">
            <v>0</v>
          </cell>
          <cell r="J171">
            <v>0</v>
          </cell>
          <cell r="K171">
            <v>0</v>
          </cell>
          <cell r="L171">
            <v>156.81</v>
          </cell>
          <cell r="M171">
            <v>194.53</v>
          </cell>
          <cell r="N171">
            <v>229.1</v>
          </cell>
          <cell r="O171">
            <v>278.09999999999997</v>
          </cell>
          <cell r="P171">
            <v>255.5</v>
          </cell>
          <cell r="Q171">
            <v>274.40000000000003</v>
          </cell>
          <cell r="R171">
            <v>351.59999999999997</v>
          </cell>
          <cell r="S171">
            <v>331</v>
          </cell>
          <cell r="T171">
            <v>404.37</v>
          </cell>
          <cell r="U171">
            <v>470.54000000000008</v>
          </cell>
          <cell r="V171">
            <v>518.41</v>
          </cell>
          <cell r="W171">
            <v>620.18999999999994</v>
          </cell>
          <cell r="X171">
            <v>530.96</v>
          </cell>
          <cell r="Y171">
            <v>593.9</v>
          </cell>
          <cell r="Z171">
            <v>638.57000000000005</v>
          </cell>
          <cell r="AA171">
            <v>678.34</v>
          </cell>
          <cell r="AB171">
            <v>602.79999999999995</v>
          </cell>
          <cell r="AC171">
            <v>655.96299999999997</v>
          </cell>
          <cell r="AD171">
            <v>575.66</v>
          </cell>
          <cell r="AE171">
            <v>695.07399999999996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-115.255</v>
          </cell>
          <cell r="AO171">
            <v>-133.69499999999999</v>
          </cell>
          <cell r="AP171">
            <v>-150.30000000000001</v>
          </cell>
          <cell r="AQ171">
            <v>-192.7</v>
          </cell>
          <cell r="AR171">
            <v>-175.5</v>
          </cell>
          <cell r="AS171">
            <v>-173.79999999999998</v>
          </cell>
          <cell r="AT171">
            <v>-221.70000000000002</v>
          </cell>
          <cell r="AU171">
            <v>-232.2</v>
          </cell>
          <cell r="AV171">
            <v>-259.07399999999996</v>
          </cell>
          <cell r="AW171">
            <v>-294.23200000000003</v>
          </cell>
          <cell r="AX171">
            <v>-316.55099999999999</v>
          </cell>
          <cell r="AY171">
            <v>-417.149</v>
          </cell>
          <cell r="AZ171">
            <v>-346.089</v>
          </cell>
          <cell r="BA171">
            <v>-358.44000000000005</v>
          </cell>
          <cell r="BB171">
            <v>-397.03300000000002</v>
          </cell>
          <cell r="BC171">
            <v>-426.68</v>
          </cell>
          <cell r="BD171">
            <v>-364.71000000000004</v>
          </cell>
          <cell r="BE171">
            <v>-397.30899999999997</v>
          </cell>
          <cell r="BF171">
            <v>-350.02699999999999</v>
          </cell>
          <cell r="BG171">
            <v>-372.91300000000001</v>
          </cell>
          <cell r="BH171">
            <v>0</v>
          </cell>
          <cell r="BI171">
            <v>0</v>
          </cell>
          <cell r="BJ171">
            <v>0</v>
          </cell>
          <cell r="BK171">
            <v>0</v>
          </cell>
          <cell r="BL171">
            <v>0</v>
          </cell>
          <cell r="BM171">
            <v>0</v>
          </cell>
          <cell r="BN171">
            <v>0</v>
          </cell>
          <cell r="BO171">
            <v>0</v>
          </cell>
          <cell r="BP171">
            <v>41.555000000000007</v>
          </cell>
          <cell r="BQ171">
            <v>60.835000000000008</v>
          </cell>
          <cell r="BR171">
            <v>78.799999999999983</v>
          </cell>
          <cell r="BS171">
            <v>85.399999999999977</v>
          </cell>
          <cell r="BT171">
            <v>80</v>
          </cell>
          <cell r="BU171">
            <v>100.60000000000005</v>
          </cell>
          <cell r="BV171">
            <v>129.89999999999995</v>
          </cell>
          <cell r="BW171">
            <v>98.800000000000011</v>
          </cell>
          <cell r="BX171">
            <v>145.29600000000005</v>
          </cell>
          <cell r="BY171">
            <v>176.30800000000005</v>
          </cell>
          <cell r="BZ171">
            <v>201.85899999999998</v>
          </cell>
          <cell r="CA171">
            <v>203.04099999999994</v>
          </cell>
          <cell r="CB171">
            <v>184.87100000000004</v>
          </cell>
          <cell r="CC171">
            <v>235.45999999999992</v>
          </cell>
          <cell r="CD171">
            <v>241.53700000000003</v>
          </cell>
          <cell r="CE171">
            <v>251.66000000000003</v>
          </cell>
          <cell r="CF171">
            <v>238.08999999999992</v>
          </cell>
          <cell r="CG171">
            <v>258.654</v>
          </cell>
          <cell r="CH171">
            <v>225.63299999999998</v>
          </cell>
          <cell r="CI171">
            <v>322.16099999999994</v>
          </cell>
          <cell r="CJ171">
            <v>0</v>
          </cell>
          <cell r="CK171">
            <v>0</v>
          </cell>
          <cell r="CL171">
            <v>0</v>
          </cell>
          <cell r="CM171">
            <v>0</v>
          </cell>
          <cell r="CN171">
            <v>0</v>
          </cell>
          <cell r="CO171">
            <v>0</v>
          </cell>
          <cell r="CP171">
            <v>0</v>
          </cell>
          <cell r="CQ171">
            <v>0</v>
          </cell>
          <cell r="CR171">
            <v>0</v>
          </cell>
          <cell r="CS171">
            <v>0</v>
          </cell>
          <cell r="CT171">
            <v>0</v>
          </cell>
          <cell r="CU171">
            <v>0</v>
          </cell>
          <cell r="CV171">
            <v>0</v>
          </cell>
          <cell r="CW171">
            <v>0</v>
          </cell>
          <cell r="CX171">
            <v>0</v>
          </cell>
          <cell r="CY171">
            <v>0</v>
          </cell>
          <cell r="CZ171">
            <v>0</v>
          </cell>
          <cell r="DA171">
            <v>0</v>
          </cell>
          <cell r="DB171">
            <v>0</v>
          </cell>
          <cell r="DC171">
            <v>0</v>
          </cell>
          <cell r="DD171">
            <v>0</v>
          </cell>
          <cell r="DE171">
            <v>0</v>
          </cell>
          <cell r="DF171">
            <v>0</v>
          </cell>
          <cell r="DG171">
            <v>0</v>
          </cell>
          <cell r="DH171">
            <v>0</v>
          </cell>
          <cell r="DI171">
            <v>0</v>
          </cell>
          <cell r="DJ171">
            <v>0</v>
          </cell>
          <cell r="DK171">
            <v>0</v>
          </cell>
          <cell r="DL171">
            <v>0</v>
          </cell>
          <cell r="DM171">
            <v>0</v>
          </cell>
          <cell r="DN171">
            <v>0</v>
          </cell>
          <cell r="DO171">
            <v>0</v>
          </cell>
          <cell r="DP171">
            <v>0</v>
          </cell>
          <cell r="DQ171">
            <v>0</v>
          </cell>
          <cell r="DR171">
            <v>0</v>
          </cell>
          <cell r="DS171">
            <v>0</v>
          </cell>
          <cell r="DT171">
            <v>41.555000000000007</v>
          </cell>
          <cell r="DU171">
            <v>60.835000000000008</v>
          </cell>
          <cell r="DV171">
            <v>78.799999999999983</v>
          </cell>
          <cell r="DW171">
            <v>85.399999999999977</v>
          </cell>
          <cell r="DX171">
            <v>80</v>
          </cell>
          <cell r="DY171">
            <v>100.60000000000005</v>
          </cell>
          <cell r="DZ171">
            <v>129.89999999999995</v>
          </cell>
          <cell r="EA171">
            <v>98.800000000000011</v>
          </cell>
          <cell r="EB171">
            <v>145.29600000000005</v>
          </cell>
          <cell r="EC171">
            <v>176.30800000000005</v>
          </cell>
          <cell r="ED171">
            <v>201.85899999999998</v>
          </cell>
          <cell r="EE171">
            <v>203.04099999999994</v>
          </cell>
          <cell r="EF171">
            <v>184.87100000000004</v>
          </cell>
          <cell r="EG171">
            <v>235.45999999999992</v>
          </cell>
          <cell r="EH171">
            <v>241.53700000000003</v>
          </cell>
          <cell r="EI171">
            <v>251.66000000000003</v>
          </cell>
          <cell r="EJ171">
            <v>238.08999999999992</v>
          </cell>
          <cell r="EK171">
            <v>258.654</v>
          </cell>
          <cell r="EL171">
            <v>225.63299999999998</v>
          </cell>
          <cell r="EM171">
            <v>322.16099999999994</v>
          </cell>
          <cell r="EN171">
            <v>0</v>
          </cell>
          <cell r="EO171">
            <v>0</v>
          </cell>
          <cell r="EP171">
            <v>0</v>
          </cell>
          <cell r="EQ171">
            <v>0</v>
          </cell>
          <cell r="ER171">
            <v>0</v>
          </cell>
          <cell r="ES171">
            <v>0</v>
          </cell>
          <cell r="ET171">
            <v>0</v>
          </cell>
          <cell r="EU171">
            <v>0</v>
          </cell>
          <cell r="EV171">
            <v>-17.010000000000002</v>
          </cell>
          <cell r="EW171">
            <v>-19.14</v>
          </cell>
          <cell r="EX171">
            <v>-21.6</v>
          </cell>
          <cell r="EY171">
            <v>-25.4</v>
          </cell>
          <cell r="EZ171">
            <v>-23.5</v>
          </cell>
          <cell r="FA171">
            <v>-23.799999999999997</v>
          </cell>
          <cell r="FB171">
            <v>-23.799999999999997</v>
          </cell>
          <cell r="FC171">
            <v>-24.700000000000003</v>
          </cell>
          <cell r="FD171">
            <v>-37.799999999999997</v>
          </cell>
          <cell r="FE171">
            <v>-42.2</v>
          </cell>
          <cell r="FF171">
            <v>-49.938000000000002</v>
          </cell>
          <cell r="FG171">
            <v>-52.32</v>
          </cell>
          <cell r="FH171">
            <v>-52.94</v>
          </cell>
          <cell r="FI171">
            <v>-53.96</v>
          </cell>
          <cell r="FJ171">
            <v>-58.073999999999998</v>
          </cell>
          <cell r="FK171">
            <v>-59.63</v>
          </cell>
          <cell r="FL171">
            <v>-59.91</v>
          </cell>
          <cell r="FM171">
            <v>-63.860999999999997</v>
          </cell>
          <cell r="FN171">
            <v>-65.819999999999993</v>
          </cell>
          <cell r="FO171">
            <v>-88.561999999999998</v>
          </cell>
          <cell r="FP171">
            <v>0</v>
          </cell>
          <cell r="FQ171">
            <v>0</v>
          </cell>
          <cell r="FR171">
            <v>0</v>
          </cell>
          <cell r="FS171">
            <v>0</v>
          </cell>
          <cell r="FT171">
            <v>0</v>
          </cell>
          <cell r="FU171">
            <v>0</v>
          </cell>
          <cell r="FV171">
            <v>0</v>
          </cell>
          <cell r="FW171">
            <v>0</v>
          </cell>
          <cell r="FX171">
            <v>2.17</v>
          </cell>
          <cell r="FY171">
            <v>3.97</v>
          </cell>
          <cell r="FZ171">
            <v>5.2</v>
          </cell>
          <cell r="GA171">
            <v>3.8</v>
          </cell>
          <cell r="GB171">
            <v>2.8000000000000003</v>
          </cell>
          <cell r="GC171">
            <v>1.7000000000000002</v>
          </cell>
          <cell r="GD171">
            <v>1.1000000000000001</v>
          </cell>
          <cell r="GE171">
            <v>1.2</v>
          </cell>
          <cell r="GF171">
            <v>0.19</v>
          </cell>
          <cell r="GG171">
            <v>5</v>
          </cell>
          <cell r="GH171">
            <v>2.2160000000000002</v>
          </cell>
          <cell r="GI171">
            <v>12.16</v>
          </cell>
          <cell r="GJ171">
            <v>26.83</v>
          </cell>
          <cell r="GK171">
            <v>1.94</v>
          </cell>
          <cell r="GL171">
            <v>4.367</v>
          </cell>
          <cell r="GM171">
            <v>-0.32</v>
          </cell>
          <cell r="GN171">
            <v>2.4700000000000002</v>
          </cell>
          <cell r="GO171">
            <v>1.591</v>
          </cell>
          <cell r="GP171">
            <v>1.45</v>
          </cell>
          <cell r="GQ171">
            <v>1.6220000000000001</v>
          </cell>
          <cell r="GR171">
            <v>0</v>
          </cell>
          <cell r="GS171">
            <v>0</v>
          </cell>
          <cell r="GT171">
            <v>0</v>
          </cell>
          <cell r="GU171">
            <v>0</v>
          </cell>
          <cell r="GV171">
            <v>0</v>
          </cell>
          <cell r="GW171">
            <v>0</v>
          </cell>
          <cell r="GX171">
            <v>0</v>
          </cell>
          <cell r="GY171">
            <v>0</v>
          </cell>
          <cell r="GZ171">
            <v>26.715000000000003</v>
          </cell>
          <cell r="HA171">
            <v>45.665000000000006</v>
          </cell>
          <cell r="HB171">
            <v>62.399999999999984</v>
          </cell>
          <cell r="HC171">
            <v>63.799999999999976</v>
          </cell>
          <cell r="HD171">
            <v>59.3</v>
          </cell>
          <cell r="HE171">
            <v>78.500000000000057</v>
          </cell>
          <cell r="HF171">
            <v>107.19999999999995</v>
          </cell>
          <cell r="HG171">
            <v>75.300000000000011</v>
          </cell>
          <cell r="HH171">
            <v>107.68600000000005</v>
          </cell>
          <cell r="HI171">
            <v>139.10800000000006</v>
          </cell>
          <cell r="HJ171">
            <v>154.137</v>
          </cell>
          <cell r="HK171">
            <v>162.88099999999994</v>
          </cell>
          <cell r="HL171">
            <v>158.76100000000002</v>
          </cell>
          <cell r="HM171">
            <v>183.43999999999991</v>
          </cell>
          <cell r="HN171">
            <v>187.83</v>
          </cell>
          <cell r="HO171">
            <v>191.71000000000004</v>
          </cell>
          <cell r="HP171">
            <v>180.64999999999992</v>
          </cell>
          <cell r="HQ171">
            <v>196.38400000000001</v>
          </cell>
          <cell r="HR171">
            <v>161.26299999999998</v>
          </cell>
          <cell r="HS171">
            <v>235.22099999999995</v>
          </cell>
        </row>
        <row r="172">
          <cell r="A172" t="str">
            <v>TIL IN</v>
          </cell>
          <cell r="B172" t="str">
            <v>TIL</v>
          </cell>
          <cell r="C172" t="str">
            <v>Engineering &amp; Capital Goods</v>
          </cell>
          <cell r="D172">
            <v>0</v>
          </cell>
          <cell r="E172">
            <v>0</v>
          </cell>
          <cell r="F172">
            <v>0</v>
          </cell>
          <cell r="G172">
            <v>0</v>
          </cell>
          <cell r="H172">
            <v>805</v>
          </cell>
          <cell r="I172">
            <v>574.20000000000005</v>
          </cell>
          <cell r="J172">
            <v>669.5</v>
          </cell>
          <cell r="K172">
            <v>629.79999999999995</v>
          </cell>
          <cell r="L172">
            <v>859.5</v>
          </cell>
          <cell r="M172">
            <v>695.9</v>
          </cell>
          <cell r="N172">
            <v>670.4</v>
          </cell>
          <cell r="O172">
            <v>825.4</v>
          </cell>
          <cell r="P172">
            <v>848.5</v>
          </cell>
          <cell r="Q172">
            <v>1036.3</v>
          </cell>
          <cell r="R172">
            <v>1152.5</v>
          </cell>
          <cell r="S172">
            <v>1547.3</v>
          </cell>
          <cell r="T172">
            <v>1083.4000000000001</v>
          </cell>
          <cell r="U172">
            <v>1421.1</v>
          </cell>
          <cell r="V172">
            <v>1490.6</v>
          </cell>
          <cell r="W172">
            <v>1691.5</v>
          </cell>
          <cell r="X172">
            <v>1307.4000000000001</v>
          </cell>
          <cell r="Y172">
            <v>1764.4</v>
          </cell>
          <cell r="Z172">
            <v>1994.2</v>
          </cell>
          <cell r="AA172">
            <v>2182.6999999999998</v>
          </cell>
          <cell r="AB172">
            <v>1855.9</v>
          </cell>
          <cell r="AC172">
            <v>2641.2</v>
          </cell>
          <cell r="AD172">
            <v>1896</v>
          </cell>
          <cell r="AE172">
            <v>2060.3999999999996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-793.40000000000009</v>
          </cell>
          <cell r="AK172">
            <v>-549.09999999999991</v>
          </cell>
          <cell r="AL172">
            <v>-622.29999999999995</v>
          </cell>
          <cell r="AM172">
            <v>-573.1</v>
          </cell>
          <cell r="AN172">
            <v>-813.30000000000007</v>
          </cell>
          <cell r="AO172">
            <v>-633.80000000000007</v>
          </cell>
          <cell r="AP172">
            <v>-603.09999999999991</v>
          </cell>
          <cell r="AQ172">
            <v>-744.7</v>
          </cell>
          <cell r="AR172">
            <v>-770.5</v>
          </cell>
          <cell r="AS172">
            <v>-958.4</v>
          </cell>
          <cell r="AT172">
            <v>-1058.8</v>
          </cell>
          <cell r="AU172">
            <v>-1399.8999999999999</v>
          </cell>
          <cell r="AV172">
            <v>-990.99999999999989</v>
          </cell>
          <cell r="AW172">
            <v>-1313.6000000000001</v>
          </cell>
          <cell r="AX172">
            <v>-1353.8</v>
          </cell>
          <cell r="AY172">
            <v>-1571.6</v>
          </cell>
          <cell r="AZ172">
            <v>-1187.3</v>
          </cell>
          <cell r="BA172">
            <v>-1623.4999999999998</v>
          </cell>
          <cell r="BB172">
            <v>-1811.5</v>
          </cell>
          <cell r="BC172">
            <v>-1906.8999999999994</v>
          </cell>
          <cell r="BD172">
            <v>-1689.8999999999999</v>
          </cell>
          <cell r="BE172">
            <v>-2417.0000000000005</v>
          </cell>
          <cell r="BF172">
            <v>-1716.8</v>
          </cell>
          <cell r="BG172">
            <v>-1850.0000000000005</v>
          </cell>
          <cell r="BH172">
            <v>0</v>
          </cell>
          <cell r="BI172">
            <v>0</v>
          </cell>
          <cell r="BJ172">
            <v>0</v>
          </cell>
          <cell r="BK172">
            <v>0</v>
          </cell>
          <cell r="BL172">
            <v>11.599999999999909</v>
          </cell>
          <cell r="BM172">
            <v>25.100000000000136</v>
          </cell>
          <cell r="BN172">
            <v>47.200000000000045</v>
          </cell>
          <cell r="BO172">
            <v>56.699999999999932</v>
          </cell>
          <cell r="BP172">
            <v>46.199999999999932</v>
          </cell>
          <cell r="BQ172">
            <v>62.099999999999909</v>
          </cell>
          <cell r="BR172">
            <v>67.300000000000068</v>
          </cell>
          <cell r="BS172">
            <v>80.699999999999932</v>
          </cell>
          <cell r="BT172">
            <v>78</v>
          </cell>
          <cell r="BU172">
            <v>77.899999999999977</v>
          </cell>
          <cell r="BV172">
            <v>93.700000000000045</v>
          </cell>
          <cell r="BW172">
            <v>147.40000000000009</v>
          </cell>
          <cell r="BX172">
            <v>92.400000000000205</v>
          </cell>
          <cell r="BY172">
            <v>107.49999999999977</v>
          </cell>
          <cell r="BZ172">
            <v>136.79999999999995</v>
          </cell>
          <cell r="CA172">
            <v>119.90000000000009</v>
          </cell>
          <cell r="CB172">
            <v>120.10000000000014</v>
          </cell>
          <cell r="CC172">
            <v>140.90000000000032</v>
          </cell>
          <cell r="CD172">
            <v>182.70000000000005</v>
          </cell>
          <cell r="CE172">
            <v>275.80000000000041</v>
          </cell>
          <cell r="CF172">
            <v>166.00000000000023</v>
          </cell>
          <cell r="CG172">
            <v>224.19999999999936</v>
          </cell>
          <cell r="CH172">
            <v>179.20000000000005</v>
          </cell>
          <cell r="CI172">
            <v>210.39999999999918</v>
          </cell>
          <cell r="CJ172">
            <v>0</v>
          </cell>
          <cell r="CK172">
            <v>0</v>
          </cell>
          <cell r="CL172">
            <v>0</v>
          </cell>
          <cell r="CM172">
            <v>0</v>
          </cell>
          <cell r="CN172">
            <v>0</v>
          </cell>
          <cell r="CO172">
            <v>0</v>
          </cell>
          <cell r="CP172">
            <v>0</v>
          </cell>
          <cell r="CQ172">
            <v>0</v>
          </cell>
          <cell r="CR172">
            <v>0</v>
          </cell>
          <cell r="CS172">
            <v>0</v>
          </cell>
          <cell r="CT172">
            <v>0</v>
          </cell>
          <cell r="CU172">
            <v>0</v>
          </cell>
          <cell r="CV172">
            <v>0</v>
          </cell>
          <cell r="CW172">
            <v>0</v>
          </cell>
          <cell r="CX172">
            <v>0</v>
          </cell>
          <cell r="CY172">
            <v>0</v>
          </cell>
          <cell r="CZ172">
            <v>5.5</v>
          </cell>
          <cell r="DA172">
            <v>11.8</v>
          </cell>
          <cell r="DB172">
            <v>17.5</v>
          </cell>
          <cell r="DC172">
            <v>58.8</v>
          </cell>
          <cell r="DD172">
            <v>12.5</v>
          </cell>
          <cell r="DE172">
            <v>15.7</v>
          </cell>
          <cell r="DF172">
            <v>6.3</v>
          </cell>
          <cell r="DG172">
            <v>28.6</v>
          </cell>
          <cell r="DH172">
            <v>0</v>
          </cell>
          <cell r="DI172">
            <v>0.4</v>
          </cell>
          <cell r="DJ172">
            <v>0.2</v>
          </cell>
          <cell r="DK172">
            <v>72.400000000000006</v>
          </cell>
          <cell r="DL172">
            <v>0</v>
          </cell>
          <cell r="DM172">
            <v>0</v>
          </cell>
          <cell r="DN172">
            <v>0</v>
          </cell>
          <cell r="DO172">
            <v>0</v>
          </cell>
          <cell r="DP172">
            <v>11.599999999999909</v>
          </cell>
          <cell r="DQ172">
            <v>25.100000000000136</v>
          </cell>
          <cell r="DR172">
            <v>47.200000000000045</v>
          </cell>
          <cell r="DS172">
            <v>56.699999999999932</v>
          </cell>
          <cell r="DT172">
            <v>46.199999999999932</v>
          </cell>
          <cell r="DU172">
            <v>62.099999999999909</v>
          </cell>
          <cell r="DV172">
            <v>67.300000000000068</v>
          </cell>
          <cell r="DW172">
            <v>80.699999999999932</v>
          </cell>
          <cell r="DX172">
            <v>78</v>
          </cell>
          <cell r="DY172">
            <v>77.899999999999977</v>
          </cell>
          <cell r="DZ172">
            <v>93.700000000000045</v>
          </cell>
          <cell r="EA172">
            <v>147.40000000000009</v>
          </cell>
          <cell r="EB172">
            <v>97.900000000000205</v>
          </cell>
          <cell r="EC172">
            <v>119.29999999999977</v>
          </cell>
          <cell r="ED172">
            <v>154.29999999999995</v>
          </cell>
          <cell r="EE172">
            <v>178.7000000000001</v>
          </cell>
          <cell r="EF172">
            <v>132.60000000000014</v>
          </cell>
          <cell r="EG172">
            <v>156.60000000000031</v>
          </cell>
          <cell r="EH172">
            <v>189.00000000000006</v>
          </cell>
          <cell r="EI172">
            <v>304.40000000000043</v>
          </cell>
          <cell r="EJ172">
            <v>166.00000000000023</v>
          </cell>
          <cell r="EK172">
            <v>224.59999999999937</v>
          </cell>
          <cell r="EL172">
            <v>179.40000000000003</v>
          </cell>
          <cell r="EM172">
            <v>282.79999999999916</v>
          </cell>
          <cell r="EN172">
            <v>0</v>
          </cell>
          <cell r="EO172">
            <v>0</v>
          </cell>
          <cell r="EP172">
            <v>0</v>
          </cell>
          <cell r="EQ172">
            <v>0</v>
          </cell>
          <cell r="ER172">
            <v>-5.8</v>
          </cell>
          <cell r="ES172">
            <v>-13.8</v>
          </cell>
          <cell r="ET172">
            <v>-14.9</v>
          </cell>
          <cell r="EU172">
            <v>-16.2</v>
          </cell>
          <cell r="EV172">
            <v>-8.6</v>
          </cell>
          <cell r="EW172">
            <v>-15.5</v>
          </cell>
          <cell r="EX172">
            <v>-19.399999999999999</v>
          </cell>
          <cell r="EY172">
            <v>-24.8</v>
          </cell>
          <cell r="EZ172">
            <v>-27.2</v>
          </cell>
          <cell r="FA172">
            <v>-28.1</v>
          </cell>
          <cell r="FB172">
            <v>-32.4</v>
          </cell>
          <cell r="FC172">
            <v>-31.9</v>
          </cell>
          <cell r="FD172">
            <v>-29.1</v>
          </cell>
          <cell r="FE172">
            <v>-27.4</v>
          </cell>
          <cell r="FF172">
            <v>-27.9</v>
          </cell>
          <cell r="FG172">
            <v>-27.8</v>
          </cell>
          <cell r="FH172">
            <v>-25.9</v>
          </cell>
          <cell r="FI172">
            <v>-28</v>
          </cell>
          <cell r="FJ172">
            <v>-29</v>
          </cell>
          <cell r="FK172">
            <v>-31.099999999999994</v>
          </cell>
          <cell r="FL172">
            <v>-35.200000000000003</v>
          </cell>
          <cell r="FM172">
            <v>-34.6</v>
          </cell>
          <cell r="FN172">
            <v>-35.5</v>
          </cell>
          <cell r="FO172">
            <v>-37.899999999999977</v>
          </cell>
          <cell r="FP172">
            <v>0</v>
          </cell>
          <cell r="FQ172">
            <v>0</v>
          </cell>
          <cell r="FR172">
            <v>0</v>
          </cell>
          <cell r="FS172">
            <v>0</v>
          </cell>
          <cell r="FT172">
            <v>47.4</v>
          </cell>
          <cell r="FU172">
            <v>39.200000000000003</v>
          </cell>
          <cell r="FV172">
            <v>17.2</v>
          </cell>
          <cell r="FW172">
            <v>5.9</v>
          </cell>
          <cell r="FX172">
            <v>74.900000000000006</v>
          </cell>
          <cell r="FY172">
            <v>4.7</v>
          </cell>
          <cell r="FZ172">
            <v>2</v>
          </cell>
          <cell r="GA172">
            <v>0</v>
          </cell>
          <cell r="GB172">
            <v>2.7</v>
          </cell>
          <cell r="GC172">
            <v>32.299999999999997</v>
          </cell>
          <cell r="GD172">
            <v>8</v>
          </cell>
          <cell r="GE172">
            <v>4.0999999999999996</v>
          </cell>
          <cell r="GF172">
            <v>0</v>
          </cell>
          <cell r="GG172">
            <v>0</v>
          </cell>
          <cell r="GH172">
            <v>0</v>
          </cell>
          <cell r="GI172">
            <v>0</v>
          </cell>
          <cell r="GJ172">
            <v>0</v>
          </cell>
          <cell r="GK172">
            <v>0</v>
          </cell>
          <cell r="GL172">
            <v>0</v>
          </cell>
          <cell r="GM172">
            <v>0</v>
          </cell>
          <cell r="GN172">
            <v>0</v>
          </cell>
          <cell r="GO172">
            <v>0</v>
          </cell>
          <cell r="GP172">
            <v>0</v>
          </cell>
          <cell r="GQ172">
            <v>0</v>
          </cell>
          <cell r="GR172">
            <v>0</v>
          </cell>
          <cell r="GS172">
            <v>0</v>
          </cell>
          <cell r="GT172">
            <v>0</v>
          </cell>
          <cell r="GU172">
            <v>0</v>
          </cell>
          <cell r="GV172">
            <v>53.19999999999991</v>
          </cell>
          <cell r="GW172">
            <v>50.500000000000142</v>
          </cell>
          <cell r="GX172">
            <v>49.500000000000043</v>
          </cell>
          <cell r="GY172">
            <v>46.399999999999928</v>
          </cell>
          <cell r="GZ172">
            <v>112.49999999999994</v>
          </cell>
          <cell r="HA172">
            <v>51.299999999999912</v>
          </cell>
          <cell r="HB172">
            <v>49.90000000000007</v>
          </cell>
          <cell r="HC172">
            <v>55.899999999999935</v>
          </cell>
          <cell r="HD172">
            <v>53.5</v>
          </cell>
          <cell r="HE172">
            <v>82.099999999999966</v>
          </cell>
          <cell r="HF172">
            <v>69.30000000000004</v>
          </cell>
          <cell r="HG172">
            <v>119.60000000000008</v>
          </cell>
          <cell r="HH172">
            <v>68.80000000000021</v>
          </cell>
          <cell r="HI172">
            <v>91.899999999999778</v>
          </cell>
          <cell r="HJ172">
            <v>126.39999999999995</v>
          </cell>
          <cell r="HK172">
            <v>150.90000000000009</v>
          </cell>
          <cell r="HL172">
            <v>106.70000000000013</v>
          </cell>
          <cell r="HM172">
            <v>128.60000000000031</v>
          </cell>
          <cell r="HN172">
            <v>160.00000000000006</v>
          </cell>
          <cell r="HO172">
            <v>273.30000000000041</v>
          </cell>
          <cell r="HP172">
            <v>130.80000000000024</v>
          </cell>
          <cell r="HQ172">
            <v>189.99999999999937</v>
          </cell>
          <cell r="HR172">
            <v>143.90000000000003</v>
          </cell>
          <cell r="HS172">
            <v>244.89999999999918</v>
          </cell>
        </row>
        <row r="173">
          <cell r="A173" t="str">
            <v>TXM IN</v>
          </cell>
          <cell r="B173" t="str">
            <v>Texmaco</v>
          </cell>
          <cell r="C173" t="str">
            <v>Engineering &amp; Capital Goods</v>
          </cell>
          <cell r="D173">
            <v>0</v>
          </cell>
          <cell r="E173">
            <v>0</v>
          </cell>
          <cell r="F173">
            <v>0</v>
          </cell>
          <cell r="G173">
            <v>0</v>
          </cell>
          <cell r="H173">
            <v>206.41</v>
          </cell>
          <cell r="I173">
            <v>381.8</v>
          </cell>
          <cell r="J173">
            <v>487.74</v>
          </cell>
          <cell r="K173">
            <v>616.20000000000005</v>
          </cell>
          <cell r="L173">
            <v>420.3</v>
          </cell>
          <cell r="M173">
            <v>615.34</v>
          </cell>
          <cell r="N173">
            <v>842.47</v>
          </cell>
          <cell r="O173">
            <v>888.05</v>
          </cell>
          <cell r="P173">
            <v>671.7</v>
          </cell>
          <cell r="Q173">
            <v>678.18</v>
          </cell>
          <cell r="R173">
            <v>542.6</v>
          </cell>
          <cell r="S173">
            <v>1287.48</v>
          </cell>
          <cell r="T173">
            <v>869.55600000000004</v>
          </cell>
          <cell r="U173">
            <v>902.06</v>
          </cell>
          <cell r="V173">
            <v>869</v>
          </cell>
          <cell r="W173">
            <v>1098.6600000000001</v>
          </cell>
          <cell r="X173">
            <v>1429.954</v>
          </cell>
          <cell r="Y173">
            <v>1688</v>
          </cell>
          <cell r="Z173">
            <v>1605.433</v>
          </cell>
          <cell r="AA173">
            <v>2130.7600000000002</v>
          </cell>
          <cell r="AB173">
            <v>1968.269</v>
          </cell>
          <cell r="AC173">
            <v>2053</v>
          </cell>
          <cell r="AD173">
            <v>1664.925</v>
          </cell>
          <cell r="AE173">
            <v>2397.8449999999998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-185.48599999999999</v>
          </cell>
          <cell r="AK173">
            <v>-367.20000000000005</v>
          </cell>
          <cell r="AL173">
            <v>-431.19299999999998</v>
          </cell>
          <cell r="AM173">
            <v>-567.79999999999995</v>
          </cell>
          <cell r="AN173">
            <v>-398.09000000000003</v>
          </cell>
          <cell r="AO173">
            <v>-564.51099999999997</v>
          </cell>
          <cell r="AP173">
            <v>-757.26099999999997</v>
          </cell>
          <cell r="AQ173">
            <v>-792.81200000000001</v>
          </cell>
          <cell r="AR173">
            <v>-625.53499999999997</v>
          </cell>
          <cell r="AS173">
            <v>-604.33699999999999</v>
          </cell>
          <cell r="AT173">
            <v>-468.80799999999999</v>
          </cell>
          <cell r="AU173">
            <v>-1154.25</v>
          </cell>
          <cell r="AV173">
            <v>-789.13999999999987</v>
          </cell>
          <cell r="AW173">
            <v>-790.37300000000005</v>
          </cell>
          <cell r="AX173">
            <v>-744.85599999999999</v>
          </cell>
          <cell r="AY173">
            <v>-935.05099999999993</v>
          </cell>
          <cell r="AZ173">
            <v>-1243.018</v>
          </cell>
          <cell r="BA173">
            <v>-1488</v>
          </cell>
          <cell r="BB173">
            <v>-1380.8380000000002</v>
          </cell>
          <cell r="BC173">
            <v>-1679.7239999999999</v>
          </cell>
          <cell r="BD173">
            <v>-1616.7179999999998</v>
          </cell>
          <cell r="BE173">
            <v>-1743.8</v>
          </cell>
          <cell r="BF173">
            <v>-1395.222</v>
          </cell>
          <cell r="BG173">
            <v>-2054.8270000000002</v>
          </cell>
          <cell r="BH173">
            <v>0</v>
          </cell>
          <cell r="BI173">
            <v>0</v>
          </cell>
          <cell r="BJ173">
            <v>0</v>
          </cell>
          <cell r="BK173">
            <v>0</v>
          </cell>
          <cell r="BL173">
            <v>20.924000000000007</v>
          </cell>
          <cell r="BM173">
            <v>14.599999999999966</v>
          </cell>
          <cell r="BN173">
            <v>56.547000000000025</v>
          </cell>
          <cell r="BO173">
            <v>48.400000000000091</v>
          </cell>
          <cell r="BP173">
            <v>22.20999999999998</v>
          </cell>
          <cell r="BQ173">
            <v>50.829000000000065</v>
          </cell>
          <cell r="BR173">
            <v>85.20900000000006</v>
          </cell>
          <cell r="BS173">
            <v>95.237999999999943</v>
          </cell>
          <cell r="BT173">
            <v>46.165000000000077</v>
          </cell>
          <cell r="BU173">
            <v>73.842999999999961</v>
          </cell>
          <cell r="BV173">
            <v>73.79200000000003</v>
          </cell>
          <cell r="BW173">
            <v>133.23000000000002</v>
          </cell>
          <cell r="BX173">
            <v>80.416000000000167</v>
          </cell>
          <cell r="BY173">
            <v>111.6869999999999</v>
          </cell>
          <cell r="BZ173">
            <v>124.14400000000001</v>
          </cell>
          <cell r="CA173">
            <v>163.60900000000015</v>
          </cell>
          <cell r="CB173">
            <v>186.93599999999992</v>
          </cell>
          <cell r="CC173">
            <v>200</v>
          </cell>
          <cell r="CD173">
            <v>224.5949999999998</v>
          </cell>
          <cell r="CE173">
            <v>451.03600000000029</v>
          </cell>
          <cell r="CF173">
            <v>351.55100000000016</v>
          </cell>
          <cell r="CG173">
            <v>309.20000000000005</v>
          </cell>
          <cell r="CH173">
            <v>269.70299999999997</v>
          </cell>
          <cell r="CI173">
            <v>343.01799999999957</v>
          </cell>
          <cell r="CJ173">
            <v>0</v>
          </cell>
          <cell r="CK173">
            <v>0</v>
          </cell>
          <cell r="CL173">
            <v>0</v>
          </cell>
          <cell r="CM173">
            <v>0</v>
          </cell>
          <cell r="CN173">
            <v>0</v>
          </cell>
          <cell r="CO173">
            <v>0</v>
          </cell>
          <cell r="CP173">
            <v>0</v>
          </cell>
          <cell r="CQ173">
            <v>0</v>
          </cell>
          <cell r="CR173">
            <v>0</v>
          </cell>
          <cell r="CS173">
            <v>0</v>
          </cell>
          <cell r="CT173">
            <v>0</v>
          </cell>
          <cell r="CU173">
            <v>0</v>
          </cell>
          <cell r="CV173">
            <v>0</v>
          </cell>
          <cell r="CW173">
            <v>0</v>
          </cell>
          <cell r="CX173">
            <v>0</v>
          </cell>
          <cell r="CY173">
            <v>0</v>
          </cell>
          <cell r="CZ173">
            <v>0</v>
          </cell>
          <cell r="DA173">
            <v>0</v>
          </cell>
          <cell r="DB173">
            <v>0</v>
          </cell>
          <cell r="DC173">
            <v>0</v>
          </cell>
          <cell r="DD173">
            <v>0</v>
          </cell>
          <cell r="DE173">
            <v>0</v>
          </cell>
          <cell r="DF173">
            <v>0</v>
          </cell>
          <cell r="DG173">
            <v>0</v>
          </cell>
          <cell r="DH173">
            <v>0</v>
          </cell>
          <cell r="DI173">
            <v>0</v>
          </cell>
          <cell r="DJ173">
            <v>0</v>
          </cell>
          <cell r="DK173">
            <v>0</v>
          </cell>
          <cell r="DL173">
            <v>0</v>
          </cell>
          <cell r="DM173">
            <v>0</v>
          </cell>
          <cell r="DN173">
            <v>0</v>
          </cell>
          <cell r="DO173">
            <v>0</v>
          </cell>
          <cell r="DP173">
            <v>20.924000000000007</v>
          </cell>
          <cell r="DQ173">
            <v>14.599999999999966</v>
          </cell>
          <cell r="DR173">
            <v>56.547000000000025</v>
          </cell>
          <cell r="DS173">
            <v>48.400000000000091</v>
          </cell>
          <cell r="DT173">
            <v>22.20999999999998</v>
          </cell>
          <cell r="DU173">
            <v>50.829000000000065</v>
          </cell>
          <cell r="DV173">
            <v>85.20900000000006</v>
          </cell>
          <cell r="DW173">
            <v>95.237999999999943</v>
          </cell>
          <cell r="DX173">
            <v>46.165000000000077</v>
          </cell>
          <cell r="DY173">
            <v>73.842999999999961</v>
          </cell>
          <cell r="DZ173">
            <v>73.79200000000003</v>
          </cell>
          <cell r="EA173">
            <v>133.23000000000002</v>
          </cell>
          <cell r="EB173">
            <v>80.416000000000167</v>
          </cell>
          <cell r="EC173">
            <v>111.6869999999999</v>
          </cell>
          <cell r="ED173">
            <v>124.14400000000001</v>
          </cell>
          <cell r="EE173">
            <v>163.60900000000015</v>
          </cell>
          <cell r="EF173">
            <v>186.93599999999992</v>
          </cell>
          <cell r="EG173">
            <v>200</v>
          </cell>
          <cell r="EH173">
            <v>224.5949999999998</v>
          </cell>
          <cell r="EI173">
            <v>451.03600000000029</v>
          </cell>
          <cell r="EJ173">
            <v>351.55100000000016</v>
          </cell>
          <cell r="EK173">
            <v>309.20000000000005</v>
          </cell>
          <cell r="EL173">
            <v>269.70299999999997</v>
          </cell>
          <cell r="EM173">
            <v>343.01799999999957</v>
          </cell>
          <cell r="EN173">
            <v>0</v>
          </cell>
          <cell r="EO173">
            <v>0</v>
          </cell>
          <cell r="EP173">
            <v>0</v>
          </cell>
          <cell r="EQ173">
            <v>0</v>
          </cell>
          <cell r="ER173">
            <v>-7.32</v>
          </cell>
          <cell r="ES173">
            <v>-7.3</v>
          </cell>
          <cell r="ET173">
            <v>-9.1999999999999993</v>
          </cell>
          <cell r="EU173">
            <v>-8.6</v>
          </cell>
          <cell r="EV173">
            <v>-8.2899999999999991</v>
          </cell>
          <cell r="EW173">
            <v>-8.4</v>
          </cell>
          <cell r="EX173">
            <v>-8.4700000000000006</v>
          </cell>
          <cell r="EY173">
            <v>-14.56</v>
          </cell>
          <cell r="EZ173">
            <v>-9.9</v>
          </cell>
          <cell r="FA173">
            <v>-10.130000000000001</v>
          </cell>
          <cell r="FB173">
            <v>-10.48</v>
          </cell>
          <cell r="FC173">
            <v>-12.24</v>
          </cell>
          <cell r="FD173">
            <v>-10.349</v>
          </cell>
          <cell r="FE173">
            <v>-11.59</v>
          </cell>
          <cell r="FF173">
            <v>-17.28</v>
          </cell>
          <cell r="FG173">
            <v>-13.09</v>
          </cell>
          <cell r="FH173">
            <v>-15.58</v>
          </cell>
          <cell r="FI173">
            <v>-16</v>
          </cell>
          <cell r="FJ173">
            <v>-16.792999999999999</v>
          </cell>
          <cell r="FK173">
            <v>-40.204999999999998</v>
          </cell>
          <cell r="FL173">
            <v>-24.469000000000001</v>
          </cell>
          <cell r="FM173">
            <v>-21.2</v>
          </cell>
          <cell r="FN173">
            <v>-26.100999999999999</v>
          </cell>
          <cell r="FO173">
            <v>-41.686999999999998</v>
          </cell>
          <cell r="FP173">
            <v>0</v>
          </cell>
          <cell r="FQ173">
            <v>0</v>
          </cell>
          <cell r="FR173">
            <v>0</v>
          </cell>
          <cell r="FS173">
            <v>0</v>
          </cell>
          <cell r="FT173">
            <v>4.3099999999999996</v>
          </cell>
          <cell r="FU173">
            <v>1.21</v>
          </cell>
          <cell r="FV173">
            <v>141.25</v>
          </cell>
          <cell r="FW173">
            <v>4.5</v>
          </cell>
          <cell r="FX173">
            <v>8.23</v>
          </cell>
          <cell r="FY173">
            <v>3.31</v>
          </cell>
          <cell r="FZ173">
            <v>7.26</v>
          </cell>
          <cell r="GA173">
            <v>3.8</v>
          </cell>
          <cell r="GB173">
            <v>5.35</v>
          </cell>
          <cell r="GC173">
            <v>7.71</v>
          </cell>
          <cell r="GD173">
            <v>6.5</v>
          </cell>
          <cell r="GE173">
            <v>6.37</v>
          </cell>
          <cell r="GF173">
            <v>3.2109999999999999</v>
          </cell>
          <cell r="GG173">
            <v>3.55</v>
          </cell>
          <cell r="GH173">
            <v>8.61</v>
          </cell>
          <cell r="GI173">
            <v>16.66</v>
          </cell>
          <cell r="GJ173">
            <v>2.98</v>
          </cell>
          <cell r="GK173">
            <v>15</v>
          </cell>
          <cell r="GL173">
            <v>19.745000000000001</v>
          </cell>
          <cell r="GM173">
            <v>85.819000000000003</v>
          </cell>
          <cell r="GN173">
            <v>8.7690000000000001</v>
          </cell>
          <cell r="GO173">
            <v>19.7</v>
          </cell>
          <cell r="GP173">
            <v>5.0209999999999999</v>
          </cell>
          <cell r="GQ173">
            <v>20.994</v>
          </cell>
          <cell r="GR173">
            <v>0</v>
          </cell>
          <cell r="GS173">
            <v>0</v>
          </cell>
          <cell r="GT173">
            <v>0</v>
          </cell>
          <cell r="GU173">
            <v>0</v>
          </cell>
          <cell r="GV173">
            <v>17.914000000000005</v>
          </cell>
          <cell r="GW173">
            <v>8.509999999999966</v>
          </cell>
          <cell r="GX173">
            <v>188.59700000000004</v>
          </cell>
          <cell r="GY173">
            <v>44.30000000000009</v>
          </cell>
          <cell r="GZ173">
            <v>22.149999999999981</v>
          </cell>
          <cell r="HA173">
            <v>45.739000000000068</v>
          </cell>
          <cell r="HB173">
            <v>83.999000000000066</v>
          </cell>
          <cell r="HC173">
            <v>84.477999999999938</v>
          </cell>
          <cell r="HD173">
            <v>41.61500000000008</v>
          </cell>
          <cell r="HE173">
            <v>71.422999999999959</v>
          </cell>
          <cell r="HF173">
            <v>69.812000000000026</v>
          </cell>
          <cell r="HG173">
            <v>127.36000000000003</v>
          </cell>
          <cell r="HH173">
            <v>73.278000000000162</v>
          </cell>
          <cell r="HI173">
            <v>103.64699999999989</v>
          </cell>
          <cell r="HJ173">
            <v>115.474</v>
          </cell>
          <cell r="HK173">
            <v>167.17900000000014</v>
          </cell>
          <cell r="HL173">
            <v>174.3359999999999</v>
          </cell>
          <cell r="HM173">
            <v>199</v>
          </cell>
          <cell r="HN173">
            <v>227.5469999999998</v>
          </cell>
          <cell r="HO173">
            <v>496.65000000000032</v>
          </cell>
          <cell r="HP173">
            <v>335.85100000000017</v>
          </cell>
          <cell r="HQ173">
            <v>307.70000000000005</v>
          </cell>
          <cell r="HR173">
            <v>248.62299999999996</v>
          </cell>
          <cell r="HS173">
            <v>322.32499999999959</v>
          </cell>
        </row>
        <row r="174">
          <cell r="A174" t="str">
            <v>VOLT IN</v>
          </cell>
          <cell r="B174" t="str">
            <v>Voltas</v>
          </cell>
          <cell r="C174" t="str">
            <v>Engineering &amp; Capital Goods</v>
          </cell>
          <cell r="D174">
            <v>0</v>
          </cell>
          <cell r="E174">
            <v>0</v>
          </cell>
          <cell r="F174">
            <v>0</v>
          </cell>
          <cell r="G174">
            <v>0</v>
          </cell>
          <cell r="H174">
            <v>3615.6</v>
          </cell>
          <cell r="I174">
            <v>2810.8</v>
          </cell>
          <cell r="J174">
            <v>2449.8000000000002</v>
          </cell>
          <cell r="K174">
            <v>3855.8</v>
          </cell>
          <cell r="L174">
            <v>3241.2</v>
          </cell>
          <cell r="M174">
            <v>2863.5</v>
          </cell>
          <cell r="N174">
            <v>2884.2</v>
          </cell>
          <cell r="O174">
            <v>4877.7</v>
          </cell>
          <cell r="P174">
            <v>4416.8999999999996</v>
          </cell>
          <cell r="Q174">
            <v>4672.6000000000004</v>
          </cell>
          <cell r="R174">
            <v>4352.5</v>
          </cell>
          <cell r="S174">
            <v>5139.2</v>
          </cell>
          <cell r="T174">
            <v>5804</v>
          </cell>
          <cell r="U174">
            <v>5299</v>
          </cell>
          <cell r="V174">
            <v>5689</v>
          </cell>
          <cell r="W174">
            <v>7213.5</v>
          </cell>
          <cell r="X174">
            <v>8249.2999999999993</v>
          </cell>
          <cell r="Y174">
            <v>7127.4</v>
          </cell>
          <cell r="Z174">
            <v>6647.6</v>
          </cell>
          <cell r="AA174">
            <v>8421.1000000000022</v>
          </cell>
          <cell r="AB174">
            <v>10067.299999999999</v>
          </cell>
          <cell r="AC174">
            <v>9284.9</v>
          </cell>
          <cell r="AD174">
            <v>8625.4</v>
          </cell>
          <cell r="AE174">
            <v>12355.30000000001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-3519.5</v>
          </cell>
          <cell r="AK174">
            <v>-2758.1</v>
          </cell>
          <cell r="AL174">
            <v>-2415.1999999999998</v>
          </cell>
          <cell r="AM174">
            <v>-3711.6000000000004</v>
          </cell>
          <cell r="AN174">
            <v>-3133.1</v>
          </cell>
          <cell r="AO174">
            <v>-2791.3999999999996</v>
          </cell>
          <cell r="AP174">
            <v>-2830.4</v>
          </cell>
          <cell r="AQ174">
            <v>-4679.3999999999996</v>
          </cell>
          <cell r="AR174">
            <v>-4181.3999999999996</v>
          </cell>
          <cell r="AS174">
            <v>-4405.3999999999996</v>
          </cell>
          <cell r="AT174">
            <v>-4098.8999999999996</v>
          </cell>
          <cell r="AU174">
            <v>-4838.4000000000005</v>
          </cell>
          <cell r="AV174">
            <v>-5540.1</v>
          </cell>
          <cell r="AW174">
            <v>-5097.8</v>
          </cell>
          <cell r="AX174">
            <v>-5414.3</v>
          </cell>
          <cell r="AY174">
            <v>-6866.8000000000011</v>
          </cell>
          <cell r="AZ174">
            <v>-7514</v>
          </cell>
          <cell r="BA174">
            <v>-6490.9000000000005</v>
          </cell>
          <cell r="BB174">
            <v>-6095.1</v>
          </cell>
          <cell r="BC174">
            <v>-7836.7000000000025</v>
          </cell>
          <cell r="BD174">
            <v>-9290.9</v>
          </cell>
          <cell r="BE174">
            <v>-8476.7000000000007</v>
          </cell>
          <cell r="BF174">
            <v>-8164.8999999999987</v>
          </cell>
          <cell r="BG174">
            <v>-11736.600000000004</v>
          </cell>
          <cell r="BH174">
            <v>0</v>
          </cell>
          <cell r="BI174">
            <v>0</v>
          </cell>
          <cell r="BJ174">
            <v>0</v>
          </cell>
          <cell r="BK174">
            <v>0</v>
          </cell>
          <cell r="BL174">
            <v>96.099999999999909</v>
          </cell>
          <cell r="BM174">
            <v>52.700000000000273</v>
          </cell>
          <cell r="BN174">
            <v>34.600000000000364</v>
          </cell>
          <cell r="BO174">
            <v>144.19999999999982</v>
          </cell>
          <cell r="BP174">
            <v>108.09999999999991</v>
          </cell>
          <cell r="BQ174">
            <v>72.100000000000364</v>
          </cell>
          <cell r="BR174">
            <v>53.799999999999727</v>
          </cell>
          <cell r="BS174">
            <v>198.30000000000018</v>
          </cell>
          <cell r="BT174">
            <v>235.5</v>
          </cell>
          <cell r="BU174">
            <v>267.20000000000073</v>
          </cell>
          <cell r="BV174">
            <v>253.60000000000036</v>
          </cell>
          <cell r="BW174">
            <v>300.79999999999927</v>
          </cell>
          <cell r="BX174">
            <v>263.89999999999964</v>
          </cell>
          <cell r="BY174">
            <v>201.19999999999982</v>
          </cell>
          <cell r="BZ174">
            <v>274.69999999999982</v>
          </cell>
          <cell r="CA174">
            <v>346.69999999999891</v>
          </cell>
          <cell r="CB174">
            <v>735.29999999999927</v>
          </cell>
          <cell r="CC174">
            <v>636.49999999999909</v>
          </cell>
          <cell r="CD174">
            <v>552.5</v>
          </cell>
          <cell r="CE174">
            <v>584.39999999999964</v>
          </cell>
          <cell r="CF174">
            <v>776.39999999999964</v>
          </cell>
          <cell r="CG174">
            <v>808.19999999999891</v>
          </cell>
          <cell r="CH174">
            <v>460.50000000000091</v>
          </cell>
          <cell r="CI174">
            <v>618.70000000000618</v>
          </cell>
          <cell r="CJ174">
            <v>0</v>
          </cell>
          <cell r="CK174">
            <v>0</v>
          </cell>
          <cell r="CL174">
            <v>0</v>
          </cell>
          <cell r="CM174">
            <v>0</v>
          </cell>
          <cell r="CN174">
            <v>0</v>
          </cell>
          <cell r="CO174">
            <v>0</v>
          </cell>
          <cell r="CP174">
            <v>0</v>
          </cell>
          <cell r="CQ174">
            <v>0</v>
          </cell>
          <cell r="CR174">
            <v>0</v>
          </cell>
          <cell r="CS174">
            <v>0</v>
          </cell>
          <cell r="CT174">
            <v>0</v>
          </cell>
          <cell r="CU174">
            <v>0</v>
          </cell>
          <cell r="CV174">
            <v>0</v>
          </cell>
          <cell r="CW174">
            <v>0</v>
          </cell>
          <cell r="CX174">
            <v>0</v>
          </cell>
          <cell r="CY174">
            <v>0</v>
          </cell>
          <cell r="CZ174">
            <v>0</v>
          </cell>
          <cell r="DA174">
            <v>0</v>
          </cell>
          <cell r="DB174">
            <v>0</v>
          </cell>
          <cell r="DC174">
            <v>0</v>
          </cell>
          <cell r="DD174">
            <v>0</v>
          </cell>
          <cell r="DE174">
            <v>0</v>
          </cell>
          <cell r="DF174">
            <v>0</v>
          </cell>
          <cell r="DG174">
            <v>0</v>
          </cell>
          <cell r="DH174">
            <v>0</v>
          </cell>
          <cell r="DI174">
            <v>0</v>
          </cell>
          <cell r="DJ174">
            <v>0</v>
          </cell>
          <cell r="DK174">
            <v>0</v>
          </cell>
          <cell r="DL174">
            <v>0</v>
          </cell>
          <cell r="DM174">
            <v>0</v>
          </cell>
          <cell r="DN174">
            <v>0</v>
          </cell>
          <cell r="DO174">
            <v>0</v>
          </cell>
          <cell r="DP174">
            <v>96.099999999999909</v>
          </cell>
          <cell r="DQ174">
            <v>52.700000000000273</v>
          </cell>
          <cell r="DR174">
            <v>34.600000000000364</v>
          </cell>
          <cell r="DS174">
            <v>144.19999999999982</v>
          </cell>
          <cell r="DT174">
            <v>108.09999999999991</v>
          </cell>
          <cell r="DU174">
            <v>72.100000000000364</v>
          </cell>
          <cell r="DV174">
            <v>53.799999999999727</v>
          </cell>
          <cell r="DW174">
            <v>198.30000000000018</v>
          </cell>
          <cell r="DX174">
            <v>235.5</v>
          </cell>
          <cell r="DY174">
            <v>267.20000000000073</v>
          </cell>
          <cell r="DZ174">
            <v>253.60000000000036</v>
          </cell>
          <cell r="EA174">
            <v>300.79999999999927</v>
          </cell>
          <cell r="EB174">
            <v>263.89999999999964</v>
          </cell>
          <cell r="EC174">
            <v>201.19999999999982</v>
          </cell>
          <cell r="ED174">
            <v>274.69999999999982</v>
          </cell>
          <cell r="EE174">
            <v>346.69999999999891</v>
          </cell>
          <cell r="EF174">
            <v>735.29999999999927</v>
          </cell>
          <cell r="EG174">
            <v>636.49999999999909</v>
          </cell>
          <cell r="EH174">
            <v>552.5</v>
          </cell>
          <cell r="EI174">
            <v>584.39999999999964</v>
          </cell>
          <cell r="EJ174">
            <v>776.39999999999964</v>
          </cell>
          <cell r="EK174">
            <v>808.19999999999891</v>
          </cell>
          <cell r="EL174">
            <v>460.50000000000091</v>
          </cell>
          <cell r="EM174">
            <v>618.70000000000618</v>
          </cell>
          <cell r="EN174">
            <v>0</v>
          </cell>
          <cell r="EO174">
            <v>0</v>
          </cell>
          <cell r="EP174">
            <v>0</v>
          </cell>
          <cell r="EQ174">
            <v>0</v>
          </cell>
          <cell r="ER174">
            <v>-32.799999999999997</v>
          </cell>
          <cell r="ES174">
            <v>-33.1</v>
          </cell>
          <cell r="ET174">
            <v>-32.799999999999997</v>
          </cell>
          <cell r="EU174">
            <v>-33.799999999999997</v>
          </cell>
          <cell r="EV174">
            <v>-24</v>
          </cell>
          <cell r="EW174">
            <v>-23.1</v>
          </cell>
          <cell r="EX174">
            <v>-25.5</v>
          </cell>
          <cell r="EY174">
            <v>-24.5</v>
          </cell>
          <cell r="EZ174">
            <v>-24.8</v>
          </cell>
          <cell r="FA174">
            <v>-28</v>
          </cell>
          <cell r="FB174">
            <v>-21.8</v>
          </cell>
          <cell r="FC174">
            <v>-36.299999999999997</v>
          </cell>
          <cell r="FD174">
            <v>-35.9</v>
          </cell>
          <cell r="FE174">
            <v>-28.3</v>
          </cell>
          <cell r="FF174">
            <v>-29</v>
          </cell>
          <cell r="FG174">
            <v>-30</v>
          </cell>
          <cell r="FH174">
            <v>-31.5</v>
          </cell>
          <cell r="FI174">
            <v>-31.6</v>
          </cell>
          <cell r="FJ174">
            <v>-32.299999999999997</v>
          </cell>
          <cell r="FK174">
            <v>-40.199999999999989</v>
          </cell>
          <cell r="FL174">
            <v>-40.700000000000003</v>
          </cell>
          <cell r="FM174">
            <v>-49.6</v>
          </cell>
          <cell r="FN174">
            <v>-43.6</v>
          </cell>
          <cell r="FO174">
            <v>-52.000002130000041</v>
          </cell>
          <cell r="FP174">
            <v>0</v>
          </cell>
          <cell r="FQ174">
            <v>0</v>
          </cell>
          <cell r="FR174">
            <v>0</v>
          </cell>
          <cell r="FS174">
            <v>0</v>
          </cell>
          <cell r="FT174">
            <v>52.1</v>
          </cell>
          <cell r="FU174">
            <v>40.299999999999997</v>
          </cell>
          <cell r="FV174">
            <v>32.700000000000003</v>
          </cell>
          <cell r="FW174">
            <v>67.599999999999994</v>
          </cell>
          <cell r="FX174">
            <v>64.7</v>
          </cell>
          <cell r="FY174">
            <v>64.900000000000006</v>
          </cell>
          <cell r="FZ174">
            <v>60.1</v>
          </cell>
          <cell r="GA174">
            <v>47.6</v>
          </cell>
          <cell r="GB174">
            <v>55.1</v>
          </cell>
          <cell r="GC174">
            <v>54.1</v>
          </cell>
          <cell r="GD174">
            <v>47.5</v>
          </cell>
          <cell r="GE174">
            <v>89.9</v>
          </cell>
          <cell r="GF174">
            <v>102.6</v>
          </cell>
          <cell r="GG174">
            <v>152.80000000000001</v>
          </cell>
          <cell r="GH174">
            <v>84.9</v>
          </cell>
          <cell r="GI174">
            <v>242.6</v>
          </cell>
          <cell r="GJ174">
            <v>84.5</v>
          </cell>
          <cell r="GK174">
            <v>101.1</v>
          </cell>
          <cell r="GL174">
            <v>99.8</v>
          </cell>
          <cell r="GM174">
            <v>144.70000000000005</v>
          </cell>
          <cell r="GN174">
            <v>288.60000000000002</v>
          </cell>
          <cell r="GO174">
            <v>105.2</v>
          </cell>
          <cell r="GP174">
            <v>136.5</v>
          </cell>
          <cell r="GQ174">
            <v>600.70000000000005</v>
          </cell>
          <cell r="GR174">
            <v>0</v>
          </cell>
          <cell r="GS174">
            <v>0</v>
          </cell>
          <cell r="GT174">
            <v>0</v>
          </cell>
          <cell r="GU174">
            <v>0</v>
          </cell>
          <cell r="GV174">
            <v>115.39999999999992</v>
          </cell>
          <cell r="GW174">
            <v>59.900000000000269</v>
          </cell>
          <cell r="GX174">
            <v>34.500000000000369</v>
          </cell>
          <cell r="GY174">
            <v>177.99999999999983</v>
          </cell>
          <cell r="GZ174">
            <v>148.7999999999999</v>
          </cell>
          <cell r="HA174">
            <v>113.90000000000038</v>
          </cell>
          <cell r="HB174">
            <v>88.399999999999721</v>
          </cell>
          <cell r="HC174">
            <v>221.40000000000018</v>
          </cell>
          <cell r="HD174">
            <v>265.8</v>
          </cell>
          <cell r="HE174">
            <v>293.30000000000075</v>
          </cell>
          <cell r="HF174">
            <v>279.30000000000035</v>
          </cell>
          <cell r="HG174">
            <v>354.3999999999993</v>
          </cell>
          <cell r="HH174">
            <v>330.59999999999962</v>
          </cell>
          <cell r="HI174">
            <v>325.69999999999982</v>
          </cell>
          <cell r="HJ174">
            <v>330.5999999999998</v>
          </cell>
          <cell r="HK174">
            <v>559.29999999999893</v>
          </cell>
          <cell r="HL174">
            <v>788.29999999999927</v>
          </cell>
          <cell r="HM174">
            <v>705.99999999999909</v>
          </cell>
          <cell r="HN174">
            <v>620</v>
          </cell>
          <cell r="HO174">
            <v>688.89999999999964</v>
          </cell>
          <cell r="HP174">
            <v>1024.2999999999997</v>
          </cell>
          <cell r="HQ174">
            <v>863.79999999999893</v>
          </cell>
          <cell r="HR174">
            <v>553.40000000000089</v>
          </cell>
          <cell r="HS174">
            <v>1167.3999978700062</v>
          </cell>
        </row>
        <row r="175">
          <cell r="A175" t="str">
            <v>VAMP IN</v>
          </cell>
          <cell r="B175" t="str">
            <v>Voltamp Transformers</v>
          </cell>
          <cell r="C175" t="str">
            <v>Engineering &amp; Capital Goods</v>
          </cell>
          <cell r="D175">
            <v>0</v>
          </cell>
          <cell r="E175">
            <v>0</v>
          </cell>
          <cell r="F175">
            <v>0</v>
          </cell>
          <cell r="G175">
            <v>0</v>
          </cell>
          <cell r="H175">
            <v>0</v>
          </cell>
          <cell r="I175">
            <v>0</v>
          </cell>
          <cell r="J175">
            <v>0</v>
          </cell>
          <cell r="K175">
            <v>0</v>
          </cell>
          <cell r="L175">
            <v>0</v>
          </cell>
          <cell r="M175">
            <v>0</v>
          </cell>
          <cell r="N175">
            <v>0</v>
          </cell>
          <cell r="O175">
            <v>0</v>
          </cell>
          <cell r="P175">
            <v>0</v>
          </cell>
          <cell r="Q175">
            <v>0</v>
          </cell>
          <cell r="R175">
            <v>0</v>
          </cell>
          <cell r="S175">
            <v>0</v>
          </cell>
          <cell r="T175">
            <v>0</v>
          </cell>
          <cell r="U175">
            <v>994.73800000000006</v>
          </cell>
          <cell r="V175">
            <v>1052.069</v>
          </cell>
          <cell r="W175">
            <v>1225.3240000000001</v>
          </cell>
          <cell r="X175">
            <v>1292.6669999999999</v>
          </cell>
          <cell r="Y175">
            <v>1480.7869999999998</v>
          </cell>
          <cell r="Z175">
            <v>1428.617</v>
          </cell>
          <cell r="AA175">
            <v>1351.3889999999999</v>
          </cell>
          <cell r="AB175">
            <v>1701.482</v>
          </cell>
          <cell r="AC175">
            <v>1699.6420000000001</v>
          </cell>
          <cell r="AD175">
            <v>1363.991</v>
          </cell>
          <cell r="AE175">
            <v>1665.5230000000001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O175">
            <v>0</v>
          </cell>
          <cell r="AP175">
            <v>0</v>
          </cell>
          <cell r="AQ175">
            <v>0</v>
          </cell>
          <cell r="AR175">
            <v>0</v>
          </cell>
          <cell r="AS175">
            <v>0</v>
          </cell>
          <cell r="AT175">
            <v>0</v>
          </cell>
          <cell r="AU175">
            <v>0</v>
          </cell>
          <cell r="AV175">
            <v>0</v>
          </cell>
          <cell r="AW175">
            <v>-891.12400000000002</v>
          </cell>
          <cell r="AX175">
            <v>-905.46199999999988</v>
          </cell>
          <cell r="AY175">
            <v>-996.447</v>
          </cell>
          <cell r="AZ175">
            <v>-1052.1020000000001</v>
          </cell>
          <cell r="BA175">
            <v>-1204.0909999999999</v>
          </cell>
          <cell r="BB175">
            <v>-1101.546</v>
          </cell>
          <cell r="BC175">
            <v>-1017.1209999999999</v>
          </cell>
          <cell r="BD175">
            <v>-1357.2950000000001</v>
          </cell>
          <cell r="BE175">
            <v>-1320.0200000000002</v>
          </cell>
          <cell r="BF175">
            <v>-951.02200000000005</v>
          </cell>
          <cell r="BG175">
            <v>-943.65700000000004</v>
          </cell>
          <cell r="BH175">
            <v>0</v>
          </cell>
          <cell r="BI175">
            <v>0</v>
          </cell>
          <cell r="BJ175">
            <v>0</v>
          </cell>
          <cell r="BK175">
            <v>0</v>
          </cell>
          <cell r="BL175">
            <v>0</v>
          </cell>
          <cell r="BM175">
            <v>0</v>
          </cell>
          <cell r="BN175">
            <v>0</v>
          </cell>
          <cell r="BO175">
            <v>0</v>
          </cell>
          <cell r="BP175">
            <v>0</v>
          </cell>
          <cell r="BQ175">
            <v>0</v>
          </cell>
          <cell r="BR175">
            <v>0</v>
          </cell>
          <cell r="BS175">
            <v>0</v>
          </cell>
          <cell r="BT175">
            <v>0</v>
          </cell>
          <cell r="BU175">
            <v>0</v>
          </cell>
          <cell r="BV175">
            <v>0</v>
          </cell>
          <cell r="BW175">
            <v>0</v>
          </cell>
          <cell r="BX175">
            <v>0</v>
          </cell>
          <cell r="BY175">
            <v>103.61400000000003</v>
          </cell>
          <cell r="BZ175">
            <v>146.60700000000008</v>
          </cell>
          <cell r="CA175">
            <v>228.87700000000007</v>
          </cell>
          <cell r="CB175">
            <v>240.56499999999983</v>
          </cell>
          <cell r="CC175">
            <v>276.69599999999991</v>
          </cell>
          <cell r="CD175">
            <v>327.07099999999991</v>
          </cell>
          <cell r="CE175">
            <v>334.26800000000003</v>
          </cell>
          <cell r="CF175">
            <v>344.1869999999999</v>
          </cell>
          <cell r="CG175">
            <v>379.62199999999984</v>
          </cell>
          <cell r="CH175">
            <v>412.96899999999994</v>
          </cell>
          <cell r="CI175">
            <v>721.8660000000001</v>
          </cell>
          <cell r="CJ175">
            <v>0</v>
          </cell>
          <cell r="CK175">
            <v>0</v>
          </cell>
          <cell r="CL175">
            <v>0</v>
          </cell>
          <cell r="CM175">
            <v>0</v>
          </cell>
          <cell r="CN175">
            <v>0</v>
          </cell>
          <cell r="CO175">
            <v>0</v>
          </cell>
          <cell r="CP175">
            <v>0</v>
          </cell>
          <cell r="CQ175">
            <v>0</v>
          </cell>
          <cell r="CR175">
            <v>0</v>
          </cell>
          <cell r="CS175">
            <v>0</v>
          </cell>
          <cell r="CT175">
            <v>0</v>
          </cell>
          <cell r="CU175">
            <v>0</v>
          </cell>
          <cell r="CV175">
            <v>0</v>
          </cell>
          <cell r="CW175">
            <v>0</v>
          </cell>
          <cell r="CX175">
            <v>0</v>
          </cell>
          <cell r="CY175">
            <v>0</v>
          </cell>
          <cell r="CZ175">
            <v>0</v>
          </cell>
          <cell r="DA175">
            <v>0</v>
          </cell>
          <cell r="DB175">
            <v>0</v>
          </cell>
          <cell r="DC175">
            <v>0</v>
          </cell>
          <cell r="DD175">
            <v>0</v>
          </cell>
          <cell r="DE175">
            <v>0</v>
          </cell>
          <cell r="DF175">
            <v>0</v>
          </cell>
          <cell r="DG175">
            <v>0</v>
          </cell>
          <cell r="DH175">
            <v>0</v>
          </cell>
          <cell r="DI175">
            <v>0</v>
          </cell>
          <cell r="DJ175">
            <v>0</v>
          </cell>
          <cell r="DK175">
            <v>0</v>
          </cell>
          <cell r="DL175">
            <v>0</v>
          </cell>
          <cell r="DM175">
            <v>0</v>
          </cell>
          <cell r="DN175">
            <v>0</v>
          </cell>
          <cell r="DO175">
            <v>0</v>
          </cell>
          <cell r="DP175">
            <v>0</v>
          </cell>
          <cell r="DQ175">
            <v>0</v>
          </cell>
          <cell r="DR175">
            <v>0</v>
          </cell>
          <cell r="DS175">
            <v>0</v>
          </cell>
          <cell r="DT175">
            <v>0</v>
          </cell>
          <cell r="DU175">
            <v>0</v>
          </cell>
          <cell r="DV175">
            <v>0</v>
          </cell>
          <cell r="DW175">
            <v>0</v>
          </cell>
          <cell r="DX175">
            <v>0</v>
          </cell>
          <cell r="DY175">
            <v>0</v>
          </cell>
          <cell r="DZ175">
            <v>0</v>
          </cell>
          <cell r="EA175">
            <v>0</v>
          </cell>
          <cell r="EB175">
            <v>0</v>
          </cell>
          <cell r="EC175">
            <v>103.61400000000003</v>
          </cell>
          <cell r="ED175">
            <v>146.60700000000008</v>
          </cell>
          <cell r="EE175">
            <v>228.87700000000007</v>
          </cell>
          <cell r="EF175">
            <v>240.56499999999983</v>
          </cell>
          <cell r="EG175">
            <v>276.69599999999991</v>
          </cell>
          <cell r="EH175">
            <v>327.07099999999991</v>
          </cell>
          <cell r="EI175">
            <v>334.26800000000003</v>
          </cell>
          <cell r="EJ175">
            <v>344.1869999999999</v>
          </cell>
          <cell r="EK175">
            <v>379.62199999999984</v>
          </cell>
          <cell r="EL175">
            <v>412.96899999999994</v>
          </cell>
          <cell r="EM175">
            <v>721.8660000000001</v>
          </cell>
          <cell r="EN175">
            <v>0</v>
          </cell>
          <cell r="EO175">
            <v>0</v>
          </cell>
          <cell r="EP175">
            <v>0</v>
          </cell>
          <cell r="EQ175">
            <v>0</v>
          </cell>
          <cell r="ER175">
            <v>0</v>
          </cell>
          <cell r="ES175">
            <v>0</v>
          </cell>
          <cell r="ET175">
            <v>0</v>
          </cell>
          <cell r="EU175">
            <v>0</v>
          </cell>
          <cell r="EV175">
            <v>0</v>
          </cell>
          <cell r="EW175">
            <v>0</v>
          </cell>
          <cell r="EX175">
            <v>0</v>
          </cell>
          <cell r="EY175">
            <v>0</v>
          </cell>
          <cell r="EZ175">
            <v>0</v>
          </cell>
          <cell r="FA175">
            <v>0</v>
          </cell>
          <cell r="FB175">
            <v>0</v>
          </cell>
          <cell r="FC175">
            <v>0</v>
          </cell>
          <cell r="FD175">
            <v>0</v>
          </cell>
          <cell r="FE175">
            <v>-5.117</v>
          </cell>
          <cell r="FF175">
            <v>-5.3819999999999997</v>
          </cell>
          <cell r="FG175">
            <v>-6.1440000000000001</v>
          </cell>
          <cell r="FH175">
            <v>-5.4269999999999996</v>
          </cell>
          <cell r="FI175">
            <v>-6.39</v>
          </cell>
          <cell r="FJ175">
            <v>-9.9359999999999999</v>
          </cell>
          <cell r="FK175">
            <v>-9.5779999999999994</v>
          </cell>
          <cell r="FL175">
            <v>-9.5380000000000003</v>
          </cell>
          <cell r="FM175">
            <v>-10.701000000000001</v>
          </cell>
          <cell r="FN175">
            <v>-11.879</v>
          </cell>
          <cell r="FO175">
            <v>-12.536</v>
          </cell>
          <cell r="FP175">
            <v>0</v>
          </cell>
          <cell r="FQ175">
            <v>0</v>
          </cell>
          <cell r="FR175">
            <v>0</v>
          </cell>
          <cell r="FS175">
            <v>0</v>
          </cell>
          <cell r="FT175">
            <v>0</v>
          </cell>
          <cell r="FU175">
            <v>0</v>
          </cell>
          <cell r="FV175">
            <v>0</v>
          </cell>
          <cell r="FW175">
            <v>0</v>
          </cell>
          <cell r="FX175">
            <v>0</v>
          </cell>
          <cell r="FY175">
            <v>0</v>
          </cell>
          <cell r="FZ175">
            <v>0</v>
          </cell>
          <cell r="GA175">
            <v>0</v>
          </cell>
          <cell r="GB175">
            <v>0</v>
          </cell>
          <cell r="GC175">
            <v>0</v>
          </cell>
          <cell r="GD175">
            <v>0</v>
          </cell>
          <cell r="GE175">
            <v>0</v>
          </cell>
          <cell r="GF175">
            <v>0</v>
          </cell>
          <cell r="GG175">
            <v>13.608000000000001</v>
          </cell>
          <cell r="GH175">
            <v>12.847</v>
          </cell>
          <cell r="GI175">
            <v>14.819000000000001</v>
          </cell>
          <cell r="GJ175">
            <v>32.542999999999999</v>
          </cell>
          <cell r="GK175">
            <v>27.773</v>
          </cell>
          <cell r="GL175">
            <v>17.094999999999999</v>
          </cell>
          <cell r="GM175">
            <v>30.164000000000001</v>
          </cell>
          <cell r="GN175">
            <v>30.588999999999999</v>
          </cell>
          <cell r="GO175">
            <v>40.462000000000003</v>
          </cell>
          <cell r="GP175">
            <v>74.602999999999994</v>
          </cell>
          <cell r="GQ175">
            <v>94.049000000000007</v>
          </cell>
          <cell r="GR175">
            <v>0</v>
          </cell>
          <cell r="GS175">
            <v>0</v>
          </cell>
          <cell r="GT175">
            <v>0</v>
          </cell>
          <cell r="GU175">
            <v>0</v>
          </cell>
          <cell r="GV175">
            <v>0</v>
          </cell>
          <cell r="GW175">
            <v>0</v>
          </cell>
          <cell r="GX175">
            <v>0</v>
          </cell>
          <cell r="GY175">
            <v>0</v>
          </cell>
          <cell r="GZ175">
            <v>0</v>
          </cell>
          <cell r="HA175">
            <v>0</v>
          </cell>
          <cell r="HB175">
            <v>0</v>
          </cell>
          <cell r="HC175">
            <v>0</v>
          </cell>
          <cell r="HD175">
            <v>0</v>
          </cell>
          <cell r="HE175">
            <v>0</v>
          </cell>
          <cell r="HF175">
            <v>0</v>
          </cell>
          <cell r="HG175">
            <v>0</v>
          </cell>
          <cell r="HH175">
            <v>0</v>
          </cell>
          <cell r="HI175">
            <v>112.10500000000003</v>
          </cell>
          <cell r="HJ175">
            <v>154.07200000000009</v>
          </cell>
          <cell r="HK175">
            <v>237.55200000000005</v>
          </cell>
          <cell r="HL175">
            <v>267.68099999999981</v>
          </cell>
          <cell r="HM175">
            <v>298.07899999999995</v>
          </cell>
          <cell r="HN175">
            <v>334.2299999999999</v>
          </cell>
          <cell r="HO175">
            <v>354.85400000000004</v>
          </cell>
          <cell r="HP175">
            <v>365.23799999999989</v>
          </cell>
          <cell r="HQ175">
            <v>409.38299999999981</v>
          </cell>
          <cell r="HR175">
            <v>475.69299999999993</v>
          </cell>
          <cell r="HS175">
            <v>803.37900000000013</v>
          </cell>
        </row>
        <row r="176">
          <cell r="A176" t="str">
            <v>TRF IN</v>
          </cell>
          <cell r="B176" t="str">
            <v>TRF Ltd</v>
          </cell>
          <cell r="C176" t="str">
            <v>Engineering &amp; Capital Goods</v>
          </cell>
          <cell r="D176">
            <v>0</v>
          </cell>
          <cell r="E176">
            <v>0</v>
          </cell>
          <cell r="F176">
            <v>0</v>
          </cell>
          <cell r="G176">
            <v>0</v>
          </cell>
          <cell r="H176">
            <v>240.57</v>
          </cell>
          <cell r="I176">
            <v>357.38</v>
          </cell>
          <cell r="J176">
            <v>191.51</v>
          </cell>
          <cell r="K176">
            <v>944.9</v>
          </cell>
          <cell r="L176">
            <v>449.67</v>
          </cell>
          <cell r="M176">
            <v>452.4</v>
          </cell>
          <cell r="N176">
            <v>442.44</v>
          </cell>
          <cell r="O176">
            <v>656.11</v>
          </cell>
          <cell r="P176">
            <v>403.35</v>
          </cell>
          <cell r="Q176">
            <v>567.20000000000005</v>
          </cell>
          <cell r="R176">
            <v>401.56</v>
          </cell>
          <cell r="S176">
            <v>793.42</v>
          </cell>
          <cell r="T176">
            <v>426.74</v>
          </cell>
          <cell r="U176">
            <v>825.5</v>
          </cell>
          <cell r="V176">
            <v>803.7</v>
          </cell>
          <cell r="W176">
            <v>1416.1130000000001</v>
          </cell>
          <cell r="X176">
            <v>663.51</v>
          </cell>
          <cell r="Y176">
            <v>686.01499999999999</v>
          </cell>
          <cell r="Z176">
            <v>581.54999999999995</v>
          </cell>
          <cell r="AA176">
            <v>1697.3710000000001</v>
          </cell>
          <cell r="AB176">
            <v>596.78800000000001</v>
          </cell>
          <cell r="AC176">
            <v>909.46199999999999</v>
          </cell>
          <cell r="AD176">
            <v>1415.0060000000001</v>
          </cell>
          <cell r="AE176">
            <v>2395.308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-226.84000000000003</v>
          </cell>
          <cell r="AK176">
            <v>-347.04399999999998</v>
          </cell>
          <cell r="AL176">
            <v>-168.29599999999999</v>
          </cell>
          <cell r="AM176">
            <v>-865.21300000000008</v>
          </cell>
          <cell r="AN176">
            <v>-425.64</v>
          </cell>
          <cell r="AO176">
            <v>-436.80200000000002</v>
          </cell>
          <cell r="AP176">
            <v>-423.07299999999998</v>
          </cell>
          <cell r="AQ176">
            <v>-606.90899999999999</v>
          </cell>
          <cell r="AR176">
            <v>-407.21100000000001</v>
          </cell>
          <cell r="AS176">
            <v>-513.76900000000001</v>
          </cell>
          <cell r="AT176">
            <v>-356.28899999999999</v>
          </cell>
          <cell r="AU176">
            <v>-715.45800000000008</v>
          </cell>
          <cell r="AV176">
            <v>-392.11699999999996</v>
          </cell>
          <cell r="AW176">
            <v>-761.80000000000007</v>
          </cell>
          <cell r="AX176">
            <v>-734.99999999999989</v>
          </cell>
          <cell r="AY176">
            <v>-1260.164</v>
          </cell>
          <cell r="AZ176">
            <v>-587.98300000000006</v>
          </cell>
          <cell r="BA176">
            <v>-586.12799999999993</v>
          </cell>
          <cell r="BB176">
            <v>-490.08000000000004</v>
          </cell>
          <cell r="BC176">
            <v>-1469.009</v>
          </cell>
          <cell r="BD176">
            <v>-531.99699999999996</v>
          </cell>
          <cell r="BE176">
            <v>-770.11899999999991</v>
          </cell>
          <cell r="BF176">
            <v>-1302.2869999999998</v>
          </cell>
          <cell r="BG176">
            <v>-2023.365</v>
          </cell>
          <cell r="BH176">
            <v>0</v>
          </cell>
          <cell r="BI176">
            <v>0</v>
          </cell>
          <cell r="BJ176">
            <v>0</v>
          </cell>
          <cell r="BK176">
            <v>0</v>
          </cell>
          <cell r="BL176">
            <v>13.729999999999961</v>
          </cell>
          <cell r="BM176">
            <v>10.336000000000013</v>
          </cell>
          <cell r="BN176">
            <v>23.213999999999999</v>
          </cell>
          <cell r="BO176">
            <v>79.686999999999898</v>
          </cell>
          <cell r="BP176">
            <v>24.03000000000003</v>
          </cell>
          <cell r="BQ176">
            <v>15.597999999999956</v>
          </cell>
          <cell r="BR176">
            <v>19.367000000000019</v>
          </cell>
          <cell r="BS176">
            <v>49.201000000000022</v>
          </cell>
          <cell r="BT176">
            <v>-3.86099999999999</v>
          </cell>
          <cell r="BU176">
            <v>53.43100000000004</v>
          </cell>
          <cell r="BV176">
            <v>45.271000000000015</v>
          </cell>
          <cell r="BW176">
            <v>77.961999999999875</v>
          </cell>
          <cell r="BX176">
            <v>34.623000000000047</v>
          </cell>
          <cell r="BY176">
            <v>63.699999999999932</v>
          </cell>
          <cell r="BZ176">
            <v>68.700000000000159</v>
          </cell>
          <cell r="CA176">
            <v>155.94900000000007</v>
          </cell>
          <cell r="CB176">
            <v>75.52699999999993</v>
          </cell>
          <cell r="CC176">
            <v>99.887000000000057</v>
          </cell>
          <cell r="CD176">
            <v>91.469999999999914</v>
          </cell>
          <cell r="CE176">
            <v>228.36200000000008</v>
          </cell>
          <cell r="CF176">
            <v>64.791000000000054</v>
          </cell>
          <cell r="CG176">
            <v>139.34300000000007</v>
          </cell>
          <cell r="CH176">
            <v>112.71900000000028</v>
          </cell>
          <cell r="CI176">
            <v>371.94299999999998</v>
          </cell>
          <cell r="CJ176">
            <v>0</v>
          </cell>
          <cell r="CK176">
            <v>0</v>
          </cell>
          <cell r="CL176">
            <v>0</v>
          </cell>
          <cell r="CM176">
            <v>0</v>
          </cell>
          <cell r="CN176">
            <v>0</v>
          </cell>
          <cell r="CO176">
            <v>0</v>
          </cell>
          <cell r="CP176">
            <v>0</v>
          </cell>
          <cell r="CQ176">
            <v>0</v>
          </cell>
          <cell r="CR176">
            <v>0</v>
          </cell>
          <cell r="CS176">
            <v>0</v>
          </cell>
          <cell r="CT176">
            <v>0</v>
          </cell>
          <cell r="CU176">
            <v>0</v>
          </cell>
          <cell r="CV176">
            <v>0</v>
          </cell>
          <cell r="CW176">
            <v>0</v>
          </cell>
          <cell r="CX176">
            <v>0</v>
          </cell>
          <cell r="CY176">
            <v>0</v>
          </cell>
          <cell r="CZ176">
            <v>0</v>
          </cell>
          <cell r="DA176">
            <v>0</v>
          </cell>
          <cell r="DB176">
            <v>0</v>
          </cell>
          <cell r="DC176">
            <v>0</v>
          </cell>
          <cell r="DD176">
            <v>0</v>
          </cell>
          <cell r="DE176">
            <v>0</v>
          </cell>
          <cell r="DF176">
            <v>0</v>
          </cell>
          <cell r="DG176">
            <v>0</v>
          </cell>
          <cell r="DH176">
            <v>0</v>
          </cell>
          <cell r="DI176">
            <v>0</v>
          </cell>
          <cell r="DJ176">
            <v>0</v>
          </cell>
          <cell r="DK176">
            <v>0</v>
          </cell>
          <cell r="DL176">
            <v>0</v>
          </cell>
          <cell r="DM176">
            <v>0</v>
          </cell>
          <cell r="DN176">
            <v>0</v>
          </cell>
          <cell r="DO176">
            <v>0</v>
          </cell>
          <cell r="DP176">
            <v>13.729999999999961</v>
          </cell>
          <cell r="DQ176">
            <v>10.336000000000013</v>
          </cell>
          <cell r="DR176">
            <v>23.213999999999999</v>
          </cell>
          <cell r="DS176">
            <v>79.686999999999898</v>
          </cell>
          <cell r="DT176">
            <v>24.03000000000003</v>
          </cell>
          <cell r="DU176">
            <v>15.597999999999956</v>
          </cell>
          <cell r="DV176">
            <v>19.367000000000019</v>
          </cell>
          <cell r="DW176">
            <v>49.201000000000022</v>
          </cell>
          <cell r="DX176">
            <v>-3.86099999999999</v>
          </cell>
          <cell r="DY176">
            <v>53.43100000000004</v>
          </cell>
          <cell r="DZ176">
            <v>45.271000000000015</v>
          </cell>
          <cell r="EA176">
            <v>77.961999999999875</v>
          </cell>
          <cell r="EB176">
            <v>34.623000000000047</v>
          </cell>
          <cell r="EC176">
            <v>63.699999999999932</v>
          </cell>
          <cell r="ED176">
            <v>68.700000000000159</v>
          </cell>
          <cell r="EE176">
            <v>155.94900000000007</v>
          </cell>
          <cell r="EF176">
            <v>75.52699999999993</v>
          </cell>
          <cell r="EG176">
            <v>99.887000000000057</v>
          </cell>
          <cell r="EH176">
            <v>91.469999999999914</v>
          </cell>
          <cell r="EI176">
            <v>228.36200000000008</v>
          </cell>
          <cell r="EJ176">
            <v>64.791000000000054</v>
          </cell>
          <cell r="EK176">
            <v>139.34300000000007</v>
          </cell>
          <cell r="EL176">
            <v>112.71900000000028</v>
          </cell>
          <cell r="EM176">
            <v>371.94299999999998</v>
          </cell>
          <cell r="EN176">
            <v>0</v>
          </cell>
          <cell r="EO176">
            <v>0</v>
          </cell>
          <cell r="EP176">
            <v>0</v>
          </cell>
          <cell r="EQ176">
            <v>0</v>
          </cell>
          <cell r="ER176">
            <v>-3.82</v>
          </cell>
          <cell r="ES176">
            <v>-3.73</v>
          </cell>
          <cell r="ET176">
            <v>-4.16</v>
          </cell>
          <cell r="EU176">
            <v>-3.46</v>
          </cell>
          <cell r="EV176">
            <v>-3.52</v>
          </cell>
          <cell r="EW176">
            <v>-3.48</v>
          </cell>
          <cell r="EX176">
            <v>-3.5</v>
          </cell>
          <cell r="EY176">
            <v>-3.44</v>
          </cell>
          <cell r="EZ176">
            <v>-3.34</v>
          </cell>
          <cell r="FA176">
            <v>-3.31</v>
          </cell>
          <cell r="FB176">
            <v>-3.25</v>
          </cell>
          <cell r="FC176">
            <v>-3.09</v>
          </cell>
          <cell r="FD176">
            <v>-3.22</v>
          </cell>
          <cell r="FE176">
            <v>-3.129</v>
          </cell>
          <cell r="FF176">
            <v>-3.6</v>
          </cell>
          <cell r="FG176">
            <v>-3.2810000000000001</v>
          </cell>
          <cell r="FH176">
            <v>-3.9</v>
          </cell>
          <cell r="FI176">
            <v>-3.633</v>
          </cell>
          <cell r="FJ176">
            <v>-3.31</v>
          </cell>
          <cell r="FK176">
            <v>-3.9260000000000002</v>
          </cell>
          <cell r="FL176">
            <v>-4.1399999999999997</v>
          </cell>
          <cell r="FM176">
            <v>-4.6310000000000002</v>
          </cell>
          <cell r="FN176">
            <v>-5.1479999999999997</v>
          </cell>
          <cell r="FO176">
            <v>-5.0609999999999999</v>
          </cell>
          <cell r="FP176">
            <v>0</v>
          </cell>
          <cell r="FQ176">
            <v>0</v>
          </cell>
          <cell r="FR176">
            <v>0</v>
          </cell>
          <cell r="FS176">
            <v>0</v>
          </cell>
          <cell r="FT176">
            <v>1.33</v>
          </cell>
          <cell r="FU176">
            <v>6.11</v>
          </cell>
          <cell r="FV176">
            <v>1.34</v>
          </cell>
          <cell r="FW176">
            <v>2.9</v>
          </cell>
          <cell r="FX176">
            <v>0.35</v>
          </cell>
          <cell r="FY176">
            <v>3.48</v>
          </cell>
          <cell r="FZ176">
            <v>2.63</v>
          </cell>
          <cell r="GA176">
            <v>9.8000000000000007</v>
          </cell>
          <cell r="GB176">
            <v>0.19</v>
          </cell>
          <cell r="GC176">
            <v>1.31</v>
          </cell>
          <cell r="GD176">
            <v>7.0000000000000007E-2</v>
          </cell>
          <cell r="GE176">
            <v>0.84</v>
          </cell>
          <cell r="GF176">
            <v>0.38</v>
          </cell>
          <cell r="GG176">
            <v>2.6139999999999999</v>
          </cell>
          <cell r="GH176">
            <v>9.3000000000000007</v>
          </cell>
          <cell r="GI176">
            <v>9.3320000000000007</v>
          </cell>
          <cell r="GJ176">
            <v>4.4000000000000004</v>
          </cell>
          <cell r="GK176">
            <v>5.7919999999999874</v>
          </cell>
          <cell r="GL176">
            <v>1.66</v>
          </cell>
          <cell r="GM176">
            <v>25.478999999999999</v>
          </cell>
          <cell r="GN176">
            <v>8.2769999999999992</v>
          </cell>
          <cell r="GO176">
            <v>49.287999999999997</v>
          </cell>
          <cell r="GP176">
            <v>15.507</v>
          </cell>
          <cell r="GQ176">
            <v>18.815999999999999</v>
          </cell>
          <cell r="GR176">
            <v>0</v>
          </cell>
          <cell r="GS176">
            <v>0</v>
          </cell>
          <cell r="GT176">
            <v>0</v>
          </cell>
          <cell r="GU176">
            <v>0</v>
          </cell>
          <cell r="GV176">
            <v>11.239999999999961</v>
          </cell>
          <cell r="GW176">
            <v>12.716000000000012</v>
          </cell>
          <cell r="GX176">
            <v>20.393999999999998</v>
          </cell>
          <cell r="GY176">
            <v>79.12699999999991</v>
          </cell>
          <cell r="GZ176">
            <v>20.860000000000031</v>
          </cell>
          <cell r="HA176">
            <v>15.597999999999956</v>
          </cell>
          <cell r="HB176">
            <v>18.497000000000018</v>
          </cell>
          <cell r="HC176">
            <v>55.561000000000021</v>
          </cell>
          <cell r="HD176">
            <v>-7.0109999999999895</v>
          </cell>
          <cell r="HE176">
            <v>51.43100000000004</v>
          </cell>
          <cell r="HF176">
            <v>42.091000000000015</v>
          </cell>
          <cell r="HG176">
            <v>75.711999999999875</v>
          </cell>
          <cell r="HH176">
            <v>31.783000000000047</v>
          </cell>
          <cell r="HI176">
            <v>63.184999999999931</v>
          </cell>
          <cell r="HJ176">
            <v>74.400000000000162</v>
          </cell>
          <cell r="HK176">
            <v>162.00000000000006</v>
          </cell>
          <cell r="HL176">
            <v>76.02699999999993</v>
          </cell>
          <cell r="HM176">
            <v>102.04600000000005</v>
          </cell>
          <cell r="HN176">
            <v>89.819999999999908</v>
          </cell>
          <cell r="HO176">
            <v>249.91500000000008</v>
          </cell>
          <cell r="HP176">
            <v>68.928000000000054</v>
          </cell>
          <cell r="HQ176">
            <v>184.00000000000006</v>
          </cell>
          <cell r="HR176">
            <v>123.07800000000029</v>
          </cell>
          <cell r="HS176">
            <v>385.69799999999998</v>
          </cell>
        </row>
        <row r="177">
          <cell r="A177" t="str">
            <v>TMX IN</v>
          </cell>
          <cell r="B177" t="str">
            <v>Thermax</v>
          </cell>
          <cell r="C177" t="str">
            <v>Engineering &amp; Capital Goods</v>
          </cell>
          <cell r="D177">
            <v>0</v>
          </cell>
          <cell r="E177">
            <v>1477.59</v>
          </cell>
          <cell r="F177">
            <v>1190.2000000000003</v>
          </cell>
          <cell r="G177">
            <v>1765.4999999999998</v>
          </cell>
          <cell r="H177">
            <v>824.9</v>
          </cell>
          <cell r="I177">
            <v>1513.6000000000001</v>
          </cell>
          <cell r="J177">
            <v>1438</v>
          </cell>
          <cell r="K177">
            <v>2265.5</v>
          </cell>
          <cell r="L177">
            <v>1260.6000000000001</v>
          </cell>
          <cell r="M177">
            <v>2168.3000000000002</v>
          </cell>
          <cell r="N177">
            <v>2399.5</v>
          </cell>
          <cell r="O177">
            <v>3448.5</v>
          </cell>
          <cell r="P177">
            <v>2707.8</v>
          </cell>
          <cell r="Q177">
            <v>3770.9</v>
          </cell>
          <cell r="R177">
            <v>3593.5</v>
          </cell>
          <cell r="S177">
            <v>4761.8999999999996</v>
          </cell>
          <cell r="T177">
            <v>3226.4</v>
          </cell>
          <cell r="U177">
            <v>4822.8999999999996</v>
          </cell>
          <cell r="V177">
            <v>5498.8</v>
          </cell>
          <cell r="W177">
            <v>8182.2</v>
          </cell>
          <cell r="X177">
            <v>6665.3</v>
          </cell>
          <cell r="Y177">
            <v>7701</v>
          </cell>
          <cell r="Z177">
            <v>8454</v>
          </cell>
          <cell r="AA177">
            <v>9221.1</v>
          </cell>
          <cell r="AB177">
            <v>7169.74</v>
          </cell>
          <cell r="AC177">
            <v>8040.66</v>
          </cell>
          <cell r="AD177">
            <v>7950.5</v>
          </cell>
          <cell r="AE177">
            <v>9482.5399999999991</v>
          </cell>
          <cell r="AF177">
            <v>0</v>
          </cell>
          <cell r="AG177">
            <v>-1335.6</v>
          </cell>
          <cell r="AH177">
            <v>-1084.5</v>
          </cell>
          <cell r="AI177">
            <v>-1477.8000000000002</v>
          </cell>
          <cell r="AJ177">
            <v>-805.7</v>
          </cell>
          <cell r="AK177">
            <v>-1374.1</v>
          </cell>
          <cell r="AL177">
            <v>-1332.3000000000002</v>
          </cell>
          <cell r="AM177">
            <v>-1875.5</v>
          </cell>
          <cell r="AN177">
            <v>-1191.3999999999999</v>
          </cell>
          <cell r="AO177">
            <v>-2033.5</v>
          </cell>
          <cell r="AP177">
            <v>-2217.1999999999998</v>
          </cell>
          <cell r="AQ177">
            <v>-3040.7000000000003</v>
          </cell>
          <cell r="AR177">
            <v>-2440.4</v>
          </cell>
          <cell r="AS177">
            <v>-3257.2999999999997</v>
          </cell>
          <cell r="AT177">
            <v>-3135.3999999999996</v>
          </cell>
          <cell r="AU177">
            <v>-4060.1000000000004</v>
          </cell>
          <cell r="AV177">
            <v>-2843.9</v>
          </cell>
          <cell r="AW177">
            <v>-4200</v>
          </cell>
          <cell r="AX177">
            <v>-4738.7</v>
          </cell>
          <cell r="AY177">
            <v>-7156.9</v>
          </cell>
          <cell r="AZ177">
            <v>-5900.0999999999995</v>
          </cell>
          <cell r="BA177">
            <v>-6690.4000000000005</v>
          </cell>
          <cell r="BB177">
            <v>-7404.5</v>
          </cell>
          <cell r="BC177">
            <v>-7950.7000000000007</v>
          </cell>
          <cell r="BD177">
            <v>-6258.5199999999995</v>
          </cell>
          <cell r="BE177">
            <v>-7108.4</v>
          </cell>
          <cell r="BF177">
            <v>-6982.7440000000006</v>
          </cell>
          <cell r="BG177">
            <v>-8149.67</v>
          </cell>
          <cell r="BH177">
            <v>0</v>
          </cell>
          <cell r="BI177">
            <v>141.99</v>
          </cell>
          <cell r="BJ177">
            <v>105.70000000000027</v>
          </cell>
          <cell r="BK177">
            <v>287.69999999999959</v>
          </cell>
          <cell r="BL177">
            <v>19.199999999999932</v>
          </cell>
          <cell r="BM177">
            <v>139.50000000000023</v>
          </cell>
          <cell r="BN177">
            <v>105.69999999999982</v>
          </cell>
          <cell r="BO177">
            <v>390</v>
          </cell>
          <cell r="BP177">
            <v>69.200000000000273</v>
          </cell>
          <cell r="BQ177">
            <v>134.80000000000018</v>
          </cell>
          <cell r="BR177">
            <v>182.30000000000018</v>
          </cell>
          <cell r="BS177">
            <v>407.79999999999973</v>
          </cell>
          <cell r="BT177">
            <v>267.40000000000009</v>
          </cell>
          <cell r="BU177">
            <v>513.60000000000036</v>
          </cell>
          <cell r="BV177">
            <v>458.10000000000036</v>
          </cell>
          <cell r="BW177">
            <v>701.79999999999927</v>
          </cell>
          <cell r="BX177">
            <v>382.5</v>
          </cell>
          <cell r="BY177">
            <v>622.89999999999964</v>
          </cell>
          <cell r="BZ177">
            <v>760.10000000000036</v>
          </cell>
          <cell r="CA177">
            <v>1025.3000000000002</v>
          </cell>
          <cell r="CB177">
            <v>765.20000000000073</v>
          </cell>
          <cell r="CC177">
            <v>1010.5999999999995</v>
          </cell>
          <cell r="CD177">
            <v>1049.5</v>
          </cell>
          <cell r="CE177">
            <v>1270.3999999999996</v>
          </cell>
          <cell r="CF177">
            <v>911.22000000000025</v>
          </cell>
          <cell r="CG177">
            <v>932.26000000000022</v>
          </cell>
          <cell r="CH177">
            <v>967.7559999999994</v>
          </cell>
          <cell r="CI177">
            <v>1332.869999999999</v>
          </cell>
          <cell r="CJ177">
            <v>0</v>
          </cell>
          <cell r="CK177">
            <v>0</v>
          </cell>
          <cell r="CL177">
            <v>0</v>
          </cell>
          <cell r="CM177">
            <v>0</v>
          </cell>
          <cell r="CN177">
            <v>0</v>
          </cell>
          <cell r="CO177">
            <v>0</v>
          </cell>
          <cell r="CP177">
            <v>0</v>
          </cell>
          <cell r="CQ177">
            <v>0</v>
          </cell>
          <cell r="CR177">
            <v>0</v>
          </cell>
          <cell r="CS177">
            <v>0</v>
          </cell>
          <cell r="CT177">
            <v>0</v>
          </cell>
          <cell r="CU177">
            <v>0</v>
          </cell>
          <cell r="CV177">
            <v>0</v>
          </cell>
          <cell r="CW177">
            <v>0</v>
          </cell>
          <cell r="CX177">
            <v>0</v>
          </cell>
          <cell r="CY177">
            <v>0</v>
          </cell>
          <cell r="CZ177">
            <v>0</v>
          </cell>
          <cell r="DA177">
            <v>0</v>
          </cell>
          <cell r="DB177">
            <v>0</v>
          </cell>
          <cell r="DC177">
            <v>0</v>
          </cell>
          <cell r="DD177">
            <v>0</v>
          </cell>
          <cell r="DE177">
            <v>0</v>
          </cell>
          <cell r="DF177">
            <v>0</v>
          </cell>
          <cell r="DG177">
            <v>0</v>
          </cell>
          <cell r="DH177">
            <v>0</v>
          </cell>
          <cell r="DI177">
            <v>0</v>
          </cell>
          <cell r="DJ177">
            <v>0</v>
          </cell>
          <cell r="DK177">
            <v>0</v>
          </cell>
          <cell r="DL177">
            <v>0</v>
          </cell>
          <cell r="DM177">
            <v>141.99</v>
          </cell>
          <cell r="DN177">
            <v>105.70000000000027</v>
          </cell>
          <cell r="DO177">
            <v>287.69999999999959</v>
          </cell>
          <cell r="DP177">
            <v>19.199999999999932</v>
          </cell>
          <cell r="DQ177">
            <v>139.50000000000023</v>
          </cell>
          <cell r="DR177">
            <v>105.69999999999982</v>
          </cell>
          <cell r="DS177">
            <v>390</v>
          </cell>
          <cell r="DT177">
            <v>69.200000000000273</v>
          </cell>
          <cell r="DU177">
            <v>134.80000000000018</v>
          </cell>
          <cell r="DV177">
            <v>182.30000000000018</v>
          </cell>
          <cell r="DW177">
            <v>407.79999999999973</v>
          </cell>
          <cell r="DX177">
            <v>267.40000000000009</v>
          </cell>
          <cell r="DY177">
            <v>513.60000000000036</v>
          </cell>
          <cell r="DZ177">
            <v>458.10000000000036</v>
          </cell>
          <cell r="EA177">
            <v>701.79999999999927</v>
          </cell>
          <cell r="EB177">
            <v>382.5</v>
          </cell>
          <cell r="EC177">
            <v>622.89999999999964</v>
          </cell>
          <cell r="ED177">
            <v>760.10000000000036</v>
          </cell>
          <cell r="EE177">
            <v>1025.3000000000002</v>
          </cell>
          <cell r="EF177">
            <v>765.20000000000073</v>
          </cell>
          <cell r="EG177">
            <v>1010.5999999999995</v>
          </cell>
          <cell r="EH177">
            <v>1049.5</v>
          </cell>
          <cell r="EI177">
            <v>1270.3999999999996</v>
          </cell>
          <cell r="EJ177">
            <v>911.22000000000025</v>
          </cell>
          <cell r="EK177">
            <v>932.26000000000022</v>
          </cell>
          <cell r="EL177">
            <v>967.7559999999994</v>
          </cell>
          <cell r="EM177">
            <v>1332.869999999999</v>
          </cell>
          <cell r="EN177">
            <v>0</v>
          </cell>
          <cell r="EO177">
            <v>-22.7</v>
          </cell>
          <cell r="EP177">
            <v>-27.7</v>
          </cell>
          <cell r="EQ177">
            <v>-17.399999999999999</v>
          </cell>
          <cell r="ER177">
            <v>-22.5</v>
          </cell>
          <cell r="ES177">
            <v>-19.899999999999999</v>
          </cell>
          <cell r="ET177">
            <v>-21.7</v>
          </cell>
          <cell r="EU177">
            <v>-23.7</v>
          </cell>
          <cell r="EV177">
            <v>-20.7</v>
          </cell>
          <cell r="EW177">
            <v>-25.6</v>
          </cell>
          <cell r="EX177">
            <v>-22.4</v>
          </cell>
          <cell r="EY177">
            <v>-23.3</v>
          </cell>
          <cell r="EZ177">
            <v>-33.5</v>
          </cell>
          <cell r="FA177">
            <v>-32.4</v>
          </cell>
          <cell r="FB177">
            <v>-34.4</v>
          </cell>
          <cell r="FC177">
            <v>-51.8</v>
          </cell>
          <cell r="FD177">
            <v>-37.6</v>
          </cell>
          <cell r="FE177">
            <v>-49.9</v>
          </cell>
          <cell r="FF177">
            <v>-47.4</v>
          </cell>
          <cell r="FG177">
            <v>-52.7</v>
          </cell>
          <cell r="FH177">
            <v>-50.2</v>
          </cell>
          <cell r="FI177">
            <v>-54</v>
          </cell>
          <cell r="FJ177">
            <v>-52.8</v>
          </cell>
          <cell r="FK177">
            <v>-61</v>
          </cell>
          <cell r="FL177">
            <v>-69.98</v>
          </cell>
          <cell r="FM177">
            <v>-67.11</v>
          </cell>
          <cell r="FN177">
            <v>-83.694999999999993</v>
          </cell>
          <cell r="FO177">
            <v>-100.33499999999999</v>
          </cell>
          <cell r="FP177">
            <v>0</v>
          </cell>
          <cell r="FQ177">
            <v>1.0099999999999909</v>
          </cell>
          <cell r="FR177">
            <v>13.099999999999682</v>
          </cell>
          <cell r="FS177">
            <v>170.2</v>
          </cell>
          <cell r="FT177">
            <v>87.6</v>
          </cell>
          <cell r="FU177">
            <v>84.499999999999773</v>
          </cell>
          <cell r="FV177">
            <v>54.300000000000182</v>
          </cell>
          <cell r="FW177">
            <v>-6.5</v>
          </cell>
          <cell r="FX177">
            <v>26</v>
          </cell>
          <cell r="FY177">
            <v>55</v>
          </cell>
          <cell r="FZ177">
            <v>28</v>
          </cell>
          <cell r="GA177">
            <v>25.7</v>
          </cell>
          <cell r="GB177">
            <v>32</v>
          </cell>
          <cell r="GC177">
            <v>45</v>
          </cell>
          <cell r="GD177">
            <v>30.2</v>
          </cell>
          <cell r="GE177">
            <v>38.700000000000003</v>
          </cell>
          <cell r="GF177">
            <v>65.3</v>
          </cell>
          <cell r="GG177">
            <v>87.6</v>
          </cell>
          <cell r="GH177">
            <v>82.9</v>
          </cell>
          <cell r="GI177">
            <v>134.19999999999999</v>
          </cell>
          <cell r="GJ177">
            <v>97.7</v>
          </cell>
          <cell r="GK177">
            <v>108.6</v>
          </cell>
          <cell r="GL177">
            <v>85.9</v>
          </cell>
          <cell r="GM177">
            <v>125.5</v>
          </cell>
          <cell r="GN177">
            <v>101.8</v>
          </cell>
          <cell r="GO177">
            <v>79.66</v>
          </cell>
          <cell r="GP177">
            <v>87.748000000000005</v>
          </cell>
          <cell r="GQ177">
            <v>118.91500000000001</v>
          </cell>
          <cell r="GR177">
            <v>0</v>
          </cell>
          <cell r="GS177">
            <v>120.3</v>
          </cell>
          <cell r="GT177">
            <v>91.099999999999952</v>
          </cell>
          <cell r="GU177">
            <v>440.4999999999996</v>
          </cell>
          <cell r="GV177">
            <v>84.299999999999926</v>
          </cell>
          <cell r="GW177">
            <v>204.1</v>
          </cell>
          <cell r="GX177">
            <v>138.30000000000001</v>
          </cell>
          <cell r="GY177">
            <v>359.8</v>
          </cell>
          <cell r="GZ177">
            <v>74.50000000000027</v>
          </cell>
          <cell r="HA177">
            <v>164.20000000000019</v>
          </cell>
          <cell r="HB177">
            <v>187.90000000000018</v>
          </cell>
          <cell r="HC177">
            <v>410.1999999999997</v>
          </cell>
          <cell r="HD177">
            <v>265.90000000000009</v>
          </cell>
          <cell r="HE177">
            <v>526.20000000000039</v>
          </cell>
          <cell r="HF177">
            <v>453.90000000000038</v>
          </cell>
          <cell r="HG177">
            <v>688.69999999999936</v>
          </cell>
          <cell r="HH177">
            <v>410.2</v>
          </cell>
          <cell r="HI177">
            <v>660.59999999999968</v>
          </cell>
          <cell r="HJ177">
            <v>795.60000000000036</v>
          </cell>
          <cell r="HK177">
            <v>1106.8000000000002</v>
          </cell>
          <cell r="HL177">
            <v>812.70000000000073</v>
          </cell>
          <cell r="HM177">
            <v>1065.1999999999994</v>
          </cell>
          <cell r="HN177">
            <v>1082.6000000000001</v>
          </cell>
          <cell r="HO177">
            <v>1334.8999999999996</v>
          </cell>
          <cell r="HP177">
            <v>943.04000000000019</v>
          </cell>
          <cell r="HQ177">
            <v>944.81000000000017</v>
          </cell>
          <cell r="HR177">
            <v>971.80899999999951</v>
          </cell>
          <cell r="HS177">
            <v>1351.4499999999989</v>
          </cell>
        </row>
        <row r="178">
          <cell r="A178" t="str">
            <v>WSI IN</v>
          </cell>
          <cell r="B178" t="str">
            <v>W S Industries</v>
          </cell>
          <cell r="C178" t="str">
            <v>Engineering &amp; Capital Goods</v>
          </cell>
        </row>
        <row r="179">
          <cell r="A179" t="str">
            <v>FMCG</v>
          </cell>
          <cell r="B179" t="str">
            <v>FMCG</v>
          </cell>
        </row>
        <row r="180">
          <cell r="A180" t="str">
            <v>BRIT IN</v>
          </cell>
          <cell r="B180" t="str">
            <v>Britannia Industries</v>
          </cell>
          <cell r="C180" t="str">
            <v>FMCG</v>
          </cell>
          <cell r="D180">
            <v>0</v>
          </cell>
          <cell r="E180">
            <v>0</v>
          </cell>
          <cell r="F180">
            <v>0</v>
          </cell>
          <cell r="G180">
            <v>0</v>
          </cell>
          <cell r="H180">
            <v>0</v>
          </cell>
          <cell r="I180">
            <v>0</v>
          </cell>
          <cell r="J180">
            <v>0</v>
          </cell>
          <cell r="K180">
            <v>0</v>
          </cell>
          <cell r="L180">
            <v>0</v>
          </cell>
          <cell r="M180">
            <v>0</v>
          </cell>
          <cell r="N180">
            <v>3828</v>
          </cell>
          <cell r="O180">
            <v>3644</v>
          </cell>
          <cell r="P180">
            <v>3856</v>
          </cell>
          <cell r="Q180">
            <v>4441</v>
          </cell>
          <cell r="R180">
            <v>4318</v>
          </cell>
          <cell r="S180">
            <v>4540</v>
          </cell>
          <cell r="T180">
            <v>4828</v>
          </cell>
          <cell r="U180">
            <v>5497</v>
          </cell>
          <cell r="V180">
            <v>5673</v>
          </cell>
          <cell r="W180">
            <v>5992</v>
          </cell>
          <cell r="X180">
            <v>5769</v>
          </cell>
          <cell r="Y180">
            <v>6587.4</v>
          </cell>
          <cell r="Z180">
            <v>6562.5</v>
          </cell>
          <cell r="AA180">
            <v>6928</v>
          </cell>
          <cell r="AB180">
            <v>6933</v>
          </cell>
          <cell r="AC180">
            <v>8385.4</v>
          </cell>
          <cell r="AD180">
            <v>8182.8000000000011</v>
          </cell>
          <cell r="AE180">
            <v>7620.899999999996</v>
          </cell>
          <cell r="AF180">
            <v>0</v>
          </cell>
          <cell r="AG180">
            <v>0</v>
          </cell>
          <cell r="AH180">
            <v>0</v>
          </cell>
          <cell r="AI180">
            <v>0</v>
          </cell>
          <cell r="AJ180">
            <v>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O180">
            <v>0</v>
          </cell>
          <cell r="AP180">
            <v>-3295</v>
          </cell>
          <cell r="AQ180">
            <v>-3352</v>
          </cell>
          <cell r="AR180">
            <v>-3284</v>
          </cell>
          <cell r="AS180">
            <v>-3809</v>
          </cell>
          <cell r="AT180">
            <v>-3800</v>
          </cell>
          <cell r="AU180">
            <v>-4315</v>
          </cell>
          <cell r="AV180">
            <v>-4502</v>
          </cell>
          <cell r="AW180">
            <v>-5209</v>
          </cell>
          <cell r="AX180">
            <v>-5412</v>
          </cell>
          <cell r="AY180">
            <v>-5605</v>
          </cell>
          <cell r="AZ180">
            <v>-5323</v>
          </cell>
          <cell r="BA180">
            <v>-5901.9</v>
          </cell>
          <cell r="BB180">
            <v>-5988</v>
          </cell>
          <cell r="BC180">
            <v>-6342</v>
          </cell>
          <cell r="BD180">
            <v>-6357</v>
          </cell>
          <cell r="BE180">
            <v>-7714.6000000000013</v>
          </cell>
          <cell r="BF180">
            <v>-7526.6</v>
          </cell>
          <cell r="BG180">
            <v>-6935.199999999998</v>
          </cell>
          <cell r="BH180">
            <v>0</v>
          </cell>
          <cell r="BI180">
            <v>0</v>
          </cell>
          <cell r="BJ180">
            <v>0</v>
          </cell>
          <cell r="BK180">
            <v>0</v>
          </cell>
          <cell r="BL180">
            <v>0</v>
          </cell>
          <cell r="BM180">
            <v>0</v>
          </cell>
          <cell r="BN180">
            <v>0</v>
          </cell>
          <cell r="BO180">
            <v>0</v>
          </cell>
          <cell r="BP180">
            <v>0</v>
          </cell>
          <cell r="BQ180">
            <v>0</v>
          </cell>
          <cell r="BR180">
            <v>533</v>
          </cell>
          <cell r="BS180">
            <v>292</v>
          </cell>
          <cell r="BT180">
            <v>572</v>
          </cell>
          <cell r="BU180">
            <v>632</v>
          </cell>
          <cell r="BV180">
            <v>518</v>
          </cell>
          <cell r="BW180">
            <v>225</v>
          </cell>
          <cell r="BX180">
            <v>326</v>
          </cell>
          <cell r="BY180">
            <v>288</v>
          </cell>
          <cell r="BZ180">
            <v>261</v>
          </cell>
          <cell r="CA180">
            <v>387</v>
          </cell>
          <cell r="CB180">
            <v>446</v>
          </cell>
          <cell r="CC180">
            <v>685.5</v>
          </cell>
          <cell r="CD180">
            <v>574.5</v>
          </cell>
          <cell r="CE180">
            <v>586</v>
          </cell>
          <cell r="CF180">
            <v>576</v>
          </cell>
          <cell r="CG180">
            <v>670.79999999999836</v>
          </cell>
          <cell r="CH180">
            <v>656.20000000000073</v>
          </cell>
          <cell r="CI180">
            <v>685.699999999998</v>
          </cell>
          <cell r="CJ180">
            <v>0</v>
          </cell>
          <cell r="CK180">
            <v>0</v>
          </cell>
          <cell r="CL180">
            <v>0</v>
          </cell>
          <cell r="CM180">
            <v>0</v>
          </cell>
          <cell r="CN180">
            <v>0</v>
          </cell>
          <cell r="CO180">
            <v>0</v>
          </cell>
          <cell r="CP180">
            <v>0</v>
          </cell>
          <cell r="CQ180">
            <v>0</v>
          </cell>
          <cell r="CR180">
            <v>0</v>
          </cell>
          <cell r="CS180">
            <v>0</v>
          </cell>
          <cell r="CT180">
            <v>0</v>
          </cell>
          <cell r="CU180">
            <v>0</v>
          </cell>
          <cell r="CV180">
            <v>0</v>
          </cell>
          <cell r="CW180">
            <v>0</v>
          </cell>
          <cell r="CX180">
            <v>0</v>
          </cell>
          <cell r="CY180">
            <v>0</v>
          </cell>
          <cell r="CZ180">
            <v>0</v>
          </cell>
          <cell r="DA180">
            <v>0</v>
          </cell>
          <cell r="DB180">
            <v>0</v>
          </cell>
          <cell r="DC180">
            <v>0</v>
          </cell>
          <cell r="DD180">
            <v>0</v>
          </cell>
          <cell r="DE180">
            <v>0</v>
          </cell>
          <cell r="DF180">
            <v>0</v>
          </cell>
          <cell r="DG180">
            <v>0</v>
          </cell>
          <cell r="DH180">
            <v>0</v>
          </cell>
          <cell r="DI180">
            <v>0</v>
          </cell>
          <cell r="DJ180">
            <v>0</v>
          </cell>
          <cell r="DK180">
            <v>0</v>
          </cell>
          <cell r="DL180">
            <v>0</v>
          </cell>
          <cell r="DM180">
            <v>0</v>
          </cell>
          <cell r="DN180">
            <v>0</v>
          </cell>
          <cell r="DO180">
            <v>0</v>
          </cell>
          <cell r="DP180">
            <v>0</v>
          </cell>
          <cell r="DQ180">
            <v>0</v>
          </cell>
          <cell r="DR180">
            <v>0</v>
          </cell>
          <cell r="DS180">
            <v>0</v>
          </cell>
          <cell r="DT180">
            <v>0</v>
          </cell>
          <cell r="DU180">
            <v>0</v>
          </cell>
          <cell r="DV180">
            <v>533</v>
          </cell>
          <cell r="DW180">
            <v>292</v>
          </cell>
          <cell r="DX180">
            <v>572</v>
          </cell>
          <cell r="DY180">
            <v>632</v>
          </cell>
          <cell r="DZ180">
            <v>518</v>
          </cell>
          <cell r="EA180">
            <v>225</v>
          </cell>
          <cell r="EB180">
            <v>326</v>
          </cell>
          <cell r="EC180">
            <v>288</v>
          </cell>
          <cell r="ED180">
            <v>261</v>
          </cell>
          <cell r="EE180">
            <v>387</v>
          </cell>
          <cell r="EF180">
            <v>446</v>
          </cell>
          <cell r="EG180">
            <v>685.5</v>
          </cell>
          <cell r="EH180">
            <v>574.5</v>
          </cell>
          <cell r="EI180">
            <v>586</v>
          </cell>
          <cell r="EJ180">
            <v>576</v>
          </cell>
          <cell r="EK180">
            <v>670.79999999999836</v>
          </cell>
          <cell r="EL180">
            <v>656.20000000000073</v>
          </cell>
          <cell r="EM180">
            <v>685.699999999998</v>
          </cell>
          <cell r="EN180">
            <v>0</v>
          </cell>
          <cell r="EO180">
            <v>0</v>
          </cell>
          <cell r="EP180">
            <v>0</v>
          </cell>
          <cell r="EQ180">
            <v>0</v>
          </cell>
          <cell r="ER180">
            <v>0</v>
          </cell>
          <cell r="ES180">
            <v>0</v>
          </cell>
          <cell r="ET180">
            <v>0</v>
          </cell>
          <cell r="EU180">
            <v>0</v>
          </cell>
          <cell r="EV180">
            <v>0</v>
          </cell>
          <cell r="EW180">
            <v>0</v>
          </cell>
          <cell r="EX180">
            <v>-47</v>
          </cell>
          <cell r="EY180">
            <v>-47</v>
          </cell>
          <cell r="EZ180">
            <v>-53</v>
          </cell>
          <cell r="FA180">
            <v>-50</v>
          </cell>
          <cell r="FB180">
            <v>-56</v>
          </cell>
          <cell r="FC180">
            <v>-57</v>
          </cell>
          <cell r="FD180">
            <v>-57</v>
          </cell>
          <cell r="FE180">
            <v>-64</v>
          </cell>
          <cell r="FF180">
            <v>-65</v>
          </cell>
          <cell r="FG180">
            <v>-66</v>
          </cell>
          <cell r="FH180">
            <v>-69</v>
          </cell>
          <cell r="FI180">
            <v>-71.5</v>
          </cell>
          <cell r="FJ180">
            <v>-72.900000000000006</v>
          </cell>
          <cell r="FK180">
            <v>-77</v>
          </cell>
          <cell r="FL180">
            <v>-79</v>
          </cell>
          <cell r="FM180">
            <v>-81.599999999999994</v>
          </cell>
          <cell r="FN180">
            <v>-85.9</v>
          </cell>
          <cell r="FO180">
            <v>-88.100000000000023</v>
          </cell>
          <cell r="FP180">
            <v>0</v>
          </cell>
          <cell r="FQ180">
            <v>0</v>
          </cell>
          <cell r="FR180">
            <v>0</v>
          </cell>
          <cell r="FS180">
            <v>0</v>
          </cell>
          <cell r="FT180">
            <v>0</v>
          </cell>
          <cell r="FU180">
            <v>0</v>
          </cell>
          <cell r="FV180">
            <v>0</v>
          </cell>
          <cell r="FW180">
            <v>0</v>
          </cell>
          <cell r="FX180">
            <v>0</v>
          </cell>
          <cell r="FY180">
            <v>0</v>
          </cell>
          <cell r="FZ180">
            <v>18</v>
          </cell>
          <cell r="GA180">
            <v>125</v>
          </cell>
          <cell r="GB180">
            <v>32</v>
          </cell>
          <cell r="GC180">
            <v>62</v>
          </cell>
          <cell r="GD180">
            <v>35</v>
          </cell>
          <cell r="GE180">
            <v>122</v>
          </cell>
          <cell r="GF180">
            <v>119</v>
          </cell>
          <cell r="GG180">
            <v>27</v>
          </cell>
          <cell r="GH180">
            <v>50</v>
          </cell>
          <cell r="GI180">
            <v>87</v>
          </cell>
          <cell r="GJ180">
            <v>108</v>
          </cell>
          <cell r="GK180">
            <v>58</v>
          </cell>
          <cell r="GL180">
            <v>62.5</v>
          </cell>
          <cell r="GM180">
            <v>266</v>
          </cell>
          <cell r="GN180">
            <v>79</v>
          </cell>
          <cell r="GO180">
            <v>167.2</v>
          </cell>
          <cell r="GP180">
            <v>73.400000000000006</v>
          </cell>
          <cell r="GQ180">
            <v>74.699999999999989</v>
          </cell>
          <cell r="GR180">
            <v>0</v>
          </cell>
          <cell r="GS180">
            <v>0</v>
          </cell>
          <cell r="GT180">
            <v>0</v>
          </cell>
          <cell r="GU180">
            <v>0</v>
          </cell>
          <cell r="GV180">
            <v>0</v>
          </cell>
          <cell r="GW180">
            <v>0</v>
          </cell>
          <cell r="GX180">
            <v>0</v>
          </cell>
          <cell r="GY180">
            <v>0</v>
          </cell>
          <cell r="GZ180">
            <v>0</v>
          </cell>
          <cell r="HA180">
            <v>0</v>
          </cell>
          <cell r="HB180">
            <v>504</v>
          </cell>
          <cell r="HC180">
            <v>370</v>
          </cell>
          <cell r="HD180">
            <v>551</v>
          </cell>
          <cell r="HE180">
            <v>644</v>
          </cell>
          <cell r="HF180">
            <v>497</v>
          </cell>
          <cell r="HG180">
            <v>290</v>
          </cell>
          <cell r="HH180">
            <v>388</v>
          </cell>
          <cell r="HI180">
            <v>251</v>
          </cell>
          <cell r="HJ180">
            <v>246</v>
          </cell>
          <cell r="HK180">
            <v>408</v>
          </cell>
          <cell r="HL180">
            <v>485</v>
          </cell>
          <cell r="HM180">
            <v>672</v>
          </cell>
          <cell r="HN180">
            <v>564.1</v>
          </cell>
          <cell r="HO180">
            <v>775</v>
          </cell>
          <cell r="HP180">
            <v>576</v>
          </cell>
          <cell r="HQ180">
            <v>756.39999999999827</v>
          </cell>
          <cell r="HR180">
            <v>643.70000000000073</v>
          </cell>
          <cell r="HS180">
            <v>672.29999999999791</v>
          </cell>
        </row>
        <row r="181">
          <cell r="A181" t="str">
            <v>CLGT IN</v>
          </cell>
          <cell r="B181" t="str">
            <v>Colgate-Palmolive (India)</v>
          </cell>
          <cell r="C181" t="str">
            <v>FMCG</v>
          </cell>
          <cell r="D181">
            <v>0</v>
          </cell>
          <cell r="E181">
            <v>0</v>
          </cell>
          <cell r="F181">
            <v>0</v>
          </cell>
          <cell r="G181">
            <v>0</v>
          </cell>
          <cell r="H181">
            <v>2520</v>
          </cell>
          <cell r="I181">
            <v>2554.6999999999998</v>
          </cell>
          <cell r="J181">
            <v>2792.1</v>
          </cell>
          <cell r="K181">
            <v>2311.4</v>
          </cell>
          <cell r="L181">
            <v>2426.8000000000002</v>
          </cell>
          <cell r="M181">
            <v>2456.9</v>
          </cell>
          <cell r="N181">
            <v>2358.1</v>
          </cell>
          <cell r="O181">
            <v>2400.4</v>
          </cell>
          <cell r="P181">
            <v>2583</v>
          </cell>
          <cell r="Q181">
            <v>2781.2</v>
          </cell>
          <cell r="R181">
            <v>2857.1</v>
          </cell>
          <cell r="S181">
            <v>3020.6</v>
          </cell>
          <cell r="T181">
            <v>3095.8</v>
          </cell>
          <cell r="U181">
            <v>3200.1</v>
          </cell>
          <cell r="V181">
            <v>3223</v>
          </cell>
          <cell r="W181">
            <v>3432.5</v>
          </cell>
          <cell r="X181">
            <v>3506.7</v>
          </cell>
          <cell r="Y181">
            <v>3638.7</v>
          </cell>
          <cell r="Z181">
            <v>3675.1</v>
          </cell>
          <cell r="AA181">
            <v>3913.3</v>
          </cell>
          <cell r="AB181">
            <v>4076</v>
          </cell>
          <cell r="AC181">
            <v>4125.3</v>
          </cell>
          <cell r="AD181">
            <v>4192.2</v>
          </cell>
          <cell r="AE181">
            <v>4422.0289999999995</v>
          </cell>
          <cell r="AF181">
            <v>0</v>
          </cell>
          <cell r="AG181">
            <v>0</v>
          </cell>
          <cell r="AH181">
            <v>0</v>
          </cell>
          <cell r="AI181">
            <v>0</v>
          </cell>
          <cell r="AJ181">
            <v>-2221</v>
          </cell>
          <cell r="AK181">
            <v>-2217.1999999999998</v>
          </cell>
          <cell r="AL181">
            <v>-2430.8000000000002</v>
          </cell>
          <cell r="AM181">
            <v>-1845.3</v>
          </cell>
          <cell r="AN181">
            <v>-2023.3999999999999</v>
          </cell>
          <cell r="AO181">
            <v>-2014.7</v>
          </cell>
          <cell r="AP181">
            <v>-1956.5000000000002</v>
          </cell>
          <cell r="AQ181">
            <v>-1973.1999999999998</v>
          </cell>
          <cell r="AR181">
            <v>-2200.8000000000002</v>
          </cell>
          <cell r="AS181">
            <v>-2349.7000000000003</v>
          </cell>
          <cell r="AT181">
            <v>-2143.1999999999998</v>
          </cell>
          <cell r="AU181">
            <v>-2563.9</v>
          </cell>
          <cell r="AV181">
            <v>-2695</v>
          </cell>
          <cell r="AW181">
            <v>-2642.0000000000005</v>
          </cell>
          <cell r="AX181">
            <v>-2678.6000000000004</v>
          </cell>
          <cell r="AY181">
            <v>-2889.3</v>
          </cell>
          <cell r="AZ181">
            <v>-2902.3</v>
          </cell>
          <cell r="BA181">
            <v>-3077.4000000000005</v>
          </cell>
          <cell r="BB181">
            <v>-3063.9</v>
          </cell>
          <cell r="BC181">
            <v>-3393.8</v>
          </cell>
          <cell r="BD181">
            <v>-3415</v>
          </cell>
          <cell r="BE181">
            <v>-3613.8</v>
          </cell>
          <cell r="BF181">
            <v>-3446.5</v>
          </cell>
          <cell r="BG181">
            <v>-3838.321171999999</v>
          </cell>
          <cell r="BH181">
            <v>0</v>
          </cell>
          <cell r="BI181">
            <v>0</v>
          </cell>
          <cell r="BJ181">
            <v>0</v>
          </cell>
          <cell r="BK181">
            <v>0</v>
          </cell>
          <cell r="BL181">
            <v>299</v>
          </cell>
          <cell r="BM181">
            <v>337.5</v>
          </cell>
          <cell r="BN181">
            <v>361.29999999999973</v>
          </cell>
          <cell r="BO181">
            <v>466.10000000000014</v>
          </cell>
          <cell r="BP181">
            <v>403.40000000000032</v>
          </cell>
          <cell r="BQ181">
            <v>442.20000000000005</v>
          </cell>
          <cell r="BR181">
            <v>401.59999999999968</v>
          </cell>
          <cell r="BS181">
            <v>427.20000000000027</v>
          </cell>
          <cell r="BT181">
            <v>382.19999999999982</v>
          </cell>
          <cell r="BU181">
            <v>431.49999999999955</v>
          </cell>
          <cell r="BV181">
            <v>713.90000000000009</v>
          </cell>
          <cell r="BW181">
            <v>456.69999999999982</v>
          </cell>
          <cell r="BX181">
            <v>400.80000000000018</v>
          </cell>
          <cell r="BY181">
            <v>558.09999999999945</v>
          </cell>
          <cell r="BZ181">
            <v>544.39999999999964</v>
          </cell>
          <cell r="CA181">
            <v>543.19999999999982</v>
          </cell>
          <cell r="CB181">
            <v>604.39999999999964</v>
          </cell>
          <cell r="CC181">
            <v>561.29999999999927</v>
          </cell>
          <cell r="CD181">
            <v>611.19999999999982</v>
          </cell>
          <cell r="CE181">
            <v>519.5</v>
          </cell>
          <cell r="CF181">
            <v>661</v>
          </cell>
          <cell r="CG181">
            <v>511.5</v>
          </cell>
          <cell r="CH181">
            <v>745.69999999999982</v>
          </cell>
          <cell r="CI181">
            <v>583.70782800000052</v>
          </cell>
          <cell r="CJ181">
            <v>0</v>
          </cell>
          <cell r="CK181">
            <v>0</v>
          </cell>
          <cell r="CL181">
            <v>0</v>
          </cell>
          <cell r="CM181">
            <v>0</v>
          </cell>
          <cell r="CN181">
            <v>0</v>
          </cell>
          <cell r="CO181">
            <v>0</v>
          </cell>
          <cell r="CP181">
            <v>0</v>
          </cell>
          <cell r="CQ181">
            <v>0</v>
          </cell>
          <cell r="CR181">
            <v>0</v>
          </cell>
          <cell r="CS181">
            <v>0</v>
          </cell>
          <cell r="CT181">
            <v>0</v>
          </cell>
          <cell r="CU181">
            <v>0</v>
          </cell>
          <cell r="CV181">
            <v>0</v>
          </cell>
          <cell r="CW181">
            <v>0</v>
          </cell>
          <cell r="CX181">
            <v>0</v>
          </cell>
          <cell r="CY181">
            <v>0</v>
          </cell>
          <cell r="CZ181">
            <v>0</v>
          </cell>
          <cell r="DA181">
            <v>0</v>
          </cell>
          <cell r="DB181">
            <v>0</v>
          </cell>
          <cell r="DC181">
            <v>0</v>
          </cell>
          <cell r="DD181">
            <v>0</v>
          </cell>
          <cell r="DE181">
            <v>0</v>
          </cell>
          <cell r="DF181">
            <v>0</v>
          </cell>
          <cell r="DG181">
            <v>0</v>
          </cell>
          <cell r="DH181">
            <v>0</v>
          </cell>
          <cell r="DI181">
            <v>0</v>
          </cell>
          <cell r="DJ181">
            <v>0</v>
          </cell>
          <cell r="DK181">
            <v>0</v>
          </cell>
          <cell r="DL181">
            <v>0</v>
          </cell>
          <cell r="DM181">
            <v>0</v>
          </cell>
          <cell r="DN181">
            <v>0</v>
          </cell>
          <cell r="DO181">
            <v>0</v>
          </cell>
          <cell r="DP181">
            <v>299</v>
          </cell>
          <cell r="DQ181">
            <v>337.5</v>
          </cell>
          <cell r="DR181">
            <v>361.29999999999973</v>
          </cell>
          <cell r="DS181">
            <v>466.10000000000014</v>
          </cell>
          <cell r="DT181">
            <v>403.40000000000032</v>
          </cell>
          <cell r="DU181">
            <v>442.20000000000005</v>
          </cell>
          <cell r="DV181">
            <v>401.59999999999968</v>
          </cell>
          <cell r="DW181">
            <v>427.20000000000027</v>
          </cell>
          <cell r="DX181">
            <v>382.19999999999982</v>
          </cell>
          <cell r="DY181">
            <v>431.49999999999955</v>
          </cell>
          <cell r="DZ181">
            <v>713.90000000000009</v>
          </cell>
          <cell r="EA181">
            <v>456.69999999999982</v>
          </cell>
          <cell r="EB181">
            <v>400.80000000000018</v>
          </cell>
          <cell r="EC181">
            <v>558.09999999999945</v>
          </cell>
          <cell r="ED181">
            <v>544.39999999999964</v>
          </cell>
          <cell r="EE181">
            <v>543.19999999999982</v>
          </cell>
          <cell r="EF181">
            <v>604.39999999999964</v>
          </cell>
          <cell r="EG181">
            <v>561.29999999999927</v>
          </cell>
          <cell r="EH181">
            <v>611.19999999999982</v>
          </cell>
          <cell r="EI181">
            <v>519.5</v>
          </cell>
          <cell r="EJ181">
            <v>661</v>
          </cell>
          <cell r="EK181">
            <v>511.5</v>
          </cell>
          <cell r="EL181">
            <v>745.69999999999982</v>
          </cell>
          <cell r="EM181">
            <v>583.70782800000052</v>
          </cell>
          <cell r="EN181">
            <v>0</v>
          </cell>
          <cell r="EO181">
            <v>0</v>
          </cell>
          <cell r="EP181">
            <v>0</v>
          </cell>
          <cell r="EQ181">
            <v>0</v>
          </cell>
          <cell r="ER181">
            <v>-42</v>
          </cell>
          <cell r="ES181">
            <v>-40.9</v>
          </cell>
          <cell r="ET181">
            <v>-42.3</v>
          </cell>
          <cell r="EU181">
            <v>-117.1</v>
          </cell>
          <cell r="EV181">
            <v>-45.7</v>
          </cell>
          <cell r="EW181">
            <v>-48.1</v>
          </cell>
          <cell r="EX181">
            <v>-72.400000000000006</v>
          </cell>
          <cell r="EY181">
            <v>-57.5</v>
          </cell>
          <cell r="EZ181">
            <v>-25.7</v>
          </cell>
          <cell r="FA181">
            <v>-39</v>
          </cell>
          <cell r="FB181">
            <v>-212.2</v>
          </cell>
          <cell r="FC181">
            <v>-37.4</v>
          </cell>
          <cell r="FD181">
            <v>-36.9</v>
          </cell>
          <cell r="FE181">
            <v>-35.6</v>
          </cell>
          <cell r="FF181">
            <v>-43.6</v>
          </cell>
          <cell r="FG181">
            <v>-36.5</v>
          </cell>
          <cell r="FH181">
            <v>-44.1</v>
          </cell>
          <cell r="FI181">
            <v>-49.3</v>
          </cell>
          <cell r="FJ181">
            <v>-50.5</v>
          </cell>
          <cell r="FK181">
            <v>-54.5</v>
          </cell>
          <cell r="FL181">
            <v>-55.1</v>
          </cell>
          <cell r="FM181">
            <v>-55.6</v>
          </cell>
          <cell r="FN181">
            <v>-55.3</v>
          </cell>
          <cell r="FO181">
            <v>-55</v>
          </cell>
          <cell r="FP181">
            <v>0</v>
          </cell>
          <cell r="FQ181">
            <v>0</v>
          </cell>
          <cell r="FR181">
            <v>0</v>
          </cell>
          <cell r="FS181">
            <v>0</v>
          </cell>
          <cell r="FT181">
            <v>79</v>
          </cell>
          <cell r="FU181">
            <v>62.9</v>
          </cell>
          <cell r="FV181">
            <v>100.5</v>
          </cell>
          <cell r="FW181">
            <v>57</v>
          </cell>
          <cell r="FX181">
            <v>55.5</v>
          </cell>
          <cell r="FY181">
            <v>54.2</v>
          </cell>
          <cell r="FZ181">
            <v>106.9</v>
          </cell>
          <cell r="GA181">
            <v>125.7</v>
          </cell>
          <cell r="GB181">
            <v>139.6</v>
          </cell>
          <cell r="GC181">
            <v>51.3</v>
          </cell>
          <cell r="GD181">
            <v>49</v>
          </cell>
          <cell r="GE181">
            <v>49.8</v>
          </cell>
          <cell r="GF181">
            <v>147.69999999999999</v>
          </cell>
          <cell r="GG181">
            <v>122.4</v>
          </cell>
          <cell r="GH181">
            <v>166.4</v>
          </cell>
          <cell r="GI181">
            <v>173.5</v>
          </cell>
          <cell r="GJ181">
            <v>209.8</v>
          </cell>
          <cell r="GK181">
            <v>198.8</v>
          </cell>
          <cell r="GL181">
            <v>228.2</v>
          </cell>
          <cell r="GM181">
            <v>200.1</v>
          </cell>
          <cell r="GN181">
            <v>311.7</v>
          </cell>
          <cell r="GO181">
            <v>269.5</v>
          </cell>
          <cell r="GP181">
            <v>228.4</v>
          </cell>
          <cell r="GQ181">
            <v>177.54999999999995</v>
          </cell>
          <cell r="GR181">
            <v>0</v>
          </cell>
          <cell r="GS181">
            <v>0</v>
          </cell>
          <cell r="GT181">
            <v>0</v>
          </cell>
          <cell r="GU181">
            <v>0</v>
          </cell>
          <cell r="GV181">
            <v>336</v>
          </cell>
          <cell r="GW181">
            <v>359.5</v>
          </cell>
          <cell r="GX181">
            <v>419.49999999999972</v>
          </cell>
          <cell r="GY181">
            <v>406.00000000000011</v>
          </cell>
          <cell r="GZ181">
            <v>413.20000000000033</v>
          </cell>
          <cell r="HA181">
            <v>448.3</v>
          </cell>
          <cell r="HB181">
            <v>436.09999999999968</v>
          </cell>
          <cell r="HC181">
            <v>495.40000000000026</v>
          </cell>
          <cell r="HD181">
            <v>496.0999999999998</v>
          </cell>
          <cell r="HE181">
            <v>443.79999999999956</v>
          </cell>
          <cell r="HF181">
            <v>550.70000000000005</v>
          </cell>
          <cell r="HG181">
            <v>469.09999999999985</v>
          </cell>
          <cell r="HH181">
            <v>511.60000000000019</v>
          </cell>
          <cell r="HI181">
            <v>644.89999999999941</v>
          </cell>
          <cell r="HJ181">
            <v>667.19999999999959</v>
          </cell>
          <cell r="HK181">
            <v>680.19999999999982</v>
          </cell>
          <cell r="HL181">
            <v>770.09999999999968</v>
          </cell>
          <cell r="HM181">
            <v>710.79999999999927</v>
          </cell>
          <cell r="HN181">
            <v>788.89999999999986</v>
          </cell>
          <cell r="HO181">
            <v>665.1</v>
          </cell>
          <cell r="HP181">
            <v>917.59999999999991</v>
          </cell>
          <cell r="HQ181">
            <v>725.4</v>
          </cell>
          <cell r="HR181">
            <v>918.79999999999984</v>
          </cell>
          <cell r="HS181">
            <v>706.25782800000047</v>
          </cell>
        </row>
        <row r="182">
          <cell r="A182" t="str">
            <v>INDG IN</v>
          </cell>
          <cell r="B182" t="str">
            <v>Champagne Indage Ltd</v>
          </cell>
          <cell r="C182" t="str">
            <v>Alcoholic Beverages</v>
          </cell>
          <cell r="D182">
            <v>0</v>
          </cell>
          <cell r="E182">
            <v>0</v>
          </cell>
          <cell r="F182">
            <v>0</v>
          </cell>
          <cell r="G182">
            <v>0</v>
          </cell>
          <cell r="H182">
            <v>0</v>
          </cell>
          <cell r="I182">
            <v>0</v>
          </cell>
          <cell r="J182">
            <v>0</v>
          </cell>
          <cell r="K182">
            <v>0</v>
          </cell>
          <cell r="L182">
            <v>41.58</v>
          </cell>
          <cell r="M182">
            <v>67.31</v>
          </cell>
          <cell r="N182">
            <v>114.96</v>
          </cell>
          <cell r="O182">
            <v>143.74</v>
          </cell>
          <cell r="P182">
            <v>78.009999999999991</v>
          </cell>
          <cell r="Q182">
            <v>112.31</v>
          </cell>
          <cell r="R182">
            <v>238.72</v>
          </cell>
          <cell r="S182">
            <v>256.92</v>
          </cell>
          <cell r="T182">
            <v>116.78</v>
          </cell>
          <cell r="U182">
            <v>219.41</v>
          </cell>
          <cell r="V182">
            <v>412.12</v>
          </cell>
          <cell r="W182">
            <v>491.78</v>
          </cell>
          <cell r="X182">
            <v>157.66</v>
          </cell>
          <cell r="Y182">
            <v>296.06</v>
          </cell>
          <cell r="Z182">
            <v>764.05</v>
          </cell>
          <cell r="AA182">
            <v>599.80999999999995</v>
          </cell>
          <cell r="AB182">
            <v>223.28</v>
          </cell>
          <cell r="AC182">
            <v>416.26</v>
          </cell>
          <cell r="AD182">
            <v>804.42</v>
          </cell>
          <cell r="AE182">
            <v>659.79099999999994</v>
          </cell>
          <cell r="AF182">
            <v>0</v>
          </cell>
          <cell r="AG182">
            <v>0</v>
          </cell>
          <cell r="AH182">
            <v>0</v>
          </cell>
          <cell r="AI182">
            <v>0</v>
          </cell>
          <cell r="AJ182">
            <v>0</v>
          </cell>
          <cell r="AK182">
            <v>0</v>
          </cell>
          <cell r="AL182">
            <v>0</v>
          </cell>
          <cell r="AM182">
            <v>0</v>
          </cell>
          <cell r="AN182">
            <v>-29.89</v>
          </cell>
          <cell r="AO182">
            <v>-51.31</v>
          </cell>
          <cell r="AP182">
            <v>-78.75</v>
          </cell>
          <cell r="AQ182">
            <v>-99.61</v>
          </cell>
          <cell r="AR182">
            <v>-53.660000000000004</v>
          </cell>
          <cell r="AS182">
            <v>-85.14</v>
          </cell>
          <cell r="AT182">
            <v>-183.96</v>
          </cell>
          <cell r="AU182">
            <v>-180.43</v>
          </cell>
          <cell r="AV182">
            <v>-85.94</v>
          </cell>
          <cell r="AW182">
            <v>-178.45</v>
          </cell>
          <cell r="AX182">
            <v>-306.05</v>
          </cell>
          <cell r="AY182">
            <v>-337.2</v>
          </cell>
          <cell r="AZ182">
            <v>-90.6</v>
          </cell>
          <cell r="BA182">
            <v>-202.63</v>
          </cell>
          <cell r="BB182">
            <v>-513.3900000000001</v>
          </cell>
          <cell r="BC182">
            <v>-403.48</v>
          </cell>
          <cell r="BD182">
            <v>-125.64000000000001</v>
          </cell>
          <cell r="BE182">
            <v>-263.19</v>
          </cell>
          <cell r="BF182">
            <v>-606.68000000000006</v>
          </cell>
          <cell r="BG182">
            <v>-497.37984999999998</v>
          </cell>
          <cell r="BH182">
            <v>0</v>
          </cell>
          <cell r="BI182">
            <v>0</v>
          </cell>
          <cell r="BJ182">
            <v>0</v>
          </cell>
          <cell r="BK182">
            <v>0</v>
          </cell>
          <cell r="BL182">
            <v>0</v>
          </cell>
          <cell r="BM182">
            <v>0</v>
          </cell>
          <cell r="BN182">
            <v>0</v>
          </cell>
          <cell r="BO182">
            <v>0</v>
          </cell>
          <cell r="BP182">
            <v>11.689999999999998</v>
          </cell>
          <cell r="BQ182">
            <v>16</v>
          </cell>
          <cell r="BR182">
            <v>36.209999999999994</v>
          </cell>
          <cell r="BS182">
            <v>44.13000000000001</v>
          </cell>
          <cell r="BT182">
            <v>24.349999999999987</v>
          </cell>
          <cell r="BU182">
            <v>27.17</v>
          </cell>
          <cell r="BV182">
            <v>54.759999999999991</v>
          </cell>
          <cell r="BW182">
            <v>76.490000000000009</v>
          </cell>
          <cell r="BX182">
            <v>30.840000000000003</v>
          </cell>
          <cell r="BY182">
            <v>40.960000000000008</v>
          </cell>
          <cell r="BZ182">
            <v>106.07</v>
          </cell>
          <cell r="CA182">
            <v>154.57999999999998</v>
          </cell>
          <cell r="CB182">
            <v>67.06</v>
          </cell>
          <cell r="CC182">
            <v>93.43</v>
          </cell>
          <cell r="CD182">
            <v>250.65999999999985</v>
          </cell>
          <cell r="CE182">
            <v>196.32999999999993</v>
          </cell>
          <cell r="CF182">
            <v>97.639999999999986</v>
          </cell>
          <cell r="CG182">
            <v>153.07</v>
          </cell>
          <cell r="CH182">
            <v>197.7399999999999</v>
          </cell>
          <cell r="CI182">
            <v>162.41114999999996</v>
          </cell>
          <cell r="CJ182">
            <v>0</v>
          </cell>
          <cell r="CK182">
            <v>0</v>
          </cell>
          <cell r="CL182">
            <v>0</v>
          </cell>
          <cell r="CM182">
            <v>0</v>
          </cell>
          <cell r="CN182">
            <v>0</v>
          </cell>
          <cell r="CO182">
            <v>0</v>
          </cell>
          <cell r="CP182">
            <v>0</v>
          </cell>
          <cell r="CQ182">
            <v>0</v>
          </cell>
          <cell r="CR182">
            <v>0.04</v>
          </cell>
          <cell r="CS182">
            <v>1.92</v>
          </cell>
          <cell r="CT182">
            <v>-0.03</v>
          </cell>
          <cell r="CU182">
            <v>2.61</v>
          </cell>
          <cell r="CV182">
            <v>0.01</v>
          </cell>
          <cell r="CW182">
            <v>7.26</v>
          </cell>
          <cell r="CX182">
            <v>4.0000000000000001E-3</v>
          </cell>
          <cell r="CY182">
            <v>9.85</v>
          </cell>
          <cell r="CZ182">
            <v>3.23</v>
          </cell>
          <cell r="DA182">
            <v>0.86</v>
          </cell>
          <cell r="DB182">
            <v>1.73</v>
          </cell>
          <cell r="DC182">
            <v>1.17</v>
          </cell>
          <cell r="DD182">
            <v>0</v>
          </cell>
          <cell r="DE182">
            <v>0</v>
          </cell>
          <cell r="DF182">
            <v>0</v>
          </cell>
          <cell r="DG182">
            <v>0</v>
          </cell>
          <cell r="DH182">
            <v>0</v>
          </cell>
          <cell r="DI182">
            <v>0</v>
          </cell>
          <cell r="DJ182">
            <v>0</v>
          </cell>
          <cell r="DK182">
            <v>0</v>
          </cell>
          <cell r="DL182">
            <v>0</v>
          </cell>
          <cell r="DM182">
            <v>0</v>
          </cell>
          <cell r="DN182">
            <v>0</v>
          </cell>
          <cell r="DO182">
            <v>0</v>
          </cell>
          <cell r="DP182">
            <v>0</v>
          </cell>
          <cell r="DQ182">
            <v>0</v>
          </cell>
          <cell r="DR182">
            <v>0</v>
          </cell>
          <cell r="DS182">
            <v>0</v>
          </cell>
          <cell r="DT182">
            <v>11.729999999999997</v>
          </cell>
          <cell r="DU182">
            <v>17.920000000000002</v>
          </cell>
          <cell r="DV182">
            <v>36.179999999999993</v>
          </cell>
          <cell r="DW182">
            <v>46.740000000000009</v>
          </cell>
          <cell r="DX182">
            <v>24.359999999999989</v>
          </cell>
          <cell r="DY182">
            <v>34.43</v>
          </cell>
          <cell r="DZ182">
            <v>54.763999999999989</v>
          </cell>
          <cell r="EA182">
            <v>86.34</v>
          </cell>
          <cell r="EB182">
            <v>34.07</v>
          </cell>
          <cell r="EC182">
            <v>41.820000000000007</v>
          </cell>
          <cell r="ED182">
            <v>107.8</v>
          </cell>
          <cell r="EE182">
            <v>155.74999999999997</v>
          </cell>
          <cell r="EF182">
            <v>67.06</v>
          </cell>
          <cell r="EG182">
            <v>93.43</v>
          </cell>
          <cell r="EH182">
            <v>250.65999999999985</v>
          </cell>
          <cell r="EI182">
            <v>196.32999999999993</v>
          </cell>
          <cell r="EJ182">
            <v>97.639999999999986</v>
          </cell>
          <cell r="EK182">
            <v>153.07</v>
          </cell>
          <cell r="EL182">
            <v>197.7399999999999</v>
          </cell>
          <cell r="EM182">
            <v>162.41114999999996</v>
          </cell>
          <cell r="EN182">
            <v>0</v>
          </cell>
          <cell r="EO182">
            <v>0</v>
          </cell>
          <cell r="EP182">
            <v>0</v>
          </cell>
          <cell r="EQ182">
            <v>0</v>
          </cell>
          <cell r="ER182">
            <v>0</v>
          </cell>
          <cell r="ES182">
            <v>0</v>
          </cell>
          <cell r="ET182">
            <v>0</v>
          </cell>
          <cell r="EU182">
            <v>0</v>
          </cell>
          <cell r="EV182">
            <v>0</v>
          </cell>
          <cell r="EW182">
            <v>0</v>
          </cell>
          <cell r="EX182">
            <v>0</v>
          </cell>
          <cell r="EY182">
            <v>0</v>
          </cell>
          <cell r="EZ182">
            <v>0</v>
          </cell>
          <cell r="FA182">
            <v>0</v>
          </cell>
          <cell r="FB182">
            <v>0</v>
          </cell>
          <cell r="FC182">
            <v>0</v>
          </cell>
          <cell r="FD182">
            <v>-3.63</v>
          </cell>
          <cell r="FE182">
            <v>-3.69</v>
          </cell>
          <cell r="FF182">
            <v>-4.4800000000000004</v>
          </cell>
          <cell r="FG182">
            <v>-6.63</v>
          </cell>
          <cell r="FH182">
            <v>-11.16</v>
          </cell>
          <cell r="FI182">
            <v>-11.59</v>
          </cell>
          <cell r="FJ182">
            <v>-11.54</v>
          </cell>
          <cell r="FK182">
            <v>-11.92</v>
          </cell>
          <cell r="FL182">
            <v>-12.01</v>
          </cell>
          <cell r="FM182">
            <v>-12.45</v>
          </cell>
          <cell r="FN182">
            <v>-12.52</v>
          </cell>
          <cell r="FO182">
            <v>-12</v>
          </cell>
          <cell r="FP182">
            <v>0</v>
          </cell>
          <cell r="FQ182">
            <v>0</v>
          </cell>
          <cell r="FR182">
            <v>0</v>
          </cell>
          <cell r="FS182">
            <v>0</v>
          </cell>
          <cell r="FT182">
            <v>0</v>
          </cell>
          <cell r="FU182">
            <v>0</v>
          </cell>
          <cell r="FV182">
            <v>0</v>
          </cell>
          <cell r="FW182">
            <v>0</v>
          </cell>
          <cell r="FX182">
            <v>0</v>
          </cell>
          <cell r="FY182">
            <v>0</v>
          </cell>
          <cell r="FZ182">
            <v>0</v>
          </cell>
          <cell r="GA182">
            <v>0</v>
          </cell>
          <cell r="GB182">
            <v>0</v>
          </cell>
          <cell r="GC182">
            <v>0</v>
          </cell>
          <cell r="GD182">
            <v>0</v>
          </cell>
          <cell r="GE182">
            <v>0</v>
          </cell>
          <cell r="GF182">
            <v>0</v>
          </cell>
          <cell r="GG182">
            <v>0</v>
          </cell>
          <cell r="GH182">
            <v>0</v>
          </cell>
          <cell r="GI182">
            <v>0</v>
          </cell>
          <cell r="GJ182">
            <v>0.84</v>
          </cell>
          <cell r="GK182">
            <v>2.99</v>
          </cell>
          <cell r="GL182">
            <v>12.57</v>
          </cell>
          <cell r="GM182">
            <v>65.83</v>
          </cell>
          <cell r="GN182">
            <v>1.84</v>
          </cell>
          <cell r="GO182">
            <v>16.149999999999999</v>
          </cell>
          <cell r="GP182">
            <v>10.11</v>
          </cell>
          <cell r="GQ182">
            <v>10</v>
          </cell>
          <cell r="GR182">
            <v>0</v>
          </cell>
          <cell r="GS182">
            <v>0</v>
          </cell>
          <cell r="GT182">
            <v>0</v>
          </cell>
          <cell r="GU182">
            <v>0</v>
          </cell>
          <cell r="GV182">
            <v>0</v>
          </cell>
          <cell r="GW182">
            <v>0</v>
          </cell>
          <cell r="GX182">
            <v>0</v>
          </cell>
          <cell r="GY182">
            <v>0</v>
          </cell>
          <cell r="GZ182">
            <v>11.729999999999997</v>
          </cell>
          <cell r="HA182">
            <v>17.920000000000002</v>
          </cell>
          <cell r="HB182">
            <v>36.179999999999993</v>
          </cell>
          <cell r="HC182">
            <v>46.740000000000009</v>
          </cell>
          <cell r="HD182">
            <v>24.359999999999989</v>
          </cell>
          <cell r="HE182">
            <v>34.43</v>
          </cell>
          <cell r="HF182">
            <v>54.763999999999989</v>
          </cell>
          <cell r="HG182">
            <v>86.34</v>
          </cell>
          <cell r="HH182">
            <v>30.44</v>
          </cell>
          <cell r="HI182">
            <v>38.13000000000001</v>
          </cell>
          <cell r="HJ182">
            <v>103.32</v>
          </cell>
          <cell r="HK182">
            <v>149.11999999999998</v>
          </cell>
          <cell r="HL182">
            <v>56.740000000000009</v>
          </cell>
          <cell r="HM182">
            <v>84.83</v>
          </cell>
          <cell r="HN182">
            <v>251.68999999999986</v>
          </cell>
          <cell r="HO182">
            <v>250.23999999999995</v>
          </cell>
          <cell r="HP182">
            <v>87.469999999999985</v>
          </cell>
          <cell r="HQ182">
            <v>156.77000000000001</v>
          </cell>
          <cell r="HR182">
            <v>195.32999999999987</v>
          </cell>
          <cell r="HS182">
            <v>160.41114999999996</v>
          </cell>
        </row>
        <row r="183">
          <cell r="A183" t="str">
            <v>DABUR IN</v>
          </cell>
          <cell r="B183" t="str">
            <v>Dabur India</v>
          </cell>
          <cell r="C183" t="str">
            <v>FMCG</v>
          </cell>
          <cell r="D183">
            <v>0</v>
          </cell>
          <cell r="E183">
            <v>0</v>
          </cell>
          <cell r="F183">
            <v>0</v>
          </cell>
          <cell r="G183">
            <v>0</v>
          </cell>
          <cell r="H183">
            <v>0</v>
          </cell>
          <cell r="I183">
            <v>0</v>
          </cell>
          <cell r="J183">
            <v>0</v>
          </cell>
          <cell r="K183">
            <v>0</v>
          </cell>
          <cell r="L183">
            <v>3443.8</v>
          </cell>
          <cell r="M183">
            <v>3710.1</v>
          </cell>
          <cell r="N183">
            <v>4266.1000000000004</v>
          </cell>
          <cell r="O183">
            <v>3949.5</v>
          </cell>
          <cell r="P183">
            <v>4147</v>
          </cell>
          <cell r="Q183">
            <v>4675.3999999999996</v>
          </cell>
          <cell r="R183">
            <v>5374</v>
          </cell>
          <cell r="S183">
            <v>4799.3</v>
          </cell>
          <cell r="T183">
            <v>4755.1000000000004</v>
          </cell>
          <cell r="U183">
            <v>5641.3</v>
          </cell>
          <cell r="V183">
            <v>6175.9</v>
          </cell>
          <cell r="W183">
            <v>5307.3</v>
          </cell>
          <cell r="X183">
            <v>5208</v>
          </cell>
          <cell r="Y183" t="e">
            <v>#REF!</v>
          </cell>
          <cell r="Z183">
            <v>6496.8</v>
          </cell>
          <cell r="AA183">
            <v>6064.9000000000005</v>
          </cell>
          <cell r="AB183">
            <v>6039.7999999999993</v>
          </cell>
          <cell r="AC183">
            <v>6911.6</v>
          </cell>
          <cell r="AD183">
            <v>7786.5</v>
          </cell>
          <cell r="AE183">
            <v>7316.5</v>
          </cell>
          <cell r="AF183">
            <v>0</v>
          </cell>
          <cell r="AG183">
            <v>0</v>
          </cell>
          <cell r="AH183">
            <v>0</v>
          </cell>
          <cell r="AI183">
            <v>0</v>
          </cell>
          <cell r="AJ183">
            <v>0</v>
          </cell>
          <cell r="AK183">
            <v>0</v>
          </cell>
          <cell r="AL183">
            <v>0</v>
          </cell>
          <cell r="AM183">
            <v>0</v>
          </cell>
          <cell r="AN183">
            <v>-3104.3</v>
          </cell>
          <cell r="AO183">
            <v>-3111.2</v>
          </cell>
          <cell r="AP183">
            <v>-3675.3</v>
          </cell>
          <cell r="AQ183">
            <v>-3372.6</v>
          </cell>
          <cell r="AR183">
            <v>-3651.3</v>
          </cell>
          <cell r="AS183">
            <v>-3870.1</v>
          </cell>
          <cell r="AT183">
            <v>-4546.7</v>
          </cell>
          <cell r="AU183">
            <v>-4015.8999999999996</v>
          </cell>
          <cell r="AV183">
            <v>-4115.8</v>
          </cell>
          <cell r="AW183">
            <v>-4668.1000000000004</v>
          </cell>
          <cell r="AX183">
            <v>-5172.1000000000004</v>
          </cell>
          <cell r="AY183">
            <v>-4426.1000000000004</v>
          </cell>
          <cell r="AZ183">
            <v>-4415.8</v>
          </cell>
          <cell r="BA183">
            <v>-4675.8999999999996</v>
          </cell>
          <cell r="BB183">
            <v>-5333.4</v>
          </cell>
          <cell r="BC183">
            <v>-5086.6000000000004</v>
          </cell>
          <cell r="BD183">
            <v>-5168.3999999999996</v>
          </cell>
          <cell r="BE183">
            <v>-5663.6</v>
          </cell>
          <cell r="BF183">
            <v>-6496.9</v>
          </cell>
          <cell r="BG183">
            <v>-6021</v>
          </cell>
          <cell r="BH183">
            <v>0</v>
          </cell>
          <cell r="BI183">
            <v>0</v>
          </cell>
          <cell r="BJ183">
            <v>0</v>
          </cell>
          <cell r="BK183">
            <v>0</v>
          </cell>
          <cell r="BL183">
            <v>0</v>
          </cell>
          <cell r="BM183">
            <v>0</v>
          </cell>
          <cell r="BN183">
            <v>0</v>
          </cell>
          <cell r="BO183">
            <v>0</v>
          </cell>
          <cell r="BP183">
            <v>339.5</v>
          </cell>
          <cell r="BQ183">
            <v>598.90000000000009</v>
          </cell>
          <cell r="BR183">
            <v>590.80000000000018</v>
          </cell>
          <cell r="BS183">
            <v>576.90000000000009</v>
          </cell>
          <cell r="BT183">
            <v>495.69999999999982</v>
          </cell>
          <cell r="BU183">
            <v>805.29999999999973</v>
          </cell>
          <cell r="BV183">
            <v>827.30000000000018</v>
          </cell>
          <cell r="BW183">
            <v>783.40000000000055</v>
          </cell>
          <cell r="BX183">
            <v>639.30000000000018</v>
          </cell>
          <cell r="BY183">
            <v>973.19999999999982</v>
          </cell>
          <cell r="BZ183">
            <v>1003.7999999999993</v>
          </cell>
          <cell r="CA183">
            <v>881.19999999999982</v>
          </cell>
          <cell r="CB183">
            <v>792.19999999999982</v>
          </cell>
          <cell r="CC183" t="e">
            <v>#REF!</v>
          </cell>
          <cell r="CD183">
            <v>1163.4000000000005</v>
          </cell>
          <cell r="CE183">
            <v>978.30000000000018</v>
          </cell>
          <cell r="CF183">
            <v>871.39999999999964</v>
          </cell>
          <cell r="CG183">
            <v>1248</v>
          </cell>
          <cell r="CH183">
            <v>1289.6000000000004</v>
          </cell>
          <cell r="CI183">
            <v>1295.5</v>
          </cell>
          <cell r="CJ183">
            <v>0</v>
          </cell>
          <cell r="CK183">
            <v>0</v>
          </cell>
          <cell r="CL183">
            <v>0</v>
          </cell>
          <cell r="CM183">
            <v>0</v>
          </cell>
          <cell r="CN183">
            <v>0</v>
          </cell>
          <cell r="CO183">
            <v>0</v>
          </cell>
          <cell r="CP183">
            <v>0</v>
          </cell>
          <cell r="CQ183">
            <v>0</v>
          </cell>
          <cell r="CR183">
            <v>0</v>
          </cell>
          <cell r="CS183">
            <v>0</v>
          </cell>
          <cell r="CT183">
            <v>0</v>
          </cell>
          <cell r="CU183">
            <v>0</v>
          </cell>
          <cell r="CV183">
            <v>0</v>
          </cell>
          <cell r="CW183">
            <v>0</v>
          </cell>
          <cell r="CX183">
            <v>0</v>
          </cell>
          <cell r="CY183">
            <v>0</v>
          </cell>
          <cell r="CZ183">
            <v>0</v>
          </cell>
          <cell r="DA183">
            <v>0</v>
          </cell>
          <cell r="DB183">
            <v>0</v>
          </cell>
          <cell r="DC183">
            <v>0</v>
          </cell>
          <cell r="DD183">
            <v>0</v>
          </cell>
          <cell r="DE183">
            <v>0</v>
          </cell>
          <cell r="DF183">
            <v>0</v>
          </cell>
          <cell r="DG183">
            <v>0</v>
          </cell>
          <cell r="DH183">
            <v>0</v>
          </cell>
          <cell r="DI183">
            <v>0</v>
          </cell>
          <cell r="DJ183">
            <v>0</v>
          </cell>
          <cell r="DK183">
            <v>0</v>
          </cell>
          <cell r="DL183">
            <v>0</v>
          </cell>
          <cell r="DM183">
            <v>0</v>
          </cell>
          <cell r="DN183">
            <v>0</v>
          </cell>
          <cell r="DO183">
            <v>0</v>
          </cell>
          <cell r="DP183">
            <v>0</v>
          </cell>
          <cell r="DQ183">
            <v>0</v>
          </cell>
          <cell r="DR183">
            <v>0</v>
          </cell>
          <cell r="DS183">
            <v>0</v>
          </cell>
          <cell r="DT183">
            <v>339.5</v>
          </cell>
          <cell r="DU183">
            <v>598.90000000000009</v>
          </cell>
          <cell r="DV183">
            <v>590.80000000000018</v>
          </cell>
          <cell r="DW183">
            <v>576.90000000000009</v>
          </cell>
          <cell r="DX183">
            <v>495.69999999999982</v>
          </cell>
          <cell r="DY183">
            <v>805.29999999999973</v>
          </cell>
          <cell r="DZ183">
            <v>827.30000000000018</v>
          </cell>
          <cell r="EA183">
            <v>783.40000000000055</v>
          </cell>
          <cell r="EB183">
            <v>639.30000000000018</v>
          </cell>
          <cell r="EC183">
            <v>973.19999999999982</v>
          </cell>
          <cell r="ED183">
            <v>1003.7999999999993</v>
          </cell>
          <cell r="EE183">
            <v>881.19999999999982</v>
          </cell>
          <cell r="EF183">
            <v>792.19999999999982</v>
          </cell>
          <cell r="EG183" t="e">
            <v>#REF!</v>
          </cell>
          <cell r="EH183">
            <v>1163.4000000000005</v>
          </cell>
          <cell r="EI183">
            <v>978.30000000000018</v>
          </cell>
          <cell r="EJ183">
            <v>871.39999999999964</v>
          </cell>
          <cell r="EK183">
            <v>1248</v>
          </cell>
          <cell r="EL183">
            <v>1289.6000000000004</v>
          </cell>
          <cell r="EM183">
            <v>1295.5</v>
          </cell>
          <cell r="EN183">
            <v>0</v>
          </cell>
          <cell r="EO183">
            <v>0</v>
          </cell>
          <cell r="EP183">
            <v>0</v>
          </cell>
          <cell r="EQ183">
            <v>0</v>
          </cell>
          <cell r="ER183">
            <v>0</v>
          </cell>
          <cell r="ES183">
            <v>0</v>
          </cell>
          <cell r="ET183">
            <v>0</v>
          </cell>
          <cell r="EU183">
            <v>0</v>
          </cell>
          <cell r="EV183">
            <v>-72.8</v>
          </cell>
          <cell r="EW183">
            <v>-85.8</v>
          </cell>
          <cell r="EX183">
            <v>-57.1</v>
          </cell>
          <cell r="EY183">
            <v>-97</v>
          </cell>
          <cell r="EZ183">
            <v>-75.8</v>
          </cell>
          <cell r="FA183">
            <v>-83.9</v>
          </cell>
          <cell r="FB183">
            <v>-83.3</v>
          </cell>
          <cell r="FC183">
            <v>-68.7</v>
          </cell>
          <cell r="FD183">
            <v>-97.1</v>
          </cell>
          <cell r="FE183">
            <v>-105.7</v>
          </cell>
          <cell r="FF183">
            <v>-115.10000000000001</v>
          </cell>
          <cell r="FG183">
            <v>-89.9</v>
          </cell>
          <cell r="FH183">
            <v>-101.60000000000001</v>
          </cell>
          <cell r="FI183">
            <v>-97.5</v>
          </cell>
          <cell r="FJ183">
            <v>-105</v>
          </cell>
          <cell r="FK183">
            <v>-116.9</v>
          </cell>
          <cell r="FL183">
            <v>-116.60000000000001</v>
          </cell>
          <cell r="FM183">
            <v>-123.3</v>
          </cell>
          <cell r="FN183">
            <v>-108.8</v>
          </cell>
          <cell r="FO183">
            <v>-143.70000000000002</v>
          </cell>
          <cell r="FP183">
            <v>0</v>
          </cell>
          <cell r="FQ183">
            <v>0</v>
          </cell>
          <cell r="FR183">
            <v>0</v>
          </cell>
          <cell r="FS183">
            <v>0</v>
          </cell>
          <cell r="FT183">
            <v>0</v>
          </cell>
          <cell r="FU183">
            <v>0</v>
          </cell>
          <cell r="FV183">
            <v>0</v>
          </cell>
          <cell r="FW183">
            <v>0</v>
          </cell>
          <cell r="FX183">
            <v>18.399999999999999</v>
          </cell>
          <cell r="FY183">
            <v>21</v>
          </cell>
          <cell r="FZ183">
            <v>21</v>
          </cell>
          <cell r="GA183">
            <v>31.7</v>
          </cell>
          <cell r="GB183">
            <v>18.100000000000001</v>
          </cell>
          <cell r="GC183">
            <v>37.700000000000003</v>
          </cell>
          <cell r="GD183">
            <v>56</v>
          </cell>
          <cell r="GE183">
            <v>21.9</v>
          </cell>
          <cell r="GF183">
            <v>52.8</v>
          </cell>
          <cell r="GG183">
            <v>102.7</v>
          </cell>
          <cell r="GH183">
            <v>32.700000000000003</v>
          </cell>
          <cell r="GI183">
            <v>70.8</v>
          </cell>
          <cell r="GJ183">
            <v>77.099999999999994</v>
          </cell>
          <cell r="GK183">
            <v>76.3</v>
          </cell>
          <cell r="GL183">
            <v>49.3</v>
          </cell>
          <cell r="GM183">
            <v>137.5</v>
          </cell>
          <cell r="GN183">
            <v>119.7</v>
          </cell>
          <cell r="GO183">
            <v>145</v>
          </cell>
          <cell r="GP183">
            <v>114.3</v>
          </cell>
          <cell r="GQ183">
            <v>89.4</v>
          </cell>
          <cell r="GR183">
            <v>0</v>
          </cell>
          <cell r="GS183">
            <v>0</v>
          </cell>
          <cell r="GT183">
            <v>0</v>
          </cell>
          <cell r="GU183">
            <v>0</v>
          </cell>
          <cell r="GV183">
            <v>0</v>
          </cell>
          <cell r="GW183">
            <v>0</v>
          </cell>
          <cell r="GX183">
            <v>0</v>
          </cell>
          <cell r="GY183">
            <v>0</v>
          </cell>
          <cell r="GZ183">
            <v>285.09999999999997</v>
          </cell>
          <cell r="HA183">
            <v>534.10000000000014</v>
          </cell>
          <cell r="HB183">
            <v>554.70000000000016</v>
          </cell>
          <cell r="HC183">
            <v>511.60000000000008</v>
          </cell>
          <cell r="HD183">
            <v>437.99999999999983</v>
          </cell>
          <cell r="HE183">
            <v>759.0999999999998</v>
          </cell>
          <cell r="HF183">
            <v>800.00000000000023</v>
          </cell>
          <cell r="HG183">
            <v>736.60000000000048</v>
          </cell>
          <cell r="HH183">
            <v>595.00000000000011</v>
          </cell>
          <cell r="HI183">
            <v>970.19999999999982</v>
          </cell>
          <cell r="HJ183">
            <v>921.3999999999993</v>
          </cell>
          <cell r="HK183">
            <v>862.0999999999998</v>
          </cell>
          <cell r="HL183">
            <v>767.69999999999982</v>
          </cell>
          <cell r="HM183" t="e">
            <v>#REF!</v>
          </cell>
          <cell r="HN183">
            <v>1107.7000000000005</v>
          </cell>
          <cell r="HO183">
            <v>998.9000000000002</v>
          </cell>
          <cell r="HP183">
            <v>874.49999999999966</v>
          </cell>
          <cell r="HQ183">
            <v>1269.7</v>
          </cell>
          <cell r="HR183">
            <v>1295.1000000000004</v>
          </cell>
          <cell r="HS183">
            <v>1241.2</v>
          </cell>
        </row>
        <row r="184">
          <cell r="A184" t="str">
            <v>NEST IN</v>
          </cell>
          <cell r="B184" t="str">
            <v>Nestle India</v>
          </cell>
          <cell r="C184" t="str">
            <v>FMCG</v>
          </cell>
          <cell r="D184">
            <v>5114.8</v>
          </cell>
          <cell r="E184">
            <v>5235</v>
          </cell>
          <cell r="F184">
            <v>4827.0999999999995</v>
          </cell>
          <cell r="G184">
            <v>5981</v>
          </cell>
          <cell r="H184">
            <v>5460.7000000000007</v>
          </cell>
          <cell r="I184">
            <v>5326.0999999999995</v>
          </cell>
          <cell r="J184">
            <v>5305.6</v>
          </cell>
          <cell r="K184">
            <v>5815.3000000000011</v>
          </cell>
          <cell r="L184">
            <v>5143.9000000000005</v>
          </cell>
          <cell r="M184">
            <v>5600.2000000000007</v>
          </cell>
          <cell r="N184">
            <v>5719.8</v>
          </cell>
          <cell r="O184">
            <v>6135.3</v>
          </cell>
          <cell r="P184">
            <v>6157.7</v>
          </cell>
          <cell r="Q184">
            <v>6248.0999999999995</v>
          </cell>
          <cell r="R184">
            <v>6227.9</v>
          </cell>
          <cell r="S184">
            <v>6759.2</v>
          </cell>
          <cell r="T184">
            <v>6811.8</v>
          </cell>
          <cell r="U184">
            <v>7226.5999999999995</v>
          </cell>
          <cell r="V184">
            <v>7362.9000000000005</v>
          </cell>
          <cell r="W184">
            <v>8630.8000000000011</v>
          </cell>
          <cell r="X184">
            <v>8388.8000000000011</v>
          </cell>
          <cell r="Y184">
            <v>9067.4</v>
          </cell>
          <cell r="Z184">
            <v>8956.4999999999982</v>
          </cell>
          <cell r="AA184">
            <v>10909.1</v>
          </cell>
          <cell r="AB184">
            <v>10356.299999999999</v>
          </cell>
          <cell r="AC184">
            <v>11076</v>
          </cell>
          <cell r="AD184">
            <v>10901</v>
          </cell>
          <cell r="AE184">
            <v>12658.5</v>
          </cell>
          <cell r="AF184">
            <v>-4053.2</v>
          </cell>
          <cell r="AG184">
            <v>-4324.4000000000005</v>
          </cell>
          <cell r="AH184">
            <v>-4063.7000000000003</v>
          </cell>
          <cell r="AI184">
            <v>-4668.3999999999996</v>
          </cell>
          <cell r="AJ184">
            <v>-4292.7999999999993</v>
          </cell>
          <cell r="AK184">
            <v>-4567.0999999999995</v>
          </cell>
          <cell r="AL184">
            <v>-4823.2</v>
          </cell>
          <cell r="AM184">
            <v>-4605.8999999999996</v>
          </cell>
          <cell r="AN184">
            <v>-4307.8</v>
          </cell>
          <cell r="AO184">
            <v>-4469.4000000000005</v>
          </cell>
          <cell r="AP184">
            <v>-4386.6000000000004</v>
          </cell>
          <cell r="AQ184">
            <v>-4748.2</v>
          </cell>
          <cell r="AR184">
            <v>-4777.7</v>
          </cell>
          <cell r="AS184">
            <v>-4969.7000000000007</v>
          </cell>
          <cell r="AT184">
            <v>-5046.8999999999996</v>
          </cell>
          <cell r="AU184">
            <v>-5393.8</v>
          </cell>
          <cell r="AV184">
            <v>-5455</v>
          </cell>
          <cell r="AW184">
            <v>-5829.2</v>
          </cell>
          <cell r="AX184">
            <v>-6160.2999999999993</v>
          </cell>
          <cell r="AY184">
            <v>-6842.5</v>
          </cell>
          <cell r="AZ184">
            <v>-6742.9</v>
          </cell>
          <cell r="BA184">
            <v>-7151.7000000000007</v>
          </cell>
          <cell r="BB184">
            <v>-7380.1999999999989</v>
          </cell>
          <cell r="BC184">
            <v>-8418.9</v>
          </cell>
          <cell r="BD184">
            <v>-8406.1</v>
          </cell>
          <cell r="BE184">
            <v>-9003.9000000000015</v>
          </cell>
          <cell r="BF184">
            <v>-8777.9000000000015</v>
          </cell>
          <cell r="BG184">
            <v>-9561.5</v>
          </cell>
          <cell r="BH184">
            <v>1061.6000000000004</v>
          </cell>
          <cell r="BI184">
            <v>910.59999999999945</v>
          </cell>
          <cell r="BJ184">
            <v>763.39999999999918</v>
          </cell>
          <cell r="BK184">
            <v>1312.6000000000004</v>
          </cell>
          <cell r="BL184">
            <v>1167.9000000000015</v>
          </cell>
          <cell r="BM184">
            <v>759</v>
          </cell>
          <cell r="BN184">
            <v>482.40000000000055</v>
          </cell>
          <cell r="BO184">
            <v>1209.4000000000015</v>
          </cell>
          <cell r="BP184">
            <v>836.10000000000036</v>
          </cell>
          <cell r="BQ184">
            <v>1130.8000000000002</v>
          </cell>
          <cell r="BR184">
            <v>1333.1999999999998</v>
          </cell>
          <cell r="BS184">
            <v>1387.1000000000004</v>
          </cell>
          <cell r="BT184">
            <v>1380</v>
          </cell>
          <cell r="BU184">
            <v>1278.3999999999987</v>
          </cell>
          <cell r="BV184">
            <v>1181</v>
          </cell>
          <cell r="BW184">
            <v>1365.3999999999996</v>
          </cell>
          <cell r="BX184">
            <v>1356.8000000000002</v>
          </cell>
          <cell r="BY184">
            <v>1397.3999999999996</v>
          </cell>
          <cell r="BZ184">
            <v>1202.6000000000013</v>
          </cell>
          <cell r="CA184">
            <v>1788.3000000000011</v>
          </cell>
          <cell r="CB184">
            <v>1645.9000000000015</v>
          </cell>
          <cell r="CC184">
            <v>1915.6999999999989</v>
          </cell>
          <cell r="CD184">
            <v>1576.2999999999993</v>
          </cell>
          <cell r="CE184">
            <v>2490.2000000000007</v>
          </cell>
          <cell r="CF184">
            <v>1950.1999999999989</v>
          </cell>
          <cell r="CG184">
            <v>2072.0999999999985</v>
          </cell>
          <cell r="CH184">
            <v>2123.0999999999985</v>
          </cell>
          <cell r="CI184">
            <v>3097</v>
          </cell>
          <cell r="CJ184">
            <v>0</v>
          </cell>
          <cell r="CK184">
            <v>0</v>
          </cell>
          <cell r="CL184">
            <v>0</v>
          </cell>
          <cell r="CM184">
            <v>0</v>
          </cell>
          <cell r="CN184">
            <v>0</v>
          </cell>
          <cell r="CO184">
            <v>0</v>
          </cell>
          <cell r="CP184">
            <v>0</v>
          </cell>
          <cell r="CQ184">
            <v>0</v>
          </cell>
          <cell r="CR184">
            <v>0</v>
          </cell>
          <cell r="CS184">
            <v>0</v>
          </cell>
          <cell r="CT184">
            <v>0</v>
          </cell>
          <cell r="CU184">
            <v>0</v>
          </cell>
          <cell r="CV184">
            <v>0</v>
          </cell>
          <cell r="CW184">
            <v>0</v>
          </cell>
          <cell r="CX184">
            <v>0</v>
          </cell>
          <cell r="CY184">
            <v>0</v>
          </cell>
          <cell r="CZ184">
            <v>0</v>
          </cell>
          <cell r="DA184">
            <v>0</v>
          </cell>
          <cell r="DB184">
            <v>0</v>
          </cell>
          <cell r="DC184">
            <v>0</v>
          </cell>
          <cell r="DD184">
            <v>0</v>
          </cell>
          <cell r="DE184">
            <v>0</v>
          </cell>
          <cell r="DF184">
            <v>0</v>
          </cell>
          <cell r="DG184">
            <v>0</v>
          </cell>
          <cell r="DH184">
            <v>0</v>
          </cell>
          <cell r="DI184">
            <v>0</v>
          </cell>
          <cell r="DJ184">
            <v>0</v>
          </cell>
          <cell r="DK184">
            <v>0</v>
          </cell>
          <cell r="DL184">
            <v>1061.6000000000004</v>
          </cell>
          <cell r="DM184">
            <v>910.59999999999945</v>
          </cell>
          <cell r="DN184">
            <v>763.39999999999918</v>
          </cell>
          <cell r="DO184">
            <v>1312.6000000000004</v>
          </cell>
          <cell r="DP184">
            <v>1167.9000000000015</v>
          </cell>
          <cell r="DQ184">
            <v>759</v>
          </cell>
          <cell r="DR184">
            <v>482.40000000000055</v>
          </cell>
          <cell r="DS184">
            <v>1209.4000000000015</v>
          </cell>
          <cell r="DT184">
            <v>836.10000000000036</v>
          </cell>
          <cell r="DU184">
            <v>1130.8000000000002</v>
          </cell>
          <cell r="DV184">
            <v>1333.1999999999998</v>
          </cell>
          <cell r="DW184">
            <v>1387.1000000000004</v>
          </cell>
          <cell r="DX184">
            <v>1380</v>
          </cell>
          <cell r="DY184">
            <v>1278.3999999999987</v>
          </cell>
          <cell r="DZ184">
            <v>1181</v>
          </cell>
          <cell r="EA184">
            <v>1365.3999999999996</v>
          </cell>
          <cell r="EB184">
            <v>1356.8000000000002</v>
          </cell>
          <cell r="EC184">
            <v>1397.3999999999996</v>
          </cell>
          <cell r="ED184">
            <v>1202.6000000000013</v>
          </cell>
          <cell r="EE184">
            <v>1788.3000000000011</v>
          </cell>
          <cell r="EF184">
            <v>1645.9000000000015</v>
          </cell>
          <cell r="EG184">
            <v>1915.6999999999989</v>
          </cell>
          <cell r="EH184">
            <v>1576.2999999999993</v>
          </cell>
          <cell r="EI184">
            <v>2490.2000000000007</v>
          </cell>
          <cell r="EJ184">
            <v>1950.1999999999989</v>
          </cell>
          <cell r="EK184">
            <v>2072.0999999999985</v>
          </cell>
          <cell r="EL184">
            <v>2123.0999999999985</v>
          </cell>
          <cell r="EM184">
            <v>3097</v>
          </cell>
          <cell r="EN184">
            <v>-122.6</v>
          </cell>
          <cell r="EO184">
            <v>-126.1</v>
          </cell>
          <cell r="EP184">
            <v>-121.6</v>
          </cell>
          <cell r="EQ184">
            <v>-113.4</v>
          </cell>
          <cell r="ER184">
            <v>-116.5</v>
          </cell>
          <cell r="ES184">
            <v>-114.4</v>
          </cell>
          <cell r="ET184">
            <v>-118.4</v>
          </cell>
          <cell r="EU184">
            <v>-121.5</v>
          </cell>
          <cell r="EV184">
            <v>-121.2</v>
          </cell>
          <cell r="EW184">
            <v>-122.4</v>
          </cell>
          <cell r="EX184">
            <v>-126.3</v>
          </cell>
          <cell r="EY184">
            <v>-125.5</v>
          </cell>
          <cell r="EZ184">
            <v>-148.9</v>
          </cell>
          <cell r="FA184">
            <v>-156.1</v>
          </cell>
          <cell r="FB184">
            <v>-153.69999999999999</v>
          </cell>
          <cell r="FC184">
            <v>-157.1</v>
          </cell>
          <cell r="FD184">
            <v>-160.69999999999999</v>
          </cell>
          <cell r="FE184">
            <v>-167.9</v>
          </cell>
          <cell r="FF184">
            <v>-177.1</v>
          </cell>
          <cell r="FG184">
            <v>-179.3</v>
          </cell>
          <cell r="FH184">
            <v>-178.2</v>
          </cell>
          <cell r="FI184">
            <v>-184.3</v>
          </cell>
          <cell r="FJ184">
            <v>-205.6</v>
          </cell>
          <cell r="FK184">
            <v>-210.6</v>
          </cell>
          <cell r="FL184">
            <v>-223.6</v>
          </cell>
          <cell r="FM184">
            <v>-232.5</v>
          </cell>
          <cell r="FN184">
            <v>-256.89999999999998</v>
          </cell>
          <cell r="FO184">
            <v>-256</v>
          </cell>
          <cell r="FP184">
            <v>87.4</v>
          </cell>
          <cell r="FQ184">
            <v>64.3</v>
          </cell>
          <cell r="FR184">
            <v>80.7</v>
          </cell>
          <cell r="FS184">
            <v>110.5</v>
          </cell>
          <cell r="FT184">
            <v>64.7</v>
          </cell>
          <cell r="FU184">
            <v>51.8</v>
          </cell>
          <cell r="FV184">
            <v>51.3</v>
          </cell>
          <cell r="FW184">
            <v>34.6</v>
          </cell>
          <cell r="FX184">
            <v>30.1</v>
          </cell>
          <cell r="FY184">
            <v>31.4</v>
          </cell>
          <cell r="FZ184">
            <v>48.8</v>
          </cell>
          <cell r="GA184">
            <v>68.5</v>
          </cell>
          <cell r="GB184">
            <v>80.099999999999994</v>
          </cell>
          <cell r="GC184">
            <v>56.7</v>
          </cell>
          <cell r="GD184">
            <v>57.5</v>
          </cell>
          <cell r="GE184">
            <v>50.4</v>
          </cell>
          <cell r="GF184">
            <v>44.1</v>
          </cell>
          <cell r="GG184">
            <v>46.7</v>
          </cell>
          <cell r="GH184">
            <v>73</v>
          </cell>
          <cell r="GI184">
            <v>69.5</v>
          </cell>
          <cell r="GJ184">
            <v>31.8</v>
          </cell>
          <cell r="GK184">
            <v>56.6</v>
          </cell>
          <cell r="GL184">
            <v>96.5</v>
          </cell>
          <cell r="GM184">
            <v>62.6</v>
          </cell>
          <cell r="GN184">
            <v>67.099999999999994</v>
          </cell>
          <cell r="GO184">
            <v>81.900000000000006</v>
          </cell>
          <cell r="GP184">
            <v>129.1</v>
          </cell>
          <cell r="GQ184">
            <v>103.1</v>
          </cell>
          <cell r="GR184">
            <v>1026.4000000000003</v>
          </cell>
          <cell r="GS184">
            <v>848.79999999999939</v>
          </cell>
          <cell r="GT184">
            <v>722.4999999999992</v>
          </cell>
          <cell r="GU184">
            <v>1309.7000000000003</v>
          </cell>
          <cell r="GV184">
            <v>1116.1000000000015</v>
          </cell>
          <cell r="GW184">
            <v>696.4</v>
          </cell>
          <cell r="GX184">
            <v>415.30000000000058</v>
          </cell>
          <cell r="GY184">
            <v>1122.5000000000014</v>
          </cell>
          <cell r="GZ184">
            <v>745.00000000000034</v>
          </cell>
          <cell r="HA184">
            <v>1039.8000000000002</v>
          </cell>
          <cell r="HB184">
            <v>1255.6999999999998</v>
          </cell>
          <cell r="HC184">
            <v>1330.1000000000004</v>
          </cell>
          <cell r="HD184">
            <v>1311.1999999999998</v>
          </cell>
          <cell r="HE184">
            <v>1178.9999999999989</v>
          </cell>
          <cell r="HF184">
            <v>1084.8</v>
          </cell>
          <cell r="HG184">
            <v>1258.6999999999998</v>
          </cell>
          <cell r="HH184">
            <v>1240.2</v>
          </cell>
          <cell r="HI184">
            <v>1276.1999999999996</v>
          </cell>
          <cell r="HJ184">
            <v>1098.5000000000014</v>
          </cell>
          <cell r="HK184">
            <v>1678.5000000000011</v>
          </cell>
          <cell r="HL184">
            <v>1499.5000000000014</v>
          </cell>
          <cell r="HM184">
            <v>1787.9999999999989</v>
          </cell>
          <cell r="HN184">
            <v>1467.1999999999994</v>
          </cell>
          <cell r="HO184">
            <v>2342.2000000000007</v>
          </cell>
          <cell r="HP184">
            <v>1793.6999999999989</v>
          </cell>
          <cell r="HQ184">
            <v>1921.4999999999986</v>
          </cell>
          <cell r="HR184">
            <v>1995.2999999999984</v>
          </cell>
          <cell r="HS184">
            <v>2944.1</v>
          </cell>
        </row>
        <row r="185">
          <cell r="A185" t="str">
            <v>GCPL IN</v>
          </cell>
          <cell r="B185" t="str">
            <v>Godrej Consumer Products</v>
          </cell>
          <cell r="C185" t="str">
            <v>FMCG</v>
          </cell>
          <cell r="D185">
            <v>0</v>
          </cell>
          <cell r="E185">
            <v>0</v>
          </cell>
          <cell r="F185">
            <v>0</v>
          </cell>
          <cell r="G185">
            <v>0</v>
          </cell>
          <cell r="H185">
            <v>0</v>
          </cell>
          <cell r="I185">
            <v>0</v>
          </cell>
          <cell r="J185">
            <v>0</v>
          </cell>
          <cell r="K185">
            <v>0</v>
          </cell>
          <cell r="L185">
            <v>1362</v>
          </cell>
          <cell r="M185">
            <v>1349.2</v>
          </cell>
          <cell r="N185">
            <v>1530.5</v>
          </cell>
          <cell r="O185">
            <v>1385</v>
          </cell>
          <cell r="P185">
            <v>1676.6</v>
          </cell>
          <cell r="Q185">
            <v>1571.1</v>
          </cell>
          <cell r="R185">
            <v>1841.2</v>
          </cell>
          <cell r="S185">
            <v>1915.1999999999998</v>
          </cell>
          <cell r="T185">
            <v>2376.3000000000002</v>
          </cell>
          <cell r="U185">
            <v>2318.2999999999997</v>
          </cell>
          <cell r="V185">
            <v>2380.1999999999998</v>
          </cell>
          <cell r="W185">
            <v>2424.1999999999998</v>
          </cell>
          <cell r="X185">
            <v>2862.9</v>
          </cell>
          <cell r="Y185">
            <v>2740.2000000000003</v>
          </cell>
          <cell r="Z185">
            <v>2727.5</v>
          </cell>
          <cell r="AA185">
            <v>2718.1</v>
          </cell>
          <cell r="AB185">
            <v>3616.3</v>
          </cell>
          <cell r="AC185">
            <v>3464.8</v>
          </cell>
          <cell r="AD185">
            <v>3421.4</v>
          </cell>
          <cell r="AE185">
            <v>3427.1</v>
          </cell>
          <cell r="AF185">
            <v>0</v>
          </cell>
          <cell r="AG185">
            <v>0</v>
          </cell>
          <cell r="AH185">
            <v>0</v>
          </cell>
          <cell r="AI185">
            <v>0</v>
          </cell>
          <cell r="AJ185">
            <v>0</v>
          </cell>
          <cell r="AK185">
            <v>0</v>
          </cell>
          <cell r="AL185">
            <v>0</v>
          </cell>
          <cell r="AM185">
            <v>0</v>
          </cell>
          <cell r="AN185" t="e">
            <v>#REF!</v>
          </cell>
          <cell r="AO185" t="e">
            <v>#REF!</v>
          </cell>
          <cell r="AP185" t="e">
            <v>#REF!</v>
          </cell>
          <cell r="AQ185" t="e">
            <v>#REF!</v>
          </cell>
          <cell r="AR185" t="e">
            <v>#REF!</v>
          </cell>
          <cell r="AS185" t="e">
            <v>#REF!</v>
          </cell>
          <cell r="AT185">
            <v>-1424.1</v>
          </cell>
          <cell r="AU185">
            <v>-1533.9</v>
          </cell>
          <cell r="AV185">
            <v>-1955.3</v>
          </cell>
          <cell r="AW185">
            <v>-1921.7</v>
          </cell>
          <cell r="AX185">
            <v>-1864.8999999999999</v>
          </cell>
          <cell r="AY185">
            <v>-1993.3999999999999</v>
          </cell>
          <cell r="AZ185">
            <v>-2351.5</v>
          </cell>
          <cell r="BA185">
            <v>-2238.8000000000002</v>
          </cell>
          <cell r="BB185">
            <v>-2159.1999999999998</v>
          </cell>
          <cell r="BC185">
            <v>-2151.1999999999998</v>
          </cell>
          <cell r="BD185">
            <v>-3120.5</v>
          </cell>
          <cell r="BE185">
            <v>-3068</v>
          </cell>
          <cell r="BF185">
            <v>-2938.4</v>
          </cell>
          <cell r="BG185">
            <v>-2765.8</v>
          </cell>
          <cell r="BH185">
            <v>0</v>
          </cell>
          <cell r="BI185">
            <v>0</v>
          </cell>
          <cell r="BJ185">
            <v>0</v>
          </cell>
          <cell r="BK185">
            <v>0</v>
          </cell>
          <cell r="BL185">
            <v>0</v>
          </cell>
          <cell r="BM185">
            <v>0</v>
          </cell>
          <cell r="BN185">
            <v>0</v>
          </cell>
          <cell r="BO185">
            <v>0</v>
          </cell>
          <cell r="BP185" t="e">
            <v>#REF!</v>
          </cell>
          <cell r="BQ185" t="e">
            <v>#REF!</v>
          </cell>
          <cell r="BR185" t="e">
            <v>#REF!</v>
          </cell>
          <cell r="BS185" t="e">
            <v>#REF!</v>
          </cell>
          <cell r="BT185" t="e">
            <v>#REF!</v>
          </cell>
          <cell r="BU185" t="e">
            <v>#REF!</v>
          </cell>
          <cell r="BV185">
            <v>417.10000000000014</v>
          </cell>
          <cell r="BW185">
            <v>381.29999999999973</v>
          </cell>
          <cell r="BX185">
            <v>421.00000000000023</v>
          </cell>
          <cell r="BY185">
            <v>396.59999999999968</v>
          </cell>
          <cell r="BZ185">
            <v>515.29999999999995</v>
          </cell>
          <cell r="CA185">
            <v>430.79999999999995</v>
          </cell>
          <cell r="CB185">
            <v>511.40000000000009</v>
          </cell>
          <cell r="CC185">
            <v>501.40000000000009</v>
          </cell>
          <cell r="CD185">
            <v>568.30000000000018</v>
          </cell>
          <cell r="CE185">
            <v>566.90000000000009</v>
          </cell>
          <cell r="CF185">
            <v>495.80000000000018</v>
          </cell>
          <cell r="CG185">
            <v>396.80000000000018</v>
          </cell>
          <cell r="CH185">
            <v>483</v>
          </cell>
          <cell r="CI185">
            <v>661.29999999999973</v>
          </cell>
          <cell r="CJ185">
            <v>0</v>
          </cell>
          <cell r="CK185">
            <v>0</v>
          </cell>
          <cell r="CL185">
            <v>0</v>
          </cell>
          <cell r="CM185">
            <v>0</v>
          </cell>
          <cell r="CN185">
            <v>0</v>
          </cell>
          <cell r="CO185">
            <v>0</v>
          </cell>
          <cell r="CP185">
            <v>0</v>
          </cell>
          <cell r="CQ185">
            <v>0</v>
          </cell>
          <cell r="CR185">
            <v>0</v>
          </cell>
          <cell r="CS185">
            <v>0</v>
          </cell>
          <cell r="CT185" t="e">
            <v>#REF!</v>
          </cell>
          <cell r="CU185">
            <v>0</v>
          </cell>
          <cell r="CV185">
            <v>0</v>
          </cell>
          <cell r="CW185">
            <v>0</v>
          </cell>
          <cell r="CX185">
            <v>0</v>
          </cell>
          <cell r="CY185">
            <v>0</v>
          </cell>
          <cell r="CZ185">
            <v>0</v>
          </cell>
          <cell r="DA185">
            <v>0</v>
          </cell>
          <cell r="DB185">
            <v>0</v>
          </cell>
          <cell r="DC185">
            <v>0</v>
          </cell>
          <cell r="DD185">
            <v>0</v>
          </cell>
          <cell r="DE185">
            <v>0</v>
          </cell>
          <cell r="DF185">
            <v>0</v>
          </cell>
          <cell r="DG185">
            <v>0</v>
          </cell>
          <cell r="DH185">
            <v>0</v>
          </cell>
          <cell r="DI185">
            <v>0</v>
          </cell>
          <cell r="DJ185">
            <v>0</v>
          </cell>
          <cell r="DK185">
            <v>0</v>
          </cell>
          <cell r="DL185">
            <v>0</v>
          </cell>
          <cell r="DM185">
            <v>0</v>
          </cell>
          <cell r="DN185">
            <v>0</v>
          </cell>
          <cell r="DO185">
            <v>0</v>
          </cell>
          <cell r="DP185">
            <v>0</v>
          </cell>
          <cell r="DQ185">
            <v>0</v>
          </cell>
          <cell r="DR185">
            <v>0</v>
          </cell>
          <cell r="DS185">
            <v>0</v>
          </cell>
          <cell r="DT185" t="e">
            <v>#REF!</v>
          </cell>
          <cell r="DU185" t="e">
            <v>#REF!</v>
          </cell>
          <cell r="DV185" t="e">
            <v>#REF!</v>
          </cell>
          <cell r="DW185" t="e">
            <v>#REF!</v>
          </cell>
          <cell r="DX185" t="e">
            <v>#REF!</v>
          </cell>
          <cell r="DY185" t="e">
            <v>#REF!</v>
          </cell>
          <cell r="DZ185">
            <v>417.10000000000014</v>
          </cell>
          <cell r="EA185">
            <v>381.29999999999973</v>
          </cell>
          <cell r="EB185">
            <v>421.00000000000023</v>
          </cell>
          <cell r="EC185">
            <v>396.59999999999968</v>
          </cell>
          <cell r="ED185">
            <v>515.29999999999995</v>
          </cell>
          <cell r="EE185">
            <v>430.79999999999995</v>
          </cell>
          <cell r="EF185">
            <v>511.40000000000009</v>
          </cell>
          <cell r="EG185">
            <v>501.40000000000009</v>
          </cell>
          <cell r="EH185">
            <v>568.30000000000018</v>
          </cell>
          <cell r="EI185">
            <v>566.90000000000009</v>
          </cell>
          <cell r="EJ185">
            <v>495.80000000000018</v>
          </cell>
          <cell r="EK185">
            <v>396.80000000000018</v>
          </cell>
          <cell r="EL185">
            <v>483</v>
          </cell>
          <cell r="EM185">
            <v>661.29999999999973</v>
          </cell>
          <cell r="EN185">
            <v>0</v>
          </cell>
          <cell r="EO185">
            <v>0</v>
          </cell>
          <cell r="EP185">
            <v>0</v>
          </cell>
          <cell r="EQ185">
            <v>0</v>
          </cell>
          <cell r="ER185">
            <v>0</v>
          </cell>
          <cell r="ES185">
            <v>0</v>
          </cell>
          <cell r="ET185">
            <v>0</v>
          </cell>
          <cell r="EU185">
            <v>0</v>
          </cell>
          <cell r="EV185" t="e">
            <v>#REF!</v>
          </cell>
          <cell r="EW185" t="e">
            <v>#REF!</v>
          </cell>
          <cell r="EX185" t="e">
            <v>#REF!</v>
          </cell>
          <cell r="EY185" t="e">
            <v>#REF!</v>
          </cell>
          <cell r="EZ185">
            <v>-26.9</v>
          </cell>
          <cell r="FA185">
            <v>-27.3</v>
          </cell>
          <cell r="FB185">
            <v>-29.3</v>
          </cell>
          <cell r="FC185">
            <v>-31.3</v>
          </cell>
          <cell r="FD185">
            <v>-30.5</v>
          </cell>
          <cell r="FE185">
            <v>-30.7</v>
          </cell>
          <cell r="FF185">
            <v>-35.9</v>
          </cell>
          <cell r="FG185">
            <v>-45</v>
          </cell>
          <cell r="FH185">
            <v>-44.2</v>
          </cell>
          <cell r="FI185">
            <v>-46.1</v>
          </cell>
          <cell r="FJ185">
            <v>-48</v>
          </cell>
          <cell r="FK185">
            <v>-43.4</v>
          </cell>
          <cell r="FL185">
            <v>-55</v>
          </cell>
          <cell r="FM185">
            <v>-46.3</v>
          </cell>
          <cell r="FN185">
            <v>-50.6</v>
          </cell>
          <cell r="FO185">
            <v>-40.4</v>
          </cell>
          <cell r="FP185">
            <v>0</v>
          </cell>
          <cell r="FQ185">
            <v>0</v>
          </cell>
          <cell r="FR185">
            <v>0</v>
          </cell>
          <cell r="FS185">
            <v>0</v>
          </cell>
          <cell r="FT185">
            <v>0</v>
          </cell>
          <cell r="FU185">
            <v>0</v>
          </cell>
          <cell r="FV185">
            <v>0</v>
          </cell>
          <cell r="FW185">
            <v>0</v>
          </cell>
          <cell r="FX185" t="e">
            <v>#REF!</v>
          </cell>
          <cell r="FY185" t="e">
            <v>#REF!</v>
          </cell>
          <cell r="FZ185" t="e">
            <v>#REF!</v>
          </cell>
          <cell r="GA185" t="e">
            <v>#REF!</v>
          </cell>
          <cell r="GB185">
            <v>3</v>
          </cell>
          <cell r="GC185">
            <v>60.2</v>
          </cell>
          <cell r="GD185">
            <v>30.3</v>
          </cell>
          <cell r="GE185">
            <v>6.6</v>
          </cell>
          <cell r="GF185">
            <v>8.1</v>
          </cell>
          <cell r="GG185">
            <v>28.3</v>
          </cell>
          <cell r="GH185">
            <v>17.100000000000001</v>
          </cell>
          <cell r="GI185">
            <v>6.3</v>
          </cell>
          <cell r="GJ185">
            <v>12.6</v>
          </cell>
          <cell r="GK185">
            <v>13.5</v>
          </cell>
          <cell r="GL185">
            <v>14.7</v>
          </cell>
          <cell r="GM185">
            <v>-0.5</v>
          </cell>
          <cell r="GN185">
            <v>34.6</v>
          </cell>
          <cell r="GO185">
            <v>30.5</v>
          </cell>
          <cell r="GP185">
            <v>14.9</v>
          </cell>
          <cell r="GQ185">
            <v>7.4</v>
          </cell>
          <cell r="GR185">
            <v>0</v>
          </cell>
          <cell r="GS185">
            <v>0</v>
          </cell>
          <cell r="GT185">
            <v>0</v>
          </cell>
          <cell r="GU185">
            <v>0</v>
          </cell>
          <cell r="GV185">
            <v>0</v>
          </cell>
          <cell r="GW185">
            <v>0</v>
          </cell>
          <cell r="GX185">
            <v>0</v>
          </cell>
          <cell r="GY185">
            <v>0</v>
          </cell>
          <cell r="GZ185" t="e">
            <v>#REF!</v>
          </cell>
          <cell r="HA185" t="e">
            <v>#REF!</v>
          </cell>
          <cell r="HB185" t="e">
            <v>#REF!</v>
          </cell>
          <cell r="HC185" t="e">
            <v>#REF!</v>
          </cell>
          <cell r="HD185" t="e">
            <v>#REF!</v>
          </cell>
          <cell r="HE185" t="e">
            <v>#REF!</v>
          </cell>
          <cell r="HF185">
            <v>418.10000000000014</v>
          </cell>
          <cell r="HG185">
            <v>356.59999999999974</v>
          </cell>
          <cell r="HH185">
            <v>398.60000000000025</v>
          </cell>
          <cell r="HI185">
            <v>394.1999999999997</v>
          </cell>
          <cell r="HJ185">
            <v>496.5</v>
          </cell>
          <cell r="HK185">
            <v>392.09999999999997</v>
          </cell>
          <cell r="HL185">
            <v>479.80000000000013</v>
          </cell>
          <cell r="HM185">
            <v>468.80000000000007</v>
          </cell>
          <cell r="HN185">
            <v>535.00000000000023</v>
          </cell>
          <cell r="HO185">
            <v>523.00000000000011</v>
          </cell>
          <cell r="HP185">
            <v>475.4000000000002</v>
          </cell>
          <cell r="HQ185">
            <v>381.00000000000017</v>
          </cell>
          <cell r="HR185">
            <v>447.29999999999995</v>
          </cell>
          <cell r="HS185">
            <v>628.29999999999973</v>
          </cell>
        </row>
        <row r="186">
          <cell r="A186" t="str">
            <v>SKB IN</v>
          </cell>
          <cell r="B186" t="str">
            <v>GlaxoSmithkline Consumer Healthcare</v>
          </cell>
          <cell r="C186" t="str">
            <v>FMCG</v>
          </cell>
          <cell r="D186">
            <v>0</v>
          </cell>
          <cell r="E186">
            <v>0</v>
          </cell>
          <cell r="F186">
            <v>0</v>
          </cell>
          <cell r="G186">
            <v>1817</v>
          </cell>
          <cell r="H186">
            <v>2002.1</v>
          </cell>
          <cell r="I186">
            <v>2295</v>
          </cell>
          <cell r="J186">
            <v>1903.8</v>
          </cell>
          <cell r="K186">
            <v>2100.5</v>
          </cell>
          <cell r="L186">
            <v>2101.6</v>
          </cell>
          <cell r="M186">
            <v>2349.6</v>
          </cell>
          <cell r="N186">
            <v>2113.6</v>
          </cell>
          <cell r="O186">
            <v>2230.2999999999997</v>
          </cell>
          <cell r="P186">
            <v>2428</v>
          </cell>
          <cell r="Q186">
            <v>2586.5</v>
          </cell>
          <cell r="R186">
            <v>2423.7000000000003</v>
          </cell>
          <cell r="S186">
            <v>2769.1</v>
          </cell>
          <cell r="T186">
            <v>2680</v>
          </cell>
          <cell r="U186">
            <v>3014.5</v>
          </cell>
          <cell r="V186">
            <v>2647</v>
          </cell>
          <cell r="W186">
            <v>3265</v>
          </cell>
          <cell r="X186">
            <v>3156</v>
          </cell>
          <cell r="Y186">
            <v>3516</v>
          </cell>
          <cell r="Z186">
            <v>2841</v>
          </cell>
          <cell r="AA186">
            <v>4106</v>
          </cell>
          <cell r="AB186">
            <v>3763.7</v>
          </cell>
          <cell r="AC186">
            <v>4224.8</v>
          </cell>
          <cell r="AD186">
            <v>3333.7</v>
          </cell>
          <cell r="AE186">
            <v>4824.55</v>
          </cell>
          <cell r="AF186">
            <v>0</v>
          </cell>
          <cell r="AG186">
            <v>0</v>
          </cell>
          <cell r="AH186">
            <v>0</v>
          </cell>
          <cell r="AI186">
            <v>-1453.7000000000003</v>
          </cell>
          <cell r="AJ186">
            <v>-1588.3999999999999</v>
          </cell>
          <cell r="AK186">
            <v>-1970.8</v>
          </cell>
          <cell r="AL186">
            <v>-1711.3000000000002</v>
          </cell>
          <cell r="AM186">
            <v>-1735.4</v>
          </cell>
          <cell r="AN186">
            <v>-1734.9</v>
          </cell>
          <cell r="AO186">
            <v>-1904.2</v>
          </cell>
          <cell r="AP186">
            <v>-1849.4</v>
          </cell>
          <cell r="AQ186">
            <v>-1801.1</v>
          </cell>
          <cell r="AR186">
            <v>-1936.1000000000004</v>
          </cell>
          <cell r="AS186">
            <v>-2048.6000000000004</v>
          </cell>
          <cell r="AT186">
            <v>-2041</v>
          </cell>
          <cell r="AU186">
            <v>-2189.1999999999998</v>
          </cell>
          <cell r="AV186">
            <v>-2218</v>
          </cell>
          <cell r="AW186">
            <v>-2486.2000000000003</v>
          </cell>
          <cell r="AX186">
            <v>-2372</v>
          </cell>
          <cell r="AY186">
            <v>-2641</v>
          </cell>
          <cell r="AZ186">
            <v>-2571</v>
          </cell>
          <cell r="BA186">
            <v>-2839</v>
          </cell>
          <cell r="BB186">
            <v>-2484</v>
          </cell>
          <cell r="BC186">
            <v>-3309</v>
          </cell>
          <cell r="BD186">
            <v>-3217.5</v>
          </cell>
          <cell r="BE186">
            <v>-3594.3</v>
          </cell>
          <cell r="BF186">
            <v>-2931.5</v>
          </cell>
          <cell r="BG186">
            <v>-3909.79745</v>
          </cell>
          <cell r="BH186">
            <v>0</v>
          </cell>
          <cell r="BI186">
            <v>0</v>
          </cell>
          <cell r="BJ186">
            <v>0</v>
          </cell>
          <cell r="BK186">
            <v>363.29999999999973</v>
          </cell>
          <cell r="BL186">
            <v>413.70000000000005</v>
          </cell>
          <cell r="BM186">
            <v>324.20000000000005</v>
          </cell>
          <cell r="BN186">
            <v>192.49999999999977</v>
          </cell>
          <cell r="BO186">
            <v>365.09999999999991</v>
          </cell>
          <cell r="BP186">
            <v>366.69999999999982</v>
          </cell>
          <cell r="BQ186">
            <v>445.39999999999986</v>
          </cell>
          <cell r="BR186">
            <v>264.19999999999982</v>
          </cell>
          <cell r="BS186">
            <v>429.19999999999982</v>
          </cell>
          <cell r="BT186">
            <v>491.89999999999964</v>
          </cell>
          <cell r="BU186">
            <v>537.89999999999964</v>
          </cell>
          <cell r="BV186">
            <v>382.70000000000027</v>
          </cell>
          <cell r="BW186">
            <v>579.90000000000009</v>
          </cell>
          <cell r="BX186">
            <v>462</v>
          </cell>
          <cell r="BY186">
            <v>528.29999999999973</v>
          </cell>
          <cell r="BZ186">
            <v>275</v>
          </cell>
          <cell r="CA186">
            <v>624</v>
          </cell>
          <cell r="CB186">
            <v>585</v>
          </cell>
          <cell r="CC186">
            <v>677</v>
          </cell>
          <cell r="CD186">
            <v>357</v>
          </cell>
          <cell r="CE186">
            <v>797</v>
          </cell>
          <cell r="CF186">
            <v>546.19999999999982</v>
          </cell>
          <cell r="CG186">
            <v>630.5</v>
          </cell>
          <cell r="CH186">
            <v>402.19999999999982</v>
          </cell>
          <cell r="CI186">
            <v>914.75255000000016</v>
          </cell>
          <cell r="CJ186">
            <v>0</v>
          </cell>
          <cell r="CK186">
            <v>0</v>
          </cell>
          <cell r="CL186">
            <v>0</v>
          </cell>
          <cell r="CM186">
            <v>0</v>
          </cell>
          <cell r="CN186">
            <v>0</v>
          </cell>
          <cell r="CO186">
            <v>0</v>
          </cell>
          <cell r="CP186">
            <v>0</v>
          </cell>
          <cell r="CQ186">
            <v>0</v>
          </cell>
          <cell r="CR186">
            <v>0</v>
          </cell>
          <cell r="CS186">
            <v>0</v>
          </cell>
          <cell r="CT186">
            <v>0</v>
          </cell>
          <cell r="CU186">
            <v>0</v>
          </cell>
          <cell r="CV186">
            <v>0</v>
          </cell>
          <cell r="CW186">
            <v>0</v>
          </cell>
          <cell r="CX186">
            <v>0</v>
          </cell>
          <cell r="CY186">
            <v>0</v>
          </cell>
          <cell r="CZ186">
            <v>0</v>
          </cell>
          <cell r="DA186">
            <v>0</v>
          </cell>
          <cell r="DB186">
            <v>0</v>
          </cell>
          <cell r="DC186">
            <v>0</v>
          </cell>
          <cell r="DD186">
            <v>0</v>
          </cell>
          <cell r="DE186">
            <v>0</v>
          </cell>
          <cell r="DF186">
            <v>0</v>
          </cell>
          <cell r="DG186">
            <v>0</v>
          </cell>
          <cell r="DH186">
            <v>0</v>
          </cell>
          <cell r="DI186">
            <v>0</v>
          </cell>
          <cell r="DJ186">
            <v>0</v>
          </cell>
          <cell r="DK186">
            <v>0</v>
          </cell>
          <cell r="DL186">
            <v>0</v>
          </cell>
          <cell r="DM186">
            <v>0</v>
          </cell>
          <cell r="DN186">
            <v>0</v>
          </cell>
          <cell r="DO186">
            <v>363.29999999999973</v>
          </cell>
          <cell r="DP186">
            <v>413.70000000000005</v>
          </cell>
          <cell r="DQ186">
            <v>324.20000000000005</v>
          </cell>
          <cell r="DR186">
            <v>192.49999999999977</v>
          </cell>
          <cell r="DS186">
            <v>365.09999999999991</v>
          </cell>
          <cell r="DT186">
            <v>366.69999999999982</v>
          </cell>
          <cell r="DU186">
            <v>445.39999999999986</v>
          </cell>
          <cell r="DV186">
            <v>264.19999999999982</v>
          </cell>
          <cell r="DW186">
            <v>429.19999999999982</v>
          </cell>
          <cell r="DX186">
            <v>491.89999999999964</v>
          </cell>
          <cell r="DY186">
            <v>537.89999999999964</v>
          </cell>
          <cell r="DZ186">
            <v>382.70000000000027</v>
          </cell>
          <cell r="EA186">
            <v>579.90000000000009</v>
          </cell>
          <cell r="EB186">
            <v>462</v>
          </cell>
          <cell r="EC186">
            <v>528.29999999999973</v>
          </cell>
          <cell r="ED186">
            <v>275</v>
          </cell>
          <cell r="EE186">
            <v>624</v>
          </cell>
          <cell r="EF186">
            <v>585</v>
          </cell>
          <cell r="EG186">
            <v>677</v>
          </cell>
          <cell r="EH186">
            <v>357</v>
          </cell>
          <cell r="EI186">
            <v>797</v>
          </cell>
          <cell r="EJ186">
            <v>546.19999999999982</v>
          </cell>
          <cell r="EK186">
            <v>630.5</v>
          </cell>
          <cell r="EL186">
            <v>402.19999999999982</v>
          </cell>
          <cell r="EM186">
            <v>914.75255000000016</v>
          </cell>
          <cell r="EN186">
            <v>0</v>
          </cell>
          <cell r="EO186">
            <v>0</v>
          </cell>
          <cell r="EP186">
            <v>0</v>
          </cell>
          <cell r="EQ186">
            <v>-127.89999999999999</v>
          </cell>
          <cell r="ER186">
            <v>-128.19999999999999</v>
          </cell>
          <cell r="ES186">
            <v>-123.3</v>
          </cell>
          <cell r="ET186">
            <v>-125.7</v>
          </cell>
          <cell r="EU186">
            <v>-112.89999999999999</v>
          </cell>
          <cell r="EV186">
            <v>-113</v>
          </cell>
          <cell r="EW186">
            <v>-113.89999999999999</v>
          </cell>
          <cell r="EX186">
            <v>-123.99999999999999</v>
          </cell>
          <cell r="EY186">
            <v>-102.7</v>
          </cell>
          <cell r="EZ186">
            <v>-101.4</v>
          </cell>
          <cell r="FA186">
            <v>-107.7</v>
          </cell>
          <cell r="FB186">
            <v>-106.69999999999999</v>
          </cell>
          <cell r="FC186">
            <v>-104.2</v>
          </cell>
          <cell r="FD186">
            <v>-105</v>
          </cell>
          <cell r="FE186">
            <v>-108.9</v>
          </cell>
          <cell r="FF186">
            <v>-108</v>
          </cell>
          <cell r="FG186">
            <v>-108</v>
          </cell>
          <cell r="FH186">
            <v>-109</v>
          </cell>
          <cell r="FI186">
            <v>-111</v>
          </cell>
          <cell r="FJ186">
            <v>-108</v>
          </cell>
          <cell r="FK186">
            <v>-106</v>
          </cell>
          <cell r="FL186">
            <v>-102.4</v>
          </cell>
          <cell r="FM186">
            <v>-104.4</v>
          </cell>
          <cell r="FN186">
            <v>-106.6</v>
          </cell>
          <cell r="FO186">
            <v>-111.30000000000001</v>
          </cell>
          <cell r="FP186">
            <v>0</v>
          </cell>
          <cell r="FQ186">
            <v>0</v>
          </cell>
          <cell r="FR186">
            <v>0</v>
          </cell>
          <cell r="FS186">
            <v>39</v>
          </cell>
          <cell r="FT186">
            <v>62.7</v>
          </cell>
          <cell r="FU186">
            <v>47.1</v>
          </cell>
          <cell r="FV186">
            <v>75.099999999999994</v>
          </cell>
          <cell r="FW186">
            <v>40.4</v>
          </cell>
          <cell r="FX186">
            <v>33.299999999999997</v>
          </cell>
          <cell r="FY186">
            <v>30.1</v>
          </cell>
          <cell r="FZ186">
            <v>66.599999999999994</v>
          </cell>
          <cell r="GA186">
            <v>59.6</v>
          </cell>
          <cell r="GB186">
            <v>60.4</v>
          </cell>
          <cell r="GC186">
            <v>47</v>
          </cell>
          <cell r="GD186">
            <v>76.099999999999994</v>
          </cell>
          <cell r="GE186">
            <v>72.2</v>
          </cell>
          <cell r="GF186">
            <v>142</v>
          </cell>
          <cell r="GG186">
            <v>138.5</v>
          </cell>
          <cell r="GH186">
            <v>169</v>
          </cell>
          <cell r="GI186">
            <v>139</v>
          </cell>
          <cell r="GJ186">
            <v>166</v>
          </cell>
          <cell r="GK186">
            <v>209</v>
          </cell>
          <cell r="GL186">
            <v>175</v>
          </cell>
          <cell r="GM186">
            <v>186</v>
          </cell>
          <cell r="GN186">
            <v>261.5</v>
          </cell>
          <cell r="GO186">
            <v>265.39999999999998</v>
          </cell>
          <cell r="GP186">
            <v>241.9</v>
          </cell>
          <cell r="GQ186">
            <v>223.2</v>
          </cell>
          <cell r="GR186">
            <v>0</v>
          </cell>
          <cell r="GS186">
            <v>0</v>
          </cell>
          <cell r="GT186">
            <v>0</v>
          </cell>
          <cell r="GU186">
            <v>274.39999999999975</v>
          </cell>
          <cell r="GV186">
            <v>348.20000000000005</v>
          </cell>
          <cell r="GW186">
            <v>248.00000000000003</v>
          </cell>
          <cell r="GX186">
            <v>141.89999999999975</v>
          </cell>
          <cell r="GY186">
            <v>292.59999999999991</v>
          </cell>
          <cell r="GZ186">
            <v>286.99999999999983</v>
          </cell>
          <cell r="HA186">
            <v>361.59999999999991</v>
          </cell>
          <cell r="HB186">
            <v>206.79999999999981</v>
          </cell>
          <cell r="HC186">
            <v>386.09999999999985</v>
          </cell>
          <cell r="HD186">
            <v>450.89999999999964</v>
          </cell>
          <cell r="HE186">
            <v>477.19999999999965</v>
          </cell>
          <cell r="HF186">
            <v>352.10000000000025</v>
          </cell>
          <cell r="HG186">
            <v>547.90000000000009</v>
          </cell>
          <cell r="HH186">
            <v>499</v>
          </cell>
          <cell r="HI186">
            <v>557.89999999999975</v>
          </cell>
          <cell r="HJ186">
            <v>336</v>
          </cell>
          <cell r="HK186">
            <v>655</v>
          </cell>
          <cell r="HL186">
            <v>642</v>
          </cell>
          <cell r="HM186">
            <v>775</v>
          </cell>
          <cell r="HN186">
            <v>424</v>
          </cell>
          <cell r="HO186">
            <v>877</v>
          </cell>
          <cell r="HP186">
            <v>705.29999999999984</v>
          </cell>
          <cell r="HQ186">
            <v>791.5</v>
          </cell>
          <cell r="HR186">
            <v>537.49999999999977</v>
          </cell>
          <cell r="HS186">
            <v>1026.6525500000002</v>
          </cell>
        </row>
        <row r="187">
          <cell r="A187" t="str">
            <v>HUVR IN</v>
          </cell>
          <cell r="B187" t="str">
            <v>Hindustan UniLever</v>
          </cell>
          <cell r="C187" t="str">
            <v>FMCG</v>
          </cell>
          <cell r="D187">
            <v>0</v>
          </cell>
          <cell r="E187">
            <v>0</v>
          </cell>
          <cell r="F187">
            <v>0</v>
          </cell>
          <cell r="G187">
            <v>0</v>
          </cell>
          <cell r="H187">
            <v>0</v>
          </cell>
          <cell r="I187">
            <v>0</v>
          </cell>
          <cell r="J187">
            <v>0</v>
          </cell>
          <cell r="K187">
            <v>23533.4</v>
          </cell>
          <cell r="L187">
            <v>25716.400000000001</v>
          </cell>
          <cell r="M187">
            <v>24011.399999999998</v>
          </cell>
          <cell r="N187">
            <v>26008.3</v>
          </cell>
          <cell r="O187">
            <v>25063.8</v>
          </cell>
          <cell r="P187">
            <v>28363.200000000001</v>
          </cell>
          <cell r="Q187">
            <v>27315.4</v>
          </cell>
          <cell r="R187">
            <v>29743.3</v>
          </cell>
          <cell r="S187">
            <v>27980.499999999996</v>
          </cell>
          <cell r="T187">
            <v>30832.3</v>
          </cell>
          <cell r="U187">
            <v>30660.1</v>
          </cell>
          <cell r="V187">
            <v>31561</v>
          </cell>
          <cell r="W187">
            <v>31843.200000000001</v>
          </cell>
          <cell r="X187">
            <v>34814</v>
          </cell>
          <cell r="Y187">
            <v>33646.299999999996</v>
          </cell>
          <cell r="Z187">
            <v>36874</v>
          </cell>
          <cell r="AA187">
            <v>37939.4</v>
          </cell>
          <cell r="AB187">
            <v>42156.7</v>
          </cell>
          <cell r="AC187">
            <v>40278.699999999997</v>
          </cell>
          <cell r="AD187">
            <v>43077.1</v>
          </cell>
          <cell r="AE187">
            <v>39883.299999999996</v>
          </cell>
          <cell r="AF187">
            <v>0</v>
          </cell>
          <cell r="AG187">
            <v>0</v>
          </cell>
          <cell r="AH187">
            <v>0</v>
          </cell>
          <cell r="AI187">
            <v>0</v>
          </cell>
          <cell r="AJ187">
            <v>0</v>
          </cell>
          <cell r="AK187">
            <v>0</v>
          </cell>
          <cell r="AL187">
            <v>0</v>
          </cell>
          <cell r="AM187">
            <v>-19934.300000000003</v>
          </cell>
          <cell r="AN187">
            <v>-22527.5</v>
          </cell>
          <cell r="AO187">
            <v>-20624.8</v>
          </cell>
          <cell r="AP187">
            <v>-21809.1</v>
          </cell>
          <cell r="AQ187">
            <v>-22629.1</v>
          </cell>
          <cell r="AR187">
            <v>-24906.199999999997</v>
          </cell>
          <cell r="AS187">
            <v>-23871.699999999997</v>
          </cell>
          <cell r="AT187">
            <v>-24925.4</v>
          </cell>
          <cell r="AU187">
            <v>-24675</v>
          </cell>
          <cell r="AV187">
            <v>-26686.400000000001</v>
          </cell>
          <cell r="AW187">
            <v>-26631.3</v>
          </cell>
          <cell r="AX187">
            <v>-26560.7</v>
          </cell>
          <cell r="AY187">
            <v>-28198.1</v>
          </cell>
          <cell r="AZ187">
            <v>-29800.6</v>
          </cell>
          <cell r="BA187">
            <v>-29149.8</v>
          </cell>
          <cell r="BB187">
            <v>-31232</v>
          </cell>
          <cell r="BC187">
            <v>-33861.1</v>
          </cell>
          <cell r="BD187">
            <v>-36641.799999999996</v>
          </cell>
          <cell r="BE187">
            <v>-35515.5</v>
          </cell>
          <cell r="BF187">
            <v>-36146.5</v>
          </cell>
          <cell r="BG187">
            <v>-34390.5</v>
          </cell>
          <cell r="BH187">
            <v>0</v>
          </cell>
          <cell r="BI187">
            <v>0</v>
          </cell>
          <cell r="BJ187">
            <v>0</v>
          </cell>
          <cell r="BK187">
            <v>0</v>
          </cell>
          <cell r="BL187">
            <v>0</v>
          </cell>
          <cell r="BM187">
            <v>0</v>
          </cell>
          <cell r="BN187">
            <v>0</v>
          </cell>
          <cell r="BO187">
            <v>3599.0999999999985</v>
          </cell>
          <cell r="BP187">
            <v>3188.9000000000015</v>
          </cell>
          <cell r="BQ187">
            <v>3386.5999999999985</v>
          </cell>
          <cell r="BR187">
            <v>4199.2000000000007</v>
          </cell>
          <cell r="BS187">
            <v>2434.7000000000007</v>
          </cell>
          <cell r="BT187">
            <v>3457.0000000000036</v>
          </cell>
          <cell r="BU187">
            <v>3443.7000000000044</v>
          </cell>
          <cell r="BV187">
            <v>4817.8999999999978</v>
          </cell>
          <cell r="BW187">
            <v>3305.4999999999964</v>
          </cell>
          <cell r="BX187">
            <v>4145.8999999999978</v>
          </cell>
          <cell r="BY187">
            <v>4028.7999999999993</v>
          </cell>
          <cell r="BZ187">
            <v>5000.2999999999993</v>
          </cell>
          <cell r="CA187">
            <v>3645.1000000000022</v>
          </cell>
          <cell r="CB187">
            <v>5013.4000000000015</v>
          </cell>
          <cell r="CC187">
            <v>4496.4999999999964</v>
          </cell>
          <cell r="CD187">
            <v>5642</v>
          </cell>
          <cell r="CE187">
            <v>4078.3000000000029</v>
          </cell>
          <cell r="CF187">
            <v>5514.9000000000015</v>
          </cell>
          <cell r="CG187">
            <v>4763.1999999999971</v>
          </cell>
          <cell r="CH187">
            <v>6930.5999999999985</v>
          </cell>
          <cell r="CI187">
            <v>5492.7999999999956</v>
          </cell>
          <cell r="CJ187">
            <v>0</v>
          </cell>
          <cell r="CK187">
            <v>0</v>
          </cell>
          <cell r="CL187">
            <v>0</v>
          </cell>
          <cell r="CM187">
            <v>0</v>
          </cell>
          <cell r="CN187">
            <v>0</v>
          </cell>
          <cell r="CO187">
            <v>0</v>
          </cell>
          <cell r="CP187">
            <v>0</v>
          </cell>
          <cell r="CQ187">
            <v>281.5</v>
          </cell>
          <cell r="CR187">
            <v>409.1</v>
          </cell>
          <cell r="CS187">
            <v>263.60000000000002</v>
          </cell>
          <cell r="CT187">
            <v>429.8</v>
          </cell>
          <cell r="CU187">
            <v>501.5</v>
          </cell>
          <cell r="CV187">
            <v>311.8</v>
          </cell>
          <cell r="CW187">
            <v>338.7</v>
          </cell>
          <cell r="CX187">
            <v>376</v>
          </cell>
          <cell r="CY187">
            <v>365</v>
          </cell>
          <cell r="CZ187">
            <v>360</v>
          </cell>
          <cell r="DA187">
            <v>416.7</v>
          </cell>
          <cell r="DB187">
            <v>772.9</v>
          </cell>
          <cell r="DC187">
            <v>341.7</v>
          </cell>
          <cell r="DD187">
            <v>269.39999999999998</v>
          </cell>
          <cell r="DE187">
            <v>305.39999999999998</v>
          </cell>
          <cell r="DF187">
            <v>1150.0999999999999</v>
          </cell>
          <cell r="DG187">
            <v>773</v>
          </cell>
          <cell r="DH187">
            <v>838.9</v>
          </cell>
          <cell r="DI187">
            <v>830.4</v>
          </cell>
          <cell r="DJ187">
            <v>709.6</v>
          </cell>
          <cell r="DK187">
            <v>470.4</v>
          </cell>
          <cell r="DL187">
            <v>0</v>
          </cell>
          <cell r="DM187">
            <v>0</v>
          </cell>
          <cell r="DN187">
            <v>0</v>
          </cell>
          <cell r="DO187">
            <v>0</v>
          </cell>
          <cell r="DP187">
            <v>0</v>
          </cell>
          <cell r="DQ187">
            <v>0</v>
          </cell>
          <cell r="DR187">
            <v>0</v>
          </cell>
          <cell r="DS187">
            <v>3880.5999999999985</v>
          </cell>
          <cell r="DT187">
            <v>3598.0000000000014</v>
          </cell>
          <cell r="DU187">
            <v>3650.1999999999985</v>
          </cell>
          <cell r="DV187">
            <v>4629.0000000000009</v>
          </cell>
          <cell r="DW187">
            <v>2936.2000000000007</v>
          </cell>
          <cell r="DX187">
            <v>3768.8000000000038</v>
          </cell>
          <cell r="DY187">
            <v>3782.4000000000042</v>
          </cell>
          <cell r="DZ187">
            <v>5193.8999999999978</v>
          </cell>
          <cell r="EA187">
            <v>3670.4999999999964</v>
          </cell>
          <cell r="EB187">
            <v>4505.8999999999978</v>
          </cell>
          <cell r="EC187">
            <v>4445.4999999999991</v>
          </cell>
          <cell r="ED187">
            <v>5773.1999999999989</v>
          </cell>
          <cell r="EE187">
            <v>3986.800000000002</v>
          </cell>
          <cell r="EF187">
            <v>5282.8000000000011</v>
          </cell>
          <cell r="EG187">
            <v>4801.899999999996</v>
          </cell>
          <cell r="EH187">
            <v>6792.1</v>
          </cell>
          <cell r="EI187">
            <v>4851.3000000000029</v>
          </cell>
          <cell r="EJ187">
            <v>6353.8000000000011</v>
          </cell>
          <cell r="EK187">
            <v>5593.5999999999967</v>
          </cell>
          <cell r="EL187">
            <v>7640.1999999999989</v>
          </cell>
          <cell r="EM187">
            <v>5963.1999999999953</v>
          </cell>
          <cell r="EN187">
            <v>0</v>
          </cell>
          <cell r="EO187">
            <v>0</v>
          </cell>
          <cell r="EP187">
            <v>0</v>
          </cell>
          <cell r="EQ187">
            <v>0</v>
          </cell>
          <cell r="ER187">
            <v>0</v>
          </cell>
          <cell r="ES187">
            <v>0</v>
          </cell>
          <cell r="ET187">
            <v>0</v>
          </cell>
          <cell r="EU187">
            <v>-291</v>
          </cell>
          <cell r="EV187">
            <v>-286.10000000000002</v>
          </cell>
          <cell r="EW187">
            <v>-301.10000000000002</v>
          </cell>
          <cell r="EX187">
            <v>-330.8</v>
          </cell>
          <cell r="EY187">
            <v>-310</v>
          </cell>
          <cell r="EZ187">
            <v>-318.3</v>
          </cell>
          <cell r="FA187">
            <v>-325</v>
          </cell>
          <cell r="FB187">
            <v>-316.2</v>
          </cell>
          <cell r="FC187">
            <v>-338.6</v>
          </cell>
          <cell r="FD187">
            <v>-300.5</v>
          </cell>
          <cell r="FE187">
            <v>-320.3</v>
          </cell>
          <cell r="FF187">
            <v>-342.2</v>
          </cell>
          <cell r="FG187">
            <v>-329</v>
          </cell>
          <cell r="FH187">
            <v>-332.9</v>
          </cell>
          <cell r="FI187">
            <v>-352.9</v>
          </cell>
          <cell r="FJ187">
            <v>-368.8</v>
          </cell>
          <cell r="FK187">
            <v>-363</v>
          </cell>
          <cell r="FL187">
            <v>-379.2</v>
          </cell>
          <cell r="FM187">
            <v>-392.7</v>
          </cell>
          <cell r="FN187">
            <v>-405.7</v>
          </cell>
          <cell r="FO187">
            <v>-412.5</v>
          </cell>
          <cell r="FP187">
            <v>0</v>
          </cell>
          <cell r="FQ187">
            <v>0</v>
          </cell>
          <cell r="FR187">
            <v>0</v>
          </cell>
          <cell r="FS187">
            <v>0</v>
          </cell>
          <cell r="FT187">
            <v>0</v>
          </cell>
          <cell r="FU187">
            <v>0</v>
          </cell>
          <cell r="FV187">
            <v>0</v>
          </cell>
          <cell r="FW187">
            <v>432</v>
          </cell>
          <cell r="FX187">
            <v>293.5</v>
          </cell>
          <cell r="FY187">
            <v>593.20000000000005</v>
          </cell>
          <cell r="FZ187">
            <v>485.7</v>
          </cell>
          <cell r="GA187">
            <v>244.9</v>
          </cell>
          <cell r="GB187">
            <v>481.8</v>
          </cell>
          <cell r="GC187">
            <v>510.1</v>
          </cell>
          <cell r="GD187">
            <v>266</v>
          </cell>
          <cell r="GE187">
            <v>328.6</v>
          </cell>
          <cell r="GF187">
            <v>454</v>
          </cell>
          <cell r="GG187">
            <v>551.4</v>
          </cell>
          <cell r="GH187">
            <v>296.60000000000002</v>
          </cell>
          <cell r="GI187">
            <v>0</v>
          </cell>
          <cell r="GJ187">
            <v>0</v>
          </cell>
          <cell r="GK187">
            <v>0</v>
          </cell>
          <cell r="GL187">
            <v>446.9</v>
          </cell>
          <cell r="GM187">
            <v>0</v>
          </cell>
          <cell r="GN187">
            <v>0</v>
          </cell>
          <cell r="GO187">
            <v>0</v>
          </cell>
          <cell r="GP187">
            <v>0</v>
          </cell>
          <cell r="GQ187">
            <v>0</v>
          </cell>
          <cell r="GR187">
            <v>0</v>
          </cell>
          <cell r="GS187">
            <v>0</v>
          </cell>
          <cell r="GT187">
            <v>0</v>
          </cell>
          <cell r="GU187">
            <v>0</v>
          </cell>
          <cell r="GV187">
            <v>0</v>
          </cell>
          <cell r="GW187">
            <v>0</v>
          </cell>
          <cell r="GX187">
            <v>0</v>
          </cell>
          <cell r="GY187">
            <v>4021.5999999999985</v>
          </cell>
          <cell r="GZ187">
            <v>3605.4000000000015</v>
          </cell>
          <cell r="HA187">
            <v>3942.2999999999984</v>
          </cell>
          <cell r="HB187">
            <v>4783.9000000000005</v>
          </cell>
          <cell r="HC187">
            <v>2871.1000000000008</v>
          </cell>
          <cell r="HD187">
            <v>3932.3000000000038</v>
          </cell>
          <cell r="HE187">
            <v>3967.5000000000041</v>
          </cell>
          <cell r="HF187">
            <v>5143.699999999998</v>
          </cell>
          <cell r="HG187">
            <v>3660.4999999999964</v>
          </cell>
          <cell r="HH187">
            <v>4659.3999999999978</v>
          </cell>
          <cell r="HI187">
            <v>4676.5999999999985</v>
          </cell>
          <cell r="HJ187">
            <v>5727.5999999999995</v>
          </cell>
          <cell r="HK187">
            <v>3657.800000000002</v>
          </cell>
          <cell r="HL187">
            <v>4949.9000000000015</v>
          </cell>
          <cell r="HM187">
            <v>4448.9999999999964</v>
          </cell>
          <cell r="HN187">
            <v>6870.2</v>
          </cell>
          <cell r="HO187">
            <v>4488.3000000000029</v>
          </cell>
          <cell r="HP187">
            <v>5974.6000000000013</v>
          </cell>
          <cell r="HQ187">
            <v>5200.8999999999969</v>
          </cell>
          <cell r="HR187">
            <v>7234.4999999999991</v>
          </cell>
          <cell r="HS187">
            <v>5550.6999999999953</v>
          </cell>
        </row>
        <row r="188">
          <cell r="A188" t="str">
            <v>ITC IN</v>
          </cell>
          <cell r="B188" t="str">
            <v>ITC</v>
          </cell>
          <cell r="C188" t="str">
            <v>FMCG</v>
          </cell>
          <cell r="D188">
            <v>0</v>
          </cell>
          <cell r="E188">
            <v>0</v>
          </cell>
          <cell r="F188">
            <v>0</v>
          </cell>
          <cell r="G188">
            <v>0</v>
          </cell>
          <cell r="H188">
            <v>0</v>
          </cell>
          <cell r="I188">
            <v>0</v>
          </cell>
          <cell r="J188">
            <v>0</v>
          </cell>
          <cell r="K188">
            <v>18819.37238099</v>
          </cell>
          <cell r="L188">
            <v>18171.5</v>
          </cell>
          <cell r="M188">
            <v>17860.899999999998</v>
          </cell>
          <cell r="N188">
            <v>18591</v>
          </cell>
          <cell r="O188">
            <v>21771.056430169992</v>
          </cell>
          <cell r="P188">
            <v>22668.836713419994</v>
          </cell>
          <cell r="Q188">
            <v>21831.471194229995</v>
          </cell>
          <cell r="R188">
            <v>25560.403514580001</v>
          </cell>
          <cell r="S188">
            <v>27844.63311800002</v>
          </cell>
          <cell r="T188">
            <v>28497.453890779998</v>
          </cell>
          <cell r="U188">
            <v>28876.416718219996</v>
          </cell>
          <cell r="V188">
            <v>31655.7</v>
          </cell>
          <cell r="W188">
            <v>34663.353537030016</v>
          </cell>
          <cell r="X188">
            <v>32938.300000000003</v>
          </cell>
          <cell r="Y188">
            <v>32701.399999999998</v>
          </cell>
          <cell r="Z188">
            <v>34579.899999999994</v>
          </cell>
          <cell r="AA188">
            <v>39343.9</v>
          </cell>
          <cell r="AB188">
            <v>38997</v>
          </cell>
          <cell r="AC188">
            <v>37633</v>
          </cell>
          <cell r="AD188">
            <v>38333.1</v>
          </cell>
          <cell r="AE188">
            <v>38918.1</v>
          </cell>
          <cell r="AF188">
            <v>0</v>
          </cell>
          <cell r="AG188">
            <v>0</v>
          </cell>
          <cell r="AH188">
            <v>0</v>
          </cell>
          <cell r="AI188">
            <v>0</v>
          </cell>
          <cell r="AJ188">
            <v>0</v>
          </cell>
          <cell r="AK188">
            <v>0</v>
          </cell>
          <cell r="AL188">
            <v>0</v>
          </cell>
          <cell r="AM188">
            <v>-13431.848352389999</v>
          </cell>
          <cell r="AN188">
            <v>-11079.6</v>
          </cell>
          <cell r="AO188">
            <v>-10725.5</v>
          </cell>
          <cell r="AP188">
            <v>-11524.900000000001</v>
          </cell>
          <cell r="AQ188">
            <v>-15138.803110689998</v>
          </cell>
          <cell r="AR188">
            <v>-14401.16094903</v>
          </cell>
          <cell r="AS188">
            <v>-13633.117539299999</v>
          </cell>
          <cell r="AT188">
            <v>-16776.972010280002</v>
          </cell>
          <cell r="AU188">
            <v>-19820.118336988748</v>
          </cell>
          <cell r="AV188">
            <v>-18791.775223739998</v>
          </cell>
          <cell r="AW188">
            <v>-19149.086975653998</v>
          </cell>
          <cell r="AX188">
            <v>-20827.7</v>
          </cell>
          <cell r="AY188">
            <v>-25360.348604229999</v>
          </cell>
          <cell r="AZ188">
            <v>-21662.7</v>
          </cell>
          <cell r="BA188">
            <v>-22381.5</v>
          </cell>
          <cell r="BB188">
            <v>-22582.699999999997</v>
          </cell>
          <cell r="BC188">
            <v>-28897.200000000001</v>
          </cell>
          <cell r="BD188">
            <v>-27725.799999999996</v>
          </cell>
          <cell r="BE188">
            <v>-26472.799999999999</v>
          </cell>
          <cell r="BF188">
            <v>-24806.100000000002</v>
          </cell>
          <cell r="BG188">
            <v>-26291</v>
          </cell>
          <cell r="BH188">
            <v>0</v>
          </cell>
          <cell r="BI188">
            <v>0</v>
          </cell>
          <cell r="BJ188">
            <v>0</v>
          </cell>
          <cell r="BK188">
            <v>0</v>
          </cell>
          <cell r="BL188">
            <v>0</v>
          </cell>
          <cell r="BM188">
            <v>0</v>
          </cell>
          <cell r="BN188">
            <v>0</v>
          </cell>
          <cell r="BO188">
            <v>5387.5240286000007</v>
          </cell>
          <cell r="BP188">
            <v>7091.9</v>
          </cell>
          <cell r="BQ188">
            <v>7135.3999999999978</v>
          </cell>
          <cell r="BR188">
            <v>7066.0999999999985</v>
          </cell>
          <cell r="BS188">
            <v>6632.2533194799944</v>
          </cell>
          <cell r="BT188">
            <v>8267.6757643899946</v>
          </cell>
          <cell r="BU188">
            <v>8198.3536549299952</v>
          </cell>
          <cell r="BV188">
            <v>8783.4315042999988</v>
          </cell>
          <cell r="BW188">
            <v>8024.5147810112721</v>
          </cell>
          <cell r="BX188">
            <v>9705.6786670399997</v>
          </cell>
          <cell r="BY188">
            <v>9727.3297425659985</v>
          </cell>
          <cell r="BZ188">
            <v>10828</v>
          </cell>
          <cell r="CA188">
            <v>9303.0049328000168</v>
          </cell>
          <cell r="CB188">
            <v>11275.600000000002</v>
          </cell>
          <cell r="CC188">
            <v>10319.899999999998</v>
          </cell>
          <cell r="CD188">
            <v>11997.199999999997</v>
          </cell>
          <cell r="CE188">
            <v>10446.700000000001</v>
          </cell>
          <cell r="CF188">
            <v>11271.200000000004</v>
          </cell>
          <cell r="CG188">
            <v>11160.2</v>
          </cell>
          <cell r="CH188">
            <v>13526.999999999996</v>
          </cell>
          <cell r="CI188">
            <v>12627.099999999999</v>
          </cell>
          <cell r="CJ188">
            <v>0</v>
          </cell>
          <cell r="CK188">
            <v>0</v>
          </cell>
          <cell r="CL188">
            <v>0</v>
          </cell>
          <cell r="CM188">
            <v>0</v>
          </cell>
          <cell r="CN188">
            <v>0</v>
          </cell>
          <cell r="CO188">
            <v>0</v>
          </cell>
          <cell r="CP188">
            <v>0</v>
          </cell>
          <cell r="CQ188">
            <v>0</v>
          </cell>
          <cell r="CR188">
            <v>0</v>
          </cell>
          <cell r="CS188">
            <v>0</v>
          </cell>
          <cell r="CT188">
            <v>0</v>
          </cell>
          <cell r="CU188">
            <v>0</v>
          </cell>
          <cell r="CV188">
            <v>0</v>
          </cell>
          <cell r="CW188">
            <v>0</v>
          </cell>
          <cell r="CX188">
            <v>0</v>
          </cell>
          <cell r="CY188">
            <v>0</v>
          </cell>
          <cell r="CZ188">
            <v>0</v>
          </cell>
          <cell r="DA188">
            <v>0</v>
          </cell>
          <cell r="DB188">
            <v>0</v>
          </cell>
          <cell r="DC188">
            <v>0</v>
          </cell>
          <cell r="DD188">
            <v>0</v>
          </cell>
          <cell r="DE188">
            <v>0</v>
          </cell>
          <cell r="DF188">
            <v>0</v>
          </cell>
          <cell r="DG188">
            <v>0</v>
          </cell>
          <cell r="DH188">
            <v>0</v>
          </cell>
          <cell r="DI188">
            <v>0</v>
          </cell>
          <cell r="DJ188">
            <v>0</v>
          </cell>
          <cell r="DK188">
            <v>0</v>
          </cell>
          <cell r="DL188">
            <v>0</v>
          </cell>
          <cell r="DM188">
            <v>0</v>
          </cell>
          <cell r="DN188">
            <v>0</v>
          </cell>
          <cell r="DO188">
            <v>0</v>
          </cell>
          <cell r="DP188">
            <v>0</v>
          </cell>
          <cell r="DQ188">
            <v>0</v>
          </cell>
          <cell r="DR188">
            <v>0</v>
          </cell>
          <cell r="DS188">
            <v>5387.5240286000007</v>
          </cell>
          <cell r="DT188">
            <v>7091.9</v>
          </cell>
          <cell r="DU188">
            <v>7135.3999999999978</v>
          </cell>
          <cell r="DV188">
            <v>7066.0999999999985</v>
          </cell>
          <cell r="DW188">
            <v>6632.2533194799944</v>
          </cell>
          <cell r="DX188">
            <v>8267.6757643899946</v>
          </cell>
          <cell r="DY188">
            <v>8198.3536549299952</v>
          </cell>
          <cell r="DZ188">
            <v>8783.4315042999988</v>
          </cell>
          <cell r="EA188">
            <v>8024.5147810112721</v>
          </cell>
          <cell r="EB188">
            <v>9705.6786670399997</v>
          </cell>
          <cell r="EC188">
            <v>9727.3297425659985</v>
          </cell>
          <cell r="ED188">
            <v>10828</v>
          </cell>
          <cell r="EE188">
            <v>9303.0049328000168</v>
          </cell>
          <cell r="EF188">
            <v>11275.600000000002</v>
          </cell>
          <cell r="EG188">
            <v>10319.899999999998</v>
          </cell>
          <cell r="EH188">
            <v>11997.199999999997</v>
          </cell>
          <cell r="EI188">
            <v>10446.700000000001</v>
          </cell>
          <cell r="EJ188">
            <v>11271.200000000004</v>
          </cell>
          <cell r="EK188">
            <v>11160.2</v>
          </cell>
          <cell r="EL188">
            <v>13526.999999999996</v>
          </cell>
          <cell r="EM188">
            <v>12627.099999999999</v>
          </cell>
          <cell r="EN188">
            <v>0</v>
          </cell>
          <cell r="EO188">
            <v>0</v>
          </cell>
          <cell r="EP188">
            <v>0</v>
          </cell>
          <cell r="EQ188">
            <v>0</v>
          </cell>
          <cell r="ER188">
            <v>0</v>
          </cell>
          <cell r="ES188">
            <v>0</v>
          </cell>
          <cell r="ET188">
            <v>0</v>
          </cell>
          <cell r="EU188">
            <v>-625.33103154999992</v>
          </cell>
          <cell r="EV188">
            <v>-727.8</v>
          </cell>
          <cell r="EW188">
            <v>-753.40000000000009</v>
          </cell>
          <cell r="EX188">
            <v>-750.1</v>
          </cell>
          <cell r="EY188">
            <v>-897.40904830000034</v>
          </cell>
          <cell r="EZ188">
            <v>-800.60424088000002</v>
          </cell>
          <cell r="FA188">
            <v>-829.77962896999998</v>
          </cell>
          <cell r="FB188">
            <v>-831.19756851000022</v>
          </cell>
          <cell r="FC188">
            <v>-861.84110913000018</v>
          </cell>
          <cell r="FD188">
            <v>-876.37120364999998</v>
          </cell>
          <cell r="FE188">
            <v>-909.72364435000009</v>
          </cell>
          <cell r="FF188">
            <v>-921</v>
          </cell>
          <cell r="FG188">
            <v>-922.07308662000003</v>
          </cell>
          <cell r="FH188">
            <v>-1010.3</v>
          </cell>
          <cell r="FI188">
            <v>-1062</v>
          </cell>
          <cell r="FJ188">
            <v>-1097.3999999999999</v>
          </cell>
          <cell r="FK188">
            <v>-1214.8999999999999</v>
          </cell>
          <cell r="FL188">
            <v>-1261.0999999999999</v>
          </cell>
          <cell r="FM188">
            <v>-1339.9</v>
          </cell>
          <cell r="FN188">
            <v>-1442</v>
          </cell>
          <cell r="FO188">
            <v>-1451.1000000000001</v>
          </cell>
          <cell r="FP188">
            <v>0</v>
          </cell>
          <cell r="FQ188">
            <v>0</v>
          </cell>
          <cell r="FR188">
            <v>0</v>
          </cell>
          <cell r="FS188">
            <v>0</v>
          </cell>
          <cell r="FT188">
            <v>0</v>
          </cell>
          <cell r="FU188">
            <v>0</v>
          </cell>
          <cell r="FV188">
            <v>0</v>
          </cell>
          <cell r="FW188">
            <v>562.18961039999999</v>
          </cell>
          <cell r="FX188">
            <v>580.79999999999995</v>
          </cell>
          <cell r="FY188">
            <v>663.9</v>
          </cell>
          <cell r="FZ188">
            <v>520.20000000000005</v>
          </cell>
          <cell r="GA188">
            <v>593.19806299999982</v>
          </cell>
          <cell r="GB188">
            <v>845.24654640000006</v>
          </cell>
          <cell r="GC188">
            <v>780.6197032099999</v>
          </cell>
          <cell r="GD188">
            <v>488.82149017000012</v>
          </cell>
          <cell r="GE188">
            <v>746.15901851000012</v>
          </cell>
          <cell r="GF188">
            <v>849.41455872000006</v>
          </cell>
          <cell r="GG188">
            <v>794.76434412000015</v>
          </cell>
          <cell r="GH188">
            <v>697.90000000000009</v>
          </cell>
          <cell r="GI188">
            <v>1022.8318171099997</v>
          </cell>
          <cell r="GJ188">
            <v>1015.6999999999999</v>
          </cell>
          <cell r="GK188">
            <v>2082.5</v>
          </cell>
          <cell r="GL188">
            <v>1374</v>
          </cell>
          <cell r="GM188">
            <v>1636.8000000000002</v>
          </cell>
          <cell r="GN188">
            <v>1143.5</v>
          </cell>
          <cell r="GO188">
            <v>2098.2999999999997</v>
          </cell>
          <cell r="GP188">
            <v>1229</v>
          </cell>
          <cell r="GQ188">
            <v>878.5</v>
          </cell>
          <cell r="GR188">
            <v>0</v>
          </cell>
          <cell r="GS188">
            <v>0</v>
          </cell>
          <cell r="GT188">
            <v>0</v>
          </cell>
          <cell r="GU188">
            <v>0</v>
          </cell>
          <cell r="GV188">
            <v>0</v>
          </cell>
          <cell r="GW188">
            <v>0</v>
          </cell>
          <cell r="GX188">
            <v>0</v>
          </cell>
          <cell r="GY188">
            <v>5324.3826074500003</v>
          </cell>
          <cell r="GZ188">
            <v>6944.9</v>
          </cell>
          <cell r="HA188">
            <v>7045.8999999999978</v>
          </cell>
          <cell r="HB188">
            <v>6836.199999999998</v>
          </cell>
          <cell r="HC188">
            <v>6328.0423341799942</v>
          </cell>
          <cell r="HD188">
            <v>8312.3180699099939</v>
          </cell>
          <cell r="HE188">
            <v>8149.1937291699951</v>
          </cell>
          <cell r="HF188">
            <v>8441.0554259599976</v>
          </cell>
          <cell r="HG188">
            <v>7908.8326903912721</v>
          </cell>
          <cell r="HH188">
            <v>9678.7220221099997</v>
          </cell>
          <cell r="HI188">
            <v>9612.3704423359977</v>
          </cell>
          <cell r="HJ188">
            <v>10604.9</v>
          </cell>
          <cell r="HK188">
            <v>9403.7636632900176</v>
          </cell>
          <cell r="HL188">
            <v>11281.000000000004</v>
          </cell>
          <cell r="HM188">
            <v>11340.399999999998</v>
          </cell>
          <cell r="HN188">
            <v>12273.799999999997</v>
          </cell>
          <cell r="HO188">
            <v>10868.600000000002</v>
          </cell>
          <cell r="HP188">
            <v>11153.600000000004</v>
          </cell>
          <cell r="HQ188">
            <v>11918.6</v>
          </cell>
          <cell r="HR188">
            <v>13313.999999999996</v>
          </cell>
          <cell r="HS188">
            <v>12054.499999999998</v>
          </cell>
        </row>
        <row r="189">
          <cell r="A189" t="str">
            <v>KFL IN</v>
          </cell>
          <cell r="B189" t="str">
            <v>Kohinoor Foods</v>
          </cell>
          <cell r="C189" t="str">
            <v>Agribusiness</v>
          </cell>
          <cell r="D189">
            <v>0</v>
          </cell>
          <cell r="E189">
            <v>1092.9000000000001</v>
          </cell>
          <cell r="F189">
            <v>966.5</v>
          </cell>
          <cell r="G189">
            <v>1176.0999999999999</v>
          </cell>
          <cell r="H189">
            <v>1588.4</v>
          </cell>
          <cell r="I189">
            <v>1248.5999999999999</v>
          </cell>
          <cell r="J189">
            <v>1351.6</v>
          </cell>
          <cell r="K189">
            <v>1135.5999999999999</v>
          </cell>
          <cell r="L189">
            <v>1011.2</v>
          </cell>
          <cell r="M189">
            <v>844</v>
          </cell>
          <cell r="N189">
            <v>1408.7</v>
          </cell>
          <cell r="O189">
            <v>1771.9</v>
          </cell>
          <cell r="P189">
            <v>1054.2</v>
          </cell>
          <cell r="Q189">
            <v>885.5</v>
          </cell>
          <cell r="R189">
            <v>1404.3</v>
          </cell>
          <cell r="S189">
            <v>2063.6999999999998</v>
          </cell>
          <cell r="T189">
            <v>1166.3</v>
          </cell>
          <cell r="U189">
            <v>1159.4000000000001</v>
          </cell>
          <cell r="V189">
            <v>1816.2</v>
          </cell>
          <cell r="W189">
            <v>1750.4</v>
          </cell>
          <cell r="X189">
            <v>1367.4</v>
          </cell>
          <cell r="Y189">
            <v>1104.8</v>
          </cell>
          <cell r="Z189">
            <v>1559</v>
          </cell>
          <cell r="AA189">
            <v>2319.4</v>
          </cell>
          <cell r="AB189">
            <v>1600.8</v>
          </cell>
          <cell r="AC189">
            <v>1200.3</v>
          </cell>
          <cell r="AD189">
            <v>1471.6</v>
          </cell>
          <cell r="AE189">
            <v>2440</v>
          </cell>
          <cell r="AF189">
            <v>0</v>
          </cell>
          <cell r="AG189">
            <v>-1030.7</v>
          </cell>
          <cell r="AH189">
            <v>-892.7</v>
          </cell>
          <cell r="AI189">
            <v>-1099.6000000000001</v>
          </cell>
          <cell r="AJ189">
            <v>-1517.2000000000003</v>
          </cell>
          <cell r="AK189">
            <v>-1162.0000000000002</v>
          </cell>
          <cell r="AL189">
            <v>-1277.0000000000002</v>
          </cell>
          <cell r="AM189">
            <v>-1046.3</v>
          </cell>
          <cell r="AN189">
            <v>-939.5</v>
          </cell>
          <cell r="AO189">
            <v>-762.1</v>
          </cell>
          <cell r="AP189">
            <v>-1306.5</v>
          </cell>
          <cell r="AQ189">
            <v>-1664.5</v>
          </cell>
          <cell r="AR189">
            <v>-955.5</v>
          </cell>
          <cell r="AS189">
            <v>-765.59999999999991</v>
          </cell>
          <cell r="AT189">
            <v>-1268.7</v>
          </cell>
          <cell r="AU189">
            <v>-1955.9</v>
          </cell>
          <cell r="AV189">
            <v>-1049</v>
          </cell>
          <cell r="AW189">
            <v>-1040.2</v>
          </cell>
          <cell r="AX189">
            <v>-1630.6000000000001</v>
          </cell>
          <cell r="AY189">
            <v>-1587.8</v>
          </cell>
          <cell r="AZ189">
            <v>-1237.3</v>
          </cell>
          <cell r="BA189">
            <v>-972.5</v>
          </cell>
          <cell r="BB189">
            <v>-1341.6</v>
          </cell>
          <cell r="BC189">
            <v>-1972.2999999999997</v>
          </cell>
          <cell r="BD189">
            <v>-1348</v>
          </cell>
          <cell r="BE189">
            <v>-1001.6</v>
          </cell>
          <cell r="BF189">
            <v>-1224.9999999999998</v>
          </cell>
          <cell r="BG189">
            <v>-2074</v>
          </cell>
          <cell r="BH189">
            <v>0</v>
          </cell>
          <cell r="BI189">
            <v>62.200000000000045</v>
          </cell>
          <cell r="BJ189">
            <v>73.799999999999955</v>
          </cell>
          <cell r="BK189">
            <v>76.499999999999773</v>
          </cell>
          <cell r="BL189">
            <v>71.199999999999818</v>
          </cell>
          <cell r="BM189">
            <v>86.599999999999682</v>
          </cell>
          <cell r="BN189">
            <v>74.599999999999682</v>
          </cell>
          <cell r="BO189">
            <v>89.299999999999955</v>
          </cell>
          <cell r="BP189">
            <v>71.700000000000045</v>
          </cell>
          <cell r="BQ189">
            <v>81.899999999999977</v>
          </cell>
          <cell r="BR189">
            <v>102.20000000000005</v>
          </cell>
          <cell r="BS189">
            <v>107.40000000000009</v>
          </cell>
          <cell r="BT189">
            <v>98.700000000000045</v>
          </cell>
          <cell r="BU189">
            <v>119.90000000000009</v>
          </cell>
          <cell r="BV189">
            <v>135.59999999999991</v>
          </cell>
          <cell r="BW189">
            <v>107.79999999999973</v>
          </cell>
          <cell r="BX189">
            <v>117.29999999999995</v>
          </cell>
          <cell r="BY189">
            <v>119.20000000000005</v>
          </cell>
          <cell r="BZ189">
            <v>185.59999999999991</v>
          </cell>
          <cell r="CA189">
            <v>162.60000000000014</v>
          </cell>
          <cell r="CB189">
            <v>130.10000000000014</v>
          </cell>
          <cell r="CC189">
            <v>132.29999999999995</v>
          </cell>
          <cell r="CD189">
            <v>217.40000000000009</v>
          </cell>
          <cell r="CE189">
            <v>347.10000000000036</v>
          </cell>
          <cell r="CF189">
            <v>252.79999999999995</v>
          </cell>
          <cell r="CG189">
            <v>198.69999999999993</v>
          </cell>
          <cell r="CH189">
            <v>246.60000000000014</v>
          </cell>
          <cell r="CI189">
            <v>366</v>
          </cell>
          <cell r="CJ189">
            <v>0</v>
          </cell>
          <cell r="CK189">
            <v>0</v>
          </cell>
          <cell r="CL189">
            <v>0</v>
          </cell>
          <cell r="CM189">
            <v>0</v>
          </cell>
          <cell r="CN189">
            <v>0</v>
          </cell>
          <cell r="CO189">
            <v>0</v>
          </cell>
          <cell r="CP189">
            <v>0</v>
          </cell>
          <cell r="CQ189">
            <v>0</v>
          </cell>
          <cell r="CR189">
            <v>0</v>
          </cell>
          <cell r="CS189">
            <v>0</v>
          </cell>
          <cell r="CT189">
            <v>0</v>
          </cell>
          <cell r="CU189">
            <v>0</v>
          </cell>
          <cell r="CV189">
            <v>0</v>
          </cell>
          <cell r="CW189">
            <v>0</v>
          </cell>
          <cell r="CX189">
            <v>0</v>
          </cell>
          <cell r="CY189">
            <v>0</v>
          </cell>
          <cell r="CZ189">
            <v>0</v>
          </cell>
          <cell r="DA189">
            <v>0</v>
          </cell>
          <cell r="DB189">
            <v>0</v>
          </cell>
          <cell r="DC189">
            <v>0</v>
          </cell>
          <cell r="DD189">
            <v>0</v>
          </cell>
          <cell r="DE189">
            <v>0</v>
          </cell>
          <cell r="DF189">
            <v>0</v>
          </cell>
          <cell r="DG189">
            <v>0</v>
          </cell>
          <cell r="DH189">
            <v>0</v>
          </cell>
          <cell r="DI189">
            <v>0</v>
          </cell>
          <cell r="DJ189">
            <v>0</v>
          </cell>
          <cell r="DK189">
            <v>0</v>
          </cell>
          <cell r="DL189">
            <v>0</v>
          </cell>
          <cell r="DM189">
            <v>62.200000000000045</v>
          </cell>
          <cell r="DN189">
            <v>73.799999999999955</v>
          </cell>
          <cell r="DO189">
            <v>76.499999999999773</v>
          </cell>
          <cell r="DP189">
            <v>71.199999999999818</v>
          </cell>
          <cell r="DQ189">
            <v>86.599999999999682</v>
          </cell>
          <cell r="DR189">
            <v>74.599999999999682</v>
          </cell>
          <cell r="DS189">
            <v>89.299999999999955</v>
          </cell>
          <cell r="DT189">
            <v>71.700000000000045</v>
          </cell>
          <cell r="DU189">
            <v>81.899999999999977</v>
          </cell>
          <cell r="DV189">
            <v>102.20000000000005</v>
          </cell>
          <cell r="DW189">
            <v>107.40000000000009</v>
          </cell>
          <cell r="DX189">
            <v>98.700000000000045</v>
          </cell>
          <cell r="DY189">
            <v>119.90000000000009</v>
          </cell>
          <cell r="DZ189">
            <v>135.59999999999991</v>
          </cell>
          <cell r="EA189">
            <v>107.79999999999973</v>
          </cell>
          <cell r="EB189">
            <v>117.29999999999995</v>
          </cell>
          <cell r="EC189">
            <v>119.20000000000005</v>
          </cell>
          <cell r="ED189">
            <v>185.59999999999991</v>
          </cell>
          <cell r="EE189">
            <v>162.60000000000014</v>
          </cell>
          <cell r="EF189">
            <v>130.10000000000014</v>
          </cell>
          <cell r="EG189">
            <v>132.29999999999995</v>
          </cell>
          <cell r="EH189">
            <v>217.40000000000009</v>
          </cell>
          <cell r="EI189">
            <v>347.10000000000036</v>
          </cell>
          <cell r="EJ189">
            <v>252.79999999999995</v>
          </cell>
          <cell r="EK189">
            <v>198.69999999999993</v>
          </cell>
          <cell r="EL189">
            <v>246.60000000000014</v>
          </cell>
          <cell r="EM189">
            <v>366</v>
          </cell>
          <cell r="EN189">
            <v>0</v>
          </cell>
          <cell r="EO189">
            <v>-9</v>
          </cell>
          <cell r="EP189">
            <v>-9</v>
          </cell>
          <cell r="EQ189">
            <v>-13.8</v>
          </cell>
          <cell r="ER189">
            <v>-10.5</v>
          </cell>
          <cell r="ES189">
            <v>-10.5</v>
          </cell>
          <cell r="ET189">
            <v>-10.5</v>
          </cell>
          <cell r="EU189">
            <v>-19.600000000000001</v>
          </cell>
          <cell r="EV189">
            <v>-12.5</v>
          </cell>
          <cell r="EW189">
            <v>-12.5</v>
          </cell>
          <cell r="EX189">
            <v>-15</v>
          </cell>
          <cell r="EY189">
            <v>-18.5</v>
          </cell>
          <cell r="EZ189">
            <v>-15</v>
          </cell>
          <cell r="FA189">
            <v>-15</v>
          </cell>
          <cell r="FB189">
            <v>-30</v>
          </cell>
          <cell r="FC189">
            <v>-21.2</v>
          </cell>
          <cell r="FD189">
            <v>-20</v>
          </cell>
          <cell r="FE189">
            <v>-22.5</v>
          </cell>
          <cell r="FF189">
            <v>-30</v>
          </cell>
          <cell r="FG189">
            <v>-31.5</v>
          </cell>
          <cell r="FH189">
            <v>-21</v>
          </cell>
          <cell r="FI189">
            <v>-23</v>
          </cell>
          <cell r="FJ189">
            <v>-30</v>
          </cell>
          <cell r="FK189">
            <v>-29.9</v>
          </cell>
          <cell r="FL189">
            <v>-27.5</v>
          </cell>
          <cell r="FM189">
            <v>-25</v>
          </cell>
          <cell r="FN189">
            <v>-26.3</v>
          </cell>
          <cell r="FO189">
            <v>-34</v>
          </cell>
          <cell r="FP189">
            <v>0</v>
          </cell>
          <cell r="FQ189">
            <v>16.100000000000001</v>
          </cell>
          <cell r="FR189">
            <v>7.3</v>
          </cell>
          <cell r="FS189">
            <v>9.8000000000000007</v>
          </cell>
          <cell r="FT189">
            <v>5.5</v>
          </cell>
          <cell r="FU189">
            <v>5.0999999999999996</v>
          </cell>
          <cell r="FV189">
            <v>3.8</v>
          </cell>
          <cell r="FW189">
            <v>6</v>
          </cell>
          <cell r="FX189">
            <v>4.0999999999999996</v>
          </cell>
          <cell r="FY189">
            <v>1.8</v>
          </cell>
          <cell r="FZ189">
            <v>4.3</v>
          </cell>
          <cell r="GA189">
            <v>3.4</v>
          </cell>
          <cell r="GB189">
            <v>0.8</v>
          </cell>
          <cell r="GC189">
            <v>6.9</v>
          </cell>
          <cell r="GD189">
            <v>9</v>
          </cell>
          <cell r="GE189">
            <v>4</v>
          </cell>
          <cell r="GF189">
            <v>3.6</v>
          </cell>
          <cell r="GG189">
            <v>7.8</v>
          </cell>
          <cell r="GH189">
            <v>5.0999999999999996</v>
          </cell>
          <cell r="GI189">
            <v>9.3000000000000007</v>
          </cell>
          <cell r="GJ189">
            <v>4.4000000000000004</v>
          </cell>
          <cell r="GK189">
            <v>2.2999999999999998</v>
          </cell>
          <cell r="GL189">
            <v>4.3</v>
          </cell>
          <cell r="GM189">
            <v>10</v>
          </cell>
          <cell r="GN189">
            <v>10.5</v>
          </cell>
          <cell r="GO189">
            <v>9.5</v>
          </cell>
          <cell r="GP189">
            <v>0</v>
          </cell>
          <cell r="GQ189">
            <v>7</v>
          </cell>
          <cell r="GR189">
            <v>0</v>
          </cell>
          <cell r="GS189">
            <v>69.30000000000004</v>
          </cell>
          <cell r="GT189">
            <v>72.099999999999952</v>
          </cell>
          <cell r="GU189">
            <v>72.499999999999773</v>
          </cell>
          <cell r="GV189">
            <v>66.199999999999818</v>
          </cell>
          <cell r="GW189">
            <v>81.199999999999676</v>
          </cell>
          <cell r="GX189">
            <v>67.899999999999679</v>
          </cell>
          <cell r="GY189">
            <v>75.69999999999996</v>
          </cell>
          <cell r="GZ189">
            <v>63.300000000000047</v>
          </cell>
          <cell r="HA189">
            <v>71.199999999999974</v>
          </cell>
          <cell r="HB189">
            <v>91.500000000000043</v>
          </cell>
          <cell r="HC189">
            <v>92.300000000000097</v>
          </cell>
          <cell r="HD189">
            <v>84.500000000000043</v>
          </cell>
          <cell r="HE189">
            <v>111.8000000000001</v>
          </cell>
          <cell r="HF189">
            <v>114.59999999999991</v>
          </cell>
          <cell r="HG189">
            <v>90.599999999999724</v>
          </cell>
          <cell r="HH189">
            <v>100.89999999999995</v>
          </cell>
          <cell r="HI189">
            <v>104.50000000000004</v>
          </cell>
          <cell r="HJ189">
            <v>160.6999999999999</v>
          </cell>
          <cell r="HK189">
            <v>140.40000000000015</v>
          </cell>
          <cell r="HL189">
            <v>113.50000000000014</v>
          </cell>
          <cell r="HM189">
            <v>111.59999999999995</v>
          </cell>
          <cell r="HN189">
            <v>191.7000000000001</v>
          </cell>
          <cell r="HO189">
            <v>327.20000000000039</v>
          </cell>
          <cell r="HP189">
            <v>235.79999999999995</v>
          </cell>
          <cell r="HQ189">
            <v>183.19999999999993</v>
          </cell>
          <cell r="HR189">
            <v>220.30000000000013</v>
          </cell>
          <cell r="HS189">
            <v>339</v>
          </cell>
        </row>
        <row r="190">
          <cell r="A190" t="str">
            <v>KRB IN</v>
          </cell>
          <cell r="B190" t="str">
            <v>KRBL</v>
          </cell>
          <cell r="C190" t="str">
            <v>Rice (Agribusiness)</v>
          </cell>
          <cell r="D190">
            <v>1331.2</v>
          </cell>
          <cell r="E190">
            <v>1677.5</v>
          </cell>
          <cell r="F190">
            <v>1686.9</v>
          </cell>
          <cell r="G190">
            <v>1206.2</v>
          </cell>
          <cell r="H190">
            <v>1011</v>
          </cell>
          <cell r="I190">
            <v>1397.8</v>
          </cell>
          <cell r="J190">
            <v>1251.4000000000001</v>
          </cell>
          <cell r="K190">
            <v>1093.7</v>
          </cell>
          <cell r="L190">
            <v>984</v>
          </cell>
          <cell r="M190">
            <v>1300.8</v>
          </cell>
          <cell r="N190">
            <v>1048.9000000000001</v>
          </cell>
          <cell r="O190">
            <v>1693.7</v>
          </cell>
          <cell r="P190">
            <v>1512.1</v>
          </cell>
          <cell r="Q190">
            <v>1774.5</v>
          </cell>
          <cell r="R190">
            <v>2148.4</v>
          </cell>
          <cell r="S190">
            <v>1812.6</v>
          </cell>
          <cell r="T190">
            <v>1902.9</v>
          </cell>
          <cell r="U190">
            <v>2277.6999999999998</v>
          </cell>
          <cell r="V190">
            <v>2795.2</v>
          </cell>
          <cell r="W190">
            <v>2154.5</v>
          </cell>
          <cell r="X190">
            <v>1360.3</v>
          </cell>
          <cell r="Y190">
            <v>2561.1999999999998</v>
          </cell>
          <cell r="Z190">
            <v>2702.9</v>
          </cell>
          <cell r="AA190">
            <v>3340.8</v>
          </cell>
          <cell r="AB190">
            <v>3579.2</v>
          </cell>
          <cell r="AC190">
            <v>3319</v>
          </cell>
          <cell r="AD190">
            <v>3461.2</v>
          </cell>
          <cell r="AE190">
            <v>2095.1999999999998</v>
          </cell>
          <cell r="AF190">
            <v>-1223.9000000000001</v>
          </cell>
          <cell r="AG190">
            <v>-1573.4999999999998</v>
          </cell>
          <cell r="AH190">
            <v>-1593.8</v>
          </cell>
          <cell r="AI190">
            <v>-1128.3</v>
          </cell>
          <cell r="AJ190">
            <v>-901.10000000000014</v>
          </cell>
          <cell r="AK190">
            <v>-1304.5999999999999</v>
          </cell>
          <cell r="AL190">
            <v>-1170.0999999999999</v>
          </cell>
          <cell r="AM190">
            <v>-1043.6999999999998</v>
          </cell>
          <cell r="AN190">
            <v>-890.8</v>
          </cell>
          <cell r="AO190">
            <v>-1216.3</v>
          </cell>
          <cell r="AP190">
            <v>-931.4</v>
          </cell>
          <cell r="AQ190">
            <v>-1582.2</v>
          </cell>
          <cell r="AR190">
            <v>-1339.4</v>
          </cell>
          <cell r="AS190">
            <v>-1568.2</v>
          </cell>
          <cell r="AT190">
            <v>-1882.3000000000002</v>
          </cell>
          <cell r="AU190">
            <v>-1627.5</v>
          </cell>
          <cell r="AV190">
            <v>-1607.9</v>
          </cell>
          <cell r="AW190">
            <v>-1963.1</v>
          </cell>
          <cell r="AX190">
            <v>-2410.3999999999996</v>
          </cell>
          <cell r="AY190">
            <v>-2004.8</v>
          </cell>
          <cell r="AZ190">
            <v>-1167.2</v>
          </cell>
          <cell r="BA190">
            <v>-2232.3000000000002</v>
          </cell>
          <cell r="BB190">
            <v>-2291.3999999999996</v>
          </cell>
          <cell r="BC190">
            <v>-2838.0999999999995</v>
          </cell>
          <cell r="BD190">
            <v>-2926.2</v>
          </cell>
          <cell r="BE190">
            <v>-2753</v>
          </cell>
          <cell r="BF190">
            <v>-3104.2</v>
          </cell>
          <cell r="BG190">
            <v>-1866.3</v>
          </cell>
          <cell r="BH190">
            <v>107.29999999999995</v>
          </cell>
          <cell r="BI190">
            <v>104.00000000000023</v>
          </cell>
          <cell r="BJ190">
            <v>93.100000000000136</v>
          </cell>
          <cell r="BK190">
            <v>77.900000000000091</v>
          </cell>
          <cell r="BL190">
            <v>109.89999999999986</v>
          </cell>
          <cell r="BM190">
            <v>93.200000000000045</v>
          </cell>
          <cell r="BN190">
            <v>81.300000000000182</v>
          </cell>
          <cell r="BO190">
            <v>50.000000000000227</v>
          </cell>
          <cell r="BP190">
            <v>93.200000000000045</v>
          </cell>
          <cell r="BQ190">
            <v>84.5</v>
          </cell>
          <cell r="BR190">
            <v>117.50000000000011</v>
          </cell>
          <cell r="BS190">
            <v>111.5</v>
          </cell>
          <cell r="BT190">
            <v>172.69999999999982</v>
          </cell>
          <cell r="BU190">
            <v>206.29999999999995</v>
          </cell>
          <cell r="BV190">
            <v>266.09999999999991</v>
          </cell>
          <cell r="BW190">
            <v>185.09999999999991</v>
          </cell>
          <cell r="BX190">
            <v>295</v>
          </cell>
          <cell r="BY190">
            <v>314.59999999999991</v>
          </cell>
          <cell r="BZ190">
            <v>384.80000000000018</v>
          </cell>
          <cell r="CA190">
            <v>149.70000000000005</v>
          </cell>
          <cell r="CB190">
            <v>193.09999999999991</v>
          </cell>
          <cell r="CC190">
            <v>328.89999999999964</v>
          </cell>
          <cell r="CD190">
            <v>411.50000000000045</v>
          </cell>
          <cell r="CE190">
            <v>502.70000000000073</v>
          </cell>
          <cell r="CF190">
            <v>653</v>
          </cell>
          <cell r="CG190">
            <v>566</v>
          </cell>
          <cell r="CH190">
            <v>357</v>
          </cell>
          <cell r="CI190">
            <v>228.89999999999986</v>
          </cell>
          <cell r="CJ190">
            <v>0</v>
          </cell>
          <cell r="CK190">
            <v>0</v>
          </cell>
          <cell r="CL190">
            <v>0</v>
          </cell>
          <cell r="CM190">
            <v>0</v>
          </cell>
          <cell r="CN190">
            <v>0</v>
          </cell>
          <cell r="CO190">
            <v>0</v>
          </cell>
          <cell r="CP190">
            <v>0</v>
          </cell>
          <cell r="CQ190">
            <v>0</v>
          </cell>
          <cell r="CR190">
            <v>0</v>
          </cell>
          <cell r="CS190">
            <v>0</v>
          </cell>
          <cell r="CT190">
            <v>0</v>
          </cell>
          <cell r="CU190">
            <v>0</v>
          </cell>
          <cell r="CV190">
            <v>0</v>
          </cell>
          <cell r="CW190">
            <v>0</v>
          </cell>
          <cell r="CX190">
            <v>0</v>
          </cell>
          <cell r="CY190">
            <v>0</v>
          </cell>
          <cell r="CZ190">
            <v>0</v>
          </cell>
          <cell r="DA190">
            <v>0</v>
          </cell>
          <cell r="DB190">
            <v>0</v>
          </cell>
          <cell r="DC190">
            <v>0</v>
          </cell>
          <cell r="DD190">
            <v>0</v>
          </cell>
          <cell r="DE190">
            <v>0</v>
          </cell>
          <cell r="DF190">
            <v>0</v>
          </cell>
          <cell r="DG190">
            <v>0</v>
          </cell>
          <cell r="DH190">
            <v>0</v>
          </cell>
          <cell r="DI190">
            <v>0</v>
          </cell>
          <cell r="DJ190">
            <v>0</v>
          </cell>
          <cell r="DK190">
            <v>0</v>
          </cell>
          <cell r="DL190">
            <v>107.29999999999995</v>
          </cell>
          <cell r="DM190">
            <v>104.00000000000023</v>
          </cell>
          <cell r="DN190">
            <v>93.100000000000136</v>
          </cell>
          <cell r="DO190">
            <v>77.900000000000091</v>
          </cell>
          <cell r="DP190">
            <v>109.89999999999986</v>
          </cell>
          <cell r="DQ190">
            <v>93.200000000000045</v>
          </cell>
          <cell r="DR190">
            <v>81.300000000000182</v>
          </cell>
          <cell r="DS190">
            <v>50.000000000000227</v>
          </cell>
          <cell r="DT190">
            <v>93.200000000000045</v>
          </cell>
          <cell r="DU190">
            <v>84.5</v>
          </cell>
          <cell r="DV190">
            <v>117.50000000000011</v>
          </cell>
          <cell r="DW190">
            <v>111.5</v>
          </cell>
          <cell r="DX190">
            <v>172.69999999999982</v>
          </cell>
          <cell r="DY190">
            <v>206.29999999999995</v>
          </cell>
          <cell r="DZ190">
            <v>266.09999999999991</v>
          </cell>
          <cell r="EA190">
            <v>185.09999999999991</v>
          </cell>
          <cell r="EB190">
            <v>295</v>
          </cell>
          <cell r="EC190">
            <v>314.59999999999991</v>
          </cell>
          <cell r="ED190">
            <v>384.80000000000018</v>
          </cell>
          <cell r="EE190">
            <v>149.70000000000005</v>
          </cell>
          <cell r="EF190">
            <v>193.09999999999991</v>
          </cell>
          <cell r="EG190">
            <v>328.89999999999964</v>
          </cell>
          <cell r="EH190">
            <v>411.50000000000045</v>
          </cell>
          <cell r="EI190">
            <v>502.70000000000073</v>
          </cell>
          <cell r="EJ190">
            <v>653</v>
          </cell>
          <cell r="EK190">
            <v>566</v>
          </cell>
          <cell r="EL190">
            <v>357</v>
          </cell>
          <cell r="EM190">
            <v>228.89999999999986</v>
          </cell>
          <cell r="EN190">
            <v>-12.5</v>
          </cell>
          <cell r="EO190">
            <v>-17.5</v>
          </cell>
          <cell r="EP190">
            <v>-15</v>
          </cell>
          <cell r="EQ190">
            <v>-15</v>
          </cell>
          <cell r="ER190">
            <v>-14.5</v>
          </cell>
          <cell r="ES190">
            <v>-18.5</v>
          </cell>
          <cell r="ET190">
            <v>-16.5</v>
          </cell>
          <cell r="EU190">
            <v>-22.2</v>
          </cell>
          <cell r="EV190">
            <v>-17.5</v>
          </cell>
          <cell r="EW190">
            <v>-19.5</v>
          </cell>
          <cell r="EX190">
            <v>-18.5</v>
          </cell>
          <cell r="EY190">
            <v>-18.2</v>
          </cell>
          <cell r="EZ190">
            <v>-18.7</v>
          </cell>
          <cell r="FA190">
            <v>-28.1</v>
          </cell>
          <cell r="FB190">
            <v>-35.4</v>
          </cell>
          <cell r="FC190">
            <v>-36.700000000000003</v>
          </cell>
          <cell r="FD190">
            <v>-33.1</v>
          </cell>
          <cell r="FE190">
            <v>-36.1</v>
          </cell>
          <cell r="FF190">
            <v>-49.8</v>
          </cell>
          <cell r="FG190">
            <v>-56.3</v>
          </cell>
          <cell r="FH190">
            <v>-56.5</v>
          </cell>
          <cell r="FI190">
            <v>-59</v>
          </cell>
          <cell r="FJ190">
            <v>-67</v>
          </cell>
          <cell r="FK190">
            <v>-58.5</v>
          </cell>
          <cell r="FL190">
            <v>-65</v>
          </cell>
          <cell r="FM190">
            <v>-65</v>
          </cell>
          <cell r="FN190">
            <v>-65</v>
          </cell>
          <cell r="FO190">
            <v>-40.5</v>
          </cell>
          <cell r="FP190">
            <v>7.6</v>
          </cell>
          <cell r="FQ190">
            <v>8.1</v>
          </cell>
          <cell r="FR190">
            <v>14.6</v>
          </cell>
          <cell r="FS190">
            <v>18.600000000000001</v>
          </cell>
          <cell r="FT190">
            <v>0.4</v>
          </cell>
          <cell r="FU190">
            <v>2.8</v>
          </cell>
          <cell r="FV190">
            <v>11.6</v>
          </cell>
          <cell r="FW190">
            <v>19.8</v>
          </cell>
          <cell r="FX190">
            <v>8.3000000000000007</v>
          </cell>
          <cell r="FY190">
            <v>11.6</v>
          </cell>
          <cell r="FZ190">
            <v>7.2</v>
          </cell>
          <cell r="GA190">
            <v>5.0999999999999996</v>
          </cell>
          <cell r="GB190">
            <v>5.8</v>
          </cell>
          <cell r="GC190">
            <v>8.1999999999999993</v>
          </cell>
          <cell r="GD190">
            <v>10.8</v>
          </cell>
          <cell r="GE190">
            <v>50.7</v>
          </cell>
          <cell r="GF190">
            <v>9.8000000000000007</v>
          </cell>
          <cell r="GG190">
            <v>12</v>
          </cell>
          <cell r="GH190">
            <v>14.2</v>
          </cell>
          <cell r="GI190">
            <v>32.5</v>
          </cell>
          <cell r="GJ190">
            <v>17.399999999999999</v>
          </cell>
          <cell r="GK190">
            <v>40.299999999999997</v>
          </cell>
          <cell r="GL190">
            <v>21.2</v>
          </cell>
          <cell r="GM190">
            <v>23.7</v>
          </cell>
          <cell r="GN190">
            <v>1.8</v>
          </cell>
          <cell r="GO190">
            <v>14.8</v>
          </cell>
          <cell r="GP190">
            <v>7.6</v>
          </cell>
          <cell r="GQ190">
            <v>-3.6</v>
          </cell>
          <cell r="GR190">
            <v>102.39999999999995</v>
          </cell>
          <cell r="GS190">
            <v>94.600000000000222</v>
          </cell>
          <cell r="GT190">
            <v>92.700000000000131</v>
          </cell>
          <cell r="GU190">
            <v>81.500000000000085</v>
          </cell>
          <cell r="GV190">
            <v>95.799999999999869</v>
          </cell>
          <cell r="GW190">
            <v>77.500000000000043</v>
          </cell>
          <cell r="GX190">
            <v>76.400000000000176</v>
          </cell>
          <cell r="GY190">
            <v>47.600000000000229</v>
          </cell>
          <cell r="GZ190">
            <v>84.000000000000043</v>
          </cell>
          <cell r="HA190">
            <v>76.599999999999994</v>
          </cell>
          <cell r="HB190">
            <v>106.20000000000012</v>
          </cell>
          <cell r="HC190">
            <v>98.399999999999991</v>
          </cell>
          <cell r="HD190">
            <v>159.79999999999984</v>
          </cell>
          <cell r="HE190">
            <v>186.39999999999995</v>
          </cell>
          <cell r="HF190">
            <v>241.49999999999991</v>
          </cell>
          <cell r="HG190">
            <v>199.09999999999991</v>
          </cell>
          <cell r="HH190">
            <v>271.7</v>
          </cell>
          <cell r="HI190">
            <v>290.49999999999989</v>
          </cell>
          <cell r="HJ190">
            <v>349.20000000000016</v>
          </cell>
          <cell r="HK190">
            <v>125.90000000000005</v>
          </cell>
          <cell r="HL190">
            <v>153.99999999999991</v>
          </cell>
          <cell r="HM190">
            <v>310.19999999999965</v>
          </cell>
          <cell r="HN190">
            <v>365.70000000000044</v>
          </cell>
          <cell r="HO190">
            <v>467.90000000000072</v>
          </cell>
          <cell r="HP190">
            <v>589.79999999999995</v>
          </cell>
          <cell r="HQ190">
            <v>515.79999999999995</v>
          </cell>
          <cell r="HR190">
            <v>299.60000000000002</v>
          </cell>
          <cell r="HS190">
            <v>184.79999999999987</v>
          </cell>
        </row>
        <row r="191">
          <cell r="A191" t="str">
            <v>REIA IN</v>
          </cell>
          <cell r="B191" t="str">
            <v>REI Agro</v>
          </cell>
          <cell r="C191" t="str">
            <v xml:space="preserve">Agribusiness </v>
          </cell>
          <cell r="D191">
            <v>1162.45</v>
          </cell>
          <cell r="E191">
            <v>1211.6400000000001</v>
          </cell>
          <cell r="F191">
            <v>1273.71</v>
          </cell>
          <cell r="G191">
            <v>1327.76</v>
          </cell>
          <cell r="H191">
            <v>1428.76</v>
          </cell>
          <cell r="I191">
            <v>1436.87</v>
          </cell>
          <cell r="J191">
            <v>1471.67</v>
          </cell>
          <cell r="K191">
            <v>1689.3</v>
          </cell>
          <cell r="L191">
            <v>1951.54</v>
          </cell>
          <cell r="M191">
            <v>1867.7</v>
          </cell>
          <cell r="N191">
            <v>2144.11</v>
          </cell>
          <cell r="O191">
            <v>2507.9</v>
          </cell>
          <cell r="P191">
            <v>2980.16</v>
          </cell>
          <cell r="Q191">
            <v>2701.9720000000002</v>
          </cell>
          <cell r="R191">
            <v>1645.5819999999999</v>
          </cell>
          <cell r="S191">
            <v>2100.7689999999998</v>
          </cell>
          <cell r="T191">
            <v>2294.875</v>
          </cell>
          <cell r="U191">
            <v>2283.9920000000002</v>
          </cell>
          <cell r="V191">
            <v>2317.0940000000001</v>
          </cell>
          <cell r="W191">
            <v>3618.9700000000003</v>
          </cell>
          <cell r="X191">
            <v>3030.7289999999998</v>
          </cell>
          <cell r="Y191">
            <v>4518.1040000000003</v>
          </cell>
          <cell r="Z191">
            <v>4557.585</v>
          </cell>
          <cell r="AA191">
            <v>6260.0370000000003</v>
          </cell>
          <cell r="AB191">
            <v>6967.2489999999998</v>
          </cell>
          <cell r="AC191">
            <v>4209.96</v>
          </cell>
          <cell r="AD191">
            <v>5700.9219999999996</v>
          </cell>
          <cell r="AE191">
            <v>8531.771999999999</v>
          </cell>
          <cell r="AF191">
            <v>-1089.9009999999998</v>
          </cell>
          <cell r="AG191">
            <v>-1135.8989999999999</v>
          </cell>
          <cell r="AH191">
            <v>-1191.0610000000001</v>
          </cell>
          <cell r="AI191">
            <v>-1243.1579999999999</v>
          </cell>
          <cell r="AJ191">
            <v>-1348.097</v>
          </cell>
          <cell r="AK191">
            <v>-1323.5290000000002</v>
          </cell>
          <cell r="AL191">
            <v>-1339.7750000000001</v>
          </cell>
          <cell r="AM191">
            <v>-1621.5319999999999</v>
          </cell>
          <cell r="AN191">
            <v>-1783.348</v>
          </cell>
          <cell r="AO191">
            <v>-1651.3</v>
          </cell>
          <cell r="AP191">
            <v>-1898.2119999999998</v>
          </cell>
          <cell r="AQ191">
            <v>-2264.1000000000004</v>
          </cell>
          <cell r="AR191">
            <v>-2696.7640000000001</v>
          </cell>
          <cell r="AS191">
            <v>-2353.0379999999996</v>
          </cell>
          <cell r="AT191">
            <v>-1284.4010000000001</v>
          </cell>
          <cell r="AU191">
            <v>-1765.3720000000003</v>
          </cell>
          <cell r="AV191">
            <v>-1896.8859999999997</v>
          </cell>
          <cell r="AW191">
            <v>-1979.8689999999999</v>
          </cell>
          <cell r="AX191">
            <v>-1798.3680000000002</v>
          </cell>
          <cell r="AY191">
            <v>-3189.7990000000004</v>
          </cell>
          <cell r="AZ191">
            <v>-2348.2559999999999</v>
          </cell>
          <cell r="BA191">
            <v>-3894.2250000000004</v>
          </cell>
          <cell r="BB191">
            <v>-3674.4269999999997</v>
          </cell>
          <cell r="BC191">
            <v>-5374.8900000000012</v>
          </cell>
          <cell r="BD191">
            <v>-5680.549</v>
          </cell>
          <cell r="BE191">
            <v>-3264.76</v>
          </cell>
          <cell r="BF191">
            <v>-4737.3409999999994</v>
          </cell>
          <cell r="BG191">
            <v>-7369.75</v>
          </cell>
          <cell r="BH191">
            <v>72.549000000000206</v>
          </cell>
          <cell r="BI191">
            <v>75.741000000000213</v>
          </cell>
          <cell r="BJ191">
            <v>82.648999999999887</v>
          </cell>
          <cell r="BK191">
            <v>84.602000000000089</v>
          </cell>
          <cell r="BL191">
            <v>80.663000000000011</v>
          </cell>
          <cell r="BM191">
            <v>113.34099999999967</v>
          </cell>
          <cell r="BN191">
            <v>131.89499999999998</v>
          </cell>
          <cell r="BO191">
            <v>67.768000000000029</v>
          </cell>
          <cell r="BP191">
            <v>168.19200000000001</v>
          </cell>
          <cell r="BQ191">
            <v>216.40000000000009</v>
          </cell>
          <cell r="BR191">
            <v>245.89800000000037</v>
          </cell>
          <cell r="BS191">
            <v>243.79999999999973</v>
          </cell>
          <cell r="BT191">
            <v>283.39599999999973</v>
          </cell>
          <cell r="BU191">
            <v>348.93400000000065</v>
          </cell>
          <cell r="BV191">
            <v>361.18099999999981</v>
          </cell>
          <cell r="BW191">
            <v>335.39699999999948</v>
          </cell>
          <cell r="BX191">
            <v>397.98900000000026</v>
          </cell>
          <cell r="BY191">
            <v>304.12300000000027</v>
          </cell>
          <cell r="BZ191">
            <v>518.72599999999989</v>
          </cell>
          <cell r="CA191">
            <v>429.17099999999982</v>
          </cell>
          <cell r="CB191">
            <v>682.47299999999996</v>
          </cell>
          <cell r="CC191">
            <v>623.87899999999991</v>
          </cell>
          <cell r="CD191">
            <v>883.15800000000036</v>
          </cell>
          <cell r="CE191">
            <v>885.14699999999903</v>
          </cell>
          <cell r="CF191">
            <v>1286.6999999999998</v>
          </cell>
          <cell r="CG191">
            <v>945.19999999999982</v>
          </cell>
          <cell r="CH191">
            <v>963.58100000000013</v>
          </cell>
          <cell r="CI191">
            <v>1162.021999999999</v>
          </cell>
          <cell r="CJ191">
            <v>0</v>
          </cell>
          <cell r="CK191">
            <v>0</v>
          </cell>
          <cell r="CL191">
            <v>0</v>
          </cell>
          <cell r="CM191">
            <v>0</v>
          </cell>
          <cell r="CN191">
            <v>0</v>
          </cell>
          <cell r="CO191">
            <v>0</v>
          </cell>
          <cell r="CP191">
            <v>0</v>
          </cell>
          <cell r="CQ191">
            <v>0</v>
          </cell>
          <cell r="CR191">
            <v>0</v>
          </cell>
          <cell r="CS191">
            <v>0</v>
          </cell>
          <cell r="CT191">
            <v>0</v>
          </cell>
          <cell r="CU191">
            <v>0</v>
          </cell>
          <cell r="CV191">
            <v>33</v>
          </cell>
          <cell r="CW191">
            <v>49.027999999999999</v>
          </cell>
          <cell r="CX191">
            <v>2.008</v>
          </cell>
          <cell r="CY191">
            <v>63.390999999999998</v>
          </cell>
          <cell r="CZ191">
            <v>59.424999999999997</v>
          </cell>
          <cell r="DA191">
            <v>118.38800000000001</v>
          </cell>
          <cell r="DB191">
            <v>90.173000000000002</v>
          </cell>
          <cell r="DC191">
            <v>68.599999999999994</v>
          </cell>
          <cell r="DD191">
            <v>60.967999999999996</v>
          </cell>
          <cell r="DE191">
            <v>89.245999999999995</v>
          </cell>
          <cell r="DF191">
            <v>0</v>
          </cell>
          <cell r="DG191">
            <v>20.922999999999998</v>
          </cell>
          <cell r="DH191">
            <v>76.576999999999998</v>
          </cell>
          <cell r="DI191">
            <v>117.426</v>
          </cell>
          <cell r="DJ191">
            <v>0</v>
          </cell>
          <cell r="DK191">
            <v>5.2</v>
          </cell>
          <cell r="DL191">
            <v>72.549000000000206</v>
          </cell>
          <cell r="DM191">
            <v>75.741000000000213</v>
          </cell>
          <cell r="DN191">
            <v>82.648999999999887</v>
          </cell>
          <cell r="DO191">
            <v>84.602000000000089</v>
          </cell>
          <cell r="DP191">
            <v>80.663000000000011</v>
          </cell>
          <cell r="DQ191">
            <v>113.34099999999967</v>
          </cell>
          <cell r="DR191">
            <v>131.89499999999998</v>
          </cell>
          <cell r="DS191">
            <v>67.768000000000029</v>
          </cell>
          <cell r="DT191">
            <v>168.19200000000001</v>
          </cell>
          <cell r="DU191">
            <v>216.40000000000009</v>
          </cell>
          <cell r="DV191">
            <v>245.89800000000037</v>
          </cell>
          <cell r="DW191">
            <v>243.79999999999973</v>
          </cell>
          <cell r="DX191">
            <v>316.39599999999973</v>
          </cell>
          <cell r="DY191">
            <v>397.96200000000067</v>
          </cell>
          <cell r="DZ191">
            <v>363.18899999999979</v>
          </cell>
          <cell r="EA191">
            <v>398.7879999999995</v>
          </cell>
          <cell r="EB191">
            <v>457.41400000000027</v>
          </cell>
          <cell r="EC191">
            <v>422.51100000000031</v>
          </cell>
          <cell r="ED191">
            <v>608.89899999999989</v>
          </cell>
          <cell r="EE191">
            <v>497.77099999999984</v>
          </cell>
          <cell r="EF191">
            <v>743.44099999999992</v>
          </cell>
          <cell r="EG191">
            <v>713.12499999999989</v>
          </cell>
          <cell r="EH191">
            <v>883.15800000000036</v>
          </cell>
          <cell r="EI191">
            <v>906.06999999999903</v>
          </cell>
          <cell r="EJ191">
            <v>1363.2769999999998</v>
          </cell>
          <cell r="EK191">
            <v>1062.6259999999997</v>
          </cell>
          <cell r="EL191">
            <v>963.58100000000013</v>
          </cell>
          <cell r="EM191">
            <v>1167.2219999999991</v>
          </cell>
          <cell r="EN191">
            <v>-3.64</v>
          </cell>
          <cell r="EO191">
            <v>-3.64</v>
          </cell>
          <cell r="EP191">
            <v>-4.7300000000000004</v>
          </cell>
          <cell r="EQ191">
            <v>-4.42</v>
          </cell>
          <cell r="ER191">
            <v>-5.0599999999999996</v>
          </cell>
          <cell r="ES191">
            <v>-5.2</v>
          </cell>
          <cell r="ET191">
            <v>-5.25</v>
          </cell>
          <cell r="EU191">
            <v>-5.82</v>
          </cell>
          <cell r="EV191">
            <v>-9.59</v>
          </cell>
          <cell r="EW191">
            <v>-9.6999999999999993</v>
          </cell>
          <cell r="EX191">
            <v>-9.9</v>
          </cell>
          <cell r="EY191">
            <v>-11.1</v>
          </cell>
          <cell r="EZ191">
            <v>-21.25</v>
          </cell>
          <cell r="FA191">
            <v>-21.56</v>
          </cell>
          <cell r="FB191">
            <v>-24.17</v>
          </cell>
          <cell r="FC191">
            <v>-26.45</v>
          </cell>
          <cell r="FD191">
            <v>-34.200000000000003</v>
          </cell>
          <cell r="FE191">
            <v>-42.83</v>
          </cell>
          <cell r="FF191">
            <v>-36.9</v>
          </cell>
          <cell r="FG191">
            <v>-41.65</v>
          </cell>
          <cell r="FH191">
            <v>-43.478000000000002</v>
          </cell>
          <cell r="FI191">
            <v>-51.57</v>
          </cell>
          <cell r="FJ191">
            <v>-55.902999999999999</v>
          </cell>
          <cell r="FK191">
            <v>-55.79</v>
          </cell>
          <cell r="FL191">
            <v>-65.158000000000001</v>
          </cell>
          <cell r="FM191">
            <v>-53.28</v>
          </cell>
          <cell r="FN191">
            <v>-53.305999999999997</v>
          </cell>
          <cell r="FO191">
            <v>-53.59</v>
          </cell>
          <cell r="FP191">
            <v>1.5</v>
          </cell>
          <cell r="FQ191">
            <v>3.42</v>
          </cell>
          <cell r="FR191">
            <v>1.69</v>
          </cell>
          <cell r="FS191">
            <v>3.38</v>
          </cell>
          <cell r="FT191">
            <v>1.94</v>
          </cell>
          <cell r="FU191">
            <v>10.06</v>
          </cell>
          <cell r="FV191">
            <v>1.1599999999999999</v>
          </cell>
          <cell r="FW191">
            <v>0.23</v>
          </cell>
          <cell r="FX191">
            <v>0.1</v>
          </cell>
          <cell r="FY191">
            <v>0</v>
          </cell>
          <cell r="FZ191">
            <v>0.38</v>
          </cell>
          <cell r="GA191">
            <v>0</v>
          </cell>
          <cell r="GB191">
            <v>0</v>
          </cell>
          <cell r="GC191">
            <v>1.43</v>
          </cell>
          <cell r="GD191">
            <v>0.03</v>
          </cell>
          <cell r="GE191">
            <v>0.74</v>
          </cell>
          <cell r="GF191">
            <v>0</v>
          </cell>
          <cell r="GG191">
            <v>0.2</v>
          </cell>
          <cell r="GH191">
            <v>0</v>
          </cell>
          <cell r="GI191">
            <v>1.65</v>
          </cell>
          <cell r="GJ191">
            <v>0.79600000000000004</v>
          </cell>
          <cell r="GK191">
            <v>1.02</v>
          </cell>
          <cell r="GL191">
            <v>1.8959999999999999</v>
          </cell>
          <cell r="GM191">
            <v>33.15</v>
          </cell>
          <cell r="GN191">
            <v>6.41</v>
          </cell>
          <cell r="GO191">
            <v>16.46</v>
          </cell>
          <cell r="GP191">
            <v>20.670999999999999</v>
          </cell>
          <cell r="GQ191">
            <v>37.35</v>
          </cell>
          <cell r="GR191">
            <v>70.409000000000205</v>
          </cell>
          <cell r="GS191">
            <v>75.521000000000214</v>
          </cell>
          <cell r="GT191">
            <v>79.608999999999881</v>
          </cell>
          <cell r="GU191">
            <v>83.562000000000083</v>
          </cell>
          <cell r="GV191">
            <v>77.543000000000006</v>
          </cell>
          <cell r="GW191">
            <v>118.20099999999967</v>
          </cell>
          <cell r="GX191">
            <v>127.80499999999998</v>
          </cell>
          <cell r="GY191">
            <v>62.178000000000026</v>
          </cell>
          <cell r="GZ191">
            <v>158.702</v>
          </cell>
          <cell r="HA191">
            <v>206.7000000000001</v>
          </cell>
          <cell r="HB191">
            <v>236.37800000000036</v>
          </cell>
          <cell r="HC191">
            <v>232.69999999999973</v>
          </cell>
          <cell r="HD191">
            <v>295.14599999999973</v>
          </cell>
          <cell r="HE191">
            <v>377.83200000000068</v>
          </cell>
          <cell r="HF191">
            <v>339.04899999999975</v>
          </cell>
          <cell r="HG191">
            <v>373.07799999999952</v>
          </cell>
          <cell r="HH191">
            <v>423.21400000000028</v>
          </cell>
          <cell r="HI191">
            <v>379.88100000000031</v>
          </cell>
          <cell r="HJ191">
            <v>571.99899999999991</v>
          </cell>
          <cell r="HK191">
            <v>457.77099999999984</v>
          </cell>
          <cell r="HL191">
            <v>700.75900000000001</v>
          </cell>
          <cell r="HM191">
            <v>662.57499999999982</v>
          </cell>
          <cell r="HN191">
            <v>829.15100000000029</v>
          </cell>
          <cell r="HO191">
            <v>883.42999999999904</v>
          </cell>
          <cell r="HP191">
            <v>1304.529</v>
          </cell>
          <cell r="HQ191">
            <v>1025.8059999999998</v>
          </cell>
          <cell r="HR191">
            <v>930.94600000000014</v>
          </cell>
          <cell r="HS191">
            <v>1150.9819999999991</v>
          </cell>
        </row>
        <row r="192">
          <cell r="A192" t="str">
            <v>MRCO IN</v>
          </cell>
          <cell r="B192" t="str">
            <v>Marico Industries</v>
          </cell>
          <cell r="C192" t="str">
            <v>FMCG</v>
          </cell>
          <cell r="D192">
            <v>0</v>
          </cell>
          <cell r="E192">
            <v>0</v>
          </cell>
          <cell r="F192">
            <v>0</v>
          </cell>
          <cell r="G192">
            <v>0</v>
          </cell>
          <cell r="H192">
            <v>2092</v>
          </cell>
          <cell r="I192">
            <v>2223</v>
          </cell>
          <cell r="J192">
            <v>2318.1999999999998</v>
          </cell>
          <cell r="K192">
            <v>2250.5</v>
          </cell>
          <cell r="L192">
            <v>2439.4</v>
          </cell>
          <cell r="M192">
            <v>2554.8000000000002</v>
          </cell>
          <cell r="N192">
            <v>2596</v>
          </cell>
          <cell r="O192">
            <v>2502.6</v>
          </cell>
          <cell r="P192">
            <v>2707.7</v>
          </cell>
          <cell r="Q192">
            <v>2770.9</v>
          </cell>
          <cell r="R192">
            <v>3037.7</v>
          </cell>
          <cell r="S192">
            <v>2976.7</v>
          </cell>
          <cell r="T192">
            <v>3727.8</v>
          </cell>
          <cell r="U192">
            <v>3779.8</v>
          </cell>
          <cell r="V192">
            <v>4092</v>
          </cell>
          <cell r="W192">
            <v>3969.6</v>
          </cell>
          <cell r="X192">
            <v>4691.3</v>
          </cell>
          <cell r="Y192">
            <v>4637.8500000000004</v>
          </cell>
          <cell r="Z192">
            <v>5062.3879999999999</v>
          </cell>
          <cell r="AA192">
            <v>4675.3</v>
          </cell>
          <cell r="AB192">
            <v>6009.3</v>
          </cell>
          <cell r="AC192">
            <v>6034.96</v>
          </cell>
          <cell r="AD192">
            <v>6228.3300000000008</v>
          </cell>
          <cell r="AE192">
            <v>5611.63</v>
          </cell>
          <cell r="AF192">
            <v>0</v>
          </cell>
          <cell r="AG192">
            <v>0</v>
          </cell>
          <cell r="AH192">
            <v>0</v>
          </cell>
          <cell r="AI192">
            <v>0</v>
          </cell>
          <cell r="AJ192">
            <v>-1898</v>
          </cell>
          <cell r="AK192">
            <v>-2035.6</v>
          </cell>
          <cell r="AL192">
            <v>-2123.3000000000002</v>
          </cell>
          <cell r="AM192">
            <v>-2083</v>
          </cell>
          <cell r="AN192">
            <v>-2218.3999999999996</v>
          </cell>
          <cell r="AO192">
            <v>-2345.1</v>
          </cell>
          <cell r="AP192">
            <v>-2369.1</v>
          </cell>
          <cell r="AQ192">
            <v>-2277.1999999999998</v>
          </cell>
          <cell r="AR192">
            <v>-2411.8000000000002</v>
          </cell>
          <cell r="AS192">
            <v>-2461.6</v>
          </cell>
          <cell r="AT192">
            <v>-2563.4</v>
          </cell>
          <cell r="AU192">
            <v>-2613</v>
          </cell>
          <cell r="AV192">
            <v>-3165.2</v>
          </cell>
          <cell r="AW192">
            <v>-3221.3999999999996</v>
          </cell>
          <cell r="AX192">
            <v>-3533.6999999999994</v>
          </cell>
          <cell r="AY192">
            <v>-3568.6</v>
          </cell>
          <cell r="AZ192">
            <v>-4031.2000000000003</v>
          </cell>
          <cell r="BA192">
            <v>-3990.7199999999993</v>
          </cell>
          <cell r="BB192">
            <v>-4420.08</v>
          </cell>
          <cell r="BC192">
            <v>-4219.5999999999995</v>
          </cell>
          <cell r="BD192">
            <v>-5252.6</v>
          </cell>
          <cell r="BE192">
            <v>-5226.0600000000004</v>
          </cell>
          <cell r="BF192">
            <v>-5436.92</v>
          </cell>
          <cell r="BG192">
            <v>-4878.66</v>
          </cell>
          <cell r="BH192">
            <v>0</v>
          </cell>
          <cell r="BI192">
            <v>0</v>
          </cell>
          <cell r="BJ192">
            <v>0</v>
          </cell>
          <cell r="BK192">
            <v>0</v>
          </cell>
          <cell r="BL192">
            <v>194</v>
          </cell>
          <cell r="BM192">
            <v>187.40000000000009</v>
          </cell>
          <cell r="BN192">
            <v>194.89999999999964</v>
          </cell>
          <cell r="BO192">
            <v>167.5</v>
          </cell>
          <cell r="BP192">
            <v>221.00000000000045</v>
          </cell>
          <cell r="BQ192">
            <v>209.70000000000027</v>
          </cell>
          <cell r="BR192">
            <v>226.90000000000009</v>
          </cell>
          <cell r="BS192">
            <v>225.40000000000009</v>
          </cell>
          <cell r="BT192">
            <v>295.89999999999964</v>
          </cell>
          <cell r="BU192">
            <v>309.30000000000018</v>
          </cell>
          <cell r="BV192">
            <v>474.29999999999973</v>
          </cell>
          <cell r="BW192">
            <v>363.69999999999982</v>
          </cell>
          <cell r="BX192">
            <v>562.60000000000036</v>
          </cell>
          <cell r="BY192">
            <v>558.40000000000055</v>
          </cell>
          <cell r="BZ192">
            <v>558.30000000000064</v>
          </cell>
          <cell r="CA192">
            <v>401</v>
          </cell>
          <cell r="CB192">
            <v>660.09999999999991</v>
          </cell>
          <cell r="CC192">
            <v>647.13000000000102</v>
          </cell>
          <cell r="CD192">
            <v>642.30799999999999</v>
          </cell>
          <cell r="CE192">
            <v>455.70000000000073</v>
          </cell>
          <cell r="CF192">
            <v>756.69999999999982</v>
          </cell>
          <cell r="CG192">
            <v>808.89999999999964</v>
          </cell>
          <cell r="CH192">
            <v>791.41000000000076</v>
          </cell>
          <cell r="CI192">
            <v>732.97000000000025</v>
          </cell>
          <cell r="CJ192">
            <v>0</v>
          </cell>
          <cell r="CK192">
            <v>0</v>
          </cell>
          <cell r="CL192">
            <v>0</v>
          </cell>
          <cell r="CM192">
            <v>0</v>
          </cell>
          <cell r="CN192">
            <v>0</v>
          </cell>
          <cell r="CO192">
            <v>0</v>
          </cell>
          <cell r="CP192">
            <v>0</v>
          </cell>
          <cell r="CQ192">
            <v>0</v>
          </cell>
          <cell r="CR192">
            <v>0</v>
          </cell>
          <cell r="CS192">
            <v>0</v>
          </cell>
          <cell r="CT192">
            <v>0</v>
          </cell>
          <cell r="CU192">
            <v>0</v>
          </cell>
          <cell r="CV192">
            <v>0</v>
          </cell>
          <cell r="CW192">
            <v>0</v>
          </cell>
          <cell r="CX192">
            <v>0</v>
          </cell>
          <cell r="CY192">
            <v>0</v>
          </cell>
          <cell r="CZ192">
            <v>0</v>
          </cell>
          <cell r="DA192">
            <v>0</v>
          </cell>
          <cell r="DB192">
            <v>0</v>
          </cell>
          <cell r="DC192">
            <v>0</v>
          </cell>
          <cell r="DD192">
            <v>0</v>
          </cell>
          <cell r="DE192">
            <v>0</v>
          </cell>
          <cell r="DF192">
            <v>0</v>
          </cell>
          <cell r="DG192">
            <v>0</v>
          </cell>
          <cell r="DH192">
            <v>0</v>
          </cell>
          <cell r="DI192">
            <v>0</v>
          </cell>
          <cell r="DJ192">
            <v>0</v>
          </cell>
          <cell r="DK192">
            <v>0</v>
          </cell>
          <cell r="DL192">
            <v>0</v>
          </cell>
          <cell r="DM192">
            <v>0</v>
          </cell>
          <cell r="DN192">
            <v>0</v>
          </cell>
          <cell r="DO192">
            <v>0</v>
          </cell>
          <cell r="DP192">
            <v>194</v>
          </cell>
          <cell r="DQ192">
            <v>187.40000000000009</v>
          </cell>
          <cell r="DR192">
            <v>194.89999999999964</v>
          </cell>
          <cell r="DS192">
            <v>167.5</v>
          </cell>
          <cell r="DT192">
            <v>221.00000000000045</v>
          </cell>
          <cell r="DU192">
            <v>209.70000000000027</v>
          </cell>
          <cell r="DV192">
            <v>226.90000000000009</v>
          </cell>
          <cell r="DW192">
            <v>225.40000000000009</v>
          </cell>
          <cell r="DX192">
            <v>295.89999999999964</v>
          </cell>
          <cell r="DY192">
            <v>309.30000000000018</v>
          </cell>
          <cell r="DZ192">
            <v>474.29999999999973</v>
          </cell>
          <cell r="EA192">
            <v>363.69999999999982</v>
          </cell>
          <cell r="EB192">
            <v>562.60000000000036</v>
          </cell>
          <cell r="EC192">
            <v>558.40000000000055</v>
          </cell>
          <cell r="ED192">
            <v>558.30000000000064</v>
          </cell>
          <cell r="EE192">
            <v>401</v>
          </cell>
          <cell r="EF192">
            <v>660.09999999999991</v>
          </cell>
          <cell r="EG192">
            <v>647.13000000000102</v>
          </cell>
          <cell r="EH192">
            <v>642.30799999999999</v>
          </cell>
          <cell r="EI192">
            <v>455.70000000000073</v>
          </cell>
          <cell r="EJ192">
            <v>756.69999999999982</v>
          </cell>
          <cell r="EK192">
            <v>808.89999999999964</v>
          </cell>
          <cell r="EL192">
            <v>791.41000000000076</v>
          </cell>
          <cell r="EM192">
            <v>732.97000000000025</v>
          </cell>
          <cell r="EN192">
            <v>0</v>
          </cell>
          <cell r="EO192">
            <v>0</v>
          </cell>
          <cell r="EP192">
            <v>0</v>
          </cell>
          <cell r="EQ192">
            <v>0</v>
          </cell>
          <cell r="ER192">
            <v>-30</v>
          </cell>
          <cell r="ES192">
            <v>-33.5</v>
          </cell>
          <cell r="ET192">
            <v>-33.799999999999997</v>
          </cell>
          <cell r="EU192">
            <v>-31.5</v>
          </cell>
          <cell r="EV192">
            <v>-31</v>
          </cell>
          <cell r="EW192">
            <v>-31</v>
          </cell>
          <cell r="EX192">
            <v>-34.799999999999997</v>
          </cell>
          <cell r="EY192">
            <v>-52.3</v>
          </cell>
          <cell r="EZ192">
            <v>-64.7</v>
          </cell>
          <cell r="FA192">
            <v>-76.5</v>
          </cell>
          <cell r="FB192">
            <v>-211.1</v>
          </cell>
          <cell r="FC192">
            <v>-95.7</v>
          </cell>
          <cell r="FD192">
            <v>-111.6</v>
          </cell>
          <cell r="FE192">
            <v>-126.9</v>
          </cell>
          <cell r="FF192">
            <v>-168.4</v>
          </cell>
          <cell r="FG192">
            <v>-115.1</v>
          </cell>
          <cell r="FH192">
            <v>-57.699999999999996</v>
          </cell>
          <cell r="FI192">
            <v>-64.150000000000006</v>
          </cell>
          <cell r="FJ192">
            <v>-107.17</v>
          </cell>
          <cell r="FK192">
            <v>-79.3</v>
          </cell>
          <cell r="FL192">
            <v>-74.5</v>
          </cell>
          <cell r="FM192">
            <v>-81.78</v>
          </cell>
          <cell r="FN192">
            <v>-97.54</v>
          </cell>
          <cell r="FO192">
            <v>-104.23</v>
          </cell>
          <cell r="FP192">
            <v>0</v>
          </cell>
          <cell r="FQ192">
            <v>0</v>
          </cell>
          <cell r="FR192">
            <v>0</v>
          </cell>
          <cell r="FS192">
            <v>0</v>
          </cell>
          <cell r="FT192">
            <v>7</v>
          </cell>
          <cell r="FU192">
            <v>7.2</v>
          </cell>
          <cell r="FV192">
            <v>7.5</v>
          </cell>
          <cell r="FW192">
            <v>7.7</v>
          </cell>
          <cell r="FX192">
            <v>3</v>
          </cell>
          <cell r="FY192">
            <v>4.2</v>
          </cell>
          <cell r="FZ192">
            <v>9</v>
          </cell>
          <cell r="GA192">
            <v>-0.1</v>
          </cell>
          <cell r="GB192">
            <v>17.899999999999999</v>
          </cell>
          <cell r="GC192">
            <v>7.9</v>
          </cell>
          <cell r="GD192">
            <v>7.6</v>
          </cell>
          <cell r="GE192">
            <v>2</v>
          </cell>
          <cell r="GF192">
            <v>10.7</v>
          </cell>
          <cell r="GG192">
            <v>0.6</v>
          </cell>
          <cell r="GH192">
            <v>3.3</v>
          </cell>
          <cell r="GI192">
            <v>87</v>
          </cell>
          <cell r="GJ192">
            <v>7</v>
          </cell>
          <cell r="GK192">
            <v>5.2</v>
          </cell>
          <cell r="GL192">
            <v>75.349999999999994</v>
          </cell>
          <cell r="GM192">
            <v>37</v>
          </cell>
          <cell r="GN192">
            <v>10</v>
          </cell>
          <cell r="GO192">
            <v>12.23</v>
          </cell>
          <cell r="GP192">
            <v>30.71</v>
          </cell>
          <cell r="GQ192">
            <v>79.67</v>
          </cell>
          <cell r="GR192">
            <v>0</v>
          </cell>
          <cell r="GS192">
            <v>0</v>
          </cell>
          <cell r="GT192">
            <v>0</v>
          </cell>
          <cell r="GU192">
            <v>0</v>
          </cell>
          <cell r="GV192">
            <v>171</v>
          </cell>
          <cell r="GW192">
            <v>161.10000000000008</v>
          </cell>
          <cell r="GX192">
            <v>168.59999999999962</v>
          </cell>
          <cell r="GY192">
            <v>143.69999999999999</v>
          </cell>
          <cell r="GZ192">
            <v>193.00000000000045</v>
          </cell>
          <cell r="HA192">
            <v>182.90000000000026</v>
          </cell>
          <cell r="HB192">
            <v>201.10000000000008</v>
          </cell>
          <cell r="HC192">
            <v>173.00000000000009</v>
          </cell>
          <cell r="HD192">
            <v>249.09999999999965</v>
          </cell>
          <cell r="HE192">
            <v>240.70000000000019</v>
          </cell>
          <cell r="HF192">
            <v>270.79999999999973</v>
          </cell>
          <cell r="HG192">
            <v>269.99999999999983</v>
          </cell>
          <cell r="HH192">
            <v>461.70000000000033</v>
          </cell>
          <cell r="HI192">
            <v>432.10000000000059</v>
          </cell>
          <cell r="HJ192">
            <v>393.20000000000067</v>
          </cell>
          <cell r="HK192">
            <v>372.9</v>
          </cell>
          <cell r="HL192">
            <v>609.39999999999986</v>
          </cell>
          <cell r="HM192">
            <v>588.18000000000109</v>
          </cell>
          <cell r="HN192">
            <v>610.48800000000006</v>
          </cell>
          <cell r="HO192">
            <v>413.40000000000072</v>
          </cell>
          <cell r="HP192">
            <v>692.19999999999982</v>
          </cell>
          <cell r="HQ192">
            <v>739.34999999999968</v>
          </cell>
          <cell r="HR192">
            <v>724.58000000000084</v>
          </cell>
          <cell r="HS192">
            <v>708.4100000000002</v>
          </cell>
        </row>
        <row r="193">
          <cell r="A193" t="str">
            <v>RDCK IN</v>
          </cell>
          <cell r="B193" t="str">
            <v>Radico Khaitan</v>
          </cell>
          <cell r="C193" t="str">
            <v>Alcoholic Beverages</v>
          </cell>
          <cell r="D193">
            <v>0</v>
          </cell>
          <cell r="E193">
            <v>0</v>
          </cell>
          <cell r="F193">
            <v>0</v>
          </cell>
          <cell r="G193">
            <v>0</v>
          </cell>
          <cell r="H193">
            <v>729.06000000000006</v>
          </cell>
          <cell r="I193">
            <v>748.82999999999993</v>
          </cell>
          <cell r="J193">
            <v>790.98</v>
          </cell>
          <cell r="K193">
            <v>780.43</v>
          </cell>
          <cell r="L193">
            <v>852.29</v>
          </cell>
          <cell r="M193">
            <v>1001.7099999999999</v>
          </cell>
          <cell r="N193">
            <v>1208.27</v>
          </cell>
          <cell r="O193">
            <v>1124.45</v>
          </cell>
          <cell r="P193">
            <v>1261.6799999999998</v>
          </cell>
          <cell r="Q193">
            <v>1178.27</v>
          </cell>
          <cell r="R193">
            <v>1394.0400000000002</v>
          </cell>
          <cell r="S193">
            <v>1188.31</v>
          </cell>
          <cell r="T193">
            <v>1405.52</v>
          </cell>
          <cell r="U193">
            <v>1390.93</v>
          </cell>
          <cell r="V193">
            <v>1539.8000000000002</v>
          </cell>
          <cell r="W193">
            <v>1502.19</v>
          </cell>
          <cell r="X193">
            <v>1561.2000000000003</v>
          </cell>
          <cell r="Y193">
            <v>1537.1799999999998</v>
          </cell>
          <cell r="Z193">
            <v>1599.9199999999996</v>
          </cell>
          <cell r="AA193">
            <v>1686.02</v>
          </cell>
          <cell r="AB193">
            <v>1668.6</v>
          </cell>
          <cell r="AC193">
            <v>1739.1700000000003</v>
          </cell>
          <cell r="AD193">
            <v>1771.5000000000002</v>
          </cell>
          <cell r="AE193">
            <v>1781.0390000000002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-621.78</v>
          </cell>
          <cell r="AK193">
            <v>-710.15</v>
          </cell>
          <cell r="AL193">
            <v>-666.17</v>
          </cell>
          <cell r="AM193">
            <v>-710.2299999999999</v>
          </cell>
          <cell r="AN193">
            <v>-709.06999999999994</v>
          </cell>
          <cell r="AO193">
            <v>-877.16000000000008</v>
          </cell>
          <cell r="AP193">
            <v>-1055.93</v>
          </cell>
          <cell r="AQ193">
            <v>-948.27</v>
          </cell>
          <cell r="AR193">
            <v>-1070.0899999999999</v>
          </cell>
          <cell r="AS193">
            <v>-1001.55</v>
          </cell>
          <cell r="AT193">
            <v>-1158.17</v>
          </cell>
          <cell r="AU193">
            <v>-970.64</v>
          </cell>
          <cell r="AV193">
            <v>-1129.53</v>
          </cell>
          <cell r="AW193">
            <v>-1195.54</v>
          </cell>
          <cell r="AX193">
            <v>-1365.75</v>
          </cell>
          <cell r="AY193">
            <v>-1401.12</v>
          </cell>
          <cell r="AZ193">
            <v>-1277.21</v>
          </cell>
          <cell r="BA193">
            <v>-1353.8899999999999</v>
          </cell>
          <cell r="BB193">
            <v>-1372.3200000000002</v>
          </cell>
          <cell r="BC193">
            <v>-1504.3500000000001</v>
          </cell>
          <cell r="BD193">
            <v>-1440.59</v>
          </cell>
          <cell r="BE193">
            <v>-1504.62</v>
          </cell>
          <cell r="BF193">
            <v>-1527.62</v>
          </cell>
          <cell r="BG193">
            <v>-1727.143</v>
          </cell>
          <cell r="BH193">
            <v>0</v>
          </cell>
          <cell r="BI193">
            <v>0</v>
          </cell>
          <cell r="BJ193">
            <v>0</v>
          </cell>
          <cell r="BK193">
            <v>0</v>
          </cell>
          <cell r="BL193">
            <v>107.28000000000009</v>
          </cell>
          <cell r="BM193">
            <v>38.67999999999995</v>
          </cell>
          <cell r="BN193">
            <v>124.81000000000006</v>
          </cell>
          <cell r="BO193">
            <v>70.200000000000045</v>
          </cell>
          <cell r="BP193">
            <v>143.22000000000003</v>
          </cell>
          <cell r="BQ193">
            <v>124.54999999999984</v>
          </cell>
          <cell r="BR193">
            <v>152.33999999999992</v>
          </cell>
          <cell r="BS193">
            <v>176.18000000000006</v>
          </cell>
          <cell r="BT193">
            <v>191.58999999999992</v>
          </cell>
          <cell r="BU193">
            <v>176.72000000000003</v>
          </cell>
          <cell r="BV193">
            <v>235.87000000000012</v>
          </cell>
          <cell r="BW193">
            <v>217.66999999999996</v>
          </cell>
          <cell r="BX193">
            <v>275.99</v>
          </cell>
          <cell r="BY193">
            <v>195.3900000000001</v>
          </cell>
          <cell r="BZ193">
            <v>174.05000000000018</v>
          </cell>
          <cell r="CA193">
            <v>101.07000000000016</v>
          </cell>
          <cell r="CB193">
            <v>283.99000000000024</v>
          </cell>
          <cell r="CC193">
            <v>183.28999999999996</v>
          </cell>
          <cell r="CD193">
            <v>227.59999999999945</v>
          </cell>
          <cell r="CE193">
            <v>181.66999999999985</v>
          </cell>
          <cell r="CF193">
            <v>228.01</v>
          </cell>
          <cell r="CG193">
            <v>234.55000000000041</v>
          </cell>
          <cell r="CH193">
            <v>243.88000000000034</v>
          </cell>
          <cell r="CI193">
            <v>53.896000000000186</v>
          </cell>
          <cell r="CJ193">
            <v>0</v>
          </cell>
          <cell r="CK193">
            <v>0</v>
          </cell>
          <cell r="CL193">
            <v>0</v>
          </cell>
          <cell r="CM193">
            <v>0</v>
          </cell>
          <cell r="CN193">
            <v>0</v>
          </cell>
          <cell r="CO193">
            <v>0</v>
          </cell>
          <cell r="CP193">
            <v>0</v>
          </cell>
          <cell r="CQ193">
            <v>0</v>
          </cell>
          <cell r="CR193">
            <v>0</v>
          </cell>
          <cell r="CS193">
            <v>0</v>
          </cell>
          <cell r="CT193">
            <v>0</v>
          </cell>
          <cell r="CU193">
            <v>0</v>
          </cell>
          <cell r="CV193">
            <v>0</v>
          </cell>
          <cell r="CW193">
            <v>0</v>
          </cell>
          <cell r="CX193">
            <v>0</v>
          </cell>
          <cell r="CY193">
            <v>0</v>
          </cell>
          <cell r="CZ193">
            <v>0</v>
          </cell>
          <cell r="DA193">
            <v>0</v>
          </cell>
          <cell r="DB193">
            <v>0</v>
          </cell>
          <cell r="DC193">
            <v>0</v>
          </cell>
          <cell r="DD193">
            <v>0</v>
          </cell>
          <cell r="DE193">
            <v>0</v>
          </cell>
          <cell r="DF193">
            <v>0</v>
          </cell>
          <cell r="DG193">
            <v>0</v>
          </cell>
          <cell r="DH193">
            <v>0</v>
          </cell>
          <cell r="DI193">
            <v>0</v>
          </cell>
          <cell r="DJ193">
            <v>0</v>
          </cell>
          <cell r="DK193">
            <v>0</v>
          </cell>
          <cell r="DL193">
            <v>0</v>
          </cell>
          <cell r="DM193">
            <v>0</v>
          </cell>
          <cell r="DN193">
            <v>0</v>
          </cell>
          <cell r="DO193">
            <v>0</v>
          </cell>
          <cell r="DP193">
            <v>107.28000000000009</v>
          </cell>
          <cell r="DQ193">
            <v>38.67999999999995</v>
          </cell>
          <cell r="DR193">
            <v>124.81000000000006</v>
          </cell>
          <cell r="DS193">
            <v>70.200000000000045</v>
          </cell>
          <cell r="DT193">
            <v>143.22000000000003</v>
          </cell>
          <cell r="DU193">
            <v>124.54999999999984</v>
          </cell>
          <cell r="DV193">
            <v>152.33999999999992</v>
          </cell>
          <cell r="DW193">
            <v>176.18000000000006</v>
          </cell>
          <cell r="DX193">
            <v>191.58999999999992</v>
          </cell>
          <cell r="DY193">
            <v>176.72000000000003</v>
          </cell>
          <cell r="DZ193">
            <v>235.87000000000012</v>
          </cell>
          <cell r="EA193">
            <v>217.66999999999996</v>
          </cell>
          <cell r="EB193">
            <v>275.99</v>
          </cell>
          <cell r="EC193">
            <v>195.3900000000001</v>
          </cell>
          <cell r="ED193">
            <v>174.05000000000018</v>
          </cell>
          <cell r="EE193">
            <v>101.07000000000016</v>
          </cell>
          <cell r="EF193">
            <v>283.99000000000024</v>
          </cell>
          <cell r="EG193">
            <v>183.28999999999996</v>
          </cell>
          <cell r="EH193">
            <v>227.59999999999945</v>
          </cell>
          <cell r="EI193">
            <v>181.66999999999985</v>
          </cell>
          <cell r="EJ193">
            <v>228.01</v>
          </cell>
          <cell r="EK193">
            <v>234.55000000000041</v>
          </cell>
          <cell r="EL193">
            <v>243.88000000000034</v>
          </cell>
          <cell r="EM193">
            <v>53.896000000000186</v>
          </cell>
          <cell r="EN193">
            <v>0</v>
          </cell>
          <cell r="EO193">
            <v>0</v>
          </cell>
          <cell r="EP193">
            <v>0</v>
          </cell>
          <cell r="EQ193">
            <v>0</v>
          </cell>
          <cell r="ER193">
            <v>-12.26</v>
          </cell>
          <cell r="ES193">
            <v>-12.16</v>
          </cell>
          <cell r="ET193">
            <v>-13.07</v>
          </cell>
          <cell r="EU193">
            <v>-13.43</v>
          </cell>
          <cell r="EV193">
            <v>-14</v>
          </cell>
          <cell r="EW193">
            <v>-14.44</v>
          </cell>
          <cell r="EX193">
            <v>-15.56</v>
          </cell>
          <cell r="EY193">
            <v>-25.49</v>
          </cell>
          <cell r="EZ193">
            <v>-21.25</v>
          </cell>
          <cell r="FA193">
            <v>-24.94</v>
          </cell>
          <cell r="FB193">
            <v>-27.65</v>
          </cell>
          <cell r="FC193">
            <v>-38.78</v>
          </cell>
          <cell r="FD193">
            <v>-35.08</v>
          </cell>
          <cell r="FE193">
            <v>-35.28</v>
          </cell>
          <cell r="FF193">
            <v>-37.32</v>
          </cell>
          <cell r="FG193">
            <v>-47.38</v>
          </cell>
          <cell r="FH193">
            <v>-42.52</v>
          </cell>
          <cell r="FI193">
            <v>-44.27</v>
          </cell>
          <cell r="FJ193">
            <v>-46.52</v>
          </cell>
          <cell r="FK193">
            <v>-56.54</v>
          </cell>
          <cell r="FL193">
            <v>-54.94</v>
          </cell>
          <cell r="FM193">
            <v>-54.01</v>
          </cell>
          <cell r="FN193">
            <v>-56.05</v>
          </cell>
          <cell r="FO193">
            <v>-66.212999999999994</v>
          </cell>
          <cell r="FP193">
            <v>0</v>
          </cell>
          <cell r="FQ193">
            <v>0</v>
          </cell>
          <cell r="FR193">
            <v>0</v>
          </cell>
          <cell r="FS193">
            <v>0</v>
          </cell>
          <cell r="FT193">
            <v>5.39</v>
          </cell>
          <cell r="FU193">
            <v>8.48</v>
          </cell>
          <cell r="FV193">
            <v>8.1199999999999992</v>
          </cell>
          <cell r="FW193">
            <v>11.81</v>
          </cell>
          <cell r="FX193">
            <v>5.43</v>
          </cell>
          <cell r="FY193">
            <v>2.15</v>
          </cell>
          <cell r="FZ193">
            <v>6.71</v>
          </cell>
          <cell r="GA193">
            <v>20.18</v>
          </cell>
          <cell r="GB193">
            <v>5.75</v>
          </cell>
          <cell r="GC193">
            <v>3.03</v>
          </cell>
          <cell r="GD193">
            <v>14.64</v>
          </cell>
          <cell r="GE193">
            <v>28.1</v>
          </cell>
          <cell r="GF193">
            <v>9.06</v>
          </cell>
          <cell r="GG193">
            <v>58.68</v>
          </cell>
          <cell r="GH193">
            <v>56.19</v>
          </cell>
          <cell r="GI193">
            <v>50.32</v>
          </cell>
          <cell r="GJ193">
            <v>26.8</v>
          </cell>
          <cell r="GK193">
            <v>84.2</v>
          </cell>
          <cell r="GL193">
            <v>95.24</v>
          </cell>
          <cell r="GM193">
            <v>-81.93</v>
          </cell>
          <cell r="GN193">
            <v>9.74</v>
          </cell>
          <cell r="GO193">
            <v>11.89</v>
          </cell>
          <cell r="GP193">
            <v>31.19</v>
          </cell>
          <cell r="GQ193">
            <v>7.2060000000000004</v>
          </cell>
          <cell r="GR193">
            <v>0</v>
          </cell>
          <cell r="GS193">
            <v>0</v>
          </cell>
          <cell r="GT193">
            <v>0</v>
          </cell>
          <cell r="GU193">
            <v>0</v>
          </cell>
          <cell r="GV193">
            <v>100.41000000000008</v>
          </cell>
          <cell r="GW193">
            <v>34.99999999999995</v>
          </cell>
          <cell r="GX193">
            <v>119.86000000000007</v>
          </cell>
          <cell r="GY193">
            <v>68.580000000000041</v>
          </cell>
          <cell r="GZ193">
            <v>134.65000000000003</v>
          </cell>
          <cell r="HA193">
            <v>112.25999999999985</v>
          </cell>
          <cell r="HB193">
            <v>143.48999999999992</v>
          </cell>
          <cell r="HC193">
            <v>170.87000000000006</v>
          </cell>
          <cell r="HD193">
            <v>176.08999999999992</v>
          </cell>
          <cell r="HE193">
            <v>154.81000000000003</v>
          </cell>
          <cell r="HF193">
            <v>222.86000000000013</v>
          </cell>
          <cell r="HG193">
            <v>206.98999999999995</v>
          </cell>
          <cell r="HH193">
            <v>249.97000000000003</v>
          </cell>
          <cell r="HI193">
            <v>218.79000000000011</v>
          </cell>
          <cell r="HJ193">
            <v>192.92000000000019</v>
          </cell>
          <cell r="HK193">
            <v>104.01000000000016</v>
          </cell>
          <cell r="HL193">
            <v>268.27000000000021</v>
          </cell>
          <cell r="HM193">
            <v>223.21999999999997</v>
          </cell>
          <cell r="HN193">
            <v>276.31999999999942</v>
          </cell>
          <cell r="HO193">
            <v>43.199999999999847</v>
          </cell>
          <cell r="HP193">
            <v>182.81</v>
          </cell>
          <cell r="HQ193">
            <v>192.4300000000004</v>
          </cell>
          <cell r="HR193">
            <v>219.02000000000032</v>
          </cell>
          <cell r="HS193">
            <v>-5.1109999999998079</v>
          </cell>
        </row>
        <row r="194">
          <cell r="A194" t="str">
            <v>TT IN</v>
          </cell>
          <cell r="B194" t="str">
            <v>Tata Tea</v>
          </cell>
          <cell r="C194" t="str">
            <v>FMCG</v>
          </cell>
        </row>
        <row r="195">
          <cell r="A195" t="str">
            <v>Information Technology</v>
          </cell>
          <cell r="B195" t="str">
            <v>Information Technology</v>
          </cell>
        </row>
        <row r="196">
          <cell r="A196" t="str">
            <v>AZTEC IN</v>
          </cell>
          <cell r="B196" t="str">
            <v>Aztec Software &amp; Technology Services</v>
          </cell>
          <cell r="C196" t="str">
            <v>Information Technology</v>
          </cell>
          <cell r="D196">
            <v>112.273747</v>
          </cell>
          <cell r="E196">
            <v>132.475526</v>
          </cell>
          <cell r="F196">
            <v>116.2</v>
          </cell>
          <cell r="G196">
            <v>76.099999999999994</v>
          </cell>
          <cell r="H196">
            <v>84.8</v>
          </cell>
          <cell r="I196">
            <v>98.1</v>
          </cell>
          <cell r="J196">
            <v>104.19999999999999</v>
          </cell>
          <cell r="K196">
            <v>126.9</v>
          </cell>
          <cell r="L196">
            <v>161.30000000000001</v>
          </cell>
          <cell r="M196">
            <v>203.1</v>
          </cell>
          <cell r="N196">
            <v>255.9</v>
          </cell>
          <cell r="O196">
            <v>361.20000000000005</v>
          </cell>
          <cell r="P196">
            <v>422.8</v>
          </cell>
          <cell r="Q196">
            <v>480.1</v>
          </cell>
          <cell r="R196">
            <v>529.79999999999995</v>
          </cell>
          <cell r="S196">
            <v>549.6</v>
          </cell>
          <cell r="T196">
            <v>594.79999999999995</v>
          </cell>
          <cell r="U196">
            <v>679.2</v>
          </cell>
          <cell r="V196">
            <v>713.4</v>
          </cell>
          <cell r="W196">
            <v>622.5</v>
          </cell>
          <cell r="X196">
            <v>590.70000000000005</v>
          </cell>
          <cell r="Y196">
            <v>620.1</v>
          </cell>
          <cell r="Z196">
            <v>633.1</v>
          </cell>
          <cell r="AA196">
            <v>687.1</v>
          </cell>
          <cell r="AB196">
            <v>767.7</v>
          </cell>
          <cell r="AC196">
            <v>834.68216674354744</v>
          </cell>
          <cell r="AD196">
            <v>861.83520667861148</v>
          </cell>
          <cell r="AE196">
            <v>901.46544638060993</v>
          </cell>
          <cell r="AF196">
            <v>-140.76722130000002</v>
          </cell>
          <cell r="AG196">
            <v>-115.46683200000001</v>
          </cell>
          <cell r="AH196">
            <v>-124.2</v>
          </cell>
          <cell r="AI196">
            <v>-104.5</v>
          </cell>
          <cell r="AJ196">
            <v>-80.900000000000006</v>
          </cell>
          <cell r="AK196">
            <v>-96.5</v>
          </cell>
          <cell r="AL196">
            <v>-105.4</v>
          </cell>
          <cell r="AM196">
            <v>-122.6</v>
          </cell>
          <cell r="AN196">
            <v>-139.39999999999998</v>
          </cell>
          <cell r="AO196">
            <v>-159.30000000000001</v>
          </cell>
          <cell r="AP196">
            <v>-198.6</v>
          </cell>
          <cell r="AQ196">
            <v>-279.7</v>
          </cell>
          <cell r="AR196">
            <v>-328</v>
          </cell>
          <cell r="AS196">
            <v>-369.4</v>
          </cell>
          <cell r="AT196">
            <v>-396.20000000000005</v>
          </cell>
          <cell r="AU196">
            <v>-416.8</v>
          </cell>
          <cell r="AV196">
            <v>-470.9</v>
          </cell>
          <cell r="AW196">
            <v>-520.4</v>
          </cell>
          <cell r="AX196">
            <v>-568.6</v>
          </cell>
          <cell r="AY196">
            <v>-538</v>
          </cell>
          <cell r="AZ196">
            <v>-520.20000000000005</v>
          </cell>
          <cell r="BA196">
            <v>-543.1</v>
          </cell>
          <cell r="BB196">
            <v>-574.20000000000005</v>
          </cell>
          <cell r="BC196">
            <v>-591.5</v>
          </cell>
          <cell r="BD196">
            <v>-632.79999999999995</v>
          </cell>
          <cell r="BE196">
            <v>-701.22172747315108</v>
          </cell>
          <cell r="BF196">
            <v>-730.04687899865348</v>
          </cell>
          <cell r="BG196">
            <v>-754.98344202068563</v>
          </cell>
          <cell r="BH196">
            <v>-28.493474300000017</v>
          </cell>
          <cell r="BI196">
            <v>17.008693999999991</v>
          </cell>
          <cell r="BJ196">
            <v>-8</v>
          </cell>
          <cell r="BK196">
            <v>-28.400000000000006</v>
          </cell>
          <cell r="BL196">
            <v>3.8999999999999915</v>
          </cell>
          <cell r="BM196">
            <v>1.5999999999999943</v>
          </cell>
          <cell r="BN196">
            <v>-1.2000000000000171</v>
          </cell>
          <cell r="BO196">
            <v>4.3000000000000114</v>
          </cell>
          <cell r="BP196">
            <v>21.900000000000034</v>
          </cell>
          <cell r="BQ196">
            <v>43.799999999999983</v>
          </cell>
          <cell r="BR196">
            <v>57.300000000000011</v>
          </cell>
          <cell r="BS196">
            <v>81.500000000000057</v>
          </cell>
          <cell r="BT196">
            <v>94.800000000000011</v>
          </cell>
          <cell r="BU196">
            <v>110.70000000000005</v>
          </cell>
          <cell r="BV196">
            <v>133.59999999999991</v>
          </cell>
          <cell r="BW196">
            <v>132.80000000000001</v>
          </cell>
          <cell r="BX196">
            <v>123.89999999999998</v>
          </cell>
          <cell r="BY196">
            <v>158.80000000000007</v>
          </cell>
          <cell r="BZ196">
            <v>144.79999999999995</v>
          </cell>
          <cell r="CA196">
            <v>84.5</v>
          </cell>
          <cell r="CB196">
            <v>70.5</v>
          </cell>
          <cell r="CC196">
            <v>77</v>
          </cell>
          <cell r="CD196">
            <v>58.899999999999977</v>
          </cell>
          <cell r="CE196">
            <v>95.600000000000023</v>
          </cell>
          <cell r="CF196">
            <v>134.90000000000009</v>
          </cell>
          <cell r="CG196">
            <v>133.46043927039636</v>
          </cell>
          <cell r="CH196">
            <v>131.788327679958</v>
          </cell>
          <cell r="CI196">
            <v>146.4820043599243</v>
          </cell>
          <cell r="CJ196">
            <v>0</v>
          </cell>
          <cell r="CK196">
            <v>0</v>
          </cell>
          <cell r="CL196">
            <v>0</v>
          </cell>
          <cell r="CM196">
            <v>0</v>
          </cell>
          <cell r="CN196">
            <v>0</v>
          </cell>
          <cell r="CO196">
            <v>0</v>
          </cell>
          <cell r="CP196">
            <v>0</v>
          </cell>
          <cell r="CQ196">
            <v>0</v>
          </cell>
          <cell r="CR196">
            <v>0</v>
          </cell>
          <cell r="CS196">
            <v>0</v>
          </cell>
          <cell r="CT196">
            <v>0</v>
          </cell>
          <cell r="CU196">
            <v>0</v>
          </cell>
          <cell r="CV196">
            <v>0</v>
          </cell>
          <cell r="CW196">
            <v>0</v>
          </cell>
          <cell r="CX196">
            <v>0</v>
          </cell>
          <cell r="CY196">
            <v>0</v>
          </cell>
          <cell r="CZ196">
            <v>0</v>
          </cell>
          <cell r="DA196">
            <v>0</v>
          </cell>
          <cell r="DB196">
            <v>0</v>
          </cell>
          <cell r="DC196">
            <v>0</v>
          </cell>
          <cell r="DD196">
            <v>0</v>
          </cell>
          <cell r="DE196">
            <v>0</v>
          </cell>
          <cell r="DF196">
            <v>0</v>
          </cell>
          <cell r="DG196">
            <v>0</v>
          </cell>
          <cell r="DH196">
            <v>0</v>
          </cell>
          <cell r="DI196">
            <v>0</v>
          </cell>
          <cell r="DJ196">
            <v>0</v>
          </cell>
          <cell r="DK196">
            <v>0</v>
          </cell>
          <cell r="DL196">
            <v>-28.493474300000017</v>
          </cell>
          <cell r="DM196">
            <v>17.008693999999991</v>
          </cell>
          <cell r="DN196">
            <v>-8</v>
          </cell>
          <cell r="DO196">
            <v>-28.400000000000006</v>
          </cell>
          <cell r="DP196">
            <v>3.8999999999999915</v>
          </cell>
          <cell r="DQ196">
            <v>1.5999999999999943</v>
          </cell>
          <cell r="DR196">
            <v>-1.2000000000000171</v>
          </cell>
          <cell r="DS196">
            <v>4.3000000000000114</v>
          </cell>
          <cell r="DT196">
            <v>21.900000000000034</v>
          </cell>
          <cell r="DU196">
            <v>43.799999999999983</v>
          </cell>
          <cell r="DV196">
            <v>57.300000000000011</v>
          </cell>
          <cell r="DW196">
            <v>81.500000000000057</v>
          </cell>
          <cell r="DX196">
            <v>94.800000000000011</v>
          </cell>
          <cell r="DY196">
            <v>110.70000000000005</v>
          </cell>
          <cell r="DZ196">
            <v>133.59999999999991</v>
          </cell>
          <cell r="EA196">
            <v>132.80000000000001</v>
          </cell>
          <cell r="EB196">
            <v>123.89999999999998</v>
          </cell>
          <cell r="EC196">
            <v>158.80000000000007</v>
          </cell>
          <cell r="ED196">
            <v>144.79999999999995</v>
          </cell>
          <cell r="EE196">
            <v>84.5</v>
          </cell>
          <cell r="EF196">
            <v>70.5</v>
          </cell>
          <cell r="EG196">
            <v>77</v>
          </cell>
          <cell r="EH196">
            <v>58.899999999999977</v>
          </cell>
          <cell r="EI196">
            <v>95.600000000000023</v>
          </cell>
          <cell r="EJ196">
            <v>134.90000000000009</v>
          </cell>
          <cell r="EK196">
            <v>133.46043927039636</v>
          </cell>
          <cell r="EL196">
            <v>131.788327679958</v>
          </cell>
          <cell r="EM196">
            <v>146.4820043599243</v>
          </cell>
          <cell r="EN196">
            <v>-10.723492999999999</v>
          </cell>
          <cell r="EO196">
            <v>-13.874411</v>
          </cell>
          <cell r="EP196">
            <v>-10.4</v>
          </cell>
          <cell r="EQ196">
            <v>9.3000000000000007</v>
          </cell>
          <cell r="ER196">
            <v>-8.5</v>
          </cell>
          <cell r="ES196">
            <v>-6.9</v>
          </cell>
          <cell r="ET196">
            <v>-6.8</v>
          </cell>
          <cell r="EU196">
            <v>-6.2</v>
          </cell>
          <cell r="EV196">
            <v>-5.7</v>
          </cell>
          <cell r="EW196">
            <v>-11.3</v>
          </cell>
          <cell r="EX196">
            <v>-11.6</v>
          </cell>
          <cell r="EY196">
            <v>-20.399999999999999</v>
          </cell>
          <cell r="EZ196">
            <v>-18.899999999999999</v>
          </cell>
          <cell r="FA196">
            <v>-24.1</v>
          </cell>
          <cell r="FB196">
            <v>-27</v>
          </cell>
          <cell r="FC196">
            <v>-28.4</v>
          </cell>
          <cell r="FD196">
            <v>-25.3</v>
          </cell>
          <cell r="FE196">
            <v>-29.9</v>
          </cell>
          <cell r="FF196">
            <v>-28.3</v>
          </cell>
          <cell r="FG196">
            <v>-30.1</v>
          </cell>
          <cell r="FH196">
            <v>-31.4</v>
          </cell>
          <cell r="FI196">
            <v>-31</v>
          </cell>
          <cell r="FJ196">
            <v>-33.5</v>
          </cell>
          <cell r="FK196">
            <v>-40.1</v>
          </cell>
          <cell r="FL196">
            <v>-36.799999999999997</v>
          </cell>
          <cell r="FM196">
            <v>-43.403472670664463</v>
          </cell>
          <cell r="FN196">
            <v>-43.953595540609186</v>
          </cell>
          <cell r="FO196">
            <v>-45.073272319030501</v>
          </cell>
          <cell r="FP196">
            <v>2.3468429999999998</v>
          </cell>
          <cell r="FQ196">
            <v>16.408456999999999</v>
          </cell>
          <cell r="FR196">
            <v>19.100000000000001</v>
          </cell>
          <cell r="FS196">
            <v>9.5</v>
          </cell>
          <cell r="FT196">
            <v>7.8</v>
          </cell>
          <cell r="FU196">
            <v>12.7</v>
          </cell>
          <cell r="FV196">
            <v>11.7</v>
          </cell>
          <cell r="FW196">
            <v>8.6999999999999993</v>
          </cell>
          <cell r="FX196">
            <v>15.899999999999999</v>
          </cell>
          <cell r="FY196">
            <v>8</v>
          </cell>
          <cell r="FZ196">
            <v>-2.8999999999999986</v>
          </cell>
          <cell r="GA196">
            <v>3.4</v>
          </cell>
          <cell r="GB196">
            <v>0.39999999999999991</v>
          </cell>
          <cell r="GC196">
            <v>7.1</v>
          </cell>
          <cell r="GD196">
            <v>-0.30000000000000071</v>
          </cell>
          <cell r="GE196">
            <v>1.5000000000000009</v>
          </cell>
          <cell r="GF196">
            <v>4.6000000000000005</v>
          </cell>
          <cell r="GG196">
            <v>-2.7</v>
          </cell>
          <cell r="GH196">
            <v>10.9</v>
          </cell>
          <cell r="GI196">
            <v>23.5</v>
          </cell>
          <cell r="GJ196">
            <v>27.700000000000003</v>
          </cell>
          <cell r="GK196">
            <v>34.200000000000003</v>
          </cell>
          <cell r="GL196">
            <v>4.6000000000000005</v>
          </cell>
          <cell r="GM196">
            <v>-31.400000000000002</v>
          </cell>
          <cell r="GN196">
            <v>-193.8</v>
          </cell>
          <cell r="GO196">
            <v>62.44666666666668</v>
          </cell>
          <cell r="GP196">
            <v>62.44666666666668</v>
          </cell>
          <cell r="GQ196">
            <v>62.44666666666668</v>
          </cell>
          <cell r="GR196">
            <v>-36.870124300000015</v>
          </cell>
          <cell r="GS196">
            <v>19.542739999999988</v>
          </cell>
          <cell r="GT196">
            <v>0.70000000000000284</v>
          </cell>
          <cell r="GU196">
            <v>-9.600000000000005</v>
          </cell>
          <cell r="GV196">
            <v>3.1999999999999913</v>
          </cell>
          <cell r="GW196">
            <v>7.3999999999999932</v>
          </cell>
          <cell r="GX196">
            <v>3.6999999999999815</v>
          </cell>
          <cell r="GY196">
            <v>6.8000000000000105</v>
          </cell>
          <cell r="GZ196">
            <v>32.100000000000037</v>
          </cell>
          <cell r="HA196">
            <v>40.499999999999986</v>
          </cell>
          <cell r="HB196">
            <v>42.800000000000011</v>
          </cell>
          <cell r="HC196">
            <v>64.500000000000057</v>
          </cell>
          <cell r="HD196">
            <v>76.300000000000011</v>
          </cell>
          <cell r="HE196">
            <v>93.700000000000045</v>
          </cell>
          <cell r="HF196">
            <v>106.29999999999991</v>
          </cell>
          <cell r="HG196">
            <v>105.9</v>
          </cell>
          <cell r="HH196">
            <v>103.19999999999997</v>
          </cell>
          <cell r="HI196">
            <v>126.20000000000006</v>
          </cell>
          <cell r="HJ196">
            <v>127.39999999999996</v>
          </cell>
          <cell r="HK196">
            <v>77.900000000000006</v>
          </cell>
          <cell r="HL196">
            <v>66.800000000000011</v>
          </cell>
          <cell r="HM196">
            <v>80.2</v>
          </cell>
          <cell r="HN196">
            <v>29.999999999999979</v>
          </cell>
          <cell r="HO196">
            <v>24.100000000000019</v>
          </cell>
          <cell r="HP196">
            <v>-95.699999999999918</v>
          </cell>
          <cell r="HQ196">
            <v>152.50363326639859</v>
          </cell>
          <cell r="HR196">
            <v>150.28139880601549</v>
          </cell>
          <cell r="HS196">
            <v>163.85539870756048</v>
          </cell>
        </row>
        <row r="197">
          <cell r="A197" t="str">
            <v>GEO IN</v>
          </cell>
          <cell r="B197" t="str">
            <v>Geometric Ltd</v>
          </cell>
          <cell r="C197" t="str">
            <v>Information Technology</v>
          </cell>
          <cell r="D197">
            <v>0</v>
          </cell>
          <cell r="E197">
            <v>0</v>
          </cell>
          <cell r="F197">
            <v>0</v>
          </cell>
          <cell r="G197">
            <v>0</v>
          </cell>
          <cell r="H197">
            <v>227.38</v>
          </cell>
          <cell r="I197">
            <v>250.79</v>
          </cell>
          <cell r="J197">
            <v>272.94</v>
          </cell>
          <cell r="K197">
            <v>309.16000000000003</v>
          </cell>
          <cell r="L197">
            <v>349.28</v>
          </cell>
          <cell r="M197">
            <v>398.66</v>
          </cell>
          <cell r="N197">
            <v>434.92</v>
          </cell>
          <cell r="O197">
            <v>499.02</v>
          </cell>
          <cell r="P197">
            <v>485.92</v>
          </cell>
          <cell r="Q197">
            <v>510.27</v>
          </cell>
          <cell r="R197">
            <v>599.03</v>
          </cell>
          <cell r="S197">
            <v>639.08000000000004</v>
          </cell>
          <cell r="T197">
            <v>720.84</v>
          </cell>
          <cell r="U197">
            <v>799.67</v>
          </cell>
          <cell r="V197">
            <v>1067.46</v>
          </cell>
          <cell r="W197">
            <v>1242.76</v>
          </cell>
          <cell r="X197">
            <v>1129.06</v>
          </cell>
          <cell r="Y197">
            <v>1225.02</v>
          </cell>
          <cell r="Z197">
            <v>1239.57</v>
          </cell>
          <cell r="AA197">
            <v>1264.68</v>
          </cell>
          <cell r="AB197">
            <v>1404.41</v>
          </cell>
          <cell r="AC197">
            <v>1525.95</v>
          </cell>
          <cell r="AD197">
            <v>1630.78</v>
          </cell>
          <cell r="AE197">
            <v>1419.53</v>
          </cell>
          <cell r="AF197">
            <v>0</v>
          </cell>
          <cell r="AG197">
            <v>0</v>
          </cell>
          <cell r="AH197">
            <v>0</v>
          </cell>
          <cell r="AI197">
            <v>0</v>
          </cell>
          <cell r="AJ197">
            <v>-159.58000000000001</v>
          </cell>
          <cell r="AK197">
            <v>-171.17</v>
          </cell>
          <cell r="AL197">
            <v>-187.58000000000004</v>
          </cell>
          <cell r="AM197">
            <v>-217.02000000000004</v>
          </cell>
          <cell r="AN197">
            <v>-268.85000000000002</v>
          </cell>
          <cell r="AO197">
            <v>-289.17</v>
          </cell>
          <cell r="AP197">
            <v>-293.17000000000007</v>
          </cell>
          <cell r="AQ197">
            <v>-370.54999999999995</v>
          </cell>
          <cell r="AR197">
            <v>-404.86</v>
          </cell>
          <cell r="AS197">
            <v>-415.34000000000003</v>
          </cell>
          <cell r="AT197">
            <v>-449</v>
          </cell>
          <cell r="AU197">
            <v>-477.12</v>
          </cell>
          <cell r="AV197">
            <v>-555.13</v>
          </cell>
          <cell r="AW197">
            <v>-644.65000000000009</v>
          </cell>
          <cell r="AX197">
            <v>-895.3</v>
          </cell>
          <cell r="AY197">
            <v>-1085.06</v>
          </cell>
          <cell r="AZ197">
            <v>-1050.48</v>
          </cell>
          <cell r="BA197">
            <v>-1080.08</v>
          </cell>
          <cell r="BB197">
            <v>-1078.1199999999999</v>
          </cell>
          <cell r="BC197">
            <v>-1091.52</v>
          </cell>
          <cell r="BD197">
            <v>-1259.71</v>
          </cell>
          <cell r="BE197">
            <v>-1318.14</v>
          </cell>
          <cell r="BF197">
            <v>-1307.1400000000001</v>
          </cell>
          <cell r="BG197">
            <v>-1268.1399999999999</v>
          </cell>
          <cell r="BH197">
            <v>0</v>
          </cell>
          <cell r="BI197">
            <v>0</v>
          </cell>
          <cell r="BJ197">
            <v>0</v>
          </cell>
          <cell r="BK197">
            <v>0</v>
          </cell>
          <cell r="BL197">
            <v>67.799999999999983</v>
          </cell>
          <cell r="BM197">
            <v>79.62</v>
          </cell>
          <cell r="BN197">
            <v>85.359999999999957</v>
          </cell>
          <cell r="BO197">
            <v>92.139999999999986</v>
          </cell>
          <cell r="BP197">
            <v>80.42999999999995</v>
          </cell>
          <cell r="BQ197">
            <v>109.49000000000001</v>
          </cell>
          <cell r="BR197">
            <v>141.74999999999994</v>
          </cell>
          <cell r="BS197">
            <v>128.47000000000003</v>
          </cell>
          <cell r="BT197">
            <v>81.06</v>
          </cell>
          <cell r="BU197">
            <v>94.92999999999995</v>
          </cell>
          <cell r="BV197">
            <v>150.02999999999997</v>
          </cell>
          <cell r="BW197">
            <v>161.96000000000004</v>
          </cell>
          <cell r="BX197">
            <v>165.71000000000004</v>
          </cell>
          <cell r="BY197">
            <v>155.01999999999987</v>
          </cell>
          <cell r="BZ197">
            <v>172.16000000000008</v>
          </cell>
          <cell r="CA197">
            <v>157.70000000000005</v>
          </cell>
          <cell r="CB197">
            <v>78.579999999999927</v>
          </cell>
          <cell r="CC197">
            <v>144.94000000000005</v>
          </cell>
          <cell r="CD197">
            <v>161.45000000000005</v>
          </cell>
          <cell r="CE197">
            <v>173.16000000000008</v>
          </cell>
          <cell r="CF197">
            <v>144.70000000000005</v>
          </cell>
          <cell r="CG197">
            <v>207.80999999999995</v>
          </cell>
          <cell r="CH197">
            <v>323.63999999999987</v>
          </cell>
          <cell r="CI197">
            <v>151.3900000000001</v>
          </cell>
          <cell r="CJ197">
            <v>0</v>
          </cell>
          <cell r="CK197">
            <v>0</v>
          </cell>
          <cell r="CL197">
            <v>0</v>
          </cell>
          <cell r="CM197">
            <v>0</v>
          </cell>
          <cell r="CN197">
            <v>0</v>
          </cell>
          <cell r="CO197">
            <v>0</v>
          </cell>
          <cell r="CP197">
            <v>0</v>
          </cell>
          <cell r="CQ197">
            <v>0</v>
          </cell>
          <cell r="CR197">
            <v>0</v>
          </cell>
          <cell r="CS197">
            <v>0</v>
          </cell>
          <cell r="CT197">
            <v>0</v>
          </cell>
          <cell r="CU197">
            <v>0</v>
          </cell>
          <cell r="CV197">
            <v>0</v>
          </cell>
          <cell r="CW197">
            <v>0</v>
          </cell>
          <cell r="CX197">
            <v>0</v>
          </cell>
          <cell r="CY197">
            <v>0</v>
          </cell>
          <cell r="CZ197">
            <v>0</v>
          </cell>
          <cell r="DA197">
            <v>0</v>
          </cell>
          <cell r="DB197">
            <v>0</v>
          </cell>
          <cell r="DC197">
            <v>0</v>
          </cell>
          <cell r="DD197">
            <v>0</v>
          </cell>
          <cell r="DE197">
            <v>0</v>
          </cell>
          <cell r="DF197">
            <v>0</v>
          </cell>
          <cell r="DG197">
            <v>0</v>
          </cell>
          <cell r="DH197">
            <v>0</v>
          </cell>
          <cell r="DI197">
            <v>0</v>
          </cell>
          <cell r="DJ197">
            <v>0</v>
          </cell>
          <cell r="DK197">
            <v>0</v>
          </cell>
          <cell r="DL197">
            <v>0</v>
          </cell>
          <cell r="DM197">
            <v>0</v>
          </cell>
          <cell r="DN197">
            <v>0</v>
          </cell>
          <cell r="DO197">
            <v>0</v>
          </cell>
          <cell r="DP197">
            <v>67.799999999999983</v>
          </cell>
          <cell r="DQ197">
            <v>79.62</v>
          </cell>
          <cell r="DR197">
            <v>85.359999999999957</v>
          </cell>
          <cell r="DS197">
            <v>92.139999999999986</v>
          </cell>
          <cell r="DT197">
            <v>80.42999999999995</v>
          </cell>
          <cell r="DU197">
            <v>109.49000000000001</v>
          </cell>
          <cell r="DV197">
            <v>141.74999999999994</v>
          </cell>
          <cell r="DW197">
            <v>128.47000000000003</v>
          </cell>
          <cell r="DX197">
            <v>81.06</v>
          </cell>
          <cell r="DY197">
            <v>94.92999999999995</v>
          </cell>
          <cell r="DZ197">
            <v>150.02999999999997</v>
          </cell>
          <cell r="EA197">
            <v>161.96000000000004</v>
          </cell>
          <cell r="EB197">
            <v>165.71000000000004</v>
          </cell>
          <cell r="EC197">
            <v>155.01999999999987</v>
          </cell>
          <cell r="ED197">
            <v>172.16000000000008</v>
          </cell>
          <cell r="EE197">
            <v>157.70000000000005</v>
          </cell>
          <cell r="EF197">
            <v>78.579999999999927</v>
          </cell>
          <cell r="EG197">
            <v>144.94000000000005</v>
          </cell>
          <cell r="EH197">
            <v>161.45000000000005</v>
          </cell>
          <cell r="EI197">
            <v>173.16000000000008</v>
          </cell>
          <cell r="EJ197">
            <v>144.70000000000005</v>
          </cell>
          <cell r="EK197">
            <v>207.80999999999995</v>
          </cell>
          <cell r="EL197">
            <v>323.63999999999987</v>
          </cell>
          <cell r="EM197">
            <v>151.3900000000001</v>
          </cell>
          <cell r="EN197">
            <v>0</v>
          </cell>
          <cell r="EO197">
            <v>0</v>
          </cell>
          <cell r="EP197">
            <v>0</v>
          </cell>
          <cell r="EQ197">
            <v>0</v>
          </cell>
          <cell r="ER197">
            <v>-17</v>
          </cell>
          <cell r="ES197">
            <v>-18.149999999999999</v>
          </cell>
          <cell r="ET197">
            <v>-22</v>
          </cell>
          <cell r="EU197">
            <v>-23.93</v>
          </cell>
          <cell r="EV197">
            <v>-26.08</v>
          </cell>
          <cell r="EW197">
            <v>-25.43</v>
          </cell>
          <cell r="EX197">
            <v>-27.64</v>
          </cell>
          <cell r="EY197">
            <v>-32.200000000000003</v>
          </cell>
          <cell r="EZ197">
            <v>-30.65</v>
          </cell>
          <cell r="FA197">
            <v>-33.119999999999997</v>
          </cell>
          <cell r="FB197">
            <v>-39.479999999999997</v>
          </cell>
          <cell r="FC197">
            <v>-43.79</v>
          </cell>
          <cell r="FD197">
            <v>-46.6</v>
          </cell>
          <cell r="FE197">
            <v>-48.79</v>
          </cell>
          <cell r="FF197">
            <v>-53.67</v>
          </cell>
          <cell r="FG197">
            <v>-58.97</v>
          </cell>
          <cell r="FH197">
            <v>-59.07</v>
          </cell>
          <cell r="FI197">
            <v>-65.22</v>
          </cell>
          <cell r="FJ197">
            <v>-69.28</v>
          </cell>
          <cell r="FK197">
            <v>-67.58</v>
          </cell>
          <cell r="FL197">
            <v>-64.41</v>
          </cell>
          <cell r="FM197">
            <v>-59.8</v>
          </cell>
          <cell r="FN197">
            <v>-70.150000000000006</v>
          </cell>
          <cell r="FO197">
            <v>-74.48</v>
          </cell>
          <cell r="FP197">
            <v>0</v>
          </cell>
          <cell r="FQ197">
            <v>0</v>
          </cell>
          <cell r="FR197">
            <v>0</v>
          </cell>
          <cell r="FS197">
            <v>0</v>
          </cell>
          <cell r="FT197">
            <v>13.01</v>
          </cell>
          <cell r="FU197">
            <v>16.45</v>
          </cell>
          <cell r="FV197">
            <v>22.89</v>
          </cell>
          <cell r="FW197">
            <v>11.27</v>
          </cell>
          <cell r="FX197">
            <v>18.55</v>
          </cell>
          <cell r="FY197">
            <v>6.35</v>
          </cell>
          <cell r="FZ197">
            <v>-7.88</v>
          </cell>
          <cell r="GA197">
            <v>23.669999999999998</v>
          </cell>
          <cell r="GB197">
            <v>67.2</v>
          </cell>
          <cell r="GC197">
            <v>-6.98</v>
          </cell>
          <cell r="GD197">
            <v>-45.410000000000004</v>
          </cell>
          <cell r="GE197">
            <v>34.68</v>
          </cell>
          <cell r="GF197">
            <v>-34.369999999999997</v>
          </cell>
          <cell r="GG197">
            <v>23.75</v>
          </cell>
          <cell r="GH197">
            <v>43.89</v>
          </cell>
          <cell r="GI197">
            <v>63.35</v>
          </cell>
          <cell r="GJ197">
            <v>135.29</v>
          </cell>
          <cell r="GK197">
            <v>52.949999999999996</v>
          </cell>
          <cell r="GL197">
            <v>25.84</v>
          </cell>
          <cell r="GM197">
            <v>-10.68</v>
          </cell>
          <cell r="GN197">
            <v>14.14</v>
          </cell>
          <cell r="GO197">
            <v>-27.659999999999997</v>
          </cell>
          <cell r="GP197">
            <v>-178.69</v>
          </cell>
          <cell r="GQ197">
            <v>-245.1</v>
          </cell>
          <cell r="GR197">
            <v>0</v>
          </cell>
          <cell r="GS197">
            <v>0</v>
          </cell>
          <cell r="GT197">
            <v>0</v>
          </cell>
          <cell r="GU197">
            <v>0</v>
          </cell>
          <cell r="GV197">
            <v>63.809999999999981</v>
          </cell>
          <cell r="GW197">
            <v>77.92</v>
          </cell>
          <cell r="GX197">
            <v>86.249999999999957</v>
          </cell>
          <cell r="GY197">
            <v>79.479999999999976</v>
          </cell>
          <cell r="GZ197">
            <v>72.899999999999949</v>
          </cell>
          <cell r="HA197">
            <v>90.41</v>
          </cell>
          <cell r="HB197">
            <v>106.22999999999995</v>
          </cell>
          <cell r="HC197">
            <v>119.94000000000003</v>
          </cell>
          <cell r="HD197">
            <v>117.61000000000001</v>
          </cell>
          <cell r="HE197">
            <v>54.829999999999956</v>
          </cell>
          <cell r="HF197">
            <v>65.139999999999986</v>
          </cell>
          <cell r="HG197">
            <v>152.85000000000005</v>
          </cell>
          <cell r="HH197">
            <v>84.740000000000038</v>
          </cell>
          <cell r="HI197">
            <v>129.97999999999988</v>
          </cell>
          <cell r="HJ197">
            <v>162.38000000000008</v>
          </cell>
          <cell r="HK197">
            <v>162.08000000000004</v>
          </cell>
          <cell r="HL197">
            <v>154.79999999999993</v>
          </cell>
          <cell r="HM197">
            <v>132.67000000000004</v>
          </cell>
          <cell r="HN197">
            <v>118.01000000000005</v>
          </cell>
          <cell r="HO197">
            <v>94.900000000000091</v>
          </cell>
          <cell r="HP197">
            <v>94.430000000000049</v>
          </cell>
          <cell r="HQ197">
            <v>120.34999999999994</v>
          </cell>
          <cell r="HR197">
            <v>74.799999999999869</v>
          </cell>
          <cell r="HS197">
            <v>-168.18999999999988</v>
          </cell>
        </row>
        <row r="198">
          <cell r="A198" t="str">
            <v>HCLI IN</v>
          </cell>
          <cell r="B198" t="str">
            <v>HCL-Infosystems</v>
          </cell>
          <cell r="C198" t="str">
            <v>Information Technology</v>
          </cell>
          <cell r="D198">
            <v>0</v>
          </cell>
          <cell r="E198">
            <v>0</v>
          </cell>
          <cell r="F198">
            <v>0</v>
          </cell>
          <cell r="G198">
            <v>0</v>
          </cell>
          <cell r="H198">
            <v>8826.1</v>
          </cell>
          <cell r="I198">
            <v>8290</v>
          </cell>
          <cell r="J198">
            <v>10136.200000000001</v>
          </cell>
          <cell r="K198">
            <v>11690.6</v>
          </cell>
          <cell r="L198">
            <v>12956.5</v>
          </cell>
          <cell r="M198">
            <v>15653.3</v>
          </cell>
          <cell r="N198">
            <v>19858.600000000002</v>
          </cell>
          <cell r="O198">
            <v>20013.400000000001</v>
          </cell>
          <cell r="P198">
            <v>21918</v>
          </cell>
          <cell r="Q198">
            <v>22788.9</v>
          </cell>
          <cell r="R198">
            <v>28007.200000000001</v>
          </cell>
          <cell r="S198">
            <v>31905.9</v>
          </cell>
          <cell r="T198">
            <v>30981</v>
          </cell>
          <cell r="U198">
            <v>27846.699999999997</v>
          </cell>
          <cell r="V198">
            <v>29257.1</v>
          </cell>
          <cell r="W198">
            <v>29104.400000000001</v>
          </cell>
          <cell r="X198">
            <v>30644.699999999997</v>
          </cell>
          <cell r="Y198">
            <v>30917.599999999999</v>
          </cell>
          <cell r="Z198">
            <v>32700</v>
          </cell>
          <cell r="AA198">
            <v>29842</v>
          </cell>
          <cell r="AB198">
            <v>31148</v>
          </cell>
          <cell r="AC198">
            <v>30861</v>
          </cell>
          <cell r="AD198">
            <v>31078.3</v>
          </cell>
          <cell r="AE198">
            <v>29961.7</v>
          </cell>
          <cell r="AF198">
            <v>0</v>
          </cell>
          <cell r="AG198">
            <v>0</v>
          </cell>
          <cell r="AH198">
            <v>0</v>
          </cell>
          <cell r="AI198">
            <v>0</v>
          </cell>
          <cell r="AJ198">
            <v>-8442.4</v>
          </cell>
          <cell r="AK198">
            <v>-7921.7999999999993</v>
          </cell>
          <cell r="AL198">
            <v>-9623.2000000000007</v>
          </cell>
          <cell r="AM198">
            <v>-11087.099999999999</v>
          </cell>
          <cell r="AN198">
            <v>-12347.1</v>
          </cell>
          <cell r="AO198">
            <v>-15147.500000000002</v>
          </cell>
          <cell r="AP198">
            <v>-19159.500000000004</v>
          </cell>
          <cell r="AQ198">
            <v>-19209.000000000004</v>
          </cell>
          <cell r="AR198">
            <v>-21243.200000000001</v>
          </cell>
          <cell r="AS198">
            <v>-22035.100000000002</v>
          </cell>
          <cell r="AT198">
            <v>-27085.599999999999</v>
          </cell>
          <cell r="AU198">
            <v>-30835.600000000002</v>
          </cell>
          <cell r="AV198">
            <v>-29952.7</v>
          </cell>
          <cell r="AW198">
            <v>-26987.399999999998</v>
          </cell>
          <cell r="AX198">
            <v>-28312.399999999998</v>
          </cell>
          <cell r="AY198">
            <v>-28029.200000000001</v>
          </cell>
          <cell r="AZ198">
            <v>-29488.699999999997</v>
          </cell>
          <cell r="BA198">
            <v>-29920.100000000002</v>
          </cell>
          <cell r="BB198">
            <v>-31579</v>
          </cell>
          <cell r="BC198">
            <v>-28611</v>
          </cell>
          <cell r="BD198">
            <v>-30084</v>
          </cell>
          <cell r="BE198">
            <v>-29685</v>
          </cell>
          <cell r="BF198">
            <v>-30091.1</v>
          </cell>
          <cell r="BG198">
            <v>-28918.3</v>
          </cell>
          <cell r="BH198">
            <v>0</v>
          </cell>
          <cell r="BI198">
            <v>0</v>
          </cell>
          <cell r="BJ198">
            <v>0</v>
          </cell>
          <cell r="BK198">
            <v>0</v>
          </cell>
          <cell r="BL198">
            <v>383.70000000000073</v>
          </cell>
          <cell r="BM198">
            <v>368.20000000000073</v>
          </cell>
          <cell r="BN198">
            <v>513</v>
          </cell>
          <cell r="BO198">
            <v>603.50000000000182</v>
          </cell>
          <cell r="BP198">
            <v>609.39999999999964</v>
          </cell>
          <cell r="BQ198">
            <v>505.79999999999745</v>
          </cell>
          <cell r="BR198">
            <v>699.09999999999854</v>
          </cell>
          <cell r="BS198">
            <v>804.39999999999782</v>
          </cell>
          <cell r="BT198">
            <v>674.79999999999927</v>
          </cell>
          <cell r="BU198">
            <v>753.79999999999927</v>
          </cell>
          <cell r="BV198">
            <v>921.60000000000218</v>
          </cell>
          <cell r="BW198">
            <v>1070.2999999999993</v>
          </cell>
          <cell r="BX198">
            <v>1028.2999999999993</v>
          </cell>
          <cell r="BY198">
            <v>859.29999999999927</v>
          </cell>
          <cell r="BZ198">
            <v>944.70000000000073</v>
          </cell>
          <cell r="CA198">
            <v>1075.2000000000007</v>
          </cell>
          <cell r="CB198">
            <v>1156</v>
          </cell>
          <cell r="CC198">
            <v>997.49999999999636</v>
          </cell>
          <cell r="CD198">
            <v>1121</v>
          </cell>
          <cell r="CE198">
            <v>1231</v>
          </cell>
          <cell r="CF198">
            <v>1064</v>
          </cell>
          <cell r="CG198">
            <v>1176</v>
          </cell>
          <cell r="CH198">
            <v>987.20000000000073</v>
          </cell>
          <cell r="CI198">
            <v>1043.4000000000015</v>
          </cell>
          <cell r="CJ198">
            <v>0</v>
          </cell>
          <cell r="CK198">
            <v>0</v>
          </cell>
          <cell r="CL198">
            <v>0</v>
          </cell>
          <cell r="CM198">
            <v>0</v>
          </cell>
          <cell r="CN198">
            <v>0</v>
          </cell>
          <cell r="CO198">
            <v>0</v>
          </cell>
          <cell r="CP198">
            <v>0</v>
          </cell>
          <cell r="CQ198">
            <v>0</v>
          </cell>
          <cell r="CR198">
            <v>0</v>
          </cell>
          <cell r="CS198">
            <v>0</v>
          </cell>
          <cell r="CT198">
            <v>0</v>
          </cell>
          <cell r="CU198">
            <v>0</v>
          </cell>
          <cell r="CV198">
            <v>0</v>
          </cell>
          <cell r="CW198">
            <v>0</v>
          </cell>
          <cell r="CX198">
            <v>0</v>
          </cell>
          <cell r="CY198">
            <v>0</v>
          </cell>
          <cell r="CZ198">
            <v>0</v>
          </cell>
          <cell r="DA198">
            <v>0</v>
          </cell>
          <cell r="DB198">
            <v>0</v>
          </cell>
          <cell r="DC198">
            <v>0</v>
          </cell>
          <cell r="DD198">
            <v>0</v>
          </cell>
          <cell r="DE198">
            <v>0</v>
          </cell>
          <cell r="DF198">
            <v>0</v>
          </cell>
          <cell r="DG198">
            <v>0</v>
          </cell>
          <cell r="DH198">
            <v>0</v>
          </cell>
          <cell r="DI198">
            <v>0</v>
          </cell>
          <cell r="DJ198">
            <v>0</v>
          </cell>
          <cell r="DK198">
            <v>0</v>
          </cell>
          <cell r="DL198">
            <v>0</v>
          </cell>
          <cell r="DM198">
            <v>0</v>
          </cell>
          <cell r="DN198">
            <v>0</v>
          </cell>
          <cell r="DO198">
            <v>0</v>
          </cell>
          <cell r="DP198">
            <v>383.70000000000073</v>
          </cell>
          <cell r="DQ198">
            <v>368.20000000000073</v>
          </cell>
          <cell r="DR198">
            <v>513</v>
          </cell>
          <cell r="DS198">
            <v>603.50000000000182</v>
          </cell>
          <cell r="DT198">
            <v>609.39999999999964</v>
          </cell>
          <cell r="DU198">
            <v>505.79999999999745</v>
          </cell>
          <cell r="DV198">
            <v>699.09999999999854</v>
          </cell>
          <cell r="DW198">
            <v>804.39999999999782</v>
          </cell>
          <cell r="DX198">
            <v>674.79999999999927</v>
          </cell>
          <cell r="DY198">
            <v>753.79999999999927</v>
          </cell>
          <cell r="DZ198">
            <v>921.60000000000218</v>
          </cell>
          <cell r="EA198">
            <v>1070.2999999999993</v>
          </cell>
          <cell r="EB198">
            <v>1028.2999999999993</v>
          </cell>
          <cell r="EC198">
            <v>859.29999999999927</v>
          </cell>
          <cell r="ED198">
            <v>944.70000000000073</v>
          </cell>
          <cell r="EE198">
            <v>1075.2000000000007</v>
          </cell>
          <cell r="EF198">
            <v>1156</v>
          </cell>
          <cell r="EG198">
            <v>997.49999999999636</v>
          </cell>
          <cell r="EH198">
            <v>1121</v>
          </cell>
          <cell r="EI198">
            <v>1231</v>
          </cell>
          <cell r="EJ198">
            <v>1064</v>
          </cell>
          <cell r="EK198">
            <v>1176</v>
          </cell>
          <cell r="EL198">
            <v>987.20000000000073</v>
          </cell>
          <cell r="EM198">
            <v>1043.4000000000015</v>
          </cell>
          <cell r="EN198">
            <v>0</v>
          </cell>
          <cell r="EO198">
            <v>0</v>
          </cell>
          <cell r="EP198">
            <v>0</v>
          </cell>
          <cell r="EQ198">
            <v>0</v>
          </cell>
          <cell r="ER198">
            <v>-43.2</v>
          </cell>
          <cell r="ES198">
            <v>-40.4</v>
          </cell>
          <cell r="ET198">
            <v>-44.2</v>
          </cell>
          <cell r="EU198">
            <v>-43.4</v>
          </cell>
          <cell r="EV198">
            <v>-52.1</v>
          </cell>
          <cell r="EW198">
            <v>-35.1</v>
          </cell>
          <cell r="EX198">
            <v>-36.299999999999997</v>
          </cell>
          <cell r="EY198">
            <v>-38.200000000000003</v>
          </cell>
          <cell r="EZ198">
            <v>-42.8</v>
          </cell>
          <cell r="FA198">
            <v>-39.9</v>
          </cell>
          <cell r="FB198">
            <v>-30.9</v>
          </cell>
          <cell r="FC198">
            <v>-22.2</v>
          </cell>
          <cell r="FD198">
            <v>-31.3</v>
          </cell>
          <cell r="FE198">
            <v>-38.700000000000003</v>
          </cell>
          <cell r="FF198">
            <v>-31.2</v>
          </cell>
          <cell r="FG198">
            <v>-36.6</v>
          </cell>
          <cell r="FH198">
            <v>-41.5</v>
          </cell>
          <cell r="FI198">
            <v>-43.3</v>
          </cell>
          <cell r="FJ198">
            <v>-44</v>
          </cell>
          <cell r="FK198">
            <v>-50</v>
          </cell>
          <cell r="FL198">
            <v>-49</v>
          </cell>
          <cell r="FM198">
            <v>-47</v>
          </cell>
          <cell r="FN198">
            <v>-50.6</v>
          </cell>
          <cell r="FO198">
            <v>-55.9</v>
          </cell>
          <cell r="FP198">
            <v>0</v>
          </cell>
          <cell r="FQ198">
            <v>0</v>
          </cell>
          <cell r="FR198">
            <v>0</v>
          </cell>
          <cell r="FS198">
            <v>0</v>
          </cell>
          <cell r="FT198">
            <v>82.1</v>
          </cell>
          <cell r="FU198">
            <v>78</v>
          </cell>
          <cell r="FV198">
            <v>43.6</v>
          </cell>
          <cell r="FW198">
            <v>102.6</v>
          </cell>
          <cell r="FX198">
            <v>7.8</v>
          </cell>
          <cell r="FY198">
            <v>85.2</v>
          </cell>
          <cell r="FZ198">
            <v>152.30000000000001</v>
          </cell>
          <cell r="GA198">
            <v>40.5</v>
          </cell>
          <cell r="GB198">
            <v>121.2</v>
          </cell>
          <cell r="GC198">
            <v>96.9</v>
          </cell>
          <cell r="GD198">
            <v>-5.1000000000000014</v>
          </cell>
          <cell r="GE198">
            <v>101.1</v>
          </cell>
          <cell r="GF198">
            <v>1.2000000000000028</v>
          </cell>
          <cell r="GG198">
            <v>127.10000000000001</v>
          </cell>
          <cell r="GH198">
            <v>157.69999999999999</v>
          </cell>
          <cell r="GI198">
            <v>60.4</v>
          </cell>
          <cell r="GJ198">
            <v>159.6</v>
          </cell>
          <cell r="GK198">
            <v>178.3</v>
          </cell>
          <cell r="GL198">
            <v>180</v>
          </cell>
          <cell r="GM198">
            <v>60</v>
          </cell>
          <cell r="GN198">
            <v>52</v>
          </cell>
          <cell r="GO198">
            <v>-92</v>
          </cell>
          <cell r="GP198">
            <v>-19.900000000000006</v>
          </cell>
          <cell r="GQ198">
            <v>29.199999999999989</v>
          </cell>
          <cell r="GR198">
            <v>0</v>
          </cell>
          <cell r="GS198">
            <v>0</v>
          </cell>
          <cell r="GT198">
            <v>0</v>
          </cell>
          <cell r="GU198">
            <v>0</v>
          </cell>
          <cell r="GV198">
            <v>422.6000000000007</v>
          </cell>
          <cell r="GW198">
            <v>405.80000000000075</v>
          </cell>
          <cell r="GX198">
            <v>512.4</v>
          </cell>
          <cell r="GY198">
            <v>662.70000000000186</v>
          </cell>
          <cell r="GZ198">
            <v>565.09999999999957</v>
          </cell>
          <cell r="HA198">
            <v>555.89999999999748</v>
          </cell>
          <cell r="HB198">
            <v>815.09999999999854</v>
          </cell>
          <cell r="HC198">
            <v>806.69999999999777</v>
          </cell>
          <cell r="HD198">
            <v>753.19999999999936</v>
          </cell>
          <cell r="HE198">
            <v>810.79999999999927</v>
          </cell>
          <cell r="HF198">
            <v>885.60000000000218</v>
          </cell>
          <cell r="HG198">
            <v>1149.1999999999991</v>
          </cell>
          <cell r="HH198">
            <v>998.19999999999936</v>
          </cell>
          <cell r="HI198">
            <v>947.69999999999925</v>
          </cell>
          <cell r="HJ198">
            <v>1071.2000000000007</v>
          </cell>
          <cell r="HK198">
            <v>1099.0000000000009</v>
          </cell>
          <cell r="HL198">
            <v>1274.0999999999999</v>
          </cell>
          <cell r="HM198">
            <v>1132.4999999999964</v>
          </cell>
          <cell r="HN198">
            <v>1257</v>
          </cell>
          <cell r="HO198">
            <v>1241</v>
          </cell>
          <cell r="HP198">
            <v>1067</v>
          </cell>
          <cell r="HQ198">
            <v>1037</v>
          </cell>
          <cell r="HR198">
            <v>916.70000000000073</v>
          </cell>
          <cell r="HS198">
            <v>1016.7000000000014</v>
          </cell>
        </row>
        <row r="199">
          <cell r="A199" t="str">
            <v>HCLT IN</v>
          </cell>
          <cell r="B199" t="str">
            <v>HCL Technologies</v>
          </cell>
          <cell r="C199" t="str">
            <v>Information Technology</v>
          </cell>
          <cell r="D199">
            <v>4156.8999999999996</v>
          </cell>
          <cell r="E199">
            <v>4424.4544184495662</v>
          </cell>
          <cell r="F199">
            <v>4679.3510372189894</v>
          </cell>
          <cell r="G199">
            <v>4658.1165253053332</v>
          </cell>
          <cell r="H199">
            <v>4709.7940907272368</v>
          </cell>
          <cell r="I199">
            <v>5608.0275283921892</v>
          </cell>
          <cell r="J199">
            <v>6223.3270958083822</v>
          </cell>
          <cell r="K199">
            <v>6472.4408231818588</v>
          </cell>
          <cell r="L199">
            <v>7386.1411530664564</v>
          </cell>
          <cell r="M199">
            <v>7357.9673405361182</v>
          </cell>
          <cell r="N199">
            <v>8013.9180002757366</v>
          </cell>
          <cell r="O199">
            <v>8582.2709237924846</v>
          </cell>
          <cell r="P199">
            <v>9275.7808067861388</v>
          </cell>
          <cell r="Q199">
            <v>9707.0464978384389</v>
          </cell>
          <cell r="R199">
            <v>10542.086020397652</v>
          </cell>
          <cell r="S199">
            <v>11220.064314171885</v>
          </cell>
          <cell r="T199">
            <v>12538.117468805704</v>
          </cell>
          <cell r="U199">
            <v>13794.100175466581</v>
          </cell>
          <cell r="V199">
            <v>14651.06212846165</v>
          </cell>
          <cell r="W199">
            <v>15771.076445293837</v>
          </cell>
          <cell r="X199">
            <v>16120.022129224526</v>
          </cell>
          <cell r="Y199">
            <v>17092.060297766748</v>
          </cell>
          <cell r="Z199">
            <v>18166.062836414698</v>
          </cell>
          <cell r="AA199">
            <v>19152.054277221181</v>
          </cell>
          <cell r="AB199">
            <v>21689.132466583123</v>
          </cell>
          <cell r="AC199">
            <v>23693.092397067638</v>
          </cell>
          <cell r="AD199">
            <v>24691.04212214578</v>
          </cell>
          <cell r="AE199">
            <v>28615.158924304404</v>
          </cell>
          <cell r="AF199">
            <v>-3272.3999999999996</v>
          </cell>
          <cell r="AG199">
            <v>-3409.6706200000003</v>
          </cell>
          <cell r="AH199">
            <v>-3645.386544</v>
          </cell>
          <cell r="AI199">
            <v>-3696.2105000000001</v>
          </cell>
          <cell r="AJ199">
            <v>-3922.8706999999999</v>
          </cell>
          <cell r="AK199">
            <v>-4629.65882478</v>
          </cell>
          <cell r="AL199">
            <v>-5001.8125242900005</v>
          </cell>
          <cell r="AM199">
            <v>-5179.3574709500008</v>
          </cell>
          <cell r="AN199">
            <v>-5674.4000000000005</v>
          </cell>
          <cell r="AO199">
            <v>-5654.3100598000019</v>
          </cell>
          <cell r="AP199">
            <v>-6169.0899402000005</v>
          </cell>
          <cell r="AQ199">
            <v>-6629.2000000000007</v>
          </cell>
          <cell r="AR199">
            <v>-7164.4</v>
          </cell>
          <cell r="AS199">
            <v>-7549</v>
          </cell>
          <cell r="AT199">
            <v>-8165</v>
          </cell>
          <cell r="AU199">
            <v>-8722</v>
          </cell>
          <cell r="AV199">
            <v>-9723</v>
          </cell>
          <cell r="AW199">
            <v>-10807</v>
          </cell>
          <cell r="AX199">
            <v>-11410</v>
          </cell>
          <cell r="AY199">
            <v>-12103</v>
          </cell>
          <cell r="AZ199">
            <v>-12646</v>
          </cell>
          <cell r="BA199">
            <v>-13453</v>
          </cell>
          <cell r="BB199">
            <v>-14281</v>
          </cell>
          <cell r="BC199">
            <v>-15118</v>
          </cell>
          <cell r="BD199">
            <v>-16605</v>
          </cell>
          <cell r="BE199">
            <v>-18568.8</v>
          </cell>
          <cell r="BF199">
            <v>-19307</v>
          </cell>
          <cell r="BG199">
            <v>-22512</v>
          </cell>
          <cell r="BH199">
            <v>884.5</v>
          </cell>
          <cell r="BI199">
            <v>1014.7837984495659</v>
          </cell>
          <cell r="BJ199">
            <v>1033.9644932189894</v>
          </cell>
          <cell r="BK199">
            <v>961.90602530533306</v>
          </cell>
          <cell r="BL199">
            <v>786.92339072723689</v>
          </cell>
          <cell r="BM199">
            <v>978.36870361218917</v>
          </cell>
          <cell r="BN199">
            <v>1221.5145715183817</v>
          </cell>
          <cell r="BO199">
            <v>1293.083352231858</v>
          </cell>
          <cell r="BP199">
            <v>1711.7411530664558</v>
          </cell>
          <cell r="BQ199">
            <v>1703.6572807361163</v>
          </cell>
          <cell r="BR199">
            <v>1844.8280600757362</v>
          </cell>
          <cell r="BS199">
            <v>1953.0709237924839</v>
          </cell>
          <cell r="BT199">
            <v>2111.3808067861391</v>
          </cell>
          <cell r="BU199">
            <v>2158.0464978384389</v>
          </cell>
          <cell r="BV199">
            <v>2377.0860203976517</v>
          </cell>
          <cell r="BW199">
            <v>2498.0643141718847</v>
          </cell>
          <cell r="BX199">
            <v>2815.1174688057035</v>
          </cell>
          <cell r="BY199">
            <v>2987.1001754665813</v>
          </cell>
          <cell r="BZ199">
            <v>3241.06212846165</v>
          </cell>
          <cell r="CA199">
            <v>3668.0764452938365</v>
          </cell>
          <cell r="CB199">
            <v>3474.022129224526</v>
          </cell>
          <cell r="CC199">
            <v>3639.0602977667477</v>
          </cell>
          <cell r="CD199">
            <v>3885.0628364146978</v>
          </cell>
          <cell r="CE199">
            <v>4034.0542772211811</v>
          </cell>
          <cell r="CF199">
            <v>5084.1324665831235</v>
          </cell>
          <cell r="CG199">
            <v>5124.2923970676384</v>
          </cell>
          <cell r="CH199">
            <v>5384.04212214578</v>
          </cell>
          <cell r="CI199">
            <v>6103.1589243044036</v>
          </cell>
          <cell r="CJ199">
            <v>0</v>
          </cell>
          <cell r="CK199">
            <v>0</v>
          </cell>
          <cell r="CL199">
            <v>0</v>
          </cell>
          <cell r="CM199">
            <v>0</v>
          </cell>
          <cell r="CN199">
            <v>0</v>
          </cell>
          <cell r="CO199">
            <v>0</v>
          </cell>
          <cell r="CP199">
            <v>0</v>
          </cell>
          <cell r="CQ199">
            <v>0</v>
          </cell>
          <cell r="CR199">
            <v>0</v>
          </cell>
          <cell r="CS199">
            <v>0</v>
          </cell>
          <cell r="CT199">
            <v>0</v>
          </cell>
          <cell r="CU199">
            <v>0</v>
          </cell>
          <cell r="CV199">
            <v>0</v>
          </cell>
          <cell r="CW199">
            <v>0</v>
          </cell>
          <cell r="CX199">
            <v>0</v>
          </cell>
          <cell r="CY199">
            <v>0</v>
          </cell>
          <cell r="CZ199">
            <v>0</v>
          </cell>
          <cell r="DA199">
            <v>0</v>
          </cell>
          <cell r="DB199">
            <v>0</v>
          </cell>
          <cell r="DC199">
            <v>0</v>
          </cell>
          <cell r="DD199">
            <v>0</v>
          </cell>
          <cell r="DE199">
            <v>0</v>
          </cell>
          <cell r="DF199">
            <v>0</v>
          </cell>
          <cell r="DG199">
            <v>0</v>
          </cell>
          <cell r="DH199">
            <v>0</v>
          </cell>
          <cell r="DI199">
            <v>0</v>
          </cell>
          <cell r="DJ199">
            <v>0</v>
          </cell>
          <cell r="DK199">
            <v>0</v>
          </cell>
          <cell r="DL199">
            <v>884.5</v>
          </cell>
          <cell r="DM199">
            <v>1014.7837984495659</v>
          </cell>
          <cell r="DN199">
            <v>1033.9644932189894</v>
          </cell>
          <cell r="DO199">
            <v>961.90602530533306</v>
          </cell>
          <cell r="DP199">
            <v>786.92339072723689</v>
          </cell>
          <cell r="DQ199">
            <v>978.36870361218917</v>
          </cell>
          <cell r="DR199">
            <v>1221.5145715183817</v>
          </cell>
          <cell r="DS199">
            <v>1293.083352231858</v>
          </cell>
          <cell r="DT199">
            <v>1711.7411530664558</v>
          </cell>
          <cell r="DU199">
            <v>1703.6572807361163</v>
          </cell>
          <cell r="DV199">
            <v>1844.8280600757362</v>
          </cell>
          <cell r="DW199">
            <v>1953.0709237924839</v>
          </cell>
          <cell r="DX199">
            <v>2111.3808067861391</v>
          </cell>
          <cell r="DY199">
            <v>2158.0464978384389</v>
          </cell>
          <cell r="DZ199">
            <v>2377.0860203976517</v>
          </cell>
          <cell r="EA199">
            <v>2498.0643141718847</v>
          </cell>
          <cell r="EB199">
            <v>2815.1174688057035</v>
          </cell>
          <cell r="EC199">
            <v>2987.1001754665813</v>
          </cell>
          <cell r="ED199">
            <v>3241.06212846165</v>
          </cell>
          <cell r="EE199">
            <v>3668.0764452938365</v>
          </cell>
          <cell r="EF199">
            <v>3474.022129224526</v>
          </cell>
          <cell r="EG199">
            <v>3639.0602977667477</v>
          </cell>
          <cell r="EH199">
            <v>3885.0628364146978</v>
          </cell>
          <cell r="EI199">
            <v>4034.0542772211811</v>
          </cell>
          <cell r="EJ199">
            <v>5084.1324665831235</v>
          </cell>
          <cell r="EK199">
            <v>5124.2923970676384</v>
          </cell>
          <cell r="EL199">
            <v>5384.04212214578</v>
          </cell>
          <cell r="EM199">
            <v>6103.1589243044036</v>
          </cell>
          <cell r="EN199">
            <v>-176.7</v>
          </cell>
          <cell r="EO199">
            <v>-204.83421999999999</v>
          </cell>
          <cell r="EP199">
            <v>-218.64824400000001</v>
          </cell>
          <cell r="EQ199">
            <v>-226.14689999999999</v>
          </cell>
          <cell r="ER199">
            <v>-233.07859999999999</v>
          </cell>
          <cell r="ES199">
            <v>-266.39071304999999</v>
          </cell>
          <cell r="ET199">
            <v>-270.02181969999998</v>
          </cell>
          <cell r="EU199">
            <v>-267.8097669</v>
          </cell>
          <cell r="EV199">
            <v>-334.1</v>
          </cell>
          <cell r="EW199">
            <v>-297.34070629999997</v>
          </cell>
          <cell r="EX199">
            <v>-363.7592937</v>
          </cell>
          <cell r="EY199">
            <v>-412.2</v>
          </cell>
          <cell r="EZ199">
            <v>-463</v>
          </cell>
          <cell r="FA199">
            <v>-447</v>
          </cell>
          <cell r="FB199">
            <v>-493</v>
          </cell>
          <cell r="FC199">
            <v>-530</v>
          </cell>
          <cell r="FD199">
            <v>-562</v>
          </cell>
          <cell r="FE199">
            <v>-556</v>
          </cell>
          <cell r="FF199">
            <v>-622</v>
          </cell>
          <cell r="FG199">
            <v>-659</v>
          </cell>
          <cell r="FH199">
            <v>-693</v>
          </cell>
          <cell r="FI199">
            <v>-686</v>
          </cell>
          <cell r="FJ199">
            <v>-723</v>
          </cell>
          <cell r="FK199">
            <v>-773</v>
          </cell>
          <cell r="FL199">
            <v>-850</v>
          </cell>
          <cell r="FM199">
            <v>-908</v>
          </cell>
          <cell r="FN199">
            <v>-971</v>
          </cell>
          <cell r="FO199">
            <v>-1417</v>
          </cell>
          <cell r="FP199">
            <v>268.8</v>
          </cell>
          <cell r="FQ199">
            <v>130.67511999999999</v>
          </cell>
          <cell r="FR199">
            <v>126.11549999999998</v>
          </cell>
          <cell r="FS199">
            <v>206.65805</v>
          </cell>
          <cell r="FT199">
            <v>648.99839999999995</v>
          </cell>
          <cell r="FU199">
            <v>566.01580067999998</v>
          </cell>
          <cell r="FV199">
            <v>236.03816748999964</v>
          </cell>
          <cell r="FW199">
            <v>423.15753805000071</v>
          </cell>
          <cell r="FX199">
            <v>895</v>
          </cell>
          <cell r="FY199">
            <v>496.88638170000013</v>
          </cell>
          <cell r="FZ199">
            <v>199.4136183</v>
          </cell>
          <cell r="GA199">
            <v>198.3</v>
          </cell>
          <cell r="GB199">
            <v>127.69999999999999</v>
          </cell>
          <cell r="GC199">
            <v>0</v>
          </cell>
          <cell r="GD199">
            <v>268</v>
          </cell>
          <cell r="GE199">
            <v>262</v>
          </cell>
          <cell r="GF199">
            <v>229</v>
          </cell>
          <cell r="GG199">
            <v>282</v>
          </cell>
          <cell r="GH199">
            <v>474</v>
          </cell>
          <cell r="GI199">
            <v>612</v>
          </cell>
          <cell r="GJ199">
            <v>2870</v>
          </cell>
          <cell r="GK199">
            <v>476</v>
          </cell>
          <cell r="GL199">
            <v>542</v>
          </cell>
          <cell r="GM199">
            <v>525</v>
          </cell>
          <cell r="GN199">
            <v>-2644</v>
          </cell>
          <cell r="GO199">
            <v>-416</v>
          </cell>
          <cell r="GP199">
            <v>1</v>
          </cell>
          <cell r="GQ199">
            <v>-2040</v>
          </cell>
          <cell r="GR199">
            <v>976.59999999999991</v>
          </cell>
          <cell r="GS199">
            <v>940.62469844956593</v>
          </cell>
          <cell r="GT199">
            <v>941.43174921898947</v>
          </cell>
          <cell r="GU199">
            <v>942.4171753053331</v>
          </cell>
          <cell r="GV199">
            <v>1202.8431907272368</v>
          </cell>
          <cell r="GW199">
            <v>1277.9937912421892</v>
          </cell>
          <cell r="GX199">
            <v>1187.5309193083813</v>
          </cell>
          <cell r="GY199">
            <v>1448.4311233818589</v>
          </cell>
          <cell r="GZ199">
            <v>2272.6411530664559</v>
          </cell>
          <cell r="HA199">
            <v>1903.2029561361164</v>
          </cell>
          <cell r="HB199">
            <v>1680.4823846757363</v>
          </cell>
          <cell r="HC199">
            <v>1739.1709237924838</v>
          </cell>
          <cell r="HD199">
            <v>1776.0808067861392</v>
          </cell>
          <cell r="HE199">
            <v>1711.0464978384389</v>
          </cell>
          <cell r="HF199">
            <v>2152.0860203976517</v>
          </cell>
          <cell r="HG199">
            <v>2230.0643141718847</v>
          </cell>
          <cell r="HH199">
            <v>2482.1174688057035</v>
          </cell>
          <cell r="HI199">
            <v>2713.1001754665813</v>
          </cell>
          <cell r="HJ199">
            <v>3093.06212846165</v>
          </cell>
          <cell r="HK199">
            <v>3621.0764452938365</v>
          </cell>
          <cell r="HL199">
            <v>5651.022129224526</v>
          </cell>
          <cell r="HM199">
            <v>3429.0602977667477</v>
          </cell>
          <cell r="HN199">
            <v>3704.0628364146978</v>
          </cell>
          <cell r="HO199">
            <v>3786.0542772211811</v>
          </cell>
          <cell r="HP199">
            <v>1590.1324665831235</v>
          </cell>
          <cell r="HQ199">
            <v>3800.2923970676384</v>
          </cell>
          <cell r="HR199">
            <v>4414.04212214578</v>
          </cell>
          <cell r="HS199">
            <v>2646.1589243044036</v>
          </cell>
        </row>
        <row r="200">
          <cell r="A200" t="str">
            <v>HEXW IN</v>
          </cell>
          <cell r="B200" t="str">
            <v>Hexaware Technologies</v>
          </cell>
          <cell r="C200" t="str">
            <v>Information Technology</v>
          </cell>
          <cell r="D200">
            <v>651.88199999999995</v>
          </cell>
          <cell r="E200">
            <v>669.31600000000003</v>
          </cell>
          <cell r="F200">
            <v>665.4</v>
          </cell>
          <cell r="G200">
            <v>666.93100000000004</v>
          </cell>
          <cell r="H200">
            <v>781.20799999999997</v>
          </cell>
          <cell r="I200">
            <v>914.44</v>
          </cell>
          <cell r="J200">
            <v>1027.27</v>
          </cell>
          <cell r="K200">
            <v>1143.71</v>
          </cell>
          <cell r="L200">
            <v>1283.1099999999999</v>
          </cell>
          <cell r="M200">
            <v>1461.97</v>
          </cell>
          <cell r="N200">
            <v>1570.11</v>
          </cell>
          <cell r="O200">
            <v>1640.58</v>
          </cell>
          <cell r="P200">
            <v>1650.41</v>
          </cell>
          <cell r="Q200">
            <v>1755.6</v>
          </cell>
          <cell r="R200">
            <v>1740</v>
          </cell>
          <cell r="S200">
            <v>1761.5</v>
          </cell>
          <cell r="T200">
            <v>2068.77</v>
          </cell>
          <cell r="U200">
            <v>2249.69</v>
          </cell>
          <cell r="V200">
            <v>2402.1799999999998</v>
          </cell>
          <cell r="W200">
            <v>2643.69</v>
          </cell>
          <cell r="X200">
            <v>2616.4</v>
          </cell>
          <cell r="Y200">
            <v>2546.15</v>
          </cell>
          <cell r="Z200">
            <v>2591.79</v>
          </cell>
          <cell r="AA200">
            <v>2707.2734319536667</v>
          </cell>
          <cell r="AB200">
            <v>2942.0187790832588</v>
          </cell>
          <cell r="AC200">
            <v>3261.5211283171079</v>
          </cell>
          <cell r="AD200">
            <v>3381.6271146085128</v>
          </cell>
          <cell r="AE200">
            <v>3464.0736719282722</v>
          </cell>
          <cell r="AF200">
            <v>0</v>
          </cell>
          <cell r="AG200">
            <v>0</v>
          </cell>
          <cell r="AH200">
            <v>-553.04</v>
          </cell>
          <cell r="AI200">
            <v>-620.61</v>
          </cell>
          <cell r="AJ200">
            <v>-720.37</v>
          </cell>
          <cell r="AK200">
            <v>-823.18000000000006</v>
          </cell>
          <cell r="AL200">
            <v>-915.02</v>
          </cell>
          <cell r="AM200">
            <v>-1011.8599999999999</v>
          </cell>
          <cell r="AN200">
            <v>-1118.49</v>
          </cell>
          <cell r="AO200">
            <v>-1227.5999999999999</v>
          </cell>
          <cell r="AP200">
            <v>-1313.8899999999999</v>
          </cell>
          <cell r="AQ200">
            <v>-1362.52</v>
          </cell>
          <cell r="AR200">
            <v>-1402.57</v>
          </cell>
          <cell r="AS200">
            <v>-1457.27</v>
          </cell>
          <cell r="AT200">
            <v>-1476.99</v>
          </cell>
          <cell r="AU200">
            <v>-1467.8000000000002</v>
          </cell>
          <cell r="AV200">
            <v>-1758.12</v>
          </cell>
          <cell r="AW200">
            <v>-1889.02</v>
          </cell>
          <cell r="AX200">
            <v>-2044.9299999999998</v>
          </cell>
          <cell r="AY200">
            <v>-2248.3599999999997</v>
          </cell>
          <cell r="AZ200">
            <v>-2295.87</v>
          </cell>
          <cell r="BA200">
            <v>-2242.34</v>
          </cell>
          <cell r="BB200">
            <v>-2410.88</v>
          </cell>
          <cell r="BC200">
            <v>-2372.1444959475502</v>
          </cell>
          <cell r="BD200">
            <v>-2605.4061396426932</v>
          </cell>
          <cell r="BE200">
            <v>-2876.3460250567796</v>
          </cell>
          <cell r="BF200">
            <v>-2952.2435270248006</v>
          </cell>
          <cell r="BG200">
            <v>-3019.8490933565727</v>
          </cell>
          <cell r="BH200">
            <v>651.88199999999995</v>
          </cell>
          <cell r="BI200">
            <v>669.31600000000003</v>
          </cell>
          <cell r="BJ200">
            <v>112.36000000000001</v>
          </cell>
          <cell r="BK200">
            <v>46.321000000000026</v>
          </cell>
          <cell r="BL200">
            <v>60.837999999999965</v>
          </cell>
          <cell r="BM200">
            <v>91.259999999999991</v>
          </cell>
          <cell r="BN200">
            <v>112.25</v>
          </cell>
          <cell r="BO200">
            <v>131.85000000000014</v>
          </cell>
          <cell r="BP200">
            <v>164.61999999999989</v>
          </cell>
          <cell r="BQ200">
            <v>234.37000000000012</v>
          </cell>
          <cell r="BR200">
            <v>256.22000000000003</v>
          </cell>
          <cell r="BS200">
            <v>278.05999999999995</v>
          </cell>
          <cell r="BT200">
            <v>247.84000000000015</v>
          </cell>
          <cell r="BU200">
            <v>298.32999999999993</v>
          </cell>
          <cell r="BV200">
            <v>263.01</v>
          </cell>
          <cell r="BW200">
            <v>293.69999999999982</v>
          </cell>
          <cell r="BX200">
            <v>310.65000000000009</v>
          </cell>
          <cell r="BY200">
            <v>360.67000000000007</v>
          </cell>
          <cell r="BZ200">
            <v>357.25</v>
          </cell>
          <cell r="CA200">
            <v>395.33000000000038</v>
          </cell>
          <cell r="CB200">
            <v>320.5300000000002</v>
          </cell>
          <cell r="CC200">
            <v>303.80999999999995</v>
          </cell>
          <cell r="CD200">
            <v>180.90999999999985</v>
          </cell>
          <cell r="CE200">
            <v>335.12893600611642</v>
          </cell>
          <cell r="CF200">
            <v>336.61263944056554</v>
          </cell>
          <cell r="CG200">
            <v>385.17510326032834</v>
          </cell>
          <cell r="CH200">
            <v>429.38358758371214</v>
          </cell>
          <cell r="CI200">
            <v>444.22457857169957</v>
          </cell>
          <cell r="CJ200">
            <v>0</v>
          </cell>
          <cell r="CK200">
            <v>0</v>
          </cell>
          <cell r="CL200">
            <v>0</v>
          </cell>
          <cell r="CM200">
            <v>0</v>
          </cell>
          <cell r="CN200">
            <v>0</v>
          </cell>
          <cell r="CO200">
            <v>0</v>
          </cell>
          <cell r="CP200">
            <v>0</v>
          </cell>
          <cell r="CQ200">
            <v>0</v>
          </cell>
          <cell r="CR200">
            <v>0</v>
          </cell>
          <cell r="CS200">
            <v>0</v>
          </cell>
          <cell r="CT200">
            <v>0</v>
          </cell>
          <cell r="CU200">
            <v>0</v>
          </cell>
          <cell r="CV200">
            <v>0</v>
          </cell>
          <cell r="CW200">
            <v>0</v>
          </cell>
          <cell r="CX200">
            <v>0</v>
          </cell>
          <cell r="CY200">
            <v>0</v>
          </cell>
          <cell r="CZ200">
            <v>0</v>
          </cell>
          <cell r="DA200">
            <v>0</v>
          </cell>
          <cell r="DB200">
            <v>0</v>
          </cell>
          <cell r="DC200">
            <v>0</v>
          </cell>
          <cell r="DD200">
            <v>0</v>
          </cell>
          <cell r="DE200">
            <v>0</v>
          </cell>
          <cell r="DF200">
            <v>0</v>
          </cell>
          <cell r="DG200">
            <v>0</v>
          </cell>
          <cell r="DH200">
            <v>0</v>
          </cell>
          <cell r="DI200">
            <v>0</v>
          </cell>
          <cell r="DJ200">
            <v>0</v>
          </cell>
          <cell r="DK200">
            <v>0</v>
          </cell>
          <cell r="DL200">
            <v>651.88199999999995</v>
          </cell>
          <cell r="DM200">
            <v>669.31600000000003</v>
          </cell>
          <cell r="DN200">
            <v>112.36000000000001</v>
          </cell>
          <cell r="DO200">
            <v>46.321000000000026</v>
          </cell>
          <cell r="DP200">
            <v>60.837999999999965</v>
          </cell>
          <cell r="DQ200">
            <v>91.259999999999991</v>
          </cell>
          <cell r="DR200">
            <v>112.25</v>
          </cell>
          <cell r="DS200">
            <v>131.85000000000014</v>
          </cell>
          <cell r="DT200">
            <v>164.61999999999989</v>
          </cell>
          <cell r="DU200">
            <v>234.37000000000012</v>
          </cell>
          <cell r="DV200">
            <v>256.22000000000003</v>
          </cell>
          <cell r="DW200">
            <v>278.05999999999995</v>
          </cell>
          <cell r="DX200">
            <v>247.84000000000015</v>
          </cell>
          <cell r="DY200">
            <v>298.32999999999993</v>
          </cell>
          <cell r="DZ200">
            <v>263.01</v>
          </cell>
          <cell r="EA200">
            <v>293.69999999999982</v>
          </cell>
          <cell r="EB200">
            <v>310.65000000000009</v>
          </cell>
          <cell r="EC200">
            <v>360.67000000000007</v>
          </cell>
          <cell r="ED200">
            <v>357.25</v>
          </cell>
          <cell r="EE200">
            <v>395.33000000000038</v>
          </cell>
          <cell r="EF200">
            <v>320.5300000000002</v>
          </cell>
          <cell r="EG200">
            <v>303.80999999999995</v>
          </cell>
          <cell r="EH200">
            <v>180.90999999999985</v>
          </cell>
          <cell r="EI200">
            <v>335.12893600611642</v>
          </cell>
          <cell r="EJ200">
            <v>336.61263944056554</v>
          </cell>
          <cell r="EK200">
            <v>385.17510326032834</v>
          </cell>
          <cell r="EL200">
            <v>429.38358758371214</v>
          </cell>
          <cell r="EM200">
            <v>444.22457857169957</v>
          </cell>
          <cell r="EN200">
            <v>0</v>
          </cell>
          <cell r="EO200">
            <v>0</v>
          </cell>
          <cell r="EP200">
            <v>-36.799999999999997</v>
          </cell>
          <cell r="EQ200">
            <v>-39.369999999999997</v>
          </cell>
          <cell r="ER200">
            <v>-25.16</v>
          </cell>
          <cell r="ES200">
            <v>-25.29</v>
          </cell>
          <cell r="ET200">
            <v>-59.92</v>
          </cell>
          <cell r="EU200">
            <v>-29.21</v>
          </cell>
          <cell r="EV200">
            <v>-33.94</v>
          </cell>
          <cell r="EW200">
            <v>-48.02</v>
          </cell>
          <cell r="EX200">
            <v>-49.91</v>
          </cell>
          <cell r="EY200">
            <v>-53.54</v>
          </cell>
          <cell r="EZ200">
            <v>-53.06</v>
          </cell>
          <cell r="FA200">
            <v>-56.65</v>
          </cell>
          <cell r="FB200">
            <v>-57.35</v>
          </cell>
          <cell r="FC200">
            <v>-45.98</v>
          </cell>
          <cell r="FD200">
            <v>-45.91</v>
          </cell>
          <cell r="FE200">
            <v>-55.47</v>
          </cell>
          <cell r="FF200">
            <v>-52.8</v>
          </cell>
          <cell r="FG200">
            <v>-56.38</v>
          </cell>
          <cell r="FH200">
            <v>-57.68</v>
          </cell>
          <cell r="FI200">
            <v>-57.18</v>
          </cell>
          <cell r="FJ200">
            <v>-60.87</v>
          </cell>
          <cell r="FK200">
            <v>-60.913652218957495</v>
          </cell>
          <cell r="FL200">
            <v>-66.195422529373317</v>
          </cell>
          <cell r="FM200">
            <v>-73.384225387134919</v>
          </cell>
          <cell r="FN200">
            <v>-76.086610078691535</v>
          </cell>
          <cell r="FO200">
            <v>-76.209620782421979</v>
          </cell>
          <cell r="FP200">
            <v>6.1180000000000003</v>
          </cell>
          <cell r="FQ200">
            <v>10.96</v>
          </cell>
          <cell r="FR200">
            <v>-19.91</v>
          </cell>
          <cell r="FS200">
            <v>0.31</v>
          </cell>
          <cell r="FT200">
            <v>1.3480000000000001</v>
          </cell>
          <cell r="FU200">
            <v>10.074</v>
          </cell>
          <cell r="FV200">
            <v>38.020000000000003</v>
          </cell>
          <cell r="FW200">
            <v>29.18</v>
          </cell>
          <cell r="FX200">
            <v>34.89</v>
          </cell>
          <cell r="FY200">
            <v>14.45</v>
          </cell>
          <cell r="FZ200">
            <v>19.079999999999998</v>
          </cell>
          <cell r="GA200">
            <v>26.57</v>
          </cell>
          <cell r="GB200">
            <v>18.04</v>
          </cell>
          <cell r="GC200">
            <v>26.89</v>
          </cell>
          <cell r="GD200">
            <v>74.13</v>
          </cell>
          <cell r="GE200">
            <v>34.630000000000003</v>
          </cell>
          <cell r="GF200">
            <v>46.47</v>
          </cell>
          <cell r="GG200">
            <v>80.290000000000006</v>
          </cell>
          <cell r="GH200">
            <v>79.290000000000006</v>
          </cell>
          <cell r="GI200">
            <v>68.040000000000006</v>
          </cell>
          <cell r="GJ200">
            <v>50.46</v>
          </cell>
          <cell r="GK200">
            <v>74.959999999999994</v>
          </cell>
          <cell r="GL200">
            <v>71.459999999999994</v>
          </cell>
          <cell r="GM200">
            <v>75.390299999999982</v>
          </cell>
          <cell r="GN200">
            <v>79.53676649999997</v>
          </cell>
          <cell r="GO200">
            <v>83.911288657499966</v>
          </cell>
          <cell r="GP200">
            <v>88.526409533662459</v>
          </cell>
          <cell r="GQ200">
            <v>93.395362058013887</v>
          </cell>
          <cell r="GR200">
            <v>658</v>
          </cell>
          <cell r="GS200">
            <v>680.27600000000007</v>
          </cell>
          <cell r="GT200">
            <v>55.65000000000002</v>
          </cell>
          <cell r="GU200">
            <v>7.2610000000000285</v>
          </cell>
          <cell r="GV200">
            <v>37.025999999999968</v>
          </cell>
          <cell r="GW200">
            <v>76.043999999999997</v>
          </cell>
          <cell r="GX200">
            <v>90.35</v>
          </cell>
          <cell r="GY200">
            <v>131.82000000000014</v>
          </cell>
          <cell r="GZ200">
            <v>165.56999999999988</v>
          </cell>
          <cell r="HA200">
            <v>200.8000000000001</v>
          </cell>
          <cell r="HB200">
            <v>225.39000000000004</v>
          </cell>
          <cell r="HC200">
            <v>251.08999999999995</v>
          </cell>
          <cell r="HD200">
            <v>212.82000000000014</v>
          </cell>
          <cell r="HE200">
            <v>268.56999999999994</v>
          </cell>
          <cell r="HF200">
            <v>279.78999999999996</v>
          </cell>
          <cell r="HG200">
            <v>282.34999999999985</v>
          </cell>
          <cell r="HH200">
            <v>311.21000000000015</v>
          </cell>
          <cell r="HI200">
            <v>385.49000000000007</v>
          </cell>
          <cell r="HJ200">
            <v>383.74</v>
          </cell>
          <cell r="HK200">
            <v>406.99000000000041</v>
          </cell>
          <cell r="HL200">
            <v>313.31000000000017</v>
          </cell>
          <cell r="HM200">
            <v>321.58999999999992</v>
          </cell>
          <cell r="HN200">
            <v>191.49999999999983</v>
          </cell>
          <cell r="HO200">
            <v>349.60558378715888</v>
          </cell>
          <cell r="HP200">
            <v>349.95398341119221</v>
          </cell>
          <cell r="HQ200">
            <v>395.70216653069338</v>
          </cell>
          <cell r="HR200">
            <v>441.82338703868305</v>
          </cell>
          <cell r="HS200">
            <v>461.41031984729148</v>
          </cell>
        </row>
        <row r="201">
          <cell r="A201" t="str">
            <v>OFSS IN</v>
          </cell>
          <cell r="B201" t="str">
            <v>Oracle Financial Services Software</v>
          </cell>
          <cell r="C201" t="str">
            <v>Information Technology</v>
          </cell>
          <cell r="D201">
            <v>1309.6500000000001</v>
          </cell>
          <cell r="E201">
            <v>1676.943</v>
          </cell>
          <cell r="F201">
            <v>1740.17</v>
          </cell>
          <cell r="G201">
            <v>1630.5930000000001</v>
          </cell>
          <cell r="H201">
            <v>1864.8209999999999</v>
          </cell>
          <cell r="I201">
            <v>1911.3789999999999</v>
          </cell>
          <cell r="J201">
            <v>2134.3270000000002</v>
          </cell>
          <cell r="K201">
            <v>2142.7910000000002</v>
          </cell>
          <cell r="L201">
            <v>2262.0439999999999</v>
          </cell>
          <cell r="M201">
            <v>2605.7840000000001</v>
          </cell>
          <cell r="N201">
            <v>3052.24</v>
          </cell>
          <cell r="O201">
            <v>3484.34</v>
          </cell>
          <cell r="P201">
            <v>2739.5189999999998</v>
          </cell>
          <cell r="Q201">
            <v>3497.4059999999999</v>
          </cell>
          <cell r="R201">
            <v>3880.2469999999998</v>
          </cell>
          <cell r="S201">
            <v>4705.8310000000001</v>
          </cell>
          <cell r="T201">
            <v>4032.5699999999997</v>
          </cell>
          <cell r="U201">
            <v>4991.9399999999996</v>
          </cell>
          <cell r="V201">
            <v>5573.9070000000011</v>
          </cell>
          <cell r="W201">
            <v>6010.9650000000001</v>
          </cell>
          <cell r="X201">
            <v>5133.3650000000007</v>
          </cell>
          <cell r="Y201">
            <v>5758.0039999999999</v>
          </cell>
          <cell r="Z201">
            <v>6195.9690000000001</v>
          </cell>
          <cell r="AA201">
            <v>6715.0249999999996</v>
          </cell>
          <cell r="AB201">
            <v>6289.8079999999991</v>
          </cell>
          <cell r="AC201">
            <v>7073.723</v>
          </cell>
          <cell r="AD201">
            <v>7935.3230000000012</v>
          </cell>
          <cell r="AE201">
            <v>7977.3410000000013</v>
          </cell>
          <cell r="AF201">
            <v>-978.27600000000007</v>
          </cell>
          <cell r="AG201">
            <v>-1042.2950000000001</v>
          </cell>
          <cell r="AH201">
            <v>-1120.454</v>
          </cell>
          <cell r="AI201">
            <v>-1205.923</v>
          </cell>
          <cell r="AJ201">
            <v>-1361.5250000000001</v>
          </cell>
          <cell r="AK201">
            <v>-1332.1410000000001</v>
          </cell>
          <cell r="AL201">
            <v>-1618.8670000000002</v>
          </cell>
          <cell r="AM201">
            <v>-1497.1690000000001</v>
          </cell>
          <cell r="AN201">
            <v>-1775.192</v>
          </cell>
          <cell r="AO201">
            <v>-2045.9340000000002</v>
          </cell>
          <cell r="AP201">
            <v>-2421.4967071999999</v>
          </cell>
          <cell r="AQ201">
            <v>-2391.84</v>
          </cell>
          <cell r="AR201">
            <v>-2493.6889999999999</v>
          </cell>
          <cell r="AS201">
            <v>-2968.0349999999999</v>
          </cell>
          <cell r="AT201">
            <v>-2977.127</v>
          </cell>
          <cell r="AU201">
            <v>-3122.0120000000002</v>
          </cell>
          <cell r="AV201">
            <v>-3512.625</v>
          </cell>
          <cell r="AW201">
            <v>-3893.6880000000001</v>
          </cell>
          <cell r="AX201">
            <v>-4314.2740000000003</v>
          </cell>
          <cell r="AY201">
            <v>-4464.2939999999999</v>
          </cell>
          <cell r="AZ201">
            <v>-4440.4269999999997</v>
          </cell>
          <cell r="BA201">
            <v>-4804.46</v>
          </cell>
          <cell r="BB201">
            <v>-4866.2138257738234</v>
          </cell>
          <cell r="BC201">
            <v>-5018.9549999999999</v>
          </cell>
          <cell r="BD201">
            <v>-5629.0630000000001</v>
          </cell>
          <cell r="BE201">
            <v>-5877.7579999999998</v>
          </cell>
          <cell r="BF201">
            <v>-5206.143</v>
          </cell>
          <cell r="BG201">
            <v>-4808.4379999999983</v>
          </cell>
          <cell r="BH201">
            <v>331.37400000000002</v>
          </cell>
          <cell r="BI201">
            <v>634.64799999999991</v>
          </cell>
          <cell r="BJ201">
            <v>619.71600000000012</v>
          </cell>
          <cell r="BK201">
            <v>424.67000000000007</v>
          </cell>
          <cell r="BL201">
            <v>503.29599999999982</v>
          </cell>
          <cell r="BM201">
            <v>579.23799999999983</v>
          </cell>
          <cell r="BN201">
            <v>515.46</v>
          </cell>
          <cell r="BO201">
            <v>645.62200000000007</v>
          </cell>
          <cell r="BP201">
            <v>486.85199999999986</v>
          </cell>
          <cell r="BQ201">
            <v>559.84999999999991</v>
          </cell>
          <cell r="BR201">
            <v>630.74329279999984</v>
          </cell>
          <cell r="BS201">
            <v>1092.5</v>
          </cell>
          <cell r="BT201">
            <v>245.82999999999993</v>
          </cell>
          <cell r="BU201">
            <v>529.37100000000009</v>
          </cell>
          <cell r="BV201">
            <v>903.11999999999989</v>
          </cell>
          <cell r="BW201">
            <v>1583.819</v>
          </cell>
          <cell r="BX201">
            <v>519.94499999999971</v>
          </cell>
          <cell r="BY201">
            <v>1098.2519999999995</v>
          </cell>
          <cell r="BZ201">
            <v>1259.6330000000007</v>
          </cell>
          <cell r="CA201">
            <v>1546.6710000000003</v>
          </cell>
          <cell r="CB201">
            <v>692.93800000000101</v>
          </cell>
          <cell r="CC201">
            <v>953.54399999999987</v>
          </cell>
          <cell r="CD201">
            <v>1329.7551742261767</v>
          </cell>
          <cell r="CE201">
            <v>1696.0699999999997</v>
          </cell>
          <cell r="CF201">
            <v>660.74499999999898</v>
          </cell>
          <cell r="CG201">
            <v>1195.9650000000001</v>
          </cell>
          <cell r="CH201">
            <v>2729.1800000000012</v>
          </cell>
          <cell r="CI201">
            <v>3168.903000000003</v>
          </cell>
          <cell r="CJ201">
            <v>0</v>
          </cell>
          <cell r="CK201">
            <v>0</v>
          </cell>
          <cell r="CL201">
            <v>0</v>
          </cell>
          <cell r="CM201">
            <v>0</v>
          </cell>
          <cell r="CN201">
            <v>0</v>
          </cell>
          <cell r="CO201">
            <v>0</v>
          </cell>
          <cell r="CP201">
            <v>0</v>
          </cell>
          <cell r="CQ201">
            <v>0</v>
          </cell>
          <cell r="CR201">
            <v>0</v>
          </cell>
          <cell r="CS201">
            <v>0</v>
          </cell>
          <cell r="CT201">
            <v>0</v>
          </cell>
          <cell r="CU201">
            <v>0</v>
          </cell>
          <cell r="CV201">
            <v>0</v>
          </cell>
          <cell r="CW201">
            <v>0</v>
          </cell>
          <cell r="CX201">
            <v>0</v>
          </cell>
          <cell r="CY201">
            <v>0</v>
          </cell>
          <cell r="CZ201">
            <v>0</v>
          </cell>
          <cell r="DA201">
            <v>0</v>
          </cell>
          <cell r="DB201">
            <v>0</v>
          </cell>
          <cell r="DC201">
            <v>0</v>
          </cell>
          <cell r="DD201">
            <v>0</v>
          </cell>
          <cell r="DE201">
            <v>0</v>
          </cell>
          <cell r="DF201">
            <v>0</v>
          </cell>
          <cell r="DG201">
            <v>0</v>
          </cell>
          <cell r="DH201">
            <v>0</v>
          </cell>
          <cell r="DI201">
            <v>0</v>
          </cell>
          <cell r="DJ201">
            <v>0</v>
          </cell>
          <cell r="DK201">
            <v>0</v>
          </cell>
          <cell r="DL201">
            <v>331.37400000000002</v>
          </cell>
          <cell r="DM201">
            <v>634.64799999999991</v>
          </cell>
          <cell r="DN201">
            <v>619.71600000000012</v>
          </cell>
          <cell r="DO201">
            <v>424.67000000000007</v>
          </cell>
          <cell r="DP201">
            <v>503.29599999999982</v>
          </cell>
          <cell r="DQ201">
            <v>579.23799999999983</v>
          </cell>
          <cell r="DR201">
            <v>515.46</v>
          </cell>
          <cell r="DS201">
            <v>645.62200000000007</v>
          </cell>
          <cell r="DT201">
            <v>486.85199999999986</v>
          </cell>
          <cell r="DU201">
            <v>559.84999999999991</v>
          </cell>
          <cell r="DV201">
            <v>630.74329279999984</v>
          </cell>
          <cell r="DW201">
            <v>1092.5</v>
          </cell>
          <cell r="DX201">
            <v>245.82999999999993</v>
          </cell>
          <cell r="DY201">
            <v>529.37100000000009</v>
          </cell>
          <cell r="DZ201">
            <v>903.11999999999989</v>
          </cell>
          <cell r="EA201">
            <v>1583.819</v>
          </cell>
          <cell r="EB201">
            <v>519.94499999999971</v>
          </cell>
          <cell r="EC201">
            <v>1098.2519999999995</v>
          </cell>
          <cell r="ED201">
            <v>1259.6330000000007</v>
          </cell>
          <cell r="EE201">
            <v>1546.6710000000003</v>
          </cell>
          <cell r="EF201">
            <v>692.93800000000101</v>
          </cell>
          <cell r="EG201">
            <v>953.54399999999987</v>
          </cell>
          <cell r="EH201">
            <v>1329.7551742261767</v>
          </cell>
          <cell r="EI201">
            <v>1696.0699999999997</v>
          </cell>
          <cell r="EJ201">
            <v>660.74499999999898</v>
          </cell>
          <cell r="EK201">
            <v>1195.9650000000001</v>
          </cell>
          <cell r="EL201">
            <v>2729.1800000000012</v>
          </cell>
          <cell r="EM201">
            <v>3168.903000000003</v>
          </cell>
          <cell r="EN201">
            <v>-30.602</v>
          </cell>
          <cell r="EO201">
            <v>-34.798000000000002</v>
          </cell>
          <cell r="EP201">
            <v>-35.231999999999999</v>
          </cell>
          <cell r="EQ201">
            <v>-41.695</v>
          </cell>
          <cell r="ER201">
            <v>-28.28</v>
          </cell>
          <cell r="ES201">
            <v>-31.434999999999999</v>
          </cell>
          <cell r="ET201">
            <v>-34.368000000000002</v>
          </cell>
          <cell r="EU201">
            <v>-52.884999999999998</v>
          </cell>
          <cell r="EV201">
            <v>-62.244999999999997</v>
          </cell>
          <cell r="EW201">
            <v>-80.085999999999999</v>
          </cell>
          <cell r="EX201">
            <v>-86.09</v>
          </cell>
          <cell r="EY201">
            <v>-108.554</v>
          </cell>
          <cell r="EZ201">
            <v>-103.31699999999999</v>
          </cell>
          <cell r="FA201">
            <v>-101.565</v>
          </cell>
          <cell r="FB201">
            <v>-113.364</v>
          </cell>
          <cell r="FC201">
            <v>-142.12200000000001</v>
          </cell>
          <cell r="FD201">
            <v>-150.315</v>
          </cell>
          <cell r="FE201">
            <v>-157.798</v>
          </cell>
          <cell r="FF201">
            <v>-163.25399999999999</v>
          </cell>
          <cell r="FG201">
            <v>-181.65600000000001</v>
          </cell>
          <cell r="FH201">
            <v>-164.09399999999999</v>
          </cell>
          <cell r="FI201">
            <v>-195.3</v>
          </cell>
          <cell r="FJ201">
            <v>-191.09200000000001</v>
          </cell>
          <cell r="FK201">
            <v>-155.40199999999999</v>
          </cell>
          <cell r="FL201">
            <v>-137.84700000000001</v>
          </cell>
          <cell r="FM201">
            <v>-137.88299999999998</v>
          </cell>
          <cell r="FN201">
            <v>-145.489</v>
          </cell>
          <cell r="FO201">
            <v>-427.774</v>
          </cell>
          <cell r="FP201">
            <v>57.980000000000004</v>
          </cell>
          <cell r="FQ201">
            <v>49.279000000000003</v>
          </cell>
          <cell r="FR201">
            <v>61.984999999999999</v>
          </cell>
          <cell r="FS201">
            <v>21.922000000000001</v>
          </cell>
          <cell r="FT201">
            <v>-13.565</v>
          </cell>
          <cell r="FU201">
            <v>58.612000000000002</v>
          </cell>
          <cell r="FV201">
            <v>75.63900000000001</v>
          </cell>
          <cell r="FW201">
            <v>13.576999999999998</v>
          </cell>
          <cell r="FX201">
            <v>148.88800000000001</v>
          </cell>
          <cell r="FY201">
            <v>74.266000000000005</v>
          </cell>
          <cell r="FZ201">
            <v>-164.78199999999998</v>
          </cell>
          <cell r="GA201">
            <v>188.01299999999998</v>
          </cell>
          <cell r="GB201">
            <v>50.285999999999994</v>
          </cell>
          <cell r="GC201">
            <v>103.456</v>
          </cell>
          <cell r="GD201">
            <v>-17.371000000000009</v>
          </cell>
          <cell r="GE201">
            <v>148.274</v>
          </cell>
          <cell r="GF201">
            <v>77.775000000000006</v>
          </cell>
          <cell r="GG201">
            <v>140.46100000000001</v>
          </cell>
          <cell r="GH201">
            <v>63.425999999999995</v>
          </cell>
          <cell r="GI201">
            <v>77.99199999999999</v>
          </cell>
          <cell r="GJ201">
            <v>-81.461000000000013</v>
          </cell>
          <cell r="GK201">
            <v>206.87899999999999</v>
          </cell>
          <cell r="GL201">
            <v>58.925000000000004</v>
          </cell>
          <cell r="GM201">
            <v>455.36199999999997</v>
          </cell>
          <cell r="GN201">
            <v>638.58199999999999</v>
          </cell>
          <cell r="GO201">
            <v>440.22300000000001</v>
          </cell>
          <cell r="GP201">
            <v>269.553</v>
          </cell>
          <cell r="GQ201">
            <v>441.05399999999997</v>
          </cell>
          <cell r="GR201">
            <v>358.75200000000007</v>
          </cell>
          <cell r="GS201">
            <v>649.12899999999991</v>
          </cell>
          <cell r="GT201">
            <v>646.46900000000016</v>
          </cell>
          <cell r="GU201">
            <v>404.89700000000011</v>
          </cell>
          <cell r="GV201">
            <v>461.45099999999985</v>
          </cell>
          <cell r="GW201">
            <v>606.41499999999985</v>
          </cell>
          <cell r="GX201">
            <v>556.73099999999999</v>
          </cell>
          <cell r="GY201">
            <v>606.31400000000008</v>
          </cell>
          <cell r="GZ201">
            <v>573.49499999999989</v>
          </cell>
          <cell r="HA201">
            <v>554.02999999999986</v>
          </cell>
          <cell r="HB201">
            <v>379.87129279999982</v>
          </cell>
          <cell r="HC201">
            <v>1171.9590000000001</v>
          </cell>
          <cell r="HD201">
            <v>192.79899999999992</v>
          </cell>
          <cell r="HE201">
            <v>531.26200000000006</v>
          </cell>
          <cell r="HF201">
            <v>772.38499999999988</v>
          </cell>
          <cell r="HG201">
            <v>1589.971</v>
          </cell>
          <cell r="HH201">
            <v>447.40499999999975</v>
          </cell>
          <cell r="HI201">
            <v>1080.9149999999995</v>
          </cell>
          <cell r="HJ201">
            <v>1159.8050000000007</v>
          </cell>
          <cell r="HK201">
            <v>1443.0070000000003</v>
          </cell>
          <cell r="HL201">
            <v>447.38300000000095</v>
          </cell>
          <cell r="HM201">
            <v>965.12299999999993</v>
          </cell>
          <cell r="HN201">
            <v>1197.5881742261765</v>
          </cell>
          <cell r="HO201">
            <v>1996.0299999999997</v>
          </cell>
          <cell r="HP201">
            <v>1161.4799999999991</v>
          </cell>
          <cell r="HQ201">
            <v>1498.3050000000001</v>
          </cell>
          <cell r="HR201">
            <v>2853.2440000000011</v>
          </cell>
          <cell r="HS201">
            <v>3182.1830000000032</v>
          </cell>
        </row>
        <row r="202">
          <cell r="A202" t="str">
            <v>IGS IN</v>
          </cell>
          <cell r="B202" t="str">
            <v>iGate Global Solutions</v>
          </cell>
          <cell r="C202" t="str">
            <v>Information technology</v>
          </cell>
          <cell r="D202">
            <v>0</v>
          </cell>
          <cell r="E202">
            <v>0</v>
          </cell>
          <cell r="F202">
            <v>0</v>
          </cell>
          <cell r="G202">
            <v>0</v>
          </cell>
          <cell r="H202">
            <v>0</v>
          </cell>
          <cell r="I202">
            <v>0</v>
          </cell>
          <cell r="J202">
            <v>0</v>
          </cell>
          <cell r="K202">
            <v>0</v>
          </cell>
          <cell r="L202">
            <v>1415.6</v>
          </cell>
          <cell r="M202">
            <v>1493.6</v>
          </cell>
          <cell r="N202">
            <v>1434.6</v>
          </cell>
          <cell r="O202">
            <v>1455.7</v>
          </cell>
          <cell r="P202">
            <v>1474.9</v>
          </cell>
          <cell r="Q202">
            <v>1557.7</v>
          </cell>
          <cell r="R202">
            <v>1651.5</v>
          </cell>
          <cell r="S202">
            <v>1673.8</v>
          </cell>
          <cell r="T202">
            <v>1816.3</v>
          </cell>
          <cell r="U202">
            <v>2026.2</v>
          </cell>
          <cell r="V202">
            <v>2107.3000000000002</v>
          </cell>
          <cell r="W202">
            <v>2101.1999999999998</v>
          </cell>
          <cell r="X202">
            <v>1994.2</v>
          </cell>
          <cell r="Y202">
            <v>0</v>
          </cell>
          <cell r="Z202">
            <v>0</v>
          </cell>
          <cell r="AA202">
            <v>0</v>
          </cell>
          <cell r="AB202">
            <v>0</v>
          </cell>
          <cell r="AC202">
            <v>0</v>
          </cell>
          <cell r="AD202">
            <v>0</v>
          </cell>
          <cell r="AE202">
            <v>0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0</v>
          </cell>
          <cell r="AK202">
            <v>0</v>
          </cell>
          <cell r="AL202">
            <v>0</v>
          </cell>
          <cell r="AM202">
            <v>0</v>
          </cell>
          <cell r="AN202">
            <v>-1371.6</v>
          </cell>
          <cell r="AO202">
            <v>-1410.5</v>
          </cell>
          <cell r="AP202">
            <v>-1348</v>
          </cell>
          <cell r="AQ202">
            <v>-1342.7</v>
          </cell>
          <cell r="AR202">
            <v>-1373.9</v>
          </cell>
          <cell r="AS202">
            <v>-1408.5</v>
          </cell>
          <cell r="AT202">
            <v>-1454.4</v>
          </cell>
          <cell r="AU202">
            <v>-1512.5</v>
          </cell>
          <cell r="AV202">
            <v>-1687.4</v>
          </cell>
          <cell r="AW202">
            <v>-1825.5</v>
          </cell>
          <cell r="AX202">
            <v>-1840.6</v>
          </cell>
          <cell r="AY202">
            <v>-1779.5</v>
          </cell>
          <cell r="AZ202">
            <v>-1730.6</v>
          </cell>
          <cell r="BA202">
            <v>0</v>
          </cell>
          <cell r="BB202">
            <v>0</v>
          </cell>
          <cell r="BC202">
            <v>0</v>
          </cell>
          <cell r="BD202">
            <v>0</v>
          </cell>
          <cell r="BE202">
            <v>0</v>
          </cell>
          <cell r="BF202">
            <v>0</v>
          </cell>
          <cell r="BG202">
            <v>0</v>
          </cell>
          <cell r="BH202">
            <v>0</v>
          </cell>
          <cell r="BI202">
            <v>0</v>
          </cell>
          <cell r="BJ202">
            <v>0</v>
          </cell>
          <cell r="BK202">
            <v>0</v>
          </cell>
          <cell r="BL202">
            <v>0</v>
          </cell>
          <cell r="BM202">
            <v>0</v>
          </cell>
          <cell r="BN202">
            <v>0</v>
          </cell>
          <cell r="BO202">
            <v>0</v>
          </cell>
          <cell r="BP202">
            <v>44</v>
          </cell>
          <cell r="BQ202">
            <v>83.099999999999909</v>
          </cell>
          <cell r="BR202">
            <v>86.599999999999909</v>
          </cell>
          <cell r="BS202">
            <v>113</v>
          </cell>
          <cell r="BT202">
            <v>101</v>
          </cell>
          <cell r="BU202">
            <v>149.20000000000005</v>
          </cell>
          <cell r="BV202">
            <v>197.09999999999991</v>
          </cell>
          <cell r="BW202">
            <v>161.29999999999995</v>
          </cell>
          <cell r="BX202">
            <v>128.89999999999986</v>
          </cell>
          <cell r="BY202">
            <v>200.70000000000005</v>
          </cell>
          <cell r="BZ202">
            <v>266.70000000000027</v>
          </cell>
          <cell r="CA202">
            <v>321.69999999999982</v>
          </cell>
          <cell r="CB202">
            <v>263.60000000000014</v>
          </cell>
          <cell r="CC202">
            <v>0</v>
          </cell>
          <cell r="CD202">
            <v>0</v>
          </cell>
          <cell r="CE202">
            <v>0</v>
          </cell>
          <cell r="CF202">
            <v>0</v>
          </cell>
          <cell r="CG202">
            <v>0</v>
          </cell>
          <cell r="CH202">
            <v>0</v>
          </cell>
          <cell r="CI202">
            <v>0</v>
          </cell>
          <cell r="CJ202">
            <v>0</v>
          </cell>
          <cell r="CK202">
            <v>0</v>
          </cell>
          <cell r="CL202">
            <v>0</v>
          </cell>
          <cell r="CM202">
            <v>0</v>
          </cell>
          <cell r="CN202">
            <v>0</v>
          </cell>
          <cell r="CO202">
            <v>0</v>
          </cell>
          <cell r="CP202">
            <v>0</v>
          </cell>
          <cell r="CQ202">
            <v>0</v>
          </cell>
          <cell r="CR202">
            <v>0</v>
          </cell>
          <cell r="CS202">
            <v>0</v>
          </cell>
          <cell r="CT202">
            <v>0</v>
          </cell>
          <cell r="CU202">
            <v>0</v>
          </cell>
          <cell r="CV202">
            <v>0</v>
          </cell>
          <cell r="CW202">
            <v>0</v>
          </cell>
          <cell r="CX202">
            <v>0</v>
          </cell>
          <cell r="CY202">
            <v>0</v>
          </cell>
          <cell r="CZ202">
            <v>0</v>
          </cell>
          <cell r="DA202">
            <v>0</v>
          </cell>
          <cell r="DB202">
            <v>0</v>
          </cell>
          <cell r="DC202">
            <v>0</v>
          </cell>
          <cell r="DD202">
            <v>0</v>
          </cell>
          <cell r="DE202">
            <v>0</v>
          </cell>
          <cell r="DF202">
            <v>0</v>
          </cell>
          <cell r="DG202">
            <v>0</v>
          </cell>
          <cell r="DH202">
            <v>0</v>
          </cell>
          <cell r="DI202">
            <v>0</v>
          </cell>
          <cell r="DJ202">
            <v>0</v>
          </cell>
          <cell r="DK202">
            <v>0</v>
          </cell>
          <cell r="DL202">
            <v>0</v>
          </cell>
          <cell r="DM202">
            <v>0</v>
          </cell>
          <cell r="DN202">
            <v>0</v>
          </cell>
          <cell r="DO202">
            <v>0</v>
          </cell>
          <cell r="DP202">
            <v>0</v>
          </cell>
          <cell r="DQ202">
            <v>0</v>
          </cell>
          <cell r="DR202">
            <v>0</v>
          </cell>
          <cell r="DS202">
            <v>0</v>
          </cell>
          <cell r="DT202">
            <v>44</v>
          </cell>
          <cell r="DU202">
            <v>83.099999999999909</v>
          </cell>
          <cell r="DV202">
            <v>86.599999999999909</v>
          </cell>
          <cell r="DW202">
            <v>113</v>
          </cell>
          <cell r="DX202">
            <v>101</v>
          </cell>
          <cell r="DY202">
            <v>149.20000000000005</v>
          </cell>
          <cell r="DZ202">
            <v>197.09999999999991</v>
          </cell>
          <cell r="EA202">
            <v>161.29999999999995</v>
          </cell>
          <cell r="EB202">
            <v>128.89999999999986</v>
          </cell>
          <cell r="EC202">
            <v>200.70000000000005</v>
          </cell>
          <cell r="ED202">
            <v>266.70000000000027</v>
          </cell>
          <cell r="EE202">
            <v>321.69999999999982</v>
          </cell>
          <cell r="EF202">
            <v>263.60000000000014</v>
          </cell>
          <cell r="EG202">
            <v>0</v>
          </cell>
          <cell r="EH202">
            <v>0</v>
          </cell>
          <cell r="EI202">
            <v>0</v>
          </cell>
          <cell r="EJ202">
            <v>0</v>
          </cell>
          <cell r="EK202">
            <v>0</v>
          </cell>
          <cell r="EL202">
            <v>0</v>
          </cell>
          <cell r="EM202">
            <v>0</v>
          </cell>
          <cell r="EN202">
            <v>0</v>
          </cell>
          <cell r="EO202">
            <v>0</v>
          </cell>
          <cell r="EP202">
            <v>0</v>
          </cell>
          <cell r="EQ202">
            <v>0</v>
          </cell>
          <cell r="ER202">
            <v>0</v>
          </cell>
          <cell r="ES202">
            <v>0</v>
          </cell>
          <cell r="ET202">
            <v>0</v>
          </cell>
          <cell r="EU202">
            <v>0</v>
          </cell>
          <cell r="EV202">
            <v>-60.9</v>
          </cell>
          <cell r="EW202">
            <v>-63.7</v>
          </cell>
          <cell r="EX202">
            <v>-65.099999999999994</v>
          </cell>
          <cell r="EY202">
            <v>-76</v>
          </cell>
          <cell r="EZ202">
            <v>-86.4</v>
          </cell>
          <cell r="FA202">
            <v>-82.7</v>
          </cell>
          <cell r="FB202">
            <v>-90.5</v>
          </cell>
          <cell r="FC202">
            <v>-94.7</v>
          </cell>
          <cell r="FD202">
            <v>-98.8</v>
          </cell>
          <cell r="FE202">
            <v>-97.6</v>
          </cell>
          <cell r="FF202">
            <v>-102.2</v>
          </cell>
          <cell r="FG202">
            <v>-99.8</v>
          </cell>
          <cell r="FH202">
            <v>-95.6</v>
          </cell>
          <cell r="FI202">
            <v>0</v>
          </cell>
          <cell r="FJ202">
            <v>0</v>
          </cell>
          <cell r="FK202">
            <v>0</v>
          </cell>
          <cell r="FL202">
            <v>0</v>
          </cell>
          <cell r="FM202">
            <v>0</v>
          </cell>
          <cell r="FN202">
            <v>0</v>
          </cell>
          <cell r="FO202">
            <v>0</v>
          </cell>
          <cell r="FP202">
            <v>0</v>
          </cell>
          <cell r="FQ202">
            <v>0</v>
          </cell>
          <cell r="FR202">
            <v>0</v>
          </cell>
          <cell r="FS202">
            <v>0</v>
          </cell>
          <cell r="FT202">
            <v>0</v>
          </cell>
          <cell r="FU202">
            <v>0</v>
          </cell>
          <cell r="FV202">
            <v>0</v>
          </cell>
          <cell r="FW202">
            <v>0</v>
          </cell>
          <cell r="FX202">
            <v>22</v>
          </cell>
          <cell r="FY202">
            <v>10.8</v>
          </cell>
          <cell r="FZ202">
            <v>143.4</v>
          </cell>
          <cell r="GA202">
            <v>0.9</v>
          </cell>
          <cell r="GB202">
            <v>1.9</v>
          </cell>
          <cell r="GC202">
            <v>4.0999999999999996</v>
          </cell>
          <cell r="GD202">
            <v>-7.9</v>
          </cell>
          <cell r="GE202">
            <v>-2.9</v>
          </cell>
          <cell r="GF202">
            <v>-1.4</v>
          </cell>
          <cell r="GG202">
            <v>-2.8</v>
          </cell>
          <cell r="GH202">
            <v>-1.4</v>
          </cell>
          <cell r="GI202">
            <v>11.4</v>
          </cell>
          <cell r="GJ202">
            <v>14.2</v>
          </cell>
          <cell r="GK202">
            <v>0</v>
          </cell>
          <cell r="GL202">
            <v>0</v>
          </cell>
          <cell r="GM202">
            <v>0</v>
          </cell>
          <cell r="GN202">
            <v>0</v>
          </cell>
          <cell r="GO202">
            <v>0</v>
          </cell>
          <cell r="GP202">
            <v>0</v>
          </cell>
          <cell r="GQ202">
            <v>0</v>
          </cell>
          <cell r="GR202">
            <v>0</v>
          </cell>
          <cell r="GS202">
            <v>0</v>
          </cell>
          <cell r="GT202">
            <v>0</v>
          </cell>
          <cell r="GU202">
            <v>0</v>
          </cell>
          <cell r="GV202">
            <v>0</v>
          </cell>
          <cell r="GW202">
            <v>0</v>
          </cell>
          <cell r="GX202">
            <v>0</v>
          </cell>
          <cell r="GY202">
            <v>0</v>
          </cell>
          <cell r="GZ202">
            <v>5.1000000000000014</v>
          </cell>
          <cell r="HA202">
            <v>30.199999999999907</v>
          </cell>
          <cell r="HB202">
            <v>164.89999999999992</v>
          </cell>
          <cell r="HC202">
            <v>37.9</v>
          </cell>
          <cell r="HD202">
            <v>16.499999999999993</v>
          </cell>
          <cell r="HE202">
            <v>70.600000000000037</v>
          </cell>
          <cell r="HF202">
            <v>98.699999999999903</v>
          </cell>
          <cell r="HG202">
            <v>63.699999999999953</v>
          </cell>
          <cell r="HH202">
            <v>28.699999999999868</v>
          </cell>
          <cell r="HI202">
            <v>100.30000000000005</v>
          </cell>
          <cell r="HJ202">
            <v>163.10000000000028</v>
          </cell>
          <cell r="HK202">
            <v>233.29999999999981</v>
          </cell>
          <cell r="HL202">
            <v>182.20000000000013</v>
          </cell>
          <cell r="HM202">
            <v>0</v>
          </cell>
          <cell r="HN202">
            <v>0</v>
          </cell>
          <cell r="HO202">
            <v>0</v>
          </cell>
          <cell r="HP202">
            <v>0</v>
          </cell>
          <cell r="HQ202">
            <v>0</v>
          </cell>
          <cell r="HR202">
            <v>0</v>
          </cell>
          <cell r="HS202">
            <v>0</v>
          </cell>
        </row>
        <row r="203">
          <cell r="A203" t="str">
            <v>III IN</v>
          </cell>
          <cell r="B203" t="str">
            <v>3I Infotech</v>
          </cell>
          <cell r="C203" t="str">
            <v>Information Technology</v>
          </cell>
          <cell r="D203">
            <v>0</v>
          </cell>
          <cell r="E203">
            <v>0</v>
          </cell>
          <cell r="F203">
            <v>0</v>
          </cell>
          <cell r="G203">
            <v>0</v>
          </cell>
          <cell r="H203">
            <v>0</v>
          </cell>
          <cell r="I203">
            <v>0</v>
          </cell>
          <cell r="J203">
            <v>0</v>
          </cell>
          <cell r="K203">
            <v>0</v>
          </cell>
          <cell r="L203">
            <v>630.21</v>
          </cell>
          <cell r="M203">
            <v>692.12</v>
          </cell>
          <cell r="N203">
            <v>760.7</v>
          </cell>
          <cell r="O203">
            <v>808.79</v>
          </cell>
          <cell r="P203">
            <v>884.75</v>
          </cell>
          <cell r="Q203">
            <v>973.59</v>
          </cell>
          <cell r="R203">
            <v>1119.95</v>
          </cell>
          <cell r="S203">
            <v>1199.8499999999999</v>
          </cell>
          <cell r="T203">
            <v>1284.6300000000001</v>
          </cell>
          <cell r="U203">
            <v>1450.27</v>
          </cell>
          <cell r="V203">
            <v>1716.35</v>
          </cell>
          <cell r="W203">
            <v>2101.9299999999998</v>
          </cell>
          <cell r="X203">
            <v>2602.61</v>
          </cell>
          <cell r="Y203">
            <v>2778.76</v>
          </cell>
          <cell r="Z203">
            <v>3172.52</v>
          </cell>
          <cell r="AA203">
            <v>3498.73</v>
          </cell>
          <cell r="AB203">
            <v>4684.68</v>
          </cell>
          <cell r="AC203">
            <v>6015.94</v>
          </cell>
          <cell r="AD203">
            <v>6136.2587999999996</v>
          </cell>
          <cell r="AE203">
            <v>6258.9839759999995</v>
          </cell>
          <cell r="AF203">
            <v>0</v>
          </cell>
          <cell r="AG203">
            <v>0</v>
          </cell>
          <cell r="AH203">
            <v>0</v>
          </cell>
          <cell r="AI203">
            <v>0</v>
          </cell>
          <cell r="AJ203">
            <v>0</v>
          </cell>
          <cell r="AK203">
            <v>0</v>
          </cell>
          <cell r="AL203">
            <v>0</v>
          </cell>
          <cell r="AM203">
            <v>0</v>
          </cell>
          <cell r="AN203">
            <v>-551.70000000000005</v>
          </cell>
          <cell r="AO203">
            <v>-570.09999999999991</v>
          </cell>
          <cell r="AP203">
            <v>-622.63</v>
          </cell>
          <cell r="AQ203">
            <v>-667.16000000000008</v>
          </cell>
          <cell r="AR203">
            <v>-715.22</v>
          </cell>
          <cell r="AS203">
            <v>-773.96999999999991</v>
          </cell>
          <cell r="AT203">
            <v>-886.14</v>
          </cell>
          <cell r="AU203">
            <v>-944.36</v>
          </cell>
          <cell r="AV203">
            <v>-991.27</v>
          </cell>
          <cell r="AW203">
            <v>-1109.47</v>
          </cell>
          <cell r="AX203">
            <v>-1480.67</v>
          </cell>
          <cell r="AY203">
            <v>-1650.1899999999998</v>
          </cell>
          <cell r="AZ203">
            <v>-2055.75</v>
          </cell>
          <cell r="BA203">
            <v>-2190.4</v>
          </cell>
          <cell r="BB203">
            <v>-2503.8199999999997</v>
          </cell>
          <cell r="BC203">
            <v>-2753.42</v>
          </cell>
          <cell r="BD203">
            <v>-3773.2699999999995</v>
          </cell>
          <cell r="BE203">
            <v>-4873.59</v>
          </cell>
          <cell r="BF203">
            <v>-5056.2772511999992</v>
          </cell>
          <cell r="BG203">
            <v>-5157.4027962239998</v>
          </cell>
          <cell r="BH203">
            <v>0</v>
          </cell>
          <cell r="BI203">
            <v>0</v>
          </cell>
          <cell r="BJ203">
            <v>0</v>
          </cell>
          <cell r="BK203">
            <v>0</v>
          </cell>
          <cell r="BL203">
            <v>0</v>
          </cell>
          <cell r="BM203">
            <v>0</v>
          </cell>
          <cell r="BN203">
            <v>0</v>
          </cell>
          <cell r="BO203">
            <v>0</v>
          </cell>
          <cell r="BP203">
            <v>78.509999999999991</v>
          </cell>
          <cell r="BQ203">
            <v>122.0200000000001</v>
          </cell>
          <cell r="BR203">
            <v>138.07000000000005</v>
          </cell>
          <cell r="BS203">
            <v>141.62999999999988</v>
          </cell>
          <cell r="BT203">
            <v>169.52999999999997</v>
          </cell>
          <cell r="BU203">
            <v>199.62000000000012</v>
          </cell>
          <cell r="BV203">
            <v>233.81000000000006</v>
          </cell>
          <cell r="BW203">
            <v>255.4899999999999</v>
          </cell>
          <cell r="BX203">
            <v>293.36000000000013</v>
          </cell>
          <cell r="BY203">
            <v>340.79999999999995</v>
          </cell>
          <cell r="BZ203">
            <v>235.67999999999984</v>
          </cell>
          <cell r="CA203">
            <v>451.74</v>
          </cell>
          <cell r="CB203">
            <v>546.86000000000013</v>
          </cell>
          <cell r="CC203">
            <v>588.36000000000013</v>
          </cell>
          <cell r="CD203">
            <v>668.70000000000027</v>
          </cell>
          <cell r="CE203">
            <v>745.31</v>
          </cell>
          <cell r="CF203">
            <v>911.41000000000076</v>
          </cell>
          <cell r="CG203">
            <v>1142.3499999999995</v>
          </cell>
          <cell r="CH203">
            <v>1079.9815488000004</v>
          </cell>
          <cell r="CI203">
            <v>1101.5811797759998</v>
          </cell>
          <cell r="CJ203">
            <v>0</v>
          </cell>
          <cell r="CK203">
            <v>0</v>
          </cell>
          <cell r="CL203">
            <v>0</v>
          </cell>
          <cell r="CM203">
            <v>0</v>
          </cell>
          <cell r="CN203">
            <v>0</v>
          </cell>
          <cell r="CO203">
            <v>0</v>
          </cell>
          <cell r="CP203">
            <v>0</v>
          </cell>
          <cell r="CQ203">
            <v>0</v>
          </cell>
          <cell r="CR203">
            <v>0</v>
          </cell>
          <cell r="CS203">
            <v>0</v>
          </cell>
          <cell r="CT203">
            <v>0</v>
          </cell>
          <cell r="CU203">
            <v>0</v>
          </cell>
          <cell r="CV203">
            <v>0</v>
          </cell>
          <cell r="CW203">
            <v>0</v>
          </cell>
          <cell r="CX203">
            <v>0</v>
          </cell>
          <cell r="CY203">
            <v>0</v>
          </cell>
          <cell r="CZ203">
            <v>0</v>
          </cell>
          <cell r="DA203">
            <v>0</v>
          </cell>
          <cell r="DB203">
            <v>0</v>
          </cell>
          <cell r="DC203">
            <v>0</v>
          </cell>
          <cell r="DD203">
            <v>0</v>
          </cell>
          <cell r="DE203">
            <v>0</v>
          </cell>
          <cell r="DF203">
            <v>0</v>
          </cell>
          <cell r="DG203">
            <v>0</v>
          </cell>
          <cell r="DH203">
            <v>0</v>
          </cell>
          <cell r="DI203">
            <v>0</v>
          </cell>
          <cell r="DJ203">
            <v>0</v>
          </cell>
          <cell r="DK203">
            <v>0</v>
          </cell>
          <cell r="DL203">
            <v>0</v>
          </cell>
          <cell r="DM203">
            <v>0</v>
          </cell>
          <cell r="DN203">
            <v>0</v>
          </cell>
          <cell r="DO203">
            <v>0</v>
          </cell>
          <cell r="DP203">
            <v>0</v>
          </cell>
          <cell r="DQ203">
            <v>0</v>
          </cell>
          <cell r="DR203">
            <v>0</v>
          </cell>
          <cell r="DS203">
            <v>0</v>
          </cell>
          <cell r="DT203">
            <v>78.509999999999991</v>
          </cell>
          <cell r="DU203">
            <v>122.0200000000001</v>
          </cell>
          <cell r="DV203">
            <v>138.07000000000005</v>
          </cell>
          <cell r="DW203">
            <v>141.62999999999988</v>
          </cell>
          <cell r="DX203">
            <v>169.52999999999997</v>
          </cell>
          <cell r="DY203">
            <v>199.62000000000012</v>
          </cell>
          <cell r="DZ203">
            <v>233.81000000000006</v>
          </cell>
          <cell r="EA203">
            <v>255.4899999999999</v>
          </cell>
          <cell r="EB203">
            <v>293.36000000000013</v>
          </cell>
          <cell r="EC203">
            <v>340.79999999999995</v>
          </cell>
          <cell r="ED203">
            <v>235.67999999999984</v>
          </cell>
          <cell r="EE203">
            <v>451.74</v>
          </cell>
          <cell r="EF203">
            <v>546.86000000000013</v>
          </cell>
          <cell r="EG203">
            <v>588.36000000000013</v>
          </cell>
          <cell r="EH203">
            <v>668.70000000000027</v>
          </cell>
          <cell r="EI203">
            <v>745.31</v>
          </cell>
          <cell r="EJ203">
            <v>911.41000000000076</v>
          </cell>
          <cell r="EK203">
            <v>1142.3499999999995</v>
          </cell>
          <cell r="EL203">
            <v>1079.9815488000004</v>
          </cell>
          <cell r="EM203">
            <v>1101.5811797759998</v>
          </cell>
          <cell r="EN203">
            <v>0</v>
          </cell>
          <cell r="EO203">
            <v>0</v>
          </cell>
          <cell r="EP203">
            <v>0</v>
          </cell>
          <cell r="EQ203">
            <v>0</v>
          </cell>
          <cell r="ER203">
            <v>0</v>
          </cell>
          <cell r="ES203">
            <v>0</v>
          </cell>
          <cell r="ET203">
            <v>0</v>
          </cell>
          <cell r="EU203">
            <v>0</v>
          </cell>
          <cell r="EV203">
            <v>-44.5</v>
          </cell>
          <cell r="EW203">
            <v>-44.75</v>
          </cell>
          <cell r="EX203">
            <v>-50.7</v>
          </cell>
          <cell r="EY203">
            <v>-48.46</v>
          </cell>
          <cell r="EZ203">
            <v>-56.2</v>
          </cell>
          <cell r="FA203">
            <v>-73.34</v>
          </cell>
          <cell r="FB203">
            <v>-66.09</v>
          </cell>
          <cell r="FC203">
            <v>-64.900000000000006</v>
          </cell>
          <cell r="FD203">
            <v>-78.709999999999994</v>
          </cell>
          <cell r="FE203">
            <v>-90.32</v>
          </cell>
          <cell r="FF203">
            <v>-31.49</v>
          </cell>
          <cell r="FG203">
            <v>-58.14</v>
          </cell>
          <cell r="FH203">
            <v>-47.81</v>
          </cell>
          <cell r="FI203">
            <v>-51.73</v>
          </cell>
          <cell r="FJ203">
            <v>-64.42</v>
          </cell>
          <cell r="FK203">
            <v>-80</v>
          </cell>
          <cell r="FL203">
            <v>-118.23</v>
          </cell>
          <cell r="FM203">
            <v>-153.22</v>
          </cell>
          <cell r="FN203">
            <v>-177.95150519999999</v>
          </cell>
          <cell r="FO203">
            <v>-181.51053530399997</v>
          </cell>
          <cell r="FP203">
            <v>0</v>
          </cell>
          <cell r="FQ203">
            <v>0</v>
          </cell>
          <cell r="FR203">
            <v>0</v>
          </cell>
          <cell r="FS203">
            <v>0</v>
          </cell>
          <cell r="FT203">
            <v>0</v>
          </cell>
          <cell r="FU203">
            <v>0</v>
          </cell>
          <cell r="FV203">
            <v>0</v>
          </cell>
          <cell r="FW203">
            <v>0</v>
          </cell>
          <cell r="FX203">
            <v>31.99</v>
          </cell>
          <cell r="FY203">
            <v>-6.12</v>
          </cell>
          <cell r="FZ203">
            <v>-6.84</v>
          </cell>
          <cell r="GA203">
            <v>9.5</v>
          </cell>
          <cell r="GB203">
            <v>14.8</v>
          </cell>
          <cell r="GC203">
            <v>10.199999999999999</v>
          </cell>
          <cell r="GD203">
            <v>23.65</v>
          </cell>
          <cell r="GE203">
            <v>16.010000000000002</v>
          </cell>
          <cell r="GF203">
            <v>47.53</v>
          </cell>
          <cell r="GG203">
            <v>38.659999999999997</v>
          </cell>
          <cell r="GH203">
            <v>60.63</v>
          </cell>
          <cell r="GI203">
            <v>7.72</v>
          </cell>
          <cell r="GJ203">
            <v>39.090000000000003</v>
          </cell>
          <cell r="GK203">
            <v>60.72</v>
          </cell>
          <cell r="GL203">
            <v>61.3</v>
          </cell>
          <cell r="GM203">
            <v>21.95</v>
          </cell>
          <cell r="GN203">
            <v>31.51</v>
          </cell>
          <cell r="GO203">
            <v>52.78</v>
          </cell>
          <cell r="GP203">
            <v>29.693325000000002</v>
          </cell>
          <cell r="GQ203">
            <v>33.094031610430498</v>
          </cell>
          <cell r="GR203">
            <v>0</v>
          </cell>
          <cell r="GS203">
            <v>0</v>
          </cell>
          <cell r="GT203">
            <v>0</v>
          </cell>
          <cell r="GU203">
            <v>0</v>
          </cell>
          <cell r="GV203">
            <v>0</v>
          </cell>
          <cell r="GW203">
            <v>0</v>
          </cell>
          <cell r="GX203">
            <v>0</v>
          </cell>
          <cell r="GY203">
            <v>0</v>
          </cell>
          <cell r="GZ203">
            <v>65.999999999999986</v>
          </cell>
          <cell r="HA203">
            <v>71.150000000000091</v>
          </cell>
          <cell r="HB203">
            <v>80.530000000000044</v>
          </cell>
          <cell r="HC203">
            <v>102.66999999999987</v>
          </cell>
          <cell r="HD203">
            <v>128.12999999999997</v>
          </cell>
          <cell r="HE203">
            <v>136.4800000000001</v>
          </cell>
          <cell r="HF203">
            <v>191.37000000000006</v>
          </cell>
          <cell r="HG203">
            <v>206.59999999999988</v>
          </cell>
          <cell r="HH203">
            <v>262.18000000000018</v>
          </cell>
          <cell r="HI203">
            <v>289.14</v>
          </cell>
          <cell r="HJ203">
            <v>264.81999999999982</v>
          </cell>
          <cell r="HK203">
            <v>401.32000000000005</v>
          </cell>
          <cell r="HL203">
            <v>538.1400000000001</v>
          </cell>
          <cell r="HM203">
            <v>597.35000000000014</v>
          </cell>
          <cell r="HN203">
            <v>665.58000000000027</v>
          </cell>
          <cell r="HO203">
            <v>687.26</v>
          </cell>
          <cell r="HP203">
            <v>824.69000000000074</v>
          </cell>
          <cell r="HQ203">
            <v>1041.9099999999994</v>
          </cell>
          <cell r="HR203">
            <v>931.72336860000041</v>
          </cell>
          <cell r="HS203">
            <v>953.16467608243033</v>
          </cell>
        </row>
        <row r="204">
          <cell r="A204" t="str">
            <v>INFO IN</v>
          </cell>
          <cell r="B204" t="str">
            <v>Infosys Technologies</v>
          </cell>
          <cell r="C204" t="str">
            <v>Information Technology</v>
          </cell>
          <cell r="D204">
            <v>7647.2</v>
          </cell>
          <cell r="E204">
            <v>8805.7999999999993</v>
          </cell>
          <cell r="F204">
            <v>9650.2000000000007</v>
          </cell>
          <cell r="G204">
            <v>10296.700000000001</v>
          </cell>
          <cell r="H204">
            <v>10947</v>
          </cell>
          <cell r="I204">
            <v>11518</v>
          </cell>
          <cell r="J204">
            <v>12570.1</v>
          </cell>
          <cell r="K204">
            <v>13494.5</v>
          </cell>
          <cell r="L204">
            <v>15173.8</v>
          </cell>
          <cell r="M204">
            <v>17493.3</v>
          </cell>
          <cell r="N204">
            <v>18756.099999999999</v>
          </cell>
          <cell r="O204">
            <v>19873.2</v>
          </cell>
          <cell r="P204">
            <v>20715.900000000001</v>
          </cell>
          <cell r="Q204">
            <v>22940</v>
          </cell>
          <cell r="R204">
            <v>25320</v>
          </cell>
          <cell r="S204">
            <v>26240</v>
          </cell>
          <cell r="T204">
            <v>30150</v>
          </cell>
          <cell r="U204">
            <v>34510</v>
          </cell>
          <cell r="V204">
            <v>36550</v>
          </cell>
          <cell r="W204">
            <v>37720</v>
          </cell>
          <cell r="X204">
            <v>37730</v>
          </cell>
          <cell r="Y204">
            <v>41060</v>
          </cell>
          <cell r="Z204">
            <v>42710</v>
          </cell>
          <cell r="AA204">
            <v>45420</v>
          </cell>
          <cell r="AB204">
            <v>48540</v>
          </cell>
          <cell r="AC204">
            <v>54180</v>
          </cell>
          <cell r="AD204">
            <v>57860</v>
          </cell>
          <cell r="AE204">
            <v>56350</v>
          </cell>
          <cell r="AF204">
            <v>-4910.3999999999996</v>
          </cell>
          <cell r="AG204">
            <v>-5829</v>
          </cell>
          <cell r="AH204">
            <v>-6323.3999999999987</v>
          </cell>
          <cell r="AI204">
            <v>-6876.9</v>
          </cell>
          <cell r="AJ204">
            <v>-7442.2</v>
          </cell>
          <cell r="AK204">
            <v>-7703.4</v>
          </cell>
          <cell r="AL204">
            <v>-8439.2000000000007</v>
          </cell>
          <cell r="AM204">
            <v>-9002.7999999999993</v>
          </cell>
          <cell r="AN204">
            <v>-10281.200000000001</v>
          </cell>
          <cell r="AO204">
            <v>-11883</v>
          </cell>
          <cell r="AP204">
            <v>-12576.3</v>
          </cell>
          <cell r="AQ204">
            <v>-13206.099999999999</v>
          </cell>
          <cell r="AR204">
            <v>-14077.800000000003</v>
          </cell>
          <cell r="AS204">
            <v>-15600</v>
          </cell>
          <cell r="AT204">
            <v>-16710</v>
          </cell>
          <cell r="AU204">
            <v>-17910</v>
          </cell>
          <cell r="AV204">
            <v>-21260</v>
          </cell>
          <cell r="AW204">
            <v>-23420</v>
          </cell>
          <cell r="AX204">
            <v>-24590</v>
          </cell>
          <cell r="AY204">
            <v>-25750</v>
          </cell>
          <cell r="AZ204">
            <v>-26890</v>
          </cell>
          <cell r="BA204">
            <v>-28220</v>
          </cell>
          <cell r="BB204">
            <v>-28790</v>
          </cell>
          <cell r="BC204">
            <v>-30640</v>
          </cell>
          <cell r="BD204">
            <v>-33750</v>
          </cell>
          <cell r="BE204">
            <v>-36240</v>
          </cell>
          <cell r="BF204">
            <v>-37550</v>
          </cell>
          <cell r="BG204">
            <v>-37440</v>
          </cell>
          <cell r="BH204">
            <v>2736.8</v>
          </cell>
          <cell r="BI204">
            <v>2976.7999999999993</v>
          </cell>
          <cell r="BJ204">
            <v>3326.800000000002</v>
          </cell>
          <cell r="BK204">
            <v>3419.8000000000011</v>
          </cell>
          <cell r="BL204">
            <v>3504.8</v>
          </cell>
          <cell r="BM204">
            <v>3814.6000000000004</v>
          </cell>
          <cell r="BN204">
            <v>4130.8999999999996</v>
          </cell>
          <cell r="BO204">
            <v>4491.7000000000007</v>
          </cell>
          <cell r="BP204">
            <v>4892.5999999999985</v>
          </cell>
          <cell r="BQ204">
            <v>5610.2999999999993</v>
          </cell>
          <cell r="BR204">
            <v>6179.7999999999993</v>
          </cell>
          <cell r="BS204">
            <v>6667.1000000000022</v>
          </cell>
          <cell r="BT204">
            <v>6638.0999999999985</v>
          </cell>
          <cell r="BU204">
            <v>7340</v>
          </cell>
          <cell r="BV204">
            <v>8610</v>
          </cell>
          <cell r="BW204">
            <v>8330</v>
          </cell>
          <cell r="BX204">
            <v>8890</v>
          </cell>
          <cell r="BY204">
            <v>11090</v>
          </cell>
          <cell r="BZ204">
            <v>11960</v>
          </cell>
          <cell r="CA204">
            <v>11970</v>
          </cell>
          <cell r="CB204">
            <v>10840</v>
          </cell>
          <cell r="CC204">
            <v>12840</v>
          </cell>
          <cell r="CD204">
            <v>13920</v>
          </cell>
          <cell r="CE204">
            <v>14780</v>
          </cell>
          <cell r="CF204">
            <v>14790</v>
          </cell>
          <cell r="CG204">
            <v>17940</v>
          </cell>
          <cell r="CH204">
            <v>20310</v>
          </cell>
          <cell r="CI204">
            <v>18910</v>
          </cell>
          <cell r="CJ204">
            <v>0</v>
          </cell>
          <cell r="CK204">
            <v>0</v>
          </cell>
          <cell r="CL204">
            <v>0</v>
          </cell>
          <cell r="CM204">
            <v>0</v>
          </cell>
          <cell r="CN204">
            <v>0</v>
          </cell>
          <cell r="CO204">
            <v>0</v>
          </cell>
          <cell r="CP204">
            <v>0</v>
          </cell>
          <cell r="CQ204">
            <v>0</v>
          </cell>
          <cell r="CR204">
            <v>0</v>
          </cell>
          <cell r="CS204">
            <v>0</v>
          </cell>
          <cell r="CT204">
            <v>0</v>
          </cell>
          <cell r="CU204">
            <v>0</v>
          </cell>
          <cell r="CV204">
            <v>0</v>
          </cell>
          <cell r="CW204">
            <v>0</v>
          </cell>
          <cell r="CX204">
            <v>0</v>
          </cell>
          <cell r="CY204">
            <v>0</v>
          </cell>
          <cell r="CZ204">
            <v>0</v>
          </cell>
          <cell r="DA204">
            <v>0</v>
          </cell>
          <cell r="DB204">
            <v>0</v>
          </cell>
          <cell r="DC204">
            <v>0</v>
          </cell>
          <cell r="DD204">
            <v>0</v>
          </cell>
          <cell r="DE204">
            <v>0</v>
          </cell>
          <cell r="DF204">
            <v>0</v>
          </cell>
          <cell r="DG204">
            <v>0</v>
          </cell>
          <cell r="DH204">
            <v>0</v>
          </cell>
          <cell r="DI204">
            <v>0</v>
          </cell>
          <cell r="DJ204">
            <v>0</v>
          </cell>
          <cell r="DK204">
            <v>0</v>
          </cell>
          <cell r="DL204">
            <v>2736.8</v>
          </cell>
          <cell r="DM204">
            <v>2976.7999999999993</v>
          </cell>
          <cell r="DN204">
            <v>3326.800000000002</v>
          </cell>
          <cell r="DO204">
            <v>3419.8000000000011</v>
          </cell>
          <cell r="DP204">
            <v>3504.8</v>
          </cell>
          <cell r="DQ204">
            <v>3814.6000000000004</v>
          </cell>
          <cell r="DR204">
            <v>4130.8999999999996</v>
          </cell>
          <cell r="DS204">
            <v>4491.7000000000007</v>
          </cell>
          <cell r="DT204">
            <v>4892.5999999999985</v>
          </cell>
          <cell r="DU204">
            <v>5610.2999999999993</v>
          </cell>
          <cell r="DV204">
            <v>6179.7999999999993</v>
          </cell>
          <cell r="DW204">
            <v>6667.1000000000022</v>
          </cell>
          <cell r="DX204">
            <v>6638.0999999999985</v>
          </cell>
          <cell r="DY204">
            <v>7340</v>
          </cell>
          <cell r="DZ204">
            <v>8610</v>
          </cell>
          <cell r="EA204">
            <v>8330</v>
          </cell>
          <cell r="EB204">
            <v>8890</v>
          </cell>
          <cell r="EC204">
            <v>11090</v>
          </cell>
          <cell r="ED204">
            <v>11960</v>
          </cell>
          <cell r="EE204">
            <v>11970</v>
          </cell>
          <cell r="EF204">
            <v>10840</v>
          </cell>
          <cell r="EG204">
            <v>12840</v>
          </cell>
          <cell r="EH204">
            <v>13920</v>
          </cell>
          <cell r="EI204">
            <v>14780</v>
          </cell>
          <cell r="EJ204">
            <v>14790</v>
          </cell>
          <cell r="EK204">
            <v>17940</v>
          </cell>
          <cell r="EL204">
            <v>20310</v>
          </cell>
          <cell r="EM204">
            <v>18910</v>
          </cell>
          <cell r="EN204">
            <v>-404.9</v>
          </cell>
          <cell r="EO204">
            <v>-463.9</v>
          </cell>
          <cell r="EP204">
            <v>-500.5</v>
          </cell>
          <cell r="EQ204">
            <v>-534</v>
          </cell>
          <cell r="ER204">
            <v>-451.4</v>
          </cell>
          <cell r="ES204">
            <v>-634.20000000000005</v>
          </cell>
          <cell r="ET204">
            <v>-637.5</v>
          </cell>
          <cell r="EU204">
            <v>-644.20000000000005</v>
          </cell>
          <cell r="EV204">
            <v>-525.29999999999995</v>
          </cell>
          <cell r="EW204">
            <v>-606.29999999999995</v>
          </cell>
          <cell r="EX204">
            <v>-739.1</v>
          </cell>
          <cell r="EY204">
            <v>-998.1</v>
          </cell>
          <cell r="EZ204">
            <v>-801</v>
          </cell>
          <cell r="FA204">
            <v>-960</v>
          </cell>
          <cell r="FB204">
            <v>-1170</v>
          </cell>
          <cell r="FC204">
            <v>-1440</v>
          </cell>
          <cell r="FD204">
            <v>-1060</v>
          </cell>
          <cell r="FE204">
            <v>-1220</v>
          </cell>
          <cell r="FF204">
            <v>-1410</v>
          </cell>
          <cell r="FG204">
            <v>-1450</v>
          </cell>
          <cell r="FH204">
            <v>-1440</v>
          </cell>
          <cell r="FI204">
            <v>-1440</v>
          </cell>
          <cell r="FJ204">
            <v>-1530</v>
          </cell>
          <cell r="FK204">
            <v>-1570</v>
          </cell>
          <cell r="FL204">
            <v>-1690</v>
          </cell>
          <cell r="FM204">
            <v>-1770</v>
          </cell>
          <cell r="FN204">
            <v>-1870</v>
          </cell>
          <cell r="FO204">
            <v>-2280</v>
          </cell>
          <cell r="FP204">
            <v>249.39999999999998</v>
          </cell>
          <cell r="FQ204">
            <v>182.1</v>
          </cell>
          <cell r="FR204">
            <v>297.8</v>
          </cell>
          <cell r="FS204">
            <v>271.60000000000002</v>
          </cell>
          <cell r="FT204">
            <v>255.79999999999998</v>
          </cell>
          <cell r="FU204">
            <v>429.40000000000003</v>
          </cell>
          <cell r="FV204">
            <v>441.70000000000005</v>
          </cell>
          <cell r="FW204">
            <v>10.199999999999989</v>
          </cell>
          <cell r="FX204">
            <v>156.9</v>
          </cell>
          <cell r="FY204">
            <v>295.3</v>
          </cell>
          <cell r="FZ204">
            <v>459.20000000000005</v>
          </cell>
          <cell r="GA204">
            <v>320.59999999999997</v>
          </cell>
          <cell r="GB204">
            <v>285.2</v>
          </cell>
          <cell r="GC204">
            <v>430</v>
          </cell>
          <cell r="GD204">
            <v>-50</v>
          </cell>
          <cell r="GE204">
            <v>720</v>
          </cell>
          <cell r="GF204">
            <v>1250</v>
          </cell>
          <cell r="GG204">
            <v>660</v>
          </cell>
          <cell r="GH204">
            <v>590</v>
          </cell>
          <cell r="GI204">
            <v>1200</v>
          </cell>
          <cell r="GJ204">
            <v>2530</v>
          </cell>
          <cell r="GK204">
            <v>1540</v>
          </cell>
          <cell r="GL204">
            <v>1580</v>
          </cell>
          <cell r="GM204">
            <v>1390</v>
          </cell>
          <cell r="GN204">
            <v>1170</v>
          </cell>
          <cell r="GO204">
            <v>660</v>
          </cell>
          <cell r="GP204">
            <v>380</v>
          </cell>
          <cell r="GQ204">
            <v>2520</v>
          </cell>
          <cell r="GR204">
            <v>2581.3000000000002</v>
          </cell>
          <cell r="GS204">
            <v>2694.9999999999991</v>
          </cell>
          <cell r="GT204">
            <v>3124.1000000000022</v>
          </cell>
          <cell r="GU204">
            <v>3157.400000000001</v>
          </cell>
          <cell r="GV204">
            <v>3309.2000000000003</v>
          </cell>
          <cell r="GW204">
            <v>3609.8000000000006</v>
          </cell>
          <cell r="GX204">
            <v>3935.0999999999995</v>
          </cell>
          <cell r="GY204">
            <v>3857.7000000000007</v>
          </cell>
          <cell r="GZ204">
            <v>4524.199999999998</v>
          </cell>
          <cell r="HA204">
            <v>5299.2999999999993</v>
          </cell>
          <cell r="HB204">
            <v>5899.8999999999987</v>
          </cell>
          <cell r="HC204">
            <v>5989.6000000000022</v>
          </cell>
          <cell r="HD204">
            <v>6122.2999999999984</v>
          </cell>
          <cell r="HE204">
            <v>6810</v>
          </cell>
          <cell r="HF204">
            <v>7390</v>
          </cell>
          <cell r="HG204">
            <v>7610</v>
          </cell>
          <cell r="HH204">
            <v>9080</v>
          </cell>
          <cell r="HI204">
            <v>10530</v>
          </cell>
          <cell r="HJ204">
            <v>11140</v>
          </cell>
          <cell r="HK204">
            <v>11720</v>
          </cell>
          <cell r="HL204">
            <v>11930</v>
          </cell>
          <cell r="HM204">
            <v>12940</v>
          </cell>
          <cell r="HN204">
            <v>13970</v>
          </cell>
          <cell r="HO204">
            <v>14600</v>
          </cell>
          <cell r="HP204">
            <v>14270</v>
          </cell>
          <cell r="HQ204">
            <v>16830</v>
          </cell>
          <cell r="HR204">
            <v>18820</v>
          </cell>
          <cell r="HS204">
            <v>19150</v>
          </cell>
        </row>
        <row r="205">
          <cell r="A205" t="str">
            <v>INFOE IN</v>
          </cell>
          <cell r="B205" t="str">
            <v>Info Edge India</v>
          </cell>
          <cell r="C205" t="str">
            <v>Information Technology</v>
          </cell>
          <cell r="D205">
            <v>0</v>
          </cell>
          <cell r="E205">
            <v>0</v>
          </cell>
          <cell r="F205">
            <v>0</v>
          </cell>
          <cell r="G205">
            <v>0</v>
          </cell>
          <cell r="H205">
            <v>0</v>
          </cell>
          <cell r="I205">
            <v>0</v>
          </cell>
          <cell r="J205">
            <v>0</v>
          </cell>
          <cell r="K205">
            <v>0</v>
          </cell>
          <cell r="L205">
            <v>0</v>
          </cell>
          <cell r="M205">
            <v>0</v>
          </cell>
          <cell r="N205">
            <v>0</v>
          </cell>
          <cell r="O205">
            <v>0</v>
          </cell>
          <cell r="P205">
            <v>0</v>
          </cell>
          <cell r="Q205">
            <v>0</v>
          </cell>
          <cell r="R205">
            <v>0</v>
          </cell>
          <cell r="S205">
            <v>0</v>
          </cell>
          <cell r="T205">
            <v>279.18</v>
          </cell>
          <cell r="U205">
            <v>317.45</v>
          </cell>
          <cell r="V205">
            <v>362.97</v>
          </cell>
          <cell r="W205">
            <v>436.09</v>
          </cell>
          <cell r="X205">
            <v>465.44</v>
          </cell>
          <cell r="Y205">
            <v>526.03</v>
          </cell>
          <cell r="Z205">
            <v>547.94000000000005</v>
          </cell>
          <cell r="AA205">
            <v>649.98</v>
          </cell>
          <cell r="AB205">
            <v>631.23</v>
          </cell>
          <cell r="AC205">
            <v>654.197</v>
          </cell>
          <cell r="AD205">
            <v>589.71400000000006</v>
          </cell>
          <cell r="AE205">
            <v>577.01499999999999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0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O205">
            <v>0</v>
          </cell>
          <cell r="AP205">
            <v>0</v>
          </cell>
          <cell r="AQ205">
            <v>0</v>
          </cell>
          <cell r="AR205">
            <v>0</v>
          </cell>
          <cell r="AS205">
            <v>0</v>
          </cell>
          <cell r="AT205">
            <v>0</v>
          </cell>
          <cell r="AU205">
            <v>0</v>
          </cell>
          <cell r="AV205">
            <v>-204.40999999999997</v>
          </cell>
          <cell r="AW205">
            <v>-260.02999999999997</v>
          </cell>
          <cell r="AX205">
            <v>-246.35000000000002</v>
          </cell>
          <cell r="AY205">
            <v>-319.57</v>
          </cell>
          <cell r="AZ205">
            <v>-346.96</v>
          </cell>
          <cell r="BA205">
            <v>-364.16999999999996</v>
          </cell>
          <cell r="BB205">
            <v>-393.63</v>
          </cell>
          <cell r="BC205">
            <v>-450.04</v>
          </cell>
          <cell r="BD205">
            <v>-463.94</v>
          </cell>
          <cell r="BE205">
            <v>-499.19</v>
          </cell>
          <cell r="BF205">
            <v>-439.76499999999999</v>
          </cell>
          <cell r="BG205">
            <v>-396.42100000000005</v>
          </cell>
          <cell r="BH205">
            <v>0</v>
          </cell>
          <cell r="BI205">
            <v>0</v>
          </cell>
          <cell r="BJ205">
            <v>0</v>
          </cell>
          <cell r="BK205">
            <v>0</v>
          </cell>
          <cell r="BL205">
            <v>0</v>
          </cell>
          <cell r="BM205">
            <v>0</v>
          </cell>
          <cell r="BN205">
            <v>0</v>
          </cell>
          <cell r="BO205">
            <v>0</v>
          </cell>
          <cell r="BP205">
            <v>0</v>
          </cell>
          <cell r="BQ205">
            <v>0</v>
          </cell>
          <cell r="BR205">
            <v>0</v>
          </cell>
          <cell r="BS205">
            <v>0</v>
          </cell>
          <cell r="BT205">
            <v>0</v>
          </cell>
          <cell r="BU205">
            <v>0</v>
          </cell>
          <cell r="BV205">
            <v>0</v>
          </cell>
          <cell r="BW205">
            <v>0</v>
          </cell>
          <cell r="BX205">
            <v>74.770000000000039</v>
          </cell>
          <cell r="BY205">
            <v>57.420000000000016</v>
          </cell>
          <cell r="BZ205">
            <v>116.62</v>
          </cell>
          <cell r="CA205">
            <v>116.51999999999998</v>
          </cell>
          <cell r="CB205">
            <v>118.48000000000002</v>
          </cell>
          <cell r="CC205">
            <v>161.86000000000001</v>
          </cell>
          <cell r="CD205">
            <v>154.31000000000006</v>
          </cell>
          <cell r="CE205">
            <v>199.94</v>
          </cell>
          <cell r="CF205">
            <v>167.29000000000002</v>
          </cell>
          <cell r="CG205">
            <v>155.00700000000001</v>
          </cell>
          <cell r="CH205">
            <v>149.94900000000007</v>
          </cell>
          <cell r="CI205">
            <v>180.59399999999994</v>
          </cell>
          <cell r="CJ205">
            <v>0</v>
          </cell>
          <cell r="CK205">
            <v>0</v>
          </cell>
          <cell r="CL205">
            <v>0</v>
          </cell>
          <cell r="CM205">
            <v>0</v>
          </cell>
          <cell r="CN205">
            <v>0</v>
          </cell>
          <cell r="CO205">
            <v>0</v>
          </cell>
          <cell r="CP205">
            <v>0</v>
          </cell>
          <cell r="CQ205">
            <v>0</v>
          </cell>
          <cell r="CR205">
            <v>0</v>
          </cell>
          <cell r="CS205">
            <v>0</v>
          </cell>
          <cell r="CT205">
            <v>0</v>
          </cell>
          <cell r="CU205">
            <v>0</v>
          </cell>
          <cell r="CV205">
            <v>0</v>
          </cell>
          <cell r="CW205">
            <v>0</v>
          </cell>
          <cell r="CX205">
            <v>0</v>
          </cell>
          <cell r="CY205">
            <v>0</v>
          </cell>
          <cell r="CZ205">
            <v>0</v>
          </cell>
          <cell r="DA205">
            <v>0</v>
          </cell>
          <cell r="DB205">
            <v>0</v>
          </cell>
          <cell r="DC205">
            <v>0</v>
          </cell>
          <cell r="DD205">
            <v>0</v>
          </cell>
          <cell r="DE205">
            <v>0</v>
          </cell>
          <cell r="DF205">
            <v>0</v>
          </cell>
          <cell r="DG205">
            <v>0</v>
          </cell>
          <cell r="DH205">
            <v>0</v>
          </cell>
          <cell r="DI205">
            <v>0</v>
          </cell>
          <cell r="DJ205">
            <v>0</v>
          </cell>
          <cell r="DK205">
            <v>0</v>
          </cell>
          <cell r="DL205">
            <v>0</v>
          </cell>
          <cell r="DM205">
            <v>0</v>
          </cell>
          <cell r="DN205">
            <v>0</v>
          </cell>
          <cell r="DO205">
            <v>0</v>
          </cell>
          <cell r="DP205">
            <v>0</v>
          </cell>
          <cell r="DQ205">
            <v>0</v>
          </cell>
          <cell r="DR205">
            <v>0</v>
          </cell>
          <cell r="DS205">
            <v>0</v>
          </cell>
          <cell r="DT205">
            <v>0</v>
          </cell>
          <cell r="DU205">
            <v>0</v>
          </cell>
          <cell r="DV205">
            <v>0</v>
          </cell>
          <cell r="DW205">
            <v>0</v>
          </cell>
          <cell r="DX205">
            <v>0</v>
          </cell>
          <cell r="DY205">
            <v>0</v>
          </cell>
          <cell r="DZ205">
            <v>0</v>
          </cell>
          <cell r="EA205">
            <v>0</v>
          </cell>
          <cell r="EB205">
            <v>74.770000000000039</v>
          </cell>
          <cell r="EC205">
            <v>57.420000000000016</v>
          </cell>
          <cell r="ED205">
            <v>116.62</v>
          </cell>
          <cell r="EE205">
            <v>116.51999999999998</v>
          </cell>
          <cell r="EF205">
            <v>118.48000000000002</v>
          </cell>
          <cell r="EG205">
            <v>161.86000000000001</v>
          </cell>
          <cell r="EH205">
            <v>154.31000000000006</v>
          </cell>
          <cell r="EI205">
            <v>199.94</v>
          </cell>
          <cell r="EJ205">
            <v>167.29000000000002</v>
          </cell>
          <cell r="EK205">
            <v>155.00700000000001</v>
          </cell>
          <cell r="EL205">
            <v>149.94900000000007</v>
          </cell>
          <cell r="EM205">
            <v>180.59399999999994</v>
          </cell>
          <cell r="EN205">
            <v>0</v>
          </cell>
          <cell r="EO205">
            <v>0</v>
          </cell>
          <cell r="EP205">
            <v>0</v>
          </cell>
          <cell r="EQ205">
            <v>0</v>
          </cell>
          <cell r="ER205">
            <v>0</v>
          </cell>
          <cell r="ES205">
            <v>0</v>
          </cell>
          <cell r="ET205">
            <v>0</v>
          </cell>
          <cell r="EU205">
            <v>0</v>
          </cell>
          <cell r="EV205">
            <v>0</v>
          </cell>
          <cell r="EW205">
            <v>0</v>
          </cell>
          <cell r="EX205">
            <v>0</v>
          </cell>
          <cell r="EY205">
            <v>0</v>
          </cell>
          <cell r="EZ205">
            <v>0</v>
          </cell>
          <cell r="FA205">
            <v>0</v>
          </cell>
          <cell r="FB205">
            <v>0</v>
          </cell>
          <cell r="FC205">
            <v>0</v>
          </cell>
          <cell r="FD205">
            <v>-9.67</v>
          </cell>
          <cell r="FE205">
            <v>-10.71</v>
          </cell>
          <cell r="FF205">
            <v>-11.43</v>
          </cell>
          <cell r="FG205">
            <v>-14.38</v>
          </cell>
          <cell r="FH205">
            <v>-12.24</v>
          </cell>
          <cell r="FI205">
            <v>-13.24</v>
          </cell>
          <cell r="FJ205">
            <v>-13.96</v>
          </cell>
          <cell r="FK205">
            <v>-16.07</v>
          </cell>
          <cell r="FL205">
            <v>-16.079999999999998</v>
          </cell>
          <cell r="FM205">
            <v>-17.510999999999999</v>
          </cell>
          <cell r="FN205">
            <v>-17.992000000000001</v>
          </cell>
          <cell r="FO205">
            <v>-19.516999999999999</v>
          </cell>
          <cell r="FP205">
            <v>0</v>
          </cell>
          <cell r="FQ205">
            <v>0</v>
          </cell>
          <cell r="FR205">
            <v>0</v>
          </cell>
          <cell r="FS205">
            <v>0</v>
          </cell>
          <cell r="FT205">
            <v>0</v>
          </cell>
          <cell r="FU205">
            <v>0</v>
          </cell>
          <cell r="FV205">
            <v>0</v>
          </cell>
          <cell r="FW205">
            <v>0</v>
          </cell>
          <cell r="FX205">
            <v>0</v>
          </cell>
          <cell r="FY205">
            <v>0</v>
          </cell>
          <cell r="FZ205">
            <v>0</v>
          </cell>
          <cell r="GA205">
            <v>0</v>
          </cell>
          <cell r="GB205">
            <v>0</v>
          </cell>
          <cell r="GC205">
            <v>0</v>
          </cell>
          <cell r="GD205">
            <v>0</v>
          </cell>
          <cell r="GE205">
            <v>0</v>
          </cell>
          <cell r="GF205">
            <v>14.05</v>
          </cell>
          <cell r="GG205">
            <v>8.7799999999999976</v>
          </cell>
          <cell r="GH205">
            <v>16.29</v>
          </cell>
          <cell r="GI205">
            <v>36.82</v>
          </cell>
          <cell r="GJ205">
            <v>54.57</v>
          </cell>
          <cell r="GK205">
            <v>58.98</v>
          </cell>
          <cell r="GL205">
            <v>53.9</v>
          </cell>
          <cell r="GM205">
            <v>39.99</v>
          </cell>
          <cell r="GN205">
            <v>40.21</v>
          </cell>
          <cell r="GO205">
            <v>68.980999999999995</v>
          </cell>
          <cell r="GP205">
            <v>112.54600000000001</v>
          </cell>
          <cell r="GQ205">
            <v>64.564999999999998</v>
          </cell>
          <cell r="GR205">
            <v>0</v>
          </cell>
          <cell r="GS205">
            <v>0</v>
          </cell>
          <cell r="GT205">
            <v>0</v>
          </cell>
          <cell r="GU205">
            <v>0</v>
          </cell>
          <cell r="GV205">
            <v>0</v>
          </cell>
          <cell r="GW205">
            <v>0</v>
          </cell>
          <cell r="GX205">
            <v>0</v>
          </cell>
          <cell r="GY205">
            <v>0</v>
          </cell>
          <cell r="GZ205">
            <v>0</v>
          </cell>
          <cell r="HA205">
            <v>0</v>
          </cell>
          <cell r="HB205">
            <v>0</v>
          </cell>
          <cell r="HC205">
            <v>0</v>
          </cell>
          <cell r="HD205">
            <v>0</v>
          </cell>
          <cell r="HE205">
            <v>0</v>
          </cell>
          <cell r="HF205">
            <v>0</v>
          </cell>
          <cell r="HG205">
            <v>0</v>
          </cell>
          <cell r="HH205">
            <v>79.150000000000034</v>
          </cell>
          <cell r="HI205">
            <v>55.490000000000009</v>
          </cell>
          <cell r="HJ205">
            <v>121.47999999999999</v>
          </cell>
          <cell r="HK205">
            <v>138.95999999999998</v>
          </cell>
          <cell r="HL205">
            <v>160.81000000000003</v>
          </cell>
          <cell r="HM205">
            <v>207.6</v>
          </cell>
          <cell r="HN205">
            <v>194.25000000000006</v>
          </cell>
          <cell r="HO205">
            <v>223.86</v>
          </cell>
          <cell r="HP205">
            <v>191.42000000000004</v>
          </cell>
          <cell r="HQ205">
            <v>206.477</v>
          </cell>
          <cell r="HR205">
            <v>244.5030000000001</v>
          </cell>
          <cell r="HS205">
            <v>225.64199999999994</v>
          </cell>
        </row>
        <row r="206">
          <cell r="A206" t="str">
            <v>KPIT IN</v>
          </cell>
          <cell r="B206" t="str">
            <v>KPIT Cummins Infosystems</v>
          </cell>
          <cell r="C206" t="str">
            <v>Information Technology</v>
          </cell>
          <cell r="D206">
            <v>0</v>
          </cell>
          <cell r="E206">
            <v>0</v>
          </cell>
          <cell r="F206">
            <v>0</v>
          </cell>
          <cell r="G206">
            <v>0</v>
          </cell>
          <cell r="H206">
            <v>254.68600000000001</v>
          </cell>
          <cell r="I206">
            <v>297.46300000000002</v>
          </cell>
          <cell r="J206">
            <v>338.02199999999999</v>
          </cell>
          <cell r="K206">
            <v>379.779</v>
          </cell>
          <cell r="L206">
            <v>608.61500000000001</v>
          </cell>
          <cell r="M206">
            <v>617.45500000000004</v>
          </cell>
          <cell r="N206">
            <v>625.75</v>
          </cell>
          <cell r="O206">
            <v>672.70699999999999</v>
          </cell>
          <cell r="P206">
            <v>699.61800000000005</v>
          </cell>
          <cell r="Q206">
            <v>776.83299999999997</v>
          </cell>
          <cell r="R206">
            <v>804.07299999999998</v>
          </cell>
          <cell r="S206">
            <v>901.62099999999998</v>
          </cell>
          <cell r="T206">
            <v>1022.65</v>
          </cell>
          <cell r="U206">
            <v>1140.26</v>
          </cell>
          <cell r="V206">
            <v>1171.07</v>
          </cell>
          <cell r="W206">
            <v>1303.03</v>
          </cell>
          <cell r="X206">
            <v>1287.0999999999999</v>
          </cell>
          <cell r="Y206">
            <v>1445.02</v>
          </cell>
          <cell r="Z206">
            <v>1465.53</v>
          </cell>
          <cell r="AA206">
            <v>1636.89</v>
          </cell>
          <cell r="AB206">
            <v>1759.58</v>
          </cell>
          <cell r="AC206">
            <v>2009.54</v>
          </cell>
          <cell r="AD206">
            <v>2064.84</v>
          </cell>
          <cell r="AE206">
            <v>2097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-216.19300000000001</v>
          </cell>
          <cell r="AK206">
            <v>-252.52599999999998</v>
          </cell>
          <cell r="AL206">
            <v>-287.99</v>
          </cell>
          <cell r="AM206">
            <v>-318.95799999999997</v>
          </cell>
          <cell r="AN206">
            <v>-536.83000000000004</v>
          </cell>
          <cell r="AO206">
            <v>-532.18099999999993</v>
          </cell>
          <cell r="AP206">
            <v>-535.59</v>
          </cell>
          <cell r="AQ206">
            <v>-585.52499999999998</v>
          </cell>
          <cell r="AR206">
            <v>-612.38300000000004</v>
          </cell>
          <cell r="AS206">
            <v>-671.14400000000001</v>
          </cell>
          <cell r="AT206">
            <v>-687.77199999999993</v>
          </cell>
          <cell r="AU206">
            <v>-751.43100000000004</v>
          </cell>
          <cell r="AV206">
            <v>-870.31000000000006</v>
          </cell>
          <cell r="AW206">
            <v>-961.46</v>
          </cell>
          <cell r="AX206">
            <v>-992.58999999999992</v>
          </cell>
          <cell r="AY206">
            <v>-1097.51</v>
          </cell>
          <cell r="AZ206">
            <v>-1159.77</v>
          </cell>
          <cell r="BA206">
            <v>-1266.4299999999998</v>
          </cell>
          <cell r="BB206">
            <v>-1271.56</v>
          </cell>
          <cell r="BC206">
            <v>-1403.81</v>
          </cell>
          <cell r="BD206">
            <v>-1483.35</v>
          </cell>
          <cell r="BE206">
            <v>-1619.3899999999999</v>
          </cell>
          <cell r="BF206">
            <v>-1515.3</v>
          </cell>
          <cell r="BG206">
            <v>-1479.96</v>
          </cell>
          <cell r="BH206">
            <v>0</v>
          </cell>
          <cell r="BI206">
            <v>0</v>
          </cell>
          <cell r="BJ206">
            <v>0</v>
          </cell>
          <cell r="BK206">
            <v>0</v>
          </cell>
          <cell r="BL206">
            <v>38.492999999999995</v>
          </cell>
          <cell r="BM206">
            <v>44.93700000000004</v>
          </cell>
          <cell r="BN206">
            <v>50.031999999999982</v>
          </cell>
          <cell r="BO206">
            <v>60.821000000000026</v>
          </cell>
          <cell r="BP206">
            <v>71.784999999999968</v>
          </cell>
          <cell r="BQ206">
            <v>85.274000000000115</v>
          </cell>
          <cell r="BR206">
            <v>90.159999999999968</v>
          </cell>
          <cell r="BS206">
            <v>87.182000000000016</v>
          </cell>
          <cell r="BT206">
            <v>87.235000000000014</v>
          </cell>
          <cell r="BU206">
            <v>105.68899999999996</v>
          </cell>
          <cell r="BV206">
            <v>116.30100000000004</v>
          </cell>
          <cell r="BW206">
            <v>150.18999999999994</v>
          </cell>
          <cell r="BX206">
            <v>152.33999999999992</v>
          </cell>
          <cell r="BY206">
            <v>178.79999999999995</v>
          </cell>
          <cell r="BZ206">
            <v>178.48000000000002</v>
          </cell>
          <cell r="CA206">
            <v>205.51999999999998</v>
          </cell>
          <cell r="CB206">
            <v>127.32999999999993</v>
          </cell>
          <cell r="CC206">
            <v>178.59000000000015</v>
          </cell>
          <cell r="CD206">
            <v>193.97000000000003</v>
          </cell>
          <cell r="CE206">
            <v>233.08000000000015</v>
          </cell>
          <cell r="CF206">
            <v>276.23</v>
          </cell>
          <cell r="CG206">
            <v>390.15000000000009</v>
          </cell>
          <cell r="CH206">
            <v>549.54000000000019</v>
          </cell>
          <cell r="CI206">
            <v>617.04</v>
          </cell>
          <cell r="CJ206">
            <v>0</v>
          </cell>
          <cell r="CK206">
            <v>0</v>
          </cell>
          <cell r="CL206">
            <v>0</v>
          </cell>
          <cell r="CM206">
            <v>0</v>
          </cell>
          <cell r="CN206">
            <v>0</v>
          </cell>
          <cell r="CO206">
            <v>0</v>
          </cell>
          <cell r="CP206">
            <v>0</v>
          </cell>
          <cell r="CQ206">
            <v>0</v>
          </cell>
          <cell r="CR206">
            <v>0</v>
          </cell>
          <cell r="CS206">
            <v>0</v>
          </cell>
          <cell r="CT206">
            <v>0</v>
          </cell>
          <cell r="CU206">
            <v>0</v>
          </cell>
          <cell r="CV206">
            <v>0</v>
          </cell>
          <cell r="CW206">
            <v>0</v>
          </cell>
          <cell r="CX206">
            <v>0</v>
          </cell>
          <cell r="CY206">
            <v>0</v>
          </cell>
          <cell r="CZ206">
            <v>0</v>
          </cell>
          <cell r="DA206">
            <v>0</v>
          </cell>
          <cell r="DB206">
            <v>0</v>
          </cell>
          <cell r="DC206">
            <v>0</v>
          </cell>
          <cell r="DD206">
            <v>0</v>
          </cell>
          <cell r="DE206">
            <v>0</v>
          </cell>
          <cell r="DF206">
            <v>0</v>
          </cell>
          <cell r="DG206">
            <v>0</v>
          </cell>
          <cell r="DH206">
            <v>0</v>
          </cell>
          <cell r="DI206">
            <v>0</v>
          </cell>
          <cell r="DJ206">
            <v>0</v>
          </cell>
          <cell r="DK206">
            <v>0</v>
          </cell>
          <cell r="DL206">
            <v>0</v>
          </cell>
          <cell r="DM206">
            <v>0</v>
          </cell>
          <cell r="DN206">
            <v>0</v>
          </cell>
          <cell r="DO206">
            <v>0</v>
          </cell>
          <cell r="DP206">
            <v>38.492999999999995</v>
          </cell>
          <cell r="DQ206">
            <v>44.93700000000004</v>
          </cell>
          <cell r="DR206">
            <v>50.031999999999982</v>
          </cell>
          <cell r="DS206">
            <v>60.821000000000026</v>
          </cell>
          <cell r="DT206">
            <v>71.784999999999968</v>
          </cell>
          <cell r="DU206">
            <v>85.274000000000115</v>
          </cell>
          <cell r="DV206">
            <v>90.159999999999968</v>
          </cell>
          <cell r="DW206">
            <v>87.182000000000016</v>
          </cell>
          <cell r="DX206">
            <v>87.235000000000014</v>
          </cell>
          <cell r="DY206">
            <v>105.68899999999996</v>
          </cell>
          <cell r="DZ206">
            <v>116.30100000000004</v>
          </cell>
          <cell r="EA206">
            <v>150.18999999999994</v>
          </cell>
          <cell r="EB206">
            <v>152.33999999999992</v>
          </cell>
          <cell r="EC206">
            <v>178.79999999999995</v>
          </cell>
          <cell r="ED206">
            <v>178.48000000000002</v>
          </cell>
          <cell r="EE206">
            <v>205.51999999999998</v>
          </cell>
          <cell r="EF206">
            <v>127.32999999999993</v>
          </cell>
          <cell r="EG206">
            <v>178.59000000000015</v>
          </cell>
          <cell r="EH206">
            <v>193.97000000000003</v>
          </cell>
          <cell r="EI206">
            <v>233.08000000000015</v>
          </cell>
          <cell r="EJ206">
            <v>276.23</v>
          </cell>
          <cell r="EK206">
            <v>390.15000000000009</v>
          </cell>
          <cell r="EL206">
            <v>549.54000000000019</v>
          </cell>
          <cell r="EM206">
            <v>617.04</v>
          </cell>
          <cell r="EN206">
            <v>0</v>
          </cell>
          <cell r="EO206">
            <v>0</v>
          </cell>
          <cell r="EP206">
            <v>0</v>
          </cell>
          <cell r="EQ206">
            <v>0</v>
          </cell>
          <cell r="ER206">
            <v>-6.8090000000000002</v>
          </cell>
          <cell r="ES206">
            <v>-7.7510000000000003</v>
          </cell>
          <cell r="ET206">
            <v>-7.6180000000000003</v>
          </cell>
          <cell r="EU206">
            <v>-6.7319999999999993</v>
          </cell>
          <cell r="EV206">
            <v>-5.6740000000000004</v>
          </cell>
          <cell r="EW206">
            <v>-6.6909999999999998</v>
          </cell>
          <cell r="EX206">
            <v>-6.64</v>
          </cell>
          <cell r="EY206">
            <v>-13.058</v>
          </cell>
          <cell r="EZ206">
            <v>-16.997</v>
          </cell>
          <cell r="FA206">
            <v>-19.577999999999999</v>
          </cell>
          <cell r="FB206">
            <v>-22.484000000000002</v>
          </cell>
          <cell r="FC206">
            <v>-22.74</v>
          </cell>
          <cell r="FD206">
            <v>-25.16</v>
          </cell>
          <cell r="FE206">
            <v>-30.41</v>
          </cell>
          <cell r="FF206">
            <v>-30.34</v>
          </cell>
          <cell r="FG206">
            <v>-35.299999999999997</v>
          </cell>
          <cell r="FH206">
            <v>-53.63</v>
          </cell>
          <cell r="FI206">
            <v>-57.17</v>
          </cell>
          <cell r="FJ206">
            <v>-58.74</v>
          </cell>
          <cell r="FK206">
            <v>-85.14</v>
          </cell>
          <cell r="FL206">
            <v>-66.11</v>
          </cell>
          <cell r="FM206">
            <v>-76.010000000000005</v>
          </cell>
          <cell r="FN206">
            <v>-78.42</v>
          </cell>
          <cell r="FO206">
            <v>-215.91</v>
          </cell>
          <cell r="FP206">
            <v>0</v>
          </cell>
          <cell r="FQ206">
            <v>0</v>
          </cell>
          <cell r="FR206">
            <v>0</v>
          </cell>
          <cell r="FS206">
            <v>0</v>
          </cell>
          <cell r="FT206">
            <v>1.8920000000000001</v>
          </cell>
          <cell r="FU206">
            <v>2E-3</v>
          </cell>
          <cell r="FV206">
            <v>2.5000000000000001E-2</v>
          </cell>
          <cell r="FW206">
            <v>0</v>
          </cell>
          <cell r="FX206">
            <v>2.3E-2</v>
          </cell>
          <cell r="FY206">
            <v>0.22799999999999998</v>
          </cell>
          <cell r="FZ206">
            <v>0</v>
          </cell>
          <cell r="GA206">
            <v>0.54100000000000004</v>
          </cell>
          <cell r="GB206">
            <v>0</v>
          </cell>
          <cell r="GC206">
            <v>1.9E-2</v>
          </cell>
          <cell r="GD206">
            <v>0.05</v>
          </cell>
          <cell r="GE206">
            <v>9.7000000000000003E-2</v>
          </cell>
          <cell r="GF206">
            <v>0.57999999999999996</v>
          </cell>
          <cell r="GG206">
            <v>0.28000000000000003</v>
          </cell>
          <cell r="GH206">
            <v>0.89</v>
          </cell>
          <cell r="GI206">
            <v>3.81</v>
          </cell>
          <cell r="GJ206">
            <v>87.73</v>
          </cell>
          <cell r="GK206">
            <v>56.69</v>
          </cell>
          <cell r="GL206">
            <v>47.94</v>
          </cell>
          <cell r="GM206">
            <v>6.46</v>
          </cell>
          <cell r="GN206">
            <v>-50.66</v>
          </cell>
          <cell r="GO206">
            <v>-104.82</v>
          </cell>
          <cell r="GP206">
            <v>-263.02999999999997</v>
          </cell>
          <cell r="GQ206">
            <v>-155.27000000000001</v>
          </cell>
          <cell r="GR206">
            <v>0</v>
          </cell>
          <cell r="GS206">
            <v>0</v>
          </cell>
          <cell r="GT206">
            <v>0</v>
          </cell>
          <cell r="GU206">
            <v>0</v>
          </cell>
          <cell r="GV206">
            <v>33.575999999999993</v>
          </cell>
          <cell r="GW206">
            <v>37.188000000000045</v>
          </cell>
          <cell r="GX206">
            <v>42.438999999999979</v>
          </cell>
          <cell r="GY206">
            <v>54.089000000000027</v>
          </cell>
          <cell r="GZ206">
            <v>66.133999999999958</v>
          </cell>
          <cell r="HA206">
            <v>78.811000000000107</v>
          </cell>
          <cell r="HB206">
            <v>83.519999999999968</v>
          </cell>
          <cell r="HC206">
            <v>74.66500000000002</v>
          </cell>
          <cell r="HD206">
            <v>70.238000000000014</v>
          </cell>
          <cell r="HE206">
            <v>86.129999999999967</v>
          </cell>
          <cell r="HF206">
            <v>93.867000000000033</v>
          </cell>
          <cell r="HG206">
            <v>127.54699999999994</v>
          </cell>
          <cell r="HH206">
            <v>127.75999999999992</v>
          </cell>
          <cell r="HI206">
            <v>148.66999999999996</v>
          </cell>
          <cell r="HJ206">
            <v>149.03</v>
          </cell>
          <cell r="HK206">
            <v>174.02999999999997</v>
          </cell>
          <cell r="HL206">
            <v>161.42999999999995</v>
          </cell>
          <cell r="HM206">
            <v>178.11000000000013</v>
          </cell>
          <cell r="HN206">
            <v>183.17000000000002</v>
          </cell>
          <cell r="HO206">
            <v>154.40000000000018</v>
          </cell>
          <cell r="HP206">
            <v>159.46</v>
          </cell>
          <cell r="HQ206">
            <v>209.32000000000011</v>
          </cell>
          <cell r="HR206">
            <v>208.0900000000002</v>
          </cell>
          <cell r="HS206">
            <v>245.85999999999999</v>
          </cell>
        </row>
        <row r="207">
          <cell r="A207" t="str">
            <v>MTCL IN</v>
          </cell>
          <cell r="B207" t="str">
            <v>MindTree</v>
          </cell>
          <cell r="C207" t="str">
            <v>Information Technology</v>
          </cell>
          <cell r="D207">
            <v>0</v>
          </cell>
          <cell r="E207">
            <v>0</v>
          </cell>
          <cell r="F207">
            <v>0</v>
          </cell>
          <cell r="G207">
            <v>0</v>
          </cell>
          <cell r="H207">
            <v>0</v>
          </cell>
          <cell r="I207">
            <v>0</v>
          </cell>
          <cell r="J207">
            <v>0</v>
          </cell>
          <cell r="K207">
            <v>0</v>
          </cell>
          <cell r="L207">
            <v>0</v>
          </cell>
          <cell r="M207">
            <v>0</v>
          </cell>
          <cell r="N207">
            <v>0</v>
          </cell>
          <cell r="O207">
            <v>0</v>
          </cell>
          <cell r="P207">
            <v>0</v>
          </cell>
          <cell r="Q207">
            <v>0</v>
          </cell>
          <cell r="R207">
            <v>0</v>
          </cell>
          <cell r="S207">
            <v>0</v>
          </cell>
          <cell r="T207">
            <v>1332.8090529999999</v>
          </cell>
          <cell r="U207">
            <v>1537.1289999999999</v>
          </cell>
          <cell r="V207">
            <v>1475.64384</v>
          </cell>
          <cell r="W207">
            <v>1565.6</v>
          </cell>
          <cell r="X207">
            <v>1615.015666</v>
          </cell>
          <cell r="Y207">
            <v>1819.5</v>
          </cell>
          <cell r="Z207">
            <v>1865</v>
          </cell>
          <cell r="AA207">
            <v>2098.3843339999994</v>
          </cell>
          <cell r="AB207">
            <v>2235.9</v>
          </cell>
          <cell r="AC207">
            <v>3120.2</v>
          </cell>
          <cell r="AD207">
            <v>3638</v>
          </cell>
          <cell r="AE207">
            <v>3380.6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O207">
            <v>0</v>
          </cell>
          <cell r="AP207">
            <v>0</v>
          </cell>
          <cell r="AQ207">
            <v>0</v>
          </cell>
          <cell r="AR207">
            <v>0</v>
          </cell>
          <cell r="AS207">
            <v>0</v>
          </cell>
          <cell r="AT207">
            <v>0</v>
          </cell>
          <cell r="AU207">
            <v>0</v>
          </cell>
          <cell r="AV207">
            <v>-1047.5393730000001</v>
          </cell>
          <cell r="AW207">
            <v>-1264.3</v>
          </cell>
          <cell r="AX207">
            <v>-1221.7606270000001</v>
          </cell>
          <cell r="AY207">
            <v>-1273.5</v>
          </cell>
          <cell r="AZ207">
            <v>-1359.347125</v>
          </cell>
          <cell r="BA207">
            <v>-1524.3</v>
          </cell>
          <cell r="BB207">
            <v>-1544.6000000000001</v>
          </cell>
          <cell r="BC207">
            <v>-1715.7528749999997</v>
          </cell>
          <cell r="BD207">
            <v>-1767.3999999999999</v>
          </cell>
          <cell r="BE207">
            <v>-2253.7000000000003</v>
          </cell>
          <cell r="BF207">
            <v>-2528.6</v>
          </cell>
          <cell r="BG207">
            <v>-2515.5</v>
          </cell>
          <cell r="BH207">
            <v>0</v>
          </cell>
          <cell r="BI207">
            <v>0</v>
          </cell>
          <cell r="BJ207">
            <v>0</v>
          </cell>
          <cell r="BK207">
            <v>0</v>
          </cell>
          <cell r="BL207">
            <v>0</v>
          </cell>
          <cell r="BM207">
            <v>0</v>
          </cell>
          <cell r="BN207">
            <v>0</v>
          </cell>
          <cell r="BO207">
            <v>0</v>
          </cell>
          <cell r="BP207">
            <v>0</v>
          </cell>
          <cell r="BQ207">
            <v>0</v>
          </cell>
          <cell r="BR207">
            <v>0</v>
          </cell>
          <cell r="BS207">
            <v>0</v>
          </cell>
          <cell r="BT207">
            <v>0</v>
          </cell>
          <cell r="BU207">
            <v>0</v>
          </cell>
          <cell r="BV207">
            <v>0</v>
          </cell>
          <cell r="BW207">
            <v>0</v>
          </cell>
          <cell r="BX207">
            <v>285.26967999999988</v>
          </cell>
          <cell r="BY207">
            <v>272.82899999999995</v>
          </cell>
          <cell r="BZ207">
            <v>253.88321299999984</v>
          </cell>
          <cell r="CA207">
            <v>292.09999999999991</v>
          </cell>
          <cell r="CB207">
            <v>255.668541</v>
          </cell>
          <cell r="CC207">
            <v>295.20000000000005</v>
          </cell>
          <cell r="CD207">
            <v>320.39999999999986</v>
          </cell>
          <cell r="CE207">
            <v>382.63145899999972</v>
          </cell>
          <cell r="CF207">
            <v>468.50000000000023</v>
          </cell>
          <cell r="CG207">
            <v>866.49999999999955</v>
          </cell>
          <cell r="CH207">
            <v>1109.4000000000001</v>
          </cell>
          <cell r="CI207">
            <v>865.09999999999991</v>
          </cell>
          <cell r="CJ207">
            <v>0</v>
          </cell>
          <cell r="CK207">
            <v>0</v>
          </cell>
          <cell r="CL207">
            <v>0</v>
          </cell>
          <cell r="CM207">
            <v>0</v>
          </cell>
          <cell r="CN207">
            <v>0</v>
          </cell>
          <cell r="CO207">
            <v>0</v>
          </cell>
          <cell r="CP207">
            <v>0</v>
          </cell>
          <cell r="CQ207">
            <v>0</v>
          </cell>
          <cell r="CR207">
            <v>0</v>
          </cell>
          <cell r="CS207">
            <v>0</v>
          </cell>
          <cell r="CT207">
            <v>0</v>
          </cell>
          <cell r="CU207">
            <v>0</v>
          </cell>
          <cell r="CV207">
            <v>0</v>
          </cell>
          <cell r="CW207">
            <v>0</v>
          </cell>
          <cell r="CX207">
            <v>0</v>
          </cell>
          <cell r="CY207">
            <v>0</v>
          </cell>
          <cell r="CZ207">
            <v>0</v>
          </cell>
          <cell r="DA207">
            <v>0</v>
          </cell>
          <cell r="DB207">
            <v>0</v>
          </cell>
          <cell r="DC207">
            <v>0</v>
          </cell>
          <cell r="DD207">
            <v>0</v>
          </cell>
          <cell r="DE207">
            <v>0</v>
          </cell>
          <cell r="DF207">
            <v>0</v>
          </cell>
          <cell r="DG207">
            <v>0</v>
          </cell>
          <cell r="DH207">
            <v>0</v>
          </cell>
          <cell r="DI207">
            <v>0</v>
          </cell>
          <cell r="DJ207">
            <v>0</v>
          </cell>
          <cell r="DK207">
            <v>0</v>
          </cell>
          <cell r="DL207">
            <v>0</v>
          </cell>
          <cell r="DM207">
            <v>0</v>
          </cell>
          <cell r="DN207">
            <v>0</v>
          </cell>
          <cell r="DO207">
            <v>0</v>
          </cell>
          <cell r="DP207">
            <v>0</v>
          </cell>
          <cell r="DQ207">
            <v>0</v>
          </cell>
          <cell r="DR207">
            <v>0</v>
          </cell>
          <cell r="DS207">
            <v>0</v>
          </cell>
          <cell r="DT207">
            <v>0</v>
          </cell>
          <cell r="DU207">
            <v>0</v>
          </cell>
          <cell r="DV207">
            <v>0</v>
          </cell>
          <cell r="DW207">
            <v>0</v>
          </cell>
          <cell r="DX207">
            <v>0</v>
          </cell>
          <cell r="DY207">
            <v>0</v>
          </cell>
          <cell r="DZ207">
            <v>0</v>
          </cell>
          <cell r="EA207">
            <v>0</v>
          </cell>
          <cell r="EB207">
            <v>285.26967999999988</v>
          </cell>
          <cell r="EC207">
            <v>272.82899999999995</v>
          </cell>
          <cell r="ED207">
            <v>253.88321299999984</v>
          </cell>
          <cell r="EE207">
            <v>292.09999999999991</v>
          </cell>
          <cell r="EF207">
            <v>255.668541</v>
          </cell>
          <cell r="EG207">
            <v>295.20000000000005</v>
          </cell>
          <cell r="EH207">
            <v>320.39999999999986</v>
          </cell>
          <cell r="EI207">
            <v>382.63145899999972</v>
          </cell>
          <cell r="EJ207">
            <v>468.50000000000023</v>
          </cell>
          <cell r="EK207">
            <v>866.49999999999955</v>
          </cell>
          <cell r="EL207">
            <v>1109.4000000000001</v>
          </cell>
          <cell r="EM207">
            <v>865.09999999999991</v>
          </cell>
          <cell r="EN207">
            <v>0</v>
          </cell>
          <cell r="EO207">
            <v>0</v>
          </cell>
          <cell r="EP207">
            <v>0</v>
          </cell>
          <cell r="EQ207">
            <v>0</v>
          </cell>
          <cell r="ER207">
            <v>0</v>
          </cell>
          <cell r="ES207">
            <v>0</v>
          </cell>
          <cell r="ET207">
            <v>0</v>
          </cell>
          <cell r="EU207">
            <v>0</v>
          </cell>
          <cell r="EV207">
            <v>0</v>
          </cell>
          <cell r="EW207">
            <v>0</v>
          </cell>
          <cell r="EX207">
            <v>0</v>
          </cell>
          <cell r="EY207">
            <v>0</v>
          </cell>
          <cell r="EZ207">
            <v>0</v>
          </cell>
          <cell r="FA207">
            <v>0</v>
          </cell>
          <cell r="FB207">
            <v>0</v>
          </cell>
          <cell r="FC207">
            <v>0</v>
          </cell>
          <cell r="FD207">
            <v>-46.525236999999997</v>
          </cell>
          <cell r="FE207">
            <v>-64</v>
          </cell>
          <cell r="FF207">
            <v>-66.974762999999996</v>
          </cell>
          <cell r="FG207">
            <v>-66.900000000000006</v>
          </cell>
          <cell r="FH207">
            <v>-78.793797999999995</v>
          </cell>
          <cell r="FI207">
            <v>-80.8</v>
          </cell>
          <cell r="FJ207">
            <v>-89.1</v>
          </cell>
          <cell r="FK207">
            <v>-107.30620200000001</v>
          </cell>
          <cell r="FL207">
            <v>-107.9</v>
          </cell>
          <cell r="FM207">
            <v>-141.69999999999999</v>
          </cell>
          <cell r="FN207">
            <v>-160.69999999999999</v>
          </cell>
          <cell r="FO207">
            <v>-159.30000000000001</v>
          </cell>
          <cell r="FP207">
            <v>0</v>
          </cell>
          <cell r="FQ207">
            <v>0</v>
          </cell>
          <cell r="FR207">
            <v>0</v>
          </cell>
          <cell r="FS207">
            <v>0</v>
          </cell>
          <cell r="FT207">
            <v>0</v>
          </cell>
          <cell r="FU207">
            <v>0</v>
          </cell>
          <cell r="FV207">
            <v>0</v>
          </cell>
          <cell r="FW207">
            <v>0</v>
          </cell>
          <cell r="FX207">
            <v>0</v>
          </cell>
          <cell r="FY207">
            <v>0</v>
          </cell>
          <cell r="FZ207">
            <v>0</v>
          </cell>
          <cell r="GA207">
            <v>0</v>
          </cell>
          <cell r="GB207">
            <v>0</v>
          </cell>
          <cell r="GC207">
            <v>0</v>
          </cell>
          <cell r="GD207">
            <v>0</v>
          </cell>
          <cell r="GE207">
            <v>0</v>
          </cell>
          <cell r="GF207">
            <v>23.414069999999999</v>
          </cell>
          <cell r="GG207">
            <v>6.1999999999999993</v>
          </cell>
          <cell r="GH207">
            <v>15.385929999999995</v>
          </cell>
          <cell r="GI207">
            <v>28.6</v>
          </cell>
          <cell r="GJ207">
            <v>62.434598000000001</v>
          </cell>
          <cell r="GK207">
            <v>102.7</v>
          </cell>
          <cell r="GL207">
            <v>34.800000000000004</v>
          </cell>
          <cell r="GM207">
            <v>79.465401999999955</v>
          </cell>
          <cell r="GN207">
            <v>-456.9</v>
          </cell>
          <cell r="GO207">
            <v>-280</v>
          </cell>
          <cell r="GP207">
            <v>-757.19999999999993</v>
          </cell>
          <cell r="GQ207">
            <v>-479.90000000000003</v>
          </cell>
          <cell r="GR207">
            <v>0</v>
          </cell>
          <cell r="GS207">
            <v>0</v>
          </cell>
          <cell r="GT207">
            <v>0</v>
          </cell>
          <cell r="GU207">
            <v>0</v>
          </cell>
          <cell r="GV207">
            <v>0</v>
          </cell>
          <cell r="GW207">
            <v>0</v>
          </cell>
          <cell r="GX207">
            <v>0</v>
          </cell>
          <cell r="GY207">
            <v>0</v>
          </cell>
          <cell r="GZ207">
            <v>0</v>
          </cell>
          <cell r="HA207">
            <v>0</v>
          </cell>
          <cell r="HB207">
            <v>0</v>
          </cell>
          <cell r="HC207">
            <v>0</v>
          </cell>
          <cell r="HD207">
            <v>0</v>
          </cell>
          <cell r="HE207">
            <v>0</v>
          </cell>
          <cell r="HF207">
            <v>0</v>
          </cell>
          <cell r="HG207">
            <v>0</v>
          </cell>
          <cell r="HH207">
            <v>262.15851299999986</v>
          </cell>
          <cell r="HI207">
            <v>215.02899999999994</v>
          </cell>
          <cell r="HJ207">
            <v>202.29437999999985</v>
          </cell>
          <cell r="HK207">
            <v>253.7999999999999</v>
          </cell>
          <cell r="HL207">
            <v>239.30934100000002</v>
          </cell>
          <cell r="HM207">
            <v>317.10000000000002</v>
          </cell>
          <cell r="HN207">
            <v>266.09999999999985</v>
          </cell>
          <cell r="HO207">
            <v>354.79065899999966</v>
          </cell>
          <cell r="HP207">
            <v>-96.299999999999727</v>
          </cell>
          <cell r="HQ207">
            <v>444.7999999999995</v>
          </cell>
          <cell r="HR207">
            <v>191.50000000000011</v>
          </cell>
          <cell r="HS207">
            <v>225.89999999999992</v>
          </cell>
        </row>
        <row r="208">
          <cell r="A208" t="str">
            <v>MPHL IN</v>
          </cell>
          <cell r="B208" t="str">
            <v>MphasiS</v>
          </cell>
          <cell r="C208" t="str">
            <v>Information Technology</v>
          </cell>
          <cell r="D208">
            <v>895.5</v>
          </cell>
          <cell r="E208">
            <v>1029.4000000000001</v>
          </cell>
          <cell r="F208">
            <v>1159.4190000000001</v>
          </cell>
          <cell r="G208">
            <v>1208.818</v>
          </cell>
          <cell r="H208">
            <v>1302.454</v>
          </cell>
          <cell r="I208">
            <v>1429.277</v>
          </cell>
          <cell r="J208">
            <v>1486.4760000000001</v>
          </cell>
          <cell r="K208">
            <v>1588.001</v>
          </cell>
          <cell r="L208">
            <v>1757.5590000000002</v>
          </cell>
          <cell r="M208">
            <v>1929.9159999999999</v>
          </cell>
          <cell r="N208">
            <v>1918.2</v>
          </cell>
          <cell r="O208">
            <v>2050.8429999999998</v>
          </cell>
          <cell r="P208">
            <v>2197.0810000000001</v>
          </cell>
          <cell r="Q208">
            <v>2274.473</v>
          </cell>
          <cell r="R208">
            <v>2424.5</v>
          </cell>
          <cell r="S208">
            <v>2505.0169999999998</v>
          </cell>
          <cell r="T208">
            <v>3756.02</v>
          </cell>
          <cell r="U208">
            <v>4263.098</v>
          </cell>
          <cell r="V208">
            <v>4546.7389999999996</v>
          </cell>
          <cell r="W208">
            <v>5040.2239999999993</v>
          </cell>
          <cell r="X208">
            <v>5315.7120000000004</v>
          </cell>
          <cell r="Y208">
            <v>6016.9000000000005</v>
          </cell>
          <cell r="Z208">
            <v>6322.51</v>
          </cell>
          <cell r="AA208">
            <v>6681.084367875842</v>
          </cell>
          <cell r="AB208">
            <v>7048.0550665574392</v>
          </cell>
          <cell r="AC208">
            <v>7553.8680733900801</v>
          </cell>
          <cell r="AD208">
            <v>7925.9706063782405</v>
          </cell>
          <cell r="AE208">
            <v>8341.427641098242</v>
          </cell>
          <cell r="AF208">
            <v>-711.21467895030696</v>
          </cell>
          <cell r="AG208">
            <v>-788.87292927919168</v>
          </cell>
          <cell r="AH208">
            <v>-885.93553063560284</v>
          </cell>
          <cell r="AI208">
            <v>-955.61942919612375</v>
          </cell>
          <cell r="AJ208">
            <v>-1063.7917891426491</v>
          </cell>
          <cell r="AK208">
            <v>-1136.5479999999998</v>
          </cell>
          <cell r="AL208">
            <v>-1184.914</v>
          </cell>
          <cell r="AM208">
            <v>-1263.8579999999999</v>
          </cell>
          <cell r="AN208">
            <v>-1425.3790000000001</v>
          </cell>
          <cell r="AO208">
            <v>-1540.347</v>
          </cell>
          <cell r="AP208">
            <v>-1590.6669999999999</v>
          </cell>
          <cell r="AQ208">
            <v>-1676.0819999999997</v>
          </cell>
          <cell r="AR208">
            <v>-1806.0529999999999</v>
          </cell>
          <cell r="AS208">
            <v>-1779.1389999999999</v>
          </cell>
          <cell r="AT208">
            <v>-1862.5029999999999</v>
          </cell>
          <cell r="AU208">
            <v>-1992.2590000000005</v>
          </cell>
          <cell r="AV208">
            <v>-3254.6499999999996</v>
          </cell>
          <cell r="AW208">
            <v>-3540.5809999999997</v>
          </cell>
          <cell r="AX208">
            <v>-3664.067</v>
          </cell>
          <cell r="AY208">
            <v>-4370.4439999999995</v>
          </cell>
          <cell r="AZ208">
            <v>-4338.4939999999997</v>
          </cell>
          <cell r="BA208">
            <v>-4937.7950000000001</v>
          </cell>
          <cell r="BB208">
            <v>-5218.2100000000009</v>
          </cell>
          <cell r="BC208">
            <v>-5498.885154402632</v>
          </cell>
          <cell r="BD208">
            <v>-5909.3642972426751</v>
          </cell>
          <cell r="BE208">
            <v>-6254.921848253256</v>
          </cell>
          <cell r="BF208">
            <v>-6487.3861281535092</v>
          </cell>
          <cell r="BG208">
            <v>-6843.9098066630677</v>
          </cell>
          <cell r="BH208">
            <v>184.28532104969304</v>
          </cell>
          <cell r="BI208">
            <v>240.52707072080841</v>
          </cell>
          <cell r="BJ208">
            <v>273.48346936439725</v>
          </cell>
          <cell r="BK208">
            <v>253.19857080387624</v>
          </cell>
          <cell r="BL208">
            <v>238.66221085735083</v>
          </cell>
          <cell r="BM208">
            <v>292.72900000000027</v>
          </cell>
          <cell r="BN208">
            <v>301.56200000000013</v>
          </cell>
          <cell r="BO208">
            <v>324.14300000000003</v>
          </cell>
          <cell r="BP208">
            <v>332.18000000000006</v>
          </cell>
          <cell r="BQ208">
            <v>389.56899999999996</v>
          </cell>
          <cell r="BR208">
            <v>327.53300000000013</v>
          </cell>
          <cell r="BS208">
            <v>374.76100000000019</v>
          </cell>
          <cell r="BT208">
            <v>391.02800000000025</v>
          </cell>
          <cell r="BU208">
            <v>495.33400000000006</v>
          </cell>
          <cell r="BV208">
            <v>561.99700000000007</v>
          </cell>
          <cell r="BW208">
            <v>512.75799999999936</v>
          </cell>
          <cell r="BX208">
            <v>501.37000000000035</v>
          </cell>
          <cell r="BY208">
            <v>722.51700000000028</v>
          </cell>
          <cell r="BZ208">
            <v>882.67199999999957</v>
          </cell>
          <cell r="CA208">
            <v>669.77999999999975</v>
          </cell>
          <cell r="CB208">
            <v>977.21800000000076</v>
          </cell>
          <cell r="CC208">
            <v>1079.1050000000005</v>
          </cell>
          <cell r="CD208">
            <v>1104.2999999999993</v>
          </cell>
          <cell r="CE208">
            <v>1182.19921347321</v>
          </cell>
          <cell r="CF208">
            <v>1138.6907693147641</v>
          </cell>
          <cell r="CG208">
            <v>1298.9462251368241</v>
          </cell>
          <cell r="CH208">
            <v>1438.5844782247314</v>
          </cell>
          <cell r="CI208">
            <v>1497.5178344351743</v>
          </cell>
          <cell r="CJ208">
            <v>0</v>
          </cell>
          <cell r="CK208">
            <v>0</v>
          </cell>
          <cell r="CL208">
            <v>0</v>
          </cell>
          <cell r="CM208">
            <v>0</v>
          </cell>
          <cell r="CN208">
            <v>0</v>
          </cell>
          <cell r="CO208">
            <v>0</v>
          </cell>
          <cell r="CP208">
            <v>0</v>
          </cell>
          <cell r="CQ208">
            <v>0</v>
          </cell>
          <cell r="CR208">
            <v>0</v>
          </cell>
          <cell r="CS208">
            <v>0</v>
          </cell>
          <cell r="CT208">
            <v>0</v>
          </cell>
          <cell r="CU208">
            <v>0</v>
          </cell>
          <cell r="CV208">
            <v>0</v>
          </cell>
          <cell r="CW208">
            <v>0</v>
          </cell>
          <cell r="CX208">
            <v>0</v>
          </cell>
          <cell r="CY208">
            <v>0</v>
          </cell>
          <cell r="CZ208">
            <v>0</v>
          </cell>
          <cell r="DA208">
            <v>0</v>
          </cell>
          <cell r="DB208">
            <v>0</v>
          </cell>
          <cell r="DC208">
            <v>0</v>
          </cell>
          <cell r="DD208">
            <v>0</v>
          </cell>
          <cell r="DE208">
            <v>0</v>
          </cell>
          <cell r="DF208">
            <v>0</v>
          </cell>
          <cell r="DG208">
            <v>0</v>
          </cell>
          <cell r="DH208">
            <v>0</v>
          </cell>
          <cell r="DI208">
            <v>0</v>
          </cell>
          <cell r="DJ208">
            <v>0</v>
          </cell>
          <cell r="DK208">
            <v>0</v>
          </cell>
          <cell r="DL208">
            <v>184.28532104969304</v>
          </cell>
          <cell r="DM208">
            <v>240.52707072080841</v>
          </cell>
          <cell r="DN208">
            <v>273.48346936439725</v>
          </cell>
          <cell r="DO208">
            <v>253.19857080387624</v>
          </cell>
          <cell r="DP208">
            <v>238.66221085735083</v>
          </cell>
          <cell r="DQ208">
            <v>292.72900000000027</v>
          </cell>
          <cell r="DR208">
            <v>301.56200000000013</v>
          </cell>
          <cell r="DS208">
            <v>324.14300000000003</v>
          </cell>
          <cell r="DT208">
            <v>332.18000000000006</v>
          </cell>
          <cell r="DU208">
            <v>389.56899999999996</v>
          </cell>
          <cell r="DV208">
            <v>327.53300000000013</v>
          </cell>
          <cell r="DW208">
            <v>374.76100000000019</v>
          </cell>
          <cell r="DX208">
            <v>391.02800000000025</v>
          </cell>
          <cell r="DY208">
            <v>495.33400000000006</v>
          </cell>
          <cell r="DZ208">
            <v>561.99700000000007</v>
          </cell>
          <cell r="EA208">
            <v>512.75799999999936</v>
          </cell>
          <cell r="EB208">
            <v>501.37000000000035</v>
          </cell>
          <cell r="EC208">
            <v>722.51700000000028</v>
          </cell>
          <cell r="ED208">
            <v>882.67199999999957</v>
          </cell>
          <cell r="EE208">
            <v>669.77999999999975</v>
          </cell>
          <cell r="EF208">
            <v>977.21800000000076</v>
          </cell>
          <cell r="EG208">
            <v>1079.1050000000005</v>
          </cell>
          <cell r="EH208">
            <v>1104.2999999999993</v>
          </cell>
          <cell r="EI208">
            <v>1182.19921347321</v>
          </cell>
          <cell r="EJ208">
            <v>1138.6907693147641</v>
          </cell>
          <cell r="EK208">
            <v>1298.9462251368241</v>
          </cell>
          <cell r="EL208">
            <v>1438.5844782247314</v>
          </cell>
          <cell r="EM208">
            <v>1497.5178344351743</v>
          </cell>
          <cell r="EN208">
            <v>-45.053999999999995</v>
          </cell>
          <cell r="EO208">
            <v>-45.423000000000002</v>
          </cell>
          <cell r="EP208">
            <v>-51.057000000000002</v>
          </cell>
          <cell r="EQ208">
            <v>-52.709000000000003</v>
          </cell>
          <cell r="ER208">
            <v>-61.921999999999997</v>
          </cell>
          <cell r="ES208">
            <v>-73.388999999999996</v>
          </cell>
          <cell r="ET208">
            <v>-72.913000000000011</v>
          </cell>
          <cell r="EU208">
            <v>-78.284000000000006</v>
          </cell>
          <cell r="EV208">
            <v>-87.380999999999986</v>
          </cell>
          <cell r="EW208">
            <v>-94.961000000000013</v>
          </cell>
          <cell r="EX208">
            <v>-103.02699999999999</v>
          </cell>
          <cell r="EY208">
            <v>-110.40100000000001</v>
          </cell>
          <cell r="EZ208">
            <v>-117.52900000000001</v>
          </cell>
          <cell r="FA208">
            <v>-122.785</v>
          </cell>
          <cell r="FB208">
            <v>-138.12700000000001</v>
          </cell>
          <cell r="FC208">
            <v>-140.25700000000001</v>
          </cell>
          <cell r="FD208">
            <v>-211.09899999999999</v>
          </cell>
          <cell r="FE208">
            <v>-239.88200000000001</v>
          </cell>
          <cell r="FF208">
            <v>-282.03300000000002</v>
          </cell>
          <cell r="FG208">
            <v>-163.17099999999999</v>
          </cell>
          <cell r="FH208">
            <v>-304.69099999999997</v>
          </cell>
          <cell r="FI208">
            <v>-340.45699999999999</v>
          </cell>
          <cell r="FJ208">
            <v>-374.39800000000002</v>
          </cell>
          <cell r="FK208">
            <v>-380.82180896892299</v>
          </cell>
          <cell r="FL208">
            <v>-401.73913879377403</v>
          </cell>
          <cell r="FM208">
            <v>-430.57048018323457</v>
          </cell>
          <cell r="FN208">
            <v>-451.7803245635597</v>
          </cell>
          <cell r="FO208">
            <v>-475.4613755425998</v>
          </cell>
          <cell r="FP208">
            <v>12.575000000000001</v>
          </cell>
          <cell r="FQ208">
            <v>-11.282</v>
          </cell>
          <cell r="FR208">
            <v>-7.6690000000000005</v>
          </cell>
          <cell r="FS208">
            <v>17.951000000000001</v>
          </cell>
          <cell r="FT208">
            <v>27.928999999999998</v>
          </cell>
          <cell r="FU208">
            <v>39.021000000000001</v>
          </cell>
          <cell r="FV208">
            <v>64.673999999999992</v>
          </cell>
          <cell r="FW208">
            <v>14.632</v>
          </cell>
          <cell r="FX208">
            <v>75.721999999999994</v>
          </cell>
          <cell r="FY208">
            <v>-18.898</v>
          </cell>
          <cell r="FZ208">
            <v>-3.2190000000000003</v>
          </cell>
          <cell r="GA208">
            <v>18.359000000000002</v>
          </cell>
          <cell r="GB208">
            <v>56.427</v>
          </cell>
          <cell r="GC208">
            <v>27.766999999999996</v>
          </cell>
          <cell r="GD208">
            <v>-19.041</v>
          </cell>
          <cell r="GE208">
            <v>10.586</v>
          </cell>
          <cell r="GF208">
            <v>95.302999999999983</v>
          </cell>
          <cell r="GG208">
            <v>-63.876000000000005</v>
          </cell>
          <cell r="GH208">
            <v>-84.384</v>
          </cell>
          <cell r="GI208">
            <v>-7.1639999999999979</v>
          </cell>
          <cell r="GJ208">
            <v>-146.578</v>
          </cell>
          <cell r="GK208">
            <v>-14.722999999999999</v>
          </cell>
          <cell r="GL208">
            <v>-27.820999999999998</v>
          </cell>
          <cell r="GM208">
            <v>17.717700000000001</v>
          </cell>
          <cell r="GN208">
            <v>35</v>
          </cell>
          <cell r="GO208">
            <v>38.5</v>
          </cell>
          <cell r="GP208">
            <v>42.35</v>
          </cell>
          <cell r="GQ208">
            <v>46.585000000000008</v>
          </cell>
          <cell r="GR208">
            <v>151.80632104969303</v>
          </cell>
          <cell r="GS208">
            <v>183.8220707208084</v>
          </cell>
          <cell r="GT208">
            <v>214.75746936439722</v>
          </cell>
          <cell r="GU208">
            <v>218.44057080387623</v>
          </cell>
          <cell r="GV208">
            <v>204.66921085735083</v>
          </cell>
          <cell r="GW208">
            <v>258.36100000000027</v>
          </cell>
          <cell r="GX208">
            <v>293.32300000000009</v>
          </cell>
          <cell r="GY208">
            <v>260.49100000000004</v>
          </cell>
          <cell r="GZ208">
            <v>320.52100000000007</v>
          </cell>
          <cell r="HA208">
            <v>275.70999999999992</v>
          </cell>
          <cell r="HB208">
            <v>221.28700000000015</v>
          </cell>
          <cell r="HC208">
            <v>282.71900000000016</v>
          </cell>
          <cell r="HD208">
            <v>329.92600000000027</v>
          </cell>
          <cell r="HE208">
            <v>400.31600000000009</v>
          </cell>
          <cell r="HF208">
            <v>404.82900000000006</v>
          </cell>
          <cell r="HG208">
            <v>383.08699999999936</v>
          </cell>
          <cell r="HH208">
            <v>385.57400000000035</v>
          </cell>
          <cell r="HI208">
            <v>418.75900000000024</v>
          </cell>
          <cell r="HJ208">
            <v>516.25499999999954</v>
          </cell>
          <cell r="HK208">
            <v>499.44499999999977</v>
          </cell>
          <cell r="HL208">
            <v>525.94900000000075</v>
          </cell>
          <cell r="HM208">
            <v>723.92500000000052</v>
          </cell>
          <cell r="HN208">
            <v>702.08099999999922</v>
          </cell>
          <cell r="HO208">
            <v>819.09510450428695</v>
          </cell>
          <cell r="HP208">
            <v>771.95163052099008</v>
          </cell>
          <cell r="HQ208">
            <v>906.87574495358945</v>
          </cell>
          <cell r="HR208">
            <v>1029.1541536611717</v>
          </cell>
          <cell r="HS208">
            <v>1068.6414588925745</v>
          </cell>
        </row>
        <row r="209">
          <cell r="A209" t="str">
            <v>MAST IN</v>
          </cell>
          <cell r="B209" t="str">
            <v>Mastek</v>
          </cell>
          <cell r="C209" t="str">
            <v>Information Technology</v>
          </cell>
          <cell r="D209">
            <v>0</v>
          </cell>
          <cell r="E209">
            <v>0</v>
          </cell>
          <cell r="F209">
            <v>0</v>
          </cell>
          <cell r="G209">
            <v>0</v>
          </cell>
          <cell r="H209">
            <v>0</v>
          </cell>
          <cell r="I209">
            <v>0</v>
          </cell>
          <cell r="J209">
            <v>0</v>
          </cell>
          <cell r="K209">
            <v>1151.5</v>
          </cell>
          <cell r="L209">
            <v>1281.7</v>
          </cell>
          <cell r="M209">
            <v>1280.7</v>
          </cell>
          <cell r="N209">
            <v>1386.4</v>
          </cell>
          <cell r="O209">
            <v>1474.8</v>
          </cell>
          <cell r="P209">
            <v>1528.1</v>
          </cell>
          <cell r="Q209">
            <v>1506</v>
          </cell>
          <cell r="R209">
            <v>1713.7</v>
          </cell>
          <cell r="S209">
            <v>1773.7</v>
          </cell>
          <cell r="T209">
            <v>1890.1</v>
          </cell>
          <cell r="U209">
            <v>1959.3</v>
          </cell>
          <cell r="V209">
            <v>2063.9</v>
          </cell>
          <cell r="W209">
            <v>2114.6999999999998</v>
          </cell>
          <cell r="X209">
            <v>1806.4</v>
          </cell>
          <cell r="Y209">
            <v>2042</v>
          </cell>
          <cell r="Z209">
            <v>2116.5</v>
          </cell>
          <cell r="AA209">
            <v>2333.4</v>
          </cell>
          <cell r="AB209">
            <v>2447.9</v>
          </cell>
          <cell r="AC209">
            <v>2577.9</v>
          </cell>
          <cell r="AD209">
            <v>2510.8000000000002</v>
          </cell>
          <cell r="AE209">
            <v>2311.1</v>
          </cell>
          <cell r="AF209">
            <v>0</v>
          </cell>
          <cell r="AG209">
            <v>0</v>
          </cell>
          <cell r="AH209">
            <v>0</v>
          </cell>
          <cell r="AI209">
            <v>0</v>
          </cell>
          <cell r="AJ209">
            <v>0</v>
          </cell>
          <cell r="AK209">
            <v>0</v>
          </cell>
          <cell r="AL209">
            <v>0</v>
          </cell>
          <cell r="AM209">
            <v>-983.19999999999993</v>
          </cell>
          <cell r="AN209">
            <v>-1059.9000000000001</v>
          </cell>
          <cell r="AO209">
            <v>-1082.5</v>
          </cell>
          <cell r="AP209">
            <v>-1173.5999999999999</v>
          </cell>
          <cell r="AQ209">
            <v>-1278.5</v>
          </cell>
          <cell r="AR209">
            <v>-1303.5999999999999</v>
          </cell>
          <cell r="AS209">
            <v>-1250.5</v>
          </cell>
          <cell r="AT209">
            <v>-1440.3</v>
          </cell>
          <cell r="AU209">
            <v>-1458.1999999999998</v>
          </cell>
          <cell r="AV209">
            <v>-1585.7</v>
          </cell>
          <cell r="AW209">
            <v>-1649</v>
          </cell>
          <cell r="AX209">
            <v>-1712.9</v>
          </cell>
          <cell r="AY209">
            <v>-1749.8</v>
          </cell>
          <cell r="AZ209">
            <v>-1541.6</v>
          </cell>
          <cell r="BA209">
            <v>-1746.3</v>
          </cell>
          <cell r="BB209">
            <v>-1750.5</v>
          </cell>
          <cell r="BC209">
            <v>-1884</v>
          </cell>
          <cell r="BD209">
            <v>-1960.7</v>
          </cell>
          <cell r="BE209">
            <v>-2109.1999999999998</v>
          </cell>
          <cell r="BF209">
            <v>-2129.6</v>
          </cell>
          <cell r="BG209">
            <v>-1878.9</v>
          </cell>
          <cell r="BH209">
            <v>0</v>
          </cell>
          <cell r="BI209">
            <v>0</v>
          </cell>
          <cell r="BJ209">
            <v>0</v>
          </cell>
          <cell r="BK209">
            <v>0</v>
          </cell>
          <cell r="BL209">
            <v>0</v>
          </cell>
          <cell r="BM209">
            <v>0</v>
          </cell>
          <cell r="BN209">
            <v>0</v>
          </cell>
          <cell r="BO209">
            <v>168.30000000000007</v>
          </cell>
          <cell r="BP209">
            <v>221.79999999999995</v>
          </cell>
          <cell r="BQ209">
            <v>198.20000000000005</v>
          </cell>
          <cell r="BR209">
            <v>212.80000000000018</v>
          </cell>
          <cell r="BS209">
            <v>196.29999999999995</v>
          </cell>
          <cell r="BT209">
            <v>224.5</v>
          </cell>
          <cell r="BU209">
            <v>255.5</v>
          </cell>
          <cell r="BV209">
            <v>273.40000000000009</v>
          </cell>
          <cell r="BW209">
            <v>315.50000000000023</v>
          </cell>
          <cell r="BX209">
            <v>304.39999999999986</v>
          </cell>
          <cell r="BY209">
            <v>310.29999999999995</v>
          </cell>
          <cell r="BZ209">
            <v>351</v>
          </cell>
          <cell r="CA209">
            <v>364.89999999999986</v>
          </cell>
          <cell r="CB209">
            <v>264.80000000000018</v>
          </cell>
          <cell r="CC209">
            <v>295.70000000000005</v>
          </cell>
          <cell r="CD209">
            <v>366</v>
          </cell>
          <cell r="CE209">
            <v>449.40000000000009</v>
          </cell>
          <cell r="CF209">
            <v>487.20000000000005</v>
          </cell>
          <cell r="CG209">
            <v>468.70000000000027</v>
          </cell>
          <cell r="CH209">
            <v>381.20000000000027</v>
          </cell>
          <cell r="CI209">
            <v>432.19999999999982</v>
          </cell>
          <cell r="CJ209">
            <v>0</v>
          </cell>
          <cell r="CK209">
            <v>0</v>
          </cell>
          <cell r="CL209">
            <v>0</v>
          </cell>
          <cell r="CM209">
            <v>0</v>
          </cell>
          <cell r="CN209">
            <v>0</v>
          </cell>
          <cell r="CO209">
            <v>0</v>
          </cell>
          <cell r="CP209">
            <v>0</v>
          </cell>
          <cell r="CQ209">
            <v>0</v>
          </cell>
          <cell r="CR209">
            <v>0</v>
          </cell>
          <cell r="CS209">
            <v>0</v>
          </cell>
          <cell r="CT209">
            <v>0</v>
          </cell>
          <cell r="CU209">
            <v>0</v>
          </cell>
          <cell r="CV209">
            <v>0</v>
          </cell>
          <cell r="CW209">
            <v>0</v>
          </cell>
          <cell r="CX209">
            <v>0</v>
          </cell>
          <cell r="CY209">
            <v>0</v>
          </cell>
          <cell r="CZ209">
            <v>0</v>
          </cell>
          <cell r="DA209">
            <v>0</v>
          </cell>
          <cell r="DB209">
            <v>0</v>
          </cell>
          <cell r="DC209">
            <v>0</v>
          </cell>
          <cell r="DD209">
            <v>0</v>
          </cell>
          <cell r="DE209">
            <v>0</v>
          </cell>
          <cell r="DF209">
            <v>0</v>
          </cell>
          <cell r="DG209">
            <v>0</v>
          </cell>
          <cell r="DH209">
            <v>0</v>
          </cell>
          <cell r="DI209">
            <v>0</v>
          </cell>
          <cell r="DJ209">
            <v>0</v>
          </cell>
          <cell r="DK209">
            <v>0</v>
          </cell>
          <cell r="DL209">
            <v>0</v>
          </cell>
          <cell r="DM209">
            <v>0</v>
          </cell>
          <cell r="DN209">
            <v>0</v>
          </cell>
          <cell r="DO209">
            <v>0</v>
          </cell>
          <cell r="DP209">
            <v>0</v>
          </cell>
          <cell r="DQ209">
            <v>0</v>
          </cell>
          <cell r="DR209">
            <v>0</v>
          </cell>
          <cell r="DS209">
            <v>168.30000000000007</v>
          </cell>
          <cell r="DT209">
            <v>221.79999999999995</v>
          </cell>
          <cell r="DU209">
            <v>198.20000000000005</v>
          </cell>
          <cell r="DV209">
            <v>212.80000000000018</v>
          </cell>
          <cell r="DW209">
            <v>196.29999999999995</v>
          </cell>
          <cell r="DX209">
            <v>224.5</v>
          </cell>
          <cell r="DY209">
            <v>255.5</v>
          </cell>
          <cell r="DZ209">
            <v>273.40000000000009</v>
          </cell>
          <cell r="EA209">
            <v>315.50000000000023</v>
          </cell>
          <cell r="EB209">
            <v>304.39999999999986</v>
          </cell>
          <cell r="EC209">
            <v>310.29999999999995</v>
          </cell>
          <cell r="ED209">
            <v>351</v>
          </cell>
          <cell r="EE209">
            <v>364.89999999999986</v>
          </cell>
          <cell r="EF209">
            <v>264.80000000000018</v>
          </cell>
          <cell r="EG209">
            <v>295.70000000000005</v>
          </cell>
          <cell r="EH209">
            <v>366</v>
          </cell>
          <cell r="EI209">
            <v>449.40000000000009</v>
          </cell>
          <cell r="EJ209">
            <v>487.20000000000005</v>
          </cell>
          <cell r="EK209">
            <v>468.70000000000027</v>
          </cell>
          <cell r="EL209">
            <v>381.20000000000027</v>
          </cell>
          <cell r="EM209">
            <v>432.19999999999982</v>
          </cell>
          <cell r="EN209">
            <v>0</v>
          </cell>
          <cell r="EO209">
            <v>0</v>
          </cell>
          <cell r="EP209">
            <v>0</v>
          </cell>
          <cell r="EQ209">
            <v>0</v>
          </cell>
          <cell r="ER209">
            <v>0</v>
          </cell>
          <cell r="ES209">
            <v>0</v>
          </cell>
          <cell r="ET209">
            <v>0</v>
          </cell>
          <cell r="EU209">
            <v>-59.6</v>
          </cell>
          <cell r="EV209">
            <v>-76</v>
          </cell>
          <cell r="EW209">
            <v>-64.3</v>
          </cell>
          <cell r="EX209">
            <v>-70.2</v>
          </cell>
          <cell r="EY209">
            <v>-60.8</v>
          </cell>
          <cell r="EZ209">
            <v>-48.8</v>
          </cell>
          <cell r="FA209">
            <v>-69.3</v>
          </cell>
          <cell r="FB209">
            <v>-73</v>
          </cell>
          <cell r="FC209">
            <v>-70.900000000000006</v>
          </cell>
          <cell r="FD209">
            <v>-77.8</v>
          </cell>
          <cell r="FE209">
            <v>-77.099999999999994</v>
          </cell>
          <cell r="FF209">
            <v>-75.599999999999994</v>
          </cell>
          <cell r="FG209">
            <v>-74.2</v>
          </cell>
          <cell r="FH209">
            <v>-72.3</v>
          </cell>
          <cell r="FI209">
            <v>-71.900000000000006</v>
          </cell>
          <cell r="FJ209">
            <v>-83.7</v>
          </cell>
          <cell r="FK209">
            <v>-85.1</v>
          </cell>
          <cell r="FL209">
            <v>-84.5</v>
          </cell>
          <cell r="FM209">
            <v>-78</v>
          </cell>
          <cell r="FN209">
            <v>-77.400000000000006</v>
          </cell>
          <cell r="FO209">
            <v>-67.099999999999994</v>
          </cell>
          <cell r="FP209">
            <v>0</v>
          </cell>
          <cell r="FQ209">
            <v>0</v>
          </cell>
          <cell r="FR209">
            <v>0</v>
          </cell>
          <cell r="FS209">
            <v>0</v>
          </cell>
          <cell r="FT209">
            <v>0</v>
          </cell>
          <cell r="FU209">
            <v>0</v>
          </cell>
          <cell r="FV209">
            <v>0</v>
          </cell>
          <cell r="FW209">
            <v>23.1</v>
          </cell>
          <cell r="FX209">
            <v>29.1</v>
          </cell>
          <cell r="FY209">
            <v>24.8</v>
          </cell>
          <cell r="FZ209">
            <v>14.6</v>
          </cell>
          <cell r="GA209">
            <v>26.3</v>
          </cell>
          <cell r="GB209">
            <v>30.7</v>
          </cell>
          <cell r="GC209">
            <v>24.9</v>
          </cell>
          <cell r="GD209">
            <v>37.799999999999997</v>
          </cell>
          <cell r="GE209">
            <v>21</v>
          </cell>
          <cell r="GF209">
            <v>44</v>
          </cell>
          <cell r="GG209">
            <v>29.9</v>
          </cell>
          <cell r="GH209">
            <v>33.700000000000003</v>
          </cell>
          <cell r="GI209">
            <v>306.60000000000002</v>
          </cell>
          <cell r="GJ209">
            <v>68.5</v>
          </cell>
          <cell r="GK209">
            <v>72.900000000000006</v>
          </cell>
          <cell r="GL209">
            <v>43.3</v>
          </cell>
          <cell r="GM209">
            <v>55.3</v>
          </cell>
          <cell r="GN209">
            <v>50.6</v>
          </cell>
          <cell r="GO209">
            <v>38.6</v>
          </cell>
          <cell r="GP209">
            <v>51.2</v>
          </cell>
          <cell r="GQ209">
            <v>19.100000000000001</v>
          </cell>
          <cell r="GR209">
            <v>0</v>
          </cell>
          <cell r="GS209">
            <v>0</v>
          </cell>
          <cell r="GT209">
            <v>0</v>
          </cell>
          <cell r="GU209">
            <v>0</v>
          </cell>
          <cell r="GV209">
            <v>0</v>
          </cell>
          <cell r="GW209">
            <v>0</v>
          </cell>
          <cell r="GX209">
            <v>0</v>
          </cell>
          <cell r="GY209">
            <v>131.80000000000007</v>
          </cell>
          <cell r="GZ209">
            <v>174.89999999999995</v>
          </cell>
          <cell r="HA209">
            <v>158.70000000000005</v>
          </cell>
          <cell r="HB209">
            <v>157.20000000000019</v>
          </cell>
          <cell r="HC209">
            <v>161.79999999999995</v>
          </cell>
          <cell r="HD209">
            <v>206.39999999999998</v>
          </cell>
          <cell r="HE209">
            <v>211.1</v>
          </cell>
          <cell r="HF209">
            <v>238.2000000000001</v>
          </cell>
          <cell r="HG209">
            <v>265.60000000000025</v>
          </cell>
          <cell r="HH209">
            <v>270.59999999999985</v>
          </cell>
          <cell r="HI209">
            <v>263.09999999999997</v>
          </cell>
          <cell r="HJ209">
            <v>309.09999999999997</v>
          </cell>
          <cell r="HK209">
            <v>597.29999999999995</v>
          </cell>
          <cell r="HL209">
            <v>261.00000000000017</v>
          </cell>
          <cell r="HM209">
            <v>296.70000000000005</v>
          </cell>
          <cell r="HN209">
            <v>325.60000000000002</v>
          </cell>
          <cell r="HO209">
            <v>419.60000000000008</v>
          </cell>
          <cell r="HP209">
            <v>453.30000000000007</v>
          </cell>
          <cell r="HQ209">
            <v>429.3000000000003</v>
          </cell>
          <cell r="HR209">
            <v>355.00000000000028</v>
          </cell>
          <cell r="HS209">
            <v>384.19999999999982</v>
          </cell>
        </row>
        <row r="210">
          <cell r="A210" t="str">
            <v>NITEC IN</v>
          </cell>
          <cell r="B210" t="str">
            <v>NIIT Technologies</v>
          </cell>
          <cell r="C210" t="str">
            <v>Information Technology</v>
          </cell>
          <cell r="D210">
            <v>0</v>
          </cell>
          <cell r="E210">
            <v>0</v>
          </cell>
          <cell r="F210">
            <v>0</v>
          </cell>
          <cell r="G210">
            <v>0</v>
          </cell>
          <cell r="H210">
            <v>0</v>
          </cell>
          <cell r="I210">
            <v>0</v>
          </cell>
          <cell r="J210">
            <v>0</v>
          </cell>
          <cell r="K210">
            <v>0</v>
          </cell>
          <cell r="L210">
            <v>1279</v>
          </cell>
          <cell r="M210">
            <v>1370</v>
          </cell>
          <cell r="N210">
            <v>1412</v>
          </cell>
          <cell r="O210">
            <v>1371</v>
          </cell>
          <cell r="P210">
            <v>1365</v>
          </cell>
          <cell r="Q210">
            <v>1475</v>
          </cell>
          <cell r="R210">
            <v>1574</v>
          </cell>
          <cell r="S210">
            <v>1662</v>
          </cell>
          <cell r="T210">
            <v>1910</v>
          </cell>
          <cell r="U210">
            <v>2199</v>
          </cell>
          <cell r="V210">
            <v>2315</v>
          </cell>
          <cell r="W210">
            <v>2435</v>
          </cell>
          <cell r="X210">
            <v>2294</v>
          </cell>
          <cell r="Y210">
            <v>2299</v>
          </cell>
          <cell r="Z210">
            <v>2338</v>
          </cell>
          <cell r="AA210">
            <v>2484.1</v>
          </cell>
          <cell r="AB210">
            <v>2458</v>
          </cell>
          <cell r="AC210">
            <v>2587</v>
          </cell>
          <cell r="AD210">
            <v>2485</v>
          </cell>
          <cell r="AE210">
            <v>2270</v>
          </cell>
          <cell r="AF210">
            <v>0</v>
          </cell>
          <cell r="AG210">
            <v>0</v>
          </cell>
          <cell r="AH210">
            <v>0</v>
          </cell>
          <cell r="AI210">
            <v>0</v>
          </cell>
          <cell r="AJ210">
            <v>0</v>
          </cell>
          <cell r="AK210">
            <v>0</v>
          </cell>
          <cell r="AL210">
            <v>0</v>
          </cell>
          <cell r="AM210">
            <v>0</v>
          </cell>
          <cell r="AN210">
            <v>-1051</v>
          </cell>
          <cell r="AO210">
            <v>-1126</v>
          </cell>
          <cell r="AP210">
            <v>-1161</v>
          </cell>
          <cell r="AQ210">
            <v>-1125</v>
          </cell>
          <cell r="AR210">
            <v>-1108.2</v>
          </cell>
          <cell r="AS210">
            <v>-1213.2</v>
          </cell>
          <cell r="AT210">
            <v>-1268.2</v>
          </cell>
          <cell r="AU210">
            <v>-1330</v>
          </cell>
          <cell r="AV210">
            <v>-1547</v>
          </cell>
          <cell r="AW210">
            <v>-1783</v>
          </cell>
          <cell r="AX210">
            <v>-1824</v>
          </cell>
          <cell r="AY210">
            <v>-1901</v>
          </cell>
          <cell r="AZ210">
            <v>-1869</v>
          </cell>
          <cell r="BA210">
            <v>-1873</v>
          </cell>
          <cell r="BB210">
            <v>-1894</v>
          </cell>
          <cell r="BC210">
            <v>-2017</v>
          </cell>
          <cell r="BD210">
            <v>-2002</v>
          </cell>
          <cell r="BE210">
            <v>-2128</v>
          </cell>
          <cell r="BF210">
            <v>-2039</v>
          </cell>
          <cell r="BG210">
            <v>-1866</v>
          </cell>
          <cell r="BH210">
            <v>0</v>
          </cell>
          <cell r="BI210">
            <v>0</v>
          </cell>
          <cell r="BJ210">
            <v>0</v>
          </cell>
          <cell r="BK210">
            <v>0</v>
          </cell>
          <cell r="BL210">
            <v>0</v>
          </cell>
          <cell r="BM210">
            <v>0</v>
          </cell>
          <cell r="BN210">
            <v>0</v>
          </cell>
          <cell r="BO210">
            <v>0</v>
          </cell>
          <cell r="BP210">
            <v>228</v>
          </cell>
          <cell r="BQ210">
            <v>244</v>
          </cell>
          <cell r="BR210">
            <v>251</v>
          </cell>
          <cell r="BS210">
            <v>246</v>
          </cell>
          <cell r="BT210">
            <v>256.79999999999995</v>
          </cell>
          <cell r="BU210">
            <v>261.79999999999995</v>
          </cell>
          <cell r="BV210">
            <v>305.79999999999995</v>
          </cell>
          <cell r="BW210">
            <v>332</v>
          </cell>
          <cell r="BX210">
            <v>363</v>
          </cell>
          <cell r="BY210">
            <v>416</v>
          </cell>
          <cell r="BZ210">
            <v>491</v>
          </cell>
          <cell r="CA210">
            <v>534</v>
          </cell>
          <cell r="CB210">
            <v>425</v>
          </cell>
          <cell r="CC210">
            <v>426</v>
          </cell>
          <cell r="CD210">
            <v>444</v>
          </cell>
          <cell r="CE210">
            <v>467.09999999999991</v>
          </cell>
          <cell r="CF210">
            <v>456</v>
          </cell>
          <cell r="CG210">
            <v>459</v>
          </cell>
          <cell r="CH210">
            <v>446</v>
          </cell>
          <cell r="CI210">
            <v>404</v>
          </cell>
          <cell r="CJ210">
            <v>0</v>
          </cell>
          <cell r="CK210">
            <v>0</v>
          </cell>
          <cell r="CL210">
            <v>0</v>
          </cell>
          <cell r="CM210">
            <v>0</v>
          </cell>
          <cell r="CN210">
            <v>0</v>
          </cell>
          <cell r="CO210">
            <v>0</v>
          </cell>
          <cell r="CP210">
            <v>0</v>
          </cell>
          <cell r="CQ210">
            <v>0</v>
          </cell>
          <cell r="CR210">
            <v>0</v>
          </cell>
          <cell r="CS210">
            <v>0</v>
          </cell>
          <cell r="CT210">
            <v>0</v>
          </cell>
          <cell r="CU210">
            <v>0</v>
          </cell>
          <cell r="CV210">
            <v>0</v>
          </cell>
          <cell r="CW210">
            <v>0</v>
          </cell>
          <cell r="CX210">
            <v>0</v>
          </cell>
          <cell r="CY210">
            <v>0</v>
          </cell>
          <cell r="CZ210">
            <v>0</v>
          </cell>
          <cell r="DA210">
            <v>0</v>
          </cell>
          <cell r="DB210">
            <v>0</v>
          </cell>
          <cell r="DC210">
            <v>0</v>
          </cell>
          <cell r="DD210">
            <v>0</v>
          </cell>
          <cell r="DE210">
            <v>0</v>
          </cell>
          <cell r="DF210">
            <v>0</v>
          </cell>
          <cell r="DG210">
            <v>0</v>
          </cell>
          <cell r="DH210">
            <v>0</v>
          </cell>
          <cell r="DI210">
            <v>0</v>
          </cell>
          <cell r="DJ210">
            <v>0</v>
          </cell>
          <cell r="DK210">
            <v>0</v>
          </cell>
          <cell r="DL210">
            <v>0</v>
          </cell>
          <cell r="DM210">
            <v>0</v>
          </cell>
          <cell r="DN210">
            <v>0</v>
          </cell>
          <cell r="DO210">
            <v>0</v>
          </cell>
          <cell r="DP210">
            <v>0</v>
          </cell>
          <cell r="DQ210">
            <v>0</v>
          </cell>
          <cell r="DR210">
            <v>0</v>
          </cell>
          <cell r="DS210">
            <v>0</v>
          </cell>
          <cell r="DT210">
            <v>228</v>
          </cell>
          <cell r="DU210">
            <v>244</v>
          </cell>
          <cell r="DV210">
            <v>251</v>
          </cell>
          <cell r="DW210">
            <v>246</v>
          </cell>
          <cell r="DX210">
            <v>256.79999999999995</v>
          </cell>
          <cell r="DY210">
            <v>261.79999999999995</v>
          </cell>
          <cell r="DZ210">
            <v>305.79999999999995</v>
          </cell>
          <cell r="EA210">
            <v>332</v>
          </cell>
          <cell r="EB210">
            <v>363</v>
          </cell>
          <cell r="EC210">
            <v>416</v>
          </cell>
          <cell r="ED210">
            <v>491</v>
          </cell>
          <cell r="EE210">
            <v>534</v>
          </cell>
          <cell r="EF210">
            <v>425</v>
          </cell>
          <cell r="EG210">
            <v>426</v>
          </cell>
          <cell r="EH210">
            <v>444</v>
          </cell>
          <cell r="EI210">
            <v>467.09999999999991</v>
          </cell>
          <cell r="EJ210">
            <v>456</v>
          </cell>
          <cell r="EK210">
            <v>459</v>
          </cell>
          <cell r="EL210">
            <v>446</v>
          </cell>
          <cell r="EM210">
            <v>404</v>
          </cell>
          <cell r="EN210">
            <v>0</v>
          </cell>
          <cell r="EO210">
            <v>0</v>
          </cell>
          <cell r="EP210">
            <v>0</v>
          </cell>
          <cell r="EQ210">
            <v>0</v>
          </cell>
          <cell r="ER210">
            <v>0</v>
          </cell>
          <cell r="ES210">
            <v>0</v>
          </cell>
          <cell r="ET210">
            <v>0</v>
          </cell>
          <cell r="EU210">
            <v>0</v>
          </cell>
          <cell r="EV210">
            <v>-94</v>
          </cell>
          <cell r="EW210">
            <v>-96</v>
          </cell>
          <cell r="EX210">
            <v>-92</v>
          </cell>
          <cell r="EY210">
            <v>-87</v>
          </cell>
          <cell r="EZ210">
            <v>-93</v>
          </cell>
          <cell r="FA210">
            <v>-93</v>
          </cell>
          <cell r="FB210">
            <v>-93</v>
          </cell>
          <cell r="FC210">
            <v>-110</v>
          </cell>
          <cell r="FD210">
            <v>-120</v>
          </cell>
          <cell r="FE210">
            <v>-113</v>
          </cell>
          <cell r="FF210">
            <v>-105</v>
          </cell>
          <cell r="FG210">
            <v>-97</v>
          </cell>
          <cell r="FH210">
            <v>-92</v>
          </cell>
          <cell r="FI210">
            <v>-103</v>
          </cell>
          <cell r="FJ210">
            <v>-95</v>
          </cell>
          <cell r="FK210">
            <v>-99</v>
          </cell>
          <cell r="FL210">
            <v>-112</v>
          </cell>
          <cell r="FM210">
            <v>-104</v>
          </cell>
          <cell r="FN210">
            <v>-107</v>
          </cell>
          <cell r="FO210">
            <v>-100</v>
          </cell>
          <cell r="FP210">
            <v>0</v>
          </cell>
          <cell r="FQ210">
            <v>0</v>
          </cell>
          <cell r="FR210">
            <v>0</v>
          </cell>
          <cell r="FS210">
            <v>0</v>
          </cell>
          <cell r="FT210">
            <v>0</v>
          </cell>
          <cell r="FU210">
            <v>0</v>
          </cell>
          <cell r="FV210">
            <v>0</v>
          </cell>
          <cell r="FW210">
            <v>0</v>
          </cell>
          <cell r="FX210">
            <v>22</v>
          </cell>
          <cell r="FY210">
            <v>20</v>
          </cell>
          <cell r="FZ210">
            <v>-6</v>
          </cell>
          <cell r="GA210">
            <v>-3</v>
          </cell>
          <cell r="GB210">
            <v>-1</v>
          </cell>
          <cell r="GC210">
            <v>12</v>
          </cell>
          <cell r="GD210">
            <v>1</v>
          </cell>
          <cell r="GE210">
            <v>11</v>
          </cell>
          <cell r="GF210">
            <v>35</v>
          </cell>
          <cell r="GG210">
            <v>23.5</v>
          </cell>
          <cell r="GH210">
            <v>33</v>
          </cell>
          <cell r="GI210">
            <v>56</v>
          </cell>
          <cell r="GJ210">
            <v>62</v>
          </cell>
          <cell r="GK210">
            <v>69</v>
          </cell>
          <cell r="GL210">
            <v>60</v>
          </cell>
          <cell r="GM210">
            <v>-56</v>
          </cell>
          <cell r="GN210">
            <v>62</v>
          </cell>
          <cell r="GO210">
            <v>81</v>
          </cell>
          <cell r="GP210">
            <v>-101</v>
          </cell>
          <cell r="GQ210">
            <v>5</v>
          </cell>
          <cell r="GR210">
            <v>0</v>
          </cell>
          <cell r="GS210">
            <v>0</v>
          </cell>
          <cell r="GT210">
            <v>0</v>
          </cell>
          <cell r="GU210">
            <v>0</v>
          </cell>
          <cell r="GV210">
            <v>0</v>
          </cell>
          <cell r="GW210">
            <v>0</v>
          </cell>
          <cell r="GX210">
            <v>0</v>
          </cell>
          <cell r="GY210">
            <v>0</v>
          </cell>
          <cell r="GZ210">
            <v>156</v>
          </cell>
          <cell r="HA210">
            <v>168</v>
          </cell>
          <cell r="HB210">
            <v>153</v>
          </cell>
          <cell r="HC210">
            <v>156</v>
          </cell>
          <cell r="HD210">
            <v>162.79999999999995</v>
          </cell>
          <cell r="HE210">
            <v>180.79999999999995</v>
          </cell>
          <cell r="HF210">
            <v>213.79999999999995</v>
          </cell>
          <cell r="HG210">
            <v>233</v>
          </cell>
          <cell r="HH210">
            <v>278</v>
          </cell>
          <cell r="HI210">
            <v>326.5</v>
          </cell>
          <cell r="HJ210">
            <v>419</v>
          </cell>
          <cell r="HK210">
            <v>493</v>
          </cell>
          <cell r="HL210">
            <v>395</v>
          </cell>
          <cell r="HM210">
            <v>392</v>
          </cell>
          <cell r="HN210">
            <v>409</v>
          </cell>
          <cell r="HO210">
            <v>312.09999999999991</v>
          </cell>
          <cell r="HP210">
            <v>406</v>
          </cell>
          <cell r="HQ210">
            <v>436</v>
          </cell>
          <cell r="HR210">
            <v>238</v>
          </cell>
          <cell r="HS210">
            <v>309</v>
          </cell>
        </row>
        <row r="211">
          <cell r="A211" t="str">
            <v>PATNI IN</v>
          </cell>
          <cell r="B211" t="str">
            <v>Patni Computer Systems</v>
          </cell>
          <cell r="C211" t="str">
            <v>Information Technology</v>
          </cell>
          <cell r="D211">
            <v>2236.6601000000001</v>
          </cell>
          <cell r="E211">
            <v>2341.8049999999998</v>
          </cell>
          <cell r="F211">
            <v>2524.0895</v>
          </cell>
          <cell r="G211">
            <v>2541.6057999999998</v>
          </cell>
          <cell r="H211">
            <v>2770.6639</v>
          </cell>
          <cell r="I211">
            <v>3082.0989</v>
          </cell>
          <cell r="J211">
            <v>3212.777</v>
          </cell>
          <cell r="K211">
            <v>3127.348</v>
          </cell>
          <cell r="L211">
            <v>3667.5309999999999</v>
          </cell>
          <cell r="M211">
            <v>3766.692</v>
          </cell>
          <cell r="N211">
            <v>4012.49</v>
          </cell>
          <cell r="O211">
            <v>4337.4669999999996</v>
          </cell>
          <cell r="P211">
            <v>4730.22</v>
          </cell>
          <cell r="Q211">
            <v>5197.0929999999998</v>
          </cell>
          <cell r="R211">
            <v>5569.3739999999998</v>
          </cell>
          <cell r="S211">
            <v>5775.5339999999997</v>
          </cell>
          <cell r="T211">
            <v>6560.6580000000004</v>
          </cell>
          <cell r="U211">
            <v>6970.9</v>
          </cell>
          <cell r="V211">
            <v>6804.8890000000001</v>
          </cell>
          <cell r="W211">
            <v>6724.0529999999999</v>
          </cell>
          <cell r="X211">
            <v>6628.1</v>
          </cell>
          <cell r="Y211">
            <v>6735.7</v>
          </cell>
          <cell r="Z211">
            <v>6861.9</v>
          </cell>
          <cell r="AA211">
            <v>7061.2489999999998</v>
          </cell>
          <cell r="AB211">
            <v>7837.0820000000003</v>
          </cell>
          <cell r="AC211">
            <v>8522.5066500000012</v>
          </cell>
          <cell r="AD211">
            <v>8569.9509999999991</v>
          </cell>
          <cell r="AE211">
            <v>7954.8</v>
          </cell>
          <cell r="AF211">
            <v>-1658.9967000000001</v>
          </cell>
          <cell r="AG211">
            <v>-1796.7995000000001</v>
          </cell>
          <cell r="AH211">
            <v>-1960.8685</v>
          </cell>
          <cell r="AI211">
            <v>-2070.5191</v>
          </cell>
          <cell r="AJ211">
            <v>-2351.6226999999999</v>
          </cell>
          <cell r="AK211">
            <v>-2497.9488000000001</v>
          </cell>
          <cell r="AL211">
            <v>-2393.3180000000002</v>
          </cell>
          <cell r="AM211">
            <v>-2372.4789999999998</v>
          </cell>
          <cell r="AN211">
            <v>-2784.5520000000001</v>
          </cell>
          <cell r="AO211">
            <v>-2854.39</v>
          </cell>
          <cell r="AP211">
            <v>-3088.6509999999998</v>
          </cell>
          <cell r="AQ211">
            <v>-3361.4</v>
          </cell>
          <cell r="AR211">
            <v>-3900.3270000000002</v>
          </cell>
          <cell r="AS211">
            <v>-4261.9049999999997</v>
          </cell>
          <cell r="AT211">
            <v>-4463.5390000000007</v>
          </cell>
          <cell r="AU211">
            <v>-4753.2209999999995</v>
          </cell>
          <cell r="AV211">
            <v>-5632.8649999999998</v>
          </cell>
          <cell r="AW211">
            <v>-5618.3</v>
          </cell>
          <cell r="AX211">
            <v>-5404.0309999999999</v>
          </cell>
          <cell r="AY211">
            <v>-5367.2790000000005</v>
          </cell>
          <cell r="AZ211">
            <v>-5485.8</v>
          </cell>
          <cell r="BA211">
            <v>-5697</v>
          </cell>
          <cell r="BB211">
            <v>-5804.7000000000007</v>
          </cell>
          <cell r="BC211">
            <v>-6084.9210000000003</v>
          </cell>
          <cell r="BD211">
            <v>-6722.2290000000003</v>
          </cell>
          <cell r="BE211">
            <v>-7219.7699500000008</v>
          </cell>
          <cell r="BF211">
            <v>-7043.5159999999996</v>
          </cell>
          <cell r="BG211">
            <v>-6619.8990000000003</v>
          </cell>
          <cell r="BH211">
            <v>577.66339999999991</v>
          </cell>
          <cell r="BI211">
            <v>545.00549999999976</v>
          </cell>
          <cell r="BJ211">
            <v>563.221</v>
          </cell>
          <cell r="BK211">
            <v>471.08669999999984</v>
          </cell>
          <cell r="BL211">
            <v>419.04120000000012</v>
          </cell>
          <cell r="BM211">
            <v>584.15009999999984</v>
          </cell>
          <cell r="BN211">
            <v>819.45899999999983</v>
          </cell>
          <cell r="BO211">
            <v>754.86900000000014</v>
          </cell>
          <cell r="BP211">
            <v>882.97899999999981</v>
          </cell>
          <cell r="BQ211">
            <v>912.30200000000013</v>
          </cell>
          <cell r="BR211">
            <v>923.83899999999994</v>
          </cell>
          <cell r="BS211">
            <v>976.06699999999955</v>
          </cell>
          <cell r="BT211">
            <v>829.89300000000003</v>
          </cell>
          <cell r="BU211">
            <v>935.1880000000001</v>
          </cell>
          <cell r="BV211">
            <v>1105.8349999999991</v>
          </cell>
          <cell r="BW211">
            <v>1022.3130000000001</v>
          </cell>
          <cell r="BX211">
            <v>927.79300000000057</v>
          </cell>
          <cell r="BY211">
            <v>1352.5999999999995</v>
          </cell>
          <cell r="BZ211">
            <v>1400.8580000000002</v>
          </cell>
          <cell r="CA211">
            <v>1356.7739999999994</v>
          </cell>
          <cell r="CB211">
            <v>1142.3000000000002</v>
          </cell>
          <cell r="CC211">
            <v>1038.6999999999998</v>
          </cell>
          <cell r="CD211">
            <v>1057.1999999999989</v>
          </cell>
          <cell r="CE211">
            <v>976.32799999999952</v>
          </cell>
          <cell r="CF211">
            <v>1114.8530000000001</v>
          </cell>
          <cell r="CG211">
            <v>1302.7367000000004</v>
          </cell>
          <cell r="CH211">
            <v>1526.4349999999995</v>
          </cell>
          <cell r="CI211">
            <v>1334.9009999999998</v>
          </cell>
          <cell r="CJ211">
            <v>0</v>
          </cell>
          <cell r="CK211">
            <v>0</v>
          </cell>
          <cell r="CL211">
            <v>0</v>
          </cell>
          <cell r="CM211">
            <v>0</v>
          </cell>
          <cell r="CN211">
            <v>0</v>
          </cell>
          <cell r="CO211">
            <v>0</v>
          </cell>
          <cell r="CP211">
            <v>0</v>
          </cell>
          <cell r="CQ211">
            <v>0</v>
          </cell>
          <cell r="CR211">
            <v>0</v>
          </cell>
          <cell r="CS211">
            <v>0</v>
          </cell>
          <cell r="CT211">
            <v>0</v>
          </cell>
          <cell r="CU211">
            <v>0</v>
          </cell>
          <cell r="CV211">
            <v>0</v>
          </cell>
          <cell r="CW211">
            <v>0</v>
          </cell>
          <cell r="CX211">
            <v>0</v>
          </cell>
          <cell r="CY211">
            <v>0</v>
          </cell>
          <cell r="CZ211">
            <v>0</v>
          </cell>
          <cell r="DA211">
            <v>0</v>
          </cell>
          <cell r="DB211">
            <v>0</v>
          </cell>
          <cell r="DC211">
            <v>0</v>
          </cell>
          <cell r="DD211">
            <v>0</v>
          </cell>
          <cell r="DE211">
            <v>0</v>
          </cell>
          <cell r="DF211">
            <v>0</v>
          </cell>
          <cell r="DG211">
            <v>0</v>
          </cell>
          <cell r="DH211">
            <v>0</v>
          </cell>
          <cell r="DI211">
            <v>0</v>
          </cell>
          <cell r="DJ211">
            <v>0</v>
          </cell>
          <cell r="DK211">
            <v>0</v>
          </cell>
          <cell r="DL211">
            <v>577.66339999999991</v>
          </cell>
          <cell r="DM211">
            <v>545.00549999999976</v>
          </cell>
          <cell r="DN211">
            <v>563.221</v>
          </cell>
          <cell r="DO211">
            <v>471.08669999999984</v>
          </cell>
          <cell r="DP211">
            <v>419.04120000000012</v>
          </cell>
          <cell r="DQ211">
            <v>584.15009999999984</v>
          </cell>
          <cell r="DR211">
            <v>819.45899999999983</v>
          </cell>
          <cell r="DS211">
            <v>754.86900000000014</v>
          </cell>
          <cell r="DT211">
            <v>882.97899999999981</v>
          </cell>
          <cell r="DU211">
            <v>912.30200000000013</v>
          </cell>
          <cell r="DV211">
            <v>923.83899999999994</v>
          </cell>
          <cell r="DW211">
            <v>976.06699999999955</v>
          </cell>
          <cell r="DX211">
            <v>829.89300000000003</v>
          </cell>
          <cell r="DY211">
            <v>935.1880000000001</v>
          </cell>
          <cell r="DZ211">
            <v>1105.8349999999991</v>
          </cell>
          <cell r="EA211">
            <v>1022.3130000000001</v>
          </cell>
          <cell r="EB211">
            <v>927.79300000000057</v>
          </cell>
          <cell r="EC211">
            <v>1352.5999999999995</v>
          </cell>
          <cell r="ED211">
            <v>1400.8580000000002</v>
          </cell>
          <cell r="EE211">
            <v>1356.7739999999994</v>
          </cell>
          <cell r="EF211">
            <v>1142.3000000000002</v>
          </cell>
          <cell r="EG211">
            <v>1038.6999999999998</v>
          </cell>
          <cell r="EH211">
            <v>1057.1999999999989</v>
          </cell>
          <cell r="EI211">
            <v>976.32799999999952</v>
          </cell>
          <cell r="EJ211">
            <v>1114.8530000000001</v>
          </cell>
          <cell r="EK211">
            <v>1302.7367000000004</v>
          </cell>
          <cell r="EL211">
            <v>1526.4349999999995</v>
          </cell>
          <cell r="EM211">
            <v>1334.9009999999998</v>
          </cell>
          <cell r="EN211">
            <v>0</v>
          </cell>
          <cell r="EO211">
            <v>0</v>
          </cell>
          <cell r="EP211">
            <v>0</v>
          </cell>
          <cell r="EQ211">
            <v>0</v>
          </cell>
          <cell r="ER211">
            <v>-102.51456429999999</v>
          </cell>
          <cell r="ES211">
            <v>-114.0376593</v>
          </cell>
          <cell r="ET211">
            <v>-117.843</v>
          </cell>
          <cell r="EU211">
            <v>-102.596</v>
          </cell>
          <cell r="EV211">
            <v>-117.84899999999999</v>
          </cell>
          <cell r="EW211">
            <v>-141.88800000000001</v>
          </cell>
          <cell r="EX211">
            <v>-142.18600000000001</v>
          </cell>
          <cell r="EY211">
            <v>-144.64500000000001</v>
          </cell>
          <cell r="EZ211">
            <v>-160.41399999999999</v>
          </cell>
          <cell r="FA211">
            <v>-176.20600000000002</v>
          </cell>
          <cell r="FB211">
            <v>-188.79500000000002</v>
          </cell>
          <cell r="FC211">
            <v>-193.13799999999998</v>
          </cell>
          <cell r="FD211">
            <v>-146.30000000000001</v>
          </cell>
          <cell r="FE211">
            <v>-142</v>
          </cell>
          <cell r="FF211">
            <v>-172.48699999999999</v>
          </cell>
          <cell r="FG211">
            <v>-164.154</v>
          </cell>
          <cell r="FH211">
            <v>-176.7</v>
          </cell>
          <cell r="FI211">
            <v>-183.6</v>
          </cell>
          <cell r="FJ211">
            <v>-175.8</v>
          </cell>
          <cell r="FK211">
            <v>-193.89699999999999</v>
          </cell>
          <cell r="FL211">
            <v>-192.51400000000001</v>
          </cell>
          <cell r="FM211">
            <v>-199.73500000000001</v>
          </cell>
          <cell r="FN211">
            <v>-193.66399999999999</v>
          </cell>
          <cell r="FO211">
            <v>-191.66800000000001</v>
          </cell>
          <cell r="FP211">
            <v>25.4695</v>
          </cell>
          <cell r="FQ211">
            <v>9.5421999999999993</v>
          </cell>
          <cell r="FR211">
            <v>9.2245000000000026</v>
          </cell>
          <cell r="FS211">
            <v>27.227899999999998</v>
          </cell>
          <cell r="FT211">
            <v>56.113</v>
          </cell>
          <cell r="FU211">
            <v>27.500300000000003</v>
          </cell>
          <cell r="FV211">
            <v>35.902999999999999</v>
          </cell>
          <cell r="FW211">
            <v>9.4570000000000007</v>
          </cell>
          <cell r="FX211">
            <v>-28.664000000000001</v>
          </cell>
          <cell r="FY211">
            <v>-7.4819999999999993</v>
          </cell>
          <cell r="FZ211">
            <v>52.463999999999999</v>
          </cell>
          <cell r="GA211">
            <v>40.286000000000001</v>
          </cell>
          <cell r="GB211">
            <v>54.080999999999996</v>
          </cell>
          <cell r="GC211">
            <v>92.49199999999999</v>
          </cell>
          <cell r="GD211">
            <v>-77.518000000000001</v>
          </cell>
          <cell r="GE211">
            <v>10.648999999999994</v>
          </cell>
          <cell r="GF211">
            <v>186.59699999999998</v>
          </cell>
          <cell r="GG211">
            <v>77.300000000000011</v>
          </cell>
          <cell r="GH211">
            <v>171.768</v>
          </cell>
          <cell r="GI211">
            <v>267.72800000000001</v>
          </cell>
          <cell r="GJ211">
            <v>634.59999999999991</v>
          </cell>
          <cell r="GK211">
            <v>440.6</v>
          </cell>
          <cell r="GL211">
            <v>294.89999999999998</v>
          </cell>
          <cell r="GM211">
            <v>59.388999999999996</v>
          </cell>
          <cell r="GN211">
            <v>284.61099999999999</v>
          </cell>
          <cell r="GO211">
            <v>199.73500000000001</v>
          </cell>
          <cell r="GP211">
            <v>-435.25200000000007</v>
          </cell>
          <cell r="GQ211">
            <v>-202.37700000000001</v>
          </cell>
          <cell r="GR211">
            <v>603.13289999999995</v>
          </cell>
          <cell r="GS211">
            <v>554.54769999999974</v>
          </cell>
          <cell r="GT211">
            <v>572.44550000000004</v>
          </cell>
          <cell r="GU211">
            <v>498.31459999999981</v>
          </cell>
          <cell r="GV211">
            <v>372.63963570000016</v>
          </cell>
          <cell r="GW211">
            <v>497.61274069999985</v>
          </cell>
          <cell r="GX211">
            <v>737.51899999999989</v>
          </cell>
          <cell r="GY211">
            <v>661.73000000000013</v>
          </cell>
          <cell r="GZ211">
            <v>736.46599999999989</v>
          </cell>
          <cell r="HA211">
            <v>762.93200000000013</v>
          </cell>
          <cell r="HB211">
            <v>834.11699999999996</v>
          </cell>
          <cell r="HC211">
            <v>871.70799999999963</v>
          </cell>
          <cell r="HD211">
            <v>723.56000000000006</v>
          </cell>
          <cell r="HE211">
            <v>851.47400000000005</v>
          </cell>
          <cell r="HF211">
            <v>839.52199999999903</v>
          </cell>
          <cell r="HG211">
            <v>839.82400000000018</v>
          </cell>
          <cell r="HH211">
            <v>968.0900000000006</v>
          </cell>
          <cell r="HI211">
            <v>1287.8999999999994</v>
          </cell>
          <cell r="HJ211">
            <v>1400.1390000000001</v>
          </cell>
          <cell r="HK211">
            <v>1460.3479999999995</v>
          </cell>
          <cell r="HL211">
            <v>1600.2</v>
          </cell>
          <cell r="HM211">
            <v>1295.6999999999998</v>
          </cell>
          <cell r="HN211">
            <v>1176.2999999999988</v>
          </cell>
          <cell r="HO211">
            <v>841.8199999999996</v>
          </cell>
          <cell r="HP211">
            <v>1206.95</v>
          </cell>
          <cell r="HQ211">
            <v>1302.7367000000004</v>
          </cell>
          <cell r="HR211">
            <v>897.51899999999944</v>
          </cell>
          <cell r="HS211">
            <v>940.85599999999977</v>
          </cell>
        </row>
        <row r="212">
          <cell r="A212" t="str">
            <v>POL IN</v>
          </cell>
          <cell r="B212" t="str">
            <v>Polaris Software</v>
          </cell>
          <cell r="C212" t="str">
            <v>Information Technology</v>
          </cell>
        </row>
        <row r="213">
          <cell r="A213" t="str">
            <v>RLTA IN</v>
          </cell>
          <cell r="B213" t="str">
            <v>Rolta India</v>
          </cell>
          <cell r="C213" t="str">
            <v>Information Technology</v>
          </cell>
          <cell r="D213">
            <v>0</v>
          </cell>
          <cell r="E213">
            <v>0</v>
          </cell>
          <cell r="F213">
            <v>0</v>
          </cell>
          <cell r="G213">
            <v>0</v>
          </cell>
          <cell r="H213">
            <v>0</v>
          </cell>
          <cell r="I213">
            <v>0</v>
          </cell>
          <cell r="J213">
            <v>0</v>
          </cell>
          <cell r="K213">
            <v>0</v>
          </cell>
          <cell r="L213">
            <v>0</v>
          </cell>
          <cell r="M213">
            <v>0</v>
          </cell>
          <cell r="N213">
            <v>0</v>
          </cell>
          <cell r="O213">
            <v>0</v>
          </cell>
          <cell r="P213">
            <v>1227.8140000000001</v>
          </cell>
          <cell r="Q213">
            <v>1173</v>
          </cell>
          <cell r="R213">
            <v>1312.059</v>
          </cell>
          <cell r="S213">
            <v>1419.088</v>
          </cell>
          <cell r="T213">
            <v>1444.8589999999999</v>
          </cell>
          <cell r="U213">
            <v>1546.23</v>
          </cell>
          <cell r="V213">
            <v>1681.0260000000001</v>
          </cell>
          <cell r="W213">
            <v>1855.9380000000001</v>
          </cell>
          <cell r="X213">
            <v>2030.905</v>
          </cell>
          <cell r="Y213">
            <v>2210.3000000000002</v>
          </cell>
          <cell r="Z213">
            <v>2417.04</v>
          </cell>
          <cell r="AA213">
            <v>2883.73</v>
          </cell>
          <cell r="AB213">
            <v>3211.07</v>
          </cell>
          <cell r="AC213">
            <v>3461.42</v>
          </cell>
          <cell r="AD213">
            <v>3619.44</v>
          </cell>
          <cell r="AE213">
            <v>0</v>
          </cell>
          <cell r="AF213">
            <v>0</v>
          </cell>
          <cell r="AG213">
            <v>0</v>
          </cell>
          <cell r="AH213">
            <v>0</v>
          </cell>
          <cell r="AI213">
            <v>0</v>
          </cell>
          <cell r="AJ213">
            <v>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O213">
            <v>0</v>
          </cell>
          <cell r="AP213">
            <v>0</v>
          </cell>
          <cell r="AQ213">
            <v>0</v>
          </cell>
          <cell r="AR213">
            <v>-913.06200000000001</v>
          </cell>
          <cell r="AS213">
            <v>-691.82</v>
          </cell>
          <cell r="AT213">
            <v>-778.86700000000008</v>
          </cell>
          <cell r="AU213">
            <v>-837.41599999999994</v>
          </cell>
          <cell r="AV213">
            <v>-812.28699999999992</v>
          </cell>
          <cell r="AW213">
            <v>-938.16000000000008</v>
          </cell>
          <cell r="AX213">
            <v>-1004.49</v>
          </cell>
          <cell r="AY213">
            <v>-1074.163</v>
          </cell>
          <cell r="AZ213">
            <v>-1231.0479999999998</v>
          </cell>
          <cell r="BA213">
            <v>-1370.4</v>
          </cell>
          <cell r="BB213">
            <v>-1489.23</v>
          </cell>
          <cell r="BC213">
            <v>-1876.02</v>
          </cell>
          <cell r="BD213">
            <v>-2089.08</v>
          </cell>
          <cell r="BE213">
            <v>-2276.75</v>
          </cell>
          <cell r="BF213">
            <v>-2358.29</v>
          </cell>
          <cell r="BG213">
            <v>0</v>
          </cell>
          <cell r="BH213">
            <v>0</v>
          </cell>
          <cell r="BI213">
            <v>0</v>
          </cell>
          <cell r="BJ213">
            <v>0</v>
          </cell>
          <cell r="BK213">
            <v>0</v>
          </cell>
          <cell r="BL213">
            <v>0</v>
          </cell>
          <cell r="BM213">
            <v>0</v>
          </cell>
          <cell r="BN213">
            <v>0</v>
          </cell>
          <cell r="BO213">
            <v>0</v>
          </cell>
          <cell r="BP213">
            <v>0</v>
          </cell>
          <cell r="BQ213">
            <v>0</v>
          </cell>
          <cell r="BR213">
            <v>0</v>
          </cell>
          <cell r="BS213">
            <v>0</v>
          </cell>
          <cell r="BT213">
            <v>314.75200000000007</v>
          </cell>
          <cell r="BU213">
            <v>481.17999999999995</v>
          </cell>
          <cell r="BV213">
            <v>533.19199999999989</v>
          </cell>
          <cell r="BW213">
            <v>581.67200000000003</v>
          </cell>
          <cell r="BX213">
            <v>632.572</v>
          </cell>
          <cell r="BY213">
            <v>608.06999999999994</v>
          </cell>
          <cell r="BZ213">
            <v>676.53600000000006</v>
          </cell>
          <cell r="CA213">
            <v>781.77500000000009</v>
          </cell>
          <cell r="CB213">
            <v>799.8570000000002</v>
          </cell>
          <cell r="CC213">
            <v>839.90000000000009</v>
          </cell>
          <cell r="CD213">
            <v>927.81</v>
          </cell>
          <cell r="CE213">
            <v>1007.71</v>
          </cell>
          <cell r="CF213">
            <v>1121.9900000000002</v>
          </cell>
          <cell r="CG213">
            <v>1184.67</v>
          </cell>
          <cell r="CH213">
            <v>1261.1500000000001</v>
          </cell>
          <cell r="CI213">
            <v>0</v>
          </cell>
          <cell r="CJ213">
            <v>0</v>
          </cell>
          <cell r="CK213">
            <v>0</v>
          </cell>
          <cell r="CL213">
            <v>0</v>
          </cell>
          <cell r="CM213">
            <v>0</v>
          </cell>
          <cell r="CN213">
            <v>0</v>
          </cell>
          <cell r="CO213">
            <v>0</v>
          </cell>
          <cell r="CP213">
            <v>0</v>
          </cell>
          <cell r="CQ213">
            <v>0</v>
          </cell>
          <cell r="CR213">
            <v>0</v>
          </cell>
          <cell r="CS213">
            <v>0</v>
          </cell>
          <cell r="CT213">
            <v>0</v>
          </cell>
          <cell r="CU213">
            <v>0</v>
          </cell>
          <cell r="CV213">
            <v>0</v>
          </cell>
          <cell r="CW213">
            <v>0</v>
          </cell>
          <cell r="CX213">
            <v>0</v>
          </cell>
          <cell r="CY213">
            <v>0</v>
          </cell>
          <cell r="CZ213">
            <v>0</v>
          </cell>
          <cell r="DA213">
            <v>0</v>
          </cell>
          <cell r="DB213">
            <v>0</v>
          </cell>
          <cell r="DC213">
            <v>0</v>
          </cell>
          <cell r="DD213">
            <v>0</v>
          </cell>
          <cell r="DE213">
            <v>0</v>
          </cell>
          <cell r="DF213">
            <v>0</v>
          </cell>
          <cell r="DG213">
            <v>0</v>
          </cell>
          <cell r="DH213">
            <v>0</v>
          </cell>
          <cell r="DI213">
            <v>0</v>
          </cell>
          <cell r="DJ213">
            <v>0</v>
          </cell>
          <cell r="DK213">
            <v>0</v>
          </cell>
          <cell r="DL213">
            <v>0</v>
          </cell>
          <cell r="DM213">
            <v>0</v>
          </cell>
          <cell r="DN213">
            <v>0</v>
          </cell>
          <cell r="DO213">
            <v>0</v>
          </cell>
          <cell r="DP213">
            <v>0</v>
          </cell>
          <cell r="DQ213">
            <v>0</v>
          </cell>
          <cell r="DR213">
            <v>0</v>
          </cell>
          <cell r="DS213">
            <v>0</v>
          </cell>
          <cell r="DT213">
            <v>0</v>
          </cell>
          <cell r="DU213">
            <v>0</v>
          </cell>
          <cell r="DV213">
            <v>0</v>
          </cell>
          <cell r="DW213">
            <v>0</v>
          </cell>
          <cell r="DX213">
            <v>314.75200000000007</v>
          </cell>
          <cell r="DY213">
            <v>481.17999999999995</v>
          </cell>
          <cell r="DZ213">
            <v>533.19199999999989</v>
          </cell>
          <cell r="EA213">
            <v>581.67200000000003</v>
          </cell>
          <cell r="EB213">
            <v>632.572</v>
          </cell>
          <cell r="EC213">
            <v>608.06999999999994</v>
          </cell>
          <cell r="ED213">
            <v>676.53600000000006</v>
          </cell>
          <cell r="EE213">
            <v>781.77500000000009</v>
          </cell>
          <cell r="EF213">
            <v>799.8570000000002</v>
          </cell>
          <cell r="EG213">
            <v>839.90000000000009</v>
          </cell>
          <cell r="EH213">
            <v>927.81</v>
          </cell>
          <cell r="EI213">
            <v>1007.71</v>
          </cell>
          <cell r="EJ213">
            <v>1121.9900000000002</v>
          </cell>
          <cell r="EK213">
            <v>1184.67</v>
          </cell>
          <cell r="EL213">
            <v>1261.1500000000001</v>
          </cell>
          <cell r="EM213">
            <v>0</v>
          </cell>
          <cell r="EN213">
            <v>0</v>
          </cell>
          <cell r="EO213">
            <v>0</v>
          </cell>
          <cell r="EP213">
            <v>0</v>
          </cell>
          <cell r="EQ213">
            <v>0</v>
          </cell>
          <cell r="ER213">
            <v>0</v>
          </cell>
          <cell r="ES213">
            <v>0</v>
          </cell>
          <cell r="ET213">
            <v>0</v>
          </cell>
          <cell r="EU213">
            <v>0</v>
          </cell>
          <cell r="EV213">
            <v>0</v>
          </cell>
          <cell r="EW213">
            <v>0</v>
          </cell>
          <cell r="EX213">
            <v>0</v>
          </cell>
          <cell r="EY213">
            <v>0</v>
          </cell>
          <cell r="EZ213">
            <v>-22.972000000000001</v>
          </cell>
          <cell r="FA213">
            <v>-161.99</v>
          </cell>
          <cell r="FB213">
            <v>-165.85499999999999</v>
          </cell>
          <cell r="FC213">
            <v>-174.971</v>
          </cell>
          <cell r="FD213">
            <v>-243.87100000000001</v>
          </cell>
          <cell r="FE213">
            <v>-218.42</v>
          </cell>
          <cell r="FF213">
            <v>-239.30500000000001</v>
          </cell>
          <cell r="FG213">
            <v>-279.43</v>
          </cell>
          <cell r="FH213">
            <v>-281.14600000000002</v>
          </cell>
          <cell r="FI213">
            <v>-315.7</v>
          </cell>
          <cell r="FJ213">
            <v>-335.45</v>
          </cell>
          <cell r="FK213">
            <v>-353.15</v>
          </cell>
          <cell r="FL213">
            <v>-378.28</v>
          </cell>
          <cell r="FM213">
            <v>-378.58</v>
          </cell>
          <cell r="FN213">
            <v>-413.14</v>
          </cell>
          <cell r="FO213">
            <v>0</v>
          </cell>
          <cell r="FP213">
            <v>0</v>
          </cell>
          <cell r="FQ213">
            <v>0</v>
          </cell>
          <cell r="FR213">
            <v>0</v>
          </cell>
          <cell r="FS213">
            <v>0</v>
          </cell>
          <cell r="FT213">
            <v>0</v>
          </cell>
          <cell r="FU213">
            <v>0</v>
          </cell>
          <cell r="FV213">
            <v>0</v>
          </cell>
          <cell r="FW213">
            <v>0</v>
          </cell>
          <cell r="FX213">
            <v>0</v>
          </cell>
          <cell r="FY213">
            <v>0</v>
          </cell>
          <cell r="FZ213">
            <v>0</v>
          </cell>
          <cell r="GA213">
            <v>0</v>
          </cell>
          <cell r="GB213">
            <v>13.141999999999999</v>
          </cell>
          <cell r="GC213">
            <v>7.37</v>
          </cell>
          <cell r="GD213">
            <v>14.061999999999999</v>
          </cell>
          <cell r="GE213">
            <v>9.1349999999999998</v>
          </cell>
          <cell r="GF213">
            <v>54.302</v>
          </cell>
          <cell r="GG213">
            <v>26.62</v>
          </cell>
          <cell r="GH213">
            <v>23.077999999999999</v>
          </cell>
          <cell r="GI213">
            <v>9.0220000000000002</v>
          </cell>
          <cell r="GJ213">
            <v>43.8</v>
          </cell>
          <cell r="GK213">
            <v>96.3</v>
          </cell>
          <cell r="GL213">
            <v>102.41</v>
          </cell>
          <cell r="GM213">
            <v>105.25</v>
          </cell>
          <cell r="GN213">
            <v>-134.22999999999999</v>
          </cell>
          <cell r="GO213">
            <v>149.76</v>
          </cell>
          <cell r="GP213">
            <v>95.09</v>
          </cell>
          <cell r="GQ213">
            <v>0</v>
          </cell>
          <cell r="GR213">
            <v>0</v>
          </cell>
          <cell r="GS213">
            <v>0</v>
          </cell>
          <cell r="GT213">
            <v>0</v>
          </cell>
          <cell r="GU213">
            <v>0</v>
          </cell>
          <cell r="GV213">
            <v>0</v>
          </cell>
          <cell r="GW213">
            <v>0</v>
          </cell>
          <cell r="GX213">
            <v>0</v>
          </cell>
          <cell r="GY213">
            <v>0</v>
          </cell>
          <cell r="GZ213">
            <v>0</v>
          </cell>
          <cell r="HA213">
            <v>0</v>
          </cell>
          <cell r="HB213">
            <v>0</v>
          </cell>
          <cell r="HC213">
            <v>0</v>
          </cell>
          <cell r="HD213">
            <v>304.92200000000008</v>
          </cell>
          <cell r="HE213">
            <v>326.55999999999995</v>
          </cell>
          <cell r="HF213">
            <v>381.39899999999989</v>
          </cell>
          <cell r="HG213">
            <v>415.83600000000001</v>
          </cell>
          <cell r="HH213">
            <v>443.00300000000004</v>
          </cell>
          <cell r="HI213">
            <v>416.27</v>
          </cell>
          <cell r="HJ213">
            <v>460.30900000000003</v>
          </cell>
          <cell r="HK213">
            <v>511.36700000000008</v>
          </cell>
          <cell r="HL213">
            <v>562.51100000000019</v>
          </cell>
          <cell r="HM213">
            <v>620.5</v>
          </cell>
          <cell r="HN213">
            <v>694.76999999999987</v>
          </cell>
          <cell r="HO213">
            <v>759.81000000000006</v>
          </cell>
          <cell r="HP213">
            <v>609.48000000000025</v>
          </cell>
          <cell r="HQ213">
            <v>955.85000000000014</v>
          </cell>
          <cell r="HR213">
            <v>943.10000000000014</v>
          </cell>
          <cell r="HS213">
            <v>0</v>
          </cell>
        </row>
        <row r="214">
          <cell r="A214" t="str">
            <v>SACT IN</v>
          </cell>
          <cell r="B214" t="str">
            <v>Sasken Communications Technologies</v>
          </cell>
          <cell r="C214" t="str">
            <v>Information Technology</v>
          </cell>
          <cell r="D214">
            <v>0</v>
          </cell>
          <cell r="E214">
            <v>0</v>
          </cell>
          <cell r="F214">
            <v>0</v>
          </cell>
          <cell r="G214">
            <v>0</v>
          </cell>
          <cell r="H214">
            <v>0</v>
          </cell>
          <cell r="I214">
            <v>0</v>
          </cell>
          <cell r="J214">
            <v>0</v>
          </cell>
          <cell r="K214">
            <v>0</v>
          </cell>
          <cell r="L214">
            <v>0</v>
          </cell>
          <cell r="M214">
            <v>589.62799999999993</v>
          </cell>
          <cell r="N214">
            <v>580.00099999999998</v>
          </cell>
          <cell r="O214">
            <v>745.51699999999994</v>
          </cell>
          <cell r="P214">
            <v>677.42</v>
          </cell>
          <cell r="Q214">
            <v>863.94099999999992</v>
          </cell>
          <cell r="R214">
            <v>759.39400000000001</v>
          </cell>
          <cell r="S214">
            <v>780.524</v>
          </cell>
          <cell r="T214">
            <v>911.27300000000002</v>
          </cell>
          <cell r="U214">
            <v>1175.4480000000001</v>
          </cell>
          <cell r="V214">
            <v>1310.1849999999999</v>
          </cell>
          <cell r="W214">
            <v>1353.9689999999998</v>
          </cell>
          <cell r="X214">
            <v>1283.723</v>
          </cell>
          <cell r="Y214">
            <v>1432.1869999999999</v>
          </cell>
          <cell r="Z214">
            <v>1413.2149999999999</v>
          </cell>
          <cell r="AA214">
            <v>1572.5</v>
          </cell>
          <cell r="AB214">
            <v>1681.35</v>
          </cell>
          <cell r="AC214">
            <v>1763.09</v>
          </cell>
          <cell r="AD214">
            <v>1851.0239999999999</v>
          </cell>
          <cell r="AE214">
            <v>1682.68</v>
          </cell>
          <cell r="AF214">
            <v>0</v>
          </cell>
          <cell r="AG214">
            <v>0</v>
          </cell>
          <cell r="AH214">
            <v>0</v>
          </cell>
          <cell r="AI214">
            <v>0</v>
          </cell>
          <cell r="AJ214">
            <v>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O214">
            <v>-471.76</v>
          </cell>
          <cell r="AP214">
            <v>-542.68600000000004</v>
          </cell>
          <cell r="AQ214">
            <v>-603.50900000000001</v>
          </cell>
          <cell r="AR214">
            <v>-600.40499999999997</v>
          </cell>
          <cell r="AS214">
            <v>-685.529</v>
          </cell>
          <cell r="AT214">
            <v>-638.49700000000007</v>
          </cell>
          <cell r="AU214">
            <v>-675.45299999999997</v>
          </cell>
          <cell r="AV214">
            <v>-772.37100000000009</v>
          </cell>
          <cell r="AW214">
            <v>-955.298</v>
          </cell>
          <cell r="AX214">
            <v>-1116.1599999999999</v>
          </cell>
          <cell r="AY214">
            <v>-1143.9780000000001</v>
          </cell>
          <cell r="AZ214">
            <v>-1184.693</v>
          </cell>
          <cell r="BA214">
            <v>-1197.7460000000001</v>
          </cell>
          <cell r="BB214">
            <v>-1253.7559999999999</v>
          </cell>
          <cell r="BC214">
            <v>-1273.644</v>
          </cell>
          <cell r="BD214">
            <v>-1315.079</v>
          </cell>
          <cell r="BE214">
            <v>-1351.6980000000001</v>
          </cell>
          <cell r="BF214">
            <v>-1430.509</v>
          </cell>
          <cell r="BG214">
            <v>-1242.6130000000001</v>
          </cell>
          <cell r="BH214">
            <v>0</v>
          </cell>
          <cell r="BI214">
            <v>0</v>
          </cell>
          <cell r="BJ214">
            <v>0</v>
          </cell>
          <cell r="BK214">
            <v>0</v>
          </cell>
          <cell r="BL214">
            <v>0</v>
          </cell>
          <cell r="BM214">
            <v>0</v>
          </cell>
          <cell r="BN214">
            <v>0</v>
          </cell>
          <cell r="BO214">
            <v>0</v>
          </cell>
          <cell r="BP214">
            <v>0</v>
          </cell>
          <cell r="BQ214">
            <v>117.86799999999994</v>
          </cell>
          <cell r="BR214">
            <v>37.314999999999941</v>
          </cell>
          <cell r="BS214">
            <v>142.00799999999992</v>
          </cell>
          <cell r="BT214">
            <v>77.014999999999986</v>
          </cell>
          <cell r="BU214">
            <v>178.41199999999992</v>
          </cell>
          <cell r="BV214">
            <v>120.89699999999993</v>
          </cell>
          <cell r="BW214">
            <v>105.07100000000003</v>
          </cell>
          <cell r="BX214">
            <v>138.90199999999993</v>
          </cell>
          <cell r="BY214">
            <v>220.15000000000009</v>
          </cell>
          <cell r="BZ214">
            <v>194.02500000000009</v>
          </cell>
          <cell r="CA214">
            <v>209.99099999999976</v>
          </cell>
          <cell r="CB214">
            <v>99.029999999999973</v>
          </cell>
          <cell r="CC214">
            <v>234.4409999999998</v>
          </cell>
          <cell r="CD214">
            <v>159.45900000000006</v>
          </cell>
          <cell r="CE214">
            <v>298.85599999999999</v>
          </cell>
          <cell r="CF214">
            <v>366.27099999999996</v>
          </cell>
          <cell r="CG214">
            <v>411.39199999999983</v>
          </cell>
          <cell r="CH214">
            <v>420.51499999999987</v>
          </cell>
          <cell r="CI214">
            <v>440.06700000000001</v>
          </cell>
          <cell r="CJ214">
            <v>0</v>
          </cell>
          <cell r="CK214">
            <v>0</v>
          </cell>
          <cell r="CL214">
            <v>0</v>
          </cell>
          <cell r="CM214">
            <v>0</v>
          </cell>
          <cell r="CN214">
            <v>0</v>
          </cell>
          <cell r="CO214">
            <v>0</v>
          </cell>
          <cell r="CP214">
            <v>0</v>
          </cell>
          <cell r="CQ214">
            <v>0</v>
          </cell>
          <cell r="CR214">
            <v>0</v>
          </cell>
          <cell r="CS214">
            <v>0</v>
          </cell>
          <cell r="CT214">
            <v>0</v>
          </cell>
          <cell r="CU214">
            <v>0</v>
          </cell>
          <cell r="CV214">
            <v>0</v>
          </cell>
          <cell r="CW214">
            <v>0</v>
          </cell>
          <cell r="CX214">
            <v>0</v>
          </cell>
          <cell r="CY214">
            <v>0</v>
          </cell>
          <cell r="CZ214">
            <v>0</v>
          </cell>
          <cell r="DA214">
            <v>0</v>
          </cell>
          <cell r="DB214">
            <v>0</v>
          </cell>
          <cell r="DC214">
            <v>0</v>
          </cell>
          <cell r="DD214">
            <v>0</v>
          </cell>
          <cell r="DE214">
            <v>0</v>
          </cell>
          <cell r="DF214">
            <v>0</v>
          </cell>
          <cell r="DG214">
            <v>0</v>
          </cell>
          <cell r="DH214">
            <v>0</v>
          </cell>
          <cell r="DI214">
            <v>0</v>
          </cell>
          <cell r="DJ214">
            <v>0</v>
          </cell>
          <cell r="DK214">
            <v>0</v>
          </cell>
          <cell r="DL214">
            <v>0</v>
          </cell>
          <cell r="DM214">
            <v>0</v>
          </cell>
          <cell r="DN214">
            <v>0</v>
          </cell>
          <cell r="DO214">
            <v>0</v>
          </cell>
          <cell r="DP214">
            <v>0</v>
          </cell>
          <cell r="DQ214">
            <v>0</v>
          </cell>
          <cell r="DR214">
            <v>0</v>
          </cell>
          <cell r="DS214">
            <v>0</v>
          </cell>
          <cell r="DT214">
            <v>0</v>
          </cell>
          <cell r="DU214">
            <v>117.86799999999994</v>
          </cell>
          <cell r="DV214">
            <v>37.314999999999941</v>
          </cell>
          <cell r="DW214">
            <v>142.00799999999992</v>
          </cell>
          <cell r="DX214">
            <v>77.014999999999986</v>
          </cell>
          <cell r="DY214">
            <v>178.41199999999992</v>
          </cell>
          <cell r="DZ214">
            <v>120.89699999999993</v>
          </cell>
          <cell r="EA214">
            <v>105.07100000000003</v>
          </cell>
          <cell r="EB214">
            <v>138.90199999999993</v>
          </cell>
          <cell r="EC214">
            <v>220.15000000000009</v>
          </cell>
          <cell r="ED214">
            <v>194.02500000000009</v>
          </cell>
          <cell r="EE214">
            <v>209.99099999999976</v>
          </cell>
          <cell r="EF214">
            <v>99.029999999999973</v>
          </cell>
          <cell r="EG214">
            <v>234.4409999999998</v>
          </cell>
          <cell r="EH214">
            <v>159.45900000000006</v>
          </cell>
          <cell r="EI214">
            <v>298.85599999999999</v>
          </cell>
          <cell r="EJ214">
            <v>366.27099999999996</v>
          </cell>
          <cell r="EK214">
            <v>411.39199999999983</v>
          </cell>
          <cell r="EL214">
            <v>420.51499999999987</v>
          </cell>
          <cell r="EM214">
            <v>440.06700000000001</v>
          </cell>
          <cell r="EN214">
            <v>0</v>
          </cell>
          <cell r="EO214">
            <v>0</v>
          </cell>
          <cell r="EP214">
            <v>0</v>
          </cell>
          <cell r="EQ214">
            <v>0</v>
          </cell>
          <cell r="ER214">
            <v>0</v>
          </cell>
          <cell r="ES214">
            <v>0</v>
          </cell>
          <cell r="ET214">
            <v>0</v>
          </cell>
          <cell r="EU214">
            <v>0</v>
          </cell>
          <cell r="EV214">
            <v>0</v>
          </cell>
          <cell r="EW214">
            <v>-32.908000000000001</v>
          </cell>
          <cell r="EX214">
            <v>-35.005000000000003</v>
          </cell>
          <cell r="EY214">
            <v>-45.232999999999997</v>
          </cell>
          <cell r="EZ214">
            <v>-34.92</v>
          </cell>
          <cell r="FA214">
            <v>-47.911999999999999</v>
          </cell>
          <cell r="FB214">
            <v>-47.398000000000003</v>
          </cell>
          <cell r="FC214">
            <v>-48.437000000000005</v>
          </cell>
          <cell r="FD214">
            <v>-54.984000000000002</v>
          </cell>
          <cell r="FE214">
            <v>-55.929000000000002</v>
          </cell>
          <cell r="FF214">
            <v>-60.954000000000001</v>
          </cell>
          <cell r="FG214">
            <v>-102.648</v>
          </cell>
          <cell r="FH214">
            <v>-104.44799999999999</v>
          </cell>
          <cell r="FI214">
            <v>-103.19</v>
          </cell>
          <cell r="FJ214">
            <v>-104.27</v>
          </cell>
          <cell r="FK214">
            <v>-105.94</v>
          </cell>
          <cell r="FL214">
            <v>-103.752</v>
          </cell>
          <cell r="FM214">
            <v>-103.30000000000001</v>
          </cell>
          <cell r="FN214">
            <v>-74.853999999999999</v>
          </cell>
          <cell r="FO214">
            <v>-92.24</v>
          </cell>
          <cell r="FP214">
            <v>0</v>
          </cell>
          <cell r="FQ214">
            <v>0</v>
          </cell>
          <cell r="FR214">
            <v>0</v>
          </cell>
          <cell r="FS214">
            <v>0</v>
          </cell>
          <cell r="FT214">
            <v>0</v>
          </cell>
          <cell r="FU214">
            <v>0</v>
          </cell>
          <cell r="FV214">
            <v>0</v>
          </cell>
          <cell r="FW214">
            <v>0</v>
          </cell>
          <cell r="FX214">
            <v>0</v>
          </cell>
          <cell r="FY214">
            <v>-10.257</v>
          </cell>
          <cell r="FZ214">
            <v>14.451000000000001</v>
          </cell>
          <cell r="GA214">
            <v>29.565999999999999</v>
          </cell>
          <cell r="GB214">
            <v>19.734999999999999</v>
          </cell>
          <cell r="GC214">
            <v>20.193999999999999</v>
          </cell>
          <cell r="GD214">
            <v>6.9370000000000003</v>
          </cell>
          <cell r="GE214">
            <v>17.202999999999999</v>
          </cell>
          <cell r="GF214">
            <v>7.8280000000000003</v>
          </cell>
          <cell r="GG214">
            <v>11.568</v>
          </cell>
          <cell r="GH214">
            <v>31.19</v>
          </cell>
          <cell r="GI214">
            <v>47.433999999999997</v>
          </cell>
          <cell r="GJ214">
            <v>105.872</v>
          </cell>
          <cell r="GK214">
            <v>78.7</v>
          </cell>
          <cell r="GL214">
            <v>29.920999999999999</v>
          </cell>
          <cell r="GM214">
            <v>19.77</v>
          </cell>
          <cell r="GN214">
            <v>-57.91</v>
          </cell>
          <cell r="GO214">
            <v>-122.15</v>
          </cell>
          <cell r="GP214">
            <v>-126.232</v>
          </cell>
          <cell r="GQ214">
            <v>-59.39</v>
          </cell>
          <cell r="GR214">
            <v>0</v>
          </cell>
          <cell r="GS214">
            <v>0</v>
          </cell>
          <cell r="GT214">
            <v>0</v>
          </cell>
          <cell r="GU214">
            <v>0</v>
          </cell>
          <cell r="GV214">
            <v>0</v>
          </cell>
          <cell r="GW214">
            <v>0</v>
          </cell>
          <cell r="GX214">
            <v>0</v>
          </cell>
          <cell r="GY214">
            <v>0</v>
          </cell>
          <cell r="GZ214">
            <v>0</v>
          </cell>
          <cell r="HA214">
            <v>74.702999999999932</v>
          </cell>
          <cell r="HB214">
            <v>16.760999999999939</v>
          </cell>
          <cell r="HC214">
            <v>126.34099999999992</v>
          </cell>
          <cell r="HD214">
            <v>61.829999999999984</v>
          </cell>
          <cell r="HE214">
            <v>150.6939999999999</v>
          </cell>
          <cell r="HF214">
            <v>80.435999999999936</v>
          </cell>
          <cell r="HG214">
            <v>73.837000000000018</v>
          </cell>
          <cell r="HH214">
            <v>91.745999999999924</v>
          </cell>
          <cell r="HI214">
            <v>175.7890000000001</v>
          </cell>
          <cell r="HJ214">
            <v>164.26100000000008</v>
          </cell>
          <cell r="HK214">
            <v>154.77699999999976</v>
          </cell>
          <cell r="HL214">
            <v>100.45399999999998</v>
          </cell>
          <cell r="HM214">
            <v>209.95099999999979</v>
          </cell>
          <cell r="HN214">
            <v>85.11000000000007</v>
          </cell>
          <cell r="HO214">
            <v>212.68600000000001</v>
          </cell>
          <cell r="HP214">
            <v>204.60899999999995</v>
          </cell>
          <cell r="HQ214">
            <v>185.94199999999981</v>
          </cell>
          <cell r="HR214">
            <v>219.42899999999989</v>
          </cell>
          <cell r="HS214">
            <v>288.43700000000001</v>
          </cell>
        </row>
        <row r="215">
          <cell r="A215" t="str">
            <v>SCS IN</v>
          </cell>
          <cell r="B215" t="str">
            <v>Satyam Computer Services</v>
          </cell>
          <cell r="C215" t="str">
            <v>Information Technology</v>
          </cell>
          <cell r="D215">
            <v>4638.1580000000004</v>
          </cell>
          <cell r="E215">
            <v>4991.3720000000003</v>
          </cell>
          <cell r="F215">
            <v>5222.63</v>
          </cell>
          <cell r="G215">
            <v>5384.3489999999993</v>
          </cell>
          <cell r="H215">
            <v>5657.1369999999997</v>
          </cell>
          <cell r="I215">
            <v>6036.8090000000002</v>
          </cell>
          <cell r="J215">
            <v>6676.3429999999998</v>
          </cell>
          <cell r="K215">
            <v>7234.6299999999965</v>
          </cell>
          <cell r="L215">
            <v>7798.5599999999995</v>
          </cell>
          <cell r="M215">
            <v>8620.889000000001</v>
          </cell>
          <cell r="N215">
            <v>9073.9</v>
          </cell>
          <cell r="O215">
            <v>9715.1420000000016</v>
          </cell>
          <cell r="P215">
            <v>10587.052</v>
          </cell>
          <cell r="Q215">
            <v>11549.704</v>
          </cell>
          <cell r="R215">
            <v>12652.924999999999</v>
          </cell>
          <cell r="S215">
            <v>13136.199999999999</v>
          </cell>
          <cell r="T215">
            <v>14429.3</v>
          </cell>
          <cell r="U215">
            <v>16018.8</v>
          </cell>
          <cell r="V215">
            <v>16611.2</v>
          </cell>
          <cell r="W215">
            <v>17791.5</v>
          </cell>
          <cell r="X215">
            <v>18301.900000000001</v>
          </cell>
          <cell r="Y215">
            <v>20317.2</v>
          </cell>
          <cell r="Z215">
            <v>21955.599999999999</v>
          </cell>
          <cell r="AA215">
            <v>24160.2</v>
          </cell>
          <cell r="AB215">
            <v>26208.3</v>
          </cell>
          <cell r="AC215">
            <v>28192.9</v>
          </cell>
          <cell r="AD215">
            <v>30293.038915185971</v>
          </cell>
          <cell r="AE215">
            <v>29385.345932110118</v>
          </cell>
          <cell r="AF215">
            <v>-3205.3509999999997</v>
          </cell>
          <cell r="AG215">
            <v>-3432.741</v>
          </cell>
          <cell r="AH215">
            <v>-3628.3959999999997</v>
          </cell>
          <cell r="AI215">
            <v>-3784.7049999999999</v>
          </cell>
          <cell r="AJ215">
            <v>-4054.4580000000001</v>
          </cell>
          <cell r="AK215">
            <v>-4420.4610000000002</v>
          </cell>
          <cell r="AL215">
            <v>-5012.2569999999996</v>
          </cell>
          <cell r="AM215">
            <v>-5382.4039999999995</v>
          </cell>
          <cell r="AN215">
            <v>-5879.9969999999994</v>
          </cell>
          <cell r="AO215">
            <v>-6493.2789999999995</v>
          </cell>
          <cell r="AP215">
            <v>-6844.0249999999987</v>
          </cell>
          <cell r="AQ215">
            <v>-7330.8670000000002</v>
          </cell>
          <cell r="AR215">
            <v>-8180.366</v>
          </cell>
          <cell r="AS215">
            <v>-8786.0840000000007</v>
          </cell>
          <cell r="AT215">
            <v>-9507.103000000001</v>
          </cell>
          <cell r="AU215">
            <v>-9790.5469999999968</v>
          </cell>
          <cell r="AV215">
            <v>-10879.199999999999</v>
          </cell>
          <cell r="AW215">
            <v>-12393.999999999998</v>
          </cell>
          <cell r="AX215">
            <v>-12511.300000000001</v>
          </cell>
          <cell r="AY215">
            <v>-13689.199999999999</v>
          </cell>
          <cell r="AZ215">
            <v>-14198.999999999998</v>
          </cell>
          <cell r="BA215">
            <v>-16290.199999999999</v>
          </cell>
          <cell r="BB215">
            <v>-17243.699999999997</v>
          </cell>
          <cell r="BC215">
            <v>-18653.46</v>
          </cell>
          <cell r="BD215">
            <v>-19885.600000000002</v>
          </cell>
          <cell r="BE215">
            <v>-21683.7</v>
          </cell>
          <cell r="BF215">
            <v>-23238.041999049899</v>
          </cell>
          <cell r="BG215">
            <v>-22800.271825617325</v>
          </cell>
          <cell r="BH215">
            <v>1432.8070000000007</v>
          </cell>
          <cell r="BI215">
            <v>1558.6310000000003</v>
          </cell>
          <cell r="BJ215">
            <v>1594.2340000000004</v>
          </cell>
          <cell r="BK215">
            <v>1599.6439999999993</v>
          </cell>
          <cell r="BL215">
            <v>1602.6789999999996</v>
          </cell>
          <cell r="BM215">
            <v>1616.348</v>
          </cell>
          <cell r="BN215">
            <v>1664.0860000000002</v>
          </cell>
          <cell r="BO215">
            <v>1852.2259999999969</v>
          </cell>
          <cell r="BP215">
            <v>1918.5630000000001</v>
          </cell>
          <cell r="BQ215">
            <v>2127.6100000000015</v>
          </cell>
          <cell r="BR215">
            <v>2229.8750000000009</v>
          </cell>
          <cell r="BS215">
            <v>2384.2750000000015</v>
          </cell>
          <cell r="BT215">
            <v>2406.6859999999997</v>
          </cell>
          <cell r="BU215">
            <v>2763.619999999999</v>
          </cell>
          <cell r="BV215">
            <v>3145.8219999999983</v>
          </cell>
          <cell r="BW215">
            <v>3345.6530000000021</v>
          </cell>
          <cell r="BX215">
            <v>3550.1000000000004</v>
          </cell>
          <cell r="BY215">
            <v>3624.8000000000011</v>
          </cell>
          <cell r="BZ215">
            <v>4099.8999999999996</v>
          </cell>
          <cell r="CA215">
            <v>4102.3000000000011</v>
          </cell>
          <cell r="CB215">
            <v>4102.9000000000033</v>
          </cell>
          <cell r="CC215">
            <v>4027.0000000000018</v>
          </cell>
          <cell r="CD215">
            <v>4711.9000000000015</v>
          </cell>
          <cell r="CE215">
            <v>5506.7400000000016</v>
          </cell>
          <cell r="CF215">
            <v>6322.6999999999971</v>
          </cell>
          <cell r="CG215">
            <v>6509.2000000000007</v>
          </cell>
          <cell r="CH215">
            <v>7054.9969161360714</v>
          </cell>
          <cell r="CI215">
            <v>6585.0741064927934</v>
          </cell>
          <cell r="CJ215">
            <v>0</v>
          </cell>
          <cell r="CK215">
            <v>0</v>
          </cell>
          <cell r="CL215">
            <v>0</v>
          </cell>
          <cell r="CM215">
            <v>0</v>
          </cell>
          <cell r="CN215">
            <v>0</v>
          </cell>
          <cell r="CO215">
            <v>0</v>
          </cell>
          <cell r="CP215">
            <v>0</v>
          </cell>
          <cell r="CQ215">
            <v>0</v>
          </cell>
          <cell r="CR215">
            <v>0</v>
          </cell>
          <cell r="CS215">
            <v>0</v>
          </cell>
          <cell r="CT215">
            <v>0</v>
          </cell>
          <cell r="CU215">
            <v>0</v>
          </cell>
          <cell r="CV215">
            <v>0</v>
          </cell>
          <cell r="CW215">
            <v>0</v>
          </cell>
          <cell r="CX215">
            <v>0</v>
          </cell>
          <cell r="CY215">
            <v>0</v>
          </cell>
          <cell r="CZ215">
            <v>0</v>
          </cell>
          <cell r="DA215">
            <v>0</v>
          </cell>
          <cell r="DB215">
            <v>0</v>
          </cell>
          <cell r="DC215">
            <v>0</v>
          </cell>
          <cell r="DD215">
            <v>0</v>
          </cell>
          <cell r="DE215">
            <v>0</v>
          </cell>
          <cell r="DF215">
            <v>0</v>
          </cell>
          <cell r="DG215">
            <v>0</v>
          </cell>
          <cell r="DH215">
            <v>0</v>
          </cell>
          <cell r="DI215">
            <v>0</v>
          </cell>
          <cell r="DJ215">
            <v>0</v>
          </cell>
          <cell r="DK215">
            <v>0</v>
          </cell>
          <cell r="DL215">
            <v>1432.8070000000007</v>
          </cell>
          <cell r="DM215">
            <v>1558.6310000000003</v>
          </cell>
          <cell r="DN215">
            <v>1594.2340000000004</v>
          </cell>
          <cell r="DO215">
            <v>1599.6439999999993</v>
          </cell>
          <cell r="DP215">
            <v>1602.6789999999996</v>
          </cell>
          <cell r="DQ215">
            <v>1616.348</v>
          </cell>
          <cell r="DR215">
            <v>1664.0860000000002</v>
          </cell>
          <cell r="DS215">
            <v>1852.2259999999969</v>
          </cell>
          <cell r="DT215">
            <v>1918.5630000000001</v>
          </cell>
          <cell r="DU215">
            <v>2127.6100000000015</v>
          </cell>
          <cell r="DV215">
            <v>2229.8750000000009</v>
          </cell>
          <cell r="DW215">
            <v>2384.2750000000015</v>
          </cell>
          <cell r="DX215">
            <v>2406.6859999999997</v>
          </cell>
          <cell r="DY215">
            <v>2763.619999999999</v>
          </cell>
          <cell r="DZ215">
            <v>3145.8219999999983</v>
          </cell>
          <cell r="EA215">
            <v>3345.6530000000021</v>
          </cell>
          <cell r="EB215">
            <v>3550.1000000000004</v>
          </cell>
          <cell r="EC215">
            <v>3624.8000000000011</v>
          </cell>
          <cell r="ED215">
            <v>4099.8999999999996</v>
          </cell>
          <cell r="EE215">
            <v>4102.3000000000011</v>
          </cell>
          <cell r="EF215">
            <v>4102.9000000000033</v>
          </cell>
          <cell r="EG215">
            <v>4027.0000000000018</v>
          </cell>
          <cell r="EH215">
            <v>4711.9000000000015</v>
          </cell>
          <cell r="EI215">
            <v>5506.7400000000016</v>
          </cell>
          <cell r="EJ215">
            <v>6322.6999999999971</v>
          </cell>
          <cell r="EK215">
            <v>6509.2000000000007</v>
          </cell>
          <cell r="EL215">
            <v>7054.9969161360714</v>
          </cell>
          <cell r="EM215">
            <v>6585.0741064927934</v>
          </cell>
          <cell r="EN215">
            <v>-314.58</v>
          </cell>
          <cell r="EO215">
            <v>-311.21800000000002</v>
          </cell>
          <cell r="EP215">
            <v>-304.21199999999999</v>
          </cell>
          <cell r="EQ215">
            <v>-311.815</v>
          </cell>
          <cell r="ER215">
            <v>-297.553</v>
          </cell>
          <cell r="ES215">
            <v>-289.99200000000002</v>
          </cell>
          <cell r="ET215">
            <v>-298.05099999999999</v>
          </cell>
          <cell r="EU215">
            <v>-264.60600000000011</v>
          </cell>
          <cell r="EV215">
            <v>-270.53899999999999</v>
          </cell>
          <cell r="EW215">
            <v>-280.13799999999998</v>
          </cell>
          <cell r="EX215">
            <v>-282.30399999999997</v>
          </cell>
          <cell r="EY215">
            <v>-300.00399999999991</v>
          </cell>
          <cell r="EZ215">
            <v>-313.10700000000003</v>
          </cell>
          <cell r="FA215">
            <v>-347.041</v>
          </cell>
          <cell r="FB215">
            <v>-341.03800000000001</v>
          </cell>
          <cell r="FC215">
            <v>-371.6</v>
          </cell>
          <cell r="FD215">
            <v>-367.7</v>
          </cell>
          <cell r="FE215">
            <v>-375.1</v>
          </cell>
          <cell r="FF215">
            <v>-393.7</v>
          </cell>
          <cell r="FG215">
            <v>-353.9</v>
          </cell>
          <cell r="FH215">
            <v>-386.9</v>
          </cell>
          <cell r="FI215">
            <v>-390.6</v>
          </cell>
          <cell r="FJ215">
            <v>-423.1</v>
          </cell>
          <cell r="FK215">
            <v>-435.3</v>
          </cell>
          <cell r="FL215">
            <v>-467</v>
          </cell>
          <cell r="FM215">
            <v>-644.79999999999995</v>
          </cell>
          <cell r="FN215">
            <v>-695.50519389138822</v>
          </cell>
          <cell r="FO215">
            <v>-676.03724787367548</v>
          </cell>
          <cell r="FP215">
            <v>76.652000000000001</v>
          </cell>
          <cell r="FQ215">
            <v>59.134999999999998</v>
          </cell>
          <cell r="FR215">
            <v>-7.625</v>
          </cell>
          <cell r="FS215">
            <v>150.39899999999989</v>
          </cell>
          <cell r="FT215">
            <v>107.78499999999997</v>
          </cell>
          <cell r="FU215">
            <v>314.327</v>
          </cell>
          <cell r="FV215">
            <v>285.767</v>
          </cell>
          <cell r="FW215">
            <v>42.853000000000002</v>
          </cell>
          <cell r="FX215">
            <v>308.73599999999999</v>
          </cell>
          <cell r="FY215">
            <v>239.785</v>
          </cell>
          <cell r="FZ215">
            <v>21.987000000000059</v>
          </cell>
          <cell r="GA215">
            <v>297.81500000000005</v>
          </cell>
          <cell r="GB215">
            <v>234.18300000000002</v>
          </cell>
          <cell r="GC215">
            <v>315.51600000000008</v>
          </cell>
          <cell r="GD215">
            <v>329.66500000000002</v>
          </cell>
          <cell r="GE215">
            <v>288.83600000000007</v>
          </cell>
          <cell r="GF215">
            <v>744.8</v>
          </cell>
          <cell r="GG215">
            <v>282.3</v>
          </cell>
          <cell r="GH215">
            <v>101.7</v>
          </cell>
          <cell r="GI215">
            <v>704</v>
          </cell>
          <cell r="GJ215">
            <v>632</v>
          </cell>
          <cell r="GK215">
            <v>1104.5</v>
          </cell>
          <cell r="GL215">
            <v>704.9</v>
          </cell>
          <cell r="GM215">
            <v>229.7</v>
          </cell>
          <cell r="GN215">
            <v>331.2</v>
          </cell>
          <cell r="GO215">
            <v>795.8</v>
          </cell>
          <cell r="GP215">
            <v>685.00999999999988</v>
          </cell>
          <cell r="GQ215">
            <v>901.86149999999975</v>
          </cell>
          <cell r="GR215">
            <v>1194.8790000000008</v>
          </cell>
          <cell r="GS215">
            <v>1306.5480000000002</v>
          </cell>
          <cell r="GT215">
            <v>1282.3970000000004</v>
          </cell>
          <cell r="GU215">
            <v>1438.2279999999992</v>
          </cell>
          <cell r="GV215">
            <v>1412.9109999999996</v>
          </cell>
          <cell r="GW215">
            <v>1640.683</v>
          </cell>
          <cell r="GX215">
            <v>1651.8020000000004</v>
          </cell>
          <cell r="GY215">
            <v>1630.4729999999968</v>
          </cell>
          <cell r="GZ215">
            <v>1956.7600000000002</v>
          </cell>
          <cell r="HA215">
            <v>2087.2570000000014</v>
          </cell>
          <cell r="HB215">
            <v>1969.5580000000009</v>
          </cell>
          <cell r="HC215">
            <v>2382.0860000000016</v>
          </cell>
          <cell r="HD215">
            <v>2327.7619999999997</v>
          </cell>
          <cell r="HE215">
            <v>2732.0949999999989</v>
          </cell>
          <cell r="HF215">
            <v>3134.4489999999983</v>
          </cell>
          <cell r="HG215">
            <v>3262.8890000000024</v>
          </cell>
          <cell r="HH215">
            <v>3927.2000000000007</v>
          </cell>
          <cell r="HI215">
            <v>3532.0000000000014</v>
          </cell>
          <cell r="HJ215">
            <v>3807.8999999999996</v>
          </cell>
          <cell r="HK215">
            <v>4452.4000000000015</v>
          </cell>
          <cell r="HL215">
            <v>4348.0000000000036</v>
          </cell>
          <cell r="HM215">
            <v>4740.9000000000015</v>
          </cell>
          <cell r="HN215">
            <v>4993.7000000000007</v>
          </cell>
          <cell r="HO215">
            <v>5301.1400000000012</v>
          </cell>
          <cell r="HP215">
            <v>6186.8999999999969</v>
          </cell>
          <cell r="HQ215">
            <v>6660.2000000000007</v>
          </cell>
          <cell r="HR215">
            <v>7044.5017222446832</v>
          </cell>
          <cell r="HS215">
            <v>6810.898358619118</v>
          </cell>
        </row>
        <row r="216">
          <cell r="A216" t="str">
            <v>SUBX IN</v>
          </cell>
          <cell r="B216" t="str">
            <v>Subex</v>
          </cell>
          <cell r="C216" t="str">
            <v>Information Technology</v>
          </cell>
          <cell r="D216">
            <v>145.02199999999999</v>
          </cell>
          <cell r="E216">
            <v>183.62</v>
          </cell>
          <cell r="F216">
            <v>175.09200000000001</v>
          </cell>
          <cell r="G216">
            <v>196.37</v>
          </cell>
          <cell r="H216">
            <v>191.45600000000002</v>
          </cell>
          <cell r="I216">
            <v>211.11700000000002</v>
          </cell>
          <cell r="J216">
            <v>225.768</v>
          </cell>
          <cell r="K216">
            <v>250.93770899999998</v>
          </cell>
          <cell r="L216">
            <v>226.28</v>
          </cell>
          <cell r="M216">
            <v>255.697</v>
          </cell>
          <cell r="N216">
            <v>328.76</v>
          </cell>
          <cell r="O216">
            <v>354.7</v>
          </cell>
          <cell r="P216">
            <v>412.15</v>
          </cell>
          <cell r="Q216">
            <v>418.7</v>
          </cell>
          <cell r="R216">
            <v>487.34</v>
          </cell>
          <cell r="S216">
            <v>493.76</v>
          </cell>
          <cell r="T216">
            <v>434.49</v>
          </cell>
          <cell r="U216">
            <v>1030.98</v>
          </cell>
          <cell r="V216">
            <v>1062</v>
          </cell>
          <cell r="W216">
            <v>881.56999999999994</v>
          </cell>
          <cell r="X216">
            <v>1316.6</v>
          </cell>
          <cell r="Y216">
            <v>1029.8700000000001</v>
          </cell>
          <cell r="Z216">
            <v>1422.16</v>
          </cell>
          <cell r="AA216">
            <v>1084.77</v>
          </cell>
          <cell r="AB216">
            <v>1359.34</v>
          </cell>
          <cell r="AC216">
            <v>1420.879494</v>
          </cell>
          <cell r="AD216">
            <v>1606.7585060000001</v>
          </cell>
          <cell r="AE216">
            <v>1740.9794257100002</v>
          </cell>
          <cell r="AF216">
            <v>-110.74499999999999</v>
          </cell>
          <cell r="AG216">
            <v>-133.40299999999999</v>
          </cell>
          <cell r="AH216">
            <v>-141.489</v>
          </cell>
          <cell r="AI216">
            <v>-158.58699999999999</v>
          </cell>
          <cell r="AJ216">
            <v>-147.68700000000001</v>
          </cell>
          <cell r="AK216">
            <v>-159.31799999999998</v>
          </cell>
          <cell r="AL216">
            <v>-159.524</v>
          </cell>
          <cell r="AM216">
            <v>-179.39499999999998</v>
          </cell>
          <cell r="AN216">
            <v>-189.50399999999999</v>
          </cell>
          <cell r="AO216">
            <v>-189.72300000000001</v>
          </cell>
          <cell r="AP216">
            <v>-209.69900000000001</v>
          </cell>
          <cell r="AQ216">
            <v>-246.88299999999998</v>
          </cell>
          <cell r="AR216">
            <v>-299.77100000000002</v>
          </cell>
          <cell r="AS216">
            <v>-285.76</v>
          </cell>
          <cell r="AT216">
            <v>-354.63099999999997</v>
          </cell>
          <cell r="AU216">
            <v>-361.57300000000004</v>
          </cell>
          <cell r="AV216">
            <v>-396.33600000000001</v>
          </cell>
          <cell r="AW216">
            <v>-869.54707200000007</v>
          </cell>
          <cell r="AX216">
            <v>-755.63099999999997</v>
          </cell>
          <cell r="AY216">
            <v>-899.91000000000008</v>
          </cell>
          <cell r="AZ216">
            <v>-1342.4789776873765</v>
          </cell>
          <cell r="BA216">
            <v>-1370.45</v>
          </cell>
          <cell r="BB216">
            <v>-1381.51</v>
          </cell>
          <cell r="BC216">
            <v>-1435.37</v>
          </cell>
          <cell r="BD216">
            <v>-1302.3699999999999</v>
          </cell>
          <cell r="BE216">
            <v>-1212.7280000000001</v>
          </cell>
          <cell r="BF216">
            <v>-1272.7860000000001</v>
          </cell>
          <cell r="BG216">
            <v>-1314.43946641105</v>
          </cell>
          <cell r="BH216">
            <v>34.277000000000001</v>
          </cell>
          <cell r="BI216">
            <v>50.217000000000013</v>
          </cell>
          <cell r="BJ216">
            <v>33.603000000000009</v>
          </cell>
          <cell r="BK216">
            <v>37.783000000000015</v>
          </cell>
          <cell r="BL216">
            <v>43.769000000000005</v>
          </cell>
          <cell r="BM216">
            <v>51.799000000000035</v>
          </cell>
          <cell r="BN216">
            <v>66.244</v>
          </cell>
          <cell r="BO216">
            <v>71.542709000000002</v>
          </cell>
          <cell r="BP216">
            <v>36.77600000000001</v>
          </cell>
          <cell r="BQ216">
            <v>65.97399999999999</v>
          </cell>
          <cell r="BR216">
            <v>119.06099999999998</v>
          </cell>
          <cell r="BS216">
            <v>107.81700000000001</v>
          </cell>
          <cell r="BT216">
            <v>112.37899999999996</v>
          </cell>
          <cell r="BU216">
            <v>132.94</v>
          </cell>
          <cell r="BV216">
            <v>132.709</v>
          </cell>
          <cell r="BW216">
            <v>132.18699999999995</v>
          </cell>
          <cell r="BX216">
            <v>38.153999999999996</v>
          </cell>
          <cell r="BY216">
            <v>161.43292799999995</v>
          </cell>
          <cell r="BZ216">
            <v>306.36900000000003</v>
          </cell>
          <cell r="CA216">
            <v>-18.340000000000146</v>
          </cell>
          <cell r="CB216">
            <v>-25.878977687376619</v>
          </cell>
          <cell r="CC216">
            <v>-340.57999999999993</v>
          </cell>
          <cell r="CD216">
            <v>40.650000000000091</v>
          </cell>
          <cell r="CE216">
            <v>-350.59999999999991</v>
          </cell>
          <cell r="CF216">
            <v>56.970000000000027</v>
          </cell>
          <cell r="CG216">
            <v>208.15149399999996</v>
          </cell>
          <cell r="CH216">
            <v>333.97250600000007</v>
          </cell>
          <cell r="CI216">
            <v>426.53995929895018</v>
          </cell>
          <cell r="CJ216">
            <v>0</v>
          </cell>
          <cell r="CK216">
            <v>0</v>
          </cell>
          <cell r="CL216">
            <v>0</v>
          </cell>
          <cell r="CM216">
            <v>0</v>
          </cell>
          <cell r="CN216">
            <v>0</v>
          </cell>
          <cell r="CO216">
            <v>0</v>
          </cell>
          <cell r="CP216">
            <v>0</v>
          </cell>
          <cell r="CQ216">
            <v>0</v>
          </cell>
          <cell r="CR216">
            <v>0</v>
          </cell>
          <cell r="CS216">
            <v>0</v>
          </cell>
          <cell r="CT216">
            <v>0</v>
          </cell>
          <cell r="CU216">
            <v>0</v>
          </cell>
          <cell r="CV216">
            <v>0</v>
          </cell>
          <cell r="CW216">
            <v>0</v>
          </cell>
          <cell r="CX216">
            <v>0</v>
          </cell>
          <cell r="CY216">
            <v>0</v>
          </cell>
          <cell r="CZ216">
            <v>0</v>
          </cell>
          <cell r="DA216">
            <v>0</v>
          </cell>
          <cell r="DB216">
            <v>0</v>
          </cell>
          <cell r="DC216">
            <v>0</v>
          </cell>
          <cell r="DD216">
            <v>0</v>
          </cell>
          <cell r="DE216">
            <v>0</v>
          </cell>
          <cell r="DF216">
            <v>0</v>
          </cell>
          <cell r="DG216">
            <v>0</v>
          </cell>
          <cell r="DH216">
            <v>0</v>
          </cell>
          <cell r="DI216">
            <v>0</v>
          </cell>
          <cell r="DJ216">
            <v>0</v>
          </cell>
          <cell r="DK216">
            <v>0</v>
          </cell>
          <cell r="DL216">
            <v>34.277000000000001</v>
          </cell>
          <cell r="DM216">
            <v>50.217000000000013</v>
          </cell>
          <cell r="DN216">
            <v>33.603000000000009</v>
          </cell>
          <cell r="DO216">
            <v>37.783000000000015</v>
          </cell>
          <cell r="DP216">
            <v>43.769000000000005</v>
          </cell>
          <cell r="DQ216">
            <v>51.799000000000035</v>
          </cell>
          <cell r="DR216">
            <v>66.244</v>
          </cell>
          <cell r="DS216">
            <v>71.542709000000002</v>
          </cell>
          <cell r="DT216">
            <v>36.77600000000001</v>
          </cell>
          <cell r="DU216">
            <v>65.97399999999999</v>
          </cell>
          <cell r="DV216">
            <v>119.06099999999998</v>
          </cell>
          <cell r="DW216">
            <v>107.81700000000001</v>
          </cell>
          <cell r="DX216">
            <v>112.37899999999996</v>
          </cell>
          <cell r="DY216">
            <v>132.94</v>
          </cell>
          <cell r="DZ216">
            <v>132.709</v>
          </cell>
          <cell r="EA216">
            <v>132.18699999999995</v>
          </cell>
          <cell r="EB216">
            <v>38.153999999999996</v>
          </cell>
          <cell r="EC216">
            <v>161.43292799999995</v>
          </cell>
          <cell r="ED216">
            <v>306.36900000000003</v>
          </cell>
          <cell r="EE216">
            <v>-18.340000000000146</v>
          </cell>
          <cell r="EF216">
            <v>-25.878977687376619</v>
          </cell>
          <cell r="EG216">
            <v>-340.57999999999993</v>
          </cell>
          <cell r="EH216">
            <v>40.650000000000091</v>
          </cell>
          <cell r="EI216">
            <v>-350.59999999999991</v>
          </cell>
          <cell r="EJ216">
            <v>56.970000000000027</v>
          </cell>
          <cell r="EK216">
            <v>208.15149399999996</v>
          </cell>
          <cell r="EL216">
            <v>333.97250600000007</v>
          </cell>
          <cell r="EM216">
            <v>426.53995929895018</v>
          </cell>
          <cell r="EN216">
            <v>-9.6869999999999994</v>
          </cell>
          <cell r="EO216">
            <v>-9.4410000000000007</v>
          </cell>
          <cell r="EP216">
            <v>-9.5739999999999998</v>
          </cell>
          <cell r="EQ216">
            <v>-9.2750000000000004</v>
          </cell>
          <cell r="ER216">
            <v>-9.2460000000000004</v>
          </cell>
          <cell r="ES216">
            <v>-10.19</v>
          </cell>
          <cell r="ET216">
            <v>-11.587999999999999</v>
          </cell>
          <cell r="EU216">
            <v>-11.65</v>
          </cell>
          <cell r="EV216">
            <v>-11.539</v>
          </cell>
          <cell r="EW216">
            <v>-10.411</v>
          </cell>
          <cell r="EX216">
            <v>-25.108000000000001</v>
          </cell>
          <cell r="EY216">
            <v>-24.367999999999999</v>
          </cell>
          <cell r="EZ216">
            <v>-22.544</v>
          </cell>
          <cell r="FA216">
            <v>-22.391999999999999</v>
          </cell>
          <cell r="FB216">
            <v>-21.917000000000002</v>
          </cell>
          <cell r="FC216">
            <v>-23.936</v>
          </cell>
          <cell r="FD216">
            <v>-28.236999999999998</v>
          </cell>
          <cell r="FE216">
            <v>-38.018000000000001</v>
          </cell>
          <cell r="FF216">
            <v>-23.087000000000003</v>
          </cell>
          <cell r="FG216">
            <v>-36.5</v>
          </cell>
          <cell r="FH216">
            <v>-41.131625999999997</v>
          </cell>
          <cell r="FI216">
            <v>-42.29</v>
          </cell>
          <cell r="FJ216">
            <v>-38.979999999999997</v>
          </cell>
          <cell r="FK216">
            <v>-49.92</v>
          </cell>
          <cell r="FL216">
            <v>-54.66</v>
          </cell>
          <cell r="FM216">
            <v>-55.215000000000003</v>
          </cell>
          <cell r="FN216">
            <v>-54.488</v>
          </cell>
          <cell r="FO216">
            <v>-53.970362197010004</v>
          </cell>
          <cell r="FP216">
            <v>0.81399999999999995</v>
          </cell>
          <cell r="FQ216">
            <v>-0.251</v>
          </cell>
          <cell r="FR216">
            <v>0.54200000000000004</v>
          </cell>
          <cell r="FS216">
            <v>5.2069999999999999</v>
          </cell>
          <cell r="FT216">
            <v>1.784</v>
          </cell>
          <cell r="FU216">
            <v>6.1970000000000001</v>
          </cell>
          <cell r="FV216">
            <v>2.8159999999999998</v>
          </cell>
          <cell r="FW216">
            <v>1.8879999999999999</v>
          </cell>
          <cell r="FX216">
            <v>2.1678999999999999</v>
          </cell>
          <cell r="FY216">
            <v>1.3140000000000001</v>
          </cell>
          <cell r="FZ216">
            <v>1.3280000000000001</v>
          </cell>
          <cell r="GA216">
            <v>2.7250000000000001</v>
          </cell>
          <cell r="GB216">
            <v>3.7679999999999998</v>
          </cell>
          <cell r="GC216">
            <v>4.0609999999999999</v>
          </cell>
          <cell r="GD216">
            <v>17.3</v>
          </cell>
          <cell r="GE216">
            <v>3.899</v>
          </cell>
          <cell r="GF216">
            <v>49.412999999999997</v>
          </cell>
          <cell r="GG216">
            <v>82.04</v>
          </cell>
          <cell r="GH216">
            <v>-57.391000000000005</v>
          </cell>
          <cell r="GI216">
            <v>228.16</v>
          </cell>
          <cell r="GJ216">
            <v>361.45316899999995</v>
          </cell>
          <cell r="GK216">
            <v>144.83000000000001</v>
          </cell>
          <cell r="GL216">
            <v>68.73</v>
          </cell>
          <cell r="GM216">
            <v>-20.62</v>
          </cell>
          <cell r="GN216">
            <v>-547.47016099999996</v>
          </cell>
          <cell r="GO216">
            <v>599.67216099999996</v>
          </cell>
          <cell r="GP216">
            <v>14.481000000000009</v>
          </cell>
          <cell r="GQ216">
            <v>6.4103341599999997</v>
          </cell>
          <cell r="GR216">
            <v>25.404000000000003</v>
          </cell>
          <cell r="GS216">
            <v>40.525000000000013</v>
          </cell>
          <cell r="GT216">
            <v>24.571000000000012</v>
          </cell>
          <cell r="GU216">
            <v>33.715000000000018</v>
          </cell>
          <cell r="GV216">
            <v>36.307000000000002</v>
          </cell>
          <cell r="GW216">
            <v>47.80600000000004</v>
          </cell>
          <cell r="GX216">
            <v>57.472000000000001</v>
          </cell>
          <cell r="GY216">
            <v>61.780709000000002</v>
          </cell>
          <cell r="GZ216">
            <v>27.404900000000008</v>
          </cell>
          <cell r="HA216">
            <v>56.876999999999988</v>
          </cell>
          <cell r="HB216">
            <v>95.280999999999977</v>
          </cell>
          <cell r="HC216">
            <v>86.174000000000007</v>
          </cell>
          <cell r="HD216">
            <v>93.602999999999966</v>
          </cell>
          <cell r="HE216">
            <v>114.60900000000001</v>
          </cell>
          <cell r="HF216">
            <v>128.09200000000001</v>
          </cell>
          <cell r="HG216">
            <v>112.14999999999995</v>
          </cell>
          <cell r="HH216">
            <v>59.33</v>
          </cell>
          <cell r="HI216">
            <v>205.45492799999994</v>
          </cell>
          <cell r="HJ216">
            <v>225.89100000000002</v>
          </cell>
          <cell r="HK216">
            <v>173.31999999999985</v>
          </cell>
          <cell r="HL216">
            <v>294.44256531262334</v>
          </cell>
          <cell r="HM216">
            <v>-238.03999999999994</v>
          </cell>
          <cell r="HN216">
            <v>70.400000000000091</v>
          </cell>
          <cell r="HO216">
            <v>-421.13999999999993</v>
          </cell>
          <cell r="HP216">
            <v>-545.1601609999999</v>
          </cell>
          <cell r="HQ216">
            <v>752.60865499999989</v>
          </cell>
          <cell r="HR216">
            <v>293.96550600000006</v>
          </cell>
          <cell r="HS216">
            <v>378.97993126194018</v>
          </cell>
        </row>
        <row r="217">
          <cell r="A217" t="str">
            <v>TCS IN</v>
          </cell>
          <cell r="B217" t="str">
            <v>Tata Consultancy Services</v>
          </cell>
          <cell r="C217" t="str">
            <v>Information Technology</v>
          </cell>
          <cell r="D217">
            <v>0</v>
          </cell>
          <cell r="E217">
            <v>0</v>
          </cell>
          <cell r="F217">
            <v>0</v>
          </cell>
          <cell r="G217">
            <v>0</v>
          </cell>
          <cell r="H217">
            <v>15262</v>
          </cell>
          <cell r="I217">
            <v>16929.399999999998</v>
          </cell>
          <cell r="J217">
            <v>18660.400000000001</v>
          </cell>
          <cell r="K217">
            <v>20375.5</v>
          </cell>
          <cell r="L217">
            <v>21335.199999999997</v>
          </cell>
          <cell r="M217">
            <v>24307.3</v>
          </cell>
          <cell r="N217">
            <v>25784.300000000003</v>
          </cell>
          <cell r="O217">
            <v>25845.599999999999</v>
          </cell>
          <cell r="P217">
            <v>29128.71</v>
          </cell>
          <cell r="Q217">
            <v>31566.47</v>
          </cell>
          <cell r="R217">
            <v>34525.57</v>
          </cell>
          <cell r="S217">
            <v>37233.69</v>
          </cell>
          <cell r="T217">
            <v>41443.32</v>
          </cell>
          <cell r="U217">
            <v>44821.760000000002</v>
          </cell>
          <cell r="V217">
            <v>48604.76</v>
          </cell>
          <cell r="W217">
            <v>51463.73</v>
          </cell>
          <cell r="X217">
            <v>51572</v>
          </cell>
          <cell r="Y217">
            <v>55497</v>
          </cell>
          <cell r="Z217">
            <v>59240.53</v>
          </cell>
          <cell r="AA217">
            <v>60469</v>
          </cell>
          <cell r="AB217">
            <v>64107</v>
          </cell>
          <cell r="AC217">
            <v>69534</v>
          </cell>
          <cell r="AD217">
            <v>72770</v>
          </cell>
          <cell r="AE217">
            <v>71718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-11728.449999999997</v>
          </cell>
          <cell r="AK217">
            <v>-12271.300000000001</v>
          </cell>
          <cell r="AL217">
            <v>-13366.15</v>
          </cell>
          <cell r="AM217">
            <v>-14623.100000000002</v>
          </cell>
          <cell r="AN217">
            <v>-15017.72</v>
          </cell>
          <cell r="AO217">
            <v>-17177.730000000003</v>
          </cell>
          <cell r="AP217">
            <v>-18044.25</v>
          </cell>
          <cell r="AQ217">
            <v>-18527.14</v>
          </cell>
          <cell r="AR217">
            <v>-20814.570000000003</v>
          </cell>
          <cell r="AS217">
            <v>-20936.089999999997</v>
          </cell>
          <cell r="AT217">
            <v>-24755.9395</v>
          </cell>
          <cell r="AU217">
            <v>-27404.310000000005</v>
          </cell>
          <cell r="AV217">
            <v>-31427.71</v>
          </cell>
          <cell r="AW217">
            <v>-32527.69</v>
          </cell>
          <cell r="AX217">
            <v>-34852.17</v>
          </cell>
          <cell r="AY217">
            <v>-36896.119999999995</v>
          </cell>
          <cell r="AZ217">
            <v>-38764.339999999997</v>
          </cell>
          <cell r="BA217">
            <v>-41577.85</v>
          </cell>
          <cell r="BB217">
            <v>-43452.11</v>
          </cell>
          <cell r="BC217">
            <v>-45343.25</v>
          </cell>
          <cell r="BD217">
            <v>-48793</v>
          </cell>
          <cell r="BE217">
            <v>-51337</v>
          </cell>
          <cell r="BF217">
            <v>-53296</v>
          </cell>
          <cell r="BG217">
            <v>-52922</v>
          </cell>
          <cell r="BH217">
            <v>0</v>
          </cell>
          <cell r="BI217">
            <v>0</v>
          </cell>
          <cell r="BJ217">
            <v>0</v>
          </cell>
          <cell r="BK217">
            <v>0</v>
          </cell>
          <cell r="BL217">
            <v>3533.5500000000029</v>
          </cell>
          <cell r="BM217">
            <v>4658.0999999999967</v>
          </cell>
          <cell r="BN217">
            <v>5294.2500000000018</v>
          </cell>
          <cell r="BO217">
            <v>5752.3999999999978</v>
          </cell>
          <cell r="BP217">
            <v>6317.4799999999977</v>
          </cell>
          <cell r="BQ217">
            <v>7129.5699999999961</v>
          </cell>
          <cell r="BR217">
            <v>7740.0500000000029</v>
          </cell>
          <cell r="BS217">
            <v>7318.4599999999991</v>
          </cell>
          <cell r="BT217">
            <v>8314.1399999999958</v>
          </cell>
          <cell r="BU217">
            <v>10630.380000000005</v>
          </cell>
          <cell r="BV217">
            <v>9769.6304999999993</v>
          </cell>
          <cell r="BW217">
            <v>9829.3799999999974</v>
          </cell>
          <cell r="BX217">
            <v>10015.61</v>
          </cell>
          <cell r="BY217">
            <v>12294.070000000003</v>
          </cell>
          <cell r="BZ217">
            <v>13752.590000000004</v>
          </cell>
          <cell r="CA217">
            <v>14567.610000000008</v>
          </cell>
          <cell r="CB217">
            <v>12807.660000000003</v>
          </cell>
          <cell r="CC217">
            <v>13919.150000000001</v>
          </cell>
          <cell r="CD217">
            <v>15788.419999999998</v>
          </cell>
          <cell r="CE217">
            <v>15125.75</v>
          </cell>
          <cell r="CF217">
            <v>15314</v>
          </cell>
          <cell r="CG217">
            <v>18197</v>
          </cell>
          <cell r="CH217">
            <v>19474</v>
          </cell>
          <cell r="CI217">
            <v>18796</v>
          </cell>
          <cell r="CJ217">
            <v>0</v>
          </cell>
          <cell r="CK217">
            <v>0</v>
          </cell>
          <cell r="CL217">
            <v>0</v>
          </cell>
          <cell r="CM217">
            <v>0</v>
          </cell>
          <cell r="CN217">
            <v>0</v>
          </cell>
          <cell r="CO217">
            <v>0</v>
          </cell>
          <cell r="CP217">
            <v>0</v>
          </cell>
          <cell r="CQ217">
            <v>0</v>
          </cell>
          <cell r="CR217">
            <v>0</v>
          </cell>
          <cell r="CS217">
            <v>0</v>
          </cell>
          <cell r="CT217">
            <v>0</v>
          </cell>
          <cell r="CU217">
            <v>0</v>
          </cell>
          <cell r="CV217">
            <v>0</v>
          </cell>
          <cell r="CW217">
            <v>0</v>
          </cell>
          <cell r="CX217">
            <v>0</v>
          </cell>
          <cell r="CY217">
            <v>0</v>
          </cell>
          <cell r="CZ217">
            <v>0</v>
          </cell>
          <cell r="DA217">
            <v>0</v>
          </cell>
          <cell r="DB217">
            <v>0</v>
          </cell>
          <cell r="DC217">
            <v>0</v>
          </cell>
          <cell r="DD217">
            <v>0</v>
          </cell>
          <cell r="DE217">
            <v>0</v>
          </cell>
          <cell r="DF217">
            <v>0</v>
          </cell>
          <cell r="DG217">
            <v>0</v>
          </cell>
          <cell r="DH217">
            <v>0</v>
          </cell>
          <cell r="DI217">
            <v>0</v>
          </cell>
          <cell r="DJ217">
            <v>0</v>
          </cell>
          <cell r="DK217">
            <v>0</v>
          </cell>
          <cell r="DL217">
            <v>0</v>
          </cell>
          <cell r="DM217">
            <v>0</v>
          </cell>
          <cell r="DN217">
            <v>0</v>
          </cell>
          <cell r="DO217">
            <v>0</v>
          </cell>
          <cell r="DP217">
            <v>3533.5500000000029</v>
          </cell>
          <cell r="DQ217">
            <v>4658.0999999999967</v>
          </cell>
          <cell r="DR217">
            <v>5294.2500000000018</v>
          </cell>
          <cell r="DS217">
            <v>5752.3999999999978</v>
          </cell>
          <cell r="DT217">
            <v>6317.4799999999977</v>
          </cell>
          <cell r="DU217">
            <v>7129.5699999999961</v>
          </cell>
          <cell r="DV217">
            <v>7740.0500000000029</v>
          </cell>
          <cell r="DW217">
            <v>7318.4599999999991</v>
          </cell>
          <cell r="DX217">
            <v>8314.1399999999958</v>
          </cell>
          <cell r="DY217">
            <v>10630.380000000005</v>
          </cell>
          <cell r="DZ217">
            <v>9769.6304999999993</v>
          </cell>
          <cell r="EA217">
            <v>9829.3799999999974</v>
          </cell>
          <cell r="EB217">
            <v>10015.61</v>
          </cell>
          <cell r="EC217">
            <v>12294.070000000003</v>
          </cell>
          <cell r="ED217">
            <v>13752.590000000004</v>
          </cell>
          <cell r="EE217">
            <v>14567.610000000008</v>
          </cell>
          <cell r="EF217">
            <v>12807.660000000003</v>
          </cell>
          <cell r="EG217">
            <v>13919.150000000001</v>
          </cell>
          <cell r="EH217">
            <v>15788.419999999998</v>
          </cell>
          <cell r="EI217">
            <v>15125.75</v>
          </cell>
          <cell r="EJ217">
            <v>15314</v>
          </cell>
          <cell r="EK217">
            <v>18197</v>
          </cell>
          <cell r="EL217">
            <v>19474</v>
          </cell>
          <cell r="EM217">
            <v>18796</v>
          </cell>
          <cell r="EN217">
            <v>0</v>
          </cell>
          <cell r="EO217">
            <v>0</v>
          </cell>
          <cell r="EP217">
            <v>0</v>
          </cell>
          <cell r="EQ217">
            <v>0</v>
          </cell>
          <cell r="ER217">
            <v>-245.5</v>
          </cell>
          <cell r="ES217">
            <v>-290.3</v>
          </cell>
          <cell r="ET217">
            <v>-350.8</v>
          </cell>
          <cell r="EU217">
            <v>-444.8</v>
          </cell>
          <cell r="EV217">
            <v>-328.89</v>
          </cell>
          <cell r="EW217">
            <v>-356.81</v>
          </cell>
          <cell r="EX217">
            <v>-382.49</v>
          </cell>
          <cell r="EY217">
            <v>-509.15</v>
          </cell>
          <cell r="EZ217">
            <v>-582.02</v>
          </cell>
          <cell r="FA217">
            <v>-589.53</v>
          </cell>
          <cell r="FB217">
            <v>-737.78</v>
          </cell>
          <cell r="FC217">
            <v>-864.76</v>
          </cell>
          <cell r="FD217">
            <v>-751.07</v>
          </cell>
          <cell r="FE217">
            <v>-957.8599999999999</v>
          </cell>
          <cell r="FF217">
            <v>-1079.9099999999999</v>
          </cell>
          <cell r="FG217">
            <v>-1395.0900000000001</v>
          </cell>
          <cell r="FH217">
            <v>-1264.6300000000001</v>
          </cell>
          <cell r="FI217">
            <v>-1381.3200000000002</v>
          </cell>
          <cell r="FJ217">
            <v>-1475.27</v>
          </cell>
          <cell r="FK217">
            <v>-1625</v>
          </cell>
          <cell r="FL217">
            <v>-1167</v>
          </cell>
          <cell r="FM217">
            <v>-1349</v>
          </cell>
          <cell r="FN217">
            <v>-1454</v>
          </cell>
          <cell r="FO217">
            <v>-1796</v>
          </cell>
          <cell r="FP217">
            <v>0</v>
          </cell>
          <cell r="FQ217">
            <v>0</v>
          </cell>
          <cell r="FR217">
            <v>0</v>
          </cell>
          <cell r="FS217">
            <v>0</v>
          </cell>
          <cell r="FT217">
            <v>53.440000000000055</v>
          </cell>
          <cell r="FU217">
            <v>160.4</v>
          </cell>
          <cell r="FV217">
            <v>443.15</v>
          </cell>
          <cell r="FW217">
            <v>287.89999999999998</v>
          </cell>
          <cell r="FX217">
            <v>137.75</v>
          </cell>
          <cell r="FY217">
            <v>-8</v>
          </cell>
          <cell r="FZ217">
            <v>1040.7</v>
          </cell>
          <cell r="GA217">
            <v>-413.63</v>
          </cell>
          <cell r="GB217">
            <v>136.82</v>
          </cell>
          <cell r="GC217">
            <v>254.30000000000109</v>
          </cell>
          <cell r="GD217">
            <v>-158.63</v>
          </cell>
          <cell r="GE217">
            <v>-39.92</v>
          </cell>
          <cell r="GF217">
            <v>667.72</v>
          </cell>
          <cell r="GG217">
            <v>77.319999999999993</v>
          </cell>
          <cell r="GH217">
            <v>299.83999999999997</v>
          </cell>
          <cell r="GI217">
            <v>899.3</v>
          </cell>
          <cell r="GJ217">
            <v>1972</v>
          </cell>
          <cell r="GK217">
            <v>2006</v>
          </cell>
          <cell r="GL217">
            <v>1048.03</v>
          </cell>
          <cell r="GM217">
            <v>1179</v>
          </cell>
          <cell r="GN217">
            <v>332</v>
          </cell>
          <cell r="GO217">
            <v>-1784</v>
          </cell>
          <cell r="GP217">
            <v>-1847</v>
          </cell>
          <cell r="GQ217">
            <v>-1374</v>
          </cell>
          <cell r="GR217">
            <v>0</v>
          </cell>
          <cell r="GS217">
            <v>0</v>
          </cell>
          <cell r="GT217">
            <v>0</v>
          </cell>
          <cell r="GU217">
            <v>0</v>
          </cell>
          <cell r="GV217">
            <v>3341.490000000003</v>
          </cell>
          <cell r="GW217">
            <v>4528.1999999999962</v>
          </cell>
          <cell r="GX217">
            <v>5386.6000000000013</v>
          </cell>
          <cell r="GY217">
            <v>5595.4999999999973</v>
          </cell>
          <cell r="GZ217">
            <v>6126.3399999999974</v>
          </cell>
          <cell r="HA217">
            <v>6764.7599999999957</v>
          </cell>
          <cell r="HB217">
            <v>8398.2600000000039</v>
          </cell>
          <cell r="HC217">
            <v>6395.6799999999994</v>
          </cell>
          <cell r="HD217">
            <v>7868.9399999999951</v>
          </cell>
          <cell r="HE217">
            <v>10295.150000000005</v>
          </cell>
          <cell r="HF217">
            <v>8873.2204999999994</v>
          </cell>
          <cell r="HG217">
            <v>8924.6999999999971</v>
          </cell>
          <cell r="HH217">
            <v>9932.26</v>
          </cell>
          <cell r="HI217">
            <v>11413.530000000002</v>
          </cell>
          <cell r="HJ217">
            <v>12972.520000000004</v>
          </cell>
          <cell r="HK217">
            <v>14071.820000000007</v>
          </cell>
          <cell r="HL217">
            <v>13515.030000000002</v>
          </cell>
          <cell r="HM217">
            <v>14543.830000000002</v>
          </cell>
          <cell r="HN217">
            <v>15361.179999999998</v>
          </cell>
          <cell r="HO217">
            <v>14679.75</v>
          </cell>
          <cell r="HP217">
            <v>14479</v>
          </cell>
          <cell r="HQ217">
            <v>15064</v>
          </cell>
          <cell r="HR217">
            <v>16173</v>
          </cell>
          <cell r="HS217">
            <v>15626</v>
          </cell>
        </row>
        <row r="218">
          <cell r="A218" t="str">
            <v>TECHM IN</v>
          </cell>
          <cell r="B218" t="str">
            <v>Tech Mahindra</v>
          </cell>
          <cell r="C218" t="str">
            <v>Information Technology</v>
          </cell>
          <cell r="D218">
            <v>0</v>
          </cell>
          <cell r="E218">
            <v>0</v>
          </cell>
          <cell r="F218">
            <v>0</v>
          </cell>
          <cell r="G218">
            <v>0</v>
          </cell>
          <cell r="H218">
            <v>0</v>
          </cell>
          <cell r="I218">
            <v>0</v>
          </cell>
          <cell r="J218">
            <v>0</v>
          </cell>
          <cell r="K218">
            <v>0</v>
          </cell>
          <cell r="L218">
            <v>2200</v>
          </cell>
          <cell r="M218">
            <v>2551</v>
          </cell>
          <cell r="N218">
            <v>2335</v>
          </cell>
          <cell r="O218">
            <v>2370</v>
          </cell>
          <cell r="P218">
            <v>2419</v>
          </cell>
          <cell r="Q218">
            <v>2469</v>
          </cell>
          <cell r="R218">
            <v>3326</v>
          </cell>
          <cell r="S218">
            <v>4212</v>
          </cell>
          <cell r="T218">
            <v>5871.19</v>
          </cell>
          <cell r="U218">
            <v>6977</v>
          </cell>
          <cell r="V218">
            <v>7698</v>
          </cell>
          <cell r="W218">
            <v>8745</v>
          </cell>
          <cell r="X218">
            <v>8763</v>
          </cell>
          <cell r="Y218">
            <v>8975</v>
          </cell>
          <cell r="Z218">
            <v>9704</v>
          </cell>
          <cell r="AA218">
            <v>10218</v>
          </cell>
          <cell r="AB218">
            <v>11164</v>
          </cell>
          <cell r="AC218">
            <v>11648</v>
          </cell>
          <cell r="AD218">
            <v>11322</v>
          </cell>
          <cell r="AE218">
            <v>10513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0</v>
          </cell>
          <cell r="AK218">
            <v>0</v>
          </cell>
          <cell r="AL218">
            <v>0</v>
          </cell>
          <cell r="AM218">
            <v>0</v>
          </cell>
          <cell r="AN218">
            <v>-1952</v>
          </cell>
          <cell r="AO218">
            <v>-2184</v>
          </cell>
          <cell r="AP218">
            <v>-2087</v>
          </cell>
          <cell r="AQ218">
            <v>-1884</v>
          </cell>
          <cell r="AR218">
            <v>-1996</v>
          </cell>
          <cell r="AS218">
            <v>-2054</v>
          </cell>
          <cell r="AT218">
            <v>-2466</v>
          </cell>
          <cell r="AU218">
            <v>-3232</v>
          </cell>
          <cell r="AV218">
            <v>-4593.55</v>
          </cell>
          <cell r="AW218">
            <v>-5333</v>
          </cell>
          <cell r="AX218">
            <v>-5626</v>
          </cell>
          <cell r="AY218">
            <v>-6527</v>
          </cell>
          <cell r="AZ218">
            <v>-6830</v>
          </cell>
          <cell r="BA218">
            <v>-7004</v>
          </cell>
          <cell r="BB218">
            <v>-7575</v>
          </cell>
          <cell r="BC218">
            <v>-7994</v>
          </cell>
          <cell r="BD218">
            <v>-8295</v>
          </cell>
          <cell r="BE218">
            <v>-8387</v>
          </cell>
          <cell r="BF218">
            <v>-8143.4</v>
          </cell>
          <cell r="BG218">
            <v>-7671</v>
          </cell>
          <cell r="BH218">
            <v>0</v>
          </cell>
          <cell r="BI218">
            <v>0</v>
          </cell>
          <cell r="BJ218">
            <v>0</v>
          </cell>
          <cell r="BK218">
            <v>0</v>
          </cell>
          <cell r="BL218">
            <v>0</v>
          </cell>
          <cell r="BM218">
            <v>0</v>
          </cell>
          <cell r="BN218">
            <v>0</v>
          </cell>
          <cell r="BO218">
            <v>0</v>
          </cell>
          <cell r="BP218">
            <v>248</v>
          </cell>
          <cell r="BQ218">
            <v>367</v>
          </cell>
          <cell r="BR218">
            <v>248</v>
          </cell>
          <cell r="BS218">
            <v>486</v>
          </cell>
          <cell r="BT218">
            <v>423</v>
          </cell>
          <cell r="BU218">
            <v>415</v>
          </cell>
          <cell r="BV218">
            <v>860</v>
          </cell>
          <cell r="BW218">
            <v>980</v>
          </cell>
          <cell r="BX218">
            <v>1277.6399999999994</v>
          </cell>
          <cell r="BY218">
            <v>1644</v>
          </cell>
          <cell r="BZ218">
            <v>2072</v>
          </cell>
          <cell r="CA218">
            <v>2218</v>
          </cell>
          <cell r="CB218">
            <v>1933</v>
          </cell>
          <cell r="CC218">
            <v>1971</v>
          </cell>
          <cell r="CD218">
            <v>2129</v>
          </cell>
          <cell r="CE218">
            <v>2224</v>
          </cell>
          <cell r="CF218">
            <v>2869</v>
          </cell>
          <cell r="CG218">
            <v>3261</v>
          </cell>
          <cell r="CH218">
            <v>3178.6000000000004</v>
          </cell>
          <cell r="CI218">
            <v>2842</v>
          </cell>
          <cell r="CJ218">
            <v>0</v>
          </cell>
          <cell r="CK218">
            <v>0</v>
          </cell>
          <cell r="CL218">
            <v>0</v>
          </cell>
          <cell r="CM218">
            <v>0</v>
          </cell>
          <cell r="CN218">
            <v>0</v>
          </cell>
          <cell r="CO218">
            <v>0</v>
          </cell>
          <cell r="CP218">
            <v>0</v>
          </cell>
          <cell r="CQ218">
            <v>0</v>
          </cell>
          <cell r="CR218">
            <v>0</v>
          </cell>
          <cell r="CS218">
            <v>0</v>
          </cell>
          <cell r="CT218">
            <v>0</v>
          </cell>
          <cell r="CU218">
            <v>0</v>
          </cell>
          <cell r="CV218">
            <v>0</v>
          </cell>
          <cell r="CW218">
            <v>0</v>
          </cell>
          <cell r="CX218">
            <v>0</v>
          </cell>
          <cell r="CY218">
            <v>0</v>
          </cell>
          <cell r="CZ218">
            <v>0</v>
          </cell>
          <cell r="DA218">
            <v>0</v>
          </cell>
          <cell r="DB218">
            <v>0</v>
          </cell>
          <cell r="DC218">
            <v>0</v>
          </cell>
          <cell r="DD218">
            <v>0</v>
          </cell>
          <cell r="DE218">
            <v>0</v>
          </cell>
          <cell r="DF218">
            <v>0</v>
          </cell>
          <cell r="DG218">
            <v>0</v>
          </cell>
          <cell r="DH218">
            <v>0</v>
          </cell>
          <cell r="DI218">
            <v>0</v>
          </cell>
          <cell r="DJ218">
            <v>0</v>
          </cell>
          <cell r="DK218">
            <v>0</v>
          </cell>
          <cell r="DL218">
            <v>0</v>
          </cell>
          <cell r="DM218">
            <v>0</v>
          </cell>
          <cell r="DN218">
            <v>0</v>
          </cell>
          <cell r="DO218">
            <v>0</v>
          </cell>
          <cell r="DP218">
            <v>0</v>
          </cell>
          <cell r="DQ218">
            <v>0</v>
          </cell>
          <cell r="DR218">
            <v>0</v>
          </cell>
          <cell r="DS218">
            <v>0</v>
          </cell>
          <cell r="DT218">
            <v>248</v>
          </cell>
          <cell r="DU218">
            <v>367</v>
          </cell>
          <cell r="DV218">
            <v>248</v>
          </cell>
          <cell r="DW218">
            <v>486</v>
          </cell>
          <cell r="DX218">
            <v>423</v>
          </cell>
          <cell r="DY218">
            <v>415</v>
          </cell>
          <cell r="DZ218">
            <v>860</v>
          </cell>
          <cell r="EA218">
            <v>980</v>
          </cell>
          <cell r="EB218">
            <v>1277.6399999999994</v>
          </cell>
          <cell r="EC218">
            <v>1644</v>
          </cell>
          <cell r="ED218">
            <v>2072</v>
          </cell>
          <cell r="EE218">
            <v>2218</v>
          </cell>
          <cell r="EF218">
            <v>1933</v>
          </cell>
          <cell r="EG218">
            <v>1971</v>
          </cell>
          <cell r="EH218">
            <v>2129</v>
          </cell>
          <cell r="EI218">
            <v>2224</v>
          </cell>
          <cell r="EJ218">
            <v>2869</v>
          </cell>
          <cell r="EK218">
            <v>3261</v>
          </cell>
          <cell r="EL218">
            <v>3178.6000000000004</v>
          </cell>
          <cell r="EM218">
            <v>2842</v>
          </cell>
          <cell r="EN218">
            <v>0</v>
          </cell>
          <cell r="EO218">
            <v>0</v>
          </cell>
          <cell r="EP218">
            <v>0</v>
          </cell>
          <cell r="EQ218">
            <v>0</v>
          </cell>
          <cell r="ER218">
            <v>0</v>
          </cell>
          <cell r="ES218">
            <v>0</v>
          </cell>
          <cell r="ET218">
            <v>0</v>
          </cell>
          <cell r="EU218">
            <v>0</v>
          </cell>
          <cell r="EV218">
            <v>-67</v>
          </cell>
          <cell r="EW218">
            <v>-74</v>
          </cell>
          <cell r="EX218">
            <v>-92</v>
          </cell>
          <cell r="EY218">
            <v>-88</v>
          </cell>
          <cell r="EZ218">
            <v>-91</v>
          </cell>
          <cell r="FA218">
            <v>-93</v>
          </cell>
          <cell r="FB218">
            <v>-103</v>
          </cell>
          <cell r="FC218">
            <v>-111</v>
          </cell>
          <cell r="FD218">
            <v>-108.02</v>
          </cell>
          <cell r="FE218">
            <v>-113</v>
          </cell>
          <cell r="FF218">
            <v>-137</v>
          </cell>
          <cell r="FG218">
            <v>-158</v>
          </cell>
          <cell r="FH218">
            <v>-168</v>
          </cell>
          <cell r="FI218">
            <v>-193</v>
          </cell>
          <cell r="FJ218">
            <v>-206</v>
          </cell>
          <cell r="FK218">
            <v>-229</v>
          </cell>
          <cell r="FL218">
            <v>-258</v>
          </cell>
          <cell r="FM218">
            <v>-267</v>
          </cell>
          <cell r="FN218">
            <v>-286</v>
          </cell>
          <cell r="FO218">
            <v>-286</v>
          </cell>
          <cell r="FP218">
            <v>0</v>
          </cell>
          <cell r="FQ218">
            <v>0</v>
          </cell>
          <cell r="FR218">
            <v>0</v>
          </cell>
          <cell r="FS218">
            <v>0</v>
          </cell>
          <cell r="FT218">
            <v>0</v>
          </cell>
          <cell r="FU218">
            <v>0</v>
          </cell>
          <cell r="FV218">
            <v>0</v>
          </cell>
          <cell r="FW218">
            <v>0</v>
          </cell>
          <cell r="FX218">
            <v>45</v>
          </cell>
          <cell r="FY218">
            <v>42</v>
          </cell>
          <cell r="FZ218">
            <v>0</v>
          </cell>
          <cell r="GA218">
            <v>-2</v>
          </cell>
          <cell r="GB218">
            <v>36</v>
          </cell>
          <cell r="GC218">
            <v>108</v>
          </cell>
          <cell r="GD218">
            <v>70</v>
          </cell>
          <cell r="GE218">
            <v>127</v>
          </cell>
          <cell r="GF218">
            <v>40.54</v>
          </cell>
          <cell r="GG218">
            <v>69</v>
          </cell>
          <cell r="GH218">
            <v>-32</v>
          </cell>
          <cell r="GI218">
            <v>154</v>
          </cell>
          <cell r="GJ218">
            <v>131</v>
          </cell>
          <cell r="GK218">
            <v>249</v>
          </cell>
          <cell r="GL218">
            <v>300</v>
          </cell>
          <cell r="GM218">
            <v>364</v>
          </cell>
          <cell r="GN218">
            <v>261</v>
          </cell>
          <cell r="GO218">
            <v>-320</v>
          </cell>
          <cell r="GP218">
            <v>-396.6</v>
          </cell>
          <cell r="GQ218">
            <v>78</v>
          </cell>
          <cell r="GR218">
            <v>0</v>
          </cell>
          <cell r="GS218">
            <v>0</v>
          </cell>
          <cell r="GT218">
            <v>0</v>
          </cell>
          <cell r="GU218">
            <v>0</v>
          </cell>
          <cell r="GV218">
            <v>0</v>
          </cell>
          <cell r="GW218">
            <v>0</v>
          </cell>
          <cell r="GX218">
            <v>0</v>
          </cell>
          <cell r="GY218">
            <v>0</v>
          </cell>
          <cell r="GZ218">
            <v>226</v>
          </cell>
          <cell r="HA218">
            <v>335</v>
          </cell>
          <cell r="HB218">
            <v>156</v>
          </cell>
          <cell r="HC218">
            <v>396</v>
          </cell>
          <cell r="HD218">
            <v>368</v>
          </cell>
          <cell r="HE218">
            <v>430</v>
          </cell>
          <cell r="HF218">
            <v>827</v>
          </cell>
          <cell r="HG218">
            <v>996</v>
          </cell>
          <cell r="HH218">
            <v>1210.1599999999994</v>
          </cell>
          <cell r="HI218">
            <v>1600</v>
          </cell>
          <cell r="HJ218">
            <v>1903</v>
          </cell>
          <cell r="HK218">
            <v>2214</v>
          </cell>
          <cell r="HL218">
            <v>1896</v>
          </cell>
          <cell r="HM218">
            <v>2027</v>
          </cell>
          <cell r="HN218">
            <v>2223</v>
          </cell>
          <cell r="HO218">
            <v>2359</v>
          </cell>
          <cell r="HP218">
            <v>2872</v>
          </cell>
          <cell r="HQ218">
            <v>2674</v>
          </cell>
          <cell r="HR218">
            <v>2496.0000000000005</v>
          </cell>
          <cell r="HS218">
            <v>2634</v>
          </cell>
        </row>
        <row r="219">
          <cell r="A219" t="str">
            <v>WPRO IN</v>
          </cell>
          <cell r="B219" t="str">
            <v>Wipro</v>
          </cell>
          <cell r="C219" t="str">
            <v>Information Technology</v>
          </cell>
          <cell r="D219">
            <v>9150.2860000000001</v>
          </cell>
          <cell r="E219">
            <v>10553.914000000001</v>
          </cell>
          <cell r="F219">
            <v>10871.257</v>
          </cell>
          <cell r="G219">
            <v>12274.545</v>
          </cell>
          <cell r="H219">
            <v>11692.502</v>
          </cell>
          <cell r="I219">
            <v>13506.079000000002</v>
          </cell>
          <cell r="J219">
            <v>15621.502</v>
          </cell>
          <cell r="K219">
            <v>17614</v>
          </cell>
          <cell r="L219">
            <v>17696.2</v>
          </cell>
          <cell r="M219">
            <v>19796.265000000003</v>
          </cell>
          <cell r="N219">
            <v>20903.010000000002</v>
          </cell>
          <cell r="O219">
            <v>22957.024999999994</v>
          </cell>
          <cell r="P219">
            <v>22865.179999999997</v>
          </cell>
          <cell r="Q219">
            <v>24966.410000000003</v>
          </cell>
          <cell r="R219">
            <v>27733.79</v>
          </cell>
          <cell r="S219">
            <v>30542</v>
          </cell>
          <cell r="T219">
            <v>31312.31</v>
          </cell>
          <cell r="U219">
            <v>35137.89</v>
          </cell>
          <cell r="V219">
            <v>39636.009999999995</v>
          </cell>
          <cell r="W219">
            <v>43345.079999999994</v>
          </cell>
          <cell r="X219">
            <v>41832</v>
          </cell>
          <cell r="Y219">
            <v>47281</v>
          </cell>
          <cell r="Z219">
            <v>52361</v>
          </cell>
          <cell r="AA219">
            <v>55954</v>
          </cell>
          <cell r="AB219">
            <v>59622</v>
          </cell>
          <cell r="AC219">
            <v>64094</v>
          </cell>
          <cell r="AD219">
            <v>65387</v>
          </cell>
          <cell r="AE219">
            <v>65460</v>
          </cell>
          <cell r="AF219">
            <v>-6896.1522999999997</v>
          </cell>
          <cell r="AG219">
            <v>-8251.7906999999996</v>
          </cell>
          <cell r="AH219">
            <v>-8527.8339999999989</v>
          </cell>
          <cell r="AI219">
            <v>-9723.0310000000009</v>
          </cell>
          <cell r="AJ219">
            <v>-9643.8369999999995</v>
          </cell>
          <cell r="AK219">
            <v>-11071.254000000001</v>
          </cell>
          <cell r="AL219">
            <v>-12821.240000000002</v>
          </cell>
          <cell r="AM219">
            <v>-14042.116599999999</v>
          </cell>
          <cell r="AN219">
            <v>-14114.145</v>
          </cell>
          <cell r="AO219">
            <v>-15255.105</v>
          </cell>
          <cell r="AP219">
            <v>-16151.92</v>
          </cell>
          <cell r="AQ219">
            <v>-17974.12</v>
          </cell>
          <cell r="AR219">
            <v>-18123.360000000004</v>
          </cell>
          <cell r="AS219">
            <v>-19916.53</v>
          </cell>
          <cell r="AT219">
            <v>-21547.259999999995</v>
          </cell>
          <cell r="AU219">
            <v>-24352.23</v>
          </cell>
          <cell r="AV219">
            <v>-24765.85</v>
          </cell>
          <cell r="AW219">
            <v>-27665.999999999996</v>
          </cell>
          <cell r="AX219">
            <v>-31735.479999999996</v>
          </cell>
          <cell r="AY219">
            <v>-35219.870000000003</v>
          </cell>
          <cell r="AZ219">
            <v>-34359</v>
          </cell>
          <cell r="BA219">
            <v>-39289</v>
          </cell>
          <cell r="BB219">
            <v>-43622</v>
          </cell>
          <cell r="BC219">
            <v>-46529</v>
          </cell>
          <cell r="BD219">
            <v>-49169</v>
          </cell>
          <cell r="BE219">
            <v>-53621</v>
          </cell>
          <cell r="BF219">
            <v>-54912</v>
          </cell>
          <cell r="BG219">
            <v>-53726</v>
          </cell>
          <cell r="BH219">
            <v>2254.1337000000003</v>
          </cell>
          <cell r="BI219">
            <v>2302.1233000000011</v>
          </cell>
          <cell r="BJ219">
            <v>2343.4230000000007</v>
          </cell>
          <cell r="BK219">
            <v>2551.5139999999992</v>
          </cell>
          <cell r="BL219">
            <v>2048.6650000000009</v>
          </cell>
          <cell r="BM219">
            <v>2434.8250000000007</v>
          </cell>
          <cell r="BN219">
            <v>2800.2619999999988</v>
          </cell>
          <cell r="BO219">
            <v>3571.8834000000006</v>
          </cell>
          <cell r="BP219">
            <v>3582.0550000000003</v>
          </cell>
          <cell r="BQ219">
            <v>4541.1600000000035</v>
          </cell>
          <cell r="BR219">
            <v>4751.090000000002</v>
          </cell>
          <cell r="BS219">
            <v>4982.9049999999952</v>
          </cell>
          <cell r="BT219">
            <v>4741.8199999999924</v>
          </cell>
          <cell r="BU219">
            <v>5049.8800000000047</v>
          </cell>
          <cell r="BV219">
            <v>6186.5300000000061</v>
          </cell>
          <cell r="BW219">
            <v>6189.77</v>
          </cell>
          <cell r="BX219">
            <v>6546.4600000000028</v>
          </cell>
          <cell r="BY219">
            <v>7471.8900000000031</v>
          </cell>
          <cell r="BZ219">
            <v>7900.5299999999988</v>
          </cell>
          <cell r="CA219">
            <v>8125.2099999999919</v>
          </cell>
          <cell r="CB219">
            <v>7473</v>
          </cell>
          <cell r="CC219">
            <v>7992</v>
          </cell>
          <cell r="CD219">
            <v>8739</v>
          </cell>
          <cell r="CE219">
            <v>9425</v>
          </cell>
          <cell r="CF219">
            <v>10453</v>
          </cell>
          <cell r="CG219">
            <v>10473</v>
          </cell>
          <cell r="CH219">
            <v>10475</v>
          </cell>
          <cell r="CI219">
            <v>11734</v>
          </cell>
          <cell r="CJ219">
            <v>0</v>
          </cell>
          <cell r="CK219">
            <v>0</v>
          </cell>
          <cell r="CL219">
            <v>0</v>
          </cell>
          <cell r="CM219">
            <v>0</v>
          </cell>
          <cell r="CN219">
            <v>0</v>
          </cell>
          <cell r="CO219">
            <v>0</v>
          </cell>
          <cell r="CP219">
            <v>0</v>
          </cell>
          <cell r="CQ219">
            <v>0</v>
          </cell>
          <cell r="CR219">
            <v>0</v>
          </cell>
          <cell r="CS219">
            <v>0</v>
          </cell>
          <cell r="CT219">
            <v>0</v>
          </cell>
          <cell r="CU219">
            <v>0</v>
          </cell>
          <cell r="CV219">
            <v>0</v>
          </cell>
          <cell r="CW219">
            <v>0</v>
          </cell>
          <cell r="CX219">
            <v>0</v>
          </cell>
          <cell r="CY219">
            <v>0</v>
          </cell>
          <cell r="CZ219">
            <v>0</v>
          </cell>
          <cell r="DA219">
            <v>0</v>
          </cell>
          <cell r="DB219">
            <v>0</v>
          </cell>
          <cell r="DC219">
            <v>0</v>
          </cell>
          <cell r="DD219">
            <v>0</v>
          </cell>
          <cell r="DE219">
            <v>0</v>
          </cell>
          <cell r="DF219">
            <v>0</v>
          </cell>
          <cell r="DG219">
            <v>0</v>
          </cell>
          <cell r="DH219">
            <v>0</v>
          </cell>
          <cell r="DI219">
            <v>0</v>
          </cell>
          <cell r="DJ219">
            <v>0</v>
          </cell>
          <cell r="DK219">
            <v>0</v>
          </cell>
          <cell r="DL219">
            <v>2254.1337000000003</v>
          </cell>
          <cell r="DM219">
            <v>2302.1233000000011</v>
          </cell>
          <cell r="DN219">
            <v>2343.4230000000007</v>
          </cell>
          <cell r="DO219">
            <v>2551.5139999999992</v>
          </cell>
          <cell r="DP219">
            <v>2048.6650000000009</v>
          </cell>
          <cell r="DQ219">
            <v>2434.8250000000007</v>
          </cell>
          <cell r="DR219">
            <v>2800.2619999999988</v>
          </cell>
          <cell r="DS219">
            <v>3571.8834000000006</v>
          </cell>
          <cell r="DT219">
            <v>3582.0550000000003</v>
          </cell>
          <cell r="DU219">
            <v>4541.1600000000035</v>
          </cell>
          <cell r="DV219">
            <v>4751.090000000002</v>
          </cell>
          <cell r="DW219">
            <v>4982.9049999999952</v>
          </cell>
          <cell r="DX219">
            <v>4741.8199999999924</v>
          </cell>
          <cell r="DY219">
            <v>5049.8800000000047</v>
          </cell>
          <cell r="DZ219">
            <v>6186.5300000000061</v>
          </cell>
          <cell r="EA219">
            <v>6189.77</v>
          </cell>
          <cell r="EB219">
            <v>6546.4600000000028</v>
          </cell>
          <cell r="EC219">
            <v>7471.8900000000031</v>
          </cell>
          <cell r="ED219">
            <v>7900.5299999999988</v>
          </cell>
          <cell r="EE219">
            <v>8125.2099999999919</v>
          </cell>
          <cell r="EF219">
            <v>7473</v>
          </cell>
          <cell r="EG219">
            <v>7992</v>
          </cell>
          <cell r="EH219">
            <v>8739</v>
          </cell>
          <cell r="EI219">
            <v>9425</v>
          </cell>
          <cell r="EJ219">
            <v>10453</v>
          </cell>
          <cell r="EK219">
            <v>10473</v>
          </cell>
          <cell r="EL219">
            <v>10475</v>
          </cell>
          <cell r="EM219">
            <v>11734</v>
          </cell>
          <cell r="EN219">
            <v>0</v>
          </cell>
          <cell r="EO219">
            <v>0</v>
          </cell>
          <cell r="EP219">
            <v>0</v>
          </cell>
          <cell r="EQ219">
            <v>0</v>
          </cell>
          <cell r="ER219">
            <v>0</v>
          </cell>
          <cell r="ES219">
            <v>0</v>
          </cell>
          <cell r="ET219">
            <v>0</v>
          </cell>
          <cell r="EU219">
            <v>0</v>
          </cell>
          <cell r="EV219">
            <v>0</v>
          </cell>
          <cell r="EW219">
            <v>0</v>
          </cell>
          <cell r="EX219">
            <v>0</v>
          </cell>
          <cell r="EY219">
            <v>0</v>
          </cell>
          <cell r="EZ219">
            <v>0</v>
          </cell>
          <cell r="FA219">
            <v>0</v>
          </cell>
          <cell r="FB219">
            <v>0</v>
          </cell>
          <cell r="FC219">
            <v>0</v>
          </cell>
          <cell r="FD219">
            <v>0</v>
          </cell>
          <cell r="FE219">
            <v>0</v>
          </cell>
          <cell r="FF219">
            <v>0</v>
          </cell>
          <cell r="FG219">
            <v>0</v>
          </cell>
          <cell r="FH219">
            <v>0</v>
          </cell>
          <cell r="FI219">
            <v>0</v>
          </cell>
          <cell r="FJ219">
            <v>0</v>
          </cell>
          <cell r="FK219">
            <v>0</v>
          </cell>
          <cell r="FL219">
            <v>0</v>
          </cell>
          <cell r="FM219">
            <v>0</v>
          </cell>
          <cell r="FN219">
            <v>0</v>
          </cell>
          <cell r="FO219">
            <v>0</v>
          </cell>
          <cell r="FP219">
            <v>260.44299999999998</v>
          </cell>
          <cell r="FQ219">
            <v>132</v>
          </cell>
          <cell r="FR219">
            <v>234</v>
          </cell>
          <cell r="FS219">
            <v>92</v>
          </cell>
          <cell r="FT219">
            <v>166.04599999999999</v>
          </cell>
          <cell r="FU219">
            <v>181.32300000000001</v>
          </cell>
          <cell r="FV219">
            <v>201.82599999999999</v>
          </cell>
          <cell r="FW219">
            <v>318</v>
          </cell>
          <cell r="FX219">
            <v>262.255</v>
          </cell>
          <cell r="FY219">
            <v>152.69</v>
          </cell>
          <cell r="FZ219">
            <v>178.65</v>
          </cell>
          <cell r="GA219">
            <v>205.22500000000002</v>
          </cell>
          <cell r="GB219">
            <v>75.47999999999999</v>
          </cell>
          <cell r="GC219">
            <v>337.47999999999996</v>
          </cell>
          <cell r="GD219">
            <v>39.079999999999984</v>
          </cell>
          <cell r="GE219">
            <v>617.43000000000006</v>
          </cell>
          <cell r="GF219">
            <v>470.32</v>
          </cell>
          <cell r="GG219">
            <v>467.55</v>
          </cell>
          <cell r="GH219">
            <v>507.42999999999995</v>
          </cell>
          <cell r="GI219">
            <v>1046.04</v>
          </cell>
          <cell r="GJ219">
            <v>383</v>
          </cell>
          <cell r="GK219">
            <v>913</v>
          </cell>
          <cell r="GL219">
            <v>596</v>
          </cell>
          <cell r="GM219">
            <v>359</v>
          </cell>
          <cell r="GN219">
            <v>-973</v>
          </cell>
          <cell r="GO219">
            <v>-1097</v>
          </cell>
          <cell r="GP219">
            <v>-227</v>
          </cell>
          <cell r="GQ219">
            <v>-1265</v>
          </cell>
          <cell r="GR219">
            <v>2514.5767000000005</v>
          </cell>
          <cell r="GS219">
            <v>2434.1233000000011</v>
          </cell>
          <cell r="GT219">
            <v>2577.4230000000007</v>
          </cell>
          <cell r="GU219">
            <v>2643.5139999999992</v>
          </cell>
          <cell r="GV219">
            <v>2214.7110000000007</v>
          </cell>
          <cell r="GW219">
            <v>2616.1480000000006</v>
          </cell>
          <cell r="GX219">
            <v>3002.0879999999988</v>
          </cell>
          <cell r="GY219">
            <v>3889.8834000000006</v>
          </cell>
          <cell r="GZ219">
            <v>3844.3100000000004</v>
          </cell>
          <cell r="HA219">
            <v>4693.8500000000031</v>
          </cell>
          <cell r="HB219">
            <v>4929.7400000000016</v>
          </cell>
          <cell r="HC219">
            <v>5188.1299999999956</v>
          </cell>
          <cell r="HD219">
            <v>4817.299999999992</v>
          </cell>
          <cell r="HE219">
            <v>5387.3600000000042</v>
          </cell>
          <cell r="HF219">
            <v>6225.610000000006</v>
          </cell>
          <cell r="HG219">
            <v>6807.2000000000007</v>
          </cell>
          <cell r="HH219">
            <v>7016.7800000000025</v>
          </cell>
          <cell r="HI219">
            <v>7939.4400000000032</v>
          </cell>
          <cell r="HJ219">
            <v>8407.9599999999991</v>
          </cell>
          <cell r="HK219">
            <v>9171.2499999999927</v>
          </cell>
          <cell r="HL219">
            <v>7856</v>
          </cell>
          <cell r="HM219">
            <v>8905</v>
          </cell>
          <cell r="HN219">
            <v>9335</v>
          </cell>
          <cell r="HO219">
            <v>9784</v>
          </cell>
          <cell r="HP219">
            <v>9480</v>
          </cell>
          <cell r="HQ219">
            <v>9376</v>
          </cell>
          <cell r="HR219">
            <v>10248</v>
          </cell>
          <cell r="HS219">
            <v>10469</v>
          </cell>
        </row>
        <row r="220">
          <cell r="A220" t="str">
            <v>Media &amp; Entertainment</v>
          </cell>
          <cell r="B220" t="str">
            <v>Media &amp; Entertainment</v>
          </cell>
        </row>
        <row r="221">
          <cell r="A221" t="str">
            <v>ADLF IN</v>
          </cell>
          <cell r="B221" t="str">
            <v>Adlabs Films</v>
          </cell>
          <cell r="C221" t="str">
            <v>Media and Entertainment</v>
          </cell>
          <cell r="D221">
            <v>211.70500000000001</v>
          </cell>
          <cell r="E221">
            <v>185.21100000000001</v>
          </cell>
          <cell r="F221">
            <v>184.172</v>
          </cell>
          <cell r="G221">
            <v>160.828</v>
          </cell>
          <cell r="H221">
            <v>180.935</v>
          </cell>
          <cell r="I221">
            <v>192.67500000000001</v>
          </cell>
          <cell r="J221">
            <v>212.45799999999997</v>
          </cell>
          <cell r="K221">
            <v>167.78899999999999</v>
          </cell>
          <cell r="L221">
            <v>194.28299999999999</v>
          </cell>
          <cell r="M221">
            <v>190.04400000000001</v>
          </cell>
          <cell r="N221">
            <v>216.09300000000002</v>
          </cell>
          <cell r="O221">
            <v>224.16699999999997</v>
          </cell>
          <cell r="P221">
            <v>203.17400000000001</v>
          </cell>
          <cell r="Q221">
            <v>233.15400000000002</v>
          </cell>
          <cell r="R221">
            <v>261.553</v>
          </cell>
          <cell r="S221">
            <v>343.33299999999997</v>
          </cell>
          <cell r="T221">
            <v>573.73500000000001</v>
          </cell>
          <cell r="U221">
            <v>622.09</v>
          </cell>
          <cell r="V221">
            <v>829.55100000000004</v>
          </cell>
          <cell r="W221">
            <v>955.86699999999996</v>
          </cell>
          <cell r="X221">
            <v>534.48400000000004</v>
          </cell>
          <cell r="Y221">
            <v>1325.692</v>
          </cell>
          <cell r="Z221">
            <v>1019.668</v>
          </cell>
          <cell r="AA221">
            <v>573.06000000000006</v>
          </cell>
          <cell r="AB221">
            <v>0</v>
          </cell>
          <cell r="AC221">
            <v>0</v>
          </cell>
          <cell r="AD221">
            <v>0</v>
          </cell>
          <cell r="AE221">
            <v>0</v>
          </cell>
          <cell r="AF221">
            <v>-128.24599999999998</v>
          </cell>
          <cell r="AG221">
            <v>-115.9</v>
          </cell>
          <cell r="AH221">
            <v>-115.31200000000001</v>
          </cell>
          <cell r="AI221">
            <v>-108.35299999999999</v>
          </cell>
          <cell r="AJ221">
            <v>-113.434</v>
          </cell>
          <cell r="AK221">
            <v>-108.70500000000001</v>
          </cell>
          <cell r="AL221">
            <v>-122.44399999999999</v>
          </cell>
          <cell r="AM221">
            <v>-102.852</v>
          </cell>
          <cell r="AN221">
            <v>-113.03900000000002</v>
          </cell>
          <cell r="AO221">
            <v>-117.04600000000002</v>
          </cell>
          <cell r="AP221">
            <v>-133.81</v>
          </cell>
          <cell r="AQ221">
            <v>-118.73700000000001</v>
          </cell>
          <cell r="AR221">
            <v>-120.267</v>
          </cell>
          <cell r="AS221">
            <v>-136.785</v>
          </cell>
          <cell r="AT221">
            <v>-152.73599999999999</v>
          </cell>
          <cell r="AU221">
            <v>-260.15899999999999</v>
          </cell>
          <cell r="AV221">
            <v>-432.15200000000004</v>
          </cell>
          <cell r="AW221">
            <v>-400.81700000000006</v>
          </cell>
          <cell r="AX221">
            <v>-349.73</v>
          </cell>
          <cell r="AY221">
            <v>-505.18499999999995</v>
          </cell>
          <cell r="AZ221">
            <v>-469.51099999999997</v>
          </cell>
          <cell r="BA221">
            <v>-745.54000000000008</v>
          </cell>
          <cell r="BB221">
            <v>-594.00199999999995</v>
          </cell>
          <cell r="BC221">
            <v>-663.56799999999998</v>
          </cell>
          <cell r="BD221">
            <v>0</v>
          </cell>
          <cell r="BE221">
            <v>0</v>
          </cell>
          <cell r="BF221">
            <v>0</v>
          </cell>
          <cell r="BG221">
            <v>0</v>
          </cell>
          <cell r="BH221">
            <v>83.459000000000032</v>
          </cell>
          <cell r="BI221">
            <v>69.311000000000007</v>
          </cell>
          <cell r="BJ221">
            <v>68.859999999999985</v>
          </cell>
          <cell r="BK221">
            <v>52.475000000000009</v>
          </cell>
          <cell r="BL221">
            <v>67.501000000000005</v>
          </cell>
          <cell r="BM221">
            <v>83.97</v>
          </cell>
          <cell r="BN221">
            <v>90.013999999999982</v>
          </cell>
          <cell r="BO221">
            <v>64.936999999999983</v>
          </cell>
          <cell r="BP221">
            <v>81.243999999999971</v>
          </cell>
          <cell r="BQ221">
            <v>72.99799999999999</v>
          </cell>
          <cell r="BR221">
            <v>82.283000000000015</v>
          </cell>
          <cell r="BS221">
            <v>105.42999999999996</v>
          </cell>
          <cell r="BT221">
            <v>82.907000000000011</v>
          </cell>
          <cell r="BU221">
            <v>96.369000000000028</v>
          </cell>
          <cell r="BV221">
            <v>108.81700000000001</v>
          </cell>
          <cell r="BW221">
            <v>83.173999999999978</v>
          </cell>
          <cell r="BX221">
            <v>141.58299999999997</v>
          </cell>
          <cell r="BY221">
            <v>221.27299999999997</v>
          </cell>
          <cell r="BZ221">
            <v>479.82100000000003</v>
          </cell>
          <cell r="CA221">
            <v>450.68200000000002</v>
          </cell>
          <cell r="CB221">
            <v>64.97300000000007</v>
          </cell>
          <cell r="CC221">
            <v>580.15199999999993</v>
          </cell>
          <cell r="CD221">
            <v>425.66600000000005</v>
          </cell>
          <cell r="CE221">
            <v>-90.507999999999925</v>
          </cell>
          <cell r="CF221">
            <v>0</v>
          </cell>
          <cell r="CG221">
            <v>0</v>
          </cell>
          <cell r="CH221">
            <v>0</v>
          </cell>
          <cell r="CI221">
            <v>0</v>
          </cell>
          <cell r="CJ221">
            <v>0</v>
          </cell>
          <cell r="CK221">
            <v>0</v>
          </cell>
          <cell r="CL221">
            <v>0</v>
          </cell>
          <cell r="CM221">
            <v>0</v>
          </cell>
          <cell r="CN221">
            <v>0</v>
          </cell>
          <cell r="CO221">
            <v>0</v>
          </cell>
          <cell r="CP221">
            <v>0</v>
          </cell>
          <cell r="CQ221">
            <v>0</v>
          </cell>
          <cell r="CR221">
            <v>0</v>
          </cell>
          <cell r="CS221">
            <v>0</v>
          </cell>
          <cell r="CT221">
            <v>0</v>
          </cell>
          <cell r="CU221">
            <v>0</v>
          </cell>
          <cell r="CV221">
            <v>0</v>
          </cell>
          <cell r="CW221">
            <v>0</v>
          </cell>
          <cell r="CX221">
            <v>0</v>
          </cell>
          <cell r="CY221">
            <v>0</v>
          </cell>
          <cell r="CZ221">
            <v>0</v>
          </cell>
          <cell r="DA221">
            <v>0</v>
          </cell>
          <cell r="DB221">
            <v>0</v>
          </cell>
          <cell r="DC221">
            <v>0</v>
          </cell>
          <cell r="DD221">
            <v>0</v>
          </cell>
          <cell r="DE221">
            <v>0</v>
          </cell>
          <cell r="DF221">
            <v>0</v>
          </cell>
          <cell r="DG221">
            <v>0</v>
          </cell>
          <cell r="DH221">
            <v>0</v>
          </cell>
          <cell r="DI221">
            <v>0</v>
          </cell>
          <cell r="DJ221">
            <v>0</v>
          </cell>
          <cell r="DK221">
            <v>0</v>
          </cell>
          <cell r="DL221">
            <v>83.459000000000032</v>
          </cell>
          <cell r="DM221">
            <v>69.311000000000007</v>
          </cell>
          <cell r="DN221">
            <v>68.859999999999985</v>
          </cell>
          <cell r="DO221">
            <v>52.475000000000009</v>
          </cell>
          <cell r="DP221">
            <v>67.501000000000005</v>
          </cell>
          <cell r="DQ221">
            <v>83.97</v>
          </cell>
          <cell r="DR221">
            <v>90.013999999999982</v>
          </cell>
          <cell r="DS221">
            <v>64.936999999999983</v>
          </cell>
          <cell r="DT221">
            <v>81.243999999999971</v>
          </cell>
          <cell r="DU221">
            <v>72.99799999999999</v>
          </cell>
          <cell r="DV221">
            <v>82.283000000000015</v>
          </cell>
          <cell r="DW221">
            <v>105.42999999999996</v>
          </cell>
          <cell r="DX221">
            <v>82.907000000000011</v>
          </cell>
          <cell r="DY221">
            <v>96.369000000000028</v>
          </cell>
          <cell r="DZ221">
            <v>108.81700000000001</v>
          </cell>
          <cell r="EA221">
            <v>83.173999999999978</v>
          </cell>
          <cell r="EB221">
            <v>141.58299999999997</v>
          </cell>
          <cell r="EC221">
            <v>221.27299999999997</v>
          </cell>
          <cell r="ED221">
            <v>479.82100000000003</v>
          </cell>
          <cell r="EE221">
            <v>450.68200000000002</v>
          </cell>
          <cell r="EF221">
            <v>64.97300000000007</v>
          </cell>
          <cell r="EG221">
            <v>580.15199999999993</v>
          </cell>
          <cell r="EH221">
            <v>425.66600000000005</v>
          </cell>
          <cell r="EI221">
            <v>-90.507999999999925</v>
          </cell>
          <cell r="EJ221">
            <v>0</v>
          </cell>
          <cell r="EK221">
            <v>0</v>
          </cell>
          <cell r="EL221">
            <v>0</v>
          </cell>
          <cell r="EM221">
            <v>0</v>
          </cell>
          <cell r="EN221">
            <v>-9.8800000000000008</v>
          </cell>
          <cell r="EO221">
            <v>-10.98</v>
          </cell>
          <cell r="EP221">
            <v>-10.87</v>
          </cell>
          <cell r="EQ221">
            <v>-10.39</v>
          </cell>
          <cell r="ER221">
            <v>-10.24</v>
          </cell>
          <cell r="ES221">
            <v>-10.65</v>
          </cell>
          <cell r="ET221">
            <v>-10.43</v>
          </cell>
          <cell r="EU221">
            <v>-10.45</v>
          </cell>
          <cell r="EV221">
            <v>-12.600999999999999</v>
          </cell>
          <cell r="EW221">
            <v>-13.73</v>
          </cell>
          <cell r="EX221">
            <v>-14.72</v>
          </cell>
          <cell r="EY221">
            <v>-13.875</v>
          </cell>
          <cell r="EZ221">
            <v>-13.663000000000002</v>
          </cell>
          <cell r="FA221">
            <v>-13.879</v>
          </cell>
          <cell r="FB221">
            <v>-16.405000000000001</v>
          </cell>
          <cell r="FC221">
            <v>-16.09</v>
          </cell>
          <cell r="FD221">
            <v>-23.963999999999999</v>
          </cell>
          <cell r="FE221">
            <v>-93.569000000000003</v>
          </cell>
          <cell r="FF221">
            <v>-438.13900000000001</v>
          </cell>
          <cell r="FG221">
            <v>-354.435</v>
          </cell>
          <cell r="FH221">
            <v>-20.283000000000001</v>
          </cell>
          <cell r="FI221">
            <v>-684.43799999999999</v>
          </cell>
          <cell r="FJ221">
            <v>-250.99799999999999</v>
          </cell>
          <cell r="FK221">
            <v>-117.07400000000001</v>
          </cell>
          <cell r="FL221">
            <v>0</v>
          </cell>
          <cell r="FM221">
            <v>0</v>
          </cell>
          <cell r="FN221">
            <v>0</v>
          </cell>
          <cell r="FO221">
            <v>0</v>
          </cell>
          <cell r="FP221">
            <v>8.5679999999999996</v>
          </cell>
          <cell r="FQ221">
            <v>10.19</v>
          </cell>
          <cell r="FR221">
            <v>9.9870000000000001</v>
          </cell>
          <cell r="FS221">
            <v>9.9280000000000008</v>
          </cell>
          <cell r="FT221">
            <v>4.01</v>
          </cell>
          <cell r="FU221">
            <v>10.79</v>
          </cell>
          <cell r="FV221">
            <v>13.21</v>
          </cell>
          <cell r="FW221">
            <v>6.04</v>
          </cell>
          <cell r="FX221">
            <v>12.836000000000002</v>
          </cell>
          <cell r="FY221">
            <v>14.181000000000001</v>
          </cell>
          <cell r="FZ221">
            <v>18.190000000000001</v>
          </cell>
          <cell r="GA221">
            <v>10.157999999999999</v>
          </cell>
          <cell r="GB221">
            <v>11.133999999999999</v>
          </cell>
          <cell r="GC221">
            <v>13.668000000000001</v>
          </cell>
          <cell r="GD221">
            <v>23.106000000000002</v>
          </cell>
          <cell r="GE221">
            <v>42.87</v>
          </cell>
          <cell r="GF221">
            <v>84.257999999999996</v>
          </cell>
          <cell r="GG221">
            <v>95.123000000000005</v>
          </cell>
          <cell r="GH221">
            <v>219.72</v>
          </cell>
          <cell r="GI221">
            <v>101.902</v>
          </cell>
          <cell r="GJ221">
            <v>265.53399999999999</v>
          </cell>
          <cell r="GK221">
            <v>333.17700000000002</v>
          </cell>
          <cell r="GL221">
            <v>274.83699999999999</v>
          </cell>
          <cell r="GM221">
            <v>118.04599999999994</v>
          </cell>
          <cell r="GN221">
            <v>0</v>
          </cell>
          <cell r="GO221">
            <v>0</v>
          </cell>
          <cell r="GP221">
            <v>0</v>
          </cell>
          <cell r="GQ221">
            <v>0</v>
          </cell>
          <cell r="GR221">
            <v>82.147000000000034</v>
          </cell>
          <cell r="GS221">
            <v>68.521000000000001</v>
          </cell>
          <cell r="GT221">
            <v>67.97699999999999</v>
          </cell>
          <cell r="GU221">
            <v>52.013000000000005</v>
          </cell>
          <cell r="GV221">
            <v>61.271000000000001</v>
          </cell>
          <cell r="GW221">
            <v>84.109999999999985</v>
          </cell>
          <cell r="GX221">
            <v>92.793999999999983</v>
          </cell>
          <cell r="GY221">
            <v>60.52699999999998</v>
          </cell>
          <cell r="GZ221">
            <v>81.478999999999971</v>
          </cell>
          <cell r="HA221">
            <v>73.448999999999984</v>
          </cell>
          <cell r="HB221">
            <v>85.753000000000014</v>
          </cell>
          <cell r="HC221">
            <v>101.71299999999997</v>
          </cell>
          <cell r="HD221">
            <v>80.378000000000014</v>
          </cell>
          <cell r="HE221">
            <v>96.15800000000003</v>
          </cell>
          <cell r="HF221">
            <v>115.518</v>
          </cell>
          <cell r="HG221">
            <v>109.95399999999998</v>
          </cell>
          <cell r="HH221">
            <v>201.87699999999995</v>
          </cell>
          <cell r="HI221">
            <v>222.82699999999997</v>
          </cell>
          <cell r="HJ221">
            <v>261.40200000000004</v>
          </cell>
          <cell r="HK221">
            <v>198.149</v>
          </cell>
          <cell r="HL221">
            <v>310.22400000000005</v>
          </cell>
          <cell r="HM221">
            <v>228.89099999999996</v>
          </cell>
          <cell r="HN221">
            <v>449.50500000000005</v>
          </cell>
          <cell r="HO221">
            <v>-89.536000000000001</v>
          </cell>
          <cell r="HP221">
            <v>0</v>
          </cell>
          <cell r="HQ221">
            <v>0</v>
          </cell>
          <cell r="HR221">
            <v>0</v>
          </cell>
          <cell r="HS221">
            <v>0</v>
          </cell>
        </row>
        <row r="222">
          <cell r="A222" t="str">
            <v>BLJT IN</v>
          </cell>
          <cell r="B222" t="str">
            <v>Balaji Telefilms</v>
          </cell>
          <cell r="C222" t="str">
            <v>Media and Entertainment</v>
          </cell>
          <cell r="D222">
            <v>0</v>
          </cell>
          <cell r="E222">
            <v>0</v>
          </cell>
          <cell r="F222">
            <v>0</v>
          </cell>
          <cell r="G222">
            <v>0</v>
          </cell>
          <cell r="H222">
            <v>0</v>
          </cell>
          <cell r="I222">
            <v>0</v>
          </cell>
          <cell r="J222">
            <v>0</v>
          </cell>
          <cell r="K222">
            <v>0</v>
          </cell>
          <cell r="L222">
            <v>453.54199999999997</v>
          </cell>
          <cell r="M222">
            <v>452.45400000000001</v>
          </cell>
          <cell r="N222">
            <v>517.31299999999999</v>
          </cell>
          <cell r="O222">
            <v>544.16999999999996</v>
          </cell>
          <cell r="P222">
            <v>633.33399999999995</v>
          </cell>
          <cell r="Q222">
            <v>701.38499999999999</v>
          </cell>
          <cell r="R222">
            <v>699.87199999999996</v>
          </cell>
          <cell r="S222">
            <v>769.12300000000005</v>
          </cell>
          <cell r="T222">
            <v>735.39099999999996</v>
          </cell>
          <cell r="U222">
            <v>815.125</v>
          </cell>
          <cell r="V222">
            <v>850.298</v>
          </cell>
          <cell r="W222">
            <v>773.85400000000004</v>
          </cell>
          <cell r="X222">
            <v>745.31700000000001</v>
          </cell>
          <cell r="Y222">
            <v>779.47900000000004</v>
          </cell>
          <cell r="Z222">
            <v>799.71</v>
          </cell>
          <cell r="AA222">
            <v>965.18</v>
          </cell>
          <cell r="AB222">
            <v>916.03</v>
          </cell>
          <cell r="AC222">
            <v>1034.4549999999999</v>
          </cell>
          <cell r="AD222">
            <v>506.25099999999998</v>
          </cell>
          <cell r="AE222">
            <v>530.00099999999998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0</v>
          </cell>
          <cell r="AK222">
            <v>0</v>
          </cell>
          <cell r="AL222">
            <v>0</v>
          </cell>
          <cell r="AM222">
            <v>0</v>
          </cell>
          <cell r="AN222">
            <v>-267.53200000000004</v>
          </cell>
          <cell r="AO222">
            <v>-275.34700000000004</v>
          </cell>
          <cell r="AP222">
            <v>-350.45700000000005</v>
          </cell>
          <cell r="AQ222">
            <v>-400.60800000000006</v>
          </cell>
          <cell r="AR222">
            <v>-426.60900000000004</v>
          </cell>
          <cell r="AS222">
            <v>-418.57800000000003</v>
          </cell>
          <cell r="AT222">
            <v>-500.38499999999999</v>
          </cell>
          <cell r="AU222">
            <v>-521.51099999999997</v>
          </cell>
          <cell r="AV222">
            <v>-475.01499999999999</v>
          </cell>
          <cell r="AW222">
            <v>-525.03399999999999</v>
          </cell>
          <cell r="AX222">
            <v>-509.31</v>
          </cell>
          <cell r="AY222">
            <v>-469.51600000000002</v>
          </cell>
          <cell r="AZ222">
            <v>-450.29699999999997</v>
          </cell>
          <cell r="BA222">
            <v>-449.017</v>
          </cell>
          <cell r="BB222">
            <v>-533.928</v>
          </cell>
          <cell r="BC222">
            <v>-617.41</v>
          </cell>
          <cell r="BD222">
            <v>-598.45000000000005</v>
          </cell>
          <cell r="BE222">
            <v>-803.255</v>
          </cell>
          <cell r="BF222">
            <v>-482.05100000000004</v>
          </cell>
          <cell r="BG222">
            <v>-667.77200000000005</v>
          </cell>
          <cell r="BH222">
            <v>0</v>
          </cell>
          <cell r="BI222">
            <v>0</v>
          </cell>
          <cell r="BJ222">
            <v>0</v>
          </cell>
          <cell r="BK222">
            <v>0</v>
          </cell>
          <cell r="BL222">
            <v>0</v>
          </cell>
          <cell r="BM222">
            <v>0</v>
          </cell>
          <cell r="BN222">
            <v>0</v>
          </cell>
          <cell r="BO222">
            <v>0</v>
          </cell>
          <cell r="BP222">
            <v>186.00999999999993</v>
          </cell>
          <cell r="BQ222">
            <v>177.10699999999997</v>
          </cell>
          <cell r="BR222">
            <v>166.85599999999994</v>
          </cell>
          <cell r="BS222">
            <v>143.5619999999999</v>
          </cell>
          <cell r="BT222">
            <v>206.72499999999991</v>
          </cell>
          <cell r="BU222">
            <v>282.80699999999996</v>
          </cell>
          <cell r="BV222">
            <v>199.48699999999997</v>
          </cell>
          <cell r="BW222">
            <v>247.61200000000008</v>
          </cell>
          <cell r="BX222">
            <v>260.37599999999998</v>
          </cell>
          <cell r="BY222">
            <v>290.09100000000001</v>
          </cell>
          <cell r="BZ222">
            <v>340.988</v>
          </cell>
          <cell r="CA222">
            <v>304.33800000000002</v>
          </cell>
          <cell r="CB222">
            <v>295.02000000000004</v>
          </cell>
          <cell r="CC222">
            <v>330.46200000000005</v>
          </cell>
          <cell r="CD222">
            <v>265.78200000000004</v>
          </cell>
          <cell r="CE222">
            <v>347.77</v>
          </cell>
          <cell r="CF222">
            <v>317.57999999999993</v>
          </cell>
          <cell r="CG222">
            <v>231.19999999999993</v>
          </cell>
          <cell r="CH222">
            <v>24.199999999999932</v>
          </cell>
          <cell r="CI222">
            <v>-137.77100000000007</v>
          </cell>
          <cell r="CJ222">
            <v>0</v>
          </cell>
          <cell r="CK222">
            <v>0</v>
          </cell>
          <cell r="CL222">
            <v>0</v>
          </cell>
          <cell r="CM222">
            <v>0</v>
          </cell>
          <cell r="CN222">
            <v>0</v>
          </cell>
          <cell r="CO222">
            <v>0</v>
          </cell>
          <cell r="CP222">
            <v>0</v>
          </cell>
          <cell r="CQ222">
            <v>0</v>
          </cell>
          <cell r="CR222">
            <v>0</v>
          </cell>
          <cell r="CS222">
            <v>0</v>
          </cell>
          <cell r="CT222">
            <v>0</v>
          </cell>
          <cell r="CU222">
            <v>0</v>
          </cell>
          <cell r="CV222">
            <v>0</v>
          </cell>
          <cell r="CW222">
            <v>0</v>
          </cell>
          <cell r="CX222">
            <v>0</v>
          </cell>
          <cell r="CY222">
            <v>0</v>
          </cell>
          <cell r="CZ222">
            <v>0</v>
          </cell>
          <cell r="DA222">
            <v>0</v>
          </cell>
          <cell r="DB222">
            <v>0</v>
          </cell>
          <cell r="DC222">
            <v>0</v>
          </cell>
          <cell r="DD222">
            <v>0</v>
          </cell>
          <cell r="DE222">
            <v>0</v>
          </cell>
          <cell r="DF222">
            <v>0</v>
          </cell>
          <cell r="DG222">
            <v>0</v>
          </cell>
          <cell r="DH222">
            <v>0</v>
          </cell>
          <cell r="DI222">
            <v>0</v>
          </cell>
          <cell r="DJ222">
            <v>0</v>
          </cell>
          <cell r="DK222">
            <v>0</v>
          </cell>
          <cell r="DL222">
            <v>0</v>
          </cell>
          <cell r="DM222">
            <v>0</v>
          </cell>
          <cell r="DN222">
            <v>0</v>
          </cell>
          <cell r="DO222">
            <v>0</v>
          </cell>
          <cell r="DP222">
            <v>0</v>
          </cell>
          <cell r="DQ222">
            <v>0</v>
          </cell>
          <cell r="DR222">
            <v>0</v>
          </cell>
          <cell r="DS222">
            <v>0</v>
          </cell>
          <cell r="DT222">
            <v>186.00999999999993</v>
          </cell>
          <cell r="DU222">
            <v>177.10699999999997</v>
          </cell>
          <cell r="DV222">
            <v>166.85599999999994</v>
          </cell>
          <cell r="DW222">
            <v>143.5619999999999</v>
          </cell>
          <cell r="DX222">
            <v>206.72499999999991</v>
          </cell>
          <cell r="DY222">
            <v>282.80699999999996</v>
          </cell>
          <cell r="DZ222">
            <v>199.48699999999997</v>
          </cell>
          <cell r="EA222">
            <v>247.61200000000008</v>
          </cell>
          <cell r="EB222">
            <v>260.37599999999998</v>
          </cell>
          <cell r="EC222">
            <v>290.09100000000001</v>
          </cell>
          <cell r="ED222">
            <v>340.988</v>
          </cell>
          <cell r="EE222">
            <v>304.33800000000002</v>
          </cell>
          <cell r="EF222">
            <v>295.02000000000004</v>
          </cell>
          <cell r="EG222">
            <v>330.46200000000005</v>
          </cell>
          <cell r="EH222">
            <v>265.78200000000004</v>
          </cell>
          <cell r="EI222">
            <v>347.77</v>
          </cell>
          <cell r="EJ222">
            <v>317.57999999999993</v>
          </cell>
          <cell r="EK222">
            <v>231.19999999999993</v>
          </cell>
          <cell r="EL222">
            <v>24.199999999999932</v>
          </cell>
          <cell r="EM222">
            <v>-137.77100000000007</v>
          </cell>
          <cell r="EN222">
            <v>0</v>
          </cell>
          <cell r="EO222">
            <v>0</v>
          </cell>
          <cell r="EP222">
            <v>0</v>
          </cell>
          <cell r="EQ222">
            <v>0</v>
          </cell>
          <cell r="ER222">
            <v>0</v>
          </cell>
          <cell r="ES222">
            <v>0</v>
          </cell>
          <cell r="ET222">
            <v>0</v>
          </cell>
          <cell r="EU222">
            <v>0</v>
          </cell>
          <cell r="EV222">
            <v>-20.83</v>
          </cell>
          <cell r="EW222">
            <v>-21.986000000000001</v>
          </cell>
          <cell r="EX222">
            <v>-23.541</v>
          </cell>
          <cell r="EY222">
            <v>-31.045999999999999</v>
          </cell>
          <cell r="EZ222">
            <v>-34.014000000000003</v>
          </cell>
          <cell r="FA222">
            <v>-36.531999999999996</v>
          </cell>
          <cell r="FB222">
            <v>-42.869</v>
          </cell>
          <cell r="FC222">
            <v>-29.873000000000001</v>
          </cell>
          <cell r="FD222">
            <v>-27.809000000000001</v>
          </cell>
          <cell r="FE222">
            <v>-27.513999999999999</v>
          </cell>
          <cell r="FF222">
            <v>-29.126000000000001</v>
          </cell>
          <cell r="FG222">
            <v>-28.026</v>
          </cell>
          <cell r="FH222">
            <v>-32.503</v>
          </cell>
          <cell r="FI222">
            <v>-30.696999999999999</v>
          </cell>
          <cell r="FJ222">
            <v>-29.77</v>
          </cell>
          <cell r="FK222">
            <v>-34.036000000000001</v>
          </cell>
          <cell r="FL222">
            <v>-34.049999999999997</v>
          </cell>
          <cell r="FM222">
            <v>-34.646999999999998</v>
          </cell>
          <cell r="FN222">
            <v>-41.426000000000002</v>
          </cell>
          <cell r="FO222">
            <v>-125.10299999999999</v>
          </cell>
          <cell r="FP222">
            <v>0</v>
          </cell>
          <cell r="FQ222">
            <v>0</v>
          </cell>
          <cell r="FR222">
            <v>0</v>
          </cell>
          <cell r="FS222">
            <v>0</v>
          </cell>
          <cell r="FT222">
            <v>0</v>
          </cell>
          <cell r="FU222">
            <v>0</v>
          </cell>
          <cell r="FV222">
            <v>0</v>
          </cell>
          <cell r="FW222">
            <v>0</v>
          </cell>
          <cell r="FX222">
            <v>6.242</v>
          </cell>
          <cell r="FY222">
            <v>15.308</v>
          </cell>
          <cell r="FZ222">
            <v>3.5979999999999999</v>
          </cell>
          <cell r="GA222">
            <v>24.268000000000001</v>
          </cell>
          <cell r="GB222">
            <v>11.836</v>
          </cell>
          <cell r="GC222">
            <v>12.836</v>
          </cell>
          <cell r="GD222">
            <v>49.994</v>
          </cell>
          <cell r="GE222">
            <v>12.276999999999999</v>
          </cell>
          <cell r="GF222">
            <v>21.469000000000001</v>
          </cell>
          <cell r="GG222">
            <v>22.826000000000001</v>
          </cell>
          <cell r="GH222">
            <v>12.76</v>
          </cell>
          <cell r="GI222">
            <v>37.051000000000002</v>
          </cell>
          <cell r="GJ222">
            <v>24.37</v>
          </cell>
          <cell r="GK222">
            <v>64.256</v>
          </cell>
          <cell r="GL222">
            <v>36.862000000000002</v>
          </cell>
          <cell r="GM222">
            <v>47.32</v>
          </cell>
          <cell r="GN222">
            <v>42.81</v>
          </cell>
          <cell r="GO222">
            <v>63.886000000000003</v>
          </cell>
          <cell r="GP222">
            <v>43.122</v>
          </cell>
          <cell r="GQ222">
            <v>25.332999999999998</v>
          </cell>
          <cell r="GR222">
            <v>0</v>
          </cell>
          <cell r="GS222">
            <v>0</v>
          </cell>
          <cell r="GT222">
            <v>0</v>
          </cell>
          <cell r="GU222">
            <v>0</v>
          </cell>
          <cell r="GV222">
            <v>0</v>
          </cell>
          <cell r="GW222">
            <v>0</v>
          </cell>
          <cell r="GX222">
            <v>0</v>
          </cell>
          <cell r="GY222">
            <v>0</v>
          </cell>
          <cell r="GZ222">
            <v>171.42199999999994</v>
          </cell>
          <cell r="HA222">
            <v>170.42899999999997</v>
          </cell>
          <cell r="HB222">
            <v>146.91299999999995</v>
          </cell>
          <cell r="HC222">
            <v>136.78399999999991</v>
          </cell>
          <cell r="HD222">
            <v>184.54699999999991</v>
          </cell>
          <cell r="HE222">
            <v>259.11099999999999</v>
          </cell>
          <cell r="HF222">
            <v>206.61199999999997</v>
          </cell>
          <cell r="HG222">
            <v>230.01600000000008</v>
          </cell>
          <cell r="HH222">
            <v>254.03599999999997</v>
          </cell>
          <cell r="HI222">
            <v>285.40300000000002</v>
          </cell>
          <cell r="HJ222">
            <v>324.62200000000001</v>
          </cell>
          <cell r="HK222">
            <v>313.363</v>
          </cell>
          <cell r="HL222">
            <v>286.88700000000006</v>
          </cell>
          <cell r="HM222">
            <v>364.02100000000007</v>
          </cell>
          <cell r="HN222">
            <v>272.87400000000002</v>
          </cell>
          <cell r="HO222">
            <v>361.05399999999997</v>
          </cell>
          <cell r="HP222">
            <v>326.33999999999992</v>
          </cell>
          <cell r="HQ222">
            <v>260.43899999999996</v>
          </cell>
          <cell r="HR222">
            <v>25.89599999999993</v>
          </cell>
          <cell r="HS222">
            <v>-237.54100000000008</v>
          </cell>
        </row>
        <row r="223">
          <cell r="A223" t="str">
            <v>CNMX IN</v>
          </cell>
          <cell r="B223" t="str">
            <v>Cinemax India</v>
          </cell>
          <cell r="C223" t="str">
            <v>Media and Entertainment</v>
          </cell>
          <cell r="D223">
            <v>0</v>
          </cell>
          <cell r="E223">
            <v>0</v>
          </cell>
          <cell r="F223">
            <v>0</v>
          </cell>
          <cell r="G223">
            <v>0</v>
          </cell>
          <cell r="H223">
            <v>0</v>
          </cell>
          <cell r="I223">
            <v>0</v>
          </cell>
          <cell r="J223">
            <v>0</v>
          </cell>
          <cell r="K223">
            <v>0</v>
          </cell>
          <cell r="L223">
            <v>0</v>
          </cell>
          <cell r="M223">
            <v>0</v>
          </cell>
          <cell r="N223">
            <v>0</v>
          </cell>
          <cell r="O223">
            <v>0</v>
          </cell>
          <cell r="P223">
            <v>0</v>
          </cell>
          <cell r="Q223">
            <v>0</v>
          </cell>
          <cell r="R223">
            <v>0</v>
          </cell>
          <cell r="S223">
            <v>0</v>
          </cell>
          <cell r="T223">
            <v>0</v>
          </cell>
          <cell r="U223">
            <v>0</v>
          </cell>
          <cell r="V223">
            <v>0</v>
          </cell>
          <cell r="W223">
            <v>0</v>
          </cell>
          <cell r="X223">
            <v>229.4</v>
          </cell>
          <cell r="Y223">
            <v>263.10000000000002</v>
          </cell>
          <cell r="Z223">
            <v>276</v>
          </cell>
          <cell r="AA223">
            <v>247.8</v>
          </cell>
          <cell r="AB223">
            <v>284.09999999999997</v>
          </cell>
          <cell r="AC223">
            <v>449</v>
          </cell>
          <cell r="AD223">
            <v>377.2</v>
          </cell>
          <cell r="AE223">
            <v>334.2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0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O223">
            <v>0</v>
          </cell>
          <cell r="AP223">
            <v>0</v>
          </cell>
          <cell r="AQ223">
            <v>0</v>
          </cell>
          <cell r="AR223">
            <v>0</v>
          </cell>
          <cell r="AS223">
            <v>0</v>
          </cell>
          <cell r="AT223">
            <v>0</v>
          </cell>
          <cell r="AU223">
            <v>0</v>
          </cell>
          <cell r="AV223">
            <v>0</v>
          </cell>
          <cell r="AW223">
            <v>0</v>
          </cell>
          <cell r="AX223">
            <v>0</v>
          </cell>
          <cell r="AY223">
            <v>0</v>
          </cell>
          <cell r="AZ223">
            <v>-161.39999999999998</v>
          </cell>
          <cell r="BA223">
            <v>-185.3</v>
          </cell>
          <cell r="BB223">
            <v>-211.8</v>
          </cell>
          <cell r="BC223">
            <v>-200.10000000000002</v>
          </cell>
          <cell r="BD223">
            <v>-240.8</v>
          </cell>
          <cell r="BE223">
            <v>-306.39999999999998</v>
          </cell>
          <cell r="BF223">
            <v>-290.7</v>
          </cell>
          <cell r="BG223">
            <v>-298.79999999999995</v>
          </cell>
          <cell r="BH223">
            <v>0</v>
          </cell>
          <cell r="BI223">
            <v>0</v>
          </cell>
          <cell r="BJ223">
            <v>0</v>
          </cell>
          <cell r="BK223">
            <v>0</v>
          </cell>
          <cell r="BL223">
            <v>0</v>
          </cell>
          <cell r="BM223">
            <v>0</v>
          </cell>
          <cell r="BN223">
            <v>0</v>
          </cell>
          <cell r="BO223">
            <v>0</v>
          </cell>
          <cell r="BP223">
            <v>0</v>
          </cell>
          <cell r="BQ223">
            <v>0</v>
          </cell>
          <cell r="BR223">
            <v>0</v>
          </cell>
          <cell r="BS223">
            <v>0</v>
          </cell>
          <cell r="BT223">
            <v>0</v>
          </cell>
          <cell r="BU223">
            <v>0</v>
          </cell>
          <cell r="BV223">
            <v>0</v>
          </cell>
          <cell r="BW223">
            <v>0</v>
          </cell>
          <cell r="BX223">
            <v>0</v>
          </cell>
          <cell r="BY223">
            <v>0</v>
          </cell>
          <cell r="BZ223">
            <v>0</v>
          </cell>
          <cell r="CA223">
            <v>0</v>
          </cell>
          <cell r="CB223">
            <v>68.000000000000028</v>
          </cell>
          <cell r="CC223">
            <v>77.800000000000011</v>
          </cell>
          <cell r="CD223">
            <v>64.199999999999989</v>
          </cell>
          <cell r="CE223">
            <v>47.699999999999989</v>
          </cell>
          <cell r="CF223">
            <v>43.299999999999955</v>
          </cell>
          <cell r="CG223">
            <v>142.60000000000002</v>
          </cell>
          <cell r="CH223">
            <v>86.5</v>
          </cell>
          <cell r="CI223">
            <v>35.400000000000034</v>
          </cell>
          <cell r="CJ223">
            <v>0</v>
          </cell>
          <cell r="CK223">
            <v>0</v>
          </cell>
          <cell r="CL223">
            <v>0</v>
          </cell>
          <cell r="CM223">
            <v>0</v>
          </cell>
          <cell r="CN223">
            <v>0</v>
          </cell>
          <cell r="CO223">
            <v>0</v>
          </cell>
          <cell r="CP223">
            <v>0</v>
          </cell>
          <cell r="CQ223">
            <v>0</v>
          </cell>
          <cell r="CR223">
            <v>0</v>
          </cell>
          <cell r="CS223">
            <v>0</v>
          </cell>
          <cell r="CT223">
            <v>0</v>
          </cell>
          <cell r="CU223">
            <v>0</v>
          </cell>
          <cell r="CV223">
            <v>0</v>
          </cell>
          <cell r="CW223">
            <v>0</v>
          </cell>
          <cell r="CX223">
            <v>0</v>
          </cell>
          <cell r="CY223">
            <v>0</v>
          </cell>
          <cell r="CZ223">
            <v>0</v>
          </cell>
          <cell r="DA223">
            <v>0</v>
          </cell>
          <cell r="DB223">
            <v>0</v>
          </cell>
          <cell r="DC223">
            <v>0</v>
          </cell>
          <cell r="DD223">
            <v>0</v>
          </cell>
          <cell r="DE223">
            <v>0</v>
          </cell>
          <cell r="DF223">
            <v>0</v>
          </cell>
          <cell r="DG223">
            <v>0</v>
          </cell>
          <cell r="DH223">
            <v>0</v>
          </cell>
          <cell r="DI223">
            <v>0</v>
          </cell>
          <cell r="DJ223">
            <v>0</v>
          </cell>
          <cell r="DK223">
            <v>0</v>
          </cell>
          <cell r="DL223">
            <v>0</v>
          </cell>
          <cell r="DM223">
            <v>0</v>
          </cell>
          <cell r="DN223">
            <v>0</v>
          </cell>
          <cell r="DO223">
            <v>0</v>
          </cell>
          <cell r="DP223">
            <v>0</v>
          </cell>
          <cell r="DQ223">
            <v>0</v>
          </cell>
          <cell r="DR223">
            <v>0</v>
          </cell>
          <cell r="DS223">
            <v>0</v>
          </cell>
          <cell r="DT223">
            <v>0</v>
          </cell>
          <cell r="DU223">
            <v>0</v>
          </cell>
          <cell r="DV223">
            <v>0</v>
          </cell>
          <cell r="DW223">
            <v>0</v>
          </cell>
          <cell r="DX223">
            <v>0</v>
          </cell>
          <cell r="DY223">
            <v>0</v>
          </cell>
          <cell r="DZ223">
            <v>0</v>
          </cell>
          <cell r="EA223">
            <v>0</v>
          </cell>
          <cell r="EB223">
            <v>0</v>
          </cell>
          <cell r="EC223">
            <v>0</v>
          </cell>
          <cell r="ED223">
            <v>0</v>
          </cell>
          <cell r="EE223">
            <v>0</v>
          </cell>
          <cell r="EF223">
            <v>68.000000000000028</v>
          </cell>
          <cell r="EG223">
            <v>77.800000000000011</v>
          </cell>
          <cell r="EH223">
            <v>64.199999999999989</v>
          </cell>
          <cell r="EI223">
            <v>47.699999999999989</v>
          </cell>
          <cell r="EJ223">
            <v>43.299999999999955</v>
          </cell>
          <cell r="EK223">
            <v>142.60000000000002</v>
          </cell>
          <cell r="EL223">
            <v>86.5</v>
          </cell>
          <cell r="EM223">
            <v>35.400000000000034</v>
          </cell>
          <cell r="EN223">
            <v>0</v>
          </cell>
          <cell r="EO223">
            <v>0</v>
          </cell>
          <cell r="EP223">
            <v>0</v>
          </cell>
          <cell r="EQ223">
            <v>0</v>
          </cell>
          <cell r="ER223">
            <v>0</v>
          </cell>
          <cell r="ES223">
            <v>0</v>
          </cell>
          <cell r="ET223">
            <v>0</v>
          </cell>
          <cell r="EU223">
            <v>0</v>
          </cell>
          <cell r="EV223">
            <v>0</v>
          </cell>
          <cell r="EW223">
            <v>0</v>
          </cell>
          <cell r="EX223">
            <v>0</v>
          </cell>
          <cell r="EY223">
            <v>0</v>
          </cell>
          <cell r="EZ223">
            <v>0</v>
          </cell>
          <cell r="FA223">
            <v>0</v>
          </cell>
          <cell r="FB223">
            <v>0</v>
          </cell>
          <cell r="FC223">
            <v>0</v>
          </cell>
          <cell r="FD223">
            <v>0</v>
          </cell>
          <cell r="FE223">
            <v>0</v>
          </cell>
          <cell r="FF223">
            <v>0</v>
          </cell>
          <cell r="FG223">
            <v>0</v>
          </cell>
          <cell r="FH223">
            <v>-15.9</v>
          </cell>
          <cell r="FI223">
            <v>-15.8</v>
          </cell>
          <cell r="FJ223">
            <v>-19.7</v>
          </cell>
          <cell r="FK223">
            <v>-17.3</v>
          </cell>
          <cell r="FL223">
            <v>-27.3</v>
          </cell>
          <cell r="FM223">
            <v>-72.099999999999994</v>
          </cell>
          <cell r="FN223">
            <v>-37.9</v>
          </cell>
          <cell r="FO223">
            <v>-51.5</v>
          </cell>
          <cell r="FP223">
            <v>0</v>
          </cell>
          <cell r="FQ223">
            <v>0</v>
          </cell>
          <cell r="FR223">
            <v>0</v>
          </cell>
          <cell r="FS223">
            <v>0</v>
          </cell>
          <cell r="FT223">
            <v>0</v>
          </cell>
          <cell r="FU223">
            <v>0</v>
          </cell>
          <cell r="FV223">
            <v>0</v>
          </cell>
          <cell r="FW223">
            <v>0</v>
          </cell>
          <cell r="FX223">
            <v>0</v>
          </cell>
          <cell r="FY223">
            <v>0</v>
          </cell>
          <cell r="FZ223">
            <v>0</v>
          </cell>
          <cell r="GA223">
            <v>0</v>
          </cell>
          <cell r="GB223">
            <v>0</v>
          </cell>
          <cell r="GC223">
            <v>0</v>
          </cell>
          <cell r="GD223">
            <v>0</v>
          </cell>
          <cell r="GE223">
            <v>0</v>
          </cell>
          <cell r="GF223">
            <v>0</v>
          </cell>
          <cell r="GG223">
            <v>0</v>
          </cell>
          <cell r="GH223">
            <v>0</v>
          </cell>
          <cell r="GI223">
            <v>0</v>
          </cell>
          <cell r="GJ223">
            <v>8.9</v>
          </cell>
          <cell r="GK223">
            <v>15.1</v>
          </cell>
          <cell r="GL223">
            <v>8.1</v>
          </cell>
          <cell r="GM223">
            <v>14.4</v>
          </cell>
          <cell r="GN223">
            <v>39.299999999999997</v>
          </cell>
          <cell r="GO223">
            <v>8.5</v>
          </cell>
          <cell r="GP223">
            <v>12.7</v>
          </cell>
          <cell r="GQ223">
            <v>35.299999999999997</v>
          </cell>
          <cell r="GR223">
            <v>0</v>
          </cell>
          <cell r="GS223">
            <v>0</v>
          </cell>
          <cell r="GT223">
            <v>0</v>
          </cell>
          <cell r="GU223">
            <v>0</v>
          </cell>
          <cell r="GV223">
            <v>0</v>
          </cell>
          <cell r="GW223">
            <v>0</v>
          </cell>
          <cell r="GX223">
            <v>0</v>
          </cell>
          <cell r="GY223">
            <v>0</v>
          </cell>
          <cell r="GZ223">
            <v>0</v>
          </cell>
          <cell r="HA223">
            <v>0</v>
          </cell>
          <cell r="HB223">
            <v>0</v>
          </cell>
          <cell r="HC223">
            <v>0</v>
          </cell>
          <cell r="HD223">
            <v>0</v>
          </cell>
          <cell r="HE223">
            <v>0</v>
          </cell>
          <cell r="HF223">
            <v>0</v>
          </cell>
          <cell r="HG223">
            <v>0</v>
          </cell>
          <cell r="HH223">
            <v>0</v>
          </cell>
          <cell r="HI223">
            <v>0</v>
          </cell>
          <cell r="HJ223">
            <v>0</v>
          </cell>
          <cell r="HK223">
            <v>0</v>
          </cell>
          <cell r="HL223">
            <v>61.000000000000028</v>
          </cell>
          <cell r="HM223">
            <v>77.100000000000009</v>
          </cell>
          <cell r="HN223">
            <v>52.599999999999987</v>
          </cell>
          <cell r="HO223">
            <v>44.79999999999999</v>
          </cell>
          <cell r="HP223">
            <v>55.299999999999955</v>
          </cell>
          <cell r="HQ223">
            <v>79.000000000000028</v>
          </cell>
          <cell r="HR223">
            <v>61.3</v>
          </cell>
          <cell r="HS223">
            <v>19.200000000000031</v>
          </cell>
        </row>
        <row r="224">
          <cell r="A224" t="str">
            <v>ENIL IN</v>
          </cell>
          <cell r="B224" t="str">
            <v>Entertainment Network India</v>
          </cell>
          <cell r="C224" t="str">
            <v>Media and Entertainment</v>
          </cell>
          <cell r="D224">
            <v>0</v>
          </cell>
          <cell r="E224">
            <v>0</v>
          </cell>
          <cell r="F224">
            <v>0</v>
          </cell>
          <cell r="G224">
            <v>0</v>
          </cell>
          <cell r="H224">
            <v>0</v>
          </cell>
          <cell r="I224">
            <v>0</v>
          </cell>
          <cell r="J224">
            <v>0</v>
          </cell>
          <cell r="K224">
            <v>0</v>
          </cell>
          <cell r="L224">
            <v>0</v>
          </cell>
          <cell r="M224">
            <v>0</v>
          </cell>
          <cell r="N224">
            <v>0</v>
          </cell>
          <cell r="O224">
            <v>0</v>
          </cell>
          <cell r="P224">
            <v>0</v>
          </cell>
          <cell r="Q224">
            <v>0</v>
          </cell>
          <cell r="R224">
            <v>0</v>
          </cell>
          <cell r="S224">
            <v>327.25799999999998</v>
          </cell>
          <cell r="T224">
            <v>341.721</v>
          </cell>
          <cell r="U224">
            <v>410.54300000000001</v>
          </cell>
          <cell r="V224">
            <v>467.36900000000003</v>
          </cell>
          <cell r="W224">
            <v>452.40199999999999</v>
          </cell>
          <cell r="X224">
            <v>408.37400000000002</v>
          </cell>
          <cell r="Y224">
            <v>531.59199999999998</v>
          </cell>
          <cell r="Z224">
            <v>680.45</v>
          </cell>
          <cell r="AA224">
            <v>631.74699999999996</v>
          </cell>
          <cell r="AB224">
            <v>570.68499999999995</v>
          </cell>
          <cell r="AC224">
            <v>615.63900000000001</v>
          </cell>
          <cell r="AD224">
            <v>599.68899999999996</v>
          </cell>
          <cell r="AE224">
            <v>503.02300000000002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O224">
            <v>0</v>
          </cell>
          <cell r="AP224">
            <v>0</v>
          </cell>
          <cell r="AQ224">
            <v>0</v>
          </cell>
          <cell r="AR224">
            <v>0</v>
          </cell>
          <cell r="AS224">
            <v>0</v>
          </cell>
          <cell r="AT224">
            <v>0</v>
          </cell>
          <cell r="AU224">
            <v>-237.346</v>
          </cell>
          <cell r="AV224">
            <v>-288.71600000000001</v>
          </cell>
          <cell r="AW224">
            <v>-325.13</v>
          </cell>
          <cell r="AX224">
            <v>-307.57100000000003</v>
          </cell>
          <cell r="AY224">
            <v>-321.84699999999998</v>
          </cell>
          <cell r="AZ224">
            <v>-342.18200000000002</v>
          </cell>
          <cell r="BA224">
            <v>-449.81299999999999</v>
          </cell>
          <cell r="BB224">
            <v>-491.89799999999997</v>
          </cell>
          <cell r="BC224">
            <v>-445.35770000000002</v>
          </cell>
          <cell r="BD224">
            <v>-467.83000000000004</v>
          </cell>
          <cell r="BE224">
            <v>-530.86699999999996</v>
          </cell>
          <cell r="BF224">
            <v>-416.24200000000002</v>
          </cell>
          <cell r="BG224">
            <v>-368.65200000000004</v>
          </cell>
          <cell r="BH224">
            <v>0</v>
          </cell>
          <cell r="BI224">
            <v>0</v>
          </cell>
          <cell r="BJ224">
            <v>0</v>
          </cell>
          <cell r="BK224">
            <v>0</v>
          </cell>
          <cell r="BL224">
            <v>0</v>
          </cell>
          <cell r="BM224">
            <v>0</v>
          </cell>
          <cell r="BN224">
            <v>0</v>
          </cell>
          <cell r="BO224">
            <v>0</v>
          </cell>
          <cell r="BP224">
            <v>0</v>
          </cell>
          <cell r="BQ224">
            <v>0</v>
          </cell>
          <cell r="BR224">
            <v>0</v>
          </cell>
          <cell r="BS224">
            <v>0</v>
          </cell>
          <cell r="BT224">
            <v>0</v>
          </cell>
          <cell r="BU224">
            <v>0</v>
          </cell>
          <cell r="BV224">
            <v>0</v>
          </cell>
          <cell r="BW224">
            <v>89.911999999999978</v>
          </cell>
          <cell r="BX224">
            <v>53.004999999999995</v>
          </cell>
          <cell r="BY224">
            <v>85.413000000000011</v>
          </cell>
          <cell r="BZ224">
            <v>159.798</v>
          </cell>
          <cell r="CA224">
            <v>130.55500000000001</v>
          </cell>
          <cell r="CB224">
            <v>66.192000000000007</v>
          </cell>
          <cell r="CC224">
            <v>81.778999999999996</v>
          </cell>
          <cell r="CD224">
            <v>188.55200000000008</v>
          </cell>
          <cell r="CE224">
            <v>186.38929999999993</v>
          </cell>
          <cell r="CF224">
            <v>102.8549999999999</v>
          </cell>
          <cell r="CG224">
            <v>84.772000000000048</v>
          </cell>
          <cell r="CH224">
            <v>183.44699999999995</v>
          </cell>
          <cell r="CI224">
            <v>134.37099999999998</v>
          </cell>
          <cell r="CJ224">
            <v>0</v>
          </cell>
          <cell r="CK224">
            <v>0</v>
          </cell>
          <cell r="CL224">
            <v>0</v>
          </cell>
          <cell r="CM224">
            <v>0</v>
          </cell>
          <cell r="CN224">
            <v>0</v>
          </cell>
          <cell r="CO224">
            <v>0</v>
          </cell>
          <cell r="CP224">
            <v>0</v>
          </cell>
          <cell r="CQ224">
            <v>0</v>
          </cell>
          <cell r="CR224">
            <v>0</v>
          </cell>
          <cell r="CS224">
            <v>0</v>
          </cell>
          <cell r="CT224">
            <v>0</v>
          </cell>
          <cell r="CU224">
            <v>0</v>
          </cell>
          <cell r="CV224">
            <v>0</v>
          </cell>
          <cell r="CW224">
            <v>0</v>
          </cell>
          <cell r="CX224">
            <v>0</v>
          </cell>
          <cell r="CY224">
            <v>0</v>
          </cell>
          <cell r="CZ224">
            <v>0</v>
          </cell>
          <cell r="DA224">
            <v>0</v>
          </cell>
          <cell r="DB224">
            <v>0</v>
          </cell>
          <cell r="DC224">
            <v>0</v>
          </cell>
          <cell r="DD224">
            <v>0</v>
          </cell>
          <cell r="DE224">
            <v>0</v>
          </cell>
          <cell r="DF224">
            <v>0</v>
          </cell>
          <cell r="DG224">
            <v>0</v>
          </cell>
          <cell r="DH224">
            <v>0</v>
          </cell>
          <cell r="DI224">
            <v>0</v>
          </cell>
          <cell r="DJ224">
            <v>0</v>
          </cell>
          <cell r="DK224">
            <v>0</v>
          </cell>
          <cell r="DL224">
            <v>0</v>
          </cell>
          <cell r="DM224">
            <v>0</v>
          </cell>
          <cell r="DN224">
            <v>0</v>
          </cell>
          <cell r="DO224">
            <v>0</v>
          </cell>
          <cell r="DP224">
            <v>0</v>
          </cell>
          <cell r="DQ224">
            <v>0</v>
          </cell>
          <cell r="DR224">
            <v>0</v>
          </cell>
          <cell r="DS224">
            <v>0</v>
          </cell>
          <cell r="DT224">
            <v>0</v>
          </cell>
          <cell r="DU224">
            <v>0</v>
          </cell>
          <cell r="DV224">
            <v>0</v>
          </cell>
          <cell r="DW224">
            <v>0</v>
          </cell>
          <cell r="DX224">
            <v>0</v>
          </cell>
          <cell r="DY224">
            <v>0</v>
          </cell>
          <cell r="DZ224">
            <v>0</v>
          </cell>
          <cell r="EA224">
            <v>89.911999999999978</v>
          </cell>
          <cell r="EB224">
            <v>53.004999999999995</v>
          </cell>
          <cell r="EC224">
            <v>85.413000000000011</v>
          </cell>
          <cell r="ED224">
            <v>159.798</v>
          </cell>
          <cell r="EE224">
            <v>130.55500000000001</v>
          </cell>
          <cell r="EF224">
            <v>66.192000000000007</v>
          </cell>
          <cell r="EG224">
            <v>81.778999999999996</v>
          </cell>
          <cell r="EH224">
            <v>188.55200000000008</v>
          </cell>
          <cell r="EI224">
            <v>186.38929999999993</v>
          </cell>
          <cell r="EJ224">
            <v>102.8549999999999</v>
          </cell>
          <cell r="EK224">
            <v>84.772000000000048</v>
          </cell>
          <cell r="EL224">
            <v>183.44699999999995</v>
          </cell>
          <cell r="EM224">
            <v>134.37099999999998</v>
          </cell>
          <cell r="EN224">
            <v>0</v>
          </cell>
          <cell r="EO224">
            <v>0</v>
          </cell>
          <cell r="EP224">
            <v>0</v>
          </cell>
          <cell r="EQ224">
            <v>0</v>
          </cell>
          <cell r="ER224">
            <v>0</v>
          </cell>
          <cell r="ES224">
            <v>0</v>
          </cell>
          <cell r="ET224">
            <v>0</v>
          </cell>
          <cell r="EU224">
            <v>0</v>
          </cell>
          <cell r="EV224">
            <v>0</v>
          </cell>
          <cell r="EW224">
            <v>0</v>
          </cell>
          <cell r="EX224">
            <v>0</v>
          </cell>
          <cell r="EY224">
            <v>0</v>
          </cell>
          <cell r="EZ224">
            <v>0</v>
          </cell>
          <cell r="FA224">
            <v>0</v>
          </cell>
          <cell r="FB224">
            <v>0</v>
          </cell>
          <cell r="FC224">
            <v>-92.852000000000004</v>
          </cell>
          <cell r="FD224">
            <v>-41.015000000000001</v>
          </cell>
          <cell r="FE224">
            <v>-44.576999999999998</v>
          </cell>
          <cell r="FF224">
            <v>-46.244</v>
          </cell>
          <cell r="FG224">
            <v>-47.570999999999998</v>
          </cell>
          <cell r="FH224">
            <v>-54.408000000000001</v>
          </cell>
          <cell r="FI224">
            <v>-70.563000000000002</v>
          </cell>
          <cell r="FJ224">
            <v>-93.093999999999994</v>
          </cell>
          <cell r="FK224">
            <v>-103.047</v>
          </cell>
          <cell r="FL224">
            <v>-99.265000000000001</v>
          </cell>
          <cell r="FM224">
            <v>-101.05799999999999</v>
          </cell>
          <cell r="FN224">
            <v>-100.783</v>
          </cell>
          <cell r="FO224">
            <v>-99.842999999999989</v>
          </cell>
          <cell r="FP224">
            <v>0</v>
          </cell>
          <cell r="FQ224">
            <v>0</v>
          </cell>
          <cell r="FR224">
            <v>0</v>
          </cell>
          <cell r="FS224">
            <v>0</v>
          </cell>
          <cell r="FT224">
            <v>0</v>
          </cell>
          <cell r="FU224">
            <v>0</v>
          </cell>
          <cell r="FV224">
            <v>0</v>
          </cell>
          <cell r="FW224">
            <v>0</v>
          </cell>
          <cell r="FX224">
            <v>0</v>
          </cell>
          <cell r="FY224">
            <v>0</v>
          </cell>
          <cell r="FZ224">
            <v>0</v>
          </cell>
          <cell r="GA224">
            <v>0</v>
          </cell>
          <cell r="GB224">
            <v>0</v>
          </cell>
          <cell r="GC224">
            <v>0</v>
          </cell>
          <cell r="GD224">
            <v>0</v>
          </cell>
          <cell r="GE224">
            <v>1.1739999999999999</v>
          </cell>
          <cell r="GF224">
            <v>6.6660000000000004</v>
          </cell>
          <cell r="GG224">
            <v>13.443000000000001</v>
          </cell>
          <cell r="GH224">
            <v>16.716000000000001</v>
          </cell>
          <cell r="GI224">
            <v>11.93</v>
          </cell>
          <cell r="GJ224">
            <v>0.438</v>
          </cell>
          <cell r="GK224">
            <v>0.39700000000000002</v>
          </cell>
          <cell r="GL224">
            <v>3.7080000000000002</v>
          </cell>
          <cell r="GM224">
            <v>37.198999999999998</v>
          </cell>
          <cell r="GN224">
            <v>10.297000000000001</v>
          </cell>
          <cell r="GO224">
            <v>1.9159999999999999</v>
          </cell>
          <cell r="GP224">
            <v>0.315</v>
          </cell>
          <cell r="GQ224">
            <v>0.121</v>
          </cell>
          <cell r="GR224">
            <v>0</v>
          </cell>
          <cell r="GS224">
            <v>0</v>
          </cell>
          <cell r="GT224">
            <v>0</v>
          </cell>
          <cell r="GU224">
            <v>0</v>
          </cell>
          <cell r="GV224">
            <v>0</v>
          </cell>
          <cell r="GW224">
            <v>0</v>
          </cell>
          <cell r="GX224">
            <v>0</v>
          </cell>
          <cell r="GY224">
            <v>0</v>
          </cell>
          <cell r="GZ224">
            <v>0</v>
          </cell>
          <cell r="HA224">
            <v>0</v>
          </cell>
          <cell r="HB224">
            <v>0</v>
          </cell>
          <cell r="HC224">
            <v>0</v>
          </cell>
          <cell r="HD224">
            <v>0</v>
          </cell>
          <cell r="HE224">
            <v>0</v>
          </cell>
          <cell r="HF224">
            <v>0</v>
          </cell>
          <cell r="HG224">
            <v>-1.7660000000000262</v>
          </cell>
          <cell r="HH224">
            <v>18.655999999999995</v>
          </cell>
          <cell r="HI224">
            <v>54.279000000000011</v>
          </cell>
          <cell r="HJ224">
            <v>130.27000000000001</v>
          </cell>
          <cell r="HK224">
            <v>94.914000000000016</v>
          </cell>
          <cell r="HL224">
            <v>12.222000000000007</v>
          </cell>
          <cell r="HM224">
            <v>11.612999999999994</v>
          </cell>
          <cell r="HN224">
            <v>99.166000000000082</v>
          </cell>
          <cell r="HO224">
            <v>120.54129999999994</v>
          </cell>
          <cell r="HP224">
            <v>13.886999999999905</v>
          </cell>
          <cell r="HQ224">
            <v>-14.369999999999944</v>
          </cell>
          <cell r="HR224">
            <v>82.978999999999942</v>
          </cell>
          <cell r="HS224">
            <v>34.648999999999994</v>
          </cell>
        </row>
        <row r="225">
          <cell r="A225" t="str">
            <v>FAME IN</v>
          </cell>
          <cell r="B225" t="str">
            <v>Fame India</v>
          </cell>
          <cell r="C225" t="str">
            <v>Media and Entertainment</v>
          </cell>
          <cell r="D225">
            <v>0</v>
          </cell>
          <cell r="E225">
            <v>0</v>
          </cell>
          <cell r="F225">
            <v>0</v>
          </cell>
          <cell r="G225">
            <v>0</v>
          </cell>
          <cell r="H225">
            <v>0</v>
          </cell>
          <cell r="I225">
            <v>0</v>
          </cell>
          <cell r="J225">
            <v>0</v>
          </cell>
          <cell r="K225">
            <v>0</v>
          </cell>
          <cell r="L225">
            <v>0</v>
          </cell>
          <cell r="M225">
            <v>0</v>
          </cell>
          <cell r="N225">
            <v>35.93</v>
          </cell>
          <cell r="O225">
            <v>34.741999999999997</v>
          </cell>
          <cell r="P225">
            <v>58.682000000000002</v>
          </cell>
          <cell r="Q225">
            <v>86.271000000000001</v>
          </cell>
          <cell r="R225">
            <v>75.406999999999996</v>
          </cell>
          <cell r="S225">
            <v>70.31</v>
          </cell>
          <cell r="T225">
            <v>105.706</v>
          </cell>
          <cell r="U225">
            <v>125.18</v>
          </cell>
          <cell r="V225">
            <v>149.5</v>
          </cell>
          <cell r="W225">
            <v>135.54499999999999</v>
          </cell>
          <cell r="X225">
            <v>182.99199999999999</v>
          </cell>
          <cell r="Y225">
            <v>202.85</v>
          </cell>
          <cell r="Z225">
            <v>213.09200000000001</v>
          </cell>
          <cell r="AA225">
            <v>174.113</v>
          </cell>
          <cell r="AB225">
            <v>236.11600000000001</v>
          </cell>
          <cell r="AC225">
            <v>308.89999999999998</v>
          </cell>
          <cell r="AD225">
            <v>319.68299999999999</v>
          </cell>
          <cell r="AE225">
            <v>231.62200000000001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0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O225">
            <v>0</v>
          </cell>
          <cell r="AP225">
            <v>-49.257999999999996</v>
          </cell>
          <cell r="AQ225">
            <v>-47.504999999999995</v>
          </cell>
          <cell r="AR225">
            <v>-57.632999999999996</v>
          </cell>
          <cell r="AS225">
            <v>-77.682000000000002</v>
          </cell>
          <cell r="AT225">
            <v>-81.914999999999992</v>
          </cell>
          <cell r="AU225">
            <v>-74.300000000000011</v>
          </cell>
          <cell r="AV225">
            <v>-93.201000000000008</v>
          </cell>
          <cell r="AW225">
            <v>-106.771</v>
          </cell>
          <cell r="AX225">
            <v>-122.36799999999999</v>
          </cell>
          <cell r="AY225">
            <v>-117.82599999999999</v>
          </cell>
          <cell r="AZ225">
            <v>-154.465</v>
          </cell>
          <cell r="BA225">
            <v>-174.21</v>
          </cell>
          <cell r="BB225">
            <v>-183.58100000000002</v>
          </cell>
          <cell r="BC225">
            <v>-158.24799999999999</v>
          </cell>
          <cell r="BD225">
            <v>-224.375</v>
          </cell>
          <cell r="BE225">
            <v>-264.40000000000003</v>
          </cell>
          <cell r="BF225">
            <v>-365.44600000000003</v>
          </cell>
          <cell r="BG225">
            <v>-222.65600000000001</v>
          </cell>
          <cell r="BH225">
            <v>0</v>
          </cell>
          <cell r="BI225">
            <v>0</v>
          </cell>
          <cell r="BJ225">
            <v>0</v>
          </cell>
          <cell r="BK225">
            <v>0</v>
          </cell>
          <cell r="BL225">
            <v>0</v>
          </cell>
          <cell r="BM225">
            <v>0</v>
          </cell>
          <cell r="BN225">
            <v>0</v>
          </cell>
          <cell r="BO225">
            <v>0</v>
          </cell>
          <cell r="BP225">
            <v>0</v>
          </cell>
          <cell r="BQ225">
            <v>0</v>
          </cell>
          <cell r="BR225">
            <v>-13.327999999999996</v>
          </cell>
          <cell r="BS225">
            <v>-12.762999999999998</v>
          </cell>
          <cell r="BT225">
            <v>1.0490000000000066</v>
          </cell>
          <cell r="BU225">
            <v>8.5889999999999986</v>
          </cell>
          <cell r="BV225">
            <v>-6.5079999999999956</v>
          </cell>
          <cell r="BW225">
            <v>-3.9900000000000091</v>
          </cell>
          <cell r="BX225">
            <v>12.504999999999995</v>
          </cell>
          <cell r="BY225">
            <v>18.409000000000006</v>
          </cell>
          <cell r="BZ225">
            <v>27.132000000000005</v>
          </cell>
          <cell r="CA225">
            <v>17.718999999999994</v>
          </cell>
          <cell r="CB225">
            <v>28.526999999999987</v>
          </cell>
          <cell r="CC225">
            <v>28.639999999999986</v>
          </cell>
          <cell r="CD225">
            <v>29.510999999999996</v>
          </cell>
          <cell r="CE225">
            <v>15.865000000000009</v>
          </cell>
          <cell r="CF225">
            <v>11.741000000000014</v>
          </cell>
          <cell r="CG225">
            <v>44.499999999999943</v>
          </cell>
          <cell r="CH225">
            <v>-45.763000000000034</v>
          </cell>
          <cell r="CI225">
            <v>8.9660000000000082</v>
          </cell>
          <cell r="CJ225">
            <v>0</v>
          </cell>
          <cell r="CK225">
            <v>0</v>
          </cell>
          <cell r="CL225">
            <v>0</v>
          </cell>
          <cell r="CM225">
            <v>0</v>
          </cell>
          <cell r="CN225">
            <v>0</v>
          </cell>
          <cell r="CO225">
            <v>0</v>
          </cell>
          <cell r="CP225">
            <v>0</v>
          </cell>
          <cell r="CQ225">
            <v>0</v>
          </cell>
          <cell r="CR225">
            <v>0</v>
          </cell>
          <cell r="CS225">
            <v>0</v>
          </cell>
          <cell r="CT225">
            <v>0</v>
          </cell>
          <cell r="CU225">
            <v>0</v>
          </cell>
          <cell r="CV225">
            <v>0</v>
          </cell>
          <cell r="CW225">
            <v>0</v>
          </cell>
          <cell r="CX225">
            <v>0</v>
          </cell>
          <cell r="CY225">
            <v>0</v>
          </cell>
          <cell r="CZ225">
            <v>0</v>
          </cell>
          <cell r="DA225">
            <v>0</v>
          </cell>
          <cell r="DB225">
            <v>0</v>
          </cell>
          <cell r="DC225">
            <v>0</v>
          </cell>
          <cell r="DD225">
            <v>0</v>
          </cell>
          <cell r="DE225">
            <v>0</v>
          </cell>
          <cell r="DF225">
            <v>0</v>
          </cell>
          <cell r="DG225">
            <v>0</v>
          </cell>
          <cell r="DH225">
            <v>0</v>
          </cell>
          <cell r="DI225">
            <v>0</v>
          </cell>
          <cell r="DJ225">
            <v>0</v>
          </cell>
          <cell r="DK225">
            <v>0</v>
          </cell>
          <cell r="DL225">
            <v>0</v>
          </cell>
          <cell r="DM225">
            <v>0</v>
          </cell>
          <cell r="DN225">
            <v>0</v>
          </cell>
          <cell r="DO225">
            <v>0</v>
          </cell>
          <cell r="DP225">
            <v>0</v>
          </cell>
          <cell r="DQ225">
            <v>0</v>
          </cell>
          <cell r="DR225">
            <v>0</v>
          </cell>
          <cell r="DS225">
            <v>0</v>
          </cell>
          <cell r="DT225">
            <v>0</v>
          </cell>
          <cell r="DU225">
            <v>0</v>
          </cell>
          <cell r="DV225">
            <v>-13.327999999999996</v>
          </cell>
          <cell r="DW225">
            <v>-12.762999999999998</v>
          </cell>
          <cell r="DX225">
            <v>1.0490000000000066</v>
          </cell>
          <cell r="DY225">
            <v>8.5889999999999986</v>
          </cell>
          <cell r="DZ225">
            <v>-6.5079999999999956</v>
          </cell>
          <cell r="EA225">
            <v>-3.9900000000000091</v>
          </cell>
          <cell r="EB225">
            <v>12.504999999999995</v>
          </cell>
          <cell r="EC225">
            <v>18.409000000000006</v>
          </cell>
          <cell r="ED225">
            <v>27.132000000000005</v>
          </cell>
          <cell r="EE225">
            <v>17.718999999999994</v>
          </cell>
          <cell r="EF225">
            <v>28.526999999999987</v>
          </cell>
          <cell r="EG225">
            <v>28.639999999999986</v>
          </cell>
          <cell r="EH225">
            <v>29.510999999999996</v>
          </cell>
          <cell r="EI225">
            <v>15.865000000000009</v>
          </cell>
          <cell r="EJ225">
            <v>11.741000000000014</v>
          </cell>
          <cell r="EK225">
            <v>44.499999999999943</v>
          </cell>
          <cell r="EL225">
            <v>-45.763000000000034</v>
          </cell>
          <cell r="EM225">
            <v>8.9660000000000082</v>
          </cell>
          <cell r="EN225">
            <v>0</v>
          </cell>
          <cell r="EO225">
            <v>0</v>
          </cell>
          <cell r="EP225">
            <v>0</v>
          </cell>
          <cell r="EQ225">
            <v>0</v>
          </cell>
          <cell r="ER225">
            <v>0</v>
          </cell>
          <cell r="ES225">
            <v>0</v>
          </cell>
          <cell r="ET225">
            <v>0</v>
          </cell>
          <cell r="EU225">
            <v>0</v>
          </cell>
          <cell r="EV225">
            <v>0</v>
          </cell>
          <cell r="EW225">
            <v>0</v>
          </cell>
          <cell r="EX225">
            <v>-5.5110000000000001</v>
          </cell>
          <cell r="EY225">
            <v>-8.2119999999999997</v>
          </cell>
          <cell r="EZ225">
            <v>-6.9960000000000004</v>
          </cell>
          <cell r="FA225">
            <v>-8.7729999999999997</v>
          </cell>
          <cell r="FB225">
            <v>-9.56</v>
          </cell>
          <cell r="FC225">
            <v>-11.082000000000001</v>
          </cell>
          <cell r="FD225">
            <v>-9.9380000000000006</v>
          </cell>
          <cell r="FE225">
            <v>-11.089</v>
          </cell>
          <cell r="FF225">
            <v>-10.709</v>
          </cell>
          <cell r="FG225">
            <v>-11.773999999999999</v>
          </cell>
          <cell r="FH225">
            <v>-12.076000000000001</v>
          </cell>
          <cell r="FI225">
            <v>-15.31</v>
          </cell>
          <cell r="FJ225">
            <v>-14.646000000000001</v>
          </cell>
          <cell r="FK225">
            <v>-18.966000000000001</v>
          </cell>
          <cell r="FL225">
            <v>-21.032</v>
          </cell>
          <cell r="FM225">
            <v>-25.5</v>
          </cell>
          <cell r="FN225">
            <v>-29.994</v>
          </cell>
          <cell r="FO225">
            <v>-39.622999999999998</v>
          </cell>
          <cell r="FP225">
            <v>0</v>
          </cell>
          <cell r="FQ225">
            <v>0</v>
          </cell>
          <cell r="FR225">
            <v>0</v>
          </cell>
          <cell r="FS225">
            <v>0</v>
          </cell>
          <cell r="FT225">
            <v>0</v>
          </cell>
          <cell r="FU225">
            <v>0</v>
          </cell>
          <cell r="FV225">
            <v>0</v>
          </cell>
          <cell r="FW225">
            <v>0</v>
          </cell>
          <cell r="FX225">
            <v>0</v>
          </cell>
          <cell r="FY225">
            <v>0</v>
          </cell>
          <cell r="FZ225">
            <v>3.5659999999999998</v>
          </cell>
          <cell r="GA225">
            <v>8.0449999999999999</v>
          </cell>
          <cell r="GB225">
            <v>4.8979999999999997</v>
          </cell>
          <cell r="GC225">
            <v>5.3410000000000002</v>
          </cell>
          <cell r="GD225">
            <v>4.8449999999999998</v>
          </cell>
          <cell r="GE225">
            <v>11.531000000000001</v>
          </cell>
          <cell r="GF225">
            <v>21.277999999999999</v>
          </cell>
          <cell r="GG225">
            <v>28.161999999999999</v>
          </cell>
          <cell r="GH225">
            <v>30.224</v>
          </cell>
          <cell r="GI225">
            <v>28.579000000000001</v>
          </cell>
          <cell r="GJ225">
            <v>48.725999999999999</v>
          </cell>
          <cell r="GK225">
            <v>40.68</v>
          </cell>
          <cell r="GL225">
            <v>26.657</v>
          </cell>
          <cell r="GM225">
            <v>2.6040000000000001</v>
          </cell>
          <cell r="GN225">
            <v>-32.25</v>
          </cell>
          <cell r="GO225">
            <v>4.0999999999999996</v>
          </cell>
          <cell r="GP225">
            <v>-59.311</v>
          </cell>
          <cell r="GQ225">
            <v>112.77000000000001</v>
          </cell>
          <cell r="GR225">
            <v>0</v>
          </cell>
          <cell r="GS225">
            <v>0</v>
          </cell>
          <cell r="GT225">
            <v>0</v>
          </cell>
          <cell r="GU225">
            <v>0</v>
          </cell>
          <cell r="GV225">
            <v>0</v>
          </cell>
          <cell r="GW225">
            <v>0</v>
          </cell>
          <cell r="GX225">
            <v>0</v>
          </cell>
          <cell r="GY225">
            <v>0</v>
          </cell>
          <cell r="GZ225">
            <v>0</v>
          </cell>
          <cell r="HA225">
            <v>0</v>
          </cell>
          <cell r="HB225">
            <v>-15.272999999999996</v>
          </cell>
          <cell r="HC225">
            <v>-12.929999999999998</v>
          </cell>
          <cell r="HD225">
            <v>-1.0489999999999942</v>
          </cell>
          <cell r="HE225">
            <v>5.1569999999999991</v>
          </cell>
          <cell r="HF225">
            <v>-11.222999999999999</v>
          </cell>
          <cell r="HG225">
            <v>-3.5410000000000093</v>
          </cell>
          <cell r="HH225">
            <v>23.844999999999992</v>
          </cell>
          <cell r="HI225">
            <v>35.482000000000006</v>
          </cell>
          <cell r="HJ225">
            <v>46.647000000000006</v>
          </cell>
          <cell r="HK225">
            <v>34.523999999999994</v>
          </cell>
          <cell r="HL225">
            <v>65.176999999999992</v>
          </cell>
          <cell r="HM225">
            <v>54.009999999999984</v>
          </cell>
          <cell r="HN225">
            <v>41.521999999999991</v>
          </cell>
          <cell r="HO225">
            <v>-0.49699999999999189</v>
          </cell>
          <cell r="HP225">
            <v>-41.540999999999983</v>
          </cell>
          <cell r="HQ225">
            <v>23.099999999999945</v>
          </cell>
          <cell r="HR225">
            <v>-135.06800000000004</v>
          </cell>
          <cell r="HS225">
            <v>82.113000000000028</v>
          </cell>
        </row>
        <row r="226">
          <cell r="A226" t="str">
            <v>HTML IN</v>
          </cell>
          <cell r="B226" t="str">
            <v>H T Media Ltd</v>
          </cell>
          <cell r="C226" t="str">
            <v>Media and Entertainment</v>
          </cell>
          <cell r="D226">
            <v>0</v>
          </cell>
          <cell r="E226">
            <v>0</v>
          </cell>
          <cell r="F226">
            <v>0</v>
          </cell>
          <cell r="G226">
            <v>0</v>
          </cell>
          <cell r="H226">
            <v>0</v>
          </cell>
          <cell r="I226">
            <v>0</v>
          </cell>
          <cell r="J226">
            <v>0</v>
          </cell>
          <cell r="K226">
            <v>0</v>
          </cell>
          <cell r="L226">
            <v>1563.2</v>
          </cell>
          <cell r="M226">
            <v>1545.4</v>
          </cell>
          <cell r="N226">
            <v>1614.9</v>
          </cell>
          <cell r="O226">
            <v>1555.8</v>
          </cell>
          <cell r="P226">
            <v>1828.3000000000002</v>
          </cell>
          <cell r="Q226">
            <v>1941.8</v>
          </cell>
          <cell r="R226">
            <v>2210.8000000000002</v>
          </cell>
          <cell r="S226">
            <v>2218.5</v>
          </cell>
          <cell r="T226">
            <v>2391.3000000000002</v>
          </cell>
          <cell r="U226">
            <v>2499.3000000000002</v>
          </cell>
          <cell r="V226">
            <v>2752.1</v>
          </cell>
          <cell r="W226">
            <v>2750.1</v>
          </cell>
          <cell r="X226">
            <v>2733.4</v>
          </cell>
          <cell r="Y226">
            <v>2810.2</v>
          </cell>
          <cell r="Z226">
            <v>3194</v>
          </cell>
          <cell r="AA226">
            <v>3171.8</v>
          </cell>
          <cell r="AB226">
            <v>3247.2</v>
          </cell>
          <cell r="AC226">
            <v>3341.7</v>
          </cell>
          <cell r="AD226">
            <v>3371.1</v>
          </cell>
          <cell r="AE226">
            <v>3374.9</v>
          </cell>
          <cell r="AF226">
            <v>0</v>
          </cell>
          <cell r="AG226">
            <v>0</v>
          </cell>
          <cell r="AH226">
            <v>0</v>
          </cell>
          <cell r="AI226">
            <v>0</v>
          </cell>
          <cell r="AJ226">
            <v>0</v>
          </cell>
          <cell r="AK226">
            <v>0</v>
          </cell>
          <cell r="AL226">
            <v>0</v>
          </cell>
          <cell r="AM226">
            <v>0</v>
          </cell>
          <cell r="AN226">
            <v>-1357.3</v>
          </cell>
          <cell r="AO226">
            <v>-1411.1000000000001</v>
          </cell>
          <cell r="AP226">
            <v>-1414.3</v>
          </cell>
          <cell r="AQ226">
            <v>-1348.6</v>
          </cell>
          <cell r="AR226">
            <v>-1573.9</v>
          </cell>
          <cell r="AS226">
            <v>-1712.1</v>
          </cell>
          <cell r="AT226">
            <v>-1853.7</v>
          </cell>
          <cell r="AU226">
            <v>-1887.6999999999998</v>
          </cell>
          <cell r="AV226">
            <v>-1872.4</v>
          </cell>
          <cell r="AW226">
            <v>-2022.7</v>
          </cell>
          <cell r="AX226">
            <v>-2261.3000000000002</v>
          </cell>
          <cell r="AY226">
            <v>-2331.8999999999996</v>
          </cell>
          <cell r="AZ226">
            <v>-2177.6999999999998</v>
          </cell>
          <cell r="BA226">
            <v>-2325.1000000000004</v>
          </cell>
          <cell r="BB226">
            <v>-2601.8000000000002</v>
          </cell>
          <cell r="BC226">
            <v>-2532.2999999999997</v>
          </cell>
          <cell r="BD226">
            <v>-2584.1000000000004</v>
          </cell>
          <cell r="BE226">
            <v>-2943</v>
          </cell>
          <cell r="BF226">
            <v>-2914.1</v>
          </cell>
          <cell r="BG226">
            <v>-2936.3</v>
          </cell>
          <cell r="BH226">
            <v>0</v>
          </cell>
          <cell r="BI226">
            <v>0</v>
          </cell>
          <cell r="BJ226">
            <v>0</v>
          </cell>
          <cell r="BK226">
            <v>0</v>
          </cell>
          <cell r="BL226">
            <v>0</v>
          </cell>
          <cell r="BM226">
            <v>0</v>
          </cell>
          <cell r="BN226">
            <v>0</v>
          </cell>
          <cell r="BO226">
            <v>0</v>
          </cell>
          <cell r="BP226">
            <v>205.90000000000009</v>
          </cell>
          <cell r="BQ226">
            <v>134.29999999999995</v>
          </cell>
          <cell r="BR226">
            <v>200.60000000000014</v>
          </cell>
          <cell r="BS226">
            <v>207.20000000000005</v>
          </cell>
          <cell r="BT226">
            <v>254.40000000000009</v>
          </cell>
          <cell r="BU226">
            <v>229.70000000000005</v>
          </cell>
          <cell r="BV226">
            <v>357.10000000000014</v>
          </cell>
          <cell r="BW226">
            <v>330.80000000000018</v>
          </cell>
          <cell r="BX226">
            <v>518.90000000000009</v>
          </cell>
          <cell r="BY226">
            <v>476.60000000000014</v>
          </cell>
          <cell r="BZ226">
            <v>490.79999999999973</v>
          </cell>
          <cell r="CA226">
            <v>418.20000000000027</v>
          </cell>
          <cell r="CB226">
            <v>555.70000000000027</v>
          </cell>
          <cell r="CC226">
            <v>485.09999999999945</v>
          </cell>
          <cell r="CD226">
            <v>592.19999999999982</v>
          </cell>
          <cell r="CE226">
            <v>639.50000000000045</v>
          </cell>
          <cell r="CF226">
            <v>663.09999999999945</v>
          </cell>
          <cell r="CG226">
            <v>398.69999999999982</v>
          </cell>
          <cell r="CH226">
            <v>457</v>
          </cell>
          <cell r="CI226">
            <v>438.59999999999991</v>
          </cell>
          <cell r="CJ226">
            <v>0</v>
          </cell>
          <cell r="CK226">
            <v>0</v>
          </cell>
          <cell r="CL226">
            <v>0</v>
          </cell>
          <cell r="CM226">
            <v>0</v>
          </cell>
          <cell r="CN226">
            <v>0</v>
          </cell>
          <cell r="CO226">
            <v>0</v>
          </cell>
          <cell r="CP226">
            <v>0</v>
          </cell>
          <cell r="CQ226">
            <v>0</v>
          </cell>
          <cell r="CR226">
            <v>0</v>
          </cell>
          <cell r="CS226">
            <v>0</v>
          </cell>
          <cell r="CT226">
            <v>0</v>
          </cell>
          <cell r="CU226">
            <v>0</v>
          </cell>
          <cell r="CV226">
            <v>0</v>
          </cell>
          <cell r="CW226">
            <v>0</v>
          </cell>
          <cell r="CX226">
            <v>0</v>
          </cell>
          <cell r="CY226">
            <v>0</v>
          </cell>
          <cell r="CZ226">
            <v>0</v>
          </cell>
          <cell r="DA226">
            <v>0</v>
          </cell>
          <cell r="DB226">
            <v>0</v>
          </cell>
          <cell r="DC226">
            <v>0</v>
          </cell>
          <cell r="DD226">
            <v>0</v>
          </cell>
          <cell r="DE226">
            <v>0</v>
          </cell>
          <cell r="DF226">
            <v>0</v>
          </cell>
          <cell r="DG226">
            <v>0</v>
          </cell>
          <cell r="DH226">
            <v>0</v>
          </cell>
          <cell r="DI226">
            <v>0</v>
          </cell>
          <cell r="DJ226">
            <v>0</v>
          </cell>
          <cell r="DK226">
            <v>0</v>
          </cell>
          <cell r="DL226">
            <v>0</v>
          </cell>
          <cell r="DM226">
            <v>0</v>
          </cell>
          <cell r="DN226">
            <v>0</v>
          </cell>
          <cell r="DO226">
            <v>0</v>
          </cell>
          <cell r="DP226">
            <v>0</v>
          </cell>
          <cell r="DQ226">
            <v>0</v>
          </cell>
          <cell r="DR226">
            <v>0</v>
          </cell>
          <cell r="DS226">
            <v>0</v>
          </cell>
          <cell r="DT226">
            <v>205.90000000000009</v>
          </cell>
          <cell r="DU226">
            <v>134.29999999999995</v>
          </cell>
          <cell r="DV226">
            <v>200.60000000000014</v>
          </cell>
          <cell r="DW226">
            <v>207.20000000000005</v>
          </cell>
          <cell r="DX226">
            <v>254.40000000000009</v>
          </cell>
          <cell r="DY226">
            <v>229.70000000000005</v>
          </cell>
          <cell r="DZ226">
            <v>357.10000000000014</v>
          </cell>
          <cell r="EA226">
            <v>330.80000000000018</v>
          </cell>
          <cell r="EB226">
            <v>518.90000000000009</v>
          </cell>
          <cell r="EC226">
            <v>476.60000000000014</v>
          </cell>
          <cell r="ED226">
            <v>490.79999999999973</v>
          </cell>
          <cell r="EE226">
            <v>418.20000000000027</v>
          </cell>
          <cell r="EF226">
            <v>555.70000000000027</v>
          </cell>
          <cell r="EG226">
            <v>485.09999999999945</v>
          </cell>
          <cell r="EH226">
            <v>592.19999999999982</v>
          </cell>
          <cell r="EI226">
            <v>639.50000000000045</v>
          </cell>
          <cell r="EJ226">
            <v>663.09999999999945</v>
          </cell>
          <cell r="EK226">
            <v>398.69999999999982</v>
          </cell>
          <cell r="EL226">
            <v>457</v>
          </cell>
          <cell r="EM226">
            <v>438.59999999999991</v>
          </cell>
          <cell r="EN226">
            <v>0</v>
          </cell>
          <cell r="EO226">
            <v>0</v>
          </cell>
          <cell r="EP226">
            <v>0</v>
          </cell>
          <cell r="EQ226">
            <v>0</v>
          </cell>
          <cell r="ER226">
            <v>0</v>
          </cell>
          <cell r="ES226">
            <v>0</v>
          </cell>
          <cell r="ET226">
            <v>0</v>
          </cell>
          <cell r="EU226">
            <v>0</v>
          </cell>
          <cell r="EV226">
            <v>-51.9</v>
          </cell>
          <cell r="EW226">
            <v>-51</v>
          </cell>
          <cell r="EX226">
            <v>-51.8</v>
          </cell>
          <cell r="EY226">
            <v>-71.900000000000006</v>
          </cell>
          <cell r="EZ226">
            <v>-92.1</v>
          </cell>
          <cell r="FA226">
            <v>-97.3</v>
          </cell>
          <cell r="FB226">
            <v>-98.6</v>
          </cell>
          <cell r="FC226">
            <v>-97.2</v>
          </cell>
          <cell r="FD226">
            <v>-96.2</v>
          </cell>
          <cell r="FE226">
            <v>-95.9</v>
          </cell>
          <cell r="FF226">
            <v>-97.6</v>
          </cell>
          <cell r="FG226">
            <v>-107.4</v>
          </cell>
          <cell r="FH226">
            <v>-106.4</v>
          </cell>
          <cell r="FI226">
            <v>-109.6</v>
          </cell>
          <cell r="FJ226">
            <v>-113.6</v>
          </cell>
          <cell r="FK226">
            <v>-117.1</v>
          </cell>
          <cell r="FL226">
            <v>-128.6</v>
          </cell>
          <cell r="FM226">
            <v>-128.19999999999999</v>
          </cell>
          <cell r="FN226">
            <v>-138</v>
          </cell>
          <cell r="FO226">
            <v>-155.30000000000001</v>
          </cell>
          <cell r="FP226">
            <v>0</v>
          </cell>
          <cell r="FQ226">
            <v>0</v>
          </cell>
          <cell r="FR226">
            <v>0</v>
          </cell>
          <cell r="FS226">
            <v>0</v>
          </cell>
          <cell r="FT226">
            <v>0</v>
          </cell>
          <cell r="FU226">
            <v>0</v>
          </cell>
          <cell r="FV226">
            <v>0</v>
          </cell>
          <cell r="FW226">
            <v>0</v>
          </cell>
          <cell r="FX226">
            <v>16.3</v>
          </cell>
          <cell r="FY226">
            <v>17.8</v>
          </cell>
          <cell r="FZ226">
            <v>24.6</v>
          </cell>
          <cell r="GA226">
            <v>31.5</v>
          </cell>
          <cell r="GB226">
            <v>29.8</v>
          </cell>
          <cell r="GC226">
            <v>34.700000000000003</v>
          </cell>
          <cell r="GD226">
            <v>47.3</v>
          </cell>
          <cell r="GE226">
            <v>65.5</v>
          </cell>
          <cell r="GF226">
            <v>87.3</v>
          </cell>
          <cell r="GG226">
            <v>75.8</v>
          </cell>
          <cell r="GH226">
            <v>148.9</v>
          </cell>
          <cell r="GI226">
            <v>90.7</v>
          </cell>
          <cell r="GJ226">
            <v>103.2</v>
          </cell>
          <cell r="GK226">
            <v>84.5</v>
          </cell>
          <cell r="GL226">
            <v>87.3</v>
          </cell>
          <cell r="GM226">
            <v>84.8</v>
          </cell>
          <cell r="GN226">
            <v>81.7</v>
          </cell>
          <cell r="GO226">
            <v>51.6</v>
          </cell>
          <cell r="GP226">
            <v>45.6</v>
          </cell>
          <cell r="GQ226">
            <v>64.2</v>
          </cell>
          <cell r="GR226">
            <v>0</v>
          </cell>
          <cell r="GS226">
            <v>0</v>
          </cell>
          <cell r="GT226">
            <v>0</v>
          </cell>
          <cell r="GU226">
            <v>0</v>
          </cell>
          <cell r="GV226">
            <v>0</v>
          </cell>
          <cell r="GW226">
            <v>0</v>
          </cell>
          <cell r="GX226">
            <v>0</v>
          </cell>
          <cell r="GY226">
            <v>0</v>
          </cell>
          <cell r="GZ226">
            <v>170.3000000000001</v>
          </cell>
          <cell r="HA226">
            <v>101.09999999999995</v>
          </cell>
          <cell r="HB226">
            <v>173.40000000000012</v>
          </cell>
          <cell r="HC226">
            <v>166.80000000000004</v>
          </cell>
          <cell r="HD226">
            <v>192.10000000000011</v>
          </cell>
          <cell r="HE226">
            <v>167.10000000000002</v>
          </cell>
          <cell r="HF226">
            <v>305.80000000000013</v>
          </cell>
          <cell r="HG226">
            <v>299.10000000000019</v>
          </cell>
          <cell r="HH226">
            <v>510.00000000000011</v>
          </cell>
          <cell r="HI226">
            <v>456.50000000000017</v>
          </cell>
          <cell r="HJ226">
            <v>542.09999999999968</v>
          </cell>
          <cell r="HK226">
            <v>401.50000000000028</v>
          </cell>
          <cell r="HL226">
            <v>552.50000000000034</v>
          </cell>
          <cell r="HM226">
            <v>459.99999999999943</v>
          </cell>
          <cell r="HN226">
            <v>565.89999999999975</v>
          </cell>
          <cell r="HO226">
            <v>607.20000000000039</v>
          </cell>
          <cell r="HP226">
            <v>616.19999999999948</v>
          </cell>
          <cell r="HQ226">
            <v>322.09999999999985</v>
          </cell>
          <cell r="HR226">
            <v>364.6</v>
          </cell>
          <cell r="HS226">
            <v>347.49999999999989</v>
          </cell>
        </row>
        <row r="227">
          <cell r="A227" t="str">
            <v>JAGP IN</v>
          </cell>
          <cell r="B227" t="str">
            <v>Jagran Prakashan</v>
          </cell>
          <cell r="C227" t="str">
            <v>Media and Entertainment</v>
          </cell>
          <cell r="D227">
            <v>0</v>
          </cell>
          <cell r="E227">
            <v>0</v>
          </cell>
          <cell r="F227">
            <v>0</v>
          </cell>
          <cell r="G227">
            <v>0</v>
          </cell>
          <cell r="H227">
            <v>0</v>
          </cell>
          <cell r="I227">
            <v>0</v>
          </cell>
          <cell r="J227">
            <v>0</v>
          </cell>
          <cell r="K227">
            <v>0</v>
          </cell>
          <cell r="L227">
            <v>0</v>
          </cell>
          <cell r="M227">
            <v>0</v>
          </cell>
          <cell r="N227">
            <v>0</v>
          </cell>
          <cell r="O227">
            <v>0</v>
          </cell>
          <cell r="P227">
            <v>1140.568</v>
          </cell>
          <cell r="Q227">
            <v>1085</v>
          </cell>
          <cell r="R227">
            <v>1276.1959999999999</v>
          </cell>
          <cell r="S227">
            <v>1281.2289999999998</v>
          </cell>
          <cell r="T227">
            <v>1366.769</v>
          </cell>
          <cell r="U227">
            <v>1435.675</v>
          </cell>
          <cell r="V227">
            <v>1545.653</v>
          </cell>
          <cell r="W227">
            <v>1633.7219999999998</v>
          </cell>
          <cell r="X227">
            <v>1832</v>
          </cell>
          <cell r="Y227">
            <v>1771.684</v>
          </cell>
          <cell r="Z227">
            <v>1990.28</v>
          </cell>
          <cell r="AA227">
            <v>1900.13</v>
          </cell>
          <cell r="AB227">
            <v>2064.86</v>
          </cell>
          <cell r="AC227">
            <v>2086.2509999999997</v>
          </cell>
          <cell r="AD227">
            <v>2070.0929999999998</v>
          </cell>
          <cell r="AE227">
            <v>2012.5150000000001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O227">
            <v>0</v>
          </cell>
          <cell r="AP227">
            <v>0</v>
          </cell>
          <cell r="AQ227">
            <v>0</v>
          </cell>
          <cell r="AR227">
            <v>-1002.6550000000001</v>
          </cell>
          <cell r="AS227">
            <v>-954.65699999999993</v>
          </cell>
          <cell r="AT227">
            <v>-1072.4740000000002</v>
          </cell>
          <cell r="AU227">
            <v>-1046.96</v>
          </cell>
          <cell r="AV227">
            <v>-1022.356</v>
          </cell>
          <cell r="AW227">
            <v>-1136.2249999999999</v>
          </cell>
          <cell r="AX227">
            <v>-1258.114</v>
          </cell>
          <cell r="AY227">
            <v>-1362.873</v>
          </cell>
          <cell r="AZ227">
            <v>-1319.354</v>
          </cell>
          <cell r="BA227">
            <v>-1381.587</v>
          </cell>
          <cell r="BB227">
            <v>-1557.5729999999999</v>
          </cell>
          <cell r="BC227">
            <v>-1599.905</v>
          </cell>
          <cell r="BD227">
            <v>-1568.42</v>
          </cell>
          <cell r="BE227">
            <v>-1706.2220000000002</v>
          </cell>
          <cell r="BF227">
            <v>-1769.4349999999999</v>
          </cell>
          <cell r="BG227">
            <v>-1622.461</v>
          </cell>
          <cell r="BH227">
            <v>0</v>
          </cell>
          <cell r="BI227">
            <v>0</v>
          </cell>
          <cell r="BJ227">
            <v>0</v>
          </cell>
          <cell r="BK227">
            <v>0</v>
          </cell>
          <cell r="BL227">
            <v>0</v>
          </cell>
          <cell r="BM227">
            <v>0</v>
          </cell>
          <cell r="BN227">
            <v>0</v>
          </cell>
          <cell r="BO227">
            <v>0</v>
          </cell>
          <cell r="BP227">
            <v>0</v>
          </cell>
          <cell r="BQ227">
            <v>0</v>
          </cell>
          <cell r="BR227">
            <v>0</v>
          </cell>
          <cell r="BS227">
            <v>0</v>
          </cell>
          <cell r="BT227">
            <v>137.9129999999999</v>
          </cell>
          <cell r="BU227">
            <v>130.34300000000007</v>
          </cell>
          <cell r="BV227">
            <v>203.72199999999975</v>
          </cell>
          <cell r="BW227">
            <v>234.26899999999978</v>
          </cell>
          <cell r="BX227">
            <v>344.41300000000001</v>
          </cell>
          <cell r="BY227">
            <v>299.45000000000005</v>
          </cell>
          <cell r="BZ227">
            <v>287.53899999999999</v>
          </cell>
          <cell r="CA227">
            <v>270.84899999999971</v>
          </cell>
          <cell r="CB227">
            <v>512.64599999999996</v>
          </cell>
          <cell r="CC227">
            <v>390.09699999999998</v>
          </cell>
          <cell r="CD227">
            <v>432.70700000000011</v>
          </cell>
          <cell r="CE227">
            <v>300.22500000000014</v>
          </cell>
          <cell r="CF227">
            <v>496.44000000000005</v>
          </cell>
          <cell r="CG227">
            <v>380.02899999999954</v>
          </cell>
          <cell r="CH227">
            <v>300.6579999999999</v>
          </cell>
          <cell r="CI227">
            <v>390.05400000000009</v>
          </cell>
          <cell r="CJ227">
            <v>0</v>
          </cell>
          <cell r="CK227">
            <v>0</v>
          </cell>
          <cell r="CL227">
            <v>0</v>
          </cell>
          <cell r="CM227">
            <v>0</v>
          </cell>
          <cell r="CN227">
            <v>0</v>
          </cell>
          <cell r="CO227">
            <v>0</v>
          </cell>
          <cell r="CP227">
            <v>0</v>
          </cell>
          <cell r="CQ227">
            <v>0</v>
          </cell>
          <cell r="CR227">
            <v>0</v>
          </cell>
          <cell r="CS227">
            <v>0</v>
          </cell>
          <cell r="CT227">
            <v>0</v>
          </cell>
          <cell r="CU227">
            <v>0</v>
          </cell>
          <cell r="CV227">
            <v>0</v>
          </cell>
          <cell r="CW227">
            <v>0</v>
          </cell>
          <cell r="CX227">
            <v>0</v>
          </cell>
          <cell r="CY227">
            <v>0</v>
          </cell>
          <cell r="CZ227">
            <v>0</v>
          </cell>
          <cell r="DA227">
            <v>0</v>
          </cell>
          <cell r="DB227">
            <v>0</v>
          </cell>
          <cell r="DC227">
            <v>0</v>
          </cell>
          <cell r="DD227">
            <v>0</v>
          </cell>
          <cell r="DE227">
            <v>0</v>
          </cell>
          <cell r="DF227">
            <v>0</v>
          </cell>
          <cell r="DG227">
            <v>0</v>
          </cell>
          <cell r="DH227">
            <v>0</v>
          </cell>
          <cell r="DI227">
            <v>0</v>
          </cell>
          <cell r="DJ227">
            <v>0</v>
          </cell>
          <cell r="DK227">
            <v>0</v>
          </cell>
          <cell r="DL227">
            <v>0</v>
          </cell>
          <cell r="DM227">
            <v>0</v>
          </cell>
          <cell r="DN227">
            <v>0</v>
          </cell>
          <cell r="DO227">
            <v>0</v>
          </cell>
          <cell r="DP227">
            <v>0</v>
          </cell>
          <cell r="DQ227">
            <v>0</v>
          </cell>
          <cell r="DR227">
            <v>0</v>
          </cell>
          <cell r="DS227">
            <v>0</v>
          </cell>
          <cell r="DT227">
            <v>0</v>
          </cell>
          <cell r="DU227">
            <v>0</v>
          </cell>
          <cell r="DV227">
            <v>0</v>
          </cell>
          <cell r="DW227">
            <v>0</v>
          </cell>
          <cell r="DX227">
            <v>137.9129999999999</v>
          </cell>
          <cell r="DY227">
            <v>130.34300000000007</v>
          </cell>
          <cell r="DZ227">
            <v>203.72199999999975</v>
          </cell>
          <cell r="EA227">
            <v>234.26899999999978</v>
          </cell>
          <cell r="EB227">
            <v>344.41300000000001</v>
          </cell>
          <cell r="EC227">
            <v>299.45000000000005</v>
          </cell>
          <cell r="ED227">
            <v>287.53899999999999</v>
          </cell>
          <cell r="EE227">
            <v>270.84899999999971</v>
          </cell>
          <cell r="EF227">
            <v>512.64599999999996</v>
          </cell>
          <cell r="EG227">
            <v>390.09699999999998</v>
          </cell>
          <cell r="EH227">
            <v>432.70700000000011</v>
          </cell>
          <cell r="EI227">
            <v>300.22500000000014</v>
          </cell>
          <cell r="EJ227">
            <v>496.44000000000005</v>
          </cell>
          <cell r="EK227">
            <v>380.02899999999954</v>
          </cell>
          <cell r="EL227">
            <v>300.6579999999999</v>
          </cell>
          <cell r="EM227">
            <v>390.05400000000009</v>
          </cell>
          <cell r="EN227">
            <v>0</v>
          </cell>
          <cell r="EO227">
            <v>0</v>
          </cell>
          <cell r="EP227">
            <v>0</v>
          </cell>
          <cell r="EQ227">
            <v>0</v>
          </cell>
          <cell r="ER227">
            <v>0</v>
          </cell>
          <cell r="ES227">
            <v>0</v>
          </cell>
          <cell r="ET227">
            <v>0</v>
          </cell>
          <cell r="EU227">
            <v>0</v>
          </cell>
          <cell r="EV227">
            <v>0</v>
          </cell>
          <cell r="EW227">
            <v>0</v>
          </cell>
          <cell r="EX227">
            <v>0</v>
          </cell>
          <cell r="EY227">
            <v>0</v>
          </cell>
          <cell r="EZ227">
            <v>-40.798999999999999</v>
          </cell>
          <cell r="FA227">
            <v>-44</v>
          </cell>
          <cell r="FB227">
            <v>-59</v>
          </cell>
          <cell r="FC227">
            <v>-56.847000000000001</v>
          </cell>
          <cell r="FD227">
            <v>-47.917000000000002</v>
          </cell>
          <cell r="FE227">
            <v>-56.314999999999998</v>
          </cell>
          <cell r="FF227">
            <v>-58.265000000000001</v>
          </cell>
          <cell r="FG227">
            <v>-74.69</v>
          </cell>
          <cell r="FH227">
            <v>-70.259</v>
          </cell>
          <cell r="FI227">
            <v>-83.067999999999998</v>
          </cell>
          <cell r="FJ227">
            <v>-89.022000000000006</v>
          </cell>
          <cell r="FK227">
            <v>-93.557000000000002</v>
          </cell>
          <cell r="FL227">
            <v>-83.57</v>
          </cell>
          <cell r="FM227">
            <v>-88.725999999999999</v>
          </cell>
          <cell r="FN227">
            <v>-98.341999999999999</v>
          </cell>
          <cell r="FO227">
            <v>-112.616</v>
          </cell>
          <cell r="FP227">
            <v>0</v>
          </cell>
          <cell r="FQ227">
            <v>0</v>
          </cell>
          <cell r="FR227">
            <v>0</v>
          </cell>
          <cell r="FS227">
            <v>0</v>
          </cell>
          <cell r="FT227">
            <v>0</v>
          </cell>
          <cell r="FU227">
            <v>0</v>
          </cell>
          <cell r="FV227">
            <v>0</v>
          </cell>
          <cell r="FW227">
            <v>0</v>
          </cell>
          <cell r="FX227">
            <v>0</v>
          </cell>
          <cell r="FY227">
            <v>0</v>
          </cell>
          <cell r="FZ227">
            <v>0</v>
          </cell>
          <cell r="GA227">
            <v>0</v>
          </cell>
          <cell r="GB227">
            <v>0</v>
          </cell>
          <cell r="GC227">
            <v>30</v>
          </cell>
          <cell r="GD227">
            <v>10</v>
          </cell>
          <cell r="GE227">
            <v>27.579000000000001</v>
          </cell>
          <cell r="GF227">
            <v>57.045000000000002</v>
          </cell>
          <cell r="GG227">
            <v>59.637</v>
          </cell>
          <cell r="GH227">
            <v>58.816000000000003</v>
          </cell>
          <cell r="GI227">
            <v>65.852000000000004</v>
          </cell>
          <cell r="GJ227">
            <v>88.495999999999995</v>
          </cell>
          <cell r="GK227">
            <v>37.173000000000002</v>
          </cell>
          <cell r="GL227">
            <v>56.414000000000001</v>
          </cell>
          <cell r="GM227">
            <v>32.609000000000002</v>
          </cell>
          <cell r="GN227">
            <v>62.97</v>
          </cell>
          <cell r="GO227">
            <v>54.768000000000001</v>
          </cell>
          <cell r="GP227">
            <v>44.956000000000003</v>
          </cell>
          <cell r="GQ227">
            <v>64.492999999999995</v>
          </cell>
          <cell r="GR227">
            <v>0</v>
          </cell>
          <cell r="GS227">
            <v>0</v>
          </cell>
          <cell r="GT227">
            <v>0</v>
          </cell>
          <cell r="GU227">
            <v>0</v>
          </cell>
          <cell r="GV227">
            <v>0</v>
          </cell>
          <cell r="GW227">
            <v>0</v>
          </cell>
          <cell r="GX227">
            <v>0</v>
          </cell>
          <cell r="GY227">
            <v>0</v>
          </cell>
          <cell r="GZ227">
            <v>0</v>
          </cell>
          <cell r="HA227">
            <v>0</v>
          </cell>
          <cell r="HB227">
            <v>0</v>
          </cell>
          <cell r="HC227">
            <v>0</v>
          </cell>
          <cell r="HD227">
            <v>97.113999999999891</v>
          </cell>
          <cell r="HE227">
            <v>116.34300000000007</v>
          </cell>
          <cell r="HF227">
            <v>154.72199999999975</v>
          </cell>
          <cell r="HG227">
            <v>205.00099999999978</v>
          </cell>
          <cell r="HH227">
            <v>353.541</v>
          </cell>
          <cell r="HI227">
            <v>302.77200000000005</v>
          </cell>
          <cell r="HJ227">
            <v>288.09000000000003</v>
          </cell>
          <cell r="HK227">
            <v>262.01099999999974</v>
          </cell>
          <cell r="HL227">
            <v>530.88299999999992</v>
          </cell>
          <cell r="HM227">
            <v>344.202</v>
          </cell>
          <cell r="HN227">
            <v>400.0990000000001</v>
          </cell>
          <cell r="HO227">
            <v>239.27700000000013</v>
          </cell>
          <cell r="HP227">
            <v>475.84000000000003</v>
          </cell>
          <cell r="HQ227">
            <v>346.07099999999957</v>
          </cell>
          <cell r="HR227">
            <v>247.27199999999993</v>
          </cell>
          <cell r="HS227">
            <v>341.9310000000001</v>
          </cell>
        </row>
        <row r="228">
          <cell r="A228" t="str">
            <v>INOL IN</v>
          </cell>
          <cell r="B228" t="str">
            <v>Inox Leisure</v>
          </cell>
          <cell r="C228" t="str">
            <v>Media and Entertainment</v>
          </cell>
          <cell r="D228">
            <v>0</v>
          </cell>
          <cell r="E228">
            <v>0</v>
          </cell>
          <cell r="F228">
            <v>0</v>
          </cell>
          <cell r="G228">
            <v>0</v>
          </cell>
          <cell r="H228">
            <v>0</v>
          </cell>
          <cell r="I228">
            <v>0</v>
          </cell>
          <cell r="J228">
            <v>0</v>
          </cell>
          <cell r="K228">
            <v>0</v>
          </cell>
          <cell r="L228">
            <v>0</v>
          </cell>
          <cell r="M228">
            <v>0</v>
          </cell>
          <cell r="N228">
            <v>0</v>
          </cell>
          <cell r="O228">
            <v>203.22</v>
          </cell>
          <cell r="P228">
            <v>223.8</v>
          </cell>
          <cell r="Q228">
            <v>278.7</v>
          </cell>
          <cell r="R228">
            <v>292.072</v>
          </cell>
          <cell r="S228">
            <v>276.55399999999997</v>
          </cell>
          <cell r="T228">
            <v>357.4</v>
          </cell>
          <cell r="U228">
            <v>389.5</v>
          </cell>
          <cell r="V228">
            <v>422.6</v>
          </cell>
          <cell r="W228">
            <v>360.7</v>
          </cell>
          <cell r="X228">
            <v>480.4</v>
          </cell>
          <cell r="Y228">
            <v>541.70000000000005</v>
          </cell>
          <cell r="Z228">
            <v>598</v>
          </cell>
          <cell r="AA228">
            <v>442.3</v>
          </cell>
          <cell r="AB228">
            <v>519.20000000000005</v>
          </cell>
          <cell r="AC228">
            <v>599.70000000000005</v>
          </cell>
          <cell r="AD228">
            <v>654.80000000000007</v>
          </cell>
          <cell r="AE228">
            <v>482.39999999999975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O228">
            <v>0</v>
          </cell>
          <cell r="AP228">
            <v>0</v>
          </cell>
          <cell r="AQ228">
            <v>-142.905</v>
          </cell>
          <cell r="AR228">
            <v>-134.10000000000002</v>
          </cell>
          <cell r="AS228">
            <v>-166.40000000000003</v>
          </cell>
          <cell r="AT228">
            <v>-212.24970000000002</v>
          </cell>
          <cell r="AU228">
            <v>-198.34030000000001</v>
          </cell>
          <cell r="AV228">
            <v>-269.7</v>
          </cell>
          <cell r="AW228">
            <v>-272.60000000000002</v>
          </cell>
          <cell r="AX228">
            <v>-327</v>
          </cell>
          <cell r="AY228">
            <v>-301.10000000000002</v>
          </cell>
          <cell r="AZ228">
            <v>-365.9</v>
          </cell>
          <cell r="BA228">
            <v>-426.90000000000003</v>
          </cell>
          <cell r="BB228">
            <v>-470.70000000000005</v>
          </cell>
          <cell r="BC228">
            <v>-397.1</v>
          </cell>
          <cell r="BD228">
            <v>-447.09999999999997</v>
          </cell>
          <cell r="BE228">
            <v>-515.19999999999993</v>
          </cell>
          <cell r="BF228">
            <v>-549.1</v>
          </cell>
          <cell r="BG228">
            <v>-397.19999999999987</v>
          </cell>
          <cell r="BH228">
            <v>0</v>
          </cell>
          <cell r="BI228">
            <v>0</v>
          </cell>
          <cell r="BJ228">
            <v>0</v>
          </cell>
          <cell r="BK228">
            <v>0</v>
          </cell>
          <cell r="BL228">
            <v>0</v>
          </cell>
          <cell r="BM228">
            <v>0</v>
          </cell>
          <cell r="BN228">
            <v>0</v>
          </cell>
          <cell r="BO228">
            <v>0</v>
          </cell>
          <cell r="BP228">
            <v>0</v>
          </cell>
          <cell r="BQ228">
            <v>0</v>
          </cell>
          <cell r="BR228">
            <v>0</v>
          </cell>
          <cell r="BS228">
            <v>60.314999999999998</v>
          </cell>
          <cell r="BT228">
            <v>89.699999999999989</v>
          </cell>
          <cell r="BU228">
            <v>112.29999999999995</v>
          </cell>
          <cell r="BV228">
            <v>79.822299999999984</v>
          </cell>
          <cell r="BW228">
            <v>78.21369999999996</v>
          </cell>
          <cell r="BX228">
            <v>87.699999999999989</v>
          </cell>
          <cell r="BY228">
            <v>116.89999999999998</v>
          </cell>
          <cell r="BZ228">
            <v>95.600000000000023</v>
          </cell>
          <cell r="CA228">
            <v>59.599999999999966</v>
          </cell>
          <cell r="CB228">
            <v>114.5</v>
          </cell>
          <cell r="CC228">
            <v>114.80000000000001</v>
          </cell>
          <cell r="CD228">
            <v>127.29999999999995</v>
          </cell>
          <cell r="CE228">
            <v>45.199999999999989</v>
          </cell>
          <cell r="CF228">
            <v>72.10000000000008</v>
          </cell>
          <cell r="CG228">
            <v>84.500000000000114</v>
          </cell>
          <cell r="CH228">
            <v>105.70000000000005</v>
          </cell>
          <cell r="CI228">
            <v>85.199999999999875</v>
          </cell>
          <cell r="CJ228">
            <v>0</v>
          </cell>
          <cell r="CK228">
            <v>0</v>
          </cell>
          <cell r="CL228">
            <v>0</v>
          </cell>
          <cell r="CM228">
            <v>0</v>
          </cell>
          <cell r="CN228">
            <v>0</v>
          </cell>
          <cell r="CO228">
            <v>0</v>
          </cell>
          <cell r="CP228">
            <v>0</v>
          </cell>
          <cell r="CQ228">
            <v>0</v>
          </cell>
          <cell r="CR228">
            <v>0</v>
          </cell>
          <cell r="CS228">
            <v>0</v>
          </cell>
          <cell r="CT228">
            <v>0</v>
          </cell>
          <cell r="CU228">
            <v>0</v>
          </cell>
          <cell r="CV228">
            <v>0</v>
          </cell>
          <cell r="CW228">
            <v>0</v>
          </cell>
          <cell r="CX228">
            <v>0</v>
          </cell>
          <cell r="CY228">
            <v>0</v>
          </cell>
          <cell r="CZ228">
            <v>0</v>
          </cell>
          <cell r="DA228">
            <v>0</v>
          </cell>
          <cell r="DB228">
            <v>0</v>
          </cell>
          <cell r="DC228">
            <v>0</v>
          </cell>
          <cell r="DD228">
            <v>0</v>
          </cell>
          <cell r="DE228">
            <v>0</v>
          </cell>
          <cell r="DF228">
            <v>0</v>
          </cell>
          <cell r="DG228">
            <v>0</v>
          </cell>
          <cell r="DH228">
            <v>0</v>
          </cell>
          <cell r="DI228">
            <v>0</v>
          </cell>
          <cell r="DJ228">
            <v>0</v>
          </cell>
          <cell r="DK228">
            <v>0</v>
          </cell>
          <cell r="DL228">
            <v>0</v>
          </cell>
          <cell r="DM228">
            <v>0</v>
          </cell>
          <cell r="DN228">
            <v>0</v>
          </cell>
          <cell r="DO228">
            <v>0</v>
          </cell>
          <cell r="DP228">
            <v>0</v>
          </cell>
          <cell r="DQ228">
            <v>0</v>
          </cell>
          <cell r="DR228">
            <v>0</v>
          </cell>
          <cell r="DS228">
            <v>0</v>
          </cell>
          <cell r="DT228">
            <v>0</v>
          </cell>
          <cell r="DU228">
            <v>0</v>
          </cell>
          <cell r="DV228">
            <v>0</v>
          </cell>
          <cell r="DW228">
            <v>60.314999999999998</v>
          </cell>
          <cell r="DX228">
            <v>89.699999999999989</v>
          </cell>
          <cell r="DY228">
            <v>112.29999999999995</v>
          </cell>
          <cell r="DZ228">
            <v>79.822299999999984</v>
          </cell>
          <cell r="EA228">
            <v>78.21369999999996</v>
          </cell>
          <cell r="EB228">
            <v>87.699999999999989</v>
          </cell>
          <cell r="EC228">
            <v>116.89999999999998</v>
          </cell>
          <cell r="ED228">
            <v>95.600000000000023</v>
          </cell>
          <cell r="EE228">
            <v>59.599999999999966</v>
          </cell>
          <cell r="EF228">
            <v>114.5</v>
          </cell>
          <cell r="EG228">
            <v>114.80000000000001</v>
          </cell>
          <cell r="EH228">
            <v>127.29999999999995</v>
          </cell>
          <cell r="EI228">
            <v>45.199999999999989</v>
          </cell>
          <cell r="EJ228">
            <v>72.10000000000008</v>
          </cell>
          <cell r="EK228">
            <v>84.500000000000114</v>
          </cell>
          <cell r="EL228">
            <v>105.70000000000005</v>
          </cell>
          <cell r="EM228">
            <v>85.199999999999875</v>
          </cell>
          <cell r="EN228">
            <v>0</v>
          </cell>
          <cell r="EO228">
            <v>0</v>
          </cell>
          <cell r="EP228">
            <v>0</v>
          </cell>
          <cell r="EQ228">
            <v>0</v>
          </cell>
          <cell r="ER228">
            <v>0</v>
          </cell>
          <cell r="ES228">
            <v>0</v>
          </cell>
          <cell r="ET228">
            <v>0</v>
          </cell>
          <cell r="EU228">
            <v>0</v>
          </cell>
          <cell r="EV228">
            <v>0</v>
          </cell>
          <cell r="EW228">
            <v>0</v>
          </cell>
          <cell r="EX228">
            <v>0</v>
          </cell>
          <cell r="EY228">
            <v>-7.718</v>
          </cell>
          <cell r="EZ228">
            <v>-11.2</v>
          </cell>
          <cell r="FA228">
            <v>-12.4</v>
          </cell>
          <cell r="FB228">
            <v>-13.758999999999999</v>
          </cell>
          <cell r="FC228">
            <v>-14.385</v>
          </cell>
          <cell r="FD228">
            <v>-14.4</v>
          </cell>
          <cell r="FE228">
            <v>-14.8</v>
          </cell>
          <cell r="FF228">
            <v>-15.1</v>
          </cell>
          <cell r="FG228">
            <v>-19.7</v>
          </cell>
          <cell r="FH228">
            <v>-18.100000000000001</v>
          </cell>
          <cell r="FI228">
            <v>-21.4</v>
          </cell>
          <cell r="FJ228">
            <v>-24.2</v>
          </cell>
          <cell r="FK228">
            <v>-29.4</v>
          </cell>
          <cell r="FL228">
            <v>-28.6</v>
          </cell>
          <cell r="FM228">
            <v>-30.7</v>
          </cell>
          <cell r="FN228">
            <v>-34.200000000000003</v>
          </cell>
          <cell r="FO228">
            <v>-33</v>
          </cell>
          <cell r="FP228">
            <v>0</v>
          </cell>
          <cell r="FQ228">
            <v>0</v>
          </cell>
          <cell r="FR228">
            <v>0</v>
          </cell>
          <cell r="FS228">
            <v>0</v>
          </cell>
          <cell r="FT228">
            <v>0</v>
          </cell>
          <cell r="FU228">
            <v>0</v>
          </cell>
          <cell r="FV228">
            <v>0</v>
          </cell>
          <cell r="FW228">
            <v>0</v>
          </cell>
          <cell r="FX228">
            <v>0</v>
          </cell>
          <cell r="FY228">
            <v>0</v>
          </cell>
          <cell r="FZ228">
            <v>0</v>
          </cell>
          <cell r="GA228">
            <v>22.56</v>
          </cell>
          <cell r="GB228">
            <v>1.9</v>
          </cell>
          <cell r="GC228">
            <v>3.7</v>
          </cell>
          <cell r="GD228">
            <v>2.7170000000000023</v>
          </cell>
          <cell r="GE228">
            <v>11.367000000000001</v>
          </cell>
          <cell r="GF228">
            <v>47.9</v>
          </cell>
          <cell r="GG228">
            <v>10.1</v>
          </cell>
          <cell r="GH228">
            <v>5.7</v>
          </cell>
          <cell r="GI228">
            <v>31</v>
          </cell>
          <cell r="GJ228">
            <v>60.3</v>
          </cell>
          <cell r="GK228">
            <v>38.5</v>
          </cell>
          <cell r="GL228">
            <v>10.1</v>
          </cell>
          <cell r="GM228">
            <v>7</v>
          </cell>
          <cell r="GN228">
            <v>14.5</v>
          </cell>
          <cell r="GO228">
            <v>0.5</v>
          </cell>
          <cell r="GP228">
            <v>0.2</v>
          </cell>
          <cell r="GQ228">
            <v>7.4999999999999991</v>
          </cell>
          <cell r="GR228">
            <v>0</v>
          </cell>
          <cell r="GS228">
            <v>0</v>
          </cell>
          <cell r="GT228">
            <v>0</v>
          </cell>
          <cell r="GU228">
            <v>0</v>
          </cell>
          <cell r="GV228">
            <v>0</v>
          </cell>
          <cell r="GW228">
            <v>0</v>
          </cell>
          <cell r="GX228">
            <v>0</v>
          </cell>
          <cell r="GY228">
            <v>0</v>
          </cell>
          <cell r="GZ228">
            <v>0</v>
          </cell>
          <cell r="HA228">
            <v>0</v>
          </cell>
          <cell r="HB228">
            <v>0</v>
          </cell>
          <cell r="HC228">
            <v>75.156999999999996</v>
          </cell>
          <cell r="HD228">
            <v>80.399999999999991</v>
          </cell>
          <cell r="HE228">
            <v>103.59999999999995</v>
          </cell>
          <cell r="HF228">
            <v>68.780299999999983</v>
          </cell>
          <cell r="HG228">
            <v>75.19569999999996</v>
          </cell>
          <cell r="HH228">
            <v>121.19999999999999</v>
          </cell>
          <cell r="HI228">
            <v>112.19999999999997</v>
          </cell>
          <cell r="HJ228">
            <v>86.200000000000031</v>
          </cell>
          <cell r="HK228">
            <v>70.899999999999963</v>
          </cell>
          <cell r="HL228">
            <v>156.69999999999999</v>
          </cell>
          <cell r="HM228">
            <v>131.9</v>
          </cell>
          <cell r="HN228">
            <v>113.19999999999995</v>
          </cell>
          <cell r="HO228">
            <v>22.79999999999999</v>
          </cell>
          <cell r="HP228">
            <v>58.000000000000078</v>
          </cell>
          <cell r="HQ228">
            <v>54.300000000000111</v>
          </cell>
          <cell r="HR228">
            <v>71.700000000000045</v>
          </cell>
          <cell r="HS228">
            <v>59.699999999999875</v>
          </cell>
        </row>
        <row r="229">
          <cell r="A229" t="str">
            <v>NDTV IN</v>
          </cell>
          <cell r="B229" t="str">
            <v>New Delhi Television</v>
          </cell>
          <cell r="C229" t="str">
            <v>Media and Entertainment</v>
          </cell>
          <cell r="D229">
            <v>0</v>
          </cell>
          <cell r="E229">
            <v>0</v>
          </cell>
          <cell r="F229">
            <v>0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  <cell r="K229">
            <v>0</v>
          </cell>
          <cell r="L229">
            <v>0</v>
          </cell>
          <cell r="M229">
            <v>0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  <cell r="T229">
            <v>544.1</v>
          </cell>
          <cell r="U229">
            <v>462.7</v>
          </cell>
          <cell r="V229">
            <v>673.3</v>
          </cell>
          <cell r="W229">
            <v>673.7</v>
          </cell>
          <cell r="X229">
            <v>609.6</v>
          </cell>
          <cell r="Y229">
            <v>677.7</v>
          </cell>
          <cell r="Z229">
            <v>892</v>
          </cell>
          <cell r="AA229">
            <v>905.4</v>
          </cell>
          <cell r="AB229">
            <v>697.3</v>
          </cell>
          <cell r="AC229">
            <v>739.1</v>
          </cell>
          <cell r="AD229">
            <v>818.4</v>
          </cell>
          <cell r="AE229">
            <v>841.3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O229">
            <v>0</v>
          </cell>
          <cell r="AP229">
            <v>0</v>
          </cell>
          <cell r="AQ229">
            <v>0</v>
          </cell>
          <cell r="AR229">
            <v>0</v>
          </cell>
          <cell r="AS229">
            <v>0</v>
          </cell>
          <cell r="AT229">
            <v>0</v>
          </cell>
          <cell r="AU229">
            <v>0</v>
          </cell>
          <cell r="AV229">
            <v>-502.9</v>
          </cell>
          <cell r="AW229">
            <v>-517.40000000000009</v>
          </cell>
          <cell r="AX229">
            <v>-495.29999999999995</v>
          </cell>
          <cell r="AY229">
            <v>-566</v>
          </cell>
          <cell r="AZ229">
            <v>-566.4</v>
          </cell>
          <cell r="BA229">
            <v>-652.5</v>
          </cell>
          <cell r="BB229">
            <v>-679.40000000000009</v>
          </cell>
          <cell r="BC229">
            <v>-862.8</v>
          </cell>
          <cell r="BD229">
            <v>-798.09999999999991</v>
          </cell>
          <cell r="BE229">
            <v>-841.4</v>
          </cell>
          <cell r="BF229">
            <v>-871.3</v>
          </cell>
          <cell r="BG229">
            <v>-1426.5</v>
          </cell>
          <cell r="BH229">
            <v>0</v>
          </cell>
          <cell r="BI229">
            <v>0</v>
          </cell>
          <cell r="BJ229">
            <v>0</v>
          </cell>
          <cell r="BK229">
            <v>0</v>
          </cell>
          <cell r="BL229">
            <v>0</v>
          </cell>
          <cell r="BM229">
            <v>0</v>
          </cell>
          <cell r="BN229">
            <v>0</v>
          </cell>
          <cell r="BO229">
            <v>0</v>
          </cell>
          <cell r="BP229">
            <v>0</v>
          </cell>
          <cell r="BQ229">
            <v>0</v>
          </cell>
          <cell r="BR229">
            <v>0</v>
          </cell>
          <cell r="BS229">
            <v>0</v>
          </cell>
          <cell r="BT229">
            <v>0</v>
          </cell>
          <cell r="BU229">
            <v>0</v>
          </cell>
          <cell r="BV229">
            <v>0</v>
          </cell>
          <cell r="BW229">
            <v>0</v>
          </cell>
          <cell r="BX229">
            <v>41.200000000000045</v>
          </cell>
          <cell r="BY229">
            <v>-54.700000000000102</v>
          </cell>
          <cell r="BZ229">
            <v>178</v>
          </cell>
          <cell r="CA229">
            <v>107.70000000000005</v>
          </cell>
          <cell r="CB229">
            <v>43.200000000000045</v>
          </cell>
          <cell r="CC229">
            <v>25.200000000000045</v>
          </cell>
          <cell r="CD229">
            <v>212.59999999999991</v>
          </cell>
          <cell r="CE229">
            <v>42.600000000000023</v>
          </cell>
          <cell r="CF229">
            <v>-100.79999999999995</v>
          </cell>
          <cell r="CG229">
            <v>-102.29999999999995</v>
          </cell>
          <cell r="CH229">
            <v>-52.899999999999977</v>
          </cell>
          <cell r="CI229">
            <v>-585.20000000000005</v>
          </cell>
          <cell r="CJ229">
            <v>0</v>
          </cell>
          <cell r="CK229">
            <v>0</v>
          </cell>
          <cell r="CL229">
            <v>0</v>
          </cell>
          <cell r="CM229">
            <v>0</v>
          </cell>
          <cell r="CN229">
            <v>0</v>
          </cell>
          <cell r="CO229">
            <v>0</v>
          </cell>
          <cell r="CP229">
            <v>0</v>
          </cell>
          <cell r="CQ229">
            <v>0</v>
          </cell>
          <cell r="CR229">
            <v>0</v>
          </cell>
          <cell r="CS229">
            <v>0</v>
          </cell>
          <cell r="CT229">
            <v>0</v>
          </cell>
          <cell r="CU229">
            <v>0</v>
          </cell>
          <cell r="CV229">
            <v>0</v>
          </cell>
          <cell r="CW229">
            <v>0</v>
          </cell>
          <cell r="CX229">
            <v>0</v>
          </cell>
          <cell r="CY229">
            <v>0</v>
          </cell>
          <cell r="CZ229">
            <v>0</v>
          </cell>
          <cell r="DA229">
            <v>0</v>
          </cell>
          <cell r="DB229">
            <v>0</v>
          </cell>
          <cell r="DC229">
            <v>0</v>
          </cell>
          <cell r="DD229">
            <v>0</v>
          </cell>
          <cell r="DE229">
            <v>0</v>
          </cell>
          <cell r="DF229">
            <v>0</v>
          </cell>
          <cell r="DG229">
            <v>0</v>
          </cell>
          <cell r="DH229">
            <v>0</v>
          </cell>
          <cell r="DI229">
            <v>0</v>
          </cell>
          <cell r="DJ229">
            <v>0</v>
          </cell>
          <cell r="DK229">
            <v>0</v>
          </cell>
          <cell r="DL229">
            <v>0</v>
          </cell>
          <cell r="DM229">
            <v>0</v>
          </cell>
          <cell r="DN229">
            <v>0</v>
          </cell>
          <cell r="DO229">
            <v>0</v>
          </cell>
          <cell r="DP229">
            <v>0</v>
          </cell>
          <cell r="DQ229">
            <v>0</v>
          </cell>
          <cell r="DR229">
            <v>0</v>
          </cell>
          <cell r="DS229">
            <v>0</v>
          </cell>
          <cell r="DT229">
            <v>0</v>
          </cell>
          <cell r="DU229">
            <v>0</v>
          </cell>
          <cell r="DV229">
            <v>0</v>
          </cell>
          <cell r="DW229">
            <v>0</v>
          </cell>
          <cell r="DX229">
            <v>0</v>
          </cell>
          <cell r="DY229">
            <v>0</v>
          </cell>
          <cell r="DZ229">
            <v>0</v>
          </cell>
          <cell r="EA229">
            <v>0</v>
          </cell>
          <cell r="EB229">
            <v>41.200000000000045</v>
          </cell>
          <cell r="EC229">
            <v>-54.700000000000102</v>
          </cell>
          <cell r="ED229">
            <v>178</v>
          </cell>
          <cell r="EE229">
            <v>107.70000000000005</v>
          </cell>
          <cell r="EF229">
            <v>43.200000000000045</v>
          </cell>
          <cell r="EG229">
            <v>25.200000000000045</v>
          </cell>
          <cell r="EH229">
            <v>212.59999999999991</v>
          </cell>
          <cell r="EI229">
            <v>42.600000000000023</v>
          </cell>
          <cell r="EJ229">
            <v>-100.79999999999995</v>
          </cell>
          <cell r="EK229">
            <v>-102.29999999999995</v>
          </cell>
          <cell r="EL229">
            <v>-52.899999999999977</v>
          </cell>
          <cell r="EM229">
            <v>-585.20000000000005</v>
          </cell>
          <cell r="EN229">
            <v>0</v>
          </cell>
          <cell r="EO229">
            <v>0</v>
          </cell>
          <cell r="EP229">
            <v>0</v>
          </cell>
          <cell r="EQ229">
            <v>0</v>
          </cell>
          <cell r="ER229">
            <v>0</v>
          </cell>
          <cell r="ES229">
            <v>0</v>
          </cell>
          <cell r="ET229">
            <v>0</v>
          </cell>
          <cell r="EU229">
            <v>0</v>
          </cell>
          <cell r="EV229">
            <v>0</v>
          </cell>
          <cell r="EW229">
            <v>0</v>
          </cell>
          <cell r="EX229">
            <v>0</v>
          </cell>
          <cell r="EY229">
            <v>0</v>
          </cell>
          <cell r="EZ229">
            <v>0</v>
          </cell>
          <cell r="FA229">
            <v>0</v>
          </cell>
          <cell r="FB229">
            <v>0</v>
          </cell>
          <cell r="FC229">
            <v>0</v>
          </cell>
          <cell r="FD229">
            <v>-149.5</v>
          </cell>
          <cell r="FE229">
            <v>-122.9</v>
          </cell>
          <cell r="FF229">
            <v>-98.6</v>
          </cell>
          <cell r="FG229">
            <v>-101.9</v>
          </cell>
          <cell r="FH229">
            <v>-75.400000000000006</v>
          </cell>
          <cell r="FI229">
            <v>-69.900000000000006</v>
          </cell>
          <cell r="FJ229">
            <v>-90.1</v>
          </cell>
          <cell r="FK229">
            <v>-86.7</v>
          </cell>
          <cell r="FL229">
            <v>-85.6</v>
          </cell>
          <cell r="FM229">
            <v>-73.899999999999991</v>
          </cell>
          <cell r="FN229">
            <v>-76</v>
          </cell>
          <cell r="FO229">
            <v>159.80000000000001</v>
          </cell>
          <cell r="FP229">
            <v>0</v>
          </cell>
          <cell r="FQ229">
            <v>0</v>
          </cell>
          <cell r="FR229">
            <v>0</v>
          </cell>
          <cell r="FS229">
            <v>0</v>
          </cell>
          <cell r="FT229">
            <v>0</v>
          </cell>
          <cell r="FU229">
            <v>0</v>
          </cell>
          <cell r="FV229">
            <v>0</v>
          </cell>
          <cell r="FW229">
            <v>0</v>
          </cell>
          <cell r="FX229">
            <v>0</v>
          </cell>
          <cell r="FY229">
            <v>0</v>
          </cell>
          <cell r="FZ229">
            <v>0</v>
          </cell>
          <cell r="GA229">
            <v>0</v>
          </cell>
          <cell r="GB229">
            <v>0</v>
          </cell>
          <cell r="GC229">
            <v>0</v>
          </cell>
          <cell r="GD229">
            <v>0</v>
          </cell>
          <cell r="GE229">
            <v>0</v>
          </cell>
          <cell r="GF229">
            <v>3.8</v>
          </cell>
          <cell r="GG229">
            <v>2.9</v>
          </cell>
          <cell r="GH229">
            <v>2</v>
          </cell>
          <cell r="GI229">
            <v>2.2999999999999998</v>
          </cell>
          <cell r="GJ229">
            <v>9.1999999999999993</v>
          </cell>
          <cell r="GK229">
            <v>1.4</v>
          </cell>
          <cell r="GL229">
            <v>2.7</v>
          </cell>
          <cell r="GM229">
            <v>115.5</v>
          </cell>
          <cell r="GN229">
            <v>17.100000000000023</v>
          </cell>
          <cell r="GO229">
            <v>22.9</v>
          </cell>
          <cell r="GP229">
            <v>7.5</v>
          </cell>
          <cell r="GQ229">
            <v>32.799999999999997</v>
          </cell>
          <cell r="GR229">
            <v>0</v>
          </cell>
          <cell r="GS229">
            <v>0</v>
          </cell>
          <cell r="GT229">
            <v>0</v>
          </cell>
          <cell r="GU229">
            <v>0</v>
          </cell>
          <cell r="GV229">
            <v>0</v>
          </cell>
          <cell r="GW229">
            <v>0</v>
          </cell>
          <cell r="GX229">
            <v>0</v>
          </cell>
          <cell r="GY229">
            <v>0</v>
          </cell>
          <cell r="GZ229">
            <v>0</v>
          </cell>
          <cell r="HA229">
            <v>0</v>
          </cell>
          <cell r="HB229">
            <v>0</v>
          </cell>
          <cell r="HC229">
            <v>0</v>
          </cell>
          <cell r="HD229">
            <v>0</v>
          </cell>
          <cell r="HE229">
            <v>0</v>
          </cell>
          <cell r="HF229">
            <v>0</v>
          </cell>
          <cell r="HG229">
            <v>0</v>
          </cell>
          <cell r="HH229">
            <v>-104.49999999999996</v>
          </cell>
          <cell r="HI229">
            <v>-174.7000000000001</v>
          </cell>
          <cell r="HJ229">
            <v>81.400000000000006</v>
          </cell>
          <cell r="HK229">
            <v>8.1000000000000405</v>
          </cell>
          <cell r="HL229">
            <v>-22.999999999999961</v>
          </cell>
          <cell r="HM229">
            <v>-43.299999999999962</v>
          </cell>
          <cell r="HN229">
            <v>125.19999999999992</v>
          </cell>
          <cell r="HO229">
            <v>71.40000000000002</v>
          </cell>
          <cell r="HP229">
            <v>-169.29999999999993</v>
          </cell>
          <cell r="HQ229">
            <v>-153.29999999999993</v>
          </cell>
          <cell r="HR229">
            <v>-121.39999999999998</v>
          </cell>
          <cell r="HS229">
            <v>-392.6</v>
          </cell>
        </row>
        <row r="230">
          <cell r="A230" t="str">
            <v>PVRL IN</v>
          </cell>
          <cell r="B230" t="str">
            <v>PVR</v>
          </cell>
          <cell r="C230" t="str">
            <v>Media and Entertainment</v>
          </cell>
          <cell r="D230">
            <v>0</v>
          </cell>
          <cell r="E230">
            <v>0</v>
          </cell>
          <cell r="F230">
            <v>0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  <cell r="K230">
            <v>0</v>
          </cell>
          <cell r="L230">
            <v>0</v>
          </cell>
          <cell r="M230">
            <v>0</v>
          </cell>
          <cell r="N230">
            <v>163.19999999999999</v>
          </cell>
          <cell r="O230">
            <v>194.8</v>
          </cell>
          <cell r="P230">
            <v>256.2</v>
          </cell>
          <cell r="Q230">
            <v>287</v>
          </cell>
          <cell r="R230">
            <v>240.8</v>
          </cell>
          <cell r="S230">
            <v>246.2</v>
          </cell>
          <cell r="T230">
            <v>404.2</v>
          </cell>
          <cell r="U230">
            <v>435</v>
          </cell>
          <cell r="V230">
            <v>395.4</v>
          </cell>
          <cell r="W230">
            <v>406.3</v>
          </cell>
          <cell r="X230">
            <v>545.70000000000005</v>
          </cell>
          <cell r="Y230">
            <v>618.9</v>
          </cell>
          <cell r="Z230">
            <v>648.1</v>
          </cell>
          <cell r="AA230">
            <v>553.29999999999995</v>
          </cell>
          <cell r="AB230">
            <v>602.20000000000005</v>
          </cell>
          <cell r="AC230">
            <v>788.40000000000009</v>
          </cell>
          <cell r="AD230">
            <v>766</v>
          </cell>
          <cell r="AE230">
            <v>580.1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O230">
            <v>0</v>
          </cell>
          <cell r="AP230">
            <v>-142.30000000000001</v>
          </cell>
          <cell r="AQ230">
            <v>-170.7</v>
          </cell>
          <cell r="AR230">
            <v>-212.2</v>
          </cell>
          <cell r="AS230">
            <v>-229.4</v>
          </cell>
          <cell r="AT230">
            <v>-212.7</v>
          </cell>
          <cell r="AU230">
            <v>-223.50000000000003</v>
          </cell>
          <cell r="AV230">
            <v>-338.09999999999997</v>
          </cell>
          <cell r="AW230">
            <v>-370.5</v>
          </cell>
          <cell r="AX230">
            <v>-342.2</v>
          </cell>
          <cell r="AY230">
            <v>-341.29999999999995</v>
          </cell>
          <cell r="AZ230">
            <v>-427.4</v>
          </cell>
          <cell r="BA230">
            <v>-491.30000000000007</v>
          </cell>
          <cell r="BB230">
            <v>-518.40000000000009</v>
          </cell>
          <cell r="BC230">
            <v>-472.29999999999995</v>
          </cell>
          <cell r="BD230">
            <v>-505.4</v>
          </cell>
          <cell r="BE230">
            <v>-638.70000000000005</v>
          </cell>
          <cell r="BF230">
            <v>-621.9</v>
          </cell>
          <cell r="BG230">
            <v>-518.9</v>
          </cell>
          <cell r="BH230">
            <v>0</v>
          </cell>
          <cell r="BI230">
            <v>0</v>
          </cell>
          <cell r="BJ230">
            <v>0</v>
          </cell>
          <cell r="BK230">
            <v>0</v>
          </cell>
          <cell r="BL230">
            <v>0</v>
          </cell>
          <cell r="BM230">
            <v>0</v>
          </cell>
          <cell r="BN230">
            <v>0</v>
          </cell>
          <cell r="BO230">
            <v>0</v>
          </cell>
          <cell r="BP230">
            <v>0</v>
          </cell>
          <cell r="BQ230">
            <v>0</v>
          </cell>
          <cell r="BR230">
            <v>20.899999999999977</v>
          </cell>
          <cell r="BS230">
            <v>24.100000000000023</v>
          </cell>
          <cell r="BT230">
            <v>44</v>
          </cell>
          <cell r="BU230">
            <v>57.599999999999994</v>
          </cell>
          <cell r="BV230">
            <v>28.100000000000023</v>
          </cell>
          <cell r="BW230">
            <v>22.69999999999996</v>
          </cell>
          <cell r="BX230">
            <v>66.100000000000023</v>
          </cell>
          <cell r="BY230">
            <v>64.5</v>
          </cell>
          <cell r="BZ230">
            <v>53.199999999999989</v>
          </cell>
          <cell r="CA230">
            <v>65.000000000000057</v>
          </cell>
          <cell r="CB230">
            <v>118.30000000000007</v>
          </cell>
          <cell r="CC230">
            <v>127.59999999999991</v>
          </cell>
          <cell r="CD230">
            <v>129.69999999999993</v>
          </cell>
          <cell r="CE230">
            <v>81</v>
          </cell>
          <cell r="CF230">
            <v>96.800000000000068</v>
          </cell>
          <cell r="CG230">
            <v>149.70000000000005</v>
          </cell>
          <cell r="CH230">
            <v>144.10000000000002</v>
          </cell>
          <cell r="CI230">
            <v>61.200000000000045</v>
          </cell>
          <cell r="CJ230">
            <v>0</v>
          </cell>
          <cell r="CK230">
            <v>0</v>
          </cell>
          <cell r="CL230">
            <v>0</v>
          </cell>
          <cell r="CM230">
            <v>0</v>
          </cell>
          <cell r="CN230">
            <v>0</v>
          </cell>
          <cell r="CO230">
            <v>0</v>
          </cell>
          <cell r="CP230">
            <v>0</v>
          </cell>
          <cell r="CQ230">
            <v>0</v>
          </cell>
          <cell r="CR230">
            <v>0</v>
          </cell>
          <cell r="CS230">
            <v>0</v>
          </cell>
          <cell r="CT230">
            <v>0</v>
          </cell>
          <cell r="CU230">
            <v>0</v>
          </cell>
          <cell r="CV230">
            <v>0</v>
          </cell>
          <cell r="CW230">
            <v>0</v>
          </cell>
          <cell r="CX230">
            <v>0</v>
          </cell>
          <cell r="CY230">
            <v>0</v>
          </cell>
          <cell r="CZ230">
            <v>0</v>
          </cell>
          <cell r="DA230">
            <v>0</v>
          </cell>
          <cell r="DB230">
            <v>0</v>
          </cell>
          <cell r="DC230">
            <v>0</v>
          </cell>
          <cell r="DD230">
            <v>0</v>
          </cell>
          <cell r="DE230">
            <v>0</v>
          </cell>
          <cell r="DF230">
            <v>0</v>
          </cell>
          <cell r="DG230">
            <v>0</v>
          </cell>
          <cell r="DH230">
            <v>0</v>
          </cell>
          <cell r="DI230">
            <v>0</v>
          </cell>
          <cell r="DJ230">
            <v>0</v>
          </cell>
          <cell r="DK230">
            <v>0</v>
          </cell>
          <cell r="DL230">
            <v>0</v>
          </cell>
          <cell r="DM230">
            <v>0</v>
          </cell>
          <cell r="DN230">
            <v>0</v>
          </cell>
          <cell r="DO230">
            <v>0</v>
          </cell>
          <cell r="DP230">
            <v>0</v>
          </cell>
          <cell r="DQ230">
            <v>0</v>
          </cell>
          <cell r="DR230">
            <v>0</v>
          </cell>
          <cell r="DS230">
            <v>0</v>
          </cell>
          <cell r="DT230">
            <v>0</v>
          </cell>
          <cell r="DU230">
            <v>0</v>
          </cell>
          <cell r="DV230">
            <v>20.899999999999977</v>
          </cell>
          <cell r="DW230">
            <v>24.100000000000023</v>
          </cell>
          <cell r="DX230">
            <v>44</v>
          </cell>
          <cell r="DY230">
            <v>57.599999999999994</v>
          </cell>
          <cell r="DZ230">
            <v>28.100000000000023</v>
          </cell>
          <cell r="EA230">
            <v>22.69999999999996</v>
          </cell>
          <cell r="EB230">
            <v>66.100000000000023</v>
          </cell>
          <cell r="EC230">
            <v>64.5</v>
          </cell>
          <cell r="ED230">
            <v>53.199999999999989</v>
          </cell>
          <cell r="EE230">
            <v>65.000000000000057</v>
          </cell>
          <cell r="EF230">
            <v>118.30000000000007</v>
          </cell>
          <cell r="EG230">
            <v>127.59999999999991</v>
          </cell>
          <cell r="EH230">
            <v>129.69999999999993</v>
          </cell>
          <cell r="EI230">
            <v>81</v>
          </cell>
          <cell r="EJ230">
            <v>96.800000000000068</v>
          </cell>
          <cell r="EK230">
            <v>149.70000000000005</v>
          </cell>
          <cell r="EL230">
            <v>144.10000000000002</v>
          </cell>
          <cell r="EM230">
            <v>61.200000000000045</v>
          </cell>
          <cell r="EN230">
            <v>0</v>
          </cell>
          <cell r="EO230">
            <v>0</v>
          </cell>
          <cell r="EP230">
            <v>0</v>
          </cell>
          <cell r="EQ230">
            <v>0</v>
          </cell>
          <cell r="ER230">
            <v>0</v>
          </cell>
          <cell r="ES230">
            <v>0</v>
          </cell>
          <cell r="ET230">
            <v>0</v>
          </cell>
          <cell r="EU230">
            <v>0</v>
          </cell>
          <cell r="EV230">
            <v>0</v>
          </cell>
          <cell r="EW230">
            <v>0</v>
          </cell>
          <cell r="EX230">
            <v>-14.4</v>
          </cell>
          <cell r="EY230">
            <v>-15.8</v>
          </cell>
          <cell r="EZ230">
            <v>-16.7</v>
          </cell>
          <cell r="FA230">
            <v>-16.7</v>
          </cell>
          <cell r="FB230">
            <v>-16.899999999999999</v>
          </cell>
          <cell r="FC230">
            <v>-20.399999999999999</v>
          </cell>
          <cell r="FD230">
            <v>-28.4</v>
          </cell>
          <cell r="FE230">
            <v>-25.7</v>
          </cell>
          <cell r="FF230">
            <v>-35.1</v>
          </cell>
          <cell r="FG230">
            <v>-35</v>
          </cell>
          <cell r="FH230">
            <v>-34.4</v>
          </cell>
          <cell r="FI230">
            <v>-37.5</v>
          </cell>
          <cell r="FJ230">
            <v>-41.9</v>
          </cell>
          <cell r="FK230">
            <v>-37.200000000000003</v>
          </cell>
          <cell r="FL230">
            <v>-43</v>
          </cell>
          <cell r="FM230">
            <v>-48.3</v>
          </cell>
          <cell r="FN230">
            <v>-49.1</v>
          </cell>
          <cell r="FO230">
            <v>-49</v>
          </cell>
          <cell r="FP230">
            <v>0</v>
          </cell>
          <cell r="FQ230">
            <v>0</v>
          </cell>
          <cell r="FR230">
            <v>0</v>
          </cell>
          <cell r="FS230">
            <v>0</v>
          </cell>
          <cell r="FT230">
            <v>0</v>
          </cell>
          <cell r="FU230">
            <v>0</v>
          </cell>
          <cell r="FV230">
            <v>0</v>
          </cell>
          <cell r="FW230">
            <v>0</v>
          </cell>
          <cell r="FX230">
            <v>0</v>
          </cell>
          <cell r="FY230">
            <v>0</v>
          </cell>
          <cell r="FZ230">
            <v>4.9000000000000004</v>
          </cell>
          <cell r="GA230">
            <v>4.7</v>
          </cell>
          <cell r="GB230">
            <v>8.6</v>
          </cell>
          <cell r="GC230">
            <v>1.7</v>
          </cell>
          <cell r="GD230">
            <v>8</v>
          </cell>
          <cell r="GE230">
            <v>22.2</v>
          </cell>
          <cell r="GF230">
            <v>24.7</v>
          </cell>
          <cell r="GG230">
            <v>18.5</v>
          </cell>
          <cell r="GH230">
            <v>20.399999999999999</v>
          </cell>
          <cell r="GI230">
            <v>19.2</v>
          </cell>
          <cell r="GJ230">
            <v>20.2</v>
          </cell>
          <cell r="GK230">
            <v>20.5</v>
          </cell>
          <cell r="GL230">
            <v>25.7</v>
          </cell>
          <cell r="GM230">
            <v>14.9</v>
          </cell>
          <cell r="GN230">
            <v>23.7</v>
          </cell>
          <cell r="GO230">
            <v>15</v>
          </cell>
          <cell r="GP230">
            <v>7.5</v>
          </cell>
          <cell r="GQ230">
            <v>4.2</v>
          </cell>
          <cell r="GR230">
            <v>0</v>
          </cell>
          <cell r="GS230">
            <v>0</v>
          </cell>
          <cell r="GT230">
            <v>0</v>
          </cell>
          <cell r="GU230">
            <v>0</v>
          </cell>
          <cell r="GV230">
            <v>0</v>
          </cell>
          <cell r="GW230">
            <v>0</v>
          </cell>
          <cell r="GX230">
            <v>0</v>
          </cell>
          <cell r="GY230">
            <v>0</v>
          </cell>
          <cell r="GZ230">
            <v>0</v>
          </cell>
          <cell r="HA230">
            <v>0</v>
          </cell>
          <cell r="HB230">
            <v>11.399999999999977</v>
          </cell>
          <cell r="HC230">
            <v>13.000000000000021</v>
          </cell>
          <cell r="HD230">
            <v>35.9</v>
          </cell>
          <cell r="HE230">
            <v>42.599999999999994</v>
          </cell>
          <cell r="HF230">
            <v>19.200000000000024</v>
          </cell>
          <cell r="HG230">
            <v>24.499999999999961</v>
          </cell>
          <cell r="HH230">
            <v>62.40000000000002</v>
          </cell>
          <cell r="HI230">
            <v>57.3</v>
          </cell>
          <cell r="HJ230">
            <v>38.499999999999986</v>
          </cell>
          <cell r="HK230">
            <v>49.20000000000006</v>
          </cell>
          <cell r="HL230">
            <v>104.10000000000007</v>
          </cell>
          <cell r="HM230">
            <v>110.59999999999991</v>
          </cell>
          <cell r="HN230">
            <v>113.49999999999993</v>
          </cell>
          <cell r="HO230">
            <v>58.699999999999996</v>
          </cell>
          <cell r="HP230">
            <v>77.500000000000071</v>
          </cell>
          <cell r="HQ230">
            <v>116.40000000000005</v>
          </cell>
          <cell r="HR230">
            <v>102.50000000000003</v>
          </cell>
          <cell r="HS230">
            <v>16.400000000000045</v>
          </cell>
        </row>
        <row r="231">
          <cell r="A231" t="str">
            <v>SUNTV IN</v>
          </cell>
          <cell r="B231" t="str">
            <v>Sun TV</v>
          </cell>
          <cell r="C231" t="str">
            <v>Media and Entertainment</v>
          </cell>
          <cell r="D231">
            <v>0</v>
          </cell>
          <cell r="E231">
            <v>0</v>
          </cell>
          <cell r="F231">
            <v>0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  <cell r="K231">
            <v>0</v>
          </cell>
          <cell r="L231">
            <v>0</v>
          </cell>
          <cell r="M231">
            <v>0</v>
          </cell>
          <cell r="N231">
            <v>0</v>
          </cell>
          <cell r="O231">
            <v>0</v>
          </cell>
          <cell r="P231">
            <v>0</v>
          </cell>
          <cell r="Q231">
            <v>0</v>
          </cell>
          <cell r="R231">
            <v>0</v>
          </cell>
          <cell r="S231">
            <v>0</v>
          </cell>
          <cell r="T231">
            <v>894.2</v>
          </cell>
          <cell r="U231">
            <v>944.7</v>
          </cell>
          <cell r="V231">
            <v>1140.2</v>
          </cell>
          <cell r="W231">
            <v>3790.4</v>
          </cell>
          <cell r="X231">
            <v>2023.4</v>
          </cell>
          <cell r="Y231">
            <v>1944.5</v>
          </cell>
          <cell r="Z231">
            <v>2177.8000000000002</v>
          </cell>
          <cell r="AA231">
            <v>2464.9000000000005</v>
          </cell>
          <cell r="AB231">
            <v>2235.6999999999998</v>
          </cell>
          <cell r="AC231">
            <v>2378.8000000000002</v>
          </cell>
          <cell r="AD231">
            <v>2708.3</v>
          </cell>
          <cell r="AE231">
            <v>2759.2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0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O231">
            <v>0</v>
          </cell>
          <cell r="AP231">
            <v>0</v>
          </cell>
          <cell r="AQ231">
            <v>0</v>
          </cell>
          <cell r="AR231">
            <v>0</v>
          </cell>
          <cell r="AS231">
            <v>0</v>
          </cell>
          <cell r="AT231">
            <v>0</v>
          </cell>
          <cell r="AU231">
            <v>0</v>
          </cell>
          <cell r="AV231">
            <v>-201.7</v>
          </cell>
          <cell r="AW231">
            <v>-229.59999999999997</v>
          </cell>
          <cell r="AX231">
            <v>-256.60000000000002</v>
          </cell>
          <cell r="AY231">
            <v>-1266.5999999999999</v>
          </cell>
          <cell r="AZ231">
            <v>-494.20000000000005</v>
          </cell>
          <cell r="BA231">
            <v>-546.20000000000005</v>
          </cell>
          <cell r="BB231">
            <v>-467.59999999999997</v>
          </cell>
          <cell r="BC231">
            <v>-883.8</v>
          </cell>
          <cell r="BD231">
            <v>-552.90000000000009</v>
          </cell>
          <cell r="BE231">
            <v>-615.5</v>
          </cell>
          <cell r="BF231">
            <v>-695.7</v>
          </cell>
          <cell r="BG231">
            <v>-502.00000000000006</v>
          </cell>
          <cell r="BH231">
            <v>0</v>
          </cell>
          <cell r="BI231">
            <v>0</v>
          </cell>
          <cell r="BJ231">
            <v>0</v>
          </cell>
          <cell r="BK231">
            <v>0</v>
          </cell>
          <cell r="BL231">
            <v>0</v>
          </cell>
          <cell r="BM231">
            <v>0</v>
          </cell>
          <cell r="BN231">
            <v>0</v>
          </cell>
          <cell r="BO231">
            <v>0</v>
          </cell>
          <cell r="BP231">
            <v>0</v>
          </cell>
          <cell r="BQ231">
            <v>0</v>
          </cell>
          <cell r="BR231">
            <v>0</v>
          </cell>
          <cell r="BS231">
            <v>0</v>
          </cell>
          <cell r="BT231">
            <v>0</v>
          </cell>
          <cell r="BU231">
            <v>0</v>
          </cell>
          <cell r="BV231">
            <v>0</v>
          </cell>
          <cell r="BW231">
            <v>0</v>
          </cell>
          <cell r="BX231">
            <v>692.5</v>
          </cell>
          <cell r="BY231">
            <v>715.10000000000014</v>
          </cell>
          <cell r="BZ231">
            <v>883.6</v>
          </cell>
          <cell r="CA231">
            <v>2523.8000000000002</v>
          </cell>
          <cell r="CB231">
            <v>1529.2</v>
          </cell>
          <cell r="CC231">
            <v>1398.3</v>
          </cell>
          <cell r="CD231">
            <v>1710.2000000000003</v>
          </cell>
          <cell r="CE231">
            <v>1581.1000000000006</v>
          </cell>
          <cell r="CF231">
            <v>1682.7999999999997</v>
          </cell>
          <cell r="CG231">
            <v>1763.3000000000002</v>
          </cell>
          <cell r="CH231">
            <v>2012.6000000000001</v>
          </cell>
          <cell r="CI231">
            <v>2257.1999999999998</v>
          </cell>
          <cell r="CJ231">
            <v>0</v>
          </cell>
          <cell r="CK231">
            <v>0</v>
          </cell>
          <cell r="CL231">
            <v>0</v>
          </cell>
          <cell r="CM231">
            <v>0</v>
          </cell>
          <cell r="CN231">
            <v>0</v>
          </cell>
          <cell r="CO231">
            <v>0</v>
          </cell>
          <cell r="CP231">
            <v>0</v>
          </cell>
          <cell r="CQ231">
            <v>0</v>
          </cell>
          <cell r="CR231">
            <v>0</v>
          </cell>
          <cell r="CS231">
            <v>0</v>
          </cell>
          <cell r="CT231">
            <v>0</v>
          </cell>
          <cell r="CU231">
            <v>0</v>
          </cell>
          <cell r="CV231">
            <v>0</v>
          </cell>
          <cell r="CW231">
            <v>0</v>
          </cell>
          <cell r="CX231">
            <v>0</v>
          </cell>
          <cell r="CY231">
            <v>0</v>
          </cell>
          <cell r="CZ231">
            <v>0</v>
          </cell>
          <cell r="DA231">
            <v>0</v>
          </cell>
          <cell r="DB231">
            <v>0</v>
          </cell>
          <cell r="DC231">
            <v>0</v>
          </cell>
          <cell r="DD231">
            <v>0</v>
          </cell>
          <cell r="DE231">
            <v>0</v>
          </cell>
          <cell r="DF231">
            <v>0</v>
          </cell>
          <cell r="DG231">
            <v>0</v>
          </cell>
          <cell r="DH231">
            <v>0</v>
          </cell>
          <cell r="DI231">
            <v>0</v>
          </cell>
          <cell r="DJ231">
            <v>0</v>
          </cell>
          <cell r="DK231">
            <v>0</v>
          </cell>
          <cell r="DL231">
            <v>0</v>
          </cell>
          <cell r="DM231">
            <v>0</v>
          </cell>
          <cell r="DN231">
            <v>0</v>
          </cell>
          <cell r="DO231">
            <v>0</v>
          </cell>
          <cell r="DP231">
            <v>0</v>
          </cell>
          <cell r="DQ231">
            <v>0</v>
          </cell>
          <cell r="DR231">
            <v>0</v>
          </cell>
          <cell r="DS231">
            <v>0</v>
          </cell>
          <cell r="DT231">
            <v>0</v>
          </cell>
          <cell r="DU231">
            <v>0</v>
          </cell>
          <cell r="DV231">
            <v>0</v>
          </cell>
          <cell r="DW231">
            <v>0</v>
          </cell>
          <cell r="DX231">
            <v>0</v>
          </cell>
          <cell r="DY231">
            <v>0</v>
          </cell>
          <cell r="DZ231">
            <v>0</v>
          </cell>
          <cell r="EA231">
            <v>0</v>
          </cell>
          <cell r="EB231">
            <v>692.5</v>
          </cell>
          <cell r="EC231">
            <v>715.10000000000014</v>
          </cell>
          <cell r="ED231">
            <v>883.6</v>
          </cell>
          <cell r="EE231">
            <v>2523.8000000000002</v>
          </cell>
          <cell r="EF231">
            <v>1529.2</v>
          </cell>
          <cell r="EG231">
            <v>1398.3</v>
          </cell>
          <cell r="EH231">
            <v>1710.2000000000003</v>
          </cell>
          <cell r="EI231">
            <v>1581.1000000000006</v>
          </cell>
          <cell r="EJ231">
            <v>1682.7999999999997</v>
          </cell>
          <cell r="EK231">
            <v>1763.3000000000002</v>
          </cell>
          <cell r="EL231">
            <v>2012.6000000000001</v>
          </cell>
          <cell r="EM231">
            <v>2257.1999999999998</v>
          </cell>
          <cell r="EN231">
            <v>0</v>
          </cell>
          <cell r="EO231">
            <v>0</v>
          </cell>
          <cell r="EP231">
            <v>0</v>
          </cell>
          <cell r="EQ231">
            <v>0</v>
          </cell>
          <cell r="ER231">
            <v>0</v>
          </cell>
          <cell r="ES231">
            <v>0</v>
          </cell>
          <cell r="ET231">
            <v>0</v>
          </cell>
          <cell r="EU231">
            <v>0</v>
          </cell>
          <cell r="EV231">
            <v>0</v>
          </cell>
          <cell r="EW231">
            <v>0</v>
          </cell>
          <cell r="EX231">
            <v>0</v>
          </cell>
          <cell r="EY231">
            <v>0</v>
          </cell>
          <cell r="EZ231">
            <v>0</v>
          </cell>
          <cell r="FA231">
            <v>0</v>
          </cell>
          <cell r="FB231">
            <v>0</v>
          </cell>
          <cell r="FC231">
            <v>0</v>
          </cell>
          <cell r="FD231">
            <v>-126.9</v>
          </cell>
          <cell r="FE231">
            <v>-110.4</v>
          </cell>
          <cell r="FF231">
            <v>-89.8</v>
          </cell>
          <cell r="FG231">
            <v>-863.9</v>
          </cell>
          <cell r="FH231">
            <v>-243</v>
          </cell>
          <cell r="FI231">
            <v>-248.3</v>
          </cell>
          <cell r="FJ231">
            <v>-262.10000000000002</v>
          </cell>
          <cell r="FK231">
            <v>-376.9</v>
          </cell>
          <cell r="FL231">
            <v>-278.2</v>
          </cell>
          <cell r="FM231">
            <v>-463.7</v>
          </cell>
          <cell r="FN231">
            <v>-445.5</v>
          </cell>
          <cell r="FO231">
            <v>-661.8</v>
          </cell>
          <cell r="FP231">
            <v>0</v>
          </cell>
          <cell r="FQ231">
            <v>0</v>
          </cell>
          <cell r="FR231">
            <v>0</v>
          </cell>
          <cell r="FS231">
            <v>0</v>
          </cell>
          <cell r="FT231">
            <v>0</v>
          </cell>
          <cell r="FU231">
            <v>0</v>
          </cell>
          <cell r="FV231">
            <v>0</v>
          </cell>
          <cell r="FW231">
            <v>0</v>
          </cell>
          <cell r="FX231">
            <v>0</v>
          </cell>
          <cell r="FY231">
            <v>0</v>
          </cell>
          <cell r="FZ231">
            <v>0</v>
          </cell>
          <cell r="GA231">
            <v>0</v>
          </cell>
          <cell r="GB231">
            <v>0</v>
          </cell>
          <cell r="GC231">
            <v>0</v>
          </cell>
          <cell r="GD231">
            <v>0</v>
          </cell>
          <cell r="GE231">
            <v>0</v>
          </cell>
          <cell r="GF231">
            <v>96.2</v>
          </cell>
          <cell r="GG231">
            <v>114.3</v>
          </cell>
          <cell r="GH231">
            <v>110</v>
          </cell>
          <cell r="GI231">
            <v>174</v>
          </cell>
          <cell r="GJ231">
            <v>149.1</v>
          </cell>
          <cell r="GK231">
            <v>143.1</v>
          </cell>
          <cell r="GL231">
            <v>142.1</v>
          </cell>
          <cell r="GM231">
            <v>214.99999999999991</v>
          </cell>
          <cell r="GN231">
            <v>163.80000000000001</v>
          </cell>
          <cell r="GO231">
            <v>371.5</v>
          </cell>
          <cell r="GP231">
            <v>144.4</v>
          </cell>
          <cell r="GQ231">
            <v>153.50000000000009</v>
          </cell>
          <cell r="GR231">
            <v>0</v>
          </cell>
          <cell r="GS231">
            <v>0</v>
          </cell>
          <cell r="GT231">
            <v>0</v>
          </cell>
          <cell r="GU231">
            <v>0</v>
          </cell>
          <cell r="GV231">
            <v>0</v>
          </cell>
          <cell r="GW231">
            <v>0</v>
          </cell>
          <cell r="GX231">
            <v>0</v>
          </cell>
          <cell r="GY231">
            <v>0</v>
          </cell>
          <cell r="GZ231">
            <v>0</v>
          </cell>
          <cell r="HA231">
            <v>0</v>
          </cell>
          <cell r="HB231">
            <v>0</v>
          </cell>
          <cell r="HC231">
            <v>0</v>
          </cell>
          <cell r="HD231">
            <v>0</v>
          </cell>
          <cell r="HE231">
            <v>0</v>
          </cell>
          <cell r="HF231">
            <v>0</v>
          </cell>
          <cell r="HG231">
            <v>0</v>
          </cell>
          <cell r="HH231">
            <v>661.80000000000007</v>
          </cell>
          <cell r="HI231">
            <v>719.00000000000011</v>
          </cell>
          <cell r="HJ231">
            <v>903.80000000000007</v>
          </cell>
          <cell r="HK231">
            <v>1833.9</v>
          </cell>
          <cell r="HL231">
            <v>1435.3</v>
          </cell>
          <cell r="HM231">
            <v>1293.0999999999999</v>
          </cell>
          <cell r="HN231">
            <v>1590.2000000000003</v>
          </cell>
          <cell r="HO231">
            <v>1419.2000000000007</v>
          </cell>
          <cell r="HP231">
            <v>1568.3999999999996</v>
          </cell>
          <cell r="HQ231">
            <v>1671.1000000000001</v>
          </cell>
          <cell r="HR231">
            <v>1711.5000000000002</v>
          </cell>
          <cell r="HS231">
            <v>1748.8999999999999</v>
          </cell>
        </row>
        <row r="232">
          <cell r="A232" t="str">
            <v>TLEI IN</v>
          </cell>
          <cell r="B232" t="str">
            <v>Television Eighteen India</v>
          </cell>
          <cell r="C232" t="str">
            <v>Media and Entertainment</v>
          </cell>
          <cell r="D232">
            <v>70.13000000000001</v>
          </cell>
          <cell r="E232">
            <v>86.99</v>
          </cell>
          <cell r="F232">
            <v>97.929999999999993</v>
          </cell>
          <cell r="G232">
            <v>106.65</v>
          </cell>
          <cell r="H232">
            <v>88</v>
          </cell>
          <cell r="I232">
            <v>109.16</v>
          </cell>
          <cell r="J232">
            <v>151.91999999999999</v>
          </cell>
          <cell r="K232">
            <v>187.94520399999999</v>
          </cell>
          <cell r="L232">
            <v>189.42000000000002</v>
          </cell>
          <cell r="M232">
            <v>214.05</v>
          </cell>
          <cell r="N232">
            <v>260.98</v>
          </cell>
          <cell r="O232">
            <v>321.39</v>
          </cell>
          <cell r="P232">
            <v>266.101</v>
          </cell>
          <cell r="Q232">
            <v>312.36</v>
          </cell>
          <cell r="R232">
            <v>387.62</v>
          </cell>
          <cell r="S232">
            <v>535.1</v>
          </cell>
          <cell r="T232">
            <v>453.66</v>
          </cell>
          <cell r="U232">
            <v>530.08000000000004</v>
          </cell>
          <cell r="V232">
            <v>647.76</v>
          </cell>
          <cell r="W232">
            <v>805.56999999999994</v>
          </cell>
          <cell r="X232">
            <v>681.56999999999994</v>
          </cell>
          <cell r="Y232">
            <v>882.97</v>
          </cell>
          <cell r="Z232">
            <v>1125.6100000000001</v>
          </cell>
          <cell r="AA232">
            <v>1324.27</v>
          </cell>
          <cell r="AB232">
            <v>929.92000000000007</v>
          </cell>
          <cell r="AC232">
            <v>1302.5900000000001</v>
          </cell>
          <cell r="AD232">
            <v>1304.92</v>
          </cell>
          <cell r="AE232">
            <v>1311.5239999999994</v>
          </cell>
          <cell r="AF232">
            <v>-54.984999999999999</v>
          </cell>
          <cell r="AG232">
            <v>-67.77</v>
          </cell>
          <cell r="AH232">
            <v>-67.599999999999994</v>
          </cell>
          <cell r="AI232">
            <v>-69.152999999999992</v>
          </cell>
          <cell r="AJ232">
            <v>-57.176000000000002</v>
          </cell>
          <cell r="AK232">
            <v>-83.09</v>
          </cell>
          <cell r="AL232">
            <v>-103.47</v>
          </cell>
          <cell r="AM232">
            <v>-127.7017119999999</v>
          </cell>
          <cell r="AN232">
            <v>-110.34599999999999</v>
          </cell>
          <cell r="AO232">
            <v>-122.58000000000001</v>
          </cell>
          <cell r="AP232">
            <v>-139.18</v>
          </cell>
          <cell r="AQ232">
            <v>-172.04</v>
          </cell>
          <cell r="AR232">
            <v>-140.93</v>
          </cell>
          <cell r="AS232">
            <v>-148.36000000000001</v>
          </cell>
          <cell r="AT232">
            <v>-188.55</v>
          </cell>
          <cell r="AU232">
            <v>-249.32999999999998</v>
          </cell>
          <cell r="AV232">
            <v>-311.89</v>
          </cell>
          <cell r="AW232">
            <v>-295.14999999999998</v>
          </cell>
          <cell r="AX232">
            <v>-354.03</v>
          </cell>
          <cell r="AY232">
            <v>-487.11000000000007</v>
          </cell>
          <cell r="AZ232">
            <v>-577.93999999999994</v>
          </cell>
          <cell r="BA232">
            <v>-647.42000000000007</v>
          </cell>
          <cell r="BB232">
            <v>-810.17000000000007</v>
          </cell>
          <cell r="BC232">
            <v>-986.0200000000001</v>
          </cell>
          <cell r="BD232">
            <v>-766.4</v>
          </cell>
          <cell r="BE232">
            <v>-1254.29</v>
          </cell>
          <cell r="BF232">
            <v>-1434.99</v>
          </cell>
          <cell r="BG232">
            <v>-2682.1954129999995</v>
          </cell>
          <cell r="BH232">
            <v>15.14500000000001</v>
          </cell>
          <cell r="BI232">
            <v>19.22</v>
          </cell>
          <cell r="BJ232">
            <v>30.33</v>
          </cell>
          <cell r="BK232">
            <v>37.497000000000014</v>
          </cell>
          <cell r="BL232">
            <v>30.823999999999998</v>
          </cell>
          <cell r="BM232">
            <v>26.069999999999993</v>
          </cell>
          <cell r="BN232">
            <v>48.449999999999989</v>
          </cell>
          <cell r="BO232">
            <v>60.243492000000089</v>
          </cell>
          <cell r="BP232">
            <v>79.074000000000026</v>
          </cell>
          <cell r="BQ232">
            <v>91.47</v>
          </cell>
          <cell r="BR232">
            <v>121.80000000000001</v>
          </cell>
          <cell r="BS232">
            <v>149.35</v>
          </cell>
          <cell r="BT232">
            <v>125.17099999999999</v>
          </cell>
          <cell r="BU232">
            <v>164</v>
          </cell>
          <cell r="BV232">
            <v>199.07</v>
          </cell>
          <cell r="BW232">
            <v>285.77000000000004</v>
          </cell>
          <cell r="BX232">
            <v>141.77000000000004</v>
          </cell>
          <cell r="BY232">
            <v>234.93000000000006</v>
          </cell>
          <cell r="BZ232">
            <v>293.73</v>
          </cell>
          <cell r="CA232">
            <v>318.45999999999987</v>
          </cell>
          <cell r="CB232">
            <v>103.63</v>
          </cell>
          <cell r="CC232">
            <v>235.54999999999995</v>
          </cell>
          <cell r="CD232">
            <v>315.44000000000005</v>
          </cell>
          <cell r="CE232">
            <v>338.24999999999989</v>
          </cell>
          <cell r="CF232">
            <v>163.5200000000001</v>
          </cell>
          <cell r="CG232">
            <v>48.300000000000182</v>
          </cell>
          <cell r="CH232">
            <v>-130.06999999999994</v>
          </cell>
          <cell r="CI232">
            <v>-1370.671413</v>
          </cell>
          <cell r="CJ232">
            <v>0</v>
          </cell>
          <cell r="CK232">
            <v>0</v>
          </cell>
          <cell r="CL232">
            <v>0</v>
          </cell>
          <cell r="CM232">
            <v>0</v>
          </cell>
          <cell r="CN232">
            <v>0</v>
          </cell>
          <cell r="CO232">
            <v>0</v>
          </cell>
          <cell r="CP232">
            <v>0</v>
          </cell>
          <cell r="CQ232">
            <v>0</v>
          </cell>
          <cell r="CR232">
            <v>0</v>
          </cell>
          <cell r="CS232">
            <v>0</v>
          </cell>
          <cell r="CT232">
            <v>0</v>
          </cell>
          <cell r="CU232">
            <v>0</v>
          </cell>
          <cell r="CV232">
            <v>0</v>
          </cell>
          <cell r="CW232">
            <v>0</v>
          </cell>
          <cell r="CX232">
            <v>0</v>
          </cell>
          <cell r="CY232">
            <v>0</v>
          </cell>
          <cell r="CZ232">
            <v>0</v>
          </cell>
          <cell r="DA232">
            <v>0</v>
          </cell>
          <cell r="DB232">
            <v>0</v>
          </cell>
          <cell r="DC232">
            <v>0</v>
          </cell>
          <cell r="DD232">
            <v>0</v>
          </cell>
          <cell r="DE232">
            <v>0</v>
          </cell>
          <cell r="DF232">
            <v>0</v>
          </cell>
          <cell r="DG232">
            <v>0</v>
          </cell>
          <cell r="DH232">
            <v>0</v>
          </cell>
          <cell r="DI232">
            <v>0</v>
          </cell>
          <cell r="DJ232">
            <v>0</v>
          </cell>
          <cell r="DK232">
            <v>0</v>
          </cell>
          <cell r="DL232">
            <v>15.14500000000001</v>
          </cell>
          <cell r="DM232">
            <v>19.22</v>
          </cell>
          <cell r="DN232">
            <v>30.33</v>
          </cell>
          <cell r="DO232">
            <v>37.497000000000014</v>
          </cell>
          <cell r="DP232">
            <v>30.823999999999998</v>
          </cell>
          <cell r="DQ232">
            <v>26.069999999999993</v>
          </cell>
          <cell r="DR232">
            <v>48.449999999999989</v>
          </cell>
          <cell r="DS232">
            <v>60.243492000000089</v>
          </cell>
          <cell r="DT232">
            <v>79.074000000000026</v>
          </cell>
          <cell r="DU232">
            <v>91.47</v>
          </cell>
          <cell r="DV232">
            <v>121.80000000000001</v>
          </cell>
          <cell r="DW232">
            <v>149.35</v>
          </cell>
          <cell r="DX232">
            <v>125.17099999999999</v>
          </cell>
          <cell r="DY232">
            <v>164</v>
          </cell>
          <cell r="DZ232">
            <v>199.07</v>
          </cell>
          <cell r="EA232">
            <v>285.77000000000004</v>
          </cell>
          <cell r="EB232">
            <v>141.77000000000004</v>
          </cell>
          <cell r="EC232">
            <v>234.93000000000006</v>
          </cell>
          <cell r="ED232">
            <v>293.73</v>
          </cell>
          <cell r="EE232">
            <v>318.45999999999987</v>
          </cell>
          <cell r="EF232">
            <v>103.63</v>
          </cell>
          <cell r="EG232">
            <v>235.54999999999995</v>
          </cell>
          <cell r="EH232">
            <v>315.44000000000005</v>
          </cell>
          <cell r="EI232">
            <v>338.24999999999989</v>
          </cell>
          <cell r="EJ232">
            <v>163.5200000000001</v>
          </cell>
          <cell r="EK232">
            <v>48.300000000000182</v>
          </cell>
          <cell r="EL232">
            <v>-130.06999999999994</v>
          </cell>
          <cell r="EM232">
            <v>-1370.671413</v>
          </cell>
          <cell r="EN232">
            <v>-7.3639999999999999</v>
          </cell>
          <cell r="EO232">
            <v>-7.21</v>
          </cell>
          <cell r="EP232">
            <v>-9.3000000000000007</v>
          </cell>
          <cell r="EQ232">
            <v>-7.5</v>
          </cell>
          <cell r="ER232">
            <v>-7.1150000000000002</v>
          </cell>
          <cell r="ES232">
            <v>-9.91</v>
          </cell>
          <cell r="ET232">
            <v>-9.56</v>
          </cell>
          <cell r="EU232">
            <v>-4.934944999999999</v>
          </cell>
          <cell r="EV232">
            <v>-16.497999999999998</v>
          </cell>
          <cell r="EW232">
            <v>-18.91</v>
          </cell>
          <cell r="EX232">
            <v>-29.27</v>
          </cell>
          <cell r="EY232">
            <v>-30.71</v>
          </cell>
          <cell r="EZ232">
            <v>-30.0548</v>
          </cell>
          <cell r="FA232">
            <v>-43.599999999999994</v>
          </cell>
          <cell r="FB232">
            <v>-48.11</v>
          </cell>
          <cell r="FC232">
            <v>-69.95</v>
          </cell>
          <cell r="FD232">
            <v>-55.34</v>
          </cell>
          <cell r="FE232">
            <v>-63.12</v>
          </cell>
          <cell r="FF232">
            <v>-78.75</v>
          </cell>
          <cell r="FG232">
            <v>-95.259999999999991</v>
          </cell>
          <cell r="FH232">
            <v>-109.7</v>
          </cell>
          <cell r="FI232">
            <v>-132.16</v>
          </cell>
          <cell r="FJ232">
            <v>-113.48000000000002</v>
          </cell>
          <cell r="FK232">
            <v>-127.75999999999999</v>
          </cell>
          <cell r="FL232">
            <v>-102.63999999999999</v>
          </cell>
          <cell r="FM232">
            <v>-151.04</v>
          </cell>
          <cell r="FN232">
            <v>-152.45000000000002</v>
          </cell>
          <cell r="FO232">
            <v>-166.53137099999992</v>
          </cell>
          <cell r="FP232">
            <v>6.4240000000000004</v>
          </cell>
          <cell r="FQ232">
            <v>-7.21</v>
          </cell>
          <cell r="FR232">
            <v>-5.39</v>
          </cell>
          <cell r="FS232">
            <v>4.6099999999999994</v>
          </cell>
          <cell r="FT232">
            <v>15.909266000000006</v>
          </cell>
          <cell r="FU232">
            <v>0.25999999999999979</v>
          </cell>
          <cell r="FV232">
            <v>1.4100000000000001</v>
          </cell>
          <cell r="FW232">
            <v>6.75</v>
          </cell>
          <cell r="FX232">
            <v>10.029999999999999</v>
          </cell>
          <cell r="FY232">
            <v>10.68</v>
          </cell>
          <cell r="FZ232">
            <v>7.7299999999999995</v>
          </cell>
          <cell r="GA232">
            <v>10.29</v>
          </cell>
          <cell r="GB232">
            <v>8.81</v>
          </cell>
          <cell r="GC232">
            <v>10.92</v>
          </cell>
          <cell r="GD232">
            <v>19.79</v>
          </cell>
          <cell r="GE232">
            <v>28.13</v>
          </cell>
          <cell r="GF232">
            <v>16.010000000000002</v>
          </cell>
          <cell r="GG232">
            <v>17.999999999999996</v>
          </cell>
          <cell r="GH232">
            <v>30.360000000000003</v>
          </cell>
          <cell r="GI232">
            <v>50.44</v>
          </cell>
          <cell r="GJ232">
            <v>66.900000000000006</v>
          </cell>
          <cell r="GK232">
            <v>58.75</v>
          </cell>
          <cell r="GL232">
            <v>65.459999999999994</v>
          </cell>
          <cell r="GM232">
            <v>158.13</v>
          </cell>
          <cell r="GN232">
            <v>148.85999999999999</v>
          </cell>
          <cell r="GO232">
            <v>100.01000000000002</v>
          </cell>
          <cell r="GP232">
            <v>70.929999999999993</v>
          </cell>
          <cell r="GQ232">
            <v>792.19999999999993</v>
          </cell>
          <cell r="GR232">
            <v>14.205000000000011</v>
          </cell>
          <cell r="GS232">
            <v>4.799999999999998</v>
          </cell>
          <cell r="GT232">
            <v>15.639999999999997</v>
          </cell>
          <cell r="GU232">
            <v>34.607000000000014</v>
          </cell>
          <cell r="GV232">
            <v>39.618266000000006</v>
          </cell>
          <cell r="GW232">
            <v>16.419999999999995</v>
          </cell>
          <cell r="GX232">
            <v>40.299999999999983</v>
          </cell>
          <cell r="GY232">
            <v>62.05854700000009</v>
          </cell>
          <cell r="GZ232">
            <v>72.606000000000023</v>
          </cell>
          <cell r="HA232">
            <v>83.240000000000009</v>
          </cell>
          <cell r="HB232">
            <v>100.26000000000002</v>
          </cell>
          <cell r="HC232">
            <v>128.92999999999998</v>
          </cell>
          <cell r="HD232">
            <v>103.92619999999999</v>
          </cell>
          <cell r="HE232">
            <v>131.32</v>
          </cell>
          <cell r="HF232">
            <v>170.74999999999997</v>
          </cell>
          <cell r="HG232">
            <v>243.95000000000005</v>
          </cell>
          <cell r="HH232">
            <v>102.44000000000004</v>
          </cell>
          <cell r="HI232">
            <v>189.81000000000006</v>
          </cell>
          <cell r="HJ232">
            <v>245.34000000000003</v>
          </cell>
          <cell r="HK232">
            <v>273.63999999999987</v>
          </cell>
          <cell r="HL232">
            <v>60.83</v>
          </cell>
          <cell r="HM232">
            <v>162.13999999999996</v>
          </cell>
          <cell r="HN232">
            <v>267.42</v>
          </cell>
          <cell r="HO232">
            <v>368.61999999999989</v>
          </cell>
          <cell r="HP232">
            <v>209.74000000000009</v>
          </cell>
          <cell r="HQ232">
            <v>-2.7299999999997908</v>
          </cell>
          <cell r="HR232">
            <v>-211.58999999999997</v>
          </cell>
          <cell r="HS232">
            <v>-745.00278400000013</v>
          </cell>
        </row>
        <row r="233">
          <cell r="A233" t="str">
            <v>TVTN IN</v>
          </cell>
          <cell r="B233" t="str">
            <v>TV Today Network</v>
          </cell>
          <cell r="C233" t="str">
            <v>Media and Entertainment</v>
          </cell>
          <cell r="D233">
            <v>0</v>
          </cell>
          <cell r="E233">
            <v>0</v>
          </cell>
          <cell r="F233">
            <v>0</v>
          </cell>
          <cell r="G233">
            <v>0</v>
          </cell>
          <cell r="H233">
            <v>0</v>
          </cell>
          <cell r="I233">
            <v>0</v>
          </cell>
          <cell r="J233">
            <v>414.5</v>
          </cell>
          <cell r="K233">
            <v>427.6</v>
          </cell>
          <cell r="L233">
            <v>344.9</v>
          </cell>
          <cell r="M233">
            <v>267.7</v>
          </cell>
          <cell r="N233">
            <v>384.7</v>
          </cell>
          <cell r="O233">
            <v>393.4</v>
          </cell>
          <cell r="P233">
            <v>340.5</v>
          </cell>
          <cell r="Q233">
            <v>314.5</v>
          </cell>
          <cell r="R233">
            <v>452.7</v>
          </cell>
          <cell r="S233">
            <v>487.8</v>
          </cell>
          <cell r="T233">
            <v>351.1</v>
          </cell>
          <cell r="U233">
            <v>381.2</v>
          </cell>
          <cell r="V233">
            <v>571.4</v>
          </cell>
          <cell r="W233">
            <v>585.4</v>
          </cell>
          <cell r="X233">
            <v>515.1</v>
          </cell>
          <cell r="Y233">
            <v>464.2</v>
          </cell>
          <cell r="Z233">
            <v>693.7</v>
          </cell>
          <cell r="AA233">
            <v>637.52499999999998</v>
          </cell>
          <cell r="AB233">
            <v>641.399</v>
          </cell>
          <cell r="AC233">
            <v>668.92399999999998</v>
          </cell>
          <cell r="AD233">
            <v>652.66300000000001</v>
          </cell>
          <cell r="AE233">
            <v>536.91800000000001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0</v>
          </cell>
          <cell r="AK233">
            <v>0</v>
          </cell>
          <cell r="AL233">
            <v>-227.5</v>
          </cell>
          <cell r="AM233">
            <v>-260.29999999999995</v>
          </cell>
          <cell r="AN233">
            <v>-231.8</v>
          </cell>
          <cell r="AO233">
            <v>-270.39999999999998</v>
          </cell>
          <cell r="AP233">
            <v>-277.89999999999998</v>
          </cell>
          <cell r="AQ233">
            <v>-269.89999999999998</v>
          </cell>
          <cell r="AR233">
            <v>-227.2</v>
          </cell>
          <cell r="AS233">
            <v>-258</v>
          </cell>
          <cell r="AT233">
            <v>-291</v>
          </cell>
          <cell r="AU233">
            <v>-299</v>
          </cell>
          <cell r="AV233">
            <v>-313.29999999999995</v>
          </cell>
          <cell r="AW233">
            <v>-320.7</v>
          </cell>
          <cell r="AX233">
            <v>-355.9</v>
          </cell>
          <cell r="AY233">
            <v>-381.4</v>
          </cell>
          <cell r="AZ233">
            <v>-396.30000000000007</v>
          </cell>
          <cell r="BA233">
            <v>-385.79999999999995</v>
          </cell>
          <cell r="BB233">
            <v>-449.9</v>
          </cell>
          <cell r="BC233">
            <v>-453.13900000000001</v>
          </cell>
          <cell r="BD233">
            <v>-511.04599999999999</v>
          </cell>
          <cell r="BE233">
            <v>-547.23</v>
          </cell>
          <cell r="BF233">
            <v>-513.88499999999999</v>
          </cell>
          <cell r="BG233">
            <v>-485.50399999999996</v>
          </cell>
          <cell r="BH233">
            <v>0</v>
          </cell>
          <cell r="BI233">
            <v>0</v>
          </cell>
          <cell r="BJ233">
            <v>0</v>
          </cell>
          <cell r="BK233">
            <v>0</v>
          </cell>
          <cell r="BL233">
            <v>0</v>
          </cell>
          <cell r="BM233">
            <v>0</v>
          </cell>
          <cell r="BN233">
            <v>187</v>
          </cell>
          <cell r="BO233">
            <v>167.30000000000007</v>
          </cell>
          <cell r="BP233">
            <v>113.09999999999997</v>
          </cell>
          <cell r="BQ233">
            <v>-2.6999999999999886</v>
          </cell>
          <cell r="BR233">
            <v>106.80000000000001</v>
          </cell>
          <cell r="BS233">
            <v>123.5</v>
          </cell>
          <cell r="BT233">
            <v>113.30000000000001</v>
          </cell>
          <cell r="BU233">
            <v>56.5</v>
          </cell>
          <cell r="BV233">
            <v>161.69999999999999</v>
          </cell>
          <cell r="BW233">
            <v>188.8</v>
          </cell>
          <cell r="BX233">
            <v>37.800000000000068</v>
          </cell>
          <cell r="BY233">
            <v>60.5</v>
          </cell>
          <cell r="BZ233">
            <v>215.5</v>
          </cell>
          <cell r="CA233">
            <v>204</v>
          </cell>
          <cell r="CB233">
            <v>118.79999999999995</v>
          </cell>
          <cell r="CC233">
            <v>78.400000000000034</v>
          </cell>
          <cell r="CD233">
            <v>243.80000000000007</v>
          </cell>
          <cell r="CE233">
            <v>184.38599999999997</v>
          </cell>
          <cell r="CF233">
            <v>130.35300000000001</v>
          </cell>
          <cell r="CG233">
            <v>121.69399999999996</v>
          </cell>
          <cell r="CH233">
            <v>138.77800000000002</v>
          </cell>
          <cell r="CI233">
            <v>51.414000000000044</v>
          </cell>
          <cell r="CJ233">
            <v>0</v>
          </cell>
          <cell r="CK233">
            <v>0</v>
          </cell>
          <cell r="CL233">
            <v>0</v>
          </cell>
          <cell r="CM233">
            <v>0</v>
          </cell>
          <cell r="CN233">
            <v>0</v>
          </cell>
          <cell r="CO233">
            <v>0</v>
          </cell>
          <cell r="CP233">
            <v>0</v>
          </cell>
          <cell r="CQ233">
            <v>0</v>
          </cell>
          <cell r="CR233">
            <v>0</v>
          </cell>
          <cell r="CS233">
            <v>0</v>
          </cell>
          <cell r="CT233">
            <v>0</v>
          </cell>
          <cell r="CU233">
            <v>0</v>
          </cell>
          <cell r="CV233">
            <v>0</v>
          </cell>
          <cell r="CW233">
            <v>0</v>
          </cell>
          <cell r="CX233">
            <v>0</v>
          </cell>
          <cell r="CY233">
            <v>0</v>
          </cell>
          <cell r="CZ233">
            <v>0</v>
          </cell>
          <cell r="DA233">
            <v>0</v>
          </cell>
          <cell r="DB233">
            <v>0</v>
          </cell>
          <cell r="DC233">
            <v>0</v>
          </cell>
          <cell r="DD233">
            <v>0</v>
          </cell>
          <cell r="DE233">
            <v>0</v>
          </cell>
          <cell r="DF233">
            <v>0</v>
          </cell>
          <cell r="DG233">
            <v>0</v>
          </cell>
          <cell r="DH233">
            <v>0</v>
          </cell>
          <cell r="DI233">
            <v>0</v>
          </cell>
          <cell r="DJ233">
            <v>0</v>
          </cell>
          <cell r="DK233">
            <v>0</v>
          </cell>
          <cell r="DL233">
            <v>0</v>
          </cell>
          <cell r="DM233">
            <v>0</v>
          </cell>
          <cell r="DN233">
            <v>0</v>
          </cell>
          <cell r="DO233">
            <v>0</v>
          </cell>
          <cell r="DP233">
            <v>0</v>
          </cell>
          <cell r="DQ233">
            <v>0</v>
          </cell>
          <cell r="DR233">
            <v>187</v>
          </cell>
          <cell r="DS233">
            <v>167.30000000000007</v>
          </cell>
          <cell r="DT233">
            <v>113.09999999999997</v>
          </cell>
          <cell r="DU233">
            <v>-2.6999999999999886</v>
          </cell>
          <cell r="DV233">
            <v>106.80000000000001</v>
          </cell>
          <cell r="DW233">
            <v>123.5</v>
          </cell>
          <cell r="DX233">
            <v>113.30000000000001</v>
          </cell>
          <cell r="DY233">
            <v>56.5</v>
          </cell>
          <cell r="DZ233">
            <v>161.69999999999999</v>
          </cell>
          <cell r="EA233">
            <v>188.8</v>
          </cell>
          <cell r="EB233">
            <v>37.800000000000068</v>
          </cell>
          <cell r="EC233">
            <v>60.5</v>
          </cell>
          <cell r="ED233">
            <v>215.5</v>
          </cell>
          <cell r="EE233">
            <v>204</v>
          </cell>
          <cell r="EF233">
            <v>118.79999999999995</v>
          </cell>
          <cell r="EG233">
            <v>78.400000000000034</v>
          </cell>
          <cell r="EH233">
            <v>243.80000000000007</v>
          </cell>
          <cell r="EI233">
            <v>184.38599999999997</v>
          </cell>
          <cell r="EJ233">
            <v>130.35300000000001</v>
          </cell>
          <cell r="EK233">
            <v>121.69399999999996</v>
          </cell>
          <cell r="EL233">
            <v>138.77800000000002</v>
          </cell>
          <cell r="EM233">
            <v>51.414000000000044</v>
          </cell>
          <cell r="EN233">
            <v>0</v>
          </cell>
          <cell r="EO233">
            <v>0</v>
          </cell>
          <cell r="EP233">
            <v>0</v>
          </cell>
          <cell r="EQ233">
            <v>0</v>
          </cell>
          <cell r="ER233">
            <v>0</v>
          </cell>
          <cell r="ES233">
            <v>0</v>
          </cell>
          <cell r="ET233">
            <v>-27.8</v>
          </cell>
          <cell r="EU233">
            <v>-39.1</v>
          </cell>
          <cell r="EV233">
            <v>-36.799999999999997</v>
          </cell>
          <cell r="EW233">
            <v>-39.5</v>
          </cell>
          <cell r="EX233">
            <v>-40.6</v>
          </cell>
          <cell r="EY233">
            <v>-41.8</v>
          </cell>
          <cell r="EZ233">
            <v>-42.7</v>
          </cell>
          <cell r="FA233">
            <v>-43.2</v>
          </cell>
          <cell r="FB233">
            <v>-45.5</v>
          </cell>
          <cell r="FC233">
            <v>-45</v>
          </cell>
          <cell r="FD233">
            <v>-38.799999999999997</v>
          </cell>
          <cell r="FE233">
            <v>-45.1</v>
          </cell>
          <cell r="FF233">
            <v>-43.4</v>
          </cell>
          <cell r="FG233">
            <v>-42.8</v>
          </cell>
          <cell r="FH233">
            <v>-39.4</v>
          </cell>
          <cell r="FI233">
            <v>-39.799999999999997</v>
          </cell>
          <cell r="FJ233">
            <v>-40.299999999999997</v>
          </cell>
          <cell r="FK233">
            <v>-40.546999999999997</v>
          </cell>
          <cell r="FL233">
            <v>-40.883000000000003</v>
          </cell>
          <cell r="FM233">
            <v>-41.673999999999999</v>
          </cell>
          <cell r="FN233">
            <v>-65.358000000000004</v>
          </cell>
          <cell r="FO233">
            <v>-46.298000000000002</v>
          </cell>
          <cell r="FP233">
            <v>0</v>
          </cell>
          <cell r="FQ233">
            <v>0</v>
          </cell>
          <cell r="FR233">
            <v>0</v>
          </cell>
          <cell r="FS233">
            <v>0</v>
          </cell>
          <cell r="FT233">
            <v>0</v>
          </cell>
          <cell r="FU233">
            <v>0</v>
          </cell>
          <cell r="FV233">
            <v>1.3</v>
          </cell>
          <cell r="FW233">
            <v>18.8</v>
          </cell>
          <cell r="FX233">
            <v>21</v>
          </cell>
          <cell r="FY233">
            <v>24.5</v>
          </cell>
          <cell r="FZ233">
            <v>12.9</v>
          </cell>
          <cell r="GA233">
            <v>15.4</v>
          </cell>
          <cell r="GB233">
            <v>13.5</v>
          </cell>
          <cell r="GC233">
            <v>26.2</v>
          </cell>
          <cell r="GD233">
            <v>17.100000000000001</v>
          </cell>
          <cell r="GE233">
            <v>26.6</v>
          </cell>
          <cell r="GF233">
            <v>24.9</v>
          </cell>
          <cell r="GG233">
            <v>37.4</v>
          </cell>
          <cell r="GH233">
            <v>45.8</v>
          </cell>
          <cell r="GI233">
            <v>27.2</v>
          </cell>
          <cell r="GJ233">
            <v>41.5</v>
          </cell>
          <cell r="GK233">
            <v>43.7</v>
          </cell>
          <cell r="GL233">
            <v>53.8</v>
          </cell>
          <cell r="GM233">
            <v>64.763000000000005</v>
          </cell>
          <cell r="GN233">
            <v>45.073999999999998</v>
          </cell>
          <cell r="GO233">
            <v>38.079000000000001</v>
          </cell>
          <cell r="GP233">
            <v>70.040000000000006</v>
          </cell>
          <cell r="GQ233">
            <v>88.887</v>
          </cell>
          <cell r="GR233">
            <v>0</v>
          </cell>
          <cell r="GS233">
            <v>0</v>
          </cell>
          <cell r="GT233">
            <v>0</v>
          </cell>
          <cell r="GU233">
            <v>0</v>
          </cell>
          <cell r="GV233">
            <v>0</v>
          </cell>
          <cell r="GW233">
            <v>0</v>
          </cell>
          <cell r="GX233">
            <v>160.5</v>
          </cell>
          <cell r="GY233">
            <v>147.00000000000009</v>
          </cell>
          <cell r="GZ233">
            <v>97.299999999999969</v>
          </cell>
          <cell r="HA233">
            <v>-17.699999999999989</v>
          </cell>
          <cell r="HB233">
            <v>79.100000000000023</v>
          </cell>
          <cell r="HC233">
            <v>97.100000000000009</v>
          </cell>
          <cell r="HD233">
            <v>84.100000000000009</v>
          </cell>
          <cell r="HE233">
            <v>39.5</v>
          </cell>
          <cell r="HF233">
            <v>133.29999999999998</v>
          </cell>
          <cell r="HG233">
            <v>170.4</v>
          </cell>
          <cell r="HH233">
            <v>23.90000000000007</v>
          </cell>
          <cell r="HI233">
            <v>52.8</v>
          </cell>
          <cell r="HJ233">
            <v>217.89999999999998</v>
          </cell>
          <cell r="HK233">
            <v>188.39999999999998</v>
          </cell>
          <cell r="HL233">
            <v>120.89999999999995</v>
          </cell>
          <cell r="HM233">
            <v>82.30000000000004</v>
          </cell>
          <cell r="HN233">
            <v>257.30000000000007</v>
          </cell>
          <cell r="HO233">
            <v>208.60199999999998</v>
          </cell>
          <cell r="HP233">
            <v>134.54399999999998</v>
          </cell>
          <cell r="HQ233">
            <v>118.09899999999996</v>
          </cell>
          <cell r="HR233">
            <v>143.46000000000004</v>
          </cell>
          <cell r="HS233">
            <v>94.003000000000043</v>
          </cell>
        </row>
        <row r="234">
          <cell r="A234" t="str">
            <v>ZEEN IN</v>
          </cell>
          <cell r="B234" t="str">
            <v>Zee News</v>
          </cell>
          <cell r="C234" t="str">
            <v>Media</v>
          </cell>
          <cell r="D234">
            <v>0</v>
          </cell>
          <cell r="E234">
            <v>0</v>
          </cell>
          <cell r="F234">
            <v>0</v>
          </cell>
          <cell r="G234">
            <v>0</v>
          </cell>
          <cell r="H234">
            <v>0</v>
          </cell>
          <cell r="I234">
            <v>0</v>
          </cell>
          <cell r="J234">
            <v>0</v>
          </cell>
          <cell r="K234">
            <v>0</v>
          </cell>
          <cell r="L234">
            <v>0</v>
          </cell>
          <cell r="M234">
            <v>0</v>
          </cell>
          <cell r="N234">
            <v>0</v>
          </cell>
          <cell r="O234">
            <v>0</v>
          </cell>
          <cell r="P234">
            <v>0</v>
          </cell>
          <cell r="Q234">
            <v>0</v>
          </cell>
          <cell r="R234">
            <v>0</v>
          </cell>
          <cell r="S234">
            <v>0</v>
          </cell>
          <cell r="T234">
            <v>0</v>
          </cell>
          <cell r="U234">
            <v>0</v>
          </cell>
          <cell r="V234">
            <v>0</v>
          </cell>
          <cell r="W234">
            <v>710.6</v>
          </cell>
          <cell r="X234">
            <v>758.7</v>
          </cell>
          <cell r="Y234">
            <v>798.1</v>
          </cell>
          <cell r="Z234">
            <v>983.1</v>
          </cell>
          <cell r="AA234">
            <v>1130.7</v>
          </cell>
          <cell r="AB234">
            <v>1127.45</v>
          </cell>
          <cell r="AC234">
            <v>1276.8699999999999</v>
          </cell>
          <cell r="AD234">
            <v>1429.78</v>
          </cell>
          <cell r="AE234">
            <v>1384.41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0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O234">
            <v>0</v>
          </cell>
          <cell r="AP234">
            <v>0</v>
          </cell>
          <cell r="AQ234">
            <v>0</v>
          </cell>
          <cell r="AR234">
            <v>0</v>
          </cell>
          <cell r="AS234">
            <v>0</v>
          </cell>
          <cell r="AT234">
            <v>0</v>
          </cell>
          <cell r="AU234">
            <v>0</v>
          </cell>
          <cell r="AV234">
            <v>0</v>
          </cell>
          <cell r="AW234">
            <v>0</v>
          </cell>
          <cell r="AX234">
            <v>0</v>
          </cell>
          <cell r="AY234">
            <v>-719.8</v>
          </cell>
          <cell r="AZ234">
            <v>-648.70000000000005</v>
          </cell>
          <cell r="BA234">
            <v>-692.1</v>
          </cell>
          <cell r="BB234">
            <v>-762.90000000000009</v>
          </cell>
          <cell r="BC234">
            <v>-863</v>
          </cell>
          <cell r="BD234">
            <v>-954.74</v>
          </cell>
          <cell r="BE234">
            <v>-1065.4000000000001</v>
          </cell>
          <cell r="BF234">
            <v>-1130.8400000000001</v>
          </cell>
          <cell r="BG234">
            <v>-1177.49</v>
          </cell>
          <cell r="BH234">
            <v>0</v>
          </cell>
          <cell r="BI234">
            <v>0</v>
          </cell>
          <cell r="BJ234">
            <v>0</v>
          </cell>
          <cell r="BK234">
            <v>0</v>
          </cell>
          <cell r="BL234">
            <v>0</v>
          </cell>
          <cell r="BM234">
            <v>0</v>
          </cell>
          <cell r="BN234">
            <v>0</v>
          </cell>
          <cell r="BO234">
            <v>0</v>
          </cell>
          <cell r="BP234">
            <v>0</v>
          </cell>
          <cell r="BQ234">
            <v>0</v>
          </cell>
          <cell r="BR234">
            <v>0</v>
          </cell>
          <cell r="BS234">
            <v>0</v>
          </cell>
          <cell r="BT234">
            <v>0</v>
          </cell>
          <cell r="BU234">
            <v>0</v>
          </cell>
          <cell r="BV234">
            <v>0</v>
          </cell>
          <cell r="BW234">
            <v>0</v>
          </cell>
          <cell r="BX234">
            <v>0</v>
          </cell>
          <cell r="BY234">
            <v>0</v>
          </cell>
          <cell r="BZ234">
            <v>0</v>
          </cell>
          <cell r="CA234">
            <v>-9.1999999999999318</v>
          </cell>
          <cell r="CB234">
            <v>110</v>
          </cell>
          <cell r="CC234">
            <v>106</v>
          </cell>
          <cell r="CD234">
            <v>220.19999999999993</v>
          </cell>
          <cell r="CE234">
            <v>267.70000000000005</v>
          </cell>
          <cell r="CF234">
            <v>172.71000000000004</v>
          </cell>
          <cell r="CG234">
            <v>211.4699999999998</v>
          </cell>
          <cell r="CH234">
            <v>298.93999999999983</v>
          </cell>
          <cell r="CI234">
            <v>206.92000000000007</v>
          </cell>
          <cell r="CJ234">
            <v>0</v>
          </cell>
          <cell r="CK234">
            <v>0</v>
          </cell>
          <cell r="CL234">
            <v>0</v>
          </cell>
          <cell r="CM234">
            <v>0</v>
          </cell>
          <cell r="CN234">
            <v>0</v>
          </cell>
          <cell r="CO234">
            <v>0</v>
          </cell>
          <cell r="CP234">
            <v>0</v>
          </cell>
          <cell r="CQ234">
            <v>0</v>
          </cell>
          <cell r="CR234">
            <v>0</v>
          </cell>
          <cell r="CS234">
            <v>0</v>
          </cell>
          <cell r="CT234">
            <v>0</v>
          </cell>
          <cell r="CU234">
            <v>0</v>
          </cell>
          <cell r="CV234">
            <v>0</v>
          </cell>
          <cell r="CW234">
            <v>0</v>
          </cell>
          <cell r="CX234">
            <v>0</v>
          </cell>
          <cell r="CY234">
            <v>0</v>
          </cell>
          <cell r="CZ234">
            <v>0</v>
          </cell>
          <cell r="DA234">
            <v>0</v>
          </cell>
          <cell r="DB234">
            <v>0</v>
          </cell>
          <cell r="DC234">
            <v>0</v>
          </cell>
          <cell r="DD234">
            <v>0</v>
          </cell>
          <cell r="DE234">
            <v>0</v>
          </cell>
          <cell r="DF234">
            <v>0</v>
          </cell>
          <cell r="DG234">
            <v>0</v>
          </cell>
          <cell r="DH234">
            <v>0</v>
          </cell>
          <cell r="DI234">
            <v>0</v>
          </cell>
          <cell r="DJ234">
            <v>0</v>
          </cell>
          <cell r="DK234">
            <v>0</v>
          </cell>
          <cell r="DL234">
            <v>0</v>
          </cell>
          <cell r="DM234">
            <v>0</v>
          </cell>
          <cell r="DN234">
            <v>0</v>
          </cell>
          <cell r="DO234">
            <v>0</v>
          </cell>
          <cell r="DP234">
            <v>0</v>
          </cell>
          <cell r="DQ234">
            <v>0</v>
          </cell>
          <cell r="DR234">
            <v>0</v>
          </cell>
          <cell r="DS234">
            <v>0</v>
          </cell>
          <cell r="DT234">
            <v>0</v>
          </cell>
          <cell r="DU234">
            <v>0</v>
          </cell>
          <cell r="DV234">
            <v>0</v>
          </cell>
          <cell r="DW234">
            <v>0</v>
          </cell>
          <cell r="DX234">
            <v>0</v>
          </cell>
          <cell r="DY234">
            <v>0</v>
          </cell>
          <cell r="DZ234">
            <v>0</v>
          </cell>
          <cell r="EA234">
            <v>0</v>
          </cell>
          <cell r="EB234">
            <v>0</v>
          </cell>
          <cell r="EC234">
            <v>0</v>
          </cell>
          <cell r="ED234">
            <v>0</v>
          </cell>
          <cell r="EE234">
            <v>-9.1999999999999318</v>
          </cell>
          <cell r="EF234">
            <v>110</v>
          </cell>
          <cell r="EG234">
            <v>106</v>
          </cell>
          <cell r="EH234">
            <v>220.19999999999993</v>
          </cell>
          <cell r="EI234">
            <v>267.70000000000005</v>
          </cell>
          <cell r="EJ234">
            <v>172.71000000000004</v>
          </cell>
          <cell r="EK234">
            <v>211.4699999999998</v>
          </cell>
          <cell r="EL234">
            <v>298.93999999999983</v>
          </cell>
          <cell r="EM234">
            <v>206.92000000000007</v>
          </cell>
          <cell r="EN234">
            <v>0</v>
          </cell>
          <cell r="EO234">
            <v>0</v>
          </cell>
          <cell r="EP234">
            <v>0</v>
          </cell>
          <cell r="EQ234">
            <v>0</v>
          </cell>
          <cell r="ER234">
            <v>0</v>
          </cell>
          <cell r="ES234">
            <v>0</v>
          </cell>
          <cell r="ET234">
            <v>0</v>
          </cell>
          <cell r="EU234">
            <v>0</v>
          </cell>
          <cell r="EV234">
            <v>0</v>
          </cell>
          <cell r="EW234">
            <v>0</v>
          </cell>
          <cell r="EX234">
            <v>0</v>
          </cell>
          <cell r="EY234">
            <v>0</v>
          </cell>
          <cell r="EZ234">
            <v>0</v>
          </cell>
          <cell r="FA234">
            <v>0</v>
          </cell>
          <cell r="FB234">
            <v>0</v>
          </cell>
          <cell r="FC234">
            <v>0</v>
          </cell>
          <cell r="FD234">
            <v>0</v>
          </cell>
          <cell r="FE234">
            <v>0</v>
          </cell>
          <cell r="FF234">
            <v>0</v>
          </cell>
          <cell r="FG234">
            <v>-14.3</v>
          </cell>
          <cell r="FH234">
            <v>-16.3</v>
          </cell>
          <cell r="FI234">
            <v>-19.3</v>
          </cell>
          <cell r="FJ234">
            <v>-19.2</v>
          </cell>
          <cell r="FK234">
            <v>-21</v>
          </cell>
          <cell r="FL234">
            <v>-20.97</v>
          </cell>
          <cell r="FM234">
            <v>-22.38</v>
          </cell>
          <cell r="FN234">
            <v>-23.29</v>
          </cell>
          <cell r="FO234">
            <v>-28.58</v>
          </cell>
          <cell r="FP234">
            <v>0</v>
          </cell>
          <cell r="FQ234">
            <v>0</v>
          </cell>
          <cell r="FR234">
            <v>0</v>
          </cell>
          <cell r="FS234">
            <v>0</v>
          </cell>
          <cell r="FT234">
            <v>0</v>
          </cell>
          <cell r="FU234">
            <v>0</v>
          </cell>
          <cell r="FV234">
            <v>0</v>
          </cell>
          <cell r="FW234">
            <v>0</v>
          </cell>
          <cell r="FX234">
            <v>0</v>
          </cell>
          <cell r="FY234">
            <v>0</v>
          </cell>
          <cell r="FZ234">
            <v>0</v>
          </cell>
          <cell r="GA234">
            <v>0</v>
          </cell>
          <cell r="GB234">
            <v>0</v>
          </cell>
          <cell r="GC234">
            <v>0</v>
          </cell>
          <cell r="GD234">
            <v>0</v>
          </cell>
          <cell r="GE234">
            <v>0</v>
          </cell>
          <cell r="GF234">
            <v>0</v>
          </cell>
          <cell r="GG234">
            <v>0</v>
          </cell>
          <cell r="GH234">
            <v>0</v>
          </cell>
          <cell r="GI234">
            <v>37.5</v>
          </cell>
          <cell r="GJ234">
            <v>0.5</v>
          </cell>
          <cell r="GK234">
            <v>4.0999999999999996</v>
          </cell>
          <cell r="GL234">
            <v>1.9</v>
          </cell>
          <cell r="GM234">
            <v>4.3</v>
          </cell>
          <cell r="GN234">
            <v>2.97</v>
          </cell>
          <cell r="GO234">
            <v>2.11</v>
          </cell>
          <cell r="GP234">
            <v>23.97</v>
          </cell>
          <cell r="GQ234">
            <v>48.47</v>
          </cell>
          <cell r="GR234">
            <v>0</v>
          </cell>
          <cell r="GS234">
            <v>0</v>
          </cell>
          <cell r="GT234">
            <v>0</v>
          </cell>
          <cell r="GU234">
            <v>0</v>
          </cell>
          <cell r="GV234">
            <v>0</v>
          </cell>
          <cell r="GW234">
            <v>0</v>
          </cell>
          <cell r="GX234">
            <v>0</v>
          </cell>
          <cell r="GY234">
            <v>0</v>
          </cell>
          <cell r="GZ234">
            <v>0</v>
          </cell>
          <cell r="HA234">
            <v>0</v>
          </cell>
          <cell r="HB234">
            <v>0</v>
          </cell>
          <cell r="HC234">
            <v>0</v>
          </cell>
          <cell r="HD234">
            <v>0</v>
          </cell>
          <cell r="HE234">
            <v>0</v>
          </cell>
          <cell r="HF234">
            <v>0</v>
          </cell>
          <cell r="HG234">
            <v>0</v>
          </cell>
          <cell r="HH234">
            <v>0</v>
          </cell>
          <cell r="HI234">
            <v>0</v>
          </cell>
          <cell r="HJ234">
            <v>0</v>
          </cell>
          <cell r="HK234">
            <v>14.000000000000068</v>
          </cell>
          <cell r="HL234">
            <v>94.2</v>
          </cell>
          <cell r="HM234">
            <v>90.8</v>
          </cell>
          <cell r="HN234">
            <v>202.89999999999995</v>
          </cell>
          <cell r="HO234">
            <v>251.00000000000006</v>
          </cell>
          <cell r="HP234">
            <v>154.71000000000004</v>
          </cell>
          <cell r="HQ234">
            <v>191.19999999999982</v>
          </cell>
          <cell r="HR234">
            <v>299.61999999999978</v>
          </cell>
          <cell r="HS234">
            <v>226.81000000000009</v>
          </cell>
        </row>
        <row r="235">
          <cell r="A235" t="str">
            <v>Z IN</v>
          </cell>
          <cell r="B235" t="str">
            <v>Zee Entertainment</v>
          </cell>
          <cell r="C235" t="str">
            <v>Media and Entertainment</v>
          </cell>
          <cell r="D235">
            <v>2488</v>
          </cell>
          <cell r="E235">
            <v>2745.5</v>
          </cell>
          <cell r="F235">
            <v>3075</v>
          </cell>
          <cell r="G235">
            <v>3684.7</v>
          </cell>
          <cell r="H235">
            <v>2893</v>
          </cell>
          <cell r="I235">
            <v>3231</v>
          </cell>
          <cell r="J235">
            <v>3745.7</v>
          </cell>
          <cell r="K235">
            <v>3832.2000000000003</v>
          </cell>
          <cell r="L235">
            <v>2786.9</v>
          </cell>
          <cell r="M235">
            <v>3092.1</v>
          </cell>
          <cell r="N235">
            <v>3225.3</v>
          </cell>
          <cell r="O235">
            <v>3600.2</v>
          </cell>
          <cell r="P235">
            <v>3130.7</v>
          </cell>
          <cell r="Q235">
            <v>3359.1000000000004</v>
          </cell>
          <cell r="R235">
            <v>3777.1</v>
          </cell>
          <cell r="S235">
            <v>3966.4</v>
          </cell>
          <cell r="T235">
            <v>2894.3999999999996</v>
          </cell>
          <cell r="U235">
            <v>3496.4</v>
          </cell>
          <cell r="V235">
            <v>4176.7000000000007</v>
          </cell>
          <cell r="W235">
            <v>3843.9</v>
          </cell>
          <cell r="X235">
            <v>3915.7000000000003</v>
          </cell>
          <cell r="Y235">
            <v>3986</v>
          </cell>
          <cell r="Z235">
            <v>5182</v>
          </cell>
          <cell r="AA235">
            <v>5259.5</v>
          </cell>
          <cell r="AB235">
            <v>5419.6</v>
          </cell>
          <cell r="AC235">
            <v>5716.7000000000007</v>
          </cell>
          <cell r="AD235">
            <v>5455.8</v>
          </cell>
          <cell r="AE235">
            <v>5137.3999999999996</v>
          </cell>
          <cell r="AF235">
            <v>-1729.6999999999998</v>
          </cell>
          <cell r="AG235">
            <v>-1941.9</v>
          </cell>
          <cell r="AH235">
            <v>-1998.1000000000001</v>
          </cell>
          <cell r="AI235">
            <v>-2488</v>
          </cell>
          <cell r="AJ235">
            <v>-1991.8999999999999</v>
          </cell>
          <cell r="AK235">
            <v>-2217</v>
          </cell>
          <cell r="AL235">
            <v>-2477.3999999999996</v>
          </cell>
          <cell r="AM235">
            <v>-2706.3</v>
          </cell>
          <cell r="AN235">
            <v>-1806.8</v>
          </cell>
          <cell r="AO235">
            <v>-2062.6999999999998</v>
          </cell>
          <cell r="AP235">
            <v>-2134.4</v>
          </cell>
          <cell r="AQ235">
            <v>-2374.4</v>
          </cell>
          <cell r="AR235">
            <v>-2139.7999999999997</v>
          </cell>
          <cell r="AS235">
            <v>-2773.9</v>
          </cell>
          <cell r="AT235">
            <v>-3411.7999999999997</v>
          </cell>
          <cell r="AU235">
            <v>-3205.7</v>
          </cell>
          <cell r="AV235">
            <v>-2232.8000000000002</v>
          </cell>
          <cell r="AW235">
            <v>-3279.0000000000005</v>
          </cell>
          <cell r="AX235">
            <v>-2819.5</v>
          </cell>
          <cell r="AY235">
            <v>-2892.5</v>
          </cell>
          <cell r="AZ235">
            <v>-2719.1000000000004</v>
          </cell>
          <cell r="BA235">
            <v>-2665.2</v>
          </cell>
          <cell r="BB235">
            <v>-3613.3</v>
          </cell>
          <cell r="BC235">
            <v>-3956.7000000000003</v>
          </cell>
          <cell r="BD235">
            <v>-3977.8</v>
          </cell>
          <cell r="BE235">
            <v>-4228.8</v>
          </cell>
          <cell r="BF235">
            <v>-4255.5999999999995</v>
          </cell>
          <cell r="BG235">
            <v>-3935.8</v>
          </cell>
          <cell r="BH235">
            <v>758.30000000000018</v>
          </cell>
          <cell r="BI235">
            <v>803.59999999999991</v>
          </cell>
          <cell r="BJ235">
            <v>1076.8999999999999</v>
          </cell>
          <cell r="BK235">
            <v>1196.6999999999998</v>
          </cell>
          <cell r="BL235">
            <v>901.10000000000014</v>
          </cell>
          <cell r="BM235">
            <v>1014</v>
          </cell>
          <cell r="BN235">
            <v>1268.3000000000002</v>
          </cell>
          <cell r="BO235">
            <v>1125.9000000000001</v>
          </cell>
          <cell r="BP235">
            <v>980.10000000000014</v>
          </cell>
          <cell r="BQ235">
            <v>1029.4000000000001</v>
          </cell>
          <cell r="BR235">
            <v>1090.9000000000001</v>
          </cell>
          <cell r="BS235">
            <v>1225.7999999999997</v>
          </cell>
          <cell r="BT235">
            <v>990.90000000000009</v>
          </cell>
          <cell r="BU235">
            <v>585.20000000000027</v>
          </cell>
          <cell r="BV235">
            <v>365.30000000000018</v>
          </cell>
          <cell r="BW235">
            <v>760.70000000000027</v>
          </cell>
          <cell r="BX235">
            <v>661.59999999999945</v>
          </cell>
          <cell r="BY235">
            <v>217.39999999999964</v>
          </cell>
          <cell r="BZ235">
            <v>1357.2000000000007</v>
          </cell>
          <cell r="CA235">
            <v>951.40000000000009</v>
          </cell>
          <cell r="CB235">
            <v>1196.5999999999999</v>
          </cell>
          <cell r="CC235">
            <v>1320.8000000000002</v>
          </cell>
          <cell r="CD235">
            <v>1568.6999999999998</v>
          </cell>
          <cell r="CE235">
            <v>1302.7999999999997</v>
          </cell>
          <cell r="CF235">
            <v>1441.8000000000002</v>
          </cell>
          <cell r="CG235">
            <v>1487.9000000000005</v>
          </cell>
          <cell r="CH235">
            <v>1200.2000000000007</v>
          </cell>
          <cell r="CI235">
            <v>1201.5999999999995</v>
          </cell>
          <cell r="CJ235">
            <v>0</v>
          </cell>
          <cell r="CK235">
            <v>0</v>
          </cell>
          <cell r="CL235">
            <v>0</v>
          </cell>
          <cell r="CM235">
            <v>0</v>
          </cell>
          <cell r="CN235">
            <v>0</v>
          </cell>
          <cell r="CO235">
            <v>0</v>
          </cell>
          <cell r="CP235">
            <v>0</v>
          </cell>
          <cell r="CQ235">
            <v>0</v>
          </cell>
          <cell r="CR235">
            <v>0</v>
          </cell>
          <cell r="CS235">
            <v>0</v>
          </cell>
          <cell r="CT235">
            <v>0</v>
          </cell>
          <cell r="CU235">
            <v>0</v>
          </cell>
          <cell r="CV235">
            <v>0</v>
          </cell>
          <cell r="CW235">
            <v>0</v>
          </cell>
          <cell r="CX235">
            <v>0</v>
          </cell>
          <cell r="CY235">
            <v>0</v>
          </cell>
          <cell r="CZ235">
            <v>0</v>
          </cell>
          <cell r="DA235">
            <v>0</v>
          </cell>
          <cell r="DB235">
            <v>0</v>
          </cell>
          <cell r="DC235">
            <v>0</v>
          </cell>
          <cell r="DD235">
            <v>0</v>
          </cell>
          <cell r="DE235">
            <v>0</v>
          </cell>
          <cell r="DF235">
            <v>0</v>
          </cell>
          <cell r="DG235">
            <v>0</v>
          </cell>
          <cell r="DH235">
            <v>0</v>
          </cell>
          <cell r="DI235">
            <v>0</v>
          </cell>
          <cell r="DJ235">
            <v>0</v>
          </cell>
          <cell r="DK235">
            <v>0</v>
          </cell>
          <cell r="DL235">
            <v>758.30000000000018</v>
          </cell>
          <cell r="DM235">
            <v>803.59999999999991</v>
          </cell>
          <cell r="DN235">
            <v>1076.8999999999999</v>
          </cell>
          <cell r="DO235">
            <v>1196.6999999999998</v>
          </cell>
          <cell r="DP235">
            <v>901.10000000000014</v>
          </cell>
          <cell r="DQ235">
            <v>1014</v>
          </cell>
          <cell r="DR235">
            <v>1268.3000000000002</v>
          </cell>
          <cell r="DS235">
            <v>1125.9000000000001</v>
          </cell>
          <cell r="DT235">
            <v>980.10000000000014</v>
          </cell>
          <cell r="DU235">
            <v>1029.4000000000001</v>
          </cell>
          <cell r="DV235">
            <v>1090.9000000000001</v>
          </cell>
          <cell r="DW235">
            <v>1225.7999999999997</v>
          </cell>
          <cell r="DX235">
            <v>990.90000000000009</v>
          </cell>
          <cell r="DY235">
            <v>585.20000000000027</v>
          </cell>
          <cell r="DZ235">
            <v>365.30000000000018</v>
          </cell>
          <cell r="EA235">
            <v>760.70000000000027</v>
          </cell>
          <cell r="EB235">
            <v>661.59999999999945</v>
          </cell>
          <cell r="EC235">
            <v>217.39999999999964</v>
          </cell>
          <cell r="ED235">
            <v>1357.2000000000007</v>
          </cell>
          <cell r="EE235">
            <v>951.40000000000009</v>
          </cell>
          <cell r="EF235">
            <v>1196.5999999999999</v>
          </cell>
          <cell r="EG235">
            <v>1320.8000000000002</v>
          </cell>
          <cell r="EH235">
            <v>1568.6999999999998</v>
          </cell>
          <cell r="EI235">
            <v>1302.7999999999997</v>
          </cell>
          <cell r="EJ235">
            <v>1441.8000000000002</v>
          </cell>
          <cell r="EK235">
            <v>1487.9000000000005</v>
          </cell>
          <cell r="EL235">
            <v>1200.2000000000007</v>
          </cell>
          <cell r="EM235">
            <v>1201.5999999999995</v>
          </cell>
          <cell r="EN235">
            <v>-56.7</v>
          </cell>
          <cell r="EO235">
            <v>-80.5</v>
          </cell>
          <cell r="EP235">
            <v>-70.7</v>
          </cell>
          <cell r="EQ235">
            <v>-95.4</v>
          </cell>
          <cell r="ER235">
            <v>-81.599999999999994</v>
          </cell>
          <cell r="ES235">
            <v>-70.099999999999994</v>
          </cell>
          <cell r="ET235">
            <v>-82.4</v>
          </cell>
          <cell r="EU235">
            <v>-85.5</v>
          </cell>
          <cell r="EV235">
            <v>-77.2</v>
          </cell>
          <cell r="EW235">
            <v>-79.400000000000006</v>
          </cell>
          <cell r="EX235">
            <v>-81.7</v>
          </cell>
          <cell r="EY235">
            <v>-95</v>
          </cell>
          <cell r="EZ235">
            <v>-96.6</v>
          </cell>
          <cell r="FA235">
            <v>-89</v>
          </cell>
          <cell r="FB235">
            <v>-104.2</v>
          </cell>
          <cell r="FC235">
            <v>-101.6</v>
          </cell>
          <cell r="FD235">
            <v>-51.5</v>
          </cell>
          <cell r="FE235">
            <v>-50.9</v>
          </cell>
          <cell r="FF235">
            <v>-69</v>
          </cell>
          <cell r="FG235">
            <v>-55.8</v>
          </cell>
          <cell r="FH235">
            <v>-66.5</v>
          </cell>
          <cell r="FI235">
            <v>-55.4</v>
          </cell>
          <cell r="FJ235">
            <v>-46.8</v>
          </cell>
          <cell r="FK235">
            <v>-53.5</v>
          </cell>
          <cell r="FL235">
            <v>-55.3</v>
          </cell>
          <cell r="FM235">
            <v>-65.400000000000006</v>
          </cell>
          <cell r="FN235">
            <v>-83.9</v>
          </cell>
          <cell r="FO235">
            <v>-98.9</v>
          </cell>
          <cell r="FP235">
            <v>162.1</v>
          </cell>
          <cell r="FQ235">
            <v>197.2</v>
          </cell>
          <cell r="FR235">
            <v>175.2</v>
          </cell>
          <cell r="FS235">
            <v>238.2</v>
          </cell>
          <cell r="FT235">
            <v>190.8</v>
          </cell>
          <cell r="FU235">
            <v>164.1</v>
          </cell>
          <cell r="FV235">
            <v>148.6</v>
          </cell>
          <cell r="FW235">
            <v>272.7</v>
          </cell>
          <cell r="FX235">
            <v>154.5</v>
          </cell>
          <cell r="FY235">
            <v>90.8</v>
          </cell>
          <cell r="FZ235">
            <v>172.8</v>
          </cell>
          <cell r="GA235">
            <v>196</v>
          </cell>
          <cell r="GB235">
            <v>119.7</v>
          </cell>
          <cell r="GC235">
            <v>142.9</v>
          </cell>
          <cell r="GD235">
            <v>253.5</v>
          </cell>
          <cell r="GE235">
            <v>125.4</v>
          </cell>
          <cell r="GF235">
            <v>146.80000000000001</v>
          </cell>
          <cell r="GG235">
            <v>151.5</v>
          </cell>
          <cell r="GH235">
            <v>155</v>
          </cell>
          <cell r="GI235">
            <v>176.6</v>
          </cell>
          <cell r="GJ235">
            <v>213</v>
          </cell>
          <cell r="GK235">
            <v>224.7</v>
          </cell>
          <cell r="GL235">
            <v>237.5</v>
          </cell>
          <cell r="GM235">
            <v>435.3</v>
          </cell>
          <cell r="GN235">
            <v>278</v>
          </cell>
          <cell r="GO235">
            <v>279.5</v>
          </cell>
          <cell r="GP235">
            <v>401.2</v>
          </cell>
          <cell r="GQ235">
            <v>443.90000000000003</v>
          </cell>
          <cell r="GR235">
            <v>863.70000000000016</v>
          </cell>
          <cell r="GS235">
            <v>920.3</v>
          </cell>
          <cell r="GT235">
            <v>1181.3999999999999</v>
          </cell>
          <cell r="GU235">
            <v>1339.4999999999998</v>
          </cell>
          <cell r="GV235">
            <v>1010.3000000000002</v>
          </cell>
          <cell r="GW235">
            <v>1108</v>
          </cell>
          <cell r="GX235">
            <v>1334.5</v>
          </cell>
          <cell r="GY235">
            <v>1313.1000000000001</v>
          </cell>
          <cell r="GZ235">
            <v>1057.4000000000001</v>
          </cell>
          <cell r="HA235">
            <v>1040.8000000000002</v>
          </cell>
          <cell r="HB235">
            <v>1182</v>
          </cell>
          <cell r="HC235">
            <v>1326.7999999999997</v>
          </cell>
          <cell r="HD235">
            <v>1014.0000000000001</v>
          </cell>
          <cell r="HE235">
            <v>639.10000000000025</v>
          </cell>
          <cell r="HF235">
            <v>514.60000000000014</v>
          </cell>
          <cell r="HG235">
            <v>784.50000000000023</v>
          </cell>
          <cell r="HH235">
            <v>756.89999999999941</v>
          </cell>
          <cell r="HI235">
            <v>317.99999999999966</v>
          </cell>
          <cell r="HJ235">
            <v>1443.2000000000007</v>
          </cell>
          <cell r="HK235">
            <v>1072.2</v>
          </cell>
          <cell r="HL235">
            <v>1343.1</v>
          </cell>
          <cell r="HM235">
            <v>1490.1000000000001</v>
          </cell>
          <cell r="HN235">
            <v>1759.3999999999999</v>
          </cell>
          <cell r="HO235">
            <v>1684.5999999999997</v>
          </cell>
          <cell r="HP235">
            <v>1664.5000000000002</v>
          </cell>
          <cell r="HQ235">
            <v>1702.0000000000005</v>
          </cell>
          <cell r="HR235">
            <v>1517.5000000000007</v>
          </cell>
          <cell r="HS235">
            <v>1546.5999999999995</v>
          </cell>
        </row>
        <row r="236">
          <cell r="A236" t="str">
            <v>Metals</v>
          </cell>
          <cell r="B236" t="str">
            <v>Metals</v>
          </cell>
        </row>
        <row r="237">
          <cell r="A237" t="str">
            <v>BHUS IN</v>
          </cell>
          <cell r="B237" t="str">
            <v>Bhushan steel</v>
          </cell>
          <cell r="C237" t="str">
            <v>Metals</v>
          </cell>
          <cell r="D237">
            <v>0</v>
          </cell>
          <cell r="E237">
            <v>0</v>
          </cell>
          <cell r="F237">
            <v>0</v>
          </cell>
          <cell r="G237">
            <v>0</v>
          </cell>
          <cell r="H237">
            <v>0</v>
          </cell>
          <cell r="I237">
            <v>0</v>
          </cell>
          <cell r="J237">
            <v>0</v>
          </cell>
          <cell r="K237">
            <v>0</v>
          </cell>
          <cell r="L237">
            <v>6143.6</v>
          </cell>
          <cell r="M237">
            <v>6575.3</v>
          </cell>
          <cell r="N237">
            <v>7977</v>
          </cell>
          <cell r="O237">
            <v>7983.1</v>
          </cell>
          <cell r="P237">
            <v>8159</v>
          </cell>
          <cell r="Q237">
            <v>7012.5</v>
          </cell>
          <cell r="R237">
            <v>7345.6</v>
          </cell>
          <cell r="S237">
            <v>8186.7</v>
          </cell>
          <cell r="T237">
            <v>8600.1</v>
          </cell>
          <cell r="U237">
            <v>10821.6</v>
          </cell>
          <cell r="V237">
            <v>10951.5</v>
          </cell>
          <cell r="W237">
            <v>11647.3</v>
          </cell>
          <cell r="X237">
            <v>10427.4</v>
          </cell>
          <cell r="Y237">
            <v>11848.4</v>
          </cell>
          <cell r="Z237">
            <v>10973.9</v>
          </cell>
          <cell r="AA237">
            <v>13477.6</v>
          </cell>
          <cell r="AB237">
            <v>14550.1</v>
          </cell>
          <cell r="AC237">
            <v>16473.7</v>
          </cell>
          <cell r="AD237">
            <v>10036.9</v>
          </cell>
          <cell r="AE237">
            <v>11199.5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0</v>
          </cell>
          <cell r="AK237">
            <v>0</v>
          </cell>
          <cell r="AL237">
            <v>0</v>
          </cell>
          <cell r="AM237">
            <v>0</v>
          </cell>
          <cell r="AN237">
            <v>-4836.3999999999996</v>
          </cell>
          <cell r="AO237">
            <v>-5121.8</v>
          </cell>
          <cell r="AP237">
            <v>-6499.6</v>
          </cell>
          <cell r="AQ237">
            <v>-6333.9</v>
          </cell>
          <cell r="AR237">
            <v>-6432.4999999999991</v>
          </cell>
          <cell r="AS237">
            <v>-5749.3</v>
          </cell>
          <cell r="AT237">
            <v>-5679.2999999999993</v>
          </cell>
          <cell r="AU237">
            <v>-6141.2000000000007</v>
          </cell>
          <cell r="AV237">
            <v>-6449.9000000000005</v>
          </cell>
          <cell r="AW237">
            <v>-8443.6</v>
          </cell>
          <cell r="AX237">
            <v>-8469.2999999999993</v>
          </cell>
          <cell r="AY237">
            <v>-8733.4</v>
          </cell>
          <cell r="AZ237">
            <v>-7837.0999999999995</v>
          </cell>
          <cell r="BA237">
            <v>-8704.8000000000011</v>
          </cell>
          <cell r="BB237">
            <v>-7959.2000000000007</v>
          </cell>
          <cell r="BC237">
            <v>-9198.2000000000007</v>
          </cell>
          <cell r="BD237">
            <v>-10402.000000000002</v>
          </cell>
          <cell r="BE237">
            <v>-11815.099999999999</v>
          </cell>
          <cell r="BF237">
            <v>-8456.2000000000007</v>
          </cell>
          <cell r="BG237">
            <v>-8567.9</v>
          </cell>
          <cell r="BH237">
            <v>0</v>
          </cell>
          <cell r="BI237">
            <v>0</v>
          </cell>
          <cell r="BJ237">
            <v>0</v>
          </cell>
          <cell r="BK237">
            <v>0</v>
          </cell>
          <cell r="BL237">
            <v>0</v>
          </cell>
          <cell r="BM237">
            <v>0</v>
          </cell>
          <cell r="BN237">
            <v>0</v>
          </cell>
          <cell r="BO237">
            <v>0</v>
          </cell>
          <cell r="BP237">
            <v>1307.2000000000007</v>
          </cell>
          <cell r="BQ237">
            <v>1453.5</v>
          </cell>
          <cell r="BR237">
            <v>1477.3999999999996</v>
          </cell>
          <cell r="BS237">
            <v>1649.2000000000007</v>
          </cell>
          <cell r="BT237">
            <v>1726.5000000000009</v>
          </cell>
          <cell r="BU237">
            <v>1263.1999999999998</v>
          </cell>
          <cell r="BV237">
            <v>1666.3000000000011</v>
          </cell>
          <cell r="BW237">
            <v>2045.4999999999991</v>
          </cell>
          <cell r="BX237">
            <v>2150.1999999999998</v>
          </cell>
          <cell r="BY237">
            <v>2378</v>
          </cell>
          <cell r="BZ237">
            <v>2482.2000000000007</v>
          </cell>
          <cell r="CA237">
            <v>2913.8999999999996</v>
          </cell>
          <cell r="CB237">
            <v>2590.3000000000002</v>
          </cell>
          <cell r="CC237">
            <v>3143.5999999999985</v>
          </cell>
          <cell r="CD237">
            <v>3014.6999999999989</v>
          </cell>
          <cell r="CE237">
            <v>4279.3999999999996</v>
          </cell>
          <cell r="CF237">
            <v>4148.0999999999985</v>
          </cell>
          <cell r="CG237">
            <v>4658.6000000000022</v>
          </cell>
          <cell r="CH237">
            <v>1580.6999999999989</v>
          </cell>
          <cell r="CI237">
            <v>2631.6000000000004</v>
          </cell>
          <cell r="CJ237">
            <v>0</v>
          </cell>
          <cell r="CK237">
            <v>0</v>
          </cell>
          <cell r="CL237">
            <v>0</v>
          </cell>
          <cell r="CM237">
            <v>0</v>
          </cell>
          <cell r="CN237">
            <v>0</v>
          </cell>
          <cell r="CO237">
            <v>0</v>
          </cell>
          <cell r="CP237">
            <v>0</v>
          </cell>
          <cell r="CQ237">
            <v>0</v>
          </cell>
          <cell r="CR237">
            <v>0</v>
          </cell>
          <cell r="CS237">
            <v>0</v>
          </cell>
          <cell r="CT237">
            <v>0</v>
          </cell>
          <cell r="CU237">
            <v>0</v>
          </cell>
          <cell r="CV237">
            <v>0</v>
          </cell>
          <cell r="CW237">
            <v>0</v>
          </cell>
          <cell r="CX237">
            <v>0</v>
          </cell>
          <cell r="CY237">
            <v>0</v>
          </cell>
          <cell r="CZ237">
            <v>0</v>
          </cell>
          <cell r="DA237">
            <v>0</v>
          </cell>
          <cell r="DB237">
            <v>0</v>
          </cell>
          <cell r="DC237">
            <v>0</v>
          </cell>
          <cell r="DD237">
            <v>0</v>
          </cell>
          <cell r="DE237">
            <v>0</v>
          </cell>
          <cell r="DF237">
            <v>0</v>
          </cell>
          <cell r="DG237">
            <v>0</v>
          </cell>
          <cell r="DH237">
            <v>0</v>
          </cell>
          <cell r="DI237">
            <v>0</v>
          </cell>
          <cell r="DJ237">
            <v>0</v>
          </cell>
          <cell r="DK237">
            <v>0</v>
          </cell>
          <cell r="DL237">
            <v>0</v>
          </cell>
          <cell r="DM237">
            <v>0</v>
          </cell>
          <cell r="DN237">
            <v>0</v>
          </cell>
          <cell r="DO237">
            <v>0</v>
          </cell>
          <cell r="DP237">
            <v>0</v>
          </cell>
          <cell r="DQ237">
            <v>0</v>
          </cell>
          <cell r="DR237">
            <v>0</v>
          </cell>
          <cell r="DS237">
            <v>0</v>
          </cell>
          <cell r="DT237">
            <v>1307.2000000000007</v>
          </cell>
          <cell r="DU237">
            <v>1453.5</v>
          </cell>
          <cell r="DV237">
            <v>1477.3999999999996</v>
          </cell>
          <cell r="DW237">
            <v>1649.2000000000007</v>
          </cell>
          <cell r="DX237">
            <v>1726.5000000000009</v>
          </cell>
          <cell r="DY237">
            <v>1263.1999999999998</v>
          </cell>
          <cell r="DZ237">
            <v>1666.3000000000011</v>
          </cell>
          <cell r="EA237">
            <v>2045.4999999999991</v>
          </cell>
          <cell r="EB237">
            <v>2150.1999999999998</v>
          </cell>
          <cell r="EC237">
            <v>2378</v>
          </cell>
          <cell r="ED237">
            <v>2482.2000000000007</v>
          </cell>
          <cell r="EE237">
            <v>2913.8999999999996</v>
          </cell>
          <cell r="EF237">
            <v>2590.3000000000002</v>
          </cell>
          <cell r="EG237">
            <v>3143.5999999999985</v>
          </cell>
          <cell r="EH237">
            <v>3014.6999999999989</v>
          </cell>
          <cell r="EI237">
            <v>4279.3999999999996</v>
          </cell>
          <cell r="EJ237">
            <v>4148.0999999999985</v>
          </cell>
          <cell r="EK237">
            <v>4658.6000000000022</v>
          </cell>
          <cell r="EL237">
            <v>1580.6999999999989</v>
          </cell>
          <cell r="EM237">
            <v>2631.6000000000004</v>
          </cell>
          <cell r="EN237">
            <v>0</v>
          </cell>
          <cell r="EO237">
            <v>0</v>
          </cell>
          <cell r="EP237">
            <v>0</v>
          </cell>
          <cell r="EQ237">
            <v>0</v>
          </cell>
          <cell r="ER237">
            <v>0</v>
          </cell>
          <cell r="ES237">
            <v>0</v>
          </cell>
          <cell r="ET237">
            <v>0</v>
          </cell>
          <cell r="EU237">
            <v>0</v>
          </cell>
          <cell r="EV237">
            <v>-365.8</v>
          </cell>
          <cell r="EW237">
            <v>-406.7</v>
          </cell>
          <cell r="EX237">
            <v>-400.2</v>
          </cell>
          <cell r="EY237">
            <v>-474.5</v>
          </cell>
          <cell r="EZ237">
            <v>-401</v>
          </cell>
          <cell r="FA237">
            <v>-401.3</v>
          </cell>
          <cell r="FB237">
            <v>-425.9</v>
          </cell>
          <cell r="FC237">
            <v>-429.4</v>
          </cell>
          <cell r="FD237">
            <v>-503.2</v>
          </cell>
          <cell r="FE237">
            <v>-505.6</v>
          </cell>
          <cell r="FF237">
            <v>-507.6</v>
          </cell>
          <cell r="FG237">
            <v>-572.79999999999995</v>
          </cell>
          <cell r="FH237">
            <v>-451.8</v>
          </cell>
          <cell r="FI237">
            <v>-453.5</v>
          </cell>
          <cell r="FJ237">
            <v>-555.70000000000005</v>
          </cell>
          <cell r="FK237">
            <v>-653.1</v>
          </cell>
          <cell r="FL237">
            <v>-529.9</v>
          </cell>
          <cell r="FM237">
            <v>-651.5</v>
          </cell>
          <cell r="FN237">
            <v>-645.5</v>
          </cell>
          <cell r="FO237">
            <v>-539.70000000000005</v>
          </cell>
          <cell r="FP237">
            <v>0</v>
          </cell>
          <cell r="FQ237">
            <v>0</v>
          </cell>
          <cell r="FR237">
            <v>0</v>
          </cell>
          <cell r="FS237">
            <v>0</v>
          </cell>
          <cell r="FT237">
            <v>0</v>
          </cell>
          <cell r="FU237">
            <v>0</v>
          </cell>
          <cell r="FV237">
            <v>0</v>
          </cell>
          <cell r="FW237">
            <v>0</v>
          </cell>
          <cell r="FX237">
            <v>16.899999999999999</v>
          </cell>
          <cell r="FY237">
            <v>21.3</v>
          </cell>
          <cell r="FZ237">
            <v>26.3</v>
          </cell>
          <cell r="GA237">
            <v>3.6</v>
          </cell>
          <cell r="GB237">
            <v>1.4</v>
          </cell>
          <cell r="GC237">
            <v>28</v>
          </cell>
          <cell r="GD237">
            <v>49.2</v>
          </cell>
          <cell r="GE237">
            <v>45.5</v>
          </cell>
          <cell r="GF237">
            <v>54.4</v>
          </cell>
          <cell r="GG237">
            <v>48.7</v>
          </cell>
          <cell r="GH237">
            <v>50.9</v>
          </cell>
          <cell r="GI237">
            <v>150.30000000000001</v>
          </cell>
          <cell r="GJ237">
            <v>292.2</v>
          </cell>
          <cell r="GK237">
            <v>134.69999999999999</v>
          </cell>
          <cell r="GL237">
            <v>78.7</v>
          </cell>
          <cell r="GM237">
            <v>14</v>
          </cell>
          <cell r="GN237">
            <v>15.6</v>
          </cell>
          <cell r="GO237">
            <v>20.2</v>
          </cell>
          <cell r="GP237">
            <v>27.1</v>
          </cell>
          <cell r="GQ237">
            <v>88</v>
          </cell>
          <cell r="GR237">
            <v>0</v>
          </cell>
          <cell r="GS237">
            <v>0</v>
          </cell>
          <cell r="GT237">
            <v>0</v>
          </cell>
          <cell r="GU237">
            <v>0</v>
          </cell>
          <cell r="GV237">
            <v>0</v>
          </cell>
          <cell r="GW237">
            <v>0</v>
          </cell>
          <cell r="GX237">
            <v>0</v>
          </cell>
          <cell r="GY237">
            <v>0</v>
          </cell>
          <cell r="GZ237">
            <v>958.30000000000075</v>
          </cell>
          <cell r="HA237">
            <v>1068.0999999999999</v>
          </cell>
          <cell r="HB237">
            <v>1103.4999999999995</v>
          </cell>
          <cell r="HC237">
            <v>1178.3000000000006</v>
          </cell>
          <cell r="HD237">
            <v>1326.900000000001</v>
          </cell>
          <cell r="HE237">
            <v>889.89999999999986</v>
          </cell>
          <cell r="HF237">
            <v>1289.600000000001</v>
          </cell>
          <cell r="HG237">
            <v>1661.599999999999</v>
          </cell>
          <cell r="HH237">
            <v>1701.3999999999999</v>
          </cell>
          <cell r="HI237">
            <v>1921.1000000000001</v>
          </cell>
          <cell r="HJ237">
            <v>2025.5000000000009</v>
          </cell>
          <cell r="HK237">
            <v>2491.3999999999996</v>
          </cell>
          <cell r="HL237">
            <v>2430.6999999999998</v>
          </cell>
          <cell r="HM237">
            <v>2824.7999999999984</v>
          </cell>
          <cell r="HN237">
            <v>2537.6999999999989</v>
          </cell>
          <cell r="HO237">
            <v>3640.2999999999997</v>
          </cell>
          <cell r="HP237">
            <v>3633.7999999999984</v>
          </cell>
          <cell r="HQ237">
            <v>4027.300000000002</v>
          </cell>
          <cell r="HR237">
            <v>962.29999999999893</v>
          </cell>
          <cell r="HS237">
            <v>2179.9000000000005</v>
          </cell>
        </row>
        <row r="238">
          <cell r="A238" t="str">
            <v>HNDL IN</v>
          </cell>
          <cell r="B238" t="str">
            <v>Hindalco Industries</v>
          </cell>
          <cell r="C238" t="str">
            <v>Metals</v>
          </cell>
          <cell r="D238">
            <v>0</v>
          </cell>
          <cell r="E238">
            <v>0</v>
          </cell>
          <cell r="F238">
            <v>0</v>
          </cell>
          <cell r="G238">
            <v>0</v>
          </cell>
          <cell r="H238">
            <v>0</v>
          </cell>
          <cell r="I238">
            <v>0</v>
          </cell>
          <cell r="J238">
            <v>16590</v>
          </cell>
          <cell r="K238">
            <v>19016</v>
          </cell>
          <cell r="L238">
            <v>20616</v>
          </cell>
          <cell r="M238">
            <v>24559</v>
          </cell>
          <cell r="N238">
            <v>24901</v>
          </cell>
          <cell r="O238">
            <v>25156</v>
          </cell>
          <cell r="P238">
            <v>22078</v>
          </cell>
          <cell r="Q238">
            <v>26608</v>
          </cell>
          <cell r="R238">
            <v>28737</v>
          </cell>
          <cell r="S238">
            <v>36574</v>
          </cell>
          <cell r="T238">
            <v>42737</v>
          </cell>
          <cell r="U238">
            <v>46342</v>
          </cell>
          <cell r="V238">
            <v>46562</v>
          </cell>
          <cell r="W238">
            <v>47489</v>
          </cell>
          <cell r="X238">
            <v>46851.4</v>
          </cell>
          <cell r="Y238">
            <v>49597</v>
          </cell>
          <cell r="Z238">
            <v>45317</v>
          </cell>
          <cell r="AA238">
            <v>50102</v>
          </cell>
          <cell r="AB238">
            <v>46475.3</v>
          </cell>
          <cell r="AC238">
            <v>56831.799999999996</v>
          </cell>
          <cell r="AD238">
            <v>41171.799999999996</v>
          </cell>
          <cell r="AE238">
            <v>37717.599999999999</v>
          </cell>
          <cell r="AF238">
            <v>0</v>
          </cell>
          <cell r="AG238">
            <v>0</v>
          </cell>
          <cell r="AH238">
            <v>0</v>
          </cell>
          <cell r="AI238">
            <v>0</v>
          </cell>
          <cell r="AJ238">
            <v>0</v>
          </cell>
          <cell r="AK238">
            <v>0</v>
          </cell>
          <cell r="AL238">
            <v>-12914</v>
          </cell>
          <cell r="AM238">
            <v>-14798</v>
          </cell>
          <cell r="AN238">
            <v>-16006</v>
          </cell>
          <cell r="AO238">
            <v>-19153</v>
          </cell>
          <cell r="AP238">
            <v>-18436</v>
          </cell>
          <cell r="AQ238">
            <v>-18871</v>
          </cell>
          <cell r="AR238">
            <v>-16034</v>
          </cell>
          <cell r="AS238">
            <v>-21729</v>
          </cell>
          <cell r="AT238">
            <v>-22907</v>
          </cell>
          <cell r="AU238">
            <v>-27276</v>
          </cell>
          <cell r="AV238">
            <v>-33403</v>
          </cell>
          <cell r="AW238">
            <v>-36478</v>
          </cell>
          <cell r="AX238">
            <v>-36109</v>
          </cell>
          <cell r="AY238">
            <v>-36990</v>
          </cell>
          <cell r="AZ238">
            <v>-37971.4</v>
          </cell>
          <cell r="BA238">
            <v>-40380</v>
          </cell>
          <cell r="BB238">
            <v>-37311</v>
          </cell>
          <cell r="BC238">
            <v>-42135</v>
          </cell>
          <cell r="BD238">
            <v>-36984.9</v>
          </cell>
          <cell r="BE238">
            <v>-46897.8</v>
          </cell>
          <cell r="BF238">
            <v>-33379.9</v>
          </cell>
          <cell r="BG238">
            <v>-34575.199999999997</v>
          </cell>
          <cell r="BH238">
            <v>0</v>
          </cell>
          <cell r="BI238">
            <v>0</v>
          </cell>
          <cell r="BJ238">
            <v>0</v>
          </cell>
          <cell r="BK238">
            <v>0</v>
          </cell>
          <cell r="BL238">
            <v>0</v>
          </cell>
          <cell r="BM238">
            <v>0</v>
          </cell>
          <cell r="BN238">
            <v>3676</v>
          </cell>
          <cell r="BO238">
            <v>4218</v>
          </cell>
          <cell r="BP238">
            <v>4610</v>
          </cell>
          <cell r="BQ238">
            <v>5406</v>
          </cell>
          <cell r="BR238">
            <v>6465</v>
          </cell>
          <cell r="BS238">
            <v>6285</v>
          </cell>
          <cell r="BT238">
            <v>6044</v>
          </cell>
          <cell r="BU238">
            <v>4879</v>
          </cell>
          <cell r="BV238">
            <v>5830</v>
          </cell>
          <cell r="BW238">
            <v>9298</v>
          </cell>
          <cell r="BX238">
            <v>9334</v>
          </cell>
          <cell r="BY238">
            <v>9864</v>
          </cell>
          <cell r="BZ238">
            <v>10453</v>
          </cell>
          <cell r="CA238">
            <v>10499</v>
          </cell>
          <cell r="CB238">
            <v>8880</v>
          </cell>
          <cell r="CC238">
            <v>9217</v>
          </cell>
          <cell r="CD238">
            <v>8006</v>
          </cell>
          <cell r="CE238">
            <v>7967</v>
          </cell>
          <cell r="CF238">
            <v>9490.4000000000015</v>
          </cell>
          <cell r="CG238">
            <v>9933.9999999999927</v>
          </cell>
          <cell r="CH238">
            <v>7791.8999999999942</v>
          </cell>
          <cell r="CI238">
            <v>3142.4000000000015</v>
          </cell>
          <cell r="CJ238">
            <v>0</v>
          </cell>
          <cell r="CK238">
            <v>0</v>
          </cell>
          <cell r="CL238">
            <v>0</v>
          </cell>
          <cell r="CM238">
            <v>0</v>
          </cell>
          <cell r="CN238">
            <v>0</v>
          </cell>
          <cell r="CO238">
            <v>0</v>
          </cell>
          <cell r="CP238">
            <v>0</v>
          </cell>
          <cell r="CQ238">
            <v>0</v>
          </cell>
          <cell r="CR238">
            <v>0</v>
          </cell>
          <cell r="CS238">
            <v>0</v>
          </cell>
          <cell r="CT238">
            <v>0</v>
          </cell>
          <cell r="CU238">
            <v>0</v>
          </cell>
          <cell r="CV238">
            <v>0</v>
          </cell>
          <cell r="CW238">
            <v>0</v>
          </cell>
          <cell r="CX238">
            <v>0</v>
          </cell>
          <cell r="CY238">
            <v>0</v>
          </cell>
          <cell r="CZ238">
            <v>0</v>
          </cell>
          <cell r="DA238">
            <v>0</v>
          </cell>
          <cell r="DB238">
            <v>0</v>
          </cell>
          <cell r="DC238">
            <v>0</v>
          </cell>
          <cell r="DD238">
            <v>0</v>
          </cell>
          <cell r="DE238">
            <v>0</v>
          </cell>
          <cell r="DF238">
            <v>0</v>
          </cell>
          <cell r="DG238">
            <v>0</v>
          </cell>
          <cell r="DH238">
            <v>0</v>
          </cell>
          <cell r="DI238">
            <v>0</v>
          </cell>
          <cell r="DJ238">
            <v>0</v>
          </cell>
          <cell r="DK238">
            <v>0</v>
          </cell>
          <cell r="DL238">
            <v>0</v>
          </cell>
          <cell r="DM238">
            <v>0</v>
          </cell>
          <cell r="DN238">
            <v>0</v>
          </cell>
          <cell r="DO238">
            <v>0</v>
          </cell>
          <cell r="DP238">
            <v>0</v>
          </cell>
          <cell r="DQ238">
            <v>0</v>
          </cell>
          <cell r="DR238">
            <v>3676</v>
          </cell>
          <cell r="DS238">
            <v>4218</v>
          </cell>
          <cell r="DT238">
            <v>4610</v>
          </cell>
          <cell r="DU238">
            <v>5406</v>
          </cell>
          <cell r="DV238">
            <v>6465</v>
          </cell>
          <cell r="DW238">
            <v>6285</v>
          </cell>
          <cell r="DX238">
            <v>6044</v>
          </cell>
          <cell r="DY238">
            <v>4879</v>
          </cell>
          <cell r="DZ238">
            <v>5830</v>
          </cell>
          <cell r="EA238">
            <v>9298</v>
          </cell>
          <cell r="EB238">
            <v>9334</v>
          </cell>
          <cell r="EC238">
            <v>9864</v>
          </cell>
          <cell r="ED238">
            <v>10453</v>
          </cell>
          <cell r="EE238">
            <v>10499</v>
          </cell>
          <cell r="EF238">
            <v>8880</v>
          </cell>
          <cell r="EG238">
            <v>9217</v>
          </cell>
          <cell r="EH238">
            <v>8006</v>
          </cell>
          <cell r="EI238">
            <v>7967</v>
          </cell>
          <cell r="EJ238">
            <v>9490.4000000000015</v>
          </cell>
          <cell r="EK238">
            <v>9933.9999999999927</v>
          </cell>
          <cell r="EL238">
            <v>7791.8999999999942</v>
          </cell>
          <cell r="EM238">
            <v>3142.4000000000015</v>
          </cell>
          <cell r="EN238">
            <v>0</v>
          </cell>
          <cell r="EO238">
            <v>0</v>
          </cell>
          <cell r="EP238">
            <v>0</v>
          </cell>
          <cell r="EQ238">
            <v>0</v>
          </cell>
          <cell r="ER238">
            <v>0</v>
          </cell>
          <cell r="ES238">
            <v>0</v>
          </cell>
          <cell r="ET238">
            <v>-805</v>
          </cell>
          <cell r="EU238">
            <v>-874</v>
          </cell>
          <cell r="EV238">
            <v>-1057</v>
          </cell>
          <cell r="EW238">
            <v>-1085</v>
          </cell>
          <cell r="EX238">
            <v>-1095</v>
          </cell>
          <cell r="EY238">
            <v>-1396</v>
          </cell>
          <cell r="EZ238">
            <v>-1169</v>
          </cell>
          <cell r="FA238">
            <v>-1285</v>
          </cell>
          <cell r="FB238">
            <v>-1314</v>
          </cell>
          <cell r="FC238">
            <v>-1443</v>
          </cell>
          <cell r="FD238">
            <v>-1341</v>
          </cell>
          <cell r="FE238">
            <v>-2080</v>
          </cell>
          <cell r="FF238">
            <v>-1384</v>
          </cell>
          <cell r="FG238">
            <v>-1576</v>
          </cell>
          <cell r="FH238">
            <v>-1437.5</v>
          </cell>
          <cell r="FI238">
            <v>-1446</v>
          </cell>
          <cell r="FJ238">
            <v>-1460</v>
          </cell>
          <cell r="FK238">
            <v>-1516</v>
          </cell>
          <cell r="FL238">
            <v>-1568</v>
          </cell>
          <cell r="FM238">
            <v>-1591.5</v>
          </cell>
          <cell r="FN238">
            <v>-1611.1</v>
          </cell>
          <cell r="FO238">
            <v>-1682.1</v>
          </cell>
          <cell r="FP238">
            <v>0</v>
          </cell>
          <cell r="FQ238">
            <v>0</v>
          </cell>
          <cell r="FR238">
            <v>0</v>
          </cell>
          <cell r="FS238">
            <v>0</v>
          </cell>
          <cell r="FT238">
            <v>0</v>
          </cell>
          <cell r="FU238">
            <v>0</v>
          </cell>
          <cell r="FV238">
            <v>482</v>
          </cell>
          <cell r="FW238">
            <v>286</v>
          </cell>
          <cell r="FX238">
            <v>515</v>
          </cell>
          <cell r="FY238">
            <v>1065</v>
          </cell>
          <cell r="FZ238">
            <v>370</v>
          </cell>
          <cell r="GA238">
            <v>750</v>
          </cell>
          <cell r="GB238">
            <v>336</v>
          </cell>
          <cell r="GC238">
            <v>927</v>
          </cell>
          <cell r="GD238">
            <v>433</v>
          </cell>
          <cell r="GE238">
            <v>743</v>
          </cell>
          <cell r="GF238">
            <v>776</v>
          </cell>
          <cell r="GG238">
            <v>1108</v>
          </cell>
          <cell r="GH238">
            <v>584</v>
          </cell>
          <cell r="GI238">
            <v>1233</v>
          </cell>
          <cell r="GJ238">
            <v>1246.2</v>
          </cell>
          <cell r="GK238">
            <v>1098</v>
          </cell>
          <cell r="GL238">
            <v>1143</v>
          </cell>
          <cell r="GM238">
            <v>1442</v>
          </cell>
          <cell r="GN238">
            <v>2146.6</v>
          </cell>
          <cell r="GO238">
            <v>1767.7</v>
          </cell>
          <cell r="GP238">
            <v>1504.9</v>
          </cell>
          <cell r="GQ238">
            <v>947.30000000000064</v>
          </cell>
          <cell r="GR238">
            <v>0</v>
          </cell>
          <cell r="GS238">
            <v>0</v>
          </cell>
          <cell r="GT238">
            <v>0</v>
          </cell>
          <cell r="GU238">
            <v>0</v>
          </cell>
          <cell r="GV238">
            <v>0</v>
          </cell>
          <cell r="GW238">
            <v>0</v>
          </cell>
          <cell r="GX238">
            <v>3353</v>
          </cell>
          <cell r="GY238">
            <v>3630</v>
          </cell>
          <cell r="GZ238">
            <v>4068</v>
          </cell>
          <cell r="HA238">
            <v>5386</v>
          </cell>
          <cell r="HB238">
            <v>5740</v>
          </cell>
          <cell r="HC238">
            <v>5639</v>
          </cell>
          <cell r="HD238">
            <v>5211</v>
          </cell>
          <cell r="HE238">
            <v>4521</v>
          </cell>
          <cell r="HF238">
            <v>4949</v>
          </cell>
          <cell r="HG238">
            <v>8598</v>
          </cell>
          <cell r="HH238">
            <v>8769</v>
          </cell>
          <cell r="HI238">
            <v>8892</v>
          </cell>
          <cell r="HJ238">
            <v>9653</v>
          </cell>
          <cell r="HK238">
            <v>10156</v>
          </cell>
          <cell r="HL238">
            <v>8688.7000000000007</v>
          </cell>
          <cell r="HM238">
            <v>8869</v>
          </cell>
          <cell r="HN238">
            <v>7689</v>
          </cell>
          <cell r="HO238">
            <v>7893</v>
          </cell>
          <cell r="HP238">
            <v>10069.000000000002</v>
          </cell>
          <cell r="HQ238">
            <v>10110.199999999993</v>
          </cell>
          <cell r="HR238">
            <v>7685.6999999999935</v>
          </cell>
          <cell r="HS238">
            <v>2407.6000000000022</v>
          </cell>
        </row>
      </sheetData>
      <sheetData sheetId="3" refreshError="1">
        <row r="1">
          <cell r="A1" t="str">
            <v>Bloomberg</v>
          </cell>
          <cell r="D1" t="str">
            <v>Interest paid</v>
          </cell>
          <cell r="AF1" t="str">
            <v>Pre-tax profit (before non-recurring items)</v>
          </cell>
          <cell r="BH1" t="str">
            <v>Non-recurring items</v>
          </cell>
          <cell r="CJ1" t="str">
            <v>Pre-tax profit (after non-recurring items)</v>
          </cell>
          <cell r="DL1" t="str">
            <v>Tax (current + deferred)</v>
          </cell>
          <cell r="EN1" t="str">
            <v>Net profit</v>
          </cell>
          <cell r="FP1" t="str">
            <v>Prior period adjustments</v>
          </cell>
          <cell r="GR1" t="str">
            <v>Share of Associate Profit</v>
          </cell>
          <cell r="HT1" t="str">
            <v>Minority interests</v>
          </cell>
        </row>
        <row r="2">
          <cell r="A2" t="str">
            <v>code</v>
          </cell>
          <cell r="B2" t="str">
            <v>Company</v>
          </cell>
          <cell r="C2" t="str">
            <v>Sector</v>
          </cell>
          <cell r="D2" t="str">
            <v>Jun'02</v>
          </cell>
          <cell r="E2" t="str">
            <v>Sep'02</v>
          </cell>
          <cell r="F2" t="str">
            <v>Dec'02</v>
          </cell>
          <cell r="G2" t="str">
            <v>Mar'03</v>
          </cell>
          <cell r="H2" t="str">
            <v>Jun'03</v>
          </cell>
          <cell r="I2" t="str">
            <v>Sep'03</v>
          </cell>
          <cell r="J2" t="str">
            <v>Dec'03</v>
          </cell>
          <cell r="K2" t="str">
            <v>Mar'04</v>
          </cell>
          <cell r="L2" t="str">
            <v>Jun'04</v>
          </cell>
          <cell r="M2" t="str">
            <v>Sep'04</v>
          </cell>
          <cell r="N2" t="str">
            <v>Dec'04</v>
          </cell>
          <cell r="O2" t="str">
            <v>Mar'05</v>
          </cell>
          <cell r="P2" t="str">
            <v>Jun'05</v>
          </cell>
          <cell r="Q2" t="str">
            <v>Sep'05</v>
          </cell>
          <cell r="R2" t="str">
            <v>Dec'05</v>
          </cell>
          <cell r="S2" t="str">
            <v>Mar'06</v>
          </cell>
          <cell r="T2" t="str">
            <v>Jun'06</v>
          </cell>
          <cell r="U2" t="str">
            <v>Sep'06</v>
          </cell>
          <cell r="V2" t="str">
            <v>Dec'06</v>
          </cell>
          <cell r="W2" t="str">
            <v>Mar'07</v>
          </cell>
          <cell r="X2" t="str">
            <v>Jun'07</v>
          </cell>
          <cell r="Y2" t="str">
            <v>Sep'07</v>
          </cell>
          <cell r="Z2" t="str">
            <v>Dec'07</v>
          </cell>
          <cell r="AA2" t="str">
            <v>Mar'08</v>
          </cell>
          <cell r="AB2" t="str">
            <v>Jun'08</v>
          </cell>
          <cell r="AC2" t="str">
            <v>Sep'08</v>
          </cell>
          <cell r="AD2" t="str">
            <v>Dec'08</v>
          </cell>
          <cell r="AE2" t="str">
            <v>Mar'09</v>
          </cell>
          <cell r="AF2" t="str">
            <v>Jun'02</v>
          </cell>
          <cell r="AG2" t="str">
            <v>Sep'02</v>
          </cell>
          <cell r="AH2" t="str">
            <v>Dec'02</v>
          </cell>
          <cell r="AI2" t="str">
            <v>Mar'03</v>
          </cell>
          <cell r="AJ2" t="str">
            <v>Jun'03</v>
          </cell>
          <cell r="AK2" t="str">
            <v>Sep'03</v>
          </cell>
          <cell r="AL2" t="str">
            <v>Dec'03</v>
          </cell>
          <cell r="AM2" t="str">
            <v>Mar'04</v>
          </cell>
          <cell r="AN2" t="str">
            <v>Jun'04</v>
          </cell>
          <cell r="AO2" t="str">
            <v>Sep'04</v>
          </cell>
          <cell r="AP2" t="str">
            <v>Dec'04</v>
          </cell>
          <cell r="AQ2" t="str">
            <v>Mar'05</v>
          </cell>
          <cell r="AR2" t="str">
            <v>Jun'05</v>
          </cell>
          <cell r="AS2" t="str">
            <v>Sep'05</v>
          </cell>
          <cell r="AT2" t="str">
            <v>Dec'05</v>
          </cell>
          <cell r="AU2" t="str">
            <v>Mar'06</v>
          </cell>
          <cell r="AV2" t="str">
            <v>Jun'06</v>
          </cell>
          <cell r="AW2" t="str">
            <v>Sep'06</v>
          </cell>
          <cell r="AX2" t="str">
            <v>Dec'06</v>
          </cell>
          <cell r="AY2" t="str">
            <v>Mar'07</v>
          </cell>
          <cell r="AZ2" t="str">
            <v>Jun'07</v>
          </cell>
          <cell r="BA2" t="str">
            <v>Sep'07</v>
          </cell>
          <cell r="BB2" t="str">
            <v>Dec'07</v>
          </cell>
          <cell r="BC2" t="str">
            <v>Mar'08</v>
          </cell>
          <cell r="BD2" t="str">
            <v>Jun'08</v>
          </cell>
          <cell r="BE2" t="str">
            <v>Sep'08</v>
          </cell>
          <cell r="BF2" t="str">
            <v>Dec'08</v>
          </cell>
          <cell r="BG2" t="str">
            <v>Mar'09</v>
          </cell>
          <cell r="BH2" t="str">
            <v>Jun'02</v>
          </cell>
          <cell r="BI2" t="str">
            <v>Sep'02</v>
          </cell>
          <cell r="BJ2" t="str">
            <v>Dec'02</v>
          </cell>
          <cell r="BK2" t="str">
            <v>Mar'03</v>
          </cell>
          <cell r="BL2" t="str">
            <v>Jun'03</v>
          </cell>
          <cell r="BM2" t="str">
            <v>Sep'03</v>
          </cell>
          <cell r="BN2" t="str">
            <v>Dec'03</v>
          </cell>
          <cell r="BO2" t="str">
            <v>Mar'04</v>
          </cell>
          <cell r="BP2" t="str">
            <v>Jun'04</v>
          </cell>
          <cell r="BQ2" t="str">
            <v>Sep'04</v>
          </cell>
          <cell r="BR2" t="str">
            <v>Dec'04</v>
          </cell>
          <cell r="BS2" t="str">
            <v>Mar'05</v>
          </cell>
          <cell r="BT2" t="str">
            <v>Jun'05</v>
          </cell>
          <cell r="BU2" t="str">
            <v>Sep'05</v>
          </cell>
          <cell r="BV2" t="str">
            <v>Dec'05</v>
          </cell>
          <cell r="BW2" t="str">
            <v>Mar'06</v>
          </cell>
          <cell r="BX2" t="str">
            <v>Jun'06</v>
          </cell>
          <cell r="BY2" t="str">
            <v>Sep'06</v>
          </cell>
          <cell r="BZ2" t="str">
            <v>Dec'06</v>
          </cell>
          <cell r="CA2" t="str">
            <v>Mar'07</v>
          </cell>
          <cell r="CB2" t="str">
            <v>Jun'07</v>
          </cell>
          <cell r="CC2" t="str">
            <v>Sep'07</v>
          </cell>
          <cell r="CD2" t="str">
            <v>Dec'07</v>
          </cell>
          <cell r="CE2" t="str">
            <v>Mar'08</v>
          </cell>
          <cell r="CF2" t="str">
            <v>Jun'08</v>
          </cell>
          <cell r="CG2" t="str">
            <v>Sep'08</v>
          </cell>
          <cell r="CH2" t="str">
            <v>Dec'08</v>
          </cell>
          <cell r="CI2" t="str">
            <v>Mar'09</v>
          </cell>
          <cell r="CJ2" t="str">
            <v>Jun'02</v>
          </cell>
          <cell r="CK2" t="str">
            <v>Sep'02</v>
          </cell>
          <cell r="CL2" t="str">
            <v>Dec'02</v>
          </cell>
          <cell r="CM2" t="str">
            <v>Mar'03</v>
          </cell>
          <cell r="CN2" t="str">
            <v>Jun'03</v>
          </cell>
          <cell r="CO2" t="str">
            <v>Sep'03</v>
          </cell>
          <cell r="CP2" t="str">
            <v>Dec'03</v>
          </cell>
          <cell r="CQ2" t="str">
            <v>Mar'04</v>
          </cell>
          <cell r="CR2" t="str">
            <v>Jun'04</v>
          </cell>
          <cell r="CS2" t="str">
            <v>Sep'04</v>
          </cell>
          <cell r="CT2" t="str">
            <v>Dec'04</v>
          </cell>
          <cell r="CU2" t="str">
            <v>Mar'05</v>
          </cell>
          <cell r="CV2" t="str">
            <v>Jun'05</v>
          </cell>
          <cell r="CW2" t="str">
            <v>Sep'05</v>
          </cell>
          <cell r="CX2" t="str">
            <v>Dec'05</v>
          </cell>
          <cell r="CY2" t="str">
            <v>Mar'06</v>
          </cell>
          <cell r="CZ2" t="str">
            <v>Jun'06</v>
          </cell>
          <cell r="DA2" t="str">
            <v>Sep'06</v>
          </cell>
          <cell r="DB2" t="str">
            <v>Dec'06</v>
          </cell>
          <cell r="DC2" t="str">
            <v>Mar'07</v>
          </cell>
          <cell r="DD2" t="str">
            <v>Jun'07</v>
          </cell>
          <cell r="DE2" t="str">
            <v>Sep'07</v>
          </cell>
          <cell r="DF2" t="str">
            <v>Dec'07</v>
          </cell>
          <cell r="DG2" t="str">
            <v>Mar'08</v>
          </cell>
          <cell r="DH2" t="str">
            <v>Jun'08</v>
          </cell>
          <cell r="DI2" t="str">
            <v>Sep'08</v>
          </cell>
          <cell r="DJ2" t="str">
            <v>Dec'08</v>
          </cell>
          <cell r="DK2" t="str">
            <v>Mar'09</v>
          </cell>
          <cell r="DL2" t="str">
            <v>Jun'02</v>
          </cell>
          <cell r="DM2" t="str">
            <v>Sep'02</v>
          </cell>
          <cell r="DN2" t="str">
            <v>Dec'02</v>
          </cell>
          <cell r="DO2" t="str">
            <v>Mar'03</v>
          </cell>
          <cell r="DP2" t="str">
            <v>Jun'03</v>
          </cell>
          <cell r="DQ2" t="str">
            <v>Sep'03</v>
          </cell>
          <cell r="DR2" t="str">
            <v>Dec'03</v>
          </cell>
          <cell r="DS2" t="str">
            <v>Mar'04</v>
          </cell>
          <cell r="DT2" t="str">
            <v>Jun'04</v>
          </cell>
          <cell r="DU2" t="str">
            <v>Sep'04</v>
          </cell>
          <cell r="DV2" t="str">
            <v>Dec'04</v>
          </cell>
          <cell r="DW2" t="str">
            <v>Mar'05</v>
          </cell>
          <cell r="DX2" t="str">
            <v>Jun'05</v>
          </cell>
          <cell r="DY2" t="str">
            <v>Sep'05</v>
          </cell>
          <cell r="DZ2" t="str">
            <v>Dec'05</v>
          </cell>
          <cell r="EA2" t="str">
            <v>Mar'06</v>
          </cell>
          <cell r="EB2" t="str">
            <v>Jun'06</v>
          </cell>
          <cell r="EC2" t="str">
            <v>Sep'06</v>
          </cell>
          <cell r="ED2" t="str">
            <v>Dec'06</v>
          </cell>
          <cell r="EE2" t="str">
            <v>Mar'07</v>
          </cell>
          <cell r="EF2" t="str">
            <v>Jun'07</v>
          </cell>
          <cell r="EG2" t="str">
            <v>Sep'07</v>
          </cell>
          <cell r="EH2" t="str">
            <v>Dec'07</v>
          </cell>
          <cell r="EI2" t="str">
            <v>Mar'08</v>
          </cell>
          <cell r="EJ2" t="str">
            <v>Jun'08</v>
          </cell>
          <cell r="EK2" t="str">
            <v>Sep'08</v>
          </cell>
          <cell r="EL2" t="str">
            <v>Dec'08</v>
          </cell>
          <cell r="EM2" t="str">
            <v>Mar'09</v>
          </cell>
          <cell r="EN2" t="str">
            <v>Jun'02</v>
          </cell>
          <cell r="EO2" t="str">
            <v>Sep'02</v>
          </cell>
          <cell r="EP2" t="str">
            <v>Dec'02</v>
          </cell>
          <cell r="EQ2" t="str">
            <v>Mar'03</v>
          </cell>
          <cell r="ER2" t="str">
            <v>Jun'03</v>
          </cell>
          <cell r="ES2" t="str">
            <v>Sep'03</v>
          </cell>
          <cell r="ET2" t="str">
            <v>Dec'03</v>
          </cell>
          <cell r="EU2" t="str">
            <v>Mar'04</v>
          </cell>
          <cell r="EV2" t="str">
            <v>Jun'04</v>
          </cell>
          <cell r="EW2" t="str">
            <v>Sep'04</v>
          </cell>
          <cell r="EX2" t="str">
            <v>Dec'04</v>
          </cell>
          <cell r="EY2" t="str">
            <v>Mar'05</v>
          </cell>
          <cell r="EZ2" t="str">
            <v>Jun'05</v>
          </cell>
          <cell r="FA2" t="str">
            <v>Sep'05</v>
          </cell>
          <cell r="FB2" t="str">
            <v>Dec'05</v>
          </cell>
          <cell r="FC2" t="str">
            <v>Mar'06</v>
          </cell>
          <cell r="FD2" t="str">
            <v>Jun'06</v>
          </cell>
          <cell r="FE2" t="str">
            <v>Sep'06</v>
          </cell>
          <cell r="FF2" t="str">
            <v>Dec'06</v>
          </cell>
          <cell r="FG2" t="str">
            <v>Mar'07</v>
          </cell>
          <cell r="FH2" t="str">
            <v>Jun'07</v>
          </cell>
          <cell r="FI2" t="str">
            <v>Sep'07</v>
          </cell>
          <cell r="FJ2" t="str">
            <v>Dec'07</v>
          </cell>
          <cell r="FK2" t="str">
            <v>Mar'08</v>
          </cell>
          <cell r="FL2" t="str">
            <v>Jun'08</v>
          </cell>
          <cell r="FM2" t="str">
            <v>Sep'08</v>
          </cell>
          <cell r="FN2" t="str">
            <v>Dec'08</v>
          </cell>
          <cell r="FO2" t="str">
            <v>Mar'09</v>
          </cell>
          <cell r="FP2" t="str">
            <v>Jun'02</v>
          </cell>
          <cell r="FQ2" t="str">
            <v>Sep'02</v>
          </cell>
          <cell r="FR2" t="str">
            <v>Dec'02</v>
          </cell>
          <cell r="FS2" t="str">
            <v>Mar'03</v>
          </cell>
          <cell r="FT2" t="str">
            <v>Jun'03</v>
          </cell>
          <cell r="FU2" t="str">
            <v>Sep'03</v>
          </cell>
          <cell r="FV2" t="str">
            <v>Dec'03</v>
          </cell>
          <cell r="FW2" t="str">
            <v>Mar'04</v>
          </cell>
          <cell r="FX2" t="str">
            <v>Jun'04</v>
          </cell>
          <cell r="FY2" t="str">
            <v>Sep'04</v>
          </cell>
          <cell r="FZ2" t="str">
            <v>Dec'04</v>
          </cell>
          <cell r="GA2" t="str">
            <v>Mar'05</v>
          </cell>
          <cell r="GB2" t="str">
            <v>Jun'05</v>
          </cell>
          <cell r="GC2" t="str">
            <v>Sep'05</v>
          </cell>
          <cell r="GD2" t="str">
            <v>Dec'05</v>
          </cell>
          <cell r="GE2" t="str">
            <v>Mar'06</v>
          </cell>
          <cell r="GF2" t="str">
            <v>Jun'06</v>
          </cell>
          <cell r="GG2" t="str">
            <v>Sep'06</v>
          </cell>
          <cell r="GH2" t="str">
            <v>Dec'06</v>
          </cell>
          <cell r="GI2" t="str">
            <v>Mar'07</v>
          </cell>
          <cell r="GJ2" t="str">
            <v>Jun'07</v>
          </cell>
          <cell r="GK2" t="str">
            <v>Sep'07</v>
          </cell>
          <cell r="GL2" t="str">
            <v>Dec'07</v>
          </cell>
          <cell r="GM2" t="str">
            <v>Mar'08</v>
          </cell>
          <cell r="GN2" t="str">
            <v>Jun'08</v>
          </cell>
          <cell r="GO2" t="str">
            <v>Sep'08</v>
          </cell>
          <cell r="GP2" t="str">
            <v>Dec'08</v>
          </cell>
          <cell r="GQ2" t="str">
            <v>Mar'09</v>
          </cell>
          <cell r="GR2" t="str">
            <v>Jun'02</v>
          </cell>
          <cell r="GS2" t="str">
            <v>Sep'02</v>
          </cell>
          <cell r="GT2" t="str">
            <v>Dec'02</v>
          </cell>
          <cell r="GU2" t="str">
            <v>Mar'03</v>
          </cell>
          <cell r="GV2" t="str">
            <v>Jun'03</v>
          </cell>
          <cell r="GW2" t="str">
            <v>Sep'03</v>
          </cell>
          <cell r="GX2" t="str">
            <v>Dec'03</v>
          </cell>
          <cell r="GY2" t="str">
            <v>Mar'04</v>
          </cell>
          <cell r="GZ2" t="str">
            <v>Jun'04</v>
          </cell>
          <cell r="HA2" t="str">
            <v>Sep'04</v>
          </cell>
          <cell r="HB2" t="str">
            <v>Dec'04</v>
          </cell>
          <cell r="HC2" t="str">
            <v>Mar'05</v>
          </cell>
          <cell r="HD2" t="str">
            <v>Jun'05</v>
          </cell>
          <cell r="HE2" t="str">
            <v>Sep'05</v>
          </cell>
          <cell r="HF2" t="str">
            <v>Dec'05</v>
          </cell>
          <cell r="HG2" t="str">
            <v>Mar'06</v>
          </cell>
          <cell r="HH2" t="str">
            <v>Jun'06</v>
          </cell>
          <cell r="HI2" t="str">
            <v>Sep'06</v>
          </cell>
          <cell r="HJ2" t="str">
            <v>Dec'06</v>
          </cell>
          <cell r="HK2" t="str">
            <v>Mar'07</v>
          </cell>
          <cell r="HL2" t="str">
            <v>Jun'07</v>
          </cell>
          <cell r="HM2" t="str">
            <v>Sep'07</v>
          </cell>
          <cell r="HN2" t="str">
            <v>Dec'07</v>
          </cell>
          <cell r="HO2" t="str">
            <v>Mar'08</v>
          </cell>
          <cell r="HP2" t="str">
            <v>Jun'08</v>
          </cell>
          <cell r="HQ2" t="str">
            <v>Sep'08</v>
          </cell>
          <cell r="HR2" t="str">
            <v>Dec'08</v>
          </cell>
          <cell r="HS2" t="str">
            <v>Mar'09</v>
          </cell>
          <cell r="HT2" t="str">
            <v>Jun'02</v>
          </cell>
          <cell r="HU2" t="str">
            <v>Sep'02</v>
          </cell>
          <cell r="HV2" t="str">
            <v>Dec'02</v>
          </cell>
          <cell r="HW2" t="str">
            <v>Mar'03</v>
          </cell>
          <cell r="HX2" t="str">
            <v>Jun'03</v>
          </cell>
          <cell r="HY2" t="str">
            <v>Sep'03</v>
          </cell>
          <cell r="HZ2" t="str">
            <v>Dec'03</v>
          </cell>
          <cell r="IA2" t="str">
            <v>Mar'04</v>
          </cell>
          <cell r="IB2" t="str">
            <v>Jun'04</v>
          </cell>
          <cell r="IC2" t="str">
            <v>Sep'04</v>
          </cell>
          <cell r="ID2" t="str">
            <v>Dec'04</v>
          </cell>
          <cell r="IE2" t="str">
            <v>Mar'05</v>
          </cell>
          <cell r="IF2" t="str">
            <v>Jun'05</v>
          </cell>
          <cell r="IG2" t="str">
            <v>Sep'05</v>
          </cell>
          <cell r="IH2" t="str">
            <v>Dec'05</v>
          </cell>
          <cell r="II2" t="str">
            <v>Mar'06</v>
          </cell>
          <cell r="IJ2" t="str">
            <v>Jun'06</v>
          </cell>
          <cell r="IK2" t="str">
            <v>Sep'06</v>
          </cell>
          <cell r="IL2" t="str">
            <v>Dec'06</v>
          </cell>
          <cell r="IM2" t="str">
            <v>Mar'07</v>
          </cell>
          <cell r="IN2" t="str">
            <v>Jun'07</v>
          </cell>
          <cell r="IO2" t="str">
            <v>Sep'07</v>
          </cell>
          <cell r="IP2" t="str">
            <v>Dec'07</v>
          </cell>
          <cell r="IQ2" t="str">
            <v>Mar'08</v>
          </cell>
          <cell r="IR2" t="str">
            <v>Jun'08</v>
          </cell>
          <cell r="IS2" t="str">
            <v>Sep'08</v>
          </cell>
          <cell r="IT2" t="str">
            <v>Dec'08</v>
          </cell>
          <cell r="IU2" t="str">
            <v>Mar'09</v>
          </cell>
        </row>
        <row r="3">
          <cell r="A3" t="str">
            <v>Auto Ancillaries</v>
          </cell>
          <cell r="B3" t="str">
            <v>Auto Ancillaries</v>
          </cell>
        </row>
        <row r="4">
          <cell r="A4" t="str">
            <v>ABCL IN</v>
          </cell>
          <cell r="B4" t="str">
            <v>ABC Bearings</v>
          </cell>
          <cell r="C4" t="str">
            <v>Auto Ancillaries</v>
          </cell>
          <cell r="D4">
            <v>-16.850000000000001</v>
          </cell>
          <cell r="E4">
            <v>-19.71</v>
          </cell>
          <cell r="F4">
            <v>-12.56</v>
          </cell>
          <cell r="G4">
            <v>-11.69</v>
          </cell>
          <cell r="H4">
            <v>-8.19</v>
          </cell>
          <cell r="I4">
            <v>-11.34</v>
          </cell>
          <cell r="J4">
            <v>-9.6300000000000008</v>
          </cell>
          <cell r="K4">
            <v>-5.0199999999999996</v>
          </cell>
          <cell r="L4">
            <v>-10.14</v>
          </cell>
          <cell r="M4">
            <v>-6.09</v>
          </cell>
          <cell r="N4">
            <v>-5.27</v>
          </cell>
          <cell r="O4">
            <v>-6.585</v>
          </cell>
          <cell r="P4">
            <v>-4.452</v>
          </cell>
          <cell r="Q4">
            <v>-6.1790000000000003</v>
          </cell>
          <cell r="R4">
            <v>-8.76</v>
          </cell>
          <cell r="S4">
            <v>-7.55</v>
          </cell>
          <cell r="T4">
            <v>-9.08</v>
          </cell>
          <cell r="U4">
            <v>-11.69</v>
          </cell>
          <cell r="V4">
            <v>-8.1199999999999992</v>
          </cell>
          <cell r="W4">
            <v>-9.36</v>
          </cell>
          <cell r="X4">
            <v>-8.64</v>
          </cell>
          <cell r="Y4">
            <v>-9.4719999999999995</v>
          </cell>
          <cell r="Z4">
            <v>-2.88</v>
          </cell>
          <cell r="AA4">
            <v>-10.85</v>
          </cell>
          <cell r="AB4">
            <v>-14.34</v>
          </cell>
          <cell r="AC4">
            <v>-45.536999999999999</v>
          </cell>
          <cell r="AD4">
            <v>-27.68</v>
          </cell>
          <cell r="AE4">
            <v>-13.861000000000001</v>
          </cell>
          <cell r="AF4">
            <v>-20.599000000000007</v>
          </cell>
          <cell r="AG4">
            <v>-2.6709999999999958</v>
          </cell>
          <cell r="AH4">
            <v>9.6770000000000049</v>
          </cell>
          <cell r="AI4">
            <v>13.370999999999993</v>
          </cell>
          <cell r="AJ4">
            <v>8.1110000000000344</v>
          </cell>
          <cell r="AK4">
            <v>9.3300000000000267</v>
          </cell>
          <cell r="AL4">
            <v>23.803999999999959</v>
          </cell>
          <cell r="AM4">
            <v>34.279000000000025</v>
          </cell>
          <cell r="AN4">
            <v>34.438999999999979</v>
          </cell>
          <cell r="AO4">
            <v>44.399999999999963</v>
          </cell>
          <cell r="AP4">
            <v>64.620000000000047</v>
          </cell>
          <cell r="AQ4">
            <v>39.030999999999963</v>
          </cell>
          <cell r="AR4">
            <v>44.266000000000034</v>
          </cell>
          <cell r="AS4">
            <v>62.09099999999998</v>
          </cell>
          <cell r="AT4">
            <v>47.230000000000068</v>
          </cell>
          <cell r="AU4">
            <v>60.89</v>
          </cell>
          <cell r="AV4">
            <v>82.255999999999986</v>
          </cell>
          <cell r="AW4">
            <v>81.065999999999988</v>
          </cell>
          <cell r="AX4">
            <v>71.349000000000018</v>
          </cell>
          <cell r="AY4">
            <v>89.737999999999985</v>
          </cell>
          <cell r="AZ4">
            <v>48.818000000000033</v>
          </cell>
          <cell r="BA4">
            <v>44.335999999999984</v>
          </cell>
          <cell r="BB4">
            <v>82.529999999999959</v>
          </cell>
          <cell r="BC4">
            <v>68.040000000000063</v>
          </cell>
          <cell r="BD4">
            <v>67.210000000000008</v>
          </cell>
          <cell r="BE4">
            <v>36.059999999999981</v>
          </cell>
          <cell r="BF4">
            <v>3.1800000000000175</v>
          </cell>
          <cell r="BG4">
            <v>3.095000000000045</v>
          </cell>
          <cell r="BH4">
            <v>0</v>
          </cell>
          <cell r="BI4">
            <v>0</v>
          </cell>
          <cell r="BJ4">
            <v>0</v>
          </cell>
          <cell r="BK4">
            <v>0</v>
          </cell>
          <cell r="BL4">
            <v>0</v>
          </cell>
          <cell r="BM4">
            <v>0</v>
          </cell>
          <cell r="BN4">
            <v>0</v>
          </cell>
          <cell r="BO4">
            <v>0</v>
          </cell>
          <cell r="BP4">
            <v>0</v>
          </cell>
          <cell r="BQ4">
            <v>0</v>
          </cell>
          <cell r="BR4">
            <v>0</v>
          </cell>
          <cell r="BS4">
            <v>0</v>
          </cell>
          <cell r="BT4">
            <v>0</v>
          </cell>
          <cell r="BU4">
            <v>0</v>
          </cell>
          <cell r="BV4">
            <v>0</v>
          </cell>
          <cell r="BW4">
            <v>10.933</v>
          </cell>
          <cell r="BX4">
            <v>0</v>
          </cell>
          <cell r="BY4">
            <v>0</v>
          </cell>
          <cell r="BZ4">
            <v>0</v>
          </cell>
          <cell r="CA4">
            <v>-11.006450000000001</v>
          </cell>
          <cell r="CB4">
            <v>0</v>
          </cell>
          <cell r="CC4">
            <v>0</v>
          </cell>
          <cell r="CD4">
            <v>0</v>
          </cell>
          <cell r="CE4">
            <v>0</v>
          </cell>
          <cell r="CF4">
            <v>0</v>
          </cell>
          <cell r="CG4">
            <v>0</v>
          </cell>
          <cell r="CH4">
            <v>0</v>
          </cell>
          <cell r="CI4">
            <v>-6.2709999999999999</v>
          </cell>
          <cell r="CJ4">
            <v>-20.599000000000007</v>
          </cell>
          <cell r="CK4">
            <v>-2.6709999999999958</v>
          </cell>
          <cell r="CL4">
            <v>9.6770000000000049</v>
          </cell>
          <cell r="CM4">
            <v>13.370999999999993</v>
          </cell>
          <cell r="CN4">
            <v>8.1110000000000344</v>
          </cell>
          <cell r="CO4">
            <v>9.3300000000000267</v>
          </cell>
          <cell r="CP4">
            <v>23.803999999999959</v>
          </cell>
          <cell r="CQ4">
            <v>34.279000000000025</v>
          </cell>
          <cell r="CR4">
            <v>34.438999999999979</v>
          </cell>
          <cell r="CS4">
            <v>44.399999999999963</v>
          </cell>
          <cell r="CT4">
            <v>64.620000000000047</v>
          </cell>
          <cell r="CU4">
            <v>39.030999999999963</v>
          </cell>
          <cell r="CV4">
            <v>44.266000000000034</v>
          </cell>
          <cell r="CW4">
            <v>62.09099999999998</v>
          </cell>
          <cell r="CX4">
            <v>47.230000000000068</v>
          </cell>
          <cell r="CY4">
            <v>71.823000000000008</v>
          </cell>
          <cell r="CZ4">
            <v>82.255999999999986</v>
          </cell>
          <cell r="DA4">
            <v>81.065999999999988</v>
          </cell>
          <cell r="DB4">
            <v>71.349000000000018</v>
          </cell>
          <cell r="DC4">
            <v>78.731549999999984</v>
          </cell>
          <cell r="DD4">
            <v>48.818000000000033</v>
          </cell>
          <cell r="DE4">
            <v>44.335999999999984</v>
          </cell>
          <cell r="DF4">
            <v>82.529999999999959</v>
          </cell>
          <cell r="DG4">
            <v>68.040000000000063</v>
          </cell>
          <cell r="DH4">
            <v>67.210000000000008</v>
          </cell>
          <cell r="DI4">
            <v>36.059999999999981</v>
          </cell>
          <cell r="DJ4">
            <v>3.1800000000000175</v>
          </cell>
          <cell r="DK4">
            <v>-3.1759999999999549</v>
          </cell>
          <cell r="DL4">
            <v>4.32</v>
          </cell>
          <cell r="DM4">
            <v>2.93</v>
          </cell>
          <cell r="DN4">
            <v>-7.3650000000000002</v>
          </cell>
          <cell r="DO4">
            <v>-4.0019999999999998</v>
          </cell>
          <cell r="DP4">
            <v>-4.22</v>
          </cell>
          <cell r="DQ4">
            <v>-6.4260000000000002</v>
          </cell>
          <cell r="DR4">
            <v>-12.904</v>
          </cell>
          <cell r="DS4">
            <v>-11.888</v>
          </cell>
          <cell r="DT4">
            <v>-15.010999999999999</v>
          </cell>
          <cell r="DU4">
            <v>-17.253</v>
          </cell>
          <cell r="DV4">
            <v>-24.324999999999999</v>
          </cell>
          <cell r="DW4">
            <v>-16.646999999999998</v>
          </cell>
          <cell r="DX4">
            <v>-9.2649999999999988</v>
          </cell>
          <cell r="DY4">
            <v>-21.204999999999998</v>
          </cell>
          <cell r="DZ4">
            <v>-16.481000000000002</v>
          </cell>
          <cell r="EA4">
            <v>-21.402000000000001</v>
          </cell>
          <cell r="EB4">
            <v>-28.415000000000003</v>
          </cell>
          <cell r="EC4">
            <v>-27.688000000000002</v>
          </cell>
          <cell r="ED4">
            <v>-24.578000000000003</v>
          </cell>
          <cell r="EE4">
            <v>-31.228550000000002</v>
          </cell>
          <cell r="EF4">
            <v>-17.643000000000001</v>
          </cell>
          <cell r="EG4">
            <v>-15.613999999999999</v>
          </cell>
          <cell r="EH4">
            <v>-27.1</v>
          </cell>
          <cell r="EI4">
            <v>-24.23</v>
          </cell>
          <cell r="EJ4">
            <v>-25.72</v>
          </cell>
          <cell r="EK4">
            <v>-15.425000000000001</v>
          </cell>
          <cell r="EL4">
            <v>-2.3600000000000003</v>
          </cell>
          <cell r="EM4">
            <v>5.9670000000000005</v>
          </cell>
          <cell r="EN4">
            <v>-16.279000000000007</v>
          </cell>
          <cell r="EO4">
            <v>0.25900000000000434</v>
          </cell>
          <cell r="EP4">
            <v>2.3120000000000047</v>
          </cell>
          <cell r="EQ4">
            <v>9.3689999999999927</v>
          </cell>
          <cell r="ER4">
            <v>3.8910000000000347</v>
          </cell>
          <cell r="ES4">
            <v>2.9040000000000266</v>
          </cell>
          <cell r="ET4">
            <v>10.899999999999959</v>
          </cell>
          <cell r="EU4">
            <v>22.391000000000027</v>
          </cell>
          <cell r="EV4">
            <v>19.42799999999998</v>
          </cell>
          <cell r="EW4">
            <v>27.146999999999963</v>
          </cell>
          <cell r="EX4">
            <v>40.295000000000044</v>
          </cell>
          <cell r="EY4">
            <v>22.383999999999965</v>
          </cell>
          <cell r="EZ4">
            <v>35.001000000000033</v>
          </cell>
          <cell r="FA4">
            <v>40.885999999999981</v>
          </cell>
          <cell r="FB4">
            <v>30.749000000000066</v>
          </cell>
          <cell r="FC4">
            <v>50.421000000000006</v>
          </cell>
          <cell r="FD4">
            <v>53.84099999999998</v>
          </cell>
          <cell r="FE4">
            <v>53.377999999999986</v>
          </cell>
          <cell r="FF4">
            <v>46.771000000000015</v>
          </cell>
          <cell r="FG4">
            <v>47.502999999999986</v>
          </cell>
          <cell r="FH4">
            <v>31.175000000000033</v>
          </cell>
          <cell r="FI4">
            <v>28.721999999999987</v>
          </cell>
          <cell r="FJ4">
            <v>55.429999999999957</v>
          </cell>
          <cell r="FK4">
            <v>43.810000000000059</v>
          </cell>
          <cell r="FL4">
            <v>41.490000000000009</v>
          </cell>
          <cell r="FM4">
            <v>20.63499999999998</v>
          </cell>
          <cell r="FN4">
            <v>0.82000000000001716</v>
          </cell>
          <cell r="FO4">
            <v>2.7910000000000457</v>
          </cell>
          <cell r="FP4">
            <v>0</v>
          </cell>
          <cell r="FQ4">
            <v>0</v>
          </cell>
          <cell r="FR4">
            <v>0</v>
          </cell>
          <cell r="FS4">
            <v>0</v>
          </cell>
          <cell r="FT4">
            <v>0</v>
          </cell>
          <cell r="FU4">
            <v>0</v>
          </cell>
          <cell r="FV4">
            <v>0</v>
          </cell>
          <cell r="FW4">
            <v>0</v>
          </cell>
          <cell r="FX4">
            <v>0</v>
          </cell>
          <cell r="FY4">
            <v>0</v>
          </cell>
          <cell r="FZ4">
            <v>0</v>
          </cell>
          <cell r="GA4">
            <v>0</v>
          </cell>
          <cell r="GB4">
            <v>0</v>
          </cell>
          <cell r="GC4">
            <v>0</v>
          </cell>
          <cell r="GD4">
            <v>0</v>
          </cell>
          <cell r="GE4">
            <v>0</v>
          </cell>
          <cell r="GF4">
            <v>0</v>
          </cell>
          <cell r="GG4">
            <v>0</v>
          </cell>
          <cell r="GH4">
            <v>0</v>
          </cell>
          <cell r="GI4">
            <v>0</v>
          </cell>
          <cell r="GJ4">
            <v>0</v>
          </cell>
          <cell r="GK4">
            <v>0</v>
          </cell>
          <cell r="GL4">
            <v>0</v>
          </cell>
          <cell r="GM4">
            <v>0</v>
          </cell>
          <cell r="GN4">
            <v>0</v>
          </cell>
          <cell r="GO4">
            <v>0</v>
          </cell>
          <cell r="GP4">
            <v>0</v>
          </cell>
          <cell r="GQ4">
            <v>0</v>
          </cell>
          <cell r="GR4">
            <v>0</v>
          </cell>
          <cell r="GS4">
            <v>0</v>
          </cell>
          <cell r="GT4">
            <v>0</v>
          </cell>
          <cell r="GU4">
            <v>0</v>
          </cell>
          <cell r="GV4">
            <v>0</v>
          </cell>
          <cell r="GW4">
            <v>0</v>
          </cell>
          <cell r="GX4">
            <v>0</v>
          </cell>
          <cell r="GY4">
            <v>0</v>
          </cell>
          <cell r="GZ4">
            <v>0</v>
          </cell>
          <cell r="HA4">
            <v>0</v>
          </cell>
          <cell r="HB4">
            <v>0</v>
          </cell>
          <cell r="HC4">
            <v>0</v>
          </cell>
          <cell r="HD4">
            <v>0</v>
          </cell>
          <cell r="HE4">
            <v>0</v>
          </cell>
          <cell r="HF4">
            <v>0</v>
          </cell>
          <cell r="HG4">
            <v>0</v>
          </cell>
          <cell r="HH4">
            <v>0</v>
          </cell>
          <cell r="HI4">
            <v>0</v>
          </cell>
          <cell r="HJ4">
            <v>0</v>
          </cell>
          <cell r="HK4">
            <v>0</v>
          </cell>
          <cell r="HL4">
            <v>0</v>
          </cell>
          <cell r="HM4">
            <v>0</v>
          </cell>
          <cell r="HN4">
            <v>0</v>
          </cell>
          <cell r="HO4">
            <v>0</v>
          </cell>
          <cell r="HP4">
            <v>0</v>
          </cell>
          <cell r="HQ4">
            <v>0</v>
          </cell>
          <cell r="HR4">
            <v>0</v>
          </cell>
          <cell r="HS4">
            <v>0</v>
          </cell>
          <cell r="HT4">
            <v>0</v>
          </cell>
          <cell r="HU4">
            <v>0</v>
          </cell>
          <cell r="HV4">
            <v>0</v>
          </cell>
          <cell r="HW4">
            <v>0</v>
          </cell>
          <cell r="HX4">
            <v>0</v>
          </cell>
          <cell r="HY4">
            <v>0</v>
          </cell>
          <cell r="HZ4">
            <v>0</v>
          </cell>
          <cell r="IA4">
            <v>0</v>
          </cell>
          <cell r="IB4">
            <v>0</v>
          </cell>
          <cell r="IC4">
            <v>0</v>
          </cell>
          <cell r="ID4">
            <v>0</v>
          </cell>
          <cell r="IE4">
            <v>0</v>
          </cell>
          <cell r="IF4">
            <v>0</v>
          </cell>
          <cell r="IG4">
            <v>0</v>
          </cell>
          <cell r="IH4">
            <v>0</v>
          </cell>
          <cell r="II4">
            <v>0</v>
          </cell>
          <cell r="IJ4">
            <v>0</v>
          </cell>
          <cell r="IK4">
            <v>0</v>
          </cell>
          <cell r="IL4">
            <v>0</v>
          </cell>
          <cell r="IM4">
            <v>0</v>
          </cell>
          <cell r="IN4">
            <v>0</v>
          </cell>
          <cell r="IO4">
            <v>0</v>
          </cell>
          <cell r="IP4">
            <v>0</v>
          </cell>
          <cell r="IQ4">
            <v>0</v>
          </cell>
          <cell r="IR4">
            <v>0</v>
          </cell>
          <cell r="IS4">
            <v>0</v>
          </cell>
          <cell r="IT4">
            <v>0</v>
          </cell>
          <cell r="IU4">
            <v>0</v>
          </cell>
        </row>
        <row r="5">
          <cell r="A5" t="str">
            <v>AMRJ IN</v>
          </cell>
          <cell r="B5" t="str">
            <v>Amara Raja Batteries</v>
          </cell>
          <cell r="C5" t="str">
            <v>Auto Ancillaries</v>
          </cell>
          <cell r="D5">
            <v>0</v>
          </cell>
          <cell r="E5">
            <v>0</v>
          </cell>
          <cell r="F5">
            <v>0</v>
          </cell>
          <cell r="G5">
            <v>0</v>
          </cell>
          <cell r="H5">
            <v>-0.36</v>
          </cell>
          <cell r="I5">
            <v>-0.36</v>
          </cell>
          <cell r="J5">
            <v>-0.54</v>
          </cell>
          <cell r="K5">
            <v>-0.49</v>
          </cell>
          <cell r="L5">
            <v>-0.11</v>
          </cell>
          <cell r="M5">
            <v>-0.16</v>
          </cell>
          <cell r="N5">
            <v>-0.18</v>
          </cell>
          <cell r="O5">
            <v>-1</v>
          </cell>
          <cell r="P5">
            <v>-1.07</v>
          </cell>
          <cell r="Q5">
            <v>-1.83</v>
          </cell>
          <cell r="R5">
            <v>-3.22</v>
          </cell>
          <cell r="S5">
            <v>-7.32</v>
          </cell>
          <cell r="T5">
            <v>-5.17</v>
          </cell>
          <cell r="U5">
            <v>-6.99</v>
          </cell>
          <cell r="V5">
            <v>-7.43</v>
          </cell>
          <cell r="W5">
            <v>-11.33</v>
          </cell>
          <cell r="X5">
            <v>-17.329999999999998</v>
          </cell>
          <cell r="Y5">
            <v>-27.15</v>
          </cell>
          <cell r="Z5">
            <v>-35.82</v>
          </cell>
          <cell r="AA5">
            <v>-49.01</v>
          </cell>
          <cell r="AB5">
            <v>-130.036</v>
          </cell>
          <cell r="AC5">
            <v>-172.32399999999998</v>
          </cell>
          <cell r="AD5">
            <v>-94.126000000000005</v>
          </cell>
          <cell r="AE5">
            <v>-82.99799999999999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15.000000000000043</v>
          </cell>
          <cell r="AK5">
            <v>-67.849999999999937</v>
          </cell>
          <cell r="AL5">
            <v>-20.769999999999996</v>
          </cell>
          <cell r="AM5">
            <v>15.299999999999931</v>
          </cell>
          <cell r="AN5">
            <v>37.909999999999997</v>
          </cell>
          <cell r="AO5">
            <v>45.560000000000052</v>
          </cell>
          <cell r="AP5">
            <v>25.109999999999985</v>
          </cell>
          <cell r="AQ5">
            <v>27.249999999999986</v>
          </cell>
          <cell r="AR5">
            <v>44.379999999999917</v>
          </cell>
          <cell r="AS5">
            <v>81.45</v>
          </cell>
          <cell r="AT5">
            <v>103.41000000000008</v>
          </cell>
          <cell r="AU5">
            <v>144.21999999999997</v>
          </cell>
          <cell r="AV5">
            <v>144.50000000000006</v>
          </cell>
          <cell r="AW5">
            <v>193.82999999999976</v>
          </cell>
          <cell r="AX5">
            <v>150.15999999999983</v>
          </cell>
          <cell r="AY5">
            <v>223.5000000000002</v>
          </cell>
          <cell r="AZ5">
            <v>274.64000000000021</v>
          </cell>
          <cell r="BA5">
            <v>314.55999999999983</v>
          </cell>
          <cell r="BB5">
            <v>475.16000000000025</v>
          </cell>
          <cell r="BC5">
            <v>395.03000000000003</v>
          </cell>
          <cell r="BD5">
            <v>238.31999999999965</v>
          </cell>
          <cell r="BE5">
            <v>289.94099999999992</v>
          </cell>
          <cell r="BF5">
            <v>306.1070000000002</v>
          </cell>
          <cell r="BG5">
            <v>421.74799999999976</v>
          </cell>
          <cell r="BH5">
            <v>0</v>
          </cell>
          <cell r="BI5">
            <v>0</v>
          </cell>
          <cell r="BJ5">
            <v>0</v>
          </cell>
          <cell r="BK5">
            <v>0</v>
          </cell>
          <cell r="BL5">
            <v>0</v>
          </cell>
          <cell r="BM5">
            <v>0</v>
          </cell>
          <cell r="BN5">
            <v>0</v>
          </cell>
          <cell r="BO5">
            <v>0</v>
          </cell>
          <cell r="BP5">
            <v>0</v>
          </cell>
          <cell r="BQ5">
            <v>0</v>
          </cell>
          <cell r="BR5">
            <v>0</v>
          </cell>
          <cell r="BS5">
            <v>0</v>
          </cell>
          <cell r="BT5">
            <v>0</v>
          </cell>
          <cell r="BU5">
            <v>0</v>
          </cell>
          <cell r="BV5">
            <v>0</v>
          </cell>
          <cell r="BW5">
            <v>0</v>
          </cell>
          <cell r="BX5">
            <v>0</v>
          </cell>
          <cell r="BY5">
            <v>0</v>
          </cell>
          <cell r="BZ5">
            <v>0</v>
          </cell>
          <cell r="CA5">
            <v>0</v>
          </cell>
          <cell r="CB5">
            <v>0</v>
          </cell>
          <cell r="CC5">
            <v>0</v>
          </cell>
          <cell r="CD5">
            <v>0</v>
          </cell>
          <cell r="CE5">
            <v>0</v>
          </cell>
          <cell r="CF5">
            <v>-96.911999999999992</v>
          </cell>
          <cell r="CG5">
            <v>-130.631</v>
          </cell>
          <cell r="CH5">
            <v>-61.644999999999996</v>
          </cell>
          <cell r="CI5">
            <v>-34.341000000000001</v>
          </cell>
          <cell r="CJ5">
            <v>0</v>
          </cell>
          <cell r="CK5">
            <v>0</v>
          </cell>
          <cell r="CL5">
            <v>0</v>
          </cell>
          <cell r="CM5">
            <v>0</v>
          </cell>
          <cell r="CN5">
            <v>15.000000000000043</v>
          </cell>
          <cell r="CO5">
            <v>-67.849999999999937</v>
          </cell>
          <cell r="CP5">
            <v>-20.769999999999996</v>
          </cell>
          <cell r="CQ5">
            <v>15.299999999999931</v>
          </cell>
          <cell r="CR5">
            <v>37.909999999999997</v>
          </cell>
          <cell r="CS5">
            <v>45.560000000000052</v>
          </cell>
          <cell r="CT5">
            <v>25.109999999999985</v>
          </cell>
          <cell r="CU5">
            <v>27.249999999999986</v>
          </cell>
          <cell r="CV5">
            <v>44.379999999999917</v>
          </cell>
          <cell r="CW5">
            <v>81.45</v>
          </cell>
          <cell r="CX5">
            <v>103.41000000000008</v>
          </cell>
          <cell r="CY5">
            <v>144.21999999999997</v>
          </cell>
          <cell r="CZ5">
            <v>144.50000000000006</v>
          </cell>
          <cell r="DA5">
            <v>193.82999999999976</v>
          </cell>
          <cell r="DB5">
            <v>150.15999999999983</v>
          </cell>
          <cell r="DC5">
            <v>223.5000000000002</v>
          </cell>
          <cell r="DD5">
            <v>274.64000000000021</v>
          </cell>
          <cell r="DE5">
            <v>314.55999999999983</v>
          </cell>
          <cell r="DF5">
            <v>475.16000000000025</v>
          </cell>
          <cell r="DG5">
            <v>395.03000000000003</v>
          </cell>
          <cell r="DH5">
            <v>141.40799999999967</v>
          </cell>
          <cell r="DI5">
            <v>159.30999999999992</v>
          </cell>
          <cell r="DJ5">
            <v>244.46200000000022</v>
          </cell>
          <cell r="DK5">
            <v>387.40699999999975</v>
          </cell>
          <cell r="DL5">
            <v>0</v>
          </cell>
          <cell r="DM5">
            <v>0</v>
          </cell>
          <cell r="DN5">
            <v>0</v>
          </cell>
          <cell r="DO5">
            <v>0</v>
          </cell>
          <cell r="DP5">
            <v>-1.02</v>
          </cell>
          <cell r="DQ5">
            <v>1</v>
          </cell>
          <cell r="DR5">
            <v>2.67</v>
          </cell>
          <cell r="DS5">
            <v>-0.27</v>
          </cell>
          <cell r="DT5">
            <v>-7.71</v>
          </cell>
          <cell r="DU5">
            <v>-7.92</v>
          </cell>
          <cell r="DV5">
            <v>-10.87</v>
          </cell>
          <cell r="DW5">
            <v>-22.41</v>
          </cell>
          <cell r="DX5">
            <v>-12.3</v>
          </cell>
          <cell r="DY5">
            <v>-35.65</v>
          </cell>
          <cell r="DZ5">
            <v>-34.72</v>
          </cell>
          <cell r="EA5">
            <v>-52.32</v>
          </cell>
          <cell r="EB5">
            <v>-50.26</v>
          </cell>
          <cell r="EC5">
            <v>-66.72</v>
          </cell>
          <cell r="ED5">
            <v>-53.37</v>
          </cell>
          <cell r="EE5">
            <v>-71.209999999999994</v>
          </cell>
          <cell r="EF5">
            <v>-95.58</v>
          </cell>
          <cell r="EG5">
            <v>-108.38</v>
          </cell>
          <cell r="EH5">
            <v>-178.6</v>
          </cell>
          <cell r="EI5">
            <v>-133.19</v>
          </cell>
          <cell r="EJ5">
            <v>-83</v>
          </cell>
          <cell r="EK5">
            <v>-100.417</v>
          </cell>
          <cell r="EL5">
            <v>-100.16</v>
          </cell>
          <cell r="EM5">
            <v>-141.255</v>
          </cell>
          <cell r="EN5">
            <v>0</v>
          </cell>
          <cell r="EO5">
            <v>0</v>
          </cell>
          <cell r="EP5">
            <v>0</v>
          </cell>
          <cell r="EQ5">
            <v>0</v>
          </cell>
          <cell r="ER5">
            <v>13.980000000000043</v>
          </cell>
          <cell r="ES5">
            <v>-66.849999999999937</v>
          </cell>
          <cell r="ET5">
            <v>-18.099999999999994</v>
          </cell>
          <cell r="EU5">
            <v>15.029999999999932</v>
          </cell>
          <cell r="EV5">
            <v>30.199999999999996</v>
          </cell>
          <cell r="EW5">
            <v>37.64000000000005</v>
          </cell>
          <cell r="EX5">
            <v>14.239999999999986</v>
          </cell>
          <cell r="EY5">
            <v>4.8399999999999856</v>
          </cell>
          <cell r="EZ5">
            <v>32.079999999999913</v>
          </cell>
          <cell r="FA5">
            <v>45.800000000000004</v>
          </cell>
          <cell r="FB5">
            <v>68.690000000000083</v>
          </cell>
          <cell r="FC5">
            <v>91.899999999999977</v>
          </cell>
          <cell r="FD5">
            <v>94.240000000000066</v>
          </cell>
          <cell r="FE5">
            <v>127.10999999999976</v>
          </cell>
          <cell r="FF5">
            <v>96.789999999999822</v>
          </cell>
          <cell r="FG5">
            <v>152.29000000000019</v>
          </cell>
          <cell r="FH5">
            <v>179.06000000000023</v>
          </cell>
          <cell r="FI5">
            <v>206.17999999999984</v>
          </cell>
          <cell r="FJ5">
            <v>296.56000000000029</v>
          </cell>
          <cell r="FK5">
            <v>261.84000000000003</v>
          </cell>
          <cell r="FL5">
            <v>58.407999999999674</v>
          </cell>
          <cell r="FM5">
            <v>58.892999999999915</v>
          </cell>
          <cell r="FN5">
            <v>144.30200000000022</v>
          </cell>
          <cell r="FO5">
            <v>246.15199999999976</v>
          </cell>
          <cell r="FP5">
            <v>0</v>
          </cell>
          <cell r="FQ5">
            <v>0</v>
          </cell>
          <cell r="FR5">
            <v>0</v>
          </cell>
          <cell r="FS5">
            <v>0</v>
          </cell>
          <cell r="FT5">
            <v>0</v>
          </cell>
          <cell r="FU5">
            <v>0</v>
          </cell>
          <cell r="FV5">
            <v>0</v>
          </cell>
          <cell r="FW5">
            <v>0</v>
          </cell>
          <cell r="FX5">
            <v>0</v>
          </cell>
          <cell r="FY5">
            <v>0</v>
          </cell>
          <cell r="FZ5">
            <v>0</v>
          </cell>
          <cell r="GA5">
            <v>0</v>
          </cell>
          <cell r="GB5">
            <v>0</v>
          </cell>
          <cell r="GC5">
            <v>0</v>
          </cell>
          <cell r="GD5">
            <v>0</v>
          </cell>
          <cell r="GE5">
            <v>0</v>
          </cell>
          <cell r="GF5">
            <v>0</v>
          </cell>
          <cell r="GG5">
            <v>0</v>
          </cell>
          <cell r="GH5">
            <v>0</v>
          </cell>
          <cell r="GI5">
            <v>0</v>
          </cell>
          <cell r="GJ5">
            <v>0</v>
          </cell>
          <cell r="GK5">
            <v>0</v>
          </cell>
          <cell r="GL5">
            <v>0</v>
          </cell>
          <cell r="GM5">
            <v>0</v>
          </cell>
          <cell r="GN5">
            <v>0</v>
          </cell>
          <cell r="GO5">
            <v>0</v>
          </cell>
          <cell r="GP5">
            <v>0</v>
          </cell>
          <cell r="GQ5">
            <v>0</v>
          </cell>
          <cell r="GR5">
            <v>0</v>
          </cell>
          <cell r="GS5">
            <v>0</v>
          </cell>
          <cell r="GT5">
            <v>0</v>
          </cell>
          <cell r="GU5">
            <v>0</v>
          </cell>
          <cell r="GV5">
            <v>0</v>
          </cell>
          <cell r="GW5">
            <v>0</v>
          </cell>
          <cell r="GX5">
            <v>0</v>
          </cell>
          <cell r="GY5">
            <v>0</v>
          </cell>
          <cell r="GZ5">
            <v>0</v>
          </cell>
          <cell r="HA5">
            <v>0</v>
          </cell>
          <cell r="HB5">
            <v>0</v>
          </cell>
          <cell r="HC5">
            <v>0</v>
          </cell>
          <cell r="HD5">
            <v>0</v>
          </cell>
          <cell r="HE5">
            <v>0</v>
          </cell>
          <cell r="HF5">
            <v>0</v>
          </cell>
          <cell r="HG5">
            <v>0</v>
          </cell>
          <cell r="HH5">
            <v>0</v>
          </cell>
          <cell r="HI5">
            <v>0</v>
          </cell>
          <cell r="HJ5">
            <v>0</v>
          </cell>
          <cell r="HK5">
            <v>0</v>
          </cell>
          <cell r="HL5">
            <v>0</v>
          </cell>
          <cell r="HM5">
            <v>0</v>
          </cell>
          <cell r="HN5">
            <v>0</v>
          </cell>
          <cell r="HO5">
            <v>0</v>
          </cell>
          <cell r="HP5">
            <v>0</v>
          </cell>
          <cell r="HQ5">
            <v>0</v>
          </cell>
          <cell r="HR5">
            <v>0</v>
          </cell>
          <cell r="HS5">
            <v>0</v>
          </cell>
          <cell r="HT5">
            <v>0</v>
          </cell>
          <cell r="HU5">
            <v>0</v>
          </cell>
          <cell r="HV5">
            <v>0</v>
          </cell>
          <cell r="HW5">
            <v>0</v>
          </cell>
          <cell r="HX5">
            <v>0</v>
          </cell>
          <cell r="HY5">
            <v>0</v>
          </cell>
          <cell r="HZ5">
            <v>0</v>
          </cell>
          <cell r="IA5">
            <v>0</v>
          </cell>
          <cell r="IB5">
            <v>0</v>
          </cell>
          <cell r="IC5">
            <v>0</v>
          </cell>
          <cell r="ID5">
            <v>0</v>
          </cell>
          <cell r="IE5">
            <v>0</v>
          </cell>
          <cell r="IF5">
            <v>0</v>
          </cell>
          <cell r="IG5">
            <v>0</v>
          </cell>
          <cell r="IH5">
            <v>0</v>
          </cell>
          <cell r="II5">
            <v>0</v>
          </cell>
          <cell r="IJ5">
            <v>0</v>
          </cell>
          <cell r="IK5">
            <v>0</v>
          </cell>
          <cell r="IL5">
            <v>0</v>
          </cell>
          <cell r="IM5">
            <v>0</v>
          </cell>
          <cell r="IN5">
            <v>0</v>
          </cell>
          <cell r="IO5">
            <v>0</v>
          </cell>
          <cell r="IP5">
            <v>0</v>
          </cell>
          <cell r="IQ5">
            <v>0</v>
          </cell>
          <cell r="IR5">
            <v>0</v>
          </cell>
          <cell r="IS5">
            <v>0</v>
          </cell>
          <cell r="IT5">
            <v>0</v>
          </cell>
          <cell r="IU5">
            <v>0</v>
          </cell>
        </row>
        <row r="6">
          <cell r="A6" t="str">
            <v>AISG IN</v>
          </cell>
          <cell r="B6" t="str">
            <v>Asahi India Glass</v>
          </cell>
          <cell r="C6" t="str">
            <v>Auto Ancillaries</v>
          </cell>
          <cell r="D6">
            <v>0</v>
          </cell>
          <cell r="E6">
            <v>-11.72</v>
          </cell>
          <cell r="F6">
            <v>-8.36</v>
          </cell>
          <cell r="G6">
            <v>-4.75</v>
          </cell>
          <cell r="H6">
            <v>-0.79</v>
          </cell>
          <cell r="I6">
            <v>-2.97</v>
          </cell>
          <cell r="J6">
            <v>-7.69</v>
          </cell>
          <cell r="K6">
            <v>-6.68</v>
          </cell>
          <cell r="L6">
            <v>-3.86</v>
          </cell>
          <cell r="M6">
            <v>-2.98</v>
          </cell>
          <cell r="N6">
            <v>-6.19</v>
          </cell>
          <cell r="O6">
            <v>-18.53</v>
          </cell>
          <cell r="P6">
            <v>-22.96</v>
          </cell>
          <cell r="Q6">
            <v>-22.08</v>
          </cell>
          <cell r="R6">
            <v>-27.07</v>
          </cell>
          <cell r="S6">
            <v>-36.15</v>
          </cell>
          <cell r="T6">
            <v>-62.67</v>
          </cell>
          <cell r="U6">
            <v>-66.02</v>
          </cell>
          <cell r="V6">
            <v>-71.05</v>
          </cell>
          <cell r="W6">
            <v>-154.80000000000001</v>
          </cell>
          <cell r="X6">
            <v>-177.2</v>
          </cell>
          <cell r="Y6">
            <v>-206.6</v>
          </cell>
          <cell r="Z6">
            <v>-222.8</v>
          </cell>
          <cell r="AA6">
            <v>-241</v>
          </cell>
          <cell r="AB6">
            <v>-261.39999999999998</v>
          </cell>
          <cell r="AC6">
            <v>-293.3</v>
          </cell>
          <cell r="AD6">
            <v>-342.6</v>
          </cell>
          <cell r="AE6">
            <v>-351.5</v>
          </cell>
          <cell r="AF6">
            <v>0</v>
          </cell>
          <cell r="AG6">
            <v>74.284999999999883</v>
          </cell>
          <cell r="AH6">
            <v>51.928000000000004</v>
          </cell>
          <cell r="AI6">
            <v>82.016999999999953</v>
          </cell>
          <cell r="AJ6">
            <v>106.4549999999999</v>
          </cell>
          <cell r="AK6">
            <v>198.89700000000005</v>
          </cell>
          <cell r="AL6">
            <v>189.95300000000009</v>
          </cell>
          <cell r="AM6">
            <v>225.40599999999992</v>
          </cell>
          <cell r="AN6">
            <v>148.39299999999989</v>
          </cell>
          <cell r="AO6">
            <v>208.79199999999986</v>
          </cell>
          <cell r="AP6">
            <v>265.82599999999985</v>
          </cell>
          <cell r="AQ6">
            <v>232.006</v>
          </cell>
          <cell r="AR6">
            <v>176.53500000000014</v>
          </cell>
          <cell r="AS6">
            <v>114.60099999999984</v>
          </cell>
          <cell r="AT6">
            <v>84.176000000000073</v>
          </cell>
          <cell r="AU6">
            <v>698.69399999999996</v>
          </cell>
          <cell r="AV6">
            <v>80.760000000000005</v>
          </cell>
          <cell r="AW6">
            <v>220.03800000000001</v>
          </cell>
          <cell r="AX6">
            <v>213.31600000000003</v>
          </cell>
          <cell r="AY6">
            <v>125.59999999999991</v>
          </cell>
          <cell r="AZ6">
            <v>319.40000000000009</v>
          </cell>
          <cell r="BA6">
            <v>92.400000000000176</v>
          </cell>
          <cell r="BB6">
            <v>-38.299999999999841</v>
          </cell>
          <cell r="BC6">
            <v>-177.90000000000038</v>
          </cell>
          <cell r="BD6">
            <v>-97.69999999999979</v>
          </cell>
          <cell r="BE6">
            <v>-45.600000000000392</v>
          </cell>
          <cell r="BF6">
            <v>-226.49999999999994</v>
          </cell>
          <cell r="BG6">
            <v>-206.50000000000074</v>
          </cell>
          <cell r="BH6">
            <v>0</v>
          </cell>
          <cell r="BI6">
            <v>0</v>
          </cell>
          <cell r="BJ6">
            <v>0</v>
          </cell>
          <cell r="BK6">
            <v>0</v>
          </cell>
          <cell r="BL6">
            <v>0</v>
          </cell>
          <cell r="BM6">
            <v>0</v>
          </cell>
          <cell r="BN6">
            <v>0</v>
          </cell>
          <cell r="BO6">
            <v>-6.35</v>
          </cell>
          <cell r="BP6">
            <v>0.93</v>
          </cell>
          <cell r="BQ6">
            <v>-0.93</v>
          </cell>
          <cell r="BR6">
            <v>-0.01</v>
          </cell>
          <cell r="BS6">
            <v>-2.8</v>
          </cell>
          <cell r="BT6">
            <v>5.53</v>
          </cell>
          <cell r="BU6">
            <v>-105.45</v>
          </cell>
          <cell r="BV6">
            <v>-55.21</v>
          </cell>
          <cell r="BW6">
            <v>-4.1500000000000004</v>
          </cell>
          <cell r="BX6">
            <v>-3.2</v>
          </cell>
          <cell r="BY6">
            <v>4.08</v>
          </cell>
          <cell r="BZ6">
            <v>-1.22</v>
          </cell>
          <cell r="CA6">
            <v>-6.9</v>
          </cell>
          <cell r="CB6">
            <v>-1.9</v>
          </cell>
          <cell r="CC6">
            <v>-4.2</v>
          </cell>
          <cell r="CD6">
            <v>0.8</v>
          </cell>
          <cell r="CE6">
            <v>5.8</v>
          </cell>
          <cell r="CF6">
            <v>-569.29999999999995</v>
          </cell>
          <cell r="CG6">
            <v>364.5</v>
          </cell>
          <cell r="CH6">
            <v>-91.4</v>
          </cell>
          <cell r="CI6">
            <v>-112.4</v>
          </cell>
          <cell r="CJ6">
            <v>0</v>
          </cell>
          <cell r="CK6">
            <v>74.284999999999883</v>
          </cell>
          <cell r="CL6">
            <v>51.928000000000004</v>
          </cell>
          <cell r="CM6">
            <v>82.016999999999953</v>
          </cell>
          <cell r="CN6">
            <v>106.4549999999999</v>
          </cell>
          <cell r="CO6">
            <v>198.89700000000005</v>
          </cell>
          <cell r="CP6">
            <v>189.95300000000009</v>
          </cell>
          <cell r="CQ6">
            <v>219.05599999999993</v>
          </cell>
          <cell r="CR6">
            <v>149.32299999999989</v>
          </cell>
          <cell r="CS6">
            <v>207.86199999999985</v>
          </cell>
          <cell r="CT6">
            <v>265.81599999999986</v>
          </cell>
          <cell r="CU6">
            <v>229.20599999999999</v>
          </cell>
          <cell r="CV6">
            <v>182.06500000000014</v>
          </cell>
          <cell r="CW6">
            <v>9.1509999999998399</v>
          </cell>
          <cell r="CX6">
            <v>28.966000000000072</v>
          </cell>
          <cell r="CY6">
            <v>694.54399999999998</v>
          </cell>
          <cell r="CZ6">
            <v>77.56</v>
          </cell>
          <cell r="DA6">
            <v>224.11800000000002</v>
          </cell>
          <cell r="DB6">
            <v>212.09600000000003</v>
          </cell>
          <cell r="DC6">
            <v>118.6999999999999</v>
          </cell>
          <cell r="DD6">
            <v>317.50000000000011</v>
          </cell>
          <cell r="DE6">
            <v>88.200000000000173</v>
          </cell>
          <cell r="DF6">
            <v>-37.499999999999844</v>
          </cell>
          <cell r="DG6">
            <v>-172.10000000000036</v>
          </cell>
          <cell r="DH6">
            <v>-666.99999999999977</v>
          </cell>
          <cell r="DI6">
            <v>318.89999999999964</v>
          </cell>
          <cell r="DJ6">
            <v>-317.89999999999998</v>
          </cell>
          <cell r="DK6">
            <v>-318.90000000000077</v>
          </cell>
          <cell r="DL6">
            <v>0</v>
          </cell>
          <cell r="DM6">
            <v>-25</v>
          </cell>
          <cell r="DN6">
            <v>-12.5</v>
          </cell>
          <cell r="DO6">
            <v>-21.5</v>
          </cell>
          <cell r="DP6">
            <v>-8.1999999999999993</v>
          </cell>
          <cell r="DQ6">
            <v>-14.8</v>
          </cell>
          <cell r="DR6">
            <v>-14.5</v>
          </cell>
          <cell r="DS6">
            <v>-16.222000000000001</v>
          </cell>
          <cell r="DT6">
            <v>-11.4</v>
          </cell>
          <cell r="DU6">
            <v>-16.600000000000001</v>
          </cell>
          <cell r="DV6">
            <v>-20.8</v>
          </cell>
          <cell r="DW6">
            <v>-19.015999999999998</v>
          </cell>
          <cell r="DX6">
            <v>-17.600000000000001</v>
          </cell>
          <cell r="DY6">
            <v>-4.133</v>
          </cell>
          <cell r="DZ6">
            <v>-3.5209999999999999</v>
          </cell>
          <cell r="EA6">
            <v>-24.436</v>
          </cell>
          <cell r="EB6">
            <v>-27.79</v>
          </cell>
          <cell r="EC6">
            <v>-75.912000000000006</v>
          </cell>
          <cell r="ED6">
            <v>-78.540000000000006</v>
          </cell>
          <cell r="EE6">
            <v>-29.300000000000004</v>
          </cell>
          <cell r="EF6">
            <v>-110.3</v>
          </cell>
          <cell r="EG6">
            <v>-32.4</v>
          </cell>
          <cell r="EH6">
            <v>5.9999999999999991</v>
          </cell>
          <cell r="EI6">
            <v>74.3</v>
          </cell>
          <cell r="EJ6">
            <v>230.60000000000002</v>
          </cell>
          <cell r="EK6">
            <v>-132</v>
          </cell>
          <cell r="EL6">
            <v>104.5</v>
          </cell>
          <cell r="EM6">
            <v>348.3</v>
          </cell>
          <cell r="EN6">
            <v>0</v>
          </cell>
          <cell r="EO6">
            <v>49.284999999999883</v>
          </cell>
          <cell r="EP6">
            <v>39.428000000000004</v>
          </cell>
          <cell r="EQ6">
            <v>60.516999999999953</v>
          </cell>
          <cell r="ER6">
            <v>98.254999999999896</v>
          </cell>
          <cell r="ES6">
            <v>184.09700000000004</v>
          </cell>
          <cell r="ET6">
            <v>175.45300000000009</v>
          </cell>
          <cell r="EU6">
            <v>202.83399999999992</v>
          </cell>
          <cell r="EV6">
            <v>137.92299999999989</v>
          </cell>
          <cell r="EW6">
            <v>191.26199999999986</v>
          </cell>
          <cell r="EX6">
            <v>245.01599999999985</v>
          </cell>
          <cell r="EY6">
            <v>210.19</v>
          </cell>
          <cell r="EZ6">
            <v>164.46500000000015</v>
          </cell>
          <cell r="FA6">
            <v>5.0179999999998399</v>
          </cell>
          <cell r="FB6">
            <v>25.445000000000071</v>
          </cell>
          <cell r="FC6">
            <v>670.10799999999995</v>
          </cell>
          <cell r="FD6">
            <v>49.77</v>
          </cell>
          <cell r="FE6">
            <v>148.20600000000002</v>
          </cell>
          <cell r="FF6">
            <v>133.55600000000004</v>
          </cell>
          <cell r="FG6">
            <v>89.399999999999892</v>
          </cell>
          <cell r="FH6">
            <v>207.2000000000001</v>
          </cell>
          <cell r="FI6">
            <v>55.800000000000175</v>
          </cell>
          <cell r="FJ6">
            <v>-31.499999999999844</v>
          </cell>
          <cell r="FK6">
            <v>-97.800000000000367</v>
          </cell>
          <cell r="FL6">
            <v>-436.39999999999975</v>
          </cell>
          <cell r="FM6">
            <v>186.89999999999964</v>
          </cell>
          <cell r="FN6">
            <v>-213.39999999999998</v>
          </cell>
          <cell r="FO6">
            <v>29.399999999999238</v>
          </cell>
          <cell r="FP6">
            <v>0</v>
          </cell>
          <cell r="FQ6">
            <v>0</v>
          </cell>
          <cell r="FR6">
            <v>0</v>
          </cell>
          <cell r="FS6">
            <v>0</v>
          </cell>
          <cell r="FT6">
            <v>0</v>
          </cell>
          <cell r="FU6">
            <v>0</v>
          </cell>
          <cell r="FV6">
            <v>0</v>
          </cell>
          <cell r="FW6">
            <v>0</v>
          </cell>
          <cell r="FX6">
            <v>0</v>
          </cell>
          <cell r="FY6">
            <v>0</v>
          </cell>
          <cell r="FZ6">
            <v>0</v>
          </cell>
          <cell r="GA6">
            <v>0</v>
          </cell>
          <cell r="GB6">
            <v>0</v>
          </cell>
          <cell r="GC6">
            <v>0</v>
          </cell>
          <cell r="GD6">
            <v>0</v>
          </cell>
          <cell r="GE6">
            <v>0</v>
          </cell>
          <cell r="GF6">
            <v>0</v>
          </cell>
          <cell r="GG6">
            <v>0</v>
          </cell>
          <cell r="GH6">
            <v>0</v>
          </cell>
          <cell r="GI6">
            <v>0</v>
          </cell>
          <cell r="GJ6">
            <v>0</v>
          </cell>
          <cell r="GK6">
            <v>0</v>
          </cell>
          <cell r="GL6">
            <v>0</v>
          </cell>
          <cell r="GM6">
            <v>0</v>
          </cell>
          <cell r="GN6">
            <v>0</v>
          </cell>
          <cell r="GO6">
            <v>0</v>
          </cell>
          <cell r="GP6">
            <v>0</v>
          </cell>
          <cell r="GQ6">
            <v>0</v>
          </cell>
          <cell r="GR6">
            <v>0</v>
          </cell>
          <cell r="GS6">
            <v>0</v>
          </cell>
          <cell r="GT6">
            <v>0</v>
          </cell>
          <cell r="GU6">
            <v>0</v>
          </cell>
          <cell r="GV6">
            <v>0</v>
          </cell>
          <cell r="GW6">
            <v>0</v>
          </cell>
          <cell r="GX6">
            <v>0</v>
          </cell>
          <cell r="GY6">
            <v>0</v>
          </cell>
          <cell r="GZ6">
            <v>0</v>
          </cell>
          <cell r="HA6">
            <v>0</v>
          </cell>
          <cell r="HB6">
            <v>0</v>
          </cell>
          <cell r="HC6">
            <v>0</v>
          </cell>
          <cell r="HD6">
            <v>0</v>
          </cell>
          <cell r="HE6">
            <v>0</v>
          </cell>
          <cell r="HF6">
            <v>0</v>
          </cell>
          <cell r="HG6">
            <v>0</v>
          </cell>
          <cell r="HH6">
            <v>0</v>
          </cell>
          <cell r="HI6">
            <v>0</v>
          </cell>
          <cell r="HJ6">
            <v>0</v>
          </cell>
          <cell r="HK6">
            <v>0</v>
          </cell>
          <cell r="HL6">
            <v>0</v>
          </cell>
          <cell r="HM6">
            <v>0</v>
          </cell>
          <cell r="HN6">
            <v>0</v>
          </cell>
          <cell r="HO6">
            <v>0</v>
          </cell>
          <cell r="HP6">
            <v>0</v>
          </cell>
          <cell r="HQ6">
            <v>0</v>
          </cell>
          <cell r="HR6">
            <v>0</v>
          </cell>
          <cell r="HS6">
            <v>0</v>
          </cell>
          <cell r="HT6">
            <v>0</v>
          </cell>
          <cell r="HU6">
            <v>0</v>
          </cell>
          <cell r="HV6">
            <v>0</v>
          </cell>
          <cell r="HW6">
            <v>0</v>
          </cell>
          <cell r="HX6">
            <v>0</v>
          </cell>
          <cell r="HY6">
            <v>0</v>
          </cell>
          <cell r="HZ6">
            <v>0</v>
          </cell>
          <cell r="IA6">
            <v>0</v>
          </cell>
          <cell r="IB6">
            <v>0</v>
          </cell>
          <cell r="IC6">
            <v>0</v>
          </cell>
          <cell r="ID6">
            <v>0</v>
          </cell>
          <cell r="IE6">
            <v>0</v>
          </cell>
          <cell r="IF6">
            <v>0</v>
          </cell>
          <cell r="IG6">
            <v>0</v>
          </cell>
          <cell r="IH6">
            <v>0</v>
          </cell>
          <cell r="II6">
            <v>0</v>
          </cell>
          <cell r="IJ6">
            <v>0</v>
          </cell>
          <cell r="IK6">
            <v>0</v>
          </cell>
          <cell r="IL6">
            <v>0</v>
          </cell>
          <cell r="IM6">
            <v>0</v>
          </cell>
          <cell r="IN6">
            <v>0</v>
          </cell>
          <cell r="IO6">
            <v>0</v>
          </cell>
          <cell r="IP6">
            <v>0</v>
          </cell>
          <cell r="IQ6">
            <v>0</v>
          </cell>
          <cell r="IR6">
            <v>0</v>
          </cell>
          <cell r="IS6">
            <v>0</v>
          </cell>
          <cell r="IT6">
            <v>0</v>
          </cell>
          <cell r="IU6">
            <v>0</v>
          </cell>
        </row>
        <row r="7">
          <cell r="A7" t="str">
            <v>APTY IN</v>
          </cell>
          <cell r="B7" t="str">
            <v>Apollo Tyres</v>
          </cell>
          <cell r="C7" t="str">
            <v>Auto Ancillaries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  <cell r="H7">
            <v>-36</v>
          </cell>
          <cell r="I7">
            <v>-48</v>
          </cell>
          <cell r="J7">
            <v>-66</v>
          </cell>
          <cell r="K7">
            <v>-37</v>
          </cell>
          <cell r="L7">
            <v>-117</v>
          </cell>
          <cell r="M7">
            <v>-119</v>
          </cell>
          <cell r="N7">
            <v>-90</v>
          </cell>
          <cell r="O7">
            <v>-103</v>
          </cell>
          <cell r="P7">
            <v>-113</v>
          </cell>
          <cell r="Q7">
            <v>-131</v>
          </cell>
          <cell r="R7">
            <v>-128</v>
          </cell>
          <cell r="S7">
            <v>-134</v>
          </cell>
          <cell r="T7">
            <v>-135</v>
          </cell>
          <cell r="U7">
            <v>-128</v>
          </cell>
          <cell r="V7">
            <v>-130</v>
          </cell>
          <cell r="W7">
            <v>-133.4</v>
          </cell>
          <cell r="X7">
            <v>-146.94999999999999</v>
          </cell>
          <cell r="Y7">
            <v>-139.75</v>
          </cell>
          <cell r="Z7">
            <v>-129.55000000000001</v>
          </cell>
          <cell r="AA7">
            <v>-104.16</v>
          </cell>
          <cell r="AB7">
            <v>-138.08000000000001</v>
          </cell>
          <cell r="AC7">
            <v>-158.58000000000001</v>
          </cell>
          <cell r="AD7">
            <v>-180.91</v>
          </cell>
          <cell r="AE7">
            <v>-190.86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269</v>
          </cell>
          <cell r="AK7">
            <v>258</v>
          </cell>
          <cell r="AL7">
            <v>248</v>
          </cell>
          <cell r="AM7">
            <v>278</v>
          </cell>
          <cell r="AN7">
            <v>234</v>
          </cell>
          <cell r="AO7">
            <v>201</v>
          </cell>
          <cell r="AP7">
            <v>236</v>
          </cell>
          <cell r="AQ7">
            <v>179</v>
          </cell>
          <cell r="AR7">
            <v>249.69999999999982</v>
          </cell>
          <cell r="AS7">
            <v>298</v>
          </cell>
          <cell r="AT7">
            <v>233</v>
          </cell>
          <cell r="AU7">
            <v>228</v>
          </cell>
          <cell r="AV7">
            <v>244</v>
          </cell>
          <cell r="AW7">
            <v>291</v>
          </cell>
          <cell r="AX7">
            <v>612</v>
          </cell>
          <cell r="AY7">
            <v>706.7599999999984</v>
          </cell>
          <cell r="AZ7">
            <v>708.25000000000068</v>
          </cell>
          <cell r="BA7">
            <v>775.26000000000067</v>
          </cell>
          <cell r="BB7">
            <v>956.85000000000173</v>
          </cell>
          <cell r="BC7">
            <v>894.26999999999953</v>
          </cell>
          <cell r="BD7">
            <v>737.3599999999999</v>
          </cell>
          <cell r="BE7">
            <v>119.23999999999947</v>
          </cell>
          <cell r="BF7">
            <v>113.69999999999928</v>
          </cell>
          <cell r="BG7">
            <v>741.27999999999986</v>
          </cell>
          <cell r="BH7">
            <v>0</v>
          </cell>
          <cell r="BI7">
            <v>0</v>
          </cell>
          <cell r="BJ7">
            <v>0</v>
          </cell>
          <cell r="BK7">
            <v>0</v>
          </cell>
          <cell r="BL7">
            <v>0</v>
          </cell>
          <cell r="BM7">
            <v>0</v>
          </cell>
          <cell r="BN7">
            <v>0</v>
          </cell>
          <cell r="BO7">
            <v>0</v>
          </cell>
          <cell r="BP7">
            <v>0</v>
          </cell>
          <cell r="BQ7">
            <v>0</v>
          </cell>
          <cell r="BR7">
            <v>0</v>
          </cell>
          <cell r="BS7">
            <v>0</v>
          </cell>
          <cell r="BT7">
            <v>0</v>
          </cell>
          <cell r="BU7">
            <v>0</v>
          </cell>
          <cell r="BV7">
            <v>0</v>
          </cell>
          <cell r="BW7">
            <v>0</v>
          </cell>
          <cell r="BX7">
            <v>0</v>
          </cell>
          <cell r="BY7">
            <v>0</v>
          </cell>
          <cell r="BZ7">
            <v>0</v>
          </cell>
          <cell r="CA7">
            <v>0</v>
          </cell>
          <cell r="CB7">
            <v>0</v>
          </cell>
          <cell r="CC7">
            <v>0</v>
          </cell>
          <cell r="CD7">
            <v>0</v>
          </cell>
          <cell r="CE7">
            <v>0</v>
          </cell>
          <cell r="CF7">
            <v>0</v>
          </cell>
          <cell r="CG7">
            <v>0</v>
          </cell>
          <cell r="CH7">
            <v>0</v>
          </cell>
          <cell r="CI7">
            <v>0</v>
          </cell>
          <cell r="CJ7">
            <v>0</v>
          </cell>
          <cell r="CK7">
            <v>0</v>
          </cell>
          <cell r="CL7">
            <v>0</v>
          </cell>
          <cell r="CM7">
            <v>0</v>
          </cell>
          <cell r="CN7">
            <v>269</v>
          </cell>
          <cell r="CO7">
            <v>258</v>
          </cell>
          <cell r="CP7">
            <v>248</v>
          </cell>
          <cell r="CQ7">
            <v>278</v>
          </cell>
          <cell r="CR7">
            <v>234</v>
          </cell>
          <cell r="CS7">
            <v>201</v>
          </cell>
          <cell r="CT7">
            <v>236</v>
          </cell>
          <cell r="CU7">
            <v>179</v>
          </cell>
          <cell r="CV7">
            <v>249.69999999999982</v>
          </cell>
          <cell r="CW7">
            <v>298</v>
          </cell>
          <cell r="CX7">
            <v>233</v>
          </cell>
          <cell r="CY7">
            <v>228</v>
          </cell>
          <cell r="CZ7">
            <v>244</v>
          </cell>
          <cell r="DA7">
            <v>291</v>
          </cell>
          <cell r="DB7">
            <v>612</v>
          </cell>
          <cell r="DC7">
            <v>706.7599999999984</v>
          </cell>
          <cell r="DD7">
            <v>708.25000000000068</v>
          </cell>
          <cell r="DE7">
            <v>775.26000000000067</v>
          </cell>
          <cell r="DF7">
            <v>956.85000000000173</v>
          </cell>
          <cell r="DG7">
            <v>894.26999999999953</v>
          </cell>
          <cell r="DH7">
            <v>737.3599999999999</v>
          </cell>
          <cell r="DI7">
            <v>119.23999999999947</v>
          </cell>
          <cell r="DJ7">
            <v>113.69999999999928</v>
          </cell>
          <cell r="DK7">
            <v>741.27999999999986</v>
          </cell>
          <cell r="DL7">
            <v>0</v>
          </cell>
          <cell r="DM7">
            <v>0</v>
          </cell>
          <cell r="DN7">
            <v>0</v>
          </cell>
          <cell r="DO7">
            <v>0</v>
          </cell>
          <cell r="DP7">
            <v>-82</v>
          </cell>
          <cell r="DQ7">
            <v>-85</v>
          </cell>
          <cell r="DR7">
            <v>-92</v>
          </cell>
          <cell r="DS7">
            <v>-90</v>
          </cell>
          <cell r="DT7">
            <v>-78</v>
          </cell>
          <cell r="DU7">
            <v>-52</v>
          </cell>
          <cell r="DV7">
            <v>-68</v>
          </cell>
          <cell r="DW7">
            <v>24</v>
          </cell>
          <cell r="DX7">
            <v>-84</v>
          </cell>
          <cell r="DY7">
            <v>-77</v>
          </cell>
          <cell r="DZ7">
            <v>-70</v>
          </cell>
          <cell r="EA7">
            <v>-51</v>
          </cell>
          <cell r="EB7">
            <v>-80</v>
          </cell>
          <cell r="EC7">
            <v>-97</v>
          </cell>
          <cell r="ED7">
            <v>-262</v>
          </cell>
          <cell r="EE7">
            <v>-279.57</v>
          </cell>
          <cell r="EF7">
            <v>-240.59</v>
          </cell>
          <cell r="EG7">
            <v>-264.32</v>
          </cell>
          <cell r="EH7">
            <v>-334.91</v>
          </cell>
          <cell r="EI7">
            <v>-301.62</v>
          </cell>
          <cell r="EJ7">
            <v>-251.08</v>
          </cell>
          <cell r="EK7">
            <v>-41.41</v>
          </cell>
          <cell r="EL7">
            <v>-58.62</v>
          </cell>
          <cell r="EM7">
            <v>-279.36</v>
          </cell>
          <cell r="EN7">
            <v>0</v>
          </cell>
          <cell r="EO7">
            <v>0</v>
          </cell>
          <cell r="EP7">
            <v>0</v>
          </cell>
          <cell r="EQ7">
            <v>0</v>
          </cell>
          <cell r="ER7">
            <v>187</v>
          </cell>
          <cell r="ES7">
            <v>173</v>
          </cell>
          <cell r="ET7">
            <v>156</v>
          </cell>
          <cell r="EU7">
            <v>188</v>
          </cell>
          <cell r="EV7">
            <v>156</v>
          </cell>
          <cell r="EW7">
            <v>149</v>
          </cell>
          <cell r="EX7">
            <v>168</v>
          </cell>
          <cell r="EY7">
            <v>203</v>
          </cell>
          <cell r="EZ7">
            <v>165.69999999999982</v>
          </cell>
          <cell r="FA7">
            <v>221</v>
          </cell>
          <cell r="FB7">
            <v>163</v>
          </cell>
          <cell r="FC7">
            <v>177</v>
          </cell>
          <cell r="FD7">
            <v>164</v>
          </cell>
          <cell r="FE7">
            <v>194</v>
          </cell>
          <cell r="FF7">
            <v>350</v>
          </cell>
          <cell r="FG7">
            <v>427.18999999999841</v>
          </cell>
          <cell r="FH7">
            <v>467.66000000000065</v>
          </cell>
          <cell r="FI7">
            <v>510.94000000000068</v>
          </cell>
          <cell r="FJ7">
            <v>621.94000000000165</v>
          </cell>
          <cell r="FK7">
            <v>592.64999999999952</v>
          </cell>
          <cell r="FL7">
            <v>486.27999999999986</v>
          </cell>
          <cell r="FM7">
            <v>77.829999999999472</v>
          </cell>
          <cell r="FN7">
            <v>55.079999999999281</v>
          </cell>
          <cell r="FO7">
            <v>461.91999999999985</v>
          </cell>
          <cell r="FP7">
            <v>0</v>
          </cell>
          <cell r="FQ7">
            <v>0</v>
          </cell>
          <cell r="FR7">
            <v>0</v>
          </cell>
          <cell r="FS7">
            <v>0</v>
          </cell>
          <cell r="FT7">
            <v>0</v>
          </cell>
          <cell r="FU7">
            <v>0</v>
          </cell>
          <cell r="FV7">
            <v>0</v>
          </cell>
          <cell r="FW7">
            <v>0</v>
          </cell>
          <cell r="FX7">
            <v>0</v>
          </cell>
          <cell r="FY7">
            <v>0</v>
          </cell>
          <cell r="FZ7">
            <v>0</v>
          </cell>
          <cell r="GA7">
            <v>0</v>
          </cell>
          <cell r="GB7">
            <v>0</v>
          </cell>
          <cell r="GC7">
            <v>0</v>
          </cell>
          <cell r="GD7">
            <v>0</v>
          </cell>
          <cell r="GE7">
            <v>0</v>
          </cell>
          <cell r="GF7">
            <v>0</v>
          </cell>
          <cell r="GG7">
            <v>0</v>
          </cell>
          <cell r="GH7">
            <v>0</v>
          </cell>
          <cell r="GI7">
            <v>0</v>
          </cell>
          <cell r="GJ7">
            <v>0</v>
          </cell>
          <cell r="GK7">
            <v>0</v>
          </cell>
          <cell r="GL7">
            <v>0</v>
          </cell>
          <cell r="GM7">
            <v>0</v>
          </cell>
          <cell r="GN7">
            <v>0</v>
          </cell>
          <cell r="GO7">
            <v>0</v>
          </cell>
          <cell r="GP7">
            <v>0</v>
          </cell>
          <cell r="GQ7">
            <v>0</v>
          </cell>
          <cell r="GR7">
            <v>0</v>
          </cell>
          <cell r="GS7">
            <v>0</v>
          </cell>
          <cell r="GT7">
            <v>0</v>
          </cell>
          <cell r="GU7">
            <v>0</v>
          </cell>
          <cell r="GV7">
            <v>0</v>
          </cell>
          <cell r="GW7">
            <v>0</v>
          </cell>
          <cell r="GX7">
            <v>0</v>
          </cell>
          <cell r="GY7">
            <v>0</v>
          </cell>
          <cell r="GZ7">
            <v>0</v>
          </cell>
          <cell r="HA7">
            <v>0</v>
          </cell>
          <cell r="HB7">
            <v>0</v>
          </cell>
          <cell r="HC7">
            <v>0</v>
          </cell>
          <cell r="HD7">
            <v>0</v>
          </cell>
          <cell r="HE7">
            <v>0</v>
          </cell>
          <cell r="HF7">
            <v>0</v>
          </cell>
          <cell r="HG7">
            <v>0</v>
          </cell>
          <cell r="HH7">
            <v>0</v>
          </cell>
          <cell r="HI7">
            <v>0</v>
          </cell>
          <cell r="HJ7">
            <v>0</v>
          </cell>
          <cell r="HK7">
            <v>0</v>
          </cell>
          <cell r="HL7">
            <v>0</v>
          </cell>
          <cell r="HM7">
            <v>0</v>
          </cell>
          <cell r="HN7">
            <v>0</v>
          </cell>
          <cell r="HO7">
            <v>0</v>
          </cell>
          <cell r="HP7">
            <v>0</v>
          </cell>
          <cell r="HQ7">
            <v>0</v>
          </cell>
          <cell r="HR7">
            <v>0</v>
          </cell>
          <cell r="HS7">
            <v>0</v>
          </cell>
          <cell r="HT7">
            <v>0</v>
          </cell>
          <cell r="HU7">
            <v>0</v>
          </cell>
          <cell r="HV7">
            <v>0</v>
          </cell>
          <cell r="HW7">
            <v>0</v>
          </cell>
          <cell r="HX7">
            <v>0</v>
          </cell>
          <cell r="HY7">
            <v>0</v>
          </cell>
          <cell r="HZ7">
            <v>0</v>
          </cell>
          <cell r="IA7">
            <v>0</v>
          </cell>
          <cell r="IB7">
            <v>0</v>
          </cell>
          <cell r="IC7">
            <v>0</v>
          </cell>
          <cell r="ID7">
            <v>0</v>
          </cell>
          <cell r="IE7">
            <v>0</v>
          </cell>
          <cell r="IF7">
            <v>0</v>
          </cell>
          <cell r="IG7">
            <v>0</v>
          </cell>
          <cell r="IH7">
            <v>0</v>
          </cell>
          <cell r="II7">
            <v>0</v>
          </cell>
          <cell r="IJ7">
            <v>0</v>
          </cell>
          <cell r="IK7">
            <v>0</v>
          </cell>
          <cell r="IL7">
            <v>0</v>
          </cell>
          <cell r="IM7">
            <v>0</v>
          </cell>
          <cell r="IN7">
            <v>0</v>
          </cell>
          <cell r="IO7">
            <v>0</v>
          </cell>
          <cell r="IP7">
            <v>0</v>
          </cell>
          <cell r="IQ7">
            <v>0</v>
          </cell>
          <cell r="IR7">
            <v>0</v>
          </cell>
          <cell r="IS7">
            <v>0</v>
          </cell>
          <cell r="IT7">
            <v>0</v>
          </cell>
          <cell r="IU7">
            <v>0</v>
          </cell>
        </row>
        <row r="8">
          <cell r="A8" t="str">
            <v>ATXL IN</v>
          </cell>
          <cell r="B8" t="str">
            <v>Automotive Axles</v>
          </cell>
          <cell r="C8" t="str">
            <v>Auto Ancillaries</v>
          </cell>
          <cell r="D8">
            <v>-4.21</v>
          </cell>
          <cell r="E8">
            <v>-3.47</v>
          </cell>
          <cell r="F8">
            <v>-2.73</v>
          </cell>
          <cell r="G8">
            <v>-2.91</v>
          </cell>
          <cell r="H8">
            <v>-2.91</v>
          </cell>
          <cell r="I8">
            <v>-2.94</v>
          </cell>
          <cell r="J8">
            <v>-1.98</v>
          </cell>
          <cell r="K8">
            <v>-2.12</v>
          </cell>
          <cell r="L8">
            <v>-2.39</v>
          </cell>
          <cell r="M8">
            <v>-2.95</v>
          </cell>
          <cell r="N8">
            <v>-3.73</v>
          </cell>
          <cell r="O8">
            <v>-4.4000000000000004</v>
          </cell>
          <cell r="P8">
            <v>-5.47</v>
          </cell>
          <cell r="Q8">
            <v>-7.84</v>
          </cell>
          <cell r="R8">
            <v>-7.94</v>
          </cell>
          <cell r="S8">
            <v>-11.43</v>
          </cell>
          <cell r="T8">
            <v>-19.89</v>
          </cell>
          <cell r="U8">
            <v>-17.05</v>
          </cell>
          <cell r="V8">
            <v>-18.47</v>
          </cell>
          <cell r="W8">
            <v>-20.55</v>
          </cell>
          <cell r="X8">
            <v>-18.32</v>
          </cell>
          <cell r="Y8">
            <v>-17.87</v>
          </cell>
          <cell r="Z8">
            <v>-17.59</v>
          </cell>
          <cell r="AA8">
            <v>-17.77</v>
          </cell>
          <cell r="AB8">
            <v>-16.96</v>
          </cell>
          <cell r="AC8">
            <v>-11.547000000000001</v>
          </cell>
          <cell r="AD8">
            <v>-13.119</v>
          </cell>
          <cell r="AE8">
            <v>-14.335000000000001</v>
          </cell>
          <cell r="AF8">
            <v>63.470000000000006</v>
          </cell>
          <cell r="AG8">
            <v>48.160000000000004</v>
          </cell>
          <cell r="AH8">
            <v>69.810000000000116</v>
          </cell>
          <cell r="AI8">
            <v>83.040000000000092</v>
          </cell>
          <cell r="AJ8">
            <v>62.789999999999978</v>
          </cell>
          <cell r="AK8">
            <v>94.41</v>
          </cell>
          <cell r="AL8">
            <v>88.800000000000068</v>
          </cell>
          <cell r="AM8">
            <v>103.62999999999995</v>
          </cell>
          <cell r="AN8">
            <v>96.280000000000072</v>
          </cell>
          <cell r="AO8">
            <v>68.739999999999981</v>
          </cell>
          <cell r="AP8">
            <v>117.14999999999995</v>
          </cell>
          <cell r="AQ8">
            <v>157.31</v>
          </cell>
          <cell r="AR8">
            <v>140.56999999999994</v>
          </cell>
          <cell r="AS8">
            <v>135.04</v>
          </cell>
          <cell r="AT8">
            <v>148.37999999999988</v>
          </cell>
          <cell r="AU8">
            <v>147.60999999999996</v>
          </cell>
          <cell r="AV8">
            <v>150.67000000000019</v>
          </cell>
          <cell r="AW8">
            <v>201.67999999999992</v>
          </cell>
          <cell r="AX8">
            <v>205.03000000000026</v>
          </cell>
          <cell r="AY8">
            <v>219.35</v>
          </cell>
          <cell r="AZ8">
            <v>181.9800000000001</v>
          </cell>
          <cell r="BA8">
            <v>211.99000000000004</v>
          </cell>
          <cell r="BB8">
            <v>223.57000000000002</v>
          </cell>
          <cell r="BC8">
            <v>218.88000000000014</v>
          </cell>
          <cell r="BD8">
            <v>293.76999999999992</v>
          </cell>
          <cell r="BE8">
            <v>117.9969999999999</v>
          </cell>
          <cell r="BF8">
            <v>-21.823999999999991</v>
          </cell>
          <cell r="BG8">
            <v>9.1639999999999695</v>
          </cell>
          <cell r="BH8">
            <v>0</v>
          </cell>
          <cell r="BI8">
            <v>0</v>
          </cell>
          <cell r="BJ8">
            <v>0</v>
          </cell>
          <cell r="BK8">
            <v>0</v>
          </cell>
          <cell r="BL8">
            <v>0</v>
          </cell>
          <cell r="BM8">
            <v>0</v>
          </cell>
          <cell r="BN8">
            <v>0</v>
          </cell>
          <cell r="BO8">
            <v>0</v>
          </cell>
          <cell r="BP8">
            <v>0</v>
          </cell>
          <cell r="BQ8">
            <v>0</v>
          </cell>
          <cell r="BR8">
            <v>0</v>
          </cell>
          <cell r="BS8">
            <v>0</v>
          </cell>
          <cell r="BT8">
            <v>0</v>
          </cell>
          <cell r="BU8">
            <v>0</v>
          </cell>
          <cell r="BV8">
            <v>0</v>
          </cell>
          <cell r="BW8">
            <v>0</v>
          </cell>
          <cell r="BX8">
            <v>0</v>
          </cell>
          <cell r="BY8">
            <v>0</v>
          </cell>
          <cell r="BZ8">
            <v>0</v>
          </cell>
          <cell r="CA8">
            <v>0</v>
          </cell>
          <cell r="CB8">
            <v>0</v>
          </cell>
          <cell r="CC8">
            <v>0</v>
          </cell>
          <cell r="CD8">
            <v>0</v>
          </cell>
          <cell r="CE8">
            <v>0</v>
          </cell>
          <cell r="CF8">
            <v>0</v>
          </cell>
          <cell r="CG8">
            <v>0</v>
          </cell>
          <cell r="CH8">
            <v>0</v>
          </cell>
          <cell r="CI8">
            <v>0</v>
          </cell>
          <cell r="CJ8">
            <v>63.470000000000006</v>
          </cell>
          <cell r="CK8">
            <v>48.160000000000004</v>
          </cell>
          <cell r="CL8">
            <v>69.810000000000116</v>
          </cell>
          <cell r="CM8">
            <v>83.040000000000092</v>
          </cell>
          <cell r="CN8">
            <v>62.789999999999978</v>
          </cell>
          <cell r="CO8">
            <v>94.41</v>
          </cell>
          <cell r="CP8">
            <v>88.800000000000068</v>
          </cell>
          <cell r="CQ8">
            <v>103.62999999999995</v>
          </cell>
          <cell r="CR8">
            <v>96.280000000000072</v>
          </cell>
          <cell r="CS8">
            <v>68.739999999999981</v>
          </cell>
          <cell r="CT8">
            <v>117.14999999999995</v>
          </cell>
          <cell r="CU8">
            <v>157.31</v>
          </cell>
          <cell r="CV8">
            <v>140.56999999999994</v>
          </cell>
          <cell r="CW8">
            <v>135.04</v>
          </cell>
          <cell r="CX8">
            <v>148.37999999999988</v>
          </cell>
          <cell r="CY8">
            <v>147.60999999999996</v>
          </cell>
          <cell r="CZ8">
            <v>150.67000000000019</v>
          </cell>
          <cell r="DA8">
            <v>201.67999999999992</v>
          </cell>
          <cell r="DB8">
            <v>205.03000000000026</v>
          </cell>
          <cell r="DC8">
            <v>219.35</v>
          </cell>
          <cell r="DD8">
            <v>181.9800000000001</v>
          </cell>
          <cell r="DE8">
            <v>211.99000000000004</v>
          </cell>
          <cell r="DF8">
            <v>223.57000000000002</v>
          </cell>
          <cell r="DG8">
            <v>218.88000000000014</v>
          </cell>
          <cell r="DH8">
            <v>293.76999999999992</v>
          </cell>
          <cell r="DI8">
            <v>117.9969999999999</v>
          </cell>
          <cell r="DJ8">
            <v>-21.823999999999991</v>
          </cell>
          <cell r="DK8">
            <v>9.1639999999999695</v>
          </cell>
          <cell r="DL8">
            <v>-24.62</v>
          </cell>
          <cell r="DM8">
            <v>-19.55</v>
          </cell>
          <cell r="DN8">
            <v>-25.66</v>
          </cell>
          <cell r="DO8">
            <v>-29.529999999999998</v>
          </cell>
          <cell r="DP8">
            <v>-20.889999999999997</v>
          </cell>
          <cell r="DQ8">
            <v>-33.72</v>
          </cell>
          <cell r="DR8">
            <v>-31.7</v>
          </cell>
          <cell r="DS8">
            <v>-39.159999999999997</v>
          </cell>
          <cell r="DT8">
            <v>-34.54</v>
          </cell>
          <cell r="DU8">
            <v>-25.92</v>
          </cell>
          <cell r="DV8">
            <v>-42.900000000000006</v>
          </cell>
          <cell r="DW8">
            <v>-50.94</v>
          </cell>
          <cell r="DX8">
            <v>-41.5</v>
          </cell>
          <cell r="DY8">
            <v>-45.72</v>
          </cell>
          <cell r="DZ8">
            <v>-50.6</v>
          </cell>
          <cell r="EA8">
            <v>-46.25</v>
          </cell>
          <cell r="EB8">
            <v>-49.32</v>
          </cell>
          <cell r="EC8">
            <v>-68.690000000000012</v>
          </cell>
          <cell r="ED8">
            <v>-69.459999999999994</v>
          </cell>
          <cell r="EE8">
            <v>-75.59</v>
          </cell>
          <cell r="EF8">
            <v>-62.49</v>
          </cell>
          <cell r="EG8">
            <v>-75.19</v>
          </cell>
          <cell r="EH8">
            <v>-78</v>
          </cell>
          <cell r="EI8">
            <v>-75.02</v>
          </cell>
          <cell r="EJ8">
            <v>-100.25</v>
          </cell>
          <cell r="EK8">
            <v>-43.643000000000001</v>
          </cell>
          <cell r="EL8">
            <v>25.215</v>
          </cell>
          <cell r="EM8">
            <v>-9.5990000000000002</v>
          </cell>
          <cell r="EN8">
            <v>38.850000000000009</v>
          </cell>
          <cell r="EO8">
            <v>28.610000000000003</v>
          </cell>
          <cell r="EP8">
            <v>44.150000000000119</v>
          </cell>
          <cell r="EQ8">
            <v>53.51000000000009</v>
          </cell>
          <cell r="ER8">
            <v>41.899999999999977</v>
          </cell>
          <cell r="ES8">
            <v>60.69</v>
          </cell>
          <cell r="ET8">
            <v>57.100000000000065</v>
          </cell>
          <cell r="EU8">
            <v>64.469999999999956</v>
          </cell>
          <cell r="EV8">
            <v>61.740000000000073</v>
          </cell>
          <cell r="EW8">
            <v>42.819999999999979</v>
          </cell>
          <cell r="EX8">
            <v>74.249999999999943</v>
          </cell>
          <cell r="EY8">
            <v>106.37</v>
          </cell>
          <cell r="EZ8">
            <v>99.069999999999936</v>
          </cell>
          <cell r="FA8">
            <v>89.32</v>
          </cell>
          <cell r="FB8">
            <v>97.779999999999887</v>
          </cell>
          <cell r="FC8">
            <v>101.35999999999996</v>
          </cell>
          <cell r="FD8">
            <v>101.35000000000019</v>
          </cell>
          <cell r="FE8">
            <v>132.9899999999999</v>
          </cell>
          <cell r="FF8">
            <v>135.57000000000028</v>
          </cell>
          <cell r="FG8">
            <v>143.76</v>
          </cell>
          <cell r="FH8">
            <v>119.49000000000009</v>
          </cell>
          <cell r="FI8">
            <v>136.80000000000004</v>
          </cell>
          <cell r="FJ8">
            <v>145.57000000000002</v>
          </cell>
          <cell r="FK8">
            <v>143.86000000000013</v>
          </cell>
          <cell r="FL8">
            <v>193.51999999999992</v>
          </cell>
          <cell r="FM8">
            <v>74.3539999999999</v>
          </cell>
          <cell r="FN8">
            <v>3.3910000000000089</v>
          </cell>
          <cell r="FO8">
            <v>-0.4350000000000307</v>
          </cell>
          <cell r="FP8">
            <v>0</v>
          </cell>
          <cell r="FQ8">
            <v>0</v>
          </cell>
          <cell r="FR8">
            <v>0</v>
          </cell>
          <cell r="FS8">
            <v>0</v>
          </cell>
          <cell r="FT8">
            <v>0</v>
          </cell>
          <cell r="FU8">
            <v>0</v>
          </cell>
          <cell r="FV8">
            <v>0</v>
          </cell>
          <cell r="FW8">
            <v>0</v>
          </cell>
          <cell r="FX8">
            <v>0</v>
          </cell>
          <cell r="FY8">
            <v>0</v>
          </cell>
          <cell r="FZ8">
            <v>0</v>
          </cell>
          <cell r="GA8">
            <v>0</v>
          </cell>
          <cell r="GB8">
            <v>0</v>
          </cell>
          <cell r="GC8">
            <v>0</v>
          </cell>
          <cell r="GD8">
            <v>0</v>
          </cell>
          <cell r="GE8">
            <v>0</v>
          </cell>
          <cell r="GF8">
            <v>0</v>
          </cell>
          <cell r="GG8">
            <v>0</v>
          </cell>
          <cell r="GH8">
            <v>0</v>
          </cell>
          <cell r="GI8">
            <v>0</v>
          </cell>
          <cell r="GJ8">
            <v>0</v>
          </cell>
          <cell r="GK8">
            <v>0</v>
          </cell>
          <cell r="GL8">
            <v>0</v>
          </cell>
          <cell r="GM8">
            <v>0</v>
          </cell>
          <cell r="GN8">
            <v>0</v>
          </cell>
          <cell r="GO8">
            <v>0</v>
          </cell>
          <cell r="GP8">
            <v>0</v>
          </cell>
          <cell r="GQ8">
            <v>0</v>
          </cell>
          <cell r="GR8">
            <v>0</v>
          </cell>
          <cell r="GS8">
            <v>0</v>
          </cell>
          <cell r="GT8">
            <v>0</v>
          </cell>
          <cell r="GU8">
            <v>0</v>
          </cell>
          <cell r="GV8">
            <v>0</v>
          </cell>
          <cell r="GW8">
            <v>0</v>
          </cell>
          <cell r="GX8">
            <v>0</v>
          </cell>
          <cell r="GY8">
            <v>0</v>
          </cell>
          <cell r="GZ8">
            <v>0</v>
          </cell>
          <cell r="HA8">
            <v>0</v>
          </cell>
          <cell r="HB8">
            <v>0</v>
          </cell>
          <cell r="HC8">
            <v>0</v>
          </cell>
          <cell r="HD8">
            <v>0</v>
          </cell>
          <cell r="HE8">
            <v>0</v>
          </cell>
          <cell r="HF8">
            <v>0</v>
          </cell>
          <cell r="HG8">
            <v>0</v>
          </cell>
          <cell r="HH8">
            <v>0</v>
          </cell>
          <cell r="HI8">
            <v>0</v>
          </cell>
          <cell r="HJ8">
            <v>0</v>
          </cell>
          <cell r="HK8">
            <v>0</v>
          </cell>
          <cell r="HL8">
            <v>0</v>
          </cell>
          <cell r="HM8">
            <v>0</v>
          </cell>
          <cell r="HN8">
            <v>0</v>
          </cell>
          <cell r="HO8">
            <v>0</v>
          </cell>
          <cell r="HP8">
            <v>0</v>
          </cell>
          <cell r="HQ8">
            <v>0</v>
          </cell>
          <cell r="HR8">
            <v>-2.7</v>
          </cell>
          <cell r="HS8">
            <v>-1.7</v>
          </cell>
          <cell r="HT8">
            <v>0</v>
          </cell>
          <cell r="HU8">
            <v>0</v>
          </cell>
          <cell r="HV8">
            <v>0</v>
          </cell>
          <cell r="HW8">
            <v>0</v>
          </cell>
          <cell r="HX8">
            <v>0</v>
          </cell>
          <cell r="HY8">
            <v>0</v>
          </cell>
          <cell r="HZ8">
            <v>0</v>
          </cell>
          <cell r="IA8">
            <v>0</v>
          </cell>
          <cell r="IB8">
            <v>0</v>
          </cell>
          <cell r="IC8">
            <v>0</v>
          </cell>
          <cell r="ID8">
            <v>0</v>
          </cell>
          <cell r="IE8">
            <v>0</v>
          </cell>
          <cell r="IF8">
            <v>0</v>
          </cell>
          <cell r="IG8">
            <v>0</v>
          </cell>
          <cell r="IH8">
            <v>0</v>
          </cell>
          <cell r="II8">
            <v>0</v>
          </cell>
          <cell r="IJ8">
            <v>0</v>
          </cell>
          <cell r="IK8">
            <v>0</v>
          </cell>
          <cell r="IL8">
            <v>0</v>
          </cell>
          <cell r="IM8">
            <v>0</v>
          </cell>
          <cell r="IN8">
            <v>0</v>
          </cell>
          <cell r="IO8">
            <v>0</v>
          </cell>
          <cell r="IP8">
            <v>0</v>
          </cell>
          <cell r="IQ8">
            <v>0</v>
          </cell>
          <cell r="IR8">
            <v>0</v>
          </cell>
          <cell r="IS8">
            <v>0</v>
          </cell>
          <cell r="IT8">
            <v>0</v>
          </cell>
          <cell r="IU8">
            <v>0</v>
          </cell>
        </row>
        <row r="9">
          <cell r="A9" t="str">
            <v>BHFC IN</v>
          </cell>
          <cell r="B9" t="str">
            <v>Bharat Forge</v>
          </cell>
          <cell r="C9" t="str">
            <v>Auto Ancillaries</v>
          </cell>
          <cell r="D9">
            <v>-108.4</v>
          </cell>
          <cell r="E9">
            <v>-110.1</v>
          </cell>
          <cell r="F9">
            <v>-93.2</v>
          </cell>
          <cell r="G9">
            <v>-96.3</v>
          </cell>
          <cell r="H9">
            <v>-87.3</v>
          </cell>
          <cell r="I9">
            <v>-87.9</v>
          </cell>
          <cell r="J9">
            <v>-74.099999999999994</v>
          </cell>
          <cell r="K9">
            <v>-74.3</v>
          </cell>
          <cell r="L9">
            <v>-78.7</v>
          </cell>
          <cell r="M9">
            <v>-82.9</v>
          </cell>
          <cell r="N9">
            <v>-89.5</v>
          </cell>
          <cell r="O9">
            <v>-91.2</v>
          </cell>
          <cell r="P9">
            <v>-111.6</v>
          </cell>
          <cell r="Q9">
            <v>-128.1</v>
          </cell>
          <cell r="R9">
            <v>-153.4</v>
          </cell>
          <cell r="S9">
            <v>-154.72999999999999</v>
          </cell>
          <cell r="T9">
            <v>-175.67</v>
          </cell>
          <cell r="U9">
            <v>-196.59</v>
          </cell>
          <cell r="V9">
            <v>-215.34</v>
          </cell>
          <cell r="W9">
            <v>-233.51</v>
          </cell>
          <cell r="X9">
            <v>-233.63</v>
          </cell>
          <cell r="Y9">
            <v>-273</v>
          </cell>
          <cell r="Z9">
            <v>-294.16000000000003</v>
          </cell>
          <cell r="AA9">
            <v>-249.12</v>
          </cell>
          <cell r="AB9">
            <v>-195.4</v>
          </cell>
          <cell r="AC9">
            <v>-235.6</v>
          </cell>
          <cell r="AD9">
            <v>-277.89999999999998</v>
          </cell>
          <cell r="AE9">
            <v>-294.8</v>
          </cell>
          <cell r="AF9">
            <v>182.90000000000012</v>
          </cell>
          <cell r="AG9">
            <v>257.20000000000027</v>
          </cell>
          <cell r="AH9">
            <v>303.20000000000005</v>
          </cell>
          <cell r="AI9">
            <v>389.60000000000008</v>
          </cell>
          <cell r="AJ9">
            <v>381.5</v>
          </cell>
          <cell r="AK9">
            <v>426.4000000000002</v>
          </cell>
          <cell r="AL9">
            <v>476.19999999999948</v>
          </cell>
          <cell r="AM9">
            <v>527.50000000000023</v>
          </cell>
          <cell r="AN9">
            <v>530.09999999999957</v>
          </cell>
          <cell r="AO9">
            <v>602.79999999999984</v>
          </cell>
          <cell r="AP9">
            <v>654.4</v>
          </cell>
          <cell r="AQ9">
            <v>693.5</v>
          </cell>
          <cell r="AR9">
            <v>735.89999999999986</v>
          </cell>
          <cell r="AS9">
            <v>782.50000000000057</v>
          </cell>
          <cell r="AT9">
            <v>801.80000000000007</v>
          </cell>
          <cell r="AU9">
            <v>828.12</v>
          </cell>
          <cell r="AV9">
            <v>845.21</v>
          </cell>
          <cell r="AW9">
            <v>922.45000000000016</v>
          </cell>
          <cell r="AX9">
            <v>933.03000000000009</v>
          </cell>
          <cell r="AY9">
            <v>964.89999999999964</v>
          </cell>
          <cell r="AZ9">
            <v>983.04999999999984</v>
          </cell>
          <cell r="BA9">
            <v>1011.5300000000004</v>
          </cell>
          <cell r="BB9">
            <v>871.91999999999916</v>
          </cell>
          <cell r="BC9">
            <v>799.8199999999996</v>
          </cell>
          <cell r="BD9">
            <v>414.3000000000003</v>
          </cell>
          <cell r="BE9">
            <v>179.89999999999989</v>
          </cell>
          <cell r="BF9">
            <v>19.100000000000193</v>
          </cell>
          <cell r="BG9">
            <v>963.19999999999959</v>
          </cell>
          <cell r="BH9">
            <v>0</v>
          </cell>
          <cell r="BI9">
            <v>0</v>
          </cell>
          <cell r="BJ9">
            <v>0</v>
          </cell>
          <cell r="BK9">
            <v>0</v>
          </cell>
          <cell r="BL9">
            <v>0</v>
          </cell>
          <cell r="BM9">
            <v>0</v>
          </cell>
          <cell r="BN9">
            <v>0</v>
          </cell>
          <cell r="BO9">
            <v>0</v>
          </cell>
          <cell r="BP9">
            <v>0</v>
          </cell>
          <cell r="BQ9">
            <v>0</v>
          </cell>
          <cell r="BR9">
            <v>0</v>
          </cell>
          <cell r="BS9">
            <v>0</v>
          </cell>
          <cell r="BT9">
            <v>0</v>
          </cell>
          <cell r="BU9">
            <v>0</v>
          </cell>
          <cell r="BV9">
            <v>0</v>
          </cell>
          <cell r="BW9">
            <v>0</v>
          </cell>
          <cell r="BX9">
            <v>-44.78</v>
          </cell>
          <cell r="BY9">
            <v>0</v>
          </cell>
          <cell r="BZ9">
            <v>0</v>
          </cell>
          <cell r="CA9">
            <v>0</v>
          </cell>
          <cell r="CB9">
            <v>0</v>
          </cell>
          <cell r="CC9">
            <v>0</v>
          </cell>
          <cell r="CD9">
            <v>0</v>
          </cell>
          <cell r="CE9">
            <v>0</v>
          </cell>
          <cell r="CF9">
            <v>0</v>
          </cell>
          <cell r="CG9">
            <v>0</v>
          </cell>
          <cell r="CH9">
            <v>0</v>
          </cell>
          <cell r="CI9">
            <v>0</v>
          </cell>
          <cell r="CJ9">
            <v>182.90000000000012</v>
          </cell>
          <cell r="CK9">
            <v>257.20000000000027</v>
          </cell>
          <cell r="CL9">
            <v>303.20000000000005</v>
          </cell>
          <cell r="CM9">
            <v>389.60000000000008</v>
          </cell>
          <cell r="CN9">
            <v>381.5</v>
          </cell>
          <cell r="CO9">
            <v>426.4000000000002</v>
          </cell>
          <cell r="CP9">
            <v>476.19999999999948</v>
          </cell>
          <cell r="CQ9">
            <v>527.50000000000023</v>
          </cell>
          <cell r="CR9">
            <v>530.09999999999957</v>
          </cell>
          <cell r="CS9">
            <v>602.79999999999984</v>
          </cell>
          <cell r="CT9">
            <v>654.4</v>
          </cell>
          <cell r="CU9">
            <v>693.5</v>
          </cell>
          <cell r="CV9">
            <v>735.89999999999986</v>
          </cell>
          <cell r="CW9">
            <v>782.50000000000057</v>
          </cell>
          <cell r="CX9">
            <v>801.80000000000007</v>
          </cell>
          <cell r="CY9">
            <v>828.12</v>
          </cell>
          <cell r="CZ9">
            <v>800.43000000000006</v>
          </cell>
          <cell r="DA9">
            <v>922.45000000000016</v>
          </cell>
          <cell r="DB9">
            <v>933.03000000000009</v>
          </cell>
          <cell r="DC9">
            <v>964.89999999999964</v>
          </cell>
          <cell r="DD9">
            <v>983.04999999999984</v>
          </cell>
          <cell r="DE9">
            <v>1011.5300000000004</v>
          </cell>
          <cell r="DF9">
            <v>871.91999999999916</v>
          </cell>
          <cell r="DG9">
            <v>799.8199999999996</v>
          </cell>
          <cell r="DH9">
            <v>414.3000000000003</v>
          </cell>
          <cell r="DI9">
            <v>179.89999999999989</v>
          </cell>
          <cell r="DJ9">
            <v>19.100000000000193</v>
          </cell>
          <cell r="DK9">
            <v>963.19999999999959</v>
          </cell>
          <cell r="DL9">
            <v>-59.2</v>
          </cell>
          <cell r="DM9">
            <v>-83.399999999999991</v>
          </cell>
          <cell r="DN9">
            <v>-89.600000000000009</v>
          </cell>
          <cell r="DO9">
            <v>-89.5</v>
          </cell>
          <cell r="DP9">
            <v>-118.39999999999999</v>
          </cell>
          <cell r="DQ9">
            <v>-132.9</v>
          </cell>
          <cell r="DR9">
            <v>-146.39999999999998</v>
          </cell>
          <cell r="DS9">
            <v>-165.2</v>
          </cell>
          <cell r="DT9">
            <v>-190.1</v>
          </cell>
          <cell r="DU9">
            <v>-224.5</v>
          </cell>
          <cell r="DV9">
            <v>-240.1</v>
          </cell>
          <cell r="DW9">
            <v>-209.79999999999998</v>
          </cell>
          <cell r="DX9">
            <v>-246.8</v>
          </cell>
          <cell r="DY9">
            <v>-264.79999999999995</v>
          </cell>
          <cell r="DZ9">
            <v>-269.7</v>
          </cell>
          <cell r="EA9">
            <v>-298</v>
          </cell>
          <cell r="EB9">
            <v>-285.27999999999997</v>
          </cell>
          <cell r="EC9">
            <v>-300.61</v>
          </cell>
          <cell r="ED9">
            <v>-303.29999999999995</v>
          </cell>
          <cell r="EE9">
            <v>-322.09000000000003</v>
          </cell>
          <cell r="EF9">
            <v>-334.92</v>
          </cell>
          <cell r="EG9">
            <v>-334.05</v>
          </cell>
          <cell r="EH9">
            <v>-290.13</v>
          </cell>
          <cell r="EI9">
            <v>-274.8</v>
          </cell>
          <cell r="EJ9">
            <v>-148.69999999999999</v>
          </cell>
          <cell r="EK9">
            <v>-67.400000000000006</v>
          </cell>
          <cell r="EL9">
            <v>24.4</v>
          </cell>
          <cell r="EM9">
            <v>-352.1</v>
          </cell>
          <cell r="EN9">
            <v>123.70000000000012</v>
          </cell>
          <cell r="EO9">
            <v>173.8000000000003</v>
          </cell>
          <cell r="EP9">
            <v>213.60000000000002</v>
          </cell>
          <cell r="EQ9">
            <v>300.10000000000008</v>
          </cell>
          <cell r="ER9">
            <v>263.10000000000002</v>
          </cell>
          <cell r="ES9">
            <v>293.50000000000023</v>
          </cell>
          <cell r="ET9">
            <v>329.7999999999995</v>
          </cell>
          <cell r="EU9">
            <v>362.30000000000024</v>
          </cell>
          <cell r="EV9">
            <v>339.99999999999955</v>
          </cell>
          <cell r="EW9">
            <v>378.29999999999984</v>
          </cell>
          <cell r="EX9">
            <v>414.29999999999995</v>
          </cell>
          <cell r="EY9">
            <v>483.70000000000005</v>
          </cell>
          <cell r="EZ9">
            <v>489.09999999999985</v>
          </cell>
          <cell r="FA9">
            <v>517.70000000000061</v>
          </cell>
          <cell r="FB9">
            <v>532.10000000000014</v>
          </cell>
          <cell r="FC9">
            <v>530.12</v>
          </cell>
          <cell r="FD9">
            <v>515.15000000000009</v>
          </cell>
          <cell r="FE9">
            <v>621.84000000000015</v>
          </cell>
          <cell r="FF9">
            <v>629.73000000000013</v>
          </cell>
          <cell r="FG9">
            <v>642.8099999999996</v>
          </cell>
          <cell r="FH9">
            <v>648.12999999999988</v>
          </cell>
          <cell r="FI9">
            <v>677.48000000000047</v>
          </cell>
          <cell r="FJ9">
            <v>581.78999999999917</v>
          </cell>
          <cell r="FK9">
            <v>525.01999999999953</v>
          </cell>
          <cell r="FL9">
            <v>265.60000000000031</v>
          </cell>
          <cell r="FM9">
            <v>112.49999999999989</v>
          </cell>
          <cell r="FN9">
            <v>43.500000000000192</v>
          </cell>
          <cell r="FO9">
            <v>611.09999999999957</v>
          </cell>
          <cell r="FP9">
            <v>0</v>
          </cell>
          <cell r="FQ9">
            <v>0</v>
          </cell>
          <cell r="FR9">
            <v>0</v>
          </cell>
          <cell r="FS9">
            <v>0</v>
          </cell>
          <cell r="FT9">
            <v>0</v>
          </cell>
          <cell r="FU9">
            <v>0</v>
          </cell>
          <cell r="FV9">
            <v>0</v>
          </cell>
          <cell r="FW9">
            <v>0</v>
          </cell>
          <cell r="FX9">
            <v>0</v>
          </cell>
          <cell r="FY9">
            <v>0</v>
          </cell>
          <cell r="FZ9">
            <v>0</v>
          </cell>
          <cell r="GA9">
            <v>0</v>
          </cell>
          <cell r="GB9">
            <v>0</v>
          </cell>
          <cell r="GC9">
            <v>0</v>
          </cell>
          <cell r="GD9">
            <v>0</v>
          </cell>
          <cell r="GE9">
            <v>0</v>
          </cell>
          <cell r="GF9">
            <v>0</v>
          </cell>
          <cell r="GG9">
            <v>0</v>
          </cell>
          <cell r="GH9">
            <v>0</v>
          </cell>
          <cell r="GI9">
            <v>0</v>
          </cell>
          <cell r="GJ9">
            <v>0</v>
          </cell>
          <cell r="GK9">
            <v>0</v>
          </cell>
          <cell r="GL9">
            <v>0</v>
          </cell>
          <cell r="GM9">
            <v>0</v>
          </cell>
          <cell r="GN9">
            <v>0</v>
          </cell>
          <cell r="GO9">
            <v>0</v>
          </cell>
          <cell r="GP9">
            <v>0</v>
          </cell>
          <cell r="GQ9">
            <v>0</v>
          </cell>
          <cell r="GR9">
            <v>0</v>
          </cell>
          <cell r="GS9">
            <v>0</v>
          </cell>
          <cell r="GT9">
            <v>0</v>
          </cell>
          <cell r="GU9">
            <v>0</v>
          </cell>
          <cell r="GV9">
            <v>0</v>
          </cell>
          <cell r="GW9">
            <v>0</v>
          </cell>
          <cell r="GX9">
            <v>0</v>
          </cell>
          <cell r="GY9">
            <v>0</v>
          </cell>
          <cell r="GZ9">
            <v>0</v>
          </cell>
          <cell r="HA9">
            <v>0</v>
          </cell>
          <cell r="HB9">
            <v>0</v>
          </cell>
          <cell r="HC9">
            <v>0</v>
          </cell>
          <cell r="HD9">
            <v>0</v>
          </cell>
          <cell r="HE9">
            <v>0</v>
          </cell>
          <cell r="HF9">
            <v>0</v>
          </cell>
          <cell r="HG9">
            <v>0</v>
          </cell>
          <cell r="HH9">
            <v>0</v>
          </cell>
          <cell r="HI9">
            <v>0</v>
          </cell>
          <cell r="HJ9">
            <v>0</v>
          </cell>
          <cell r="HK9">
            <v>0</v>
          </cell>
          <cell r="HL9">
            <v>0</v>
          </cell>
          <cell r="HM9">
            <v>0</v>
          </cell>
          <cell r="HN9">
            <v>0</v>
          </cell>
          <cell r="HO9">
            <v>0</v>
          </cell>
          <cell r="HP9">
            <v>0</v>
          </cell>
          <cell r="HQ9">
            <v>0</v>
          </cell>
          <cell r="HR9">
            <v>0</v>
          </cell>
          <cell r="HS9">
            <v>0</v>
          </cell>
          <cell r="HT9">
            <v>0</v>
          </cell>
          <cell r="HU9">
            <v>0</v>
          </cell>
          <cell r="HV9">
            <v>0</v>
          </cell>
          <cell r="HW9">
            <v>0</v>
          </cell>
          <cell r="HX9">
            <v>0</v>
          </cell>
          <cell r="HY9">
            <v>0</v>
          </cell>
          <cell r="HZ9">
            <v>0</v>
          </cell>
          <cell r="IA9">
            <v>0</v>
          </cell>
          <cell r="IB9">
            <v>0</v>
          </cell>
          <cell r="IC9">
            <v>0</v>
          </cell>
          <cell r="ID9">
            <v>0</v>
          </cell>
          <cell r="IE9">
            <v>0</v>
          </cell>
          <cell r="IF9">
            <v>0</v>
          </cell>
          <cell r="IG9">
            <v>0</v>
          </cell>
          <cell r="IH9">
            <v>0</v>
          </cell>
          <cell r="II9">
            <v>0</v>
          </cell>
          <cell r="IJ9">
            <v>0</v>
          </cell>
          <cell r="IK9">
            <v>0</v>
          </cell>
          <cell r="IL9">
            <v>0</v>
          </cell>
          <cell r="IM9">
            <v>0</v>
          </cell>
          <cell r="IN9">
            <v>0</v>
          </cell>
          <cell r="IO9">
            <v>0</v>
          </cell>
          <cell r="IP9">
            <v>0</v>
          </cell>
          <cell r="IQ9">
            <v>0</v>
          </cell>
          <cell r="IR9">
            <v>0</v>
          </cell>
          <cell r="IS9">
            <v>0</v>
          </cell>
          <cell r="IT9">
            <v>0</v>
          </cell>
          <cell r="IU9">
            <v>0</v>
          </cell>
        </row>
        <row r="10">
          <cell r="A10" t="str">
            <v>BIL IN</v>
          </cell>
          <cell r="B10" t="str">
            <v>Balkrishna Industries</v>
          </cell>
          <cell r="C10" t="str">
            <v>Auto Ancillaries</v>
          </cell>
          <cell r="D10">
            <v>0</v>
          </cell>
          <cell r="E10">
            <v>-18.8</v>
          </cell>
          <cell r="F10">
            <v>-14.6</v>
          </cell>
          <cell r="G10">
            <v>-16.8</v>
          </cell>
          <cell r="H10">
            <v>-21.6</v>
          </cell>
          <cell r="I10">
            <v>-19.8</v>
          </cell>
          <cell r="J10">
            <v>-29</v>
          </cell>
          <cell r="K10">
            <v>-19</v>
          </cell>
          <cell r="L10">
            <v>-17.100000000000001</v>
          </cell>
          <cell r="M10">
            <v>-17.399999999999999</v>
          </cell>
          <cell r="N10">
            <v>-22.5</v>
          </cell>
          <cell r="O10">
            <v>-21</v>
          </cell>
          <cell r="P10">
            <v>-22.7</v>
          </cell>
          <cell r="Q10">
            <v>-27.6</v>
          </cell>
          <cell r="R10">
            <v>-36.700000000000003</v>
          </cell>
          <cell r="S10">
            <v>-30.3</v>
          </cell>
          <cell r="T10">
            <v>-39.4</v>
          </cell>
          <cell r="U10">
            <v>-39.6</v>
          </cell>
          <cell r="V10">
            <v>-42.4</v>
          </cell>
          <cell r="W10">
            <v>-48.8</v>
          </cell>
          <cell r="X10">
            <v>-61.3</v>
          </cell>
          <cell r="Y10">
            <v>-75.5</v>
          </cell>
          <cell r="Z10">
            <v>-54.6</v>
          </cell>
          <cell r="AA10">
            <v>-76.099999999999994</v>
          </cell>
          <cell r="AB10">
            <v>-76.099999999999994</v>
          </cell>
          <cell r="AC10">
            <v>-96.6</v>
          </cell>
          <cell r="AD10">
            <v>-100.1</v>
          </cell>
          <cell r="AE10">
            <v>-97</v>
          </cell>
          <cell r="AF10">
            <v>0</v>
          </cell>
          <cell r="AG10">
            <v>66.100000000000037</v>
          </cell>
          <cell r="AH10">
            <v>49.499999999999979</v>
          </cell>
          <cell r="AI10">
            <v>123.79999999999997</v>
          </cell>
          <cell r="AJ10">
            <v>83.199999999999989</v>
          </cell>
          <cell r="AK10">
            <v>98.400000000000048</v>
          </cell>
          <cell r="AL10">
            <v>107.19999999999993</v>
          </cell>
          <cell r="AM10">
            <v>163.6</v>
          </cell>
          <cell r="AN10">
            <v>99.300000000000153</v>
          </cell>
          <cell r="AO10">
            <v>164.80000000000007</v>
          </cell>
          <cell r="AP10">
            <v>283.50000000000006</v>
          </cell>
          <cell r="AQ10">
            <v>361.79999999999995</v>
          </cell>
          <cell r="AR10">
            <v>226.59999999999991</v>
          </cell>
          <cell r="AS10">
            <v>234.09999999999994</v>
          </cell>
          <cell r="AT10">
            <v>228.3</v>
          </cell>
          <cell r="AU10">
            <v>378.39999999999986</v>
          </cell>
          <cell r="AV10">
            <v>253.20000000000013</v>
          </cell>
          <cell r="AW10">
            <v>289.89999999999998</v>
          </cell>
          <cell r="AX10">
            <v>339.09999999999957</v>
          </cell>
          <cell r="AY10">
            <v>452.50000000000011</v>
          </cell>
          <cell r="AZ10">
            <v>326.20000000000016</v>
          </cell>
          <cell r="BA10">
            <v>410.8000000000003</v>
          </cell>
          <cell r="BB10">
            <v>554.9000000000002</v>
          </cell>
          <cell r="BC10">
            <v>362.00000000000011</v>
          </cell>
          <cell r="BD10">
            <v>219.7000000000003</v>
          </cell>
          <cell r="BE10">
            <v>262.50000000000023</v>
          </cell>
          <cell r="BF10">
            <v>263.70000000000016</v>
          </cell>
          <cell r="BG10">
            <v>340.70000000000005</v>
          </cell>
          <cell r="BH10">
            <v>0</v>
          </cell>
          <cell r="BI10">
            <v>0</v>
          </cell>
          <cell r="BJ10">
            <v>0</v>
          </cell>
          <cell r="BK10">
            <v>0</v>
          </cell>
          <cell r="BL10">
            <v>0</v>
          </cell>
          <cell r="BM10">
            <v>0</v>
          </cell>
          <cell r="BN10">
            <v>0</v>
          </cell>
          <cell r="BO10">
            <v>0</v>
          </cell>
          <cell r="BP10">
            <v>0</v>
          </cell>
          <cell r="BQ10">
            <v>0</v>
          </cell>
          <cell r="BR10">
            <v>0</v>
          </cell>
          <cell r="BS10">
            <v>0</v>
          </cell>
          <cell r="BT10">
            <v>0</v>
          </cell>
          <cell r="BU10">
            <v>0</v>
          </cell>
          <cell r="BV10">
            <v>0</v>
          </cell>
          <cell r="BW10">
            <v>0</v>
          </cell>
          <cell r="BX10">
            <v>0</v>
          </cell>
          <cell r="BY10">
            <v>0</v>
          </cell>
          <cell r="BZ10">
            <v>0</v>
          </cell>
          <cell r="CA10">
            <v>-44.2</v>
          </cell>
          <cell r="CB10">
            <v>1.8</v>
          </cell>
          <cell r="CC10">
            <v>-12.7</v>
          </cell>
          <cell r="CD10">
            <v>0</v>
          </cell>
          <cell r="CE10">
            <v>0</v>
          </cell>
          <cell r="CF10">
            <v>0</v>
          </cell>
          <cell r="CG10">
            <v>0</v>
          </cell>
          <cell r="CH10">
            <v>0</v>
          </cell>
          <cell r="CI10">
            <v>0</v>
          </cell>
          <cell r="CJ10">
            <v>0</v>
          </cell>
          <cell r="CK10">
            <v>66.100000000000037</v>
          </cell>
          <cell r="CL10">
            <v>49.499999999999979</v>
          </cell>
          <cell r="CM10">
            <v>123.79999999999997</v>
          </cell>
          <cell r="CN10">
            <v>83.199999999999989</v>
          </cell>
          <cell r="CO10">
            <v>98.400000000000048</v>
          </cell>
          <cell r="CP10">
            <v>107.19999999999993</v>
          </cell>
          <cell r="CQ10">
            <v>163.6</v>
          </cell>
          <cell r="CR10">
            <v>99.300000000000153</v>
          </cell>
          <cell r="CS10">
            <v>164.80000000000007</v>
          </cell>
          <cell r="CT10">
            <v>283.50000000000006</v>
          </cell>
          <cell r="CU10">
            <v>361.79999999999995</v>
          </cell>
          <cell r="CV10">
            <v>226.59999999999991</v>
          </cell>
          <cell r="CW10">
            <v>234.09999999999994</v>
          </cell>
          <cell r="CX10">
            <v>228.3</v>
          </cell>
          <cell r="CY10">
            <v>378.39999999999986</v>
          </cell>
          <cell r="CZ10">
            <v>253.20000000000013</v>
          </cell>
          <cell r="DA10">
            <v>289.89999999999998</v>
          </cell>
          <cell r="DB10">
            <v>339.09999999999957</v>
          </cell>
          <cell r="DC10">
            <v>408.30000000000013</v>
          </cell>
          <cell r="DD10">
            <v>328.00000000000017</v>
          </cell>
          <cell r="DE10">
            <v>398.10000000000031</v>
          </cell>
          <cell r="DF10">
            <v>554.9000000000002</v>
          </cell>
          <cell r="DG10">
            <v>362.00000000000011</v>
          </cell>
          <cell r="DH10">
            <v>219.7000000000003</v>
          </cell>
          <cell r="DI10">
            <v>262.50000000000023</v>
          </cell>
          <cell r="DJ10">
            <v>263.70000000000016</v>
          </cell>
          <cell r="DK10">
            <v>340.70000000000005</v>
          </cell>
          <cell r="DL10">
            <v>0</v>
          </cell>
          <cell r="DM10">
            <v>-17.2</v>
          </cell>
          <cell r="DN10">
            <v>-23.599999999999998</v>
          </cell>
          <cell r="DO10">
            <v>-23.5</v>
          </cell>
          <cell r="DP10">
            <v>-25.299999999999997</v>
          </cell>
          <cell r="DQ10">
            <v>-38.200000000000003</v>
          </cell>
          <cell r="DR10">
            <v>-26.4</v>
          </cell>
          <cell r="DS10">
            <v>-47.5</v>
          </cell>
          <cell r="DT10">
            <v>-35.700000000000003</v>
          </cell>
          <cell r="DU10">
            <v>-55.900000000000006</v>
          </cell>
          <cell r="DV10">
            <v>-104.30000000000001</v>
          </cell>
          <cell r="DW10">
            <v>-113</v>
          </cell>
          <cell r="DX10">
            <v>-76.400000000000006</v>
          </cell>
          <cell r="DY10">
            <v>-80.7</v>
          </cell>
          <cell r="DZ10">
            <v>-79.099999999999994</v>
          </cell>
          <cell r="EA10">
            <v>-131.6</v>
          </cell>
          <cell r="EB10">
            <v>-86</v>
          </cell>
          <cell r="EC10">
            <v>-98.2</v>
          </cell>
          <cell r="ED10">
            <v>-117</v>
          </cell>
          <cell r="EE10">
            <v>-157.9</v>
          </cell>
          <cell r="EF10">
            <v>-111.99999999999999</v>
          </cell>
          <cell r="EG10">
            <v>-141.19999999999999</v>
          </cell>
          <cell r="EH10">
            <v>-189.7</v>
          </cell>
          <cell r="EI10">
            <v>-133.5</v>
          </cell>
          <cell r="EJ10">
            <v>-75.899999999999991</v>
          </cell>
          <cell r="EK10">
            <v>-91.6</v>
          </cell>
          <cell r="EL10">
            <v>-91.6</v>
          </cell>
          <cell r="EM10">
            <v>-120.3</v>
          </cell>
          <cell r="EN10">
            <v>0</v>
          </cell>
          <cell r="EO10">
            <v>48.900000000000034</v>
          </cell>
          <cell r="EP10">
            <v>25.899999999999981</v>
          </cell>
          <cell r="EQ10">
            <v>100.29999999999997</v>
          </cell>
          <cell r="ER10">
            <v>57.899999999999991</v>
          </cell>
          <cell r="ES10">
            <v>60.200000000000045</v>
          </cell>
          <cell r="ET10">
            <v>80.799999999999926</v>
          </cell>
          <cell r="EU10">
            <v>116.1</v>
          </cell>
          <cell r="EV10">
            <v>63.600000000000151</v>
          </cell>
          <cell r="EW10">
            <v>108.90000000000006</v>
          </cell>
          <cell r="EX10">
            <v>179.20000000000005</v>
          </cell>
          <cell r="EY10">
            <v>248.79999999999995</v>
          </cell>
          <cell r="EZ10">
            <v>150.1999999999999</v>
          </cell>
          <cell r="FA10">
            <v>153.39999999999992</v>
          </cell>
          <cell r="FB10">
            <v>149.20000000000002</v>
          </cell>
          <cell r="FC10">
            <v>246.79999999999987</v>
          </cell>
          <cell r="FD10">
            <v>167.20000000000013</v>
          </cell>
          <cell r="FE10">
            <v>191.7</v>
          </cell>
          <cell r="FF10">
            <v>222.09999999999957</v>
          </cell>
          <cell r="FG10">
            <v>250.40000000000012</v>
          </cell>
          <cell r="FH10">
            <v>216.00000000000017</v>
          </cell>
          <cell r="FI10">
            <v>256.90000000000032</v>
          </cell>
          <cell r="FJ10">
            <v>365.20000000000022</v>
          </cell>
          <cell r="FK10">
            <v>228.50000000000011</v>
          </cell>
          <cell r="FL10">
            <v>143.8000000000003</v>
          </cell>
          <cell r="FM10">
            <v>170.90000000000023</v>
          </cell>
          <cell r="FN10">
            <v>172.10000000000016</v>
          </cell>
          <cell r="FO10">
            <v>220.40000000000003</v>
          </cell>
          <cell r="FP10">
            <v>0</v>
          </cell>
          <cell r="FQ10">
            <v>0</v>
          </cell>
          <cell r="FR10">
            <v>0</v>
          </cell>
          <cell r="FS10">
            <v>0</v>
          </cell>
          <cell r="FT10">
            <v>0</v>
          </cell>
          <cell r="FU10">
            <v>0</v>
          </cell>
          <cell r="FV10">
            <v>0</v>
          </cell>
          <cell r="FW10">
            <v>0</v>
          </cell>
          <cell r="FX10">
            <v>0</v>
          </cell>
          <cell r="FY10">
            <v>0</v>
          </cell>
          <cell r="FZ10">
            <v>0</v>
          </cell>
          <cell r="GA10">
            <v>0</v>
          </cell>
          <cell r="GB10">
            <v>0</v>
          </cell>
          <cell r="GC10">
            <v>0</v>
          </cell>
          <cell r="GD10">
            <v>0</v>
          </cell>
          <cell r="GE10">
            <v>0</v>
          </cell>
          <cell r="GF10">
            <v>0</v>
          </cell>
          <cell r="GG10">
            <v>0</v>
          </cell>
          <cell r="GH10">
            <v>0</v>
          </cell>
          <cell r="GI10">
            <v>0</v>
          </cell>
          <cell r="GJ10">
            <v>0</v>
          </cell>
          <cell r="GK10">
            <v>0</v>
          </cell>
          <cell r="GL10">
            <v>0</v>
          </cell>
          <cell r="GM10">
            <v>0</v>
          </cell>
          <cell r="GN10">
            <v>0</v>
          </cell>
          <cell r="GO10">
            <v>0</v>
          </cell>
          <cell r="GP10">
            <v>0</v>
          </cell>
          <cell r="GQ10">
            <v>-2.5</v>
          </cell>
          <cell r="GR10">
            <v>0</v>
          </cell>
          <cell r="GS10">
            <v>0</v>
          </cell>
          <cell r="GT10">
            <v>0</v>
          </cell>
          <cell r="GU10">
            <v>0</v>
          </cell>
          <cell r="GV10">
            <v>0</v>
          </cell>
          <cell r="GW10">
            <v>0</v>
          </cell>
          <cell r="GX10">
            <v>0</v>
          </cell>
          <cell r="GY10">
            <v>0</v>
          </cell>
          <cell r="GZ10">
            <v>0</v>
          </cell>
          <cell r="HA10">
            <v>0</v>
          </cell>
          <cell r="HB10">
            <v>0</v>
          </cell>
          <cell r="HC10">
            <v>0</v>
          </cell>
          <cell r="HD10">
            <v>0</v>
          </cell>
          <cell r="HE10">
            <v>0</v>
          </cell>
          <cell r="HF10">
            <v>0</v>
          </cell>
          <cell r="HG10">
            <v>0</v>
          </cell>
          <cell r="HH10">
            <v>0</v>
          </cell>
          <cell r="HI10">
            <v>0</v>
          </cell>
          <cell r="HJ10">
            <v>0</v>
          </cell>
          <cell r="HK10">
            <v>0</v>
          </cell>
          <cell r="HL10">
            <v>0</v>
          </cell>
          <cell r="HM10">
            <v>0</v>
          </cell>
          <cell r="HN10">
            <v>0</v>
          </cell>
          <cell r="HO10">
            <v>0</v>
          </cell>
          <cell r="HP10">
            <v>0</v>
          </cell>
          <cell r="HQ10">
            <v>0</v>
          </cell>
          <cell r="HR10">
            <v>0</v>
          </cell>
          <cell r="HS10">
            <v>0</v>
          </cell>
          <cell r="HT10">
            <v>0</v>
          </cell>
          <cell r="HU10">
            <v>0</v>
          </cell>
          <cell r="HV10">
            <v>0</v>
          </cell>
          <cell r="HW10">
            <v>0</v>
          </cell>
          <cell r="HX10">
            <v>0</v>
          </cell>
          <cell r="HY10">
            <v>0</v>
          </cell>
          <cell r="HZ10">
            <v>0</v>
          </cell>
          <cell r="IA10">
            <v>0</v>
          </cell>
          <cell r="IB10">
            <v>0</v>
          </cell>
          <cell r="IC10">
            <v>0</v>
          </cell>
          <cell r="ID10">
            <v>0</v>
          </cell>
          <cell r="IE10">
            <v>0</v>
          </cell>
          <cell r="IF10">
            <v>0</v>
          </cell>
          <cell r="IG10">
            <v>0</v>
          </cell>
          <cell r="IH10">
            <v>0</v>
          </cell>
          <cell r="II10">
            <v>0</v>
          </cell>
          <cell r="IJ10">
            <v>0</v>
          </cell>
          <cell r="IK10">
            <v>0</v>
          </cell>
          <cell r="IL10">
            <v>0</v>
          </cell>
          <cell r="IM10">
            <v>0</v>
          </cell>
          <cell r="IN10">
            <v>0</v>
          </cell>
          <cell r="IO10">
            <v>0</v>
          </cell>
          <cell r="IP10">
            <v>0</v>
          </cell>
          <cell r="IQ10">
            <v>0</v>
          </cell>
          <cell r="IR10">
            <v>0</v>
          </cell>
          <cell r="IS10">
            <v>0</v>
          </cell>
          <cell r="IT10">
            <v>0</v>
          </cell>
          <cell r="IU10">
            <v>0</v>
          </cell>
        </row>
        <row r="11">
          <cell r="A11" t="str">
            <v>CEAT IN</v>
          </cell>
          <cell r="B11" t="str">
            <v>Ceat</v>
          </cell>
          <cell r="C11" t="str">
            <v>Auto Ancillaries</v>
          </cell>
          <cell r="D11">
            <v>0</v>
          </cell>
          <cell r="E11">
            <v>0</v>
          </cell>
          <cell r="F11">
            <v>0</v>
          </cell>
          <cell r="G11">
            <v>0</v>
          </cell>
          <cell r="H11">
            <v>-203.1</v>
          </cell>
          <cell r="I11">
            <v>-195.2</v>
          </cell>
          <cell r="J11">
            <v>-179.2</v>
          </cell>
          <cell r="K11">
            <v>-195.9</v>
          </cell>
          <cell r="L11">
            <v>-173.2</v>
          </cell>
          <cell r="M11">
            <v>-167.9</v>
          </cell>
          <cell r="N11">
            <v>-151</v>
          </cell>
          <cell r="O11">
            <v>-149.80000000000001</v>
          </cell>
          <cell r="P11">
            <v>-156.30000000000001</v>
          </cell>
          <cell r="Q11">
            <v>-159.30000000000001</v>
          </cell>
          <cell r="R11">
            <v>-164.7</v>
          </cell>
          <cell r="S11">
            <v>-153.69999999999999</v>
          </cell>
          <cell r="T11">
            <v>-161.19999999999999</v>
          </cell>
          <cell r="U11">
            <v>-158.5</v>
          </cell>
          <cell r="V11">
            <v>-155.69999999999999</v>
          </cell>
          <cell r="W11">
            <v>-128.9</v>
          </cell>
          <cell r="X11">
            <v>-140.30000000000001</v>
          </cell>
          <cell r="Y11">
            <v>-138</v>
          </cell>
          <cell r="Z11">
            <v>-142.80000000000001</v>
          </cell>
          <cell r="AA11">
            <v>-141.9</v>
          </cell>
          <cell r="AB11">
            <v>-139.75</v>
          </cell>
          <cell r="AC11">
            <v>-166.4</v>
          </cell>
          <cell r="AD11">
            <v>-160.69999999999999</v>
          </cell>
          <cell r="AE11">
            <v>-144.1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342.19999999999959</v>
          </cell>
          <cell r="AK11">
            <v>48.499999999999204</v>
          </cell>
          <cell r="AL11">
            <v>15.099999999999824</v>
          </cell>
          <cell r="AM11">
            <v>23.099999999999824</v>
          </cell>
          <cell r="AN11">
            <v>5.600000000000307</v>
          </cell>
          <cell r="AO11">
            <v>-53.500000000000469</v>
          </cell>
          <cell r="AP11">
            <v>11.400000000000176</v>
          </cell>
          <cell r="AQ11">
            <v>7.8000000000006935</v>
          </cell>
          <cell r="AR11">
            <v>-23.600000000000023</v>
          </cell>
          <cell r="AS11">
            <v>-54.40000000000056</v>
          </cell>
          <cell r="AT11">
            <v>31.199999999999818</v>
          </cell>
          <cell r="AU11">
            <v>96.499999999999659</v>
          </cell>
          <cell r="AV11">
            <v>12.899999999999636</v>
          </cell>
          <cell r="AW11">
            <v>71.100000000000364</v>
          </cell>
          <cell r="AX11">
            <v>184.69999999999948</v>
          </cell>
          <cell r="AY11">
            <v>345.0999999999998</v>
          </cell>
          <cell r="AZ11">
            <v>310.59999999999997</v>
          </cell>
          <cell r="BA11">
            <v>383.7999999999995</v>
          </cell>
          <cell r="BB11">
            <v>241.29999999999978</v>
          </cell>
          <cell r="BC11">
            <v>253.30000000000015</v>
          </cell>
          <cell r="BD11">
            <v>-108.73999999999982</v>
          </cell>
          <cell r="BE11">
            <v>-410.0999999999998</v>
          </cell>
          <cell r="BF11">
            <v>-218.20000000000056</v>
          </cell>
          <cell r="BG11">
            <v>365.30000000000075</v>
          </cell>
          <cell r="BH11">
            <v>0</v>
          </cell>
          <cell r="BI11">
            <v>0</v>
          </cell>
          <cell r="BJ11">
            <v>0</v>
          </cell>
          <cell r="BK11">
            <v>0</v>
          </cell>
          <cell r="BL11">
            <v>-196.1</v>
          </cell>
          <cell r="BM11">
            <v>-8.1</v>
          </cell>
          <cell r="BN11">
            <v>-1</v>
          </cell>
          <cell r="BO11">
            <v>-0.4</v>
          </cell>
          <cell r="BP11">
            <v>0</v>
          </cell>
          <cell r="BQ11">
            <v>0</v>
          </cell>
          <cell r="BR11">
            <v>0</v>
          </cell>
          <cell r="BS11">
            <v>0</v>
          </cell>
          <cell r="BT11">
            <v>0</v>
          </cell>
          <cell r="BU11">
            <v>0</v>
          </cell>
          <cell r="BV11">
            <v>0</v>
          </cell>
          <cell r="BW11">
            <v>0</v>
          </cell>
          <cell r="BX11">
            <v>0</v>
          </cell>
          <cell r="BY11">
            <v>-4.5999999999999996</v>
          </cell>
          <cell r="BZ11">
            <v>0</v>
          </cell>
          <cell r="CA11">
            <v>0</v>
          </cell>
          <cell r="CB11">
            <v>151</v>
          </cell>
          <cell r="CC11">
            <v>22</v>
          </cell>
          <cell r="CD11">
            <v>34.5</v>
          </cell>
          <cell r="CE11">
            <v>610.4</v>
          </cell>
          <cell r="CF11">
            <v>0</v>
          </cell>
          <cell r="CG11">
            <v>-216</v>
          </cell>
          <cell r="CH11">
            <v>-107</v>
          </cell>
          <cell r="CI11">
            <v>0</v>
          </cell>
          <cell r="CJ11">
            <v>0</v>
          </cell>
          <cell r="CK11">
            <v>0</v>
          </cell>
          <cell r="CL11">
            <v>0</v>
          </cell>
          <cell r="CM11">
            <v>0</v>
          </cell>
          <cell r="CN11">
            <v>146.0999999999996</v>
          </cell>
          <cell r="CO11">
            <v>40.399999999999203</v>
          </cell>
          <cell r="CP11">
            <v>14.099999999999824</v>
          </cell>
          <cell r="CQ11">
            <v>22.699999999999825</v>
          </cell>
          <cell r="CR11">
            <v>5.600000000000307</v>
          </cell>
          <cell r="CS11">
            <v>-53.500000000000469</v>
          </cell>
          <cell r="CT11">
            <v>11.400000000000176</v>
          </cell>
          <cell r="CU11">
            <v>7.8000000000006935</v>
          </cell>
          <cell r="CV11">
            <v>-23.600000000000023</v>
          </cell>
          <cell r="CW11">
            <v>-54.40000000000056</v>
          </cell>
          <cell r="CX11">
            <v>31.199999999999818</v>
          </cell>
          <cell r="CY11">
            <v>96.499999999999659</v>
          </cell>
          <cell r="CZ11">
            <v>12.899999999999636</v>
          </cell>
          <cell r="DA11">
            <v>66.500000000000369</v>
          </cell>
          <cell r="DB11">
            <v>184.69999999999948</v>
          </cell>
          <cell r="DC11">
            <v>345.0999999999998</v>
          </cell>
          <cell r="DD11">
            <v>461.59999999999997</v>
          </cell>
          <cell r="DE11">
            <v>405.7999999999995</v>
          </cell>
          <cell r="DF11">
            <v>275.79999999999978</v>
          </cell>
          <cell r="DG11">
            <v>863.70000000000016</v>
          </cell>
          <cell r="DH11">
            <v>-108.73999999999982</v>
          </cell>
          <cell r="DI11">
            <v>-626.0999999999998</v>
          </cell>
          <cell r="DJ11">
            <v>-325.20000000000056</v>
          </cell>
          <cell r="DK11">
            <v>365.30000000000075</v>
          </cell>
          <cell r="DL11">
            <v>0</v>
          </cell>
          <cell r="DM11">
            <v>0</v>
          </cell>
          <cell r="DN11">
            <v>0</v>
          </cell>
          <cell r="DO11">
            <v>0</v>
          </cell>
          <cell r="DP11">
            <v>-81.599999999999994</v>
          </cell>
          <cell r="DQ11">
            <v>0</v>
          </cell>
          <cell r="DR11">
            <v>0</v>
          </cell>
          <cell r="DS11">
            <v>0</v>
          </cell>
          <cell r="DT11">
            <v>-1.9</v>
          </cell>
          <cell r="DU11">
            <v>0</v>
          </cell>
          <cell r="DV11">
            <v>0</v>
          </cell>
          <cell r="DW11">
            <v>10</v>
          </cell>
          <cell r="DX11">
            <v>3.8</v>
          </cell>
          <cell r="DY11">
            <v>14.7</v>
          </cell>
          <cell r="DZ11">
            <v>-15.8</v>
          </cell>
          <cell r="EA11">
            <v>-48.7</v>
          </cell>
          <cell r="EB11">
            <v>-10.600000000000001</v>
          </cell>
          <cell r="EC11">
            <v>-28.2</v>
          </cell>
          <cell r="ED11">
            <v>-66.900000000000006</v>
          </cell>
          <cell r="EE11">
            <v>-111</v>
          </cell>
          <cell r="EF11">
            <v>-158.1</v>
          </cell>
          <cell r="EG11">
            <v>-150.6</v>
          </cell>
          <cell r="EH11">
            <v>-83.9</v>
          </cell>
          <cell r="EI11">
            <v>-94.4</v>
          </cell>
          <cell r="EJ11">
            <v>2.0699999999999998</v>
          </cell>
          <cell r="EK11">
            <v>121.8</v>
          </cell>
          <cell r="EL11">
            <v>1.8</v>
          </cell>
          <cell r="EM11">
            <v>85</v>
          </cell>
          <cell r="EN11">
            <v>0</v>
          </cell>
          <cell r="EO11">
            <v>0</v>
          </cell>
          <cell r="EP11">
            <v>0</v>
          </cell>
          <cell r="EQ11">
            <v>0</v>
          </cell>
          <cell r="ER11">
            <v>64.499999999999602</v>
          </cell>
          <cell r="ES11">
            <v>40.399999999999203</v>
          </cell>
          <cell r="ET11">
            <v>14.099999999999824</v>
          </cell>
          <cell r="EU11">
            <v>22.699999999999825</v>
          </cell>
          <cell r="EV11">
            <v>3.700000000000307</v>
          </cell>
          <cell r="EW11">
            <v>-53.500000000000469</v>
          </cell>
          <cell r="EX11">
            <v>11.400000000000176</v>
          </cell>
          <cell r="EY11">
            <v>17.800000000000693</v>
          </cell>
          <cell r="EZ11">
            <v>-19.800000000000022</v>
          </cell>
          <cell r="FA11">
            <v>-39.700000000000557</v>
          </cell>
          <cell r="FB11">
            <v>15.399999999999817</v>
          </cell>
          <cell r="FC11">
            <v>47.799999999999656</v>
          </cell>
          <cell r="FD11">
            <v>2.2999999999996348</v>
          </cell>
          <cell r="FE11">
            <v>38.300000000000367</v>
          </cell>
          <cell r="FF11">
            <v>117.79999999999947</v>
          </cell>
          <cell r="FG11">
            <v>234.0999999999998</v>
          </cell>
          <cell r="FH11">
            <v>303.5</v>
          </cell>
          <cell r="FI11">
            <v>255.19999999999951</v>
          </cell>
          <cell r="FJ11">
            <v>191.89999999999978</v>
          </cell>
          <cell r="FK11">
            <v>769.30000000000018</v>
          </cell>
          <cell r="FL11">
            <v>-106.66999999999983</v>
          </cell>
          <cell r="FM11">
            <v>-504.29999999999978</v>
          </cell>
          <cell r="FN11">
            <v>-323.40000000000055</v>
          </cell>
          <cell r="FO11">
            <v>450.30000000000075</v>
          </cell>
          <cell r="FP11">
            <v>0</v>
          </cell>
          <cell r="FQ11">
            <v>0</v>
          </cell>
          <cell r="FR11">
            <v>0</v>
          </cell>
          <cell r="FS11">
            <v>0</v>
          </cell>
          <cell r="FT11">
            <v>0</v>
          </cell>
          <cell r="FU11">
            <v>0</v>
          </cell>
          <cell r="FV11">
            <v>0</v>
          </cell>
          <cell r="FW11">
            <v>0</v>
          </cell>
          <cell r="FX11">
            <v>0</v>
          </cell>
          <cell r="FY11">
            <v>0</v>
          </cell>
          <cell r="FZ11">
            <v>0</v>
          </cell>
          <cell r="GA11">
            <v>0</v>
          </cell>
          <cell r="GB11">
            <v>0</v>
          </cell>
          <cell r="GC11">
            <v>0</v>
          </cell>
          <cell r="GD11">
            <v>0</v>
          </cell>
          <cell r="GE11">
            <v>0</v>
          </cell>
          <cell r="GF11">
            <v>0</v>
          </cell>
          <cell r="GG11">
            <v>0</v>
          </cell>
          <cell r="GH11">
            <v>0</v>
          </cell>
          <cell r="GI11">
            <v>0</v>
          </cell>
          <cell r="GJ11">
            <v>0</v>
          </cell>
          <cell r="GK11">
            <v>0</v>
          </cell>
          <cell r="GL11">
            <v>0</v>
          </cell>
          <cell r="GM11">
            <v>0</v>
          </cell>
          <cell r="GN11">
            <v>0</v>
          </cell>
          <cell r="GO11">
            <v>0</v>
          </cell>
          <cell r="GP11">
            <v>0</v>
          </cell>
          <cell r="GQ11">
            <v>0</v>
          </cell>
          <cell r="GR11">
            <v>0</v>
          </cell>
          <cell r="GS11">
            <v>0</v>
          </cell>
          <cell r="GT11">
            <v>0</v>
          </cell>
          <cell r="GU11">
            <v>0</v>
          </cell>
          <cell r="GV11">
            <v>0</v>
          </cell>
          <cell r="GW11">
            <v>0</v>
          </cell>
          <cell r="GX11">
            <v>0</v>
          </cell>
          <cell r="GY11">
            <v>0</v>
          </cell>
          <cell r="GZ11">
            <v>0</v>
          </cell>
          <cell r="HA11">
            <v>0</v>
          </cell>
          <cell r="HB11">
            <v>0</v>
          </cell>
          <cell r="HC11">
            <v>0</v>
          </cell>
          <cell r="HD11">
            <v>0</v>
          </cell>
          <cell r="HE11">
            <v>0</v>
          </cell>
          <cell r="HF11">
            <v>0</v>
          </cell>
          <cell r="HG11">
            <v>0</v>
          </cell>
          <cell r="HH11">
            <v>0</v>
          </cell>
          <cell r="HI11">
            <v>0</v>
          </cell>
          <cell r="HJ11">
            <v>0</v>
          </cell>
          <cell r="HK11">
            <v>0</v>
          </cell>
          <cell r="HL11">
            <v>0</v>
          </cell>
          <cell r="HM11">
            <v>0</v>
          </cell>
          <cell r="HN11">
            <v>0</v>
          </cell>
          <cell r="HO11">
            <v>0</v>
          </cell>
          <cell r="HP11">
            <v>0</v>
          </cell>
          <cell r="HQ11">
            <v>0</v>
          </cell>
          <cell r="HR11">
            <v>0</v>
          </cell>
          <cell r="HS11">
            <v>0</v>
          </cell>
          <cell r="HT11">
            <v>0</v>
          </cell>
          <cell r="HU11">
            <v>0</v>
          </cell>
          <cell r="HV11">
            <v>0</v>
          </cell>
          <cell r="HW11">
            <v>0</v>
          </cell>
          <cell r="HX11">
            <v>0</v>
          </cell>
          <cell r="HY11">
            <v>0</v>
          </cell>
          <cell r="HZ11">
            <v>0</v>
          </cell>
          <cell r="IA11">
            <v>0</v>
          </cell>
          <cell r="IB11">
            <v>0</v>
          </cell>
          <cell r="IC11">
            <v>0</v>
          </cell>
          <cell r="ID11">
            <v>0</v>
          </cell>
          <cell r="IE11">
            <v>0</v>
          </cell>
          <cell r="IF11">
            <v>0</v>
          </cell>
          <cell r="IG11">
            <v>0</v>
          </cell>
          <cell r="IH11">
            <v>0</v>
          </cell>
          <cell r="II11">
            <v>0</v>
          </cell>
          <cell r="IJ11">
            <v>0</v>
          </cell>
          <cell r="IK11">
            <v>0</v>
          </cell>
          <cell r="IL11">
            <v>0</v>
          </cell>
          <cell r="IM11">
            <v>0</v>
          </cell>
          <cell r="IN11">
            <v>0</v>
          </cell>
          <cell r="IO11">
            <v>0</v>
          </cell>
          <cell r="IP11">
            <v>0</v>
          </cell>
          <cell r="IQ11">
            <v>0</v>
          </cell>
          <cell r="IR11">
            <v>0</v>
          </cell>
          <cell r="IS11">
            <v>0</v>
          </cell>
          <cell r="IT11">
            <v>0</v>
          </cell>
          <cell r="IU11">
            <v>0</v>
          </cell>
        </row>
        <row r="12">
          <cell r="A12" t="str">
            <v>CLTO IN</v>
          </cell>
          <cell r="B12" t="str">
            <v>Clutch Auto</v>
          </cell>
          <cell r="C12" t="str">
            <v>Auto Ancillaries</v>
          </cell>
          <cell r="D12">
            <v>0</v>
          </cell>
          <cell r="E12">
            <v>0</v>
          </cell>
          <cell r="F12">
            <v>0</v>
          </cell>
          <cell r="G12">
            <v>0</v>
          </cell>
          <cell r="H12">
            <v>0</v>
          </cell>
          <cell r="I12">
            <v>0</v>
          </cell>
          <cell r="J12">
            <v>0</v>
          </cell>
          <cell r="K12">
            <v>-17.53</v>
          </cell>
          <cell r="L12">
            <v>-14.16</v>
          </cell>
          <cell r="M12">
            <v>-11.86</v>
          </cell>
          <cell r="N12">
            <v>-11.44</v>
          </cell>
          <cell r="O12">
            <v>-14.23</v>
          </cell>
          <cell r="P12">
            <v>-10.53</v>
          </cell>
          <cell r="Q12">
            <v>-12.39</v>
          </cell>
          <cell r="R12">
            <v>-14.64</v>
          </cell>
          <cell r="S12">
            <v>-22.5</v>
          </cell>
          <cell r="T12">
            <v>-12.71</v>
          </cell>
          <cell r="U12">
            <v>-15.493</v>
          </cell>
          <cell r="V12">
            <v>-17.837</v>
          </cell>
          <cell r="W12">
            <v>-31.052</v>
          </cell>
          <cell r="X12">
            <v>-22.105</v>
          </cell>
          <cell r="Y12">
            <v>-32.53</v>
          </cell>
          <cell r="Z12">
            <v>-30.858000000000001</v>
          </cell>
          <cell r="AA12">
            <v>-27.89</v>
          </cell>
          <cell r="AB12">
            <v>-28.46</v>
          </cell>
          <cell r="AC12">
            <v>-29.187000000000001</v>
          </cell>
          <cell r="AD12">
            <v>-31.556000000000001</v>
          </cell>
          <cell r="AE12">
            <v>-43.86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25.104999999999997</v>
          </cell>
          <cell r="AN12">
            <v>4.9609999999999737</v>
          </cell>
          <cell r="AO12">
            <v>4.0559999999999743</v>
          </cell>
          <cell r="AP12">
            <v>18.034000000000013</v>
          </cell>
          <cell r="AQ12">
            <v>48.277000000000015</v>
          </cell>
          <cell r="AR12">
            <v>24.57999999999997</v>
          </cell>
          <cell r="AS12">
            <v>28.485000000000063</v>
          </cell>
          <cell r="AT12">
            <v>27.48599999999999</v>
          </cell>
          <cell r="AU12">
            <v>41.075000000000081</v>
          </cell>
          <cell r="AV12">
            <v>35.644999999999975</v>
          </cell>
          <cell r="AW12">
            <v>54.186999999999991</v>
          </cell>
          <cell r="AX12">
            <v>65.675000000000026</v>
          </cell>
          <cell r="AY12">
            <v>94.805999999999983</v>
          </cell>
          <cell r="AZ12">
            <v>40.996999999999957</v>
          </cell>
          <cell r="BA12">
            <v>43.229999999999947</v>
          </cell>
          <cell r="BB12">
            <v>59.189999999999955</v>
          </cell>
          <cell r="BC12">
            <v>19.467999999999968</v>
          </cell>
          <cell r="BD12">
            <v>18.923000000000052</v>
          </cell>
          <cell r="BE12">
            <v>17.839000000000031</v>
          </cell>
          <cell r="BF12">
            <v>1.7010000000000041</v>
          </cell>
          <cell r="BG12">
            <v>14.574999999999967</v>
          </cell>
          <cell r="BH12">
            <v>0</v>
          </cell>
          <cell r="BI12">
            <v>0</v>
          </cell>
          <cell r="BJ12">
            <v>0</v>
          </cell>
          <cell r="BK12">
            <v>0</v>
          </cell>
          <cell r="BL12">
            <v>0</v>
          </cell>
          <cell r="BM12">
            <v>0</v>
          </cell>
          <cell r="BN12">
            <v>0</v>
          </cell>
          <cell r="BO12">
            <v>0</v>
          </cell>
          <cell r="BP12">
            <v>0</v>
          </cell>
          <cell r="BQ12">
            <v>0</v>
          </cell>
          <cell r="BR12">
            <v>0</v>
          </cell>
          <cell r="BS12">
            <v>0</v>
          </cell>
          <cell r="BT12">
            <v>0</v>
          </cell>
          <cell r="BU12">
            <v>0</v>
          </cell>
          <cell r="BV12">
            <v>0</v>
          </cell>
          <cell r="BW12">
            <v>0</v>
          </cell>
          <cell r="BX12">
            <v>0</v>
          </cell>
          <cell r="BY12">
            <v>0</v>
          </cell>
          <cell r="BZ12">
            <v>0</v>
          </cell>
          <cell r="CA12">
            <v>0</v>
          </cell>
          <cell r="CB12">
            <v>0</v>
          </cell>
          <cell r="CC12">
            <v>0</v>
          </cell>
          <cell r="CD12">
            <v>0</v>
          </cell>
          <cell r="CE12">
            <v>0</v>
          </cell>
          <cell r="CF12">
            <v>0</v>
          </cell>
          <cell r="CG12">
            <v>0</v>
          </cell>
          <cell r="CH12">
            <v>0</v>
          </cell>
          <cell r="CI12">
            <v>0</v>
          </cell>
          <cell r="CJ12">
            <v>0</v>
          </cell>
          <cell r="CK12">
            <v>0</v>
          </cell>
          <cell r="CL12">
            <v>0</v>
          </cell>
          <cell r="CM12">
            <v>0</v>
          </cell>
          <cell r="CN12">
            <v>0</v>
          </cell>
          <cell r="CO12">
            <v>0</v>
          </cell>
          <cell r="CP12">
            <v>0</v>
          </cell>
          <cell r="CQ12">
            <v>25.104999999999997</v>
          </cell>
          <cell r="CR12">
            <v>4.9609999999999737</v>
          </cell>
          <cell r="CS12">
            <v>4.0559999999999743</v>
          </cell>
          <cell r="CT12">
            <v>18.034000000000013</v>
          </cell>
          <cell r="CU12">
            <v>48.277000000000015</v>
          </cell>
          <cell r="CV12">
            <v>24.57999999999997</v>
          </cell>
          <cell r="CW12">
            <v>28.485000000000063</v>
          </cell>
          <cell r="CX12">
            <v>27.48599999999999</v>
          </cell>
          <cell r="CY12">
            <v>41.075000000000081</v>
          </cell>
          <cell r="CZ12">
            <v>35.644999999999975</v>
          </cell>
          <cell r="DA12">
            <v>54.186999999999991</v>
          </cell>
          <cell r="DB12">
            <v>65.675000000000026</v>
          </cell>
          <cell r="DC12">
            <v>94.805999999999983</v>
          </cell>
          <cell r="DD12">
            <v>40.996999999999957</v>
          </cell>
          <cell r="DE12">
            <v>43.229999999999947</v>
          </cell>
          <cell r="DF12">
            <v>59.189999999999955</v>
          </cell>
          <cell r="DG12">
            <v>19.467999999999968</v>
          </cell>
          <cell r="DH12">
            <v>18.923000000000052</v>
          </cell>
          <cell r="DI12">
            <v>17.839000000000031</v>
          </cell>
          <cell r="DJ12">
            <v>1.7010000000000041</v>
          </cell>
          <cell r="DK12">
            <v>14.574999999999967</v>
          </cell>
          <cell r="DL12">
            <v>0</v>
          </cell>
          <cell r="DM12">
            <v>0</v>
          </cell>
          <cell r="DN12">
            <v>0</v>
          </cell>
          <cell r="DO12">
            <v>0</v>
          </cell>
          <cell r="DP12">
            <v>0</v>
          </cell>
          <cell r="DQ12">
            <v>0</v>
          </cell>
          <cell r="DR12">
            <v>0</v>
          </cell>
          <cell r="DS12">
            <v>-13.23</v>
          </cell>
          <cell r="DT12">
            <v>-2.2000000000000002</v>
          </cell>
          <cell r="DU12">
            <v>-0.3</v>
          </cell>
          <cell r="DV12">
            <v>-2.1</v>
          </cell>
          <cell r="DW12">
            <v>-10.4</v>
          </cell>
          <cell r="DX12">
            <v>-0.8</v>
          </cell>
          <cell r="DY12">
            <v>-0.57999999999999996</v>
          </cell>
          <cell r="DZ12">
            <v>-2.5499999999999998</v>
          </cell>
          <cell r="EA12">
            <v>-0.08</v>
          </cell>
          <cell r="EB12">
            <v>-1.4249999999999998</v>
          </cell>
          <cell r="EC12">
            <v>-7.8000000000000007</v>
          </cell>
          <cell r="ED12">
            <v>-8.5</v>
          </cell>
          <cell r="EE12">
            <v>-24.035</v>
          </cell>
          <cell r="EF12">
            <v>-3.85</v>
          </cell>
          <cell r="EG12">
            <v>-3.4</v>
          </cell>
          <cell r="EH12">
            <v>-7.16</v>
          </cell>
          <cell r="EI12">
            <v>0.3400000000000003</v>
          </cell>
          <cell r="EJ12">
            <v>-1.1599999999999997</v>
          </cell>
          <cell r="EK12">
            <v>-11.36</v>
          </cell>
          <cell r="EL12">
            <v>13.59</v>
          </cell>
          <cell r="EM12">
            <v>-2.67</v>
          </cell>
          <cell r="EN12">
            <v>0</v>
          </cell>
          <cell r="EO12">
            <v>0</v>
          </cell>
          <cell r="EP12">
            <v>0</v>
          </cell>
          <cell r="EQ12">
            <v>0</v>
          </cell>
          <cell r="ER12">
            <v>0</v>
          </cell>
          <cell r="ES12">
            <v>0</v>
          </cell>
          <cell r="ET12">
            <v>0</v>
          </cell>
          <cell r="EU12">
            <v>11.874999999999996</v>
          </cell>
          <cell r="EV12">
            <v>2.7609999999999735</v>
          </cell>
          <cell r="EW12">
            <v>3.7559999999999745</v>
          </cell>
          <cell r="EX12">
            <v>15.934000000000013</v>
          </cell>
          <cell r="EY12">
            <v>37.877000000000017</v>
          </cell>
          <cell r="EZ12">
            <v>23.779999999999969</v>
          </cell>
          <cell r="FA12">
            <v>27.905000000000065</v>
          </cell>
          <cell r="FB12">
            <v>24.935999999999989</v>
          </cell>
          <cell r="FC12">
            <v>40.995000000000083</v>
          </cell>
          <cell r="FD12">
            <v>34.219999999999978</v>
          </cell>
          <cell r="FE12">
            <v>46.386999999999986</v>
          </cell>
          <cell r="FF12">
            <v>57.175000000000026</v>
          </cell>
          <cell r="FG12">
            <v>70.770999999999987</v>
          </cell>
          <cell r="FH12">
            <v>37.146999999999956</v>
          </cell>
          <cell r="FI12">
            <v>39.829999999999949</v>
          </cell>
          <cell r="FJ12">
            <v>52.029999999999959</v>
          </cell>
          <cell r="FK12">
            <v>19.807999999999968</v>
          </cell>
          <cell r="FL12">
            <v>17.763000000000051</v>
          </cell>
          <cell r="FM12">
            <v>6.4790000000000312</v>
          </cell>
          <cell r="FN12">
            <v>15.291000000000004</v>
          </cell>
          <cell r="FO12">
            <v>11.904999999999967</v>
          </cell>
          <cell r="FP12">
            <v>0</v>
          </cell>
          <cell r="FQ12">
            <v>0</v>
          </cell>
          <cell r="FR12">
            <v>0</v>
          </cell>
          <cell r="FS12">
            <v>0</v>
          </cell>
          <cell r="FT12">
            <v>0</v>
          </cell>
          <cell r="FU12">
            <v>0</v>
          </cell>
          <cell r="FV12">
            <v>0</v>
          </cell>
          <cell r="FW12">
            <v>0</v>
          </cell>
          <cell r="FX12">
            <v>0</v>
          </cell>
          <cell r="FY12">
            <v>0</v>
          </cell>
          <cell r="FZ12">
            <v>0</v>
          </cell>
          <cell r="GA12">
            <v>0</v>
          </cell>
          <cell r="GB12">
            <v>0</v>
          </cell>
          <cell r="GC12">
            <v>0</v>
          </cell>
          <cell r="GD12">
            <v>0</v>
          </cell>
          <cell r="GE12">
            <v>0</v>
          </cell>
          <cell r="GF12">
            <v>0</v>
          </cell>
          <cell r="GG12">
            <v>0</v>
          </cell>
          <cell r="GH12">
            <v>0</v>
          </cell>
          <cell r="GI12">
            <v>0</v>
          </cell>
          <cell r="GJ12">
            <v>0</v>
          </cell>
          <cell r="GK12">
            <v>0</v>
          </cell>
          <cell r="GL12">
            <v>0</v>
          </cell>
          <cell r="GM12">
            <v>0</v>
          </cell>
          <cell r="GN12">
            <v>0</v>
          </cell>
          <cell r="GO12">
            <v>0</v>
          </cell>
          <cell r="GP12">
            <v>0</v>
          </cell>
          <cell r="GQ12">
            <v>0</v>
          </cell>
          <cell r="GR12">
            <v>0</v>
          </cell>
          <cell r="GS12">
            <v>0</v>
          </cell>
          <cell r="GT12">
            <v>0</v>
          </cell>
          <cell r="GU12">
            <v>0</v>
          </cell>
          <cell r="GV12">
            <v>0</v>
          </cell>
          <cell r="GW12">
            <v>0</v>
          </cell>
          <cell r="GX12">
            <v>0</v>
          </cell>
          <cell r="GY12">
            <v>0</v>
          </cell>
          <cell r="GZ12">
            <v>0</v>
          </cell>
          <cell r="HA12">
            <v>0</v>
          </cell>
          <cell r="HB12">
            <v>0</v>
          </cell>
          <cell r="HC12">
            <v>0</v>
          </cell>
          <cell r="HD12">
            <v>0</v>
          </cell>
          <cell r="HE12">
            <v>0</v>
          </cell>
          <cell r="HF12">
            <v>0</v>
          </cell>
          <cell r="HG12">
            <v>0</v>
          </cell>
          <cell r="HH12">
            <v>0</v>
          </cell>
          <cell r="HI12">
            <v>0</v>
          </cell>
          <cell r="HJ12">
            <v>0</v>
          </cell>
          <cell r="HK12">
            <v>0</v>
          </cell>
          <cell r="HL12">
            <v>0</v>
          </cell>
          <cell r="HM12">
            <v>0</v>
          </cell>
          <cell r="HN12">
            <v>0</v>
          </cell>
          <cell r="HO12">
            <v>0</v>
          </cell>
          <cell r="HP12">
            <v>0</v>
          </cell>
          <cell r="HQ12">
            <v>0</v>
          </cell>
          <cell r="HR12">
            <v>0</v>
          </cell>
          <cell r="HS12">
            <v>0</v>
          </cell>
          <cell r="HT12">
            <v>0</v>
          </cell>
          <cell r="HU12">
            <v>0</v>
          </cell>
          <cell r="HV12">
            <v>0</v>
          </cell>
          <cell r="HW12">
            <v>0</v>
          </cell>
          <cell r="HX12">
            <v>0</v>
          </cell>
          <cell r="HY12">
            <v>0</v>
          </cell>
          <cell r="HZ12">
            <v>0</v>
          </cell>
          <cell r="IA12">
            <v>0</v>
          </cell>
          <cell r="IB12">
            <v>0</v>
          </cell>
          <cell r="IC12">
            <v>0</v>
          </cell>
          <cell r="ID12">
            <v>0</v>
          </cell>
          <cell r="IE12">
            <v>0</v>
          </cell>
          <cell r="IF12">
            <v>0</v>
          </cell>
          <cell r="IG12">
            <v>0</v>
          </cell>
          <cell r="IH12">
            <v>0</v>
          </cell>
          <cell r="II12">
            <v>0</v>
          </cell>
          <cell r="IJ12">
            <v>0</v>
          </cell>
          <cell r="IK12">
            <v>0</v>
          </cell>
          <cell r="IL12">
            <v>0</v>
          </cell>
          <cell r="IM12">
            <v>0</v>
          </cell>
          <cell r="IN12">
            <v>0</v>
          </cell>
          <cell r="IO12">
            <v>0</v>
          </cell>
          <cell r="IP12">
            <v>0</v>
          </cell>
          <cell r="IQ12">
            <v>0</v>
          </cell>
          <cell r="IR12">
            <v>0</v>
          </cell>
          <cell r="IS12">
            <v>0</v>
          </cell>
          <cell r="IT12">
            <v>0</v>
          </cell>
          <cell r="IU12">
            <v>0</v>
          </cell>
        </row>
        <row r="13">
          <cell r="A13" t="str">
            <v>SRFN IN</v>
          </cell>
          <cell r="B13" t="str">
            <v>Denso India</v>
          </cell>
          <cell r="C13" t="str">
            <v>Auto Ancillaries</v>
          </cell>
          <cell r="D13">
            <v>-1.3</v>
          </cell>
          <cell r="E13">
            <v>-1.5</v>
          </cell>
          <cell r="F13">
            <v>-1.7</v>
          </cell>
          <cell r="G13">
            <v>-1.3</v>
          </cell>
          <cell r="H13">
            <v>-1.7</v>
          </cell>
          <cell r="I13">
            <v>-1.5</v>
          </cell>
          <cell r="J13">
            <v>-1.6</v>
          </cell>
          <cell r="K13">
            <v>-1.2</v>
          </cell>
          <cell r="L13">
            <v>-1.5</v>
          </cell>
          <cell r="M13">
            <v>-1.3</v>
          </cell>
          <cell r="N13">
            <v>-1.4</v>
          </cell>
          <cell r="O13">
            <v>-1.4</v>
          </cell>
          <cell r="P13">
            <v>-1.3</v>
          </cell>
          <cell r="Q13">
            <v>-1.3</v>
          </cell>
          <cell r="R13">
            <v>-1.2</v>
          </cell>
          <cell r="S13">
            <v>-1.1000000000000001</v>
          </cell>
          <cell r="T13">
            <v>-1.1000000000000001</v>
          </cell>
          <cell r="U13">
            <v>-1.2</v>
          </cell>
          <cell r="V13">
            <v>-1.2</v>
          </cell>
          <cell r="W13">
            <v>-0.1</v>
          </cell>
          <cell r="X13">
            <v>-0.1</v>
          </cell>
          <cell r="Y13">
            <v>-0.1</v>
          </cell>
          <cell r="Z13">
            <v>0</v>
          </cell>
          <cell r="AA13">
            <v>-0.2</v>
          </cell>
          <cell r="AB13">
            <v>-0.1</v>
          </cell>
          <cell r="AC13">
            <v>0.2</v>
          </cell>
          <cell r="AD13">
            <v>-0.1</v>
          </cell>
          <cell r="AE13">
            <v>-0.8</v>
          </cell>
          <cell r="AF13">
            <v>9.9000000000000128</v>
          </cell>
          <cell r="AG13">
            <v>35.999999999999957</v>
          </cell>
          <cell r="AH13">
            <v>38.399999999999942</v>
          </cell>
          <cell r="AI13">
            <v>34.799999999999955</v>
          </cell>
          <cell r="AJ13">
            <v>30.900000000000002</v>
          </cell>
          <cell r="AK13">
            <v>47.199999999999974</v>
          </cell>
          <cell r="AL13">
            <v>34.199999999999953</v>
          </cell>
          <cell r="AM13">
            <v>71.999999999999858</v>
          </cell>
          <cell r="AN13">
            <v>54.300000000000026</v>
          </cell>
          <cell r="AO13">
            <v>60.700000000000074</v>
          </cell>
          <cell r="AP13">
            <v>26.699999999999953</v>
          </cell>
          <cell r="AQ13">
            <v>128.9</v>
          </cell>
          <cell r="AR13">
            <v>38.700000000000031</v>
          </cell>
          <cell r="AS13">
            <v>66.900000000000091</v>
          </cell>
          <cell r="AT13">
            <v>84.199999999999903</v>
          </cell>
          <cell r="AU13">
            <v>144.8000000000001</v>
          </cell>
          <cell r="AV13">
            <v>56.599999999999774</v>
          </cell>
          <cell r="AW13">
            <v>118.19999999999993</v>
          </cell>
          <cell r="AX13">
            <v>67.799999999999841</v>
          </cell>
          <cell r="AY13">
            <v>197.39999999999998</v>
          </cell>
          <cell r="AZ13">
            <v>88.100000000000108</v>
          </cell>
          <cell r="BA13">
            <v>111.1999999999999</v>
          </cell>
          <cell r="BB13">
            <v>104.49999999999997</v>
          </cell>
          <cell r="BC13">
            <v>124.19999999999978</v>
          </cell>
          <cell r="BD13">
            <v>74.300000000000011</v>
          </cell>
          <cell r="BE13">
            <v>73.20000000000023</v>
          </cell>
          <cell r="BF13">
            <v>25.399999999999817</v>
          </cell>
          <cell r="BG13">
            <v>113.59999999999987</v>
          </cell>
          <cell r="BH13">
            <v>0</v>
          </cell>
          <cell r="BI13">
            <v>0</v>
          </cell>
          <cell r="BJ13">
            <v>0</v>
          </cell>
          <cell r="BK13">
            <v>0</v>
          </cell>
          <cell r="BL13">
            <v>0</v>
          </cell>
          <cell r="BM13">
            <v>0</v>
          </cell>
          <cell r="BN13">
            <v>0</v>
          </cell>
          <cell r="BO13">
            <v>0</v>
          </cell>
          <cell r="BP13">
            <v>0</v>
          </cell>
          <cell r="BQ13">
            <v>0</v>
          </cell>
          <cell r="BR13">
            <v>0</v>
          </cell>
          <cell r="BS13">
            <v>0</v>
          </cell>
          <cell r="BT13">
            <v>0</v>
          </cell>
          <cell r="BU13">
            <v>0</v>
          </cell>
          <cell r="BV13">
            <v>0</v>
          </cell>
          <cell r="BW13">
            <v>0</v>
          </cell>
          <cell r="BX13">
            <v>0</v>
          </cell>
          <cell r="BY13">
            <v>0</v>
          </cell>
          <cell r="BZ13">
            <v>0</v>
          </cell>
          <cell r="CA13">
            <v>0</v>
          </cell>
          <cell r="CB13">
            <v>0</v>
          </cell>
          <cell r="CC13">
            <v>0</v>
          </cell>
          <cell r="CD13">
            <v>0</v>
          </cell>
          <cell r="CE13">
            <v>0</v>
          </cell>
          <cell r="CF13">
            <v>0</v>
          </cell>
          <cell r="CG13">
            <v>0</v>
          </cell>
          <cell r="CH13">
            <v>0</v>
          </cell>
          <cell r="CI13">
            <v>0</v>
          </cell>
          <cell r="CJ13">
            <v>9.9000000000000128</v>
          </cell>
          <cell r="CK13">
            <v>35.999999999999957</v>
          </cell>
          <cell r="CL13">
            <v>38.399999999999942</v>
          </cell>
          <cell r="CM13">
            <v>34.799999999999955</v>
          </cell>
          <cell r="CN13">
            <v>30.900000000000002</v>
          </cell>
          <cell r="CO13">
            <v>47.199999999999974</v>
          </cell>
          <cell r="CP13">
            <v>34.199999999999953</v>
          </cell>
          <cell r="CQ13">
            <v>71.999999999999858</v>
          </cell>
          <cell r="CR13">
            <v>54.300000000000026</v>
          </cell>
          <cell r="CS13">
            <v>60.700000000000074</v>
          </cell>
          <cell r="CT13">
            <v>26.699999999999953</v>
          </cell>
          <cell r="CU13">
            <v>128.9</v>
          </cell>
          <cell r="CV13">
            <v>38.700000000000031</v>
          </cell>
          <cell r="CW13">
            <v>66.900000000000091</v>
          </cell>
          <cell r="CX13">
            <v>84.199999999999903</v>
          </cell>
          <cell r="CY13">
            <v>144.8000000000001</v>
          </cell>
          <cell r="CZ13">
            <v>56.599999999999774</v>
          </cell>
          <cell r="DA13">
            <v>118.19999999999993</v>
          </cell>
          <cell r="DB13">
            <v>67.799999999999841</v>
          </cell>
          <cell r="DC13">
            <v>197.39999999999998</v>
          </cell>
          <cell r="DD13">
            <v>88.100000000000108</v>
          </cell>
          <cell r="DE13">
            <v>111.1999999999999</v>
          </cell>
          <cell r="DF13">
            <v>104.49999999999997</v>
          </cell>
          <cell r="DG13">
            <v>124.19999999999978</v>
          </cell>
          <cell r="DH13">
            <v>74.300000000000011</v>
          </cell>
          <cell r="DI13">
            <v>73.20000000000023</v>
          </cell>
          <cell r="DJ13">
            <v>25.399999999999817</v>
          </cell>
          <cell r="DK13">
            <v>113.59999999999987</v>
          </cell>
          <cell r="DL13">
            <v>-3.7</v>
          </cell>
          <cell r="DM13">
            <v>-13.1</v>
          </cell>
          <cell r="DN13">
            <v>-11.3</v>
          </cell>
          <cell r="DO13">
            <v>-21.3</v>
          </cell>
          <cell r="DP13">
            <v>-11.000000000000002</v>
          </cell>
          <cell r="DQ13">
            <v>-17</v>
          </cell>
          <cell r="DR13">
            <v>-12.5</v>
          </cell>
          <cell r="DS13">
            <v>-30.9</v>
          </cell>
          <cell r="DT13">
            <v>-19.2</v>
          </cell>
          <cell r="DU13">
            <v>-21.700000000000003</v>
          </cell>
          <cell r="DV13">
            <v>-13.8</v>
          </cell>
          <cell r="DW13">
            <v>-53.2</v>
          </cell>
          <cell r="DX13">
            <v>-14.1</v>
          </cell>
          <cell r="DY13">
            <v>-23.8</v>
          </cell>
          <cell r="DZ13">
            <v>-28.5</v>
          </cell>
          <cell r="EA13">
            <v>-58.534999999999997</v>
          </cell>
          <cell r="EB13">
            <v>-20.400000000000002</v>
          </cell>
          <cell r="EC13">
            <v>-41.900000000000006</v>
          </cell>
          <cell r="ED13">
            <v>-29.699999999999996</v>
          </cell>
          <cell r="EE13">
            <v>-71.599999999999994</v>
          </cell>
          <cell r="EF13">
            <v>-31.8</v>
          </cell>
          <cell r="EG13">
            <v>-37.9</v>
          </cell>
          <cell r="EH13">
            <v>-36.799999999999997</v>
          </cell>
          <cell r="EI13">
            <v>-43.699999999999996</v>
          </cell>
          <cell r="EJ13">
            <v>-27</v>
          </cell>
          <cell r="EK13">
            <v>-25.8</v>
          </cell>
          <cell r="EL13">
            <v>-9.9000000000000021</v>
          </cell>
          <cell r="EM13">
            <v>-43.099999999999994</v>
          </cell>
          <cell r="EN13">
            <v>6.2000000000000126</v>
          </cell>
          <cell r="EO13">
            <v>22.899999999999956</v>
          </cell>
          <cell r="EP13">
            <v>27.099999999999941</v>
          </cell>
          <cell r="EQ13">
            <v>13.499999999999954</v>
          </cell>
          <cell r="ER13">
            <v>19.899999999999999</v>
          </cell>
          <cell r="ES13">
            <v>30.199999999999974</v>
          </cell>
          <cell r="ET13">
            <v>21.699999999999953</v>
          </cell>
          <cell r="EU13">
            <v>41.099999999999859</v>
          </cell>
          <cell r="EV13">
            <v>35.100000000000023</v>
          </cell>
          <cell r="EW13">
            <v>39.000000000000071</v>
          </cell>
          <cell r="EX13">
            <v>12.899999999999952</v>
          </cell>
          <cell r="EY13">
            <v>75.7</v>
          </cell>
          <cell r="EZ13">
            <v>24.60000000000003</v>
          </cell>
          <cell r="FA13">
            <v>43.100000000000094</v>
          </cell>
          <cell r="FB13">
            <v>55.699999999999903</v>
          </cell>
          <cell r="FC13">
            <v>86.2650000000001</v>
          </cell>
          <cell r="FD13">
            <v>36.199999999999775</v>
          </cell>
          <cell r="FE13">
            <v>76.299999999999926</v>
          </cell>
          <cell r="FF13">
            <v>38.099999999999845</v>
          </cell>
          <cell r="FG13">
            <v>125.79999999999998</v>
          </cell>
          <cell r="FH13">
            <v>56.300000000000111</v>
          </cell>
          <cell r="FI13">
            <v>73.299999999999898</v>
          </cell>
          <cell r="FJ13">
            <v>67.699999999999974</v>
          </cell>
          <cell r="FK13">
            <v>80.499999999999773</v>
          </cell>
          <cell r="FL13">
            <v>47.300000000000011</v>
          </cell>
          <cell r="FM13">
            <v>47.400000000000233</v>
          </cell>
          <cell r="FN13">
            <v>15.499999999999815</v>
          </cell>
          <cell r="FO13">
            <v>70.499999999999872</v>
          </cell>
          <cell r="FP13">
            <v>0</v>
          </cell>
          <cell r="FQ13">
            <v>0</v>
          </cell>
          <cell r="FR13">
            <v>0</v>
          </cell>
          <cell r="FS13">
            <v>0</v>
          </cell>
          <cell r="FT13">
            <v>0</v>
          </cell>
          <cell r="FU13">
            <v>0</v>
          </cell>
          <cell r="FV13">
            <v>0</v>
          </cell>
          <cell r="FW13">
            <v>0</v>
          </cell>
          <cell r="FX13">
            <v>0</v>
          </cell>
          <cell r="FY13">
            <v>0</v>
          </cell>
          <cell r="FZ13">
            <v>0</v>
          </cell>
          <cell r="GA13">
            <v>0</v>
          </cell>
          <cell r="GB13">
            <v>0</v>
          </cell>
          <cell r="GC13">
            <v>0</v>
          </cell>
          <cell r="GD13">
            <v>0</v>
          </cell>
          <cell r="GE13">
            <v>0</v>
          </cell>
          <cell r="GF13">
            <v>0</v>
          </cell>
          <cell r="GG13">
            <v>0</v>
          </cell>
          <cell r="GH13">
            <v>0</v>
          </cell>
          <cell r="GI13">
            <v>0</v>
          </cell>
          <cell r="GJ13">
            <v>0</v>
          </cell>
          <cell r="GK13">
            <v>0</v>
          </cell>
          <cell r="GL13">
            <v>0</v>
          </cell>
          <cell r="GM13">
            <v>0</v>
          </cell>
          <cell r="GN13">
            <v>0</v>
          </cell>
          <cell r="GO13">
            <v>0</v>
          </cell>
          <cell r="GP13">
            <v>0</v>
          </cell>
          <cell r="GQ13">
            <v>0</v>
          </cell>
          <cell r="GR13">
            <v>0</v>
          </cell>
          <cell r="GS13">
            <v>0</v>
          </cell>
          <cell r="GT13">
            <v>0</v>
          </cell>
          <cell r="GU13">
            <v>0</v>
          </cell>
          <cell r="GV13">
            <v>0</v>
          </cell>
          <cell r="GW13">
            <v>0</v>
          </cell>
          <cell r="GX13">
            <v>0</v>
          </cell>
          <cell r="GY13">
            <v>0</v>
          </cell>
          <cell r="GZ13">
            <v>0</v>
          </cell>
          <cell r="HA13">
            <v>0</v>
          </cell>
          <cell r="HB13">
            <v>0</v>
          </cell>
          <cell r="HC13">
            <v>0</v>
          </cell>
          <cell r="HD13">
            <v>0</v>
          </cell>
          <cell r="HE13">
            <v>0</v>
          </cell>
          <cell r="HF13">
            <v>0</v>
          </cell>
          <cell r="HG13">
            <v>0</v>
          </cell>
          <cell r="HH13">
            <v>0</v>
          </cell>
          <cell r="HI13">
            <v>0</v>
          </cell>
          <cell r="HJ13">
            <v>0</v>
          </cell>
          <cell r="HK13">
            <v>0</v>
          </cell>
          <cell r="HL13">
            <v>0</v>
          </cell>
          <cell r="HM13">
            <v>0</v>
          </cell>
          <cell r="HN13">
            <v>0</v>
          </cell>
          <cell r="HO13">
            <v>0</v>
          </cell>
          <cell r="HP13">
            <v>0</v>
          </cell>
          <cell r="HQ13">
            <v>0</v>
          </cell>
          <cell r="HR13">
            <v>0</v>
          </cell>
          <cell r="HS13">
            <v>0</v>
          </cell>
          <cell r="HT13">
            <v>0</v>
          </cell>
          <cell r="HU13">
            <v>0</v>
          </cell>
          <cell r="HV13">
            <v>0</v>
          </cell>
          <cell r="HW13">
            <v>0</v>
          </cell>
          <cell r="HX13">
            <v>0</v>
          </cell>
          <cell r="HY13">
            <v>0</v>
          </cell>
          <cell r="HZ13">
            <v>0</v>
          </cell>
          <cell r="IA13">
            <v>0</v>
          </cell>
          <cell r="IB13">
            <v>0</v>
          </cell>
          <cell r="IC13">
            <v>0</v>
          </cell>
          <cell r="ID13">
            <v>0</v>
          </cell>
          <cell r="IE13">
            <v>0</v>
          </cell>
          <cell r="IF13">
            <v>0</v>
          </cell>
          <cell r="IG13">
            <v>0</v>
          </cell>
          <cell r="IH13">
            <v>0</v>
          </cell>
          <cell r="II13">
            <v>0</v>
          </cell>
          <cell r="IJ13">
            <v>0</v>
          </cell>
          <cell r="IK13">
            <v>0</v>
          </cell>
          <cell r="IL13">
            <v>0</v>
          </cell>
          <cell r="IM13">
            <v>0</v>
          </cell>
          <cell r="IN13">
            <v>0</v>
          </cell>
          <cell r="IO13">
            <v>0</v>
          </cell>
          <cell r="IP13">
            <v>0</v>
          </cell>
          <cell r="IQ13">
            <v>0</v>
          </cell>
          <cell r="IR13">
            <v>0</v>
          </cell>
          <cell r="IS13">
            <v>0</v>
          </cell>
          <cell r="IT13">
            <v>0</v>
          </cell>
          <cell r="IU13">
            <v>0</v>
          </cell>
        </row>
        <row r="14">
          <cell r="A14" t="str">
            <v>DYTC IN</v>
          </cell>
          <cell r="B14" t="str">
            <v>Dynamatic Technologies</v>
          </cell>
          <cell r="C14" t="str">
            <v>Auto Ancillaries</v>
          </cell>
          <cell r="D14">
            <v>0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-15.242000000000001</v>
          </cell>
          <cell r="M14">
            <v>-15.526</v>
          </cell>
          <cell r="N14">
            <v>-14.675000000000001</v>
          </cell>
          <cell r="O14">
            <v>-12.468999999999999</v>
          </cell>
          <cell r="P14">
            <v>-14.711</v>
          </cell>
          <cell r="Q14">
            <v>-15.885</v>
          </cell>
          <cell r="R14">
            <v>-15.579000000000001</v>
          </cell>
          <cell r="S14">
            <v>-15.163</v>
          </cell>
          <cell r="T14">
            <v>-16.376000000000001</v>
          </cell>
          <cell r="U14">
            <v>-16.419</v>
          </cell>
          <cell r="V14">
            <v>-17.835999999999999</v>
          </cell>
          <cell r="W14">
            <v>-19.326000000000001</v>
          </cell>
          <cell r="X14">
            <v>-19.488</v>
          </cell>
          <cell r="Y14">
            <v>-22.23</v>
          </cell>
          <cell r="Z14">
            <v>-36.057000000000002</v>
          </cell>
          <cell r="AA14">
            <v>-23.15</v>
          </cell>
          <cell r="AB14">
            <v>-34.686</v>
          </cell>
          <cell r="AC14">
            <v>-31.224</v>
          </cell>
          <cell r="AD14">
            <v>-43.582000000000001</v>
          </cell>
          <cell r="AE14">
            <v>-47.07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17.926000000000034</v>
          </cell>
          <cell r="AO14">
            <v>36.264999999999972</v>
          </cell>
          <cell r="AP14">
            <v>45.02600000000001</v>
          </cell>
          <cell r="AQ14">
            <v>56.420999999999943</v>
          </cell>
          <cell r="AR14">
            <v>36.692999999999955</v>
          </cell>
          <cell r="AS14">
            <v>48.561000000000014</v>
          </cell>
          <cell r="AT14">
            <v>56.299000000000028</v>
          </cell>
          <cell r="AU14">
            <v>80.099999999999923</v>
          </cell>
          <cell r="AV14">
            <v>46.694999999999936</v>
          </cell>
          <cell r="AW14">
            <v>59.515999999999906</v>
          </cell>
          <cell r="AX14">
            <v>62.867999999999995</v>
          </cell>
          <cell r="AY14">
            <v>88.208999999999946</v>
          </cell>
          <cell r="AZ14">
            <v>55.267999999999986</v>
          </cell>
          <cell r="BA14">
            <v>67.400000000000006</v>
          </cell>
          <cell r="BB14">
            <v>89.155999999999963</v>
          </cell>
          <cell r="BC14">
            <v>134.25999999999988</v>
          </cell>
          <cell r="BD14">
            <v>38.255000000000045</v>
          </cell>
          <cell r="BE14">
            <v>40.014999999999759</v>
          </cell>
          <cell r="BF14">
            <v>-15.27899999999995</v>
          </cell>
          <cell r="BG14">
            <v>34.118000000000016</v>
          </cell>
          <cell r="BH14">
            <v>0</v>
          </cell>
          <cell r="BI14">
            <v>0</v>
          </cell>
          <cell r="BJ14">
            <v>0</v>
          </cell>
          <cell r="BK14">
            <v>0</v>
          </cell>
          <cell r="BL14">
            <v>0</v>
          </cell>
          <cell r="BM14">
            <v>0</v>
          </cell>
          <cell r="BN14">
            <v>0</v>
          </cell>
          <cell r="BO14">
            <v>0</v>
          </cell>
          <cell r="BP14">
            <v>0</v>
          </cell>
          <cell r="BQ14">
            <v>0</v>
          </cell>
          <cell r="BR14">
            <v>0</v>
          </cell>
          <cell r="BS14">
            <v>0</v>
          </cell>
          <cell r="BT14">
            <v>0</v>
          </cell>
          <cell r="BU14">
            <v>0</v>
          </cell>
          <cell r="BV14">
            <v>0</v>
          </cell>
          <cell r="BW14">
            <v>-3.8820000000000001</v>
          </cell>
          <cell r="BX14">
            <v>0</v>
          </cell>
          <cell r="BY14">
            <v>0</v>
          </cell>
          <cell r="BZ14">
            <v>0</v>
          </cell>
          <cell r="CA14">
            <v>-17.056000000000001</v>
          </cell>
          <cell r="CB14">
            <v>0</v>
          </cell>
          <cell r="CC14">
            <v>0</v>
          </cell>
          <cell r="CD14">
            <v>0</v>
          </cell>
          <cell r="CE14">
            <v>-29</v>
          </cell>
          <cell r="CF14">
            <v>0</v>
          </cell>
          <cell r="CG14">
            <v>0</v>
          </cell>
          <cell r="CH14">
            <v>0</v>
          </cell>
          <cell r="CI14">
            <v>-2.68</v>
          </cell>
          <cell r="CJ14">
            <v>0</v>
          </cell>
          <cell r="CK14">
            <v>0</v>
          </cell>
          <cell r="CL14">
            <v>0</v>
          </cell>
          <cell r="CM14">
            <v>0</v>
          </cell>
          <cell r="CN14">
            <v>0</v>
          </cell>
          <cell r="CO14">
            <v>0</v>
          </cell>
          <cell r="CP14">
            <v>0</v>
          </cell>
          <cell r="CQ14">
            <v>0</v>
          </cell>
          <cell r="CR14">
            <v>17.926000000000034</v>
          </cell>
          <cell r="CS14">
            <v>36.264999999999972</v>
          </cell>
          <cell r="CT14">
            <v>45.02600000000001</v>
          </cell>
          <cell r="CU14">
            <v>56.420999999999943</v>
          </cell>
          <cell r="CV14">
            <v>36.692999999999955</v>
          </cell>
          <cell r="CW14">
            <v>48.561000000000014</v>
          </cell>
          <cell r="CX14">
            <v>56.299000000000028</v>
          </cell>
          <cell r="CY14">
            <v>76.217999999999918</v>
          </cell>
          <cell r="CZ14">
            <v>46.694999999999936</v>
          </cell>
          <cell r="DA14">
            <v>59.515999999999906</v>
          </cell>
          <cell r="DB14">
            <v>62.867999999999995</v>
          </cell>
          <cell r="DC14">
            <v>71.152999999999949</v>
          </cell>
          <cell r="DD14">
            <v>55.267999999999986</v>
          </cell>
          <cell r="DE14">
            <v>67.400000000000006</v>
          </cell>
          <cell r="DF14">
            <v>89.155999999999963</v>
          </cell>
          <cell r="DG14">
            <v>105.25999999999988</v>
          </cell>
          <cell r="DH14">
            <v>38.255000000000045</v>
          </cell>
          <cell r="DI14">
            <v>40.014999999999759</v>
          </cell>
          <cell r="DJ14">
            <v>-15.27899999999995</v>
          </cell>
          <cell r="DK14">
            <v>31.438000000000017</v>
          </cell>
          <cell r="DL14">
            <v>0</v>
          </cell>
          <cell r="DM14">
            <v>0</v>
          </cell>
          <cell r="DN14">
            <v>0</v>
          </cell>
          <cell r="DO14">
            <v>0</v>
          </cell>
          <cell r="DP14">
            <v>0</v>
          </cell>
          <cell r="DQ14">
            <v>0</v>
          </cell>
          <cell r="DR14">
            <v>0</v>
          </cell>
          <cell r="DS14">
            <v>0</v>
          </cell>
          <cell r="DT14">
            <v>-6.25</v>
          </cell>
          <cell r="DU14">
            <v>-12.728</v>
          </cell>
          <cell r="DV14">
            <v>-16.428999999999998</v>
          </cell>
          <cell r="DW14">
            <v>-21.795999999999999</v>
          </cell>
          <cell r="DX14">
            <v>-13.201000000000001</v>
          </cell>
          <cell r="DY14">
            <v>-17.342000000000002</v>
          </cell>
          <cell r="DZ14">
            <v>-20.489000000000001</v>
          </cell>
          <cell r="EA14">
            <v>-29.472999999999999</v>
          </cell>
          <cell r="EB14">
            <v>-16.936</v>
          </cell>
          <cell r="EC14">
            <v>-20.915999999999997</v>
          </cell>
          <cell r="ED14">
            <v>-21.734999999999999</v>
          </cell>
          <cell r="EE14">
            <v>-24.297999999999998</v>
          </cell>
          <cell r="EF14">
            <v>-19.431000000000001</v>
          </cell>
          <cell r="EG14">
            <v>-23.954999999999998</v>
          </cell>
          <cell r="EH14">
            <v>-26.8</v>
          </cell>
          <cell r="EI14">
            <v>-50.87</v>
          </cell>
          <cell r="EJ14">
            <v>-20.52</v>
          </cell>
          <cell r="EK14">
            <v>-14.997999999999999</v>
          </cell>
          <cell r="EL14">
            <v>-1.9</v>
          </cell>
          <cell r="EM14">
            <v>-25.992999999999999</v>
          </cell>
          <cell r="EN14">
            <v>0</v>
          </cell>
          <cell r="EO14">
            <v>0</v>
          </cell>
          <cell r="EP14">
            <v>0</v>
          </cell>
          <cell r="EQ14">
            <v>0</v>
          </cell>
          <cell r="ER14">
            <v>0</v>
          </cell>
          <cell r="ES14">
            <v>0</v>
          </cell>
          <cell r="ET14">
            <v>0</v>
          </cell>
          <cell r="EU14">
            <v>0</v>
          </cell>
          <cell r="EV14">
            <v>11.676000000000034</v>
          </cell>
          <cell r="EW14">
            <v>23.536999999999971</v>
          </cell>
          <cell r="EX14">
            <v>28.597000000000012</v>
          </cell>
          <cell r="EY14">
            <v>34.624999999999943</v>
          </cell>
          <cell r="EZ14">
            <v>23.491999999999955</v>
          </cell>
          <cell r="FA14">
            <v>31.219000000000012</v>
          </cell>
          <cell r="FB14">
            <v>35.810000000000031</v>
          </cell>
          <cell r="FC14">
            <v>46.744999999999919</v>
          </cell>
          <cell r="FD14">
            <v>29.758999999999936</v>
          </cell>
          <cell r="FE14">
            <v>38.599999999999909</v>
          </cell>
          <cell r="FF14">
            <v>41.132999999999996</v>
          </cell>
          <cell r="FG14">
            <v>46.854999999999947</v>
          </cell>
          <cell r="FH14">
            <v>35.836999999999989</v>
          </cell>
          <cell r="FI14">
            <v>43.445000000000007</v>
          </cell>
          <cell r="FJ14">
            <v>62.355999999999966</v>
          </cell>
          <cell r="FK14">
            <v>54.38999999999988</v>
          </cell>
          <cell r="FL14">
            <v>17.735000000000046</v>
          </cell>
          <cell r="FM14">
            <v>25.016999999999761</v>
          </cell>
          <cell r="FN14">
            <v>-17.178999999999949</v>
          </cell>
          <cell r="FO14">
            <v>5.445000000000018</v>
          </cell>
          <cell r="FP14">
            <v>0</v>
          </cell>
          <cell r="FQ14">
            <v>0</v>
          </cell>
          <cell r="FR14">
            <v>0</v>
          </cell>
          <cell r="FS14">
            <v>0</v>
          </cell>
          <cell r="FT14">
            <v>0</v>
          </cell>
          <cell r="FU14">
            <v>0</v>
          </cell>
          <cell r="FV14">
            <v>0</v>
          </cell>
          <cell r="FW14">
            <v>0</v>
          </cell>
          <cell r="FX14">
            <v>0</v>
          </cell>
          <cell r="FY14">
            <v>0</v>
          </cell>
          <cell r="FZ14">
            <v>0</v>
          </cell>
          <cell r="GA14">
            <v>0</v>
          </cell>
          <cell r="GB14">
            <v>0</v>
          </cell>
          <cell r="GC14">
            <v>0</v>
          </cell>
          <cell r="GD14">
            <v>0</v>
          </cell>
          <cell r="GE14">
            <v>0</v>
          </cell>
          <cell r="GF14">
            <v>0</v>
          </cell>
          <cell r="GG14">
            <v>0</v>
          </cell>
          <cell r="GH14">
            <v>0</v>
          </cell>
          <cell r="GI14">
            <v>0</v>
          </cell>
          <cell r="GJ14">
            <v>0</v>
          </cell>
          <cell r="GK14">
            <v>0</v>
          </cell>
          <cell r="GL14">
            <v>0</v>
          </cell>
          <cell r="GM14">
            <v>0</v>
          </cell>
          <cell r="GN14">
            <v>0</v>
          </cell>
          <cell r="GO14">
            <v>0</v>
          </cell>
          <cell r="GP14">
            <v>0</v>
          </cell>
          <cell r="GQ14">
            <v>0</v>
          </cell>
          <cell r="GR14">
            <v>0</v>
          </cell>
          <cell r="GS14">
            <v>0</v>
          </cell>
          <cell r="GT14">
            <v>0</v>
          </cell>
          <cell r="GU14">
            <v>0</v>
          </cell>
          <cell r="GV14">
            <v>0</v>
          </cell>
          <cell r="GW14">
            <v>0</v>
          </cell>
          <cell r="GX14">
            <v>0</v>
          </cell>
          <cell r="GY14">
            <v>0</v>
          </cell>
          <cell r="GZ14">
            <v>0</v>
          </cell>
          <cell r="HA14">
            <v>0</v>
          </cell>
          <cell r="HB14">
            <v>0</v>
          </cell>
          <cell r="HC14">
            <v>0</v>
          </cell>
          <cell r="HD14">
            <v>0</v>
          </cell>
          <cell r="HE14">
            <v>0</v>
          </cell>
          <cell r="HF14">
            <v>0</v>
          </cell>
          <cell r="HG14">
            <v>0</v>
          </cell>
          <cell r="HH14">
            <v>0</v>
          </cell>
          <cell r="HI14">
            <v>0</v>
          </cell>
          <cell r="HJ14">
            <v>0</v>
          </cell>
          <cell r="HK14">
            <v>0</v>
          </cell>
          <cell r="HL14">
            <v>0</v>
          </cell>
          <cell r="HM14">
            <v>0</v>
          </cell>
          <cell r="HN14">
            <v>0</v>
          </cell>
          <cell r="HO14">
            <v>0</v>
          </cell>
          <cell r="HP14">
            <v>0</v>
          </cell>
          <cell r="HQ14">
            <v>0</v>
          </cell>
          <cell r="HR14">
            <v>0</v>
          </cell>
          <cell r="HS14">
            <v>0</v>
          </cell>
          <cell r="HT14">
            <v>0</v>
          </cell>
          <cell r="HU14">
            <v>0</v>
          </cell>
          <cell r="HV14">
            <v>0</v>
          </cell>
          <cell r="HW14">
            <v>0</v>
          </cell>
          <cell r="HX14">
            <v>0</v>
          </cell>
          <cell r="HY14">
            <v>0</v>
          </cell>
          <cell r="HZ14">
            <v>0</v>
          </cell>
          <cell r="IA14">
            <v>0</v>
          </cell>
          <cell r="IB14">
            <v>0</v>
          </cell>
          <cell r="IC14">
            <v>0</v>
          </cell>
          <cell r="ID14">
            <v>0</v>
          </cell>
          <cell r="IE14">
            <v>0</v>
          </cell>
          <cell r="IF14">
            <v>0</v>
          </cell>
          <cell r="IG14">
            <v>0</v>
          </cell>
          <cell r="IH14">
            <v>0</v>
          </cell>
          <cell r="II14">
            <v>0</v>
          </cell>
          <cell r="IJ14">
            <v>0</v>
          </cell>
          <cell r="IK14">
            <v>0</v>
          </cell>
          <cell r="IL14">
            <v>0</v>
          </cell>
          <cell r="IM14">
            <v>0</v>
          </cell>
          <cell r="IN14">
            <v>0</v>
          </cell>
          <cell r="IO14">
            <v>0</v>
          </cell>
          <cell r="IP14">
            <v>0</v>
          </cell>
          <cell r="IQ14">
            <v>0</v>
          </cell>
          <cell r="IR14">
            <v>0</v>
          </cell>
          <cell r="IS14">
            <v>0</v>
          </cell>
          <cell r="IT14">
            <v>0</v>
          </cell>
          <cell r="IU14">
            <v>0</v>
          </cell>
        </row>
        <row r="15">
          <cell r="A15" t="str">
            <v>CHLR IN</v>
          </cell>
          <cell r="B15" t="e">
            <v>#N/A</v>
          </cell>
          <cell r="C15" t="e">
            <v>#N/A</v>
          </cell>
          <cell r="D15">
            <v>-118</v>
          </cell>
          <cell r="E15">
            <v>-75.599999999999994</v>
          </cell>
          <cell r="F15">
            <v>-61.8</v>
          </cell>
          <cell r="G15">
            <v>-36.299999999999997</v>
          </cell>
          <cell r="H15">
            <v>-36.700000000000003</v>
          </cell>
          <cell r="I15">
            <v>-33.700000000000003</v>
          </cell>
          <cell r="J15">
            <v>-49.3</v>
          </cell>
          <cell r="K15">
            <v>35</v>
          </cell>
          <cell r="L15">
            <v>-94.2</v>
          </cell>
          <cell r="M15">
            <v>-20.9</v>
          </cell>
          <cell r="N15">
            <v>45.3</v>
          </cell>
          <cell r="O15">
            <v>-44.9</v>
          </cell>
          <cell r="P15">
            <v>-34.1</v>
          </cell>
          <cell r="Q15">
            <v>-58.7</v>
          </cell>
          <cell r="R15">
            <v>-88.3</v>
          </cell>
          <cell r="S15">
            <v>-43.3</v>
          </cell>
          <cell r="T15">
            <v>-92.6</v>
          </cell>
          <cell r="U15">
            <v>-70.900000000000006</v>
          </cell>
          <cell r="V15">
            <v>-33.9</v>
          </cell>
          <cell r="W15">
            <v>-79.7</v>
          </cell>
          <cell r="X15">
            <v>-53.3</v>
          </cell>
          <cell r="Y15">
            <v>-77.7</v>
          </cell>
          <cell r="Z15">
            <v>-116.9</v>
          </cell>
          <cell r="AA15">
            <v>-126.1</v>
          </cell>
          <cell r="AB15">
            <v>-108.1</v>
          </cell>
          <cell r="AC15">
            <v>-133.6</v>
          </cell>
          <cell r="AD15">
            <v>-123.5</v>
          </cell>
          <cell r="AE15">
            <v>-113.7</v>
          </cell>
          <cell r="AF15">
            <v>124.10000000000014</v>
          </cell>
          <cell r="AG15">
            <v>233.6</v>
          </cell>
          <cell r="AH15">
            <v>207.2</v>
          </cell>
          <cell r="AI15">
            <v>298.5</v>
          </cell>
          <cell r="AJ15">
            <v>218.60000000000002</v>
          </cell>
          <cell r="AK15">
            <v>321.10000000000008</v>
          </cell>
          <cell r="AL15">
            <v>265.89999999999998</v>
          </cell>
          <cell r="AM15">
            <v>387.00000000000006</v>
          </cell>
          <cell r="AN15">
            <v>288.99999999999949</v>
          </cell>
          <cell r="AO15">
            <v>346.8</v>
          </cell>
          <cell r="AP15">
            <v>291.80000000000018</v>
          </cell>
          <cell r="AQ15">
            <v>234.70000000000019</v>
          </cell>
          <cell r="AR15">
            <v>372.20000000000044</v>
          </cell>
          <cell r="AS15">
            <v>437.90000000000038</v>
          </cell>
          <cell r="AT15">
            <v>308.30000000000064</v>
          </cell>
          <cell r="AU15">
            <v>398.89999999999964</v>
          </cell>
          <cell r="AV15">
            <v>581.09999999999968</v>
          </cell>
          <cell r="AW15">
            <v>657.40000000000032</v>
          </cell>
          <cell r="AX15">
            <v>533.49999999999977</v>
          </cell>
          <cell r="AY15">
            <v>580.09999999999968</v>
          </cell>
          <cell r="AZ15">
            <v>1100.6000000000008</v>
          </cell>
          <cell r="BA15">
            <v>952.39999999999986</v>
          </cell>
          <cell r="BB15">
            <v>828.6</v>
          </cell>
          <cell r="BC15">
            <v>891.19999999999982</v>
          </cell>
          <cell r="BD15">
            <v>1252</v>
          </cell>
          <cell r="BE15">
            <v>1180.9000000000001</v>
          </cell>
          <cell r="BF15">
            <v>856.4999999999992</v>
          </cell>
          <cell r="BG15">
            <v>1064.4999999999991</v>
          </cell>
          <cell r="BH15">
            <v>0</v>
          </cell>
          <cell r="BI15">
            <v>-11.8</v>
          </cell>
          <cell r="BJ15">
            <v>0</v>
          </cell>
          <cell r="BK15">
            <v>43.3</v>
          </cell>
          <cell r="BL15">
            <v>0</v>
          </cell>
          <cell r="BM15">
            <v>0</v>
          </cell>
          <cell r="BN15">
            <v>0</v>
          </cell>
          <cell r="BO15">
            <v>-91.5</v>
          </cell>
          <cell r="BP15">
            <v>0</v>
          </cell>
          <cell r="BQ15">
            <v>-17</v>
          </cell>
          <cell r="BR15">
            <v>0</v>
          </cell>
          <cell r="BS15">
            <v>0</v>
          </cell>
          <cell r="BT15">
            <v>0</v>
          </cell>
          <cell r="BU15">
            <v>0</v>
          </cell>
          <cell r="BV15">
            <v>0</v>
          </cell>
          <cell r="BW15">
            <v>0</v>
          </cell>
          <cell r="BX15">
            <v>0</v>
          </cell>
          <cell r="BY15">
            <v>0</v>
          </cell>
          <cell r="BZ15">
            <v>0</v>
          </cell>
          <cell r="CA15">
            <v>0</v>
          </cell>
          <cell r="CB15">
            <v>-29.5</v>
          </cell>
          <cell r="CC15">
            <v>0</v>
          </cell>
          <cell r="CD15">
            <v>0</v>
          </cell>
          <cell r="CE15">
            <v>0</v>
          </cell>
          <cell r="CF15">
            <v>0</v>
          </cell>
          <cell r="CG15">
            <v>0</v>
          </cell>
          <cell r="CH15">
            <v>0</v>
          </cell>
          <cell r="CI15">
            <v>0</v>
          </cell>
          <cell r="CJ15">
            <v>124.10000000000014</v>
          </cell>
          <cell r="CK15">
            <v>221.79999999999998</v>
          </cell>
          <cell r="CL15">
            <v>207.2</v>
          </cell>
          <cell r="CM15">
            <v>341.8</v>
          </cell>
          <cell r="CN15">
            <v>218.60000000000002</v>
          </cell>
          <cell r="CO15">
            <v>321.10000000000008</v>
          </cell>
          <cell r="CP15">
            <v>265.89999999999998</v>
          </cell>
          <cell r="CQ15">
            <v>295.50000000000006</v>
          </cell>
          <cell r="CR15">
            <v>288.99999999999949</v>
          </cell>
          <cell r="CS15">
            <v>329.8</v>
          </cell>
          <cell r="CT15">
            <v>291.80000000000018</v>
          </cell>
          <cell r="CU15">
            <v>234.70000000000019</v>
          </cell>
          <cell r="CV15">
            <v>372.20000000000044</v>
          </cell>
          <cell r="CW15">
            <v>437.90000000000038</v>
          </cell>
          <cell r="CX15">
            <v>308.30000000000064</v>
          </cell>
          <cell r="CY15">
            <v>398.89999999999964</v>
          </cell>
          <cell r="CZ15">
            <v>581.09999999999968</v>
          </cell>
          <cell r="DA15">
            <v>657.40000000000032</v>
          </cell>
          <cell r="DB15">
            <v>533.49999999999977</v>
          </cell>
          <cell r="DC15">
            <v>580.09999999999968</v>
          </cell>
          <cell r="DD15">
            <v>1071.1000000000008</v>
          </cell>
          <cell r="DE15">
            <v>952.39999999999986</v>
          </cell>
          <cell r="DF15">
            <v>828.6</v>
          </cell>
          <cell r="DG15">
            <v>891.19999999999982</v>
          </cell>
          <cell r="DH15">
            <v>1252</v>
          </cell>
          <cell r="DI15">
            <v>1180.9000000000001</v>
          </cell>
          <cell r="DJ15">
            <v>856.4999999999992</v>
          </cell>
          <cell r="DK15">
            <v>1064.4999999999991</v>
          </cell>
          <cell r="DL15">
            <v>-42.5</v>
          </cell>
          <cell r="DM15">
            <v>-77.5</v>
          </cell>
          <cell r="DN15">
            <v>-80</v>
          </cell>
          <cell r="DO15">
            <v>-85</v>
          </cell>
          <cell r="DP15">
            <v>-80</v>
          </cell>
          <cell r="DQ15">
            <v>-114</v>
          </cell>
          <cell r="DR15">
            <v>-96</v>
          </cell>
          <cell r="DS15">
            <v>-82.5</v>
          </cell>
          <cell r="DT15">
            <v>-105</v>
          </cell>
          <cell r="DU15">
            <v>-132.5</v>
          </cell>
          <cell r="DV15">
            <v>-82.5</v>
          </cell>
          <cell r="DW15">
            <v>-52.5</v>
          </cell>
          <cell r="DX15">
            <v>-130</v>
          </cell>
          <cell r="DY15">
            <v>-147.1</v>
          </cell>
          <cell r="DZ15">
            <v>-92.9</v>
          </cell>
          <cell r="EA15">
            <v>-140</v>
          </cell>
          <cell r="EB15">
            <v>-200</v>
          </cell>
          <cell r="EC15">
            <v>-220</v>
          </cell>
          <cell r="ED15">
            <v>-185</v>
          </cell>
          <cell r="EE15">
            <v>-195</v>
          </cell>
          <cell r="EF15">
            <v>-370</v>
          </cell>
          <cell r="EG15">
            <v>-330</v>
          </cell>
          <cell r="EH15">
            <v>-277</v>
          </cell>
          <cell r="EI15">
            <v>-263</v>
          </cell>
          <cell r="EJ15">
            <v>-430</v>
          </cell>
          <cell r="EK15">
            <v>-402.5</v>
          </cell>
          <cell r="EL15">
            <v>-295</v>
          </cell>
          <cell r="EM15">
            <v>-382.5</v>
          </cell>
          <cell r="EN15">
            <v>81.600000000000136</v>
          </cell>
          <cell r="EO15">
            <v>144.29999999999998</v>
          </cell>
          <cell r="EP15">
            <v>127.19999999999999</v>
          </cell>
          <cell r="EQ15">
            <v>256.8</v>
          </cell>
          <cell r="ER15">
            <v>138.60000000000002</v>
          </cell>
          <cell r="ES15">
            <v>207.10000000000008</v>
          </cell>
          <cell r="ET15">
            <v>169.89999999999998</v>
          </cell>
          <cell r="EU15">
            <v>213.00000000000006</v>
          </cell>
          <cell r="EV15">
            <v>183.99999999999949</v>
          </cell>
          <cell r="EW15">
            <v>197.3</v>
          </cell>
          <cell r="EX15">
            <v>209.30000000000018</v>
          </cell>
          <cell r="EY15">
            <v>182.20000000000019</v>
          </cell>
          <cell r="EZ15">
            <v>242.20000000000044</v>
          </cell>
          <cell r="FA15">
            <v>290.80000000000041</v>
          </cell>
          <cell r="FB15">
            <v>215.40000000000063</v>
          </cell>
          <cell r="FC15">
            <v>258.89999999999964</v>
          </cell>
          <cell r="FD15">
            <v>381.09999999999968</v>
          </cell>
          <cell r="FE15">
            <v>437.40000000000032</v>
          </cell>
          <cell r="FF15">
            <v>348.49999999999977</v>
          </cell>
          <cell r="FG15">
            <v>385.09999999999968</v>
          </cell>
          <cell r="FH15">
            <v>701.10000000000082</v>
          </cell>
          <cell r="FI15">
            <v>622.39999999999986</v>
          </cell>
          <cell r="FJ15">
            <v>551.6</v>
          </cell>
          <cell r="FK15">
            <v>628.19999999999982</v>
          </cell>
          <cell r="FL15">
            <v>822</v>
          </cell>
          <cell r="FM15">
            <v>778.40000000000009</v>
          </cell>
          <cell r="FN15">
            <v>561.4999999999992</v>
          </cell>
          <cell r="FO15">
            <v>681.99999999999909</v>
          </cell>
          <cell r="FP15">
            <v>0</v>
          </cell>
          <cell r="FQ15">
            <v>0</v>
          </cell>
          <cell r="FR15">
            <v>0</v>
          </cell>
          <cell r="FS15">
            <v>0</v>
          </cell>
          <cell r="FT15">
            <v>0</v>
          </cell>
          <cell r="FU15">
            <v>0</v>
          </cell>
          <cell r="FV15">
            <v>0</v>
          </cell>
          <cell r="FW15">
            <v>0</v>
          </cell>
          <cell r="FX15">
            <v>0</v>
          </cell>
          <cell r="FY15">
            <v>0</v>
          </cell>
          <cell r="FZ15">
            <v>0</v>
          </cell>
          <cell r="GA15">
            <v>0</v>
          </cell>
          <cell r="GB15">
            <v>0</v>
          </cell>
          <cell r="GC15">
            <v>0</v>
          </cell>
          <cell r="GD15">
            <v>0</v>
          </cell>
          <cell r="GE15">
            <v>0</v>
          </cell>
          <cell r="GF15">
            <v>0</v>
          </cell>
          <cell r="GG15">
            <v>0</v>
          </cell>
          <cell r="GH15">
            <v>0</v>
          </cell>
          <cell r="GI15">
            <v>0</v>
          </cell>
          <cell r="GJ15">
            <v>0</v>
          </cell>
          <cell r="GK15">
            <v>0</v>
          </cell>
          <cell r="GL15">
            <v>0</v>
          </cell>
          <cell r="GM15">
            <v>0</v>
          </cell>
          <cell r="GN15">
            <v>0</v>
          </cell>
          <cell r="GO15">
            <v>0</v>
          </cell>
          <cell r="GP15">
            <v>0</v>
          </cell>
          <cell r="GQ15">
            <v>0</v>
          </cell>
          <cell r="GR15">
            <v>0</v>
          </cell>
          <cell r="GS15">
            <v>0</v>
          </cell>
          <cell r="GT15">
            <v>0</v>
          </cell>
          <cell r="GU15">
            <v>0</v>
          </cell>
          <cell r="GV15">
            <v>0</v>
          </cell>
          <cell r="GW15">
            <v>0</v>
          </cell>
          <cell r="GX15">
            <v>0</v>
          </cell>
          <cell r="GY15">
            <v>0</v>
          </cell>
          <cell r="GZ15">
            <v>0</v>
          </cell>
          <cell r="HA15">
            <v>0</v>
          </cell>
          <cell r="HB15">
            <v>0</v>
          </cell>
          <cell r="HC15">
            <v>0</v>
          </cell>
          <cell r="HD15">
            <v>0</v>
          </cell>
          <cell r="HE15">
            <v>0</v>
          </cell>
          <cell r="HF15">
            <v>0</v>
          </cell>
          <cell r="HG15">
            <v>0</v>
          </cell>
          <cell r="HH15">
            <v>0</v>
          </cell>
          <cell r="HI15">
            <v>0</v>
          </cell>
          <cell r="HJ15">
            <v>0</v>
          </cell>
          <cell r="HK15">
            <v>0</v>
          </cell>
          <cell r="HL15">
            <v>0</v>
          </cell>
          <cell r="HM15">
            <v>0</v>
          </cell>
          <cell r="HN15">
            <v>0</v>
          </cell>
          <cell r="HO15">
            <v>0</v>
          </cell>
          <cell r="HP15">
            <v>0</v>
          </cell>
          <cell r="HQ15">
            <v>0</v>
          </cell>
          <cell r="HR15">
            <v>0</v>
          </cell>
          <cell r="HS15">
            <v>0</v>
          </cell>
          <cell r="HT15">
            <v>0</v>
          </cell>
          <cell r="HU15">
            <v>0</v>
          </cell>
          <cell r="HV15">
            <v>0</v>
          </cell>
          <cell r="HW15">
            <v>0</v>
          </cell>
          <cell r="HX15">
            <v>0</v>
          </cell>
          <cell r="HY15">
            <v>0</v>
          </cell>
          <cell r="HZ15">
            <v>0</v>
          </cell>
          <cell r="IA15">
            <v>0</v>
          </cell>
          <cell r="IB15">
            <v>0</v>
          </cell>
          <cell r="IC15">
            <v>0</v>
          </cell>
          <cell r="ID15">
            <v>0</v>
          </cell>
          <cell r="IE15">
            <v>0</v>
          </cell>
          <cell r="IF15">
            <v>0</v>
          </cell>
          <cell r="IG15">
            <v>0</v>
          </cell>
          <cell r="IH15">
            <v>0</v>
          </cell>
          <cell r="II15">
            <v>0</v>
          </cell>
          <cell r="IJ15">
            <v>0</v>
          </cell>
          <cell r="IK15">
            <v>0</v>
          </cell>
          <cell r="IL15">
            <v>0</v>
          </cell>
          <cell r="IM15">
            <v>0</v>
          </cell>
          <cell r="IN15">
            <v>0</v>
          </cell>
          <cell r="IO15">
            <v>0</v>
          </cell>
          <cell r="IP15">
            <v>0</v>
          </cell>
          <cell r="IQ15">
            <v>0</v>
          </cell>
          <cell r="IR15">
            <v>0</v>
          </cell>
          <cell r="IS15">
            <v>0</v>
          </cell>
          <cell r="IT15">
            <v>0</v>
          </cell>
          <cell r="IU15">
            <v>0</v>
          </cell>
        </row>
        <row r="16">
          <cell r="A16" t="str">
            <v>FAG IN</v>
          </cell>
          <cell r="B16" t="str">
            <v>FAG Bearings India</v>
          </cell>
          <cell r="C16" t="str">
            <v>Auto Ancillaries</v>
          </cell>
          <cell r="D16">
            <v>-18.3</v>
          </cell>
          <cell r="E16">
            <v>-17.5</v>
          </cell>
          <cell r="F16">
            <v>-2.8</v>
          </cell>
          <cell r="G16">
            <v>-9.8000000000000007</v>
          </cell>
          <cell r="H16">
            <v>-9.6999999999999993</v>
          </cell>
          <cell r="I16">
            <v>-5.7</v>
          </cell>
          <cell r="J16">
            <v>-0.8</v>
          </cell>
          <cell r="K16">
            <v>-0.4</v>
          </cell>
          <cell r="L16">
            <v>-0.7</v>
          </cell>
          <cell r="M16">
            <v>-1.4</v>
          </cell>
          <cell r="N16">
            <v>2.2999999999999998</v>
          </cell>
          <cell r="O16">
            <v>2.1</v>
          </cell>
          <cell r="P16">
            <v>-0.4</v>
          </cell>
          <cell r="Q16">
            <v>-1.2</v>
          </cell>
          <cell r="R16">
            <v>0.8</v>
          </cell>
          <cell r="S16">
            <v>0.3</v>
          </cell>
          <cell r="T16">
            <v>-1.3</v>
          </cell>
          <cell r="U16">
            <v>-1.2</v>
          </cell>
          <cell r="V16">
            <v>1.2</v>
          </cell>
          <cell r="W16">
            <v>3</v>
          </cell>
          <cell r="X16">
            <v>2.7</v>
          </cell>
          <cell r="Y16">
            <v>6.5</v>
          </cell>
          <cell r="Z16">
            <v>10.5</v>
          </cell>
          <cell r="AA16">
            <v>16.899999999999999</v>
          </cell>
          <cell r="AB16">
            <v>14.6</v>
          </cell>
          <cell r="AC16">
            <v>14.4</v>
          </cell>
          <cell r="AD16">
            <v>7.6000000000000005</v>
          </cell>
          <cell r="AE16">
            <v>9.4</v>
          </cell>
          <cell r="AF16">
            <v>52.100000000000051</v>
          </cell>
          <cell r="AG16">
            <v>73.800000000000011</v>
          </cell>
          <cell r="AH16">
            <v>67.900000000000006</v>
          </cell>
          <cell r="AI16">
            <v>73.100000000000051</v>
          </cell>
          <cell r="AJ16">
            <v>62.900000000000091</v>
          </cell>
          <cell r="AK16">
            <v>85.799999999999883</v>
          </cell>
          <cell r="AL16">
            <v>87.900000000000091</v>
          </cell>
          <cell r="AM16">
            <v>93.900000000000077</v>
          </cell>
          <cell r="AN16">
            <v>113.79999999999991</v>
          </cell>
          <cell r="AO16">
            <v>102.90000000000013</v>
          </cell>
          <cell r="AP16">
            <v>123.39999999999996</v>
          </cell>
          <cell r="AQ16">
            <v>121.8</v>
          </cell>
          <cell r="AR16">
            <v>128.3000000000001</v>
          </cell>
          <cell r="AS16">
            <v>208.70000000000002</v>
          </cell>
          <cell r="AT16">
            <v>228.69999999999996</v>
          </cell>
          <cell r="AU16">
            <v>250.79999999999998</v>
          </cell>
          <cell r="AV16">
            <v>248.89999999999986</v>
          </cell>
          <cell r="AW16">
            <v>297.00000000000006</v>
          </cell>
          <cell r="AX16">
            <v>297.7999999999999</v>
          </cell>
          <cell r="AY16">
            <v>331.4</v>
          </cell>
          <cell r="AZ16">
            <v>324.99999999999983</v>
          </cell>
          <cell r="BA16">
            <v>335.99999999999994</v>
          </cell>
          <cell r="BB16">
            <v>249.29999999999995</v>
          </cell>
          <cell r="BC16">
            <v>363</v>
          </cell>
          <cell r="BD16">
            <v>356.10000000000014</v>
          </cell>
          <cell r="BE16">
            <v>476.8</v>
          </cell>
          <cell r="BF16">
            <v>321.90000000000003</v>
          </cell>
          <cell r="BG16">
            <v>329.8000000000003</v>
          </cell>
          <cell r="BH16">
            <v>0</v>
          </cell>
          <cell r="BI16">
            <v>0</v>
          </cell>
          <cell r="BJ16">
            <v>0</v>
          </cell>
          <cell r="BK16">
            <v>0</v>
          </cell>
          <cell r="BL16">
            <v>0</v>
          </cell>
          <cell r="BM16">
            <v>0</v>
          </cell>
          <cell r="BN16">
            <v>0</v>
          </cell>
          <cell r="BO16">
            <v>0</v>
          </cell>
          <cell r="BP16">
            <v>0</v>
          </cell>
          <cell r="BQ16">
            <v>0</v>
          </cell>
          <cell r="BR16">
            <v>0</v>
          </cell>
          <cell r="BS16">
            <v>0</v>
          </cell>
          <cell r="BT16">
            <v>0</v>
          </cell>
          <cell r="BU16">
            <v>0</v>
          </cell>
          <cell r="BV16">
            <v>0</v>
          </cell>
          <cell r="BW16">
            <v>0</v>
          </cell>
          <cell r="BX16">
            <v>0</v>
          </cell>
          <cell r="BY16">
            <v>0</v>
          </cell>
          <cell r="BZ16">
            <v>0</v>
          </cell>
          <cell r="CA16">
            <v>0</v>
          </cell>
          <cell r="CB16">
            <v>0</v>
          </cell>
          <cell r="CC16">
            <v>0</v>
          </cell>
          <cell r="CD16">
            <v>3.2</v>
          </cell>
          <cell r="CE16">
            <v>-52.4</v>
          </cell>
          <cell r="CF16">
            <v>0</v>
          </cell>
          <cell r="CG16">
            <v>8.6</v>
          </cell>
          <cell r="CH16">
            <v>0</v>
          </cell>
          <cell r="CI16">
            <v>-115.2</v>
          </cell>
          <cell r="CJ16">
            <v>52.100000000000051</v>
          </cell>
          <cell r="CK16">
            <v>73.800000000000011</v>
          </cell>
          <cell r="CL16">
            <v>67.900000000000006</v>
          </cell>
          <cell r="CM16">
            <v>73.100000000000051</v>
          </cell>
          <cell r="CN16">
            <v>62.900000000000091</v>
          </cell>
          <cell r="CO16">
            <v>85.799999999999883</v>
          </cell>
          <cell r="CP16">
            <v>87.900000000000091</v>
          </cell>
          <cell r="CQ16">
            <v>93.900000000000077</v>
          </cell>
          <cell r="CR16">
            <v>113.79999999999991</v>
          </cell>
          <cell r="CS16">
            <v>102.90000000000013</v>
          </cell>
          <cell r="CT16">
            <v>123.39999999999996</v>
          </cell>
          <cell r="CU16">
            <v>121.8</v>
          </cell>
          <cell r="CV16">
            <v>128.3000000000001</v>
          </cell>
          <cell r="CW16">
            <v>208.70000000000002</v>
          </cell>
          <cell r="CX16">
            <v>228.69999999999996</v>
          </cell>
          <cell r="CY16">
            <v>250.79999999999998</v>
          </cell>
          <cell r="CZ16">
            <v>248.89999999999986</v>
          </cell>
          <cell r="DA16">
            <v>297.00000000000006</v>
          </cell>
          <cell r="DB16">
            <v>297.7999999999999</v>
          </cell>
          <cell r="DC16">
            <v>331.4</v>
          </cell>
          <cell r="DD16">
            <v>324.99999999999983</v>
          </cell>
          <cell r="DE16">
            <v>335.99999999999994</v>
          </cell>
          <cell r="DF16">
            <v>252.49999999999994</v>
          </cell>
          <cell r="DG16">
            <v>310.60000000000002</v>
          </cell>
          <cell r="DH16">
            <v>356.10000000000014</v>
          </cell>
          <cell r="DI16">
            <v>485.40000000000003</v>
          </cell>
          <cell r="DJ16">
            <v>321.90000000000003</v>
          </cell>
          <cell r="DK16">
            <v>214.60000000000031</v>
          </cell>
          <cell r="DL16">
            <v>-12.9</v>
          </cell>
          <cell r="DM16">
            <v>-20</v>
          </cell>
          <cell r="DN16">
            <v>-9.9999999999999982</v>
          </cell>
          <cell r="DO16">
            <v>-17.2</v>
          </cell>
          <cell r="DP16">
            <v>-18.3</v>
          </cell>
          <cell r="DQ16">
            <v>-21</v>
          </cell>
          <cell r="DR16">
            <v>-21.599999999999998</v>
          </cell>
          <cell r="DS16">
            <v>-26</v>
          </cell>
          <cell r="DT16">
            <v>-34.4</v>
          </cell>
          <cell r="DU16">
            <v>-31.099999999999998</v>
          </cell>
          <cell r="DV16">
            <v>-33.699999999999996</v>
          </cell>
          <cell r="DW16">
            <v>-33.799999999999997</v>
          </cell>
          <cell r="DX16">
            <v>-30</v>
          </cell>
          <cell r="DY16">
            <v>-56.9</v>
          </cell>
          <cell r="DZ16">
            <v>-87.9</v>
          </cell>
          <cell r="EA16">
            <v>-70.400000000000006</v>
          </cell>
          <cell r="EB16">
            <v>-97.3</v>
          </cell>
          <cell r="EC16">
            <v>-106.1</v>
          </cell>
          <cell r="ED16">
            <v>-83.699999999999989</v>
          </cell>
          <cell r="EE16">
            <v>-111.4</v>
          </cell>
          <cell r="EF16">
            <v>-113.3</v>
          </cell>
          <cell r="EG16">
            <v>-117.2</v>
          </cell>
          <cell r="EH16">
            <v>-107.7</v>
          </cell>
          <cell r="EI16">
            <v>-108.7</v>
          </cell>
          <cell r="EJ16">
            <v>-125.1</v>
          </cell>
          <cell r="EK16">
            <v>-174.1</v>
          </cell>
          <cell r="EL16">
            <v>-108.4</v>
          </cell>
          <cell r="EM16">
            <v>-75.400000000000006</v>
          </cell>
          <cell r="EN16">
            <v>39.200000000000053</v>
          </cell>
          <cell r="EO16">
            <v>53.800000000000011</v>
          </cell>
          <cell r="EP16">
            <v>57.900000000000006</v>
          </cell>
          <cell r="EQ16">
            <v>55.900000000000048</v>
          </cell>
          <cell r="ER16">
            <v>44.600000000000094</v>
          </cell>
          <cell r="ES16">
            <v>64.799999999999883</v>
          </cell>
          <cell r="ET16">
            <v>66.300000000000097</v>
          </cell>
          <cell r="EU16">
            <v>67.900000000000077</v>
          </cell>
          <cell r="EV16">
            <v>79.39999999999992</v>
          </cell>
          <cell r="EW16">
            <v>71.800000000000139</v>
          </cell>
          <cell r="EX16">
            <v>89.69999999999996</v>
          </cell>
          <cell r="EY16">
            <v>88</v>
          </cell>
          <cell r="EZ16">
            <v>98.300000000000097</v>
          </cell>
          <cell r="FA16">
            <v>151.80000000000001</v>
          </cell>
          <cell r="FB16">
            <v>140.79999999999995</v>
          </cell>
          <cell r="FC16">
            <v>180.39999999999998</v>
          </cell>
          <cell r="FD16">
            <v>151.59999999999985</v>
          </cell>
          <cell r="FE16">
            <v>190.90000000000006</v>
          </cell>
          <cell r="FF16">
            <v>214.09999999999991</v>
          </cell>
          <cell r="FG16">
            <v>219.99999999999997</v>
          </cell>
          <cell r="FH16">
            <v>211.69999999999982</v>
          </cell>
          <cell r="FI16">
            <v>218.79999999999995</v>
          </cell>
          <cell r="FJ16">
            <v>144.79999999999995</v>
          </cell>
          <cell r="FK16">
            <v>201.90000000000003</v>
          </cell>
          <cell r="FL16">
            <v>231.00000000000014</v>
          </cell>
          <cell r="FM16">
            <v>311.30000000000007</v>
          </cell>
          <cell r="FN16">
            <v>213.50000000000003</v>
          </cell>
          <cell r="FO16">
            <v>139.2000000000003</v>
          </cell>
          <cell r="FP16">
            <v>0</v>
          </cell>
          <cell r="FQ16">
            <v>0</v>
          </cell>
          <cell r="FR16">
            <v>0</v>
          </cell>
          <cell r="FS16">
            <v>0</v>
          </cell>
          <cell r="FT16">
            <v>0</v>
          </cell>
          <cell r="FU16">
            <v>0</v>
          </cell>
          <cell r="FV16">
            <v>0</v>
          </cell>
          <cell r="FW16">
            <v>0</v>
          </cell>
          <cell r="FX16">
            <v>0</v>
          </cell>
          <cell r="FY16">
            <v>0</v>
          </cell>
          <cell r="FZ16">
            <v>0</v>
          </cell>
          <cell r="GA16">
            <v>0</v>
          </cell>
          <cell r="GB16">
            <v>0</v>
          </cell>
          <cell r="GC16">
            <v>0</v>
          </cell>
          <cell r="GD16">
            <v>0</v>
          </cell>
          <cell r="GE16">
            <v>0</v>
          </cell>
          <cell r="GF16">
            <v>0</v>
          </cell>
          <cell r="GG16">
            <v>0</v>
          </cell>
          <cell r="GH16">
            <v>0</v>
          </cell>
          <cell r="GI16">
            <v>0</v>
          </cell>
          <cell r="GJ16">
            <v>0</v>
          </cell>
          <cell r="GK16">
            <v>0</v>
          </cell>
          <cell r="GL16">
            <v>0</v>
          </cell>
          <cell r="GM16">
            <v>0</v>
          </cell>
          <cell r="GN16">
            <v>0</v>
          </cell>
          <cell r="GO16">
            <v>0</v>
          </cell>
          <cell r="GP16">
            <v>0</v>
          </cell>
          <cell r="GQ16">
            <v>0</v>
          </cell>
          <cell r="GR16">
            <v>0</v>
          </cell>
          <cell r="GS16">
            <v>0</v>
          </cell>
          <cell r="GT16">
            <v>0</v>
          </cell>
          <cell r="GU16">
            <v>0</v>
          </cell>
          <cell r="GV16">
            <v>0</v>
          </cell>
          <cell r="GW16">
            <v>0</v>
          </cell>
          <cell r="GX16">
            <v>0</v>
          </cell>
          <cell r="GY16">
            <v>0</v>
          </cell>
          <cell r="GZ16">
            <v>0</v>
          </cell>
          <cell r="HA16">
            <v>0</v>
          </cell>
          <cell r="HB16">
            <v>0</v>
          </cell>
          <cell r="HC16">
            <v>0</v>
          </cell>
          <cell r="HD16">
            <v>0</v>
          </cell>
          <cell r="HE16">
            <v>0</v>
          </cell>
          <cell r="HF16">
            <v>0</v>
          </cell>
          <cell r="HG16">
            <v>0</v>
          </cell>
          <cell r="HH16">
            <v>0</v>
          </cell>
          <cell r="HI16">
            <v>0</v>
          </cell>
          <cell r="HJ16">
            <v>0</v>
          </cell>
          <cell r="HK16">
            <v>0</v>
          </cell>
          <cell r="HL16">
            <v>0</v>
          </cell>
          <cell r="HM16">
            <v>0</v>
          </cell>
          <cell r="HN16">
            <v>0</v>
          </cell>
          <cell r="HO16">
            <v>0</v>
          </cell>
          <cell r="HP16">
            <v>0</v>
          </cell>
          <cell r="HQ16">
            <v>0</v>
          </cell>
          <cell r="HR16">
            <v>0</v>
          </cell>
          <cell r="HS16">
            <v>0</v>
          </cell>
          <cell r="HT16">
            <v>0</v>
          </cell>
          <cell r="HU16">
            <v>0</v>
          </cell>
          <cell r="HV16">
            <v>0</v>
          </cell>
          <cell r="HW16">
            <v>0</v>
          </cell>
          <cell r="HX16">
            <v>0</v>
          </cell>
          <cell r="HY16">
            <v>0</v>
          </cell>
          <cell r="HZ16">
            <v>0</v>
          </cell>
          <cell r="IA16">
            <v>0</v>
          </cell>
          <cell r="IB16">
            <v>0</v>
          </cell>
          <cell r="IC16">
            <v>0</v>
          </cell>
          <cell r="ID16">
            <v>0</v>
          </cell>
          <cell r="IE16">
            <v>0</v>
          </cell>
          <cell r="IF16">
            <v>0</v>
          </cell>
          <cell r="IG16">
            <v>0</v>
          </cell>
          <cell r="IH16">
            <v>0</v>
          </cell>
          <cell r="II16">
            <v>0</v>
          </cell>
          <cell r="IJ16">
            <v>0</v>
          </cell>
          <cell r="IK16">
            <v>0</v>
          </cell>
          <cell r="IL16">
            <v>0</v>
          </cell>
          <cell r="IM16">
            <v>0</v>
          </cell>
          <cell r="IN16">
            <v>0</v>
          </cell>
          <cell r="IO16">
            <v>0</v>
          </cell>
          <cell r="IP16">
            <v>0</v>
          </cell>
          <cell r="IQ16">
            <v>0</v>
          </cell>
          <cell r="IR16">
            <v>0</v>
          </cell>
          <cell r="IS16">
            <v>0</v>
          </cell>
          <cell r="IT16">
            <v>0</v>
          </cell>
          <cell r="IU16">
            <v>0</v>
          </cell>
        </row>
        <row r="17">
          <cell r="A17" t="str">
            <v>JKI IN</v>
          </cell>
          <cell r="B17" t="str">
            <v>JK Tyers and Industries</v>
          </cell>
          <cell r="C17" t="str">
            <v>Auto Ancillaries/ Tyres</v>
          </cell>
          <cell r="D17">
            <v>0</v>
          </cell>
          <cell r="E17">
            <v>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-224.3</v>
          </cell>
          <cell r="K17">
            <v>-196.5</v>
          </cell>
          <cell r="L17">
            <v>-177.5</v>
          </cell>
          <cell r="M17">
            <v>-183.6</v>
          </cell>
          <cell r="N17">
            <v>-168.5</v>
          </cell>
          <cell r="O17">
            <v>-163</v>
          </cell>
          <cell r="P17">
            <v>-153.9</v>
          </cell>
          <cell r="Q17">
            <v>-159.1</v>
          </cell>
          <cell r="R17">
            <v>-166.7</v>
          </cell>
          <cell r="S17">
            <v>-188.7</v>
          </cell>
          <cell r="T17">
            <v>-206.1</v>
          </cell>
          <cell r="U17">
            <v>-199.3</v>
          </cell>
          <cell r="V17">
            <v>-201.8</v>
          </cell>
          <cell r="W17">
            <v>-216.5</v>
          </cell>
          <cell r="X17">
            <v>-224.4</v>
          </cell>
          <cell r="Y17">
            <v>-244.1</v>
          </cell>
          <cell r="Z17">
            <v>-233.7</v>
          </cell>
          <cell r="AA17">
            <v>-239.9</v>
          </cell>
          <cell r="AB17">
            <v>-257.60000000000002</v>
          </cell>
          <cell r="AC17">
            <v>-260</v>
          </cell>
          <cell r="AD17">
            <v>-278</v>
          </cell>
          <cell r="AE17">
            <v>-311.89999999999998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0</v>
          </cell>
          <cell r="AK17">
            <v>0</v>
          </cell>
          <cell r="AL17">
            <v>25.699999999999989</v>
          </cell>
          <cell r="AM17">
            <v>89.999999999999659</v>
          </cell>
          <cell r="AN17">
            <v>24.800000000000352</v>
          </cell>
          <cell r="AO17">
            <v>24.300000000000551</v>
          </cell>
          <cell r="AP17">
            <v>-149.30000000000072</v>
          </cell>
          <cell r="AQ17">
            <v>-41.700000000000543</v>
          </cell>
          <cell r="AR17">
            <v>156.70000000000002</v>
          </cell>
          <cell r="AS17">
            <v>80.700000000000387</v>
          </cell>
          <cell r="AT17">
            <v>48.200000000000358</v>
          </cell>
          <cell r="AU17">
            <v>45.000000000000739</v>
          </cell>
          <cell r="AV17">
            <v>55.799999999999812</v>
          </cell>
          <cell r="AW17">
            <v>69.200000000000159</v>
          </cell>
          <cell r="AX17">
            <v>130.59999999999928</v>
          </cell>
          <cell r="AY17">
            <v>216.60000000000036</v>
          </cell>
          <cell r="AZ17">
            <v>312.80000000000109</v>
          </cell>
          <cell r="BA17">
            <v>344.59999999999911</v>
          </cell>
          <cell r="BB17">
            <v>341.99999999999812</v>
          </cell>
          <cell r="BC17">
            <v>383.20000000000095</v>
          </cell>
          <cell r="BD17">
            <v>338.60000000000014</v>
          </cell>
          <cell r="BE17">
            <v>-491.99999999999784</v>
          </cell>
          <cell r="BF17">
            <v>-368.30000000000052</v>
          </cell>
          <cell r="BG17">
            <v>215.20000000000141</v>
          </cell>
          <cell r="BH17">
            <v>0</v>
          </cell>
          <cell r="BI17">
            <v>0</v>
          </cell>
          <cell r="BJ17">
            <v>0</v>
          </cell>
          <cell r="BK17">
            <v>0</v>
          </cell>
          <cell r="BL17">
            <v>0</v>
          </cell>
          <cell r="BM17">
            <v>0</v>
          </cell>
          <cell r="BN17">
            <v>0</v>
          </cell>
          <cell r="BO17">
            <v>0</v>
          </cell>
          <cell r="BP17">
            <v>0</v>
          </cell>
          <cell r="BQ17">
            <v>0</v>
          </cell>
          <cell r="BR17">
            <v>0</v>
          </cell>
          <cell r="BS17">
            <v>0</v>
          </cell>
          <cell r="BT17">
            <v>0</v>
          </cell>
          <cell r="BU17">
            <v>0</v>
          </cell>
          <cell r="BV17">
            <v>0</v>
          </cell>
          <cell r="BW17">
            <v>0</v>
          </cell>
          <cell r="BX17">
            <v>0</v>
          </cell>
          <cell r="BY17">
            <v>0</v>
          </cell>
          <cell r="BZ17">
            <v>0</v>
          </cell>
          <cell r="CA17">
            <v>0</v>
          </cell>
          <cell r="CB17">
            <v>0</v>
          </cell>
          <cell r="CC17">
            <v>0</v>
          </cell>
          <cell r="CD17">
            <v>0</v>
          </cell>
          <cell r="CE17">
            <v>0</v>
          </cell>
          <cell r="CF17">
            <v>0</v>
          </cell>
          <cell r="CG17">
            <v>0</v>
          </cell>
          <cell r="CH17">
            <v>0</v>
          </cell>
          <cell r="CI17">
            <v>0</v>
          </cell>
          <cell r="CJ17">
            <v>0</v>
          </cell>
          <cell r="CK17">
            <v>0</v>
          </cell>
          <cell r="CL17">
            <v>0</v>
          </cell>
          <cell r="CM17">
            <v>0</v>
          </cell>
          <cell r="CN17">
            <v>0</v>
          </cell>
          <cell r="CO17">
            <v>0</v>
          </cell>
          <cell r="CP17">
            <v>25.699999999999989</v>
          </cell>
          <cell r="CQ17">
            <v>89.999999999999659</v>
          </cell>
          <cell r="CR17">
            <v>24.800000000000352</v>
          </cell>
          <cell r="CS17">
            <v>24.300000000000551</v>
          </cell>
          <cell r="CT17">
            <v>-149.30000000000072</v>
          </cell>
          <cell r="CU17">
            <v>-41.700000000000543</v>
          </cell>
          <cell r="CV17">
            <v>156.70000000000002</v>
          </cell>
          <cell r="CW17">
            <v>80.700000000000387</v>
          </cell>
          <cell r="CX17">
            <v>48.200000000000358</v>
          </cell>
          <cell r="CY17">
            <v>45.000000000000739</v>
          </cell>
          <cell r="CZ17">
            <v>55.799999999999812</v>
          </cell>
          <cell r="DA17">
            <v>69.200000000000159</v>
          </cell>
          <cell r="DB17">
            <v>130.59999999999928</v>
          </cell>
          <cell r="DC17">
            <v>216.60000000000036</v>
          </cell>
          <cell r="DD17">
            <v>312.80000000000109</v>
          </cell>
          <cell r="DE17">
            <v>344.59999999999911</v>
          </cell>
          <cell r="DF17">
            <v>341.99999999999812</v>
          </cell>
          <cell r="DG17">
            <v>383.20000000000095</v>
          </cell>
          <cell r="DH17">
            <v>338.60000000000014</v>
          </cell>
          <cell r="DI17">
            <v>-491.99999999999784</v>
          </cell>
          <cell r="DJ17">
            <v>-368.30000000000052</v>
          </cell>
          <cell r="DK17">
            <v>215.20000000000141</v>
          </cell>
          <cell r="DL17">
            <v>0</v>
          </cell>
          <cell r="DM17">
            <v>0</v>
          </cell>
          <cell r="DN17">
            <v>0</v>
          </cell>
          <cell r="DO17">
            <v>0</v>
          </cell>
          <cell r="DP17">
            <v>0</v>
          </cell>
          <cell r="DQ17">
            <v>0</v>
          </cell>
          <cell r="DR17">
            <v>-9.6999999999999993</v>
          </cell>
          <cell r="DS17">
            <v>-26</v>
          </cell>
          <cell r="DT17">
            <v>-5.5</v>
          </cell>
          <cell r="DU17">
            <v>-1.7</v>
          </cell>
          <cell r="DV17">
            <v>57.3</v>
          </cell>
          <cell r="DW17">
            <v>21.8</v>
          </cell>
          <cell r="DX17">
            <v>-55.8</v>
          </cell>
          <cell r="DY17">
            <v>109.9</v>
          </cell>
          <cell r="DZ17">
            <v>-23.5</v>
          </cell>
          <cell r="EA17">
            <v>0</v>
          </cell>
          <cell r="EB17">
            <v>-19.5</v>
          </cell>
          <cell r="EC17">
            <v>-2.8999999999999995</v>
          </cell>
          <cell r="ED17">
            <v>-48.9</v>
          </cell>
          <cell r="EE17">
            <v>-79.099999999999994</v>
          </cell>
          <cell r="EF17">
            <v>-110.39999999999999</v>
          </cell>
          <cell r="EG17">
            <v>-100.7</v>
          </cell>
          <cell r="EH17">
            <v>-124.6</v>
          </cell>
          <cell r="EI17">
            <v>-153</v>
          </cell>
          <cell r="EJ17">
            <v>-136.19999999999999</v>
          </cell>
          <cell r="EK17">
            <v>168.3</v>
          </cell>
          <cell r="EL17">
            <v>94.5</v>
          </cell>
          <cell r="EM17">
            <v>-78.800000000000011</v>
          </cell>
          <cell r="EN17">
            <v>0</v>
          </cell>
          <cell r="EO17">
            <v>0</v>
          </cell>
          <cell r="EP17">
            <v>0</v>
          </cell>
          <cell r="EQ17">
            <v>0</v>
          </cell>
          <cell r="ER17">
            <v>0</v>
          </cell>
          <cell r="ES17">
            <v>0</v>
          </cell>
          <cell r="ET17">
            <v>15.999999999999989</v>
          </cell>
          <cell r="EU17">
            <v>63.999999999999659</v>
          </cell>
          <cell r="EV17">
            <v>19.300000000000352</v>
          </cell>
          <cell r="EW17">
            <v>22.600000000000552</v>
          </cell>
          <cell r="EX17">
            <v>-92.000000000000725</v>
          </cell>
          <cell r="EY17">
            <v>-19.900000000000542</v>
          </cell>
          <cell r="EZ17">
            <v>100.90000000000002</v>
          </cell>
          <cell r="FA17">
            <v>190.60000000000039</v>
          </cell>
          <cell r="FB17">
            <v>24.700000000000358</v>
          </cell>
          <cell r="FC17">
            <v>45.000000000000739</v>
          </cell>
          <cell r="FD17">
            <v>36.299999999999812</v>
          </cell>
          <cell r="FE17">
            <v>66.300000000000153</v>
          </cell>
          <cell r="FF17">
            <v>81.699999999999278</v>
          </cell>
          <cell r="FG17">
            <v>137.50000000000037</v>
          </cell>
          <cell r="FH17">
            <v>202.40000000000111</v>
          </cell>
          <cell r="FI17">
            <v>243.89999999999912</v>
          </cell>
          <cell r="FJ17">
            <v>217.39999999999813</v>
          </cell>
          <cell r="FK17">
            <v>230.20000000000095</v>
          </cell>
          <cell r="FL17">
            <v>202.40000000000015</v>
          </cell>
          <cell r="FM17">
            <v>-323.69999999999783</v>
          </cell>
          <cell r="FN17">
            <v>-273.80000000000052</v>
          </cell>
          <cell r="FO17">
            <v>136.4000000000014</v>
          </cell>
          <cell r="FP17">
            <v>0</v>
          </cell>
          <cell r="FQ17">
            <v>0</v>
          </cell>
          <cell r="FR17">
            <v>0</v>
          </cell>
          <cell r="FS17">
            <v>0</v>
          </cell>
          <cell r="FT17">
            <v>0</v>
          </cell>
          <cell r="FU17">
            <v>0</v>
          </cell>
          <cell r="FV17">
            <v>0</v>
          </cell>
          <cell r="FW17">
            <v>0</v>
          </cell>
          <cell r="FX17">
            <v>0</v>
          </cell>
          <cell r="FY17">
            <v>0</v>
          </cell>
          <cell r="FZ17">
            <v>0</v>
          </cell>
          <cell r="GA17">
            <v>0</v>
          </cell>
          <cell r="GB17">
            <v>0</v>
          </cell>
          <cell r="GC17">
            <v>0</v>
          </cell>
          <cell r="GD17">
            <v>0</v>
          </cell>
          <cell r="GE17">
            <v>0</v>
          </cell>
          <cell r="GF17">
            <v>0</v>
          </cell>
          <cell r="GG17">
            <v>0</v>
          </cell>
          <cell r="GH17">
            <v>0</v>
          </cell>
          <cell r="GI17">
            <v>0</v>
          </cell>
          <cell r="GJ17">
            <v>0</v>
          </cell>
          <cell r="GK17">
            <v>0</v>
          </cell>
          <cell r="GL17">
            <v>0</v>
          </cell>
          <cell r="GM17">
            <v>0</v>
          </cell>
          <cell r="GN17">
            <v>0</v>
          </cell>
          <cell r="GO17">
            <v>0</v>
          </cell>
          <cell r="GP17">
            <v>0</v>
          </cell>
          <cell r="GQ17">
            <v>0</v>
          </cell>
          <cell r="GR17">
            <v>0</v>
          </cell>
          <cell r="GS17">
            <v>0</v>
          </cell>
          <cell r="GT17">
            <v>0</v>
          </cell>
          <cell r="GU17">
            <v>0</v>
          </cell>
          <cell r="GV17">
            <v>0</v>
          </cell>
          <cell r="GW17">
            <v>0</v>
          </cell>
          <cell r="GX17">
            <v>0</v>
          </cell>
          <cell r="GY17">
            <v>0</v>
          </cell>
          <cell r="GZ17">
            <v>0</v>
          </cell>
          <cell r="HA17">
            <v>0</v>
          </cell>
          <cell r="HB17">
            <v>0</v>
          </cell>
          <cell r="HC17">
            <v>0</v>
          </cell>
          <cell r="HD17">
            <v>0</v>
          </cell>
          <cell r="HE17">
            <v>0</v>
          </cell>
          <cell r="HF17">
            <v>0</v>
          </cell>
          <cell r="HG17">
            <v>0</v>
          </cell>
          <cell r="HH17">
            <v>0</v>
          </cell>
          <cell r="HI17">
            <v>0</v>
          </cell>
          <cell r="HJ17">
            <v>0</v>
          </cell>
          <cell r="HK17">
            <v>0</v>
          </cell>
          <cell r="HL17">
            <v>0</v>
          </cell>
          <cell r="HM17">
            <v>0</v>
          </cell>
          <cell r="HN17">
            <v>0</v>
          </cell>
          <cell r="HO17">
            <v>0</v>
          </cell>
          <cell r="HP17">
            <v>0</v>
          </cell>
          <cell r="HQ17">
            <v>0</v>
          </cell>
          <cell r="HR17">
            <v>0</v>
          </cell>
          <cell r="HS17">
            <v>0</v>
          </cell>
          <cell r="HT17">
            <v>0</v>
          </cell>
          <cell r="HU17">
            <v>0</v>
          </cell>
          <cell r="HV17">
            <v>0</v>
          </cell>
          <cell r="HW17">
            <v>0</v>
          </cell>
          <cell r="HX17">
            <v>0</v>
          </cell>
          <cell r="HY17">
            <v>0</v>
          </cell>
          <cell r="HZ17">
            <v>0</v>
          </cell>
          <cell r="IA17">
            <v>0</v>
          </cell>
          <cell r="IB17">
            <v>0</v>
          </cell>
          <cell r="IC17">
            <v>0</v>
          </cell>
          <cell r="ID17">
            <v>0</v>
          </cell>
          <cell r="IE17">
            <v>0</v>
          </cell>
          <cell r="IF17">
            <v>0</v>
          </cell>
          <cell r="IG17">
            <v>0</v>
          </cell>
          <cell r="IH17">
            <v>0</v>
          </cell>
          <cell r="II17">
            <v>0</v>
          </cell>
          <cell r="IJ17">
            <v>0</v>
          </cell>
          <cell r="IK17">
            <v>0</v>
          </cell>
          <cell r="IL17">
            <v>0</v>
          </cell>
          <cell r="IM17">
            <v>0</v>
          </cell>
          <cell r="IN17">
            <v>0</v>
          </cell>
          <cell r="IO17">
            <v>0</v>
          </cell>
          <cell r="IP17">
            <v>0</v>
          </cell>
          <cell r="IQ17">
            <v>0</v>
          </cell>
          <cell r="IR17">
            <v>0</v>
          </cell>
          <cell r="IS17">
            <v>0</v>
          </cell>
          <cell r="IT17">
            <v>0</v>
          </cell>
          <cell r="IU17">
            <v>0</v>
          </cell>
        </row>
        <row r="18">
          <cell r="A18" t="str">
            <v>LGBB IN</v>
          </cell>
          <cell r="B18" t="str">
            <v>LG Balakrishnan</v>
          </cell>
          <cell r="C18" t="str">
            <v>Auto Ancillaries</v>
          </cell>
          <cell r="D18">
            <v>0</v>
          </cell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-28.92</v>
          </cell>
          <cell r="M18">
            <v>-32.270000000000003</v>
          </cell>
          <cell r="N18">
            <v>-36.82</v>
          </cell>
          <cell r="O18">
            <v>-52.3</v>
          </cell>
          <cell r="P18">
            <v>-41.47</v>
          </cell>
          <cell r="Q18">
            <v>-46.07</v>
          </cell>
          <cell r="R18">
            <v>-45.07</v>
          </cell>
          <cell r="S18">
            <v>-62.73</v>
          </cell>
          <cell r="T18">
            <v>-57.55</v>
          </cell>
          <cell r="U18">
            <v>-70.08</v>
          </cell>
          <cell r="V18">
            <v>-66.8</v>
          </cell>
          <cell r="W18">
            <v>-83.02</v>
          </cell>
          <cell r="X18">
            <v>-66.849999999999994</v>
          </cell>
          <cell r="Y18">
            <v>-63.08</v>
          </cell>
          <cell r="Z18">
            <v>-71.617000000000004</v>
          </cell>
          <cell r="AA18">
            <v>-79.209999999999994</v>
          </cell>
          <cell r="AB18">
            <v>-61.206000000000003</v>
          </cell>
          <cell r="AC18">
            <v>-70.72</v>
          </cell>
          <cell r="AD18">
            <v>-61.985999999999997</v>
          </cell>
          <cell r="AE18">
            <v>-53.021000000000001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0</v>
          </cell>
          <cell r="AK18">
            <v>0</v>
          </cell>
          <cell r="AL18">
            <v>0</v>
          </cell>
          <cell r="AM18">
            <v>0</v>
          </cell>
          <cell r="AN18">
            <v>41.086000000000027</v>
          </cell>
          <cell r="AO18">
            <v>61.85800000000004</v>
          </cell>
          <cell r="AP18">
            <v>68.39100000000002</v>
          </cell>
          <cell r="AQ18">
            <v>69.360999999999976</v>
          </cell>
          <cell r="AR18">
            <v>44.177999999999912</v>
          </cell>
          <cell r="AS18">
            <v>60.568000000000147</v>
          </cell>
          <cell r="AT18">
            <v>46.783000000000122</v>
          </cell>
          <cell r="AU18">
            <v>69.977000000000146</v>
          </cell>
          <cell r="AV18">
            <v>39.66299999999984</v>
          </cell>
          <cell r="AW18">
            <v>64.521000000000029</v>
          </cell>
          <cell r="AX18">
            <v>66.400000000000048</v>
          </cell>
          <cell r="AY18">
            <v>144.05500000000006</v>
          </cell>
          <cell r="AZ18">
            <v>45.227000000000132</v>
          </cell>
          <cell r="BA18">
            <v>57.713000000000065</v>
          </cell>
          <cell r="BB18">
            <v>38.430000000000149</v>
          </cell>
          <cell r="BC18">
            <v>39.15999999999994</v>
          </cell>
          <cell r="BD18">
            <v>78.980999999999952</v>
          </cell>
          <cell r="BE18">
            <v>82.460000000000008</v>
          </cell>
          <cell r="BF18">
            <v>-11.586000000000034</v>
          </cell>
          <cell r="BG18">
            <v>-6.1329999999999458</v>
          </cell>
          <cell r="BH18">
            <v>0</v>
          </cell>
          <cell r="BI18">
            <v>0</v>
          </cell>
          <cell r="BJ18">
            <v>0</v>
          </cell>
          <cell r="BK18">
            <v>0</v>
          </cell>
          <cell r="BL18">
            <v>0</v>
          </cell>
          <cell r="BM18">
            <v>0</v>
          </cell>
          <cell r="BN18">
            <v>0</v>
          </cell>
          <cell r="BO18">
            <v>0</v>
          </cell>
          <cell r="BP18">
            <v>0</v>
          </cell>
          <cell r="BQ18">
            <v>0</v>
          </cell>
          <cell r="BR18">
            <v>0</v>
          </cell>
          <cell r="BS18">
            <v>0</v>
          </cell>
          <cell r="BT18">
            <v>0</v>
          </cell>
          <cell r="BU18">
            <v>0</v>
          </cell>
          <cell r="BV18">
            <v>0</v>
          </cell>
          <cell r="BW18">
            <v>0</v>
          </cell>
          <cell r="BX18">
            <v>0</v>
          </cell>
          <cell r="BY18">
            <v>0</v>
          </cell>
          <cell r="BZ18">
            <v>0</v>
          </cell>
          <cell r="CA18">
            <v>0</v>
          </cell>
          <cell r="CB18">
            <v>0</v>
          </cell>
          <cell r="CC18">
            <v>0</v>
          </cell>
          <cell r="CD18">
            <v>0</v>
          </cell>
          <cell r="CE18">
            <v>0</v>
          </cell>
          <cell r="CF18">
            <v>0</v>
          </cell>
          <cell r="CG18">
            <v>280.35000000000002</v>
          </cell>
          <cell r="CH18">
            <v>0</v>
          </cell>
          <cell r="CI18">
            <v>26.094000000000001</v>
          </cell>
          <cell r="CJ18">
            <v>0</v>
          </cell>
          <cell r="CK18">
            <v>0</v>
          </cell>
          <cell r="CL18">
            <v>0</v>
          </cell>
          <cell r="CM18">
            <v>0</v>
          </cell>
          <cell r="CN18">
            <v>0</v>
          </cell>
          <cell r="CO18">
            <v>0</v>
          </cell>
          <cell r="CP18">
            <v>0</v>
          </cell>
          <cell r="CQ18">
            <v>0</v>
          </cell>
          <cell r="CR18">
            <v>41.086000000000027</v>
          </cell>
          <cell r="CS18">
            <v>61.85800000000004</v>
          </cell>
          <cell r="CT18">
            <v>68.39100000000002</v>
          </cell>
          <cell r="CU18">
            <v>69.360999999999976</v>
          </cell>
          <cell r="CV18">
            <v>44.177999999999912</v>
          </cell>
          <cell r="CW18">
            <v>60.568000000000147</v>
          </cell>
          <cell r="CX18">
            <v>46.783000000000122</v>
          </cell>
          <cell r="CY18">
            <v>69.977000000000146</v>
          </cell>
          <cell r="CZ18">
            <v>39.66299999999984</v>
          </cell>
          <cell r="DA18">
            <v>64.521000000000029</v>
          </cell>
          <cell r="DB18">
            <v>66.400000000000048</v>
          </cell>
          <cell r="DC18">
            <v>144.05500000000006</v>
          </cell>
          <cell r="DD18">
            <v>45.227000000000132</v>
          </cell>
          <cell r="DE18">
            <v>57.713000000000065</v>
          </cell>
          <cell r="DF18">
            <v>38.430000000000149</v>
          </cell>
          <cell r="DG18">
            <v>39.15999999999994</v>
          </cell>
          <cell r="DH18">
            <v>78.980999999999952</v>
          </cell>
          <cell r="DI18">
            <v>362.81000000000006</v>
          </cell>
          <cell r="DJ18">
            <v>-11.586000000000034</v>
          </cell>
          <cell r="DK18">
            <v>19.961000000000055</v>
          </cell>
          <cell r="DL18">
            <v>0</v>
          </cell>
          <cell r="DM18">
            <v>0</v>
          </cell>
          <cell r="DN18">
            <v>0</v>
          </cell>
          <cell r="DO18">
            <v>0</v>
          </cell>
          <cell r="DP18">
            <v>0</v>
          </cell>
          <cell r="DQ18">
            <v>0</v>
          </cell>
          <cell r="DR18">
            <v>0</v>
          </cell>
          <cell r="DS18">
            <v>0</v>
          </cell>
          <cell r="DT18">
            <v>-12.225</v>
          </cell>
          <cell r="DU18">
            <v>-19.7</v>
          </cell>
          <cell r="DV18">
            <v>-23.734999999999999</v>
          </cell>
          <cell r="DW18">
            <v>-20.123999999999999</v>
          </cell>
          <cell r="DX18">
            <v>-11.43</v>
          </cell>
          <cell r="DY18">
            <v>-19.03</v>
          </cell>
          <cell r="DZ18">
            <v>-12.99</v>
          </cell>
          <cell r="EA18">
            <v>-42.109000000000002</v>
          </cell>
          <cell r="EB18">
            <v>-13.36</v>
          </cell>
          <cell r="EC18">
            <v>-22.995000000000001</v>
          </cell>
          <cell r="ED18">
            <v>-29.582000000000001</v>
          </cell>
          <cell r="EE18">
            <v>-16.091000000000001</v>
          </cell>
          <cell r="EF18">
            <v>-10.762999999999998</v>
          </cell>
          <cell r="EG18">
            <v>-10.119999999999999</v>
          </cell>
          <cell r="EH18">
            <v>-12.324</v>
          </cell>
          <cell r="EI18">
            <v>1.2899999999999985</v>
          </cell>
          <cell r="EJ18">
            <v>-15.4</v>
          </cell>
          <cell r="EK18">
            <v>-75.28</v>
          </cell>
          <cell r="EL18">
            <v>57.503</v>
          </cell>
          <cell r="EM18">
            <v>-25.552</v>
          </cell>
          <cell r="EN18">
            <v>0</v>
          </cell>
          <cell r="EO18">
            <v>0</v>
          </cell>
          <cell r="EP18">
            <v>0</v>
          </cell>
          <cell r="EQ18">
            <v>0</v>
          </cell>
          <cell r="ER18">
            <v>0</v>
          </cell>
          <cell r="ES18">
            <v>0</v>
          </cell>
          <cell r="ET18">
            <v>0</v>
          </cell>
          <cell r="EU18">
            <v>0</v>
          </cell>
          <cell r="EV18">
            <v>28.861000000000026</v>
          </cell>
          <cell r="EW18">
            <v>42.158000000000044</v>
          </cell>
          <cell r="EX18">
            <v>44.65600000000002</v>
          </cell>
          <cell r="EY18">
            <v>49.236999999999981</v>
          </cell>
          <cell r="EZ18">
            <v>32.747999999999912</v>
          </cell>
          <cell r="FA18">
            <v>41.538000000000146</v>
          </cell>
          <cell r="FB18">
            <v>33.79300000000012</v>
          </cell>
          <cell r="FC18">
            <v>27.868000000000144</v>
          </cell>
          <cell r="FD18">
            <v>26.302999999999841</v>
          </cell>
          <cell r="FE18">
            <v>41.526000000000025</v>
          </cell>
          <cell r="FF18">
            <v>36.818000000000048</v>
          </cell>
          <cell r="FG18">
            <v>127.96400000000006</v>
          </cell>
          <cell r="FH18">
            <v>34.464000000000134</v>
          </cell>
          <cell r="FI18">
            <v>47.593000000000067</v>
          </cell>
          <cell r="FJ18">
            <v>26.106000000000151</v>
          </cell>
          <cell r="FK18">
            <v>40.449999999999939</v>
          </cell>
          <cell r="FL18">
            <v>63.580999999999953</v>
          </cell>
          <cell r="FM18">
            <v>287.53000000000009</v>
          </cell>
          <cell r="FN18">
            <v>45.916999999999966</v>
          </cell>
          <cell r="FO18">
            <v>-5.5909999999999442</v>
          </cell>
          <cell r="FP18">
            <v>0</v>
          </cell>
          <cell r="FQ18">
            <v>0</v>
          </cell>
          <cell r="FR18">
            <v>0</v>
          </cell>
          <cell r="FS18">
            <v>0</v>
          </cell>
          <cell r="FT18">
            <v>0</v>
          </cell>
          <cell r="FU18">
            <v>0</v>
          </cell>
          <cell r="FV18">
            <v>0</v>
          </cell>
          <cell r="FW18">
            <v>0</v>
          </cell>
          <cell r="FX18">
            <v>0</v>
          </cell>
          <cell r="FY18">
            <v>0</v>
          </cell>
          <cell r="FZ18">
            <v>0</v>
          </cell>
          <cell r="GA18">
            <v>0</v>
          </cell>
          <cell r="GB18">
            <v>0</v>
          </cell>
          <cell r="GC18">
            <v>0</v>
          </cell>
          <cell r="GD18">
            <v>0</v>
          </cell>
          <cell r="GE18">
            <v>0</v>
          </cell>
          <cell r="GF18">
            <v>0</v>
          </cell>
          <cell r="GG18">
            <v>0</v>
          </cell>
          <cell r="GH18">
            <v>0</v>
          </cell>
          <cell r="GI18">
            <v>-2.77</v>
          </cell>
          <cell r="GJ18">
            <v>0</v>
          </cell>
          <cell r="GK18">
            <v>0</v>
          </cell>
          <cell r="GL18">
            <v>0</v>
          </cell>
          <cell r="GM18">
            <v>0</v>
          </cell>
          <cell r="GN18">
            <v>0</v>
          </cell>
          <cell r="GO18">
            <v>0</v>
          </cell>
          <cell r="GP18">
            <v>0</v>
          </cell>
          <cell r="GQ18">
            <v>0</v>
          </cell>
          <cell r="GR18">
            <v>0</v>
          </cell>
          <cell r="GS18">
            <v>0</v>
          </cell>
          <cell r="GT18">
            <v>0</v>
          </cell>
          <cell r="GU18">
            <v>0</v>
          </cell>
          <cell r="GV18">
            <v>0</v>
          </cell>
          <cell r="GW18">
            <v>0</v>
          </cell>
          <cell r="GX18">
            <v>0</v>
          </cell>
          <cell r="GY18">
            <v>0</v>
          </cell>
          <cell r="GZ18">
            <v>0</v>
          </cell>
          <cell r="HA18">
            <v>0</v>
          </cell>
          <cell r="HB18">
            <v>0</v>
          </cell>
          <cell r="HC18">
            <v>0</v>
          </cell>
          <cell r="HD18">
            <v>0</v>
          </cell>
          <cell r="HE18">
            <v>0</v>
          </cell>
          <cell r="HF18">
            <v>0</v>
          </cell>
          <cell r="HG18">
            <v>0</v>
          </cell>
          <cell r="HH18">
            <v>0</v>
          </cell>
          <cell r="HI18">
            <v>0</v>
          </cell>
          <cell r="HJ18">
            <v>0</v>
          </cell>
          <cell r="HK18">
            <v>0</v>
          </cell>
          <cell r="HL18">
            <v>0</v>
          </cell>
          <cell r="HM18">
            <v>0</v>
          </cell>
          <cell r="HN18">
            <v>0</v>
          </cell>
          <cell r="HO18">
            <v>0</v>
          </cell>
          <cell r="HP18">
            <v>0</v>
          </cell>
          <cell r="HQ18">
            <v>0</v>
          </cell>
          <cell r="HR18">
            <v>0</v>
          </cell>
          <cell r="HS18">
            <v>0</v>
          </cell>
          <cell r="HT18">
            <v>0</v>
          </cell>
          <cell r="HU18">
            <v>0</v>
          </cell>
          <cell r="HV18">
            <v>0</v>
          </cell>
          <cell r="HW18">
            <v>0</v>
          </cell>
          <cell r="HX18">
            <v>0</v>
          </cell>
          <cell r="HY18">
            <v>0</v>
          </cell>
          <cell r="HZ18">
            <v>0</v>
          </cell>
          <cell r="IA18">
            <v>0</v>
          </cell>
          <cell r="IB18">
            <v>0</v>
          </cell>
          <cell r="IC18">
            <v>0</v>
          </cell>
          <cell r="ID18">
            <v>0</v>
          </cell>
          <cell r="IE18">
            <v>0</v>
          </cell>
          <cell r="IF18">
            <v>0</v>
          </cell>
          <cell r="IG18">
            <v>0</v>
          </cell>
          <cell r="IH18">
            <v>0</v>
          </cell>
          <cell r="II18">
            <v>0</v>
          </cell>
          <cell r="IJ18">
            <v>0</v>
          </cell>
          <cell r="IK18">
            <v>0</v>
          </cell>
          <cell r="IL18">
            <v>0</v>
          </cell>
          <cell r="IM18">
            <v>0</v>
          </cell>
          <cell r="IN18">
            <v>0</v>
          </cell>
          <cell r="IO18">
            <v>0</v>
          </cell>
          <cell r="IP18">
            <v>0</v>
          </cell>
          <cell r="IQ18">
            <v>0</v>
          </cell>
          <cell r="IR18">
            <v>0</v>
          </cell>
          <cell r="IS18">
            <v>0</v>
          </cell>
          <cell r="IT18">
            <v>0</v>
          </cell>
          <cell r="IU18">
            <v>0</v>
          </cell>
        </row>
        <row r="19">
          <cell r="A19" t="str">
            <v>MMFG IN</v>
          </cell>
          <cell r="B19" t="str">
            <v>MM Forgings</v>
          </cell>
          <cell r="C19" t="str">
            <v>Auto Ancillaries</v>
          </cell>
          <cell r="D19">
            <v>0</v>
          </cell>
          <cell r="E19">
            <v>0</v>
          </cell>
          <cell r="F19">
            <v>0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-6.14</v>
          </cell>
          <cell r="T19">
            <v>-8.33</v>
          </cell>
          <cell r="U19">
            <v>-10.49</v>
          </cell>
          <cell r="V19">
            <v>-10.07</v>
          </cell>
          <cell r="W19">
            <v>-10.3</v>
          </cell>
          <cell r="X19">
            <v>-10.16</v>
          </cell>
          <cell r="Y19">
            <v>-10.77</v>
          </cell>
          <cell r="Z19">
            <v>-12.25</v>
          </cell>
          <cell r="AA19">
            <v>-11.17</v>
          </cell>
          <cell r="AB19">
            <v>-15.33</v>
          </cell>
          <cell r="AC19">
            <v>-21.305</v>
          </cell>
          <cell r="AD19">
            <v>-24.315999999999999</v>
          </cell>
          <cell r="AE19">
            <v>-26.706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O19">
            <v>0</v>
          </cell>
          <cell r="AP19">
            <v>0</v>
          </cell>
          <cell r="AQ19">
            <v>0</v>
          </cell>
          <cell r="AR19">
            <v>0</v>
          </cell>
          <cell r="AS19">
            <v>0</v>
          </cell>
          <cell r="AT19">
            <v>0</v>
          </cell>
          <cell r="AU19">
            <v>38.58000000000002</v>
          </cell>
          <cell r="AV19">
            <v>41.06</v>
          </cell>
          <cell r="AW19">
            <v>49.690000000000019</v>
          </cell>
          <cell r="AX19">
            <v>47.26600000000002</v>
          </cell>
          <cell r="AY19">
            <v>49.526999999999987</v>
          </cell>
          <cell r="AZ19">
            <v>46.838999999999928</v>
          </cell>
          <cell r="BA19">
            <v>54.719999999999985</v>
          </cell>
          <cell r="BB19">
            <v>46.559999999999981</v>
          </cell>
          <cell r="BC19">
            <v>57.759999999999991</v>
          </cell>
          <cell r="BD19">
            <v>59.439999999999969</v>
          </cell>
          <cell r="BE19">
            <v>70.50700000000009</v>
          </cell>
          <cell r="BF19">
            <v>22.360000000000031</v>
          </cell>
          <cell r="BG19">
            <v>19.209000000000014</v>
          </cell>
          <cell r="BH19">
            <v>0</v>
          </cell>
          <cell r="BI19">
            <v>0</v>
          </cell>
          <cell r="BJ19">
            <v>0</v>
          </cell>
          <cell r="BK19">
            <v>0</v>
          </cell>
          <cell r="BL19">
            <v>0</v>
          </cell>
          <cell r="BM19">
            <v>0</v>
          </cell>
          <cell r="BN19">
            <v>0</v>
          </cell>
          <cell r="BO19">
            <v>0</v>
          </cell>
          <cell r="BP19">
            <v>0</v>
          </cell>
          <cell r="BQ19">
            <v>0</v>
          </cell>
          <cell r="BR19">
            <v>0</v>
          </cell>
          <cell r="BS19">
            <v>0</v>
          </cell>
          <cell r="BT19">
            <v>0</v>
          </cell>
          <cell r="BU19">
            <v>0</v>
          </cell>
          <cell r="BV19">
            <v>0</v>
          </cell>
          <cell r="BW19">
            <v>0</v>
          </cell>
          <cell r="BX19">
            <v>0</v>
          </cell>
          <cell r="BY19">
            <v>0</v>
          </cell>
          <cell r="BZ19">
            <v>0</v>
          </cell>
          <cell r="CA19">
            <v>0</v>
          </cell>
          <cell r="CB19">
            <v>0</v>
          </cell>
          <cell r="CC19">
            <v>0</v>
          </cell>
          <cell r="CD19">
            <v>0</v>
          </cell>
          <cell r="CE19">
            <v>0</v>
          </cell>
          <cell r="CF19">
            <v>0</v>
          </cell>
          <cell r="CG19">
            <v>0</v>
          </cell>
          <cell r="CH19">
            <v>0</v>
          </cell>
          <cell r="CI19">
            <v>-42.822000000000003</v>
          </cell>
          <cell r="CJ19">
            <v>0</v>
          </cell>
          <cell r="CK19">
            <v>0</v>
          </cell>
          <cell r="CL19">
            <v>0</v>
          </cell>
          <cell r="CM19">
            <v>0</v>
          </cell>
          <cell r="CN19">
            <v>0</v>
          </cell>
          <cell r="CO19">
            <v>0</v>
          </cell>
          <cell r="CP19">
            <v>0</v>
          </cell>
          <cell r="CQ19">
            <v>0</v>
          </cell>
          <cell r="CR19">
            <v>0</v>
          </cell>
          <cell r="CS19">
            <v>0</v>
          </cell>
          <cell r="CT19">
            <v>0</v>
          </cell>
          <cell r="CU19">
            <v>0</v>
          </cell>
          <cell r="CV19">
            <v>0</v>
          </cell>
          <cell r="CW19">
            <v>0</v>
          </cell>
          <cell r="CX19">
            <v>0</v>
          </cell>
          <cell r="CY19">
            <v>38.58000000000002</v>
          </cell>
          <cell r="CZ19">
            <v>41.06</v>
          </cell>
          <cell r="DA19">
            <v>49.690000000000019</v>
          </cell>
          <cell r="DB19">
            <v>47.26600000000002</v>
          </cell>
          <cell r="DC19">
            <v>49.526999999999987</v>
          </cell>
          <cell r="DD19">
            <v>46.838999999999928</v>
          </cell>
          <cell r="DE19">
            <v>54.719999999999985</v>
          </cell>
          <cell r="DF19">
            <v>46.559999999999981</v>
          </cell>
          <cell r="DG19">
            <v>57.759999999999991</v>
          </cell>
          <cell r="DH19">
            <v>59.439999999999969</v>
          </cell>
          <cell r="DI19">
            <v>70.50700000000009</v>
          </cell>
          <cell r="DJ19">
            <v>22.360000000000031</v>
          </cell>
          <cell r="DK19">
            <v>-23.612999999999989</v>
          </cell>
          <cell r="DL19">
            <v>0</v>
          </cell>
          <cell r="DM19">
            <v>0</v>
          </cell>
          <cell r="DN19">
            <v>0</v>
          </cell>
          <cell r="DO19">
            <v>0</v>
          </cell>
          <cell r="DP19">
            <v>0</v>
          </cell>
          <cell r="DQ19">
            <v>0</v>
          </cell>
          <cell r="DR19">
            <v>0</v>
          </cell>
          <cell r="DS19">
            <v>0</v>
          </cell>
          <cell r="DT19">
            <v>0</v>
          </cell>
          <cell r="DU19">
            <v>0</v>
          </cell>
          <cell r="DV19">
            <v>0</v>
          </cell>
          <cell r="DW19">
            <v>0</v>
          </cell>
          <cell r="DX19">
            <v>0</v>
          </cell>
          <cell r="DY19">
            <v>0</v>
          </cell>
          <cell r="DZ19">
            <v>0</v>
          </cell>
          <cell r="EA19">
            <v>-13.65</v>
          </cell>
          <cell r="EB19">
            <v>-8</v>
          </cell>
          <cell r="EC19">
            <v>-12.5</v>
          </cell>
          <cell r="ED19">
            <v>-14</v>
          </cell>
          <cell r="EE19">
            <v>-12.2</v>
          </cell>
          <cell r="EF19">
            <v>-9.5</v>
          </cell>
          <cell r="EG19">
            <v>-14.5</v>
          </cell>
          <cell r="EH19">
            <v>-11.5</v>
          </cell>
          <cell r="EI19">
            <v>-12.75</v>
          </cell>
          <cell r="EJ19">
            <v>-10</v>
          </cell>
          <cell r="EK19">
            <v>-15</v>
          </cell>
          <cell r="EL19">
            <v>-5</v>
          </cell>
          <cell r="EM19">
            <v>-5.3730000000000002</v>
          </cell>
          <cell r="EN19">
            <v>0</v>
          </cell>
          <cell r="EO19">
            <v>0</v>
          </cell>
          <cell r="EP19">
            <v>0</v>
          </cell>
          <cell r="EQ19">
            <v>0</v>
          </cell>
          <cell r="ER19">
            <v>0</v>
          </cell>
          <cell r="ES19">
            <v>0</v>
          </cell>
          <cell r="ET19">
            <v>0</v>
          </cell>
          <cell r="EU19">
            <v>0</v>
          </cell>
          <cell r="EV19">
            <v>0</v>
          </cell>
          <cell r="EW19">
            <v>0</v>
          </cell>
          <cell r="EX19">
            <v>0</v>
          </cell>
          <cell r="EY19">
            <v>0</v>
          </cell>
          <cell r="EZ19">
            <v>0</v>
          </cell>
          <cell r="FA19">
            <v>0</v>
          </cell>
          <cell r="FB19">
            <v>0</v>
          </cell>
          <cell r="FC19">
            <v>24.930000000000021</v>
          </cell>
          <cell r="FD19">
            <v>33.06</v>
          </cell>
          <cell r="FE19">
            <v>37.190000000000019</v>
          </cell>
          <cell r="FF19">
            <v>33.26600000000002</v>
          </cell>
          <cell r="FG19">
            <v>37.326999999999984</v>
          </cell>
          <cell r="FH19">
            <v>37.338999999999928</v>
          </cell>
          <cell r="FI19">
            <v>40.219999999999985</v>
          </cell>
          <cell r="FJ19">
            <v>35.059999999999981</v>
          </cell>
          <cell r="FK19">
            <v>45.009999999999991</v>
          </cell>
          <cell r="FL19">
            <v>49.439999999999969</v>
          </cell>
          <cell r="FM19">
            <v>55.50700000000009</v>
          </cell>
          <cell r="FN19">
            <v>17.360000000000031</v>
          </cell>
          <cell r="FO19">
            <v>-28.98599999999999</v>
          </cell>
          <cell r="FP19">
            <v>0</v>
          </cell>
          <cell r="FQ19">
            <v>0</v>
          </cell>
          <cell r="FR19">
            <v>0</v>
          </cell>
          <cell r="FS19">
            <v>0</v>
          </cell>
          <cell r="FT19">
            <v>0</v>
          </cell>
          <cell r="FU19">
            <v>0</v>
          </cell>
          <cell r="FV19">
            <v>0</v>
          </cell>
          <cell r="FW19">
            <v>0</v>
          </cell>
          <cell r="FX19">
            <v>0</v>
          </cell>
          <cell r="FY19">
            <v>0</v>
          </cell>
          <cell r="FZ19">
            <v>0</v>
          </cell>
          <cell r="GA19">
            <v>0</v>
          </cell>
          <cell r="GB19">
            <v>0</v>
          </cell>
          <cell r="GC19">
            <v>0</v>
          </cell>
          <cell r="GD19">
            <v>0</v>
          </cell>
          <cell r="GE19">
            <v>0</v>
          </cell>
          <cell r="GF19">
            <v>0</v>
          </cell>
          <cell r="GG19">
            <v>0</v>
          </cell>
          <cell r="GH19">
            <v>0</v>
          </cell>
          <cell r="GI19">
            <v>0</v>
          </cell>
          <cell r="GJ19">
            <v>0</v>
          </cell>
          <cell r="GK19">
            <v>0</v>
          </cell>
          <cell r="GL19">
            <v>0</v>
          </cell>
          <cell r="GM19">
            <v>0</v>
          </cell>
          <cell r="GN19">
            <v>0</v>
          </cell>
          <cell r="GO19">
            <v>0</v>
          </cell>
          <cell r="GP19">
            <v>0</v>
          </cell>
          <cell r="GQ19">
            <v>0</v>
          </cell>
          <cell r="GR19">
            <v>0</v>
          </cell>
          <cell r="GS19">
            <v>0</v>
          </cell>
          <cell r="GT19">
            <v>0</v>
          </cell>
          <cell r="GU19">
            <v>0</v>
          </cell>
          <cell r="GV19">
            <v>0</v>
          </cell>
          <cell r="GW19">
            <v>0</v>
          </cell>
          <cell r="GX19">
            <v>0</v>
          </cell>
          <cell r="GY19">
            <v>0</v>
          </cell>
          <cell r="GZ19">
            <v>0</v>
          </cell>
          <cell r="HA19">
            <v>0</v>
          </cell>
          <cell r="HB19">
            <v>0</v>
          </cell>
          <cell r="HC19">
            <v>0</v>
          </cell>
          <cell r="HD19">
            <v>0</v>
          </cell>
          <cell r="HE19">
            <v>0</v>
          </cell>
          <cell r="HF19">
            <v>0</v>
          </cell>
          <cell r="HG19">
            <v>0</v>
          </cell>
          <cell r="HH19">
            <v>0</v>
          </cell>
          <cell r="HI19">
            <v>0</v>
          </cell>
          <cell r="HJ19">
            <v>0</v>
          </cell>
          <cell r="HK19">
            <v>0</v>
          </cell>
          <cell r="HL19">
            <v>0</v>
          </cell>
          <cell r="HM19">
            <v>0</v>
          </cell>
          <cell r="HN19">
            <v>0</v>
          </cell>
          <cell r="HO19">
            <v>0</v>
          </cell>
          <cell r="HP19">
            <v>0</v>
          </cell>
          <cell r="HQ19">
            <v>0</v>
          </cell>
          <cell r="HR19">
            <v>0</v>
          </cell>
          <cell r="HS19">
            <v>0</v>
          </cell>
          <cell r="HT19">
            <v>0</v>
          </cell>
          <cell r="HU19">
            <v>0</v>
          </cell>
          <cell r="HV19">
            <v>0</v>
          </cell>
          <cell r="HW19">
            <v>0</v>
          </cell>
          <cell r="HX19">
            <v>0</v>
          </cell>
          <cell r="HY19">
            <v>0</v>
          </cell>
          <cell r="HZ19">
            <v>0</v>
          </cell>
          <cell r="IA19">
            <v>0</v>
          </cell>
          <cell r="IB19">
            <v>0</v>
          </cell>
          <cell r="IC19">
            <v>0</v>
          </cell>
          <cell r="ID19">
            <v>0</v>
          </cell>
          <cell r="IE19">
            <v>0</v>
          </cell>
          <cell r="IF19">
            <v>0</v>
          </cell>
          <cell r="IG19">
            <v>0</v>
          </cell>
          <cell r="IH19">
            <v>0</v>
          </cell>
          <cell r="II19">
            <v>0</v>
          </cell>
          <cell r="IJ19">
            <v>0</v>
          </cell>
          <cell r="IK19">
            <v>0</v>
          </cell>
          <cell r="IL19">
            <v>0</v>
          </cell>
          <cell r="IM19">
            <v>0</v>
          </cell>
          <cell r="IN19">
            <v>0</v>
          </cell>
          <cell r="IO19">
            <v>0</v>
          </cell>
          <cell r="IP19">
            <v>0</v>
          </cell>
          <cell r="IQ19">
            <v>0</v>
          </cell>
          <cell r="IR19">
            <v>0</v>
          </cell>
          <cell r="IS19">
            <v>0</v>
          </cell>
          <cell r="IT19">
            <v>0</v>
          </cell>
          <cell r="IU19">
            <v>0</v>
          </cell>
        </row>
        <row r="20">
          <cell r="A20" t="str">
            <v>MSS IN</v>
          </cell>
          <cell r="B20" t="str">
            <v>Motherson Sumi Systems</v>
          </cell>
          <cell r="C20" t="str">
            <v>Auto Ancillaries</v>
          </cell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-16.670000000000002</v>
          </cell>
          <cell r="I20">
            <v>-9.89</v>
          </cell>
          <cell r="J20">
            <v>-12.21</v>
          </cell>
          <cell r="K20">
            <v>-6.02</v>
          </cell>
          <cell r="L20">
            <v>-12.64</v>
          </cell>
          <cell r="M20">
            <v>-11.14</v>
          </cell>
          <cell r="N20">
            <v>-17.23</v>
          </cell>
          <cell r="O20">
            <v>7.47</v>
          </cell>
          <cell r="P20">
            <v>-17.36</v>
          </cell>
          <cell r="Q20">
            <v>-43.08</v>
          </cell>
          <cell r="R20">
            <v>-48.19</v>
          </cell>
          <cell r="S20">
            <v>-49.62</v>
          </cell>
          <cell r="T20">
            <v>-53.04</v>
          </cell>
          <cell r="U20">
            <v>-52.73</v>
          </cell>
          <cell r="V20">
            <v>-68.16</v>
          </cell>
          <cell r="W20">
            <v>-64.039999999999992</v>
          </cell>
          <cell r="X20">
            <v>-66.77</v>
          </cell>
          <cell r="Y20">
            <v>-74.64</v>
          </cell>
          <cell r="Z20">
            <v>-69.81</v>
          </cell>
          <cell r="AA20">
            <v>-32.72</v>
          </cell>
          <cell r="AB20">
            <v>-74.8</v>
          </cell>
          <cell r="AC20">
            <v>-67.2</v>
          </cell>
          <cell r="AD20">
            <v>-100.4</v>
          </cell>
          <cell r="AE20">
            <v>-112.1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176.6400000000001</v>
          </cell>
          <cell r="AK20">
            <v>196.06000000000012</v>
          </cell>
          <cell r="AL20">
            <v>193.39999999999972</v>
          </cell>
          <cell r="AM20">
            <v>288.86000000000013</v>
          </cell>
          <cell r="AN20">
            <v>234.05000000000018</v>
          </cell>
          <cell r="AO20">
            <v>299.75000000000006</v>
          </cell>
          <cell r="AP20">
            <v>251.96000000000006</v>
          </cell>
          <cell r="AQ20">
            <v>341.24999999999966</v>
          </cell>
          <cell r="AR20">
            <v>311.1699999999999</v>
          </cell>
          <cell r="AS20">
            <v>220.20000000000016</v>
          </cell>
          <cell r="AT20">
            <v>276.42999999999984</v>
          </cell>
          <cell r="AU20">
            <v>450.97000000000031</v>
          </cell>
          <cell r="AV20">
            <v>287.82000000000011</v>
          </cell>
          <cell r="AW20">
            <v>382.50999999999988</v>
          </cell>
          <cell r="AX20">
            <v>388.1799999999995</v>
          </cell>
          <cell r="AY20">
            <v>564.49999999999977</v>
          </cell>
          <cell r="AZ20">
            <v>512.01</v>
          </cell>
          <cell r="BA20">
            <v>505.81000000000006</v>
          </cell>
          <cell r="BB20">
            <v>511.11000000000018</v>
          </cell>
          <cell r="BC20">
            <v>493.2299999999999</v>
          </cell>
          <cell r="BD20">
            <v>368.20000000000039</v>
          </cell>
          <cell r="BE20">
            <v>519.70000000000039</v>
          </cell>
          <cell r="BF20">
            <v>269.2999999999995</v>
          </cell>
          <cell r="BG20">
            <v>1402.6000000000013</v>
          </cell>
          <cell r="BH20">
            <v>0</v>
          </cell>
          <cell r="BI20">
            <v>0</v>
          </cell>
          <cell r="BJ20">
            <v>0</v>
          </cell>
          <cell r="BK20">
            <v>0</v>
          </cell>
          <cell r="BL20">
            <v>0</v>
          </cell>
          <cell r="BM20">
            <v>0</v>
          </cell>
          <cell r="BN20">
            <v>0</v>
          </cell>
          <cell r="BO20">
            <v>0</v>
          </cell>
          <cell r="BP20">
            <v>0</v>
          </cell>
          <cell r="BQ20">
            <v>0</v>
          </cell>
          <cell r="BR20">
            <v>0</v>
          </cell>
          <cell r="BS20">
            <v>0</v>
          </cell>
          <cell r="BT20">
            <v>0</v>
          </cell>
          <cell r="BU20">
            <v>0</v>
          </cell>
          <cell r="BV20">
            <v>0</v>
          </cell>
          <cell r="BW20">
            <v>0</v>
          </cell>
          <cell r="BX20">
            <v>0</v>
          </cell>
          <cell r="BY20">
            <v>0</v>
          </cell>
          <cell r="BZ20">
            <v>0</v>
          </cell>
          <cell r="CA20">
            <v>0</v>
          </cell>
          <cell r="CB20">
            <v>0</v>
          </cell>
          <cell r="CC20">
            <v>0</v>
          </cell>
          <cell r="CD20">
            <v>0</v>
          </cell>
          <cell r="CE20">
            <v>0</v>
          </cell>
          <cell r="CF20">
            <v>0</v>
          </cell>
          <cell r="CG20">
            <v>0</v>
          </cell>
          <cell r="CH20">
            <v>0</v>
          </cell>
          <cell r="CI20">
            <v>0</v>
          </cell>
          <cell r="CJ20">
            <v>0</v>
          </cell>
          <cell r="CK20">
            <v>0</v>
          </cell>
          <cell r="CL20">
            <v>0</v>
          </cell>
          <cell r="CM20">
            <v>0</v>
          </cell>
          <cell r="CN20">
            <v>176.6400000000001</v>
          </cell>
          <cell r="CO20">
            <v>196.06000000000012</v>
          </cell>
          <cell r="CP20">
            <v>193.39999999999972</v>
          </cell>
          <cell r="CQ20">
            <v>288.86000000000013</v>
          </cell>
          <cell r="CR20">
            <v>234.05000000000018</v>
          </cell>
          <cell r="CS20">
            <v>299.75000000000006</v>
          </cell>
          <cell r="CT20">
            <v>251.96000000000006</v>
          </cell>
          <cell r="CU20">
            <v>341.24999999999966</v>
          </cell>
          <cell r="CV20">
            <v>311.1699999999999</v>
          </cell>
          <cell r="CW20">
            <v>220.20000000000016</v>
          </cell>
          <cell r="CX20">
            <v>276.42999999999984</v>
          </cell>
          <cell r="CY20">
            <v>450.97000000000031</v>
          </cell>
          <cell r="CZ20">
            <v>287.82000000000011</v>
          </cell>
          <cell r="DA20">
            <v>382.50999999999988</v>
          </cell>
          <cell r="DB20">
            <v>388.1799999999995</v>
          </cell>
          <cell r="DC20">
            <v>564.49999999999977</v>
          </cell>
          <cell r="DD20">
            <v>512.01</v>
          </cell>
          <cell r="DE20">
            <v>505.81000000000006</v>
          </cell>
          <cell r="DF20">
            <v>511.11000000000018</v>
          </cell>
          <cell r="DG20">
            <v>493.2299999999999</v>
          </cell>
          <cell r="DH20">
            <v>368.20000000000039</v>
          </cell>
          <cell r="DI20">
            <v>519.70000000000039</v>
          </cell>
          <cell r="DJ20">
            <v>269.2999999999995</v>
          </cell>
          <cell r="DK20">
            <v>1402.6000000000013</v>
          </cell>
          <cell r="DL20">
            <v>0</v>
          </cell>
          <cell r="DM20">
            <v>0</v>
          </cell>
          <cell r="DN20">
            <v>0</v>
          </cell>
          <cell r="DO20">
            <v>0</v>
          </cell>
          <cell r="DP20">
            <v>-45.800000000000004</v>
          </cell>
          <cell r="DQ20">
            <v>-58.66</v>
          </cell>
          <cell r="DR20">
            <v>-41.32</v>
          </cell>
          <cell r="DS20">
            <v>-62.69</v>
          </cell>
          <cell r="DT20">
            <v>-56.730000000000004</v>
          </cell>
          <cell r="DU20">
            <v>-74.37</v>
          </cell>
          <cell r="DV20">
            <v>-74.510000000000005</v>
          </cell>
          <cell r="DW20">
            <v>-66.63</v>
          </cell>
          <cell r="DX20">
            <v>-64.509999999999991</v>
          </cell>
          <cell r="DY20">
            <v>-36.039999999999992</v>
          </cell>
          <cell r="DZ20">
            <v>-51.14</v>
          </cell>
          <cell r="EA20">
            <v>-17.71</v>
          </cell>
          <cell r="EB20">
            <v>-49.539999999999992</v>
          </cell>
          <cell r="EC20">
            <v>-80.84</v>
          </cell>
          <cell r="ED20">
            <v>-88.199999999999989</v>
          </cell>
          <cell r="EE20">
            <v>-119.30999999999999</v>
          </cell>
          <cell r="EF20">
            <v>-141.58000000000001</v>
          </cell>
          <cell r="EG20">
            <v>-120.07</v>
          </cell>
          <cell r="EH20">
            <v>-137.06</v>
          </cell>
          <cell r="EI20">
            <v>-79.204000000000008</v>
          </cell>
          <cell r="EJ20">
            <v>-66.7</v>
          </cell>
          <cell r="EK20">
            <v>-95.2</v>
          </cell>
          <cell r="EL20">
            <v>-14.8</v>
          </cell>
          <cell r="EM20">
            <v>-172</v>
          </cell>
          <cell r="EN20">
            <v>0</v>
          </cell>
          <cell r="EO20">
            <v>0</v>
          </cell>
          <cell r="EP20">
            <v>0</v>
          </cell>
          <cell r="EQ20">
            <v>0</v>
          </cell>
          <cell r="ER20">
            <v>130.84000000000009</v>
          </cell>
          <cell r="ES20">
            <v>137.40000000000012</v>
          </cell>
          <cell r="ET20">
            <v>152.07999999999973</v>
          </cell>
          <cell r="EU20">
            <v>226.17000000000013</v>
          </cell>
          <cell r="EV20">
            <v>177.32000000000016</v>
          </cell>
          <cell r="EW20">
            <v>225.38000000000005</v>
          </cell>
          <cell r="EX20">
            <v>177.45000000000005</v>
          </cell>
          <cell r="EY20">
            <v>274.61999999999966</v>
          </cell>
          <cell r="EZ20">
            <v>246.65999999999991</v>
          </cell>
          <cell r="FA20">
            <v>184.16000000000017</v>
          </cell>
          <cell r="FB20">
            <v>225.28999999999985</v>
          </cell>
          <cell r="FC20">
            <v>433.26000000000033</v>
          </cell>
          <cell r="FD20">
            <v>238.28000000000011</v>
          </cell>
          <cell r="FE20">
            <v>301.66999999999985</v>
          </cell>
          <cell r="FF20">
            <v>299.97999999999951</v>
          </cell>
          <cell r="FG20">
            <v>445.18999999999977</v>
          </cell>
          <cell r="FH20">
            <v>370.42999999999995</v>
          </cell>
          <cell r="FI20">
            <v>385.74000000000007</v>
          </cell>
          <cell r="FJ20">
            <v>374.05000000000018</v>
          </cell>
          <cell r="FK20">
            <v>414.0259999999999</v>
          </cell>
          <cell r="FL20">
            <v>301.5000000000004</v>
          </cell>
          <cell r="FM20">
            <v>424.5000000000004</v>
          </cell>
          <cell r="FN20">
            <v>254.49999999999949</v>
          </cell>
          <cell r="FO20">
            <v>1230.6000000000013</v>
          </cell>
          <cell r="FP20">
            <v>0</v>
          </cell>
          <cell r="FQ20">
            <v>0</v>
          </cell>
          <cell r="FR20">
            <v>0</v>
          </cell>
          <cell r="FS20">
            <v>0</v>
          </cell>
          <cell r="FT20">
            <v>0</v>
          </cell>
          <cell r="FU20">
            <v>0</v>
          </cell>
          <cell r="FV20">
            <v>0</v>
          </cell>
          <cell r="FW20">
            <v>0</v>
          </cell>
          <cell r="FX20">
            <v>0</v>
          </cell>
          <cell r="FY20">
            <v>0</v>
          </cell>
          <cell r="FZ20">
            <v>0</v>
          </cell>
          <cell r="GA20">
            <v>0</v>
          </cell>
          <cell r="GB20">
            <v>0</v>
          </cell>
          <cell r="GC20">
            <v>0</v>
          </cell>
          <cell r="GD20">
            <v>0</v>
          </cell>
          <cell r="GE20">
            <v>0</v>
          </cell>
          <cell r="GF20">
            <v>0</v>
          </cell>
          <cell r="GG20">
            <v>0</v>
          </cell>
          <cell r="GH20">
            <v>0</v>
          </cell>
          <cell r="GI20">
            <v>0</v>
          </cell>
          <cell r="GJ20">
            <v>0</v>
          </cell>
          <cell r="GK20">
            <v>0</v>
          </cell>
          <cell r="GL20">
            <v>0</v>
          </cell>
          <cell r="GM20">
            <v>0</v>
          </cell>
          <cell r="GN20">
            <v>0</v>
          </cell>
          <cell r="GO20">
            <v>0</v>
          </cell>
          <cell r="GP20">
            <v>0</v>
          </cell>
          <cell r="GQ20">
            <v>0</v>
          </cell>
          <cell r="GR20">
            <v>0</v>
          </cell>
          <cell r="GS20">
            <v>0</v>
          </cell>
          <cell r="GT20">
            <v>0</v>
          </cell>
          <cell r="GU20">
            <v>0</v>
          </cell>
          <cell r="GV20">
            <v>0.66</v>
          </cell>
          <cell r="GW20">
            <v>0.69</v>
          </cell>
          <cell r="GX20">
            <v>0.06</v>
          </cell>
          <cell r="GY20">
            <v>1.1299999999999999</v>
          </cell>
          <cell r="GZ20">
            <v>0.77</v>
          </cell>
          <cell r="HA20">
            <v>1.06</v>
          </cell>
          <cell r="HB20">
            <v>0.68</v>
          </cell>
          <cell r="HC20">
            <v>1.01</v>
          </cell>
          <cell r="HD20">
            <v>0.75</v>
          </cell>
          <cell r="HE20">
            <v>0.66</v>
          </cell>
          <cell r="HF20">
            <v>0.34</v>
          </cell>
          <cell r="HG20">
            <v>0.41</v>
          </cell>
          <cell r="HH20">
            <v>-7.0000000000000007E-2</v>
          </cell>
          <cell r="HI20">
            <v>1.21</v>
          </cell>
          <cell r="HJ20">
            <v>-0.12</v>
          </cell>
          <cell r="HK20">
            <v>0.68</v>
          </cell>
          <cell r="HL20">
            <v>0.43</v>
          </cell>
          <cell r="HM20">
            <v>0.5</v>
          </cell>
          <cell r="HN20">
            <v>0.52</v>
          </cell>
          <cell r="HO20">
            <v>0.69</v>
          </cell>
          <cell r="HP20">
            <v>1.3</v>
          </cell>
          <cell r="HQ20">
            <v>-1.2</v>
          </cell>
          <cell r="HR20">
            <v>-1.3</v>
          </cell>
          <cell r="HS20">
            <v>-2.2999999999999998</v>
          </cell>
          <cell r="HT20">
            <v>0</v>
          </cell>
          <cell r="HU20">
            <v>0</v>
          </cell>
          <cell r="HV20">
            <v>0</v>
          </cell>
          <cell r="HW20">
            <v>0</v>
          </cell>
          <cell r="HX20">
            <v>-0.59</v>
          </cell>
          <cell r="HY20">
            <v>1.42</v>
          </cell>
          <cell r="HZ20">
            <v>1.71</v>
          </cell>
          <cell r="IA20">
            <v>0.81</v>
          </cell>
          <cell r="IB20">
            <v>-1.19</v>
          </cell>
          <cell r="IC20">
            <v>-5.38</v>
          </cell>
          <cell r="ID20">
            <v>-6.57</v>
          </cell>
          <cell r="IE20">
            <v>-5.18</v>
          </cell>
          <cell r="IF20">
            <v>-2.5299999999999998</v>
          </cell>
          <cell r="IG20">
            <v>-1.7</v>
          </cell>
          <cell r="IH20">
            <v>-4.07</v>
          </cell>
          <cell r="II20">
            <v>-12.03</v>
          </cell>
          <cell r="IJ20">
            <v>3.85</v>
          </cell>
          <cell r="IK20">
            <v>-5.26</v>
          </cell>
          <cell r="IL20">
            <v>-0.79</v>
          </cell>
          <cell r="IM20">
            <v>10.57</v>
          </cell>
          <cell r="IN20">
            <v>9.9</v>
          </cell>
          <cell r="IO20">
            <v>-4.6900000000000004</v>
          </cell>
          <cell r="IP20">
            <v>-2.16</v>
          </cell>
          <cell r="IQ20">
            <v>25.13</v>
          </cell>
          <cell r="IR20">
            <v>13.7</v>
          </cell>
          <cell r="IS20">
            <v>2.6</v>
          </cell>
          <cell r="IT20">
            <v>0.7</v>
          </cell>
          <cell r="IU20">
            <v>-459.3</v>
          </cell>
        </row>
        <row r="21">
          <cell r="A21" t="str">
            <v>BOS IN</v>
          </cell>
          <cell r="B21" t="str">
            <v>Bosch</v>
          </cell>
          <cell r="C21" t="str">
            <v>Auto Ancillaries</v>
          </cell>
          <cell r="D21">
            <v>39.700000000000003</v>
          </cell>
          <cell r="E21">
            <v>63.8</v>
          </cell>
          <cell r="F21">
            <v>12.3</v>
          </cell>
          <cell r="G21">
            <v>59.7</v>
          </cell>
          <cell r="H21">
            <v>57.9</v>
          </cell>
          <cell r="I21">
            <v>76.900000000000006</v>
          </cell>
          <cell r="J21">
            <v>30.3</v>
          </cell>
          <cell r="K21">
            <v>75.7</v>
          </cell>
          <cell r="L21">
            <v>84.4</v>
          </cell>
          <cell r="M21">
            <v>96.8</v>
          </cell>
          <cell r="N21">
            <v>68.5</v>
          </cell>
          <cell r="O21">
            <v>184.1</v>
          </cell>
          <cell r="P21">
            <v>114.5</v>
          </cell>
          <cell r="Q21">
            <v>132.30000000000001</v>
          </cell>
          <cell r="R21">
            <v>104.1</v>
          </cell>
          <cell r="S21">
            <v>113.2</v>
          </cell>
          <cell r="T21">
            <v>152.9</v>
          </cell>
          <cell r="U21">
            <v>150.6</v>
          </cell>
          <cell r="V21">
            <v>113.7</v>
          </cell>
          <cell r="W21">
            <v>172.2</v>
          </cell>
          <cell r="X21">
            <v>221.5</v>
          </cell>
          <cell r="Y21">
            <v>213.9</v>
          </cell>
          <cell r="Z21">
            <v>204.1</v>
          </cell>
          <cell r="AA21">
            <v>223.3</v>
          </cell>
          <cell r="AB21">
            <v>213</v>
          </cell>
          <cell r="AC21">
            <v>490.6</v>
          </cell>
          <cell r="AD21">
            <v>352.7</v>
          </cell>
          <cell r="AE21">
            <v>298.3</v>
          </cell>
          <cell r="AF21">
            <v>566.80000000000007</v>
          </cell>
          <cell r="AG21">
            <v>486.50000000000006</v>
          </cell>
          <cell r="AH21">
            <v>664.80000000000007</v>
          </cell>
          <cell r="AI21">
            <v>805.20000000000027</v>
          </cell>
          <cell r="AJ21">
            <v>1085.5000000000002</v>
          </cell>
          <cell r="AK21">
            <v>1295.2</v>
          </cell>
          <cell r="AL21">
            <v>995.99999999999977</v>
          </cell>
          <cell r="AM21">
            <v>1387.4999999999998</v>
          </cell>
          <cell r="AN21">
            <v>1511.1000000000004</v>
          </cell>
          <cell r="AO21">
            <v>1408.9</v>
          </cell>
          <cell r="AP21">
            <v>1289.6000000000001</v>
          </cell>
          <cell r="AQ21">
            <v>1433.0000000000007</v>
          </cell>
          <cell r="AR21">
            <v>1497.8000000000004</v>
          </cell>
          <cell r="AS21">
            <v>1320.8999999999996</v>
          </cell>
          <cell r="AT21">
            <v>957.3999999999993</v>
          </cell>
          <cell r="AU21">
            <v>1636.0000000000007</v>
          </cell>
          <cell r="AV21">
            <v>1528.8000000000013</v>
          </cell>
          <cell r="AW21">
            <v>1926.3999999999999</v>
          </cell>
          <cell r="AX21">
            <v>1372.0999999999995</v>
          </cell>
          <cell r="AY21">
            <v>2029.5999999999985</v>
          </cell>
          <cell r="AZ21">
            <v>2236.4999999999982</v>
          </cell>
          <cell r="BA21">
            <v>1946.4000000000015</v>
          </cell>
          <cell r="BB21">
            <v>1713.4000000000005</v>
          </cell>
          <cell r="BC21">
            <v>2314.6999999999994</v>
          </cell>
          <cell r="BD21">
            <v>1839.9999999999991</v>
          </cell>
          <cell r="BE21">
            <v>2260.8999999999992</v>
          </cell>
          <cell r="BF21">
            <v>1190.1000000000013</v>
          </cell>
          <cell r="BG21">
            <v>705.99999999999818</v>
          </cell>
          <cell r="BH21">
            <v>0</v>
          </cell>
          <cell r="BI21">
            <v>0</v>
          </cell>
          <cell r="BJ21">
            <v>-125</v>
          </cell>
          <cell r="BK21">
            <v>0</v>
          </cell>
          <cell r="BL21">
            <v>0</v>
          </cell>
          <cell r="BM21">
            <v>-250</v>
          </cell>
          <cell r="BN21">
            <v>0.2</v>
          </cell>
          <cell r="BO21">
            <v>201.1</v>
          </cell>
          <cell r="BP21">
            <v>29.8</v>
          </cell>
          <cell r="BQ21">
            <v>57</v>
          </cell>
          <cell r="BR21">
            <v>-249.70000000000002</v>
          </cell>
          <cell r="BS21">
            <v>2.2000000000000002</v>
          </cell>
          <cell r="BT21">
            <v>66.099999999999994</v>
          </cell>
          <cell r="BU21">
            <v>11.3</v>
          </cell>
          <cell r="BV21">
            <v>1.4</v>
          </cell>
          <cell r="BW21">
            <v>82.399999999999991</v>
          </cell>
          <cell r="BX21">
            <v>1435.7</v>
          </cell>
          <cell r="BY21">
            <v>0</v>
          </cell>
          <cell r="BZ21">
            <v>-217.75</v>
          </cell>
          <cell r="CA21">
            <v>536.4</v>
          </cell>
          <cell r="CB21">
            <v>97.3</v>
          </cell>
          <cell r="CC21">
            <v>0</v>
          </cell>
          <cell r="CD21">
            <v>0</v>
          </cell>
          <cell r="CE21">
            <v>0</v>
          </cell>
          <cell r="CF21">
            <v>960</v>
          </cell>
          <cell r="CG21">
            <v>0</v>
          </cell>
          <cell r="CH21">
            <v>0</v>
          </cell>
          <cell r="CI21">
            <v>0</v>
          </cell>
          <cell r="CJ21">
            <v>566.80000000000007</v>
          </cell>
          <cell r="CK21">
            <v>486.50000000000006</v>
          </cell>
          <cell r="CL21">
            <v>539.80000000000007</v>
          </cell>
          <cell r="CM21">
            <v>805.20000000000027</v>
          </cell>
          <cell r="CN21">
            <v>1085.5000000000002</v>
          </cell>
          <cell r="CO21">
            <v>1045.2</v>
          </cell>
          <cell r="CP21">
            <v>996.19999999999982</v>
          </cell>
          <cell r="CQ21">
            <v>1588.5999999999997</v>
          </cell>
          <cell r="CR21">
            <v>1540.9000000000003</v>
          </cell>
          <cell r="CS21">
            <v>1465.9</v>
          </cell>
          <cell r="CT21">
            <v>1039.9000000000001</v>
          </cell>
          <cell r="CU21">
            <v>1435.2000000000007</v>
          </cell>
          <cell r="CV21">
            <v>1563.9000000000003</v>
          </cell>
          <cell r="CW21">
            <v>1332.1999999999996</v>
          </cell>
          <cell r="CX21">
            <v>958.79999999999927</v>
          </cell>
          <cell r="CY21">
            <v>1718.4000000000008</v>
          </cell>
          <cell r="CZ21">
            <v>2964.5000000000014</v>
          </cell>
          <cell r="DA21">
            <v>1926.3999999999999</v>
          </cell>
          <cell r="DB21">
            <v>1154.3499999999995</v>
          </cell>
          <cell r="DC21">
            <v>2565.9999999999986</v>
          </cell>
          <cell r="DD21">
            <v>2333.7999999999984</v>
          </cell>
          <cell r="DE21">
            <v>1946.4000000000015</v>
          </cell>
          <cell r="DF21">
            <v>1713.4000000000005</v>
          </cell>
          <cell r="DG21">
            <v>2314.6999999999994</v>
          </cell>
          <cell r="DH21">
            <v>2799.9999999999991</v>
          </cell>
          <cell r="DI21">
            <v>2260.8999999999992</v>
          </cell>
          <cell r="DJ21">
            <v>1190.1000000000013</v>
          </cell>
          <cell r="DK21">
            <v>705.99999999999818</v>
          </cell>
          <cell r="DL21">
            <v>-164</v>
          </cell>
          <cell r="DM21">
            <v>-205</v>
          </cell>
          <cell r="DN21">
            <v>-142.6</v>
          </cell>
          <cell r="DO21">
            <v>-282.3</v>
          </cell>
          <cell r="DP21">
            <v>-371.7</v>
          </cell>
          <cell r="DQ21">
            <v>-353.7</v>
          </cell>
          <cell r="DR21">
            <v>-477.8</v>
          </cell>
          <cell r="DS21">
            <v>-465</v>
          </cell>
          <cell r="DT21">
            <v>-497.4</v>
          </cell>
          <cell r="DU21">
            <v>-493.9</v>
          </cell>
          <cell r="DV21">
            <v>-431.5</v>
          </cell>
          <cell r="DW21">
            <v>-517.79999999999995</v>
          </cell>
          <cell r="DX21">
            <v>-540.79999999999995</v>
          </cell>
          <cell r="DY21">
            <v>-473.3</v>
          </cell>
          <cell r="DZ21">
            <v>-327.5</v>
          </cell>
          <cell r="EA21">
            <v>-569.29999999999995</v>
          </cell>
          <cell r="EB21">
            <v>-536.70000000000005</v>
          </cell>
          <cell r="EC21">
            <v>-672.9</v>
          </cell>
          <cell r="ED21">
            <v>-504.75</v>
          </cell>
          <cell r="EE21">
            <v>-728</v>
          </cell>
          <cell r="EF21">
            <v>-691.3</v>
          </cell>
          <cell r="EG21">
            <v>-578.9</v>
          </cell>
          <cell r="EH21">
            <v>-469.30000000000007</v>
          </cell>
          <cell r="EI21">
            <v>-697.5</v>
          </cell>
          <cell r="EJ21">
            <v>-602.80000000000007</v>
          </cell>
          <cell r="EK21">
            <v>-678.9</v>
          </cell>
          <cell r="EL21">
            <v>-247.90000000000003</v>
          </cell>
          <cell r="EM21">
            <v>-212.10000000000002</v>
          </cell>
          <cell r="EN21">
            <v>402.80000000000007</v>
          </cell>
          <cell r="EO21">
            <v>281.50000000000006</v>
          </cell>
          <cell r="EP21">
            <v>397.20000000000005</v>
          </cell>
          <cell r="EQ21">
            <v>522.90000000000032</v>
          </cell>
          <cell r="ER21">
            <v>713.80000000000018</v>
          </cell>
          <cell r="ES21">
            <v>691.5</v>
          </cell>
          <cell r="ET21">
            <v>518.39999999999986</v>
          </cell>
          <cell r="EU21">
            <v>1123.5999999999997</v>
          </cell>
          <cell r="EV21">
            <v>1043.5000000000005</v>
          </cell>
          <cell r="EW21">
            <v>972.00000000000011</v>
          </cell>
          <cell r="EX21">
            <v>608.40000000000009</v>
          </cell>
          <cell r="EY21">
            <v>917.40000000000077</v>
          </cell>
          <cell r="EZ21">
            <v>1023.1000000000004</v>
          </cell>
          <cell r="FA21">
            <v>858.89999999999964</v>
          </cell>
          <cell r="FB21">
            <v>631.29999999999927</v>
          </cell>
          <cell r="FC21">
            <v>1149.1000000000008</v>
          </cell>
          <cell r="FD21">
            <v>2427.8000000000011</v>
          </cell>
          <cell r="FE21">
            <v>1253.5</v>
          </cell>
          <cell r="FF21">
            <v>649.59999999999945</v>
          </cell>
          <cell r="FG21">
            <v>1837.9999999999986</v>
          </cell>
          <cell r="FH21">
            <v>1642.4999999999984</v>
          </cell>
          <cell r="FI21">
            <v>1367.5000000000014</v>
          </cell>
          <cell r="FJ21">
            <v>1244.1000000000004</v>
          </cell>
          <cell r="FK21">
            <v>1617.1999999999994</v>
          </cell>
          <cell r="FL21">
            <v>2197.1999999999989</v>
          </cell>
          <cell r="FM21">
            <v>1581.9999999999991</v>
          </cell>
          <cell r="FN21">
            <v>942.20000000000118</v>
          </cell>
          <cell r="FO21">
            <v>493.89999999999816</v>
          </cell>
          <cell r="FP21">
            <v>0</v>
          </cell>
          <cell r="FQ21">
            <v>0</v>
          </cell>
          <cell r="FR21">
            <v>0</v>
          </cell>
          <cell r="FS21">
            <v>0</v>
          </cell>
          <cell r="FT21">
            <v>0</v>
          </cell>
          <cell r="FU21">
            <v>0</v>
          </cell>
          <cell r="FV21">
            <v>0</v>
          </cell>
          <cell r="FW21">
            <v>0</v>
          </cell>
          <cell r="FX21">
            <v>0</v>
          </cell>
          <cell r="FY21">
            <v>0</v>
          </cell>
          <cell r="FZ21">
            <v>0</v>
          </cell>
          <cell r="GA21">
            <v>0</v>
          </cell>
          <cell r="GB21">
            <v>0</v>
          </cell>
          <cell r="GC21">
            <v>0</v>
          </cell>
          <cell r="GD21">
            <v>0</v>
          </cell>
          <cell r="GE21">
            <v>0</v>
          </cell>
          <cell r="GF21">
            <v>0</v>
          </cell>
          <cell r="GG21">
            <v>0</v>
          </cell>
          <cell r="GH21">
            <v>0</v>
          </cell>
          <cell r="GI21">
            <v>0</v>
          </cell>
          <cell r="GJ21">
            <v>0</v>
          </cell>
          <cell r="GK21">
            <v>0</v>
          </cell>
          <cell r="GL21">
            <v>0</v>
          </cell>
          <cell r="GM21">
            <v>0</v>
          </cell>
          <cell r="GN21">
            <v>0</v>
          </cell>
          <cell r="GO21">
            <v>0</v>
          </cell>
          <cell r="GP21">
            <v>0</v>
          </cell>
          <cell r="GQ21">
            <v>0</v>
          </cell>
          <cell r="GR21">
            <v>0</v>
          </cell>
          <cell r="GS21">
            <v>0</v>
          </cell>
          <cell r="GT21">
            <v>0</v>
          </cell>
          <cell r="GU21">
            <v>0</v>
          </cell>
          <cell r="GV21">
            <v>0</v>
          </cell>
          <cell r="GW21">
            <v>0</v>
          </cell>
          <cell r="GX21">
            <v>0</v>
          </cell>
          <cell r="GY21">
            <v>0</v>
          </cell>
          <cell r="GZ21">
            <v>0</v>
          </cell>
          <cell r="HA21">
            <v>0</v>
          </cell>
          <cell r="HB21">
            <v>0</v>
          </cell>
          <cell r="HC21">
            <v>0</v>
          </cell>
          <cell r="HD21">
            <v>0</v>
          </cell>
          <cell r="HE21">
            <v>0</v>
          </cell>
          <cell r="HF21">
            <v>0</v>
          </cell>
          <cell r="HG21">
            <v>0</v>
          </cell>
          <cell r="HH21">
            <v>0</v>
          </cell>
          <cell r="HI21">
            <v>0</v>
          </cell>
          <cell r="HJ21">
            <v>0</v>
          </cell>
          <cell r="HK21">
            <v>0</v>
          </cell>
          <cell r="HL21">
            <v>0</v>
          </cell>
          <cell r="HM21">
            <v>0</v>
          </cell>
          <cell r="HN21">
            <v>0</v>
          </cell>
          <cell r="HO21">
            <v>0</v>
          </cell>
          <cell r="HP21">
            <v>0</v>
          </cell>
          <cell r="HQ21">
            <v>0</v>
          </cell>
          <cell r="HR21">
            <v>0</v>
          </cell>
          <cell r="HS21">
            <v>0</v>
          </cell>
          <cell r="HT21">
            <v>0</v>
          </cell>
          <cell r="HU21">
            <v>0</v>
          </cell>
          <cell r="HV21">
            <v>0</v>
          </cell>
          <cell r="HW21">
            <v>0</v>
          </cell>
          <cell r="HX21">
            <v>0</v>
          </cell>
          <cell r="HY21">
            <v>0</v>
          </cell>
          <cell r="HZ21">
            <v>0</v>
          </cell>
          <cell r="IA21">
            <v>0</v>
          </cell>
          <cell r="IB21">
            <v>0</v>
          </cell>
          <cell r="IC21">
            <v>0</v>
          </cell>
          <cell r="ID21">
            <v>0</v>
          </cell>
          <cell r="IE21">
            <v>0</v>
          </cell>
          <cell r="IF21">
            <v>0</v>
          </cell>
          <cell r="IG21">
            <v>0</v>
          </cell>
          <cell r="IH21">
            <v>0</v>
          </cell>
          <cell r="II21">
            <v>0</v>
          </cell>
          <cell r="IJ21">
            <v>0</v>
          </cell>
          <cell r="IK21">
            <v>0</v>
          </cell>
          <cell r="IL21">
            <v>0</v>
          </cell>
          <cell r="IM21">
            <v>0</v>
          </cell>
          <cell r="IN21">
            <v>0</v>
          </cell>
          <cell r="IO21">
            <v>0</v>
          </cell>
          <cell r="IP21">
            <v>0</v>
          </cell>
          <cell r="IQ21">
            <v>0</v>
          </cell>
          <cell r="IR21">
            <v>0</v>
          </cell>
          <cell r="IS21">
            <v>0</v>
          </cell>
          <cell r="IT21">
            <v>0</v>
          </cell>
          <cell r="IU21">
            <v>0</v>
          </cell>
        </row>
        <row r="22">
          <cell r="A22" t="str">
            <v>MRF IN</v>
          </cell>
          <cell r="B22" t="str">
            <v>MRF</v>
          </cell>
          <cell r="C22" t="str">
            <v>Auto Ancillaries</v>
          </cell>
          <cell r="D22">
            <v>-103.3</v>
          </cell>
          <cell r="E22">
            <v>-98.8</v>
          </cell>
          <cell r="F22">
            <v>-100</v>
          </cell>
          <cell r="G22">
            <v>-99</v>
          </cell>
          <cell r="H22">
            <v>-103.7</v>
          </cell>
          <cell r="I22">
            <v>-93.5</v>
          </cell>
          <cell r="J22">
            <v>-73.7</v>
          </cell>
          <cell r="K22">
            <v>-78.5</v>
          </cell>
          <cell r="L22">
            <v>-65.5</v>
          </cell>
          <cell r="M22">
            <v>-63.8</v>
          </cell>
          <cell r="N22">
            <v>-69.7</v>
          </cell>
          <cell r="O22">
            <v>-79.900000000000006</v>
          </cell>
          <cell r="P22">
            <v>-65.5</v>
          </cell>
          <cell r="Q22">
            <v>-94.8</v>
          </cell>
          <cell r="R22">
            <v>-101.8</v>
          </cell>
          <cell r="S22">
            <v>-126.5</v>
          </cell>
          <cell r="T22">
            <v>-134.9</v>
          </cell>
          <cell r="U22">
            <v>-129.5</v>
          </cell>
          <cell r="V22">
            <v>-111.2</v>
          </cell>
          <cell r="W22">
            <v>-138.9</v>
          </cell>
          <cell r="X22">
            <v>-124.5</v>
          </cell>
          <cell r="Y22">
            <v>-117.8</v>
          </cell>
          <cell r="Z22">
            <v>-136.19999999999999</v>
          </cell>
          <cell r="AA22">
            <v>-161.30000000000001</v>
          </cell>
          <cell r="AB22">
            <v>-164.4</v>
          </cell>
          <cell r="AC22">
            <v>-200.6</v>
          </cell>
          <cell r="AD22">
            <v>-227.9</v>
          </cell>
          <cell r="AE22">
            <v>-202.8</v>
          </cell>
          <cell r="AF22">
            <v>434.90000000000003</v>
          </cell>
          <cell r="AG22">
            <v>294.29999999999927</v>
          </cell>
          <cell r="AH22">
            <v>274.09999999999985</v>
          </cell>
          <cell r="AI22">
            <v>238.00000000000017</v>
          </cell>
          <cell r="AJ22">
            <v>208.99999999999983</v>
          </cell>
          <cell r="AK22">
            <v>219.00000000000074</v>
          </cell>
          <cell r="AL22">
            <v>233.69999999999948</v>
          </cell>
          <cell r="AM22">
            <v>177.19999999999928</v>
          </cell>
          <cell r="AN22">
            <v>254.69999999999948</v>
          </cell>
          <cell r="AO22">
            <v>176.70000000000039</v>
          </cell>
          <cell r="AP22">
            <v>177.00999999999914</v>
          </cell>
          <cell r="AQ22">
            <v>12.599999999999838</v>
          </cell>
          <cell r="AR22">
            <v>254.69999999999948</v>
          </cell>
          <cell r="AS22">
            <v>199.90000000000123</v>
          </cell>
          <cell r="AT22">
            <v>219.50000000000074</v>
          </cell>
          <cell r="AU22">
            <v>92.699999999998539</v>
          </cell>
          <cell r="AV22">
            <v>123.10000000000113</v>
          </cell>
          <cell r="AW22">
            <v>198.7</v>
          </cell>
          <cell r="AX22">
            <v>431.3999999999989</v>
          </cell>
          <cell r="AY22">
            <v>539.70000000000175</v>
          </cell>
          <cell r="AZ22">
            <v>662.00000000000114</v>
          </cell>
          <cell r="BA22">
            <v>976.49999999999977</v>
          </cell>
          <cell r="BB22">
            <v>793.90000000000032</v>
          </cell>
          <cell r="BC22">
            <v>997.20483500000091</v>
          </cell>
          <cell r="BD22">
            <v>485.53999999999837</v>
          </cell>
          <cell r="BE22">
            <v>-162.74483499999769</v>
          </cell>
          <cell r="BF22">
            <v>-553.29999999999882</v>
          </cell>
          <cell r="BG22">
            <v>1030.6999999999998</v>
          </cell>
          <cell r="BH22">
            <v>0</v>
          </cell>
          <cell r="BI22">
            <v>0</v>
          </cell>
          <cell r="BJ22">
            <v>0</v>
          </cell>
          <cell r="BK22">
            <v>0</v>
          </cell>
          <cell r="BL22">
            <v>0</v>
          </cell>
          <cell r="BM22">
            <v>0</v>
          </cell>
          <cell r="BN22">
            <v>0</v>
          </cell>
          <cell r="BO22">
            <v>0</v>
          </cell>
          <cell r="BP22">
            <v>0</v>
          </cell>
          <cell r="BQ22">
            <v>0</v>
          </cell>
          <cell r="BR22">
            <v>0</v>
          </cell>
          <cell r="BS22">
            <v>0</v>
          </cell>
          <cell r="BT22">
            <v>0</v>
          </cell>
          <cell r="BU22">
            <v>0</v>
          </cell>
          <cell r="BV22">
            <v>0</v>
          </cell>
          <cell r="BW22">
            <v>0</v>
          </cell>
          <cell r="BX22">
            <v>0</v>
          </cell>
          <cell r="BY22">
            <v>0</v>
          </cell>
          <cell r="BZ22">
            <v>0</v>
          </cell>
          <cell r="CA22">
            <v>0</v>
          </cell>
          <cell r="CB22">
            <v>0</v>
          </cell>
          <cell r="CC22">
            <v>0</v>
          </cell>
          <cell r="CD22">
            <v>0</v>
          </cell>
          <cell r="CE22">
            <v>0</v>
          </cell>
          <cell r="CF22">
            <v>0</v>
          </cell>
          <cell r="CG22">
            <v>0</v>
          </cell>
          <cell r="CH22">
            <v>0</v>
          </cell>
          <cell r="CI22">
            <v>0</v>
          </cell>
          <cell r="CJ22">
            <v>434.90000000000003</v>
          </cell>
          <cell r="CK22">
            <v>294.29999999999927</v>
          </cell>
          <cell r="CL22">
            <v>274.09999999999985</v>
          </cell>
          <cell r="CM22">
            <v>238.00000000000017</v>
          </cell>
          <cell r="CN22">
            <v>208.99999999999983</v>
          </cell>
          <cell r="CO22">
            <v>219.00000000000074</v>
          </cell>
          <cell r="CP22">
            <v>233.69999999999948</v>
          </cell>
          <cell r="CQ22">
            <v>177.19999999999928</v>
          </cell>
          <cell r="CR22">
            <v>254.69999999999948</v>
          </cell>
          <cell r="CS22">
            <v>176.70000000000039</v>
          </cell>
          <cell r="CT22">
            <v>177.00999999999914</v>
          </cell>
          <cell r="CU22">
            <v>12.599999999999838</v>
          </cell>
          <cell r="CV22">
            <v>254.69999999999948</v>
          </cell>
          <cell r="CW22">
            <v>199.90000000000123</v>
          </cell>
          <cell r="CX22">
            <v>219.50000000000074</v>
          </cell>
          <cell r="CY22">
            <v>92.699999999998539</v>
          </cell>
          <cell r="CZ22">
            <v>123.10000000000113</v>
          </cell>
          <cell r="DA22">
            <v>198.7</v>
          </cell>
          <cell r="DB22">
            <v>431.3999999999989</v>
          </cell>
          <cell r="DC22">
            <v>539.70000000000175</v>
          </cell>
          <cell r="DD22">
            <v>662.00000000000114</v>
          </cell>
          <cell r="DE22">
            <v>976.49999999999977</v>
          </cell>
          <cell r="DF22">
            <v>793.90000000000032</v>
          </cell>
          <cell r="DG22">
            <v>997.20483500000091</v>
          </cell>
          <cell r="DH22">
            <v>485.53999999999837</v>
          </cell>
          <cell r="DI22">
            <v>-162.74483499999769</v>
          </cell>
          <cell r="DJ22">
            <v>-553.29999999999882</v>
          </cell>
          <cell r="DK22">
            <v>1030.6999999999998</v>
          </cell>
          <cell r="DL22">
            <v>-140.19999999999999</v>
          </cell>
          <cell r="DM22">
            <v>-29.4</v>
          </cell>
          <cell r="DN22">
            <v>-72.300000000000011</v>
          </cell>
          <cell r="DO22">
            <v>-63.5</v>
          </cell>
          <cell r="DP22">
            <v>-55.7</v>
          </cell>
          <cell r="DQ22">
            <v>-82.8</v>
          </cell>
          <cell r="DR22">
            <v>-67.5</v>
          </cell>
          <cell r="DS22">
            <v>-45.3</v>
          </cell>
          <cell r="DT22">
            <v>-83.8</v>
          </cell>
          <cell r="DU22">
            <v>55.600000000000009</v>
          </cell>
          <cell r="DV22">
            <v>-64</v>
          </cell>
          <cell r="DW22">
            <v>-4.8</v>
          </cell>
          <cell r="DX22">
            <v>-83.8</v>
          </cell>
          <cell r="DY22">
            <v>-44.6</v>
          </cell>
          <cell r="DZ22">
            <v>-80.3</v>
          </cell>
          <cell r="EA22">
            <v>-34.299999999999997</v>
          </cell>
          <cell r="EB22">
            <v>-41.4</v>
          </cell>
          <cell r="EC22">
            <v>-43</v>
          </cell>
          <cell r="ED22">
            <v>-141.80000000000001</v>
          </cell>
          <cell r="EE22">
            <v>-182.3</v>
          </cell>
          <cell r="EF22">
            <v>-237.1</v>
          </cell>
          <cell r="EG22">
            <v>-330.6</v>
          </cell>
          <cell r="EH22">
            <v>-276.39999999999998</v>
          </cell>
          <cell r="EI22">
            <v>-341.1</v>
          </cell>
          <cell r="EJ22">
            <v>-167</v>
          </cell>
          <cell r="EK22">
            <v>116.2</v>
          </cell>
          <cell r="EL22">
            <v>170.3</v>
          </cell>
          <cell r="EM22">
            <v>-343.8</v>
          </cell>
          <cell r="EN22">
            <v>294.70000000000005</v>
          </cell>
          <cell r="EO22">
            <v>264.8999999999993</v>
          </cell>
          <cell r="EP22">
            <v>201.79999999999984</v>
          </cell>
          <cell r="EQ22">
            <v>174.50000000000017</v>
          </cell>
          <cell r="ER22">
            <v>153.29999999999984</v>
          </cell>
          <cell r="ES22">
            <v>136.20000000000073</v>
          </cell>
          <cell r="ET22">
            <v>166.19999999999948</v>
          </cell>
          <cell r="EU22">
            <v>131.8999999999993</v>
          </cell>
          <cell r="EV22">
            <v>170.89999999999947</v>
          </cell>
          <cell r="EW22">
            <v>232.30000000000041</v>
          </cell>
          <cell r="EX22">
            <v>113.00999999999914</v>
          </cell>
          <cell r="EY22">
            <v>7.7999999999998382</v>
          </cell>
          <cell r="EZ22">
            <v>170.89999999999947</v>
          </cell>
          <cell r="FA22">
            <v>155.30000000000123</v>
          </cell>
          <cell r="FB22">
            <v>139.20000000000073</v>
          </cell>
          <cell r="FC22">
            <v>58.399999999998542</v>
          </cell>
          <cell r="FD22">
            <v>81.700000000001125</v>
          </cell>
          <cell r="FE22">
            <v>155.69999999999999</v>
          </cell>
          <cell r="FF22">
            <v>289.59999999999889</v>
          </cell>
          <cell r="FG22">
            <v>357.40000000000174</v>
          </cell>
          <cell r="FH22">
            <v>424.90000000000111</v>
          </cell>
          <cell r="FI22">
            <v>645.89999999999975</v>
          </cell>
          <cell r="FJ22">
            <v>517.50000000000034</v>
          </cell>
          <cell r="FK22">
            <v>656.10483500000089</v>
          </cell>
          <cell r="FL22">
            <v>318.53999999999837</v>
          </cell>
          <cell r="FM22">
            <v>-46.54483499999769</v>
          </cell>
          <cell r="FN22">
            <v>-382.99999999999881</v>
          </cell>
          <cell r="FO22">
            <v>686.89999999999986</v>
          </cell>
          <cell r="FP22">
            <v>0</v>
          </cell>
          <cell r="FQ22">
            <v>0</v>
          </cell>
          <cell r="FR22">
            <v>0</v>
          </cell>
          <cell r="FS22">
            <v>508</v>
          </cell>
          <cell r="FT22">
            <v>0</v>
          </cell>
          <cell r="FU22">
            <v>0</v>
          </cell>
          <cell r="FV22">
            <v>0</v>
          </cell>
          <cell r="FW22">
            <v>0</v>
          </cell>
          <cell r="FX22">
            <v>0</v>
          </cell>
          <cell r="FY22">
            <v>-413</v>
          </cell>
          <cell r="FZ22">
            <v>0</v>
          </cell>
          <cell r="GA22">
            <v>0</v>
          </cell>
          <cell r="GB22">
            <v>0</v>
          </cell>
          <cell r="GC22">
            <v>-41.8</v>
          </cell>
          <cell r="GD22">
            <v>0</v>
          </cell>
          <cell r="GE22">
            <v>0</v>
          </cell>
          <cell r="GF22">
            <v>0</v>
          </cell>
          <cell r="GG22">
            <v>364.1</v>
          </cell>
          <cell r="GH22">
            <v>0</v>
          </cell>
          <cell r="GI22">
            <v>0</v>
          </cell>
          <cell r="GJ22">
            <v>0</v>
          </cell>
          <cell r="GK22">
            <v>0</v>
          </cell>
          <cell r="GL22">
            <v>0</v>
          </cell>
          <cell r="GM22">
            <v>0</v>
          </cell>
          <cell r="GN22">
            <v>0</v>
          </cell>
          <cell r="GO22">
            <v>0</v>
          </cell>
          <cell r="GP22">
            <v>0</v>
          </cell>
          <cell r="GQ22">
            <v>0</v>
          </cell>
          <cell r="GR22">
            <v>0</v>
          </cell>
          <cell r="GS22">
            <v>0</v>
          </cell>
          <cell r="GT22">
            <v>0</v>
          </cell>
          <cell r="GU22">
            <v>0</v>
          </cell>
          <cell r="GV22">
            <v>0</v>
          </cell>
          <cell r="GW22">
            <v>0</v>
          </cell>
          <cell r="GX22">
            <v>0</v>
          </cell>
          <cell r="GY22">
            <v>0</v>
          </cell>
          <cell r="GZ22">
            <v>0</v>
          </cell>
          <cell r="HA22">
            <v>0</v>
          </cell>
          <cell r="HB22">
            <v>0</v>
          </cell>
          <cell r="HC22">
            <v>0</v>
          </cell>
          <cell r="HD22">
            <v>0</v>
          </cell>
          <cell r="HE22">
            <v>0</v>
          </cell>
          <cell r="HF22">
            <v>0</v>
          </cell>
          <cell r="HG22">
            <v>0</v>
          </cell>
          <cell r="HH22">
            <v>0</v>
          </cell>
          <cell r="HI22">
            <v>0</v>
          </cell>
          <cell r="HJ22">
            <v>0</v>
          </cell>
          <cell r="HK22">
            <v>0</v>
          </cell>
          <cell r="HL22">
            <v>0</v>
          </cell>
          <cell r="HM22">
            <v>0</v>
          </cell>
          <cell r="HN22">
            <v>0</v>
          </cell>
          <cell r="HO22">
            <v>0</v>
          </cell>
          <cell r="HP22">
            <v>0</v>
          </cell>
          <cell r="HQ22">
            <v>0</v>
          </cell>
          <cell r="HR22">
            <v>0</v>
          </cell>
          <cell r="HS22">
            <v>0</v>
          </cell>
          <cell r="HT22">
            <v>0</v>
          </cell>
          <cell r="HU22">
            <v>0</v>
          </cell>
          <cell r="HV22">
            <v>0</v>
          </cell>
          <cell r="HW22">
            <v>0</v>
          </cell>
          <cell r="HX22">
            <v>0</v>
          </cell>
          <cell r="HY22">
            <v>0</v>
          </cell>
          <cell r="HZ22">
            <v>0</v>
          </cell>
          <cell r="IA22">
            <v>0</v>
          </cell>
          <cell r="IB22">
            <v>0</v>
          </cell>
          <cell r="IC22">
            <v>0</v>
          </cell>
          <cell r="ID22">
            <v>0</v>
          </cell>
          <cell r="IE22">
            <v>0</v>
          </cell>
          <cell r="IF22">
            <v>0</v>
          </cell>
          <cell r="IG22">
            <v>0</v>
          </cell>
          <cell r="IH22">
            <v>0</v>
          </cell>
          <cell r="II22">
            <v>0</v>
          </cell>
          <cell r="IJ22">
            <v>0</v>
          </cell>
          <cell r="IK22">
            <v>0</v>
          </cell>
          <cell r="IL22">
            <v>0</v>
          </cell>
          <cell r="IM22">
            <v>0</v>
          </cell>
          <cell r="IN22">
            <v>0</v>
          </cell>
          <cell r="IO22">
            <v>0</v>
          </cell>
          <cell r="IP22">
            <v>0</v>
          </cell>
          <cell r="IQ22">
            <v>0</v>
          </cell>
          <cell r="IR22">
            <v>0</v>
          </cell>
          <cell r="IS22">
            <v>0</v>
          </cell>
          <cell r="IT22">
            <v>0</v>
          </cell>
          <cell r="IU22">
            <v>0</v>
          </cell>
        </row>
        <row r="23">
          <cell r="A23" t="str">
            <v>MJS IN</v>
          </cell>
          <cell r="B23" t="str">
            <v>Munjal Showa</v>
          </cell>
          <cell r="C23" t="str">
            <v>Auto Ancillaries</v>
          </cell>
          <cell r="D23">
            <v>-0.39</v>
          </cell>
          <cell r="E23">
            <v>-0.8</v>
          </cell>
          <cell r="F23">
            <v>-0.66</v>
          </cell>
          <cell r="G23">
            <v>-0.5</v>
          </cell>
          <cell r="H23">
            <v>-0.66</v>
          </cell>
          <cell r="I23">
            <v>-0.27</v>
          </cell>
          <cell r="J23">
            <v>-0.26</v>
          </cell>
          <cell r="K23">
            <v>-1.42</v>
          </cell>
          <cell r="L23">
            <v>-0.2</v>
          </cell>
          <cell r="M23">
            <v>-0.27</v>
          </cell>
          <cell r="N23">
            <v>-0.22</v>
          </cell>
          <cell r="O23">
            <v>-4.42</v>
          </cell>
          <cell r="P23">
            <v>-1.88</v>
          </cell>
          <cell r="Q23">
            <v>-2.13</v>
          </cell>
          <cell r="R23">
            <v>-2.089</v>
          </cell>
          <cell r="S23" t="e">
            <v>#REF!</v>
          </cell>
          <cell r="T23" t="e">
            <v>#REF!</v>
          </cell>
          <cell r="U23" t="e">
            <v>#REF!</v>
          </cell>
          <cell r="V23" t="e">
            <v>#REF!</v>
          </cell>
          <cell r="W23" t="e">
            <v>#REF!</v>
          </cell>
          <cell r="X23" t="e">
            <v>#REF!</v>
          </cell>
          <cell r="Y23" t="e">
            <v>#REF!</v>
          </cell>
          <cell r="Z23" t="e">
            <v>#REF!</v>
          </cell>
          <cell r="AA23" t="e">
            <v>#REF!</v>
          </cell>
          <cell r="AB23" t="e">
            <v>#REF!</v>
          </cell>
          <cell r="AC23" t="e">
            <v>#REF!</v>
          </cell>
          <cell r="AD23" t="e">
            <v>#REF!</v>
          </cell>
          <cell r="AE23" t="e">
            <v>#REF!</v>
          </cell>
          <cell r="AF23" t="e">
            <v>#REF!</v>
          </cell>
          <cell r="AG23" t="e">
            <v>#REF!</v>
          </cell>
          <cell r="AH23" t="e">
            <v>#REF!</v>
          </cell>
          <cell r="AI23" t="e">
            <v>#REF!</v>
          </cell>
          <cell r="AJ23" t="e">
            <v>#REF!</v>
          </cell>
          <cell r="AK23" t="e">
            <v>#REF!</v>
          </cell>
          <cell r="AL23" t="e">
            <v>#REF!</v>
          </cell>
          <cell r="AM23" t="e">
            <v>#REF!</v>
          </cell>
          <cell r="AN23" t="e">
            <v>#REF!</v>
          </cell>
          <cell r="AO23" t="e">
            <v>#REF!</v>
          </cell>
          <cell r="AP23" t="e">
            <v>#REF!</v>
          </cell>
          <cell r="AQ23" t="e">
            <v>#REF!</v>
          </cell>
          <cell r="AR23" t="e">
            <v>#REF!</v>
          </cell>
          <cell r="AS23" t="e">
            <v>#REF!</v>
          </cell>
          <cell r="AT23" t="e">
            <v>#REF!</v>
          </cell>
          <cell r="AU23" t="e">
            <v>#REF!</v>
          </cell>
          <cell r="AV23" t="e">
            <v>#REF!</v>
          </cell>
          <cell r="AW23" t="e">
            <v>#REF!</v>
          </cell>
          <cell r="AX23" t="e">
            <v>#REF!</v>
          </cell>
          <cell r="AY23" t="e">
            <v>#REF!</v>
          </cell>
          <cell r="AZ23" t="e">
            <v>#REF!</v>
          </cell>
          <cell r="BA23" t="e">
            <v>#REF!</v>
          </cell>
          <cell r="BB23" t="e">
            <v>#REF!</v>
          </cell>
          <cell r="BC23" t="e">
            <v>#REF!</v>
          </cell>
          <cell r="BD23" t="e">
            <v>#REF!</v>
          </cell>
          <cell r="BE23" t="e">
            <v>#REF!</v>
          </cell>
          <cell r="BF23" t="e">
            <v>#REF!</v>
          </cell>
          <cell r="BG23" t="e">
            <v>#REF!</v>
          </cell>
          <cell r="BH23">
            <v>0</v>
          </cell>
          <cell r="BI23">
            <v>0</v>
          </cell>
          <cell r="BJ23">
            <v>0</v>
          </cell>
          <cell r="BK23">
            <v>0</v>
          </cell>
          <cell r="BL23">
            <v>0</v>
          </cell>
          <cell r="BM23">
            <v>0</v>
          </cell>
          <cell r="BN23">
            <v>0</v>
          </cell>
          <cell r="BO23">
            <v>0</v>
          </cell>
          <cell r="BP23">
            <v>-111.78</v>
          </cell>
          <cell r="BQ23">
            <v>0</v>
          </cell>
          <cell r="BR23">
            <v>0</v>
          </cell>
          <cell r="BS23">
            <v>4.5599999999999996</v>
          </cell>
          <cell r="BT23">
            <v>0</v>
          </cell>
          <cell r="BU23">
            <v>0</v>
          </cell>
          <cell r="BV23">
            <v>0</v>
          </cell>
          <cell r="BW23" t="e">
            <v>#REF!</v>
          </cell>
          <cell r="BX23" t="e">
            <v>#REF!</v>
          </cell>
          <cell r="BY23" t="e">
            <v>#REF!</v>
          </cell>
          <cell r="BZ23" t="e">
            <v>#REF!</v>
          </cell>
          <cell r="CA23" t="e">
            <v>#REF!</v>
          </cell>
          <cell r="CB23" t="e">
            <v>#REF!</v>
          </cell>
          <cell r="CC23" t="e">
            <v>#REF!</v>
          </cell>
          <cell r="CD23" t="e">
            <v>#REF!</v>
          </cell>
          <cell r="CE23" t="e">
            <v>#REF!</v>
          </cell>
          <cell r="CF23" t="e">
            <v>#REF!</v>
          </cell>
          <cell r="CG23" t="e">
            <v>#REF!</v>
          </cell>
          <cell r="CH23" t="e">
            <v>#REF!</v>
          </cell>
          <cell r="CI23" t="e">
            <v>#REF!</v>
          </cell>
          <cell r="CJ23" t="e">
            <v>#REF!</v>
          </cell>
          <cell r="CK23" t="e">
            <v>#REF!</v>
          </cell>
          <cell r="CL23" t="e">
            <v>#REF!</v>
          </cell>
          <cell r="CM23" t="e">
            <v>#REF!</v>
          </cell>
          <cell r="CN23" t="e">
            <v>#REF!</v>
          </cell>
          <cell r="CO23" t="e">
            <v>#REF!</v>
          </cell>
          <cell r="CP23" t="e">
            <v>#REF!</v>
          </cell>
          <cell r="CQ23" t="e">
            <v>#REF!</v>
          </cell>
          <cell r="CR23" t="e">
            <v>#REF!</v>
          </cell>
          <cell r="CS23" t="e">
            <v>#REF!</v>
          </cell>
          <cell r="CT23" t="e">
            <v>#REF!</v>
          </cell>
          <cell r="CU23" t="e">
            <v>#REF!</v>
          </cell>
          <cell r="CV23" t="e">
            <v>#REF!</v>
          </cell>
          <cell r="CW23" t="e">
            <v>#REF!</v>
          </cell>
          <cell r="CX23" t="e">
            <v>#REF!</v>
          </cell>
          <cell r="CY23" t="e">
            <v>#REF!</v>
          </cell>
          <cell r="CZ23" t="e">
            <v>#REF!</v>
          </cell>
          <cell r="DA23" t="e">
            <v>#REF!</v>
          </cell>
          <cell r="DB23" t="e">
            <v>#REF!</v>
          </cell>
          <cell r="DC23" t="e">
            <v>#REF!</v>
          </cell>
          <cell r="DD23" t="e">
            <v>#REF!</v>
          </cell>
          <cell r="DE23" t="e">
            <v>#REF!</v>
          </cell>
          <cell r="DF23" t="e">
            <v>#REF!</v>
          </cell>
          <cell r="DG23" t="e">
            <v>#REF!</v>
          </cell>
          <cell r="DH23" t="e">
            <v>#REF!</v>
          </cell>
          <cell r="DI23" t="e">
            <v>#REF!</v>
          </cell>
          <cell r="DJ23" t="e">
            <v>#REF!</v>
          </cell>
          <cell r="DK23" t="e">
            <v>#REF!</v>
          </cell>
          <cell r="DL23">
            <v>-38.299999999999997</v>
          </cell>
          <cell r="DM23">
            <v>-31.01</v>
          </cell>
          <cell r="DN23">
            <v>-33.780999999999999</v>
          </cell>
          <cell r="DO23">
            <v>-20.768000000000001</v>
          </cell>
          <cell r="DP23">
            <v>-27.841999999999999</v>
          </cell>
          <cell r="DQ23">
            <v>-23.01</v>
          </cell>
          <cell r="DR23">
            <v>-34.350999999999999</v>
          </cell>
          <cell r="DS23">
            <v>-16.061</v>
          </cell>
          <cell r="DT23">
            <v>6.4160000000000004</v>
          </cell>
          <cell r="DU23">
            <v>-25.908000000000001</v>
          </cell>
          <cell r="DV23">
            <v>-7.3450000000000006</v>
          </cell>
          <cell r="DW23">
            <v>-10.559999999999999</v>
          </cell>
          <cell r="DX23">
            <v>-19.614000000000001</v>
          </cell>
          <cell r="DY23">
            <v>-15.006</v>
          </cell>
          <cell r="DZ23">
            <v>-27.481000000000002</v>
          </cell>
          <cell r="EA23" t="e">
            <v>#REF!</v>
          </cell>
          <cell r="EB23" t="e">
            <v>#REF!</v>
          </cell>
          <cell r="EC23" t="e">
            <v>#REF!</v>
          </cell>
          <cell r="ED23" t="e">
            <v>#REF!</v>
          </cell>
          <cell r="EE23" t="e">
            <v>#REF!</v>
          </cell>
          <cell r="EF23" t="e">
            <v>#REF!</v>
          </cell>
          <cell r="EG23" t="e">
            <v>#REF!</v>
          </cell>
          <cell r="EH23" t="e">
            <v>#REF!</v>
          </cell>
          <cell r="EI23" t="e">
            <v>#REF!</v>
          </cell>
          <cell r="EJ23" t="e">
            <v>#REF!</v>
          </cell>
          <cell r="EK23" t="e">
            <v>#REF!</v>
          </cell>
          <cell r="EL23" t="e">
            <v>#REF!</v>
          </cell>
          <cell r="EM23" t="e">
            <v>#REF!</v>
          </cell>
          <cell r="EN23" t="e">
            <v>#REF!</v>
          </cell>
          <cell r="EO23" t="e">
            <v>#REF!</v>
          </cell>
          <cell r="EP23" t="e">
            <v>#REF!</v>
          </cell>
          <cell r="EQ23" t="e">
            <v>#REF!</v>
          </cell>
          <cell r="ER23" t="e">
            <v>#REF!</v>
          </cell>
          <cell r="ES23" t="e">
            <v>#REF!</v>
          </cell>
          <cell r="ET23" t="e">
            <v>#REF!</v>
          </cell>
          <cell r="EU23" t="e">
            <v>#REF!</v>
          </cell>
          <cell r="EV23" t="e">
            <v>#REF!</v>
          </cell>
          <cell r="EW23" t="e">
            <v>#REF!</v>
          </cell>
          <cell r="EX23" t="e">
            <v>#REF!</v>
          </cell>
          <cell r="EY23" t="e">
            <v>#REF!</v>
          </cell>
          <cell r="EZ23" t="e">
            <v>#REF!</v>
          </cell>
          <cell r="FA23" t="e">
            <v>#REF!</v>
          </cell>
          <cell r="FB23" t="e">
            <v>#REF!</v>
          </cell>
          <cell r="FC23" t="e">
            <v>#REF!</v>
          </cell>
          <cell r="FD23" t="e">
            <v>#REF!</v>
          </cell>
          <cell r="FE23" t="e">
            <v>#REF!</v>
          </cell>
          <cell r="FF23" t="e">
            <v>#REF!</v>
          </cell>
          <cell r="FG23" t="e">
            <v>#REF!</v>
          </cell>
          <cell r="FH23" t="e">
            <v>#REF!</v>
          </cell>
          <cell r="FI23" t="e">
            <v>#REF!</v>
          </cell>
          <cell r="FJ23" t="e">
            <v>#REF!</v>
          </cell>
          <cell r="FK23" t="e">
            <v>#REF!</v>
          </cell>
          <cell r="FL23" t="e">
            <v>#REF!</v>
          </cell>
          <cell r="FM23" t="e">
            <v>#REF!</v>
          </cell>
          <cell r="FN23" t="e">
            <v>#REF!</v>
          </cell>
          <cell r="FO23" t="e">
            <v>#REF!</v>
          </cell>
          <cell r="FP23" t="e">
            <v>#REF!</v>
          </cell>
          <cell r="FQ23" t="e">
            <v>#REF!</v>
          </cell>
          <cell r="FR23" t="e">
            <v>#REF!</v>
          </cell>
          <cell r="FS23" t="e">
            <v>#REF!</v>
          </cell>
          <cell r="FT23" t="e">
            <v>#REF!</v>
          </cell>
          <cell r="FU23" t="e">
            <v>#REF!</v>
          </cell>
          <cell r="FV23" t="e">
            <v>#REF!</v>
          </cell>
          <cell r="FW23" t="e">
            <v>#REF!</v>
          </cell>
          <cell r="FX23" t="e">
            <v>#REF!</v>
          </cell>
          <cell r="FY23" t="e">
            <v>#REF!</v>
          </cell>
          <cell r="FZ23" t="e">
            <v>#REF!</v>
          </cell>
          <cell r="GA23" t="e">
            <v>#REF!</v>
          </cell>
          <cell r="GB23" t="e">
            <v>#REF!</v>
          </cell>
          <cell r="GC23" t="e">
            <v>#REF!</v>
          </cell>
          <cell r="GD23" t="e">
            <v>#REF!</v>
          </cell>
          <cell r="GE23" t="e">
            <v>#REF!</v>
          </cell>
          <cell r="GF23" t="e">
            <v>#REF!</v>
          </cell>
          <cell r="GG23" t="e">
            <v>#REF!</v>
          </cell>
          <cell r="GH23" t="e">
            <v>#REF!</v>
          </cell>
          <cell r="GI23" t="e">
            <v>#REF!</v>
          </cell>
          <cell r="GJ23" t="e">
            <v>#REF!</v>
          </cell>
          <cell r="GK23" t="e">
            <v>#REF!</v>
          </cell>
          <cell r="GL23" t="e">
            <v>#REF!</v>
          </cell>
          <cell r="GM23" t="e">
            <v>#REF!</v>
          </cell>
          <cell r="GN23" t="e">
            <v>#REF!</v>
          </cell>
          <cell r="GO23" t="e">
            <v>#REF!</v>
          </cell>
          <cell r="GP23" t="e">
            <v>#REF!</v>
          </cell>
          <cell r="GQ23" t="e">
            <v>#REF!</v>
          </cell>
          <cell r="GR23" t="e">
            <v>#REF!</v>
          </cell>
          <cell r="GS23" t="e">
            <v>#REF!</v>
          </cell>
          <cell r="GT23" t="e">
            <v>#REF!</v>
          </cell>
          <cell r="GU23" t="e">
            <v>#REF!</v>
          </cell>
          <cell r="GV23" t="e">
            <v>#REF!</v>
          </cell>
          <cell r="GW23" t="e">
            <v>#REF!</v>
          </cell>
          <cell r="GX23" t="e">
            <v>#REF!</v>
          </cell>
          <cell r="GY23" t="e">
            <v>#REF!</v>
          </cell>
          <cell r="GZ23" t="e">
            <v>#REF!</v>
          </cell>
          <cell r="HA23" t="e">
            <v>#REF!</v>
          </cell>
          <cell r="HB23" t="e">
            <v>#REF!</v>
          </cell>
          <cell r="HC23" t="e">
            <v>#REF!</v>
          </cell>
          <cell r="HD23" t="e">
            <v>#REF!</v>
          </cell>
          <cell r="HE23" t="e">
            <v>#REF!</v>
          </cell>
          <cell r="HF23" t="e">
            <v>#REF!</v>
          </cell>
          <cell r="HG23" t="e">
            <v>#REF!</v>
          </cell>
          <cell r="HH23" t="e">
            <v>#REF!</v>
          </cell>
          <cell r="HI23" t="e">
            <v>#REF!</v>
          </cell>
          <cell r="HJ23" t="e">
            <v>#REF!</v>
          </cell>
          <cell r="HK23" t="e">
            <v>#REF!</v>
          </cell>
          <cell r="HL23" t="e">
            <v>#REF!</v>
          </cell>
          <cell r="HM23" t="e">
            <v>#REF!</v>
          </cell>
          <cell r="HN23" t="e">
            <v>#REF!</v>
          </cell>
          <cell r="HO23" t="e">
            <v>#REF!</v>
          </cell>
          <cell r="HP23" t="e">
            <v>#REF!</v>
          </cell>
          <cell r="HQ23" t="e">
            <v>#REF!</v>
          </cell>
          <cell r="HR23" t="e">
            <v>#REF!</v>
          </cell>
          <cell r="HS23" t="e">
            <v>#REF!</v>
          </cell>
          <cell r="HT23" t="e">
            <v>#REF!</v>
          </cell>
          <cell r="HU23" t="e">
            <v>#REF!</v>
          </cell>
          <cell r="HV23" t="e">
            <v>#REF!</v>
          </cell>
          <cell r="HW23" t="e">
            <v>#REF!</v>
          </cell>
          <cell r="HX23" t="e">
            <v>#REF!</v>
          </cell>
          <cell r="HY23" t="e">
            <v>#REF!</v>
          </cell>
          <cell r="HZ23" t="e">
            <v>#REF!</v>
          </cell>
          <cell r="IA23" t="e">
            <v>#REF!</v>
          </cell>
          <cell r="IB23" t="e">
            <v>#REF!</v>
          </cell>
          <cell r="IC23" t="e">
            <v>#REF!</v>
          </cell>
          <cell r="ID23" t="e">
            <v>#REF!</v>
          </cell>
          <cell r="IE23" t="e">
            <v>#REF!</v>
          </cell>
          <cell r="IF23" t="e">
            <v>#REF!</v>
          </cell>
          <cell r="IG23" t="e">
            <v>#REF!</v>
          </cell>
          <cell r="IH23" t="e">
            <v>#REF!</v>
          </cell>
          <cell r="II23" t="e">
            <v>#REF!</v>
          </cell>
          <cell r="IJ23" t="e">
            <v>#REF!</v>
          </cell>
          <cell r="IK23" t="e">
            <v>#REF!</v>
          </cell>
          <cell r="IL23" t="e">
            <v>#REF!</v>
          </cell>
          <cell r="IM23" t="e">
            <v>#REF!</v>
          </cell>
          <cell r="IN23" t="e">
            <v>#REF!</v>
          </cell>
          <cell r="IO23" t="e">
            <v>#REF!</v>
          </cell>
          <cell r="IP23" t="e">
            <v>#REF!</v>
          </cell>
          <cell r="IQ23" t="e">
            <v>#REF!</v>
          </cell>
          <cell r="IR23" t="e">
            <v>#REF!</v>
          </cell>
          <cell r="IS23" t="e">
            <v>#REF!</v>
          </cell>
          <cell r="IT23" t="e">
            <v>#REF!</v>
          </cell>
          <cell r="IU23" t="e">
            <v>#REF!</v>
          </cell>
        </row>
        <row r="24">
          <cell r="A24" t="str">
            <v>NRBBR IN</v>
          </cell>
          <cell r="B24" t="str">
            <v>NRB Bearings</v>
          </cell>
          <cell r="C24" t="str">
            <v>Auto Ancillaries</v>
          </cell>
          <cell r="D24">
            <v>0</v>
          </cell>
          <cell r="E24">
            <v>0</v>
          </cell>
          <cell r="F24">
            <v>0</v>
          </cell>
          <cell r="G24">
            <v>0</v>
          </cell>
          <cell r="H24">
            <v>-2.4</v>
          </cell>
          <cell r="I24">
            <v>-2.6</v>
          </cell>
          <cell r="J24">
            <v>-3.2</v>
          </cell>
          <cell r="K24">
            <v>0</v>
          </cell>
          <cell r="L24">
            <v>0.2</v>
          </cell>
          <cell r="M24">
            <v>0.3</v>
          </cell>
          <cell r="N24">
            <v>-0.5</v>
          </cell>
          <cell r="O24">
            <v>0</v>
          </cell>
          <cell r="P24">
            <v>-1.3</v>
          </cell>
          <cell r="Q24">
            <v>8.9</v>
          </cell>
          <cell r="R24">
            <v>-5</v>
          </cell>
          <cell r="S24">
            <v>-5.4</v>
          </cell>
          <cell r="T24">
            <v>-7.5</v>
          </cell>
          <cell r="U24">
            <v>-9</v>
          </cell>
          <cell r="V24">
            <v>-10</v>
          </cell>
          <cell r="W24">
            <v>-9.5</v>
          </cell>
          <cell r="X24">
            <v>-15</v>
          </cell>
          <cell r="Y24">
            <v>-12.5</v>
          </cell>
          <cell r="Z24">
            <v>-13.3</v>
          </cell>
          <cell r="AA24">
            <v>-13.5</v>
          </cell>
          <cell r="AB24">
            <v>-15.4</v>
          </cell>
          <cell r="AC24">
            <v>-19.3</v>
          </cell>
          <cell r="AD24">
            <v>-29.9</v>
          </cell>
          <cell r="AE24">
            <v>-21.8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172.10000000000002</v>
          </cell>
          <cell r="AK24">
            <v>210.69999999999996</v>
          </cell>
          <cell r="AL24">
            <v>204.50000000000006</v>
          </cell>
          <cell r="AM24">
            <v>272.69999999999987</v>
          </cell>
          <cell r="AN24">
            <v>252.49999999999994</v>
          </cell>
          <cell r="AO24">
            <v>251.7</v>
          </cell>
          <cell r="AP24">
            <v>272.10000000000002</v>
          </cell>
          <cell r="AQ24">
            <v>295.09999999999997</v>
          </cell>
          <cell r="AR24">
            <v>297.89999999999998</v>
          </cell>
          <cell r="AS24">
            <v>336.1</v>
          </cell>
          <cell r="AT24">
            <v>330.09999999999997</v>
          </cell>
          <cell r="AU24">
            <v>334.90000000000003</v>
          </cell>
          <cell r="AV24">
            <v>346.1</v>
          </cell>
          <cell r="AW24">
            <v>365.4</v>
          </cell>
          <cell r="AX24">
            <v>394.70000000000005</v>
          </cell>
          <cell r="AY24">
            <v>430.09999999999997</v>
          </cell>
          <cell r="AZ24">
            <v>421.9</v>
          </cell>
          <cell r="BA24">
            <v>100.10000000000001</v>
          </cell>
          <cell r="BB24">
            <v>107.70000000000009</v>
          </cell>
          <cell r="BC24">
            <v>130.60000000000002</v>
          </cell>
          <cell r="BD24">
            <v>36.799999999999962</v>
          </cell>
          <cell r="BE24">
            <v>18.199999999999864</v>
          </cell>
          <cell r="BF24">
            <v>-20.699999999999907</v>
          </cell>
          <cell r="BG24">
            <v>48.499999999999929</v>
          </cell>
          <cell r="BH24">
            <v>0</v>
          </cell>
          <cell r="BI24">
            <v>0</v>
          </cell>
          <cell r="BJ24">
            <v>0</v>
          </cell>
          <cell r="BK24">
            <v>0</v>
          </cell>
          <cell r="BL24">
            <v>0</v>
          </cell>
          <cell r="BM24">
            <v>0</v>
          </cell>
          <cell r="BN24">
            <v>0</v>
          </cell>
          <cell r="BO24">
            <v>0</v>
          </cell>
          <cell r="BP24">
            <v>0</v>
          </cell>
          <cell r="BQ24">
            <v>0</v>
          </cell>
          <cell r="BR24">
            <v>0</v>
          </cell>
          <cell r="BS24">
            <v>0</v>
          </cell>
          <cell r="BT24">
            <v>0</v>
          </cell>
          <cell r="BU24">
            <v>0</v>
          </cell>
          <cell r="BV24">
            <v>0</v>
          </cell>
          <cell r="BW24">
            <v>0</v>
          </cell>
          <cell r="BX24">
            <v>0</v>
          </cell>
          <cell r="BY24">
            <v>0</v>
          </cell>
          <cell r="BZ24">
            <v>0</v>
          </cell>
          <cell r="CA24">
            <v>0</v>
          </cell>
          <cell r="CB24">
            <v>0</v>
          </cell>
          <cell r="CC24">
            <v>0</v>
          </cell>
          <cell r="CD24">
            <v>0</v>
          </cell>
          <cell r="CE24">
            <v>0</v>
          </cell>
          <cell r="CF24">
            <v>0</v>
          </cell>
          <cell r="CG24">
            <v>0</v>
          </cell>
          <cell r="CH24">
            <v>0</v>
          </cell>
          <cell r="CI24">
            <v>0</v>
          </cell>
          <cell r="CJ24">
            <v>0</v>
          </cell>
          <cell r="CK24">
            <v>0</v>
          </cell>
          <cell r="CL24">
            <v>0</v>
          </cell>
          <cell r="CM24">
            <v>0</v>
          </cell>
          <cell r="CN24">
            <v>172.10000000000002</v>
          </cell>
          <cell r="CO24">
            <v>210.69999999999996</v>
          </cell>
          <cell r="CP24">
            <v>204.50000000000006</v>
          </cell>
          <cell r="CQ24">
            <v>272.69999999999987</v>
          </cell>
          <cell r="CR24">
            <v>252.49999999999994</v>
          </cell>
          <cell r="CS24">
            <v>251.7</v>
          </cell>
          <cell r="CT24">
            <v>272.10000000000002</v>
          </cell>
          <cell r="CU24">
            <v>295.09999999999997</v>
          </cell>
          <cell r="CV24">
            <v>297.89999999999998</v>
          </cell>
          <cell r="CW24">
            <v>336.1</v>
          </cell>
          <cell r="CX24">
            <v>330.09999999999997</v>
          </cell>
          <cell r="CY24">
            <v>334.90000000000003</v>
          </cell>
          <cell r="CZ24">
            <v>346.1</v>
          </cell>
          <cell r="DA24">
            <v>365.4</v>
          </cell>
          <cell r="DB24">
            <v>394.70000000000005</v>
          </cell>
          <cell r="DC24">
            <v>430.09999999999997</v>
          </cell>
          <cell r="DD24">
            <v>421.9</v>
          </cell>
          <cell r="DE24">
            <v>100.10000000000001</v>
          </cell>
          <cell r="DF24">
            <v>107.70000000000009</v>
          </cell>
          <cell r="DG24">
            <v>130.60000000000002</v>
          </cell>
          <cell r="DH24">
            <v>36.799999999999962</v>
          </cell>
          <cell r="DI24">
            <v>18.199999999999864</v>
          </cell>
          <cell r="DJ24">
            <v>-20.699999999999907</v>
          </cell>
          <cell r="DK24">
            <v>48.499999999999929</v>
          </cell>
          <cell r="DL24">
            <v>0</v>
          </cell>
          <cell r="DM24">
            <v>0</v>
          </cell>
          <cell r="DN24">
            <v>0</v>
          </cell>
          <cell r="DO24">
            <v>0</v>
          </cell>
          <cell r="DP24">
            <v>-8.4</v>
          </cell>
          <cell r="DQ24">
            <v>-29.4</v>
          </cell>
          <cell r="DR24">
            <v>-32.6</v>
          </cell>
          <cell r="DS24">
            <v>-36.900000000000006</v>
          </cell>
          <cell r="DT24">
            <v>-36.200000000000003</v>
          </cell>
          <cell r="DU24">
            <v>-35.1</v>
          </cell>
          <cell r="DV24">
            <v>-41.5</v>
          </cell>
          <cell r="DW24">
            <v>-43.4</v>
          </cell>
          <cell r="DX24">
            <v>-42.6</v>
          </cell>
          <cell r="DY24">
            <v>-48.8</v>
          </cell>
          <cell r="DZ24">
            <v>-47.2</v>
          </cell>
          <cell r="EA24">
            <v>-47.8</v>
          </cell>
          <cell r="EB24">
            <v>-45.1</v>
          </cell>
          <cell r="EC24">
            <v>-52.5</v>
          </cell>
          <cell r="ED24">
            <v>-52.400000000000006</v>
          </cell>
          <cell r="EE24">
            <v>-51.5</v>
          </cell>
          <cell r="EF24">
            <v>-63.6</v>
          </cell>
          <cell r="EG24">
            <v>-37.5</v>
          </cell>
          <cell r="EH24">
            <v>-39.9</v>
          </cell>
          <cell r="EI24">
            <v>-42.3</v>
          </cell>
          <cell r="EJ24">
            <v>-13.7</v>
          </cell>
          <cell r="EK24">
            <v>-9.3000000000000007</v>
          </cell>
          <cell r="EL24">
            <v>6.3000000000000007</v>
          </cell>
          <cell r="EM24">
            <v>-23.3</v>
          </cell>
          <cell r="EN24">
            <v>0</v>
          </cell>
          <cell r="EO24">
            <v>0</v>
          </cell>
          <cell r="EP24">
            <v>0</v>
          </cell>
          <cell r="EQ24">
            <v>0</v>
          </cell>
          <cell r="ER24">
            <v>163.70000000000002</v>
          </cell>
          <cell r="ES24">
            <v>181.29999999999995</v>
          </cell>
          <cell r="ET24">
            <v>171.90000000000006</v>
          </cell>
          <cell r="EU24">
            <v>235.79999999999987</v>
          </cell>
          <cell r="EV24">
            <v>216.29999999999995</v>
          </cell>
          <cell r="EW24">
            <v>216.6</v>
          </cell>
          <cell r="EX24">
            <v>230.60000000000002</v>
          </cell>
          <cell r="EY24">
            <v>251.69999999999996</v>
          </cell>
          <cell r="EZ24">
            <v>255.29999999999998</v>
          </cell>
          <cell r="FA24">
            <v>287.3</v>
          </cell>
          <cell r="FB24">
            <v>282.89999999999998</v>
          </cell>
          <cell r="FC24">
            <v>287.10000000000002</v>
          </cell>
          <cell r="FD24">
            <v>301</v>
          </cell>
          <cell r="FE24">
            <v>312.89999999999998</v>
          </cell>
          <cell r="FF24">
            <v>342.30000000000007</v>
          </cell>
          <cell r="FG24">
            <v>378.59999999999997</v>
          </cell>
          <cell r="FH24">
            <v>358.29999999999995</v>
          </cell>
          <cell r="FI24">
            <v>62.600000000000009</v>
          </cell>
          <cell r="FJ24">
            <v>67.800000000000097</v>
          </cell>
          <cell r="FK24">
            <v>88.300000000000026</v>
          </cell>
          <cell r="FL24">
            <v>23.099999999999962</v>
          </cell>
          <cell r="FM24">
            <v>8.8999999999998636</v>
          </cell>
          <cell r="FN24">
            <v>-14.399999999999906</v>
          </cell>
          <cell r="FO24">
            <v>25.199999999999928</v>
          </cell>
          <cell r="FP24">
            <v>0</v>
          </cell>
          <cell r="FQ24">
            <v>0</v>
          </cell>
          <cell r="FR24">
            <v>0</v>
          </cell>
          <cell r="FS24">
            <v>0</v>
          </cell>
          <cell r="FT24">
            <v>0</v>
          </cell>
          <cell r="FU24">
            <v>0</v>
          </cell>
          <cell r="FV24">
            <v>0</v>
          </cell>
          <cell r="FW24">
            <v>0</v>
          </cell>
          <cell r="FX24">
            <v>0</v>
          </cell>
          <cell r="FY24">
            <v>0</v>
          </cell>
          <cell r="FZ24">
            <v>0</v>
          </cell>
          <cell r="GA24">
            <v>0</v>
          </cell>
          <cell r="GB24">
            <v>0</v>
          </cell>
          <cell r="GC24">
            <v>0</v>
          </cell>
          <cell r="GD24">
            <v>0</v>
          </cell>
          <cell r="GE24">
            <v>0</v>
          </cell>
          <cell r="GF24">
            <v>0</v>
          </cell>
          <cell r="GG24">
            <v>0</v>
          </cell>
          <cell r="GH24">
            <v>0</v>
          </cell>
          <cell r="GI24">
            <v>0</v>
          </cell>
          <cell r="GJ24">
            <v>0</v>
          </cell>
          <cell r="GK24">
            <v>0</v>
          </cell>
          <cell r="GL24">
            <v>0</v>
          </cell>
          <cell r="GM24">
            <v>0</v>
          </cell>
          <cell r="GN24">
            <v>0</v>
          </cell>
          <cell r="GO24">
            <v>0</v>
          </cell>
          <cell r="GP24">
            <v>0</v>
          </cell>
          <cell r="GQ24">
            <v>0</v>
          </cell>
          <cell r="GR24">
            <v>0</v>
          </cell>
          <cell r="GS24">
            <v>0</v>
          </cell>
          <cell r="GT24">
            <v>0</v>
          </cell>
          <cell r="GU24">
            <v>0</v>
          </cell>
          <cell r="GV24">
            <v>0</v>
          </cell>
          <cell r="GW24">
            <v>0</v>
          </cell>
          <cell r="GX24">
            <v>0</v>
          </cell>
          <cell r="GY24">
            <v>0</v>
          </cell>
          <cell r="GZ24">
            <v>0</v>
          </cell>
          <cell r="HA24">
            <v>0</v>
          </cell>
          <cell r="HB24">
            <v>0</v>
          </cell>
          <cell r="HC24">
            <v>0</v>
          </cell>
          <cell r="HD24">
            <v>0</v>
          </cell>
          <cell r="HE24">
            <v>0</v>
          </cell>
          <cell r="HF24">
            <v>0</v>
          </cell>
          <cell r="HG24">
            <v>0</v>
          </cell>
          <cell r="HH24">
            <v>0</v>
          </cell>
          <cell r="HI24">
            <v>0</v>
          </cell>
          <cell r="HJ24">
            <v>0</v>
          </cell>
          <cell r="HK24">
            <v>0</v>
          </cell>
          <cell r="HL24">
            <v>0</v>
          </cell>
          <cell r="HM24">
            <v>0</v>
          </cell>
          <cell r="HN24">
            <v>0</v>
          </cell>
          <cell r="HO24">
            <v>0</v>
          </cell>
          <cell r="HP24">
            <v>0</v>
          </cell>
          <cell r="HQ24">
            <v>0</v>
          </cell>
          <cell r="HR24">
            <v>0</v>
          </cell>
          <cell r="HS24">
            <v>0</v>
          </cell>
          <cell r="HT24">
            <v>0</v>
          </cell>
          <cell r="HU24">
            <v>0</v>
          </cell>
          <cell r="HV24">
            <v>0</v>
          </cell>
          <cell r="HW24">
            <v>0</v>
          </cell>
          <cell r="HX24">
            <v>0</v>
          </cell>
          <cell r="HY24">
            <v>0</v>
          </cell>
          <cell r="HZ24">
            <v>0</v>
          </cell>
          <cell r="IA24">
            <v>0</v>
          </cell>
          <cell r="IB24">
            <v>0</v>
          </cell>
          <cell r="IC24">
            <v>0</v>
          </cell>
          <cell r="ID24">
            <v>0</v>
          </cell>
          <cell r="IE24">
            <v>0</v>
          </cell>
          <cell r="IF24">
            <v>0</v>
          </cell>
          <cell r="IG24">
            <v>0</v>
          </cell>
          <cell r="IH24">
            <v>0</v>
          </cell>
          <cell r="II24">
            <v>0</v>
          </cell>
          <cell r="IJ24">
            <v>0</v>
          </cell>
          <cell r="IK24">
            <v>0</v>
          </cell>
          <cell r="IL24">
            <v>0</v>
          </cell>
          <cell r="IM24">
            <v>0</v>
          </cell>
          <cell r="IN24">
            <v>0</v>
          </cell>
          <cell r="IO24">
            <v>0</v>
          </cell>
          <cell r="IP24">
            <v>0</v>
          </cell>
          <cell r="IQ24">
            <v>0</v>
          </cell>
          <cell r="IR24">
            <v>0</v>
          </cell>
          <cell r="IS24">
            <v>0</v>
          </cell>
          <cell r="IT24">
            <v>0</v>
          </cell>
          <cell r="IU24">
            <v>0</v>
          </cell>
        </row>
        <row r="25">
          <cell r="A25" t="str">
            <v>OMAX IN</v>
          </cell>
          <cell r="B25" t="str">
            <v>Omax Autos</v>
          </cell>
          <cell r="C25" t="str">
            <v>Auto Ancillaries</v>
          </cell>
          <cell r="D25">
            <v>-15.4</v>
          </cell>
          <cell r="E25">
            <v>-13.1</v>
          </cell>
          <cell r="F25">
            <v>-16.5</v>
          </cell>
          <cell r="G25">
            <v>-11.6</v>
          </cell>
          <cell r="H25">
            <v>-11.2</v>
          </cell>
          <cell r="I25">
            <v>-11</v>
          </cell>
          <cell r="J25">
            <v>-14.4</v>
          </cell>
          <cell r="K25">
            <v>-18.600000000000001</v>
          </cell>
          <cell r="L25">
            <v>-19.8</v>
          </cell>
          <cell r="M25">
            <v>-14.9</v>
          </cell>
          <cell r="N25">
            <v>-17.399999999999999</v>
          </cell>
          <cell r="O25">
            <v>-28.1</v>
          </cell>
          <cell r="P25">
            <v>-23.8</v>
          </cell>
          <cell r="Q25">
            <v>-21</v>
          </cell>
          <cell r="R25">
            <v>-22.7</v>
          </cell>
          <cell r="S25">
            <v>-39.9</v>
          </cell>
          <cell r="T25">
            <v>-38.1</v>
          </cell>
          <cell r="U25">
            <v>-40.9</v>
          </cell>
          <cell r="V25">
            <v>-52.5</v>
          </cell>
          <cell r="W25">
            <v>-64.2</v>
          </cell>
          <cell r="X25">
            <v>-66.5</v>
          </cell>
          <cell r="Y25">
            <v>-32.6</v>
          </cell>
          <cell r="Z25">
            <v>-31.1</v>
          </cell>
          <cell r="AA25">
            <v>-106.2</v>
          </cell>
          <cell r="AB25">
            <v>-81</v>
          </cell>
          <cell r="AC25">
            <v>-104.2</v>
          </cell>
          <cell r="AD25">
            <v>-104.3</v>
          </cell>
          <cell r="AE25">
            <v>-131.5</v>
          </cell>
          <cell r="AF25">
            <v>64.299999999999883</v>
          </cell>
          <cell r="AG25">
            <v>64.60000000000008</v>
          </cell>
          <cell r="AH25">
            <v>53.899999999999991</v>
          </cell>
          <cell r="AI25">
            <v>39.799999999999933</v>
          </cell>
          <cell r="AJ25">
            <v>60.200000000000102</v>
          </cell>
          <cell r="AK25">
            <v>65.200000000000159</v>
          </cell>
          <cell r="AL25">
            <v>67.099999999999895</v>
          </cell>
          <cell r="AM25">
            <v>72.099999999999909</v>
          </cell>
          <cell r="AN25">
            <v>83.300000000000026</v>
          </cell>
          <cell r="AO25">
            <v>65.600000000000222</v>
          </cell>
          <cell r="AP25">
            <v>86.999999999999801</v>
          </cell>
          <cell r="AQ25">
            <v>66.800000000000267</v>
          </cell>
          <cell r="AR25">
            <v>81.899999999999963</v>
          </cell>
          <cell r="AS25">
            <v>73.000000000000142</v>
          </cell>
          <cell r="AT25">
            <v>77.300000000000082</v>
          </cell>
          <cell r="AU25">
            <v>72.39999999999992</v>
          </cell>
          <cell r="AV25">
            <v>87.099999999999824</v>
          </cell>
          <cell r="AW25">
            <v>90.499999999999943</v>
          </cell>
          <cell r="AX25">
            <v>101.39999999999989</v>
          </cell>
          <cell r="AY25">
            <v>83.7</v>
          </cell>
          <cell r="AZ25">
            <v>61.800000000000125</v>
          </cell>
          <cell r="BA25">
            <v>34.700000000000038</v>
          </cell>
          <cell r="BB25">
            <v>9.7999999999999474</v>
          </cell>
          <cell r="BC25">
            <v>5.2999999999998124</v>
          </cell>
          <cell r="BD25">
            <v>64.900000000000006</v>
          </cell>
          <cell r="BE25">
            <v>68.799999999999883</v>
          </cell>
          <cell r="BF25">
            <v>-10.999999999999645</v>
          </cell>
          <cell r="BG25">
            <v>-32.400000000000134</v>
          </cell>
          <cell r="BH25">
            <v>0</v>
          </cell>
          <cell r="BI25">
            <v>0</v>
          </cell>
          <cell r="BJ25">
            <v>0</v>
          </cell>
          <cell r="BK25">
            <v>0</v>
          </cell>
          <cell r="BL25">
            <v>0</v>
          </cell>
          <cell r="BM25">
            <v>0</v>
          </cell>
          <cell r="BN25">
            <v>0</v>
          </cell>
          <cell r="BO25">
            <v>0</v>
          </cell>
          <cell r="BP25">
            <v>0</v>
          </cell>
          <cell r="BQ25">
            <v>0</v>
          </cell>
          <cell r="BR25">
            <v>0</v>
          </cell>
          <cell r="BS25">
            <v>-0.3</v>
          </cell>
          <cell r="BT25">
            <v>0</v>
          </cell>
          <cell r="BU25">
            <v>0</v>
          </cell>
          <cell r="BV25">
            <v>0</v>
          </cell>
          <cell r="BW25">
            <v>-12</v>
          </cell>
          <cell r="BX25">
            <v>0</v>
          </cell>
          <cell r="BY25">
            <v>-1.7</v>
          </cell>
          <cell r="BZ25">
            <v>0</v>
          </cell>
          <cell r="CA25">
            <v>26.4</v>
          </cell>
          <cell r="CB25">
            <v>0</v>
          </cell>
          <cell r="CC25">
            <v>39.200000000000003</v>
          </cell>
          <cell r="CD25">
            <v>13.6</v>
          </cell>
          <cell r="CE25">
            <v>65</v>
          </cell>
          <cell r="CF25">
            <v>0</v>
          </cell>
          <cell r="CG25">
            <v>0</v>
          </cell>
          <cell r="CH25">
            <v>11</v>
          </cell>
          <cell r="CI25">
            <v>0</v>
          </cell>
          <cell r="CJ25">
            <v>64.299999999999883</v>
          </cell>
          <cell r="CK25">
            <v>64.60000000000008</v>
          </cell>
          <cell r="CL25">
            <v>53.899999999999991</v>
          </cell>
          <cell r="CM25">
            <v>39.799999999999933</v>
          </cell>
          <cell r="CN25">
            <v>60.200000000000102</v>
          </cell>
          <cell r="CO25">
            <v>65.200000000000159</v>
          </cell>
          <cell r="CP25">
            <v>67.099999999999895</v>
          </cell>
          <cell r="CQ25">
            <v>72.099999999999909</v>
          </cell>
          <cell r="CR25">
            <v>83.300000000000026</v>
          </cell>
          <cell r="CS25">
            <v>65.600000000000222</v>
          </cell>
          <cell r="CT25">
            <v>86.999999999999801</v>
          </cell>
          <cell r="CU25">
            <v>66.50000000000027</v>
          </cell>
          <cell r="CV25">
            <v>81.899999999999963</v>
          </cell>
          <cell r="CW25">
            <v>73.000000000000142</v>
          </cell>
          <cell r="CX25">
            <v>77.300000000000082</v>
          </cell>
          <cell r="CY25">
            <v>60.39999999999992</v>
          </cell>
          <cell r="CZ25">
            <v>87.099999999999824</v>
          </cell>
          <cell r="DA25">
            <v>88.79999999999994</v>
          </cell>
          <cell r="DB25">
            <v>101.39999999999989</v>
          </cell>
          <cell r="DC25">
            <v>110.1</v>
          </cell>
          <cell r="DD25">
            <v>61.800000000000125</v>
          </cell>
          <cell r="DE25">
            <v>73.900000000000034</v>
          </cell>
          <cell r="DF25">
            <v>23.399999999999949</v>
          </cell>
          <cell r="DG25">
            <v>70.299999999999812</v>
          </cell>
          <cell r="DH25">
            <v>64.900000000000006</v>
          </cell>
          <cell r="DI25">
            <v>68.799999999999883</v>
          </cell>
          <cell r="DJ25">
            <v>3.5527136788005009E-13</v>
          </cell>
          <cell r="DK25">
            <v>-32.400000000000134</v>
          </cell>
          <cell r="DL25">
            <v>-21.4</v>
          </cell>
          <cell r="DM25">
            <v>-21.1</v>
          </cell>
          <cell r="DN25">
            <v>-25</v>
          </cell>
          <cell r="DO25">
            <v>-13.6</v>
          </cell>
          <cell r="DP25">
            <v>-20.100000000000001</v>
          </cell>
          <cell r="DQ25">
            <v>-24.6</v>
          </cell>
          <cell r="DR25">
            <v>-19.7</v>
          </cell>
          <cell r="DS25">
            <v>-19.600000000000001</v>
          </cell>
          <cell r="DT25">
            <v>-30.5</v>
          </cell>
          <cell r="DU25">
            <v>-22.2</v>
          </cell>
          <cell r="DV25">
            <v>-33.599999999999994</v>
          </cell>
          <cell r="DW25">
            <v>-13.599999999999998</v>
          </cell>
          <cell r="DX25">
            <v>-28.1</v>
          </cell>
          <cell r="DY25">
            <v>-25.299999999999997</v>
          </cell>
          <cell r="DZ25">
            <v>-27.1</v>
          </cell>
          <cell r="EA25">
            <v>-22.9</v>
          </cell>
          <cell r="EB25">
            <v>-30.999999999999996</v>
          </cell>
          <cell r="EC25">
            <v>-32.199999999999996</v>
          </cell>
          <cell r="ED25">
            <v>-34.799999999999997</v>
          </cell>
          <cell r="EE25">
            <v>-29.5</v>
          </cell>
          <cell r="EF25">
            <v>-21.5</v>
          </cell>
          <cell r="EG25">
            <v>-24.3</v>
          </cell>
          <cell r="EH25">
            <v>-3.3999999999999986</v>
          </cell>
          <cell r="EI25">
            <v>-18.899999999999999</v>
          </cell>
          <cell r="EJ25">
            <v>-22.5</v>
          </cell>
          <cell r="EK25">
            <v>-24.799999999999997</v>
          </cell>
          <cell r="EL25">
            <v>11.1</v>
          </cell>
          <cell r="EM25">
            <v>0.20000000000000018</v>
          </cell>
          <cell r="EN25">
            <v>42.899999999999885</v>
          </cell>
          <cell r="EO25">
            <v>43.500000000000078</v>
          </cell>
          <cell r="EP25">
            <v>28.899999999999991</v>
          </cell>
          <cell r="EQ25">
            <v>26.199999999999932</v>
          </cell>
          <cell r="ER25">
            <v>40.100000000000101</v>
          </cell>
          <cell r="ES25">
            <v>40.600000000000158</v>
          </cell>
          <cell r="ET25">
            <v>47.399999999999892</v>
          </cell>
          <cell r="EU25">
            <v>52.499999999999908</v>
          </cell>
          <cell r="EV25">
            <v>52.800000000000026</v>
          </cell>
          <cell r="EW25">
            <v>43.400000000000219</v>
          </cell>
          <cell r="EX25">
            <v>53.399999999999807</v>
          </cell>
          <cell r="EY25">
            <v>52.900000000000276</v>
          </cell>
          <cell r="EZ25">
            <v>53.799999999999962</v>
          </cell>
          <cell r="FA25">
            <v>47.700000000000145</v>
          </cell>
          <cell r="FB25">
            <v>50.200000000000081</v>
          </cell>
          <cell r="FC25">
            <v>37.499999999999922</v>
          </cell>
          <cell r="FD25">
            <v>56.099999999999824</v>
          </cell>
          <cell r="FE25">
            <v>56.599999999999945</v>
          </cell>
          <cell r="FF25">
            <v>66.599999999999895</v>
          </cell>
          <cell r="FG25">
            <v>80.599999999999994</v>
          </cell>
          <cell r="FH25">
            <v>40.300000000000125</v>
          </cell>
          <cell r="FI25">
            <v>49.600000000000037</v>
          </cell>
          <cell r="FJ25">
            <v>19.99999999999995</v>
          </cell>
          <cell r="FK25">
            <v>51.399999999999814</v>
          </cell>
          <cell r="FL25">
            <v>42.400000000000006</v>
          </cell>
          <cell r="FM25">
            <v>43.999999999999886</v>
          </cell>
          <cell r="FN25">
            <v>11.100000000000355</v>
          </cell>
          <cell r="FO25">
            <v>-32.200000000000131</v>
          </cell>
          <cell r="FP25">
            <v>0</v>
          </cell>
          <cell r="FQ25">
            <v>0</v>
          </cell>
          <cell r="FR25">
            <v>0</v>
          </cell>
          <cell r="FS25">
            <v>0</v>
          </cell>
          <cell r="FT25">
            <v>0</v>
          </cell>
          <cell r="FU25">
            <v>0</v>
          </cell>
          <cell r="FV25">
            <v>0</v>
          </cell>
          <cell r="FW25">
            <v>0</v>
          </cell>
          <cell r="FX25">
            <v>0</v>
          </cell>
          <cell r="FY25">
            <v>0</v>
          </cell>
          <cell r="FZ25">
            <v>0</v>
          </cell>
          <cell r="GA25">
            <v>0</v>
          </cell>
          <cell r="GB25">
            <v>0</v>
          </cell>
          <cell r="GC25">
            <v>0</v>
          </cell>
          <cell r="GD25">
            <v>0</v>
          </cell>
          <cell r="GE25">
            <v>0</v>
          </cell>
          <cell r="GF25">
            <v>0</v>
          </cell>
          <cell r="GG25">
            <v>0</v>
          </cell>
          <cell r="GH25">
            <v>0</v>
          </cell>
          <cell r="GI25">
            <v>0</v>
          </cell>
          <cell r="GJ25">
            <v>0</v>
          </cell>
          <cell r="GK25">
            <v>0</v>
          </cell>
          <cell r="GL25">
            <v>0</v>
          </cell>
          <cell r="GM25">
            <v>0</v>
          </cell>
          <cell r="GN25">
            <v>0</v>
          </cell>
          <cell r="GO25">
            <v>0</v>
          </cell>
          <cell r="GP25">
            <v>0</v>
          </cell>
          <cell r="GQ25">
            <v>0</v>
          </cell>
          <cell r="GR25">
            <v>0</v>
          </cell>
          <cell r="GS25">
            <v>0</v>
          </cell>
          <cell r="GT25">
            <v>0</v>
          </cell>
          <cell r="GU25">
            <v>0</v>
          </cell>
          <cell r="GV25">
            <v>0</v>
          </cell>
          <cell r="GW25">
            <v>0</v>
          </cell>
          <cell r="GX25">
            <v>0</v>
          </cell>
          <cell r="GY25">
            <v>0</v>
          </cell>
          <cell r="GZ25">
            <v>0</v>
          </cell>
          <cell r="HA25">
            <v>0</v>
          </cell>
          <cell r="HB25">
            <v>0</v>
          </cell>
          <cell r="HC25">
            <v>0</v>
          </cell>
          <cell r="HD25">
            <v>0</v>
          </cell>
          <cell r="HE25">
            <v>0</v>
          </cell>
          <cell r="HF25">
            <v>0</v>
          </cell>
          <cell r="HG25">
            <v>0</v>
          </cell>
          <cell r="HH25">
            <v>0</v>
          </cell>
          <cell r="HI25">
            <v>0</v>
          </cell>
          <cell r="HJ25">
            <v>0</v>
          </cell>
          <cell r="HK25">
            <v>0</v>
          </cell>
          <cell r="HL25">
            <v>0</v>
          </cell>
          <cell r="HM25">
            <v>0</v>
          </cell>
          <cell r="HN25">
            <v>0</v>
          </cell>
          <cell r="HO25">
            <v>0</v>
          </cell>
          <cell r="HP25">
            <v>0</v>
          </cell>
          <cell r="HQ25">
            <v>0</v>
          </cell>
          <cell r="HR25">
            <v>0</v>
          </cell>
          <cell r="HS25">
            <v>0</v>
          </cell>
          <cell r="HT25">
            <v>0</v>
          </cell>
          <cell r="HU25">
            <v>0</v>
          </cell>
          <cell r="HV25">
            <v>0</v>
          </cell>
          <cell r="HW25">
            <v>0</v>
          </cell>
          <cell r="HX25">
            <v>0</v>
          </cell>
          <cell r="HY25">
            <v>0</v>
          </cell>
          <cell r="HZ25">
            <v>0</v>
          </cell>
          <cell r="IA25">
            <v>0</v>
          </cell>
          <cell r="IB25">
            <v>0</v>
          </cell>
          <cell r="IC25">
            <v>0</v>
          </cell>
          <cell r="ID25">
            <v>0</v>
          </cell>
          <cell r="IE25">
            <v>0</v>
          </cell>
          <cell r="IF25">
            <v>0</v>
          </cell>
          <cell r="IG25">
            <v>0</v>
          </cell>
          <cell r="IH25">
            <v>0</v>
          </cell>
          <cell r="II25">
            <v>0</v>
          </cell>
          <cell r="IJ25">
            <v>0</v>
          </cell>
          <cell r="IK25">
            <v>0</v>
          </cell>
          <cell r="IL25">
            <v>0</v>
          </cell>
          <cell r="IM25">
            <v>0</v>
          </cell>
          <cell r="IN25">
            <v>0</v>
          </cell>
          <cell r="IO25">
            <v>0</v>
          </cell>
          <cell r="IP25">
            <v>0</v>
          </cell>
          <cell r="IQ25">
            <v>0</v>
          </cell>
          <cell r="IR25">
            <v>0</v>
          </cell>
          <cell r="IS25">
            <v>0</v>
          </cell>
          <cell r="IT25">
            <v>0</v>
          </cell>
          <cell r="IU25">
            <v>0</v>
          </cell>
        </row>
        <row r="26">
          <cell r="A26" t="str">
            <v>PRIC IN</v>
          </cell>
          <cell r="B26" t="str">
            <v>Pricol</v>
          </cell>
          <cell r="C26" t="str">
            <v>Auto Ancillaries</v>
          </cell>
          <cell r="D26">
            <v>-28.73</v>
          </cell>
          <cell r="E26">
            <v>-26.37</v>
          </cell>
          <cell r="F26">
            <v>-27.08</v>
          </cell>
          <cell r="G26">
            <v>-22.94</v>
          </cell>
          <cell r="H26">
            <v>-20.11</v>
          </cell>
          <cell r="I26">
            <v>-21.58</v>
          </cell>
          <cell r="J26">
            <v>-17.55</v>
          </cell>
          <cell r="K26">
            <v>-20.76</v>
          </cell>
          <cell r="L26">
            <v>-16.03</v>
          </cell>
          <cell r="M26">
            <v>-15.14</v>
          </cell>
          <cell r="N26">
            <v>-19.8</v>
          </cell>
          <cell r="O26">
            <v>-19.61</v>
          </cell>
          <cell r="P26">
            <v>-24.285</v>
          </cell>
          <cell r="Q26">
            <v>-27.03</v>
          </cell>
          <cell r="R26">
            <v>-33.020000000000003</v>
          </cell>
          <cell r="S26">
            <v>-37.54</v>
          </cell>
          <cell r="T26">
            <v>-34.1</v>
          </cell>
          <cell r="U26">
            <v>-43.146000000000001</v>
          </cell>
          <cell r="V26">
            <v>-41.21</v>
          </cell>
          <cell r="W26">
            <v>-62.12</v>
          </cell>
          <cell r="X26">
            <v>-63.085000000000001</v>
          </cell>
          <cell r="Y26">
            <v>-72.7</v>
          </cell>
          <cell r="Z26">
            <v>-66.722999999999999</v>
          </cell>
          <cell r="AA26">
            <v>-84.5</v>
          </cell>
          <cell r="AB26">
            <v>-77.988</v>
          </cell>
          <cell r="AC26">
            <v>-90.659000000000006</v>
          </cell>
          <cell r="AD26">
            <v>-114.568</v>
          </cell>
          <cell r="AE26">
            <v>-112.191</v>
          </cell>
          <cell r="AF26">
            <v>49.021000000000001</v>
          </cell>
          <cell r="AG26">
            <v>83.40900000000002</v>
          </cell>
          <cell r="AH26">
            <v>77.597999999999985</v>
          </cell>
          <cell r="AI26">
            <v>46.963999999999572</v>
          </cell>
          <cell r="AJ26">
            <v>91.247999999999976</v>
          </cell>
          <cell r="AK26">
            <v>100.48100000000012</v>
          </cell>
          <cell r="AL26">
            <v>161.20899999999992</v>
          </cell>
          <cell r="AM26">
            <v>159.09800000000013</v>
          </cell>
          <cell r="AN26">
            <v>109.19700000000006</v>
          </cell>
          <cell r="AO26">
            <v>158.00599999999997</v>
          </cell>
          <cell r="AP26">
            <v>172.75200000000007</v>
          </cell>
          <cell r="AQ26">
            <v>119.85899999999999</v>
          </cell>
          <cell r="AR26">
            <v>106.98299999999989</v>
          </cell>
          <cell r="AS26">
            <v>83.944999999999965</v>
          </cell>
          <cell r="AT26">
            <v>95.521000000000129</v>
          </cell>
          <cell r="AU26">
            <v>142.51100000000014</v>
          </cell>
          <cell r="AV26">
            <v>135.17899999999995</v>
          </cell>
          <cell r="AW26">
            <v>112.53499999999981</v>
          </cell>
          <cell r="AX26">
            <v>141.76300000000003</v>
          </cell>
          <cell r="AY26">
            <v>118.64999999999984</v>
          </cell>
          <cell r="AZ26">
            <v>129.3269999999998</v>
          </cell>
          <cell r="BA26">
            <v>3.0749999999999886</v>
          </cell>
          <cell r="BB26">
            <v>41.973999999999947</v>
          </cell>
          <cell r="BC26">
            <v>31.250000000000114</v>
          </cell>
          <cell r="BD26">
            <v>-32.731999999999772</v>
          </cell>
          <cell r="BE26">
            <v>-9.5349999999999824</v>
          </cell>
          <cell r="BF26">
            <v>-170.24499999999995</v>
          </cell>
          <cell r="BG26">
            <v>-96.880999999999958</v>
          </cell>
          <cell r="BH26">
            <v>0</v>
          </cell>
          <cell r="BI26">
            <v>0</v>
          </cell>
          <cell r="BJ26">
            <v>0</v>
          </cell>
          <cell r="BK26">
            <v>0</v>
          </cell>
          <cell r="BL26">
            <v>0</v>
          </cell>
          <cell r="BM26">
            <v>0</v>
          </cell>
          <cell r="BN26">
            <v>0</v>
          </cell>
          <cell r="BO26">
            <v>0</v>
          </cell>
          <cell r="BP26">
            <v>0</v>
          </cell>
          <cell r="BQ26">
            <v>0</v>
          </cell>
          <cell r="BR26">
            <v>0</v>
          </cell>
          <cell r="BS26">
            <v>62.7</v>
          </cell>
          <cell r="BT26">
            <v>0</v>
          </cell>
          <cell r="BU26">
            <v>18.39</v>
          </cell>
          <cell r="BV26">
            <v>7.26</v>
          </cell>
          <cell r="BW26">
            <v>4.1399999999999997</v>
          </cell>
          <cell r="BX26">
            <v>0</v>
          </cell>
          <cell r="BY26">
            <v>0</v>
          </cell>
          <cell r="BZ26">
            <v>0</v>
          </cell>
          <cell r="CA26">
            <v>0</v>
          </cell>
          <cell r="CB26">
            <v>0</v>
          </cell>
          <cell r="CC26">
            <v>0</v>
          </cell>
          <cell r="CD26">
            <v>0</v>
          </cell>
          <cell r="CE26">
            <v>13</v>
          </cell>
          <cell r="CF26">
            <v>0</v>
          </cell>
          <cell r="CG26">
            <v>0</v>
          </cell>
          <cell r="CH26">
            <v>0</v>
          </cell>
          <cell r="CI26">
            <v>0</v>
          </cell>
          <cell r="CJ26">
            <v>49.021000000000001</v>
          </cell>
          <cell r="CK26">
            <v>83.40900000000002</v>
          </cell>
          <cell r="CL26">
            <v>77.597999999999985</v>
          </cell>
          <cell r="CM26">
            <v>46.963999999999572</v>
          </cell>
          <cell r="CN26">
            <v>91.247999999999976</v>
          </cell>
          <cell r="CO26">
            <v>100.48100000000012</v>
          </cell>
          <cell r="CP26">
            <v>161.20899999999992</v>
          </cell>
          <cell r="CQ26">
            <v>159.09800000000013</v>
          </cell>
          <cell r="CR26">
            <v>109.19700000000006</v>
          </cell>
          <cell r="CS26">
            <v>158.00599999999997</v>
          </cell>
          <cell r="CT26">
            <v>172.75200000000007</v>
          </cell>
          <cell r="CU26">
            <v>182.559</v>
          </cell>
          <cell r="CV26">
            <v>106.98299999999989</v>
          </cell>
          <cell r="CW26">
            <v>102.33499999999997</v>
          </cell>
          <cell r="CX26">
            <v>102.78100000000013</v>
          </cell>
          <cell r="CY26">
            <v>146.65100000000012</v>
          </cell>
          <cell r="CZ26">
            <v>135.17899999999995</v>
          </cell>
          <cell r="DA26">
            <v>112.53499999999981</v>
          </cell>
          <cell r="DB26">
            <v>141.76300000000003</v>
          </cell>
          <cell r="DC26">
            <v>118.64999999999984</v>
          </cell>
          <cell r="DD26">
            <v>129.3269999999998</v>
          </cell>
          <cell r="DE26">
            <v>3.0749999999999886</v>
          </cell>
          <cell r="DF26">
            <v>41.973999999999947</v>
          </cell>
          <cell r="DG26">
            <v>44.250000000000114</v>
          </cell>
          <cell r="DH26">
            <v>-32.731999999999772</v>
          </cell>
          <cell r="DI26">
            <v>-9.5349999999999824</v>
          </cell>
          <cell r="DJ26">
            <v>-170.24499999999995</v>
          </cell>
          <cell r="DK26">
            <v>-96.880999999999958</v>
          </cell>
          <cell r="DL26">
            <v>-18.649999999999999</v>
          </cell>
          <cell r="DM26">
            <v>-31.7</v>
          </cell>
          <cell r="DN26">
            <v>-32.799999999999997</v>
          </cell>
          <cell r="DO26">
            <v>-21.850000000000005</v>
          </cell>
          <cell r="DP26">
            <v>-27</v>
          </cell>
          <cell r="DQ26">
            <v>-34</v>
          </cell>
          <cell r="DR26">
            <v>-56</v>
          </cell>
          <cell r="DS26">
            <v>-59</v>
          </cell>
          <cell r="DT26">
            <v>-37</v>
          </cell>
          <cell r="DU26">
            <v>-56</v>
          </cell>
          <cell r="DV26">
            <v>-66</v>
          </cell>
          <cell r="DW26">
            <v>-38.728000000000002</v>
          </cell>
          <cell r="DX26">
            <v>-33</v>
          </cell>
          <cell r="DY26">
            <v>-28.135999999999999</v>
          </cell>
          <cell r="DZ26">
            <v>-21.14</v>
          </cell>
          <cell r="EA26">
            <v>-43.594000000000001</v>
          </cell>
          <cell r="EB26">
            <v>-39.225999999999999</v>
          </cell>
          <cell r="EC26">
            <v>-31.212000000000003</v>
          </cell>
          <cell r="ED26">
            <v>-39.200000000000003</v>
          </cell>
          <cell r="EE26">
            <v>-36.362000000000002</v>
          </cell>
          <cell r="EF26">
            <v>-34.200000000000003</v>
          </cell>
          <cell r="EG26">
            <v>4.0969999999999995</v>
          </cell>
          <cell r="EH26">
            <v>-6</v>
          </cell>
          <cell r="EI26">
            <v>-7.6</v>
          </cell>
          <cell r="EJ26">
            <v>4.68</v>
          </cell>
          <cell r="EK26">
            <v>2.5499999999999998</v>
          </cell>
          <cell r="EL26">
            <v>3.27</v>
          </cell>
          <cell r="EM26">
            <v>72.055999999999997</v>
          </cell>
          <cell r="EN26">
            <v>30.371000000000002</v>
          </cell>
          <cell r="EO26">
            <v>51.709000000000017</v>
          </cell>
          <cell r="EP26">
            <v>44.797999999999988</v>
          </cell>
          <cell r="EQ26">
            <v>25.113999999999567</v>
          </cell>
          <cell r="ER26">
            <v>64.247999999999976</v>
          </cell>
          <cell r="ES26">
            <v>66.481000000000122</v>
          </cell>
          <cell r="ET26">
            <v>105.20899999999992</v>
          </cell>
          <cell r="EU26">
            <v>100.09800000000013</v>
          </cell>
          <cell r="EV26">
            <v>72.19700000000006</v>
          </cell>
          <cell r="EW26">
            <v>102.00599999999997</v>
          </cell>
          <cell r="EX26">
            <v>106.75200000000007</v>
          </cell>
          <cell r="EY26">
            <v>143.83099999999999</v>
          </cell>
          <cell r="EZ26">
            <v>73.98299999999989</v>
          </cell>
          <cell r="FA26">
            <v>74.19899999999997</v>
          </cell>
          <cell r="FB26">
            <v>81.641000000000133</v>
          </cell>
          <cell r="FC26">
            <v>103.05700000000013</v>
          </cell>
          <cell r="FD26">
            <v>95.952999999999946</v>
          </cell>
          <cell r="FE26">
            <v>81.322999999999809</v>
          </cell>
          <cell r="FF26">
            <v>102.56300000000003</v>
          </cell>
          <cell r="FG26">
            <v>82.28799999999984</v>
          </cell>
          <cell r="FH26">
            <v>95.126999999999796</v>
          </cell>
          <cell r="FI26">
            <v>7.1719999999999882</v>
          </cell>
          <cell r="FJ26">
            <v>35.973999999999947</v>
          </cell>
          <cell r="FK26">
            <v>36.650000000000112</v>
          </cell>
          <cell r="FL26">
            <v>-28.051999999999772</v>
          </cell>
          <cell r="FM26">
            <v>-6.9849999999999826</v>
          </cell>
          <cell r="FN26">
            <v>-166.97499999999994</v>
          </cell>
          <cell r="FO26">
            <v>-24.82499999999996</v>
          </cell>
          <cell r="FP26">
            <v>0</v>
          </cell>
          <cell r="FQ26">
            <v>0</v>
          </cell>
          <cell r="FR26">
            <v>0</v>
          </cell>
          <cell r="FS26">
            <v>0</v>
          </cell>
          <cell r="FT26">
            <v>0</v>
          </cell>
          <cell r="FU26">
            <v>0</v>
          </cell>
          <cell r="FV26">
            <v>0</v>
          </cell>
          <cell r="FW26">
            <v>0</v>
          </cell>
          <cell r="FX26">
            <v>0</v>
          </cell>
          <cell r="FY26">
            <v>0</v>
          </cell>
          <cell r="FZ26">
            <v>0</v>
          </cell>
          <cell r="GA26">
            <v>0</v>
          </cell>
          <cell r="GB26">
            <v>0</v>
          </cell>
          <cell r="GC26">
            <v>0</v>
          </cell>
          <cell r="GD26">
            <v>0</v>
          </cell>
          <cell r="GE26">
            <v>0</v>
          </cell>
          <cell r="GF26">
            <v>0</v>
          </cell>
          <cell r="GG26">
            <v>0</v>
          </cell>
          <cell r="GH26">
            <v>0</v>
          </cell>
          <cell r="GI26">
            <v>0</v>
          </cell>
          <cell r="GJ26">
            <v>0</v>
          </cell>
          <cell r="GK26">
            <v>0</v>
          </cell>
          <cell r="GL26">
            <v>0</v>
          </cell>
          <cell r="GM26">
            <v>0</v>
          </cell>
          <cell r="GN26">
            <v>0</v>
          </cell>
          <cell r="GO26">
            <v>0</v>
          </cell>
          <cell r="GP26">
            <v>0</v>
          </cell>
          <cell r="GQ26">
            <v>0</v>
          </cell>
          <cell r="GR26">
            <v>0</v>
          </cell>
          <cell r="GS26">
            <v>0</v>
          </cell>
          <cell r="GT26">
            <v>0</v>
          </cell>
          <cell r="GU26">
            <v>0</v>
          </cell>
          <cell r="GV26">
            <v>0</v>
          </cell>
          <cell r="GW26">
            <v>0</v>
          </cell>
          <cell r="GX26">
            <v>0</v>
          </cell>
          <cell r="GY26">
            <v>0</v>
          </cell>
          <cell r="GZ26">
            <v>0</v>
          </cell>
          <cell r="HA26">
            <v>0</v>
          </cell>
          <cell r="HB26">
            <v>0</v>
          </cell>
          <cell r="HC26">
            <v>0</v>
          </cell>
          <cell r="HD26">
            <v>0</v>
          </cell>
          <cell r="HE26">
            <v>0</v>
          </cell>
          <cell r="HF26">
            <v>0</v>
          </cell>
          <cell r="HG26">
            <v>0</v>
          </cell>
          <cell r="HH26">
            <v>0</v>
          </cell>
          <cell r="HI26">
            <v>0</v>
          </cell>
          <cell r="HJ26">
            <v>0</v>
          </cell>
          <cell r="HK26">
            <v>0</v>
          </cell>
          <cell r="HL26">
            <v>0</v>
          </cell>
          <cell r="HM26">
            <v>0</v>
          </cell>
          <cell r="HN26">
            <v>0</v>
          </cell>
          <cell r="HO26">
            <v>0</v>
          </cell>
          <cell r="HP26">
            <v>0</v>
          </cell>
          <cell r="HQ26">
            <v>0</v>
          </cell>
          <cell r="HR26">
            <v>0</v>
          </cell>
          <cell r="HS26">
            <v>0</v>
          </cell>
          <cell r="HT26">
            <v>0</v>
          </cell>
          <cell r="HU26">
            <v>0</v>
          </cell>
          <cell r="HV26">
            <v>0</v>
          </cell>
          <cell r="HW26">
            <v>0</v>
          </cell>
          <cell r="HX26">
            <v>0</v>
          </cell>
          <cell r="HY26">
            <v>0</v>
          </cell>
          <cell r="HZ26">
            <v>0</v>
          </cell>
          <cell r="IA26">
            <v>0</v>
          </cell>
          <cell r="IB26">
            <v>0</v>
          </cell>
          <cell r="IC26">
            <v>0</v>
          </cell>
          <cell r="ID26">
            <v>0</v>
          </cell>
          <cell r="IE26">
            <v>0</v>
          </cell>
          <cell r="IF26">
            <v>0</v>
          </cell>
          <cell r="IG26">
            <v>0</v>
          </cell>
          <cell r="IH26">
            <v>0</v>
          </cell>
          <cell r="II26">
            <v>0</v>
          </cell>
          <cell r="IJ26">
            <v>0</v>
          </cell>
          <cell r="IK26">
            <v>0</v>
          </cell>
          <cell r="IL26">
            <v>0</v>
          </cell>
          <cell r="IM26">
            <v>0</v>
          </cell>
          <cell r="IN26">
            <v>0</v>
          </cell>
          <cell r="IO26">
            <v>0</v>
          </cell>
          <cell r="IP26">
            <v>0</v>
          </cell>
          <cell r="IQ26">
            <v>0</v>
          </cell>
          <cell r="IR26">
            <v>0</v>
          </cell>
          <cell r="IS26">
            <v>0</v>
          </cell>
          <cell r="IT26">
            <v>0</v>
          </cell>
          <cell r="IU26">
            <v>0</v>
          </cell>
        </row>
        <row r="27">
          <cell r="A27" t="str">
            <v>RAI IN</v>
          </cell>
          <cell r="B27" t="str">
            <v>Rico Auto Industries</v>
          </cell>
          <cell r="C27" t="str">
            <v>Auto Ancillaries</v>
          </cell>
          <cell r="D27">
            <v>0</v>
          </cell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-7.7</v>
          </cell>
          <cell r="M27">
            <v>-10.4</v>
          </cell>
          <cell r="N27">
            <v>-20.2</v>
          </cell>
          <cell r="O27">
            <v>-24.6</v>
          </cell>
          <cell r="P27">
            <v>-22.4</v>
          </cell>
          <cell r="Q27">
            <v>-18.100000000000001</v>
          </cell>
          <cell r="R27">
            <v>-18.5</v>
          </cell>
          <cell r="S27">
            <v>-19.399999999999999</v>
          </cell>
          <cell r="T27">
            <v>-26.3</v>
          </cell>
          <cell r="U27">
            <v>-37.1</v>
          </cell>
          <cell r="V27">
            <v>-47.8</v>
          </cell>
          <cell r="W27">
            <v>-41.4</v>
          </cell>
          <cell r="X27">
            <v>-52.9</v>
          </cell>
          <cell r="Y27">
            <v>-61.3</v>
          </cell>
          <cell r="Z27">
            <v>-68.2</v>
          </cell>
          <cell r="AA27">
            <v>-77.3</v>
          </cell>
          <cell r="AB27">
            <v>-96.1</v>
          </cell>
          <cell r="AC27">
            <v>-113.1</v>
          </cell>
          <cell r="AD27">
            <v>-127.1</v>
          </cell>
          <cell r="AE27">
            <v>-128.4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161.09999999999997</v>
          </cell>
          <cell r="AO27">
            <v>188.30000000000018</v>
          </cell>
          <cell r="AP27">
            <v>169.29999999999984</v>
          </cell>
          <cell r="AQ27">
            <v>221.89999999999984</v>
          </cell>
          <cell r="AR27">
            <v>171.99999999999991</v>
          </cell>
          <cell r="AS27">
            <v>163.7000000000001</v>
          </cell>
          <cell r="AT27">
            <v>176.19999999999976</v>
          </cell>
          <cell r="AU27">
            <v>165.50000000000026</v>
          </cell>
          <cell r="AV27">
            <v>181.3000000000001</v>
          </cell>
          <cell r="AW27">
            <v>117.40000000000026</v>
          </cell>
          <cell r="AX27">
            <v>140.50000000000023</v>
          </cell>
          <cell r="AY27">
            <v>144.9</v>
          </cell>
          <cell r="AZ27">
            <v>133.39999999999978</v>
          </cell>
          <cell r="BA27">
            <v>142.59999999999985</v>
          </cell>
          <cell r="BB27">
            <v>123.09999999999981</v>
          </cell>
          <cell r="BC27">
            <v>-10.899999999999622</v>
          </cell>
          <cell r="BD27">
            <v>76.799999999999812</v>
          </cell>
          <cell r="BE27">
            <v>74.299999999999756</v>
          </cell>
          <cell r="BF27">
            <v>-72.299999999999983</v>
          </cell>
          <cell r="BG27">
            <v>-103.80000000000045</v>
          </cell>
          <cell r="BH27">
            <v>0</v>
          </cell>
          <cell r="BI27">
            <v>0</v>
          </cell>
          <cell r="BJ27">
            <v>0</v>
          </cell>
          <cell r="BK27">
            <v>0</v>
          </cell>
          <cell r="BL27">
            <v>0</v>
          </cell>
          <cell r="BM27">
            <v>0</v>
          </cell>
          <cell r="BN27">
            <v>0</v>
          </cell>
          <cell r="BO27">
            <v>0</v>
          </cell>
          <cell r="BP27">
            <v>0</v>
          </cell>
          <cell r="BQ27">
            <v>-15</v>
          </cell>
          <cell r="BR27">
            <v>0</v>
          </cell>
          <cell r="BS27">
            <v>0</v>
          </cell>
          <cell r="BT27">
            <v>0</v>
          </cell>
          <cell r="BU27">
            <v>0</v>
          </cell>
          <cell r="BV27">
            <v>0</v>
          </cell>
          <cell r="BW27">
            <v>0</v>
          </cell>
          <cell r="BX27">
            <v>0</v>
          </cell>
          <cell r="BY27">
            <v>0</v>
          </cell>
          <cell r="BZ27">
            <v>0</v>
          </cell>
          <cell r="CA27">
            <v>0</v>
          </cell>
          <cell r="CB27">
            <v>1.5</v>
          </cell>
          <cell r="CC27">
            <v>0</v>
          </cell>
          <cell r="CD27">
            <v>0</v>
          </cell>
          <cell r="CE27">
            <v>0</v>
          </cell>
          <cell r="CF27">
            <v>-2.1</v>
          </cell>
          <cell r="CG27">
            <v>0</v>
          </cell>
          <cell r="CH27">
            <v>-14.2</v>
          </cell>
          <cell r="CI27">
            <v>14.2</v>
          </cell>
          <cell r="CJ27">
            <v>0</v>
          </cell>
          <cell r="CK27">
            <v>0</v>
          </cell>
          <cell r="CL27">
            <v>0</v>
          </cell>
          <cell r="CM27">
            <v>0</v>
          </cell>
          <cell r="CN27">
            <v>0</v>
          </cell>
          <cell r="CO27">
            <v>0</v>
          </cell>
          <cell r="CP27">
            <v>0</v>
          </cell>
          <cell r="CQ27">
            <v>0</v>
          </cell>
          <cell r="CR27">
            <v>161.09999999999997</v>
          </cell>
          <cell r="CS27">
            <v>173.30000000000018</v>
          </cell>
          <cell r="CT27">
            <v>169.29999999999984</v>
          </cell>
          <cell r="CU27">
            <v>221.89999999999984</v>
          </cell>
          <cell r="CV27">
            <v>171.99999999999991</v>
          </cell>
          <cell r="CW27">
            <v>163.7000000000001</v>
          </cell>
          <cell r="CX27">
            <v>176.19999999999976</v>
          </cell>
          <cell r="CY27">
            <v>165.50000000000026</v>
          </cell>
          <cell r="CZ27">
            <v>181.3000000000001</v>
          </cell>
          <cell r="DA27">
            <v>117.40000000000026</v>
          </cell>
          <cell r="DB27">
            <v>140.50000000000023</v>
          </cell>
          <cell r="DC27">
            <v>144.9</v>
          </cell>
          <cell r="DD27">
            <v>134.89999999999978</v>
          </cell>
          <cell r="DE27">
            <v>142.59999999999985</v>
          </cell>
          <cell r="DF27">
            <v>123.09999999999981</v>
          </cell>
          <cell r="DG27">
            <v>-10.899999999999622</v>
          </cell>
          <cell r="DH27">
            <v>74.699999999999818</v>
          </cell>
          <cell r="DI27">
            <v>74.299999999999756</v>
          </cell>
          <cell r="DJ27">
            <v>-86.499999999999986</v>
          </cell>
          <cell r="DK27">
            <v>-89.600000000000449</v>
          </cell>
          <cell r="DL27">
            <v>0</v>
          </cell>
          <cell r="DM27">
            <v>0</v>
          </cell>
          <cell r="DN27">
            <v>0</v>
          </cell>
          <cell r="DO27">
            <v>0</v>
          </cell>
          <cell r="DP27">
            <v>0</v>
          </cell>
          <cell r="DQ27">
            <v>0</v>
          </cell>
          <cell r="DR27">
            <v>0</v>
          </cell>
          <cell r="DS27">
            <v>0</v>
          </cell>
          <cell r="DT27">
            <v>-58.9</v>
          </cell>
          <cell r="DU27">
            <v>-52.900000000000006</v>
          </cell>
          <cell r="DV27">
            <v>-65.3</v>
          </cell>
          <cell r="DW27">
            <v>-38.5</v>
          </cell>
          <cell r="DX27">
            <v>-43.099999999999994</v>
          </cell>
          <cell r="DY27">
            <v>-60.7</v>
          </cell>
          <cell r="DZ27">
            <v>-63.1</v>
          </cell>
          <cell r="EA27">
            <v>-56.2</v>
          </cell>
          <cell r="EB27">
            <v>-65.7</v>
          </cell>
          <cell r="EC27">
            <v>-41.2</v>
          </cell>
          <cell r="ED27">
            <v>-50.6</v>
          </cell>
          <cell r="EE27">
            <v>-51.400000000000006</v>
          </cell>
          <cell r="EF27">
            <v>-53</v>
          </cell>
          <cell r="EG27">
            <v>-50.600000000000009</v>
          </cell>
          <cell r="EH27">
            <v>-48.2</v>
          </cell>
          <cell r="EI27">
            <v>-4.4000000000000004</v>
          </cell>
          <cell r="EJ27">
            <v>-22.099999999999998</v>
          </cell>
          <cell r="EK27">
            <v>-35.6</v>
          </cell>
          <cell r="EL27">
            <v>61</v>
          </cell>
          <cell r="EM27">
            <v>-29.8</v>
          </cell>
          <cell r="EN27">
            <v>0</v>
          </cell>
          <cell r="EO27">
            <v>0</v>
          </cell>
          <cell r="EP27">
            <v>0</v>
          </cell>
          <cell r="EQ27">
            <v>0</v>
          </cell>
          <cell r="ER27">
            <v>0</v>
          </cell>
          <cell r="ES27">
            <v>0</v>
          </cell>
          <cell r="ET27">
            <v>0</v>
          </cell>
          <cell r="EU27">
            <v>0</v>
          </cell>
          <cell r="EV27">
            <v>102.19999999999996</v>
          </cell>
          <cell r="EW27">
            <v>120.40000000000018</v>
          </cell>
          <cell r="EX27">
            <v>103.99999999999984</v>
          </cell>
          <cell r="EY27">
            <v>183.39999999999984</v>
          </cell>
          <cell r="EZ27">
            <v>128.89999999999992</v>
          </cell>
          <cell r="FA27">
            <v>103.0000000000001</v>
          </cell>
          <cell r="FB27">
            <v>113.09999999999977</v>
          </cell>
          <cell r="FC27">
            <v>109.30000000000025</v>
          </cell>
          <cell r="FD27">
            <v>115.60000000000009</v>
          </cell>
          <cell r="FE27">
            <v>76.200000000000259</v>
          </cell>
          <cell r="FF27">
            <v>89.900000000000233</v>
          </cell>
          <cell r="FG27">
            <v>93.5</v>
          </cell>
          <cell r="FH27">
            <v>81.899999999999778</v>
          </cell>
          <cell r="FI27">
            <v>91.999999999999844</v>
          </cell>
          <cell r="FJ27">
            <v>74.899999999999807</v>
          </cell>
          <cell r="FK27">
            <v>-15.299999999999622</v>
          </cell>
          <cell r="FL27">
            <v>52.599999999999824</v>
          </cell>
          <cell r="FM27">
            <v>38.699999999999754</v>
          </cell>
          <cell r="FN27">
            <v>-25.499999999999986</v>
          </cell>
          <cell r="FO27">
            <v>-119.40000000000045</v>
          </cell>
          <cell r="FP27">
            <v>0</v>
          </cell>
          <cell r="FQ27">
            <v>0</v>
          </cell>
          <cell r="FR27">
            <v>0</v>
          </cell>
          <cell r="FS27">
            <v>0</v>
          </cell>
          <cell r="FT27">
            <v>0</v>
          </cell>
          <cell r="FU27">
            <v>0</v>
          </cell>
          <cell r="FV27">
            <v>0</v>
          </cell>
          <cell r="FW27">
            <v>0</v>
          </cell>
          <cell r="FX27">
            <v>0</v>
          </cell>
          <cell r="FY27">
            <v>0</v>
          </cell>
          <cell r="FZ27">
            <v>0</v>
          </cell>
          <cell r="GA27">
            <v>0</v>
          </cell>
          <cell r="GB27">
            <v>0</v>
          </cell>
          <cell r="GC27">
            <v>0</v>
          </cell>
          <cell r="GD27">
            <v>0</v>
          </cell>
          <cell r="GE27">
            <v>0</v>
          </cell>
          <cell r="GF27">
            <v>0</v>
          </cell>
          <cell r="GG27">
            <v>0</v>
          </cell>
          <cell r="GH27">
            <v>0</v>
          </cell>
          <cell r="GI27">
            <v>0</v>
          </cell>
          <cell r="GJ27">
            <v>0</v>
          </cell>
          <cell r="GK27">
            <v>0</v>
          </cell>
          <cell r="GL27">
            <v>0</v>
          </cell>
          <cell r="GM27">
            <v>0</v>
          </cell>
          <cell r="GN27">
            <v>0</v>
          </cell>
          <cell r="GO27">
            <v>0</v>
          </cell>
          <cell r="GP27">
            <v>0</v>
          </cell>
          <cell r="GQ27">
            <v>0</v>
          </cell>
          <cell r="GR27">
            <v>0</v>
          </cell>
          <cell r="GS27">
            <v>0</v>
          </cell>
          <cell r="GT27">
            <v>0</v>
          </cell>
          <cell r="GU27">
            <v>0</v>
          </cell>
          <cell r="GV27">
            <v>0</v>
          </cell>
          <cell r="GW27">
            <v>0</v>
          </cell>
          <cell r="GX27">
            <v>0</v>
          </cell>
          <cell r="GY27">
            <v>0</v>
          </cell>
          <cell r="GZ27">
            <v>0</v>
          </cell>
          <cell r="HA27">
            <v>0</v>
          </cell>
          <cell r="HB27">
            <v>0</v>
          </cell>
          <cell r="HC27">
            <v>0</v>
          </cell>
          <cell r="HD27">
            <v>0</v>
          </cell>
          <cell r="HE27">
            <v>0</v>
          </cell>
          <cell r="HF27">
            <v>0</v>
          </cell>
          <cell r="HG27">
            <v>0</v>
          </cell>
          <cell r="HH27">
            <v>0</v>
          </cell>
          <cell r="HI27">
            <v>0</v>
          </cell>
          <cell r="HJ27">
            <v>0</v>
          </cell>
          <cell r="HK27">
            <v>0</v>
          </cell>
          <cell r="HL27">
            <v>0</v>
          </cell>
          <cell r="HM27">
            <v>0</v>
          </cell>
          <cell r="HN27">
            <v>0</v>
          </cell>
          <cell r="HO27">
            <v>0</v>
          </cell>
          <cell r="HP27">
            <v>0</v>
          </cell>
          <cell r="HQ27">
            <v>0</v>
          </cell>
          <cell r="HR27">
            <v>0</v>
          </cell>
          <cell r="HS27">
            <v>0</v>
          </cell>
          <cell r="HT27">
            <v>0</v>
          </cell>
          <cell r="HU27">
            <v>0</v>
          </cell>
          <cell r="HV27">
            <v>0</v>
          </cell>
          <cell r="HW27">
            <v>0</v>
          </cell>
          <cell r="HX27">
            <v>0</v>
          </cell>
          <cell r="HY27">
            <v>0</v>
          </cell>
          <cell r="HZ27">
            <v>0</v>
          </cell>
          <cell r="IA27">
            <v>0</v>
          </cell>
          <cell r="IB27">
            <v>0</v>
          </cell>
          <cell r="IC27">
            <v>0</v>
          </cell>
          <cell r="ID27">
            <v>0</v>
          </cell>
          <cell r="IE27">
            <v>0</v>
          </cell>
          <cell r="IF27">
            <v>0</v>
          </cell>
          <cell r="IG27">
            <v>0</v>
          </cell>
          <cell r="IH27">
            <v>0</v>
          </cell>
          <cell r="II27">
            <v>0</v>
          </cell>
          <cell r="IJ27">
            <v>0</v>
          </cell>
          <cell r="IK27">
            <v>0</v>
          </cell>
          <cell r="IL27">
            <v>0</v>
          </cell>
          <cell r="IM27">
            <v>0</v>
          </cell>
          <cell r="IN27">
            <v>0</v>
          </cell>
          <cell r="IO27">
            <v>0</v>
          </cell>
          <cell r="IP27">
            <v>0</v>
          </cell>
          <cell r="IQ27">
            <v>0</v>
          </cell>
          <cell r="IR27">
            <v>0</v>
          </cell>
          <cell r="IS27">
            <v>0</v>
          </cell>
          <cell r="IT27">
            <v>0</v>
          </cell>
          <cell r="IU27">
            <v>0</v>
          </cell>
        </row>
        <row r="28">
          <cell r="A28" t="str">
            <v>SKF IN</v>
          </cell>
          <cell r="B28" t="str">
            <v>SKF India</v>
          </cell>
          <cell r="C28" t="str">
            <v>Auto Ancillaries</v>
          </cell>
          <cell r="D28">
            <v>-32.799999999999997</v>
          </cell>
          <cell r="E28">
            <v>-30.4</v>
          </cell>
          <cell r="F28">
            <v>-12.8</v>
          </cell>
          <cell r="G28">
            <v>-16.399999999999999</v>
          </cell>
          <cell r="H28">
            <v>-17</v>
          </cell>
          <cell r="I28">
            <v>-10.6</v>
          </cell>
          <cell r="J28">
            <v>-5.0999999999999996</v>
          </cell>
          <cell r="K28">
            <v>3.2</v>
          </cell>
          <cell r="L28">
            <v>-4.8</v>
          </cell>
          <cell r="M28">
            <v>-2.7</v>
          </cell>
          <cell r="N28">
            <v>-1.1000000000000001</v>
          </cell>
          <cell r="O28">
            <v>10.8</v>
          </cell>
          <cell r="P28">
            <v>10.9</v>
          </cell>
          <cell r="Q28">
            <v>12.7</v>
          </cell>
          <cell r="R28">
            <v>12.9</v>
          </cell>
          <cell r="S28">
            <v>11.9</v>
          </cell>
          <cell r="T28">
            <v>7.8999999999999995</v>
          </cell>
          <cell r="U28">
            <v>10</v>
          </cell>
          <cell r="V28">
            <v>15</v>
          </cell>
          <cell r="W28">
            <v>26</v>
          </cell>
          <cell r="X28">
            <v>27.9</v>
          </cell>
          <cell r="Y28">
            <v>33.799999999999997</v>
          </cell>
          <cell r="Z28">
            <v>41.8</v>
          </cell>
          <cell r="AA28">
            <v>43.7</v>
          </cell>
          <cell r="AB28">
            <v>38.5</v>
          </cell>
          <cell r="AC28">
            <v>41.2</v>
          </cell>
          <cell r="AD28">
            <v>30.5</v>
          </cell>
          <cell r="AE28">
            <v>45.2</v>
          </cell>
          <cell r="AF28">
            <v>80.8</v>
          </cell>
          <cell r="AG28">
            <v>97.500000000000085</v>
          </cell>
          <cell r="AH28">
            <v>118.80000000000005</v>
          </cell>
          <cell r="AI28">
            <v>95.100000000000023</v>
          </cell>
          <cell r="AJ28">
            <v>31.499999999999901</v>
          </cell>
          <cell r="AK28">
            <v>142.90000000000006</v>
          </cell>
          <cell r="AL28">
            <v>173.19999999999982</v>
          </cell>
          <cell r="AM28">
            <v>190.99999999999989</v>
          </cell>
          <cell r="AN28">
            <v>195.30000000000021</v>
          </cell>
          <cell r="AO28">
            <v>223.69999999999993</v>
          </cell>
          <cell r="AP28">
            <v>253.30000000000027</v>
          </cell>
          <cell r="AQ28">
            <v>227.79999999999984</v>
          </cell>
          <cell r="AR28">
            <v>303.89999999999986</v>
          </cell>
          <cell r="AS28">
            <v>384.2</v>
          </cell>
          <cell r="AT28">
            <v>225.79999999999981</v>
          </cell>
          <cell r="AU28">
            <v>329.39999999999986</v>
          </cell>
          <cell r="AV28">
            <v>359.40000000000003</v>
          </cell>
          <cell r="AW28">
            <v>340.20000000000027</v>
          </cell>
          <cell r="AX28">
            <v>475.59999999999962</v>
          </cell>
          <cell r="AY28">
            <v>573.49999999999943</v>
          </cell>
          <cell r="AZ28">
            <v>624.1</v>
          </cell>
          <cell r="BA28">
            <v>658.70000000000039</v>
          </cell>
          <cell r="BB28">
            <v>617.19999999999993</v>
          </cell>
          <cell r="BC28">
            <v>579.4000000000002</v>
          </cell>
          <cell r="BD28">
            <v>562.09999999999957</v>
          </cell>
          <cell r="BE28">
            <v>563.49999999999955</v>
          </cell>
          <cell r="BF28">
            <v>238.80000000000018</v>
          </cell>
          <cell r="BG28">
            <v>226.70000000000016</v>
          </cell>
          <cell r="BH28">
            <v>0</v>
          </cell>
          <cell r="BI28">
            <v>0</v>
          </cell>
          <cell r="BJ28">
            <v>0</v>
          </cell>
          <cell r="BK28">
            <v>-13.4</v>
          </cell>
          <cell r="BL28">
            <v>58.2</v>
          </cell>
          <cell r="BM28">
            <v>5.4</v>
          </cell>
          <cell r="BN28">
            <v>13.4</v>
          </cell>
          <cell r="BO28">
            <v>0</v>
          </cell>
          <cell r="BP28">
            <v>0</v>
          </cell>
          <cell r="BQ28">
            <v>20</v>
          </cell>
          <cell r="BR28">
            <v>0</v>
          </cell>
          <cell r="BS28">
            <v>0</v>
          </cell>
          <cell r="BT28">
            <v>0</v>
          </cell>
          <cell r="BU28">
            <v>-70.5</v>
          </cell>
          <cell r="BV28">
            <v>-40.799999999999997</v>
          </cell>
          <cell r="BW28">
            <v>0</v>
          </cell>
          <cell r="BX28">
            <v>26.9</v>
          </cell>
          <cell r="BY28">
            <v>0</v>
          </cell>
          <cell r="BZ28">
            <v>0</v>
          </cell>
          <cell r="CA28">
            <v>0</v>
          </cell>
          <cell r="CB28">
            <v>0</v>
          </cell>
          <cell r="CC28">
            <v>0</v>
          </cell>
          <cell r="CD28">
            <v>0</v>
          </cell>
          <cell r="CE28">
            <v>0</v>
          </cell>
          <cell r="CF28">
            <v>0</v>
          </cell>
          <cell r="CG28">
            <v>0</v>
          </cell>
          <cell r="CH28">
            <v>0</v>
          </cell>
          <cell r="CI28">
            <v>0</v>
          </cell>
          <cell r="CJ28">
            <v>80.8</v>
          </cell>
          <cell r="CK28">
            <v>97.500000000000085</v>
          </cell>
          <cell r="CL28">
            <v>118.80000000000005</v>
          </cell>
          <cell r="CM28">
            <v>81.700000000000017</v>
          </cell>
          <cell r="CN28">
            <v>89.699999999999903</v>
          </cell>
          <cell r="CO28">
            <v>148.30000000000007</v>
          </cell>
          <cell r="CP28">
            <v>186.59999999999982</v>
          </cell>
          <cell r="CQ28">
            <v>190.99999999999989</v>
          </cell>
          <cell r="CR28">
            <v>195.30000000000021</v>
          </cell>
          <cell r="CS28">
            <v>243.69999999999993</v>
          </cell>
          <cell r="CT28">
            <v>253.30000000000027</v>
          </cell>
          <cell r="CU28">
            <v>227.79999999999984</v>
          </cell>
          <cell r="CV28">
            <v>303.89999999999986</v>
          </cell>
          <cell r="CW28">
            <v>313.7</v>
          </cell>
          <cell r="CX28">
            <v>184.99999999999983</v>
          </cell>
          <cell r="CY28">
            <v>329.39999999999986</v>
          </cell>
          <cell r="CZ28">
            <v>386.3</v>
          </cell>
          <cell r="DA28">
            <v>340.20000000000027</v>
          </cell>
          <cell r="DB28">
            <v>475.59999999999962</v>
          </cell>
          <cell r="DC28">
            <v>573.49999999999943</v>
          </cell>
          <cell r="DD28">
            <v>624.1</v>
          </cell>
          <cell r="DE28">
            <v>658.70000000000039</v>
          </cell>
          <cell r="DF28">
            <v>617.19999999999993</v>
          </cell>
          <cell r="DG28">
            <v>579.4000000000002</v>
          </cell>
          <cell r="DH28">
            <v>562.09999999999957</v>
          </cell>
          <cell r="DI28">
            <v>563.49999999999955</v>
          </cell>
          <cell r="DJ28">
            <v>238.80000000000018</v>
          </cell>
          <cell r="DK28">
            <v>226.70000000000016</v>
          </cell>
          <cell r="DL28">
            <v>-38.1</v>
          </cell>
          <cell r="DM28">
            <v>-23.900000000000002</v>
          </cell>
          <cell r="DN28">
            <v>-48.1</v>
          </cell>
          <cell r="DO28">
            <v>-31.8</v>
          </cell>
          <cell r="DP28">
            <v>-27.500000000000004</v>
          </cell>
          <cell r="DQ28">
            <v>-58.5</v>
          </cell>
          <cell r="DR28">
            <v>-66.5</v>
          </cell>
          <cell r="DS28">
            <v>-57.199999999999996</v>
          </cell>
          <cell r="DT28">
            <v>-72.899999999999991</v>
          </cell>
          <cell r="DU28">
            <v>-90.8</v>
          </cell>
          <cell r="DV28">
            <v>-96.3</v>
          </cell>
          <cell r="DW28">
            <v>-87.699999999999989</v>
          </cell>
          <cell r="DX28">
            <v>-107.80000000000001</v>
          </cell>
          <cell r="DY28">
            <v>-111.7</v>
          </cell>
          <cell r="DZ28">
            <v>-82.600000000000009</v>
          </cell>
          <cell r="EA28">
            <v>-104.2</v>
          </cell>
          <cell r="EB28">
            <v>-133.1</v>
          </cell>
          <cell r="EC28">
            <v>-116.4</v>
          </cell>
          <cell r="ED28">
            <v>-158.1</v>
          </cell>
          <cell r="EE28">
            <v>-206.9</v>
          </cell>
          <cell r="EF28">
            <v>-216.70000000000002</v>
          </cell>
          <cell r="EG28">
            <v>-227.7</v>
          </cell>
          <cell r="EH28">
            <v>-215.2</v>
          </cell>
          <cell r="EI28">
            <v>-201.8</v>
          </cell>
          <cell r="EJ28">
            <v>-195.6</v>
          </cell>
          <cell r="EK28">
            <v>-194</v>
          </cell>
          <cell r="EL28">
            <v>-75.900000000000006</v>
          </cell>
          <cell r="EM28">
            <v>-81.599999999999994</v>
          </cell>
          <cell r="EN28">
            <v>42.699999999999996</v>
          </cell>
          <cell r="EO28">
            <v>73.60000000000008</v>
          </cell>
          <cell r="EP28">
            <v>70.700000000000045</v>
          </cell>
          <cell r="EQ28">
            <v>49.90000000000002</v>
          </cell>
          <cell r="ER28">
            <v>62.199999999999903</v>
          </cell>
          <cell r="ES28">
            <v>89.800000000000068</v>
          </cell>
          <cell r="ET28">
            <v>120.09999999999982</v>
          </cell>
          <cell r="EU28">
            <v>133.7999999999999</v>
          </cell>
          <cell r="EV28">
            <v>122.40000000000022</v>
          </cell>
          <cell r="EW28">
            <v>152.89999999999992</v>
          </cell>
          <cell r="EX28">
            <v>157.00000000000028</v>
          </cell>
          <cell r="EY28">
            <v>140.09999999999985</v>
          </cell>
          <cell r="EZ28">
            <v>196.09999999999985</v>
          </cell>
          <cell r="FA28">
            <v>202</v>
          </cell>
          <cell r="FB28">
            <v>102.39999999999982</v>
          </cell>
          <cell r="FC28">
            <v>225.19999999999987</v>
          </cell>
          <cell r="FD28">
            <v>253.20000000000002</v>
          </cell>
          <cell r="FE28">
            <v>223.80000000000027</v>
          </cell>
          <cell r="FF28">
            <v>317.49999999999966</v>
          </cell>
          <cell r="FG28">
            <v>366.59999999999945</v>
          </cell>
          <cell r="FH28">
            <v>407.4</v>
          </cell>
          <cell r="FI28">
            <v>431.0000000000004</v>
          </cell>
          <cell r="FJ28">
            <v>401.99999999999994</v>
          </cell>
          <cell r="FK28">
            <v>377.60000000000019</v>
          </cell>
          <cell r="FL28">
            <v>366.49999999999955</v>
          </cell>
          <cell r="FM28">
            <v>369.49999999999955</v>
          </cell>
          <cell r="FN28">
            <v>162.90000000000018</v>
          </cell>
          <cell r="FO28">
            <v>145.10000000000016</v>
          </cell>
          <cell r="FP28">
            <v>0</v>
          </cell>
          <cell r="FQ28">
            <v>0</v>
          </cell>
          <cell r="FR28">
            <v>0</v>
          </cell>
          <cell r="FS28">
            <v>0</v>
          </cell>
          <cell r="FT28">
            <v>0</v>
          </cell>
          <cell r="FU28">
            <v>0</v>
          </cell>
          <cell r="FV28">
            <v>0</v>
          </cell>
          <cell r="FW28">
            <v>0</v>
          </cell>
          <cell r="FX28">
            <v>0</v>
          </cell>
          <cell r="FY28">
            <v>0</v>
          </cell>
          <cell r="FZ28">
            <v>0</v>
          </cell>
          <cell r="GA28">
            <v>0</v>
          </cell>
          <cell r="GB28">
            <v>0</v>
          </cell>
          <cell r="GC28">
            <v>0</v>
          </cell>
          <cell r="GD28">
            <v>0</v>
          </cell>
          <cell r="GE28">
            <v>0</v>
          </cell>
          <cell r="GF28">
            <v>0</v>
          </cell>
          <cell r="GG28">
            <v>0</v>
          </cell>
          <cell r="GH28">
            <v>0</v>
          </cell>
          <cell r="GI28">
            <v>0</v>
          </cell>
          <cell r="GJ28">
            <v>0</v>
          </cell>
          <cell r="GK28">
            <v>0</v>
          </cell>
          <cell r="GL28">
            <v>0</v>
          </cell>
          <cell r="GM28">
            <v>0</v>
          </cell>
          <cell r="GN28">
            <v>0</v>
          </cell>
          <cell r="GO28">
            <v>0</v>
          </cell>
          <cell r="GP28">
            <v>0</v>
          </cell>
          <cell r="GQ28">
            <v>0</v>
          </cell>
          <cell r="GR28">
            <v>0</v>
          </cell>
          <cell r="GS28">
            <v>0</v>
          </cell>
          <cell r="GT28">
            <v>0</v>
          </cell>
          <cell r="GU28">
            <v>0</v>
          </cell>
          <cell r="GV28">
            <v>0</v>
          </cell>
          <cell r="GW28">
            <v>0</v>
          </cell>
          <cell r="GX28">
            <v>0</v>
          </cell>
          <cell r="GY28">
            <v>0</v>
          </cell>
          <cell r="GZ28">
            <v>0</v>
          </cell>
          <cell r="HA28">
            <v>0</v>
          </cell>
          <cell r="HB28">
            <v>0</v>
          </cell>
          <cell r="HC28">
            <v>0</v>
          </cell>
          <cell r="HD28">
            <v>0</v>
          </cell>
          <cell r="HE28">
            <v>0</v>
          </cell>
          <cell r="HF28">
            <v>0</v>
          </cell>
          <cell r="HG28">
            <v>0</v>
          </cell>
          <cell r="HH28">
            <v>0</v>
          </cell>
          <cell r="HI28">
            <v>0</v>
          </cell>
          <cell r="HJ28">
            <v>0</v>
          </cell>
          <cell r="HK28">
            <v>0</v>
          </cell>
          <cell r="HL28">
            <v>0</v>
          </cell>
          <cell r="HM28">
            <v>0</v>
          </cell>
          <cell r="HN28">
            <v>0</v>
          </cell>
          <cell r="HO28">
            <v>0</v>
          </cell>
          <cell r="HP28">
            <v>0</v>
          </cell>
          <cell r="HQ28">
            <v>0</v>
          </cell>
          <cell r="HR28">
            <v>0</v>
          </cell>
          <cell r="HS28">
            <v>0</v>
          </cell>
          <cell r="HT28">
            <v>0</v>
          </cell>
          <cell r="HU28">
            <v>0</v>
          </cell>
          <cell r="HV28">
            <v>0</v>
          </cell>
          <cell r="HW28">
            <v>0</v>
          </cell>
          <cell r="HX28">
            <v>0</v>
          </cell>
          <cell r="HY28">
            <v>0</v>
          </cell>
          <cell r="HZ28">
            <v>0</v>
          </cell>
          <cell r="IA28">
            <v>0</v>
          </cell>
          <cell r="IB28">
            <v>0</v>
          </cell>
          <cell r="IC28">
            <v>0</v>
          </cell>
          <cell r="ID28">
            <v>0</v>
          </cell>
          <cell r="IE28">
            <v>0</v>
          </cell>
          <cell r="IF28">
            <v>0</v>
          </cell>
          <cell r="IG28">
            <v>0</v>
          </cell>
          <cell r="IH28">
            <v>0</v>
          </cell>
          <cell r="II28">
            <v>0</v>
          </cell>
          <cell r="IJ28">
            <v>0</v>
          </cell>
          <cell r="IK28">
            <v>0</v>
          </cell>
          <cell r="IL28">
            <v>0</v>
          </cell>
          <cell r="IM28">
            <v>0</v>
          </cell>
          <cell r="IN28">
            <v>0</v>
          </cell>
          <cell r="IO28">
            <v>0</v>
          </cell>
          <cell r="IP28">
            <v>0</v>
          </cell>
          <cell r="IQ28">
            <v>0</v>
          </cell>
          <cell r="IR28">
            <v>0</v>
          </cell>
          <cell r="IS28">
            <v>0</v>
          </cell>
          <cell r="IT28">
            <v>0</v>
          </cell>
          <cell r="IU28">
            <v>0</v>
          </cell>
        </row>
        <row r="29">
          <cell r="A29" t="str">
            <v>SONA IN</v>
          </cell>
          <cell r="B29" t="str">
            <v>Sona Koyo Steering Systems</v>
          </cell>
          <cell r="C29" t="str">
            <v>Auto Ancillaries</v>
          </cell>
          <cell r="D29">
            <v>-5.9</v>
          </cell>
          <cell r="E29">
            <v>-4.5999999999999996</v>
          </cell>
          <cell r="F29">
            <v>-4</v>
          </cell>
          <cell r="G29">
            <v>-3.7</v>
          </cell>
          <cell r="H29">
            <v>-4</v>
          </cell>
          <cell r="I29">
            <v>-3.1</v>
          </cell>
          <cell r="J29">
            <v>-2.6</v>
          </cell>
          <cell r="K29">
            <v>-5.3</v>
          </cell>
          <cell r="L29">
            <v>-4.7</v>
          </cell>
          <cell r="M29">
            <v>-5.3</v>
          </cell>
          <cell r="N29">
            <v>-6.6</v>
          </cell>
          <cell r="O29">
            <v>-8.3000000000000007</v>
          </cell>
          <cell r="P29">
            <v>-10.1</v>
          </cell>
          <cell r="Q29">
            <v>-13.3</v>
          </cell>
          <cell r="R29">
            <v>-16.2</v>
          </cell>
          <cell r="S29">
            <v>-10.9</v>
          </cell>
          <cell r="T29">
            <v>-21.8</v>
          </cell>
          <cell r="U29">
            <v>-22.5</v>
          </cell>
          <cell r="V29">
            <v>-21</v>
          </cell>
          <cell r="W29">
            <v>-21.6</v>
          </cell>
          <cell r="X29">
            <v>-21.2</v>
          </cell>
          <cell r="Y29">
            <v>-27.8</v>
          </cell>
          <cell r="Z29">
            <v>-29.4</v>
          </cell>
          <cell r="AA29">
            <v>-40</v>
          </cell>
          <cell r="AB29">
            <v>-52</v>
          </cell>
          <cell r="AC29">
            <v>-75.099999999999994</v>
          </cell>
          <cell r="AD29">
            <v>-92.5</v>
          </cell>
          <cell r="AE29">
            <v>-100.5</v>
          </cell>
          <cell r="AF29">
            <v>14.199999999999976</v>
          </cell>
          <cell r="AG29">
            <v>2.0999999999998868</v>
          </cell>
          <cell r="AH29">
            <v>23.100000000000023</v>
          </cell>
          <cell r="AI29">
            <v>51.000000000000043</v>
          </cell>
          <cell r="AJ29">
            <v>40.200000000000024</v>
          </cell>
          <cell r="AK29">
            <v>45.600000000000016</v>
          </cell>
          <cell r="AL29">
            <v>47.200000000000045</v>
          </cell>
          <cell r="AM29">
            <v>54.6</v>
          </cell>
          <cell r="AN29">
            <v>41.300000000000061</v>
          </cell>
          <cell r="AO29">
            <v>57.799999999999955</v>
          </cell>
          <cell r="AP29">
            <v>64.100000000000009</v>
          </cell>
          <cell r="AQ29">
            <v>90.100000000000236</v>
          </cell>
          <cell r="AR29">
            <v>42.800000000000018</v>
          </cell>
          <cell r="AS29">
            <v>54.900000000000077</v>
          </cell>
          <cell r="AT29">
            <v>52.499999999999886</v>
          </cell>
          <cell r="AU29">
            <v>100.39999999999995</v>
          </cell>
          <cell r="AV29">
            <v>56.600000000000094</v>
          </cell>
          <cell r="AW29">
            <v>92.100000000000094</v>
          </cell>
          <cell r="AX29">
            <v>-124.60000000000016</v>
          </cell>
          <cell r="AY29">
            <v>162</v>
          </cell>
          <cell r="AZ29">
            <v>110.60000000000009</v>
          </cell>
          <cell r="BA29">
            <v>135.69999960000004</v>
          </cell>
          <cell r="BB29">
            <v>114.89999940000013</v>
          </cell>
          <cell r="BC29">
            <v>20.5</v>
          </cell>
          <cell r="BD29">
            <v>-4.5999999999999943</v>
          </cell>
          <cell r="BE29">
            <v>-82.199999999999903</v>
          </cell>
          <cell r="BF29">
            <v>-253.40000000000035</v>
          </cell>
          <cell r="BG29">
            <v>-65.69999999999996</v>
          </cell>
          <cell r="BH29">
            <v>0</v>
          </cell>
          <cell r="BI29">
            <v>0</v>
          </cell>
          <cell r="BJ29">
            <v>0</v>
          </cell>
          <cell r="BK29">
            <v>0</v>
          </cell>
          <cell r="BL29">
            <v>0</v>
          </cell>
          <cell r="BM29">
            <v>0</v>
          </cell>
          <cell r="BN29">
            <v>0</v>
          </cell>
          <cell r="BO29">
            <v>0</v>
          </cell>
          <cell r="BP29">
            <v>0</v>
          </cell>
          <cell r="BQ29">
            <v>0</v>
          </cell>
          <cell r="BR29">
            <v>0</v>
          </cell>
          <cell r="BS29">
            <v>0</v>
          </cell>
          <cell r="BT29">
            <v>0</v>
          </cell>
          <cell r="BU29">
            <v>0</v>
          </cell>
          <cell r="BV29">
            <v>0</v>
          </cell>
          <cell r="BW29">
            <v>0</v>
          </cell>
          <cell r="BX29">
            <v>0</v>
          </cell>
          <cell r="BY29">
            <v>0</v>
          </cell>
          <cell r="BZ29">
            <v>0</v>
          </cell>
          <cell r="CA29">
            <v>0</v>
          </cell>
          <cell r="CB29">
            <v>12.7</v>
          </cell>
          <cell r="CC29">
            <v>0</v>
          </cell>
          <cell r="CD29">
            <v>0</v>
          </cell>
          <cell r="CE29">
            <v>0</v>
          </cell>
          <cell r="CF29">
            <v>-15.6</v>
          </cell>
          <cell r="CG29">
            <v>-24.3</v>
          </cell>
          <cell r="CH29">
            <v>-7.6</v>
          </cell>
          <cell r="CI29">
            <v>0</v>
          </cell>
          <cell r="CJ29">
            <v>14.199999999999976</v>
          </cell>
          <cell r="CK29">
            <v>2.0999999999998868</v>
          </cell>
          <cell r="CL29">
            <v>23.100000000000023</v>
          </cell>
          <cell r="CM29">
            <v>51.000000000000043</v>
          </cell>
          <cell r="CN29">
            <v>40.200000000000024</v>
          </cell>
          <cell r="CO29">
            <v>45.600000000000016</v>
          </cell>
          <cell r="CP29">
            <v>47.200000000000045</v>
          </cell>
          <cell r="CQ29">
            <v>54.6</v>
          </cell>
          <cell r="CR29">
            <v>41.300000000000061</v>
          </cell>
          <cell r="CS29">
            <v>57.799999999999955</v>
          </cell>
          <cell r="CT29">
            <v>64.100000000000009</v>
          </cell>
          <cell r="CU29">
            <v>90.100000000000236</v>
          </cell>
          <cell r="CV29">
            <v>42.800000000000018</v>
          </cell>
          <cell r="CW29">
            <v>54.900000000000077</v>
          </cell>
          <cell r="CX29">
            <v>52.499999999999886</v>
          </cell>
          <cell r="CY29">
            <v>100.39999999999995</v>
          </cell>
          <cell r="CZ29">
            <v>56.600000000000094</v>
          </cell>
          <cell r="DA29">
            <v>92.100000000000094</v>
          </cell>
          <cell r="DB29">
            <v>-124.60000000000016</v>
          </cell>
          <cell r="DC29">
            <v>162</v>
          </cell>
          <cell r="DD29">
            <v>123.3000000000001</v>
          </cell>
          <cell r="DE29">
            <v>135.69999960000004</v>
          </cell>
          <cell r="DF29">
            <v>114.89999940000013</v>
          </cell>
          <cell r="DG29">
            <v>20.5</v>
          </cell>
          <cell r="DH29">
            <v>-20.199999999999996</v>
          </cell>
          <cell r="DI29">
            <v>-106.4999999999999</v>
          </cell>
          <cell r="DJ29">
            <v>-261.00000000000034</v>
          </cell>
          <cell r="DK29">
            <v>-65.69999999999996</v>
          </cell>
          <cell r="DL29">
            <v>-4.5000000000000009</v>
          </cell>
          <cell r="DM29">
            <v>-1.5</v>
          </cell>
          <cell r="DN29">
            <v>-8.5</v>
          </cell>
          <cell r="DO29">
            <v>-15.2</v>
          </cell>
          <cell r="DP29">
            <v>-14.5</v>
          </cell>
          <cell r="DQ29">
            <v>-16.399999999999999</v>
          </cell>
          <cell r="DR29">
            <v>-16.8</v>
          </cell>
          <cell r="DS29">
            <v>-18.866</v>
          </cell>
          <cell r="DT29">
            <v>-17.399999999999999</v>
          </cell>
          <cell r="DU29">
            <v>-18.853000000000002</v>
          </cell>
          <cell r="DV29">
            <v>-22.2</v>
          </cell>
          <cell r="DW29">
            <v>-28.1</v>
          </cell>
          <cell r="DX29">
            <v>-14.9</v>
          </cell>
          <cell r="DY29">
            <v>-17.2</v>
          </cell>
          <cell r="DZ29">
            <v>-17.2</v>
          </cell>
          <cell r="EA29">
            <v>-38.700000000000003</v>
          </cell>
          <cell r="EB29">
            <v>-19.8</v>
          </cell>
          <cell r="EC29">
            <v>-28.5</v>
          </cell>
          <cell r="ED29">
            <v>-38.700000000000003</v>
          </cell>
          <cell r="EE29">
            <v>-51.7</v>
          </cell>
          <cell r="EF29">
            <v>-43.5</v>
          </cell>
          <cell r="EG29">
            <v>-47.8</v>
          </cell>
          <cell r="EH29">
            <v>-41.7</v>
          </cell>
          <cell r="EI29">
            <v>-9.5</v>
          </cell>
          <cell r="EJ29">
            <v>3.8</v>
          </cell>
          <cell r="EK29">
            <v>33.299999999999997</v>
          </cell>
          <cell r="EL29">
            <v>88.6</v>
          </cell>
          <cell r="EM29">
            <v>17.3</v>
          </cell>
          <cell r="EN29">
            <v>9.6999999999999744</v>
          </cell>
          <cell r="EO29">
            <v>0.59999999999988685</v>
          </cell>
          <cell r="EP29">
            <v>14.600000000000023</v>
          </cell>
          <cell r="EQ29">
            <v>35.80000000000004</v>
          </cell>
          <cell r="ER29">
            <v>25.700000000000024</v>
          </cell>
          <cell r="ES29">
            <v>29.200000000000017</v>
          </cell>
          <cell r="ET29">
            <v>30.400000000000045</v>
          </cell>
          <cell r="EU29">
            <v>35.734000000000002</v>
          </cell>
          <cell r="EV29">
            <v>23.900000000000063</v>
          </cell>
          <cell r="EW29">
            <v>38.946999999999953</v>
          </cell>
          <cell r="EX29">
            <v>41.900000000000006</v>
          </cell>
          <cell r="EY29">
            <v>62.000000000000234</v>
          </cell>
          <cell r="EZ29">
            <v>27.90000000000002</v>
          </cell>
          <cell r="FA29">
            <v>37.700000000000074</v>
          </cell>
          <cell r="FB29">
            <v>35.299999999999883</v>
          </cell>
          <cell r="FC29">
            <v>61.699999999999946</v>
          </cell>
          <cell r="FD29">
            <v>36.800000000000097</v>
          </cell>
          <cell r="FE29">
            <v>63.600000000000094</v>
          </cell>
          <cell r="FF29">
            <v>-163.30000000000018</v>
          </cell>
          <cell r="FG29">
            <v>110.3</v>
          </cell>
          <cell r="FH29">
            <v>79.800000000000097</v>
          </cell>
          <cell r="FI29">
            <v>87.899999600000044</v>
          </cell>
          <cell r="FJ29">
            <v>73.199999400000124</v>
          </cell>
          <cell r="FK29">
            <v>11</v>
          </cell>
          <cell r="FL29">
            <v>-16.399999999999995</v>
          </cell>
          <cell r="FM29">
            <v>-73.199999999999903</v>
          </cell>
          <cell r="FN29">
            <v>-172.40000000000035</v>
          </cell>
          <cell r="FO29">
            <v>-48.399999999999963</v>
          </cell>
          <cell r="FP29">
            <v>0</v>
          </cell>
          <cell r="FQ29">
            <v>0</v>
          </cell>
          <cell r="FR29">
            <v>0</v>
          </cell>
          <cell r="FS29">
            <v>0</v>
          </cell>
          <cell r="FT29">
            <v>0</v>
          </cell>
          <cell r="FU29">
            <v>0</v>
          </cell>
          <cell r="FV29">
            <v>0</v>
          </cell>
          <cell r="FW29">
            <v>0</v>
          </cell>
          <cell r="FX29">
            <v>0</v>
          </cell>
          <cell r="FY29">
            <v>0</v>
          </cell>
          <cell r="FZ29">
            <v>0</v>
          </cell>
          <cell r="GA29">
            <v>0</v>
          </cell>
          <cell r="GB29">
            <v>0</v>
          </cell>
          <cell r="GC29">
            <v>0</v>
          </cell>
          <cell r="GD29">
            <v>0</v>
          </cell>
          <cell r="GE29">
            <v>0</v>
          </cell>
          <cell r="GF29">
            <v>0</v>
          </cell>
          <cell r="GG29">
            <v>0</v>
          </cell>
          <cell r="GH29">
            <v>0</v>
          </cell>
          <cell r="GI29">
            <v>0</v>
          </cell>
          <cell r="GJ29">
            <v>0</v>
          </cell>
          <cell r="GK29">
            <v>0</v>
          </cell>
          <cell r="GL29">
            <v>0</v>
          </cell>
          <cell r="GM29">
            <v>0</v>
          </cell>
          <cell r="GN29">
            <v>0</v>
          </cell>
          <cell r="GO29">
            <v>0</v>
          </cell>
          <cell r="GP29">
            <v>0</v>
          </cell>
          <cell r="GQ29">
            <v>0</v>
          </cell>
          <cell r="GR29">
            <v>0</v>
          </cell>
          <cell r="GS29">
            <v>0</v>
          </cell>
          <cell r="GT29">
            <v>0</v>
          </cell>
          <cell r="GU29">
            <v>0</v>
          </cell>
          <cell r="GV29">
            <v>0</v>
          </cell>
          <cell r="GW29">
            <v>0</v>
          </cell>
          <cell r="GX29">
            <v>0</v>
          </cell>
          <cell r="GY29">
            <v>0</v>
          </cell>
          <cell r="GZ29">
            <v>0</v>
          </cell>
          <cell r="HA29">
            <v>0</v>
          </cell>
          <cell r="HB29">
            <v>0</v>
          </cell>
          <cell r="HC29">
            <v>0</v>
          </cell>
          <cell r="HD29">
            <v>0</v>
          </cell>
          <cell r="HE29">
            <v>0</v>
          </cell>
          <cell r="HF29">
            <v>0</v>
          </cell>
          <cell r="HG29">
            <v>0</v>
          </cell>
          <cell r="HH29">
            <v>0</v>
          </cell>
          <cell r="HI29">
            <v>0</v>
          </cell>
          <cell r="HJ29">
            <v>-202.00000000000017</v>
          </cell>
          <cell r="HK29">
            <v>0</v>
          </cell>
          <cell r="HL29">
            <v>0</v>
          </cell>
          <cell r="HM29">
            <v>0</v>
          </cell>
          <cell r="HN29">
            <v>0</v>
          </cell>
          <cell r="HO29">
            <v>0</v>
          </cell>
          <cell r="HP29">
            <v>0</v>
          </cell>
          <cell r="HQ29">
            <v>0</v>
          </cell>
          <cell r="HR29">
            <v>0</v>
          </cell>
          <cell r="HS29">
            <v>0</v>
          </cell>
          <cell r="HT29">
            <v>0</v>
          </cell>
          <cell r="HU29">
            <v>0</v>
          </cell>
          <cell r="HV29">
            <v>0</v>
          </cell>
          <cell r="HW29">
            <v>0</v>
          </cell>
          <cell r="HX29">
            <v>0</v>
          </cell>
          <cell r="HY29">
            <v>0</v>
          </cell>
          <cell r="HZ29">
            <v>0</v>
          </cell>
          <cell r="IA29">
            <v>0</v>
          </cell>
          <cell r="IB29">
            <v>0</v>
          </cell>
          <cell r="IC29">
            <v>0</v>
          </cell>
          <cell r="ID29">
            <v>0</v>
          </cell>
          <cell r="IE29">
            <v>0</v>
          </cell>
          <cell r="IF29">
            <v>0</v>
          </cell>
          <cell r="IG29">
            <v>0</v>
          </cell>
          <cell r="IH29">
            <v>0</v>
          </cell>
          <cell r="II29">
            <v>0</v>
          </cell>
          <cell r="IJ29">
            <v>0</v>
          </cell>
          <cell r="IK29">
            <v>0</v>
          </cell>
          <cell r="IL29">
            <v>0</v>
          </cell>
          <cell r="IM29">
            <v>0</v>
          </cell>
          <cell r="IN29">
            <v>0</v>
          </cell>
          <cell r="IO29">
            <v>0</v>
          </cell>
          <cell r="IP29">
            <v>0</v>
          </cell>
          <cell r="IQ29">
            <v>0</v>
          </cell>
          <cell r="IR29">
            <v>0</v>
          </cell>
          <cell r="IS29">
            <v>0</v>
          </cell>
          <cell r="IT29">
            <v>0</v>
          </cell>
          <cell r="IU29">
            <v>0</v>
          </cell>
        </row>
        <row r="30">
          <cell r="A30" t="str">
            <v>SRF IN</v>
          </cell>
          <cell r="B30" t="str">
            <v>SRF</v>
          </cell>
          <cell r="C30" t="str">
            <v>Auto Ancillaries</v>
          </cell>
          <cell r="D30">
            <v>0</v>
          </cell>
          <cell r="E30">
            <v>0</v>
          </cell>
          <cell r="F30">
            <v>0</v>
          </cell>
          <cell r="G30">
            <v>-97.2</v>
          </cell>
          <cell r="H30">
            <v>-71.3</v>
          </cell>
          <cell r="I30">
            <v>-64</v>
          </cell>
          <cell r="J30">
            <v>-38</v>
          </cell>
          <cell r="K30">
            <v>-45.9</v>
          </cell>
          <cell r="L30">
            <v>-43.9</v>
          </cell>
          <cell r="M30">
            <v>-54.3</v>
          </cell>
          <cell r="N30">
            <v>-73.3</v>
          </cell>
          <cell r="O30">
            <v>-75.900000000000006</v>
          </cell>
          <cell r="P30">
            <v>-99.7</v>
          </cell>
          <cell r="Q30">
            <v>-62.1</v>
          </cell>
          <cell r="R30">
            <v>-92.2</v>
          </cell>
          <cell r="S30">
            <v>-122.6</v>
          </cell>
          <cell r="T30">
            <v>-83.6</v>
          </cell>
          <cell r="U30">
            <v>-90.5</v>
          </cell>
          <cell r="V30">
            <v>-80.599999999999994</v>
          </cell>
          <cell r="W30">
            <v>-100.4</v>
          </cell>
          <cell r="X30">
            <v>-72.599999999999994</v>
          </cell>
          <cell r="Y30">
            <v>-83.8</v>
          </cell>
          <cell r="Z30">
            <v>-89.4</v>
          </cell>
          <cell r="AA30">
            <v>-101</v>
          </cell>
          <cell r="AB30">
            <v>-96.5</v>
          </cell>
          <cell r="AC30">
            <v>-99.7</v>
          </cell>
          <cell r="AD30">
            <v>-152.19999999999999</v>
          </cell>
          <cell r="AE30">
            <v>-160.5</v>
          </cell>
          <cell r="AF30">
            <v>0</v>
          </cell>
          <cell r="AG30">
            <v>0</v>
          </cell>
          <cell r="AH30">
            <v>0</v>
          </cell>
          <cell r="AI30">
            <v>1726</v>
          </cell>
          <cell r="AJ30">
            <v>225.79999999999995</v>
          </cell>
          <cell r="AK30">
            <v>195.5999999999998</v>
          </cell>
          <cell r="AL30">
            <v>152.00000000000006</v>
          </cell>
          <cell r="AM30">
            <v>151.60000000000034</v>
          </cell>
          <cell r="AN30">
            <v>188.90000000000009</v>
          </cell>
          <cell r="AO30">
            <v>178.8</v>
          </cell>
          <cell r="AP30">
            <v>261.1000000000007</v>
          </cell>
          <cell r="AQ30">
            <v>214.30000000000015</v>
          </cell>
          <cell r="AR30">
            <v>352.49999999999966</v>
          </cell>
          <cell r="AS30">
            <v>154.99999999999983</v>
          </cell>
          <cell r="AT30">
            <v>207.39999999999981</v>
          </cell>
          <cell r="AU30">
            <v>869.39999999999964</v>
          </cell>
          <cell r="AV30">
            <v>1200.5</v>
          </cell>
          <cell r="AW30">
            <v>1348.1000000000004</v>
          </cell>
          <cell r="AX30">
            <v>1082.6000000000001</v>
          </cell>
          <cell r="AY30">
            <v>799.9000000000002</v>
          </cell>
          <cell r="AZ30">
            <v>812.20000000000095</v>
          </cell>
          <cell r="BA30">
            <v>713.70000000000027</v>
          </cell>
          <cell r="BB30">
            <v>648.80000000000052</v>
          </cell>
          <cell r="BC30">
            <v>186.90000000000026</v>
          </cell>
          <cell r="BD30">
            <v>890.30000000000064</v>
          </cell>
          <cell r="BE30">
            <v>1153.6999999999996</v>
          </cell>
          <cell r="BF30">
            <v>744.39999999999986</v>
          </cell>
          <cell r="BG30">
            <v>482.0999999999998</v>
          </cell>
          <cell r="BH30">
            <v>0</v>
          </cell>
          <cell r="BI30">
            <v>0</v>
          </cell>
          <cell r="BJ30">
            <v>0</v>
          </cell>
          <cell r="BK30">
            <v>0</v>
          </cell>
          <cell r="BL30">
            <v>0</v>
          </cell>
          <cell r="BM30">
            <v>0</v>
          </cell>
          <cell r="BN30">
            <v>0</v>
          </cell>
          <cell r="BO30">
            <v>0</v>
          </cell>
          <cell r="BP30">
            <v>0</v>
          </cell>
          <cell r="BQ30">
            <v>0</v>
          </cell>
          <cell r="BR30">
            <v>0</v>
          </cell>
          <cell r="BS30">
            <v>0</v>
          </cell>
          <cell r="BT30">
            <v>0</v>
          </cell>
          <cell r="BU30">
            <v>0</v>
          </cell>
          <cell r="BV30">
            <v>0</v>
          </cell>
          <cell r="BW30">
            <v>0</v>
          </cell>
          <cell r="BX30">
            <v>0</v>
          </cell>
          <cell r="BY30">
            <v>0</v>
          </cell>
          <cell r="BZ30">
            <v>0</v>
          </cell>
          <cell r="CA30">
            <v>0</v>
          </cell>
          <cell r="CB30">
            <v>0</v>
          </cell>
          <cell r="CC30">
            <v>0</v>
          </cell>
          <cell r="CD30">
            <v>-127.4</v>
          </cell>
          <cell r="CE30">
            <v>-209.5</v>
          </cell>
          <cell r="CF30">
            <v>-202.7</v>
          </cell>
          <cell r="CG30">
            <v>-279.10000000000002</v>
          </cell>
          <cell r="CH30">
            <v>-183.7</v>
          </cell>
          <cell r="CI30">
            <v>-117.5</v>
          </cell>
          <cell r="CJ30">
            <v>0</v>
          </cell>
          <cell r="CK30">
            <v>0</v>
          </cell>
          <cell r="CL30">
            <v>0</v>
          </cell>
          <cell r="CM30">
            <v>1726</v>
          </cell>
          <cell r="CN30">
            <v>225.79999999999995</v>
          </cell>
          <cell r="CO30">
            <v>195.5999999999998</v>
          </cell>
          <cell r="CP30">
            <v>152.00000000000006</v>
          </cell>
          <cell r="CQ30">
            <v>151.60000000000034</v>
          </cell>
          <cell r="CR30">
            <v>188.90000000000009</v>
          </cell>
          <cell r="CS30">
            <v>178.8</v>
          </cell>
          <cell r="CT30">
            <v>261.1000000000007</v>
          </cell>
          <cell r="CU30">
            <v>214.30000000000015</v>
          </cell>
          <cell r="CV30">
            <v>352.49999999999966</v>
          </cell>
          <cell r="CW30">
            <v>154.99999999999983</v>
          </cell>
          <cell r="CX30">
            <v>207.39999999999981</v>
          </cell>
          <cell r="CY30">
            <v>869.39999999999964</v>
          </cell>
          <cell r="CZ30">
            <v>1200.5</v>
          </cell>
          <cell r="DA30">
            <v>1348.1000000000004</v>
          </cell>
          <cell r="DB30">
            <v>1082.6000000000001</v>
          </cell>
          <cell r="DC30">
            <v>799.9000000000002</v>
          </cell>
          <cell r="DD30">
            <v>812.20000000000095</v>
          </cell>
          <cell r="DE30">
            <v>713.70000000000027</v>
          </cell>
          <cell r="DF30">
            <v>521.40000000000055</v>
          </cell>
          <cell r="DG30">
            <v>-22.599999999999739</v>
          </cell>
          <cell r="DH30">
            <v>687.60000000000059</v>
          </cell>
          <cell r="DI30">
            <v>874.59999999999957</v>
          </cell>
          <cell r="DJ30">
            <v>560.69999999999982</v>
          </cell>
          <cell r="DK30">
            <v>364.5999999999998</v>
          </cell>
          <cell r="DL30">
            <v>0</v>
          </cell>
          <cell r="DM30">
            <v>0</v>
          </cell>
          <cell r="DN30">
            <v>0</v>
          </cell>
          <cell r="DO30">
            <v>0</v>
          </cell>
          <cell r="DP30">
            <v>-89</v>
          </cell>
          <cell r="DQ30">
            <v>-73.5</v>
          </cell>
          <cell r="DR30">
            <v>-63.699999999999996</v>
          </cell>
          <cell r="DS30">
            <v>-82.699999999999989</v>
          </cell>
          <cell r="DT30">
            <v>-68.3</v>
          </cell>
          <cell r="DU30">
            <v>-73.2</v>
          </cell>
          <cell r="DV30">
            <v>-97.300000000000011</v>
          </cell>
          <cell r="DW30">
            <v>-3.8000000000000003</v>
          </cell>
          <cell r="DX30">
            <v>-115.4</v>
          </cell>
          <cell r="DY30">
            <v>-34.900000000000006</v>
          </cell>
          <cell r="DZ30">
            <v>-72</v>
          </cell>
          <cell r="EA30">
            <v>-314.3</v>
          </cell>
          <cell r="EB30">
            <v>-394</v>
          </cell>
          <cell r="EC30">
            <v>-455.9</v>
          </cell>
          <cell r="ED30">
            <v>-381.5</v>
          </cell>
          <cell r="EE30">
            <v>-309</v>
          </cell>
          <cell r="EF30">
            <v>-251.99999999999997</v>
          </cell>
          <cell r="EG30">
            <v>-239.6</v>
          </cell>
          <cell r="EH30">
            <v>-178.6</v>
          </cell>
          <cell r="EI30">
            <v>32.800000000000011</v>
          </cell>
          <cell r="EJ30">
            <v>-202.7</v>
          </cell>
          <cell r="EK30">
            <v>-285.2</v>
          </cell>
          <cell r="EL30">
            <v>-185.9</v>
          </cell>
          <cell r="EM30">
            <v>-153.10000000000002</v>
          </cell>
          <cell r="EN30">
            <v>0</v>
          </cell>
          <cell r="EO30">
            <v>0</v>
          </cell>
          <cell r="EP30">
            <v>0</v>
          </cell>
          <cell r="EQ30">
            <v>1726</v>
          </cell>
          <cell r="ER30">
            <v>136.79999999999995</v>
          </cell>
          <cell r="ES30">
            <v>122.0999999999998</v>
          </cell>
          <cell r="ET30">
            <v>88.300000000000068</v>
          </cell>
          <cell r="EU30">
            <v>68.900000000000347</v>
          </cell>
          <cell r="EV30">
            <v>120.60000000000009</v>
          </cell>
          <cell r="EW30">
            <v>105.60000000000001</v>
          </cell>
          <cell r="EX30">
            <v>163.80000000000069</v>
          </cell>
          <cell r="EY30">
            <v>210.50000000000014</v>
          </cell>
          <cell r="EZ30">
            <v>237.09999999999965</v>
          </cell>
          <cell r="FA30">
            <v>120.09999999999982</v>
          </cell>
          <cell r="FB30">
            <v>135.39999999999981</v>
          </cell>
          <cell r="FC30">
            <v>555.09999999999968</v>
          </cell>
          <cell r="FD30">
            <v>806.5</v>
          </cell>
          <cell r="FE30">
            <v>892.20000000000039</v>
          </cell>
          <cell r="FF30">
            <v>701.10000000000014</v>
          </cell>
          <cell r="FG30">
            <v>490.9000000000002</v>
          </cell>
          <cell r="FH30">
            <v>560.20000000000095</v>
          </cell>
          <cell r="FI30">
            <v>474.10000000000025</v>
          </cell>
          <cell r="FJ30">
            <v>342.80000000000052</v>
          </cell>
          <cell r="FK30">
            <v>10.200000000000273</v>
          </cell>
          <cell r="FL30">
            <v>484.9000000000006</v>
          </cell>
          <cell r="FM30">
            <v>589.39999999999964</v>
          </cell>
          <cell r="FN30">
            <v>374.79999999999984</v>
          </cell>
          <cell r="FO30">
            <v>211.49999999999977</v>
          </cell>
          <cell r="FP30">
            <v>0</v>
          </cell>
          <cell r="FQ30">
            <v>0</v>
          </cell>
          <cell r="FR30">
            <v>0</v>
          </cell>
          <cell r="FS30">
            <v>0</v>
          </cell>
          <cell r="FT30">
            <v>0</v>
          </cell>
          <cell r="FU30">
            <v>0</v>
          </cell>
          <cell r="FV30">
            <v>0</v>
          </cell>
          <cell r="FW30">
            <v>0</v>
          </cell>
          <cell r="FX30">
            <v>0</v>
          </cell>
          <cell r="FY30">
            <v>0</v>
          </cell>
          <cell r="FZ30">
            <v>0</v>
          </cell>
          <cell r="GA30">
            <v>0</v>
          </cell>
          <cell r="GB30">
            <v>0</v>
          </cell>
          <cell r="GC30">
            <v>0</v>
          </cell>
          <cell r="GD30">
            <v>0</v>
          </cell>
          <cell r="GE30">
            <v>0</v>
          </cell>
          <cell r="GF30">
            <v>0</v>
          </cell>
          <cell r="GG30">
            <v>0</v>
          </cell>
          <cell r="GH30">
            <v>0</v>
          </cell>
          <cell r="GI30">
            <v>0</v>
          </cell>
          <cell r="GJ30">
            <v>0</v>
          </cell>
          <cell r="GK30">
            <v>0</v>
          </cell>
          <cell r="GL30">
            <v>0</v>
          </cell>
          <cell r="GM30">
            <v>0</v>
          </cell>
          <cell r="GN30">
            <v>0</v>
          </cell>
          <cell r="GO30">
            <v>0</v>
          </cell>
          <cell r="GP30">
            <v>0</v>
          </cell>
          <cell r="GQ30">
            <v>0</v>
          </cell>
          <cell r="GR30">
            <v>0</v>
          </cell>
          <cell r="GS30">
            <v>0</v>
          </cell>
          <cell r="GT30">
            <v>0</v>
          </cell>
          <cell r="GU30">
            <v>0</v>
          </cell>
          <cell r="GV30">
            <v>0</v>
          </cell>
          <cell r="GW30">
            <v>0</v>
          </cell>
          <cell r="GX30">
            <v>0</v>
          </cell>
          <cell r="GY30">
            <v>0</v>
          </cell>
          <cell r="GZ30">
            <v>0</v>
          </cell>
          <cell r="HA30">
            <v>0</v>
          </cell>
          <cell r="HB30">
            <v>0</v>
          </cell>
          <cell r="HC30">
            <v>0</v>
          </cell>
          <cell r="HD30">
            <v>0</v>
          </cell>
          <cell r="HE30">
            <v>0</v>
          </cell>
          <cell r="HF30">
            <v>0</v>
          </cell>
          <cell r="HG30">
            <v>0</v>
          </cell>
          <cell r="HH30">
            <v>0</v>
          </cell>
          <cell r="HI30">
            <v>0</v>
          </cell>
          <cell r="HJ30">
            <v>0</v>
          </cell>
          <cell r="HK30">
            <v>0</v>
          </cell>
          <cell r="HL30">
            <v>0</v>
          </cell>
          <cell r="HM30">
            <v>0</v>
          </cell>
          <cell r="HN30">
            <v>0</v>
          </cell>
          <cell r="HO30">
            <v>0</v>
          </cell>
          <cell r="HP30">
            <v>0</v>
          </cell>
          <cell r="HQ30">
            <v>0</v>
          </cell>
          <cell r="HR30">
            <v>0</v>
          </cell>
          <cell r="HS30">
            <v>0</v>
          </cell>
          <cell r="HT30">
            <v>0</v>
          </cell>
          <cell r="HU30">
            <v>0</v>
          </cell>
          <cell r="HV30">
            <v>0</v>
          </cell>
          <cell r="HW30">
            <v>0</v>
          </cell>
          <cell r="HX30">
            <v>0</v>
          </cell>
          <cell r="HY30">
            <v>0</v>
          </cell>
          <cell r="HZ30">
            <v>0</v>
          </cell>
          <cell r="IA30">
            <v>0</v>
          </cell>
          <cell r="IB30">
            <v>0</v>
          </cell>
          <cell r="IC30">
            <v>0</v>
          </cell>
          <cell r="ID30">
            <v>0</v>
          </cell>
          <cell r="IE30">
            <v>0</v>
          </cell>
          <cell r="IF30">
            <v>0</v>
          </cell>
          <cell r="IG30">
            <v>0</v>
          </cell>
          <cell r="IH30">
            <v>0</v>
          </cell>
          <cell r="II30">
            <v>0</v>
          </cell>
          <cell r="IJ30">
            <v>0</v>
          </cell>
          <cell r="IK30">
            <v>0</v>
          </cell>
          <cell r="IL30">
            <v>0</v>
          </cell>
          <cell r="IM30">
            <v>0</v>
          </cell>
          <cell r="IN30">
            <v>0</v>
          </cell>
          <cell r="IO30">
            <v>0</v>
          </cell>
          <cell r="IP30">
            <v>0</v>
          </cell>
          <cell r="IQ30">
            <v>0</v>
          </cell>
          <cell r="IR30">
            <v>0</v>
          </cell>
          <cell r="IS30">
            <v>0</v>
          </cell>
          <cell r="IT30">
            <v>0</v>
          </cell>
          <cell r="IU30">
            <v>0</v>
          </cell>
        </row>
        <row r="31">
          <cell r="A31" t="str">
            <v>SUBR IN</v>
          </cell>
          <cell r="B31" t="str">
            <v>Subros</v>
          </cell>
          <cell r="C31" t="str">
            <v>Auto Ancillaries</v>
          </cell>
          <cell r="D31" t="e">
            <v>#REF!</v>
          </cell>
          <cell r="E31">
            <v>-8.1</v>
          </cell>
          <cell r="F31">
            <v>-6.8</v>
          </cell>
          <cell r="G31">
            <v>-8.8000000000000007</v>
          </cell>
          <cell r="H31">
            <v>-6.8</v>
          </cell>
          <cell r="I31">
            <v>-6.7</v>
          </cell>
          <cell r="J31">
            <v>-9.1</v>
          </cell>
          <cell r="K31">
            <v>-7.4</v>
          </cell>
          <cell r="L31">
            <v>-4.5999999999999996</v>
          </cell>
          <cell r="M31">
            <v>-6.6</v>
          </cell>
          <cell r="N31">
            <v>-8</v>
          </cell>
          <cell r="O31">
            <v>-8.8000000000000007</v>
          </cell>
          <cell r="P31">
            <v>-7.8</v>
          </cell>
          <cell r="Q31">
            <v>-8.4</v>
          </cell>
          <cell r="R31">
            <v>-8.8000000000000007</v>
          </cell>
          <cell r="S31">
            <v>-11.3</v>
          </cell>
          <cell r="T31">
            <v>-13.1</v>
          </cell>
          <cell r="U31">
            <v>-17.100000000000001</v>
          </cell>
          <cell r="V31">
            <v>-22.5</v>
          </cell>
          <cell r="W31">
            <v>-27.9</v>
          </cell>
          <cell r="X31">
            <v>-26.6</v>
          </cell>
          <cell r="Y31">
            <v>-28</v>
          </cell>
          <cell r="Z31">
            <v>-30.1</v>
          </cell>
          <cell r="AA31">
            <v>-30.3</v>
          </cell>
          <cell r="AB31">
            <v>-27.3</v>
          </cell>
          <cell r="AC31">
            <v>-23.7</v>
          </cell>
          <cell r="AD31">
            <v>-46</v>
          </cell>
          <cell r="AE31">
            <v>-49</v>
          </cell>
          <cell r="AF31" t="e">
            <v>#REF!</v>
          </cell>
          <cell r="AG31">
            <v>24.999999999999886</v>
          </cell>
          <cell r="AH31">
            <v>18.299999999999883</v>
          </cell>
          <cell r="AI31">
            <v>61.900000000000091</v>
          </cell>
          <cell r="AJ31">
            <v>44.600000000000051</v>
          </cell>
          <cell r="AK31">
            <v>47.399999999999949</v>
          </cell>
          <cell r="AL31">
            <v>59.30000000000009</v>
          </cell>
          <cell r="AM31">
            <v>73.000000000000028</v>
          </cell>
          <cell r="AN31">
            <v>65.199999999999775</v>
          </cell>
          <cell r="AO31">
            <v>73.999999999999957</v>
          </cell>
          <cell r="AP31">
            <v>70.2</v>
          </cell>
          <cell r="AQ31">
            <v>80.899999999999679</v>
          </cell>
          <cell r="AR31">
            <v>66.000000000000057</v>
          </cell>
          <cell r="AS31">
            <v>55.70000000000001</v>
          </cell>
          <cell r="AT31">
            <v>95.69999999999996</v>
          </cell>
          <cell r="AU31">
            <v>132.89999999999966</v>
          </cell>
          <cell r="AV31">
            <v>85.899999999999906</v>
          </cell>
          <cell r="AW31">
            <v>107.7999999999999</v>
          </cell>
          <cell r="AX31">
            <v>96.499999999999957</v>
          </cell>
          <cell r="AY31">
            <v>110.00000000000023</v>
          </cell>
          <cell r="AZ31">
            <v>93.399999999999949</v>
          </cell>
          <cell r="BA31">
            <v>90.500000000000185</v>
          </cell>
          <cell r="BB31">
            <v>101.50000000000028</v>
          </cell>
          <cell r="BC31">
            <v>125.39999999999996</v>
          </cell>
          <cell r="BD31">
            <v>109.09999999999998</v>
          </cell>
          <cell r="BE31">
            <v>51.2</v>
          </cell>
          <cell r="BF31">
            <v>12.299999999999685</v>
          </cell>
          <cell r="BG31">
            <v>12.700000000000273</v>
          </cell>
          <cell r="BH31" t="e">
            <v>#REF!</v>
          </cell>
          <cell r="BI31">
            <v>0</v>
          </cell>
          <cell r="BJ31">
            <v>0</v>
          </cell>
          <cell r="BK31">
            <v>0</v>
          </cell>
          <cell r="BL31">
            <v>0</v>
          </cell>
          <cell r="BM31">
            <v>0</v>
          </cell>
          <cell r="BN31">
            <v>0</v>
          </cell>
          <cell r="BO31">
            <v>0</v>
          </cell>
          <cell r="BP31">
            <v>0</v>
          </cell>
          <cell r="BQ31">
            <v>-15</v>
          </cell>
          <cell r="BR31">
            <v>0</v>
          </cell>
          <cell r="BS31">
            <v>0</v>
          </cell>
          <cell r="BT31">
            <v>0</v>
          </cell>
          <cell r="BU31">
            <v>0</v>
          </cell>
          <cell r="BV31">
            <v>0</v>
          </cell>
          <cell r="BW31">
            <v>0</v>
          </cell>
          <cell r="BX31">
            <v>0</v>
          </cell>
          <cell r="BY31">
            <v>0</v>
          </cell>
          <cell r="BZ31">
            <v>0</v>
          </cell>
          <cell r="CA31">
            <v>0</v>
          </cell>
          <cell r="CB31">
            <v>0</v>
          </cell>
          <cell r="CC31">
            <v>0</v>
          </cell>
          <cell r="CD31">
            <v>0</v>
          </cell>
          <cell r="CE31">
            <v>0</v>
          </cell>
          <cell r="CF31">
            <v>0</v>
          </cell>
          <cell r="CG31">
            <v>0</v>
          </cell>
          <cell r="CH31">
            <v>0</v>
          </cell>
          <cell r="CI31">
            <v>0</v>
          </cell>
          <cell r="CJ31" t="e">
            <v>#REF!</v>
          </cell>
          <cell r="CK31">
            <v>24.999999999999886</v>
          </cell>
          <cell r="CL31">
            <v>18.299999999999883</v>
          </cell>
          <cell r="CM31">
            <v>61.900000000000091</v>
          </cell>
          <cell r="CN31">
            <v>44.600000000000051</v>
          </cell>
          <cell r="CO31">
            <v>47.399999999999949</v>
          </cell>
          <cell r="CP31">
            <v>59.30000000000009</v>
          </cell>
          <cell r="CQ31">
            <v>73.000000000000028</v>
          </cell>
          <cell r="CR31">
            <v>65.199999999999775</v>
          </cell>
          <cell r="CS31">
            <v>58.999999999999957</v>
          </cell>
          <cell r="CT31">
            <v>70.2</v>
          </cell>
          <cell r="CU31">
            <v>80.899999999999679</v>
          </cell>
          <cell r="CV31">
            <v>66.000000000000057</v>
          </cell>
          <cell r="CW31">
            <v>55.70000000000001</v>
          </cell>
          <cell r="CX31">
            <v>95.69999999999996</v>
          </cell>
          <cell r="CY31">
            <v>132.89999999999966</v>
          </cell>
          <cell r="CZ31">
            <v>85.899999999999906</v>
          </cell>
          <cell r="DA31">
            <v>107.7999999999999</v>
          </cell>
          <cell r="DB31">
            <v>96.499999999999957</v>
          </cell>
          <cell r="DC31">
            <v>110.00000000000023</v>
          </cell>
          <cell r="DD31">
            <v>93.399999999999949</v>
          </cell>
          <cell r="DE31">
            <v>90.500000000000185</v>
          </cell>
          <cell r="DF31">
            <v>101.50000000000028</v>
          </cell>
          <cell r="DG31">
            <v>125.39999999999996</v>
          </cell>
          <cell r="DH31">
            <v>109.09999999999998</v>
          </cell>
          <cell r="DI31">
            <v>51.2</v>
          </cell>
          <cell r="DJ31">
            <v>12.299999999999685</v>
          </cell>
          <cell r="DK31">
            <v>12.700000000000273</v>
          </cell>
          <cell r="DL31" t="e">
            <v>#REF!</v>
          </cell>
          <cell r="DM31">
            <v>-11.899999999999999</v>
          </cell>
          <cell r="DN31">
            <v>-6.7</v>
          </cell>
          <cell r="DO31">
            <v>-17.400000000000002</v>
          </cell>
          <cell r="DP31">
            <v>-16.3</v>
          </cell>
          <cell r="DQ31">
            <v>-17</v>
          </cell>
          <cell r="DR31">
            <v>-20.9</v>
          </cell>
          <cell r="DS31">
            <v>-29.1</v>
          </cell>
          <cell r="DT31">
            <v>-23.400000000000002</v>
          </cell>
          <cell r="DU31">
            <v>-28.299999999999997</v>
          </cell>
          <cell r="DV31">
            <v>-25.9</v>
          </cell>
          <cell r="DW31">
            <v>-19.399999999999999</v>
          </cell>
          <cell r="DX31">
            <v>-19.799999999999997</v>
          </cell>
          <cell r="DY31">
            <v>-15.2</v>
          </cell>
          <cell r="DZ31">
            <v>-29.6</v>
          </cell>
          <cell r="EA31">
            <v>-35.900000000000006</v>
          </cell>
          <cell r="EB31">
            <v>-26.400000000000002</v>
          </cell>
          <cell r="EC31">
            <v>-29.799999999999997</v>
          </cell>
          <cell r="ED31">
            <v>-30.399999999999995</v>
          </cell>
          <cell r="EE31">
            <v>-29.200000000000003</v>
          </cell>
          <cell r="EF31">
            <v>-27.900000000000002</v>
          </cell>
          <cell r="EG31">
            <v>-26.2</v>
          </cell>
          <cell r="EH31">
            <v>-29.899999999999995</v>
          </cell>
          <cell r="EI31">
            <v>-36.700000000000003</v>
          </cell>
          <cell r="EJ31">
            <v>-30.4</v>
          </cell>
          <cell r="EK31">
            <v>-14.4</v>
          </cell>
          <cell r="EL31">
            <v>-4</v>
          </cell>
          <cell r="EM31">
            <v>-4.9000000000000021</v>
          </cell>
          <cell r="EN31" t="e">
            <v>#REF!</v>
          </cell>
          <cell r="EO31">
            <v>13.099999999999888</v>
          </cell>
          <cell r="EP31">
            <v>11.599999999999884</v>
          </cell>
          <cell r="EQ31">
            <v>44.500000000000085</v>
          </cell>
          <cell r="ER31">
            <v>28.30000000000005</v>
          </cell>
          <cell r="ES31">
            <v>30.399999999999949</v>
          </cell>
          <cell r="ET31">
            <v>38.400000000000091</v>
          </cell>
          <cell r="EU31">
            <v>43.900000000000027</v>
          </cell>
          <cell r="EV31">
            <v>41.79999999999977</v>
          </cell>
          <cell r="EW31">
            <v>30.69999999999996</v>
          </cell>
          <cell r="EX31">
            <v>44.300000000000004</v>
          </cell>
          <cell r="EY31">
            <v>61.49999999999968</v>
          </cell>
          <cell r="EZ31">
            <v>46.20000000000006</v>
          </cell>
          <cell r="FA31">
            <v>40.500000000000014</v>
          </cell>
          <cell r="FB31">
            <v>66.099999999999966</v>
          </cell>
          <cell r="FC31">
            <v>96.999999999999659</v>
          </cell>
          <cell r="FD31">
            <v>59.499999999999901</v>
          </cell>
          <cell r="FE31">
            <v>77.999999999999901</v>
          </cell>
          <cell r="FF31">
            <v>66.099999999999966</v>
          </cell>
          <cell r="FG31">
            <v>80.800000000000225</v>
          </cell>
          <cell r="FH31">
            <v>65.499999999999943</v>
          </cell>
          <cell r="FI31">
            <v>64.300000000000182</v>
          </cell>
          <cell r="FJ31">
            <v>71.600000000000293</v>
          </cell>
          <cell r="FK31">
            <v>88.69999999999996</v>
          </cell>
          <cell r="FL31">
            <v>78.699999999999989</v>
          </cell>
          <cell r="FM31">
            <v>36.800000000000004</v>
          </cell>
          <cell r="FN31">
            <v>8.2999999999996845</v>
          </cell>
          <cell r="FO31">
            <v>7.8000000000002707</v>
          </cell>
          <cell r="FP31">
            <v>0</v>
          </cell>
          <cell r="FQ31">
            <v>0</v>
          </cell>
          <cell r="FR31">
            <v>0</v>
          </cell>
          <cell r="FS31">
            <v>0</v>
          </cell>
          <cell r="FT31">
            <v>0</v>
          </cell>
          <cell r="FU31">
            <v>0</v>
          </cell>
          <cell r="FV31">
            <v>0</v>
          </cell>
          <cell r="FW31">
            <v>0</v>
          </cell>
          <cell r="FX31">
            <v>0</v>
          </cell>
          <cell r="FY31">
            <v>0</v>
          </cell>
          <cell r="FZ31">
            <v>0</v>
          </cell>
          <cell r="GA31">
            <v>0</v>
          </cell>
          <cell r="GB31">
            <v>0</v>
          </cell>
          <cell r="GC31">
            <v>0</v>
          </cell>
          <cell r="GD31">
            <v>0</v>
          </cell>
          <cell r="GE31">
            <v>0</v>
          </cell>
          <cell r="GF31">
            <v>0</v>
          </cell>
          <cell r="GG31">
            <v>0</v>
          </cell>
          <cell r="GH31">
            <v>0</v>
          </cell>
          <cell r="GI31">
            <v>0</v>
          </cell>
          <cell r="GJ31">
            <v>0</v>
          </cell>
          <cell r="GK31">
            <v>0</v>
          </cell>
          <cell r="GL31">
            <v>0</v>
          </cell>
          <cell r="GM31">
            <v>0</v>
          </cell>
          <cell r="GN31">
            <v>0</v>
          </cell>
          <cell r="GO31">
            <v>0</v>
          </cell>
          <cell r="GP31">
            <v>0</v>
          </cell>
          <cell r="GQ31">
            <v>0</v>
          </cell>
          <cell r="GR31">
            <v>0</v>
          </cell>
          <cell r="GS31">
            <v>0</v>
          </cell>
          <cell r="GT31">
            <v>0</v>
          </cell>
          <cell r="GU31">
            <v>0</v>
          </cell>
          <cell r="GV31">
            <v>0</v>
          </cell>
          <cell r="GW31">
            <v>0</v>
          </cell>
          <cell r="GX31">
            <v>0</v>
          </cell>
          <cell r="GY31">
            <v>0</v>
          </cell>
          <cell r="GZ31">
            <v>0</v>
          </cell>
          <cell r="HA31">
            <v>0</v>
          </cell>
          <cell r="HB31">
            <v>0</v>
          </cell>
          <cell r="HC31">
            <v>0</v>
          </cell>
          <cell r="HD31">
            <v>0</v>
          </cell>
          <cell r="HE31">
            <v>0</v>
          </cell>
          <cell r="HF31">
            <v>0</v>
          </cell>
          <cell r="HG31">
            <v>0</v>
          </cell>
          <cell r="HH31">
            <v>0</v>
          </cell>
          <cell r="HI31">
            <v>0</v>
          </cell>
          <cell r="HJ31">
            <v>0</v>
          </cell>
          <cell r="HK31">
            <v>0</v>
          </cell>
          <cell r="HL31">
            <v>0</v>
          </cell>
          <cell r="HM31">
            <v>0</v>
          </cell>
          <cell r="HN31">
            <v>0</v>
          </cell>
          <cell r="HO31">
            <v>0</v>
          </cell>
          <cell r="HP31">
            <v>0</v>
          </cell>
          <cell r="HQ31">
            <v>0</v>
          </cell>
          <cell r="HR31">
            <v>0</v>
          </cell>
          <cell r="HS31">
            <v>0</v>
          </cell>
          <cell r="HT31">
            <v>0</v>
          </cell>
          <cell r="HU31">
            <v>0</v>
          </cell>
          <cell r="HV31">
            <v>0</v>
          </cell>
          <cell r="HW31">
            <v>0</v>
          </cell>
          <cell r="HX31">
            <v>0</v>
          </cell>
          <cell r="HY31">
            <v>0</v>
          </cell>
          <cell r="HZ31">
            <v>0</v>
          </cell>
          <cell r="IA31">
            <v>0</v>
          </cell>
          <cell r="IB31">
            <v>0</v>
          </cell>
          <cell r="IC31">
            <v>0</v>
          </cell>
          <cell r="ID31">
            <v>0</v>
          </cell>
          <cell r="IE31">
            <v>0</v>
          </cell>
          <cell r="IF31">
            <v>0</v>
          </cell>
          <cell r="IG31">
            <v>0</v>
          </cell>
          <cell r="IH31">
            <v>0</v>
          </cell>
          <cell r="II31">
            <v>0</v>
          </cell>
          <cell r="IJ31">
            <v>0</v>
          </cell>
          <cell r="IK31">
            <v>0</v>
          </cell>
          <cell r="IL31">
            <v>0</v>
          </cell>
          <cell r="IM31">
            <v>0</v>
          </cell>
          <cell r="IN31">
            <v>0</v>
          </cell>
          <cell r="IO31">
            <v>0</v>
          </cell>
          <cell r="IP31">
            <v>0</v>
          </cell>
          <cell r="IQ31">
            <v>0</v>
          </cell>
          <cell r="IR31">
            <v>0</v>
          </cell>
          <cell r="IS31">
            <v>0</v>
          </cell>
          <cell r="IT31">
            <v>0</v>
          </cell>
          <cell r="IU31">
            <v>0</v>
          </cell>
        </row>
        <row r="32">
          <cell r="A32" t="str">
            <v>SEL IN</v>
          </cell>
          <cell r="B32" t="str">
            <v>Suprajit Engineering</v>
          </cell>
          <cell r="C32" t="str">
            <v>Auto Ancillaries</v>
          </cell>
          <cell r="D32">
            <v>0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-2.17</v>
          </cell>
          <cell r="K32">
            <v>-2.54</v>
          </cell>
          <cell r="L32">
            <v>-2.6230000000000002</v>
          </cell>
          <cell r="M32">
            <v>-2.4</v>
          </cell>
          <cell r="N32">
            <v>-2.39</v>
          </cell>
          <cell r="O32">
            <v>-2.58</v>
          </cell>
          <cell r="P32">
            <v>-2.8719999999999999</v>
          </cell>
          <cell r="Q32">
            <v>-3.1480000000000001</v>
          </cell>
          <cell r="R32">
            <v>-3.274</v>
          </cell>
          <cell r="S32">
            <v>-3.2609999999999992</v>
          </cell>
          <cell r="T32">
            <v>-3.86</v>
          </cell>
          <cell r="U32">
            <v>-11.817</v>
          </cell>
          <cell r="V32">
            <v>-11.736000000000001</v>
          </cell>
          <cell r="W32">
            <v>-4.8589999999999982</v>
          </cell>
          <cell r="X32">
            <v>-10.795999999999999</v>
          </cell>
          <cell r="Y32">
            <v>-10.987000000000002</v>
          </cell>
          <cell r="Z32">
            <v>-11.6</v>
          </cell>
          <cell r="AA32">
            <v>-16.887999999999998</v>
          </cell>
          <cell r="AB32">
            <v>-13.95</v>
          </cell>
          <cell r="AC32">
            <v>-16.307000000000002</v>
          </cell>
          <cell r="AD32">
            <v>-16.489000000000004</v>
          </cell>
          <cell r="AE32">
            <v>-20.217999999999989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38.688000000000017</v>
          </cell>
          <cell r="AM32">
            <v>29.904999999999994</v>
          </cell>
          <cell r="AN32">
            <v>21.814999999999998</v>
          </cell>
          <cell r="AO32">
            <v>34.55000000000004</v>
          </cell>
          <cell r="AP32">
            <v>50.134999999999998</v>
          </cell>
          <cell r="AQ32">
            <v>41.622</v>
          </cell>
          <cell r="AR32">
            <v>39.551999999999992</v>
          </cell>
          <cell r="AS32">
            <v>45.594999999999985</v>
          </cell>
          <cell r="AT32">
            <v>55.477999999999945</v>
          </cell>
          <cell r="AU32">
            <v>53.266000000000062</v>
          </cell>
          <cell r="AV32">
            <v>54.717999999999947</v>
          </cell>
          <cell r="AW32">
            <v>50.79800000000013</v>
          </cell>
          <cell r="AX32">
            <v>65.6129999999999</v>
          </cell>
          <cell r="AY32">
            <v>49.742000000000246</v>
          </cell>
          <cell r="AZ32">
            <v>51.930000000000014</v>
          </cell>
          <cell r="BA32">
            <v>21.141999999999975</v>
          </cell>
          <cell r="BB32">
            <v>37.800000000000018</v>
          </cell>
          <cell r="BC32">
            <v>27.889999999999716</v>
          </cell>
          <cell r="BD32">
            <v>45.417000000000073</v>
          </cell>
          <cell r="BE32">
            <v>63.171999999999969</v>
          </cell>
          <cell r="BF32">
            <v>13.036000000000044</v>
          </cell>
          <cell r="BG32">
            <v>44.632000000000076</v>
          </cell>
          <cell r="BH32">
            <v>0</v>
          </cell>
          <cell r="BI32">
            <v>0</v>
          </cell>
          <cell r="BJ32">
            <v>0</v>
          </cell>
          <cell r="BK32">
            <v>0</v>
          </cell>
          <cell r="BL32">
            <v>0</v>
          </cell>
          <cell r="BM32">
            <v>0</v>
          </cell>
          <cell r="BN32">
            <v>0</v>
          </cell>
          <cell r="BO32">
            <v>0</v>
          </cell>
          <cell r="BP32">
            <v>0</v>
          </cell>
          <cell r="BQ32">
            <v>0</v>
          </cell>
          <cell r="BR32">
            <v>0</v>
          </cell>
          <cell r="BS32">
            <v>0</v>
          </cell>
          <cell r="BT32">
            <v>0</v>
          </cell>
          <cell r="BU32">
            <v>0</v>
          </cell>
          <cell r="BV32">
            <v>0</v>
          </cell>
          <cell r="BW32">
            <v>0</v>
          </cell>
          <cell r="BX32">
            <v>0</v>
          </cell>
          <cell r="BY32">
            <v>0</v>
          </cell>
          <cell r="BZ32">
            <v>0</v>
          </cell>
          <cell r="CA32">
            <v>-56.274999999999999</v>
          </cell>
          <cell r="CB32">
            <v>0</v>
          </cell>
          <cell r="CC32">
            <v>0</v>
          </cell>
          <cell r="CD32">
            <v>0</v>
          </cell>
          <cell r="CE32">
            <v>0</v>
          </cell>
          <cell r="CF32">
            <v>0</v>
          </cell>
          <cell r="CG32">
            <v>0</v>
          </cell>
          <cell r="CH32">
            <v>0</v>
          </cell>
          <cell r="CI32">
            <v>0</v>
          </cell>
          <cell r="CJ32">
            <v>0</v>
          </cell>
          <cell r="CK32">
            <v>0</v>
          </cell>
          <cell r="CL32">
            <v>0</v>
          </cell>
          <cell r="CM32">
            <v>0</v>
          </cell>
          <cell r="CN32">
            <v>0</v>
          </cell>
          <cell r="CO32">
            <v>0</v>
          </cell>
          <cell r="CP32">
            <v>38.688000000000017</v>
          </cell>
          <cell r="CQ32">
            <v>29.904999999999994</v>
          </cell>
          <cell r="CR32">
            <v>21.814999999999998</v>
          </cell>
          <cell r="CS32">
            <v>34.55000000000004</v>
          </cell>
          <cell r="CT32">
            <v>50.134999999999998</v>
          </cell>
          <cell r="CU32">
            <v>41.622</v>
          </cell>
          <cell r="CV32">
            <v>39.551999999999992</v>
          </cell>
          <cell r="CW32">
            <v>45.594999999999985</v>
          </cell>
          <cell r="CX32">
            <v>55.477999999999945</v>
          </cell>
          <cell r="CY32">
            <v>53.266000000000062</v>
          </cell>
          <cell r="CZ32">
            <v>54.717999999999947</v>
          </cell>
          <cell r="DA32">
            <v>50.79800000000013</v>
          </cell>
          <cell r="DB32">
            <v>65.6129999999999</v>
          </cell>
          <cell r="DC32">
            <v>-6.5329999999997526</v>
          </cell>
          <cell r="DD32">
            <v>51.930000000000014</v>
          </cell>
          <cell r="DE32">
            <v>21.141999999999975</v>
          </cell>
          <cell r="DF32">
            <v>37.800000000000018</v>
          </cell>
          <cell r="DG32">
            <v>27.889999999999716</v>
          </cell>
          <cell r="DH32">
            <v>45.417000000000073</v>
          </cell>
          <cell r="DI32">
            <v>63.171999999999969</v>
          </cell>
          <cell r="DJ32">
            <v>13.036000000000044</v>
          </cell>
          <cell r="DK32">
            <v>44.632000000000076</v>
          </cell>
          <cell r="DL32">
            <v>0</v>
          </cell>
          <cell r="DM32">
            <v>0</v>
          </cell>
          <cell r="DN32">
            <v>0</v>
          </cell>
          <cell r="DO32">
            <v>0</v>
          </cell>
          <cell r="DP32">
            <v>0</v>
          </cell>
          <cell r="DQ32">
            <v>0</v>
          </cell>
          <cell r="DR32">
            <v>-10.59</v>
          </cell>
          <cell r="DS32">
            <v>-6.25</v>
          </cell>
          <cell r="DT32">
            <v>-7</v>
          </cell>
          <cell r="DU32">
            <v>-12</v>
          </cell>
          <cell r="DV32">
            <v>-16</v>
          </cell>
          <cell r="DW32">
            <v>-15.23</v>
          </cell>
          <cell r="DX32">
            <v>-13.5</v>
          </cell>
          <cell r="DY32">
            <v>-14</v>
          </cell>
          <cell r="DZ32">
            <v>-17.5</v>
          </cell>
          <cell r="EA32">
            <v>-14.741</v>
          </cell>
          <cell r="EB32">
            <v>-15.895049</v>
          </cell>
          <cell r="EC32">
            <v>-12.5</v>
          </cell>
          <cell r="ED32">
            <v>-17.5</v>
          </cell>
          <cell r="EE32">
            <v>-3.7680000000000007</v>
          </cell>
          <cell r="EF32">
            <v>-13</v>
          </cell>
          <cell r="EG32">
            <v>-7</v>
          </cell>
          <cell r="EH32">
            <v>-16</v>
          </cell>
          <cell r="EI32">
            <v>-22.45</v>
          </cell>
          <cell r="EJ32">
            <v>-9.375</v>
          </cell>
          <cell r="EK32">
            <v>-21.4</v>
          </cell>
          <cell r="EL32">
            <v>-14.782000000000004</v>
          </cell>
          <cell r="EM32">
            <v>-29.786999999999992</v>
          </cell>
          <cell r="EN32">
            <v>0</v>
          </cell>
          <cell r="EO32">
            <v>0</v>
          </cell>
          <cell r="EP32">
            <v>0</v>
          </cell>
          <cell r="EQ32">
            <v>0</v>
          </cell>
          <cell r="ER32">
            <v>0</v>
          </cell>
          <cell r="ES32">
            <v>0</v>
          </cell>
          <cell r="ET32">
            <v>28.098000000000017</v>
          </cell>
          <cell r="EU32">
            <v>23.654999999999994</v>
          </cell>
          <cell r="EV32">
            <v>14.814999999999998</v>
          </cell>
          <cell r="EW32">
            <v>22.55000000000004</v>
          </cell>
          <cell r="EX32">
            <v>34.134999999999998</v>
          </cell>
          <cell r="EY32">
            <v>26.391999999999999</v>
          </cell>
          <cell r="EZ32">
            <v>26.051999999999992</v>
          </cell>
          <cell r="FA32">
            <v>31.594999999999985</v>
          </cell>
          <cell r="FB32">
            <v>37.977999999999945</v>
          </cell>
          <cell r="FC32">
            <v>38.525000000000063</v>
          </cell>
          <cell r="FD32">
            <v>38.822950999999946</v>
          </cell>
          <cell r="FE32">
            <v>38.29800000000013</v>
          </cell>
          <cell r="FF32">
            <v>48.1129999999999</v>
          </cell>
          <cell r="FG32">
            <v>-10.300999999999753</v>
          </cell>
          <cell r="FH32">
            <v>38.930000000000014</v>
          </cell>
          <cell r="FI32">
            <v>14.141999999999975</v>
          </cell>
          <cell r="FJ32">
            <v>21.800000000000018</v>
          </cell>
          <cell r="FK32">
            <v>5.4399999999997171</v>
          </cell>
          <cell r="FL32">
            <v>36.042000000000073</v>
          </cell>
          <cell r="FM32">
            <v>41.77199999999997</v>
          </cell>
          <cell r="FN32">
            <v>-1.7459999999999596</v>
          </cell>
          <cell r="FO32">
            <v>14.845000000000084</v>
          </cell>
          <cell r="FP32">
            <v>0</v>
          </cell>
          <cell r="FQ32">
            <v>0</v>
          </cell>
          <cell r="FR32">
            <v>0</v>
          </cell>
          <cell r="FS32">
            <v>0</v>
          </cell>
          <cell r="FT32">
            <v>0</v>
          </cell>
          <cell r="FU32">
            <v>0</v>
          </cell>
          <cell r="FV32">
            <v>0</v>
          </cell>
          <cell r="FW32">
            <v>0</v>
          </cell>
          <cell r="FX32">
            <v>0</v>
          </cell>
          <cell r="FY32">
            <v>0</v>
          </cell>
          <cell r="FZ32">
            <v>0</v>
          </cell>
          <cell r="GA32">
            <v>0</v>
          </cell>
          <cell r="GB32">
            <v>0</v>
          </cell>
          <cell r="GC32">
            <v>0</v>
          </cell>
          <cell r="GD32">
            <v>0</v>
          </cell>
          <cell r="GE32">
            <v>0</v>
          </cell>
          <cell r="GF32">
            <v>0</v>
          </cell>
          <cell r="GG32">
            <v>0</v>
          </cell>
          <cell r="GH32">
            <v>0</v>
          </cell>
          <cell r="GI32">
            <v>0</v>
          </cell>
          <cell r="GJ32">
            <v>0</v>
          </cell>
          <cell r="GK32">
            <v>0</v>
          </cell>
          <cell r="GL32">
            <v>0</v>
          </cell>
          <cell r="GM32">
            <v>0</v>
          </cell>
          <cell r="GN32">
            <v>0</v>
          </cell>
          <cell r="GO32">
            <v>0</v>
          </cell>
          <cell r="GP32">
            <v>0</v>
          </cell>
          <cell r="GQ32">
            <v>0</v>
          </cell>
          <cell r="GR32">
            <v>0</v>
          </cell>
          <cell r="GS32">
            <v>0</v>
          </cell>
          <cell r="GT32">
            <v>0</v>
          </cell>
          <cell r="GU32">
            <v>0</v>
          </cell>
          <cell r="GV32">
            <v>0</v>
          </cell>
          <cell r="GW32">
            <v>0</v>
          </cell>
          <cell r="GX32">
            <v>0</v>
          </cell>
          <cell r="GY32">
            <v>0</v>
          </cell>
          <cell r="GZ32">
            <v>0</v>
          </cell>
          <cell r="HA32">
            <v>0</v>
          </cell>
          <cell r="HB32">
            <v>0</v>
          </cell>
          <cell r="HC32">
            <v>0</v>
          </cell>
          <cell r="HD32">
            <v>0</v>
          </cell>
          <cell r="HE32">
            <v>0</v>
          </cell>
          <cell r="HF32">
            <v>0</v>
          </cell>
          <cell r="HG32">
            <v>0</v>
          </cell>
          <cell r="HH32">
            <v>0</v>
          </cell>
          <cell r="HI32">
            <v>0</v>
          </cell>
          <cell r="HJ32">
            <v>0</v>
          </cell>
          <cell r="HK32">
            <v>0</v>
          </cell>
          <cell r="HL32">
            <v>0</v>
          </cell>
          <cell r="HM32">
            <v>0</v>
          </cell>
          <cell r="HN32">
            <v>0</v>
          </cell>
          <cell r="HO32">
            <v>0</v>
          </cell>
          <cell r="HP32">
            <v>0</v>
          </cell>
          <cell r="HQ32">
            <v>0</v>
          </cell>
          <cell r="HR32">
            <v>0</v>
          </cell>
          <cell r="HS32">
            <v>0</v>
          </cell>
          <cell r="HT32">
            <v>0</v>
          </cell>
          <cell r="HU32">
            <v>0</v>
          </cell>
          <cell r="HV32">
            <v>0</v>
          </cell>
          <cell r="HW32">
            <v>0</v>
          </cell>
          <cell r="HX32">
            <v>0</v>
          </cell>
          <cell r="HY32">
            <v>0</v>
          </cell>
          <cell r="HZ32">
            <v>0</v>
          </cell>
          <cell r="IA32">
            <v>0</v>
          </cell>
          <cell r="IB32">
            <v>0</v>
          </cell>
          <cell r="IC32">
            <v>0</v>
          </cell>
          <cell r="ID32">
            <v>0</v>
          </cell>
          <cell r="IE32">
            <v>0</v>
          </cell>
          <cell r="IF32">
            <v>0</v>
          </cell>
          <cell r="IG32">
            <v>0</v>
          </cell>
          <cell r="IH32">
            <v>0</v>
          </cell>
          <cell r="II32">
            <v>0</v>
          </cell>
          <cell r="IJ32">
            <v>0</v>
          </cell>
          <cell r="IK32">
            <v>0</v>
          </cell>
          <cell r="IL32">
            <v>0</v>
          </cell>
          <cell r="IM32">
            <v>0</v>
          </cell>
          <cell r="IN32">
            <v>0</v>
          </cell>
          <cell r="IO32">
            <v>0</v>
          </cell>
          <cell r="IP32">
            <v>0</v>
          </cell>
          <cell r="IQ32">
            <v>0</v>
          </cell>
          <cell r="IR32">
            <v>0</v>
          </cell>
          <cell r="IS32">
            <v>0</v>
          </cell>
          <cell r="IT32">
            <v>0</v>
          </cell>
          <cell r="IU32">
            <v>0</v>
          </cell>
        </row>
        <row r="33">
          <cell r="A33" t="str">
            <v>SDC IN</v>
          </cell>
          <cell r="B33" t="str">
            <v>Sundaram Clayton</v>
          </cell>
          <cell r="C33" t="str">
            <v>Auto ancillary</v>
          </cell>
          <cell r="D33">
            <v>0</v>
          </cell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R33">
            <v>0</v>
          </cell>
          <cell r="S33">
            <v>0</v>
          </cell>
          <cell r="T33">
            <v>0</v>
          </cell>
          <cell r="U33">
            <v>0</v>
          </cell>
          <cell r="V33">
            <v>0</v>
          </cell>
          <cell r="W33">
            <v>0</v>
          </cell>
          <cell r="X33">
            <v>0</v>
          </cell>
          <cell r="Y33">
            <v>0</v>
          </cell>
          <cell r="Z33">
            <v>0</v>
          </cell>
          <cell r="AA33">
            <v>0</v>
          </cell>
          <cell r="AB33">
            <v>0</v>
          </cell>
          <cell r="AC33">
            <v>0</v>
          </cell>
          <cell r="AD33">
            <v>0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O33">
            <v>0</v>
          </cell>
          <cell r="AP33">
            <v>0</v>
          </cell>
          <cell r="AQ33">
            <v>0</v>
          </cell>
          <cell r="AR33">
            <v>0</v>
          </cell>
          <cell r="AS33">
            <v>0</v>
          </cell>
          <cell r="AT33">
            <v>0</v>
          </cell>
          <cell r="AU33">
            <v>0</v>
          </cell>
          <cell r="AV33">
            <v>0</v>
          </cell>
          <cell r="AW33">
            <v>0</v>
          </cell>
          <cell r="AX33">
            <v>0</v>
          </cell>
          <cell r="AY33">
            <v>0</v>
          </cell>
          <cell r="AZ33">
            <v>0</v>
          </cell>
          <cell r="BA33">
            <v>0</v>
          </cell>
          <cell r="BB33">
            <v>0</v>
          </cell>
          <cell r="BC33">
            <v>0</v>
          </cell>
          <cell r="BD33">
            <v>0</v>
          </cell>
          <cell r="BE33">
            <v>0</v>
          </cell>
          <cell r="BF33">
            <v>0</v>
          </cell>
          <cell r="BG33">
            <v>0</v>
          </cell>
          <cell r="BH33">
            <v>0</v>
          </cell>
          <cell r="BI33">
            <v>0</v>
          </cell>
          <cell r="BJ33">
            <v>0</v>
          </cell>
          <cell r="BK33">
            <v>0</v>
          </cell>
          <cell r="BL33">
            <v>0</v>
          </cell>
          <cell r="BM33">
            <v>0</v>
          </cell>
          <cell r="BN33">
            <v>0</v>
          </cell>
          <cell r="BO33">
            <v>0</v>
          </cell>
          <cell r="BP33">
            <v>0</v>
          </cell>
          <cell r="BQ33">
            <v>0</v>
          </cell>
          <cell r="BR33">
            <v>0</v>
          </cell>
          <cell r="BS33">
            <v>0</v>
          </cell>
          <cell r="BT33">
            <v>0</v>
          </cell>
          <cell r="BU33">
            <v>0</v>
          </cell>
          <cell r="BV33">
            <v>0</v>
          </cell>
          <cell r="BW33">
            <v>0</v>
          </cell>
          <cell r="BX33">
            <v>0</v>
          </cell>
          <cell r="BY33">
            <v>0</v>
          </cell>
          <cell r="BZ33">
            <v>0</v>
          </cell>
          <cell r="CA33">
            <v>0</v>
          </cell>
          <cell r="CB33">
            <v>0</v>
          </cell>
          <cell r="CC33">
            <v>0</v>
          </cell>
          <cell r="CD33">
            <v>0</v>
          </cell>
          <cell r="CE33">
            <v>0</v>
          </cell>
          <cell r="CF33">
            <v>0</v>
          </cell>
          <cell r="CG33">
            <v>0</v>
          </cell>
          <cell r="CH33">
            <v>0</v>
          </cell>
          <cell r="CI33">
            <v>0</v>
          </cell>
          <cell r="CJ33">
            <v>0</v>
          </cell>
          <cell r="CK33">
            <v>0</v>
          </cell>
          <cell r="CL33">
            <v>0</v>
          </cell>
          <cell r="CM33">
            <v>0</v>
          </cell>
          <cell r="CN33">
            <v>0</v>
          </cell>
          <cell r="CO33">
            <v>0</v>
          </cell>
          <cell r="CP33">
            <v>0</v>
          </cell>
          <cell r="CQ33">
            <v>0</v>
          </cell>
          <cell r="CR33">
            <v>0</v>
          </cell>
          <cell r="CS33">
            <v>0</v>
          </cell>
          <cell r="CT33">
            <v>0</v>
          </cell>
          <cell r="CU33">
            <v>0</v>
          </cell>
          <cell r="CV33">
            <v>0</v>
          </cell>
          <cell r="CW33">
            <v>0</v>
          </cell>
          <cell r="CX33">
            <v>0</v>
          </cell>
          <cell r="CY33">
            <v>0</v>
          </cell>
          <cell r="CZ33">
            <v>0</v>
          </cell>
          <cell r="DA33">
            <v>0</v>
          </cell>
          <cell r="DB33">
            <v>0</v>
          </cell>
          <cell r="DC33">
            <v>0</v>
          </cell>
          <cell r="DD33">
            <v>0</v>
          </cell>
          <cell r="DE33">
            <v>0</v>
          </cell>
          <cell r="DF33">
            <v>0</v>
          </cell>
          <cell r="DG33">
            <v>0</v>
          </cell>
          <cell r="DH33">
            <v>0</v>
          </cell>
          <cell r="DI33">
            <v>0</v>
          </cell>
          <cell r="DJ33">
            <v>0</v>
          </cell>
          <cell r="DK33">
            <v>0</v>
          </cell>
          <cell r="DL33">
            <v>0</v>
          </cell>
          <cell r="DM33">
            <v>0</v>
          </cell>
          <cell r="DN33">
            <v>0</v>
          </cell>
          <cell r="DO33">
            <v>0</v>
          </cell>
          <cell r="DP33">
            <v>0</v>
          </cell>
          <cell r="DQ33">
            <v>0</v>
          </cell>
          <cell r="DR33">
            <v>0</v>
          </cell>
          <cell r="DS33">
            <v>0</v>
          </cell>
          <cell r="DT33">
            <v>0</v>
          </cell>
          <cell r="DU33">
            <v>0</v>
          </cell>
          <cell r="DV33">
            <v>0</v>
          </cell>
          <cell r="DW33">
            <v>0</v>
          </cell>
          <cell r="DX33">
            <v>0</v>
          </cell>
          <cell r="DY33">
            <v>0</v>
          </cell>
          <cell r="DZ33">
            <v>0</v>
          </cell>
          <cell r="EA33">
            <v>0</v>
          </cell>
          <cell r="EB33">
            <v>0</v>
          </cell>
          <cell r="EC33">
            <v>0</v>
          </cell>
          <cell r="ED33">
            <v>0</v>
          </cell>
          <cell r="EE33">
            <v>0</v>
          </cell>
          <cell r="EF33">
            <v>0</v>
          </cell>
          <cell r="EG33">
            <v>0</v>
          </cell>
          <cell r="EH33">
            <v>0</v>
          </cell>
          <cell r="EI33">
            <v>0</v>
          </cell>
          <cell r="EJ33">
            <v>0</v>
          </cell>
          <cell r="EK33">
            <v>0</v>
          </cell>
          <cell r="EL33">
            <v>0</v>
          </cell>
          <cell r="EM33">
            <v>0</v>
          </cell>
          <cell r="EN33">
            <v>0</v>
          </cell>
          <cell r="EO33">
            <v>0</v>
          </cell>
          <cell r="EP33">
            <v>0</v>
          </cell>
          <cell r="EQ33">
            <v>0</v>
          </cell>
          <cell r="ER33">
            <v>0</v>
          </cell>
          <cell r="ES33">
            <v>0</v>
          </cell>
          <cell r="ET33">
            <v>0</v>
          </cell>
          <cell r="EU33">
            <v>0</v>
          </cell>
          <cell r="EV33">
            <v>0</v>
          </cell>
          <cell r="EW33">
            <v>0</v>
          </cell>
          <cell r="EX33">
            <v>0</v>
          </cell>
          <cell r="EY33">
            <v>0</v>
          </cell>
          <cell r="EZ33">
            <v>0</v>
          </cell>
          <cell r="FA33">
            <v>0</v>
          </cell>
          <cell r="FB33">
            <v>0</v>
          </cell>
          <cell r="FC33">
            <v>0</v>
          </cell>
          <cell r="FD33">
            <v>0</v>
          </cell>
          <cell r="FE33">
            <v>0</v>
          </cell>
          <cell r="FF33">
            <v>0</v>
          </cell>
          <cell r="FG33">
            <v>0</v>
          </cell>
          <cell r="FH33">
            <v>0</v>
          </cell>
          <cell r="FI33">
            <v>0</v>
          </cell>
          <cell r="FJ33">
            <v>0</v>
          </cell>
          <cell r="FK33">
            <v>0</v>
          </cell>
          <cell r="FL33">
            <v>0</v>
          </cell>
          <cell r="FM33">
            <v>0</v>
          </cell>
          <cell r="FN33">
            <v>0</v>
          </cell>
          <cell r="FO33">
            <v>0</v>
          </cell>
          <cell r="FP33">
            <v>0</v>
          </cell>
          <cell r="FQ33">
            <v>0</v>
          </cell>
          <cell r="FR33">
            <v>0</v>
          </cell>
          <cell r="FS33">
            <v>0</v>
          </cell>
          <cell r="FT33">
            <v>0</v>
          </cell>
          <cell r="FU33">
            <v>0</v>
          </cell>
          <cell r="FV33">
            <v>0</v>
          </cell>
          <cell r="FW33">
            <v>0</v>
          </cell>
          <cell r="FX33">
            <v>0</v>
          </cell>
          <cell r="FY33">
            <v>0</v>
          </cell>
          <cell r="FZ33">
            <v>0</v>
          </cell>
          <cell r="GA33">
            <v>0</v>
          </cell>
          <cell r="GB33">
            <v>0</v>
          </cell>
          <cell r="GC33">
            <v>0</v>
          </cell>
          <cell r="GD33">
            <v>0</v>
          </cell>
          <cell r="GE33">
            <v>0</v>
          </cell>
          <cell r="GF33">
            <v>0</v>
          </cell>
          <cell r="GG33">
            <v>0</v>
          </cell>
          <cell r="GH33">
            <v>0</v>
          </cell>
          <cell r="GI33">
            <v>0</v>
          </cell>
          <cell r="GJ33">
            <v>0</v>
          </cell>
          <cell r="GK33">
            <v>0</v>
          </cell>
          <cell r="GL33">
            <v>0</v>
          </cell>
          <cell r="GM33">
            <v>0</v>
          </cell>
          <cell r="GN33">
            <v>0</v>
          </cell>
          <cell r="GO33">
            <v>0</v>
          </cell>
          <cell r="GP33">
            <v>0</v>
          </cell>
          <cell r="GQ33">
            <v>0</v>
          </cell>
          <cell r="GR33">
            <v>0</v>
          </cell>
          <cell r="GS33">
            <v>0</v>
          </cell>
          <cell r="GT33">
            <v>0</v>
          </cell>
          <cell r="GU33">
            <v>0</v>
          </cell>
          <cell r="GV33">
            <v>0</v>
          </cell>
          <cell r="GW33">
            <v>0</v>
          </cell>
          <cell r="GX33">
            <v>0</v>
          </cell>
          <cell r="GY33">
            <v>0</v>
          </cell>
          <cell r="GZ33">
            <v>0</v>
          </cell>
          <cell r="HA33">
            <v>0</v>
          </cell>
          <cell r="HB33">
            <v>0</v>
          </cell>
          <cell r="HC33">
            <v>0</v>
          </cell>
          <cell r="HD33">
            <v>0</v>
          </cell>
          <cell r="HE33">
            <v>0</v>
          </cell>
          <cell r="HF33">
            <v>0</v>
          </cell>
          <cell r="HG33">
            <v>0</v>
          </cell>
          <cell r="HH33">
            <v>0</v>
          </cell>
          <cell r="HI33">
            <v>0</v>
          </cell>
          <cell r="HJ33">
            <v>0</v>
          </cell>
          <cell r="HK33">
            <v>0</v>
          </cell>
          <cell r="HL33">
            <v>0</v>
          </cell>
          <cell r="HM33">
            <v>0</v>
          </cell>
          <cell r="HN33">
            <v>0</v>
          </cell>
          <cell r="HO33">
            <v>0</v>
          </cell>
          <cell r="HP33">
            <v>0</v>
          </cell>
          <cell r="HQ33">
            <v>0</v>
          </cell>
          <cell r="HR33">
            <v>0</v>
          </cell>
          <cell r="HS33">
            <v>0</v>
          </cell>
          <cell r="HT33">
            <v>0</v>
          </cell>
          <cell r="HU33">
            <v>0</v>
          </cell>
          <cell r="HV33">
            <v>0</v>
          </cell>
          <cell r="HW33">
            <v>0</v>
          </cell>
          <cell r="HX33">
            <v>0</v>
          </cell>
          <cell r="HY33">
            <v>0</v>
          </cell>
          <cell r="HZ33">
            <v>0</v>
          </cell>
          <cell r="IA33">
            <v>0</v>
          </cell>
          <cell r="IB33">
            <v>0</v>
          </cell>
          <cell r="IC33">
            <v>0</v>
          </cell>
          <cell r="ID33">
            <v>0</v>
          </cell>
          <cell r="IE33">
            <v>0</v>
          </cell>
          <cell r="IF33">
            <v>0</v>
          </cell>
          <cell r="IG33">
            <v>0</v>
          </cell>
          <cell r="IH33">
            <v>0</v>
          </cell>
          <cell r="II33">
            <v>0</v>
          </cell>
          <cell r="IJ33">
            <v>0</v>
          </cell>
          <cell r="IK33">
            <v>0</v>
          </cell>
          <cell r="IL33">
            <v>0</v>
          </cell>
          <cell r="IM33">
            <v>0</v>
          </cell>
          <cell r="IN33">
            <v>0</v>
          </cell>
          <cell r="IO33">
            <v>0</v>
          </cell>
          <cell r="IP33">
            <v>0</v>
          </cell>
          <cell r="IQ33">
            <v>0</v>
          </cell>
          <cell r="IR33">
            <v>0</v>
          </cell>
          <cell r="IS33">
            <v>0</v>
          </cell>
          <cell r="IT33">
            <v>0</v>
          </cell>
          <cell r="IU33">
            <v>0</v>
          </cell>
        </row>
        <row r="34">
          <cell r="A34" t="str">
            <v>TI IN</v>
          </cell>
          <cell r="B34" t="str">
            <v>Tube Investments Of India</v>
          </cell>
          <cell r="C34" t="str">
            <v>Auto Ancillaries</v>
          </cell>
          <cell r="D34">
            <v>0</v>
          </cell>
          <cell r="E34">
            <v>0</v>
          </cell>
          <cell r="F34">
            <v>0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  <cell r="K34">
            <v>0</v>
          </cell>
          <cell r="L34">
            <v>-33.200000000000003</v>
          </cell>
          <cell r="M34">
            <v>-48</v>
          </cell>
          <cell r="N34">
            <v>-35.200000000000003</v>
          </cell>
          <cell r="O34">
            <v>-10.3</v>
          </cell>
          <cell r="P34">
            <v>-31.1</v>
          </cell>
          <cell r="Q34">
            <v>-34.5</v>
          </cell>
          <cell r="R34">
            <v>-39.299999999999997</v>
          </cell>
          <cell r="S34">
            <v>-26.9</v>
          </cell>
          <cell r="T34">
            <v>-30.7</v>
          </cell>
          <cell r="U34">
            <v>-29.3</v>
          </cell>
          <cell r="V34">
            <v>-30.4</v>
          </cell>
          <cell r="W34">
            <v>-22.5</v>
          </cell>
          <cell r="X34">
            <v>-39.299999999999997</v>
          </cell>
          <cell r="Y34">
            <v>-41.5</v>
          </cell>
          <cell r="Z34">
            <v>-54.4</v>
          </cell>
          <cell r="AA34">
            <v>-46.3</v>
          </cell>
          <cell r="AB34">
            <v>-58.4</v>
          </cell>
          <cell r="AC34">
            <v>-72.400000000000006</v>
          </cell>
          <cell r="AD34">
            <v>-92.3</v>
          </cell>
          <cell r="AE34">
            <v>-58.8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224.49999999999983</v>
          </cell>
          <cell r="AO34">
            <v>171.89999999999944</v>
          </cell>
          <cell r="AP34">
            <v>297.90000000000003</v>
          </cell>
          <cell r="AQ34">
            <v>456.20000000000022</v>
          </cell>
          <cell r="AR34">
            <v>311.39999999999998</v>
          </cell>
          <cell r="AS34">
            <v>449.90000000000072</v>
          </cell>
          <cell r="AT34">
            <v>516.40000000000055</v>
          </cell>
          <cell r="AU34">
            <v>1178.5999999999999</v>
          </cell>
          <cell r="AV34">
            <v>986.5</v>
          </cell>
          <cell r="AW34">
            <v>374.19999999999908</v>
          </cell>
          <cell r="AX34">
            <v>279.50000000000023</v>
          </cell>
          <cell r="AY34">
            <v>312.90000000000066</v>
          </cell>
          <cell r="AZ34">
            <v>216.6999999999997</v>
          </cell>
          <cell r="BA34">
            <v>211.69999999999945</v>
          </cell>
          <cell r="BB34">
            <v>176.80000000000015</v>
          </cell>
          <cell r="BC34">
            <v>170.00000000000034</v>
          </cell>
          <cell r="BD34">
            <v>247.80000000000004</v>
          </cell>
          <cell r="BE34">
            <v>415.40000000000089</v>
          </cell>
          <cell r="BF34">
            <v>-198.30000000000018</v>
          </cell>
          <cell r="BG34">
            <v>-101.2999999999991</v>
          </cell>
          <cell r="BH34">
            <v>0</v>
          </cell>
          <cell r="BI34">
            <v>0</v>
          </cell>
          <cell r="BJ34">
            <v>0</v>
          </cell>
          <cell r="BK34">
            <v>0</v>
          </cell>
          <cell r="BL34">
            <v>0</v>
          </cell>
          <cell r="BM34">
            <v>0</v>
          </cell>
          <cell r="BN34">
            <v>0</v>
          </cell>
          <cell r="BO34">
            <v>0</v>
          </cell>
          <cell r="BP34">
            <v>0</v>
          </cell>
          <cell r="BQ34">
            <v>0</v>
          </cell>
          <cell r="BR34">
            <v>0</v>
          </cell>
          <cell r="BS34">
            <v>0</v>
          </cell>
          <cell r="BT34">
            <v>0</v>
          </cell>
          <cell r="BU34">
            <v>0</v>
          </cell>
          <cell r="BV34">
            <v>0</v>
          </cell>
          <cell r="BW34">
            <v>0</v>
          </cell>
          <cell r="BX34">
            <v>0</v>
          </cell>
          <cell r="BY34">
            <v>0</v>
          </cell>
          <cell r="BZ34">
            <v>0</v>
          </cell>
          <cell r="CA34">
            <v>0</v>
          </cell>
          <cell r="CB34">
            <v>0</v>
          </cell>
          <cell r="CC34">
            <v>0</v>
          </cell>
          <cell r="CD34">
            <v>63.6</v>
          </cell>
          <cell r="CE34">
            <v>-4.4000000000000004</v>
          </cell>
          <cell r="CF34">
            <v>318.39999999999998</v>
          </cell>
          <cell r="CG34">
            <v>148.19999999999999</v>
          </cell>
          <cell r="CH34">
            <v>0</v>
          </cell>
          <cell r="CI34">
            <v>0</v>
          </cell>
          <cell r="CJ34">
            <v>0</v>
          </cell>
          <cell r="CK34">
            <v>0</v>
          </cell>
          <cell r="CL34">
            <v>0</v>
          </cell>
          <cell r="CM34">
            <v>0</v>
          </cell>
          <cell r="CN34">
            <v>0</v>
          </cell>
          <cell r="CO34">
            <v>0</v>
          </cell>
          <cell r="CP34">
            <v>0</v>
          </cell>
          <cell r="CQ34">
            <v>0</v>
          </cell>
          <cell r="CR34">
            <v>224.49999999999983</v>
          </cell>
          <cell r="CS34">
            <v>171.89999999999944</v>
          </cell>
          <cell r="CT34">
            <v>297.90000000000003</v>
          </cell>
          <cell r="CU34">
            <v>456.20000000000022</v>
          </cell>
          <cell r="CV34">
            <v>311.39999999999998</v>
          </cell>
          <cell r="CW34">
            <v>449.90000000000072</v>
          </cell>
          <cell r="CX34">
            <v>516.40000000000055</v>
          </cell>
          <cell r="CY34">
            <v>1178.5999999999999</v>
          </cell>
          <cell r="CZ34">
            <v>986.5</v>
          </cell>
          <cell r="DA34">
            <v>374.19999999999908</v>
          </cell>
          <cell r="DB34">
            <v>279.50000000000023</v>
          </cell>
          <cell r="DC34">
            <v>312.90000000000066</v>
          </cell>
          <cell r="DD34">
            <v>216.6999999999997</v>
          </cell>
          <cell r="DE34">
            <v>211.69999999999945</v>
          </cell>
          <cell r="DF34">
            <v>240.40000000000015</v>
          </cell>
          <cell r="DG34">
            <v>165.60000000000034</v>
          </cell>
          <cell r="DH34">
            <v>566.20000000000005</v>
          </cell>
          <cell r="DI34">
            <v>563.60000000000082</v>
          </cell>
          <cell r="DJ34">
            <v>-198.30000000000018</v>
          </cell>
          <cell r="DK34">
            <v>-101.2999999999991</v>
          </cell>
          <cell r="DL34">
            <v>0</v>
          </cell>
          <cell r="DM34">
            <v>0</v>
          </cell>
          <cell r="DN34">
            <v>0</v>
          </cell>
          <cell r="DO34">
            <v>0</v>
          </cell>
          <cell r="DP34">
            <v>0</v>
          </cell>
          <cell r="DQ34">
            <v>0</v>
          </cell>
          <cell r="DR34">
            <v>0</v>
          </cell>
          <cell r="DS34">
            <v>0</v>
          </cell>
          <cell r="DT34">
            <v>-75.100000000000009</v>
          </cell>
          <cell r="DU34">
            <v>-49.699999999999996</v>
          </cell>
          <cell r="DV34">
            <v>-33.1</v>
          </cell>
          <cell r="DW34">
            <v>-85.6</v>
          </cell>
          <cell r="DX34">
            <v>-77.3</v>
          </cell>
          <cell r="DY34">
            <v>-136.1</v>
          </cell>
          <cell r="DZ34">
            <v>-141.80000000000001</v>
          </cell>
          <cell r="EA34">
            <v>-271.8</v>
          </cell>
          <cell r="EB34">
            <v>-91.9</v>
          </cell>
          <cell r="EC34">
            <v>-110.5</v>
          </cell>
          <cell r="ED34">
            <v>-74.099999999999994</v>
          </cell>
          <cell r="EE34">
            <v>-118.8</v>
          </cell>
          <cell r="EF34">
            <v>-75.8</v>
          </cell>
          <cell r="EG34">
            <v>-54.5</v>
          </cell>
          <cell r="EH34">
            <v>-64.900000000000006</v>
          </cell>
          <cell r="EI34">
            <v>-74.2</v>
          </cell>
          <cell r="EJ34">
            <v>-83.3</v>
          </cell>
          <cell r="EK34">
            <v>-142.9</v>
          </cell>
          <cell r="EL34">
            <v>60.8</v>
          </cell>
          <cell r="EM34">
            <v>57</v>
          </cell>
          <cell r="EN34">
            <v>0</v>
          </cell>
          <cell r="EO34">
            <v>0</v>
          </cell>
          <cell r="EP34">
            <v>0</v>
          </cell>
          <cell r="EQ34">
            <v>0</v>
          </cell>
          <cell r="ER34">
            <v>0</v>
          </cell>
          <cell r="ES34">
            <v>0</v>
          </cell>
          <cell r="ET34">
            <v>0</v>
          </cell>
          <cell r="EU34">
            <v>0</v>
          </cell>
          <cell r="EV34">
            <v>149.39999999999981</v>
          </cell>
          <cell r="EW34">
            <v>122.19999999999945</v>
          </cell>
          <cell r="EX34">
            <v>264.8</v>
          </cell>
          <cell r="EY34">
            <v>370.60000000000025</v>
          </cell>
          <cell r="EZ34">
            <v>234.09999999999997</v>
          </cell>
          <cell r="FA34">
            <v>313.80000000000075</v>
          </cell>
          <cell r="FB34">
            <v>374.60000000000053</v>
          </cell>
          <cell r="FC34">
            <v>906.8</v>
          </cell>
          <cell r="FD34">
            <v>894.6</v>
          </cell>
          <cell r="FE34">
            <v>263.69999999999908</v>
          </cell>
          <cell r="FF34">
            <v>205.40000000000023</v>
          </cell>
          <cell r="FG34">
            <v>194.10000000000065</v>
          </cell>
          <cell r="FH34">
            <v>140.89999999999969</v>
          </cell>
          <cell r="FI34">
            <v>157.19999999999945</v>
          </cell>
          <cell r="FJ34">
            <v>175.50000000000014</v>
          </cell>
          <cell r="FK34">
            <v>91.400000000000333</v>
          </cell>
          <cell r="FL34">
            <v>482.90000000000003</v>
          </cell>
          <cell r="FM34">
            <v>420.70000000000084</v>
          </cell>
          <cell r="FN34">
            <v>-137.50000000000017</v>
          </cell>
          <cell r="FO34">
            <v>-44.299999999999102</v>
          </cell>
          <cell r="FP34">
            <v>0</v>
          </cell>
          <cell r="FQ34">
            <v>0</v>
          </cell>
          <cell r="FR34">
            <v>0</v>
          </cell>
          <cell r="FS34">
            <v>0</v>
          </cell>
          <cell r="FT34">
            <v>0</v>
          </cell>
          <cell r="FU34">
            <v>0</v>
          </cell>
          <cell r="FV34">
            <v>0</v>
          </cell>
          <cell r="FW34">
            <v>0</v>
          </cell>
          <cell r="FX34">
            <v>0</v>
          </cell>
          <cell r="FY34">
            <v>0</v>
          </cell>
          <cell r="FZ34">
            <v>0</v>
          </cell>
          <cell r="GA34">
            <v>0</v>
          </cell>
          <cell r="GB34">
            <v>0</v>
          </cell>
          <cell r="GC34">
            <v>0</v>
          </cell>
          <cell r="GD34">
            <v>0</v>
          </cell>
          <cell r="GE34">
            <v>0</v>
          </cell>
          <cell r="GF34">
            <v>0</v>
          </cell>
          <cell r="GG34">
            <v>0</v>
          </cell>
          <cell r="GH34">
            <v>0</v>
          </cell>
          <cell r="GI34">
            <v>0</v>
          </cell>
          <cell r="GJ34">
            <v>0</v>
          </cell>
          <cell r="GK34">
            <v>0</v>
          </cell>
          <cell r="GL34">
            <v>0</v>
          </cell>
          <cell r="GM34">
            <v>0</v>
          </cell>
          <cell r="GN34">
            <v>0</v>
          </cell>
          <cell r="GO34">
            <v>0</v>
          </cell>
          <cell r="GP34">
            <v>0</v>
          </cell>
          <cell r="GQ34">
            <v>0</v>
          </cell>
          <cell r="GR34">
            <v>0</v>
          </cell>
          <cell r="GS34">
            <v>0</v>
          </cell>
          <cell r="GT34">
            <v>0</v>
          </cell>
          <cell r="GU34">
            <v>0</v>
          </cell>
          <cell r="GV34">
            <v>0</v>
          </cell>
          <cell r="GW34">
            <v>0</v>
          </cell>
          <cell r="GX34">
            <v>0</v>
          </cell>
          <cell r="GY34">
            <v>0</v>
          </cell>
          <cell r="GZ34">
            <v>0</v>
          </cell>
          <cell r="HA34">
            <v>0</v>
          </cell>
          <cell r="HB34">
            <v>0</v>
          </cell>
          <cell r="HC34">
            <v>0</v>
          </cell>
          <cell r="HD34">
            <v>0</v>
          </cell>
          <cell r="HE34">
            <v>0</v>
          </cell>
          <cell r="HF34">
            <v>0</v>
          </cell>
          <cell r="HG34">
            <v>0</v>
          </cell>
          <cell r="HH34">
            <v>0</v>
          </cell>
          <cell r="HI34">
            <v>0</v>
          </cell>
          <cell r="HJ34">
            <v>0</v>
          </cell>
          <cell r="HK34">
            <v>0</v>
          </cell>
          <cell r="HL34">
            <v>0</v>
          </cell>
          <cell r="HM34">
            <v>0</v>
          </cell>
          <cell r="HN34">
            <v>0</v>
          </cell>
          <cell r="HO34">
            <v>0</v>
          </cell>
          <cell r="HP34">
            <v>0</v>
          </cell>
          <cell r="HQ34">
            <v>0</v>
          </cell>
          <cell r="HR34">
            <v>0</v>
          </cell>
          <cell r="HS34">
            <v>0</v>
          </cell>
          <cell r="HT34">
            <v>0</v>
          </cell>
          <cell r="HU34">
            <v>0</v>
          </cell>
          <cell r="HV34">
            <v>0</v>
          </cell>
          <cell r="HW34">
            <v>0</v>
          </cell>
          <cell r="HX34">
            <v>0</v>
          </cell>
          <cell r="HY34">
            <v>0</v>
          </cell>
          <cell r="HZ34">
            <v>0</v>
          </cell>
          <cell r="IA34">
            <v>0</v>
          </cell>
          <cell r="IB34">
            <v>0</v>
          </cell>
          <cell r="IC34">
            <v>0</v>
          </cell>
          <cell r="ID34">
            <v>0</v>
          </cell>
          <cell r="IE34">
            <v>0</v>
          </cell>
          <cell r="IF34">
            <v>0</v>
          </cell>
          <cell r="IG34">
            <v>0</v>
          </cell>
          <cell r="IH34">
            <v>0</v>
          </cell>
          <cell r="II34">
            <v>0</v>
          </cell>
          <cell r="IJ34">
            <v>0</v>
          </cell>
          <cell r="IK34">
            <v>0</v>
          </cell>
          <cell r="IL34">
            <v>0</v>
          </cell>
          <cell r="IM34">
            <v>0</v>
          </cell>
          <cell r="IN34">
            <v>0</v>
          </cell>
          <cell r="IO34">
            <v>0</v>
          </cell>
          <cell r="IP34">
            <v>0</v>
          </cell>
          <cell r="IQ34">
            <v>0</v>
          </cell>
          <cell r="IR34">
            <v>0</v>
          </cell>
          <cell r="IS34">
            <v>0</v>
          </cell>
          <cell r="IT34">
            <v>0</v>
          </cell>
          <cell r="IU34">
            <v>0</v>
          </cell>
        </row>
        <row r="35">
          <cell r="A35" t="str">
            <v>SF IN</v>
          </cell>
          <cell r="B35" t="str">
            <v>Sundram Fasteners</v>
          </cell>
          <cell r="C35" t="str">
            <v>Auto Ancillaries</v>
          </cell>
          <cell r="D35">
            <v>-23.2</v>
          </cell>
          <cell r="E35">
            <v>-21.3</v>
          </cell>
          <cell r="F35">
            <v>-15</v>
          </cell>
          <cell r="G35">
            <v>-1.5</v>
          </cell>
          <cell r="H35">
            <v>0</v>
          </cell>
          <cell r="I35">
            <v>0</v>
          </cell>
          <cell r="J35">
            <v>-8.8000000000000007</v>
          </cell>
          <cell r="K35">
            <v>0</v>
          </cell>
          <cell r="L35">
            <v>-90.600000000000009</v>
          </cell>
          <cell r="M35">
            <v>-32.200000000000003</v>
          </cell>
          <cell r="N35">
            <v>93.1</v>
          </cell>
          <cell r="O35">
            <v>-28.9</v>
          </cell>
          <cell r="P35">
            <v>-37.599999999999994</v>
          </cell>
          <cell r="Q35">
            <v>-66.2</v>
          </cell>
          <cell r="R35">
            <v>-143.30000000000001</v>
          </cell>
          <cell r="S35">
            <v>-44</v>
          </cell>
          <cell r="T35">
            <v>-160.30000000000001</v>
          </cell>
          <cell r="U35">
            <v>-75.5</v>
          </cell>
          <cell r="V35">
            <v>-33.9</v>
          </cell>
          <cell r="W35">
            <v>7.2</v>
          </cell>
          <cell r="X35">
            <v>55.7</v>
          </cell>
          <cell r="Y35">
            <v>-8</v>
          </cell>
          <cell r="Z35">
            <v>-35</v>
          </cell>
          <cell r="AA35">
            <v>-151.4</v>
          </cell>
          <cell r="AB35">
            <v>-289</v>
          </cell>
          <cell r="AC35">
            <v>-298.60000000000002</v>
          </cell>
          <cell r="AD35">
            <v>-217.3</v>
          </cell>
          <cell r="AE35">
            <v>-187.10000000000002</v>
          </cell>
          <cell r="AF35">
            <v>159.79999999999993</v>
          </cell>
          <cell r="AG35">
            <v>159.79999999999976</v>
          </cell>
          <cell r="AH35">
            <v>145</v>
          </cell>
          <cell r="AI35">
            <v>198.1</v>
          </cell>
          <cell r="AJ35">
            <v>187.29999999999981</v>
          </cell>
          <cell r="AK35">
            <v>223.40000000000018</v>
          </cell>
          <cell r="AL35">
            <v>178.10000000000014</v>
          </cell>
          <cell r="AM35">
            <v>291.00000000000017</v>
          </cell>
          <cell r="AN35">
            <v>178.89999999999998</v>
          </cell>
          <cell r="AO35">
            <v>216.49999999999943</v>
          </cell>
          <cell r="AP35">
            <v>397.89999999999975</v>
          </cell>
          <cell r="AQ35">
            <v>234.49999999999997</v>
          </cell>
          <cell r="AR35">
            <v>271.09999999999934</v>
          </cell>
          <cell r="AS35">
            <v>203.89999999999907</v>
          </cell>
          <cell r="AT35">
            <v>178.59999999999997</v>
          </cell>
          <cell r="AU35">
            <v>312.59999999999962</v>
          </cell>
          <cell r="AV35">
            <v>265.90000000000026</v>
          </cell>
          <cell r="AW35">
            <v>369.40000000000072</v>
          </cell>
          <cell r="AX35">
            <v>321.80000000000064</v>
          </cell>
          <cell r="AY35">
            <v>197.00000000000028</v>
          </cell>
          <cell r="AZ35">
            <v>371.5999999999998</v>
          </cell>
          <cell r="BA35">
            <v>310.40000000000043</v>
          </cell>
          <cell r="BB35">
            <v>274.4000000000002</v>
          </cell>
          <cell r="BC35">
            <v>63.900000000000432</v>
          </cell>
          <cell r="BD35">
            <v>204.29999999999961</v>
          </cell>
          <cell r="BE35">
            <v>130.00000000000028</v>
          </cell>
          <cell r="BF35">
            <v>11.699999999999989</v>
          </cell>
          <cell r="BG35">
            <v>-122.19999999999975</v>
          </cell>
          <cell r="BH35">
            <v>0</v>
          </cell>
          <cell r="BI35">
            <v>0</v>
          </cell>
          <cell r="BJ35">
            <v>0</v>
          </cell>
          <cell r="BK35">
            <v>0</v>
          </cell>
          <cell r="BL35">
            <v>0</v>
          </cell>
          <cell r="BM35">
            <v>0</v>
          </cell>
          <cell r="BN35">
            <v>0</v>
          </cell>
          <cell r="BO35">
            <v>0</v>
          </cell>
          <cell r="BP35">
            <v>0</v>
          </cell>
          <cell r="BQ35">
            <v>0</v>
          </cell>
          <cell r="BR35">
            <v>0</v>
          </cell>
          <cell r="BS35">
            <v>0</v>
          </cell>
          <cell r="BT35">
            <v>0</v>
          </cell>
          <cell r="BU35">
            <v>0</v>
          </cell>
          <cell r="BV35">
            <v>0</v>
          </cell>
          <cell r="BW35">
            <v>0</v>
          </cell>
          <cell r="BX35">
            <v>0</v>
          </cell>
          <cell r="BY35">
            <v>0</v>
          </cell>
          <cell r="BZ35">
            <v>0</v>
          </cell>
          <cell r="CA35">
            <v>-34.799999999999997</v>
          </cell>
          <cell r="CB35">
            <v>0</v>
          </cell>
          <cell r="CC35">
            <v>0</v>
          </cell>
          <cell r="CD35">
            <v>0</v>
          </cell>
          <cell r="CE35">
            <v>0</v>
          </cell>
          <cell r="CF35">
            <v>0</v>
          </cell>
          <cell r="CG35">
            <v>0</v>
          </cell>
          <cell r="CH35">
            <v>0</v>
          </cell>
          <cell r="CI35">
            <v>0</v>
          </cell>
          <cell r="CJ35">
            <v>159.79999999999993</v>
          </cell>
          <cell r="CK35">
            <v>159.79999999999976</v>
          </cell>
          <cell r="CL35">
            <v>145</v>
          </cell>
          <cell r="CM35">
            <v>198.1</v>
          </cell>
          <cell r="CN35">
            <v>187.29999999999981</v>
          </cell>
          <cell r="CO35">
            <v>223.40000000000018</v>
          </cell>
          <cell r="CP35">
            <v>178.10000000000014</v>
          </cell>
          <cell r="CQ35">
            <v>291.00000000000017</v>
          </cell>
          <cell r="CR35">
            <v>178.89999999999998</v>
          </cell>
          <cell r="CS35">
            <v>216.49999999999943</v>
          </cell>
          <cell r="CT35">
            <v>397.89999999999975</v>
          </cell>
          <cell r="CU35">
            <v>234.49999999999997</v>
          </cell>
          <cell r="CV35">
            <v>271.09999999999934</v>
          </cell>
          <cell r="CW35">
            <v>203.89999999999907</v>
          </cell>
          <cell r="CX35">
            <v>178.59999999999997</v>
          </cell>
          <cell r="CY35">
            <v>312.59999999999962</v>
          </cell>
          <cell r="CZ35">
            <v>265.90000000000026</v>
          </cell>
          <cell r="DA35">
            <v>369.40000000000072</v>
          </cell>
          <cell r="DB35">
            <v>321.80000000000064</v>
          </cell>
          <cell r="DC35">
            <v>162.20000000000027</v>
          </cell>
          <cell r="DD35">
            <v>371.5999999999998</v>
          </cell>
          <cell r="DE35">
            <v>310.40000000000043</v>
          </cell>
          <cell r="DF35">
            <v>274.4000000000002</v>
          </cell>
          <cell r="DG35">
            <v>63.900000000000432</v>
          </cell>
          <cell r="DH35">
            <v>204.29999999999961</v>
          </cell>
          <cell r="DI35">
            <v>130.00000000000028</v>
          </cell>
          <cell r="DJ35">
            <v>11.699999999999989</v>
          </cell>
          <cell r="DK35">
            <v>-122.19999999999975</v>
          </cell>
          <cell r="DL35">
            <v>-50.5</v>
          </cell>
          <cell r="DM35">
            <v>-51.6</v>
          </cell>
          <cell r="DN35">
            <v>-44.7</v>
          </cell>
          <cell r="DO35">
            <v>-62</v>
          </cell>
          <cell r="DP35">
            <v>-61.2</v>
          </cell>
          <cell r="DQ35">
            <v>-71.900000000000006</v>
          </cell>
          <cell r="DR35">
            <v>-57.8</v>
          </cell>
          <cell r="DS35">
            <v>-109.9</v>
          </cell>
          <cell r="DT35">
            <v>-63.199999999999996</v>
          </cell>
          <cell r="DU35">
            <v>-68.8</v>
          </cell>
          <cell r="DV35">
            <v>-150.4</v>
          </cell>
          <cell r="DW35">
            <v>-51.599999999999994</v>
          </cell>
          <cell r="DX35">
            <v>-97.7</v>
          </cell>
          <cell r="DY35">
            <v>-66.7</v>
          </cell>
          <cell r="DZ35">
            <v>-53.6</v>
          </cell>
          <cell r="EA35">
            <v>-121.10000000000001</v>
          </cell>
          <cell r="EB35">
            <v>-85.7</v>
          </cell>
          <cell r="EC35">
            <v>-115</v>
          </cell>
          <cell r="ED35">
            <v>-112</v>
          </cell>
          <cell r="EE35">
            <v>-87.7</v>
          </cell>
          <cell r="EF35">
            <v>-115.99999999999999</v>
          </cell>
          <cell r="EG35">
            <v>-105.8</v>
          </cell>
          <cell r="EH35">
            <v>-94</v>
          </cell>
          <cell r="EI35">
            <v>-34.200000000000003</v>
          </cell>
          <cell r="EJ35">
            <v>-75.400000000000006</v>
          </cell>
          <cell r="EK35">
            <v>-38.299999999999997</v>
          </cell>
          <cell r="EL35">
            <v>-5.3</v>
          </cell>
          <cell r="EM35">
            <v>69.599999999999994</v>
          </cell>
          <cell r="EN35">
            <v>109.29999999999993</v>
          </cell>
          <cell r="EO35">
            <v>108.19999999999976</v>
          </cell>
          <cell r="EP35">
            <v>100.3</v>
          </cell>
          <cell r="EQ35">
            <v>136.1</v>
          </cell>
          <cell r="ER35">
            <v>126.09999999999981</v>
          </cell>
          <cell r="ES35">
            <v>151.50000000000017</v>
          </cell>
          <cell r="ET35">
            <v>120.30000000000014</v>
          </cell>
          <cell r="EU35">
            <v>181.10000000000016</v>
          </cell>
          <cell r="EV35">
            <v>115.69999999999999</v>
          </cell>
          <cell r="EW35">
            <v>147.69999999999942</v>
          </cell>
          <cell r="EX35">
            <v>247.49999999999974</v>
          </cell>
          <cell r="EY35">
            <v>182.89999999999998</v>
          </cell>
          <cell r="EZ35">
            <v>173.39999999999935</v>
          </cell>
          <cell r="FA35">
            <v>137.19999999999908</v>
          </cell>
          <cell r="FB35">
            <v>124.99999999999997</v>
          </cell>
          <cell r="FC35">
            <v>191.4999999999996</v>
          </cell>
          <cell r="FD35">
            <v>180.20000000000027</v>
          </cell>
          <cell r="FE35">
            <v>254.40000000000072</v>
          </cell>
          <cell r="FF35">
            <v>209.80000000000064</v>
          </cell>
          <cell r="FG35">
            <v>74.50000000000027</v>
          </cell>
          <cell r="FH35">
            <v>255.5999999999998</v>
          </cell>
          <cell r="FI35">
            <v>204.60000000000042</v>
          </cell>
          <cell r="FJ35">
            <v>180.4000000000002</v>
          </cell>
          <cell r="FK35">
            <v>29.700000000000429</v>
          </cell>
          <cell r="FL35">
            <v>128.89999999999961</v>
          </cell>
          <cell r="FM35">
            <v>91.700000000000287</v>
          </cell>
          <cell r="FN35">
            <v>6.3999999999999888</v>
          </cell>
          <cell r="FO35">
            <v>-52.599999999999753</v>
          </cell>
          <cell r="FP35">
            <v>0</v>
          </cell>
          <cell r="FQ35">
            <v>0</v>
          </cell>
          <cell r="FR35">
            <v>0</v>
          </cell>
          <cell r="FS35">
            <v>0</v>
          </cell>
          <cell r="FT35">
            <v>0</v>
          </cell>
          <cell r="FU35">
            <v>0</v>
          </cell>
          <cell r="FV35">
            <v>0</v>
          </cell>
          <cell r="FW35">
            <v>0</v>
          </cell>
          <cell r="FX35">
            <v>0</v>
          </cell>
          <cell r="FY35">
            <v>0</v>
          </cell>
          <cell r="FZ35">
            <v>0</v>
          </cell>
          <cell r="GA35">
            <v>0</v>
          </cell>
          <cell r="GB35">
            <v>0</v>
          </cell>
          <cell r="GC35">
            <v>0</v>
          </cell>
          <cell r="GD35">
            <v>0</v>
          </cell>
          <cell r="GE35">
            <v>0</v>
          </cell>
          <cell r="GF35">
            <v>0</v>
          </cell>
          <cell r="GG35">
            <v>0</v>
          </cell>
          <cell r="GH35">
            <v>0</v>
          </cell>
          <cell r="GI35">
            <v>0</v>
          </cell>
          <cell r="GJ35">
            <v>0</v>
          </cell>
          <cell r="GK35">
            <v>0</v>
          </cell>
          <cell r="GL35">
            <v>0</v>
          </cell>
          <cell r="GM35">
            <v>0</v>
          </cell>
          <cell r="GN35">
            <v>0</v>
          </cell>
          <cell r="GO35">
            <v>0</v>
          </cell>
          <cell r="GP35">
            <v>0</v>
          </cell>
          <cell r="GQ35">
            <v>0</v>
          </cell>
          <cell r="GR35">
            <v>0</v>
          </cell>
          <cell r="GS35">
            <v>0</v>
          </cell>
          <cell r="GT35">
            <v>0</v>
          </cell>
          <cell r="GU35">
            <v>0</v>
          </cell>
          <cell r="GV35">
            <v>0</v>
          </cell>
          <cell r="GW35">
            <v>0</v>
          </cell>
          <cell r="GX35">
            <v>0</v>
          </cell>
          <cell r="GY35">
            <v>0</v>
          </cell>
          <cell r="GZ35">
            <v>0</v>
          </cell>
          <cell r="HA35">
            <v>0</v>
          </cell>
          <cell r="HB35">
            <v>0</v>
          </cell>
          <cell r="HC35">
            <v>0</v>
          </cell>
          <cell r="HD35">
            <v>0</v>
          </cell>
          <cell r="HE35">
            <v>0</v>
          </cell>
          <cell r="HF35">
            <v>0</v>
          </cell>
          <cell r="HG35">
            <v>0</v>
          </cell>
          <cell r="HH35">
            <v>0</v>
          </cell>
          <cell r="HI35">
            <v>0</v>
          </cell>
          <cell r="HJ35">
            <v>0</v>
          </cell>
          <cell r="HK35">
            <v>0</v>
          </cell>
          <cell r="HL35">
            <v>0</v>
          </cell>
          <cell r="HM35">
            <v>0</v>
          </cell>
          <cell r="HN35">
            <v>0</v>
          </cell>
          <cell r="HO35">
            <v>0</v>
          </cell>
          <cell r="HP35">
            <v>0</v>
          </cell>
          <cell r="HQ35">
            <v>0</v>
          </cell>
          <cell r="HR35">
            <v>0</v>
          </cell>
          <cell r="HS35">
            <v>0</v>
          </cell>
          <cell r="HT35">
            <v>0</v>
          </cell>
          <cell r="HU35">
            <v>0</v>
          </cell>
          <cell r="HV35">
            <v>0</v>
          </cell>
          <cell r="HW35">
            <v>0</v>
          </cell>
          <cell r="HX35">
            <v>0</v>
          </cell>
          <cell r="HY35">
            <v>0</v>
          </cell>
          <cell r="HZ35">
            <v>0</v>
          </cell>
          <cell r="IA35">
            <v>0</v>
          </cell>
          <cell r="IB35">
            <v>0</v>
          </cell>
          <cell r="IC35">
            <v>0</v>
          </cell>
          <cell r="ID35">
            <v>0</v>
          </cell>
          <cell r="IE35">
            <v>0</v>
          </cell>
          <cell r="IF35">
            <v>0</v>
          </cell>
          <cell r="IG35">
            <v>0</v>
          </cell>
          <cell r="IH35">
            <v>0</v>
          </cell>
          <cell r="II35">
            <v>0</v>
          </cell>
          <cell r="IJ35">
            <v>0</v>
          </cell>
          <cell r="IK35">
            <v>0</v>
          </cell>
          <cell r="IL35">
            <v>0</v>
          </cell>
          <cell r="IM35">
            <v>0</v>
          </cell>
          <cell r="IN35">
            <v>0</v>
          </cell>
          <cell r="IO35">
            <v>0</v>
          </cell>
          <cell r="IP35">
            <v>0</v>
          </cell>
          <cell r="IQ35">
            <v>0</v>
          </cell>
          <cell r="IR35">
            <v>0</v>
          </cell>
          <cell r="IS35">
            <v>0</v>
          </cell>
          <cell r="IT35">
            <v>0</v>
          </cell>
          <cell r="IU35">
            <v>0</v>
          </cell>
        </row>
        <row r="36">
          <cell r="A36" t="str">
            <v>Auto - 2/3/4 wheelers</v>
          </cell>
          <cell r="B36" t="str">
            <v>Auto - 2/3/4 wheelers</v>
          </cell>
        </row>
        <row r="37">
          <cell r="A37" t="str">
            <v>Auto - 2&amp;3 wheelers</v>
          </cell>
          <cell r="B37" t="str">
            <v>Auto - 2&amp;3 wheelers</v>
          </cell>
        </row>
        <row r="38">
          <cell r="A38" t="str">
            <v>BJAUT IN</v>
          </cell>
          <cell r="B38" t="str">
            <v>Bajaj Auto</v>
          </cell>
          <cell r="C38" t="str">
            <v>Auto - 2&amp;3 wheelers</v>
          </cell>
          <cell r="D38">
            <v>-3.3</v>
          </cell>
          <cell r="E38">
            <v>-1.5</v>
          </cell>
          <cell r="F38">
            <v>-2.4</v>
          </cell>
          <cell r="G38">
            <v>-4</v>
          </cell>
          <cell r="H38">
            <v>-2</v>
          </cell>
          <cell r="I38">
            <v>-5.5</v>
          </cell>
          <cell r="J38">
            <v>-1</v>
          </cell>
          <cell r="K38">
            <v>-0.9</v>
          </cell>
          <cell r="L38">
            <v>-1.7</v>
          </cell>
          <cell r="M38">
            <v>-0.6</v>
          </cell>
          <cell r="N38">
            <v>-2.7</v>
          </cell>
          <cell r="O38">
            <v>-1.7</v>
          </cell>
          <cell r="P38">
            <v>-0.9</v>
          </cell>
          <cell r="Q38">
            <v>-0.5</v>
          </cell>
          <cell r="R38">
            <v>-1.4</v>
          </cell>
          <cell r="S38">
            <v>-0.6</v>
          </cell>
          <cell r="T38">
            <v>-7.3</v>
          </cell>
          <cell r="U38">
            <v>-20</v>
          </cell>
          <cell r="V38">
            <v>-2.2000000000000002</v>
          </cell>
          <cell r="W38">
            <v>-23.9</v>
          </cell>
          <cell r="X38">
            <v>-0.6</v>
          </cell>
          <cell r="Y38">
            <v>-13.6</v>
          </cell>
          <cell r="Z38">
            <v>-19.3</v>
          </cell>
          <cell r="AA38">
            <v>-18.100000000000001</v>
          </cell>
          <cell r="AB38">
            <v>-9.1999999999999993</v>
          </cell>
          <cell r="AC38">
            <v>-58.7</v>
          </cell>
          <cell r="AD38">
            <v>-90.2</v>
          </cell>
          <cell r="AE38">
            <v>-52</v>
          </cell>
          <cell r="AF38">
            <v>1878.0999999999997</v>
          </cell>
          <cell r="AG38">
            <v>2029.7999999999979</v>
          </cell>
          <cell r="AH38">
            <v>2040.2000000000012</v>
          </cell>
          <cell r="AI38">
            <v>1938.0999999999997</v>
          </cell>
          <cell r="AJ38">
            <v>2140.6000000000008</v>
          </cell>
          <cell r="AK38">
            <v>2929.2</v>
          </cell>
          <cell r="AL38">
            <v>2592.9000000000015</v>
          </cell>
          <cell r="AM38">
            <v>2435.4999999999995</v>
          </cell>
          <cell r="AN38">
            <v>2445.5</v>
          </cell>
          <cell r="AO38">
            <v>2812.6000000000026</v>
          </cell>
          <cell r="AP38">
            <v>2809.9999999999986</v>
          </cell>
          <cell r="AQ38">
            <v>3286.5000000000018</v>
          </cell>
          <cell r="AR38">
            <v>3040.0000000000032</v>
          </cell>
          <cell r="AS38">
            <v>4028.1000000000013</v>
          </cell>
          <cell r="AT38">
            <v>4153.2000000000035</v>
          </cell>
          <cell r="AU38" t="e">
            <v>#REF!</v>
          </cell>
          <cell r="AV38" t="e">
            <v>#REF!</v>
          </cell>
          <cell r="AW38" t="e">
            <v>#REF!</v>
          </cell>
          <cell r="AX38" t="e">
            <v>#REF!</v>
          </cell>
          <cell r="AY38" t="e">
            <v>#REF!</v>
          </cell>
          <cell r="AZ38" t="e">
            <v>#REF!</v>
          </cell>
          <cell r="BA38" t="e">
            <v>#REF!</v>
          </cell>
          <cell r="BB38" t="e">
            <v>#REF!</v>
          </cell>
          <cell r="BC38" t="e">
            <v>#REF!</v>
          </cell>
          <cell r="BD38" t="e">
            <v>#REF!</v>
          </cell>
          <cell r="BE38" t="e">
            <v>#REF!</v>
          </cell>
          <cell r="BF38" t="e">
            <v>#REF!</v>
          </cell>
          <cell r="BG38" t="e">
            <v>#REF!</v>
          </cell>
          <cell r="BH38">
            <v>-27.2</v>
          </cell>
          <cell r="BI38">
            <v>-11.6</v>
          </cell>
          <cell r="BJ38">
            <v>-0.8</v>
          </cell>
          <cell r="BK38">
            <v>1.7</v>
          </cell>
          <cell r="BL38">
            <v>-17.399999999999999</v>
          </cell>
          <cell r="BM38">
            <v>-196.1</v>
          </cell>
          <cell r="BN38">
            <v>-18.200000000000003</v>
          </cell>
          <cell r="BO38">
            <v>-193.5</v>
          </cell>
          <cell r="BP38">
            <v>-14.8</v>
          </cell>
          <cell r="BQ38">
            <v>-168.1</v>
          </cell>
          <cell r="BR38">
            <v>-169.9</v>
          </cell>
          <cell r="BS38">
            <v>-155.9</v>
          </cell>
          <cell r="BT38">
            <v>-10.5</v>
          </cell>
          <cell r="BU38">
            <v>-14.5</v>
          </cell>
          <cell r="BV38">
            <v>-118.30000000000001</v>
          </cell>
          <cell r="BW38">
            <v>133.30000000000001</v>
          </cell>
          <cell r="BX38">
            <v>-103.9</v>
          </cell>
          <cell r="BY38">
            <v>-138.6</v>
          </cell>
          <cell r="BZ38">
            <v>-119.5</v>
          </cell>
          <cell r="CA38">
            <v>-124.4</v>
          </cell>
          <cell r="CB38">
            <v>0</v>
          </cell>
          <cell r="CC38">
            <v>0</v>
          </cell>
          <cell r="CD38">
            <v>-514.70000000000005</v>
          </cell>
          <cell r="CE38">
            <v>-510.6</v>
          </cell>
          <cell r="CF38">
            <v>0</v>
          </cell>
          <cell r="CG38">
            <v>-406.66666666666686</v>
          </cell>
          <cell r="CH38">
            <v>-419.60000000000019</v>
          </cell>
          <cell r="CI38">
            <v>-555.43000000000006</v>
          </cell>
          <cell r="CJ38">
            <v>1850.8999999999996</v>
          </cell>
          <cell r="CK38">
            <v>2018.199999999998</v>
          </cell>
          <cell r="CL38">
            <v>2039.4000000000012</v>
          </cell>
          <cell r="CM38">
            <v>1939.7999999999997</v>
          </cell>
          <cell r="CN38">
            <v>2123.2000000000007</v>
          </cell>
          <cell r="CO38">
            <v>2733.1</v>
          </cell>
          <cell r="CP38">
            <v>2574.7000000000016</v>
          </cell>
          <cell r="CQ38">
            <v>2241.9999999999995</v>
          </cell>
          <cell r="CR38">
            <v>2430.6999999999998</v>
          </cell>
          <cell r="CS38">
            <v>2644.5000000000027</v>
          </cell>
          <cell r="CT38">
            <v>2640.0999999999985</v>
          </cell>
          <cell r="CU38">
            <v>3130.6000000000017</v>
          </cell>
          <cell r="CV38">
            <v>3029.5000000000032</v>
          </cell>
          <cell r="CW38">
            <v>4013.6000000000013</v>
          </cell>
          <cell r="CX38">
            <v>4034.9000000000033</v>
          </cell>
          <cell r="CY38" t="e">
            <v>#REF!</v>
          </cell>
          <cell r="CZ38" t="e">
            <v>#REF!</v>
          </cell>
          <cell r="DA38" t="e">
            <v>#REF!</v>
          </cell>
          <cell r="DB38" t="e">
            <v>#REF!</v>
          </cell>
          <cell r="DC38" t="e">
            <v>#REF!</v>
          </cell>
          <cell r="DD38" t="e">
            <v>#REF!</v>
          </cell>
          <cell r="DE38" t="e">
            <v>#REF!</v>
          </cell>
          <cell r="DF38" t="e">
            <v>#REF!</v>
          </cell>
          <cell r="DG38" t="e">
            <v>#REF!</v>
          </cell>
          <cell r="DH38" t="e">
            <v>#REF!</v>
          </cell>
          <cell r="DI38" t="e">
            <v>#REF!</v>
          </cell>
          <cell r="DJ38" t="e">
            <v>#REF!</v>
          </cell>
          <cell r="DK38" t="e">
            <v>#REF!</v>
          </cell>
          <cell r="DL38">
            <v>-660</v>
          </cell>
          <cell r="DM38">
            <v>-710</v>
          </cell>
          <cell r="DN38">
            <v>-700</v>
          </cell>
          <cell r="DO38">
            <v>-432</v>
          </cell>
          <cell r="DP38">
            <v>-530</v>
          </cell>
          <cell r="DQ38">
            <v>-710</v>
          </cell>
          <cell r="DR38">
            <v>-770</v>
          </cell>
          <cell r="DS38">
            <v>-279.10000000000002</v>
          </cell>
          <cell r="DT38">
            <v>-800</v>
          </cell>
          <cell r="DU38">
            <v>-850</v>
          </cell>
          <cell r="DV38">
            <v>-820</v>
          </cell>
          <cell r="DW38">
            <v>-1084.3</v>
          </cell>
          <cell r="DX38">
            <v>-950</v>
          </cell>
          <cell r="DY38">
            <v>-1120</v>
          </cell>
          <cell r="DZ38">
            <v>-1245</v>
          </cell>
          <cell r="EA38">
            <v>-1476.1</v>
          </cell>
          <cell r="EB38">
            <v>-1300</v>
          </cell>
          <cell r="EC38">
            <v>-1250</v>
          </cell>
          <cell r="ED38">
            <v>-1200</v>
          </cell>
          <cell r="EE38">
            <v>-1150.9000000000001</v>
          </cell>
          <cell r="EF38">
            <v>-910.1</v>
          </cell>
          <cell r="EG38">
            <v>-1195</v>
          </cell>
          <cell r="EH38">
            <v>-1013.1</v>
          </cell>
          <cell r="EI38">
            <v>-669.6</v>
          </cell>
          <cell r="EJ38">
            <v>-860</v>
          </cell>
          <cell r="EK38">
            <v>-1013.333333333333</v>
          </cell>
          <cell r="EL38">
            <v>-963.03200000000004</v>
          </cell>
          <cell r="EM38">
            <v>-865.16800000000012</v>
          </cell>
          <cell r="EN38">
            <v>1190.8999999999996</v>
          </cell>
          <cell r="EO38">
            <v>1308.199999999998</v>
          </cell>
          <cell r="EP38">
            <v>1339.4000000000012</v>
          </cell>
          <cell r="EQ38">
            <v>1507.7999999999997</v>
          </cell>
          <cell r="ER38">
            <v>1593.2000000000007</v>
          </cell>
          <cell r="ES38">
            <v>2023.1</v>
          </cell>
          <cell r="ET38">
            <v>1804.7000000000016</v>
          </cell>
          <cell r="EU38">
            <v>1962.8999999999996</v>
          </cell>
          <cell r="EV38">
            <v>1630.6999999999998</v>
          </cell>
          <cell r="EW38">
            <v>1794.5000000000027</v>
          </cell>
          <cell r="EX38">
            <v>1820.0999999999985</v>
          </cell>
          <cell r="EY38">
            <v>2046.3000000000018</v>
          </cell>
          <cell r="EZ38">
            <v>2079.5000000000032</v>
          </cell>
          <cell r="FA38">
            <v>2893.6000000000013</v>
          </cell>
          <cell r="FB38">
            <v>2789.9000000000033</v>
          </cell>
          <cell r="FC38" t="e">
            <v>#REF!</v>
          </cell>
          <cell r="FD38" t="e">
            <v>#REF!</v>
          </cell>
          <cell r="FE38" t="e">
            <v>#REF!</v>
          </cell>
          <cell r="FF38" t="e">
            <v>#REF!</v>
          </cell>
          <cell r="FG38" t="e">
            <v>#REF!</v>
          </cell>
          <cell r="FH38" t="e">
            <v>#REF!</v>
          </cell>
          <cell r="FI38" t="e">
            <v>#REF!</v>
          </cell>
          <cell r="FJ38" t="e">
            <v>#REF!</v>
          </cell>
          <cell r="FK38" t="e">
            <v>#REF!</v>
          </cell>
          <cell r="FL38" t="e">
            <v>#REF!</v>
          </cell>
          <cell r="FM38" t="e">
            <v>#REF!</v>
          </cell>
          <cell r="FN38" t="e">
            <v>#REF!</v>
          </cell>
          <cell r="FO38" t="e">
            <v>#REF!</v>
          </cell>
          <cell r="FP38">
            <v>0</v>
          </cell>
          <cell r="FQ38">
            <v>0</v>
          </cell>
          <cell r="FR38">
            <v>0</v>
          </cell>
          <cell r="FS38">
            <v>0</v>
          </cell>
          <cell r="FT38">
            <v>0</v>
          </cell>
          <cell r="FU38">
            <v>0</v>
          </cell>
          <cell r="FV38">
            <v>0</v>
          </cell>
          <cell r="FW38">
            <v>0</v>
          </cell>
          <cell r="FX38">
            <v>0</v>
          </cell>
          <cell r="FY38">
            <v>0</v>
          </cell>
          <cell r="FZ38">
            <v>0</v>
          </cell>
          <cell r="GA38">
            <v>0</v>
          </cell>
          <cell r="GB38">
            <v>0</v>
          </cell>
          <cell r="GC38">
            <v>0</v>
          </cell>
          <cell r="GD38">
            <v>0</v>
          </cell>
          <cell r="GE38">
            <v>0</v>
          </cell>
          <cell r="GF38">
            <v>0</v>
          </cell>
          <cell r="GG38">
            <v>0</v>
          </cell>
          <cell r="GH38">
            <v>0</v>
          </cell>
          <cell r="GI38">
            <v>0</v>
          </cell>
          <cell r="GJ38">
            <v>0</v>
          </cell>
          <cell r="GK38">
            <v>0</v>
          </cell>
          <cell r="GL38">
            <v>0</v>
          </cell>
          <cell r="GM38">
            <v>0</v>
          </cell>
          <cell r="GN38">
            <v>0</v>
          </cell>
          <cell r="GO38">
            <v>0</v>
          </cell>
          <cell r="GP38">
            <v>0</v>
          </cell>
          <cell r="GQ38">
            <v>0</v>
          </cell>
          <cell r="GR38">
            <v>0</v>
          </cell>
          <cell r="GS38">
            <v>0</v>
          </cell>
          <cell r="GT38">
            <v>0</v>
          </cell>
          <cell r="GU38">
            <v>0</v>
          </cell>
          <cell r="GV38">
            <v>0</v>
          </cell>
          <cell r="GW38">
            <v>0</v>
          </cell>
          <cell r="GX38">
            <v>0</v>
          </cell>
          <cell r="GY38">
            <v>0</v>
          </cell>
          <cell r="GZ38">
            <v>0</v>
          </cell>
          <cell r="HA38">
            <v>0</v>
          </cell>
          <cell r="HB38">
            <v>0</v>
          </cell>
          <cell r="HC38">
            <v>0</v>
          </cell>
          <cell r="HD38">
            <v>0</v>
          </cell>
          <cell r="HE38">
            <v>0</v>
          </cell>
          <cell r="HF38">
            <v>0</v>
          </cell>
          <cell r="HG38">
            <v>0</v>
          </cell>
          <cell r="HH38">
            <v>0</v>
          </cell>
          <cell r="HI38">
            <v>0</v>
          </cell>
          <cell r="HJ38">
            <v>0</v>
          </cell>
          <cell r="HK38">
            <v>0</v>
          </cell>
          <cell r="HL38">
            <v>0</v>
          </cell>
          <cell r="HM38">
            <v>0</v>
          </cell>
          <cell r="HN38">
            <v>0</v>
          </cell>
          <cell r="HO38">
            <v>0</v>
          </cell>
          <cell r="HP38">
            <v>0</v>
          </cell>
          <cell r="HQ38">
            <v>0</v>
          </cell>
          <cell r="HR38">
            <v>0</v>
          </cell>
          <cell r="HS38">
            <v>0</v>
          </cell>
          <cell r="HT38">
            <v>0</v>
          </cell>
          <cell r="HU38">
            <v>0</v>
          </cell>
          <cell r="HV38">
            <v>0</v>
          </cell>
          <cell r="HW38">
            <v>0</v>
          </cell>
          <cell r="HX38">
            <v>0</v>
          </cell>
          <cell r="HY38">
            <v>0</v>
          </cell>
          <cell r="HZ38">
            <v>0</v>
          </cell>
          <cell r="IA38">
            <v>0</v>
          </cell>
          <cell r="IB38">
            <v>0</v>
          </cell>
          <cell r="IC38">
            <v>0</v>
          </cell>
          <cell r="ID38">
            <v>0</v>
          </cell>
          <cell r="IE38">
            <v>0</v>
          </cell>
          <cell r="IF38">
            <v>0</v>
          </cell>
          <cell r="IG38">
            <v>0</v>
          </cell>
          <cell r="IH38">
            <v>0</v>
          </cell>
          <cell r="II38">
            <v>0</v>
          </cell>
          <cell r="IJ38">
            <v>0</v>
          </cell>
          <cell r="IK38">
            <v>0</v>
          </cell>
          <cell r="IL38">
            <v>0</v>
          </cell>
          <cell r="IM38">
            <v>0</v>
          </cell>
          <cell r="IN38">
            <v>0</v>
          </cell>
          <cell r="IO38">
            <v>0</v>
          </cell>
          <cell r="IP38">
            <v>0</v>
          </cell>
          <cell r="IQ38">
            <v>0</v>
          </cell>
          <cell r="IR38">
            <v>0</v>
          </cell>
          <cell r="IS38">
            <v>0</v>
          </cell>
          <cell r="IT38">
            <v>0</v>
          </cell>
          <cell r="IU38">
            <v>0</v>
          </cell>
        </row>
        <row r="39">
          <cell r="A39" t="str">
            <v>HH IN</v>
          </cell>
          <cell r="B39" t="str">
            <v>Hero Honda Motors</v>
          </cell>
          <cell r="C39" t="str">
            <v>Auto - 2&amp;3 wheelers</v>
          </cell>
          <cell r="D39">
            <v>6.5</v>
          </cell>
          <cell r="E39">
            <v>6.3</v>
          </cell>
          <cell r="F39">
            <v>-1</v>
          </cell>
          <cell r="G39">
            <v>-1.6</v>
          </cell>
          <cell r="H39">
            <v>0.7</v>
          </cell>
          <cell r="I39">
            <v>9.9</v>
          </cell>
          <cell r="J39">
            <v>1.5</v>
          </cell>
          <cell r="K39">
            <v>1.4</v>
          </cell>
          <cell r="L39">
            <v>1.5</v>
          </cell>
          <cell r="M39">
            <v>2.6</v>
          </cell>
          <cell r="N39">
            <v>2.4</v>
          </cell>
          <cell r="O39">
            <v>4.4000000000000004</v>
          </cell>
          <cell r="P39">
            <v>3</v>
          </cell>
          <cell r="Q39">
            <v>8.3000000000000007</v>
          </cell>
          <cell r="R39">
            <v>10.7</v>
          </cell>
          <cell r="S39">
            <v>39.299999999999997</v>
          </cell>
          <cell r="T39">
            <v>33.1</v>
          </cell>
          <cell r="U39">
            <v>64.8</v>
          </cell>
          <cell r="V39">
            <v>55.1</v>
          </cell>
          <cell r="W39">
            <v>76.900000000000006</v>
          </cell>
          <cell r="X39">
            <v>89.5</v>
          </cell>
          <cell r="Y39">
            <v>100.8</v>
          </cell>
          <cell r="Z39">
            <v>86.6</v>
          </cell>
          <cell r="AA39">
            <v>81.2</v>
          </cell>
          <cell r="AB39">
            <v>49.7</v>
          </cell>
          <cell r="AC39">
            <v>83.4</v>
          </cell>
          <cell r="AD39">
            <v>87.4</v>
          </cell>
          <cell r="AE39">
            <v>96.3</v>
          </cell>
          <cell r="AF39">
            <v>2145.6000000000008</v>
          </cell>
          <cell r="AG39">
            <v>2139.1999999999985</v>
          </cell>
          <cell r="AH39">
            <v>2353.5999999999985</v>
          </cell>
          <cell r="AI39">
            <v>2207.2000000000007</v>
          </cell>
          <cell r="AJ39">
            <v>2344.1999999999994</v>
          </cell>
          <cell r="AK39">
            <v>2322.1</v>
          </cell>
          <cell r="AL39">
            <v>2948.1</v>
          </cell>
          <cell r="AM39">
            <v>3110.2000000000012</v>
          </cell>
          <cell r="AN39">
            <v>2880.3999999999996</v>
          </cell>
          <cell r="AO39">
            <v>2954.5000000000014</v>
          </cell>
          <cell r="AP39">
            <v>3617.4999999999991</v>
          </cell>
          <cell r="AQ39">
            <v>3030.7000000000007</v>
          </cell>
          <cell r="AR39">
            <v>2981.1999999999971</v>
          </cell>
          <cell r="AS39">
            <v>3507.8999999999987</v>
          </cell>
          <cell r="AT39">
            <v>3827.2</v>
          </cell>
          <cell r="AU39">
            <v>3796.800000000002</v>
          </cell>
          <cell r="AV39">
            <v>3422.5999999999981</v>
          </cell>
          <cell r="AW39">
            <v>3150.5999999999967</v>
          </cell>
          <cell r="AX39">
            <v>3034.299999999997</v>
          </cell>
          <cell r="AY39">
            <v>2853.5000000000023</v>
          </cell>
          <cell r="AZ39">
            <v>2737.4000000000028</v>
          </cell>
          <cell r="BA39">
            <v>3023.6</v>
          </cell>
          <cell r="BB39">
            <v>4025.599999999999</v>
          </cell>
          <cell r="BC39">
            <v>4456.1999999999971</v>
          </cell>
          <cell r="BD39">
            <v>3505.2999999999975</v>
          </cell>
          <cell r="BE39">
            <v>4504.7000000000007</v>
          </cell>
          <cell r="BF39">
            <v>4218.6000000000031</v>
          </cell>
          <cell r="BG39">
            <v>5586.0000000000064</v>
          </cell>
          <cell r="BH39">
            <v>0</v>
          </cell>
          <cell r="BI39">
            <v>0</v>
          </cell>
          <cell r="BJ39">
            <v>0</v>
          </cell>
          <cell r="BK39">
            <v>0</v>
          </cell>
          <cell r="BL39">
            <v>0</v>
          </cell>
          <cell r="BM39">
            <v>0</v>
          </cell>
          <cell r="BN39">
            <v>0</v>
          </cell>
          <cell r="BO39">
            <v>0</v>
          </cell>
          <cell r="BP39">
            <v>0</v>
          </cell>
          <cell r="BQ39">
            <v>0</v>
          </cell>
          <cell r="BR39">
            <v>0</v>
          </cell>
          <cell r="BS39">
            <v>0</v>
          </cell>
          <cell r="BT39">
            <v>0</v>
          </cell>
          <cell r="BU39">
            <v>0</v>
          </cell>
          <cell r="BV39">
            <v>0</v>
          </cell>
          <cell r="BW39">
            <v>0</v>
          </cell>
          <cell r="BX39">
            <v>0</v>
          </cell>
          <cell r="BY39">
            <v>0</v>
          </cell>
          <cell r="BZ39">
            <v>0</v>
          </cell>
          <cell r="CA39">
            <v>0</v>
          </cell>
          <cell r="CB39">
            <v>0</v>
          </cell>
          <cell r="CC39">
            <v>0</v>
          </cell>
          <cell r="CD39">
            <v>0</v>
          </cell>
          <cell r="CE39">
            <v>0</v>
          </cell>
          <cell r="CF39">
            <v>0</v>
          </cell>
          <cell r="CG39">
            <v>0</v>
          </cell>
          <cell r="CH39">
            <v>0</v>
          </cell>
          <cell r="CI39">
            <v>0</v>
          </cell>
          <cell r="CJ39">
            <v>2145.6000000000008</v>
          </cell>
          <cell r="CK39">
            <v>2139.1999999999985</v>
          </cell>
          <cell r="CL39">
            <v>2353.5999999999985</v>
          </cell>
          <cell r="CM39">
            <v>2207.2000000000007</v>
          </cell>
          <cell r="CN39">
            <v>2344.1999999999994</v>
          </cell>
          <cell r="CO39">
            <v>2322.1</v>
          </cell>
          <cell r="CP39">
            <v>2948.1</v>
          </cell>
          <cell r="CQ39">
            <v>3110.2000000000012</v>
          </cell>
          <cell r="CR39">
            <v>2880.3999999999996</v>
          </cell>
          <cell r="CS39">
            <v>2954.5000000000014</v>
          </cell>
          <cell r="CT39">
            <v>3617.4999999999991</v>
          </cell>
          <cell r="CU39">
            <v>3030.7000000000007</v>
          </cell>
          <cell r="CV39">
            <v>2981.1999999999971</v>
          </cell>
          <cell r="CW39">
            <v>3507.8999999999987</v>
          </cell>
          <cell r="CX39">
            <v>3827.2</v>
          </cell>
          <cell r="CY39">
            <v>3796.800000000002</v>
          </cell>
          <cell r="CZ39">
            <v>3422.5999999999981</v>
          </cell>
          <cell r="DA39">
            <v>3150.5999999999967</v>
          </cell>
          <cell r="DB39">
            <v>3034.299999999997</v>
          </cell>
          <cell r="DC39">
            <v>2853.5000000000023</v>
          </cell>
          <cell r="DD39">
            <v>2737.4000000000028</v>
          </cell>
          <cell r="DE39">
            <v>3023.6</v>
          </cell>
          <cell r="DF39">
            <v>4025.599999999999</v>
          </cell>
          <cell r="DG39">
            <v>4456.1999999999971</v>
          </cell>
          <cell r="DH39">
            <v>3505.2999999999975</v>
          </cell>
          <cell r="DI39">
            <v>4504.7000000000007</v>
          </cell>
          <cell r="DJ39">
            <v>4218.6000000000031</v>
          </cell>
          <cell r="DK39">
            <v>5586.0000000000064</v>
          </cell>
          <cell r="DL39">
            <v>-754</v>
          </cell>
          <cell r="DM39">
            <v>-740.8</v>
          </cell>
          <cell r="DN39">
            <v>-825.6</v>
          </cell>
          <cell r="DO39">
            <v>-717.6</v>
          </cell>
          <cell r="DP39">
            <v>-766</v>
          </cell>
          <cell r="DQ39">
            <v>-756.6</v>
          </cell>
          <cell r="DR39">
            <v>-921.6</v>
          </cell>
          <cell r="DS39">
            <v>-997.2</v>
          </cell>
          <cell r="DT39">
            <v>-979.69999999999993</v>
          </cell>
          <cell r="DU39">
            <v>-1010.9000000000001</v>
          </cell>
          <cell r="DV39">
            <v>-1117.5999999999999</v>
          </cell>
          <cell r="DW39">
            <v>-959.6</v>
          </cell>
          <cell r="DX39">
            <v>-936.7</v>
          </cell>
          <cell r="DY39">
            <v>-1128.7</v>
          </cell>
          <cell r="DZ39">
            <v>-1209.3999999999999</v>
          </cell>
          <cell r="EA39">
            <v>-1124.9000000000001</v>
          </cell>
          <cell r="EB39">
            <v>-1045.2</v>
          </cell>
          <cell r="EC39">
            <v>-990.9</v>
          </cell>
          <cell r="ED39">
            <v>-942.5</v>
          </cell>
          <cell r="EE39">
            <v>-903.50000000000011</v>
          </cell>
          <cell r="EF39">
            <v>-839</v>
          </cell>
          <cell r="EG39">
            <v>-980.30000000000007</v>
          </cell>
          <cell r="EH39">
            <v>-1275.5</v>
          </cell>
          <cell r="EI39">
            <v>-1329.1999999999998</v>
          </cell>
          <cell r="EJ39">
            <v>-776.59999999999991</v>
          </cell>
          <cell r="EK39">
            <v>-1441.6999999999998</v>
          </cell>
          <cell r="EL39">
            <v>-1214.3999999999999</v>
          </cell>
          <cell r="EM39">
            <v>-1564.3000000000002</v>
          </cell>
          <cell r="EN39">
            <v>1391.6000000000008</v>
          </cell>
          <cell r="EO39">
            <v>1398.3999999999985</v>
          </cell>
          <cell r="EP39">
            <v>1527.9999999999986</v>
          </cell>
          <cell r="EQ39">
            <v>1489.6000000000008</v>
          </cell>
          <cell r="ER39">
            <v>1578.1999999999994</v>
          </cell>
          <cell r="ES39">
            <v>1565.5</v>
          </cell>
          <cell r="ET39">
            <v>2026.5</v>
          </cell>
          <cell r="EU39">
            <v>2113.0000000000009</v>
          </cell>
          <cell r="EV39">
            <v>1900.6999999999998</v>
          </cell>
          <cell r="EW39">
            <v>1943.6000000000013</v>
          </cell>
          <cell r="EX39">
            <v>2499.8999999999992</v>
          </cell>
          <cell r="EY39">
            <v>2071.1000000000008</v>
          </cell>
          <cell r="EZ39">
            <v>2044.499999999997</v>
          </cell>
          <cell r="FA39">
            <v>2379.1999999999989</v>
          </cell>
          <cell r="FB39">
            <v>2617.8000000000002</v>
          </cell>
          <cell r="FC39">
            <v>2671.9000000000019</v>
          </cell>
          <cell r="FD39">
            <v>2377.3999999999978</v>
          </cell>
          <cell r="FE39">
            <v>2159.6999999999966</v>
          </cell>
          <cell r="FF39">
            <v>2091.799999999997</v>
          </cell>
          <cell r="FG39">
            <v>1950.0000000000023</v>
          </cell>
          <cell r="FH39">
            <v>1898.4000000000028</v>
          </cell>
          <cell r="FI39">
            <v>2043.2999999999997</v>
          </cell>
          <cell r="FJ39">
            <v>2750.099999999999</v>
          </cell>
          <cell r="FK39">
            <v>3126.9999999999973</v>
          </cell>
          <cell r="FL39">
            <v>2728.6999999999975</v>
          </cell>
          <cell r="FM39">
            <v>3063.0000000000009</v>
          </cell>
          <cell r="FN39">
            <v>3004.2000000000035</v>
          </cell>
          <cell r="FO39">
            <v>4021.7000000000062</v>
          </cell>
          <cell r="FP39">
            <v>0</v>
          </cell>
          <cell r="FQ39">
            <v>0</v>
          </cell>
          <cell r="FR39">
            <v>0</v>
          </cell>
          <cell r="FS39">
            <v>0</v>
          </cell>
          <cell r="FT39">
            <v>0</v>
          </cell>
          <cell r="FU39">
            <v>0</v>
          </cell>
          <cell r="FV39">
            <v>0</v>
          </cell>
          <cell r="FW39">
            <v>0</v>
          </cell>
          <cell r="FX39">
            <v>0</v>
          </cell>
          <cell r="FY39">
            <v>0</v>
          </cell>
          <cell r="FZ39">
            <v>0</v>
          </cell>
          <cell r="GA39">
            <v>0</v>
          </cell>
          <cell r="GB39">
            <v>0</v>
          </cell>
          <cell r="GC39">
            <v>0</v>
          </cell>
          <cell r="GD39">
            <v>0</v>
          </cell>
          <cell r="GE39">
            <v>0</v>
          </cell>
          <cell r="GF39">
            <v>0</v>
          </cell>
          <cell r="GG39">
            <v>0</v>
          </cell>
          <cell r="GH39">
            <v>0</v>
          </cell>
          <cell r="GI39">
            <v>0</v>
          </cell>
          <cell r="GJ39">
            <v>0</v>
          </cell>
          <cell r="GK39">
            <v>0</v>
          </cell>
          <cell r="GL39">
            <v>0</v>
          </cell>
          <cell r="GM39">
            <v>0</v>
          </cell>
          <cell r="GN39">
            <v>0</v>
          </cell>
          <cell r="GO39">
            <v>0</v>
          </cell>
          <cell r="GP39">
            <v>0</v>
          </cell>
          <cell r="GQ39">
            <v>0</v>
          </cell>
          <cell r="GR39">
            <v>0</v>
          </cell>
          <cell r="GS39">
            <v>0</v>
          </cell>
          <cell r="GT39">
            <v>0</v>
          </cell>
          <cell r="GU39">
            <v>0</v>
          </cell>
          <cell r="GV39">
            <v>0</v>
          </cell>
          <cell r="GW39">
            <v>0</v>
          </cell>
          <cell r="GX39">
            <v>0</v>
          </cell>
          <cell r="GY39">
            <v>0</v>
          </cell>
          <cell r="GZ39">
            <v>0</v>
          </cell>
          <cell r="HA39">
            <v>0</v>
          </cell>
          <cell r="HB39">
            <v>0</v>
          </cell>
          <cell r="HC39">
            <v>0</v>
          </cell>
          <cell r="HD39">
            <v>0</v>
          </cell>
          <cell r="HE39">
            <v>0</v>
          </cell>
          <cell r="HF39">
            <v>0</v>
          </cell>
          <cell r="HG39">
            <v>0</v>
          </cell>
          <cell r="HH39">
            <v>0</v>
          </cell>
          <cell r="HI39">
            <v>0</v>
          </cell>
          <cell r="HJ39">
            <v>0</v>
          </cell>
          <cell r="HK39">
            <v>0</v>
          </cell>
          <cell r="HL39">
            <v>0</v>
          </cell>
          <cell r="HM39">
            <v>0</v>
          </cell>
          <cell r="HN39">
            <v>0</v>
          </cell>
          <cell r="HO39">
            <v>0</v>
          </cell>
          <cell r="HP39">
            <v>0</v>
          </cell>
          <cell r="HQ39">
            <v>0</v>
          </cell>
          <cell r="HR39">
            <v>0</v>
          </cell>
          <cell r="HS39">
            <v>0</v>
          </cell>
          <cell r="HT39">
            <v>0</v>
          </cell>
          <cell r="HU39">
            <v>0</v>
          </cell>
          <cell r="HV39">
            <v>0</v>
          </cell>
          <cell r="HW39">
            <v>0</v>
          </cell>
          <cell r="HX39">
            <v>0</v>
          </cell>
          <cell r="HY39">
            <v>0</v>
          </cell>
          <cell r="HZ39">
            <v>0</v>
          </cell>
          <cell r="IA39">
            <v>0</v>
          </cell>
          <cell r="IB39">
            <v>0</v>
          </cell>
          <cell r="IC39">
            <v>0</v>
          </cell>
          <cell r="ID39">
            <v>0</v>
          </cell>
          <cell r="IE39">
            <v>0</v>
          </cell>
          <cell r="IF39">
            <v>0</v>
          </cell>
          <cell r="IG39">
            <v>0</v>
          </cell>
          <cell r="IH39">
            <v>0</v>
          </cell>
          <cell r="II39">
            <v>0</v>
          </cell>
          <cell r="IJ39">
            <v>0</v>
          </cell>
          <cell r="IK39">
            <v>0</v>
          </cell>
          <cell r="IL39">
            <v>0</v>
          </cell>
          <cell r="IM39">
            <v>0</v>
          </cell>
          <cell r="IN39">
            <v>0</v>
          </cell>
          <cell r="IO39">
            <v>0</v>
          </cell>
          <cell r="IP39">
            <v>0</v>
          </cell>
          <cell r="IQ39">
            <v>0</v>
          </cell>
          <cell r="IR39">
            <v>0</v>
          </cell>
          <cell r="IS39">
            <v>0</v>
          </cell>
          <cell r="IT39">
            <v>0</v>
          </cell>
          <cell r="IU39">
            <v>0</v>
          </cell>
        </row>
        <row r="40">
          <cell r="A40" t="str">
            <v>TVSL IN</v>
          </cell>
          <cell r="B40" t="str">
            <v>TVS Motor Co</v>
          </cell>
          <cell r="C40" t="str">
            <v>Auto - 2&amp;3 wheelers</v>
          </cell>
          <cell r="D40">
            <v>-26.9</v>
          </cell>
          <cell r="E40">
            <v>-7.6</v>
          </cell>
          <cell r="F40">
            <v>7.3</v>
          </cell>
          <cell r="G40">
            <v>-4.0999999999999996</v>
          </cell>
          <cell r="H40">
            <v>-12.8</v>
          </cell>
          <cell r="I40">
            <v>-12.1</v>
          </cell>
          <cell r="J40">
            <v>12.7</v>
          </cell>
          <cell r="K40">
            <v>0.1</v>
          </cell>
          <cell r="L40">
            <v>-1.1000000000000001</v>
          </cell>
          <cell r="M40">
            <v>-7.5</v>
          </cell>
          <cell r="N40">
            <v>0.7</v>
          </cell>
          <cell r="O40">
            <v>0</v>
          </cell>
          <cell r="P40">
            <v>-24.2</v>
          </cell>
          <cell r="Q40">
            <v>-26.8</v>
          </cell>
          <cell r="R40">
            <v>-34.6</v>
          </cell>
          <cell r="S40">
            <v>-45.6</v>
          </cell>
          <cell r="T40">
            <v>-59.7</v>
          </cell>
          <cell r="U40">
            <v>-61.8</v>
          </cell>
          <cell r="V40">
            <v>-86.2</v>
          </cell>
          <cell r="W40">
            <v>-113.1</v>
          </cell>
          <cell r="X40">
            <v>-97.8</v>
          </cell>
          <cell r="Y40">
            <v>223.09999999999997</v>
          </cell>
          <cell r="Z40">
            <v>-49.1</v>
          </cell>
          <cell r="AA40">
            <v>-98.099999999999966</v>
          </cell>
          <cell r="AB40">
            <v>-95.64</v>
          </cell>
          <cell r="AC40">
            <v>-121.88</v>
          </cell>
          <cell r="AD40">
            <v>-194.04499999999999</v>
          </cell>
          <cell r="AE40">
            <v>-138.535</v>
          </cell>
          <cell r="AF40">
            <v>423.79999999999961</v>
          </cell>
          <cell r="AG40">
            <v>493.50000000000034</v>
          </cell>
          <cell r="AH40">
            <v>529.29999999999995</v>
          </cell>
          <cell r="AI40">
            <v>564.29999999999984</v>
          </cell>
          <cell r="AJ40">
            <v>500.39999999999958</v>
          </cell>
          <cell r="AK40">
            <v>571.99999999999966</v>
          </cell>
          <cell r="AL40">
            <v>426.99999999999892</v>
          </cell>
          <cell r="AM40">
            <v>645.89999999999986</v>
          </cell>
          <cell r="AN40">
            <v>420.10000000000105</v>
          </cell>
          <cell r="AO40">
            <v>530.19999999999948</v>
          </cell>
          <cell r="AP40">
            <v>421.80000000000035</v>
          </cell>
          <cell r="AQ40">
            <v>262.99999999999989</v>
          </cell>
          <cell r="AR40">
            <v>360.80000000000115</v>
          </cell>
          <cell r="AS40">
            <v>462.99999999999983</v>
          </cell>
          <cell r="AT40">
            <v>450.29999999999927</v>
          </cell>
          <cell r="AU40">
            <v>410.4000000000018</v>
          </cell>
          <cell r="AV40">
            <v>301.40000000000003</v>
          </cell>
          <cell r="AW40">
            <v>362.4999999999996</v>
          </cell>
          <cell r="AX40">
            <v>141.1000000000011</v>
          </cell>
          <cell r="AY40">
            <v>103.49999999999929</v>
          </cell>
          <cell r="AZ40">
            <v>36.700000000000742</v>
          </cell>
          <cell r="BA40">
            <v>360.60000000000178</v>
          </cell>
          <cell r="BB40">
            <v>72.200000000000728</v>
          </cell>
          <cell r="BC40">
            <v>3.3999999999986983</v>
          </cell>
          <cell r="BD40">
            <v>100.21699999999838</v>
          </cell>
          <cell r="BE40">
            <v>138.79200000000105</v>
          </cell>
          <cell r="BF40">
            <v>0.41399999999839565</v>
          </cell>
          <cell r="BG40">
            <v>104.27699999999859</v>
          </cell>
          <cell r="BH40">
            <v>0</v>
          </cell>
          <cell r="BI40">
            <v>0</v>
          </cell>
          <cell r="BJ40">
            <v>0</v>
          </cell>
          <cell r="BK40">
            <v>0</v>
          </cell>
          <cell r="BL40">
            <v>0</v>
          </cell>
          <cell r="BM40">
            <v>0</v>
          </cell>
          <cell r="BN40">
            <v>0</v>
          </cell>
          <cell r="BO40">
            <v>0</v>
          </cell>
          <cell r="BP40">
            <v>0</v>
          </cell>
          <cell r="BQ40">
            <v>0</v>
          </cell>
          <cell r="BR40">
            <v>0</v>
          </cell>
          <cell r="BS40">
            <v>0</v>
          </cell>
          <cell r="BT40">
            <v>0</v>
          </cell>
          <cell r="BU40">
            <v>0</v>
          </cell>
          <cell r="BV40">
            <v>0</v>
          </cell>
          <cell r="BW40">
            <v>0</v>
          </cell>
          <cell r="BX40">
            <v>0</v>
          </cell>
          <cell r="BY40">
            <v>0</v>
          </cell>
          <cell r="BZ40">
            <v>0</v>
          </cell>
          <cell r="CA40">
            <v>0</v>
          </cell>
          <cell r="CB40">
            <v>0</v>
          </cell>
          <cell r="CC40">
            <v>0</v>
          </cell>
          <cell r="CD40">
            <v>0</v>
          </cell>
          <cell r="CE40">
            <v>0</v>
          </cell>
          <cell r="CF40">
            <v>0</v>
          </cell>
          <cell r="CG40">
            <v>0</v>
          </cell>
          <cell r="CH40">
            <v>0</v>
          </cell>
          <cell r="CI40">
            <v>0</v>
          </cell>
          <cell r="CJ40">
            <v>423.79999999999961</v>
          </cell>
          <cell r="CK40">
            <v>493.50000000000034</v>
          </cell>
          <cell r="CL40">
            <v>529.29999999999995</v>
          </cell>
          <cell r="CM40">
            <v>564.29999999999984</v>
          </cell>
          <cell r="CN40">
            <v>500.39999999999958</v>
          </cell>
          <cell r="CO40">
            <v>571.99999999999966</v>
          </cell>
          <cell r="CP40">
            <v>426.99999999999892</v>
          </cell>
          <cell r="CQ40">
            <v>645.89999999999986</v>
          </cell>
          <cell r="CR40">
            <v>420.10000000000105</v>
          </cell>
          <cell r="CS40">
            <v>530.19999999999948</v>
          </cell>
          <cell r="CT40">
            <v>421.80000000000035</v>
          </cell>
          <cell r="CU40">
            <v>262.99999999999989</v>
          </cell>
          <cell r="CV40">
            <v>360.80000000000115</v>
          </cell>
          <cell r="CW40">
            <v>462.99999999999983</v>
          </cell>
          <cell r="CX40">
            <v>450.29999999999927</v>
          </cell>
          <cell r="CY40">
            <v>410.4000000000018</v>
          </cell>
          <cell r="CZ40">
            <v>301.40000000000003</v>
          </cell>
          <cell r="DA40">
            <v>362.4999999999996</v>
          </cell>
          <cell r="DB40">
            <v>141.1000000000011</v>
          </cell>
          <cell r="DC40">
            <v>103.49999999999929</v>
          </cell>
          <cell r="DD40">
            <v>36.700000000000742</v>
          </cell>
          <cell r="DE40">
            <v>360.60000000000178</v>
          </cell>
          <cell r="DF40">
            <v>72.200000000000728</v>
          </cell>
          <cell r="DG40">
            <v>3.3999999999986983</v>
          </cell>
          <cell r="DH40">
            <v>100.21699999999838</v>
          </cell>
          <cell r="DI40">
            <v>138.79200000000105</v>
          </cell>
          <cell r="DJ40">
            <v>0.41399999999839565</v>
          </cell>
          <cell r="DK40">
            <v>104.27699999999859</v>
          </cell>
          <cell r="DL40">
            <v>-156</v>
          </cell>
          <cell r="DM40">
            <v>-185</v>
          </cell>
          <cell r="DN40">
            <v>-204.5</v>
          </cell>
          <cell r="DO40">
            <v>-188.9</v>
          </cell>
          <cell r="DP40">
            <v>-179.60000000000002</v>
          </cell>
          <cell r="DQ40">
            <v>-202.2</v>
          </cell>
          <cell r="DR40">
            <v>-152</v>
          </cell>
          <cell r="DS40">
            <v>-226.6</v>
          </cell>
          <cell r="DT40">
            <v>-148.30000000000001</v>
          </cell>
          <cell r="DU40">
            <v>-187.8</v>
          </cell>
          <cell r="DV40">
            <v>-139.5</v>
          </cell>
          <cell r="DW40">
            <v>-23.909999999999997</v>
          </cell>
          <cell r="DX40">
            <v>-111.8</v>
          </cell>
          <cell r="DY40">
            <v>-143.5</v>
          </cell>
          <cell r="DZ40">
            <v>-139.69999999999999</v>
          </cell>
          <cell r="EA40">
            <v>-119.49999999999999</v>
          </cell>
          <cell r="EB40">
            <v>-88.799999999999983</v>
          </cell>
          <cell r="EC40">
            <v>-114.19999999999999</v>
          </cell>
          <cell r="ED40">
            <v>-26.5</v>
          </cell>
          <cell r="EE40">
            <v>-13</v>
          </cell>
          <cell r="EF40">
            <v>-33.5</v>
          </cell>
          <cell r="EG40">
            <v>-50</v>
          </cell>
          <cell r="EH40">
            <v>-13.9</v>
          </cell>
          <cell r="EI40">
            <v>61.4</v>
          </cell>
          <cell r="EJ40">
            <v>-30</v>
          </cell>
          <cell r="EK40">
            <v>-35</v>
          </cell>
          <cell r="EL40">
            <v>-10</v>
          </cell>
          <cell r="EM40">
            <v>63.91</v>
          </cell>
          <cell r="EN40">
            <v>267.79999999999961</v>
          </cell>
          <cell r="EO40">
            <v>308.50000000000034</v>
          </cell>
          <cell r="EP40">
            <v>324.79999999999995</v>
          </cell>
          <cell r="EQ40">
            <v>375.39999999999986</v>
          </cell>
          <cell r="ER40">
            <v>320.79999999999956</v>
          </cell>
          <cell r="ES40">
            <v>369.79999999999967</v>
          </cell>
          <cell r="ET40">
            <v>274.99999999999892</v>
          </cell>
          <cell r="EU40">
            <v>419.29999999999984</v>
          </cell>
          <cell r="EV40">
            <v>271.80000000000103</v>
          </cell>
          <cell r="EW40">
            <v>342.39999999999947</v>
          </cell>
          <cell r="EX40">
            <v>282.30000000000035</v>
          </cell>
          <cell r="EY40">
            <v>239.08999999999989</v>
          </cell>
          <cell r="EZ40">
            <v>249.00000000000114</v>
          </cell>
          <cell r="FA40">
            <v>319.49999999999983</v>
          </cell>
          <cell r="FB40">
            <v>310.59999999999928</v>
          </cell>
          <cell r="FC40">
            <v>290.9000000000018</v>
          </cell>
          <cell r="FD40">
            <v>212.60000000000005</v>
          </cell>
          <cell r="FE40">
            <v>248.29999999999961</v>
          </cell>
          <cell r="FF40">
            <v>114.6000000000011</v>
          </cell>
          <cell r="FG40">
            <v>90.499999999999289</v>
          </cell>
          <cell r="FH40">
            <v>3.2000000000007418</v>
          </cell>
          <cell r="FI40">
            <v>310.60000000000178</v>
          </cell>
          <cell r="FJ40">
            <v>58.300000000000729</v>
          </cell>
          <cell r="FK40">
            <v>64.799999999998704</v>
          </cell>
          <cell r="FL40">
            <v>70.216999999998379</v>
          </cell>
          <cell r="FM40">
            <v>103.79200000000105</v>
          </cell>
          <cell r="FN40">
            <v>-9.5860000000016043</v>
          </cell>
          <cell r="FO40">
            <v>168.18699999999859</v>
          </cell>
          <cell r="FP40">
            <v>0</v>
          </cell>
          <cell r="FQ40">
            <v>0</v>
          </cell>
          <cell r="FR40">
            <v>0</v>
          </cell>
          <cell r="FS40">
            <v>0</v>
          </cell>
          <cell r="FT40">
            <v>0</v>
          </cell>
          <cell r="FU40">
            <v>0</v>
          </cell>
          <cell r="FV40">
            <v>0</v>
          </cell>
          <cell r="FW40">
            <v>0</v>
          </cell>
          <cell r="FX40">
            <v>0</v>
          </cell>
          <cell r="FY40">
            <v>0</v>
          </cell>
          <cell r="FZ40">
            <v>0</v>
          </cell>
          <cell r="GA40">
            <v>0</v>
          </cell>
          <cell r="GB40">
            <v>0</v>
          </cell>
          <cell r="GC40">
            <v>0</v>
          </cell>
          <cell r="GD40">
            <v>0</v>
          </cell>
          <cell r="GE40">
            <v>0</v>
          </cell>
          <cell r="GF40">
            <v>0</v>
          </cell>
          <cell r="GG40">
            <v>0</v>
          </cell>
          <cell r="GH40">
            <v>0</v>
          </cell>
          <cell r="GI40">
            <v>0</v>
          </cell>
          <cell r="GJ40">
            <v>0</v>
          </cell>
          <cell r="GK40">
            <v>0</v>
          </cell>
          <cell r="GL40">
            <v>0</v>
          </cell>
          <cell r="GM40">
            <v>0</v>
          </cell>
          <cell r="GN40">
            <v>0</v>
          </cell>
          <cell r="GO40">
            <v>0</v>
          </cell>
          <cell r="GP40">
            <v>0</v>
          </cell>
          <cell r="GQ40">
            <v>0</v>
          </cell>
          <cell r="GR40">
            <v>0</v>
          </cell>
          <cell r="GS40">
            <v>0</v>
          </cell>
          <cell r="GT40">
            <v>0</v>
          </cell>
          <cell r="GU40">
            <v>0</v>
          </cell>
          <cell r="GV40">
            <v>0</v>
          </cell>
          <cell r="GW40">
            <v>0</v>
          </cell>
          <cell r="GX40">
            <v>0</v>
          </cell>
          <cell r="GY40">
            <v>0</v>
          </cell>
          <cell r="GZ40">
            <v>0</v>
          </cell>
          <cell r="HA40">
            <v>0</v>
          </cell>
          <cell r="HB40">
            <v>0</v>
          </cell>
          <cell r="HC40">
            <v>0</v>
          </cell>
          <cell r="HD40">
            <v>0</v>
          </cell>
          <cell r="HE40">
            <v>0</v>
          </cell>
          <cell r="HF40">
            <v>0</v>
          </cell>
          <cell r="HG40">
            <v>0</v>
          </cell>
          <cell r="HH40">
            <v>0</v>
          </cell>
          <cell r="HI40">
            <v>0</v>
          </cell>
          <cell r="HJ40">
            <v>0</v>
          </cell>
          <cell r="HK40">
            <v>0</v>
          </cell>
          <cell r="HL40">
            <v>0</v>
          </cell>
          <cell r="HM40">
            <v>0</v>
          </cell>
          <cell r="HN40">
            <v>0</v>
          </cell>
          <cell r="HO40">
            <v>0</v>
          </cell>
          <cell r="HP40">
            <v>0</v>
          </cell>
          <cell r="HQ40">
            <v>0</v>
          </cell>
          <cell r="HR40">
            <v>0</v>
          </cell>
          <cell r="HS40">
            <v>0</v>
          </cell>
          <cell r="HT40">
            <v>0</v>
          </cell>
          <cell r="HU40">
            <v>0</v>
          </cell>
          <cell r="HV40">
            <v>0</v>
          </cell>
          <cell r="HW40">
            <v>0</v>
          </cell>
          <cell r="HX40">
            <v>0</v>
          </cell>
          <cell r="HY40">
            <v>0</v>
          </cell>
          <cell r="HZ40">
            <v>0</v>
          </cell>
          <cell r="IA40">
            <v>0</v>
          </cell>
          <cell r="IB40">
            <v>0</v>
          </cell>
          <cell r="IC40">
            <v>0</v>
          </cell>
          <cell r="ID40">
            <v>0</v>
          </cell>
          <cell r="IE40">
            <v>0</v>
          </cell>
          <cell r="IF40">
            <v>0</v>
          </cell>
          <cell r="IG40">
            <v>0</v>
          </cell>
          <cell r="IH40">
            <v>0</v>
          </cell>
          <cell r="II40">
            <v>0</v>
          </cell>
          <cell r="IJ40">
            <v>0</v>
          </cell>
          <cell r="IK40">
            <v>0</v>
          </cell>
          <cell r="IL40">
            <v>0</v>
          </cell>
          <cell r="IM40">
            <v>0</v>
          </cell>
          <cell r="IN40">
            <v>0</v>
          </cell>
          <cell r="IO40">
            <v>0</v>
          </cell>
          <cell r="IP40">
            <v>0</v>
          </cell>
          <cell r="IQ40">
            <v>0</v>
          </cell>
          <cell r="IR40">
            <v>0</v>
          </cell>
          <cell r="IS40">
            <v>0</v>
          </cell>
          <cell r="IT40">
            <v>0</v>
          </cell>
          <cell r="IU40">
            <v>0</v>
          </cell>
        </row>
        <row r="41">
          <cell r="A41" t="str">
            <v>Auto - 4 wheelers</v>
          </cell>
          <cell r="B41" t="str">
            <v>Auto - 4 wheelers</v>
          </cell>
        </row>
        <row r="42">
          <cell r="A42" t="str">
            <v>AL IN</v>
          </cell>
          <cell r="B42" t="str">
            <v>Ashok Leyland</v>
          </cell>
          <cell r="C42" t="str">
            <v>Auto - 4 wheelers</v>
          </cell>
          <cell r="D42">
            <v>-176.17</v>
          </cell>
          <cell r="E42">
            <v>-163.86</v>
          </cell>
          <cell r="F42">
            <v>-128.69</v>
          </cell>
          <cell r="G42">
            <v>-116.38</v>
          </cell>
          <cell r="H42">
            <v>-85.52</v>
          </cell>
          <cell r="I42">
            <v>-95.1</v>
          </cell>
          <cell r="J42">
            <v>-45.1</v>
          </cell>
          <cell r="K42">
            <v>17.809999999999999</v>
          </cell>
          <cell r="L42">
            <v>-29.75</v>
          </cell>
          <cell r="M42">
            <v>9.11</v>
          </cell>
          <cell r="N42">
            <v>-18.329999999999998</v>
          </cell>
          <cell r="O42">
            <v>10.99</v>
          </cell>
          <cell r="P42">
            <v>11.53</v>
          </cell>
          <cell r="Q42">
            <v>-7.26</v>
          </cell>
          <cell r="R42">
            <v>-70.77</v>
          </cell>
          <cell r="S42">
            <v>-98.03</v>
          </cell>
          <cell r="T42">
            <v>-5.17</v>
          </cell>
          <cell r="U42">
            <v>-3.71</v>
          </cell>
          <cell r="V42">
            <v>-25.65</v>
          </cell>
          <cell r="W42">
            <v>-18.79</v>
          </cell>
          <cell r="X42">
            <v>-127.58</v>
          </cell>
          <cell r="Y42">
            <v>-126.25</v>
          </cell>
          <cell r="Z42">
            <v>-152.47999999999999</v>
          </cell>
          <cell r="AA42">
            <v>-91.09</v>
          </cell>
          <cell r="AB42">
            <v>-106.94</v>
          </cell>
          <cell r="AC42">
            <v>-245.75299999999999</v>
          </cell>
          <cell r="AD42">
            <v>-394.08600000000001</v>
          </cell>
          <cell r="AE42">
            <v>-440.31200000000001</v>
          </cell>
          <cell r="AF42">
            <v>195.64000000000041</v>
          </cell>
          <cell r="AG42">
            <v>376.88999999999942</v>
          </cell>
          <cell r="AH42">
            <v>361.37</v>
          </cell>
          <cell r="AI42">
            <v>853.80999999999801</v>
          </cell>
          <cell r="AJ42">
            <v>223.17000000000058</v>
          </cell>
          <cell r="AK42">
            <v>800.95999999999958</v>
          </cell>
          <cell r="AL42">
            <v>581.99000000000092</v>
          </cell>
          <cell r="AM42">
            <v>1353.8699999999997</v>
          </cell>
          <cell r="AN42">
            <v>509.77000000000032</v>
          </cell>
          <cell r="AO42">
            <v>618.5299999999994</v>
          </cell>
          <cell r="AP42">
            <v>808.25000000000239</v>
          </cell>
          <cell r="AQ42">
            <v>1709.3800000000006</v>
          </cell>
          <cell r="AR42">
            <v>637.99000000000206</v>
          </cell>
          <cell r="AS42">
            <v>982.96999999999935</v>
          </cell>
          <cell r="AT42">
            <v>816.14999999999941</v>
          </cell>
          <cell r="AU42">
            <v>1868.74</v>
          </cell>
          <cell r="AV42">
            <v>992.53000000000179</v>
          </cell>
          <cell r="AW42">
            <v>1080.849999999999</v>
          </cell>
          <cell r="AX42">
            <v>1546.5199999999984</v>
          </cell>
          <cell r="AY42">
            <v>2318.3299999999986</v>
          </cell>
          <cell r="AZ42">
            <v>1278.0000000000027</v>
          </cell>
          <cell r="BA42">
            <v>1203.7999999999968</v>
          </cell>
          <cell r="BB42">
            <v>1531.0099999999995</v>
          </cell>
          <cell r="BC42">
            <v>2496.0599999999959</v>
          </cell>
          <cell r="BD42">
            <v>745.15000000000214</v>
          </cell>
          <cell r="BE42">
            <v>929.73699999999894</v>
          </cell>
          <cell r="BF42">
            <v>185.3479999999995</v>
          </cell>
          <cell r="BG42">
            <v>359.11600000000044</v>
          </cell>
          <cell r="BH42">
            <v>-40.270000000000003</v>
          </cell>
          <cell r="BI42">
            <v>-46.42</v>
          </cell>
          <cell r="BJ42">
            <v>0</v>
          </cell>
          <cell r="BK42">
            <v>0</v>
          </cell>
          <cell r="BL42">
            <v>-5.78</v>
          </cell>
          <cell r="BM42">
            <v>-17.63</v>
          </cell>
          <cell r="BN42">
            <v>-18.03</v>
          </cell>
          <cell r="BO42">
            <v>-53.75</v>
          </cell>
          <cell r="BP42">
            <v>-23.28</v>
          </cell>
          <cell r="BQ42">
            <v>-23.74</v>
          </cell>
          <cell r="BR42">
            <v>-24.15</v>
          </cell>
          <cell r="BS42">
            <v>-24.66</v>
          </cell>
          <cell r="BT42">
            <v>216.19000000000003</v>
          </cell>
          <cell r="BU42">
            <v>-17.73</v>
          </cell>
          <cell r="BV42">
            <v>-20.84</v>
          </cell>
          <cell r="BW42">
            <v>-20.85</v>
          </cell>
          <cell r="BX42">
            <v>-38.43</v>
          </cell>
          <cell r="BY42">
            <v>207.16</v>
          </cell>
          <cell r="BZ42">
            <v>-31.05</v>
          </cell>
          <cell r="CA42">
            <v>-30.44</v>
          </cell>
          <cell r="CB42">
            <v>-34.92</v>
          </cell>
          <cell r="CC42">
            <v>-26.5</v>
          </cell>
          <cell r="CD42">
            <v>-12.77</v>
          </cell>
          <cell r="CE42">
            <v>-21.77</v>
          </cell>
          <cell r="CF42">
            <v>-21.63</v>
          </cell>
          <cell r="CG42">
            <v>-21.707999999999998</v>
          </cell>
          <cell r="CH42">
            <v>-22.29</v>
          </cell>
          <cell r="CI42">
            <v>-35.466000000000001</v>
          </cell>
          <cell r="CJ42">
            <v>155.3700000000004</v>
          </cell>
          <cell r="CK42">
            <v>330.4699999999994</v>
          </cell>
          <cell r="CL42">
            <v>361.37</v>
          </cell>
          <cell r="CM42">
            <v>853.80999999999801</v>
          </cell>
          <cell r="CN42">
            <v>217.39000000000058</v>
          </cell>
          <cell r="CO42">
            <v>783.32999999999959</v>
          </cell>
          <cell r="CP42">
            <v>563.96000000000095</v>
          </cell>
          <cell r="CQ42">
            <v>1300.1199999999997</v>
          </cell>
          <cell r="CR42">
            <v>486.49000000000035</v>
          </cell>
          <cell r="CS42">
            <v>594.7899999999994</v>
          </cell>
          <cell r="CT42">
            <v>784.10000000000241</v>
          </cell>
          <cell r="CU42">
            <v>1684.7200000000005</v>
          </cell>
          <cell r="CV42">
            <v>854.18000000000211</v>
          </cell>
          <cell r="CW42">
            <v>965.23999999999933</v>
          </cell>
          <cell r="CX42">
            <v>795.30999999999938</v>
          </cell>
          <cell r="CY42">
            <v>1847.89</v>
          </cell>
          <cell r="CZ42">
            <v>954.10000000000184</v>
          </cell>
          <cell r="DA42">
            <v>1288.0099999999991</v>
          </cell>
          <cell r="DB42">
            <v>1515.4699999999984</v>
          </cell>
          <cell r="DC42">
            <v>2287.8899999999985</v>
          </cell>
          <cell r="DD42">
            <v>1243.0800000000027</v>
          </cell>
          <cell r="DE42">
            <v>1177.2999999999968</v>
          </cell>
          <cell r="DF42">
            <v>1518.2399999999996</v>
          </cell>
          <cell r="DG42">
            <v>2474.2899999999959</v>
          </cell>
          <cell r="DH42">
            <v>723.52000000000214</v>
          </cell>
          <cell r="DI42">
            <v>908.02899999999897</v>
          </cell>
          <cell r="DJ42">
            <v>163.05799999999951</v>
          </cell>
          <cell r="DK42">
            <v>323.65000000000043</v>
          </cell>
          <cell r="DL42">
            <v>-57.9</v>
          </cell>
          <cell r="DM42">
            <v>-122.1</v>
          </cell>
          <cell r="DN42">
            <v>-128.5</v>
          </cell>
          <cell r="DO42">
            <v>-208.6</v>
          </cell>
          <cell r="DP42">
            <v>-69.31</v>
          </cell>
          <cell r="DQ42">
            <v>-248.49</v>
          </cell>
          <cell r="DR42">
            <v>-184.1</v>
          </cell>
          <cell r="DS42">
            <v>-426.90000000000003</v>
          </cell>
          <cell r="DT42">
            <v>-167.1</v>
          </cell>
          <cell r="DU42">
            <v>-164.2</v>
          </cell>
          <cell r="DV42">
            <v>-247.6</v>
          </cell>
          <cell r="DW42">
            <v>-257.10000000000002</v>
          </cell>
          <cell r="DX42">
            <v>-210.70000000000002</v>
          </cell>
          <cell r="DY42">
            <v>-215.22</v>
          </cell>
          <cell r="DZ42">
            <v>-250.26000000000002</v>
          </cell>
          <cell r="EA42">
            <v>-513.29999999999995</v>
          </cell>
          <cell r="EB42">
            <v>-262.29999999999995</v>
          </cell>
          <cell r="EC42">
            <v>-334.38</v>
          </cell>
          <cell r="ED42">
            <v>-462.5</v>
          </cell>
          <cell r="EE42">
            <v>-572.70000000000005</v>
          </cell>
          <cell r="EF42">
            <v>-361.2</v>
          </cell>
          <cell r="EG42">
            <v>-373.94</v>
          </cell>
          <cell r="EH42">
            <v>-316.07000000000005</v>
          </cell>
          <cell r="EI42">
            <v>-668.6</v>
          </cell>
          <cell r="EJ42">
            <v>-217.83</v>
          </cell>
          <cell r="EK42">
            <v>-235.59200000000001</v>
          </cell>
          <cell r="EL42">
            <v>25.623000000000001</v>
          </cell>
          <cell r="EM42">
            <v>209.5</v>
          </cell>
          <cell r="EN42">
            <v>97.470000000000397</v>
          </cell>
          <cell r="EO42">
            <v>208.36999999999941</v>
          </cell>
          <cell r="EP42">
            <v>232.87</v>
          </cell>
          <cell r="EQ42">
            <v>645.20999999999799</v>
          </cell>
          <cell r="ER42">
            <v>148.08000000000058</v>
          </cell>
          <cell r="ES42">
            <v>534.83999999999958</v>
          </cell>
          <cell r="ET42">
            <v>379.86000000000092</v>
          </cell>
          <cell r="EU42">
            <v>873.21999999999957</v>
          </cell>
          <cell r="EV42">
            <v>319.39000000000033</v>
          </cell>
          <cell r="EW42">
            <v>430.58999999999941</v>
          </cell>
          <cell r="EX42">
            <v>536.50000000000239</v>
          </cell>
          <cell r="EY42">
            <v>1427.6200000000003</v>
          </cell>
          <cell r="EZ42">
            <v>643.48000000000206</v>
          </cell>
          <cell r="FA42">
            <v>750.0199999999993</v>
          </cell>
          <cell r="FB42">
            <v>545.04999999999939</v>
          </cell>
          <cell r="FC42">
            <v>1334.5900000000001</v>
          </cell>
          <cell r="FD42">
            <v>691.80000000000189</v>
          </cell>
          <cell r="FE42">
            <v>953.62999999999909</v>
          </cell>
          <cell r="FF42">
            <v>1052.9699999999984</v>
          </cell>
          <cell r="FG42">
            <v>1715.1899999999985</v>
          </cell>
          <cell r="FH42">
            <v>881.88000000000261</v>
          </cell>
          <cell r="FI42">
            <v>803.35999999999672</v>
          </cell>
          <cell r="FJ42">
            <v>1202.1699999999996</v>
          </cell>
          <cell r="FK42">
            <v>1805.689999999996</v>
          </cell>
          <cell r="FL42">
            <v>505.6900000000021</v>
          </cell>
          <cell r="FM42">
            <v>672.43699999999899</v>
          </cell>
          <cell r="FN42">
            <v>188.6809999999995</v>
          </cell>
          <cell r="FO42">
            <v>533.15000000000043</v>
          </cell>
          <cell r="FP42">
            <v>0</v>
          </cell>
          <cell r="FQ42">
            <v>0</v>
          </cell>
          <cell r="FR42">
            <v>0</v>
          </cell>
          <cell r="FS42">
            <v>0</v>
          </cell>
          <cell r="FT42">
            <v>0</v>
          </cell>
          <cell r="FU42">
            <v>0</v>
          </cell>
          <cell r="FV42">
            <v>0</v>
          </cell>
          <cell r="FW42">
            <v>0</v>
          </cell>
          <cell r="FX42">
            <v>0</v>
          </cell>
          <cell r="FY42">
            <v>0</v>
          </cell>
          <cell r="FZ42">
            <v>0</v>
          </cell>
          <cell r="GA42">
            <v>0</v>
          </cell>
          <cell r="GB42">
            <v>0</v>
          </cell>
          <cell r="GC42">
            <v>0</v>
          </cell>
          <cell r="GD42">
            <v>0</v>
          </cell>
          <cell r="GE42">
            <v>0</v>
          </cell>
          <cell r="GF42">
            <v>0</v>
          </cell>
          <cell r="GG42">
            <v>0</v>
          </cell>
          <cell r="GH42">
            <v>0</v>
          </cell>
          <cell r="GI42">
            <v>0</v>
          </cell>
          <cell r="GJ42">
            <v>0</v>
          </cell>
          <cell r="GK42">
            <v>0</v>
          </cell>
          <cell r="GL42">
            <v>0</v>
          </cell>
          <cell r="GM42">
            <v>0</v>
          </cell>
          <cell r="GN42">
            <v>0</v>
          </cell>
          <cell r="GO42">
            <v>0</v>
          </cell>
          <cell r="GP42">
            <v>0</v>
          </cell>
          <cell r="GQ42">
            <v>0</v>
          </cell>
          <cell r="GR42">
            <v>0</v>
          </cell>
          <cell r="GS42">
            <v>0</v>
          </cell>
          <cell r="GT42">
            <v>0</v>
          </cell>
          <cell r="GU42">
            <v>0</v>
          </cell>
          <cell r="GV42">
            <v>0</v>
          </cell>
          <cell r="GW42">
            <v>0</v>
          </cell>
          <cell r="GX42">
            <v>0</v>
          </cell>
          <cell r="GY42">
            <v>0</v>
          </cell>
          <cell r="GZ42">
            <v>0</v>
          </cell>
          <cell r="HA42">
            <v>0</v>
          </cell>
          <cell r="HB42">
            <v>0</v>
          </cell>
          <cell r="HC42">
            <v>0</v>
          </cell>
          <cell r="HD42">
            <v>0</v>
          </cell>
          <cell r="HE42">
            <v>0</v>
          </cell>
          <cell r="HF42">
            <v>0</v>
          </cell>
          <cell r="HG42">
            <v>0</v>
          </cell>
          <cell r="HH42">
            <v>0</v>
          </cell>
          <cell r="HI42">
            <v>0</v>
          </cell>
          <cell r="HJ42">
            <v>0</v>
          </cell>
          <cell r="HK42">
            <v>0</v>
          </cell>
          <cell r="HL42">
            <v>0</v>
          </cell>
          <cell r="HM42">
            <v>0</v>
          </cell>
          <cell r="HN42">
            <v>0</v>
          </cell>
          <cell r="HO42">
            <v>0</v>
          </cell>
          <cell r="HP42">
            <v>0</v>
          </cell>
          <cell r="HQ42">
            <v>0</v>
          </cell>
          <cell r="HR42">
            <v>0</v>
          </cell>
          <cell r="HS42">
            <v>0</v>
          </cell>
          <cell r="HT42">
            <v>0</v>
          </cell>
          <cell r="HU42">
            <v>0</v>
          </cell>
          <cell r="HV42">
            <v>0</v>
          </cell>
          <cell r="HW42">
            <v>0</v>
          </cell>
          <cell r="HX42">
            <v>0</v>
          </cell>
          <cell r="HY42">
            <v>0</v>
          </cell>
          <cell r="HZ42">
            <v>0</v>
          </cell>
          <cell r="IA42">
            <v>0</v>
          </cell>
          <cell r="IB42">
            <v>0</v>
          </cell>
          <cell r="IC42">
            <v>0</v>
          </cell>
          <cell r="ID42">
            <v>0</v>
          </cell>
          <cell r="IE42">
            <v>0</v>
          </cell>
          <cell r="IF42">
            <v>0</v>
          </cell>
          <cell r="IG42">
            <v>0</v>
          </cell>
          <cell r="IH42">
            <v>0</v>
          </cell>
          <cell r="II42">
            <v>0</v>
          </cell>
          <cell r="IJ42">
            <v>0</v>
          </cell>
          <cell r="IK42">
            <v>0</v>
          </cell>
          <cell r="IL42">
            <v>0</v>
          </cell>
          <cell r="IM42">
            <v>0</v>
          </cell>
          <cell r="IN42">
            <v>0</v>
          </cell>
          <cell r="IO42">
            <v>0</v>
          </cell>
          <cell r="IP42">
            <v>0</v>
          </cell>
          <cell r="IQ42">
            <v>0</v>
          </cell>
          <cell r="IR42">
            <v>0</v>
          </cell>
          <cell r="IS42">
            <v>0</v>
          </cell>
          <cell r="IT42">
            <v>0</v>
          </cell>
          <cell r="IU42">
            <v>0</v>
          </cell>
        </row>
        <row r="43">
          <cell r="A43" t="str">
            <v>EIM IN</v>
          </cell>
          <cell r="B43" t="str">
            <v>Eicher Motors</v>
          </cell>
          <cell r="C43" t="str">
            <v>Auto - 4 wheelers</v>
          </cell>
        </row>
        <row r="44">
          <cell r="A44" t="str">
            <v>MM IN</v>
          </cell>
          <cell r="B44" t="str">
            <v>Mahindra &amp; Mahindra</v>
          </cell>
          <cell r="C44" t="str">
            <v>Auto - 4 wheelers</v>
          </cell>
          <cell r="D44">
            <v>-248.72</v>
          </cell>
          <cell r="E44">
            <v>-200.2</v>
          </cell>
          <cell r="F44">
            <v>-210.08</v>
          </cell>
          <cell r="G44">
            <v>-209.96</v>
          </cell>
          <cell r="H44">
            <v>-169.64</v>
          </cell>
          <cell r="I44">
            <v>-140.13</v>
          </cell>
          <cell r="J44">
            <v>-99.99</v>
          </cell>
          <cell r="K44">
            <v>-106.09</v>
          </cell>
          <cell r="L44">
            <v>-17.62</v>
          </cell>
          <cell r="M44">
            <v>-16.61</v>
          </cell>
          <cell r="N44">
            <v>88.71</v>
          </cell>
          <cell r="O44">
            <v>1.29</v>
          </cell>
          <cell r="P44">
            <v>53.82</v>
          </cell>
          <cell r="Q44">
            <v>48.26</v>
          </cell>
          <cell r="R44">
            <v>21.09</v>
          </cell>
          <cell r="S44">
            <v>60.85</v>
          </cell>
          <cell r="T44">
            <v>146.62</v>
          </cell>
          <cell r="U44">
            <v>155.32</v>
          </cell>
          <cell r="V44">
            <v>167.636</v>
          </cell>
          <cell r="W44">
            <v>204.97</v>
          </cell>
          <cell r="X44">
            <v>51.17</v>
          </cell>
          <cell r="Y44">
            <v>-82.47</v>
          </cell>
          <cell r="Z44">
            <v>-72.239999999999995</v>
          </cell>
          <cell r="AA44">
            <v>-138.9</v>
          </cell>
          <cell r="AB44">
            <v>-97.334000000000003</v>
          </cell>
          <cell r="AC44">
            <v>-152.50299999999999</v>
          </cell>
          <cell r="AD44">
            <v>-140.97</v>
          </cell>
          <cell r="AE44">
            <v>-209.1</v>
          </cell>
          <cell r="AF44">
            <v>155.52699999999814</v>
          </cell>
          <cell r="AG44">
            <v>314.77399999999903</v>
          </cell>
          <cell r="AH44">
            <v>536.78599999999858</v>
          </cell>
          <cell r="AI44">
            <v>425.34000000000071</v>
          </cell>
          <cell r="AJ44">
            <v>539.95800000000088</v>
          </cell>
          <cell r="AK44">
            <v>765.12300000000027</v>
          </cell>
          <cell r="AL44">
            <v>1376.2309999999986</v>
          </cell>
          <cell r="AM44">
            <v>1440.0520000000029</v>
          </cell>
          <cell r="AN44">
            <v>1250.1540000000034</v>
          </cell>
          <cell r="AO44">
            <v>1791.2139999999993</v>
          </cell>
          <cell r="AP44">
            <v>1976.2170000000001</v>
          </cell>
          <cell r="AQ44">
            <v>1997.7389999999962</v>
          </cell>
          <cell r="AR44">
            <v>1720.042999999999</v>
          </cell>
          <cell r="AS44">
            <v>2058.4850000000029</v>
          </cell>
          <cell r="AT44">
            <v>2706.4919999999993</v>
          </cell>
          <cell r="AU44">
            <v>2409.9140000000002</v>
          </cell>
          <cell r="AV44">
            <v>2840.1989999999973</v>
          </cell>
          <cell r="AW44">
            <v>4111.881999999996</v>
          </cell>
          <cell r="AX44">
            <v>3154.1969999999992</v>
          </cell>
          <cell r="AY44">
            <v>3083.3159999999993</v>
          </cell>
          <cell r="AZ44">
            <v>2567.1580000000049</v>
          </cell>
          <cell r="BA44">
            <v>3826.4840000000022</v>
          </cell>
          <cell r="BB44">
            <v>3053.0729999999994</v>
          </cell>
          <cell r="BC44">
            <v>2909.3999999999965</v>
          </cell>
          <cell r="BD44">
            <v>2134.1250000000077</v>
          </cell>
          <cell r="BE44">
            <v>2102.3249999999962</v>
          </cell>
          <cell r="BF44">
            <v>29.259999999998428</v>
          </cell>
          <cell r="BG44">
            <v>3340.8999999999969</v>
          </cell>
          <cell r="BH44">
            <v>-30.045000000000002</v>
          </cell>
          <cell r="BI44">
            <v>7.0910000000000002</v>
          </cell>
          <cell r="BJ44">
            <v>-6.9279999999999999</v>
          </cell>
          <cell r="BK44">
            <v>-80.058000000000007</v>
          </cell>
          <cell r="BL44">
            <v>-56.981999999999999</v>
          </cell>
          <cell r="BM44">
            <v>116.774</v>
          </cell>
          <cell r="BN44">
            <v>-125.03400000000001</v>
          </cell>
          <cell r="BO44">
            <v>325.81200000000001</v>
          </cell>
          <cell r="BP44">
            <v>200.88299999999998</v>
          </cell>
          <cell r="BQ44">
            <v>-17.048999999999999</v>
          </cell>
          <cell r="BR44">
            <v>-18.353000000000002</v>
          </cell>
          <cell r="BS44">
            <v>-39.08</v>
          </cell>
          <cell r="BT44">
            <v>-14.92</v>
          </cell>
          <cell r="BU44">
            <v>-14.92</v>
          </cell>
          <cell r="BV44">
            <v>417.5</v>
          </cell>
          <cell r="BW44">
            <v>1450.4589999999998</v>
          </cell>
          <cell r="BX44">
            <v>-14.92</v>
          </cell>
          <cell r="BY44">
            <v>873.81</v>
          </cell>
          <cell r="BZ44">
            <v>-6.3</v>
          </cell>
          <cell r="CA44">
            <v>-110.43399999999998</v>
          </cell>
          <cell r="CB44">
            <v>-15.85</v>
          </cell>
          <cell r="CC44">
            <v>-19.079999999999998</v>
          </cell>
          <cell r="CD44">
            <v>1548.37</v>
          </cell>
          <cell r="CE44">
            <v>138.60000000000002</v>
          </cell>
          <cell r="CF44">
            <v>0</v>
          </cell>
          <cell r="CG44">
            <v>512.67399999999998</v>
          </cell>
          <cell r="CH44">
            <v>0</v>
          </cell>
          <cell r="CI44">
            <v>1744.8000000000002</v>
          </cell>
          <cell r="CJ44">
            <v>125.48199999999814</v>
          </cell>
          <cell r="CK44">
            <v>321.86499999999904</v>
          </cell>
          <cell r="CL44">
            <v>529.85799999999858</v>
          </cell>
          <cell r="CM44">
            <v>345.28200000000072</v>
          </cell>
          <cell r="CN44">
            <v>482.97600000000091</v>
          </cell>
          <cell r="CO44">
            <v>881.89700000000028</v>
          </cell>
          <cell r="CP44">
            <v>1251.1969999999985</v>
          </cell>
          <cell r="CQ44">
            <v>1765.8640000000028</v>
          </cell>
          <cell r="CR44">
            <v>1451.0370000000034</v>
          </cell>
          <cell r="CS44">
            <v>1774.1649999999993</v>
          </cell>
          <cell r="CT44">
            <v>1957.864</v>
          </cell>
          <cell r="CU44">
            <v>1958.6589999999962</v>
          </cell>
          <cell r="CV44">
            <v>1705.1229999999989</v>
          </cell>
          <cell r="CW44">
            <v>2043.5650000000028</v>
          </cell>
          <cell r="CX44">
            <v>3123.9919999999993</v>
          </cell>
          <cell r="CY44">
            <v>3860.373</v>
          </cell>
          <cell r="CZ44">
            <v>2825.2789999999973</v>
          </cell>
          <cell r="DA44">
            <v>4985.6919999999955</v>
          </cell>
          <cell r="DB44">
            <v>3147.896999999999</v>
          </cell>
          <cell r="DC44">
            <v>2972.8819999999992</v>
          </cell>
          <cell r="DD44">
            <v>2551.308000000005</v>
          </cell>
          <cell r="DE44">
            <v>3807.4040000000023</v>
          </cell>
          <cell r="DF44">
            <v>4601.4429999999993</v>
          </cell>
          <cell r="DG44">
            <v>3047.9999999999964</v>
          </cell>
          <cell r="DH44">
            <v>2134.1250000000077</v>
          </cell>
          <cell r="DI44">
            <v>2614.9989999999962</v>
          </cell>
          <cell r="DJ44">
            <v>29.259999999998428</v>
          </cell>
          <cell r="DK44">
            <v>5085.6999999999971</v>
          </cell>
          <cell r="DL44">
            <v>-47.5</v>
          </cell>
          <cell r="DM44">
            <v>-387</v>
          </cell>
          <cell r="DN44">
            <v>-222</v>
          </cell>
          <cell r="DO44">
            <v>141.5</v>
          </cell>
          <cell r="DP44">
            <v>-58</v>
          </cell>
          <cell r="DQ44">
            <v>-152</v>
          </cell>
          <cell r="DR44">
            <v>-377</v>
          </cell>
          <cell r="DS44">
            <v>-309.5</v>
          </cell>
          <cell r="DT44">
            <v>-412</v>
          </cell>
          <cell r="DU44">
            <v>-545</v>
          </cell>
          <cell r="DV44">
            <v>-626</v>
          </cell>
          <cell r="DW44">
            <v>-432</v>
          </cell>
          <cell r="DX44">
            <v>-252.5</v>
          </cell>
          <cell r="DY44">
            <v>-471.5</v>
          </cell>
          <cell r="DZ44">
            <v>-789.42</v>
          </cell>
          <cell r="EA44">
            <v>-648.58899999999994</v>
          </cell>
          <cell r="EB44">
            <v>-783.5</v>
          </cell>
          <cell r="EC44">
            <v>-1088.2</v>
          </cell>
          <cell r="ED44">
            <v>-731</v>
          </cell>
          <cell r="EE44">
            <v>-612.46199999999999</v>
          </cell>
          <cell r="EF44">
            <v>-639.6</v>
          </cell>
          <cell r="EG44">
            <v>-1007.5</v>
          </cell>
          <cell r="EH44">
            <v>-549.9</v>
          </cell>
          <cell r="EI44">
            <v>-837</v>
          </cell>
          <cell r="EJ44">
            <v>-541.1</v>
          </cell>
          <cell r="EK44">
            <v>-348.1</v>
          </cell>
          <cell r="EL44">
            <v>-17.299999999999997</v>
          </cell>
          <cell r="EM44">
            <v>-905</v>
          </cell>
          <cell r="EN44">
            <v>77.981999999998138</v>
          </cell>
          <cell r="EO44">
            <v>-65.135000000000957</v>
          </cell>
          <cell r="EP44">
            <v>307.85799999999858</v>
          </cell>
          <cell r="EQ44">
            <v>486.78200000000072</v>
          </cell>
          <cell r="ER44">
            <v>424.97600000000091</v>
          </cell>
          <cell r="ES44">
            <v>729.89700000000028</v>
          </cell>
          <cell r="ET44">
            <v>874.19699999999852</v>
          </cell>
          <cell r="EU44">
            <v>1456.3640000000028</v>
          </cell>
          <cell r="EV44">
            <v>1039.0370000000034</v>
          </cell>
          <cell r="EW44">
            <v>1229.1649999999993</v>
          </cell>
          <cell r="EX44">
            <v>1331.864</v>
          </cell>
          <cell r="EY44">
            <v>1526.6589999999962</v>
          </cell>
          <cell r="EZ44">
            <v>1452.6229999999989</v>
          </cell>
          <cell r="FA44">
            <v>1572.0650000000028</v>
          </cell>
          <cell r="FB44">
            <v>2334.5719999999992</v>
          </cell>
          <cell r="FC44">
            <v>3211.7840000000001</v>
          </cell>
          <cell r="FD44">
            <v>2041.7789999999973</v>
          </cell>
          <cell r="FE44">
            <v>3897.4919999999956</v>
          </cell>
          <cell r="FF44">
            <v>2416.896999999999</v>
          </cell>
          <cell r="FG44">
            <v>2360.4199999999992</v>
          </cell>
          <cell r="FH44">
            <v>1911.7080000000051</v>
          </cell>
          <cell r="FI44">
            <v>2799.9040000000023</v>
          </cell>
          <cell r="FJ44">
            <v>4051.5429999999992</v>
          </cell>
          <cell r="FK44">
            <v>2210.9999999999964</v>
          </cell>
          <cell r="FL44">
            <v>1593.0250000000078</v>
          </cell>
          <cell r="FM44">
            <v>2266.8989999999962</v>
          </cell>
          <cell r="FN44">
            <v>11.959999999998431</v>
          </cell>
          <cell r="FO44">
            <v>4180.6999999999971</v>
          </cell>
          <cell r="FP44">
            <v>0</v>
          </cell>
          <cell r="FQ44">
            <v>0</v>
          </cell>
          <cell r="FR44">
            <v>0</v>
          </cell>
          <cell r="FS44">
            <v>0</v>
          </cell>
          <cell r="FT44">
            <v>0</v>
          </cell>
          <cell r="FU44">
            <v>0</v>
          </cell>
          <cell r="FV44">
            <v>0</v>
          </cell>
          <cell r="FW44">
            <v>0</v>
          </cell>
          <cell r="FX44">
            <v>0</v>
          </cell>
          <cell r="FY44">
            <v>0</v>
          </cell>
          <cell r="FZ44">
            <v>0</v>
          </cell>
          <cell r="GA44">
            <v>0</v>
          </cell>
          <cell r="GB44">
            <v>0</v>
          </cell>
          <cell r="GC44">
            <v>0</v>
          </cell>
          <cell r="GD44">
            <v>0</v>
          </cell>
          <cell r="GE44">
            <v>0</v>
          </cell>
          <cell r="GF44">
            <v>0</v>
          </cell>
          <cell r="GG44">
            <v>0</v>
          </cell>
          <cell r="GH44">
            <v>0</v>
          </cell>
          <cell r="GI44">
            <v>0</v>
          </cell>
          <cell r="GJ44">
            <v>0</v>
          </cell>
          <cell r="GK44">
            <v>0</v>
          </cell>
          <cell r="GL44">
            <v>0</v>
          </cell>
          <cell r="GM44">
            <v>0</v>
          </cell>
          <cell r="GN44">
            <v>0</v>
          </cell>
          <cell r="GO44">
            <v>0</v>
          </cell>
          <cell r="GP44">
            <v>0</v>
          </cell>
          <cell r="GQ44">
            <v>0</v>
          </cell>
          <cell r="GR44">
            <v>0</v>
          </cell>
          <cell r="GS44">
            <v>0</v>
          </cell>
          <cell r="GT44">
            <v>0</v>
          </cell>
          <cell r="GU44">
            <v>0</v>
          </cell>
          <cell r="GV44">
            <v>0</v>
          </cell>
          <cell r="GW44">
            <v>0</v>
          </cell>
          <cell r="GX44">
            <v>0</v>
          </cell>
          <cell r="GY44">
            <v>0</v>
          </cell>
          <cell r="GZ44">
            <v>0</v>
          </cell>
          <cell r="HA44">
            <v>0</v>
          </cell>
          <cell r="HB44">
            <v>0</v>
          </cell>
          <cell r="HC44">
            <v>0</v>
          </cell>
          <cell r="HD44">
            <v>0</v>
          </cell>
          <cell r="HE44">
            <v>0</v>
          </cell>
          <cell r="HF44">
            <v>0</v>
          </cell>
          <cell r="HG44">
            <v>0</v>
          </cell>
          <cell r="HH44">
            <v>0</v>
          </cell>
          <cell r="HI44">
            <v>0</v>
          </cell>
          <cell r="HJ44">
            <v>0</v>
          </cell>
          <cell r="HK44">
            <v>0</v>
          </cell>
          <cell r="HL44">
            <v>0</v>
          </cell>
          <cell r="HM44">
            <v>0</v>
          </cell>
          <cell r="HN44">
            <v>0</v>
          </cell>
          <cell r="HO44">
            <v>0</v>
          </cell>
          <cell r="HP44">
            <v>0</v>
          </cell>
          <cell r="HQ44">
            <v>0</v>
          </cell>
          <cell r="HR44">
            <v>0</v>
          </cell>
          <cell r="HS44">
            <v>0</v>
          </cell>
          <cell r="HT44">
            <v>0</v>
          </cell>
          <cell r="HU44">
            <v>0</v>
          </cell>
          <cell r="HV44">
            <v>0</v>
          </cell>
          <cell r="HW44">
            <v>0</v>
          </cell>
          <cell r="HX44">
            <v>0</v>
          </cell>
          <cell r="HY44">
            <v>0</v>
          </cell>
          <cell r="HZ44">
            <v>0</v>
          </cell>
          <cell r="IA44">
            <v>0</v>
          </cell>
          <cell r="IB44">
            <v>0</v>
          </cell>
          <cell r="IC44">
            <v>0</v>
          </cell>
          <cell r="ID44">
            <v>0</v>
          </cell>
          <cell r="IE44">
            <v>0</v>
          </cell>
          <cell r="IF44">
            <v>0</v>
          </cell>
          <cell r="IG44">
            <v>0</v>
          </cell>
          <cell r="IH44">
            <v>0</v>
          </cell>
          <cell r="II44">
            <v>0</v>
          </cell>
          <cell r="IJ44">
            <v>0</v>
          </cell>
          <cell r="IK44">
            <v>0</v>
          </cell>
          <cell r="IL44">
            <v>0</v>
          </cell>
          <cell r="IM44">
            <v>0</v>
          </cell>
          <cell r="IN44">
            <v>0</v>
          </cell>
          <cell r="IO44">
            <v>0</v>
          </cell>
          <cell r="IP44">
            <v>0</v>
          </cell>
          <cell r="IQ44">
            <v>0</v>
          </cell>
          <cell r="IR44">
            <v>0</v>
          </cell>
          <cell r="IS44">
            <v>0</v>
          </cell>
          <cell r="IT44">
            <v>0</v>
          </cell>
          <cell r="IU44">
            <v>0</v>
          </cell>
        </row>
        <row r="45">
          <cell r="A45" t="str">
            <v>MSIL IN</v>
          </cell>
          <cell r="B45" t="str">
            <v>Maruti Suzuki India</v>
          </cell>
          <cell r="C45" t="str">
            <v>Auto - 4 wheelers</v>
          </cell>
          <cell r="D45">
            <v>0</v>
          </cell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-105.7</v>
          </cell>
          <cell r="J45">
            <v>-102.4</v>
          </cell>
          <cell r="K45">
            <v>-115.5</v>
          </cell>
          <cell r="L45">
            <v>-91.2</v>
          </cell>
          <cell r="M45">
            <v>-94.7</v>
          </cell>
          <cell r="N45">
            <v>-74.7</v>
          </cell>
          <cell r="O45">
            <v>-99.5</v>
          </cell>
          <cell r="P45">
            <v>-91.2</v>
          </cell>
          <cell r="Q45">
            <v>-61.3</v>
          </cell>
          <cell r="R45">
            <v>-17.3</v>
          </cell>
          <cell r="S45">
            <v>-34.1</v>
          </cell>
          <cell r="T45">
            <v>-32.5</v>
          </cell>
          <cell r="U45">
            <v>-30.8</v>
          </cell>
          <cell r="V45">
            <v>-157.4</v>
          </cell>
          <cell r="W45">
            <v>-155.6</v>
          </cell>
          <cell r="X45">
            <v>-151</v>
          </cell>
          <cell r="Y45">
            <v>-140.30000000000001</v>
          </cell>
          <cell r="Z45">
            <v>-143.6</v>
          </cell>
          <cell r="AA45">
            <v>-161.30000000000001</v>
          </cell>
          <cell r="AB45">
            <v>-168.3</v>
          </cell>
          <cell r="AC45">
            <v>-207.7</v>
          </cell>
          <cell r="AD45">
            <v>-45.1</v>
          </cell>
          <cell r="AE45">
            <v>-88.7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1732.3999999999985</v>
          </cell>
          <cell r="AL45">
            <v>1966.2999999999952</v>
          </cell>
          <cell r="AM45">
            <v>2277.6999999999953</v>
          </cell>
          <cell r="AN45">
            <v>2672.0000000000018</v>
          </cell>
          <cell r="AO45">
            <v>2753.8000000000025</v>
          </cell>
          <cell r="AP45">
            <v>3720.6999999999994</v>
          </cell>
          <cell r="AQ45">
            <v>3902.3999999999978</v>
          </cell>
          <cell r="AR45">
            <v>3355.900000000006</v>
          </cell>
          <cell r="AS45">
            <v>3862.6000000000031</v>
          </cell>
          <cell r="AT45">
            <v>5026.9000000000024</v>
          </cell>
          <cell r="AU45">
            <v>5254.4999999999982</v>
          </cell>
          <cell r="AV45">
            <v>5325.8000000000038</v>
          </cell>
          <cell r="AW45">
            <v>5346.3000000000038</v>
          </cell>
          <cell r="AX45">
            <v>5439.900000000006</v>
          </cell>
          <cell r="AY45">
            <v>6686.2999999999956</v>
          </cell>
          <cell r="AZ45">
            <v>7007.4000000000087</v>
          </cell>
          <cell r="BA45">
            <v>6841.0000000000009</v>
          </cell>
          <cell r="BB45">
            <v>6828.3000000000065</v>
          </cell>
          <cell r="BC45">
            <v>4353.7999999999929</v>
          </cell>
          <cell r="BD45">
            <v>6095.300000000002</v>
          </cell>
          <cell r="BE45">
            <v>4251.4000000000005</v>
          </cell>
          <cell r="BF45">
            <v>2905.7000000000016</v>
          </cell>
          <cell r="BG45">
            <v>4387.2999999999975</v>
          </cell>
          <cell r="BH45">
            <v>0</v>
          </cell>
          <cell r="BI45">
            <v>0</v>
          </cell>
          <cell r="BJ45">
            <v>0</v>
          </cell>
          <cell r="BK45">
            <v>0</v>
          </cell>
          <cell r="BL45">
            <v>0</v>
          </cell>
          <cell r="BM45">
            <v>0</v>
          </cell>
          <cell r="BN45">
            <v>0</v>
          </cell>
          <cell r="BO45">
            <v>0</v>
          </cell>
          <cell r="BP45">
            <v>0</v>
          </cell>
          <cell r="BQ45">
            <v>0</v>
          </cell>
          <cell r="BR45">
            <v>0</v>
          </cell>
          <cell r="BS45">
            <v>0</v>
          </cell>
          <cell r="BT45">
            <v>0</v>
          </cell>
          <cell r="BU45">
            <v>0</v>
          </cell>
          <cell r="BV45">
            <v>0</v>
          </cell>
          <cell r="BW45">
            <v>0</v>
          </cell>
          <cell r="BX45">
            <v>0</v>
          </cell>
          <cell r="BY45">
            <v>0</v>
          </cell>
          <cell r="BZ45">
            <v>0</v>
          </cell>
          <cell r="CA45">
            <v>0</v>
          </cell>
          <cell r="CB45">
            <v>0</v>
          </cell>
          <cell r="CC45">
            <v>0</v>
          </cell>
          <cell r="CD45">
            <v>0</v>
          </cell>
          <cell r="CE45">
            <v>0</v>
          </cell>
          <cell r="CF45">
            <v>0</v>
          </cell>
          <cell r="CG45">
            <v>0</v>
          </cell>
          <cell r="CH45">
            <v>0</v>
          </cell>
          <cell r="CI45">
            <v>0</v>
          </cell>
          <cell r="CJ45">
            <v>0</v>
          </cell>
          <cell r="CK45">
            <v>0</v>
          </cell>
          <cell r="CL45">
            <v>0</v>
          </cell>
          <cell r="CM45">
            <v>0</v>
          </cell>
          <cell r="CN45">
            <v>0</v>
          </cell>
          <cell r="CO45">
            <v>1732.3999999999985</v>
          </cell>
          <cell r="CP45">
            <v>1966.2999999999952</v>
          </cell>
          <cell r="CQ45">
            <v>2277.6999999999953</v>
          </cell>
          <cell r="CR45">
            <v>2672.0000000000018</v>
          </cell>
          <cell r="CS45">
            <v>2753.8000000000025</v>
          </cell>
          <cell r="CT45">
            <v>3720.6999999999994</v>
          </cell>
          <cell r="CU45">
            <v>3902.3999999999978</v>
          </cell>
          <cell r="CV45">
            <v>3355.900000000006</v>
          </cell>
          <cell r="CW45">
            <v>3862.6000000000031</v>
          </cell>
          <cell r="CX45">
            <v>5026.9000000000024</v>
          </cell>
          <cell r="CY45">
            <v>5254.4999999999982</v>
          </cell>
          <cell r="CZ45">
            <v>5325.8000000000038</v>
          </cell>
          <cell r="DA45">
            <v>5346.3000000000038</v>
          </cell>
          <cell r="DB45">
            <v>5439.900000000006</v>
          </cell>
          <cell r="DC45">
            <v>6686.2999999999956</v>
          </cell>
          <cell r="DD45">
            <v>7007.4000000000087</v>
          </cell>
          <cell r="DE45">
            <v>6841.0000000000009</v>
          </cell>
          <cell r="DF45">
            <v>6828.3000000000065</v>
          </cell>
          <cell r="DG45">
            <v>4353.7999999999929</v>
          </cell>
          <cell r="DH45">
            <v>6095.300000000002</v>
          </cell>
          <cell r="DI45">
            <v>4251.4000000000005</v>
          </cell>
          <cell r="DJ45">
            <v>2905.7000000000016</v>
          </cell>
          <cell r="DK45">
            <v>4387.2999999999975</v>
          </cell>
          <cell r="DL45">
            <v>0</v>
          </cell>
          <cell r="DM45">
            <v>0</v>
          </cell>
          <cell r="DN45">
            <v>0</v>
          </cell>
          <cell r="DO45">
            <v>0</v>
          </cell>
          <cell r="DP45">
            <v>0</v>
          </cell>
          <cell r="DQ45">
            <v>-492.5</v>
          </cell>
          <cell r="DR45">
            <v>-558.80000000000007</v>
          </cell>
          <cell r="DS45">
            <v>-706.19999999999993</v>
          </cell>
          <cell r="DT45">
            <v>-962.8</v>
          </cell>
          <cell r="DU45">
            <v>-917.8</v>
          </cell>
          <cell r="DV45">
            <v>-1324.1000000000001</v>
          </cell>
          <cell r="DW45">
            <v>-1307.8999999999999</v>
          </cell>
          <cell r="DX45">
            <v>-1091.3</v>
          </cell>
          <cell r="DY45">
            <v>-1236</v>
          </cell>
          <cell r="DZ45">
            <v>-1636.8000000000002</v>
          </cell>
          <cell r="EA45">
            <v>-1645.3</v>
          </cell>
          <cell r="EB45">
            <v>-1630.1</v>
          </cell>
          <cell r="EC45">
            <v>-1671.8999999999999</v>
          </cell>
          <cell r="ED45">
            <v>-1675.7999999999997</v>
          </cell>
          <cell r="EE45">
            <v>-2200.7000000000003</v>
          </cell>
          <cell r="EF45">
            <v>-2011.3999999999999</v>
          </cell>
          <cell r="EG45">
            <v>-2176</v>
          </cell>
          <cell r="EH45">
            <v>-2157.9</v>
          </cell>
          <cell r="EI45">
            <v>-1377</v>
          </cell>
          <cell r="EJ45">
            <v>-1436.8</v>
          </cell>
          <cell r="EK45">
            <v>-1290.2</v>
          </cell>
          <cell r="EL45">
            <v>-789</v>
          </cell>
          <cell r="EM45">
            <v>-1056</v>
          </cell>
          <cell r="EN45">
            <v>0</v>
          </cell>
          <cell r="EO45">
            <v>0</v>
          </cell>
          <cell r="EP45">
            <v>0</v>
          </cell>
          <cell r="EQ45">
            <v>0</v>
          </cell>
          <cell r="ER45">
            <v>0</v>
          </cell>
          <cell r="ES45">
            <v>1239.8999999999985</v>
          </cell>
          <cell r="ET45">
            <v>1407.499999999995</v>
          </cell>
          <cell r="EU45">
            <v>1571.4999999999955</v>
          </cell>
          <cell r="EV45">
            <v>1709.2000000000019</v>
          </cell>
          <cell r="EW45">
            <v>1836.0000000000025</v>
          </cell>
          <cell r="EX45">
            <v>2396.5999999999995</v>
          </cell>
          <cell r="EY45">
            <v>2594.4999999999982</v>
          </cell>
          <cell r="EZ45">
            <v>2264.6000000000058</v>
          </cell>
          <cell r="FA45">
            <v>2626.6000000000031</v>
          </cell>
          <cell r="FB45">
            <v>3390.1000000000022</v>
          </cell>
          <cell r="FC45">
            <v>3609.199999999998</v>
          </cell>
          <cell r="FD45">
            <v>3695.7000000000039</v>
          </cell>
          <cell r="FE45">
            <v>3674.4000000000042</v>
          </cell>
          <cell r="FF45">
            <v>3764.1000000000063</v>
          </cell>
          <cell r="FG45">
            <v>4485.5999999999949</v>
          </cell>
          <cell r="FH45">
            <v>4996.0000000000091</v>
          </cell>
          <cell r="FI45">
            <v>4665.0000000000009</v>
          </cell>
          <cell r="FJ45">
            <v>4670.4000000000069</v>
          </cell>
          <cell r="FK45">
            <v>2976.7999999999929</v>
          </cell>
          <cell r="FL45">
            <v>4658.5000000000018</v>
          </cell>
          <cell r="FM45">
            <v>2961.2000000000007</v>
          </cell>
          <cell r="FN45">
            <v>2116.7000000000016</v>
          </cell>
          <cell r="FO45">
            <v>3331.2999999999975</v>
          </cell>
          <cell r="FP45">
            <v>0</v>
          </cell>
          <cell r="FQ45">
            <v>0</v>
          </cell>
          <cell r="FR45">
            <v>0</v>
          </cell>
          <cell r="FS45">
            <v>0</v>
          </cell>
          <cell r="FT45">
            <v>0</v>
          </cell>
          <cell r="FU45">
            <v>0</v>
          </cell>
          <cell r="FV45">
            <v>0</v>
          </cell>
          <cell r="FW45">
            <v>0</v>
          </cell>
          <cell r="FX45">
            <v>0</v>
          </cell>
          <cell r="FY45">
            <v>0</v>
          </cell>
          <cell r="FZ45">
            <v>0</v>
          </cell>
          <cell r="GA45">
            <v>0</v>
          </cell>
          <cell r="GB45">
            <v>0</v>
          </cell>
          <cell r="GC45">
            <v>0</v>
          </cell>
          <cell r="GD45">
            <v>0</v>
          </cell>
          <cell r="GE45">
            <v>0</v>
          </cell>
          <cell r="GF45">
            <v>0</v>
          </cell>
          <cell r="GG45">
            <v>0</v>
          </cell>
          <cell r="GH45">
            <v>0</v>
          </cell>
          <cell r="GI45">
            <v>0</v>
          </cell>
          <cell r="GJ45">
            <v>0</v>
          </cell>
          <cell r="GK45">
            <v>0</v>
          </cell>
          <cell r="GL45">
            <v>0</v>
          </cell>
          <cell r="GM45">
            <v>0</v>
          </cell>
          <cell r="GN45">
            <v>0</v>
          </cell>
          <cell r="GO45">
            <v>0</v>
          </cell>
          <cell r="GP45">
            <v>0</v>
          </cell>
          <cell r="GQ45">
            <v>0</v>
          </cell>
          <cell r="GR45">
            <v>0</v>
          </cell>
          <cell r="GS45">
            <v>0</v>
          </cell>
          <cell r="GT45">
            <v>0</v>
          </cell>
          <cell r="GU45">
            <v>0</v>
          </cell>
          <cell r="GV45">
            <v>0</v>
          </cell>
          <cell r="GW45">
            <v>0</v>
          </cell>
          <cell r="GX45">
            <v>0</v>
          </cell>
          <cell r="GY45">
            <v>0</v>
          </cell>
          <cell r="GZ45">
            <v>0</v>
          </cell>
          <cell r="HA45">
            <v>0</v>
          </cell>
          <cell r="HB45">
            <v>0</v>
          </cell>
          <cell r="HC45">
            <v>0</v>
          </cell>
          <cell r="HD45">
            <v>0</v>
          </cell>
          <cell r="HE45">
            <v>0</v>
          </cell>
          <cell r="HF45">
            <v>0</v>
          </cell>
          <cell r="HG45">
            <v>0</v>
          </cell>
          <cell r="HH45">
            <v>0</v>
          </cell>
          <cell r="HI45">
            <v>0</v>
          </cell>
          <cell r="HJ45">
            <v>0</v>
          </cell>
          <cell r="HK45">
            <v>0</v>
          </cell>
          <cell r="HL45">
            <v>0</v>
          </cell>
          <cell r="HM45">
            <v>0</v>
          </cell>
          <cell r="HN45">
            <v>0</v>
          </cell>
          <cell r="HO45">
            <v>0</v>
          </cell>
          <cell r="HP45">
            <v>0</v>
          </cell>
          <cell r="HQ45">
            <v>0</v>
          </cell>
          <cell r="HR45">
            <v>0</v>
          </cell>
          <cell r="HS45">
            <v>0</v>
          </cell>
          <cell r="HT45">
            <v>0</v>
          </cell>
          <cell r="HU45">
            <v>0</v>
          </cell>
          <cell r="HV45">
            <v>0</v>
          </cell>
          <cell r="HW45">
            <v>0</v>
          </cell>
          <cell r="HX45">
            <v>0</v>
          </cell>
          <cell r="HY45">
            <v>0</v>
          </cell>
          <cell r="HZ45">
            <v>0</v>
          </cell>
          <cell r="IA45">
            <v>0</v>
          </cell>
          <cell r="IB45">
            <v>0</v>
          </cell>
          <cell r="IC45">
            <v>0</v>
          </cell>
          <cell r="ID45">
            <v>0</v>
          </cell>
          <cell r="IE45">
            <v>0</v>
          </cell>
          <cell r="IF45">
            <v>0</v>
          </cell>
          <cell r="IG45">
            <v>0</v>
          </cell>
          <cell r="IH45">
            <v>0</v>
          </cell>
          <cell r="II45">
            <v>0</v>
          </cell>
          <cell r="IJ45">
            <v>0</v>
          </cell>
          <cell r="IK45">
            <v>0</v>
          </cell>
          <cell r="IL45">
            <v>0</v>
          </cell>
          <cell r="IM45">
            <v>0</v>
          </cell>
          <cell r="IN45">
            <v>0</v>
          </cell>
          <cell r="IO45">
            <v>0</v>
          </cell>
          <cell r="IP45">
            <v>0</v>
          </cell>
          <cell r="IQ45">
            <v>0</v>
          </cell>
          <cell r="IR45">
            <v>0</v>
          </cell>
          <cell r="IS45">
            <v>0</v>
          </cell>
          <cell r="IT45">
            <v>0</v>
          </cell>
          <cell r="IU45">
            <v>0</v>
          </cell>
        </row>
        <row r="46">
          <cell r="A46" t="str">
            <v>PJT IN</v>
          </cell>
          <cell r="B46" t="str">
            <v>Punjab Tractors</v>
          </cell>
          <cell r="C46" t="str">
            <v>Auto - 4 wheelers</v>
          </cell>
        </row>
        <row r="47">
          <cell r="A47" t="str">
            <v>SM IN</v>
          </cell>
          <cell r="B47" t="str">
            <v>Swaraj Mazda</v>
          </cell>
          <cell r="C47" t="str">
            <v>Auto - 4 wheelers</v>
          </cell>
        </row>
        <row r="48">
          <cell r="A48" t="str">
            <v>TTMT IN</v>
          </cell>
          <cell r="B48" t="str">
            <v>Tata Motors</v>
          </cell>
          <cell r="C48" t="str">
            <v>Auto - 4 wheelers</v>
          </cell>
          <cell r="D48">
            <v>-800.3</v>
          </cell>
          <cell r="E48">
            <v>-671.7</v>
          </cell>
          <cell r="F48">
            <v>-671.4</v>
          </cell>
          <cell r="G48">
            <v>-646.1</v>
          </cell>
          <cell r="H48">
            <v>-537.9</v>
          </cell>
          <cell r="I48">
            <v>-259.89999999999998</v>
          </cell>
          <cell r="J48">
            <v>-474</v>
          </cell>
          <cell r="K48">
            <v>-340.8</v>
          </cell>
          <cell r="L48">
            <v>-415.8</v>
          </cell>
          <cell r="M48">
            <v>-397.8</v>
          </cell>
          <cell r="N48">
            <v>-414.4</v>
          </cell>
          <cell r="O48">
            <v>-313.5</v>
          </cell>
          <cell r="P48">
            <v>-510.09999999999997</v>
          </cell>
          <cell r="Q48">
            <v>-460.6</v>
          </cell>
          <cell r="R48">
            <v>-601.1</v>
          </cell>
          <cell r="S48">
            <v>-691.7</v>
          </cell>
          <cell r="T48">
            <v>-725.5</v>
          </cell>
          <cell r="U48">
            <v>-955.8</v>
          </cell>
          <cell r="V48">
            <v>-851.7</v>
          </cell>
          <cell r="W48">
            <v>-597.70000000000005</v>
          </cell>
          <cell r="X48">
            <v>-815.60000000000014</v>
          </cell>
          <cell r="Y48">
            <v>-964.9</v>
          </cell>
          <cell r="Z48">
            <v>-917.7</v>
          </cell>
          <cell r="AA48">
            <v>-125.5</v>
          </cell>
          <cell r="AB48">
            <v>-1123.3000000000002</v>
          </cell>
          <cell r="AC48">
            <v>-1482.8000000000002</v>
          </cell>
          <cell r="AD48">
            <v>-1684.2</v>
          </cell>
          <cell r="AE48">
            <v>-2446.5</v>
          </cell>
          <cell r="AF48">
            <v>388.50000000000455</v>
          </cell>
          <cell r="AG48">
            <v>1079.1000000000029</v>
          </cell>
          <cell r="AH48">
            <v>1312.2999999999979</v>
          </cell>
          <cell r="AI48">
            <v>2383.8000000000002</v>
          </cell>
          <cell r="AJ48">
            <v>1838.1999999999994</v>
          </cell>
          <cell r="AK48">
            <v>3313.8000000000065</v>
          </cell>
          <cell r="AL48">
            <v>3643.5000000000009</v>
          </cell>
          <cell r="AM48">
            <v>4656.4999999999955</v>
          </cell>
          <cell r="AN48">
            <v>3041.6000000000026</v>
          </cell>
          <cell r="AO48">
            <v>4282.2000000000025</v>
          </cell>
          <cell r="AP48">
            <v>4573.3000000000038</v>
          </cell>
          <cell r="AQ48">
            <v>4760.4000000000033</v>
          </cell>
          <cell r="AR48">
            <v>3610.1000000000017</v>
          </cell>
          <cell r="AS48">
            <v>4550.0999999999949</v>
          </cell>
          <cell r="AT48">
            <v>4284.8000000000084</v>
          </cell>
          <cell r="AU48">
            <v>6389.2999999999984</v>
          </cell>
          <cell r="AV48">
            <v>4986.2999999999975</v>
          </cell>
          <cell r="AW48">
            <v>5865.5999999999985</v>
          </cell>
          <cell r="AX48">
            <v>7092.0000000000018</v>
          </cell>
          <cell r="AY48">
            <v>7801.4000000000115</v>
          </cell>
          <cell r="AZ48">
            <v>5921.3</v>
          </cell>
          <cell r="BA48">
            <v>4217.9000000000142</v>
          </cell>
          <cell r="BB48">
            <v>6001.00000000002</v>
          </cell>
          <cell r="BC48">
            <v>6242.3999999999978</v>
          </cell>
          <cell r="BD48">
            <v>3450.9000000000042</v>
          </cell>
          <cell r="BE48">
            <v>3580.1000000000049</v>
          </cell>
          <cell r="BF48">
            <v>-4191.5</v>
          </cell>
          <cell r="BG48">
            <v>865.69999999993024</v>
          </cell>
          <cell r="BH48">
            <v>0</v>
          </cell>
          <cell r="BI48">
            <v>0</v>
          </cell>
          <cell r="BJ48">
            <v>0</v>
          </cell>
          <cell r="BK48">
            <v>-60</v>
          </cell>
          <cell r="BL48">
            <v>-201.5</v>
          </cell>
          <cell r="BM48">
            <v>-28.6</v>
          </cell>
          <cell r="BN48">
            <v>-26.2</v>
          </cell>
          <cell r="BO48">
            <v>-272.3</v>
          </cell>
          <cell r="BP48">
            <v>-10.7</v>
          </cell>
          <cell r="BQ48">
            <v>-10.1</v>
          </cell>
          <cell r="BR48">
            <v>-10.1</v>
          </cell>
          <cell r="BS48">
            <v>-107.6</v>
          </cell>
          <cell r="BT48">
            <v>134.9</v>
          </cell>
          <cell r="BU48">
            <v>-10.1</v>
          </cell>
          <cell r="BV48">
            <v>1389.9</v>
          </cell>
          <cell r="BW48">
            <v>86.8</v>
          </cell>
          <cell r="BX48">
            <v>-3.8</v>
          </cell>
          <cell r="BY48">
            <v>-1.7</v>
          </cell>
          <cell r="BZ48">
            <v>-4.5999999999999996</v>
          </cell>
          <cell r="CA48">
            <v>-3.4</v>
          </cell>
          <cell r="CB48">
            <v>0</v>
          </cell>
          <cell r="CC48">
            <v>1694.8999999999999</v>
          </cell>
          <cell r="CD48">
            <v>552.5</v>
          </cell>
          <cell r="CE48">
            <v>626.875</v>
          </cell>
          <cell r="CF48">
            <v>0</v>
          </cell>
          <cell r="CG48">
            <v>0</v>
          </cell>
          <cell r="CH48">
            <v>0</v>
          </cell>
          <cell r="CI48">
            <v>5145.92</v>
          </cell>
          <cell r="CJ48">
            <v>388.50000000000455</v>
          </cell>
          <cell r="CK48">
            <v>1079.1000000000029</v>
          </cell>
          <cell r="CL48">
            <v>1312.2999999999979</v>
          </cell>
          <cell r="CM48">
            <v>2323.8000000000002</v>
          </cell>
          <cell r="CN48">
            <v>1636.6999999999994</v>
          </cell>
          <cell r="CO48">
            <v>3285.2000000000066</v>
          </cell>
          <cell r="CP48">
            <v>3617.3000000000011</v>
          </cell>
          <cell r="CQ48">
            <v>4384.1999999999953</v>
          </cell>
          <cell r="CR48">
            <v>3030.9000000000028</v>
          </cell>
          <cell r="CS48">
            <v>4272.1000000000022</v>
          </cell>
          <cell r="CT48">
            <v>4563.2000000000035</v>
          </cell>
          <cell r="CU48">
            <v>4652.8000000000029</v>
          </cell>
          <cell r="CV48">
            <v>3745.0000000000018</v>
          </cell>
          <cell r="CW48">
            <v>4539.9999999999945</v>
          </cell>
          <cell r="CX48">
            <v>5674.700000000008</v>
          </cell>
          <cell r="CY48">
            <v>6476.0999999999985</v>
          </cell>
          <cell r="CZ48">
            <v>4982.4999999999973</v>
          </cell>
          <cell r="DA48">
            <v>5863.8999999999987</v>
          </cell>
          <cell r="DB48">
            <v>7087.4000000000015</v>
          </cell>
          <cell r="DC48">
            <v>7798.0000000000118</v>
          </cell>
          <cell r="DD48">
            <v>5921.3</v>
          </cell>
          <cell r="DE48">
            <v>5912.8000000000138</v>
          </cell>
          <cell r="DF48">
            <v>6553.50000000002</v>
          </cell>
          <cell r="DG48">
            <v>6869.2749999999978</v>
          </cell>
          <cell r="DH48">
            <v>3450.9000000000042</v>
          </cell>
          <cell r="DI48">
            <v>3580.1000000000049</v>
          </cell>
          <cell r="DJ48">
            <v>-4191.5</v>
          </cell>
          <cell r="DK48">
            <v>6011.6199999999299</v>
          </cell>
          <cell r="DL48">
            <v>-108.2</v>
          </cell>
          <cell r="DM48">
            <v>-491.1</v>
          </cell>
          <cell r="DN48">
            <v>-555.20000000000005</v>
          </cell>
          <cell r="DO48">
            <v>-948.09999999999991</v>
          </cell>
          <cell r="DP48">
            <v>-633.6</v>
          </cell>
          <cell r="DQ48">
            <v>-1218.4000000000001</v>
          </cell>
          <cell r="DR48">
            <v>-1508.5</v>
          </cell>
          <cell r="DS48">
            <v>-1459.5</v>
          </cell>
          <cell r="DT48">
            <v>-797.30000000000007</v>
          </cell>
          <cell r="DU48">
            <v>-1180</v>
          </cell>
          <cell r="DV48">
            <v>-1401.1</v>
          </cell>
          <cell r="DW48">
            <v>-771.1</v>
          </cell>
          <cell r="DX48">
            <v>-873.3</v>
          </cell>
          <cell r="DY48">
            <v>-1161.3</v>
          </cell>
          <cell r="DZ48">
            <v>-1072.4000000000001</v>
          </cell>
          <cell r="EA48">
            <v>-1895</v>
          </cell>
          <cell r="EB48">
            <v>-1164</v>
          </cell>
          <cell r="EC48">
            <v>-1446.7</v>
          </cell>
          <cell r="ED48">
            <v>-1955.7</v>
          </cell>
          <cell r="EE48">
            <v>-2030.8</v>
          </cell>
          <cell r="EF48">
            <v>-1253.7</v>
          </cell>
          <cell r="EG48">
            <v>-644.40000000000009</v>
          </cell>
          <cell r="EH48">
            <v>-1563</v>
          </cell>
          <cell r="EI48">
            <v>-1507.175</v>
          </cell>
          <cell r="EJ48">
            <v>-189.8</v>
          </cell>
          <cell r="EK48">
            <v>-110.2</v>
          </cell>
          <cell r="EL48">
            <v>1558.9</v>
          </cell>
          <cell r="EM48">
            <v>-97.420000000000073</v>
          </cell>
          <cell r="EN48">
            <v>280.30000000000456</v>
          </cell>
          <cell r="EO48">
            <v>588.00000000000284</v>
          </cell>
          <cell r="EP48">
            <v>757.09999999999786</v>
          </cell>
          <cell r="EQ48">
            <v>1375.7000000000003</v>
          </cell>
          <cell r="ER48">
            <v>1003.0999999999993</v>
          </cell>
          <cell r="ES48">
            <v>2066.8000000000065</v>
          </cell>
          <cell r="ET48">
            <v>2108.8000000000011</v>
          </cell>
          <cell r="EU48">
            <v>2924.6999999999953</v>
          </cell>
          <cell r="EV48">
            <v>2233.6000000000026</v>
          </cell>
          <cell r="EW48">
            <v>3092.1000000000022</v>
          </cell>
          <cell r="EX48">
            <v>3162.1000000000035</v>
          </cell>
          <cell r="EY48">
            <v>3881.700000000003</v>
          </cell>
          <cell r="EZ48">
            <v>2871.7000000000016</v>
          </cell>
          <cell r="FA48">
            <v>3378.6999999999944</v>
          </cell>
          <cell r="FB48">
            <v>4602.3000000000084</v>
          </cell>
          <cell r="FC48">
            <v>4581.0999999999985</v>
          </cell>
          <cell r="FD48">
            <v>3818.4999999999973</v>
          </cell>
          <cell r="FE48">
            <v>4417.1999999999989</v>
          </cell>
          <cell r="FF48">
            <v>5131.7000000000016</v>
          </cell>
          <cell r="FG48">
            <v>5767.2000000000116</v>
          </cell>
          <cell r="FH48">
            <v>4667.6000000000004</v>
          </cell>
          <cell r="FI48">
            <v>5268.4000000000142</v>
          </cell>
          <cell r="FJ48">
            <v>4990.50000000002</v>
          </cell>
          <cell r="FK48">
            <v>5362.0999999999976</v>
          </cell>
          <cell r="FL48">
            <v>3261.100000000004</v>
          </cell>
          <cell r="FM48">
            <v>3469.9000000000051</v>
          </cell>
          <cell r="FN48">
            <v>-2632.6</v>
          </cell>
          <cell r="FO48">
            <v>5914.1999999999298</v>
          </cell>
          <cell r="FP48">
            <v>0</v>
          </cell>
          <cell r="FQ48">
            <v>0</v>
          </cell>
          <cell r="FR48">
            <v>0</v>
          </cell>
          <cell r="FS48">
            <v>0</v>
          </cell>
          <cell r="FT48">
            <v>0</v>
          </cell>
          <cell r="FU48">
            <v>0</v>
          </cell>
          <cell r="FV48">
            <v>0</v>
          </cell>
          <cell r="FW48">
            <v>0</v>
          </cell>
          <cell r="FX48">
            <v>0</v>
          </cell>
          <cell r="FY48">
            <v>0</v>
          </cell>
          <cell r="FZ48">
            <v>0</v>
          </cell>
          <cell r="GA48">
            <v>0</v>
          </cell>
          <cell r="GB48">
            <v>0</v>
          </cell>
          <cell r="GC48">
            <v>0</v>
          </cell>
          <cell r="GD48">
            <v>0</v>
          </cell>
          <cell r="GE48">
            <v>0</v>
          </cell>
          <cell r="GF48">
            <v>0</v>
          </cell>
          <cell r="GG48">
            <v>0</v>
          </cell>
          <cell r="GH48">
            <v>0</v>
          </cell>
          <cell r="GI48">
            <v>0</v>
          </cell>
          <cell r="GJ48">
            <v>0</v>
          </cell>
          <cell r="GK48">
            <v>0</v>
          </cell>
          <cell r="GL48">
            <v>0</v>
          </cell>
          <cell r="GM48">
            <v>0</v>
          </cell>
          <cell r="GN48">
            <v>0</v>
          </cell>
          <cell r="GO48">
            <v>0</v>
          </cell>
          <cell r="GP48">
            <v>0</v>
          </cell>
          <cell r="GQ48">
            <v>0</v>
          </cell>
          <cell r="GR48">
            <v>0</v>
          </cell>
          <cell r="GS48">
            <v>0</v>
          </cell>
          <cell r="GT48">
            <v>0</v>
          </cell>
          <cell r="GU48">
            <v>0</v>
          </cell>
          <cell r="GV48">
            <v>0</v>
          </cell>
          <cell r="GW48">
            <v>0</v>
          </cell>
          <cell r="GX48">
            <v>0</v>
          </cell>
          <cell r="GY48">
            <v>0</v>
          </cell>
          <cell r="GZ48">
            <v>0</v>
          </cell>
          <cell r="HA48">
            <v>0</v>
          </cell>
          <cell r="HB48">
            <v>0</v>
          </cell>
          <cell r="HC48">
            <v>0</v>
          </cell>
          <cell r="HD48">
            <v>0</v>
          </cell>
          <cell r="HE48">
            <v>0</v>
          </cell>
          <cell r="HF48">
            <v>0</v>
          </cell>
          <cell r="HG48">
            <v>0</v>
          </cell>
          <cell r="HH48">
            <v>0</v>
          </cell>
          <cell r="HI48">
            <v>0</v>
          </cell>
          <cell r="HJ48">
            <v>0</v>
          </cell>
          <cell r="HK48">
            <v>0</v>
          </cell>
          <cell r="HL48">
            <v>0</v>
          </cell>
          <cell r="HM48">
            <v>0</v>
          </cell>
          <cell r="HN48">
            <v>0</v>
          </cell>
          <cell r="HO48">
            <v>0</v>
          </cell>
          <cell r="HP48">
            <v>0</v>
          </cell>
          <cell r="HQ48">
            <v>0</v>
          </cell>
          <cell r="HR48">
            <v>0</v>
          </cell>
          <cell r="HS48">
            <v>0</v>
          </cell>
          <cell r="HT48">
            <v>0</v>
          </cell>
          <cell r="HU48">
            <v>0</v>
          </cell>
          <cell r="HV48">
            <v>0</v>
          </cell>
          <cell r="HW48">
            <v>0</v>
          </cell>
          <cell r="HX48">
            <v>0</v>
          </cell>
          <cell r="HY48">
            <v>0</v>
          </cell>
          <cell r="HZ48">
            <v>0</v>
          </cell>
          <cell r="IA48">
            <v>0</v>
          </cell>
          <cell r="IB48">
            <v>0</v>
          </cell>
          <cell r="IC48">
            <v>0</v>
          </cell>
          <cell r="ID48">
            <v>0</v>
          </cell>
          <cell r="IE48">
            <v>0</v>
          </cell>
          <cell r="IF48">
            <v>0</v>
          </cell>
          <cell r="IG48">
            <v>0</v>
          </cell>
          <cell r="IH48">
            <v>0</v>
          </cell>
          <cell r="II48">
            <v>0</v>
          </cell>
          <cell r="IJ48">
            <v>0</v>
          </cell>
          <cell r="IK48">
            <v>0</v>
          </cell>
          <cell r="IL48">
            <v>0</v>
          </cell>
          <cell r="IM48">
            <v>0</v>
          </cell>
          <cell r="IN48">
            <v>0</v>
          </cell>
          <cell r="IO48">
            <v>0</v>
          </cell>
          <cell r="IP48">
            <v>0</v>
          </cell>
          <cell r="IQ48">
            <v>0</v>
          </cell>
          <cell r="IR48">
            <v>0</v>
          </cell>
          <cell r="IS48">
            <v>0</v>
          </cell>
          <cell r="IT48">
            <v>0</v>
          </cell>
          <cell r="IU48">
            <v>0</v>
          </cell>
        </row>
        <row r="49">
          <cell r="A49" t="str">
            <v>Cement</v>
          </cell>
          <cell r="B49" t="str">
            <v>Cement</v>
          </cell>
        </row>
        <row r="50">
          <cell r="A50" t="str">
            <v>ACC IN</v>
          </cell>
          <cell r="B50" t="str">
            <v>ACC</v>
          </cell>
          <cell r="C50" t="str">
            <v>Cement</v>
          </cell>
          <cell r="D50">
            <v>0</v>
          </cell>
          <cell r="E50">
            <v>0</v>
          </cell>
          <cell r="F50">
            <v>0</v>
          </cell>
          <cell r="G50">
            <v>0</v>
          </cell>
          <cell r="H50">
            <v>-249.6</v>
          </cell>
          <cell r="I50">
            <v>-242.7</v>
          </cell>
          <cell r="J50">
            <v>-228.6</v>
          </cell>
          <cell r="K50">
            <v>-208.2</v>
          </cell>
          <cell r="L50">
            <v>-208.8</v>
          </cell>
          <cell r="M50">
            <v>-196.6</v>
          </cell>
          <cell r="N50">
            <v>-272.8</v>
          </cell>
          <cell r="O50">
            <v>-203.7</v>
          </cell>
          <cell r="P50">
            <v>-219.2</v>
          </cell>
          <cell r="Q50">
            <v>-199.7</v>
          </cell>
          <cell r="R50">
            <v>-213</v>
          </cell>
          <cell r="S50">
            <v>-193.7</v>
          </cell>
          <cell r="T50">
            <v>-147.4</v>
          </cell>
          <cell r="U50">
            <v>-144.1</v>
          </cell>
          <cell r="V50">
            <v>-41.1</v>
          </cell>
          <cell r="W50">
            <v>-39.9</v>
          </cell>
          <cell r="X50">
            <v>22.7</v>
          </cell>
          <cell r="Y50">
            <v>8.6</v>
          </cell>
          <cell r="Z50">
            <v>-230.8</v>
          </cell>
          <cell r="AA50">
            <v>-55.7</v>
          </cell>
          <cell r="AB50">
            <v>-108.19</v>
          </cell>
          <cell r="AC50">
            <v>-115.94499999999999</v>
          </cell>
          <cell r="AD50">
            <v>-119.81200000000001</v>
          </cell>
          <cell r="AE50">
            <v>-143.58800000000002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726.40000000000089</v>
          </cell>
          <cell r="AK50">
            <v>69.400000000000148</v>
          </cell>
          <cell r="AL50">
            <v>377.70000000000073</v>
          </cell>
          <cell r="AM50">
            <v>1468.1999999999989</v>
          </cell>
          <cell r="AN50">
            <v>1118.6000000000015</v>
          </cell>
          <cell r="AO50">
            <v>1194.8000000000011</v>
          </cell>
          <cell r="AP50">
            <v>741.50000000000068</v>
          </cell>
          <cell r="AQ50">
            <v>1391.3000000000015</v>
          </cell>
          <cell r="AR50">
            <v>1849.1000000000001</v>
          </cell>
          <cell r="AS50">
            <v>966.5</v>
          </cell>
          <cell r="AT50">
            <v>1099.2999999999984</v>
          </cell>
          <cell r="AU50">
            <v>2900.1999999999989</v>
          </cell>
          <cell r="AV50">
            <v>3984.8999999999992</v>
          </cell>
          <cell r="AW50">
            <v>3140</v>
          </cell>
          <cell r="AX50">
            <v>4317.300000000002</v>
          </cell>
          <cell r="AY50">
            <v>4694.199999999998</v>
          </cell>
          <cell r="AZ50">
            <v>5116.300000000002</v>
          </cell>
          <cell r="BA50">
            <v>4071.5000000000005</v>
          </cell>
          <cell r="BB50">
            <v>3289.7999999999975</v>
          </cell>
          <cell r="BC50">
            <v>4592.4999999999982</v>
          </cell>
          <cell r="BD50">
            <v>3775.9800000000009</v>
          </cell>
          <cell r="BE50">
            <v>4190.027000000001</v>
          </cell>
          <cell r="BF50">
            <v>4318.8110000000006</v>
          </cell>
          <cell r="BG50">
            <v>5852.300000000002</v>
          </cell>
          <cell r="BH50">
            <v>0</v>
          </cell>
          <cell r="BI50">
            <v>0</v>
          </cell>
          <cell r="BJ50">
            <v>0</v>
          </cell>
          <cell r="BK50">
            <v>0</v>
          </cell>
          <cell r="BL50">
            <v>-125</v>
          </cell>
          <cell r="BM50">
            <v>-238.9</v>
          </cell>
          <cell r="BN50">
            <v>0</v>
          </cell>
          <cell r="BO50">
            <v>0</v>
          </cell>
          <cell r="BP50">
            <v>0</v>
          </cell>
          <cell r="BQ50">
            <v>0</v>
          </cell>
          <cell r="BR50">
            <v>-5</v>
          </cell>
          <cell r="BS50">
            <v>0</v>
          </cell>
          <cell r="BT50">
            <v>0</v>
          </cell>
          <cell r="BU50">
            <v>1803</v>
          </cell>
          <cell r="BV50">
            <v>983.6</v>
          </cell>
          <cell r="BW50">
            <v>0</v>
          </cell>
          <cell r="BX50">
            <v>1463.9</v>
          </cell>
          <cell r="BY50">
            <v>0</v>
          </cell>
          <cell r="BZ50">
            <v>288.69999999999993</v>
          </cell>
          <cell r="CA50">
            <v>0</v>
          </cell>
          <cell r="CB50">
            <v>0</v>
          </cell>
          <cell r="CC50">
            <v>38.9</v>
          </cell>
          <cell r="CD50">
            <v>2092.1999999999998</v>
          </cell>
          <cell r="CE50">
            <v>365.70000000000005</v>
          </cell>
          <cell r="CF50">
            <v>122.88</v>
          </cell>
          <cell r="CG50">
            <v>0</v>
          </cell>
          <cell r="CH50">
            <v>0</v>
          </cell>
          <cell r="CI50">
            <v>-27.453999999999979</v>
          </cell>
          <cell r="CJ50">
            <v>0</v>
          </cell>
          <cell r="CK50">
            <v>0</v>
          </cell>
          <cell r="CL50">
            <v>0</v>
          </cell>
          <cell r="CM50">
            <v>0</v>
          </cell>
          <cell r="CN50">
            <v>601.40000000000089</v>
          </cell>
          <cell r="CO50">
            <v>-169.49999999999986</v>
          </cell>
          <cell r="CP50">
            <v>377.70000000000073</v>
          </cell>
          <cell r="CQ50">
            <v>1468.1999999999989</v>
          </cell>
          <cell r="CR50">
            <v>1118.6000000000015</v>
          </cell>
          <cell r="CS50">
            <v>1194.8000000000011</v>
          </cell>
          <cell r="CT50">
            <v>736.50000000000068</v>
          </cell>
          <cell r="CU50">
            <v>1391.3000000000015</v>
          </cell>
          <cell r="CV50">
            <v>1849.1000000000001</v>
          </cell>
          <cell r="CW50">
            <v>2769.5</v>
          </cell>
          <cell r="CX50">
            <v>2082.8999999999983</v>
          </cell>
          <cell r="CY50">
            <v>2900.1999999999989</v>
          </cell>
          <cell r="CZ50">
            <v>5448.7999999999993</v>
          </cell>
          <cell r="DA50">
            <v>3140</v>
          </cell>
          <cell r="DB50">
            <v>4606.0000000000018</v>
          </cell>
          <cell r="DC50">
            <v>4694.199999999998</v>
          </cell>
          <cell r="DD50">
            <v>5116.300000000002</v>
          </cell>
          <cell r="DE50">
            <v>4110.4000000000005</v>
          </cell>
          <cell r="DF50">
            <v>5381.9999999999973</v>
          </cell>
          <cell r="DG50">
            <v>4958.199999999998</v>
          </cell>
          <cell r="DH50">
            <v>3898.860000000001</v>
          </cell>
          <cell r="DI50">
            <v>4190.027000000001</v>
          </cell>
          <cell r="DJ50">
            <v>4318.8110000000006</v>
          </cell>
          <cell r="DK50">
            <v>5824.8460000000023</v>
          </cell>
          <cell r="DL50">
            <v>0</v>
          </cell>
          <cell r="DM50">
            <v>0</v>
          </cell>
          <cell r="DN50">
            <v>0</v>
          </cell>
          <cell r="DO50">
            <v>0</v>
          </cell>
          <cell r="DP50">
            <v>-160</v>
          </cell>
          <cell r="DQ50">
            <v>209.5</v>
          </cell>
          <cell r="DR50">
            <v>-154.5</v>
          </cell>
          <cell r="DS50">
            <v>-409.20000000000005</v>
          </cell>
          <cell r="DT50">
            <v>-306.3</v>
          </cell>
          <cell r="DU50">
            <v>-409.20000000000005</v>
          </cell>
          <cell r="DV50">
            <v>-205.7</v>
          </cell>
          <cell r="DW50">
            <v>263.90000000000003</v>
          </cell>
          <cell r="DX50">
            <v>-455.5</v>
          </cell>
          <cell r="DY50">
            <v>-735.2</v>
          </cell>
          <cell r="DZ50">
            <v>-158.10000000000002</v>
          </cell>
          <cell r="EA50">
            <v>-545.4</v>
          </cell>
          <cell r="EB50">
            <v>-1393</v>
          </cell>
          <cell r="EC50">
            <v>-894.3</v>
          </cell>
          <cell r="ED50">
            <v>-1021.4</v>
          </cell>
          <cell r="EE50">
            <v>-1256.3</v>
          </cell>
          <cell r="EF50">
            <v>-1603.9</v>
          </cell>
          <cell r="EG50">
            <v>-1186.2</v>
          </cell>
          <cell r="EH50">
            <v>-870.6</v>
          </cell>
          <cell r="EI50">
            <v>-1382.8</v>
          </cell>
          <cell r="EJ50">
            <v>-1184.6199999999999</v>
          </cell>
          <cell r="EK50">
            <v>-1355.6780000000001</v>
          </cell>
          <cell r="EL50">
            <v>-1315.0020000000004</v>
          </cell>
          <cell r="EM50">
            <v>-1777.2</v>
          </cell>
          <cell r="EN50">
            <v>0</v>
          </cell>
          <cell r="EO50">
            <v>0</v>
          </cell>
          <cell r="EP50">
            <v>0</v>
          </cell>
          <cell r="EQ50">
            <v>0</v>
          </cell>
          <cell r="ER50">
            <v>441.40000000000089</v>
          </cell>
          <cell r="ES50">
            <v>40.000000000000142</v>
          </cell>
          <cell r="ET50">
            <v>223.20000000000073</v>
          </cell>
          <cell r="EU50">
            <v>1058.9999999999989</v>
          </cell>
          <cell r="EV50">
            <v>812.30000000000155</v>
          </cell>
          <cell r="EW50">
            <v>785.60000000000105</v>
          </cell>
          <cell r="EX50">
            <v>530.80000000000064</v>
          </cell>
          <cell r="EY50">
            <v>1655.2000000000016</v>
          </cell>
          <cell r="EZ50">
            <v>1393.6000000000001</v>
          </cell>
          <cell r="FA50">
            <v>2034.3</v>
          </cell>
          <cell r="FB50">
            <v>1924.7999999999984</v>
          </cell>
          <cell r="FC50">
            <v>2354.7999999999988</v>
          </cell>
          <cell r="FD50">
            <v>4055.7999999999993</v>
          </cell>
          <cell r="FE50">
            <v>2245.6999999999998</v>
          </cell>
          <cell r="FF50">
            <v>3584.6000000000017</v>
          </cell>
          <cell r="FG50">
            <v>3437.8999999999978</v>
          </cell>
          <cell r="FH50">
            <v>3512.4000000000019</v>
          </cell>
          <cell r="FI50">
            <v>2924.2000000000007</v>
          </cell>
          <cell r="FJ50">
            <v>4511.3999999999969</v>
          </cell>
          <cell r="FK50">
            <v>3575.3999999999978</v>
          </cell>
          <cell r="FL50">
            <v>2714.2400000000011</v>
          </cell>
          <cell r="FM50">
            <v>2834.3490000000011</v>
          </cell>
          <cell r="FN50">
            <v>3003.8090000000002</v>
          </cell>
          <cell r="FO50">
            <v>4047.6460000000025</v>
          </cell>
          <cell r="FP50">
            <v>0</v>
          </cell>
          <cell r="FQ50">
            <v>0</v>
          </cell>
          <cell r="FR50">
            <v>0</v>
          </cell>
          <cell r="FS50">
            <v>0</v>
          </cell>
          <cell r="FT50">
            <v>0</v>
          </cell>
          <cell r="FU50">
            <v>0</v>
          </cell>
          <cell r="FV50">
            <v>0</v>
          </cell>
          <cell r="FW50">
            <v>0</v>
          </cell>
          <cell r="FX50">
            <v>0</v>
          </cell>
          <cell r="FY50">
            <v>0</v>
          </cell>
          <cell r="FZ50">
            <v>0</v>
          </cell>
          <cell r="GA50">
            <v>0</v>
          </cell>
          <cell r="GB50">
            <v>0</v>
          </cell>
          <cell r="GC50">
            <v>0</v>
          </cell>
          <cell r="GD50">
            <v>0</v>
          </cell>
          <cell r="GE50">
            <v>0</v>
          </cell>
          <cell r="GF50">
            <v>0</v>
          </cell>
          <cell r="GG50">
            <v>0</v>
          </cell>
          <cell r="GH50">
            <v>0</v>
          </cell>
          <cell r="GI50">
            <v>199.6</v>
          </cell>
          <cell r="GJ50">
            <v>0</v>
          </cell>
          <cell r="GK50">
            <v>0</v>
          </cell>
          <cell r="GL50">
            <v>0</v>
          </cell>
          <cell r="GM50">
            <v>0</v>
          </cell>
          <cell r="GN50">
            <v>0</v>
          </cell>
          <cell r="GO50">
            <v>0</v>
          </cell>
          <cell r="GP50">
            <v>0</v>
          </cell>
          <cell r="GQ50">
            <v>0</v>
          </cell>
          <cell r="GR50">
            <v>0</v>
          </cell>
          <cell r="GS50">
            <v>0</v>
          </cell>
          <cell r="GT50">
            <v>0</v>
          </cell>
          <cell r="GU50">
            <v>0</v>
          </cell>
          <cell r="GV50">
            <v>0</v>
          </cell>
          <cell r="GW50">
            <v>0</v>
          </cell>
          <cell r="GX50">
            <v>0</v>
          </cell>
          <cell r="GY50">
            <v>0</v>
          </cell>
          <cell r="GZ50">
            <v>0</v>
          </cell>
          <cell r="HA50">
            <v>0</v>
          </cell>
          <cell r="HB50">
            <v>0</v>
          </cell>
          <cell r="HC50">
            <v>0</v>
          </cell>
          <cell r="HD50">
            <v>0</v>
          </cell>
          <cell r="HE50">
            <v>0</v>
          </cell>
          <cell r="HF50">
            <v>0</v>
          </cell>
          <cell r="HG50">
            <v>0</v>
          </cell>
          <cell r="HH50">
            <v>0</v>
          </cell>
          <cell r="HI50">
            <v>0</v>
          </cell>
          <cell r="HJ50">
            <v>0</v>
          </cell>
          <cell r="HK50">
            <v>0</v>
          </cell>
          <cell r="HL50">
            <v>0</v>
          </cell>
          <cell r="HM50">
            <v>0</v>
          </cell>
          <cell r="HN50">
            <v>0</v>
          </cell>
          <cell r="HO50">
            <v>0</v>
          </cell>
          <cell r="HP50">
            <v>0</v>
          </cell>
          <cell r="HQ50">
            <v>0</v>
          </cell>
          <cell r="HR50">
            <v>0</v>
          </cell>
          <cell r="HS50">
            <v>0</v>
          </cell>
          <cell r="HT50">
            <v>0</v>
          </cell>
          <cell r="HU50">
            <v>0</v>
          </cell>
          <cell r="HV50">
            <v>0</v>
          </cell>
          <cell r="HW50">
            <v>0</v>
          </cell>
          <cell r="HX50">
            <v>0</v>
          </cell>
          <cell r="HY50">
            <v>0</v>
          </cell>
          <cell r="HZ50">
            <v>0</v>
          </cell>
          <cell r="IA50">
            <v>0</v>
          </cell>
          <cell r="IB50">
            <v>0</v>
          </cell>
          <cell r="IC50">
            <v>0</v>
          </cell>
          <cell r="ID50">
            <v>0</v>
          </cell>
          <cell r="IE50">
            <v>0</v>
          </cell>
          <cell r="IF50">
            <v>0</v>
          </cell>
          <cell r="IG50">
            <v>0</v>
          </cell>
          <cell r="IH50">
            <v>0</v>
          </cell>
          <cell r="II50">
            <v>0</v>
          </cell>
          <cell r="IJ50">
            <v>0</v>
          </cell>
          <cell r="IK50">
            <v>0</v>
          </cell>
          <cell r="IL50">
            <v>0</v>
          </cell>
          <cell r="IM50">
            <v>0</v>
          </cell>
          <cell r="IN50">
            <v>0</v>
          </cell>
          <cell r="IO50">
            <v>0</v>
          </cell>
          <cell r="IP50">
            <v>0</v>
          </cell>
          <cell r="IQ50">
            <v>0</v>
          </cell>
          <cell r="IR50">
            <v>0</v>
          </cell>
          <cell r="IS50">
            <v>0</v>
          </cell>
          <cell r="IT50">
            <v>0</v>
          </cell>
          <cell r="IU50">
            <v>0</v>
          </cell>
        </row>
        <row r="51">
          <cell r="A51" t="str">
            <v>BCORP IN</v>
          </cell>
          <cell r="B51" t="str">
            <v>Birla Corp</v>
          </cell>
          <cell r="C51" t="str">
            <v>Cement</v>
          </cell>
          <cell r="D51">
            <v>-80.900000000000006</v>
          </cell>
          <cell r="E51">
            <v>-84.3</v>
          </cell>
          <cell r="F51">
            <v>-78.2</v>
          </cell>
          <cell r="G51">
            <v>-72.3</v>
          </cell>
          <cell r="H51">
            <v>-66.900000000000006</v>
          </cell>
          <cell r="I51">
            <v>-65.599999999999994</v>
          </cell>
          <cell r="J51">
            <v>-60.5</v>
          </cell>
          <cell r="K51">
            <v>-58.4</v>
          </cell>
          <cell r="L51">
            <v>-49.6</v>
          </cell>
          <cell r="M51">
            <v>-48.5</v>
          </cell>
          <cell r="N51">
            <v>-43.7</v>
          </cell>
          <cell r="O51">
            <v>-75.099999999999994</v>
          </cell>
          <cell r="P51">
            <v>-29.7</v>
          </cell>
          <cell r="Q51">
            <v>-27.4</v>
          </cell>
          <cell r="R51">
            <v>-36.6</v>
          </cell>
          <cell r="S51">
            <v>-42.5</v>
          </cell>
          <cell r="T51">
            <v>-42.6</v>
          </cell>
          <cell r="U51">
            <v>-31</v>
          </cell>
          <cell r="V51">
            <v>-35.299999999999997</v>
          </cell>
          <cell r="W51">
            <v>-76.400000000000006</v>
          </cell>
          <cell r="X51">
            <v>-49.8</v>
          </cell>
          <cell r="Y51">
            <v>-53.3</v>
          </cell>
          <cell r="Z51">
            <v>-53.7</v>
          </cell>
          <cell r="AA51">
            <v>-60.3</v>
          </cell>
          <cell r="AB51">
            <v>-49.6</v>
          </cell>
          <cell r="AC51">
            <v>-37.4</v>
          </cell>
          <cell r="AD51">
            <v>-56</v>
          </cell>
          <cell r="AE51">
            <v>-77.5</v>
          </cell>
          <cell r="AF51">
            <v>27.50000000000054</v>
          </cell>
          <cell r="AG51">
            <v>8.8999999999998636</v>
          </cell>
          <cell r="AH51">
            <v>-8.8000000000002814</v>
          </cell>
          <cell r="AI51">
            <v>38.999999999999815</v>
          </cell>
          <cell r="AJ51">
            <v>202.39999999999995</v>
          </cell>
          <cell r="AK51">
            <v>-81.399999999999267</v>
          </cell>
          <cell r="AL51">
            <v>-29.199999999999633</v>
          </cell>
          <cell r="AM51">
            <v>324.00000000000006</v>
          </cell>
          <cell r="AN51">
            <v>318.30000000000007</v>
          </cell>
          <cell r="AO51">
            <v>139.8000000000003</v>
          </cell>
          <cell r="AP51">
            <v>64.300000000000082</v>
          </cell>
          <cell r="AQ51">
            <v>414.6</v>
          </cell>
          <cell r="AR51">
            <v>365.49999999999926</v>
          </cell>
          <cell r="AS51">
            <v>212.40000000000018</v>
          </cell>
          <cell r="AT51">
            <v>165.39999999999989</v>
          </cell>
          <cell r="AU51">
            <v>697.59999999999968</v>
          </cell>
          <cell r="AV51">
            <v>926.50000000000023</v>
          </cell>
          <cell r="AW51">
            <v>904.50000000000057</v>
          </cell>
          <cell r="AX51">
            <v>1328.3999999999999</v>
          </cell>
          <cell r="AY51">
            <v>1458.0000000000005</v>
          </cell>
          <cell r="AZ51">
            <v>1372.3</v>
          </cell>
          <cell r="BA51">
            <v>1440.6000000000004</v>
          </cell>
          <cell r="BB51">
            <v>1446.6000000000006</v>
          </cell>
          <cell r="BC51">
            <v>1252.5999999999997</v>
          </cell>
          <cell r="BD51">
            <v>1229.6000000000004</v>
          </cell>
          <cell r="BE51">
            <v>759.09999999999934</v>
          </cell>
          <cell r="BF51">
            <v>1044.2000000000003</v>
          </cell>
          <cell r="BG51">
            <v>1330.7000000000012</v>
          </cell>
          <cell r="BH51">
            <v>0</v>
          </cell>
          <cell r="BI51">
            <v>0</v>
          </cell>
          <cell r="BJ51">
            <v>0</v>
          </cell>
          <cell r="BK51">
            <v>0</v>
          </cell>
          <cell r="BL51">
            <v>0</v>
          </cell>
          <cell r="BM51">
            <v>0</v>
          </cell>
          <cell r="BN51">
            <v>0</v>
          </cell>
          <cell r="BO51">
            <v>0</v>
          </cell>
          <cell r="BP51">
            <v>0</v>
          </cell>
          <cell r="BQ51">
            <v>0</v>
          </cell>
          <cell r="BR51">
            <v>0</v>
          </cell>
          <cell r="BS51">
            <v>0</v>
          </cell>
          <cell r="BT51">
            <v>0</v>
          </cell>
          <cell r="BU51">
            <v>0</v>
          </cell>
          <cell r="BV51">
            <v>0</v>
          </cell>
          <cell r="BW51">
            <v>0</v>
          </cell>
          <cell r="BX51">
            <v>0</v>
          </cell>
          <cell r="BY51">
            <v>0</v>
          </cell>
          <cell r="BZ51">
            <v>0</v>
          </cell>
          <cell r="CA51">
            <v>0</v>
          </cell>
          <cell r="CB51">
            <v>0</v>
          </cell>
          <cell r="CC51">
            <v>0</v>
          </cell>
          <cell r="CD51">
            <v>0</v>
          </cell>
          <cell r="CE51">
            <v>0</v>
          </cell>
          <cell r="CF51">
            <v>0</v>
          </cell>
          <cell r="CG51">
            <v>0</v>
          </cell>
          <cell r="CH51">
            <v>0</v>
          </cell>
          <cell r="CI51">
            <v>0</v>
          </cell>
          <cell r="CJ51">
            <v>27.50000000000054</v>
          </cell>
          <cell r="CK51">
            <v>8.8999999999998636</v>
          </cell>
          <cell r="CL51">
            <v>-8.8000000000002814</v>
          </cell>
          <cell r="CM51">
            <v>38.999999999999815</v>
          </cell>
          <cell r="CN51">
            <v>202.39999999999995</v>
          </cell>
          <cell r="CO51">
            <v>-81.399999999999267</v>
          </cell>
          <cell r="CP51">
            <v>-29.199999999999633</v>
          </cell>
          <cell r="CQ51">
            <v>324.00000000000006</v>
          </cell>
          <cell r="CR51">
            <v>318.30000000000007</v>
          </cell>
          <cell r="CS51">
            <v>139.8000000000003</v>
          </cell>
          <cell r="CT51">
            <v>64.300000000000082</v>
          </cell>
          <cell r="CU51">
            <v>414.6</v>
          </cell>
          <cell r="CV51">
            <v>365.49999999999926</v>
          </cell>
          <cell r="CW51">
            <v>212.40000000000018</v>
          </cell>
          <cell r="CX51">
            <v>165.39999999999989</v>
          </cell>
          <cell r="CY51">
            <v>697.59999999999968</v>
          </cell>
          <cell r="CZ51">
            <v>926.50000000000023</v>
          </cell>
          <cell r="DA51">
            <v>904.50000000000057</v>
          </cell>
          <cell r="DB51">
            <v>1328.3999999999999</v>
          </cell>
          <cell r="DC51">
            <v>1458.0000000000005</v>
          </cell>
          <cell r="DD51">
            <v>1372.3</v>
          </cell>
          <cell r="DE51">
            <v>1440.6000000000004</v>
          </cell>
          <cell r="DF51">
            <v>1446.6000000000006</v>
          </cell>
          <cell r="DG51">
            <v>1252.5999999999997</v>
          </cell>
          <cell r="DH51">
            <v>1229.6000000000004</v>
          </cell>
          <cell r="DI51">
            <v>759.09999999999934</v>
          </cell>
          <cell r="DJ51">
            <v>1044.2000000000003</v>
          </cell>
          <cell r="DK51">
            <v>1330.7000000000012</v>
          </cell>
          <cell r="DL51">
            <v>-10.1</v>
          </cell>
          <cell r="DM51">
            <v>-3.5</v>
          </cell>
          <cell r="DN51">
            <v>3.2</v>
          </cell>
          <cell r="DO51">
            <v>-14.299999999999999</v>
          </cell>
          <cell r="DP51">
            <v>-66.2</v>
          </cell>
          <cell r="DQ51">
            <v>39.700000000000003</v>
          </cell>
          <cell r="DR51">
            <v>16.899999999999999</v>
          </cell>
          <cell r="DS51">
            <v>9.4</v>
          </cell>
          <cell r="DT51">
            <v>-24.3</v>
          </cell>
          <cell r="DU51">
            <v>-6</v>
          </cell>
          <cell r="DV51">
            <v>-4.8</v>
          </cell>
          <cell r="DW51">
            <v>-33.199999999999996</v>
          </cell>
          <cell r="DX51">
            <v>-133.1</v>
          </cell>
          <cell r="DY51">
            <v>-30.8</v>
          </cell>
          <cell r="DZ51">
            <v>6.8</v>
          </cell>
          <cell r="EA51">
            <v>-26.2</v>
          </cell>
          <cell r="EB51">
            <v>-308</v>
          </cell>
          <cell r="EC51">
            <v>-300.10000000000002</v>
          </cell>
          <cell r="ED51">
            <v>-386.8</v>
          </cell>
          <cell r="EE51">
            <v>-479</v>
          </cell>
          <cell r="EF51">
            <v>-397.5</v>
          </cell>
          <cell r="EG51">
            <v>-409.29999999999995</v>
          </cell>
          <cell r="EH51">
            <v>-382.3</v>
          </cell>
          <cell r="EI51">
            <v>-387</v>
          </cell>
          <cell r="EJ51">
            <v>-311.39999999999998</v>
          </cell>
          <cell r="EK51">
            <v>-163.1</v>
          </cell>
          <cell r="EL51">
            <v>-230.4</v>
          </cell>
          <cell r="EM51">
            <v>-424.6</v>
          </cell>
          <cell r="EN51">
            <v>17.400000000000539</v>
          </cell>
          <cell r="EO51">
            <v>5.3999999999998636</v>
          </cell>
          <cell r="EP51">
            <v>-5.6000000000002812</v>
          </cell>
          <cell r="EQ51">
            <v>24.699999999999818</v>
          </cell>
          <cell r="ER51">
            <v>136.19999999999993</v>
          </cell>
          <cell r="ES51">
            <v>-41.699999999999264</v>
          </cell>
          <cell r="ET51">
            <v>-12.299999999999635</v>
          </cell>
          <cell r="EU51">
            <v>333.40000000000003</v>
          </cell>
          <cell r="EV51">
            <v>294.00000000000006</v>
          </cell>
          <cell r="EW51">
            <v>133.8000000000003</v>
          </cell>
          <cell r="EX51">
            <v>59.500000000000085</v>
          </cell>
          <cell r="EY51">
            <v>381.40000000000003</v>
          </cell>
          <cell r="EZ51">
            <v>232.39999999999927</v>
          </cell>
          <cell r="FA51">
            <v>181.60000000000016</v>
          </cell>
          <cell r="FB51">
            <v>172.1999999999999</v>
          </cell>
          <cell r="FC51">
            <v>671.39999999999964</v>
          </cell>
          <cell r="FD51">
            <v>618.50000000000023</v>
          </cell>
          <cell r="FE51">
            <v>604.40000000000055</v>
          </cell>
          <cell r="FF51">
            <v>941.59999999999991</v>
          </cell>
          <cell r="FG51">
            <v>979.00000000000045</v>
          </cell>
          <cell r="FH51">
            <v>974.8</v>
          </cell>
          <cell r="FI51">
            <v>1031.3000000000004</v>
          </cell>
          <cell r="FJ51">
            <v>1064.3000000000006</v>
          </cell>
          <cell r="FK51">
            <v>865.59999999999968</v>
          </cell>
          <cell r="FL51">
            <v>918.20000000000039</v>
          </cell>
          <cell r="FM51">
            <v>595.99999999999932</v>
          </cell>
          <cell r="FN51">
            <v>813.8000000000003</v>
          </cell>
          <cell r="FO51">
            <v>906.10000000000116</v>
          </cell>
          <cell r="FP51">
            <v>0</v>
          </cell>
          <cell r="FQ51">
            <v>0</v>
          </cell>
          <cell r="FR51">
            <v>0</v>
          </cell>
          <cell r="FS51">
            <v>0</v>
          </cell>
          <cell r="FT51">
            <v>0</v>
          </cell>
          <cell r="FU51">
            <v>0</v>
          </cell>
          <cell r="FV51">
            <v>0</v>
          </cell>
          <cell r="FW51">
            <v>0</v>
          </cell>
          <cell r="FX51">
            <v>0</v>
          </cell>
          <cell r="FY51">
            <v>0</v>
          </cell>
          <cell r="FZ51">
            <v>0</v>
          </cell>
          <cell r="GA51">
            <v>-43.1</v>
          </cell>
          <cell r="GB51">
            <v>0</v>
          </cell>
          <cell r="GC51">
            <v>0</v>
          </cell>
          <cell r="GD51">
            <v>0</v>
          </cell>
          <cell r="GE51">
            <v>0</v>
          </cell>
          <cell r="GF51">
            <v>0</v>
          </cell>
          <cell r="GG51">
            <v>0</v>
          </cell>
          <cell r="GH51">
            <v>0</v>
          </cell>
          <cell r="GI51">
            <v>0</v>
          </cell>
          <cell r="GJ51">
            <v>0</v>
          </cell>
          <cell r="GK51">
            <v>0</v>
          </cell>
          <cell r="GL51">
            <v>0</v>
          </cell>
          <cell r="GM51">
            <v>0</v>
          </cell>
          <cell r="GN51">
            <v>0</v>
          </cell>
          <cell r="GO51">
            <v>0</v>
          </cell>
          <cell r="GP51">
            <v>0</v>
          </cell>
          <cell r="GQ51">
            <v>0</v>
          </cell>
          <cell r="GR51">
            <v>0</v>
          </cell>
          <cell r="GS51">
            <v>0</v>
          </cell>
          <cell r="GT51">
            <v>0</v>
          </cell>
          <cell r="GU51">
            <v>0</v>
          </cell>
          <cell r="GV51">
            <v>0</v>
          </cell>
          <cell r="GW51">
            <v>0</v>
          </cell>
          <cell r="GX51">
            <v>0</v>
          </cell>
          <cell r="GY51">
            <v>0</v>
          </cell>
          <cell r="GZ51">
            <v>0</v>
          </cell>
          <cell r="HA51">
            <v>0</v>
          </cell>
          <cell r="HB51">
            <v>0</v>
          </cell>
          <cell r="HC51">
            <v>0</v>
          </cell>
          <cell r="HD51">
            <v>0</v>
          </cell>
          <cell r="HE51">
            <v>0</v>
          </cell>
          <cell r="HF51">
            <v>0</v>
          </cell>
          <cell r="HG51">
            <v>0</v>
          </cell>
          <cell r="HH51">
            <v>0</v>
          </cell>
          <cell r="HI51">
            <v>0</v>
          </cell>
          <cell r="HJ51">
            <v>0</v>
          </cell>
          <cell r="HK51">
            <v>0</v>
          </cell>
          <cell r="HL51">
            <v>0</v>
          </cell>
          <cell r="HM51">
            <v>0</v>
          </cell>
          <cell r="HN51">
            <v>0</v>
          </cell>
          <cell r="HO51">
            <v>0</v>
          </cell>
          <cell r="HP51">
            <v>0</v>
          </cell>
          <cell r="HQ51">
            <v>0</v>
          </cell>
          <cell r="HR51">
            <v>0</v>
          </cell>
          <cell r="HS51">
            <v>0</v>
          </cell>
          <cell r="HT51">
            <v>0</v>
          </cell>
          <cell r="HU51">
            <v>0</v>
          </cell>
          <cell r="HV51">
            <v>0</v>
          </cell>
          <cell r="HW51">
            <v>0</v>
          </cell>
          <cell r="HX51">
            <v>0</v>
          </cell>
          <cell r="HY51">
            <v>0</v>
          </cell>
          <cell r="HZ51">
            <v>0</v>
          </cell>
          <cell r="IA51">
            <v>0</v>
          </cell>
          <cell r="IB51">
            <v>0</v>
          </cell>
          <cell r="IC51">
            <v>0</v>
          </cell>
          <cell r="ID51">
            <v>0</v>
          </cell>
          <cell r="IE51">
            <v>0</v>
          </cell>
          <cell r="IF51">
            <v>0</v>
          </cell>
          <cell r="IG51">
            <v>0</v>
          </cell>
          <cell r="IH51">
            <v>0</v>
          </cell>
          <cell r="II51">
            <v>0</v>
          </cell>
          <cell r="IJ51">
            <v>0</v>
          </cell>
          <cell r="IK51">
            <v>0</v>
          </cell>
          <cell r="IL51">
            <v>0</v>
          </cell>
          <cell r="IM51">
            <v>0</v>
          </cell>
          <cell r="IN51">
            <v>0</v>
          </cell>
          <cell r="IO51">
            <v>0</v>
          </cell>
          <cell r="IP51">
            <v>0</v>
          </cell>
          <cell r="IQ51">
            <v>0</v>
          </cell>
          <cell r="IR51">
            <v>0</v>
          </cell>
          <cell r="IS51">
            <v>0</v>
          </cell>
          <cell r="IT51">
            <v>0</v>
          </cell>
          <cell r="IU51">
            <v>0</v>
          </cell>
        </row>
        <row r="52">
          <cell r="A52" t="str">
            <v>CENT IN</v>
          </cell>
          <cell r="B52" t="str">
            <v>Century Textile &amp; Industries</v>
          </cell>
          <cell r="C52" t="str">
            <v>Cement</v>
          </cell>
          <cell r="D52">
            <v>0</v>
          </cell>
          <cell r="E52">
            <v>0</v>
          </cell>
          <cell r="F52">
            <v>0</v>
          </cell>
          <cell r="G52">
            <v>0</v>
          </cell>
          <cell r="H52">
            <v>-186.5</v>
          </cell>
          <cell r="I52">
            <v>-178.7</v>
          </cell>
          <cell r="J52">
            <v>-170.9</v>
          </cell>
          <cell r="K52">
            <v>-155.19999999999999</v>
          </cell>
          <cell r="L52">
            <v>-114.9</v>
          </cell>
          <cell r="M52">
            <v>-108.7</v>
          </cell>
          <cell r="N52">
            <v>-108.6</v>
          </cell>
          <cell r="O52">
            <v>-110.9</v>
          </cell>
          <cell r="P52">
            <v>-109.3</v>
          </cell>
          <cell r="Q52">
            <v>-111.1</v>
          </cell>
          <cell r="R52">
            <v>-114.2</v>
          </cell>
          <cell r="S52">
            <v>-78.7</v>
          </cell>
          <cell r="T52">
            <v>-116.2</v>
          </cell>
          <cell r="U52">
            <v>-118.3</v>
          </cell>
          <cell r="V52">
            <v>-106.6</v>
          </cell>
          <cell r="W52">
            <v>-254.1</v>
          </cell>
          <cell r="X52">
            <v>-242.7</v>
          </cell>
          <cell r="Y52">
            <v>-204.3</v>
          </cell>
          <cell r="Z52">
            <v>-198.7</v>
          </cell>
          <cell r="AA52">
            <v>-246.1</v>
          </cell>
          <cell r="AB52">
            <v>-165.4</v>
          </cell>
          <cell r="AC52">
            <v>-154.9</v>
          </cell>
          <cell r="AD52">
            <v>-337.8</v>
          </cell>
          <cell r="AE52">
            <v>-313.89999999999998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344.20000000000005</v>
          </cell>
          <cell r="AK52">
            <v>-21.399999999998869</v>
          </cell>
          <cell r="AL52">
            <v>93.69999999999979</v>
          </cell>
          <cell r="AM52">
            <v>563</v>
          </cell>
          <cell r="AN52">
            <v>257.99999999999966</v>
          </cell>
          <cell r="AO52">
            <v>192.59999999999945</v>
          </cell>
          <cell r="AP52">
            <v>376.79999999999905</v>
          </cell>
          <cell r="AQ52">
            <v>506.49999999999989</v>
          </cell>
          <cell r="AR52">
            <v>686.49999999999898</v>
          </cell>
          <cell r="AS52">
            <v>143.10000000000073</v>
          </cell>
          <cell r="AT52">
            <v>529.1000000000007</v>
          </cell>
          <cell r="AU52">
            <v>552.30000000000041</v>
          </cell>
          <cell r="AV52">
            <v>995.29999999999973</v>
          </cell>
          <cell r="AW52">
            <v>1092.4000000000008</v>
          </cell>
          <cell r="AX52">
            <v>1245.9000000000012</v>
          </cell>
          <cell r="AY52">
            <v>1581.1000000000006</v>
          </cell>
          <cell r="AZ52">
            <v>1608.5999999999992</v>
          </cell>
          <cell r="BA52">
            <v>1142.6000000000001</v>
          </cell>
          <cell r="BB52">
            <v>1254.3999999999999</v>
          </cell>
          <cell r="BC52">
            <v>910.99999999999966</v>
          </cell>
          <cell r="BD52">
            <v>1234.8999999999994</v>
          </cell>
          <cell r="BE52">
            <v>555.19999999999936</v>
          </cell>
          <cell r="BF52">
            <v>449.20000000000044</v>
          </cell>
          <cell r="BG52">
            <v>1594.5000000000009</v>
          </cell>
          <cell r="BH52">
            <v>0</v>
          </cell>
          <cell r="BI52">
            <v>0</v>
          </cell>
          <cell r="BJ52">
            <v>0</v>
          </cell>
          <cell r="BK52">
            <v>0</v>
          </cell>
          <cell r="BL52">
            <v>0</v>
          </cell>
          <cell r="BM52">
            <v>0</v>
          </cell>
          <cell r="BN52">
            <v>0</v>
          </cell>
          <cell r="BO52">
            <v>0</v>
          </cell>
          <cell r="BP52">
            <v>0</v>
          </cell>
          <cell r="BQ52">
            <v>0</v>
          </cell>
          <cell r="BR52">
            <v>0</v>
          </cell>
          <cell r="BS52">
            <v>0</v>
          </cell>
          <cell r="BT52">
            <v>0</v>
          </cell>
          <cell r="BU52">
            <v>0</v>
          </cell>
          <cell r="BV52">
            <v>0</v>
          </cell>
          <cell r="BW52">
            <v>0</v>
          </cell>
          <cell r="BX52">
            <v>0</v>
          </cell>
          <cell r="BY52">
            <v>0</v>
          </cell>
          <cell r="BZ52">
            <v>-841.1</v>
          </cell>
          <cell r="CA52">
            <v>-548.20000000000005</v>
          </cell>
          <cell r="CB52">
            <v>-192</v>
          </cell>
          <cell r="CC52">
            <v>-192</v>
          </cell>
          <cell r="CD52">
            <v>-224.89999999999998</v>
          </cell>
          <cell r="CE52">
            <v>-330.4</v>
          </cell>
          <cell r="CF52">
            <v>-239.1</v>
          </cell>
          <cell r="CG52">
            <v>90.600000000000023</v>
          </cell>
          <cell r="CH52">
            <v>-207.89999999999998</v>
          </cell>
          <cell r="CI52">
            <v>-7.9000000000000909</v>
          </cell>
          <cell r="CJ52">
            <v>0</v>
          </cell>
          <cell r="CK52">
            <v>0</v>
          </cell>
          <cell r="CL52">
            <v>0</v>
          </cell>
          <cell r="CM52">
            <v>0</v>
          </cell>
          <cell r="CN52">
            <v>344.20000000000005</v>
          </cell>
          <cell r="CO52">
            <v>-21.399999999998869</v>
          </cell>
          <cell r="CP52">
            <v>93.69999999999979</v>
          </cell>
          <cell r="CQ52">
            <v>563</v>
          </cell>
          <cell r="CR52">
            <v>257.99999999999966</v>
          </cell>
          <cell r="CS52">
            <v>192.59999999999945</v>
          </cell>
          <cell r="CT52">
            <v>376.79999999999905</v>
          </cell>
          <cell r="CU52">
            <v>506.49999999999989</v>
          </cell>
          <cell r="CV52">
            <v>686.49999999999898</v>
          </cell>
          <cell r="CW52">
            <v>143.10000000000073</v>
          </cell>
          <cell r="CX52">
            <v>529.1000000000007</v>
          </cell>
          <cell r="CY52">
            <v>552.30000000000041</v>
          </cell>
          <cell r="CZ52">
            <v>995.29999999999973</v>
          </cell>
          <cell r="DA52">
            <v>1092.4000000000008</v>
          </cell>
          <cell r="DB52">
            <v>404.80000000000121</v>
          </cell>
          <cell r="DC52">
            <v>1032.9000000000005</v>
          </cell>
          <cell r="DD52">
            <v>1416.5999999999992</v>
          </cell>
          <cell r="DE52">
            <v>950.60000000000014</v>
          </cell>
          <cell r="DF52">
            <v>1029.5</v>
          </cell>
          <cell r="DG52">
            <v>580.59999999999968</v>
          </cell>
          <cell r="DH52">
            <v>995.79999999999939</v>
          </cell>
          <cell r="DI52">
            <v>645.79999999999939</v>
          </cell>
          <cell r="DJ52">
            <v>241.30000000000047</v>
          </cell>
          <cell r="DK52">
            <v>1586.6000000000008</v>
          </cell>
          <cell r="DL52">
            <v>0</v>
          </cell>
          <cell r="DM52">
            <v>0</v>
          </cell>
          <cell r="DN52">
            <v>0</v>
          </cell>
          <cell r="DO52">
            <v>0</v>
          </cell>
          <cell r="DP52">
            <v>-26.5</v>
          </cell>
          <cell r="DQ52">
            <v>4.5</v>
          </cell>
          <cell r="DR52">
            <v>-7.5</v>
          </cell>
          <cell r="DS52">
            <v>-55.5</v>
          </cell>
          <cell r="DT52">
            <v>-23.5</v>
          </cell>
          <cell r="DU52">
            <v>-14.5</v>
          </cell>
          <cell r="DV52">
            <v>-27</v>
          </cell>
          <cell r="DW52">
            <v>-45.6</v>
          </cell>
          <cell r="DX52">
            <v>-225.5</v>
          </cell>
          <cell r="DY52">
            <v>-69</v>
          </cell>
          <cell r="DZ52">
            <v>-225.8</v>
          </cell>
          <cell r="EA52">
            <v>-300.2</v>
          </cell>
          <cell r="EB52">
            <v>-298</v>
          </cell>
          <cell r="EC52">
            <v>-344.5</v>
          </cell>
          <cell r="ED52">
            <v>-65.5</v>
          </cell>
          <cell r="EE52">
            <v>-89.299999999999983</v>
          </cell>
          <cell r="EF52">
            <v>-337.5</v>
          </cell>
          <cell r="EG52">
            <v>-213</v>
          </cell>
          <cell r="EH52">
            <v>-235</v>
          </cell>
          <cell r="EI52">
            <v>-120.9</v>
          </cell>
          <cell r="EJ52">
            <v>-305</v>
          </cell>
          <cell r="EK52">
            <v>-295</v>
          </cell>
          <cell r="EL52">
            <v>55.5</v>
          </cell>
          <cell r="EM52">
            <v>-289.39999999999998</v>
          </cell>
          <cell r="EN52">
            <v>0</v>
          </cell>
          <cell r="EO52">
            <v>0</v>
          </cell>
          <cell r="EP52">
            <v>0</v>
          </cell>
          <cell r="EQ52">
            <v>0</v>
          </cell>
          <cell r="ER52">
            <v>317.70000000000005</v>
          </cell>
          <cell r="ES52">
            <v>-16.899999999998869</v>
          </cell>
          <cell r="ET52">
            <v>86.19999999999979</v>
          </cell>
          <cell r="EU52">
            <v>507.5</v>
          </cell>
          <cell r="EV52">
            <v>234.49999999999966</v>
          </cell>
          <cell r="EW52">
            <v>178.09999999999945</v>
          </cell>
          <cell r="EX52">
            <v>349.79999999999905</v>
          </cell>
          <cell r="EY52">
            <v>460.89999999999986</v>
          </cell>
          <cell r="EZ52">
            <v>460.99999999999898</v>
          </cell>
          <cell r="FA52">
            <v>74.100000000000733</v>
          </cell>
          <cell r="FB52">
            <v>303.30000000000069</v>
          </cell>
          <cell r="FC52">
            <v>252.10000000000042</v>
          </cell>
          <cell r="FD52">
            <v>697.29999999999973</v>
          </cell>
          <cell r="FE52">
            <v>747.90000000000077</v>
          </cell>
          <cell r="FF52">
            <v>339.30000000000121</v>
          </cell>
          <cell r="FG52">
            <v>943.60000000000059</v>
          </cell>
          <cell r="FH52">
            <v>1079.0999999999992</v>
          </cell>
          <cell r="FI52">
            <v>737.60000000000014</v>
          </cell>
          <cell r="FJ52">
            <v>794.5</v>
          </cell>
          <cell r="FK52">
            <v>459.6999999999997</v>
          </cell>
          <cell r="FL52">
            <v>690.79999999999939</v>
          </cell>
          <cell r="FM52">
            <v>350.79999999999939</v>
          </cell>
          <cell r="FN52">
            <v>296.80000000000047</v>
          </cell>
          <cell r="FO52">
            <v>1297.2000000000007</v>
          </cell>
          <cell r="FP52">
            <v>0</v>
          </cell>
          <cell r="FQ52">
            <v>0</v>
          </cell>
          <cell r="FR52">
            <v>0</v>
          </cell>
          <cell r="FS52">
            <v>0</v>
          </cell>
          <cell r="FT52">
            <v>-33.6</v>
          </cell>
          <cell r="FU52">
            <v>-33.700000000000003</v>
          </cell>
          <cell r="FV52">
            <v>0</v>
          </cell>
          <cell r="FW52">
            <v>-61.3</v>
          </cell>
          <cell r="FX52">
            <v>-31.2</v>
          </cell>
          <cell r="FY52">
            <v>-31.3</v>
          </cell>
          <cell r="FZ52">
            <v>-31.2</v>
          </cell>
          <cell r="GA52">
            <v>-35.5</v>
          </cell>
          <cell r="GB52">
            <v>0</v>
          </cell>
          <cell r="GC52">
            <v>0</v>
          </cell>
          <cell r="GD52">
            <v>0</v>
          </cell>
          <cell r="GE52">
            <v>0</v>
          </cell>
          <cell r="GF52">
            <v>0</v>
          </cell>
          <cell r="GG52">
            <v>0</v>
          </cell>
          <cell r="GH52">
            <v>0</v>
          </cell>
          <cell r="GI52">
            <v>0</v>
          </cell>
          <cell r="GJ52">
            <v>0</v>
          </cell>
          <cell r="GK52">
            <v>-21.2</v>
          </cell>
          <cell r="GL52">
            <v>-66.5</v>
          </cell>
          <cell r="GM52">
            <v>-188.9</v>
          </cell>
          <cell r="GN52">
            <v>-65.599999999999994</v>
          </cell>
          <cell r="GO52">
            <v>-65.7</v>
          </cell>
          <cell r="GP52">
            <v>-65.8</v>
          </cell>
          <cell r="GQ52">
            <v>-73.099999999999994</v>
          </cell>
          <cell r="GR52">
            <v>0</v>
          </cell>
          <cell r="GS52">
            <v>0</v>
          </cell>
          <cell r="GT52">
            <v>0</v>
          </cell>
          <cell r="GU52">
            <v>0</v>
          </cell>
          <cell r="GV52">
            <v>0</v>
          </cell>
          <cell r="GW52">
            <v>0</v>
          </cell>
          <cell r="GX52">
            <v>0</v>
          </cell>
          <cell r="GY52">
            <v>0</v>
          </cell>
          <cell r="GZ52">
            <v>0</v>
          </cell>
          <cell r="HA52">
            <v>0</v>
          </cell>
          <cell r="HB52">
            <v>0</v>
          </cell>
          <cell r="HC52">
            <v>0</v>
          </cell>
          <cell r="HD52">
            <v>0</v>
          </cell>
          <cell r="HE52">
            <v>0</v>
          </cell>
          <cell r="HF52">
            <v>0</v>
          </cell>
          <cell r="HG52">
            <v>0</v>
          </cell>
          <cell r="HH52">
            <v>0</v>
          </cell>
          <cell r="HI52">
            <v>0</v>
          </cell>
          <cell r="HJ52">
            <v>0</v>
          </cell>
          <cell r="HK52">
            <v>0</v>
          </cell>
          <cell r="HL52">
            <v>0</v>
          </cell>
          <cell r="HM52">
            <v>0</v>
          </cell>
          <cell r="HN52">
            <v>0</v>
          </cell>
          <cell r="HO52">
            <v>0</v>
          </cell>
          <cell r="HP52">
            <v>0</v>
          </cell>
          <cell r="HQ52">
            <v>0</v>
          </cell>
          <cell r="HR52">
            <v>0</v>
          </cell>
          <cell r="HS52">
            <v>0</v>
          </cell>
          <cell r="HT52">
            <v>0</v>
          </cell>
          <cell r="HU52">
            <v>0</v>
          </cell>
          <cell r="HV52">
            <v>0</v>
          </cell>
          <cell r="HW52">
            <v>0</v>
          </cell>
          <cell r="HX52">
            <v>0</v>
          </cell>
          <cell r="HY52">
            <v>0</v>
          </cell>
          <cell r="HZ52">
            <v>0</v>
          </cell>
          <cell r="IA52">
            <v>0</v>
          </cell>
          <cell r="IB52">
            <v>0</v>
          </cell>
          <cell r="IC52">
            <v>0</v>
          </cell>
          <cell r="ID52">
            <v>0</v>
          </cell>
          <cell r="IE52">
            <v>0</v>
          </cell>
          <cell r="IF52">
            <v>0</v>
          </cell>
          <cell r="IG52">
            <v>0</v>
          </cell>
          <cell r="IH52">
            <v>0</v>
          </cell>
          <cell r="II52">
            <v>0</v>
          </cell>
          <cell r="IJ52">
            <v>0</v>
          </cell>
          <cell r="IK52">
            <v>0</v>
          </cell>
          <cell r="IL52">
            <v>0</v>
          </cell>
          <cell r="IM52">
            <v>0</v>
          </cell>
          <cell r="IN52">
            <v>0</v>
          </cell>
          <cell r="IO52">
            <v>0</v>
          </cell>
          <cell r="IP52">
            <v>0</v>
          </cell>
          <cell r="IQ52">
            <v>0</v>
          </cell>
          <cell r="IR52">
            <v>0</v>
          </cell>
          <cell r="IS52">
            <v>0</v>
          </cell>
          <cell r="IT52">
            <v>0</v>
          </cell>
          <cell r="IU52">
            <v>0</v>
          </cell>
        </row>
        <row r="53">
          <cell r="A53" t="str">
            <v>CHCM IN</v>
          </cell>
          <cell r="B53" t="str">
            <v>Chettinad Cement</v>
          </cell>
          <cell r="C53" t="str">
            <v>Cement</v>
          </cell>
          <cell r="D53">
            <v>-118.5</v>
          </cell>
          <cell r="E53">
            <v>-117.4</v>
          </cell>
          <cell r="F53">
            <v>-119.2</v>
          </cell>
          <cell r="G53">
            <v>-105.9</v>
          </cell>
          <cell r="H53">
            <v>-88.7</v>
          </cell>
          <cell r="I53">
            <v>-79.5</v>
          </cell>
          <cell r="J53">
            <v>-72.599999999999994</v>
          </cell>
          <cell r="K53">
            <v>-59.7</v>
          </cell>
          <cell r="L53">
            <v>-48</v>
          </cell>
          <cell r="M53">
            <v>-48</v>
          </cell>
          <cell r="N53">
            <v>-56.1</v>
          </cell>
          <cell r="O53">
            <v>-51.7</v>
          </cell>
          <cell r="P53">
            <v>-49.7</v>
          </cell>
          <cell r="Q53">
            <v>-44.3</v>
          </cell>
          <cell r="R53">
            <v>-46.6</v>
          </cell>
          <cell r="S53">
            <v>-47.1</v>
          </cell>
          <cell r="T53">
            <v>-50.4</v>
          </cell>
          <cell r="U53">
            <v>-43.6</v>
          </cell>
          <cell r="V53">
            <v>-40.4</v>
          </cell>
          <cell r="W53">
            <v>-38.1</v>
          </cell>
          <cell r="X53">
            <v>-32.700000000000003</v>
          </cell>
          <cell r="Y53">
            <v>-32.6</v>
          </cell>
          <cell r="Z53" t="e">
            <v>#REF!</v>
          </cell>
          <cell r="AA53" t="e">
            <v>#REF!</v>
          </cell>
          <cell r="AB53" t="e">
            <v>#REF!</v>
          </cell>
          <cell r="AC53" t="e">
            <v>#REF!</v>
          </cell>
          <cell r="AD53" t="e">
            <v>#REF!</v>
          </cell>
          <cell r="AE53" t="e">
            <v>#REF!</v>
          </cell>
          <cell r="AF53" t="e">
            <v>#REF!</v>
          </cell>
          <cell r="AG53" t="e">
            <v>#REF!</v>
          </cell>
          <cell r="AH53" t="e">
            <v>#REF!</v>
          </cell>
          <cell r="AI53" t="e">
            <v>#REF!</v>
          </cell>
          <cell r="AJ53" t="e">
            <v>#REF!</v>
          </cell>
          <cell r="AK53" t="e">
            <v>#REF!</v>
          </cell>
          <cell r="AL53" t="e">
            <v>#REF!</v>
          </cell>
          <cell r="AM53" t="e">
            <v>#REF!</v>
          </cell>
          <cell r="AN53" t="e">
            <v>#REF!</v>
          </cell>
          <cell r="AO53" t="e">
            <v>#REF!</v>
          </cell>
          <cell r="AP53" t="e">
            <v>#REF!</v>
          </cell>
          <cell r="AQ53" t="e">
            <v>#REF!</v>
          </cell>
          <cell r="AR53" t="e">
            <v>#REF!</v>
          </cell>
          <cell r="AS53" t="e">
            <v>#REF!</v>
          </cell>
          <cell r="AT53" t="e">
            <v>#REF!</v>
          </cell>
          <cell r="AU53" t="e">
            <v>#REF!</v>
          </cell>
          <cell r="AV53" t="e">
            <v>#REF!</v>
          </cell>
          <cell r="AW53" t="e">
            <v>#REF!</v>
          </cell>
          <cell r="AX53" t="e">
            <v>#REF!</v>
          </cell>
          <cell r="AY53" t="e">
            <v>#REF!</v>
          </cell>
          <cell r="AZ53" t="e">
            <v>#REF!</v>
          </cell>
          <cell r="BA53" t="e">
            <v>#REF!</v>
          </cell>
          <cell r="BB53" t="e">
            <v>#REF!</v>
          </cell>
          <cell r="BC53" t="e">
            <v>#REF!</v>
          </cell>
          <cell r="BD53" t="e">
            <v>#REF!</v>
          </cell>
          <cell r="BE53" t="e">
            <v>#REF!</v>
          </cell>
          <cell r="BF53" t="e">
            <v>#REF!</v>
          </cell>
          <cell r="BG53" t="e">
            <v>#REF!</v>
          </cell>
          <cell r="BH53" t="e">
            <v>#REF!</v>
          </cell>
          <cell r="BI53" t="e">
            <v>#REF!</v>
          </cell>
          <cell r="BJ53" t="e">
            <v>#REF!</v>
          </cell>
          <cell r="BK53" t="e">
            <v>#REF!</v>
          </cell>
          <cell r="BL53" t="e">
            <v>#REF!</v>
          </cell>
          <cell r="BM53" t="e">
            <v>#REF!</v>
          </cell>
          <cell r="BN53" t="e">
            <v>#REF!</v>
          </cell>
          <cell r="BO53" t="e">
            <v>#REF!</v>
          </cell>
          <cell r="BP53" t="e">
            <v>#REF!</v>
          </cell>
          <cell r="BQ53" t="e">
            <v>#REF!</v>
          </cell>
          <cell r="BR53" t="e">
            <v>#REF!</v>
          </cell>
          <cell r="BS53" t="e">
            <v>#REF!</v>
          </cell>
          <cell r="BT53" t="e">
            <v>#REF!</v>
          </cell>
          <cell r="BU53" t="e">
            <v>#REF!</v>
          </cell>
          <cell r="BV53" t="e">
            <v>#REF!</v>
          </cell>
          <cell r="BW53" t="e">
            <v>#REF!</v>
          </cell>
          <cell r="BX53" t="e">
            <v>#REF!</v>
          </cell>
          <cell r="BY53" t="e">
            <v>#REF!</v>
          </cell>
          <cell r="BZ53" t="e">
            <v>#REF!</v>
          </cell>
          <cell r="CA53" t="e">
            <v>#REF!</v>
          </cell>
          <cell r="CB53" t="e">
            <v>#REF!</v>
          </cell>
          <cell r="CC53" t="e">
            <v>#REF!</v>
          </cell>
          <cell r="CD53" t="e">
            <v>#REF!</v>
          </cell>
          <cell r="CE53" t="e">
            <v>#REF!</v>
          </cell>
          <cell r="CF53" t="e">
            <v>#REF!</v>
          </cell>
          <cell r="CG53" t="e">
            <v>#REF!</v>
          </cell>
          <cell r="CH53" t="e">
            <v>#REF!</v>
          </cell>
          <cell r="CI53" t="e">
            <v>#REF!</v>
          </cell>
          <cell r="CJ53" t="e">
            <v>#REF!</v>
          </cell>
          <cell r="CK53" t="e">
            <v>#REF!</v>
          </cell>
          <cell r="CL53" t="e">
            <v>#REF!</v>
          </cell>
          <cell r="CM53" t="e">
            <v>#REF!</v>
          </cell>
          <cell r="CN53" t="e">
            <v>#REF!</v>
          </cell>
          <cell r="CO53" t="e">
            <v>#REF!</v>
          </cell>
          <cell r="CP53" t="e">
            <v>#REF!</v>
          </cell>
          <cell r="CQ53" t="e">
            <v>#REF!</v>
          </cell>
          <cell r="CR53" t="e">
            <v>#REF!</v>
          </cell>
          <cell r="CS53" t="e">
            <v>#REF!</v>
          </cell>
          <cell r="CT53" t="e">
            <v>#REF!</v>
          </cell>
          <cell r="CU53" t="e">
            <v>#REF!</v>
          </cell>
          <cell r="CV53" t="e">
            <v>#REF!</v>
          </cell>
          <cell r="CW53" t="e">
            <v>#REF!</v>
          </cell>
          <cell r="CX53" t="e">
            <v>#REF!</v>
          </cell>
          <cell r="CY53" t="e">
            <v>#REF!</v>
          </cell>
          <cell r="CZ53" t="e">
            <v>#REF!</v>
          </cell>
          <cell r="DA53" t="e">
            <v>#REF!</v>
          </cell>
          <cell r="DB53" t="e">
            <v>#REF!</v>
          </cell>
          <cell r="DC53" t="e">
            <v>#REF!</v>
          </cell>
          <cell r="DD53" t="e">
            <v>#REF!</v>
          </cell>
          <cell r="DE53" t="e">
            <v>#REF!</v>
          </cell>
          <cell r="DF53" t="e">
            <v>#REF!</v>
          </cell>
          <cell r="DG53" t="e">
            <v>#REF!</v>
          </cell>
          <cell r="DH53" t="e">
            <v>#REF!</v>
          </cell>
          <cell r="DI53" t="e">
            <v>#REF!</v>
          </cell>
          <cell r="DJ53" t="e">
            <v>#REF!</v>
          </cell>
          <cell r="DK53" t="e">
            <v>#REF!</v>
          </cell>
          <cell r="DL53">
            <v>0</v>
          </cell>
          <cell r="DM53">
            <v>0</v>
          </cell>
          <cell r="DN53">
            <v>-25.7</v>
          </cell>
          <cell r="DO53">
            <v>0</v>
          </cell>
          <cell r="DP53">
            <v>-7.3</v>
          </cell>
          <cell r="DQ53">
            <v>-5.8</v>
          </cell>
          <cell r="DR53">
            <v>0</v>
          </cell>
          <cell r="DS53">
            <v>-8.1</v>
          </cell>
          <cell r="DT53">
            <v>-89.5</v>
          </cell>
          <cell r="DU53">
            <v>-52.900000000000006</v>
          </cell>
          <cell r="DV53">
            <v>15.7</v>
          </cell>
          <cell r="DW53">
            <v>-20.9</v>
          </cell>
          <cell r="DX53">
            <v>-90.8</v>
          </cell>
          <cell r="DY53">
            <v>-86</v>
          </cell>
          <cell r="DZ53">
            <v>-42</v>
          </cell>
          <cell r="EA53">
            <v>0</v>
          </cell>
          <cell r="EB53">
            <v>-145.5</v>
          </cell>
          <cell r="EC53">
            <v>-171.29999999999998</v>
          </cell>
          <cell r="ED53">
            <v>-124.6</v>
          </cell>
          <cell r="EE53">
            <v>-98.700000000000017</v>
          </cell>
          <cell r="EF53">
            <v>-182.3</v>
          </cell>
          <cell r="EG53">
            <v>-262.39999999999998</v>
          </cell>
          <cell r="EH53" t="e">
            <v>#REF!</v>
          </cell>
          <cell r="EI53" t="e">
            <v>#REF!</v>
          </cell>
          <cell r="EJ53" t="e">
            <v>#REF!</v>
          </cell>
          <cell r="EK53" t="e">
            <v>#REF!</v>
          </cell>
          <cell r="EL53" t="e">
            <v>#REF!</v>
          </cell>
          <cell r="EM53" t="e">
            <v>#REF!</v>
          </cell>
          <cell r="EN53" t="e">
            <v>#REF!</v>
          </cell>
          <cell r="EO53" t="e">
            <v>#REF!</v>
          </cell>
          <cell r="EP53" t="e">
            <v>#REF!</v>
          </cell>
          <cell r="EQ53" t="e">
            <v>#REF!</v>
          </cell>
          <cell r="ER53" t="e">
            <v>#REF!</v>
          </cell>
          <cell r="ES53" t="e">
            <v>#REF!</v>
          </cell>
          <cell r="ET53" t="e">
            <v>#REF!</v>
          </cell>
          <cell r="EU53" t="e">
            <v>#REF!</v>
          </cell>
          <cell r="EV53" t="e">
            <v>#REF!</v>
          </cell>
          <cell r="EW53" t="e">
            <v>#REF!</v>
          </cell>
          <cell r="EX53" t="e">
            <v>#REF!</v>
          </cell>
          <cell r="EY53" t="e">
            <v>#REF!</v>
          </cell>
          <cell r="EZ53" t="e">
            <v>#REF!</v>
          </cell>
          <cell r="FA53" t="e">
            <v>#REF!</v>
          </cell>
          <cell r="FB53" t="e">
            <v>#REF!</v>
          </cell>
          <cell r="FC53" t="e">
            <v>#REF!</v>
          </cell>
          <cell r="FD53" t="e">
            <v>#REF!</v>
          </cell>
          <cell r="FE53" t="e">
            <v>#REF!</v>
          </cell>
          <cell r="FF53" t="e">
            <v>#REF!</v>
          </cell>
          <cell r="FG53" t="e">
            <v>#REF!</v>
          </cell>
          <cell r="FH53" t="e">
            <v>#REF!</v>
          </cell>
          <cell r="FI53" t="e">
            <v>#REF!</v>
          </cell>
          <cell r="FJ53" t="e">
            <v>#REF!</v>
          </cell>
          <cell r="FK53" t="e">
            <v>#REF!</v>
          </cell>
          <cell r="FL53" t="e">
            <v>#REF!</v>
          </cell>
          <cell r="FM53" t="e">
            <v>#REF!</v>
          </cell>
          <cell r="FN53" t="e">
            <v>#REF!</v>
          </cell>
          <cell r="FO53" t="e">
            <v>#REF!</v>
          </cell>
          <cell r="FP53" t="e">
            <v>#REF!</v>
          </cell>
          <cell r="FQ53" t="e">
            <v>#REF!</v>
          </cell>
          <cell r="FR53" t="e">
            <v>#REF!</v>
          </cell>
          <cell r="FS53" t="e">
            <v>#REF!</v>
          </cell>
          <cell r="FT53" t="e">
            <v>#REF!</v>
          </cell>
          <cell r="FU53" t="e">
            <v>#REF!</v>
          </cell>
          <cell r="FV53" t="e">
            <v>#REF!</v>
          </cell>
          <cell r="FW53" t="e">
            <v>#REF!</v>
          </cell>
          <cell r="FX53" t="e">
            <v>#REF!</v>
          </cell>
          <cell r="FY53" t="e">
            <v>#REF!</v>
          </cell>
          <cell r="FZ53" t="e">
            <v>#REF!</v>
          </cell>
          <cell r="GA53" t="e">
            <v>#REF!</v>
          </cell>
          <cell r="GB53" t="e">
            <v>#REF!</v>
          </cell>
          <cell r="GC53" t="e">
            <v>#REF!</v>
          </cell>
          <cell r="GD53" t="e">
            <v>#REF!</v>
          </cell>
          <cell r="GE53" t="e">
            <v>#REF!</v>
          </cell>
          <cell r="GF53" t="e">
            <v>#REF!</v>
          </cell>
          <cell r="GG53" t="e">
            <v>#REF!</v>
          </cell>
          <cell r="GH53" t="e">
            <v>#REF!</v>
          </cell>
          <cell r="GI53" t="e">
            <v>#REF!</v>
          </cell>
          <cell r="GJ53" t="e">
            <v>#REF!</v>
          </cell>
          <cell r="GK53" t="e">
            <v>#REF!</v>
          </cell>
          <cell r="GL53" t="e">
            <v>#REF!</v>
          </cell>
          <cell r="GM53" t="e">
            <v>#REF!</v>
          </cell>
          <cell r="GN53" t="e">
            <v>#REF!</v>
          </cell>
          <cell r="GO53" t="e">
            <v>#REF!</v>
          </cell>
          <cell r="GP53" t="e">
            <v>#REF!</v>
          </cell>
          <cell r="GQ53" t="e">
            <v>#REF!</v>
          </cell>
          <cell r="GR53" t="e">
            <v>#REF!</v>
          </cell>
          <cell r="GS53" t="e">
            <v>#REF!</v>
          </cell>
          <cell r="GT53" t="e">
            <v>#REF!</v>
          </cell>
          <cell r="GU53" t="e">
            <v>#REF!</v>
          </cell>
          <cell r="GV53" t="e">
            <v>#REF!</v>
          </cell>
          <cell r="GW53" t="e">
            <v>#REF!</v>
          </cell>
          <cell r="GX53" t="e">
            <v>#REF!</v>
          </cell>
          <cell r="GY53" t="e">
            <v>#REF!</v>
          </cell>
          <cell r="GZ53" t="e">
            <v>#REF!</v>
          </cell>
          <cell r="HA53" t="e">
            <v>#REF!</v>
          </cell>
          <cell r="HB53" t="e">
            <v>#REF!</v>
          </cell>
          <cell r="HC53" t="e">
            <v>#REF!</v>
          </cell>
          <cell r="HD53" t="e">
            <v>#REF!</v>
          </cell>
          <cell r="HE53" t="e">
            <v>#REF!</v>
          </cell>
          <cell r="HF53" t="e">
            <v>#REF!</v>
          </cell>
          <cell r="HG53" t="e">
            <v>#REF!</v>
          </cell>
          <cell r="HH53" t="e">
            <v>#REF!</v>
          </cell>
          <cell r="HI53" t="e">
            <v>#REF!</v>
          </cell>
          <cell r="HJ53" t="e">
            <v>#REF!</v>
          </cell>
          <cell r="HK53" t="e">
            <v>#REF!</v>
          </cell>
          <cell r="HL53" t="e">
            <v>#REF!</v>
          </cell>
          <cell r="HM53" t="e">
            <v>#REF!</v>
          </cell>
          <cell r="HN53" t="e">
            <v>#REF!</v>
          </cell>
          <cell r="HO53" t="e">
            <v>#REF!</v>
          </cell>
          <cell r="HP53" t="e">
            <v>#REF!</v>
          </cell>
          <cell r="HQ53" t="e">
            <v>#REF!</v>
          </cell>
          <cell r="HR53" t="e">
            <v>#REF!</v>
          </cell>
          <cell r="HS53" t="e">
            <v>#REF!</v>
          </cell>
          <cell r="HT53" t="e">
            <v>#REF!</v>
          </cell>
          <cell r="HU53" t="e">
            <v>#REF!</v>
          </cell>
          <cell r="HV53" t="e">
            <v>#REF!</v>
          </cell>
          <cell r="HW53" t="e">
            <v>#REF!</v>
          </cell>
          <cell r="HX53" t="e">
            <v>#REF!</v>
          </cell>
          <cell r="HY53" t="e">
            <v>#REF!</v>
          </cell>
          <cell r="HZ53" t="e">
            <v>#REF!</v>
          </cell>
          <cell r="IA53" t="e">
            <v>#REF!</v>
          </cell>
          <cell r="IB53" t="e">
            <v>#REF!</v>
          </cell>
          <cell r="IC53" t="e">
            <v>#REF!</v>
          </cell>
          <cell r="ID53" t="e">
            <v>#REF!</v>
          </cell>
          <cell r="IE53" t="e">
            <v>#REF!</v>
          </cell>
          <cell r="IF53" t="e">
            <v>#REF!</v>
          </cell>
          <cell r="IG53" t="e">
            <v>#REF!</v>
          </cell>
          <cell r="IH53" t="e">
            <v>#REF!</v>
          </cell>
          <cell r="II53" t="e">
            <v>#REF!</v>
          </cell>
          <cell r="IJ53" t="e">
            <v>#REF!</v>
          </cell>
          <cell r="IK53" t="e">
            <v>#REF!</v>
          </cell>
          <cell r="IL53" t="e">
            <v>#REF!</v>
          </cell>
          <cell r="IM53" t="e">
            <v>#REF!</v>
          </cell>
          <cell r="IN53" t="e">
            <v>#REF!</v>
          </cell>
          <cell r="IO53" t="e">
            <v>#REF!</v>
          </cell>
          <cell r="IP53" t="e">
            <v>#REF!</v>
          </cell>
          <cell r="IQ53" t="e">
            <v>#REF!</v>
          </cell>
          <cell r="IR53" t="e">
            <v>#REF!</v>
          </cell>
          <cell r="IS53" t="e">
            <v>#REF!</v>
          </cell>
          <cell r="IT53" t="e">
            <v>#REF!</v>
          </cell>
          <cell r="IU53" t="e">
            <v>#REF!</v>
          </cell>
        </row>
        <row r="54">
          <cell r="A54" t="str">
            <v>GRASIM IN</v>
          </cell>
          <cell r="B54" t="str">
            <v>Grasim Industries</v>
          </cell>
          <cell r="C54" t="str">
            <v>Cement</v>
          </cell>
          <cell r="D54">
            <v>0</v>
          </cell>
          <cell r="E54">
            <v>0</v>
          </cell>
          <cell r="F54">
            <v>0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-328.9</v>
          </cell>
          <cell r="M54">
            <v>-367</v>
          </cell>
          <cell r="N54">
            <v>-352.3</v>
          </cell>
          <cell r="O54">
            <v>-339.4</v>
          </cell>
          <cell r="P54">
            <v>-265.3</v>
          </cell>
          <cell r="Q54">
            <v>-237.4</v>
          </cell>
          <cell r="R54">
            <v>-234.9</v>
          </cell>
          <cell r="S54">
            <v>-235.6</v>
          </cell>
          <cell r="T54">
            <v>-235</v>
          </cell>
          <cell r="U54">
            <v>-240.7</v>
          </cell>
          <cell r="V54">
            <v>-240.1</v>
          </cell>
          <cell r="W54">
            <v>-366.3</v>
          </cell>
          <cell r="X54">
            <v>-284.7</v>
          </cell>
          <cell r="Y54">
            <v>-272.2</v>
          </cell>
          <cell r="Z54">
            <v>-234.1</v>
          </cell>
          <cell r="AA54">
            <v>-271.60000000000002</v>
          </cell>
          <cell r="AB54">
            <v>-304.60000000000002</v>
          </cell>
          <cell r="AC54">
            <v>-288.2</v>
          </cell>
          <cell r="AD54">
            <v>-443.9</v>
          </cell>
          <cell r="AE54">
            <v>-384.7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3436.7</v>
          </cell>
          <cell r="AO54">
            <v>3224.4000000000005</v>
          </cell>
          <cell r="AP54">
            <v>3235.8000000000006</v>
          </cell>
          <cell r="AQ54">
            <v>3716.6999999999994</v>
          </cell>
          <cell r="AR54">
            <v>3428.4999999999986</v>
          </cell>
          <cell r="AS54">
            <v>2569.5000000000009</v>
          </cell>
          <cell r="AT54">
            <v>2375.6999999999994</v>
          </cell>
          <cell r="AU54">
            <v>3645.3000000000006</v>
          </cell>
          <cell r="AV54">
            <v>4531.5000000000009</v>
          </cell>
          <cell r="AW54">
            <v>4827.4000000000024</v>
          </cell>
          <cell r="AX54">
            <v>6057.5000000000018</v>
          </cell>
          <cell r="AY54">
            <v>6476.1999999999989</v>
          </cell>
          <cell r="AZ54">
            <v>7464.0000000000027</v>
          </cell>
          <cell r="BA54">
            <v>7475.7999999999984</v>
          </cell>
          <cell r="BB54">
            <v>8114.4999999999982</v>
          </cell>
          <cell r="BC54">
            <v>6596.5999999999967</v>
          </cell>
          <cell r="BD54">
            <v>6987.9999999999964</v>
          </cell>
          <cell r="BE54">
            <v>5440.2</v>
          </cell>
          <cell r="BF54">
            <v>4158.2999999999984</v>
          </cell>
          <cell r="BG54">
            <v>5899.8999999999987</v>
          </cell>
          <cell r="BH54">
            <v>0</v>
          </cell>
          <cell r="BI54">
            <v>0</v>
          </cell>
          <cell r="BJ54">
            <v>0</v>
          </cell>
          <cell r="BK54">
            <v>0</v>
          </cell>
          <cell r="BL54">
            <v>0</v>
          </cell>
          <cell r="BM54">
            <v>0</v>
          </cell>
          <cell r="BN54">
            <v>0</v>
          </cell>
          <cell r="BO54">
            <v>0</v>
          </cell>
          <cell r="BP54">
            <v>0</v>
          </cell>
          <cell r="BQ54">
            <v>0</v>
          </cell>
          <cell r="BR54">
            <v>0</v>
          </cell>
          <cell r="BS54">
            <v>-576.5</v>
          </cell>
          <cell r="BT54">
            <v>0</v>
          </cell>
          <cell r="BU54">
            <v>0</v>
          </cell>
          <cell r="BV54">
            <v>0</v>
          </cell>
          <cell r="BW54">
            <v>41.3</v>
          </cell>
          <cell r="BX54">
            <v>0</v>
          </cell>
          <cell r="BY54">
            <v>0</v>
          </cell>
          <cell r="BZ54">
            <v>0</v>
          </cell>
          <cell r="CA54">
            <v>371</v>
          </cell>
          <cell r="CB54">
            <v>0</v>
          </cell>
          <cell r="CC54">
            <v>0</v>
          </cell>
          <cell r="CD54">
            <v>38.9</v>
          </cell>
          <cell r="CE54">
            <v>2259.5</v>
          </cell>
          <cell r="CF54">
            <v>0</v>
          </cell>
          <cell r="CG54">
            <v>0</v>
          </cell>
          <cell r="CH54">
            <v>0</v>
          </cell>
          <cell r="CI54">
            <v>0</v>
          </cell>
          <cell r="CJ54">
            <v>0</v>
          </cell>
          <cell r="CK54">
            <v>0</v>
          </cell>
          <cell r="CL54">
            <v>0</v>
          </cell>
          <cell r="CM54">
            <v>0</v>
          </cell>
          <cell r="CN54">
            <v>0</v>
          </cell>
          <cell r="CO54">
            <v>0</v>
          </cell>
          <cell r="CP54">
            <v>0</v>
          </cell>
          <cell r="CQ54">
            <v>0</v>
          </cell>
          <cell r="CR54">
            <v>3436.7</v>
          </cell>
          <cell r="CS54">
            <v>3224.4000000000005</v>
          </cell>
          <cell r="CT54">
            <v>3235.8000000000006</v>
          </cell>
          <cell r="CU54">
            <v>3140.1999999999994</v>
          </cell>
          <cell r="CV54">
            <v>3428.4999999999986</v>
          </cell>
          <cell r="CW54">
            <v>2569.5000000000009</v>
          </cell>
          <cell r="CX54">
            <v>2375.6999999999994</v>
          </cell>
          <cell r="CY54">
            <v>3686.6000000000008</v>
          </cell>
          <cell r="CZ54">
            <v>4531.5000000000009</v>
          </cell>
          <cell r="DA54">
            <v>4827.4000000000024</v>
          </cell>
          <cell r="DB54">
            <v>6057.5000000000018</v>
          </cell>
          <cell r="DC54">
            <v>6847.1999999999989</v>
          </cell>
          <cell r="DD54">
            <v>7464.0000000000027</v>
          </cell>
          <cell r="DE54">
            <v>7475.7999999999984</v>
          </cell>
          <cell r="DF54">
            <v>8153.3999999999978</v>
          </cell>
          <cell r="DG54">
            <v>8856.0999999999967</v>
          </cell>
          <cell r="DH54">
            <v>6987.9999999999964</v>
          </cell>
          <cell r="DI54">
            <v>5440.2</v>
          </cell>
          <cell r="DJ54">
            <v>4158.2999999999984</v>
          </cell>
          <cell r="DK54">
            <v>5899.8999999999987</v>
          </cell>
          <cell r="DL54">
            <v>0</v>
          </cell>
          <cell r="DM54">
            <v>0</v>
          </cell>
          <cell r="DN54">
            <v>0</v>
          </cell>
          <cell r="DO54">
            <v>0</v>
          </cell>
          <cell r="DP54">
            <v>0</v>
          </cell>
          <cell r="DQ54">
            <v>0</v>
          </cell>
          <cell r="DR54">
            <v>0</v>
          </cell>
          <cell r="DS54">
            <v>0</v>
          </cell>
          <cell r="DT54">
            <v>-1245</v>
          </cell>
          <cell r="DU54">
            <v>-1025</v>
          </cell>
          <cell r="DV54">
            <v>-1065</v>
          </cell>
          <cell r="DW54">
            <v>-845</v>
          </cell>
          <cell r="DX54">
            <v>-919</v>
          </cell>
          <cell r="DY54">
            <v>-693</v>
          </cell>
          <cell r="DZ54">
            <v>-757</v>
          </cell>
          <cell r="EA54">
            <v>-1059.2</v>
          </cell>
          <cell r="EB54">
            <v>-1412.5</v>
          </cell>
          <cell r="EC54">
            <v>-1449</v>
          </cell>
          <cell r="ED54">
            <v>-1941.7</v>
          </cell>
          <cell r="EE54">
            <v>-2102.2999999999997</v>
          </cell>
          <cell r="EF54">
            <v>-2347.4</v>
          </cell>
          <cell r="EG54">
            <v>-2478</v>
          </cell>
          <cell r="EH54">
            <v>-2615.5</v>
          </cell>
          <cell r="EI54">
            <v>-2182.4</v>
          </cell>
          <cell r="EJ54">
            <v>-1846.1</v>
          </cell>
          <cell r="EK54">
            <v>-1236.2</v>
          </cell>
          <cell r="EL54">
            <v>-863.7</v>
          </cell>
          <cell r="EM54">
            <v>-2052.8000000000002</v>
          </cell>
          <cell r="EN54">
            <v>0</v>
          </cell>
          <cell r="EO54">
            <v>0</v>
          </cell>
          <cell r="EP54">
            <v>0</v>
          </cell>
          <cell r="EQ54">
            <v>0</v>
          </cell>
          <cell r="ER54">
            <v>0</v>
          </cell>
          <cell r="ES54">
            <v>0</v>
          </cell>
          <cell r="ET54">
            <v>0</v>
          </cell>
          <cell r="EU54">
            <v>0</v>
          </cell>
          <cell r="EV54">
            <v>2191.6999999999998</v>
          </cell>
          <cell r="EW54">
            <v>2199.4000000000005</v>
          </cell>
          <cell r="EX54">
            <v>2170.8000000000006</v>
          </cell>
          <cell r="EY54">
            <v>2295.1999999999994</v>
          </cell>
          <cell r="EZ54">
            <v>2509.4999999999986</v>
          </cell>
          <cell r="FA54">
            <v>1876.5000000000009</v>
          </cell>
          <cell r="FB54">
            <v>1618.6999999999994</v>
          </cell>
          <cell r="FC54">
            <v>2627.4000000000005</v>
          </cell>
          <cell r="FD54">
            <v>3119.0000000000009</v>
          </cell>
          <cell r="FE54">
            <v>3378.4000000000024</v>
          </cell>
          <cell r="FF54">
            <v>4115.800000000002</v>
          </cell>
          <cell r="FG54">
            <v>4744.8999999999996</v>
          </cell>
          <cell r="FH54">
            <v>5116.6000000000022</v>
          </cell>
          <cell r="FI54">
            <v>4997.7999999999984</v>
          </cell>
          <cell r="FJ54">
            <v>5537.8999999999978</v>
          </cell>
          <cell r="FK54">
            <v>6673.6999999999971</v>
          </cell>
          <cell r="FL54">
            <v>5141.899999999996</v>
          </cell>
          <cell r="FM54">
            <v>4204</v>
          </cell>
          <cell r="FN54">
            <v>3294.5999999999985</v>
          </cell>
          <cell r="FO54">
            <v>3847.0999999999985</v>
          </cell>
          <cell r="FP54">
            <v>0</v>
          </cell>
          <cell r="FQ54">
            <v>0</v>
          </cell>
          <cell r="FR54">
            <v>0</v>
          </cell>
          <cell r="FS54">
            <v>0</v>
          </cell>
          <cell r="FT54">
            <v>0</v>
          </cell>
          <cell r="FU54">
            <v>0</v>
          </cell>
          <cell r="FV54">
            <v>0</v>
          </cell>
          <cell r="FW54">
            <v>0</v>
          </cell>
          <cell r="FX54">
            <v>0</v>
          </cell>
          <cell r="FY54">
            <v>0</v>
          </cell>
          <cell r="FZ54">
            <v>0</v>
          </cell>
          <cell r="GA54">
            <v>0</v>
          </cell>
          <cell r="GB54">
            <v>0</v>
          </cell>
          <cell r="GC54">
            <v>0</v>
          </cell>
          <cell r="GD54">
            <v>0</v>
          </cell>
          <cell r="GE54">
            <v>0</v>
          </cell>
          <cell r="GF54">
            <v>0</v>
          </cell>
          <cell r="GG54">
            <v>0</v>
          </cell>
          <cell r="GH54">
            <v>0</v>
          </cell>
          <cell r="GI54">
            <v>0</v>
          </cell>
          <cell r="GJ54">
            <v>0</v>
          </cell>
          <cell r="GK54">
            <v>0</v>
          </cell>
          <cell r="GL54">
            <v>0</v>
          </cell>
          <cell r="GM54">
            <v>0</v>
          </cell>
          <cell r="GN54">
            <v>0</v>
          </cell>
          <cell r="GO54">
            <v>0</v>
          </cell>
          <cell r="GP54">
            <v>0</v>
          </cell>
          <cell r="GQ54">
            <v>0</v>
          </cell>
          <cell r="GR54">
            <v>0</v>
          </cell>
          <cell r="GS54">
            <v>0</v>
          </cell>
          <cell r="GT54">
            <v>0</v>
          </cell>
          <cell r="GU54">
            <v>0</v>
          </cell>
          <cell r="GV54">
            <v>0</v>
          </cell>
          <cell r="GW54">
            <v>0</v>
          </cell>
          <cell r="GX54">
            <v>0</v>
          </cell>
          <cell r="GY54">
            <v>0</v>
          </cell>
          <cell r="GZ54">
            <v>0</v>
          </cell>
          <cell r="HA54">
            <v>0</v>
          </cell>
          <cell r="HB54">
            <v>0</v>
          </cell>
          <cell r="HC54">
            <v>0</v>
          </cell>
          <cell r="HD54">
            <v>0</v>
          </cell>
          <cell r="HE54">
            <v>0</v>
          </cell>
          <cell r="HF54">
            <v>0</v>
          </cell>
          <cell r="HG54">
            <v>0</v>
          </cell>
          <cell r="HH54">
            <v>0</v>
          </cell>
          <cell r="HI54">
            <v>0</v>
          </cell>
          <cell r="HJ54">
            <v>0</v>
          </cell>
          <cell r="HK54">
            <v>0</v>
          </cell>
          <cell r="HL54">
            <v>0</v>
          </cell>
          <cell r="HM54">
            <v>0</v>
          </cell>
          <cell r="HN54">
            <v>0</v>
          </cell>
          <cell r="HO54">
            <v>0</v>
          </cell>
          <cell r="HP54">
            <v>0</v>
          </cell>
          <cell r="HQ54">
            <v>0</v>
          </cell>
          <cell r="HR54">
            <v>0</v>
          </cell>
          <cell r="HS54">
            <v>0</v>
          </cell>
          <cell r="HT54">
            <v>0</v>
          </cell>
          <cell r="HU54">
            <v>0</v>
          </cell>
          <cell r="HV54">
            <v>0</v>
          </cell>
          <cell r="HW54">
            <v>0</v>
          </cell>
          <cell r="HX54">
            <v>0</v>
          </cell>
          <cell r="HY54">
            <v>0</v>
          </cell>
          <cell r="HZ54">
            <v>0</v>
          </cell>
          <cell r="IA54">
            <v>0</v>
          </cell>
          <cell r="IB54">
            <v>0</v>
          </cell>
          <cell r="IC54">
            <v>0</v>
          </cell>
          <cell r="ID54">
            <v>0</v>
          </cell>
          <cell r="IE54">
            <v>0</v>
          </cell>
          <cell r="IF54">
            <v>0</v>
          </cell>
          <cell r="IG54">
            <v>0</v>
          </cell>
          <cell r="IH54">
            <v>0</v>
          </cell>
          <cell r="II54">
            <v>0</v>
          </cell>
          <cell r="IJ54">
            <v>0</v>
          </cell>
          <cell r="IK54">
            <v>0</v>
          </cell>
          <cell r="IL54">
            <v>0</v>
          </cell>
          <cell r="IM54">
            <v>0</v>
          </cell>
          <cell r="IN54">
            <v>0</v>
          </cell>
          <cell r="IO54">
            <v>0</v>
          </cell>
          <cell r="IP54">
            <v>0</v>
          </cell>
          <cell r="IQ54">
            <v>0</v>
          </cell>
          <cell r="IR54">
            <v>0</v>
          </cell>
          <cell r="IS54">
            <v>0</v>
          </cell>
          <cell r="IT54">
            <v>0</v>
          </cell>
          <cell r="IU54">
            <v>0</v>
          </cell>
        </row>
        <row r="55">
          <cell r="A55" t="str">
            <v>ACEM IN</v>
          </cell>
          <cell r="B55" t="str">
            <v>Ambuja Cements</v>
          </cell>
          <cell r="C55" t="str">
            <v>cement</v>
          </cell>
          <cell r="D55">
            <v>0</v>
          </cell>
          <cell r="E55">
            <v>0</v>
          </cell>
          <cell r="F55">
            <v>0</v>
          </cell>
          <cell r="G55">
            <v>0</v>
          </cell>
          <cell r="H55">
            <v>0</v>
          </cell>
          <cell r="I55">
            <v>-195.3</v>
          </cell>
          <cell r="J55">
            <v>-221.1</v>
          </cell>
          <cell r="K55">
            <v>-189.2</v>
          </cell>
          <cell r="L55">
            <v>-178.7</v>
          </cell>
          <cell r="M55">
            <v>-210.2</v>
          </cell>
          <cell r="N55">
            <v>-203</v>
          </cell>
          <cell r="O55">
            <v>-207.9</v>
          </cell>
          <cell r="P55">
            <v>-226.4</v>
          </cell>
          <cell r="Q55">
            <v>-215.9</v>
          </cell>
          <cell r="R55">
            <v>-197.2</v>
          </cell>
          <cell r="S55">
            <v>-109.4</v>
          </cell>
          <cell r="T55">
            <v>-126.80000000000001</v>
          </cell>
          <cell r="U55">
            <v>-96.1</v>
          </cell>
          <cell r="V55">
            <v>-44.9</v>
          </cell>
          <cell r="W55">
            <v>-17.899999999999999</v>
          </cell>
          <cell r="X55">
            <v>210.6</v>
          </cell>
          <cell r="Y55">
            <v>156.30000000000001</v>
          </cell>
          <cell r="Z55">
            <v>-178.7</v>
          </cell>
          <cell r="AA55">
            <v>-56.9</v>
          </cell>
          <cell r="AB55">
            <v>-57.1</v>
          </cell>
          <cell r="AC55">
            <v>-58.6</v>
          </cell>
          <cell r="AD55">
            <v>-148</v>
          </cell>
          <cell r="AE55">
            <v>-64.8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178.90000000000003</v>
          </cell>
          <cell r="AL55">
            <v>498.90000000000009</v>
          </cell>
          <cell r="AM55">
            <v>1555.3</v>
          </cell>
          <cell r="AN55">
            <v>1200.1000000000004</v>
          </cell>
          <cell r="AO55">
            <v>1080.8000000000004</v>
          </cell>
          <cell r="AP55">
            <v>1071.9999999999998</v>
          </cell>
          <cell r="AQ55">
            <v>1375.600000000001</v>
          </cell>
          <cell r="AR55">
            <v>1657.2000000000003</v>
          </cell>
          <cell r="AS55">
            <v>1010.3000000000008</v>
          </cell>
          <cell r="AT55">
            <v>1429.9000000000012</v>
          </cell>
          <cell r="AU55">
            <v>3594.6000000000008</v>
          </cell>
          <cell r="AV55">
            <v>4396.5</v>
          </cell>
          <cell r="AW55">
            <v>3592.8999999999992</v>
          </cell>
          <cell r="AX55">
            <v>4576.2000000000016</v>
          </cell>
          <cell r="AY55">
            <v>5271.4</v>
          </cell>
          <cell r="AZ55">
            <v>5567.4000000000005</v>
          </cell>
          <cell r="BA55">
            <v>4087.7999999999984</v>
          </cell>
          <cell r="BB55">
            <v>4506.0000000000018</v>
          </cell>
          <cell r="BC55">
            <v>4890.3</v>
          </cell>
          <cell r="BD55">
            <v>4419.7</v>
          </cell>
          <cell r="BE55">
            <v>3711.099999999999</v>
          </cell>
          <cell r="BF55">
            <v>3594.0000000000018</v>
          </cell>
          <cell r="BG55">
            <v>4844.2999999999993</v>
          </cell>
          <cell r="BH55">
            <v>0</v>
          </cell>
          <cell r="BI55">
            <v>0</v>
          </cell>
          <cell r="BJ55">
            <v>0</v>
          </cell>
          <cell r="BK55">
            <v>0</v>
          </cell>
          <cell r="BL55">
            <v>0</v>
          </cell>
          <cell r="BM55">
            <v>31</v>
          </cell>
          <cell r="BN55">
            <v>0</v>
          </cell>
          <cell r="BO55">
            <v>0</v>
          </cell>
          <cell r="BP55">
            <v>0</v>
          </cell>
          <cell r="BQ55">
            <v>0</v>
          </cell>
          <cell r="BR55">
            <v>0</v>
          </cell>
          <cell r="BS55">
            <v>0</v>
          </cell>
          <cell r="BT55">
            <v>0</v>
          </cell>
          <cell r="BU55">
            <v>0</v>
          </cell>
          <cell r="BV55">
            <v>-113.3</v>
          </cell>
          <cell r="BW55">
            <v>0</v>
          </cell>
          <cell r="BX55">
            <v>0</v>
          </cell>
          <cell r="BY55">
            <v>0</v>
          </cell>
          <cell r="BZ55">
            <v>0</v>
          </cell>
          <cell r="CA55">
            <v>2407.5</v>
          </cell>
          <cell r="CB55">
            <v>4741.8</v>
          </cell>
          <cell r="CC55">
            <v>-208.8</v>
          </cell>
          <cell r="CD55">
            <v>918.4</v>
          </cell>
          <cell r="CE55">
            <v>-58.6</v>
          </cell>
          <cell r="CF55">
            <v>3141.9</v>
          </cell>
          <cell r="CG55">
            <v>0</v>
          </cell>
          <cell r="CH55">
            <v>0</v>
          </cell>
          <cell r="CI55">
            <v>61</v>
          </cell>
          <cell r="CJ55">
            <v>0</v>
          </cell>
          <cell r="CK55">
            <v>0</v>
          </cell>
          <cell r="CL55">
            <v>0</v>
          </cell>
          <cell r="CM55">
            <v>0</v>
          </cell>
          <cell r="CN55">
            <v>0</v>
          </cell>
          <cell r="CO55">
            <v>209.90000000000003</v>
          </cell>
          <cell r="CP55">
            <v>498.90000000000009</v>
          </cell>
          <cell r="CQ55">
            <v>1555.3</v>
          </cell>
          <cell r="CR55">
            <v>1200.1000000000004</v>
          </cell>
          <cell r="CS55">
            <v>1080.8000000000004</v>
          </cell>
          <cell r="CT55">
            <v>1071.9999999999998</v>
          </cell>
          <cell r="CU55">
            <v>1375.600000000001</v>
          </cell>
          <cell r="CV55">
            <v>1657.2000000000003</v>
          </cell>
          <cell r="CW55">
            <v>1010.3000000000008</v>
          </cell>
          <cell r="CX55">
            <v>1316.6000000000013</v>
          </cell>
          <cell r="CY55">
            <v>3594.6000000000008</v>
          </cell>
          <cell r="CZ55">
            <v>4396.5</v>
          </cell>
          <cell r="DA55">
            <v>3592.8999999999992</v>
          </cell>
          <cell r="DB55">
            <v>4576.2000000000016</v>
          </cell>
          <cell r="DC55">
            <v>7678.9</v>
          </cell>
          <cell r="DD55">
            <v>10309.200000000001</v>
          </cell>
          <cell r="DE55">
            <v>3878.9999999999982</v>
          </cell>
          <cell r="DF55">
            <v>5424.4000000000015</v>
          </cell>
          <cell r="DG55">
            <v>4831.7</v>
          </cell>
          <cell r="DH55">
            <v>7561.6</v>
          </cell>
          <cell r="DI55">
            <v>3711.099999999999</v>
          </cell>
          <cell r="DJ55">
            <v>3594.0000000000018</v>
          </cell>
          <cell r="DK55">
            <v>4905.2999999999993</v>
          </cell>
          <cell r="DL55">
            <v>0</v>
          </cell>
          <cell r="DM55">
            <v>0</v>
          </cell>
          <cell r="DN55">
            <v>0</v>
          </cell>
          <cell r="DO55">
            <v>0</v>
          </cell>
          <cell r="DP55">
            <v>0</v>
          </cell>
          <cell r="DQ55">
            <v>-28.8</v>
          </cell>
          <cell r="DR55">
            <v>-57.5</v>
          </cell>
          <cell r="DS55">
            <v>-103</v>
          </cell>
          <cell r="DT55">
            <v>-13.899999999999999</v>
          </cell>
          <cell r="DU55">
            <v>-176</v>
          </cell>
          <cell r="DV55">
            <v>-176.5</v>
          </cell>
          <cell r="DW55">
            <v>55.5</v>
          </cell>
          <cell r="DX55">
            <v>-205.5</v>
          </cell>
          <cell r="DY55">
            <v>-257.5</v>
          </cell>
          <cell r="DZ55">
            <v>-366.5</v>
          </cell>
          <cell r="EA55">
            <v>-350.6</v>
          </cell>
          <cell r="EB55">
            <v>-912.59999999999991</v>
          </cell>
          <cell r="EC55">
            <v>-811.6</v>
          </cell>
          <cell r="ED55">
            <v>-1198.6000000000001</v>
          </cell>
          <cell r="EE55">
            <v>-1771.5</v>
          </cell>
          <cell r="EF55">
            <v>-1531.7</v>
          </cell>
          <cell r="EG55">
            <v>-954.6</v>
          </cell>
          <cell r="EH55">
            <v>-3154.7</v>
          </cell>
          <cell r="EI55">
            <v>-1569.7</v>
          </cell>
          <cell r="EJ55">
            <v>-1791.4</v>
          </cell>
          <cell r="EK55">
            <v>-1210.0999999999999</v>
          </cell>
          <cell r="EL55">
            <v>-1104.5</v>
          </cell>
          <cell r="EM55">
            <v>-1564.8</v>
          </cell>
          <cell r="EN55">
            <v>0</v>
          </cell>
          <cell r="EO55">
            <v>0</v>
          </cell>
          <cell r="EP55">
            <v>0</v>
          </cell>
          <cell r="EQ55">
            <v>0</v>
          </cell>
          <cell r="ER55">
            <v>0</v>
          </cell>
          <cell r="ES55">
            <v>181.10000000000002</v>
          </cell>
          <cell r="ET55">
            <v>441.40000000000009</v>
          </cell>
          <cell r="EU55">
            <v>1452.3</v>
          </cell>
          <cell r="EV55">
            <v>1186.2000000000003</v>
          </cell>
          <cell r="EW55">
            <v>904.80000000000041</v>
          </cell>
          <cell r="EX55">
            <v>895.49999999999977</v>
          </cell>
          <cell r="EY55">
            <v>1431.100000000001</v>
          </cell>
          <cell r="EZ55">
            <v>1451.7000000000003</v>
          </cell>
          <cell r="FA55">
            <v>752.80000000000075</v>
          </cell>
          <cell r="FB55">
            <v>950.10000000000127</v>
          </cell>
          <cell r="FC55">
            <v>3244.0000000000009</v>
          </cell>
          <cell r="FD55">
            <v>3483.9</v>
          </cell>
          <cell r="FE55">
            <v>2781.2999999999993</v>
          </cell>
          <cell r="FF55">
            <v>3377.6000000000013</v>
          </cell>
          <cell r="FG55">
            <v>5907.4</v>
          </cell>
          <cell r="FH55">
            <v>8777.5</v>
          </cell>
          <cell r="FI55">
            <v>2924.3999999999983</v>
          </cell>
          <cell r="FJ55">
            <v>2269.7000000000016</v>
          </cell>
          <cell r="FK55">
            <v>3262</v>
          </cell>
          <cell r="FL55">
            <v>5770.2000000000007</v>
          </cell>
          <cell r="FM55">
            <v>2500.9999999999991</v>
          </cell>
          <cell r="FN55">
            <v>2489.5000000000018</v>
          </cell>
          <cell r="FO55">
            <v>3340.4999999999991</v>
          </cell>
          <cell r="FP55">
            <v>0</v>
          </cell>
          <cell r="FQ55">
            <v>0</v>
          </cell>
          <cell r="FR55">
            <v>0</v>
          </cell>
          <cell r="FS55">
            <v>0</v>
          </cell>
          <cell r="FT55">
            <v>0</v>
          </cell>
          <cell r="FU55">
            <v>0</v>
          </cell>
          <cell r="FV55">
            <v>153.99999999999997</v>
          </cell>
          <cell r="FW55">
            <v>0</v>
          </cell>
          <cell r="FX55">
            <v>14.2</v>
          </cell>
          <cell r="FY55">
            <v>0</v>
          </cell>
          <cell r="FZ55">
            <v>0</v>
          </cell>
          <cell r="GA55">
            <v>0</v>
          </cell>
          <cell r="GB55">
            <v>0</v>
          </cell>
          <cell r="GC55">
            <v>0</v>
          </cell>
          <cell r="GD55">
            <v>0</v>
          </cell>
          <cell r="GE55">
            <v>0</v>
          </cell>
          <cell r="GF55">
            <v>0</v>
          </cell>
          <cell r="GG55">
            <v>0</v>
          </cell>
          <cell r="GH55">
            <v>0</v>
          </cell>
          <cell r="GI55">
            <v>0</v>
          </cell>
          <cell r="GJ55">
            <v>0</v>
          </cell>
          <cell r="GK55">
            <v>0</v>
          </cell>
          <cell r="GL55">
            <v>-2188</v>
          </cell>
          <cell r="GM55">
            <v>0</v>
          </cell>
          <cell r="GN55">
            <v>0</v>
          </cell>
          <cell r="GO55">
            <v>0</v>
          </cell>
          <cell r="GP55">
            <v>0</v>
          </cell>
          <cell r="GQ55">
            <v>0</v>
          </cell>
          <cell r="GR55">
            <v>0</v>
          </cell>
          <cell r="GS55">
            <v>0</v>
          </cell>
          <cell r="GT55">
            <v>0</v>
          </cell>
          <cell r="GU55">
            <v>0</v>
          </cell>
          <cell r="GV55">
            <v>0</v>
          </cell>
          <cell r="GW55">
            <v>0</v>
          </cell>
          <cell r="GX55">
            <v>0</v>
          </cell>
          <cell r="GY55">
            <v>0</v>
          </cell>
          <cell r="GZ55">
            <v>0</v>
          </cell>
          <cell r="HA55">
            <v>0</v>
          </cell>
          <cell r="HB55">
            <v>0</v>
          </cell>
          <cell r="HC55">
            <v>0</v>
          </cell>
          <cell r="HD55">
            <v>0</v>
          </cell>
          <cell r="HE55">
            <v>0</v>
          </cell>
          <cell r="HF55">
            <v>0</v>
          </cell>
          <cell r="HG55">
            <v>0</v>
          </cell>
          <cell r="HH55">
            <v>0</v>
          </cell>
          <cell r="HI55">
            <v>0</v>
          </cell>
          <cell r="HJ55">
            <v>0</v>
          </cell>
          <cell r="HK55">
            <v>0</v>
          </cell>
          <cell r="HL55">
            <v>0</v>
          </cell>
          <cell r="HM55">
            <v>0</v>
          </cell>
          <cell r="HN55">
            <v>0</v>
          </cell>
          <cell r="HO55">
            <v>0</v>
          </cell>
          <cell r="HP55">
            <v>0</v>
          </cell>
          <cell r="HQ55">
            <v>0</v>
          </cell>
          <cell r="HR55">
            <v>0</v>
          </cell>
          <cell r="HS55">
            <v>0</v>
          </cell>
          <cell r="HT55">
            <v>0</v>
          </cell>
          <cell r="HU55">
            <v>0</v>
          </cell>
          <cell r="HV55">
            <v>0</v>
          </cell>
          <cell r="HW55">
            <v>0</v>
          </cell>
          <cell r="HX55">
            <v>0</v>
          </cell>
          <cell r="HY55">
            <v>0</v>
          </cell>
          <cell r="HZ55">
            <v>0</v>
          </cell>
          <cell r="IA55">
            <v>0</v>
          </cell>
          <cell r="IB55">
            <v>0</v>
          </cell>
          <cell r="IC55">
            <v>0</v>
          </cell>
          <cell r="ID55">
            <v>0</v>
          </cell>
          <cell r="IE55">
            <v>0</v>
          </cell>
          <cell r="IF55">
            <v>0</v>
          </cell>
          <cell r="IG55">
            <v>0</v>
          </cell>
          <cell r="IH55">
            <v>0</v>
          </cell>
          <cell r="II55">
            <v>0</v>
          </cell>
          <cell r="IJ55">
            <v>0</v>
          </cell>
          <cell r="IK55">
            <v>0</v>
          </cell>
          <cell r="IL55">
            <v>0</v>
          </cell>
          <cell r="IM55">
            <v>0</v>
          </cell>
          <cell r="IN55">
            <v>0</v>
          </cell>
          <cell r="IO55">
            <v>0</v>
          </cell>
          <cell r="IP55">
            <v>0</v>
          </cell>
          <cell r="IQ55">
            <v>0</v>
          </cell>
          <cell r="IR55">
            <v>0</v>
          </cell>
          <cell r="IS55">
            <v>0</v>
          </cell>
          <cell r="IT55">
            <v>0</v>
          </cell>
          <cell r="IU55">
            <v>0</v>
          </cell>
        </row>
        <row r="56">
          <cell r="A56" t="str">
            <v>ICEM IN</v>
          </cell>
          <cell r="B56" t="str">
            <v>India Cements</v>
          </cell>
          <cell r="C56" t="str">
            <v>Cement</v>
          </cell>
          <cell r="D56">
            <v>-575.5</v>
          </cell>
          <cell r="E56">
            <v>-580.29999999999995</v>
          </cell>
          <cell r="F56">
            <v>-605.1</v>
          </cell>
          <cell r="G56">
            <v>-824.5</v>
          </cell>
          <cell r="H56">
            <v>-407.2</v>
          </cell>
          <cell r="I56">
            <v>-403.2</v>
          </cell>
          <cell r="J56">
            <v>-385.6</v>
          </cell>
          <cell r="K56">
            <v>-434.1</v>
          </cell>
          <cell r="L56">
            <v>-401.1</v>
          </cell>
          <cell r="M56">
            <v>-384.5</v>
          </cell>
          <cell r="N56">
            <v>-455.2</v>
          </cell>
          <cell r="O56">
            <v>-94.2</v>
          </cell>
          <cell r="P56">
            <v>-452.1</v>
          </cell>
          <cell r="Q56">
            <v>-427.1</v>
          </cell>
          <cell r="R56">
            <v>-295.7</v>
          </cell>
          <cell r="S56">
            <v>-314.39999999999998</v>
          </cell>
          <cell r="T56">
            <v>-388.9</v>
          </cell>
          <cell r="U56">
            <v>-364.2</v>
          </cell>
          <cell r="V56">
            <v>-346.6</v>
          </cell>
          <cell r="W56">
            <v>-330.6</v>
          </cell>
          <cell r="X56">
            <v>-314</v>
          </cell>
          <cell r="Y56">
            <v>-282.7</v>
          </cell>
          <cell r="Z56">
            <v>-272.89999999999998</v>
          </cell>
          <cell r="AA56">
            <v>-229</v>
          </cell>
          <cell r="AB56">
            <v>-230.2</v>
          </cell>
          <cell r="AC56">
            <v>-248.2</v>
          </cell>
          <cell r="AD56">
            <v>-293.2</v>
          </cell>
          <cell r="AE56">
            <v>-349.9</v>
          </cell>
          <cell r="AF56">
            <v>-539.4</v>
          </cell>
          <cell r="AG56">
            <v>-863.00000000000011</v>
          </cell>
          <cell r="AH56">
            <v>-780.20000000000016</v>
          </cell>
          <cell r="AI56">
            <v>-889.70000000000016</v>
          </cell>
          <cell r="AJ56">
            <v>-249.19999999999973</v>
          </cell>
          <cell r="AK56">
            <v>-369.70000000000044</v>
          </cell>
          <cell r="AL56">
            <v>-433.60000000000008</v>
          </cell>
          <cell r="AM56">
            <v>-313.10000000000019</v>
          </cell>
          <cell r="AN56">
            <v>-180.99999999999986</v>
          </cell>
          <cell r="AO56">
            <v>-177.3000000000001</v>
          </cell>
          <cell r="AP56">
            <v>-333.1</v>
          </cell>
          <cell r="AQ56">
            <v>103.2</v>
          </cell>
          <cell r="AR56">
            <v>57.7999999999995</v>
          </cell>
          <cell r="AS56">
            <v>64.39999999999992</v>
          </cell>
          <cell r="AT56">
            <v>11.699999999999761</v>
          </cell>
          <cell r="AU56">
            <v>270.20000000000027</v>
          </cell>
          <cell r="AV56">
            <v>1128.7000000000003</v>
          </cell>
          <cell r="AW56">
            <v>1177.1999999999998</v>
          </cell>
          <cell r="AX56">
            <v>802.79999999999984</v>
          </cell>
          <cell r="AY56">
            <v>1403.1000000000004</v>
          </cell>
          <cell r="AZ56">
            <v>2151.3999999999996</v>
          </cell>
          <cell r="BA56">
            <v>2546.2999999999997</v>
          </cell>
          <cell r="BB56">
            <v>1894.900000000001</v>
          </cell>
          <cell r="BC56">
            <v>2335.3000000000002</v>
          </cell>
          <cell r="BD56">
            <v>2174.8999999999992</v>
          </cell>
          <cell r="BE56">
            <v>1950.1999999999996</v>
          </cell>
          <cell r="BF56">
            <v>1004.1000000000008</v>
          </cell>
          <cell r="BG56">
            <v>1353.7999999999988</v>
          </cell>
          <cell r="BH56">
            <v>0</v>
          </cell>
          <cell r="BI56">
            <v>0</v>
          </cell>
          <cell r="BJ56">
            <v>0</v>
          </cell>
          <cell r="BK56">
            <v>0</v>
          </cell>
          <cell r="BL56">
            <v>82.5</v>
          </cell>
          <cell r="BM56">
            <v>56.1</v>
          </cell>
          <cell r="BN56">
            <v>61.2</v>
          </cell>
          <cell r="BO56">
            <v>38.5</v>
          </cell>
          <cell r="BP56">
            <v>0</v>
          </cell>
          <cell r="BQ56">
            <v>0</v>
          </cell>
          <cell r="BR56">
            <v>0</v>
          </cell>
          <cell r="BS56">
            <v>634</v>
          </cell>
          <cell r="BT56">
            <v>0</v>
          </cell>
          <cell r="BU56">
            <v>0</v>
          </cell>
          <cell r="BV56">
            <v>66.5</v>
          </cell>
          <cell r="BW56">
            <v>29.2</v>
          </cell>
          <cell r="BX56">
            <v>0</v>
          </cell>
          <cell r="BY56">
            <v>0</v>
          </cell>
          <cell r="BZ56">
            <v>0</v>
          </cell>
          <cell r="CA56">
            <v>0</v>
          </cell>
          <cell r="CB56">
            <v>0</v>
          </cell>
          <cell r="CC56">
            <v>0</v>
          </cell>
          <cell r="CD56">
            <v>0</v>
          </cell>
          <cell r="CE56">
            <v>-481.4</v>
          </cell>
          <cell r="CF56">
            <v>0</v>
          </cell>
          <cell r="CG56">
            <v>0</v>
          </cell>
          <cell r="CH56">
            <v>0</v>
          </cell>
          <cell r="CI56">
            <v>0</v>
          </cell>
          <cell r="CJ56">
            <v>-539.4</v>
          </cell>
          <cell r="CK56">
            <v>-863.00000000000011</v>
          </cell>
          <cell r="CL56">
            <v>-780.20000000000016</v>
          </cell>
          <cell r="CM56">
            <v>-889.70000000000016</v>
          </cell>
          <cell r="CN56">
            <v>-166.69999999999973</v>
          </cell>
          <cell r="CO56">
            <v>-313.60000000000042</v>
          </cell>
          <cell r="CP56">
            <v>-372.40000000000009</v>
          </cell>
          <cell r="CQ56">
            <v>-274.60000000000019</v>
          </cell>
          <cell r="CR56">
            <v>-180.99999999999986</v>
          </cell>
          <cell r="CS56">
            <v>-177.3000000000001</v>
          </cell>
          <cell r="CT56">
            <v>-333.1</v>
          </cell>
          <cell r="CU56">
            <v>737.2</v>
          </cell>
          <cell r="CV56">
            <v>57.7999999999995</v>
          </cell>
          <cell r="CW56">
            <v>64.39999999999992</v>
          </cell>
          <cell r="CX56">
            <v>78.199999999999761</v>
          </cell>
          <cell r="CY56">
            <v>299.40000000000026</v>
          </cell>
          <cell r="CZ56">
            <v>1128.7000000000003</v>
          </cell>
          <cell r="DA56">
            <v>1177.1999999999998</v>
          </cell>
          <cell r="DB56">
            <v>802.79999999999984</v>
          </cell>
          <cell r="DC56">
            <v>1403.1000000000004</v>
          </cell>
          <cell r="DD56">
            <v>2151.3999999999996</v>
          </cell>
          <cell r="DE56">
            <v>2546.2999999999997</v>
          </cell>
          <cell r="DF56">
            <v>1894.900000000001</v>
          </cell>
          <cell r="DG56">
            <v>1853.9</v>
          </cell>
          <cell r="DH56">
            <v>2174.8999999999992</v>
          </cell>
          <cell r="DI56">
            <v>1950.1999999999996</v>
          </cell>
          <cell r="DJ56">
            <v>1004.1000000000008</v>
          </cell>
          <cell r="DK56">
            <v>1353.7999999999988</v>
          </cell>
          <cell r="DL56">
            <v>189.99</v>
          </cell>
          <cell r="DM56">
            <v>301.51</v>
          </cell>
          <cell r="DN56">
            <v>274.8</v>
          </cell>
          <cell r="DO56">
            <v>292.3</v>
          </cell>
          <cell r="DP56">
            <v>58</v>
          </cell>
          <cell r="DQ56">
            <v>110</v>
          </cell>
          <cell r="DR56">
            <v>0</v>
          </cell>
          <cell r="DS56">
            <v>0</v>
          </cell>
          <cell r="DT56">
            <v>0</v>
          </cell>
          <cell r="DU56">
            <v>0</v>
          </cell>
          <cell r="DV56">
            <v>0</v>
          </cell>
          <cell r="DW56">
            <v>0</v>
          </cell>
          <cell r="DX56">
            <v>-5.7</v>
          </cell>
          <cell r="DY56">
            <v>-5.9</v>
          </cell>
          <cell r="DZ56">
            <v>-6</v>
          </cell>
          <cell r="EA56">
            <v>-29.099999999999998</v>
          </cell>
          <cell r="EB56">
            <v>-2.8</v>
          </cell>
          <cell r="EC56">
            <v>-4</v>
          </cell>
          <cell r="ED56">
            <v>-5</v>
          </cell>
          <cell r="EE56">
            <v>-5</v>
          </cell>
          <cell r="EF56">
            <v>-317.39999999999998</v>
          </cell>
          <cell r="EG56">
            <v>-319.8</v>
          </cell>
          <cell r="EH56">
            <v>-624.29999999999995</v>
          </cell>
          <cell r="EI56">
            <v>-809.5</v>
          </cell>
          <cell r="EJ56">
            <v>-753.5</v>
          </cell>
          <cell r="EK56">
            <v>-607.5</v>
          </cell>
          <cell r="EL56">
            <v>-385</v>
          </cell>
          <cell r="EM56">
            <v>-415.2</v>
          </cell>
          <cell r="EN56">
            <v>-349.40999999999997</v>
          </cell>
          <cell r="EO56">
            <v>-561.49000000000012</v>
          </cell>
          <cell r="EP56">
            <v>-505.40000000000015</v>
          </cell>
          <cell r="EQ56">
            <v>-597.40000000000009</v>
          </cell>
          <cell r="ER56">
            <v>-108.69999999999973</v>
          </cell>
          <cell r="ES56">
            <v>-203.60000000000042</v>
          </cell>
          <cell r="ET56">
            <v>-372.40000000000009</v>
          </cell>
          <cell r="EU56">
            <v>-274.60000000000019</v>
          </cell>
          <cell r="EV56">
            <v>-180.99999999999986</v>
          </cell>
          <cell r="EW56">
            <v>-177.3000000000001</v>
          </cell>
          <cell r="EX56">
            <v>-333.1</v>
          </cell>
          <cell r="EY56">
            <v>737.2</v>
          </cell>
          <cell r="EZ56">
            <v>52.099999999999497</v>
          </cell>
          <cell r="FA56">
            <v>58.499999999999922</v>
          </cell>
          <cell r="FB56">
            <v>72.199999999999761</v>
          </cell>
          <cell r="FC56">
            <v>270.30000000000024</v>
          </cell>
          <cell r="FD56">
            <v>1125.9000000000003</v>
          </cell>
          <cell r="FE56">
            <v>1173.1999999999998</v>
          </cell>
          <cell r="FF56">
            <v>797.79999999999984</v>
          </cell>
          <cell r="FG56">
            <v>1398.1000000000004</v>
          </cell>
          <cell r="FH56">
            <v>1833.9999999999995</v>
          </cell>
          <cell r="FI56">
            <v>2226.4999999999995</v>
          </cell>
          <cell r="FJ56">
            <v>1270.600000000001</v>
          </cell>
          <cell r="FK56">
            <v>1044.4000000000001</v>
          </cell>
          <cell r="FL56">
            <v>1421.3999999999992</v>
          </cell>
          <cell r="FM56">
            <v>1342.6999999999996</v>
          </cell>
          <cell r="FN56">
            <v>619.10000000000082</v>
          </cell>
          <cell r="FO56">
            <v>938.59999999999877</v>
          </cell>
          <cell r="FP56">
            <v>0</v>
          </cell>
          <cell r="FQ56">
            <v>0</v>
          </cell>
          <cell r="FR56">
            <v>0</v>
          </cell>
          <cell r="FS56">
            <v>0</v>
          </cell>
          <cell r="FT56">
            <v>0</v>
          </cell>
          <cell r="FU56">
            <v>0</v>
          </cell>
          <cell r="FV56">
            <v>0</v>
          </cell>
          <cell r="FW56">
            <v>0</v>
          </cell>
          <cell r="FX56">
            <v>0</v>
          </cell>
          <cell r="FY56">
            <v>0</v>
          </cell>
          <cell r="FZ56">
            <v>0</v>
          </cell>
          <cell r="GA56">
            <v>0</v>
          </cell>
          <cell r="GB56">
            <v>0</v>
          </cell>
          <cell r="GC56">
            <v>0</v>
          </cell>
          <cell r="GD56">
            <v>0</v>
          </cell>
          <cell r="GE56">
            <v>0</v>
          </cell>
          <cell r="GF56">
            <v>0</v>
          </cell>
          <cell r="GG56">
            <v>0</v>
          </cell>
          <cell r="GH56">
            <v>0</v>
          </cell>
          <cell r="GI56">
            <v>0</v>
          </cell>
          <cell r="GJ56">
            <v>0</v>
          </cell>
          <cell r="GK56">
            <v>0</v>
          </cell>
          <cell r="GL56">
            <v>0</v>
          </cell>
          <cell r="GM56">
            <v>0</v>
          </cell>
          <cell r="GN56">
            <v>0</v>
          </cell>
          <cell r="GO56">
            <v>0</v>
          </cell>
          <cell r="GP56">
            <v>0</v>
          </cell>
          <cell r="GQ56">
            <v>0</v>
          </cell>
          <cell r="GR56">
            <v>0</v>
          </cell>
          <cell r="GS56">
            <v>0</v>
          </cell>
          <cell r="GT56">
            <v>0</v>
          </cell>
          <cell r="GU56">
            <v>0</v>
          </cell>
          <cell r="GV56">
            <v>0</v>
          </cell>
          <cell r="GW56">
            <v>0</v>
          </cell>
          <cell r="GX56">
            <v>0</v>
          </cell>
          <cell r="GY56">
            <v>0</v>
          </cell>
          <cell r="GZ56">
            <v>0</v>
          </cell>
          <cell r="HA56">
            <v>0</v>
          </cell>
          <cell r="HB56">
            <v>0</v>
          </cell>
          <cell r="HC56">
            <v>0</v>
          </cell>
          <cell r="HD56">
            <v>0</v>
          </cell>
          <cell r="HE56">
            <v>0</v>
          </cell>
          <cell r="HF56">
            <v>0</v>
          </cell>
          <cell r="HG56">
            <v>0</v>
          </cell>
          <cell r="HH56">
            <v>0</v>
          </cell>
          <cell r="HI56">
            <v>0</v>
          </cell>
          <cell r="HJ56">
            <v>0</v>
          </cell>
          <cell r="HK56">
            <v>0</v>
          </cell>
          <cell r="HL56">
            <v>0</v>
          </cell>
          <cell r="HM56">
            <v>0</v>
          </cell>
          <cell r="HN56">
            <v>0</v>
          </cell>
          <cell r="HO56">
            <v>0</v>
          </cell>
          <cell r="HP56">
            <v>0</v>
          </cell>
          <cell r="HQ56">
            <v>0</v>
          </cell>
          <cell r="HR56">
            <v>0</v>
          </cell>
          <cell r="HS56">
            <v>0</v>
          </cell>
          <cell r="HT56">
            <v>0</v>
          </cell>
          <cell r="HU56">
            <v>0</v>
          </cell>
          <cell r="HV56">
            <v>0</v>
          </cell>
          <cell r="HW56">
            <v>0</v>
          </cell>
          <cell r="HX56">
            <v>0</v>
          </cell>
          <cell r="HY56">
            <v>0</v>
          </cell>
          <cell r="HZ56">
            <v>0</v>
          </cell>
          <cell r="IA56">
            <v>0</v>
          </cell>
          <cell r="IB56">
            <v>0</v>
          </cell>
          <cell r="IC56">
            <v>0</v>
          </cell>
          <cell r="ID56">
            <v>0</v>
          </cell>
          <cell r="IE56">
            <v>0</v>
          </cell>
          <cell r="IF56">
            <v>0</v>
          </cell>
          <cell r="IG56">
            <v>0</v>
          </cell>
          <cell r="IH56">
            <v>0</v>
          </cell>
          <cell r="II56">
            <v>0</v>
          </cell>
          <cell r="IJ56">
            <v>0</v>
          </cell>
          <cell r="IK56">
            <v>0</v>
          </cell>
          <cell r="IL56">
            <v>0</v>
          </cell>
          <cell r="IM56">
            <v>0</v>
          </cell>
          <cell r="IN56">
            <v>0</v>
          </cell>
          <cell r="IO56">
            <v>0</v>
          </cell>
          <cell r="IP56">
            <v>0</v>
          </cell>
          <cell r="IQ56">
            <v>0</v>
          </cell>
          <cell r="IR56">
            <v>0</v>
          </cell>
          <cell r="IS56">
            <v>0</v>
          </cell>
          <cell r="IT56">
            <v>0</v>
          </cell>
          <cell r="IU56">
            <v>0</v>
          </cell>
        </row>
        <row r="57">
          <cell r="A57" t="str">
            <v>JPA IN</v>
          </cell>
          <cell r="B57" t="str">
            <v>Jaiprakash Associates</v>
          </cell>
          <cell r="C57" t="str">
            <v>cement</v>
          </cell>
          <cell r="D57">
            <v>0</v>
          </cell>
          <cell r="E57">
            <v>0</v>
          </cell>
          <cell r="F57">
            <v>0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-560</v>
          </cell>
          <cell r="N57">
            <v>-580</v>
          </cell>
          <cell r="O57">
            <v>-470</v>
          </cell>
          <cell r="P57">
            <v>-650</v>
          </cell>
          <cell r="Q57">
            <v>-610</v>
          </cell>
          <cell r="R57">
            <v>-670</v>
          </cell>
          <cell r="S57">
            <v>-580</v>
          </cell>
          <cell r="T57">
            <v>-590</v>
          </cell>
          <cell r="U57">
            <v>-625.70000000000005</v>
          </cell>
          <cell r="V57">
            <v>-700</v>
          </cell>
          <cell r="W57">
            <v>-650</v>
          </cell>
          <cell r="X57">
            <v>-790</v>
          </cell>
          <cell r="Y57">
            <v>-840</v>
          </cell>
          <cell r="Z57">
            <v>-790</v>
          </cell>
          <cell r="AA57">
            <v>-970</v>
          </cell>
          <cell r="AB57">
            <v>-983.7</v>
          </cell>
          <cell r="AC57">
            <v>-1008.1</v>
          </cell>
          <cell r="AD57">
            <v>-991.7</v>
          </cell>
          <cell r="AE57">
            <v>-1681.7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0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O57">
            <v>790</v>
          </cell>
          <cell r="AP57">
            <v>700</v>
          </cell>
          <cell r="AQ57">
            <v>970</v>
          </cell>
          <cell r="AR57">
            <v>960</v>
          </cell>
          <cell r="AS57">
            <v>1070</v>
          </cell>
          <cell r="AT57">
            <v>900</v>
          </cell>
          <cell r="AU57">
            <v>1120</v>
          </cell>
          <cell r="AV57">
            <v>1410</v>
          </cell>
          <cell r="AW57">
            <v>1350.4000000000003</v>
          </cell>
          <cell r="AX57">
            <v>1580</v>
          </cell>
          <cell r="AY57">
            <v>1860</v>
          </cell>
          <cell r="AZ57">
            <v>1930</v>
          </cell>
          <cell r="BA57">
            <v>1510</v>
          </cell>
          <cell r="BB57">
            <v>1950</v>
          </cell>
          <cell r="BC57">
            <v>3050</v>
          </cell>
          <cell r="BD57">
            <v>1911.3999999999999</v>
          </cell>
          <cell r="BE57">
            <v>2843.6999999999994</v>
          </cell>
          <cell r="BF57">
            <v>2089.0999999999985</v>
          </cell>
          <cell r="BG57">
            <v>5444.6</v>
          </cell>
          <cell r="BH57">
            <v>0</v>
          </cell>
          <cell r="BI57">
            <v>0</v>
          </cell>
          <cell r="BJ57">
            <v>0</v>
          </cell>
          <cell r="BK57">
            <v>0</v>
          </cell>
          <cell r="BL57">
            <v>0</v>
          </cell>
          <cell r="BM57">
            <v>0</v>
          </cell>
          <cell r="BN57">
            <v>0</v>
          </cell>
          <cell r="BO57">
            <v>0</v>
          </cell>
          <cell r="BP57">
            <v>0</v>
          </cell>
          <cell r="BQ57">
            <v>0</v>
          </cell>
          <cell r="BR57">
            <v>0</v>
          </cell>
          <cell r="BS57">
            <v>0</v>
          </cell>
          <cell r="BT57">
            <v>3600</v>
          </cell>
          <cell r="BU57">
            <v>0</v>
          </cell>
          <cell r="BV57">
            <v>0</v>
          </cell>
          <cell r="BW57">
            <v>0</v>
          </cell>
          <cell r="BX57">
            <v>0</v>
          </cell>
          <cell r="BY57">
            <v>0</v>
          </cell>
          <cell r="BZ57">
            <v>0</v>
          </cell>
          <cell r="CA57">
            <v>0</v>
          </cell>
          <cell r="CB57">
            <v>0</v>
          </cell>
          <cell r="CC57">
            <v>0</v>
          </cell>
          <cell r="CD57">
            <v>0</v>
          </cell>
          <cell r="CE57">
            <v>0</v>
          </cell>
          <cell r="CF57">
            <v>0</v>
          </cell>
          <cell r="CG57">
            <v>0</v>
          </cell>
          <cell r="CH57">
            <v>0</v>
          </cell>
          <cell r="CI57">
            <v>0</v>
          </cell>
          <cell r="CJ57">
            <v>0</v>
          </cell>
          <cell r="CK57">
            <v>0</v>
          </cell>
          <cell r="CL57">
            <v>0</v>
          </cell>
          <cell r="CM57">
            <v>0</v>
          </cell>
          <cell r="CN57">
            <v>0</v>
          </cell>
          <cell r="CO57">
            <v>0</v>
          </cell>
          <cell r="CP57">
            <v>0</v>
          </cell>
          <cell r="CQ57">
            <v>0</v>
          </cell>
          <cell r="CR57">
            <v>0</v>
          </cell>
          <cell r="CS57">
            <v>790</v>
          </cell>
          <cell r="CT57">
            <v>700</v>
          </cell>
          <cell r="CU57">
            <v>970</v>
          </cell>
          <cell r="CV57">
            <v>4560</v>
          </cell>
          <cell r="CW57">
            <v>1070</v>
          </cell>
          <cell r="CX57">
            <v>900</v>
          </cell>
          <cell r="CY57">
            <v>1120</v>
          </cell>
          <cell r="CZ57">
            <v>1410</v>
          </cell>
          <cell r="DA57">
            <v>1350.4000000000003</v>
          </cell>
          <cell r="DB57">
            <v>1580</v>
          </cell>
          <cell r="DC57">
            <v>1860</v>
          </cell>
          <cell r="DD57">
            <v>1930</v>
          </cell>
          <cell r="DE57">
            <v>1510</v>
          </cell>
          <cell r="DF57">
            <v>1950</v>
          </cell>
          <cell r="DG57">
            <v>3050</v>
          </cell>
          <cell r="DH57">
            <v>1911.3999999999999</v>
          </cell>
          <cell r="DI57">
            <v>2843.6999999999994</v>
          </cell>
          <cell r="DJ57">
            <v>2089.0999999999985</v>
          </cell>
          <cell r="DK57">
            <v>5444.6</v>
          </cell>
          <cell r="DL57">
            <v>0</v>
          </cell>
          <cell r="DM57">
            <v>0</v>
          </cell>
          <cell r="DN57">
            <v>0</v>
          </cell>
          <cell r="DO57">
            <v>0</v>
          </cell>
          <cell r="DP57">
            <v>0</v>
          </cell>
          <cell r="DQ57">
            <v>0</v>
          </cell>
          <cell r="DR57">
            <v>0</v>
          </cell>
          <cell r="DS57">
            <v>0</v>
          </cell>
          <cell r="DT57">
            <v>0</v>
          </cell>
          <cell r="DU57">
            <v>-360</v>
          </cell>
          <cell r="DV57">
            <v>-250</v>
          </cell>
          <cell r="DW57">
            <v>-690</v>
          </cell>
          <cell r="DX57">
            <v>-420</v>
          </cell>
          <cell r="DY57">
            <v>-210</v>
          </cell>
          <cell r="DZ57">
            <v>-330</v>
          </cell>
          <cell r="EA57">
            <v>-420</v>
          </cell>
          <cell r="EB57">
            <v>-490</v>
          </cell>
          <cell r="EC57">
            <v>-450</v>
          </cell>
          <cell r="ED57">
            <v>-560</v>
          </cell>
          <cell r="EE57">
            <v>-550</v>
          </cell>
          <cell r="EF57">
            <v>-530</v>
          </cell>
          <cell r="EG57">
            <v>-470</v>
          </cell>
          <cell r="EH57">
            <v>-390</v>
          </cell>
          <cell r="EI57">
            <v>-950</v>
          </cell>
          <cell r="EJ57">
            <v>-638.80000000000007</v>
          </cell>
          <cell r="EK57">
            <v>-812.40000000000009</v>
          </cell>
          <cell r="EL57">
            <v>-434</v>
          </cell>
          <cell r="EM57">
            <v>-1591.4</v>
          </cell>
          <cell r="EN57">
            <v>0</v>
          </cell>
          <cell r="EO57">
            <v>0</v>
          </cell>
          <cell r="EP57">
            <v>0</v>
          </cell>
          <cell r="EQ57">
            <v>0</v>
          </cell>
          <cell r="ER57">
            <v>0</v>
          </cell>
          <cell r="ES57">
            <v>0</v>
          </cell>
          <cell r="ET57">
            <v>0</v>
          </cell>
          <cell r="EU57">
            <v>0</v>
          </cell>
          <cell r="EV57">
            <v>0</v>
          </cell>
          <cell r="EW57">
            <v>430</v>
          </cell>
          <cell r="EX57">
            <v>450</v>
          </cell>
          <cell r="EY57">
            <v>280</v>
          </cell>
          <cell r="EZ57">
            <v>4140</v>
          </cell>
          <cell r="FA57">
            <v>860</v>
          </cell>
          <cell r="FB57">
            <v>570</v>
          </cell>
          <cell r="FC57">
            <v>700</v>
          </cell>
          <cell r="FD57">
            <v>920</v>
          </cell>
          <cell r="FE57">
            <v>900.40000000000032</v>
          </cell>
          <cell r="FF57">
            <v>1020</v>
          </cell>
          <cell r="FG57">
            <v>1310</v>
          </cell>
          <cell r="FH57">
            <v>1400</v>
          </cell>
          <cell r="FI57">
            <v>1040</v>
          </cell>
          <cell r="FJ57">
            <v>1560</v>
          </cell>
          <cell r="FK57">
            <v>2100</v>
          </cell>
          <cell r="FL57">
            <v>1272.5999999999999</v>
          </cell>
          <cell r="FM57">
            <v>2031.2999999999993</v>
          </cell>
          <cell r="FN57">
            <v>1655.0999999999985</v>
          </cell>
          <cell r="FO57">
            <v>3853.2000000000003</v>
          </cell>
          <cell r="FP57">
            <v>0</v>
          </cell>
          <cell r="FQ57">
            <v>0</v>
          </cell>
          <cell r="FR57">
            <v>0</v>
          </cell>
          <cell r="FS57">
            <v>0</v>
          </cell>
          <cell r="FT57">
            <v>0</v>
          </cell>
          <cell r="FU57">
            <v>0</v>
          </cell>
          <cell r="FV57">
            <v>0</v>
          </cell>
          <cell r="FW57">
            <v>0</v>
          </cell>
          <cell r="FX57">
            <v>0</v>
          </cell>
          <cell r="FY57">
            <v>0</v>
          </cell>
          <cell r="FZ57">
            <v>0</v>
          </cell>
          <cell r="GA57">
            <v>0</v>
          </cell>
          <cell r="GB57">
            <v>0</v>
          </cell>
          <cell r="GC57">
            <v>0</v>
          </cell>
          <cell r="GD57">
            <v>0</v>
          </cell>
          <cell r="GE57">
            <v>0</v>
          </cell>
          <cell r="GF57">
            <v>0</v>
          </cell>
          <cell r="GG57">
            <v>0</v>
          </cell>
          <cell r="GH57">
            <v>0</v>
          </cell>
          <cell r="GI57">
            <v>0</v>
          </cell>
          <cell r="GJ57">
            <v>0</v>
          </cell>
          <cell r="GK57">
            <v>0</v>
          </cell>
          <cell r="GL57">
            <v>0</v>
          </cell>
          <cell r="GM57">
            <v>0</v>
          </cell>
          <cell r="GN57">
            <v>0</v>
          </cell>
          <cell r="GO57">
            <v>0</v>
          </cell>
          <cell r="GP57">
            <v>0</v>
          </cell>
          <cell r="GQ57">
            <v>0</v>
          </cell>
          <cell r="GR57">
            <v>0</v>
          </cell>
          <cell r="GS57">
            <v>0</v>
          </cell>
          <cell r="GT57">
            <v>0</v>
          </cell>
          <cell r="GU57">
            <v>0</v>
          </cell>
          <cell r="GV57">
            <v>0</v>
          </cell>
          <cell r="GW57">
            <v>0</v>
          </cell>
          <cell r="GX57">
            <v>0</v>
          </cell>
          <cell r="GY57">
            <v>0</v>
          </cell>
          <cell r="GZ57">
            <v>0</v>
          </cell>
          <cell r="HA57">
            <v>0</v>
          </cell>
          <cell r="HB57">
            <v>0</v>
          </cell>
          <cell r="HC57">
            <v>0</v>
          </cell>
          <cell r="HD57">
            <v>0</v>
          </cell>
          <cell r="HE57">
            <v>0</v>
          </cell>
          <cell r="HF57">
            <v>0</v>
          </cell>
          <cell r="HG57">
            <v>0</v>
          </cell>
          <cell r="HH57">
            <v>0</v>
          </cell>
          <cell r="HI57">
            <v>0</v>
          </cell>
          <cell r="HJ57">
            <v>0</v>
          </cell>
          <cell r="HK57">
            <v>0</v>
          </cell>
          <cell r="HL57">
            <v>0</v>
          </cell>
          <cell r="HM57">
            <v>0</v>
          </cell>
          <cell r="HN57">
            <v>0</v>
          </cell>
          <cell r="HO57">
            <v>0</v>
          </cell>
          <cell r="HP57">
            <v>0</v>
          </cell>
          <cell r="HQ57">
            <v>0</v>
          </cell>
          <cell r="HR57">
            <v>0</v>
          </cell>
          <cell r="HS57">
            <v>0</v>
          </cell>
          <cell r="HT57">
            <v>0</v>
          </cell>
          <cell r="HU57">
            <v>0</v>
          </cell>
          <cell r="HV57">
            <v>0</v>
          </cell>
          <cell r="HW57">
            <v>0</v>
          </cell>
          <cell r="HX57">
            <v>0</v>
          </cell>
          <cell r="HY57">
            <v>0</v>
          </cell>
          <cell r="HZ57">
            <v>0</v>
          </cell>
          <cell r="IA57">
            <v>0</v>
          </cell>
          <cell r="IB57">
            <v>0</v>
          </cell>
          <cell r="IC57">
            <v>0</v>
          </cell>
          <cell r="ID57">
            <v>0</v>
          </cell>
          <cell r="IE57">
            <v>0</v>
          </cell>
          <cell r="IF57">
            <v>0</v>
          </cell>
          <cell r="IG57">
            <v>0</v>
          </cell>
          <cell r="IH57">
            <v>0</v>
          </cell>
          <cell r="II57">
            <v>0</v>
          </cell>
          <cell r="IJ57">
            <v>0</v>
          </cell>
          <cell r="IK57">
            <v>0</v>
          </cell>
          <cell r="IL57">
            <v>0</v>
          </cell>
          <cell r="IM57">
            <v>0</v>
          </cell>
          <cell r="IN57">
            <v>0</v>
          </cell>
          <cell r="IO57">
            <v>0</v>
          </cell>
          <cell r="IP57">
            <v>0</v>
          </cell>
          <cell r="IQ57">
            <v>0</v>
          </cell>
          <cell r="IR57">
            <v>0</v>
          </cell>
          <cell r="IS57">
            <v>0</v>
          </cell>
          <cell r="IT57">
            <v>0</v>
          </cell>
          <cell r="IU57">
            <v>0</v>
          </cell>
        </row>
        <row r="58">
          <cell r="A58" t="str">
            <v>KSI IN</v>
          </cell>
          <cell r="B58" t="str">
            <v>Kesoram Industries</v>
          </cell>
          <cell r="C58" t="str">
            <v>Cement</v>
          </cell>
          <cell r="D58">
            <v>0</v>
          </cell>
          <cell r="E58">
            <v>0</v>
          </cell>
          <cell r="F58">
            <v>0</v>
          </cell>
          <cell r="G58">
            <v>0</v>
          </cell>
          <cell r="H58">
            <v>-105.45</v>
          </cell>
          <cell r="I58">
            <v>-88.4</v>
          </cell>
          <cell r="J58">
            <v>-78.11</v>
          </cell>
          <cell r="K58">
            <v>-71.25</v>
          </cell>
          <cell r="L58">
            <v>-70.400000000000006</v>
          </cell>
          <cell r="M58">
            <v>-65.3</v>
          </cell>
          <cell r="N58">
            <v>-74.86</v>
          </cell>
          <cell r="O58">
            <v>-65.91</v>
          </cell>
          <cell r="P58">
            <v>-65.423000000000002</v>
          </cell>
          <cell r="Q58">
            <v>-73.709999999999994</v>
          </cell>
          <cell r="R58">
            <v>-75.510000000000005</v>
          </cell>
          <cell r="S58">
            <v>-112.89</v>
          </cell>
          <cell r="T58">
            <v>-70.900000000000006</v>
          </cell>
          <cell r="U58">
            <v>-68.180000000000007</v>
          </cell>
          <cell r="V58">
            <v>-82.65</v>
          </cell>
          <cell r="W58">
            <v>-113.29300000000001</v>
          </cell>
          <cell r="X58">
            <v>-123.57</v>
          </cell>
          <cell r="Y58">
            <v>-137.46600000000001</v>
          </cell>
          <cell r="Z58">
            <v>-109.889</v>
          </cell>
          <cell r="AA58">
            <v>-169.65</v>
          </cell>
          <cell r="AB58">
            <v>-166.22800000000001</v>
          </cell>
          <cell r="AC58">
            <v>-272.94499999999999</v>
          </cell>
          <cell r="AD58">
            <v>-407.14299999999997</v>
          </cell>
          <cell r="AE58">
            <v>-362.40499999999997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126.42899999999965</v>
          </cell>
          <cell r="AK58">
            <v>10.15000000000002</v>
          </cell>
          <cell r="AL58">
            <v>124.97500000000009</v>
          </cell>
          <cell r="AM58">
            <v>568.43299999999977</v>
          </cell>
          <cell r="AN58">
            <v>212.45100000000022</v>
          </cell>
          <cell r="AO58">
            <v>15.340000000000103</v>
          </cell>
          <cell r="AP58">
            <v>-49.747999999999664</v>
          </cell>
          <cell r="AQ58">
            <v>257.07999999999993</v>
          </cell>
          <cell r="AR58">
            <v>144.62799999999984</v>
          </cell>
          <cell r="AS58">
            <v>31.868999999999971</v>
          </cell>
          <cell r="AT58">
            <v>55.37300000000009</v>
          </cell>
          <cell r="AU58">
            <v>577.71500000000003</v>
          </cell>
          <cell r="AV58">
            <v>866.5000000000008</v>
          </cell>
          <cell r="AW58">
            <v>761.07200000000057</v>
          </cell>
          <cell r="AX58">
            <v>830.91600000000017</v>
          </cell>
          <cell r="AY58">
            <v>959.34</v>
          </cell>
          <cell r="AZ58">
            <v>1159.8159999999996</v>
          </cell>
          <cell r="BA58">
            <v>1262.6669999999999</v>
          </cell>
          <cell r="BB58">
            <v>1550.6040000000007</v>
          </cell>
          <cell r="BC58">
            <v>1552.2369999999989</v>
          </cell>
          <cell r="BD58">
            <v>1468.3910000000001</v>
          </cell>
          <cell r="BE58">
            <v>940.13099999999918</v>
          </cell>
          <cell r="BF58">
            <v>326.58500000000248</v>
          </cell>
          <cell r="BG58">
            <v>1361.9879999999991</v>
          </cell>
          <cell r="BH58">
            <v>0</v>
          </cell>
          <cell r="BI58">
            <v>0</v>
          </cell>
          <cell r="BJ58">
            <v>0</v>
          </cell>
          <cell r="BK58">
            <v>0</v>
          </cell>
          <cell r="BL58">
            <v>0</v>
          </cell>
          <cell r="BM58">
            <v>0</v>
          </cell>
          <cell r="BN58">
            <v>0</v>
          </cell>
          <cell r="BO58">
            <v>0</v>
          </cell>
          <cell r="BP58">
            <v>-21.102</v>
          </cell>
          <cell r="BQ58">
            <v>105.923</v>
          </cell>
          <cell r="BR58">
            <v>0</v>
          </cell>
          <cell r="BS58">
            <v>0</v>
          </cell>
          <cell r="BT58">
            <v>-2.8881000000000014</v>
          </cell>
          <cell r="BU58">
            <v>0</v>
          </cell>
          <cell r="BV58">
            <v>0</v>
          </cell>
          <cell r="BW58">
            <v>0</v>
          </cell>
          <cell r="BX58">
            <v>0</v>
          </cell>
          <cell r="BY58">
            <v>0</v>
          </cell>
          <cell r="BZ58">
            <v>0</v>
          </cell>
          <cell r="CA58">
            <v>0</v>
          </cell>
          <cell r="CB58">
            <v>0</v>
          </cell>
          <cell r="CC58">
            <v>0</v>
          </cell>
          <cell r="CD58">
            <v>0</v>
          </cell>
          <cell r="CE58">
            <v>0</v>
          </cell>
          <cell r="CF58">
            <v>0</v>
          </cell>
          <cell r="CG58">
            <v>0</v>
          </cell>
          <cell r="CH58">
            <v>0</v>
          </cell>
          <cell r="CI58">
            <v>0</v>
          </cell>
          <cell r="CJ58">
            <v>0</v>
          </cell>
          <cell r="CK58">
            <v>0</v>
          </cell>
          <cell r="CL58">
            <v>0</v>
          </cell>
          <cell r="CM58">
            <v>0</v>
          </cell>
          <cell r="CN58">
            <v>126.42899999999965</v>
          </cell>
          <cell r="CO58">
            <v>10.15000000000002</v>
          </cell>
          <cell r="CP58">
            <v>124.97500000000009</v>
          </cell>
          <cell r="CQ58">
            <v>568.43299999999977</v>
          </cell>
          <cell r="CR58">
            <v>191.34900000000022</v>
          </cell>
          <cell r="CS58">
            <v>121.2630000000001</v>
          </cell>
          <cell r="CT58">
            <v>-49.747999999999664</v>
          </cell>
          <cell r="CU58">
            <v>257.07999999999993</v>
          </cell>
          <cell r="CV58">
            <v>141.73989999999984</v>
          </cell>
          <cell r="CW58">
            <v>31.868999999999971</v>
          </cell>
          <cell r="CX58">
            <v>55.37300000000009</v>
          </cell>
          <cell r="CY58">
            <v>577.71500000000003</v>
          </cell>
          <cell r="CZ58">
            <v>866.5000000000008</v>
          </cell>
          <cell r="DA58">
            <v>761.07200000000057</v>
          </cell>
          <cell r="DB58">
            <v>830.91600000000017</v>
          </cell>
          <cell r="DC58">
            <v>959.34</v>
          </cell>
          <cell r="DD58">
            <v>1159.8159999999996</v>
          </cell>
          <cell r="DE58">
            <v>1262.6669999999999</v>
          </cell>
          <cell r="DF58">
            <v>1550.6040000000007</v>
          </cell>
          <cell r="DG58">
            <v>1552.2369999999989</v>
          </cell>
          <cell r="DH58">
            <v>1468.3910000000001</v>
          </cell>
          <cell r="DI58">
            <v>940.13099999999918</v>
          </cell>
          <cell r="DJ58">
            <v>326.58500000000248</v>
          </cell>
          <cell r="DK58">
            <v>1361.9879999999991</v>
          </cell>
          <cell r="DL58">
            <v>0</v>
          </cell>
          <cell r="DM58">
            <v>0</v>
          </cell>
          <cell r="DN58">
            <v>0</v>
          </cell>
          <cell r="DO58">
            <v>0</v>
          </cell>
          <cell r="DP58">
            <v>-29</v>
          </cell>
          <cell r="DQ58">
            <v>-1</v>
          </cell>
          <cell r="DR58">
            <v>-20</v>
          </cell>
          <cell r="DS58">
            <v>-150</v>
          </cell>
          <cell r="DT58">
            <v>-45</v>
          </cell>
          <cell r="DU58">
            <v>0</v>
          </cell>
          <cell r="DV58">
            <v>0</v>
          </cell>
          <cell r="DW58">
            <v>-55</v>
          </cell>
          <cell r="DX58">
            <v>-26.55</v>
          </cell>
          <cell r="DY58">
            <v>-11</v>
          </cell>
          <cell r="DZ58">
            <v>-14.7</v>
          </cell>
          <cell r="EA58">
            <v>-299.95</v>
          </cell>
          <cell r="EB58">
            <v>-232.5</v>
          </cell>
          <cell r="EC58">
            <v>-193</v>
          </cell>
          <cell r="ED58">
            <v>-82</v>
          </cell>
          <cell r="EE58">
            <v>-253.5</v>
          </cell>
          <cell r="EF58">
            <v>-353</v>
          </cell>
          <cell r="EG58">
            <v>-368</v>
          </cell>
          <cell r="EH58">
            <v>-476.5</v>
          </cell>
          <cell r="EI58">
            <v>-494.32</v>
          </cell>
          <cell r="EJ58">
            <v>-497.77199999999999</v>
          </cell>
          <cell r="EK58">
            <v>-314.5</v>
          </cell>
          <cell r="EL58">
            <v>-130</v>
          </cell>
          <cell r="EM58">
            <v>230.26700000000005</v>
          </cell>
          <cell r="EN58">
            <v>0</v>
          </cell>
          <cell r="EO58">
            <v>0</v>
          </cell>
          <cell r="EP58">
            <v>0</v>
          </cell>
          <cell r="EQ58">
            <v>0</v>
          </cell>
          <cell r="ER58">
            <v>97.428999999999647</v>
          </cell>
          <cell r="ES58">
            <v>9.1500000000000199</v>
          </cell>
          <cell r="ET58">
            <v>104.97500000000009</v>
          </cell>
          <cell r="EU58">
            <v>418.43299999999977</v>
          </cell>
          <cell r="EV58">
            <v>146.34900000000022</v>
          </cell>
          <cell r="EW58">
            <v>121.2630000000001</v>
          </cell>
          <cell r="EX58">
            <v>-49.747999999999664</v>
          </cell>
          <cell r="EY58">
            <v>202.07999999999993</v>
          </cell>
          <cell r="EZ58">
            <v>115.18989999999984</v>
          </cell>
          <cell r="FA58">
            <v>20.868999999999971</v>
          </cell>
          <cell r="FB58">
            <v>40.673000000000087</v>
          </cell>
          <cell r="FC58">
            <v>277.76500000000004</v>
          </cell>
          <cell r="FD58">
            <v>634.0000000000008</v>
          </cell>
          <cell r="FE58">
            <v>568.07200000000057</v>
          </cell>
          <cell r="FF58">
            <v>748.91600000000017</v>
          </cell>
          <cell r="FG58">
            <v>705.84</v>
          </cell>
          <cell r="FH58">
            <v>806.81599999999958</v>
          </cell>
          <cell r="FI58">
            <v>894.66699999999992</v>
          </cell>
          <cell r="FJ58">
            <v>1074.1040000000007</v>
          </cell>
          <cell r="FK58">
            <v>1057.916999999999</v>
          </cell>
          <cell r="FL58">
            <v>970.61900000000014</v>
          </cell>
          <cell r="FM58">
            <v>625.63099999999918</v>
          </cell>
          <cell r="FN58">
            <v>196.58500000000248</v>
          </cell>
          <cell r="FO58">
            <v>1592.2549999999992</v>
          </cell>
          <cell r="FP58">
            <v>0</v>
          </cell>
          <cell r="FQ58">
            <v>0</v>
          </cell>
          <cell r="FR58">
            <v>0</v>
          </cell>
          <cell r="FS58">
            <v>0</v>
          </cell>
          <cell r="FT58">
            <v>0</v>
          </cell>
          <cell r="FU58">
            <v>0</v>
          </cell>
          <cell r="FV58">
            <v>0</v>
          </cell>
          <cell r="FW58">
            <v>0</v>
          </cell>
          <cell r="FX58">
            <v>0</v>
          </cell>
          <cell r="FY58">
            <v>0</v>
          </cell>
          <cell r="FZ58">
            <v>0</v>
          </cell>
          <cell r="GA58">
            <v>0</v>
          </cell>
          <cell r="GB58">
            <v>0</v>
          </cell>
          <cell r="GC58">
            <v>0</v>
          </cell>
          <cell r="GD58">
            <v>0</v>
          </cell>
          <cell r="GE58">
            <v>0</v>
          </cell>
          <cell r="GF58">
            <v>0</v>
          </cell>
          <cell r="GG58">
            <v>0</v>
          </cell>
          <cell r="GH58">
            <v>-95</v>
          </cell>
          <cell r="GI58">
            <v>95</v>
          </cell>
          <cell r="GJ58">
            <v>0</v>
          </cell>
          <cell r="GK58">
            <v>0</v>
          </cell>
          <cell r="GL58">
            <v>0</v>
          </cell>
          <cell r="GM58">
            <v>0</v>
          </cell>
          <cell r="GN58">
            <v>214.27199999999999</v>
          </cell>
          <cell r="GO58">
            <v>0</v>
          </cell>
          <cell r="GP58">
            <v>195</v>
          </cell>
          <cell r="GQ58">
            <v>0</v>
          </cell>
          <cell r="GR58">
            <v>0</v>
          </cell>
          <cell r="GS58">
            <v>0</v>
          </cell>
          <cell r="GT58">
            <v>0</v>
          </cell>
          <cell r="GU58">
            <v>0</v>
          </cell>
          <cell r="GV58">
            <v>0</v>
          </cell>
          <cell r="GW58">
            <v>0</v>
          </cell>
          <cell r="GX58">
            <v>0</v>
          </cell>
          <cell r="GY58">
            <v>0</v>
          </cell>
          <cell r="GZ58">
            <v>0</v>
          </cell>
          <cell r="HA58">
            <v>0</v>
          </cell>
          <cell r="HB58">
            <v>0</v>
          </cell>
          <cell r="HC58">
            <v>0</v>
          </cell>
          <cell r="HD58">
            <v>0</v>
          </cell>
          <cell r="HE58">
            <v>0</v>
          </cell>
          <cell r="HF58">
            <v>0</v>
          </cell>
          <cell r="HG58">
            <v>0</v>
          </cell>
          <cell r="HH58">
            <v>0</v>
          </cell>
          <cell r="HI58">
            <v>0</v>
          </cell>
          <cell r="HJ58">
            <v>0</v>
          </cell>
          <cell r="HK58">
            <v>0</v>
          </cell>
          <cell r="HL58">
            <v>0</v>
          </cell>
          <cell r="HM58">
            <v>0</v>
          </cell>
          <cell r="HN58">
            <v>0</v>
          </cell>
          <cell r="HO58">
            <v>0</v>
          </cell>
          <cell r="HP58">
            <v>0</v>
          </cell>
          <cell r="HQ58">
            <v>0</v>
          </cell>
          <cell r="HR58">
            <v>0</v>
          </cell>
          <cell r="HS58">
            <v>0</v>
          </cell>
          <cell r="HT58">
            <v>0</v>
          </cell>
          <cell r="HU58">
            <v>0</v>
          </cell>
          <cell r="HV58">
            <v>0</v>
          </cell>
          <cell r="HW58">
            <v>0</v>
          </cell>
          <cell r="HX58">
            <v>0</v>
          </cell>
          <cell r="HY58">
            <v>0</v>
          </cell>
          <cell r="HZ58">
            <v>0</v>
          </cell>
          <cell r="IA58">
            <v>0</v>
          </cell>
          <cell r="IB58">
            <v>0</v>
          </cell>
          <cell r="IC58">
            <v>0</v>
          </cell>
          <cell r="ID58">
            <v>0</v>
          </cell>
          <cell r="IE58">
            <v>0</v>
          </cell>
          <cell r="IF58">
            <v>0</v>
          </cell>
          <cell r="IG58">
            <v>0</v>
          </cell>
          <cell r="IH58">
            <v>0</v>
          </cell>
          <cell r="II58">
            <v>0</v>
          </cell>
          <cell r="IJ58">
            <v>0</v>
          </cell>
          <cell r="IK58">
            <v>0</v>
          </cell>
          <cell r="IL58">
            <v>0</v>
          </cell>
          <cell r="IM58">
            <v>0</v>
          </cell>
          <cell r="IN58">
            <v>0</v>
          </cell>
          <cell r="IO58">
            <v>0</v>
          </cell>
          <cell r="IP58">
            <v>0</v>
          </cell>
          <cell r="IQ58">
            <v>0</v>
          </cell>
          <cell r="IR58">
            <v>0</v>
          </cell>
          <cell r="IS58">
            <v>0</v>
          </cell>
          <cell r="IT58">
            <v>0</v>
          </cell>
          <cell r="IU58">
            <v>0</v>
          </cell>
        </row>
        <row r="59">
          <cell r="A59" t="str">
            <v>MC IN</v>
          </cell>
          <cell r="B59" t="str">
            <v>Madras Cements</v>
          </cell>
          <cell r="C59" t="str">
            <v>Cement</v>
          </cell>
          <cell r="D59">
            <v>0</v>
          </cell>
          <cell r="E59">
            <v>0</v>
          </cell>
          <cell r="F59">
            <v>0</v>
          </cell>
          <cell r="G59">
            <v>0</v>
          </cell>
          <cell r="H59">
            <v>-159.80000000000001</v>
          </cell>
          <cell r="I59">
            <v>-117.8</v>
          </cell>
          <cell r="J59">
            <v>-94.8</v>
          </cell>
          <cell r="K59">
            <v>-123.6</v>
          </cell>
          <cell r="L59">
            <v>-78.099999999999994</v>
          </cell>
          <cell r="M59">
            <v>-89.4</v>
          </cell>
          <cell r="N59">
            <v>-83.8</v>
          </cell>
          <cell r="O59">
            <v>-107.6</v>
          </cell>
          <cell r="P59">
            <v>-70.2</v>
          </cell>
          <cell r="Q59">
            <v>-70.3</v>
          </cell>
          <cell r="R59">
            <v>-112.3</v>
          </cell>
          <cell r="S59">
            <v>-90.7</v>
          </cell>
          <cell r="T59">
            <v>-42</v>
          </cell>
          <cell r="U59">
            <v>-42</v>
          </cell>
          <cell r="V59">
            <v>-84.7</v>
          </cell>
          <cell r="W59">
            <v>-59.6</v>
          </cell>
          <cell r="X59">
            <v>-80.599999999999994</v>
          </cell>
          <cell r="Y59">
            <v>-80.5</v>
          </cell>
          <cell r="Z59">
            <v>-80.599999999999994</v>
          </cell>
          <cell r="AA59">
            <v>-275.3</v>
          </cell>
          <cell r="AB59">
            <v>-196.6</v>
          </cell>
          <cell r="AC59">
            <v>-302.7</v>
          </cell>
          <cell r="AD59">
            <v>-301.39999999999998</v>
          </cell>
          <cell r="AE59">
            <v>-299.39999999999998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159.39999999999992</v>
          </cell>
          <cell r="AK59">
            <v>156.7000000000001</v>
          </cell>
          <cell r="AL59">
            <v>90.399999999999963</v>
          </cell>
          <cell r="AM59">
            <v>136.00000000000014</v>
          </cell>
          <cell r="AN59">
            <v>234.59999999999982</v>
          </cell>
          <cell r="AO59">
            <v>172.79999999999993</v>
          </cell>
          <cell r="AP59">
            <v>30.700000000000003</v>
          </cell>
          <cell r="AQ59">
            <v>173.90000000000006</v>
          </cell>
          <cell r="AR59">
            <v>278.29999999999978</v>
          </cell>
          <cell r="AS59">
            <v>288.10000000000002</v>
          </cell>
          <cell r="AT59">
            <v>143.99999999999989</v>
          </cell>
          <cell r="AU59">
            <v>442.29999999999978</v>
          </cell>
          <cell r="AV59">
            <v>1176.8000000000002</v>
          </cell>
          <cell r="AW59">
            <v>1374.2000000000003</v>
          </cell>
          <cell r="AX59">
            <v>1030.5</v>
          </cell>
          <cell r="AY59">
            <v>1104.1999999999998</v>
          </cell>
          <cell r="AZ59">
            <v>1527.8000000000002</v>
          </cell>
          <cell r="BA59">
            <v>1835.6000000000001</v>
          </cell>
          <cell r="BB59">
            <v>1621.3000000000002</v>
          </cell>
          <cell r="BC59">
            <v>1183.3000000000002</v>
          </cell>
          <cell r="BD59">
            <v>1731.8</v>
          </cell>
          <cell r="BE59">
            <v>1725.0000000000002</v>
          </cell>
          <cell r="BF59">
            <v>955.4000000000002</v>
          </cell>
          <cell r="BG59">
            <v>1045.5</v>
          </cell>
          <cell r="BH59">
            <v>0</v>
          </cell>
          <cell r="BI59">
            <v>0</v>
          </cell>
          <cell r="BJ59">
            <v>0</v>
          </cell>
          <cell r="BK59">
            <v>0</v>
          </cell>
          <cell r="BL59">
            <v>0</v>
          </cell>
          <cell r="BM59">
            <v>0</v>
          </cell>
          <cell r="BN59">
            <v>0</v>
          </cell>
          <cell r="BO59">
            <v>0</v>
          </cell>
          <cell r="BP59">
            <v>0</v>
          </cell>
          <cell r="BQ59">
            <v>0</v>
          </cell>
          <cell r="BR59">
            <v>0</v>
          </cell>
          <cell r="BS59">
            <v>0</v>
          </cell>
          <cell r="BT59">
            <v>0</v>
          </cell>
          <cell r="BU59">
            <v>0</v>
          </cell>
          <cell r="BV59">
            <v>0</v>
          </cell>
          <cell r="BW59">
            <v>0</v>
          </cell>
          <cell r="BX59">
            <v>0</v>
          </cell>
          <cell r="BY59">
            <v>0</v>
          </cell>
          <cell r="BZ59">
            <v>0</v>
          </cell>
          <cell r="CA59">
            <v>0</v>
          </cell>
          <cell r="CB59">
            <v>0</v>
          </cell>
          <cell r="CC59">
            <v>0</v>
          </cell>
          <cell r="CD59">
            <v>0</v>
          </cell>
          <cell r="CE59">
            <v>0</v>
          </cell>
          <cell r="CF59">
            <v>0</v>
          </cell>
          <cell r="CG59">
            <v>0</v>
          </cell>
          <cell r="CH59">
            <v>0</v>
          </cell>
          <cell r="CI59">
            <v>-3.5</v>
          </cell>
          <cell r="CJ59">
            <v>0</v>
          </cell>
          <cell r="CK59">
            <v>0</v>
          </cell>
          <cell r="CL59">
            <v>0</v>
          </cell>
          <cell r="CM59">
            <v>0</v>
          </cell>
          <cell r="CN59">
            <v>159.39999999999992</v>
          </cell>
          <cell r="CO59">
            <v>156.7000000000001</v>
          </cell>
          <cell r="CP59">
            <v>90.399999999999963</v>
          </cell>
          <cell r="CQ59">
            <v>136.00000000000014</v>
          </cell>
          <cell r="CR59">
            <v>234.59999999999982</v>
          </cell>
          <cell r="CS59">
            <v>172.79999999999993</v>
          </cell>
          <cell r="CT59">
            <v>30.700000000000003</v>
          </cell>
          <cell r="CU59">
            <v>173.90000000000006</v>
          </cell>
          <cell r="CV59">
            <v>278.29999999999978</v>
          </cell>
          <cell r="CW59">
            <v>288.10000000000002</v>
          </cell>
          <cell r="CX59">
            <v>143.99999999999989</v>
          </cell>
          <cell r="CY59">
            <v>442.29999999999978</v>
          </cell>
          <cell r="CZ59">
            <v>1176.8000000000002</v>
          </cell>
          <cell r="DA59">
            <v>1374.2000000000003</v>
          </cell>
          <cell r="DB59">
            <v>1030.5</v>
          </cell>
          <cell r="DC59">
            <v>1104.1999999999998</v>
          </cell>
          <cell r="DD59">
            <v>1527.8000000000002</v>
          </cell>
          <cell r="DE59">
            <v>1835.6000000000001</v>
          </cell>
          <cell r="DF59">
            <v>1621.3000000000002</v>
          </cell>
          <cell r="DG59">
            <v>1183.3000000000002</v>
          </cell>
          <cell r="DH59">
            <v>1731.8</v>
          </cell>
          <cell r="DI59">
            <v>1725.0000000000002</v>
          </cell>
          <cell r="DJ59">
            <v>955.4000000000002</v>
          </cell>
          <cell r="DK59">
            <v>1042</v>
          </cell>
          <cell r="DL59">
            <v>0</v>
          </cell>
          <cell r="DM59">
            <v>0</v>
          </cell>
          <cell r="DN59">
            <v>0</v>
          </cell>
          <cell r="DO59">
            <v>0</v>
          </cell>
          <cell r="DP59">
            <v>-57.099999999999994</v>
          </cell>
          <cell r="DQ59">
            <v>-70</v>
          </cell>
          <cell r="DR59">
            <v>-49.199999999999996</v>
          </cell>
          <cell r="DS59">
            <v>-31</v>
          </cell>
          <cell r="DT59">
            <v>-63.3</v>
          </cell>
          <cell r="DU59">
            <v>-42</v>
          </cell>
          <cell r="DV59">
            <v>-2.8</v>
          </cell>
          <cell r="DW59">
            <v>73.100000000000009</v>
          </cell>
          <cell r="DX59">
            <v>-97.7</v>
          </cell>
          <cell r="DY59">
            <v>-99.999999999999986</v>
          </cell>
          <cell r="DZ59">
            <v>-48.1</v>
          </cell>
          <cell r="EA59">
            <v>-116.69999999999999</v>
          </cell>
          <cell r="EB59">
            <v>-388.3</v>
          </cell>
          <cell r="EC59">
            <v>-473.5</v>
          </cell>
          <cell r="ED59">
            <v>-351.3</v>
          </cell>
          <cell r="EE59">
            <v>-394.4</v>
          </cell>
          <cell r="EF59">
            <v>-522.20000000000005</v>
          </cell>
          <cell r="EG59">
            <v>-627.1</v>
          </cell>
          <cell r="EH59">
            <v>-514.79999999999995</v>
          </cell>
          <cell r="EI59">
            <v>-421.09999999999991</v>
          </cell>
          <cell r="EJ59">
            <v>-592.1</v>
          </cell>
          <cell r="EK59">
            <v>-589.29999999999995</v>
          </cell>
          <cell r="EL59">
            <v>-328.1</v>
          </cell>
          <cell r="EM59">
            <v>-309.5</v>
          </cell>
          <cell r="EN59">
            <v>0</v>
          </cell>
          <cell r="EO59">
            <v>0</v>
          </cell>
          <cell r="EP59">
            <v>0</v>
          </cell>
          <cell r="EQ59">
            <v>0</v>
          </cell>
          <cell r="ER59">
            <v>102.29999999999993</v>
          </cell>
          <cell r="ES59">
            <v>86.700000000000102</v>
          </cell>
          <cell r="ET59">
            <v>41.199999999999967</v>
          </cell>
          <cell r="EU59">
            <v>105.00000000000014</v>
          </cell>
          <cell r="EV59">
            <v>171.29999999999984</v>
          </cell>
          <cell r="EW59">
            <v>130.79999999999993</v>
          </cell>
          <cell r="EX59">
            <v>27.900000000000002</v>
          </cell>
          <cell r="EY59">
            <v>247.00000000000006</v>
          </cell>
          <cell r="EZ59">
            <v>180.5999999999998</v>
          </cell>
          <cell r="FA59">
            <v>188.10000000000002</v>
          </cell>
          <cell r="FB59">
            <v>95.899999999999892</v>
          </cell>
          <cell r="FC59">
            <v>325.5999999999998</v>
          </cell>
          <cell r="FD59">
            <v>788.50000000000023</v>
          </cell>
          <cell r="FE59">
            <v>900.70000000000027</v>
          </cell>
          <cell r="FF59">
            <v>679.2</v>
          </cell>
          <cell r="FG59">
            <v>709.79999999999984</v>
          </cell>
          <cell r="FH59">
            <v>1005.6000000000001</v>
          </cell>
          <cell r="FI59">
            <v>1208.5</v>
          </cell>
          <cell r="FJ59">
            <v>1106.5000000000002</v>
          </cell>
          <cell r="FK59">
            <v>762.20000000000027</v>
          </cell>
          <cell r="FL59">
            <v>1139.6999999999998</v>
          </cell>
          <cell r="FM59">
            <v>1135.7000000000003</v>
          </cell>
          <cell r="FN59">
            <v>627.30000000000018</v>
          </cell>
          <cell r="FO59">
            <v>732.5</v>
          </cell>
          <cell r="FP59">
            <v>0</v>
          </cell>
          <cell r="FQ59">
            <v>0</v>
          </cell>
          <cell r="FR59">
            <v>0</v>
          </cell>
          <cell r="FS59">
            <v>0</v>
          </cell>
          <cell r="FT59">
            <v>0</v>
          </cell>
          <cell r="FU59">
            <v>0</v>
          </cell>
          <cell r="FV59">
            <v>0</v>
          </cell>
          <cell r="FW59">
            <v>-1.2</v>
          </cell>
          <cell r="FX59">
            <v>0</v>
          </cell>
          <cell r="FY59">
            <v>0</v>
          </cell>
          <cell r="FZ59">
            <v>0</v>
          </cell>
          <cell r="GA59">
            <v>-17.8</v>
          </cell>
          <cell r="GB59">
            <v>0</v>
          </cell>
          <cell r="GC59">
            <v>0</v>
          </cell>
          <cell r="GD59">
            <v>0</v>
          </cell>
          <cell r="GE59">
            <v>0</v>
          </cell>
          <cell r="GF59">
            <v>0</v>
          </cell>
          <cell r="GG59">
            <v>0</v>
          </cell>
          <cell r="GH59">
            <v>0</v>
          </cell>
          <cell r="GI59">
            <v>-2</v>
          </cell>
          <cell r="GJ59">
            <v>0</v>
          </cell>
          <cell r="GK59">
            <v>0</v>
          </cell>
          <cell r="GL59">
            <v>0</v>
          </cell>
          <cell r="GM59">
            <v>0</v>
          </cell>
          <cell r="GN59">
            <v>0</v>
          </cell>
          <cell r="GO59">
            <v>0</v>
          </cell>
          <cell r="GP59">
            <v>0</v>
          </cell>
          <cell r="GQ59">
            <v>0</v>
          </cell>
          <cell r="GR59">
            <v>0</v>
          </cell>
          <cell r="GS59">
            <v>0</v>
          </cell>
          <cell r="GT59">
            <v>0</v>
          </cell>
          <cell r="GU59">
            <v>0</v>
          </cell>
          <cell r="GV59">
            <v>0</v>
          </cell>
          <cell r="GW59">
            <v>0</v>
          </cell>
          <cell r="GX59">
            <v>0</v>
          </cell>
          <cell r="GY59">
            <v>0</v>
          </cell>
          <cell r="GZ59">
            <v>0</v>
          </cell>
          <cell r="HA59">
            <v>0</v>
          </cell>
          <cell r="HB59">
            <v>0</v>
          </cell>
          <cell r="HC59">
            <v>0</v>
          </cell>
          <cell r="HD59">
            <v>0</v>
          </cell>
          <cell r="HE59">
            <v>0</v>
          </cell>
          <cell r="HF59">
            <v>0</v>
          </cell>
          <cell r="HG59">
            <v>0</v>
          </cell>
          <cell r="HH59">
            <v>0</v>
          </cell>
          <cell r="HI59">
            <v>0</v>
          </cell>
          <cell r="HJ59">
            <v>0</v>
          </cell>
          <cell r="HK59">
            <v>0</v>
          </cell>
          <cell r="HL59">
            <v>0</v>
          </cell>
          <cell r="HM59">
            <v>0</v>
          </cell>
          <cell r="HN59">
            <v>0</v>
          </cell>
          <cell r="HO59">
            <v>0</v>
          </cell>
          <cell r="HP59">
            <v>0</v>
          </cell>
          <cell r="HQ59">
            <v>0</v>
          </cell>
          <cell r="HR59">
            <v>0</v>
          </cell>
          <cell r="HS59">
            <v>0</v>
          </cell>
          <cell r="HT59">
            <v>0</v>
          </cell>
          <cell r="HU59">
            <v>0</v>
          </cell>
          <cell r="HV59">
            <v>0</v>
          </cell>
          <cell r="HW59">
            <v>0</v>
          </cell>
          <cell r="HX59">
            <v>0</v>
          </cell>
          <cell r="HY59">
            <v>0</v>
          </cell>
          <cell r="HZ59">
            <v>0</v>
          </cell>
          <cell r="IA59">
            <v>0</v>
          </cell>
          <cell r="IB59">
            <v>0</v>
          </cell>
          <cell r="IC59">
            <v>0</v>
          </cell>
          <cell r="ID59">
            <v>0</v>
          </cell>
          <cell r="IE59">
            <v>0</v>
          </cell>
          <cell r="IF59">
            <v>0</v>
          </cell>
          <cell r="IG59">
            <v>0</v>
          </cell>
          <cell r="IH59">
            <v>0</v>
          </cell>
          <cell r="II59">
            <v>0</v>
          </cell>
          <cell r="IJ59">
            <v>0</v>
          </cell>
          <cell r="IK59">
            <v>0</v>
          </cell>
          <cell r="IL59">
            <v>0</v>
          </cell>
          <cell r="IM59">
            <v>0</v>
          </cell>
          <cell r="IN59">
            <v>0</v>
          </cell>
          <cell r="IO59">
            <v>0</v>
          </cell>
          <cell r="IP59">
            <v>0</v>
          </cell>
          <cell r="IQ59">
            <v>0</v>
          </cell>
          <cell r="IR59">
            <v>0</v>
          </cell>
          <cell r="IS59">
            <v>0</v>
          </cell>
          <cell r="IT59">
            <v>0</v>
          </cell>
          <cell r="IU59">
            <v>0</v>
          </cell>
        </row>
        <row r="60">
          <cell r="A60" t="str">
            <v>PRSC IN</v>
          </cell>
          <cell r="B60" t="str">
            <v>Prism Cement</v>
          </cell>
          <cell r="C60" t="str">
            <v>Cement</v>
          </cell>
          <cell r="D60">
            <v>0</v>
          </cell>
          <cell r="E60">
            <v>0</v>
          </cell>
          <cell r="F60">
            <v>0</v>
          </cell>
          <cell r="G60">
            <v>0</v>
          </cell>
          <cell r="H60">
            <v>-89.28</v>
          </cell>
          <cell r="I60">
            <v>-115.39</v>
          </cell>
          <cell r="J60">
            <v>-93.09</v>
          </cell>
          <cell r="K60">
            <v>-89.12</v>
          </cell>
          <cell r="L60">
            <v>-59.46</v>
          </cell>
          <cell r="M60">
            <v>-47.3</v>
          </cell>
          <cell r="N60">
            <v>-46.53</v>
          </cell>
          <cell r="O60">
            <v>-47.43</v>
          </cell>
          <cell r="P60">
            <v>-38.950000000000003</v>
          </cell>
          <cell r="Q60">
            <v>-33.130000000000003</v>
          </cell>
          <cell r="R60">
            <v>-33.427</v>
          </cell>
          <cell r="S60">
            <v>-22.827000000000002</v>
          </cell>
          <cell r="T60">
            <v>-53.843000000000004</v>
          </cell>
          <cell r="U60">
            <v>-26.975999999999999</v>
          </cell>
          <cell r="V60">
            <v>-6.5220000000000002</v>
          </cell>
          <cell r="W60">
            <v>-16.396000000000001</v>
          </cell>
          <cell r="X60">
            <v>-39.28</v>
          </cell>
          <cell r="Y60">
            <v>-85</v>
          </cell>
          <cell r="Z60">
            <v>-127.17700000000001</v>
          </cell>
          <cell r="AA60">
            <v>-246.25399999999999</v>
          </cell>
          <cell r="AB60">
            <v>-170.583</v>
          </cell>
          <cell r="AC60">
            <v>-166.68899999999999</v>
          </cell>
          <cell r="AD60">
            <v>-165.929</v>
          </cell>
          <cell r="AE60">
            <v>-217.756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137.55899999999997</v>
          </cell>
          <cell r="AK60">
            <v>31.865999999999971</v>
          </cell>
          <cell r="AL60">
            <v>120.56200000000007</v>
          </cell>
          <cell r="AM60">
            <v>204.52799999999991</v>
          </cell>
          <cell r="AN60">
            <v>281.38499999999999</v>
          </cell>
          <cell r="AO60">
            <v>184.42800000000011</v>
          </cell>
          <cell r="AP60">
            <v>178.92999999999981</v>
          </cell>
          <cell r="AQ60">
            <v>182.30199999999996</v>
          </cell>
          <cell r="AR60">
            <v>283.89299999999997</v>
          </cell>
          <cell r="AS60">
            <v>373.60500000000008</v>
          </cell>
          <cell r="AT60">
            <v>282.87400000000008</v>
          </cell>
          <cell r="AU60">
            <v>603.80100000000004</v>
          </cell>
          <cell r="AV60">
            <v>1088.2159999999999</v>
          </cell>
          <cell r="AW60">
            <v>1104.422</v>
          </cell>
          <cell r="AX60">
            <v>1378.88</v>
          </cell>
          <cell r="AY60">
            <v>40.806000000000253</v>
          </cell>
          <cell r="AZ60">
            <v>1553.221</v>
          </cell>
          <cell r="BA60">
            <v>1529.886</v>
          </cell>
          <cell r="BB60">
            <v>404.78</v>
          </cell>
          <cell r="BC60">
            <v>568.85330000000056</v>
          </cell>
          <cell r="BD60">
            <v>1592.0069999999996</v>
          </cell>
          <cell r="BE60">
            <v>1459.8390000000002</v>
          </cell>
          <cell r="BF60">
            <v>1776.3990000000001</v>
          </cell>
          <cell r="BG60">
            <v>2710.9800000000005</v>
          </cell>
          <cell r="BH60">
            <v>0</v>
          </cell>
          <cell r="BI60">
            <v>0</v>
          </cell>
          <cell r="BJ60">
            <v>0</v>
          </cell>
          <cell r="BK60">
            <v>0</v>
          </cell>
          <cell r="BL60">
            <v>0</v>
          </cell>
          <cell r="BM60">
            <v>0</v>
          </cell>
          <cell r="BN60">
            <v>0</v>
          </cell>
          <cell r="BO60">
            <v>0</v>
          </cell>
          <cell r="BP60">
            <v>0</v>
          </cell>
          <cell r="BQ60">
            <v>0</v>
          </cell>
          <cell r="BR60">
            <v>0</v>
          </cell>
          <cell r="BS60">
            <v>0</v>
          </cell>
          <cell r="BT60">
            <v>0</v>
          </cell>
          <cell r="BU60">
            <v>0</v>
          </cell>
          <cell r="BV60">
            <v>0</v>
          </cell>
          <cell r="BW60">
            <v>0</v>
          </cell>
          <cell r="BX60">
            <v>0</v>
          </cell>
          <cell r="BY60">
            <v>0</v>
          </cell>
          <cell r="BZ60">
            <v>0</v>
          </cell>
          <cell r="CA60">
            <v>0</v>
          </cell>
          <cell r="CB60">
            <v>-1</v>
          </cell>
          <cell r="CC60">
            <v>0</v>
          </cell>
          <cell r="CD60">
            <v>0</v>
          </cell>
          <cell r="CE60">
            <v>-343.79200000000003</v>
          </cell>
          <cell r="CF60">
            <v>-75.816000000000003</v>
          </cell>
          <cell r="CG60">
            <v>-97.007999999999996</v>
          </cell>
          <cell r="CH60">
            <v>-53.35</v>
          </cell>
          <cell r="CI60">
            <v>-83.131</v>
          </cell>
          <cell r="CJ60">
            <v>0</v>
          </cell>
          <cell r="CK60">
            <v>0</v>
          </cell>
          <cell r="CL60">
            <v>0</v>
          </cell>
          <cell r="CM60">
            <v>0</v>
          </cell>
          <cell r="CN60">
            <v>137.55899999999997</v>
          </cell>
          <cell r="CO60">
            <v>31.865999999999971</v>
          </cell>
          <cell r="CP60">
            <v>120.56200000000007</v>
          </cell>
          <cell r="CQ60">
            <v>204.52799999999991</v>
          </cell>
          <cell r="CR60">
            <v>281.38499999999999</v>
          </cell>
          <cell r="CS60">
            <v>184.42800000000011</v>
          </cell>
          <cell r="CT60">
            <v>178.92999999999981</v>
          </cell>
          <cell r="CU60">
            <v>182.30199999999996</v>
          </cell>
          <cell r="CV60">
            <v>283.89299999999997</v>
          </cell>
          <cell r="CW60">
            <v>373.60500000000008</v>
          </cell>
          <cell r="CX60">
            <v>282.87400000000008</v>
          </cell>
          <cell r="CY60">
            <v>603.80100000000004</v>
          </cell>
          <cell r="CZ60">
            <v>1088.2159999999999</v>
          </cell>
          <cell r="DA60">
            <v>1104.422</v>
          </cell>
          <cell r="DB60">
            <v>1378.88</v>
          </cell>
          <cell r="DC60">
            <v>40.806000000000253</v>
          </cell>
          <cell r="DD60">
            <v>1552.221</v>
          </cell>
          <cell r="DE60">
            <v>1529.886</v>
          </cell>
          <cell r="DF60">
            <v>404.78</v>
          </cell>
          <cell r="DG60">
            <v>225.06130000000053</v>
          </cell>
          <cell r="DH60">
            <v>1516.1909999999996</v>
          </cell>
          <cell r="DI60">
            <v>1362.8310000000001</v>
          </cell>
          <cell r="DJ60">
            <v>1723.0490000000002</v>
          </cell>
          <cell r="DK60">
            <v>2627.8490000000006</v>
          </cell>
          <cell r="DL60">
            <v>0</v>
          </cell>
          <cell r="DM60">
            <v>0</v>
          </cell>
          <cell r="DN60">
            <v>0</v>
          </cell>
          <cell r="DO60">
            <v>0</v>
          </cell>
          <cell r="DP60">
            <v>-5.32</v>
          </cell>
          <cell r="DQ60">
            <v>-2.52</v>
          </cell>
          <cell r="DR60">
            <v>0</v>
          </cell>
          <cell r="DS60">
            <v>-8.84</v>
          </cell>
          <cell r="DT60">
            <v>-22.06</v>
          </cell>
          <cell r="DU60">
            <v>-14.46</v>
          </cell>
          <cell r="DV60">
            <v>-14.03</v>
          </cell>
          <cell r="DW60">
            <v>26.14</v>
          </cell>
          <cell r="DX60">
            <v>-23.89</v>
          </cell>
          <cell r="DY60">
            <v>0</v>
          </cell>
          <cell r="DZ60">
            <v>-3.3</v>
          </cell>
          <cell r="EA60">
            <v>3.2839999999999998</v>
          </cell>
          <cell r="EB60">
            <v>-184.36500000000001</v>
          </cell>
          <cell r="EC60">
            <v>-326.47099999999995</v>
          </cell>
          <cell r="ED60">
            <v>-337.59</v>
          </cell>
          <cell r="EE60">
            <v>-3.129</v>
          </cell>
          <cell r="EF60">
            <v>-383.149</v>
          </cell>
          <cell r="EG60">
            <v>-468.02500000000003</v>
          </cell>
          <cell r="EH60">
            <v>-70.099000000000004</v>
          </cell>
          <cell r="EI60">
            <v>-7.3529999999999802</v>
          </cell>
          <cell r="EJ60">
            <v>-407.19099999999997</v>
          </cell>
          <cell r="EK60">
            <v>-287.84399999999999</v>
          </cell>
          <cell r="EL60">
            <v>-483.64699999999999</v>
          </cell>
          <cell r="EM60">
            <v>-270.72800000000001</v>
          </cell>
          <cell r="EN60">
            <v>0</v>
          </cell>
          <cell r="EO60">
            <v>0</v>
          </cell>
          <cell r="EP60">
            <v>0</v>
          </cell>
          <cell r="EQ60">
            <v>0</v>
          </cell>
          <cell r="ER60">
            <v>132.23899999999998</v>
          </cell>
          <cell r="ES60">
            <v>29.345999999999972</v>
          </cell>
          <cell r="ET60">
            <v>120.56200000000007</v>
          </cell>
          <cell r="EU60">
            <v>195.6879999999999</v>
          </cell>
          <cell r="EV60">
            <v>259.32499999999999</v>
          </cell>
          <cell r="EW60">
            <v>169.9680000000001</v>
          </cell>
          <cell r="EX60">
            <v>164.89999999999981</v>
          </cell>
          <cell r="EY60">
            <v>208.44199999999995</v>
          </cell>
          <cell r="EZ60">
            <v>260.00299999999999</v>
          </cell>
          <cell r="FA60">
            <v>373.60500000000008</v>
          </cell>
          <cell r="FB60">
            <v>279.57400000000007</v>
          </cell>
          <cell r="FC60">
            <v>607.08500000000004</v>
          </cell>
          <cell r="FD60">
            <v>903.85099999999989</v>
          </cell>
          <cell r="FE60">
            <v>777.95100000000002</v>
          </cell>
          <cell r="FF60">
            <v>1041.2900000000002</v>
          </cell>
          <cell r="FG60">
            <v>37.677000000000255</v>
          </cell>
          <cell r="FH60">
            <v>1169.0720000000001</v>
          </cell>
          <cell r="FI60">
            <v>1061.8609999999999</v>
          </cell>
          <cell r="FJ60">
            <v>334.68099999999998</v>
          </cell>
          <cell r="FK60">
            <v>217.70830000000055</v>
          </cell>
          <cell r="FL60">
            <v>1108.9999999999995</v>
          </cell>
          <cell r="FM60">
            <v>1074.9870000000001</v>
          </cell>
          <cell r="FN60">
            <v>1239.4020000000003</v>
          </cell>
          <cell r="FO60">
            <v>2357.1210000000005</v>
          </cell>
          <cell r="FP60">
            <v>0</v>
          </cell>
          <cell r="FQ60">
            <v>0</v>
          </cell>
          <cell r="FR60">
            <v>0</v>
          </cell>
          <cell r="FS60">
            <v>0</v>
          </cell>
          <cell r="FT60">
            <v>0</v>
          </cell>
          <cell r="FU60">
            <v>0</v>
          </cell>
          <cell r="FV60">
            <v>0</v>
          </cell>
          <cell r="FW60">
            <v>0</v>
          </cell>
          <cell r="FX60">
            <v>0</v>
          </cell>
          <cell r="FY60">
            <v>0</v>
          </cell>
          <cell r="FZ60">
            <v>0</v>
          </cell>
          <cell r="GA60">
            <v>0</v>
          </cell>
          <cell r="GB60">
            <v>0</v>
          </cell>
          <cell r="GC60">
            <v>0</v>
          </cell>
          <cell r="GD60">
            <v>0</v>
          </cell>
          <cell r="GE60">
            <v>0</v>
          </cell>
          <cell r="GF60">
            <v>0</v>
          </cell>
          <cell r="GG60">
            <v>0</v>
          </cell>
          <cell r="GH60">
            <v>0</v>
          </cell>
          <cell r="GI60">
            <v>201.268</v>
          </cell>
          <cell r="GJ60">
            <v>0</v>
          </cell>
          <cell r="GK60">
            <v>0</v>
          </cell>
          <cell r="GL60">
            <v>15.664</v>
          </cell>
          <cell r="GM60">
            <v>-150.74600000000001</v>
          </cell>
          <cell r="GN60">
            <v>0</v>
          </cell>
          <cell r="GO60">
            <v>0</v>
          </cell>
          <cell r="GP60">
            <v>0</v>
          </cell>
          <cell r="GQ60">
            <v>0</v>
          </cell>
          <cell r="GR60">
            <v>0</v>
          </cell>
          <cell r="GS60">
            <v>0</v>
          </cell>
          <cell r="GT60">
            <v>0</v>
          </cell>
          <cell r="GU60">
            <v>0</v>
          </cell>
          <cell r="GV60">
            <v>0</v>
          </cell>
          <cell r="GW60">
            <v>0</v>
          </cell>
          <cell r="GX60">
            <v>0</v>
          </cell>
          <cell r="GY60">
            <v>0</v>
          </cell>
          <cell r="GZ60">
            <v>0</v>
          </cell>
          <cell r="HA60">
            <v>0</v>
          </cell>
          <cell r="HB60">
            <v>0</v>
          </cell>
          <cell r="HC60">
            <v>0</v>
          </cell>
          <cell r="HD60">
            <v>0</v>
          </cell>
          <cell r="HE60">
            <v>0</v>
          </cell>
          <cell r="HF60">
            <v>0</v>
          </cell>
          <cell r="HG60">
            <v>0</v>
          </cell>
          <cell r="HH60">
            <v>0</v>
          </cell>
          <cell r="HI60">
            <v>0</v>
          </cell>
          <cell r="HJ60">
            <v>0</v>
          </cell>
          <cell r="HK60">
            <v>0</v>
          </cell>
          <cell r="HL60">
            <v>0</v>
          </cell>
          <cell r="HM60">
            <v>0</v>
          </cell>
          <cell r="HN60">
            <v>0</v>
          </cell>
          <cell r="HO60">
            <v>0</v>
          </cell>
          <cell r="HP60">
            <v>0</v>
          </cell>
          <cell r="HQ60">
            <v>0</v>
          </cell>
          <cell r="HR60">
            <v>0</v>
          </cell>
          <cell r="HS60">
            <v>0</v>
          </cell>
          <cell r="HT60">
            <v>0</v>
          </cell>
          <cell r="HU60">
            <v>0</v>
          </cell>
          <cell r="HV60">
            <v>0</v>
          </cell>
          <cell r="HW60">
            <v>0</v>
          </cell>
          <cell r="HX60">
            <v>0</v>
          </cell>
          <cell r="HY60">
            <v>0</v>
          </cell>
          <cell r="HZ60">
            <v>0</v>
          </cell>
          <cell r="IA60">
            <v>0</v>
          </cell>
          <cell r="IB60">
            <v>0</v>
          </cell>
          <cell r="IC60">
            <v>0</v>
          </cell>
          <cell r="ID60">
            <v>0</v>
          </cell>
          <cell r="IE60">
            <v>0</v>
          </cell>
          <cell r="IF60">
            <v>0</v>
          </cell>
          <cell r="IG60">
            <v>0</v>
          </cell>
          <cell r="IH60">
            <v>0</v>
          </cell>
          <cell r="II60">
            <v>0</v>
          </cell>
          <cell r="IJ60">
            <v>0</v>
          </cell>
          <cell r="IK60">
            <v>0</v>
          </cell>
          <cell r="IL60">
            <v>0</v>
          </cell>
          <cell r="IM60">
            <v>0</v>
          </cell>
          <cell r="IN60">
            <v>0</v>
          </cell>
          <cell r="IO60">
            <v>0</v>
          </cell>
          <cell r="IP60">
            <v>0</v>
          </cell>
          <cell r="IQ60">
            <v>0</v>
          </cell>
          <cell r="IR60">
            <v>0</v>
          </cell>
          <cell r="IS60">
            <v>0</v>
          </cell>
          <cell r="IT60">
            <v>0</v>
          </cell>
          <cell r="IU60">
            <v>0</v>
          </cell>
        </row>
        <row r="61">
          <cell r="A61" t="str">
            <v>SRCM IN</v>
          </cell>
          <cell r="B61" t="str">
            <v>Shree Cements</v>
          </cell>
          <cell r="C61" t="str">
            <v>Cement</v>
          </cell>
          <cell r="D61">
            <v>0</v>
          </cell>
          <cell r="E61">
            <v>0</v>
          </cell>
          <cell r="F61">
            <v>0</v>
          </cell>
          <cell r="G61">
            <v>0</v>
          </cell>
          <cell r="H61">
            <v>-89.28</v>
          </cell>
          <cell r="I61">
            <v>-115.39</v>
          </cell>
          <cell r="J61">
            <v>-93.09</v>
          </cell>
          <cell r="K61">
            <v>-89.12</v>
          </cell>
          <cell r="L61">
            <v>-59.46</v>
          </cell>
          <cell r="M61">
            <v>-47.3</v>
          </cell>
          <cell r="N61">
            <v>-46.53</v>
          </cell>
          <cell r="O61">
            <v>-47.43</v>
          </cell>
          <cell r="P61">
            <v>-38.950000000000003</v>
          </cell>
          <cell r="Q61">
            <v>-33.130000000000003</v>
          </cell>
          <cell r="R61">
            <v>-33.427</v>
          </cell>
          <cell r="S61">
            <v>-22.827000000000002</v>
          </cell>
          <cell r="T61">
            <v>-53.843000000000004</v>
          </cell>
          <cell r="U61">
            <v>-26.975999999999999</v>
          </cell>
          <cell r="V61">
            <v>-6.5220000000000002</v>
          </cell>
          <cell r="W61">
            <v>-16.396000000000001</v>
          </cell>
          <cell r="X61">
            <v>-39.28</v>
          </cell>
          <cell r="Y61">
            <v>-85</v>
          </cell>
          <cell r="Z61">
            <v>-127.17700000000001</v>
          </cell>
          <cell r="AA61">
            <v>-246.25399999999999</v>
          </cell>
          <cell r="AB61">
            <v>-170.583</v>
          </cell>
          <cell r="AC61">
            <v>-166.68899999999999</v>
          </cell>
          <cell r="AD61">
            <v>-165.929</v>
          </cell>
          <cell r="AE61">
            <v>-217.756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137.55899999999997</v>
          </cell>
          <cell r="AK61">
            <v>31.865999999999971</v>
          </cell>
          <cell r="AL61">
            <v>120.56200000000007</v>
          </cell>
          <cell r="AM61">
            <v>204.52799999999991</v>
          </cell>
          <cell r="AN61">
            <v>281.38499999999999</v>
          </cell>
          <cell r="AO61">
            <v>184.42800000000011</v>
          </cell>
          <cell r="AP61">
            <v>178.92999999999981</v>
          </cell>
          <cell r="AQ61">
            <v>182.30199999999996</v>
          </cell>
          <cell r="AR61">
            <v>283.89299999999997</v>
          </cell>
          <cell r="AS61">
            <v>373.60500000000008</v>
          </cell>
          <cell r="AT61">
            <v>282.87400000000008</v>
          </cell>
          <cell r="AU61">
            <v>603.80100000000004</v>
          </cell>
          <cell r="AV61">
            <v>1088.2159999999999</v>
          </cell>
          <cell r="AW61">
            <v>1104.422</v>
          </cell>
          <cell r="AX61">
            <v>1378.88</v>
          </cell>
          <cell r="AY61">
            <v>40.806000000000253</v>
          </cell>
          <cell r="AZ61">
            <v>1553.221</v>
          </cell>
          <cell r="BA61">
            <v>1529.886</v>
          </cell>
          <cell r="BB61">
            <v>404.78</v>
          </cell>
          <cell r="BC61">
            <v>568.85330000000056</v>
          </cell>
          <cell r="BD61">
            <v>1592.0069999999996</v>
          </cell>
          <cell r="BE61">
            <v>1459.8390000000002</v>
          </cell>
          <cell r="BF61">
            <v>1776.3990000000001</v>
          </cell>
          <cell r="BG61">
            <v>2710.9800000000005</v>
          </cell>
          <cell r="BH61">
            <v>0</v>
          </cell>
          <cell r="BI61">
            <v>0</v>
          </cell>
          <cell r="BJ61">
            <v>0</v>
          </cell>
          <cell r="BK61">
            <v>0</v>
          </cell>
          <cell r="BL61">
            <v>0</v>
          </cell>
          <cell r="BM61">
            <v>0</v>
          </cell>
          <cell r="BN61">
            <v>0</v>
          </cell>
          <cell r="BO61">
            <v>0</v>
          </cell>
          <cell r="BP61">
            <v>0</v>
          </cell>
          <cell r="BQ61">
            <v>0</v>
          </cell>
          <cell r="BR61">
            <v>0</v>
          </cell>
          <cell r="BS61">
            <v>0</v>
          </cell>
          <cell r="BT61">
            <v>0</v>
          </cell>
          <cell r="BU61">
            <v>0</v>
          </cell>
          <cell r="BV61">
            <v>0</v>
          </cell>
          <cell r="BW61">
            <v>0</v>
          </cell>
          <cell r="BX61">
            <v>0</v>
          </cell>
          <cell r="BY61">
            <v>0</v>
          </cell>
          <cell r="BZ61">
            <v>0</v>
          </cell>
          <cell r="CA61">
            <v>0</v>
          </cell>
          <cell r="CB61">
            <v>-1</v>
          </cell>
          <cell r="CC61">
            <v>0</v>
          </cell>
          <cell r="CD61">
            <v>0</v>
          </cell>
          <cell r="CE61">
            <v>-343.79200000000003</v>
          </cell>
          <cell r="CF61">
            <v>-75.816000000000003</v>
          </cell>
          <cell r="CG61">
            <v>-97.007999999999996</v>
          </cell>
          <cell r="CH61">
            <v>-53.35</v>
          </cell>
          <cell r="CI61">
            <v>-83.131</v>
          </cell>
          <cell r="CJ61">
            <v>0</v>
          </cell>
          <cell r="CK61">
            <v>0</v>
          </cell>
          <cell r="CL61">
            <v>0</v>
          </cell>
          <cell r="CM61">
            <v>0</v>
          </cell>
          <cell r="CN61">
            <v>137.55899999999997</v>
          </cell>
          <cell r="CO61">
            <v>31.865999999999971</v>
          </cell>
          <cell r="CP61">
            <v>120.56200000000007</v>
          </cell>
          <cell r="CQ61">
            <v>204.52799999999991</v>
          </cell>
          <cell r="CR61">
            <v>281.38499999999999</v>
          </cell>
          <cell r="CS61">
            <v>184.42800000000011</v>
          </cell>
          <cell r="CT61">
            <v>178.92999999999981</v>
          </cell>
          <cell r="CU61">
            <v>182.30199999999996</v>
          </cell>
          <cell r="CV61">
            <v>283.89299999999997</v>
          </cell>
          <cell r="CW61">
            <v>373.60500000000008</v>
          </cell>
          <cell r="CX61">
            <v>282.87400000000008</v>
          </cell>
          <cell r="CY61">
            <v>603.80100000000004</v>
          </cell>
          <cell r="CZ61">
            <v>1088.2159999999999</v>
          </cell>
          <cell r="DA61">
            <v>1104.422</v>
          </cell>
          <cell r="DB61">
            <v>1378.88</v>
          </cell>
          <cell r="DC61">
            <v>40.806000000000253</v>
          </cell>
          <cell r="DD61">
            <v>1552.221</v>
          </cell>
          <cell r="DE61">
            <v>1529.886</v>
          </cell>
          <cell r="DF61">
            <v>404.78</v>
          </cell>
          <cell r="DG61">
            <v>225.06130000000053</v>
          </cell>
          <cell r="DH61">
            <v>1516.1909999999996</v>
          </cell>
          <cell r="DI61">
            <v>1362.8310000000001</v>
          </cell>
          <cell r="DJ61">
            <v>1723.0490000000002</v>
          </cell>
          <cell r="DK61">
            <v>2627.8490000000006</v>
          </cell>
          <cell r="DL61">
            <v>0</v>
          </cell>
          <cell r="DM61">
            <v>0</v>
          </cell>
          <cell r="DN61">
            <v>0</v>
          </cell>
          <cell r="DO61">
            <v>0</v>
          </cell>
          <cell r="DP61">
            <v>-5.32</v>
          </cell>
          <cell r="DQ61">
            <v>-2.52</v>
          </cell>
          <cell r="DR61">
            <v>0</v>
          </cell>
          <cell r="DS61">
            <v>-8.84</v>
          </cell>
          <cell r="DT61">
            <v>-22.06</v>
          </cell>
          <cell r="DU61">
            <v>-14.46</v>
          </cell>
          <cell r="DV61">
            <v>-14.03</v>
          </cell>
          <cell r="DW61">
            <v>26.14</v>
          </cell>
          <cell r="DX61">
            <v>-23.89</v>
          </cell>
          <cell r="DY61">
            <v>0</v>
          </cell>
          <cell r="DZ61">
            <v>-3.3</v>
          </cell>
          <cell r="EA61">
            <v>3.2839999999999998</v>
          </cell>
          <cell r="EB61">
            <v>-184.36500000000001</v>
          </cell>
          <cell r="EC61">
            <v>-326.47099999999995</v>
          </cell>
          <cell r="ED61">
            <v>-337.59</v>
          </cell>
          <cell r="EE61">
            <v>-3.129</v>
          </cell>
          <cell r="EF61">
            <v>-383.149</v>
          </cell>
          <cell r="EG61">
            <v>-468.02500000000003</v>
          </cell>
          <cell r="EH61">
            <v>-70.099000000000004</v>
          </cell>
          <cell r="EI61">
            <v>-7.3529999999999802</v>
          </cell>
          <cell r="EJ61">
            <v>-407.19099999999997</v>
          </cell>
          <cell r="EK61">
            <v>-287.84399999999999</v>
          </cell>
          <cell r="EL61">
            <v>-483.64699999999999</v>
          </cell>
          <cell r="EM61">
            <v>-270.72800000000001</v>
          </cell>
          <cell r="EN61">
            <v>0</v>
          </cell>
          <cell r="EO61">
            <v>0</v>
          </cell>
          <cell r="EP61">
            <v>0</v>
          </cell>
          <cell r="EQ61">
            <v>0</v>
          </cell>
          <cell r="ER61">
            <v>132.23899999999998</v>
          </cell>
          <cell r="ES61">
            <v>29.345999999999972</v>
          </cell>
          <cell r="ET61">
            <v>120.56200000000007</v>
          </cell>
          <cell r="EU61">
            <v>195.6879999999999</v>
          </cell>
          <cell r="EV61">
            <v>259.32499999999999</v>
          </cell>
          <cell r="EW61">
            <v>169.9680000000001</v>
          </cell>
          <cell r="EX61">
            <v>164.89999999999981</v>
          </cell>
          <cell r="EY61">
            <v>208.44199999999995</v>
          </cell>
          <cell r="EZ61">
            <v>260.00299999999999</v>
          </cell>
          <cell r="FA61">
            <v>373.60500000000008</v>
          </cell>
          <cell r="FB61">
            <v>279.57400000000007</v>
          </cell>
          <cell r="FC61">
            <v>607.08500000000004</v>
          </cell>
          <cell r="FD61">
            <v>903.85099999999989</v>
          </cell>
          <cell r="FE61">
            <v>777.95100000000002</v>
          </cell>
          <cell r="FF61">
            <v>1041.2900000000002</v>
          </cell>
          <cell r="FG61">
            <v>37.677000000000255</v>
          </cell>
          <cell r="FH61">
            <v>1169.0720000000001</v>
          </cell>
          <cell r="FI61">
            <v>1061.8609999999999</v>
          </cell>
          <cell r="FJ61">
            <v>334.68099999999998</v>
          </cell>
          <cell r="FK61">
            <v>217.70830000000055</v>
          </cell>
          <cell r="FL61">
            <v>1108.9999999999995</v>
          </cell>
          <cell r="FM61">
            <v>1074.9870000000001</v>
          </cell>
          <cell r="FN61">
            <v>1239.4020000000003</v>
          </cell>
          <cell r="FO61">
            <v>2357.1210000000005</v>
          </cell>
          <cell r="FP61">
            <v>0</v>
          </cell>
          <cell r="FQ61">
            <v>0</v>
          </cell>
          <cell r="FR61">
            <v>0</v>
          </cell>
          <cell r="FS61">
            <v>0</v>
          </cell>
          <cell r="FT61">
            <v>0</v>
          </cell>
          <cell r="FU61">
            <v>0</v>
          </cell>
          <cell r="FV61">
            <v>0</v>
          </cell>
          <cell r="FW61">
            <v>0</v>
          </cell>
          <cell r="FX61">
            <v>0</v>
          </cell>
          <cell r="FY61">
            <v>0</v>
          </cell>
          <cell r="FZ61">
            <v>0</v>
          </cell>
          <cell r="GA61">
            <v>0</v>
          </cell>
          <cell r="GB61">
            <v>0</v>
          </cell>
          <cell r="GC61">
            <v>0</v>
          </cell>
          <cell r="GD61">
            <v>0</v>
          </cell>
          <cell r="GE61">
            <v>0</v>
          </cell>
          <cell r="GF61">
            <v>0</v>
          </cell>
          <cell r="GG61">
            <v>0</v>
          </cell>
          <cell r="GH61">
            <v>0</v>
          </cell>
          <cell r="GI61">
            <v>201.268</v>
          </cell>
          <cell r="GJ61">
            <v>0</v>
          </cell>
          <cell r="GK61">
            <v>0</v>
          </cell>
          <cell r="GL61">
            <v>15.664</v>
          </cell>
          <cell r="GM61">
            <v>-150.74600000000001</v>
          </cell>
          <cell r="GN61">
            <v>0</v>
          </cell>
          <cell r="GO61">
            <v>0</v>
          </cell>
          <cell r="GP61">
            <v>0</v>
          </cell>
          <cell r="GQ61">
            <v>0</v>
          </cell>
          <cell r="GR61">
            <v>0</v>
          </cell>
          <cell r="GS61">
            <v>0</v>
          </cell>
          <cell r="GT61">
            <v>0</v>
          </cell>
          <cell r="GU61">
            <v>0</v>
          </cell>
          <cell r="GV61">
            <v>0</v>
          </cell>
          <cell r="GW61">
            <v>0</v>
          </cell>
          <cell r="GX61">
            <v>0</v>
          </cell>
          <cell r="GY61">
            <v>0</v>
          </cell>
          <cell r="GZ61">
            <v>0</v>
          </cell>
          <cell r="HA61">
            <v>0</v>
          </cell>
          <cell r="HB61">
            <v>0</v>
          </cell>
          <cell r="HC61">
            <v>0</v>
          </cell>
          <cell r="HD61">
            <v>0</v>
          </cell>
          <cell r="HE61">
            <v>0</v>
          </cell>
          <cell r="HF61">
            <v>0</v>
          </cell>
          <cell r="HG61">
            <v>0</v>
          </cell>
          <cell r="HH61">
            <v>0</v>
          </cell>
          <cell r="HI61">
            <v>0</v>
          </cell>
          <cell r="HJ61">
            <v>0</v>
          </cell>
          <cell r="HK61">
            <v>0</v>
          </cell>
          <cell r="HL61">
            <v>0</v>
          </cell>
          <cell r="HM61">
            <v>0</v>
          </cell>
          <cell r="HN61">
            <v>0</v>
          </cell>
          <cell r="HO61">
            <v>0</v>
          </cell>
          <cell r="HP61">
            <v>0</v>
          </cell>
          <cell r="HQ61">
            <v>0</v>
          </cell>
          <cell r="HR61">
            <v>0</v>
          </cell>
          <cell r="HS61">
            <v>0</v>
          </cell>
          <cell r="HT61">
            <v>0</v>
          </cell>
          <cell r="HU61">
            <v>0</v>
          </cell>
          <cell r="HV61">
            <v>0</v>
          </cell>
          <cell r="HW61">
            <v>0</v>
          </cell>
          <cell r="HX61">
            <v>0</v>
          </cell>
          <cell r="HY61">
            <v>0</v>
          </cell>
          <cell r="HZ61">
            <v>0</v>
          </cell>
          <cell r="IA61">
            <v>0</v>
          </cell>
          <cell r="IB61">
            <v>0</v>
          </cell>
          <cell r="IC61">
            <v>0</v>
          </cell>
          <cell r="ID61">
            <v>0</v>
          </cell>
          <cell r="IE61">
            <v>0</v>
          </cell>
          <cell r="IF61">
            <v>0</v>
          </cell>
          <cell r="IG61">
            <v>0</v>
          </cell>
          <cell r="IH61">
            <v>0</v>
          </cell>
          <cell r="II61">
            <v>0</v>
          </cell>
          <cell r="IJ61">
            <v>0</v>
          </cell>
          <cell r="IK61">
            <v>0</v>
          </cell>
          <cell r="IL61">
            <v>0</v>
          </cell>
          <cell r="IM61">
            <v>0</v>
          </cell>
          <cell r="IN61">
            <v>0</v>
          </cell>
          <cell r="IO61">
            <v>0</v>
          </cell>
          <cell r="IP61">
            <v>0</v>
          </cell>
          <cell r="IQ61">
            <v>0</v>
          </cell>
          <cell r="IR61">
            <v>0</v>
          </cell>
          <cell r="IS61">
            <v>0</v>
          </cell>
          <cell r="IT61">
            <v>0</v>
          </cell>
          <cell r="IU61">
            <v>0</v>
          </cell>
        </row>
        <row r="62">
          <cell r="A62" t="str">
            <v>UTCEM IN</v>
          </cell>
          <cell r="B62" t="str">
            <v>Ultra Tech Cement</v>
          </cell>
          <cell r="C62" t="str">
            <v>Cement</v>
          </cell>
          <cell r="D62">
            <v>0</v>
          </cell>
          <cell r="E62">
            <v>0</v>
          </cell>
          <cell r="F62">
            <v>0</v>
          </cell>
          <cell r="G62">
            <v>0</v>
          </cell>
          <cell r="H62">
            <v>0</v>
          </cell>
          <cell r="I62">
            <v>0</v>
          </cell>
          <cell r="J62">
            <v>0</v>
          </cell>
          <cell r="K62">
            <v>0</v>
          </cell>
          <cell r="L62">
            <v>-283.8</v>
          </cell>
          <cell r="M62">
            <v>-268.8</v>
          </cell>
          <cell r="N62">
            <v>-253.7</v>
          </cell>
          <cell r="O62">
            <v>-262.5</v>
          </cell>
          <cell r="P62">
            <v>-220.5</v>
          </cell>
          <cell r="Q62">
            <v>-224</v>
          </cell>
          <cell r="R62">
            <v>-227.7</v>
          </cell>
          <cell r="S62">
            <v>-222.1</v>
          </cell>
          <cell r="T62">
            <v>-225.9</v>
          </cell>
          <cell r="U62">
            <v>-237.4</v>
          </cell>
          <cell r="V62">
            <v>-202</v>
          </cell>
          <cell r="W62">
            <v>-203.4</v>
          </cell>
          <cell r="X62">
            <v>-201.5</v>
          </cell>
          <cell r="Y62">
            <v>-187.6</v>
          </cell>
          <cell r="Z62">
            <v>-174.4</v>
          </cell>
          <cell r="AA62">
            <v>-193.2</v>
          </cell>
          <cell r="AB62">
            <v>-247.2</v>
          </cell>
          <cell r="AC62">
            <v>-308.8</v>
          </cell>
          <cell r="AD62">
            <v>-359</v>
          </cell>
          <cell r="AE62">
            <v>-340.1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192.30000000000018</v>
          </cell>
          <cell r="AO62">
            <v>74.600000000000421</v>
          </cell>
          <cell r="AP62">
            <v>-194.39999999999975</v>
          </cell>
          <cell r="AQ62">
            <v>359.89999999999975</v>
          </cell>
          <cell r="AR62">
            <v>873.50000000000068</v>
          </cell>
          <cell r="AS62">
            <v>-14.600000000000421</v>
          </cell>
          <cell r="AT62">
            <v>430.89999999999947</v>
          </cell>
          <cell r="AU62">
            <v>1215.6999999999989</v>
          </cell>
          <cell r="AV62">
            <v>3110.400000000001</v>
          </cell>
          <cell r="AW62">
            <v>1879.0999999999995</v>
          </cell>
          <cell r="AX62">
            <v>3197</v>
          </cell>
          <cell r="AY62">
            <v>3476.0000000000009</v>
          </cell>
          <cell r="AZ62">
            <v>3844.0999999999995</v>
          </cell>
          <cell r="BA62">
            <v>2785.5000000000005</v>
          </cell>
          <cell r="BB62">
            <v>4128.6000000000004</v>
          </cell>
          <cell r="BC62">
            <v>4311.9000000000015</v>
          </cell>
          <cell r="BD62">
            <v>3765.8999999999996</v>
          </cell>
          <cell r="BE62">
            <v>2129.2000000000012</v>
          </cell>
          <cell r="BF62">
            <v>3347.5000000000014</v>
          </cell>
          <cell r="BG62">
            <v>4371.7999999999984</v>
          </cell>
          <cell r="BH62">
            <v>0</v>
          </cell>
          <cell r="BI62">
            <v>0</v>
          </cell>
          <cell r="BJ62">
            <v>0</v>
          </cell>
          <cell r="BK62">
            <v>0</v>
          </cell>
          <cell r="BL62">
            <v>0</v>
          </cell>
          <cell r="BM62">
            <v>0</v>
          </cell>
          <cell r="BN62">
            <v>0</v>
          </cell>
          <cell r="BO62">
            <v>0</v>
          </cell>
          <cell r="BP62">
            <v>52.3</v>
          </cell>
          <cell r="BQ62">
            <v>278.5</v>
          </cell>
          <cell r="BR62">
            <v>109.4</v>
          </cell>
          <cell r="BS62">
            <v>119.2</v>
          </cell>
          <cell r="BT62">
            <v>0</v>
          </cell>
          <cell r="BU62">
            <v>104.8</v>
          </cell>
          <cell r="BV62">
            <v>0</v>
          </cell>
          <cell r="BW62">
            <v>0</v>
          </cell>
          <cell r="BX62">
            <v>0</v>
          </cell>
          <cell r="BY62">
            <v>0</v>
          </cell>
          <cell r="BZ62">
            <v>0</v>
          </cell>
          <cell r="CA62">
            <v>0</v>
          </cell>
          <cell r="CB62">
            <v>0</v>
          </cell>
          <cell r="CC62">
            <v>0</v>
          </cell>
          <cell r="CD62">
            <v>0</v>
          </cell>
          <cell r="CE62">
            <v>0</v>
          </cell>
          <cell r="CF62">
            <v>0</v>
          </cell>
          <cell r="CG62">
            <v>0</v>
          </cell>
          <cell r="CH62">
            <v>0</v>
          </cell>
          <cell r="CI62">
            <v>0</v>
          </cell>
          <cell r="CJ62">
            <v>0</v>
          </cell>
          <cell r="CK62">
            <v>0</v>
          </cell>
          <cell r="CL62">
            <v>0</v>
          </cell>
          <cell r="CM62">
            <v>0</v>
          </cell>
          <cell r="CN62">
            <v>0</v>
          </cell>
          <cell r="CO62">
            <v>0</v>
          </cell>
          <cell r="CP62">
            <v>0</v>
          </cell>
          <cell r="CQ62">
            <v>0</v>
          </cell>
          <cell r="CR62">
            <v>244.60000000000019</v>
          </cell>
          <cell r="CS62">
            <v>353.10000000000042</v>
          </cell>
          <cell r="CT62">
            <v>-84.999999999999744</v>
          </cell>
          <cell r="CU62">
            <v>479.09999999999974</v>
          </cell>
          <cell r="CV62">
            <v>873.50000000000068</v>
          </cell>
          <cell r="CW62">
            <v>90.199999999999577</v>
          </cell>
          <cell r="CX62">
            <v>430.89999999999947</v>
          </cell>
          <cell r="CY62">
            <v>1215.6999999999989</v>
          </cell>
          <cell r="CZ62">
            <v>3110.400000000001</v>
          </cell>
          <cell r="DA62">
            <v>1879.0999999999995</v>
          </cell>
          <cell r="DB62">
            <v>3197</v>
          </cell>
          <cell r="DC62">
            <v>3476.0000000000009</v>
          </cell>
          <cell r="DD62">
            <v>3844.0999999999995</v>
          </cell>
          <cell r="DE62">
            <v>2785.5000000000005</v>
          </cell>
          <cell r="DF62">
            <v>4128.6000000000004</v>
          </cell>
          <cell r="DG62">
            <v>4311.9000000000015</v>
          </cell>
          <cell r="DH62">
            <v>3765.8999999999996</v>
          </cell>
          <cell r="DI62">
            <v>2129.2000000000012</v>
          </cell>
          <cell r="DJ62">
            <v>3347.5000000000014</v>
          </cell>
          <cell r="DK62">
            <v>4371.7999999999984</v>
          </cell>
          <cell r="DL62">
            <v>0</v>
          </cell>
          <cell r="DM62">
            <v>0</v>
          </cell>
          <cell r="DN62">
            <v>0</v>
          </cell>
          <cell r="DO62">
            <v>0</v>
          </cell>
          <cell r="DP62">
            <v>0</v>
          </cell>
          <cell r="DQ62">
            <v>0</v>
          </cell>
          <cell r="DR62">
            <v>0</v>
          </cell>
          <cell r="DS62">
            <v>0</v>
          </cell>
          <cell r="DT62">
            <v>-80</v>
          </cell>
          <cell r="DU62">
            <v>-97.6</v>
          </cell>
          <cell r="DV62">
            <v>84.199999999999989</v>
          </cell>
          <cell r="DW62">
            <v>-310.49999999999989</v>
          </cell>
          <cell r="DX62">
            <v>-273.29999999999995</v>
          </cell>
          <cell r="DY62">
            <v>15.400000000000006</v>
          </cell>
          <cell r="DZ62">
            <v>-192.3</v>
          </cell>
          <cell r="EA62">
            <v>-400.7</v>
          </cell>
          <cell r="EB62">
            <v>-1002</v>
          </cell>
          <cell r="EC62">
            <v>-604.70000000000005</v>
          </cell>
          <cell r="ED62">
            <v>-1072</v>
          </cell>
          <cell r="EE62">
            <v>-1160.5999999999999</v>
          </cell>
          <cell r="EF62">
            <v>-1354</v>
          </cell>
          <cell r="EG62">
            <v>-926.9</v>
          </cell>
          <cell r="EH62">
            <v>-1334.7</v>
          </cell>
          <cell r="EI62">
            <v>-1483.1</v>
          </cell>
          <cell r="EJ62">
            <v>-1115.8000000000002</v>
          </cell>
          <cell r="EK62">
            <v>-487.29999999999995</v>
          </cell>
          <cell r="EL62">
            <v>-964.1</v>
          </cell>
          <cell r="EM62">
            <v>-1277.2</v>
          </cell>
          <cell r="EN62">
            <v>0</v>
          </cell>
          <cell r="EO62">
            <v>0</v>
          </cell>
          <cell r="EP62">
            <v>0</v>
          </cell>
          <cell r="EQ62">
            <v>0</v>
          </cell>
          <cell r="ER62">
            <v>0</v>
          </cell>
          <cell r="ES62">
            <v>0</v>
          </cell>
          <cell r="ET62">
            <v>0</v>
          </cell>
          <cell r="EU62">
            <v>0</v>
          </cell>
          <cell r="EV62">
            <v>164.60000000000019</v>
          </cell>
          <cell r="EW62">
            <v>255.50000000000043</v>
          </cell>
          <cell r="EX62">
            <v>-0.79999999999975557</v>
          </cell>
          <cell r="EY62">
            <v>168.59999999999985</v>
          </cell>
          <cell r="EZ62">
            <v>600.20000000000073</v>
          </cell>
          <cell r="FA62">
            <v>105.59999999999958</v>
          </cell>
          <cell r="FB62">
            <v>238.59999999999945</v>
          </cell>
          <cell r="FC62">
            <v>814.99999999999886</v>
          </cell>
          <cell r="FD62">
            <v>2108.400000000001</v>
          </cell>
          <cell r="FE62">
            <v>1274.3999999999994</v>
          </cell>
          <cell r="FF62">
            <v>2125</v>
          </cell>
          <cell r="FG62">
            <v>2315.400000000001</v>
          </cell>
          <cell r="FH62">
            <v>2490.0999999999995</v>
          </cell>
          <cell r="FI62">
            <v>1858.6000000000004</v>
          </cell>
          <cell r="FJ62">
            <v>2793.9000000000005</v>
          </cell>
          <cell r="FK62">
            <v>2828.8000000000015</v>
          </cell>
          <cell r="FL62">
            <v>2650.0999999999995</v>
          </cell>
          <cell r="FM62">
            <v>1641.9000000000012</v>
          </cell>
          <cell r="FN62">
            <v>2383.4000000000015</v>
          </cell>
          <cell r="FO62">
            <v>3094.5999999999985</v>
          </cell>
          <cell r="FP62">
            <v>0</v>
          </cell>
          <cell r="FQ62">
            <v>0</v>
          </cell>
          <cell r="FR62">
            <v>0</v>
          </cell>
          <cell r="FS62">
            <v>0</v>
          </cell>
          <cell r="FT62">
            <v>0</v>
          </cell>
          <cell r="FU62">
            <v>0</v>
          </cell>
          <cell r="FV62">
            <v>0</v>
          </cell>
          <cell r="FW62">
            <v>0</v>
          </cell>
          <cell r="FX62">
            <v>0</v>
          </cell>
          <cell r="FY62">
            <v>0</v>
          </cell>
          <cell r="FZ62">
            <v>0</v>
          </cell>
          <cell r="GA62">
            <v>0</v>
          </cell>
          <cell r="GB62">
            <v>0</v>
          </cell>
          <cell r="GC62">
            <v>0</v>
          </cell>
          <cell r="GD62">
            <v>0</v>
          </cell>
          <cell r="GE62">
            <v>0</v>
          </cell>
          <cell r="GF62">
            <v>0</v>
          </cell>
          <cell r="GG62">
            <v>0</v>
          </cell>
          <cell r="GH62">
            <v>0</v>
          </cell>
          <cell r="GI62">
            <v>0</v>
          </cell>
          <cell r="GJ62">
            <v>0</v>
          </cell>
          <cell r="GK62">
            <v>0</v>
          </cell>
          <cell r="GL62">
            <v>0</v>
          </cell>
          <cell r="GM62">
            <v>0</v>
          </cell>
          <cell r="GN62">
            <v>0</v>
          </cell>
          <cell r="GO62">
            <v>0</v>
          </cell>
          <cell r="GP62">
            <v>0</v>
          </cell>
          <cell r="GQ62">
            <v>0</v>
          </cell>
          <cell r="GR62">
            <v>0</v>
          </cell>
          <cell r="GS62">
            <v>0</v>
          </cell>
          <cell r="GT62">
            <v>0</v>
          </cell>
          <cell r="GU62">
            <v>0</v>
          </cell>
          <cell r="GV62">
            <v>0</v>
          </cell>
          <cell r="GW62">
            <v>0</v>
          </cell>
          <cell r="GX62">
            <v>0</v>
          </cell>
          <cell r="GY62">
            <v>0</v>
          </cell>
          <cell r="GZ62">
            <v>0</v>
          </cell>
          <cell r="HA62">
            <v>0</v>
          </cell>
          <cell r="HB62">
            <v>0</v>
          </cell>
          <cell r="HC62">
            <v>0</v>
          </cell>
          <cell r="HD62">
            <v>0</v>
          </cell>
          <cell r="HE62">
            <v>0</v>
          </cell>
          <cell r="HF62">
            <v>0</v>
          </cell>
          <cell r="HG62">
            <v>0</v>
          </cell>
          <cell r="HH62">
            <v>0</v>
          </cell>
          <cell r="HI62">
            <v>0</v>
          </cell>
          <cell r="HJ62">
            <v>0</v>
          </cell>
          <cell r="HK62">
            <v>0</v>
          </cell>
          <cell r="HL62">
            <v>0</v>
          </cell>
          <cell r="HM62">
            <v>0</v>
          </cell>
          <cell r="HN62">
            <v>0</v>
          </cell>
          <cell r="HO62">
            <v>0</v>
          </cell>
          <cell r="HP62">
            <v>0</v>
          </cell>
          <cell r="HQ62">
            <v>0</v>
          </cell>
          <cell r="HR62">
            <v>0</v>
          </cell>
          <cell r="HS62">
            <v>0</v>
          </cell>
          <cell r="HT62">
            <v>0</v>
          </cell>
          <cell r="HU62">
            <v>0</v>
          </cell>
          <cell r="HV62">
            <v>0</v>
          </cell>
          <cell r="HW62">
            <v>0</v>
          </cell>
          <cell r="HX62">
            <v>0</v>
          </cell>
          <cell r="HY62">
            <v>0</v>
          </cell>
          <cell r="HZ62">
            <v>0</v>
          </cell>
          <cell r="IA62">
            <v>0</v>
          </cell>
          <cell r="IB62">
            <v>0</v>
          </cell>
          <cell r="IC62">
            <v>0</v>
          </cell>
          <cell r="ID62">
            <v>0</v>
          </cell>
          <cell r="IE62">
            <v>0</v>
          </cell>
          <cell r="IF62">
            <v>0</v>
          </cell>
          <cell r="IG62">
            <v>0</v>
          </cell>
          <cell r="IH62">
            <v>0</v>
          </cell>
          <cell r="II62">
            <v>0</v>
          </cell>
          <cell r="IJ62">
            <v>0</v>
          </cell>
          <cell r="IK62">
            <v>0</v>
          </cell>
          <cell r="IL62">
            <v>0</v>
          </cell>
          <cell r="IM62">
            <v>0</v>
          </cell>
          <cell r="IN62">
            <v>0</v>
          </cell>
          <cell r="IO62">
            <v>0</v>
          </cell>
          <cell r="IP62">
            <v>0</v>
          </cell>
          <cell r="IQ62">
            <v>0</v>
          </cell>
          <cell r="IR62">
            <v>0</v>
          </cell>
          <cell r="IS62">
            <v>0</v>
          </cell>
          <cell r="IT62">
            <v>0</v>
          </cell>
          <cell r="IU62">
            <v>0</v>
          </cell>
        </row>
        <row r="63">
          <cell r="A63" t="str">
            <v>Chemicals - Specialty</v>
          </cell>
          <cell r="B63" t="e">
            <v>#N/A</v>
          </cell>
        </row>
        <row r="64">
          <cell r="A64" t="str">
            <v>ADV IN</v>
          </cell>
          <cell r="B64" t="str">
            <v>Advanta India Ltd</v>
          </cell>
          <cell r="C64" t="str">
            <v>Agrochemicals and Seeds</v>
          </cell>
          <cell r="D64">
            <v>0</v>
          </cell>
          <cell r="E64">
            <v>0</v>
          </cell>
          <cell r="F64">
            <v>0</v>
          </cell>
          <cell r="G64">
            <v>0</v>
          </cell>
          <cell r="H64">
            <v>0</v>
          </cell>
          <cell r="I64">
            <v>0</v>
          </cell>
          <cell r="J64">
            <v>0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  <cell r="T64">
            <v>0</v>
          </cell>
          <cell r="U64">
            <v>0</v>
          </cell>
          <cell r="V64">
            <v>0</v>
          </cell>
          <cell r="W64">
            <v>-78.599999999999994</v>
          </cell>
          <cell r="X64">
            <v>-91.2</v>
          </cell>
          <cell r="Y64">
            <v>-52.3</v>
          </cell>
          <cell r="Z64">
            <v>-185.76</v>
          </cell>
          <cell r="AA64">
            <v>-84.341999999999999</v>
          </cell>
          <cell r="AB64">
            <v>-119.325</v>
          </cell>
          <cell r="AC64">
            <v>-95.959000000000003</v>
          </cell>
          <cell r="AD64">
            <v>-125.81900000000002</v>
          </cell>
          <cell r="AE64">
            <v>-137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O64">
            <v>0</v>
          </cell>
          <cell r="AP64">
            <v>0</v>
          </cell>
          <cell r="AQ64">
            <v>0</v>
          </cell>
          <cell r="AR64">
            <v>0</v>
          </cell>
          <cell r="AS64">
            <v>0</v>
          </cell>
          <cell r="AT64">
            <v>0</v>
          </cell>
          <cell r="AU64">
            <v>0</v>
          </cell>
          <cell r="AV64">
            <v>0</v>
          </cell>
          <cell r="AW64">
            <v>0</v>
          </cell>
          <cell r="AX64">
            <v>0</v>
          </cell>
          <cell r="AY64">
            <v>9.5000000000000426</v>
          </cell>
          <cell r="AZ64">
            <v>221.30000000000013</v>
          </cell>
          <cell r="BA64">
            <v>30.09999999999998</v>
          </cell>
          <cell r="BB64">
            <v>332.94999999999993</v>
          </cell>
          <cell r="BC64">
            <v>54.300999999999945</v>
          </cell>
          <cell r="BD64">
            <v>281.63699999999994</v>
          </cell>
          <cell r="BE64">
            <v>66.175000000000182</v>
          </cell>
          <cell r="BF64">
            <v>178.14058256767316</v>
          </cell>
          <cell r="BG64">
            <v>-29.000000000000171</v>
          </cell>
          <cell r="BH64">
            <v>0</v>
          </cell>
          <cell r="BI64">
            <v>0</v>
          </cell>
          <cell r="BJ64">
            <v>0</v>
          </cell>
          <cell r="BK64">
            <v>0</v>
          </cell>
          <cell r="BL64">
            <v>0</v>
          </cell>
          <cell r="BM64">
            <v>0</v>
          </cell>
          <cell r="BN64">
            <v>0</v>
          </cell>
          <cell r="BO64">
            <v>0</v>
          </cell>
          <cell r="BP64">
            <v>0</v>
          </cell>
          <cell r="BQ64">
            <v>0</v>
          </cell>
          <cell r="BR64">
            <v>0</v>
          </cell>
          <cell r="BS64">
            <v>0</v>
          </cell>
          <cell r="BT64">
            <v>0</v>
          </cell>
          <cell r="BU64">
            <v>0</v>
          </cell>
          <cell r="BV64">
            <v>0</v>
          </cell>
          <cell r="BW64">
            <v>0</v>
          </cell>
          <cell r="BX64">
            <v>0</v>
          </cell>
          <cell r="BY64">
            <v>0</v>
          </cell>
          <cell r="BZ64">
            <v>0</v>
          </cell>
          <cell r="CA64">
            <v>0</v>
          </cell>
          <cell r="CB64">
            <v>0</v>
          </cell>
          <cell r="CC64">
            <v>0</v>
          </cell>
          <cell r="CD64">
            <v>0</v>
          </cell>
          <cell r="CE64">
            <v>0</v>
          </cell>
          <cell r="CF64">
            <v>0</v>
          </cell>
          <cell r="CG64">
            <v>0</v>
          </cell>
          <cell r="CH64">
            <v>0</v>
          </cell>
          <cell r="CI64">
            <v>0</v>
          </cell>
          <cell r="CJ64">
            <v>0</v>
          </cell>
          <cell r="CK64">
            <v>0</v>
          </cell>
          <cell r="CL64">
            <v>0</v>
          </cell>
          <cell r="CM64">
            <v>0</v>
          </cell>
          <cell r="CN64">
            <v>0</v>
          </cell>
          <cell r="CO64">
            <v>0</v>
          </cell>
          <cell r="CP64">
            <v>0</v>
          </cell>
          <cell r="CQ64">
            <v>0</v>
          </cell>
          <cell r="CR64">
            <v>0</v>
          </cell>
          <cell r="CS64">
            <v>0</v>
          </cell>
          <cell r="CT64">
            <v>0</v>
          </cell>
          <cell r="CU64">
            <v>0</v>
          </cell>
          <cell r="CV64">
            <v>0</v>
          </cell>
          <cell r="CW64">
            <v>0</v>
          </cell>
          <cell r="CX64">
            <v>0</v>
          </cell>
          <cell r="CY64">
            <v>0</v>
          </cell>
          <cell r="CZ64">
            <v>0</v>
          </cell>
          <cell r="DA64">
            <v>0</v>
          </cell>
          <cell r="DB64">
            <v>0</v>
          </cell>
          <cell r="DC64">
            <v>9.5000000000000426</v>
          </cell>
          <cell r="DD64">
            <v>221.30000000000013</v>
          </cell>
          <cell r="DE64">
            <v>30.09999999999998</v>
          </cell>
          <cell r="DF64">
            <v>332.94999999999993</v>
          </cell>
          <cell r="DG64">
            <v>54.300999999999945</v>
          </cell>
          <cell r="DH64">
            <v>281.63699999999994</v>
          </cell>
          <cell r="DI64">
            <v>66.175000000000182</v>
          </cell>
          <cell r="DJ64">
            <v>178.14058256767316</v>
          </cell>
          <cell r="DK64">
            <v>-29.000000000000171</v>
          </cell>
          <cell r="DL64">
            <v>0</v>
          </cell>
          <cell r="DM64">
            <v>0</v>
          </cell>
          <cell r="DN64">
            <v>0</v>
          </cell>
          <cell r="DO64">
            <v>0</v>
          </cell>
          <cell r="DP64">
            <v>0</v>
          </cell>
          <cell r="DQ64">
            <v>0</v>
          </cell>
          <cell r="DR64">
            <v>0</v>
          </cell>
          <cell r="DS64">
            <v>0</v>
          </cell>
          <cell r="DT64">
            <v>0</v>
          </cell>
          <cell r="DU64">
            <v>0</v>
          </cell>
          <cell r="DV64">
            <v>0</v>
          </cell>
          <cell r="DW64">
            <v>0</v>
          </cell>
          <cell r="DX64">
            <v>0</v>
          </cell>
          <cell r="DY64">
            <v>0</v>
          </cell>
          <cell r="DZ64">
            <v>0</v>
          </cell>
          <cell r="EA64">
            <v>0</v>
          </cell>
          <cell r="EB64">
            <v>0</v>
          </cell>
          <cell r="EC64">
            <v>0</v>
          </cell>
          <cell r="ED64">
            <v>0</v>
          </cell>
          <cell r="EE64">
            <v>-0.79999999999999982</v>
          </cell>
          <cell r="EF64">
            <v>-51.7</v>
          </cell>
          <cell r="EG64">
            <v>-14</v>
          </cell>
          <cell r="EH64">
            <v>-81.739999999999995</v>
          </cell>
          <cell r="EI64">
            <v>-4.9960000000000004</v>
          </cell>
          <cell r="EJ64">
            <v>-72.887</v>
          </cell>
          <cell r="EK64">
            <v>-0.29599999999999999</v>
          </cell>
          <cell r="EL64">
            <v>11.766000000000005</v>
          </cell>
          <cell r="EM64">
            <v>16</v>
          </cell>
          <cell r="EN64">
            <v>0</v>
          </cell>
          <cell r="EO64">
            <v>0</v>
          </cell>
          <cell r="EP64">
            <v>0</v>
          </cell>
          <cell r="EQ64">
            <v>0</v>
          </cell>
          <cell r="ER64">
            <v>0</v>
          </cell>
          <cell r="ES64">
            <v>0</v>
          </cell>
          <cell r="ET64">
            <v>0</v>
          </cell>
          <cell r="EU64">
            <v>0</v>
          </cell>
          <cell r="EV64">
            <v>0</v>
          </cell>
          <cell r="EW64">
            <v>0</v>
          </cell>
          <cell r="EX64">
            <v>0</v>
          </cell>
          <cell r="EY64">
            <v>0</v>
          </cell>
          <cell r="EZ64">
            <v>0</v>
          </cell>
          <cell r="FA64">
            <v>0</v>
          </cell>
          <cell r="FB64">
            <v>0</v>
          </cell>
          <cell r="FC64">
            <v>0</v>
          </cell>
          <cell r="FD64">
            <v>0</v>
          </cell>
          <cell r="FE64">
            <v>0</v>
          </cell>
          <cell r="FF64">
            <v>0</v>
          </cell>
          <cell r="FG64">
            <v>8.7000000000000419</v>
          </cell>
          <cell r="FH64">
            <v>169.60000000000014</v>
          </cell>
          <cell r="FI64">
            <v>16.09999999999998</v>
          </cell>
          <cell r="FJ64">
            <v>251.20999999999992</v>
          </cell>
          <cell r="FK64">
            <v>49.304999999999943</v>
          </cell>
          <cell r="FL64">
            <v>208.74999999999994</v>
          </cell>
          <cell r="FM64">
            <v>65.879000000000175</v>
          </cell>
          <cell r="FN64">
            <v>189.90658256767318</v>
          </cell>
          <cell r="FO64">
            <v>-13.000000000000171</v>
          </cell>
          <cell r="FP64">
            <v>0</v>
          </cell>
          <cell r="FQ64">
            <v>0</v>
          </cell>
          <cell r="FR64">
            <v>0</v>
          </cell>
          <cell r="FS64">
            <v>0</v>
          </cell>
          <cell r="FT64">
            <v>0</v>
          </cell>
          <cell r="FU64">
            <v>0</v>
          </cell>
          <cell r="FV64">
            <v>0</v>
          </cell>
          <cell r="FW64">
            <v>0</v>
          </cell>
          <cell r="FX64">
            <v>0</v>
          </cell>
          <cell r="FY64">
            <v>0</v>
          </cell>
          <cell r="FZ64">
            <v>0</v>
          </cell>
          <cell r="GA64">
            <v>0</v>
          </cell>
          <cell r="GB64">
            <v>0</v>
          </cell>
          <cell r="GC64">
            <v>0</v>
          </cell>
          <cell r="GD64">
            <v>0</v>
          </cell>
          <cell r="GE64">
            <v>0</v>
          </cell>
          <cell r="GF64">
            <v>0</v>
          </cell>
          <cell r="GG64">
            <v>0</v>
          </cell>
          <cell r="GH64">
            <v>0</v>
          </cell>
          <cell r="GI64">
            <v>0</v>
          </cell>
          <cell r="GJ64">
            <v>0</v>
          </cell>
          <cell r="GK64">
            <v>0</v>
          </cell>
          <cell r="GL64">
            <v>0</v>
          </cell>
          <cell r="GM64">
            <v>0.996</v>
          </cell>
          <cell r="GN64">
            <v>-1.119</v>
          </cell>
          <cell r="GO64">
            <v>0</v>
          </cell>
          <cell r="GP64">
            <v>0</v>
          </cell>
          <cell r="GQ64">
            <v>-24</v>
          </cell>
          <cell r="GR64">
            <v>0</v>
          </cell>
          <cell r="GS64">
            <v>0</v>
          </cell>
          <cell r="GT64">
            <v>0</v>
          </cell>
          <cell r="GU64">
            <v>0</v>
          </cell>
          <cell r="GV64">
            <v>0</v>
          </cell>
          <cell r="GW64">
            <v>0</v>
          </cell>
          <cell r="GX64">
            <v>0</v>
          </cell>
          <cell r="GY64">
            <v>0</v>
          </cell>
          <cell r="GZ64">
            <v>0</v>
          </cell>
          <cell r="HA64">
            <v>0</v>
          </cell>
          <cell r="HB64">
            <v>0</v>
          </cell>
          <cell r="HC64">
            <v>0</v>
          </cell>
          <cell r="HD64">
            <v>0</v>
          </cell>
          <cell r="HE64">
            <v>0</v>
          </cell>
          <cell r="HF64">
            <v>0</v>
          </cell>
          <cell r="HG64">
            <v>0</v>
          </cell>
          <cell r="HH64">
            <v>0</v>
          </cell>
          <cell r="HI64">
            <v>0</v>
          </cell>
          <cell r="HJ64">
            <v>0</v>
          </cell>
          <cell r="HK64">
            <v>0</v>
          </cell>
          <cell r="HL64">
            <v>0</v>
          </cell>
          <cell r="HM64">
            <v>0</v>
          </cell>
          <cell r="HN64">
            <v>0</v>
          </cell>
          <cell r="HO64">
            <v>0</v>
          </cell>
          <cell r="HP64">
            <v>0</v>
          </cell>
          <cell r="HQ64">
            <v>0</v>
          </cell>
          <cell r="HR64">
            <v>0</v>
          </cell>
          <cell r="HS64">
            <v>0</v>
          </cell>
          <cell r="HT64">
            <v>0</v>
          </cell>
          <cell r="HU64">
            <v>0</v>
          </cell>
          <cell r="HV64">
            <v>0</v>
          </cell>
          <cell r="HW64">
            <v>0</v>
          </cell>
          <cell r="HX64">
            <v>0</v>
          </cell>
          <cell r="HY64">
            <v>0</v>
          </cell>
          <cell r="HZ64">
            <v>0</v>
          </cell>
          <cell r="IA64">
            <v>0</v>
          </cell>
          <cell r="IB64">
            <v>0</v>
          </cell>
          <cell r="IC64">
            <v>0</v>
          </cell>
          <cell r="ID64">
            <v>0</v>
          </cell>
          <cell r="IE64">
            <v>0</v>
          </cell>
          <cell r="IF64">
            <v>0</v>
          </cell>
          <cell r="IG64">
            <v>0</v>
          </cell>
          <cell r="IH64">
            <v>0</v>
          </cell>
          <cell r="II64">
            <v>0</v>
          </cell>
          <cell r="IJ64">
            <v>0</v>
          </cell>
          <cell r="IK64">
            <v>0</v>
          </cell>
          <cell r="IL64">
            <v>0</v>
          </cell>
          <cell r="IM64">
            <v>0</v>
          </cell>
          <cell r="IN64">
            <v>0</v>
          </cell>
          <cell r="IO64">
            <v>0</v>
          </cell>
          <cell r="IP64">
            <v>0</v>
          </cell>
          <cell r="IQ64">
            <v>-5.46</v>
          </cell>
          <cell r="IR64">
            <v>18.5</v>
          </cell>
          <cell r="IS64">
            <v>5.3540000000000001</v>
          </cell>
          <cell r="IT64">
            <v>2</v>
          </cell>
          <cell r="IU64">
            <v>0</v>
          </cell>
        </row>
        <row r="65">
          <cell r="A65" t="str">
            <v>CHMB IN</v>
          </cell>
          <cell r="B65" t="str">
            <v>Chambal Fertilizers &amp; Chemicals</v>
          </cell>
          <cell r="C65" t="str">
            <v>fertilizers</v>
          </cell>
          <cell r="D65">
            <v>-373.5</v>
          </cell>
          <cell r="E65">
            <v>-351.8</v>
          </cell>
          <cell r="F65">
            <v>-350.4</v>
          </cell>
          <cell r="G65">
            <v>-313.8</v>
          </cell>
          <cell r="H65">
            <v>-299.7</v>
          </cell>
          <cell r="I65">
            <v>-292.2</v>
          </cell>
          <cell r="J65">
            <v>-245.2</v>
          </cell>
          <cell r="K65">
            <v>-223.2</v>
          </cell>
          <cell r="L65">
            <v>-202</v>
          </cell>
          <cell r="M65">
            <v>-189.1</v>
          </cell>
          <cell r="N65">
            <v>-162.1</v>
          </cell>
          <cell r="O65">
            <v>-180.7</v>
          </cell>
          <cell r="P65">
            <v>-166.8</v>
          </cell>
          <cell r="Q65">
            <v>-138.6</v>
          </cell>
          <cell r="R65">
            <v>-133.9</v>
          </cell>
          <cell r="S65">
            <v>-117.2</v>
          </cell>
          <cell r="T65">
            <v>-161.9</v>
          </cell>
          <cell r="U65">
            <v>-216.6</v>
          </cell>
          <cell r="V65">
            <v>-249.4</v>
          </cell>
          <cell r="W65">
            <v>-293.2</v>
          </cell>
          <cell r="X65">
            <v>-321.3</v>
          </cell>
          <cell r="Y65">
            <v>-196</v>
          </cell>
          <cell r="Z65">
            <v>-194.3</v>
          </cell>
          <cell r="AA65">
            <v>-206.99999999999994</v>
          </cell>
          <cell r="AB65">
            <v>-271.21499999999997</v>
          </cell>
          <cell r="AC65">
            <v>-416.279</v>
          </cell>
          <cell r="AD65">
            <v>-366.57</v>
          </cell>
          <cell r="AE65">
            <v>-171.02400000000006</v>
          </cell>
          <cell r="AF65">
            <v>304.19999999999993</v>
          </cell>
          <cell r="AG65">
            <v>294.7</v>
          </cell>
          <cell r="AH65">
            <v>921.6</v>
          </cell>
          <cell r="AI65">
            <v>219.4999999999996</v>
          </cell>
          <cell r="AJ65">
            <v>380.09999999999951</v>
          </cell>
          <cell r="AK65">
            <v>416.30000000000047</v>
          </cell>
          <cell r="AL65">
            <v>941.29999999999927</v>
          </cell>
          <cell r="AM65">
            <v>66.79999999999967</v>
          </cell>
          <cell r="AN65">
            <v>450.70000000000039</v>
          </cell>
          <cell r="AO65">
            <v>738.6</v>
          </cell>
          <cell r="AP65">
            <v>1022.3000000000001</v>
          </cell>
          <cell r="AQ65">
            <v>85.299999999999443</v>
          </cell>
          <cell r="AR65">
            <v>322.8</v>
          </cell>
          <cell r="AS65">
            <v>639.59999999999968</v>
          </cell>
          <cell r="AT65">
            <v>1100.4999999999995</v>
          </cell>
          <cell r="AU65">
            <v>394.2000000000009</v>
          </cell>
          <cell r="AV65">
            <v>573.099999999999</v>
          </cell>
          <cell r="AW65">
            <v>1820.200000000001</v>
          </cell>
          <cell r="AX65">
            <v>722.59999999999957</v>
          </cell>
          <cell r="AY65">
            <v>199.80000000000092</v>
          </cell>
          <cell r="AZ65">
            <v>770.20000000000095</v>
          </cell>
          <cell r="BA65">
            <v>773.39999999999986</v>
          </cell>
          <cell r="BB65">
            <v>925.20000000000141</v>
          </cell>
          <cell r="BC65">
            <v>-29.699999999998624</v>
          </cell>
          <cell r="BD65">
            <v>1057.1860000000004</v>
          </cell>
          <cell r="BE65">
            <v>654.20299999999861</v>
          </cell>
          <cell r="BF65">
            <v>1003.3200000000002</v>
          </cell>
          <cell r="BG65">
            <v>370.18399999999309</v>
          </cell>
          <cell r="BH65">
            <v>0</v>
          </cell>
          <cell r="BI65">
            <v>0</v>
          </cell>
          <cell r="BJ65">
            <v>0</v>
          </cell>
          <cell r="BK65">
            <v>-593.6</v>
          </cell>
          <cell r="BL65">
            <v>0</v>
          </cell>
          <cell r="BM65">
            <v>0</v>
          </cell>
          <cell r="BN65">
            <v>0</v>
          </cell>
          <cell r="BO65">
            <v>0</v>
          </cell>
          <cell r="BP65">
            <v>0</v>
          </cell>
          <cell r="BQ65">
            <v>0</v>
          </cell>
          <cell r="BR65">
            <v>0</v>
          </cell>
          <cell r="BS65">
            <v>0</v>
          </cell>
          <cell r="BT65">
            <v>0</v>
          </cell>
          <cell r="BU65">
            <v>0</v>
          </cell>
          <cell r="BV65">
            <v>0</v>
          </cell>
          <cell r="BW65">
            <v>0</v>
          </cell>
          <cell r="BX65">
            <v>0</v>
          </cell>
          <cell r="BY65">
            <v>0</v>
          </cell>
          <cell r="BZ65">
            <v>0</v>
          </cell>
          <cell r="CA65">
            <v>0</v>
          </cell>
          <cell r="CB65">
            <v>0</v>
          </cell>
          <cell r="CC65">
            <v>0</v>
          </cell>
          <cell r="CD65">
            <v>12.7</v>
          </cell>
          <cell r="CE65">
            <v>229</v>
          </cell>
          <cell r="CF65">
            <v>-483.45299999999997</v>
          </cell>
          <cell r="CG65">
            <v>0</v>
          </cell>
          <cell r="CH65">
            <v>52.67</v>
          </cell>
          <cell r="CI65">
            <v>526.89199999999994</v>
          </cell>
          <cell r="CJ65">
            <v>304.19999999999993</v>
          </cell>
          <cell r="CK65">
            <v>294.7</v>
          </cell>
          <cell r="CL65">
            <v>921.6</v>
          </cell>
          <cell r="CM65">
            <v>-374.10000000000042</v>
          </cell>
          <cell r="CN65">
            <v>380.09999999999951</v>
          </cell>
          <cell r="CO65">
            <v>416.30000000000047</v>
          </cell>
          <cell r="CP65">
            <v>941.29999999999927</v>
          </cell>
          <cell r="CQ65">
            <v>66.79999999999967</v>
          </cell>
          <cell r="CR65">
            <v>450.70000000000039</v>
          </cell>
          <cell r="CS65">
            <v>738.6</v>
          </cell>
          <cell r="CT65">
            <v>1022.3000000000001</v>
          </cell>
          <cell r="CU65">
            <v>85.299999999999443</v>
          </cell>
          <cell r="CV65">
            <v>322.8</v>
          </cell>
          <cell r="CW65">
            <v>639.59999999999968</v>
          </cell>
          <cell r="CX65">
            <v>1100.4999999999995</v>
          </cell>
          <cell r="CY65">
            <v>394.2000000000009</v>
          </cell>
          <cell r="CZ65">
            <v>573.099999999999</v>
          </cell>
          <cell r="DA65">
            <v>1820.200000000001</v>
          </cell>
          <cell r="DB65">
            <v>722.59999999999957</v>
          </cell>
          <cell r="DC65">
            <v>199.80000000000092</v>
          </cell>
          <cell r="DD65">
            <v>770.20000000000095</v>
          </cell>
          <cell r="DE65">
            <v>773.39999999999986</v>
          </cell>
          <cell r="DF65">
            <v>937.90000000000146</v>
          </cell>
          <cell r="DG65">
            <v>199.30000000000138</v>
          </cell>
          <cell r="DH65">
            <v>573.7330000000004</v>
          </cell>
          <cell r="DI65">
            <v>654.20299999999861</v>
          </cell>
          <cell r="DJ65">
            <v>1055.9900000000002</v>
          </cell>
          <cell r="DK65">
            <v>897.07599999999297</v>
          </cell>
          <cell r="DL65">
            <v>-111.8</v>
          </cell>
          <cell r="DM65">
            <v>-64.5</v>
          </cell>
          <cell r="DN65">
            <v>-153.1</v>
          </cell>
          <cell r="DO65">
            <v>-76.699999999999989</v>
          </cell>
          <cell r="DP65">
            <v>-133.19999999999999</v>
          </cell>
          <cell r="DQ65">
            <v>-117.69999999999999</v>
          </cell>
          <cell r="DR65">
            <v>-331.8</v>
          </cell>
          <cell r="DS65">
            <v>28.200000000000003</v>
          </cell>
          <cell r="DT65">
            <v>-153.60000000000002</v>
          </cell>
          <cell r="DU65">
            <v>-303.5</v>
          </cell>
          <cell r="DV65">
            <v>-435.7</v>
          </cell>
          <cell r="DW65">
            <v>-38.5</v>
          </cell>
          <cell r="DX65">
            <v>-165.2</v>
          </cell>
          <cell r="DY65">
            <v>-174</v>
          </cell>
          <cell r="DZ65">
            <v>-321.59999999999997</v>
          </cell>
          <cell r="EA65">
            <v>-122.2</v>
          </cell>
          <cell r="EB65">
            <v>-201.2</v>
          </cell>
          <cell r="EC65">
            <v>-208.60000000000002</v>
          </cell>
          <cell r="ED65">
            <v>-211.2</v>
          </cell>
          <cell r="EE65">
            <v>-44.099999999999994</v>
          </cell>
          <cell r="EF65">
            <v>-153.1</v>
          </cell>
          <cell r="EG65">
            <v>-179.8</v>
          </cell>
          <cell r="EH65">
            <v>-304.39999999999998</v>
          </cell>
          <cell r="EI65">
            <v>0</v>
          </cell>
          <cell r="EJ65">
            <v>-335.75099999999998</v>
          </cell>
          <cell r="EK65">
            <v>-178.55</v>
          </cell>
          <cell r="EL65">
            <v>-302.97000000000003</v>
          </cell>
          <cell r="EM65">
            <v>-58.101999999999997</v>
          </cell>
          <cell r="EN65">
            <v>192.39999999999992</v>
          </cell>
          <cell r="EO65">
            <v>230.2</v>
          </cell>
          <cell r="EP65">
            <v>768.5</v>
          </cell>
          <cell r="EQ65">
            <v>-450.80000000000041</v>
          </cell>
          <cell r="ER65">
            <v>246.89999999999952</v>
          </cell>
          <cell r="ES65">
            <v>298.60000000000048</v>
          </cell>
          <cell r="ET65">
            <v>609.49999999999932</v>
          </cell>
          <cell r="EU65">
            <v>94.999999999999673</v>
          </cell>
          <cell r="EV65">
            <v>297.10000000000036</v>
          </cell>
          <cell r="EW65">
            <v>435.1</v>
          </cell>
          <cell r="EX65">
            <v>586.60000000000014</v>
          </cell>
          <cell r="EY65">
            <v>46.799999999999443</v>
          </cell>
          <cell r="EZ65">
            <v>157.60000000000002</v>
          </cell>
          <cell r="FA65">
            <v>465.59999999999968</v>
          </cell>
          <cell r="FB65">
            <v>778.89999999999964</v>
          </cell>
          <cell r="FC65">
            <v>272.00000000000091</v>
          </cell>
          <cell r="FD65">
            <v>371.89999999999901</v>
          </cell>
          <cell r="FE65">
            <v>1611.6000000000008</v>
          </cell>
          <cell r="FF65">
            <v>511.39999999999958</v>
          </cell>
          <cell r="FG65">
            <v>155.70000000000093</v>
          </cell>
          <cell r="FH65">
            <v>617.10000000000093</v>
          </cell>
          <cell r="FI65">
            <v>593.59999999999991</v>
          </cell>
          <cell r="FJ65">
            <v>633.50000000000148</v>
          </cell>
          <cell r="FK65">
            <v>199.30000000000138</v>
          </cell>
          <cell r="FL65">
            <v>237.98200000000043</v>
          </cell>
          <cell r="FM65">
            <v>475.6529999999986</v>
          </cell>
          <cell r="FN65">
            <v>753.02000000000021</v>
          </cell>
          <cell r="FO65">
            <v>838.973999999993</v>
          </cell>
          <cell r="FP65">
            <v>0</v>
          </cell>
          <cell r="FQ65">
            <v>0</v>
          </cell>
          <cell r="FR65">
            <v>0</v>
          </cell>
          <cell r="FS65">
            <v>0</v>
          </cell>
          <cell r="FT65">
            <v>0</v>
          </cell>
          <cell r="FU65">
            <v>0</v>
          </cell>
          <cell r="FV65">
            <v>0</v>
          </cell>
          <cell r="FW65">
            <v>0</v>
          </cell>
          <cell r="FX65">
            <v>0</v>
          </cell>
          <cell r="FY65">
            <v>0</v>
          </cell>
          <cell r="FZ65">
            <v>0</v>
          </cell>
          <cell r="GA65">
            <v>0</v>
          </cell>
          <cell r="GB65">
            <v>0</v>
          </cell>
          <cell r="GC65">
            <v>0</v>
          </cell>
          <cell r="GD65">
            <v>0</v>
          </cell>
          <cell r="GE65">
            <v>0</v>
          </cell>
          <cell r="GF65">
            <v>0</v>
          </cell>
          <cell r="GG65">
            <v>0</v>
          </cell>
          <cell r="GH65">
            <v>0</v>
          </cell>
          <cell r="GI65">
            <v>0</v>
          </cell>
          <cell r="GJ65">
            <v>0</v>
          </cell>
          <cell r="GK65">
            <v>0</v>
          </cell>
          <cell r="GL65">
            <v>0</v>
          </cell>
          <cell r="GM65">
            <v>0</v>
          </cell>
          <cell r="GN65">
            <v>0</v>
          </cell>
          <cell r="GO65">
            <v>0</v>
          </cell>
          <cell r="GP65">
            <v>0</v>
          </cell>
          <cell r="GQ65">
            <v>0</v>
          </cell>
          <cell r="GR65">
            <v>0</v>
          </cell>
          <cell r="GS65">
            <v>0</v>
          </cell>
          <cell r="GT65">
            <v>0</v>
          </cell>
          <cell r="GU65">
            <v>0</v>
          </cell>
          <cell r="GV65">
            <v>0</v>
          </cell>
          <cell r="GW65">
            <v>0</v>
          </cell>
          <cell r="GX65">
            <v>0</v>
          </cell>
          <cell r="GY65">
            <v>0</v>
          </cell>
          <cell r="GZ65">
            <v>0</v>
          </cell>
          <cell r="HA65">
            <v>0</v>
          </cell>
          <cell r="HB65">
            <v>0</v>
          </cell>
          <cell r="HC65">
            <v>0</v>
          </cell>
          <cell r="HD65">
            <v>0</v>
          </cell>
          <cell r="HE65">
            <v>0</v>
          </cell>
          <cell r="HF65">
            <v>0</v>
          </cell>
          <cell r="HG65">
            <v>0</v>
          </cell>
          <cell r="HH65">
            <v>0</v>
          </cell>
          <cell r="HI65">
            <v>0</v>
          </cell>
          <cell r="HJ65">
            <v>0</v>
          </cell>
          <cell r="HK65">
            <v>0</v>
          </cell>
          <cell r="HL65">
            <v>0</v>
          </cell>
          <cell r="HM65">
            <v>0</v>
          </cell>
          <cell r="HN65">
            <v>0</v>
          </cell>
          <cell r="HO65">
            <v>0</v>
          </cell>
          <cell r="HP65">
            <v>0</v>
          </cell>
          <cell r="HQ65">
            <v>0</v>
          </cell>
          <cell r="HR65">
            <v>0</v>
          </cell>
          <cell r="HS65">
            <v>0</v>
          </cell>
          <cell r="HT65">
            <v>0</v>
          </cell>
          <cell r="HU65">
            <v>0</v>
          </cell>
          <cell r="HV65">
            <v>0</v>
          </cell>
          <cell r="HW65">
            <v>0</v>
          </cell>
          <cell r="HX65">
            <v>0</v>
          </cell>
          <cell r="HY65">
            <v>0</v>
          </cell>
          <cell r="HZ65">
            <v>0</v>
          </cell>
          <cell r="IA65">
            <v>0</v>
          </cell>
          <cell r="IB65">
            <v>0</v>
          </cell>
          <cell r="IC65">
            <v>0</v>
          </cell>
          <cell r="ID65">
            <v>0</v>
          </cell>
          <cell r="IE65">
            <v>0</v>
          </cell>
          <cell r="IF65">
            <v>0</v>
          </cell>
          <cell r="IG65">
            <v>0</v>
          </cell>
          <cell r="IH65">
            <v>0</v>
          </cell>
          <cell r="II65">
            <v>0</v>
          </cell>
          <cell r="IJ65">
            <v>0</v>
          </cell>
          <cell r="IK65">
            <v>0</v>
          </cell>
          <cell r="IL65">
            <v>0</v>
          </cell>
          <cell r="IM65">
            <v>0</v>
          </cell>
          <cell r="IN65">
            <v>0</v>
          </cell>
          <cell r="IO65">
            <v>0</v>
          </cell>
          <cell r="IP65">
            <v>0</v>
          </cell>
          <cell r="IQ65">
            <v>0</v>
          </cell>
          <cell r="IR65">
            <v>0</v>
          </cell>
          <cell r="IS65">
            <v>0</v>
          </cell>
          <cell r="IT65">
            <v>0</v>
          </cell>
          <cell r="IU65">
            <v>0</v>
          </cell>
        </row>
        <row r="66">
          <cell r="A66" t="str">
            <v>RCF IN</v>
          </cell>
          <cell r="B66" t="str">
            <v>Rashtriya Chemicals &amp; Fert</v>
          </cell>
          <cell r="C66" t="str">
            <v>fertilizers</v>
          </cell>
          <cell r="D66">
            <v>0</v>
          </cell>
          <cell r="E66">
            <v>0</v>
          </cell>
          <cell r="F66">
            <v>0</v>
          </cell>
          <cell r="G66">
            <v>0</v>
          </cell>
          <cell r="H66">
            <v>0</v>
          </cell>
          <cell r="I66">
            <v>0</v>
          </cell>
          <cell r="J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0</v>
          </cell>
          <cell r="R66">
            <v>0</v>
          </cell>
          <cell r="S66">
            <v>0</v>
          </cell>
          <cell r="T66">
            <v>0</v>
          </cell>
          <cell r="U66">
            <v>0</v>
          </cell>
          <cell r="V66">
            <v>0</v>
          </cell>
          <cell r="W66">
            <v>0</v>
          </cell>
          <cell r="X66">
            <v>-141.6</v>
          </cell>
          <cell r="Y66">
            <v>-110</v>
          </cell>
          <cell r="Z66">
            <v>-136.6</v>
          </cell>
          <cell r="AA66">
            <v>-205</v>
          </cell>
          <cell r="AB66">
            <v>-247.3</v>
          </cell>
          <cell r="AC66">
            <v>-198.4</v>
          </cell>
          <cell r="AD66">
            <v>-170.5</v>
          </cell>
          <cell r="AE66">
            <v>-133.1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O66">
            <v>0</v>
          </cell>
          <cell r="AP66">
            <v>0</v>
          </cell>
          <cell r="AQ66">
            <v>0</v>
          </cell>
          <cell r="AR66">
            <v>0</v>
          </cell>
          <cell r="AS66">
            <v>0</v>
          </cell>
          <cell r="AT66">
            <v>0</v>
          </cell>
          <cell r="AU66">
            <v>0</v>
          </cell>
          <cell r="AV66">
            <v>0</v>
          </cell>
          <cell r="AW66">
            <v>0</v>
          </cell>
          <cell r="AX66">
            <v>0</v>
          </cell>
          <cell r="AY66">
            <v>0</v>
          </cell>
          <cell r="AZ66">
            <v>123.69999999999962</v>
          </cell>
          <cell r="BA66">
            <v>598.5</v>
          </cell>
          <cell r="BB66">
            <v>918.80000000000075</v>
          </cell>
          <cell r="BC66">
            <v>777.90000000000066</v>
          </cell>
          <cell r="BD66">
            <v>297.29999999999819</v>
          </cell>
          <cell r="BE66">
            <v>1286.5000000000007</v>
          </cell>
          <cell r="BF66">
            <v>1049.799999999997</v>
          </cell>
          <cell r="BG66">
            <v>623.1</v>
          </cell>
          <cell r="BH66">
            <v>0</v>
          </cell>
          <cell r="BI66">
            <v>0</v>
          </cell>
          <cell r="BJ66">
            <v>0</v>
          </cell>
          <cell r="BK66">
            <v>0</v>
          </cell>
          <cell r="BL66">
            <v>0</v>
          </cell>
          <cell r="BM66">
            <v>0</v>
          </cell>
          <cell r="BN66">
            <v>0</v>
          </cell>
          <cell r="BO66">
            <v>0</v>
          </cell>
          <cell r="BP66">
            <v>0</v>
          </cell>
          <cell r="BQ66">
            <v>0</v>
          </cell>
          <cell r="BR66">
            <v>0</v>
          </cell>
          <cell r="BS66">
            <v>0</v>
          </cell>
          <cell r="BT66">
            <v>0</v>
          </cell>
          <cell r="BU66">
            <v>0</v>
          </cell>
          <cell r="BV66">
            <v>0</v>
          </cell>
          <cell r="BW66">
            <v>0</v>
          </cell>
          <cell r="BX66">
            <v>0</v>
          </cell>
          <cell r="BY66">
            <v>0</v>
          </cell>
          <cell r="BZ66">
            <v>0</v>
          </cell>
          <cell r="CA66">
            <v>0</v>
          </cell>
          <cell r="CB66">
            <v>0</v>
          </cell>
          <cell r="CC66">
            <v>-0.8</v>
          </cell>
          <cell r="CD66">
            <v>-0.1</v>
          </cell>
          <cell r="CE66">
            <v>2.7</v>
          </cell>
          <cell r="CF66">
            <v>-1.1000000000000001</v>
          </cell>
          <cell r="CG66">
            <v>-1.1000000000000001</v>
          </cell>
          <cell r="CH66">
            <v>0</v>
          </cell>
          <cell r="CI66">
            <v>2.5</v>
          </cell>
          <cell r="CJ66">
            <v>0</v>
          </cell>
          <cell r="CK66">
            <v>0</v>
          </cell>
          <cell r="CL66">
            <v>0</v>
          </cell>
          <cell r="CM66">
            <v>0</v>
          </cell>
          <cell r="CN66">
            <v>0</v>
          </cell>
          <cell r="CO66">
            <v>0</v>
          </cell>
          <cell r="CP66">
            <v>0</v>
          </cell>
          <cell r="CQ66">
            <v>0</v>
          </cell>
          <cell r="CR66">
            <v>0</v>
          </cell>
          <cell r="CS66">
            <v>0</v>
          </cell>
          <cell r="CT66">
            <v>0</v>
          </cell>
          <cell r="CU66">
            <v>0</v>
          </cell>
          <cell r="CV66">
            <v>0</v>
          </cell>
          <cell r="CW66">
            <v>0</v>
          </cell>
          <cell r="CX66">
            <v>0</v>
          </cell>
          <cell r="CY66">
            <v>0</v>
          </cell>
          <cell r="CZ66">
            <v>0</v>
          </cell>
          <cell r="DA66">
            <v>0</v>
          </cell>
          <cell r="DB66">
            <v>0</v>
          </cell>
          <cell r="DC66">
            <v>0</v>
          </cell>
          <cell r="DD66">
            <v>123.69999999999962</v>
          </cell>
          <cell r="DE66">
            <v>597.70000000000005</v>
          </cell>
          <cell r="DF66">
            <v>918.70000000000073</v>
          </cell>
          <cell r="DG66">
            <v>780.6000000000007</v>
          </cell>
          <cell r="DH66">
            <v>296.19999999999817</v>
          </cell>
          <cell r="DI66">
            <v>1285.4000000000008</v>
          </cell>
          <cell r="DJ66">
            <v>1049.799999999997</v>
          </cell>
          <cell r="DK66">
            <v>625.6</v>
          </cell>
          <cell r="DL66">
            <v>0</v>
          </cell>
          <cell r="DM66">
            <v>0</v>
          </cell>
          <cell r="DN66">
            <v>0</v>
          </cell>
          <cell r="DO66">
            <v>0</v>
          </cell>
          <cell r="DP66">
            <v>0</v>
          </cell>
          <cell r="DQ66">
            <v>0</v>
          </cell>
          <cell r="DR66">
            <v>0</v>
          </cell>
          <cell r="DS66">
            <v>0</v>
          </cell>
          <cell r="DT66">
            <v>0</v>
          </cell>
          <cell r="DU66">
            <v>0</v>
          </cell>
          <cell r="DV66">
            <v>0</v>
          </cell>
          <cell r="DW66">
            <v>0</v>
          </cell>
          <cell r="DX66">
            <v>0</v>
          </cell>
          <cell r="DY66">
            <v>0</v>
          </cell>
          <cell r="DZ66">
            <v>0</v>
          </cell>
          <cell r="EA66">
            <v>0</v>
          </cell>
          <cell r="EB66">
            <v>0</v>
          </cell>
          <cell r="EC66">
            <v>0</v>
          </cell>
          <cell r="ED66">
            <v>0</v>
          </cell>
          <cell r="EE66">
            <v>0</v>
          </cell>
          <cell r="EF66">
            <v>-46.6</v>
          </cell>
          <cell r="EG66">
            <v>-208.2</v>
          </cell>
          <cell r="EH66">
            <v>-317.5</v>
          </cell>
          <cell r="EI66">
            <v>-266.89999999999998</v>
          </cell>
          <cell r="EJ66">
            <v>-105.6</v>
          </cell>
          <cell r="EK66">
            <v>-441.7</v>
          </cell>
          <cell r="EL66">
            <v>-362</v>
          </cell>
          <cell r="EM66">
            <v>-231.9</v>
          </cell>
          <cell r="EN66">
            <v>0</v>
          </cell>
          <cell r="EO66">
            <v>0</v>
          </cell>
          <cell r="EP66">
            <v>0</v>
          </cell>
          <cell r="EQ66">
            <v>0</v>
          </cell>
          <cell r="ER66">
            <v>0</v>
          </cell>
          <cell r="ES66">
            <v>0</v>
          </cell>
          <cell r="ET66">
            <v>0</v>
          </cell>
          <cell r="EU66">
            <v>0</v>
          </cell>
          <cell r="EV66">
            <v>0</v>
          </cell>
          <cell r="EW66">
            <v>0</v>
          </cell>
          <cell r="EX66">
            <v>0</v>
          </cell>
          <cell r="EY66">
            <v>0</v>
          </cell>
          <cell r="EZ66">
            <v>0</v>
          </cell>
          <cell r="FA66">
            <v>0</v>
          </cell>
          <cell r="FB66">
            <v>0</v>
          </cell>
          <cell r="FC66">
            <v>0</v>
          </cell>
          <cell r="FD66">
            <v>0</v>
          </cell>
          <cell r="FE66">
            <v>0</v>
          </cell>
          <cell r="FF66">
            <v>0</v>
          </cell>
          <cell r="FG66">
            <v>0</v>
          </cell>
          <cell r="FH66">
            <v>77.099999999999625</v>
          </cell>
          <cell r="FI66">
            <v>389.50000000000006</v>
          </cell>
          <cell r="FJ66">
            <v>601.20000000000073</v>
          </cell>
          <cell r="FK66">
            <v>513.70000000000073</v>
          </cell>
          <cell r="FL66">
            <v>190.59999999999818</v>
          </cell>
          <cell r="FM66">
            <v>843.70000000000073</v>
          </cell>
          <cell r="FN66">
            <v>687.799999999997</v>
          </cell>
          <cell r="FO66">
            <v>393.70000000000005</v>
          </cell>
          <cell r="FP66">
            <v>0</v>
          </cell>
          <cell r="FQ66">
            <v>0</v>
          </cell>
          <cell r="FR66">
            <v>0</v>
          </cell>
          <cell r="FS66">
            <v>0</v>
          </cell>
          <cell r="FT66">
            <v>0</v>
          </cell>
          <cell r="FU66">
            <v>0</v>
          </cell>
          <cell r="FV66">
            <v>0</v>
          </cell>
          <cell r="FW66">
            <v>0</v>
          </cell>
          <cell r="FX66">
            <v>0</v>
          </cell>
          <cell r="FY66">
            <v>0</v>
          </cell>
          <cell r="FZ66">
            <v>0</v>
          </cell>
          <cell r="GA66">
            <v>0</v>
          </cell>
          <cell r="GB66">
            <v>0</v>
          </cell>
          <cell r="GC66">
            <v>0</v>
          </cell>
          <cell r="GD66">
            <v>0</v>
          </cell>
          <cell r="GE66">
            <v>0</v>
          </cell>
          <cell r="GF66">
            <v>0</v>
          </cell>
          <cell r="GG66">
            <v>0</v>
          </cell>
          <cell r="GH66">
            <v>0</v>
          </cell>
          <cell r="GI66">
            <v>0</v>
          </cell>
          <cell r="GJ66">
            <v>0</v>
          </cell>
          <cell r="GK66">
            <v>0</v>
          </cell>
          <cell r="GL66">
            <v>0</v>
          </cell>
          <cell r="GM66">
            <v>0</v>
          </cell>
          <cell r="GN66">
            <v>0</v>
          </cell>
          <cell r="GO66">
            <v>0</v>
          </cell>
          <cell r="GP66">
            <v>0</v>
          </cell>
          <cell r="GQ66">
            <v>0</v>
          </cell>
          <cell r="GR66">
            <v>0</v>
          </cell>
          <cell r="GS66">
            <v>0</v>
          </cell>
          <cell r="GT66">
            <v>0</v>
          </cell>
          <cell r="GU66">
            <v>0</v>
          </cell>
          <cell r="GV66">
            <v>0</v>
          </cell>
          <cell r="GW66">
            <v>0</v>
          </cell>
          <cell r="GX66">
            <v>0</v>
          </cell>
          <cell r="GY66">
            <v>0</v>
          </cell>
          <cell r="GZ66">
            <v>0</v>
          </cell>
          <cell r="HA66">
            <v>0</v>
          </cell>
          <cell r="HB66">
            <v>0</v>
          </cell>
          <cell r="HC66">
            <v>0</v>
          </cell>
          <cell r="HD66">
            <v>0</v>
          </cell>
          <cell r="HE66">
            <v>0</v>
          </cell>
          <cell r="HF66">
            <v>0</v>
          </cell>
          <cell r="HG66">
            <v>0</v>
          </cell>
          <cell r="HH66">
            <v>0</v>
          </cell>
          <cell r="HI66">
            <v>0</v>
          </cell>
          <cell r="HJ66">
            <v>0</v>
          </cell>
          <cell r="HK66">
            <v>0</v>
          </cell>
          <cell r="HL66">
            <v>0</v>
          </cell>
          <cell r="HM66">
            <v>0</v>
          </cell>
          <cell r="HN66">
            <v>0</v>
          </cell>
          <cell r="HO66">
            <v>0</v>
          </cell>
          <cell r="HP66">
            <v>0</v>
          </cell>
          <cell r="HQ66">
            <v>0</v>
          </cell>
          <cell r="HR66">
            <v>0</v>
          </cell>
          <cell r="HS66">
            <v>0</v>
          </cell>
          <cell r="HT66">
            <v>0</v>
          </cell>
          <cell r="HU66">
            <v>0</v>
          </cell>
          <cell r="HV66">
            <v>0</v>
          </cell>
          <cell r="HW66">
            <v>0</v>
          </cell>
          <cell r="HX66">
            <v>0</v>
          </cell>
          <cell r="HY66">
            <v>0</v>
          </cell>
          <cell r="HZ66">
            <v>0</v>
          </cell>
          <cell r="IA66">
            <v>0</v>
          </cell>
          <cell r="IB66">
            <v>0</v>
          </cell>
          <cell r="IC66">
            <v>0</v>
          </cell>
          <cell r="ID66">
            <v>0</v>
          </cell>
          <cell r="IE66">
            <v>0</v>
          </cell>
          <cell r="IF66">
            <v>0</v>
          </cell>
          <cell r="IG66">
            <v>0</v>
          </cell>
          <cell r="IH66">
            <v>0</v>
          </cell>
          <cell r="II66">
            <v>0</v>
          </cell>
          <cell r="IJ66">
            <v>0</v>
          </cell>
          <cell r="IK66">
            <v>0</v>
          </cell>
          <cell r="IL66">
            <v>0</v>
          </cell>
          <cell r="IM66">
            <v>0</v>
          </cell>
          <cell r="IN66">
            <v>0</v>
          </cell>
          <cell r="IO66">
            <v>0</v>
          </cell>
          <cell r="IP66">
            <v>0</v>
          </cell>
          <cell r="IQ66">
            <v>0</v>
          </cell>
          <cell r="IR66">
            <v>0</v>
          </cell>
          <cell r="IS66">
            <v>0</v>
          </cell>
          <cell r="IT66">
            <v>0</v>
          </cell>
          <cell r="IU66">
            <v>0</v>
          </cell>
        </row>
        <row r="67">
          <cell r="A67" t="str">
            <v>NFCL IN</v>
          </cell>
          <cell r="B67" t="str">
            <v>Nagarjuna Fertilizers &amp; Chemicals</v>
          </cell>
          <cell r="C67" t="str">
            <v>fertilizers</v>
          </cell>
          <cell r="D67">
            <v>0</v>
          </cell>
          <cell r="E67">
            <v>0</v>
          </cell>
          <cell r="F67">
            <v>0</v>
          </cell>
          <cell r="G67">
            <v>0</v>
          </cell>
          <cell r="H67">
            <v>0</v>
          </cell>
          <cell r="I67">
            <v>0</v>
          </cell>
          <cell r="J67">
            <v>0</v>
          </cell>
          <cell r="K67">
            <v>0</v>
          </cell>
          <cell r="L67">
            <v>0</v>
          </cell>
          <cell r="M67">
            <v>0</v>
          </cell>
          <cell r="N67">
            <v>0</v>
          </cell>
          <cell r="O67">
            <v>0</v>
          </cell>
          <cell r="P67">
            <v>0</v>
          </cell>
          <cell r="Q67">
            <v>0</v>
          </cell>
          <cell r="R67">
            <v>0</v>
          </cell>
          <cell r="S67">
            <v>0</v>
          </cell>
          <cell r="T67">
            <v>0</v>
          </cell>
          <cell r="U67">
            <v>0</v>
          </cell>
          <cell r="V67">
            <v>0</v>
          </cell>
          <cell r="W67">
            <v>-323.8</v>
          </cell>
          <cell r="X67">
            <v>-378.3</v>
          </cell>
          <cell r="Y67">
            <v>-356.4</v>
          </cell>
          <cell r="Z67">
            <v>-374.2</v>
          </cell>
          <cell r="AA67">
            <v>-520.79999999999995</v>
          </cell>
          <cell r="AB67">
            <v>-452.77</v>
          </cell>
          <cell r="AC67">
            <v>0</v>
          </cell>
          <cell r="AD67">
            <v>0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O67">
            <v>0</v>
          </cell>
          <cell r="AP67">
            <v>0</v>
          </cell>
          <cell r="AQ67">
            <v>0</v>
          </cell>
          <cell r="AR67">
            <v>0</v>
          </cell>
          <cell r="AS67">
            <v>0</v>
          </cell>
          <cell r="AT67">
            <v>0</v>
          </cell>
          <cell r="AU67">
            <v>0</v>
          </cell>
          <cell r="AV67">
            <v>0</v>
          </cell>
          <cell r="AW67">
            <v>0</v>
          </cell>
          <cell r="AX67">
            <v>0</v>
          </cell>
          <cell r="AY67">
            <v>26.799999999999784</v>
          </cell>
          <cell r="AZ67">
            <v>106.10000000000008</v>
          </cell>
          <cell r="BA67">
            <v>123.50000000000074</v>
          </cell>
          <cell r="BB67">
            <v>80.900000000000148</v>
          </cell>
          <cell r="BC67">
            <v>91.2000000000005</v>
          </cell>
          <cell r="BD67">
            <v>106.01999999999975</v>
          </cell>
          <cell r="BE67">
            <v>0</v>
          </cell>
          <cell r="BF67">
            <v>0</v>
          </cell>
          <cell r="BG67">
            <v>0</v>
          </cell>
          <cell r="BH67">
            <v>0</v>
          </cell>
          <cell r="BI67">
            <v>0</v>
          </cell>
          <cell r="BJ67">
            <v>0</v>
          </cell>
          <cell r="BK67">
            <v>0</v>
          </cell>
          <cell r="BL67">
            <v>0</v>
          </cell>
          <cell r="BM67">
            <v>0</v>
          </cell>
          <cell r="BN67">
            <v>0</v>
          </cell>
          <cell r="BO67">
            <v>0</v>
          </cell>
          <cell r="BP67">
            <v>0</v>
          </cell>
          <cell r="BQ67">
            <v>0</v>
          </cell>
          <cell r="BR67">
            <v>0</v>
          </cell>
          <cell r="BS67">
            <v>0</v>
          </cell>
          <cell r="BT67">
            <v>0</v>
          </cell>
          <cell r="BU67">
            <v>0</v>
          </cell>
          <cell r="BV67">
            <v>0</v>
          </cell>
          <cell r="BW67">
            <v>0</v>
          </cell>
          <cell r="BX67">
            <v>0</v>
          </cell>
          <cell r="BY67">
            <v>0</v>
          </cell>
          <cell r="BZ67">
            <v>0</v>
          </cell>
          <cell r="CA67">
            <v>0</v>
          </cell>
          <cell r="CB67">
            <v>0</v>
          </cell>
          <cell r="CC67">
            <v>0</v>
          </cell>
          <cell r="CD67">
            <v>0</v>
          </cell>
          <cell r="CE67">
            <v>0</v>
          </cell>
          <cell r="CF67">
            <v>0</v>
          </cell>
          <cell r="CG67">
            <v>0</v>
          </cell>
          <cell r="CH67">
            <v>0</v>
          </cell>
          <cell r="CI67">
            <v>0</v>
          </cell>
          <cell r="CJ67">
            <v>0</v>
          </cell>
          <cell r="CK67">
            <v>0</v>
          </cell>
          <cell r="CL67">
            <v>0</v>
          </cell>
          <cell r="CM67">
            <v>0</v>
          </cell>
          <cell r="CN67">
            <v>0</v>
          </cell>
          <cell r="CO67">
            <v>0</v>
          </cell>
          <cell r="CP67">
            <v>0</v>
          </cell>
          <cell r="CQ67">
            <v>0</v>
          </cell>
          <cell r="CR67">
            <v>0</v>
          </cell>
          <cell r="CS67">
            <v>0</v>
          </cell>
          <cell r="CT67">
            <v>0</v>
          </cell>
          <cell r="CU67">
            <v>0</v>
          </cell>
          <cell r="CV67">
            <v>0</v>
          </cell>
          <cell r="CW67">
            <v>0</v>
          </cell>
          <cell r="CX67">
            <v>0</v>
          </cell>
          <cell r="CY67">
            <v>0</v>
          </cell>
          <cell r="CZ67">
            <v>0</v>
          </cell>
          <cell r="DA67">
            <v>0</v>
          </cell>
          <cell r="DB67">
            <v>0</v>
          </cell>
          <cell r="DC67">
            <v>26.799999999999784</v>
          </cell>
          <cell r="DD67">
            <v>106.10000000000008</v>
          </cell>
          <cell r="DE67">
            <v>123.50000000000074</v>
          </cell>
          <cell r="DF67">
            <v>80.900000000000148</v>
          </cell>
          <cell r="DG67">
            <v>91.2000000000005</v>
          </cell>
          <cell r="DH67">
            <v>106.01999999999975</v>
          </cell>
          <cell r="DI67">
            <v>0</v>
          </cell>
          <cell r="DJ67">
            <v>0</v>
          </cell>
          <cell r="DK67">
            <v>0</v>
          </cell>
          <cell r="DL67">
            <v>0</v>
          </cell>
          <cell r="DM67">
            <v>0</v>
          </cell>
          <cell r="DN67">
            <v>0</v>
          </cell>
          <cell r="DO67">
            <v>0</v>
          </cell>
          <cell r="DP67">
            <v>0</v>
          </cell>
          <cell r="DQ67">
            <v>0</v>
          </cell>
          <cell r="DR67">
            <v>0</v>
          </cell>
          <cell r="DS67">
            <v>0</v>
          </cell>
          <cell r="DT67">
            <v>0</v>
          </cell>
          <cell r="DU67">
            <v>0</v>
          </cell>
          <cell r="DV67">
            <v>0</v>
          </cell>
          <cell r="DW67">
            <v>0</v>
          </cell>
          <cell r="DX67">
            <v>0</v>
          </cell>
          <cell r="DY67">
            <v>0</v>
          </cell>
          <cell r="DZ67">
            <v>0</v>
          </cell>
          <cell r="EA67">
            <v>0</v>
          </cell>
          <cell r="EB67">
            <v>0</v>
          </cell>
          <cell r="EC67">
            <v>0</v>
          </cell>
          <cell r="ED67">
            <v>0</v>
          </cell>
          <cell r="EE67">
            <v>-8.1999999999999957</v>
          </cell>
          <cell r="EF67">
            <v>-34.599999999999994</v>
          </cell>
          <cell r="EG67">
            <v>-36.9</v>
          </cell>
          <cell r="EH67">
            <v>-26.2</v>
          </cell>
          <cell r="EI67">
            <v>-78.7</v>
          </cell>
          <cell r="EJ67">
            <v>-35.6</v>
          </cell>
          <cell r="EK67">
            <v>0</v>
          </cell>
          <cell r="EL67">
            <v>0</v>
          </cell>
          <cell r="EM67">
            <v>0</v>
          </cell>
          <cell r="EN67">
            <v>0</v>
          </cell>
          <cell r="EO67">
            <v>0</v>
          </cell>
          <cell r="EP67">
            <v>0</v>
          </cell>
          <cell r="EQ67">
            <v>0</v>
          </cell>
          <cell r="ER67">
            <v>0</v>
          </cell>
          <cell r="ES67">
            <v>0</v>
          </cell>
          <cell r="ET67">
            <v>0</v>
          </cell>
          <cell r="EU67">
            <v>0</v>
          </cell>
          <cell r="EV67">
            <v>0</v>
          </cell>
          <cell r="EW67">
            <v>0</v>
          </cell>
          <cell r="EX67">
            <v>0</v>
          </cell>
          <cell r="EY67">
            <v>0</v>
          </cell>
          <cell r="EZ67">
            <v>0</v>
          </cell>
          <cell r="FA67">
            <v>0</v>
          </cell>
          <cell r="FB67">
            <v>0</v>
          </cell>
          <cell r="FC67">
            <v>0</v>
          </cell>
          <cell r="FD67">
            <v>0</v>
          </cell>
          <cell r="FE67">
            <v>0</v>
          </cell>
          <cell r="FF67">
            <v>0</v>
          </cell>
          <cell r="FG67">
            <v>18.599999999999788</v>
          </cell>
          <cell r="FH67">
            <v>71.500000000000085</v>
          </cell>
          <cell r="FI67">
            <v>86.600000000000733</v>
          </cell>
          <cell r="FJ67">
            <v>54.700000000000145</v>
          </cell>
          <cell r="FK67">
            <v>12.500000000000497</v>
          </cell>
          <cell r="FL67">
            <v>70.41999999999976</v>
          </cell>
          <cell r="FM67">
            <v>0</v>
          </cell>
          <cell r="FN67">
            <v>0</v>
          </cell>
          <cell r="FO67">
            <v>0</v>
          </cell>
          <cell r="FP67">
            <v>0</v>
          </cell>
          <cell r="FQ67">
            <v>0</v>
          </cell>
          <cell r="FR67">
            <v>0</v>
          </cell>
          <cell r="FS67">
            <v>0</v>
          </cell>
          <cell r="FT67">
            <v>0</v>
          </cell>
          <cell r="FU67">
            <v>0</v>
          </cell>
          <cell r="FV67">
            <v>0</v>
          </cell>
          <cell r="FW67">
            <v>0</v>
          </cell>
          <cell r="FX67">
            <v>0</v>
          </cell>
          <cell r="FY67">
            <v>0</v>
          </cell>
          <cell r="FZ67">
            <v>0</v>
          </cell>
          <cell r="GA67">
            <v>0</v>
          </cell>
          <cell r="GB67">
            <v>0</v>
          </cell>
          <cell r="GC67">
            <v>0</v>
          </cell>
          <cell r="GD67">
            <v>0</v>
          </cell>
          <cell r="GE67">
            <v>0</v>
          </cell>
          <cell r="GF67">
            <v>0</v>
          </cell>
          <cell r="GG67">
            <v>0</v>
          </cell>
          <cell r="GH67">
            <v>0</v>
          </cell>
          <cell r="GI67">
            <v>0</v>
          </cell>
          <cell r="GJ67">
            <v>0</v>
          </cell>
          <cell r="GK67">
            <v>0</v>
          </cell>
          <cell r="GL67">
            <v>0</v>
          </cell>
          <cell r="GM67">
            <v>0</v>
          </cell>
          <cell r="GN67">
            <v>0</v>
          </cell>
          <cell r="GO67">
            <v>0</v>
          </cell>
          <cell r="GP67">
            <v>0</v>
          </cell>
          <cell r="GQ67">
            <v>0</v>
          </cell>
          <cell r="GR67">
            <v>0</v>
          </cell>
          <cell r="GS67">
            <v>0</v>
          </cell>
          <cell r="GT67">
            <v>0</v>
          </cell>
          <cell r="GU67">
            <v>0</v>
          </cell>
          <cell r="GV67">
            <v>0</v>
          </cell>
          <cell r="GW67">
            <v>0</v>
          </cell>
          <cell r="GX67">
            <v>0</v>
          </cell>
          <cell r="GY67">
            <v>0</v>
          </cell>
          <cell r="GZ67">
            <v>0</v>
          </cell>
          <cell r="HA67">
            <v>0</v>
          </cell>
          <cell r="HB67">
            <v>0</v>
          </cell>
          <cell r="HC67">
            <v>0</v>
          </cell>
          <cell r="HD67">
            <v>0</v>
          </cell>
          <cell r="HE67">
            <v>0</v>
          </cell>
          <cell r="HF67">
            <v>0</v>
          </cell>
          <cell r="HG67">
            <v>0</v>
          </cell>
          <cell r="HH67">
            <v>0</v>
          </cell>
          <cell r="HI67">
            <v>0</v>
          </cell>
          <cell r="HJ67">
            <v>0</v>
          </cell>
          <cell r="HK67">
            <v>0</v>
          </cell>
          <cell r="HL67">
            <v>0</v>
          </cell>
          <cell r="HM67">
            <v>0</v>
          </cell>
          <cell r="HN67">
            <v>0</v>
          </cell>
          <cell r="HO67">
            <v>0</v>
          </cell>
          <cell r="HP67">
            <v>0</v>
          </cell>
          <cell r="HQ67">
            <v>0</v>
          </cell>
          <cell r="HR67">
            <v>0</v>
          </cell>
          <cell r="HS67">
            <v>0</v>
          </cell>
          <cell r="HT67">
            <v>0</v>
          </cell>
          <cell r="HU67">
            <v>0</v>
          </cell>
          <cell r="HV67">
            <v>0</v>
          </cell>
          <cell r="HW67">
            <v>0</v>
          </cell>
          <cell r="HX67">
            <v>0</v>
          </cell>
          <cell r="HY67">
            <v>0</v>
          </cell>
          <cell r="HZ67">
            <v>0</v>
          </cell>
          <cell r="IA67">
            <v>0</v>
          </cell>
          <cell r="IB67">
            <v>0</v>
          </cell>
          <cell r="IC67">
            <v>0</v>
          </cell>
          <cell r="ID67">
            <v>0</v>
          </cell>
          <cell r="IE67">
            <v>0</v>
          </cell>
          <cell r="IF67">
            <v>0</v>
          </cell>
          <cell r="IG67">
            <v>0</v>
          </cell>
          <cell r="IH67">
            <v>0</v>
          </cell>
          <cell r="II67">
            <v>0</v>
          </cell>
          <cell r="IJ67">
            <v>0</v>
          </cell>
          <cell r="IK67">
            <v>0</v>
          </cell>
          <cell r="IL67">
            <v>0</v>
          </cell>
          <cell r="IM67">
            <v>0</v>
          </cell>
          <cell r="IN67">
            <v>0</v>
          </cell>
          <cell r="IO67">
            <v>0</v>
          </cell>
          <cell r="IP67">
            <v>0</v>
          </cell>
          <cell r="IQ67">
            <v>0</v>
          </cell>
          <cell r="IR67">
            <v>0</v>
          </cell>
          <cell r="IS67">
            <v>0</v>
          </cell>
          <cell r="IT67">
            <v>0</v>
          </cell>
          <cell r="IU67">
            <v>0</v>
          </cell>
        </row>
        <row r="68">
          <cell r="A68" t="str">
            <v>BYRCS IN</v>
          </cell>
          <cell r="B68" t="str">
            <v>Bayer CropScience</v>
          </cell>
          <cell r="C68" t="str">
            <v>Agrochemicals &amp; seeds</v>
          </cell>
          <cell r="D68">
            <v>0</v>
          </cell>
          <cell r="E68">
            <v>0</v>
          </cell>
          <cell r="F68">
            <v>0</v>
          </cell>
          <cell r="G68">
            <v>-39.5</v>
          </cell>
          <cell r="H68">
            <v>-26.9</v>
          </cell>
          <cell r="I68">
            <v>-50.7</v>
          </cell>
          <cell r="J68">
            <v>-58.8</v>
          </cell>
          <cell r="K68">
            <v>-33.5</v>
          </cell>
          <cell r="L68">
            <v>-20.5</v>
          </cell>
          <cell r="M68">
            <v>-22.6</v>
          </cell>
          <cell r="N68">
            <v>-35.1</v>
          </cell>
          <cell r="O68">
            <v>-17.899999999999999</v>
          </cell>
          <cell r="P68">
            <v>-17.600000000000001</v>
          </cell>
          <cell r="Q68">
            <v>-16.7</v>
          </cell>
          <cell r="R68">
            <v>-22.2</v>
          </cell>
          <cell r="S68">
            <v>-18.3</v>
          </cell>
          <cell r="T68">
            <v>-19.100000000000001</v>
          </cell>
          <cell r="U68">
            <v>-23.1</v>
          </cell>
          <cell r="V68">
            <v>-24.9</v>
          </cell>
          <cell r="W68">
            <v>-11.4</v>
          </cell>
          <cell r="X68">
            <v>-7</v>
          </cell>
          <cell r="Y68">
            <v>-10.3</v>
          </cell>
          <cell r="Z68">
            <v>-28.8</v>
          </cell>
          <cell r="AA68">
            <v>-14.9</v>
          </cell>
          <cell r="AB68">
            <v>-13</v>
          </cell>
          <cell r="AC68">
            <v>-27.9</v>
          </cell>
          <cell r="AD68">
            <v>-43.4</v>
          </cell>
          <cell r="AE68">
            <v>-23.5</v>
          </cell>
          <cell r="AF68">
            <v>0</v>
          </cell>
          <cell r="AG68">
            <v>0</v>
          </cell>
          <cell r="AH68">
            <v>0</v>
          </cell>
          <cell r="AI68">
            <v>136.39999999999986</v>
          </cell>
          <cell r="AJ68">
            <v>66.500000000000057</v>
          </cell>
          <cell r="AK68">
            <v>306.40000000000009</v>
          </cell>
          <cell r="AL68">
            <v>300.3</v>
          </cell>
          <cell r="AM68">
            <v>-17.800000000000004</v>
          </cell>
          <cell r="AN68">
            <v>119.89999999999995</v>
          </cell>
          <cell r="AO68">
            <v>405.70000000000005</v>
          </cell>
          <cell r="AP68">
            <v>5.6999999999995268</v>
          </cell>
          <cell r="AQ68">
            <v>-7.1999999999999531</v>
          </cell>
          <cell r="AR68">
            <v>159.60000000000011</v>
          </cell>
          <cell r="AS68">
            <v>399.19999999999993</v>
          </cell>
          <cell r="AT68">
            <v>264.49999999999989</v>
          </cell>
          <cell r="AU68">
            <v>-32.399999999999991</v>
          </cell>
          <cell r="AV68">
            <v>142.89999999999995</v>
          </cell>
          <cell r="AW68">
            <v>473.69999999999993</v>
          </cell>
          <cell r="AX68">
            <v>299.29999999999995</v>
          </cell>
          <cell r="AY68">
            <v>-31.5</v>
          </cell>
          <cell r="AZ68">
            <v>148</v>
          </cell>
          <cell r="BA68">
            <v>775.19999999999959</v>
          </cell>
          <cell r="BB68">
            <v>-54.90000000000019</v>
          </cell>
          <cell r="BC68">
            <v>-43.700000000000095</v>
          </cell>
          <cell r="BD68">
            <v>539</v>
          </cell>
          <cell r="BE68">
            <v>790.60000000000036</v>
          </cell>
          <cell r="BF68">
            <v>148.49999999999929</v>
          </cell>
          <cell r="BG68">
            <v>30.29999999999972</v>
          </cell>
          <cell r="BH68">
            <v>0</v>
          </cell>
          <cell r="BI68">
            <v>0</v>
          </cell>
          <cell r="BJ68">
            <v>0</v>
          </cell>
          <cell r="BK68">
            <v>0</v>
          </cell>
          <cell r="BL68">
            <v>-0.30000000000000782</v>
          </cell>
          <cell r="BM68">
            <v>-264.7</v>
          </cell>
          <cell r="BN68">
            <v>-73.5</v>
          </cell>
          <cell r="BO68">
            <v>3.8</v>
          </cell>
          <cell r="BP68">
            <v>0</v>
          </cell>
          <cell r="BQ68">
            <v>0</v>
          </cell>
          <cell r="BR68">
            <v>6.9</v>
          </cell>
          <cell r="BS68">
            <v>0</v>
          </cell>
          <cell r="BT68">
            <v>-69.099999999999994</v>
          </cell>
          <cell r="BU68">
            <v>0</v>
          </cell>
          <cell r="BV68">
            <v>0</v>
          </cell>
          <cell r="BW68">
            <v>0</v>
          </cell>
          <cell r="BX68">
            <v>0</v>
          </cell>
          <cell r="BY68">
            <v>0</v>
          </cell>
          <cell r="BZ68">
            <v>7</v>
          </cell>
          <cell r="CA68">
            <v>0</v>
          </cell>
          <cell r="CB68">
            <v>194</v>
          </cell>
          <cell r="CC68">
            <v>-278</v>
          </cell>
          <cell r="CD68">
            <v>-1.6</v>
          </cell>
          <cell r="CE68">
            <v>-27.1</v>
          </cell>
          <cell r="CF68">
            <v>0</v>
          </cell>
          <cell r="CG68">
            <v>0</v>
          </cell>
          <cell r="CH68">
            <v>0</v>
          </cell>
          <cell r="CI68">
            <v>0</v>
          </cell>
          <cell r="CJ68">
            <v>0</v>
          </cell>
          <cell r="CK68">
            <v>0</v>
          </cell>
          <cell r="CL68">
            <v>0</v>
          </cell>
          <cell r="CM68">
            <v>136.39999999999986</v>
          </cell>
          <cell r="CN68">
            <v>66.200000000000045</v>
          </cell>
          <cell r="CO68">
            <v>41.700000000000102</v>
          </cell>
          <cell r="CP68">
            <v>226.8</v>
          </cell>
          <cell r="CQ68">
            <v>-14.000000000000004</v>
          </cell>
          <cell r="CR68">
            <v>119.89999999999995</v>
          </cell>
          <cell r="CS68">
            <v>405.70000000000005</v>
          </cell>
          <cell r="CT68">
            <v>12.599999999999527</v>
          </cell>
          <cell r="CU68">
            <v>-7.1999999999999531</v>
          </cell>
          <cell r="CV68">
            <v>90.500000000000114</v>
          </cell>
          <cell r="CW68">
            <v>399.19999999999993</v>
          </cell>
          <cell r="CX68">
            <v>264.49999999999989</v>
          </cell>
          <cell r="CY68">
            <v>-32.399999999999991</v>
          </cell>
          <cell r="CZ68">
            <v>142.89999999999995</v>
          </cell>
          <cell r="DA68">
            <v>473.69999999999993</v>
          </cell>
          <cell r="DB68">
            <v>306.29999999999995</v>
          </cell>
          <cell r="DC68">
            <v>-31.5</v>
          </cell>
          <cell r="DD68">
            <v>342</v>
          </cell>
          <cell r="DE68">
            <v>497.19999999999959</v>
          </cell>
          <cell r="DF68">
            <v>-56.500000000000192</v>
          </cell>
          <cell r="DG68">
            <v>-70.800000000000097</v>
          </cell>
          <cell r="DH68">
            <v>539</v>
          </cell>
          <cell r="DI68">
            <v>790.60000000000036</v>
          </cell>
          <cell r="DJ68">
            <v>148.49999999999929</v>
          </cell>
          <cell r="DK68">
            <v>30.29999999999972</v>
          </cell>
          <cell r="DL68">
            <v>0</v>
          </cell>
          <cell r="DM68">
            <v>0</v>
          </cell>
          <cell r="DN68">
            <v>0</v>
          </cell>
          <cell r="DO68">
            <v>-45.2</v>
          </cell>
          <cell r="DP68">
            <v>-5.2</v>
          </cell>
          <cell r="DQ68">
            <v>0.90000000000000568</v>
          </cell>
          <cell r="DR68">
            <v>-70</v>
          </cell>
          <cell r="DS68">
            <v>-2.4</v>
          </cell>
          <cell r="DT68">
            <v>-37.4</v>
          </cell>
          <cell r="DU68">
            <v>-128.69999999999999</v>
          </cell>
          <cell r="DV68">
            <v>-91.9</v>
          </cell>
          <cell r="DW68">
            <v>-8.4</v>
          </cell>
          <cell r="DX68">
            <v>-39</v>
          </cell>
          <cell r="DY68">
            <v>-139</v>
          </cell>
          <cell r="DZ68">
            <v>-189</v>
          </cell>
          <cell r="EA68">
            <v>5.3</v>
          </cell>
          <cell r="EB68">
            <v>-50.8</v>
          </cell>
          <cell r="EC68">
            <v>-167.9</v>
          </cell>
          <cell r="ED68">
            <v>-108.6</v>
          </cell>
          <cell r="EE68">
            <v>5.3</v>
          </cell>
          <cell r="EF68">
            <v>-82.3</v>
          </cell>
          <cell r="EG68">
            <v>-166.3</v>
          </cell>
          <cell r="EH68">
            <v>1</v>
          </cell>
          <cell r="EI68">
            <v>53.6</v>
          </cell>
          <cell r="EJ68">
            <v>-192</v>
          </cell>
          <cell r="EK68">
            <v>-280</v>
          </cell>
          <cell r="EL68">
            <v>-82.3</v>
          </cell>
          <cell r="EM68">
            <v>-9.9</v>
          </cell>
          <cell r="EN68">
            <v>0</v>
          </cell>
          <cell r="EO68">
            <v>0</v>
          </cell>
          <cell r="EP68">
            <v>0</v>
          </cell>
          <cell r="EQ68">
            <v>91.199999999999861</v>
          </cell>
          <cell r="ER68">
            <v>61.000000000000043</v>
          </cell>
          <cell r="ES68">
            <v>42.600000000000108</v>
          </cell>
          <cell r="ET68">
            <v>156.80000000000001</v>
          </cell>
          <cell r="EU68">
            <v>-16.400000000000002</v>
          </cell>
          <cell r="EV68">
            <v>82.499999999999943</v>
          </cell>
          <cell r="EW68">
            <v>277.00000000000006</v>
          </cell>
          <cell r="EX68">
            <v>-79.30000000000048</v>
          </cell>
          <cell r="EY68">
            <v>-15.599999999999953</v>
          </cell>
          <cell r="EZ68">
            <v>51.500000000000114</v>
          </cell>
          <cell r="FA68">
            <v>260.19999999999993</v>
          </cell>
          <cell r="FB68">
            <v>75.499999999999886</v>
          </cell>
          <cell r="FC68">
            <v>-27.099999999999991</v>
          </cell>
          <cell r="FD68">
            <v>92.099999999999952</v>
          </cell>
          <cell r="FE68">
            <v>305.79999999999995</v>
          </cell>
          <cell r="FF68">
            <v>197.69999999999996</v>
          </cell>
          <cell r="FG68">
            <v>-26.2</v>
          </cell>
          <cell r="FH68">
            <v>259.7</v>
          </cell>
          <cell r="FI68">
            <v>330.89999999999958</v>
          </cell>
          <cell r="FJ68">
            <v>-55.500000000000192</v>
          </cell>
          <cell r="FK68">
            <v>-17.200000000000095</v>
          </cell>
          <cell r="FL68">
            <v>347</v>
          </cell>
          <cell r="FM68">
            <v>510.60000000000036</v>
          </cell>
          <cell r="FN68">
            <v>66.199999999999292</v>
          </cell>
          <cell r="FO68">
            <v>20.399999999999721</v>
          </cell>
          <cell r="FP68">
            <v>0</v>
          </cell>
          <cell r="FQ68">
            <v>0</v>
          </cell>
          <cell r="FR68">
            <v>0</v>
          </cell>
          <cell r="FS68">
            <v>0</v>
          </cell>
          <cell r="FT68">
            <v>0</v>
          </cell>
          <cell r="FU68">
            <v>0</v>
          </cell>
          <cell r="FV68">
            <v>0</v>
          </cell>
          <cell r="FW68">
            <v>0</v>
          </cell>
          <cell r="FX68">
            <v>0</v>
          </cell>
          <cell r="FY68">
            <v>0</v>
          </cell>
          <cell r="FZ68">
            <v>0</v>
          </cell>
          <cell r="GA68">
            <v>0</v>
          </cell>
          <cell r="GB68">
            <v>0</v>
          </cell>
          <cell r="GC68">
            <v>0</v>
          </cell>
          <cell r="GD68">
            <v>0</v>
          </cell>
          <cell r="GE68">
            <v>0</v>
          </cell>
          <cell r="GF68">
            <v>0</v>
          </cell>
          <cell r="GG68">
            <v>0</v>
          </cell>
          <cell r="GH68">
            <v>0</v>
          </cell>
          <cell r="GI68">
            <v>0</v>
          </cell>
          <cell r="GJ68">
            <v>0</v>
          </cell>
          <cell r="GK68">
            <v>0</v>
          </cell>
          <cell r="GL68">
            <v>0</v>
          </cell>
          <cell r="GM68">
            <v>0</v>
          </cell>
          <cell r="GN68">
            <v>0</v>
          </cell>
          <cell r="GO68">
            <v>0</v>
          </cell>
          <cell r="GP68">
            <v>0</v>
          </cell>
          <cell r="GQ68">
            <v>0</v>
          </cell>
          <cell r="GR68">
            <v>0</v>
          </cell>
          <cell r="GS68">
            <v>0</v>
          </cell>
          <cell r="GT68">
            <v>0</v>
          </cell>
          <cell r="GU68">
            <v>0</v>
          </cell>
          <cell r="GV68">
            <v>0</v>
          </cell>
          <cell r="GW68">
            <v>0</v>
          </cell>
          <cell r="GX68">
            <v>0</v>
          </cell>
          <cell r="GY68">
            <v>0</v>
          </cell>
          <cell r="GZ68">
            <v>0</v>
          </cell>
          <cell r="HA68">
            <v>0</v>
          </cell>
          <cell r="HB68">
            <v>0</v>
          </cell>
          <cell r="HC68">
            <v>0</v>
          </cell>
          <cell r="HD68">
            <v>0</v>
          </cell>
          <cell r="HE68">
            <v>0</v>
          </cell>
          <cell r="HF68">
            <v>0</v>
          </cell>
          <cell r="HG68">
            <v>0</v>
          </cell>
          <cell r="HH68">
            <v>0</v>
          </cell>
          <cell r="HI68">
            <v>0</v>
          </cell>
          <cell r="HJ68">
            <v>0</v>
          </cell>
          <cell r="HK68">
            <v>0</v>
          </cell>
          <cell r="HL68">
            <v>0</v>
          </cell>
          <cell r="HM68">
            <v>0</v>
          </cell>
          <cell r="HN68">
            <v>0</v>
          </cell>
          <cell r="HO68">
            <v>0</v>
          </cell>
          <cell r="HP68">
            <v>0</v>
          </cell>
          <cell r="HQ68">
            <v>0</v>
          </cell>
          <cell r="HR68">
            <v>0</v>
          </cell>
          <cell r="HS68">
            <v>0</v>
          </cell>
          <cell r="HT68">
            <v>0</v>
          </cell>
          <cell r="HU68">
            <v>0</v>
          </cell>
          <cell r="HV68">
            <v>0</v>
          </cell>
          <cell r="HW68">
            <v>0</v>
          </cell>
          <cell r="HX68">
            <v>0</v>
          </cell>
          <cell r="HY68">
            <v>0</v>
          </cell>
          <cell r="HZ68">
            <v>0</v>
          </cell>
          <cell r="IA68">
            <v>0</v>
          </cell>
          <cell r="IB68">
            <v>0</v>
          </cell>
          <cell r="IC68">
            <v>0</v>
          </cell>
          <cell r="ID68">
            <v>0</v>
          </cell>
          <cell r="IE68">
            <v>0</v>
          </cell>
          <cell r="IF68">
            <v>0</v>
          </cell>
          <cell r="IG68">
            <v>0</v>
          </cell>
          <cell r="IH68">
            <v>0</v>
          </cell>
          <cell r="II68">
            <v>0</v>
          </cell>
          <cell r="IJ68">
            <v>0</v>
          </cell>
          <cell r="IK68">
            <v>0</v>
          </cell>
          <cell r="IL68">
            <v>0</v>
          </cell>
          <cell r="IM68">
            <v>0</v>
          </cell>
          <cell r="IN68">
            <v>0</v>
          </cell>
          <cell r="IO68">
            <v>0</v>
          </cell>
          <cell r="IP68">
            <v>0</v>
          </cell>
          <cell r="IQ68">
            <v>0</v>
          </cell>
          <cell r="IR68">
            <v>0</v>
          </cell>
          <cell r="IS68">
            <v>0</v>
          </cell>
          <cell r="IT68">
            <v>0</v>
          </cell>
          <cell r="IU68">
            <v>0</v>
          </cell>
        </row>
        <row r="69">
          <cell r="A69" t="str">
            <v>KSCL IN</v>
          </cell>
          <cell r="B69" t="str">
            <v>Kaveri Seed Co</v>
          </cell>
          <cell r="C69" t="str">
            <v>Agrochemicals and Seeds</v>
          </cell>
          <cell r="D69">
            <v>0</v>
          </cell>
          <cell r="E69">
            <v>0</v>
          </cell>
          <cell r="F69">
            <v>0</v>
          </cell>
          <cell r="G69">
            <v>0</v>
          </cell>
          <cell r="H69">
            <v>0</v>
          </cell>
          <cell r="I69">
            <v>0</v>
          </cell>
          <cell r="J69">
            <v>0</v>
          </cell>
          <cell r="K69">
            <v>0</v>
          </cell>
          <cell r="L69">
            <v>0</v>
          </cell>
          <cell r="M69">
            <v>0</v>
          </cell>
          <cell r="N69">
            <v>0</v>
          </cell>
          <cell r="O69">
            <v>0</v>
          </cell>
          <cell r="P69">
            <v>0</v>
          </cell>
          <cell r="Q69">
            <v>0</v>
          </cell>
          <cell r="R69">
            <v>0</v>
          </cell>
          <cell r="S69">
            <v>0</v>
          </cell>
          <cell r="T69">
            <v>-3.4299999999999997</v>
          </cell>
          <cell r="U69">
            <v>-3.0289999999999999</v>
          </cell>
          <cell r="V69">
            <v>-3.2450000000000001</v>
          </cell>
          <cell r="W69">
            <v>2.6179999999999999</v>
          </cell>
          <cell r="X69">
            <v>-4.7</v>
          </cell>
          <cell r="Y69">
            <v>-4.4660000000000002</v>
          </cell>
          <cell r="Z69">
            <v>-1.6950000000000001</v>
          </cell>
          <cell r="AA69">
            <v>-5.31</v>
          </cell>
          <cell r="AB69">
            <v>-6.3049999999999997</v>
          </cell>
          <cell r="AC69">
            <v>-6.6529999999999996</v>
          </cell>
          <cell r="AD69">
            <v>-3.9260000000000002</v>
          </cell>
          <cell r="AE69">
            <v>-2.3010000000000002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O69">
            <v>0</v>
          </cell>
          <cell r="AP69">
            <v>0</v>
          </cell>
          <cell r="AQ69">
            <v>0</v>
          </cell>
          <cell r="AR69">
            <v>0</v>
          </cell>
          <cell r="AS69">
            <v>0</v>
          </cell>
          <cell r="AT69">
            <v>0</v>
          </cell>
          <cell r="AU69">
            <v>0</v>
          </cell>
          <cell r="AV69">
            <v>82.470999999999918</v>
          </cell>
          <cell r="AW69">
            <v>6.3080000000000034</v>
          </cell>
          <cell r="AX69">
            <v>6.5660000000000052</v>
          </cell>
          <cell r="AY69">
            <v>193.6</v>
          </cell>
          <cell r="AZ69">
            <v>191.35699999999994</v>
          </cell>
          <cell r="BA69">
            <v>19.63900000000001</v>
          </cell>
          <cell r="BB69">
            <v>19.114000000000008</v>
          </cell>
          <cell r="BC69">
            <v>9.8899999999999864</v>
          </cell>
          <cell r="BD69">
            <v>215.31100000000001</v>
          </cell>
          <cell r="BE69">
            <v>16.645999999999983</v>
          </cell>
          <cell r="BF69">
            <v>29.009999999999977</v>
          </cell>
          <cell r="BG69">
            <v>10.33400000000004</v>
          </cell>
          <cell r="BH69">
            <v>0</v>
          </cell>
          <cell r="BI69">
            <v>0</v>
          </cell>
          <cell r="BJ69">
            <v>0</v>
          </cell>
          <cell r="BK69">
            <v>0</v>
          </cell>
          <cell r="BL69">
            <v>0</v>
          </cell>
          <cell r="BM69">
            <v>0</v>
          </cell>
          <cell r="BN69">
            <v>0</v>
          </cell>
          <cell r="BO69">
            <v>0</v>
          </cell>
          <cell r="BP69">
            <v>0</v>
          </cell>
          <cell r="BQ69">
            <v>0</v>
          </cell>
          <cell r="BR69">
            <v>0</v>
          </cell>
          <cell r="BS69">
            <v>0</v>
          </cell>
          <cell r="BT69">
            <v>0</v>
          </cell>
          <cell r="BU69">
            <v>0</v>
          </cell>
          <cell r="BV69">
            <v>0</v>
          </cell>
          <cell r="BW69">
            <v>0</v>
          </cell>
          <cell r="BX69">
            <v>0</v>
          </cell>
          <cell r="BY69">
            <v>0</v>
          </cell>
          <cell r="BZ69">
            <v>0</v>
          </cell>
          <cell r="CA69">
            <v>0</v>
          </cell>
          <cell r="CB69">
            <v>0</v>
          </cell>
          <cell r="CC69">
            <v>0</v>
          </cell>
          <cell r="CD69">
            <v>0</v>
          </cell>
          <cell r="CE69">
            <v>-28.375</v>
          </cell>
          <cell r="CF69">
            <v>-3.5779999999999998</v>
          </cell>
          <cell r="CG69">
            <v>-2.7029999999999998</v>
          </cell>
          <cell r="CH69">
            <v>-8.7789999999999999</v>
          </cell>
          <cell r="CI69">
            <v>-4.8209999999999997</v>
          </cell>
          <cell r="CJ69">
            <v>0</v>
          </cell>
          <cell r="CK69">
            <v>0</v>
          </cell>
          <cell r="CL69">
            <v>0</v>
          </cell>
          <cell r="CM69">
            <v>0</v>
          </cell>
          <cell r="CN69">
            <v>0</v>
          </cell>
          <cell r="CO69">
            <v>0</v>
          </cell>
          <cell r="CP69">
            <v>0</v>
          </cell>
          <cell r="CQ69">
            <v>0</v>
          </cell>
          <cell r="CR69">
            <v>0</v>
          </cell>
          <cell r="CS69">
            <v>0</v>
          </cell>
          <cell r="CT69">
            <v>0</v>
          </cell>
          <cell r="CU69">
            <v>0</v>
          </cell>
          <cell r="CV69">
            <v>0</v>
          </cell>
          <cell r="CW69">
            <v>0</v>
          </cell>
          <cell r="CX69">
            <v>0</v>
          </cell>
          <cell r="CY69">
            <v>0</v>
          </cell>
          <cell r="CZ69">
            <v>82.470999999999918</v>
          </cell>
          <cell r="DA69">
            <v>6.3080000000000034</v>
          </cell>
          <cell r="DB69">
            <v>6.5660000000000052</v>
          </cell>
          <cell r="DC69">
            <v>193.6</v>
          </cell>
          <cell r="DD69">
            <v>191.35699999999994</v>
          </cell>
          <cell r="DE69">
            <v>19.63900000000001</v>
          </cell>
          <cell r="DF69">
            <v>19.114000000000008</v>
          </cell>
          <cell r="DG69">
            <v>-18.485000000000014</v>
          </cell>
          <cell r="DH69">
            <v>211.733</v>
          </cell>
          <cell r="DI69">
            <v>13.942999999999984</v>
          </cell>
          <cell r="DJ69">
            <v>20.230999999999977</v>
          </cell>
          <cell r="DK69">
            <v>5.5130000000000408</v>
          </cell>
          <cell r="DL69">
            <v>0</v>
          </cell>
          <cell r="DM69">
            <v>0</v>
          </cell>
          <cell r="DN69">
            <v>0</v>
          </cell>
          <cell r="DO69">
            <v>0</v>
          </cell>
          <cell r="DP69">
            <v>0</v>
          </cell>
          <cell r="DQ69">
            <v>0</v>
          </cell>
          <cell r="DR69">
            <v>0</v>
          </cell>
          <cell r="DS69">
            <v>0</v>
          </cell>
          <cell r="DT69">
            <v>0</v>
          </cell>
          <cell r="DU69">
            <v>0</v>
          </cell>
          <cell r="DV69">
            <v>0</v>
          </cell>
          <cell r="DW69">
            <v>0</v>
          </cell>
          <cell r="DX69">
            <v>0</v>
          </cell>
          <cell r="DY69">
            <v>0</v>
          </cell>
          <cell r="DZ69">
            <v>0</v>
          </cell>
          <cell r="EA69">
            <v>0</v>
          </cell>
          <cell r="EB69">
            <v>-26.971999999999998</v>
          </cell>
          <cell r="EC69">
            <v>-2.1230000000000002</v>
          </cell>
          <cell r="ED69">
            <v>-2.21</v>
          </cell>
          <cell r="EE69">
            <v>22.471</v>
          </cell>
          <cell r="EF69">
            <v>-65.707999999999998</v>
          </cell>
          <cell r="EG69">
            <v>-7.82</v>
          </cell>
          <cell r="EH69">
            <v>-3.64</v>
          </cell>
          <cell r="EI69">
            <v>5.12</v>
          </cell>
          <cell r="EJ69">
            <v>-24.5</v>
          </cell>
          <cell r="EK69">
            <v>3.5139999999999998</v>
          </cell>
          <cell r="EL69">
            <v>-0.83</v>
          </cell>
          <cell r="EM69">
            <v>-0.58899999999999997</v>
          </cell>
          <cell r="EN69">
            <v>0</v>
          </cell>
          <cell r="EO69">
            <v>0</v>
          </cell>
          <cell r="EP69">
            <v>0</v>
          </cell>
          <cell r="EQ69">
            <v>0</v>
          </cell>
          <cell r="ER69">
            <v>0</v>
          </cell>
          <cell r="ES69">
            <v>0</v>
          </cell>
          <cell r="ET69">
            <v>0</v>
          </cell>
          <cell r="EU69">
            <v>0</v>
          </cell>
          <cell r="EV69">
            <v>0</v>
          </cell>
          <cell r="EW69">
            <v>0</v>
          </cell>
          <cell r="EX69">
            <v>0</v>
          </cell>
          <cell r="EY69">
            <v>0</v>
          </cell>
          <cell r="EZ69">
            <v>0</v>
          </cell>
          <cell r="FA69">
            <v>0</v>
          </cell>
          <cell r="FB69">
            <v>0</v>
          </cell>
          <cell r="FC69">
            <v>0</v>
          </cell>
          <cell r="FD69">
            <v>55.498999999999924</v>
          </cell>
          <cell r="FE69">
            <v>4.1850000000000032</v>
          </cell>
          <cell r="FF69">
            <v>4.3560000000000052</v>
          </cell>
          <cell r="FG69">
            <v>216.071</v>
          </cell>
          <cell r="FH69">
            <v>125.64899999999994</v>
          </cell>
          <cell r="FI69">
            <v>11.81900000000001</v>
          </cell>
          <cell r="FJ69">
            <v>15.474000000000007</v>
          </cell>
          <cell r="FK69">
            <v>-13.365000000000013</v>
          </cell>
          <cell r="FL69">
            <v>187.233</v>
          </cell>
          <cell r="FM69">
            <v>17.456999999999983</v>
          </cell>
          <cell r="FN69">
            <v>19.400999999999978</v>
          </cell>
          <cell r="FO69">
            <v>4.9240000000000403</v>
          </cell>
          <cell r="FP69">
            <v>0</v>
          </cell>
          <cell r="FQ69">
            <v>0</v>
          </cell>
          <cell r="FR69">
            <v>0</v>
          </cell>
          <cell r="FS69">
            <v>0</v>
          </cell>
          <cell r="FT69">
            <v>0</v>
          </cell>
          <cell r="FU69">
            <v>0</v>
          </cell>
          <cell r="FV69">
            <v>0</v>
          </cell>
          <cell r="FW69">
            <v>0</v>
          </cell>
          <cell r="FX69">
            <v>0</v>
          </cell>
          <cell r="FY69">
            <v>0</v>
          </cell>
          <cell r="FZ69">
            <v>0</v>
          </cell>
          <cell r="GA69">
            <v>0</v>
          </cell>
          <cell r="GB69">
            <v>0</v>
          </cell>
          <cell r="GC69">
            <v>0</v>
          </cell>
          <cell r="GD69">
            <v>0</v>
          </cell>
          <cell r="GE69">
            <v>0</v>
          </cell>
          <cell r="GF69">
            <v>0</v>
          </cell>
          <cell r="GG69">
            <v>0</v>
          </cell>
          <cell r="GH69">
            <v>0</v>
          </cell>
          <cell r="GI69">
            <v>0</v>
          </cell>
          <cell r="GJ69">
            <v>0</v>
          </cell>
          <cell r="GK69">
            <v>0</v>
          </cell>
          <cell r="GL69">
            <v>0</v>
          </cell>
          <cell r="GM69">
            <v>0</v>
          </cell>
          <cell r="GN69">
            <v>0</v>
          </cell>
          <cell r="GO69">
            <v>0</v>
          </cell>
          <cell r="GP69">
            <v>0</v>
          </cell>
          <cell r="GQ69">
            <v>0</v>
          </cell>
          <cell r="GR69">
            <v>0</v>
          </cell>
          <cell r="GS69">
            <v>0</v>
          </cell>
          <cell r="GT69">
            <v>0</v>
          </cell>
          <cell r="GU69">
            <v>0</v>
          </cell>
          <cell r="GV69">
            <v>0</v>
          </cell>
          <cell r="GW69">
            <v>0</v>
          </cell>
          <cell r="GX69">
            <v>0</v>
          </cell>
          <cell r="GY69">
            <v>0</v>
          </cell>
          <cell r="GZ69">
            <v>0</v>
          </cell>
          <cell r="HA69">
            <v>0</v>
          </cell>
          <cell r="HB69">
            <v>0</v>
          </cell>
          <cell r="HC69">
            <v>0</v>
          </cell>
          <cell r="HD69">
            <v>0</v>
          </cell>
          <cell r="HE69">
            <v>0</v>
          </cell>
          <cell r="HF69">
            <v>0</v>
          </cell>
          <cell r="HG69">
            <v>0</v>
          </cell>
          <cell r="HH69">
            <v>0</v>
          </cell>
          <cell r="HI69">
            <v>0</v>
          </cell>
          <cell r="HJ69">
            <v>0</v>
          </cell>
          <cell r="HK69">
            <v>0</v>
          </cell>
          <cell r="HL69">
            <v>0</v>
          </cell>
          <cell r="HM69">
            <v>0</v>
          </cell>
          <cell r="HN69">
            <v>0</v>
          </cell>
          <cell r="HO69">
            <v>0</v>
          </cell>
          <cell r="HP69">
            <v>0</v>
          </cell>
          <cell r="HQ69">
            <v>0</v>
          </cell>
          <cell r="HR69">
            <v>0</v>
          </cell>
          <cell r="HS69">
            <v>0</v>
          </cell>
          <cell r="HT69">
            <v>0</v>
          </cell>
          <cell r="HU69">
            <v>0</v>
          </cell>
          <cell r="HV69">
            <v>0</v>
          </cell>
          <cell r="HW69">
            <v>0</v>
          </cell>
          <cell r="HX69">
            <v>0</v>
          </cell>
          <cell r="HY69">
            <v>0</v>
          </cell>
          <cell r="HZ69">
            <v>0</v>
          </cell>
          <cell r="IA69">
            <v>0</v>
          </cell>
          <cell r="IB69">
            <v>0</v>
          </cell>
          <cell r="IC69">
            <v>0</v>
          </cell>
          <cell r="ID69">
            <v>0</v>
          </cell>
          <cell r="IE69">
            <v>0</v>
          </cell>
          <cell r="IF69">
            <v>0</v>
          </cell>
          <cell r="IG69">
            <v>0</v>
          </cell>
          <cell r="IH69">
            <v>0</v>
          </cell>
          <cell r="II69">
            <v>0</v>
          </cell>
          <cell r="IJ69">
            <v>0</v>
          </cell>
          <cell r="IK69">
            <v>0</v>
          </cell>
          <cell r="IL69">
            <v>0</v>
          </cell>
          <cell r="IM69">
            <v>0</v>
          </cell>
          <cell r="IN69">
            <v>0</v>
          </cell>
          <cell r="IO69">
            <v>0</v>
          </cell>
          <cell r="IP69">
            <v>0</v>
          </cell>
          <cell r="IQ69">
            <v>0</v>
          </cell>
          <cell r="IR69">
            <v>0</v>
          </cell>
          <cell r="IS69">
            <v>0</v>
          </cell>
          <cell r="IT69">
            <v>0</v>
          </cell>
          <cell r="IU69">
            <v>0</v>
          </cell>
        </row>
        <row r="70">
          <cell r="A70" t="str">
            <v>MCHM IN</v>
          </cell>
          <cell r="B70" t="str">
            <v>Monsanto India</v>
          </cell>
          <cell r="C70" t="str">
            <v>Agrochemicals &amp; Seeds</v>
          </cell>
          <cell r="D70">
            <v>0</v>
          </cell>
          <cell r="E70">
            <v>0</v>
          </cell>
          <cell r="F70">
            <v>0</v>
          </cell>
          <cell r="G70">
            <v>0</v>
          </cell>
          <cell r="H70">
            <v>0</v>
          </cell>
          <cell r="I70">
            <v>0</v>
          </cell>
          <cell r="J70">
            <v>0</v>
          </cell>
          <cell r="K70">
            <v>0</v>
          </cell>
          <cell r="L70">
            <v>0</v>
          </cell>
          <cell r="M70">
            <v>0</v>
          </cell>
          <cell r="N70">
            <v>0</v>
          </cell>
          <cell r="O70">
            <v>0</v>
          </cell>
          <cell r="P70">
            <v>0</v>
          </cell>
          <cell r="Q70">
            <v>0</v>
          </cell>
          <cell r="R70">
            <v>0</v>
          </cell>
          <cell r="S70">
            <v>0</v>
          </cell>
          <cell r="T70">
            <v>-3.4299999999999997</v>
          </cell>
          <cell r="U70">
            <v>-3.0289999999999999</v>
          </cell>
          <cell r="V70">
            <v>-3.2450000000000001</v>
          </cell>
          <cell r="W70">
            <v>2.6179999999999999</v>
          </cell>
          <cell r="X70">
            <v>-4.7</v>
          </cell>
          <cell r="Y70">
            <v>-4.4660000000000002</v>
          </cell>
          <cell r="Z70">
            <v>-1.6950000000000001</v>
          </cell>
          <cell r="AA70">
            <v>-5.31</v>
          </cell>
          <cell r="AB70">
            <v>-6.3049999999999997</v>
          </cell>
          <cell r="AC70">
            <v>-6.6529999999999996</v>
          </cell>
          <cell r="AD70">
            <v>-3.9260000000000002</v>
          </cell>
          <cell r="AE70">
            <v>-2.3010000000000002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O70">
            <v>0</v>
          </cell>
          <cell r="AP70">
            <v>0</v>
          </cell>
          <cell r="AQ70">
            <v>0</v>
          </cell>
          <cell r="AR70">
            <v>0</v>
          </cell>
          <cell r="AS70">
            <v>0</v>
          </cell>
          <cell r="AT70">
            <v>0</v>
          </cell>
          <cell r="AU70">
            <v>0</v>
          </cell>
          <cell r="AV70">
            <v>82.470999999999918</v>
          </cell>
          <cell r="AW70">
            <v>6.3080000000000034</v>
          </cell>
          <cell r="AX70">
            <v>6.5660000000000052</v>
          </cell>
          <cell r="AY70">
            <v>193.6</v>
          </cell>
          <cell r="AZ70">
            <v>191.35699999999994</v>
          </cell>
          <cell r="BA70">
            <v>19.63900000000001</v>
          </cell>
          <cell r="BB70">
            <v>19.114000000000008</v>
          </cell>
          <cell r="BC70">
            <v>9.8899999999999864</v>
          </cell>
          <cell r="BD70">
            <v>215.31100000000001</v>
          </cell>
          <cell r="BE70">
            <v>16.645999999999983</v>
          </cell>
          <cell r="BF70">
            <v>29.009999999999977</v>
          </cell>
          <cell r="BG70">
            <v>10.33400000000004</v>
          </cell>
          <cell r="BH70">
            <v>0</v>
          </cell>
          <cell r="BI70">
            <v>0</v>
          </cell>
          <cell r="BJ70">
            <v>0</v>
          </cell>
          <cell r="BK70">
            <v>0</v>
          </cell>
          <cell r="BL70">
            <v>0</v>
          </cell>
          <cell r="BM70">
            <v>0</v>
          </cell>
          <cell r="BN70">
            <v>0</v>
          </cell>
          <cell r="BO70">
            <v>0</v>
          </cell>
          <cell r="BP70">
            <v>0</v>
          </cell>
          <cell r="BQ70">
            <v>0</v>
          </cell>
          <cell r="BR70">
            <v>0</v>
          </cell>
          <cell r="BS70">
            <v>0</v>
          </cell>
          <cell r="BT70">
            <v>0</v>
          </cell>
          <cell r="BU70">
            <v>0</v>
          </cell>
          <cell r="BV70">
            <v>0</v>
          </cell>
          <cell r="BW70">
            <v>0</v>
          </cell>
          <cell r="BX70">
            <v>0</v>
          </cell>
          <cell r="BY70">
            <v>0</v>
          </cell>
          <cell r="BZ70">
            <v>0</v>
          </cell>
          <cell r="CA70">
            <v>0</v>
          </cell>
          <cell r="CB70">
            <v>0</v>
          </cell>
          <cell r="CC70">
            <v>0</v>
          </cell>
          <cell r="CD70">
            <v>0</v>
          </cell>
          <cell r="CE70">
            <v>-28.375</v>
          </cell>
          <cell r="CF70">
            <v>-3.5779999999999998</v>
          </cell>
          <cell r="CG70">
            <v>-2.7029999999999998</v>
          </cell>
          <cell r="CH70">
            <v>-8.7789999999999999</v>
          </cell>
          <cell r="CI70">
            <v>-4.8209999999999997</v>
          </cell>
          <cell r="CJ70">
            <v>0</v>
          </cell>
          <cell r="CK70">
            <v>0</v>
          </cell>
          <cell r="CL70">
            <v>0</v>
          </cell>
          <cell r="CM70">
            <v>0</v>
          </cell>
          <cell r="CN70">
            <v>0</v>
          </cell>
          <cell r="CO70">
            <v>0</v>
          </cell>
          <cell r="CP70">
            <v>0</v>
          </cell>
          <cell r="CQ70">
            <v>0</v>
          </cell>
          <cell r="CR70">
            <v>0</v>
          </cell>
          <cell r="CS70">
            <v>0</v>
          </cell>
          <cell r="CT70">
            <v>0</v>
          </cell>
          <cell r="CU70">
            <v>0</v>
          </cell>
          <cell r="CV70">
            <v>0</v>
          </cell>
          <cell r="CW70">
            <v>0</v>
          </cell>
          <cell r="CX70">
            <v>0</v>
          </cell>
          <cell r="CY70">
            <v>0</v>
          </cell>
          <cell r="CZ70">
            <v>82.470999999999918</v>
          </cell>
          <cell r="DA70">
            <v>6.3080000000000034</v>
          </cell>
          <cell r="DB70">
            <v>6.5660000000000052</v>
          </cell>
          <cell r="DC70">
            <v>193.6</v>
          </cell>
          <cell r="DD70">
            <v>191.35699999999994</v>
          </cell>
          <cell r="DE70">
            <v>19.63900000000001</v>
          </cell>
          <cell r="DF70">
            <v>19.114000000000008</v>
          </cell>
          <cell r="DG70">
            <v>-18.485000000000014</v>
          </cell>
          <cell r="DH70">
            <v>211.733</v>
          </cell>
          <cell r="DI70">
            <v>13.942999999999984</v>
          </cell>
          <cell r="DJ70">
            <v>20.230999999999977</v>
          </cell>
          <cell r="DK70">
            <v>5.5130000000000408</v>
          </cell>
          <cell r="DL70">
            <v>0</v>
          </cell>
          <cell r="DM70">
            <v>0</v>
          </cell>
          <cell r="DN70">
            <v>0</v>
          </cell>
          <cell r="DO70">
            <v>0</v>
          </cell>
          <cell r="DP70">
            <v>0</v>
          </cell>
          <cell r="DQ70">
            <v>0</v>
          </cell>
          <cell r="DR70">
            <v>0</v>
          </cell>
          <cell r="DS70">
            <v>0</v>
          </cell>
          <cell r="DT70">
            <v>0</v>
          </cell>
          <cell r="DU70">
            <v>0</v>
          </cell>
          <cell r="DV70">
            <v>0</v>
          </cell>
          <cell r="DW70">
            <v>0</v>
          </cell>
          <cell r="DX70">
            <v>0</v>
          </cell>
          <cell r="DY70">
            <v>0</v>
          </cell>
          <cell r="DZ70">
            <v>0</v>
          </cell>
          <cell r="EA70">
            <v>0</v>
          </cell>
          <cell r="EB70">
            <v>-26.971999999999998</v>
          </cell>
          <cell r="EC70">
            <v>-2.1230000000000002</v>
          </cell>
          <cell r="ED70">
            <v>-2.21</v>
          </cell>
          <cell r="EE70">
            <v>22.471</v>
          </cell>
          <cell r="EF70">
            <v>-65.707999999999998</v>
          </cell>
          <cell r="EG70">
            <v>-7.82</v>
          </cell>
          <cell r="EH70">
            <v>-3.64</v>
          </cell>
          <cell r="EI70">
            <v>5.12</v>
          </cell>
          <cell r="EJ70">
            <v>-24.5</v>
          </cell>
          <cell r="EK70">
            <v>3.5139999999999998</v>
          </cell>
          <cell r="EL70">
            <v>-0.83</v>
          </cell>
          <cell r="EM70">
            <v>-0.58899999999999997</v>
          </cell>
          <cell r="EN70">
            <v>0</v>
          </cell>
          <cell r="EO70">
            <v>0</v>
          </cell>
          <cell r="EP70">
            <v>0</v>
          </cell>
          <cell r="EQ70">
            <v>0</v>
          </cell>
          <cell r="ER70">
            <v>0</v>
          </cell>
          <cell r="ES70">
            <v>0</v>
          </cell>
          <cell r="ET70">
            <v>0</v>
          </cell>
          <cell r="EU70">
            <v>0</v>
          </cell>
          <cell r="EV70">
            <v>0</v>
          </cell>
          <cell r="EW70">
            <v>0</v>
          </cell>
          <cell r="EX70">
            <v>0</v>
          </cell>
          <cell r="EY70">
            <v>0</v>
          </cell>
          <cell r="EZ70">
            <v>0</v>
          </cell>
          <cell r="FA70">
            <v>0</v>
          </cell>
          <cell r="FB70">
            <v>0</v>
          </cell>
          <cell r="FC70">
            <v>0</v>
          </cell>
          <cell r="FD70">
            <v>55.498999999999924</v>
          </cell>
          <cell r="FE70">
            <v>4.1850000000000032</v>
          </cell>
          <cell r="FF70">
            <v>4.3560000000000052</v>
          </cell>
          <cell r="FG70">
            <v>216.071</v>
          </cell>
          <cell r="FH70">
            <v>125.64899999999994</v>
          </cell>
          <cell r="FI70">
            <v>11.81900000000001</v>
          </cell>
          <cell r="FJ70">
            <v>15.474000000000007</v>
          </cell>
          <cell r="FK70">
            <v>-13.365000000000013</v>
          </cell>
          <cell r="FL70">
            <v>187.233</v>
          </cell>
          <cell r="FM70">
            <v>17.456999999999983</v>
          </cell>
          <cell r="FN70">
            <v>19.400999999999978</v>
          </cell>
          <cell r="FO70">
            <v>4.9240000000000403</v>
          </cell>
          <cell r="FP70">
            <v>0</v>
          </cell>
          <cell r="FQ70">
            <v>0</v>
          </cell>
          <cell r="FR70">
            <v>0</v>
          </cell>
          <cell r="FS70">
            <v>0</v>
          </cell>
          <cell r="FT70">
            <v>0</v>
          </cell>
          <cell r="FU70">
            <v>0</v>
          </cell>
          <cell r="FV70">
            <v>0</v>
          </cell>
          <cell r="FW70">
            <v>0</v>
          </cell>
          <cell r="FX70">
            <v>0</v>
          </cell>
          <cell r="FY70">
            <v>0</v>
          </cell>
          <cell r="FZ70">
            <v>0</v>
          </cell>
          <cell r="GA70">
            <v>0</v>
          </cell>
          <cell r="GB70">
            <v>0</v>
          </cell>
          <cell r="GC70">
            <v>0</v>
          </cell>
          <cell r="GD70">
            <v>0</v>
          </cell>
          <cell r="GE70">
            <v>0</v>
          </cell>
          <cell r="GF70">
            <v>0</v>
          </cell>
          <cell r="GG70">
            <v>0</v>
          </cell>
          <cell r="GH70">
            <v>0</v>
          </cell>
          <cell r="GI70">
            <v>0</v>
          </cell>
          <cell r="GJ70">
            <v>0</v>
          </cell>
          <cell r="GK70">
            <v>0</v>
          </cell>
          <cell r="GL70">
            <v>0</v>
          </cell>
          <cell r="GM70">
            <v>0</v>
          </cell>
          <cell r="GN70">
            <v>0</v>
          </cell>
          <cell r="GO70">
            <v>0</v>
          </cell>
          <cell r="GP70">
            <v>0</v>
          </cell>
          <cell r="GQ70">
            <v>0</v>
          </cell>
          <cell r="GR70">
            <v>0</v>
          </cell>
          <cell r="GS70">
            <v>0</v>
          </cell>
          <cell r="GT70">
            <v>0</v>
          </cell>
          <cell r="GU70">
            <v>0</v>
          </cell>
          <cell r="GV70">
            <v>0</v>
          </cell>
          <cell r="GW70">
            <v>0</v>
          </cell>
          <cell r="GX70">
            <v>0</v>
          </cell>
          <cell r="GY70">
            <v>0</v>
          </cell>
          <cell r="GZ70">
            <v>0</v>
          </cell>
          <cell r="HA70">
            <v>0</v>
          </cell>
          <cell r="HB70">
            <v>0</v>
          </cell>
          <cell r="HC70">
            <v>0</v>
          </cell>
          <cell r="HD70">
            <v>0</v>
          </cell>
          <cell r="HE70">
            <v>0</v>
          </cell>
          <cell r="HF70">
            <v>0</v>
          </cell>
          <cell r="HG70">
            <v>0</v>
          </cell>
          <cell r="HH70">
            <v>0</v>
          </cell>
          <cell r="HI70">
            <v>0</v>
          </cell>
          <cell r="HJ70">
            <v>0</v>
          </cell>
          <cell r="HK70">
            <v>0</v>
          </cell>
          <cell r="HL70">
            <v>0</v>
          </cell>
          <cell r="HM70">
            <v>0</v>
          </cell>
          <cell r="HN70">
            <v>0</v>
          </cell>
          <cell r="HO70">
            <v>0</v>
          </cell>
          <cell r="HP70">
            <v>0</v>
          </cell>
          <cell r="HQ70">
            <v>0</v>
          </cell>
          <cell r="HR70">
            <v>0</v>
          </cell>
          <cell r="HS70">
            <v>0</v>
          </cell>
          <cell r="HT70">
            <v>0</v>
          </cell>
          <cell r="HU70">
            <v>0</v>
          </cell>
          <cell r="HV70">
            <v>0</v>
          </cell>
          <cell r="HW70">
            <v>0</v>
          </cell>
          <cell r="HX70">
            <v>0</v>
          </cell>
          <cell r="HY70">
            <v>0</v>
          </cell>
          <cell r="HZ70">
            <v>0</v>
          </cell>
          <cell r="IA70">
            <v>0</v>
          </cell>
          <cell r="IB70">
            <v>0</v>
          </cell>
          <cell r="IC70">
            <v>0</v>
          </cell>
          <cell r="ID70">
            <v>0</v>
          </cell>
          <cell r="IE70">
            <v>0</v>
          </cell>
          <cell r="IF70">
            <v>0</v>
          </cell>
          <cell r="IG70">
            <v>0</v>
          </cell>
          <cell r="IH70">
            <v>0</v>
          </cell>
          <cell r="II70">
            <v>0</v>
          </cell>
          <cell r="IJ70">
            <v>0</v>
          </cell>
          <cell r="IK70">
            <v>0</v>
          </cell>
          <cell r="IL70">
            <v>0</v>
          </cell>
          <cell r="IM70">
            <v>0</v>
          </cell>
          <cell r="IN70">
            <v>0</v>
          </cell>
          <cell r="IO70">
            <v>0</v>
          </cell>
          <cell r="IP70">
            <v>0</v>
          </cell>
          <cell r="IQ70">
            <v>0</v>
          </cell>
          <cell r="IR70">
            <v>0</v>
          </cell>
          <cell r="IS70">
            <v>0</v>
          </cell>
          <cell r="IT70">
            <v>0</v>
          </cell>
          <cell r="IU70">
            <v>0</v>
          </cell>
        </row>
        <row r="71">
          <cell r="A71" t="str">
            <v>RALI IN</v>
          </cell>
          <cell r="B71" t="str">
            <v>Rallis India</v>
          </cell>
          <cell r="C71" t="str">
            <v>Agrochemicals and Seeds</v>
          </cell>
          <cell r="D71">
            <v>0</v>
          </cell>
          <cell r="E71">
            <v>0</v>
          </cell>
          <cell r="F71">
            <v>0</v>
          </cell>
          <cell r="G71">
            <v>0</v>
          </cell>
          <cell r="H71">
            <v>0</v>
          </cell>
          <cell r="I71">
            <v>0</v>
          </cell>
          <cell r="J71">
            <v>0</v>
          </cell>
          <cell r="K71">
            <v>0</v>
          </cell>
          <cell r="L71">
            <v>0</v>
          </cell>
          <cell r="M71">
            <v>0</v>
          </cell>
          <cell r="N71">
            <v>0</v>
          </cell>
          <cell r="O71">
            <v>-18</v>
          </cell>
          <cell r="P71">
            <v>-22.5</v>
          </cell>
          <cell r="Q71">
            <v>-20</v>
          </cell>
          <cell r="R71">
            <v>-21</v>
          </cell>
          <cell r="S71">
            <v>-20.6</v>
          </cell>
          <cell r="T71">
            <v>-29.4</v>
          </cell>
          <cell r="U71">
            <v>-32.799999999999997</v>
          </cell>
          <cell r="V71">
            <v>-25.9</v>
          </cell>
          <cell r="W71">
            <v>-20.8</v>
          </cell>
          <cell r="X71">
            <v>-11.9</v>
          </cell>
          <cell r="Y71">
            <v>-9.6999999999999993</v>
          </cell>
          <cell r="Z71">
            <v>-8.4</v>
          </cell>
          <cell r="AA71">
            <v>-6.6000000000000032</v>
          </cell>
          <cell r="AB71">
            <v>-8.6</v>
          </cell>
          <cell r="AC71">
            <v>-9.6999999999999993</v>
          </cell>
          <cell r="AD71">
            <v>-6.2</v>
          </cell>
          <cell r="AE71">
            <v>-5.5</v>
          </cell>
          <cell r="AF71">
            <v>0</v>
          </cell>
          <cell r="AG71">
            <v>0</v>
          </cell>
          <cell r="AH71">
            <v>0</v>
          </cell>
          <cell r="AI71">
            <v>0</v>
          </cell>
          <cell r="AJ71">
            <v>0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O71">
            <v>0</v>
          </cell>
          <cell r="AP71">
            <v>0</v>
          </cell>
          <cell r="AQ71">
            <v>37</v>
          </cell>
          <cell r="AR71">
            <v>34.999999999999908</v>
          </cell>
          <cell r="AS71">
            <v>316.49999999999966</v>
          </cell>
          <cell r="AT71">
            <v>81.899999999999764</v>
          </cell>
          <cell r="AU71">
            <v>12.20000000000018</v>
          </cell>
          <cell r="AV71">
            <v>27.999999999999865</v>
          </cell>
          <cell r="AW71">
            <v>48.29999999999977</v>
          </cell>
          <cell r="AX71">
            <v>100</v>
          </cell>
          <cell r="AY71">
            <v>72.699999999999861</v>
          </cell>
          <cell r="AZ71">
            <v>20.399999999999913</v>
          </cell>
          <cell r="BA71">
            <v>381.29999999999984</v>
          </cell>
          <cell r="BB71">
            <v>166.80000000000018</v>
          </cell>
          <cell r="BC71">
            <v>69.399999999999821</v>
          </cell>
          <cell r="BD71">
            <v>128.80000000000035</v>
          </cell>
          <cell r="BE71">
            <v>661.10000000000014</v>
          </cell>
          <cell r="BF71">
            <v>258.89999999999992</v>
          </cell>
          <cell r="BG71">
            <v>134.19999999999965</v>
          </cell>
          <cell r="BH71">
            <v>0</v>
          </cell>
          <cell r="BI71">
            <v>0</v>
          </cell>
          <cell r="BJ71">
            <v>0</v>
          </cell>
          <cell r="BK71">
            <v>0</v>
          </cell>
          <cell r="BL71">
            <v>0</v>
          </cell>
          <cell r="BM71">
            <v>0</v>
          </cell>
          <cell r="BN71">
            <v>0</v>
          </cell>
          <cell r="BO71">
            <v>0</v>
          </cell>
          <cell r="BP71">
            <v>0</v>
          </cell>
          <cell r="BQ71">
            <v>0</v>
          </cell>
          <cell r="BR71">
            <v>0</v>
          </cell>
          <cell r="BS71">
            <v>0</v>
          </cell>
          <cell r="BT71">
            <v>0</v>
          </cell>
          <cell r="BU71">
            <v>0</v>
          </cell>
          <cell r="BV71">
            <v>0</v>
          </cell>
          <cell r="BW71">
            <v>0</v>
          </cell>
          <cell r="BX71">
            <v>-69.900000000000006</v>
          </cell>
          <cell r="BY71">
            <v>390.70000000000005</v>
          </cell>
          <cell r="BZ71">
            <v>0</v>
          </cell>
          <cell r="CA71">
            <v>0</v>
          </cell>
          <cell r="CB71">
            <v>0</v>
          </cell>
          <cell r="CC71">
            <v>823.8</v>
          </cell>
          <cell r="CD71">
            <v>0</v>
          </cell>
          <cell r="CE71">
            <v>0</v>
          </cell>
          <cell r="CF71">
            <v>-59.8</v>
          </cell>
          <cell r="CG71">
            <v>-29.1</v>
          </cell>
          <cell r="CH71">
            <v>-14.8</v>
          </cell>
          <cell r="CI71">
            <v>-19.2</v>
          </cell>
          <cell r="CJ71">
            <v>0</v>
          </cell>
          <cell r="CK71">
            <v>0</v>
          </cell>
          <cell r="CL71">
            <v>0</v>
          </cell>
          <cell r="CM71">
            <v>0</v>
          </cell>
          <cell r="CN71">
            <v>0</v>
          </cell>
          <cell r="CO71">
            <v>0</v>
          </cell>
          <cell r="CP71">
            <v>0</v>
          </cell>
          <cell r="CQ71">
            <v>0</v>
          </cell>
          <cell r="CR71">
            <v>0</v>
          </cell>
          <cell r="CS71">
            <v>0</v>
          </cell>
          <cell r="CT71">
            <v>0</v>
          </cell>
          <cell r="CU71">
            <v>37</v>
          </cell>
          <cell r="CV71">
            <v>34.999999999999908</v>
          </cell>
          <cell r="CW71">
            <v>316.49999999999966</v>
          </cell>
          <cell r="CX71">
            <v>81.899999999999764</v>
          </cell>
          <cell r="CY71">
            <v>12.20000000000018</v>
          </cell>
          <cell r="CZ71">
            <v>-41.900000000000141</v>
          </cell>
          <cell r="DA71">
            <v>438.99999999999983</v>
          </cell>
          <cell r="DB71">
            <v>100</v>
          </cell>
          <cell r="DC71">
            <v>72.699999999999861</v>
          </cell>
          <cell r="DD71">
            <v>20.399999999999913</v>
          </cell>
          <cell r="DE71">
            <v>1205.0999999999999</v>
          </cell>
          <cell r="DF71">
            <v>166.80000000000018</v>
          </cell>
          <cell r="DG71">
            <v>69.399999999999821</v>
          </cell>
          <cell r="DH71">
            <v>69.000000000000355</v>
          </cell>
          <cell r="DI71">
            <v>632.00000000000011</v>
          </cell>
          <cell r="DJ71">
            <v>244.09999999999991</v>
          </cell>
          <cell r="DK71">
            <v>114.99999999999964</v>
          </cell>
          <cell r="DL71">
            <v>0</v>
          </cell>
          <cell r="DM71">
            <v>0</v>
          </cell>
          <cell r="DN71">
            <v>0</v>
          </cell>
          <cell r="DO71">
            <v>0</v>
          </cell>
          <cell r="DP71">
            <v>0</v>
          </cell>
          <cell r="DQ71">
            <v>0</v>
          </cell>
          <cell r="DR71">
            <v>0</v>
          </cell>
          <cell r="DS71">
            <v>0</v>
          </cell>
          <cell r="DT71">
            <v>0</v>
          </cell>
          <cell r="DU71">
            <v>0</v>
          </cell>
          <cell r="DV71">
            <v>0</v>
          </cell>
          <cell r="DW71">
            <v>3.1</v>
          </cell>
          <cell r="DX71">
            <v>-7.5</v>
          </cell>
          <cell r="DY71">
            <v>-34.799999999999997</v>
          </cell>
          <cell r="DZ71">
            <v>3.6999999999999993</v>
          </cell>
          <cell r="EA71">
            <v>22.4</v>
          </cell>
          <cell r="EB71">
            <v>3.5</v>
          </cell>
          <cell r="EC71">
            <v>15.4</v>
          </cell>
          <cell r="ED71">
            <v>-13</v>
          </cell>
          <cell r="EE71">
            <v>29.8</v>
          </cell>
          <cell r="EF71">
            <v>-2.1999999999999997</v>
          </cell>
          <cell r="EG71">
            <v>-182.6</v>
          </cell>
          <cell r="EH71">
            <v>-22.1</v>
          </cell>
          <cell r="EI71">
            <v>-2.900000000000011</v>
          </cell>
          <cell r="EJ71">
            <v>-26.7</v>
          </cell>
          <cell r="EK71">
            <v>-216.10000000000002</v>
          </cell>
          <cell r="EL71">
            <v>-82.5</v>
          </cell>
          <cell r="EM71">
            <v>-13.2</v>
          </cell>
          <cell r="EN71">
            <v>0</v>
          </cell>
          <cell r="EO71">
            <v>0</v>
          </cell>
          <cell r="EP71">
            <v>0</v>
          </cell>
          <cell r="EQ71">
            <v>0</v>
          </cell>
          <cell r="ER71">
            <v>0</v>
          </cell>
          <cell r="ES71">
            <v>0</v>
          </cell>
          <cell r="ET71">
            <v>0</v>
          </cell>
          <cell r="EU71">
            <v>0</v>
          </cell>
          <cell r="EV71">
            <v>0</v>
          </cell>
          <cell r="EW71">
            <v>0</v>
          </cell>
          <cell r="EX71">
            <v>0</v>
          </cell>
          <cell r="EY71">
            <v>40.1</v>
          </cell>
          <cell r="EZ71">
            <v>27.499999999999908</v>
          </cell>
          <cell r="FA71">
            <v>281.69999999999965</v>
          </cell>
          <cell r="FB71">
            <v>85.599999999999767</v>
          </cell>
          <cell r="FC71">
            <v>34.600000000000179</v>
          </cell>
          <cell r="FD71">
            <v>-38.400000000000141</v>
          </cell>
          <cell r="FE71">
            <v>454.39999999999981</v>
          </cell>
          <cell r="FF71">
            <v>87</v>
          </cell>
          <cell r="FG71">
            <v>102.49999999999986</v>
          </cell>
          <cell r="FH71">
            <v>18.199999999999914</v>
          </cell>
          <cell r="FI71">
            <v>1022.4999999999999</v>
          </cell>
          <cell r="FJ71">
            <v>144.70000000000019</v>
          </cell>
          <cell r="FK71">
            <v>66.499999999999815</v>
          </cell>
          <cell r="FL71">
            <v>42.300000000000352</v>
          </cell>
          <cell r="FM71">
            <v>415.90000000000009</v>
          </cell>
          <cell r="FN71">
            <v>161.59999999999991</v>
          </cell>
          <cell r="FO71">
            <v>101.79999999999964</v>
          </cell>
          <cell r="FP71">
            <v>0</v>
          </cell>
          <cell r="FQ71">
            <v>0</v>
          </cell>
          <cell r="FR71">
            <v>0</v>
          </cell>
          <cell r="FS71">
            <v>0</v>
          </cell>
          <cell r="FT71">
            <v>0</v>
          </cell>
          <cell r="FU71">
            <v>0</v>
          </cell>
          <cell r="FV71">
            <v>0</v>
          </cell>
          <cell r="FW71">
            <v>0</v>
          </cell>
          <cell r="FX71">
            <v>0</v>
          </cell>
          <cell r="FY71">
            <v>0</v>
          </cell>
          <cell r="FZ71">
            <v>0</v>
          </cell>
          <cell r="GA71">
            <v>0</v>
          </cell>
          <cell r="GB71">
            <v>0</v>
          </cell>
          <cell r="GC71">
            <v>0</v>
          </cell>
          <cell r="GD71">
            <v>0</v>
          </cell>
          <cell r="GE71">
            <v>-3.9</v>
          </cell>
          <cell r="GF71">
            <v>0</v>
          </cell>
          <cell r="GG71">
            <v>0</v>
          </cell>
          <cell r="GH71">
            <v>0</v>
          </cell>
          <cell r="GI71">
            <v>-4.7</v>
          </cell>
          <cell r="GJ71">
            <v>-4</v>
          </cell>
          <cell r="GK71">
            <v>-3.7</v>
          </cell>
          <cell r="GL71">
            <v>-4.5</v>
          </cell>
          <cell r="GM71">
            <v>12.2</v>
          </cell>
          <cell r="GN71">
            <v>0</v>
          </cell>
          <cell r="GO71">
            <v>0</v>
          </cell>
          <cell r="GP71">
            <v>-5.9</v>
          </cell>
          <cell r="GQ71">
            <v>0</v>
          </cell>
          <cell r="GR71">
            <v>0</v>
          </cell>
          <cell r="GS71">
            <v>0</v>
          </cell>
          <cell r="GT71">
            <v>0</v>
          </cell>
          <cell r="GU71">
            <v>0</v>
          </cell>
          <cell r="GV71">
            <v>0</v>
          </cell>
          <cell r="GW71">
            <v>0</v>
          </cell>
          <cell r="GX71">
            <v>0</v>
          </cell>
          <cell r="GY71">
            <v>0</v>
          </cell>
          <cell r="GZ71">
            <v>0</v>
          </cell>
          <cell r="HA71">
            <v>0</v>
          </cell>
          <cell r="HB71">
            <v>0</v>
          </cell>
          <cell r="HC71">
            <v>0</v>
          </cell>
          <cell r="HD71">
            <v>0</v>
          </cell>
          <cell r="HE71">
            <v>0</v>
          </cell>
          <cell r="HF71">
            <v>0</v>
          </cell>
          <cell r="HG71">
            <v>0</v>
          </cell>
          <cell r="HH71">
            <v>0</v>
          </cell>
          <cell r="HI71">
            <v>0</v>
          </cell>
          <cell r="HJ71">
            <v>0</v>
          </cell>
          <cell r="HK71">
            <v>0</v>
          </cell>
          <cell r="HL71">
            <v>0</v>
          </cell>
          <cell r="HM71">
            <v>0</v>
          </cell>
          <cell r="HN71">
            <v>0</v>
          </cell>
          <cell r="HO71">
            <v>0</v>
          </cell>
          <cell r="HP71">
            <v>0</v>
          </cell>
          <cell r="HQ71">
            <v>0</v>
          </cell>
          <cell r="HR71">
            <v>0</v>
          </cell>
          <cell r="HS71">
            <v>0</v>
          </cell>
          <cell r="HT71">
            <v>0</v>
          </cell>
          <cell r="HU71">
            <v>0</v>
          </cell>
          <cell r="HV71">
            <v>0</v>
          </cell>
          <cell r="HW71">
            <v>0</v>
          </cell>
          <cell r="HX71">
            <v>0</v>
          </cell>
          <cell r="HY71">
            <v>0</v>
          </cell>
          <cell r="HZ71">
            <v>0</v>
          </cell>
          <cell r="IA71">
            <v>0</v>
          </cell>
          <cell r="IB71">
            <v>0</v>
          </cell>
          <cell r="IC71">
            <v>0</v>
          </cell>
          <cell r="ID71">
            <v>0</v>
          </cell>
          <cell r="IE71">
            <v>0</v>
          </cell>
          <cell r="IF71">
            <v>0</v>
          </cell>
          <cell r="IG71">
            <v>0</v>
          </cell>
          <cell r="IH71">
            <v>0</v>
          </cell>
          <cell r="II71">
            <v>0</v>
          </cell>
          <cell r="IJ71">
            <v>0</v>
          </cell>
          <cell r="IK71">
            <v>0</v>
          </cell>
          <cell r="IL71">
            <v>0</v>
          </cell>
          <cell r="IM71">
            <v>0</v>
          </cell>
          <cell r="IN71">
            <v>0</v>
          </cell>
          <cell r="IO71">
            <v>0</v>
          </cell>
          <cell r="IP71">
            <v>0</v>
          </cell>
          <cell r="IQ71">
            <v>0</v>
          </cell>
          <cell r="IR71">
            <v>0</v>
          </cell>
          <cell r="IS71">
            <v>0</v>
          </cell>
          <cell r="IT71">
            <v>0</v>
          </cell>
          <cell r="IU71">
            <v>0</v>
          </cell>
        </row>
        <row r="72">
          <cell r="A72" t="str">
            <v>TTCH IN</v>
          </cell>
          <cell r="B72" t="str">
            <v>Tata Chemicals</v>
          </cell>
          <cell r="C72" t="str">
            <v>Chemicals</v>
          </cell>
          <cell r="D72">
            <v>0</v>
          </cell>
          <cell r="E72">
            <v>0</v>
          </cell>
          <cell r="F72">
            <v>0</v>
          </cell>
          <cell r="G72">
            <v>0</v>
          </cell>
          <cell r="H72">
            <v>0</v>
          </cell>
          <cell r="I72">
            <v>0</v>
          </cell>
          <cell r="J72">
            <v>0</v>
          </cell>
          <cell r="K72">
            <v>0</v>
          </cell>
          <cell r="L72">
            <v>0</v>
          </cell>
          <cell r="M72">
            <v>-59.4</v>
          </cell>
          <cell r="N72">
            <v>-61.5</v>
          </cell>
          <cell r="O72">
            <v>-52.8</v>
          </cell>
          <cell r="P72">
            <v>-19.399999999999999</v>
          </cell>
          <cell r="Q72">
            <v>-35.5</v>
          </cell>
          <cell r="R72">
            <v>-28.8</v>
          </cell>
          <cell r="S72">
            <v>-9.1999999999999993</v>
          </cell>
          <cell r="T72">
            <v>-7.7</v>
          </cell>
          <cell r="U72">
            <v>-31.7</v>
          </cell>
          <cell r="V72">
            <v>166.39999999999998</v>
          </cell>
          <cell r="W72">
            <v>88.2</v>
          </cell>
          <cell r="X72">
            <v>375.8</v>
          </cell>
          <cell r="Y72">
            <v>-99.4</v>
          </cell>
          <cell r="Z72">
            <v>6.7</v>
          </cell>
          <cell r="AA72">
            <v>-70.199999999999989</v>
          </cell>
          <cell r="AB72">
            <v>-329.9</v>
          </cell>
          <cell r="AC72">
            <v>-414.7</v>
          </cell>
          <cell r="AD72">
            <v>-437.5</v>
          </cell>
          <cell r="AE72">
            <v>-730.2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0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O72">
            <v>1270.8999999999994</v>
          </cell>
          <cell r="AP72">
            <v>1414.1000000000017</v>
          </cell>
          <cell r="AQ72">
            <v>1120.1999999999996</v>
          </cell>
          <cell r="AR72">
            <v>955.00000000000011</v>
          </cell>
          <cell r="AS72">
            <v>1827.2999999999993</v>
          </cell>
          <cell r="AT72">
            <v>1428.1000000000004</v>
          </cell>
          <cell r="AU72">
            <v>898.2999999999995</v>
          </cell>
          <cell r="AV72">
            <v>1104.6999999999998</v>
          </cell>
          <cell r="AW72">
            <v>2212.0999999999985</v>
          </cell>
          <cell r="AX72">
            <v>1654.5000000000009</v>
          </cell>
          <cell r="AY72">
            <v>1367.1000000000008</v>
          </cell>
          <cell r="AZ72">
            <v>1761.299999999999</v>
          </cell>
          <cell r="BA72">
            <v>2068.7000000000003</v>
          </cell>
          <cell r="BB72">
            <v>1804.2999999999986</v>
          </cell>
          <cell r="BC72">
            <v>1050.6000000000015</v>
          </cell>
          <cell r="BD72">
            <v>2277.1000000000017</v>
          </cell>
          <cell r="BE72">
            <v>4859.8000000000075</v>
          </cell>
          <cell r="BF72">
            <v>850.09999999999945</v>
          </cell>
          <cell r="BG72">
            <v>-461.09999999999445</v>
          </cell>
          <cell r="BH72">
            <v>0</v>
          </cell>
          <cell r="BI72">
            <v>0</v>
          </cell>
          <cell r="BJ72">
            <v>0</v>
          </cell>
          <cell r="BK72">
            <v>0</v>
          </cell>
          <cell r="BL72">
            <v>0</v>
          </cell>
          <cell r="BM72">
            <v>0</v>
          </cell>
          <cell r="BN72">
            <v>0</v>
          </cell>
          <cell r="BO72">
            <v>0</v>
          </cell>
          <cell r="BP72">
            <v>0</v>
          </cell>
          <cell r="BQ72">
            <v>3.2</v>
          </cell>
          <cell r="BR72">
            <v>-180.8</v>
          </cell>
          <cell r="BS72">
            <v>3.7</v>
          </cell>
          <cell r="BT72">
            <v>5.3</v>
          </cell>
          <cell r="BU72">
            <v>5.9</v>
          </cell>
          <cell r="BV72">
            <v>6.4</v>
          </cell>
          <cell r="BW72">
            <v>12.6</v>
          </cell>
          <cell r="BX72">
            <v>0</v>
          </cell>
          <cell r="BY72">
            <v>0</v>
          </cell>
          <cell r="BZ72">
            <v>0</v>
          </cell>
          <cell r="CA72">
            <v>0</v>
          </cell>
          <cell r="CB72">
            <v>0</v>
          </cell>
          <cell r="CC72">
            <v>0</v>
          </cell>
          <cell r="CD72">
            <v>0</v>
          </cell>
          <cell r="CE72">
            <v>4885.0999999999995</v>
          </cell>
          <cell r="CF72">
            <v>-1288.7</v>
          </cell>
          <cell r="CG72">
            <v>-1791.4</v>
          </cell>
          <cell r="CH72">
            <v>-746.3</v>
          </cell>
          <cell r="CI72">
            <v>2903.2</v>
          </cell>
          <cell r="CJ72">
            <v>0</v>
          </cell>
          <cell r="CK72">
            <v>0</v>
          </cell>
          <cell r="CL72">
            <v>0</v>
          </cell>
          <cell r="CM72">
            <v>0</v>
          </cell>
          <cell r="CN72">
            <v>0</v>
          </cell>
          <cell r="CO72">
            <v>0</v>
          </cell>
          <cell r="CP72">
            <v>0</v>
          </cell>
          <cell r="CQ72">
            <v>0</v>
          </cell>
          <cell r="CR72">
            <v>0</v>
          </cell>
          <cell r="CS72">
            <v>1274.0999999999995</v>
          </cell>
          <cell r="CT72">
            <v>1233.3000000000018</v>
          </cell>
          <cell r="CU72">
            <v>1123.8999999999996</v>
          </cell>
          <cell r="CV72">
            <v>960.30000000000007</v>
          </cell>
          <cell r="CW72">
            <v>1833.1999999999994</v>
          </cell>
          <cell r="CX72">
            <v>1434.5000000000005</v>
          </cell>
          <cell r="CY72">
            <v>910.89999999999952</v>
          </cell>
          <cell r="CZ72">
            <v>1104.6999999999998</v>
          </cell>
          <cell r="DA72">
            <v>2212.0999999999985</v>
          </cell>
          <cell r="DB72">
            <v>1654.5000000000009</v>
          </cell>
          <cell r="DC72">
            <v>1367.1000000000008</v>
          </cell>
          <cell r="DD72">
            <v>1761.299999999999</v>
          </cell>
          <cell r="DE72">
            <v>2068.7000000000003</v>
          </cell>
          <cell r="DF72">
            <v>1804.2999999999986</v>
          </cell>
          <cell r="DG72">
            <v>5935.7000000000007</v>
          </cell>
          <cell r="DH72">
            <v>988.40000000000168</v>
          </cell>
          <cell r="DI72">
            <v>3068.4000000000074</v>
          </cell>
          <cell r="DJ72">
            <v>103.7999999999995</v>
          </cell>
          <cell r="DK72">
            <v>2442.1000000000054</v>
          </cell>
          <cell r="DL72">
            <v>0</v>
          </cell>
          <cell r="DM72">
            <v>0</v>
          </cell>
          <cell r="DN72">
            <v>0</v>
          </cell>
          <cell r="DO72">
            <v>0</v>
          </cell>
          <cell r="DP72">
            <v>0</v>
          </cell>
          <cell r="DQ72">
            <v>0</v>
          </cell>
          <cell r="DR72">
            <v>0</v>
          </cell>
          <cell r="DS72">
            <v>0</v>
          </cell>
          <cell r="DT72">
            <v>0</v>
          </cell>
          <cell r="DU72">
            <v>-399</v>
          </cell>
          <cell r="DV72">
            <v>-448.20000000000005</v>
          </cell>
          <cell r="DW72">
            <v>-8.8999999999999773</v>
          </cell>
          <cell r="DX72">
            <v>-305.60000000000002</v>
          </cell>
          <cell r="DY72">
            <v>-568.70000000000005</v>
          </cell>
          <cell r="DZ72">
            <v>-449.99999999999994</v>
          </cell>
          <cell r="EA72">
            <v>-254.1</v>
          </cell>
          <cell r="EB72">
            <v>-351.2</v>
          </cell>
          <cell r="EC72">
            <v>-635.6</v>
          </cell>
          <cell r="ED72">
            <v>-486.8</v>
          </cell>
          <cell r="EE72">
            <v>-422.7</v>
          </cell>
          <cell r="EF72">
            <v>-549.70000000000005</v>
          </cell>
          <cell r="EG72">
            <v>-643.20000000000005</v>
          </cell>
          <cell r="EH72">
            <v>-549.5</v>
          </cell>
          <cell r="EI72">
            <v>-336.79999999999995</v>
          </cell>
          <cell r="EJ72">
            <v>-401.7</v>
          </cell>
          <cell r="EK72">
            <v>-910.40000000000009</v>
          </cell>
          <cell r="EL72">
            <v>-45</v>
          </cell>
          <cell r="EM72">
            <v>-725.09999999999991</v>
          </cell>
          <cell r="EN72">
            <v>0</v>
          </cell>
          <cell r="EO72">
            <v>0</v>
          </cell>
          <cell r="EP72">
            <v>0</v>
          </cell>
          <cell r="EQ72">
            <v>0</v>
          </cell>
          <cell r="ER72">
            <v>0</v>
          </cell>
          <cell r="ES72">
            <v>0</v>
          </cell>
          <cell r="ET72">
            <v>0</v>
          </cell>
          <cell r="EU72">
            <v>0</v>
          </cell>
          <cell r="EV72">
            <v>0</v>
          </cell>
          <cell r="EW72">
            <v>875.09999999999945</v>
          </cell>
          <cell r="EX72">
            <v>785.10000000000173</v>
          </cell>
          <cell r="EY72">
            <v>1114.9999999999995</v>
          </cell>
          <cell r="EZ72">
            <v>654.70000000000005</v>
          </cell>
          <cell r="FA72">
            <v>1264.4999999999993</v>
          </cell>
          <cell r="FB72">
            <v>984.50000000000045</v>
          </cell>
          <cell r="FC72">
            <v>656.7999999999995</v>
          </cell>
          <cell r="FD72">
            <v>753.49999999999977</v>
          </cell>
          <cell r="FE72">
            <v>1576.4999999999986</v>
          </cell>
          <cell r="FF72">
            <v>1167.700000000001</v>
          </cell>
          <cell r="FG72">
            <v>944.40000000000077</v>
          </cell>
          <cell r="FH72">
            <v>1211.599999999999</v>
          </cell>
          <cell r="FI72">
            <v>1425.5000000000002</v>
          </cell>
          <cell r="FJ72">
            <v>1254.7999999999986</v>
          </cell>
          <cell r="FK72">
            <v>5598.9000000000005</v>
          </cell>
          <cell r="FL72">
            <v>586.70000000000164</v>
          </cell>
          <cell r="FM72">
            <v>2158.0000000000073</v>
          </cell>
          <cell r="FN72">
            <v>58.7999999999995</v>
          </cell>
          <cell r="FO72">
            <v>1717.0000000000055</v>
          </cell>
          <cell r="FP72">
            <v>0</v>
          </cell>
          <cell r="FQ72">
            <v>0</v>
          </cell>
          <cell r="FR72">
            <v>0</v>
          </cell>
          <cell r="FS72">
            <v>0</v>
          </cell>
          <cell r="FT72">
            <v>0</v>
          </cell>
          <cell r="FU72">
            <v>0</v>
          </cell>
          <cell r="FV72">
            <v>0</v>
          </cell>
          <cell r="FW72">
            <v>0</v>
          </cell>
          <cell r="FX72">
            <v>0</v>
          </cell>
          <cell r="FY72">
            <v>0</v>
          </cell>
          <cell r="FZ72">
            <v>0</v>
          </cell>
          <cell r="GA72">
            <v>0</v>
          </cell>
          <cell r="GB72">
            <v>0</v>
          </cell>
          <cell r="GC72">
            <v>0</v>
          </cell>
          <cell r="GD72">
            <v>0</v>
          </cell>
          <cell r="GE72">
            <v>0</v>
          </cell>
          <cell r="GF72">
            <v>0</v>
          </cell>
          <cell r="GG72">
            <v>0</v>
          </cell>
          <cell r="GH72">
            <v>0</v>
          </cell>
          <cell r="GI72">
            <v>0</v>
          </cell>
          <cell r="GJ72">
            <v>0</v>
          </cell>
          <cell r="GK72">
            <v>0</v>
          </cell>
          <cell r="GL72">
            <v>0</v>
          </cell>
          <cell r="GM72">
            <v>0</v>
          </cell>
          <cell r="GN72">
            <v>0</v>
          </cell>
          <cell r="GO72">
            <v>0</v>
          </cell>
          <cell r="GP72">
            <v>0</v>
          </cell>
          <cell r="GQ72">
            <v>0</v>
          </cell>
          <cell r="GR72">
            <v>0</v>
          </cell>
          <cell r="GS72">
            <v>0</v>
          </cell>
          <cell r="GT72">
            <v>0</v>
          </cell>
          <cell r="GU72">
            <v>0</v>
          </cell>
          <cell r="GV72">
            <v>0</v>
          </cell>
          <cell r="GW72">
            <v>0</v>
          </cell>
          <cell r="GX72">
            <v>0</v>
          </cell>
          <cell r="GY72">
            <v>0</v>
          </cell>
          <cell r="GZ72">
            <v>0</v>
          </cell>
          <cell r="HA72">
            <v>0</v>
          </cell>
          <cell r="HB72">
            <v>0</v>
          </cell>
          <cell r="HC72">
            <v>0</v>
          </cell>
          <cell r="HD72">
            <v>0</v>
          </cell>
          <cell r="HE72">
            <v>0</v>
          </cell>
          <cell r="HF72">
            <v>0</v>
          </cell>
          <cell r="HG72">
            <v>0</v>
          </cell>
          <cell r="HH72">
            <v>0</v>
          </cell>
          <cell r="HI72">
            <v>0</v>
          </cell>
          <cell r="HJ72">
            <v>0</v>
          </cell>
          <cell r="HK72">
            <v>0</v>
          </cell>
          <cell r="HL72">
            <v>0</v>
          </cell>
          <cell r="HM72">
            <v>0</v>
          </cell>
          <cell r="HN72">
            <v>0</v>
          </cell>
          <cell r="HO72">
            <v>0</v>
          </cell>
          <cell r="HP72">
            <v>0</v>
          </cell>
          <cell r="HQ72">
            <v>0</v>
          </cell>
          <cell r="HR72">
            <v>0</v>
          </cell>
          <cell r="HS72">
            <v>0</v>
          </cell>
          <cell r="HT72">
            <v>0</v>
          </cell>
          <cell r="HU72">
            <v>0</v>
          </cell>
          <cell r="HV72">
            <v>0</v>
          </cell>
          <cell r="HW72">
            <v>0</v>
          </cell>
          <cell r="HX72">
            <v>0</v>
          </cell>
          <cell r="HY72">
            <v>0</v>
          </cell>
          <cell r="HZ72">
            <v>0</v>
          </cell>
          <cell r="IA72">
            <v>0</v>
          </cell>
          <cell r="IB72">
            <v>0</v>
          </cell>
          <cell r="IC72">
            <v>0</v>
          </cell>
          <cell r="ID72">
            <v>0</v>
          </cell>
          <cell r="IE72">
            <v>0</v>
          </cell>
          <cell r="IF72">
            <v>0</v>
          </cell>
          <cell r="IG72">
            <v>0</v>
          </cell>
          <cell r="IH72">
            <v>0</v>
          </cell>
          <cell r="II72">
            <v>0</v>
          </cell>
          <cell r="IJ72">
            <v>0</v>
          </cell>
          <cell r="IK72">
            <v>0</v>
          </cell>
          <cell r="IL72">
            <v>0</v>
          </cell>
          <cell r="IM72">
            <v>0</v>
          </cell>
          <cell r="IN72">
            <v>0</v>
          </cell>
          <cell r="IO72">
            <v>0</v>
          </cell>
          <cell r="IP72">
            <v>0</v>
          </cell>
          <cell r="IQ72">
            <v>0</v>
          </cell>
          <cell r="IR72">
            <v>0</v>
          </cell>
          <cell r="IS72">
            <v>0</v>
          </cell>
          <cell r="IT72">
            <v>0</v>
          </cell>
          <cell r="IU72">
            <v>0</v>
          </cell>
        </row>
        <row r="73">
          <cell r="A73" t="str">
            <v>UNTP IN</v>
          </cell>
          <cell r="B73" t="str">
            <v>United Phosphorus</v>
          </cell>
          <cell r="C73" t="str">
            <v>Agrochemicals and Seeds</v>
          </cell>
          <cell r="D73">
            <v>0</v>
          </cell>
          <cell r="E73">
            <v>0</v>
          </cell>
          <cell r="F73">
            <v>0</v>
          </cell>
          <cell r="G73">
            <v>0</v>
          </cell>
          <cell r="H73">
            <v>-223.2</v>
          </cell>
          <cell r="I73">
            <v>-256</v>
          </cell>
          <cell r="J73">
            <v>-222.7</v>
          </cell>
          <cell r="K73">
            <v>-207.8</v>
          </cell>
          <cell r="L73">
            <v>-281.2</v>
          </cell>
          <cell r="M73">
            <v>-241.8</v>
          </cell>
          <cell r="N73">
            <v>-119.7</v>
          </cell>
          <cell r="O73">
            <v>-195.8</v>
          </cell>
          <cell r="P73">
            <v>-229.9</v>
          </cell>
          <cell r="Q73">
            <v>-212.1</v>
          </cell>
          <cell r="R73">
            <v>-206</v>
          </cell>
          <cell r="S73">
            <v>-340.1</v>
          </cell>
          <cell r="T73">
            <v>-241.1</v>
          </cell>
          <cell r="U73">
            <v>-219.3</v>
          </cell>
          <cell r="V73">
            <v>-182.6</v>
          </cell>
          <cell r="W73">
            <v>-403.1</v>
          </cell>
          <cell r="X73">
            <v>-319.89999999999998</v>
          </cell>
          <cell r="Y73">
            <v>-330.9</v>
          </cell>
          <cell r="Z73">
            <v>-294.10000000000002</v>
          </cell>
          <cell r="AA73">
            <v>-743.3</v>
          </cell>
          <cell r="AB73">
            <v>-634.29999999999995</v>
          </cell>
          <cell r="AC73">
            <v>-599.6</v>
          </cell>
          <cell r="AD73">
            <v>-810</v>
          </cell>
          <cell r="AE73">
            <v>-875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141.80000000000013</v>
          </cell>
          <cell r="AK73">
            <v>214.10000000000014</v>
          </cell>
          <cell r="AL73">
            <v>78.499999999999943</v>
          </cell>
          <cell r="AM73">
            <v>692.69999999999982</v>
          </cell>
          <cell r="AN73">
            <v>279.90000000000003</v>
          </cell>
          <cell r="AO73">
            <v>372.7000000000001</v>
          </cell>
          <cell r="AP73">
            <v>248.59999999999974</v>
          </cell>
          <cell r="AQ73">
            <v>840.90000000000009</v>
          </cell>
          <cell r="AR73">
            <v>463.89999999999975</v>
          </cell>
          <cell r="AS73">
            <v>561.39999999999975</v>
          </cell>
          <cell r="AT73">
            <v>375.99999999999977</v>
          </cell>
          <cell r="AU73">
            <v>1105.5999999999995</v>
          </cell>
          <cell r="AV73">
            <v>614.39999999999975</v>
          </cell>
          <cell r="AW73">
            <v>754.80000000000018</v>
          </cell>
          <cell r="AX73">
            <v>577.4000000000002</v>
          </cell>
          <cell r="AY73">
            <v>1234.3000000000002</v>
          </cell>
          <cell r="AZ73">
            <v>872.30000000000007</v>
          </cell>
          <cell r="BA73">
            <v>909.80000000000007</v>
          </cell>
          <cell r="BB73">
            <v>684.99999999999955</v>
          </cell>
          <cell r="BC73">
            <v>1688.2999999999995</v>
          </cell>
          <cell r="BD73">
            <v>1644.700000000001</v>
          </cell>
          <cell r="BE73">
            <v>1187.2999999999988</v>
          </cell>
          <cell r="BF73">
            <v>687.20000000000095</v>
          </cell>
          <cell r="BG73">
            <v>1502.6000000000004</v>
          </cell>
          <cell r="BH73">
            <v>0</v>
          </cell>
          <cell r="BI73">
            <v>0</v>
          </cell>
          <cell r="BJ73">
            <v>0</v>
          </cell>
          <cell r="BK73">
            <v>0</v>
          </cell>
          <cell r="BL73">
            <v>0</v>
          </cell>
          <cell r="BM73">
            <v>0</v>
          </cell>
          <cell r="BN73">
            <v>0</v>
          </cell>
          <cell r="BO73">
            <v>0</v>
          </cell>
          <cell r="BP73">
            <v>0</v>
          </cell>
          <cell r="BQ73">
            <v>0</v>
          </cell>
          <cell r="BR73">
            <v>0</v>
          </cell>
          <cell r="BS73">
            <v>0</v>
          </cell>
          <cell r="BT73">
            <v>0</v>
          </cell>
          <cell r="BU73">
            <v>0</v>
          </cell>
          <cell r="BV73">
            <v>0</v>
          </cell>
          <cell r="BW73">
            <v>0</v>
          </cell>
          <cell r="BX73">
            <v>0</v>
          </cell>
          <cell r="BY73">
            <v>0</v>
          </cell>
          <cell r="BZ73">
            <v>0</v>
          </cell>
          <cell r="CA73">
            <v>-76.400000000000006</v>
          </cell>
          <cell r="CB73">
            <v>0</v>
          </cell>
          <cell r="CC73">
            <v>0</v>
          </cell>
          <cell r="CD73">
            <v>0</v>
          </cell>
          <cell r="CE73">
            <v>-1143.5999999999999</v>
          </cell>
          <cell r="CF73">
            <v>0</v>
          </cell>
          <cell r="CG73">
            <v>0</v>
          </cell>
          <cell r="CH73">
            <v>0</v>
          </cell>
          <cell r="CI73">
            <v>-101</v>
          </cell>
          <cell r="CJ73">
            <v>0</v>
          </cell>
          <cell r="CK73">
            <v>0</v>
          </cell>
          <cell r="CL73">
            <v>0</v>
          </cell>
          <cell r="CM73">
            <v>0</v>
          </cell>
          <cell r="CN73">
            <v>141.80000000000013</v>
          </cell>
          <cell r="CO73">
            <v>214.10000000000014</v>
          </cell>
          <cell r="CP73">
            <v>78.499999999999943</v>
          </cell>
          <cell r="CQ73">
            <v>692.69999999999982</v>
          </cell>
          <cell r="CR73">
            <v>279.90000000000003</v>
          </cell>
          <cell r="CS73">
            <v>372.7000000000001</v>
          </cell>
          <cell r="CT73">
            <v>248.59999999999974</v>
          </cell>
          <cell r="CU73">
            <v>840.90000000000009</v>
          </cell>
          <cell r="CV73">
            <v>463.89999999999975</v>
          </cell>
          <cell r="CW73">
            <v>561.39999999999975</v>
          </cell>
          <cell r="CX73">
            <v>375.99999999999977</v>
          </cell>
          <cell r="CY73">
            <v>1105.5999999999995</v>
          </cell>
          <cell r="CZ73">
            <v>614.39999999999975</v>
          </cell>
          <cell r="DA73">
            <v>754.80000000000018</v>
          </cell>
          <cell r="DB73">
            <v>577.4000000000002</v>
          </cell>
          <cell r="DC73">
            <v>1157.9000000000001</v>
          </cell>
          <cell r="DD73">
            <v>872.30000000000007</v>
          </cell>
          <cell r="DE73">
            <v>909.80000000000007</v>
          </cell>
          <cell r="DF73">
            <v>684.99999999999955</v>
          </cell>
          <cell r="DG73">
            <v>544.69999999999959</v>
          </cell>
          <cell r="DH73">
            <v>1644.700000000001</v>
          </cell>
          <cell r="DI73">
            <v>1187.2999999999988</v>
          </cell>
          <cell r="DJ73">
            <v>687.20000000000095</v>
          </cell>
          <cell r="DK73">
            <v>1401.6000000000004</v>
          </cell>
          <cell r="DL73">
            <v>0</v>
          </cell>
          <cell r="DM73">
            <v>0</v>
          </cell>
          <cell r="DN73">
            <v>0</v>
          </cell>
          <cell r="DO73">
            <v>0</v>
          </cell>
          <cell r="DP73">
            <v>-19.3</v>
          </cell>
          <cell r="DQ73">
            <v>-8.1</v>
          </cell>
          <cell r="DR73">
            <v>-7.2</v>
          </cell>
          <cell r="DS73">
            <v>69.3</v>
          </cell>
          <cell r="DT73">
            <v>-64.7</v>
          </cell>
          <cell r="DU73">
            <v>-60.3</v>
          </cell>
          <cell r="DV73">
            <v>-98</v>
          </cell>
          <cell r="DW73">
            <v>52.8</v>
          </cell>
          <cell r="DX73">
            <v>-80</v>
          </cell>
          <cell r="DY73">
            <v>-71.5</v>
          </cell>
          <cell r="DZ73">
            <v>-111.6</v>
          </cell>
          <cell r="EA73">
            <v>-64.5</v>
          </cell>
          <cell r="EB73">
            <v>-73.7</v>
          </cell>
          <cell r="EC73">
            <v>-98.8</v>
          </cell>
          <cell r="ED73">
            <v>-220.6</v>
          </cell>
          <cell r="EE73">
            <v>-131.80000000000001</v>
          </cell>
          <cell r="EF73">
            <v>-138.9</v>
          </cell>
          <cell r="EG73">
            <v>-111.7</v>
          </cell>
          <cell r="EH73">
            <v>-201.4</v>
          </cell>
          <cell r="EI73">
            <v>28.3</v>
          </cell>
          <cell r="EJ73">
            <v>-190.4</v>
          </cell>
          <cell r="EK73">
            <v>-79.7</v>
          </cell>
          <cell r="EL73">
            <v>-76.599999999999994</v>
          </cell>
          <cell r="EM73">
            <v>78</v>
          </cell>
          <cell r="EN73">
            <v>0</v>
          </cell>
          <cell r="EO73">
            <v>0</v>
          </cell>
          <cell r="EP73">
            <v>0</v>
          </cell>
          <cell r="EQ73">
            <v>0</v>
          </cell>
          <cell r="ER73">
            <v>122.50000000000013</v>
          </cell>
          <cell r="ES73">
            <v>206.00000000000014</v>
          </cell>
          <cell r="ET73">
            <v>71.29999999999994</v>
          </cell>
          <cell r="EU73">
            <v>761.99999999999977</v>
          </cell>
          <cell r="EV73">
            <v>215.20000000000005</v>
          </cell>
          <cell r="EW73">
            <v>312.40000000000009</v>
          </cell>
          <cell r="EX73">
            <v>150.59999999999974</v>
          </cell>
          <cell r="EY73">
            <v>893.7</v>
          </cell>
          <cell r="EZ73">
            <v>383.89999999999975</v>
          </cell>
          <cell r="FA73">
            <v>489.89999999999975</v>
          </cell>
          <cell r="FB73">
            <v>264.39999999999975</v>
          </cell>
          <cell r="FC73">
            <v>1041.0999999999995</v>
          </cell>
          <cell r="FD73">
            <v>540.6999999999997</v>
          </cell>
          <cell r="FE73">
            <v>656.00000000000023</v>
          </cell>
          <cell r="FF73">
            <v>356.80000000000018</v>
          </cell>
          <cell r="FG73">
            <v>1026.1000000000001</v>
          </cell>
          <cell r="FH73">
            <v>733.40000000000009</v>
          </cell>
          <cell r="FI73">
            <v>798.1</v>
          </cell>
          <cell r="FJ73">
            <v>483.59999999999957</v>
          </cell>
          <cell r="FK73">
            <v>572.99999999999955</v>
          </cell>
          <cell r="FL73">
            <v>1454.3000000000009</v>
          </cell>
          <cell r="FM73">
            <v>1107.5999999999988</v>
          </cell>
          <cell r="FN73">
            <v>610.60000000000093</v>
          </cell>
          <cell r="FO73">
            <v>1479.6000000000004</v>
          </cell>
          <cell r="FP73">
            <v>0</v>
          </cell>
          <cell r="FQ73">
            <v>0</v>
          </cell>
          <cell r="FR73">
            <v>0</v>
          </cell>
          <cell r="FS73">
            <v>0</v>
          </cell>
          <cell r="FT73">
            <v>0</v>
          </cell>
          <cell r="FU73">
            <v>0</v>
          </cell>
          <cell r="FV73">
            <v>0</v>
          </cell>
          <cell r="FW73">
            <v>-145.5</v>
          </cell>
          <cell r="FX73">
            <v>0</v>
          </cell>
          <cell r="FY73">
            <v>0</v>
          </cell>
          <cell r="FZ73">
            <v>0</v>
          </cell>
          <cell r="GA73">
            <v>0</v>
          </cell>
          <cell r="GB73">
            <v>0</v>
          </cell>
          <cell r="GC73">
            <v>0</v>
          </cell>
          <cell r="GD73">
            <v>0</v>
          </cell>
          <cell r="GE73">
            <v>0</v>
          </cell>
          <cell r="GF73">
            <v>0</v>
          </cell>
          <cell r="GG73">
            <v>0</v>
          </cell>
          <cell r="GH73">
            <v>0</v>
          </cell>
          <cell r="GI73">
            <v>0</v>
          </cell>
          <cell r="GJ73">
            <v>0</v>
          </cell>
          <cell r="GK73">
            <v>0</v>
          </cell>
          <cell r="GL73">
            <v>0</v>
          </cell>
          <cell r="GM73">
            <v>0</v>
          </cell>
          <cell r="GN73">
            <v>0</v>
          </cell>
          <cell r="GO73">
            <v>0</v>
          </cell>
          <cell r="GP73">
            <v>0</v>
          </cell>
          <cell r="GQ73">
            <v>0</v>
          </cell>
          <cell r="GR73">
            <v>0</v>
          </cell>
          <cell r="GS73">
            <v>0</v>
          </cell>
          <cell r="GT73">
            <v>0</v>
          </cell>
          <cell r="GU73">
            <v>0</v>
          </cell>
          <cell r="GV73">
            <v>0</v>
          </cell>
          <cell r="GW73">
            <v>0</v>
          </cell>
          <cell r="GX73">
            <v>0</v>
          </cell>
          <cell r="GY73">
            <v>0</v>
          </cell>
          <cell r="GZ73">
            <v>0</v>
          </cell>
          <cell r="HA73">
            <v>0</v>
          </cell>
          <cell r="HB73">
            <v>0</v>
          </cell>
          <cell r="HC73">
            <v>0</v>
          </cell>
          <cell r="HD73">
            <v>0</v>
          </cell>
          <cell r="HE73">
            <v>0</v>
          </cell>
          <cell r="HF73">
            <v>0</v>
          </cell>
          <cell r="HG73">
            <v>0</v>
          </cell>
          <cell r="HH73">
            <v>0</v>
          </cell>
          <cell r="HI73">
            <v>0</v>
          </cell>
          <cell r="HJ73">
            <v>0</v>
          </cell>
          <cell r="HK73">
            <v>0</v>
          </cell>
          <cell r="HL73">
            <v>0</v>
          </cell>
          <cell r="HM73">
            <v>0</v>
          </cell>
          <cell r="HN73">
            <v>0</v>
          </cell>
          <cell r="HO73">
            <v>0</v>
          </cell>
          <cell r="HP73">
            <v>0</v>
          </cell>
          <cell r="HQ73">
            <v>112.8</v>
          </cell>
          <cell r="HR73">
            <v>35.5</v>
          </cell>
          <cell r="HS73">
            <v>29</v>
          </cell>
          <cell r="HT73">
            <v>0</v>
          </cell>
          <cell r="HU73">
            <v>0</v>
          </cell>
          <cell r="HV73">
            <v>0</v>
          </cell>
          <cell r="HW73">
            <v>0</v>
          </cell>
          <cell r="HX73">
            <v>0</v>
          </cell>
          <cell r="HY73">
            <v>0</v>
          </cell>
          <cell r="HZ73">
            <v>0</v>
          </cell>
          <cell r="IA73">
            <v>0</v>
          </cell>
          <cell r="IB73">
            <v>0</v>
          </cell>
          <cell r="IC73">
            <v>0</v>
          </cell>
          <cell r="ID73">
            <v>0</v>
          </cell>
          <cell r="IE73">
            <v>0</v>
          </cell>
          <cell r="IF73">
            <v>0</v>
          </cell>
          <cell r="IG73">
            <v>0</v>
          </cell>
          <cell r="IH73">
            <v>0</v>
          </cell>
          <cell r="II73">
            <v>-16.5</v>
          </cell>
          <cell r="IJ73">
            <v>0</v>
          </cell>
          <cell r="IK73">
            <v>0</v>
          </cell>
          <cell r="IL73">
            <v>0</v>
          </cell>
          <cell r="IM73">
            <v>241.5</v>
          </cell>
          <cell r="IN73">
            <v>4.4000000000000004</v>
          </cell>
          <cell r="IO73">
            <v>84.6</v>
          </cell>
          <cell r="IP73">
            <v>1.9</v>
          </cell>
          <cell r="IQ73">
            <v>130.9</v>
          </cell>
          <cell r="IR73">
            <v>22.4</v>
          </cell>
          <cell r="IS73">
            <v>0</v>
          </cell>
          <cell r="IT73">
            <v>0</v>
          </cell>
          <cell r="IU73">
            <v>0</v>
          </cell>
        </row>
        <row r="75">
          <cell r="A75" t="str">
            <v>KSo IN</v>
          </cell>
          <cell r="B75" t="str">
            <v>KS Oils</v>
          </cell>
          <cell r="C75" t="str">
            <v>Edible Oil</v>
          </cell>
          <cell r="D75">
            <v>0</v>
          </cell>
          <cell r="E75">
            <v>0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>
            <v>0</v>
          </cell>
          <cell r="L75">
            <v>0</v>
          </cell>
          <cell r="M75">
            <v>0</v>
          </cell>
          <cell r="N75">
            <v>0</v>
          </cell>
          <cell r="O75">
            <v>0</v>
          </cell>
          <cell r="P75">
            <v>0</v>
          </cell>
          <cell r="Q75">
            <v>0</v>
          </cell>
          <cell r="R75">
            <v>0</v>
          </cell>
          <cell r="S75">
            <v>0</v>
          </cell>
          <cell r="T75">
            <v>-3.4299999999999997</v>
          </cell>
          <cell r="U75">
            <v>-3.0289999999999999</v>
          </cell>
          <cell r="V75">
            <v>-3.2450000000000001</v>
          </cell>
          <cell r="W75">
            <v>2.6179999999999999</v>
          </cell>
          <cell r="X75">
            <v>-4.7</v>
          </cell>
          <cell r="Y75">
            <v>-4.4660000000000002</v>
          </cell>
          <cell r="Z75">
            <v>-1.6950000000000001</v>
          </cell>
          <cell r="AA75">
            <v>-5.31</v>
          </cell>
          <cell r="AB75">
            <v>-6.3049999999999997</v>
          </cell>
          <cell r="AC75">
            <v>-6.6529999999999996</v>
          </cell>
          <cell r="AD75">
            <v>-3.9260000000000002</v>
          </cell>
          <cell r="AE75">
            <v>-2.3010000000000002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O75">
            <v>0</v>
          </cell>
          <cell r="AP75">
            <v>0</v>
          </cell>
          <cell r="AQ75">
            <v>0</v>
          </cell>
          <cell r="AR75">
            <v>0</v>
          </cell>
          <cell r="AS75">
            <v>0</v>
          </cell>
          <cell r="AT75">
            <v>0</v>
          </cell>
          <cell r="AU75">
            <v>0</v>
          </cell>
          <cell r="AV75">
            <v>82.470999999999918</v>
          </cell>
          <cell r="AW75">
            <v>6.3080000000000034</v>
          </cell>
          <cell r="AX75">
            <v>6.5660000000000052</v>
          </cell>
          <cell r="AY75">
            <v>193.6</v>
          </cell>
          <cell r="AZ75">
            <v>191.35699999999994</v>
          </cell>
          <cell r="BA75">
            <v>19.63900000000001</v>
          </cell>
          <cell r="BB75">
            <v>19.114000000000008</v>
          </cell>
          <cell r="BC75">
            <v>9.8899999999999864</v>
          </cell>
          <cell r="BD75">
            <v>215.31100000000001</v>
          </cell>
          <cell r="BE75">
            <v>16.645999999999983</v>
          </cell>
          <cell r="BF75">
            <v>29.009999999999977</v>
          </cell>
          <cell r="BG75">
            <v>10.33400000000004</v>
          </cell>
          <cell r="BH75">
            <v>0</v>
          </cell>
          <cell r="BI75">
            <v>0</v>
          </cell>
          <cell r="BJ75">
            <v>0</v>
          </cell>
          <cell r="BK75">
            <v>0</v>
          </cell>
          <cell r="BL75">
            <v>0</v>
          </cell>
          <cell r="BM75">
            <v>0</v>
          </cell>
          <cell r="BN75">
            <v>0</v>
          </cell>
          <cell r="BO75">
            <v>0</v>
          </cell>
          <cell r="BP75">
            <v>0</v>
          </cell>
          <cell r="BQ75">
            <v>0</v>
          </cell>
          <cell r="BR75">
            <v>0</v>
          </cell>
          <cell r="BS75">
            <v>0</v>
          </cell>
          <cell r="BT75">
            <v>0</v>
          </cell>
          <cell r="BU75">
            <v>0</v>
          </cell>
          <cell r="BV75">
            <v>0</v>
          </cell>
          <cell r="BW75">
            <v>0</v>
          </cell>
          <cell r="BX75">
            <v>0</v>
          </cell>
          <cell r="BY75">
            <v>0</v>
          </cell>
          <cell r="BZ75">
            <v>0</v>
          </cell>
          <cell r="CA75">
            <v>0</v>
          </cell>
          <cell r="CB75">
            <v>0</v>
          </cell>
          <cell r="CC75">
            <v>0</v>
          </cell>
          <cell r="CD75">
            <v>0</v>
          </cell>
          <cell r="CE75">
            <v>-28.375</v>
          </cell>
          <cell r="CF75">
            <v>-3.5779999999999998</v>
          </cell>
          <cell r="CG75">
            <v>-2.7029999999999998</v>
          </cell>
          <cell r="CH75">
            <v>-8.7789999999999999</v>
          </cell>
          <cell r="CI75">
            <v>-4.8209999999999997</v>
          </cell>
          <cell r="CJ75">
            <v>0</v>
          </cell>
          <cell r="CK75">
            <v>0</v>
          </cell>
          <cell r="CL75">
            <v>0</v>
          </cell>
          <cell r="CM75">
            <v>0</v>
          </cell>
          <cell r="CN75">
            <v>0</v>
          </cell>
          <cell r="CO75">
            <v>0</v>
          </cell>
          <cell r="CP75">
            <v>0</v>
          </cell>
          <cell r="CQ75">
            <v>0</v>
          </cell>
          <cell r="CR75">
            <v>0</v>
          </cell>
          <cell r="CS75">
            <v>0</v>
          </cell>
          <cell r="CT75">
            <v>0</v>
          </cell>
          <cell r="CU75">
            <v>0</v>
          </cell>
          <cell r="CV75">
            <v>0</v>
          </cell>
          <cell r="CW75">
            <v>0</v>
          </cell>
          <cell r="CX75">
            <v>0</v>
          </cell>
          <cell r="CY75">
            <v>0</v>
          </cell>
          <cell r="CZ75">
            <v>82.470999999999918</v>
          </cell>
          <cell r="DA75">
            <v>6.3080000000000034</v>
          </cell>
          <cell r="DB75">
            <v>6.5660000000000052</v>
          </cell>
          <cell r="DC75">
            <v>193.6</v>
          </cell>
          <cell r="DD75">
            <v>191.35699999999994</v>
          </cell>
          <cell r="DE75">
            <v>19.63900000000001</v>
          </cell>
          <cell r="DF75">
            <v>19.114000000000008</v>
          </cell>
          <cell r="DG75">
            <v>-18.485000000000014</v>
          </cell>
          <cell r="DH75">
            <v>211.733</v>
          </cell>
          <cell r="DI75">
            <v>13.942999999999984</v>
          </cell>
          <cell r="DJ75">
            <v>20.230999999999977</v>
          </cell>
          <cell r="DK75">
            <v>5.5130000000000408</v>
          </cell>
          <cell r="DL75">
            <v>0</v>
          </cell>
          <cell r="DM75">
            <v>0</v>
          </cell>
          <cell r="DN75">
            <v>0</v>
          </cell>
          <cell r="DO75">
            <v>0</v>
          </cell>
          <cell r="DP75">
            <v>0</v>
          </cell>
          <cell r="DQ75">
            <v>0</v>
          </cell>
          <cell r="DR75">
            <v>0</v>
          </cell>
          <cell r="DS75">
            <v>0</v>
          </cell>
          <cell r="DT75">
            <v>0</v>
          </cell>
          <cell r="DU75">
            <v>0</v>
          </cell>
          <cell r="DV75">
            <v>0</v>
          </cell>
          <cell r="DW75">
            <v>0</v>
          </cell>
          <cell r="DX75">
            <v>0</v>
          </cell>
          <cell r="DY75">
            <v>0</v>
          </cell>
          <cell r="DZ75">
            <v>0</v>
          </cell>
          <cell r="EA75">
            <v>0</v>
          </cell>
          <cell r="EB75">
            <v>-26.971999999999998</v>
          </cell>
          <cell r="EC75">
            <v>-2.1230000000000002</v>
          </cell>
          <cell r="ED75">
            <v>-2.21</v>
          </cell>
          <cell r="EE75">
            <v>22.471</v>
          </cell>
          <cell r="EF75">
            <v>-65.707999999999998</v>
          </cell>
          <cell r="EG75">
            <v>-7.82</v>
          </cell>
          <cell r="EH75">
            <v>-3.64</v>
          </cell>
          <cell r="EI75">
            <v>5.12</v>
          </cell>
          <cell r="EJ75">
            <v>-24.5</v>
          </cell>
          <cell r="EK75">
            <v>3.5139999999999998</v>
          </cell>
          <cell r="EL75">
            <v>-0.83</v>
          </cell>
          <cell r="EM75">
            <v>-0.58899999999999997</v>
          </cell>
          <cell r="EN75">
            <v>0</v>
          </cell>
          <cell r="EO75">
            <v>0</v>
          </cell>
          <cell r="EP75">
            <v>0</v>
          </cell>
          <cell r="EQ75">
            <v>0</v>
          </cell>
          <cell r="ER75">
            <v>0</v>
          </cell>
          <cell r="ES75">
            <v>0</v>
          </cell>
          <cell r="ET75">
            <v>0</v>
          </cell>
          <cell r="EU75">
            <v>0</v>
          </cell>
          <cell r="EV75">
            <v>0</v>
          </cell>
          <cell r="EW75">
            <v>0</v>
          </cell>
          <cell r="EX75">
            <v>0</v>
          </cell>
          <cell r="EY75">
            <v>0</v>
          </cell>
          <cell r="EZ75">
            <v>0</v>
          </cell>
          <cell r="FA75">
            <v>0</v>
          </cell>
          <cell r="FB75">
            <v>0</v>
          </cell>
          <cell r="FC75">
            <v>0</v>
          </cell>
          <cell r="FD75">
            <v>55.498999999999924</v>
          </cell>
          <cell r="FE75">
            <v>4.1850000000000032</v>
          </cell>
          <cell r="FF75">
            <v>4.3560000000000052</v>
          </cell>
          <cell r="FG75">
            <v>216.071</v>
          </cell>
          <cell r="FH75">
            <v>125.64899999999994</v>
          </cell>
          <cell r="FI75">
            <v>11.81900000000001</v>
          </cell>
          <cell r="FJ75">
            <v>15.474000000000007</v>
          </cell>
          <cell r="FK75">
            <v>-13.365000000000013</v>
          </cell>
          <cell r="FL75">
            <v>187.233</v>
          </cell>
          <cell r="FM75">
            <v>17.456999999999983</v>
          </cell>
          <cell r="FN75">
            <v>19.400999999999978</v>
          </cell>
          <cell r="FO75">
            <v>4.9240000000000403</v>
          </cell>
          <cell r="FP75">
            <v>0</v>
          </cell>
          <cell r="FQ75">
            <v>0</v>
          </cell>
          <cell r="FR75">
            <v>0</v>
          </cell>
          <cell r="FS75">
            <v>0</v>
          </cell>
          <cell r="FT75">
            <v>0</v>
          </cell>
          <cell r="FU75">
            <v>0</v>
          </cell>
          <cell r="FV75">
            <v>0</v>
          </cell>
          <cell r="FW75">
            <v>0</v>
          </cell>
          <cell r="FX75">
            <v>0</v>
          </cell>
          <cell r="FY75">
            <v>0</v>
          </cell>
          <cell r="FZ75">
            <v>0</v>
          </cell>
          <cell r="GA75">
            <v>0</v>
          </cell>
          <cell r="GB75">
            <v>0</v>
          </cell>
          <cell r="GC75">
            <v>0</v>
          </cell>
          <cell r="GD75">
            <v>0</v>
          </cell>
          <cell r="GE75">
            <v>0</v>
          </cell>
          <cell r="GF75">
            <v>0</v>
          </cell>
          <cell r="GG75">
            <v>0</v>
          </cell>
          <cell r="GH75">
            <v>0</v>
          </cell>
          <cell r="GI75">
            <v>0</v>
          </cell>
          <cell r="GJ75">
            <v>0</v>
          </cell>
          <cell r="GK75">
            <v>0</v>
          </cell>
          <cell r="GL75">
            <v>0</v>
          </cell>
          <cell r="GM75">
            <v>0</v>
          </cell>
          <cell r="GN75">
            <v>0</v>
          </cell>
          <cell r="GO75">
            <v>0</v>
          </cell>
          <cell r="GP75">
            <v>0</v>
          </cell>
          <cell r="GQ75">
            <v>0</v>
          </cell>
          <cell r="GR75">
            <v>0</v>
          </cell>
          <cell r="GS75">
            <v>0</v>
          </cell>
          <cell r="GT75">
            <v>0</v>
          </cell>
          <cell r="GU75">
            <v>0</v>
          </cell>
          <cell r="GV75">
            <v>0</v>
          </cell>
          <cell r="GW75">
            <v>0</v>
          </cell>
          <cell r="GX75">
            <v>0</v>
          </cell>
          <cell r="GY75">
            <v>0</v>
          </cell>
          <cell r="GZ75">
            <v>0</v>
          </cell>
          <cell r="HA75">
            <v>0</v>
          </cell>
          <cell r="HB75">
            <v>0</v>
          </cell>
          <cell r="HC75">
            <v>0</v>
          </cell>
          <cell r="HD75">
            <v>0</v>
          </cell>
          <cell r="HE75">
            <v>0</v>
          </cell>
          <cell r="HF75">
            <v>0</v>
          </cell>
          <cell r="HG75">
            <v>0</v>
          </cell>
          <cell r="HH75">
            <v>0</v>
          </cell>
          <cell r="HI75">
            <v>0</v>
          </cell>
          <cell r="HJ75">
            <v>0</v>
          </cell>
          <cell r="HK75">
            <v>0</v>
          </cell>
          <cell r="HL75">
            <v>0</v>
          </cell>
          <cell r="HM75">
            <v>0</v>
          </cell>
          <cell r="HN75">
            <v>0</v>
          </cell>
          <cell r="HO75">
            <v>0</v>
          </cell>
          <cell r="HP75">
            <v>0</v>
          </cell>
          <cell r="HQ75">
            <v>0</v>
          </cell>
          <cell r="HR75">
            <v>0</v>
          </cell>
          <cell r="HS75">
            <v>0</v>
          </cell>
          <cell r="HT75">
            <v>0</v>
          </cell>
          <cell r="HU75">
            <v>0</v>
          </cell>
          <cell r="HV75">
            <v>0</v>
          </cell>
          <cell r="HW75">
            <v>0</v>
          </cell>
          <cell r="HX75">
            <v>0</v>
          </cell>
          <cell r="HY75">
            <v>0</v>
          </cell>
          <cell r="HZ75">
            <v>0</v>
          </cell>
          <cell r="IA75">
            <v>0</v>
          </cell>
          <cell r="IB75">
            <v>0</v>
          </cell>
          <cell r="IC75">
            <v>0</v>
          </cell>
          <cell r="ID75">
            <v>0</v>
          </cell>
          <cell r="IE75">
            <v>0</v>
          </cell>
          <cell r="IF75">
            <v>0</v>
          </cell>
          <cell r="IG75">
            <v>0</v>
          </cell>
          <cell r="IH75">
            <v>0</v>
          </cell>
          <cell r="II75">
            <v>0</v>
          </cell>
          <cell r="IJ75">
            <v>0</v>
          </cell>
          <cell r="IK75">
            <v>0</v>
          </cell>
          <cell r="IL75">
            <v>0</v>
          </cell>
          <cell r="IM75">
            <v>0</v>
          </cell>
          <cell r="IN75">
            <v>0</v>
          </cell>
          <cell r="IO75">
            <v>0</v>
          </cell>
          <cell r="IP75">
            <v>0</v>
          </cell>
          <cell r="IQ75">
            <v>0</v>
          </cell>
          <cell r="IR75">
            <v>0</v>
          </cell>
          <cell r="IS75">
            <v>0</v>
          </cell>
          <cell r="IT75">
            <v>0</v>
          </cell>
          <cell r="IU75">
            <v>0</v>
          </cell>
        </row>
        <row r="76">
          <cell r="A76" t="str">
            <v>RSI IN</v>
          </cell>
          <cell r="B76" t="str">
            <v>Ruchi Soya Industries</v>
          </cell>
          <cell r="C76" t="str">
            <v>Edible oil</v>
          </cell>
          <cell r="D76">
            <v>0</v>
          </cell>
          <cell r="E76">
            <v>0</v>
          </cell>
          <cell r="F76">
            <v>0</v>
          </cell>
          <cell r="G76">
            <v>0</v>
          </cell>
          <cell r="H76">
            <v>0</v>
          </cell>
          <cell r="I76">
            <v>0</v>
          </cell>
          <cell r="J76">
            <v>0</v>
          </cell>
          <cell r="K76">
            <v>0</v>
          </cell>
          <cell r="L76">
            <v>0</v>
          </cell>
          <cell r="M76">
            <v>0</v>
          </cell>
          <cell r="N76">
            <v>0</v>
          </cell>
          <cell r="O76">
            <v>0</v>
          </cell>
          <cell r="P76">
            <v>0</v>
          </cell>
          <cell r="Q76">
            <v>0</v>
          </cell>
          <cell r="R76">
            <v>0</v>
          </cell>
          <cell r="S76">
            <v>0</v>
          </cell>
          <cell r="T76">
            <v>-3.4299999999999997</v>
          </cell>
          <cell r="U76">
            <v>-3.0289999999999999</v>
          </cell>
          <cell r="V76">
            <v>-3.2450000000000001</v>
          </cell>
          <cell r="W76">
            <v>2.6179999999999999</v>
          </cell>
          <cell r="X76">
            <v>-4.7</v>
          </cell>
          <cell r="Y76">
            <v>-4.4660000000000002</v>
          </cell>
          <cell r="Z76">
            <v>-1.6950000000000001</v>
          </cell>
          <cell r="AA76">
            <v>-5.31</v>
          </cell>
          <cell r="AB76">
            <v>-6.3049999999999997</v>
          </cell>
          <cell r="AC76">
            <v>-6.6529999999999996</v>
          </cell>
          <cell r="AD76">
            <v>-3.9260000000000002</v>
          </cell>
          <cell r="AE76">
            <v>-2.3010000000000002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O76">
            <v>0</v>
          </cell>
          <cell r="AP76">
            <v>0</v>
          </cell>
          <cell r="AQ76">
            <v>0</v>
          </cell>
          <cell r="AR76">
            <v>0</v>
          </cell>
          <cell r="AS76">
            <v>0</v>
          </cell>
          <cell r="AT76">
            <v>0</v>
          </cell>
          <cell r="AU76">
            <v>0</v>
          </cell>
          <cell r="AV76">
            <v>82.470999999999918</v>
          </cell>
          <cell r="AW76">
            <v>6.3080000000000034</v>
          </cell>
          <cell r="AX76">
            <v>6.5660000000000052</v>
          </cell>
          <cell r="AY76">
            <v>193.6</v>
          </cell>
          <cell r="AZ76">
            <v>191.35699999999994</v>
          </cell>
          <cell r="BA76">
            <v>19.63900000000001</v>
          </cell>
          <cell r="BB76">
            <v>19.114000000000008</v>
          </cell>
          <cell r="BC76">
            <v>9.8899999999999864</v>
          </cell>
          <cell r="BD76">
            <v>215.31100000000001</v>
          </cell>
          <cell r="BE76">
            <v>16.645999999999983</v>
          </cell>
          <cell r="BF76">
            <v>29.009999999999977</v>
          </cell>
          <cell r="BG76">
            <v>10.33400000000004</v>
          </cell>
          <cell r="BH76">
            <v>0</v>
          </cell>
          <cell r="BI76">
            <v>0</v>
          </cell>
          <cell r="BJ76">
            <v>0</v>
          </cell>
          <cell r="BK76">
            <v>0</v>
          </cell>
          <cell r="BL76">
            <v>0</v>
          </cell>
          <cell r="BM76">
            <v>0</v>
          </cell>
          <cell r="BN76">
            <v>0</v>
          </cell>
          <cell r="BO76">
            <v>0</v>
          </cell>
          <cell r="BP76">
            <v>0</v>
          </cell>
          <cell r="BQ76">
            <v>0</v>
          </cell>
          <cell r="BR76">
            <v>0</v>
          </cell>
          <cell r="BS76">
            <v>0</v>
          </cell>
          <cell r="BT76">
            <v>0</v>
          </cell>
          <cell r="BU76">
            <v>0</v>
          </cell>
          <cell r="BV76">
            <v>0</v>
          </cell>
          <cell r="BW76">
            <v>0</v>
          </cell>
          <cell r="BX76">
            <v>0</v>
          </cell>
          <cell r="BY76">
            <v>0</v>
          </cell>
          <cell r="BZ76">
            <v>0</v>
          </cell>
          <cell r="CA76">
            <v>0</v>
          </cell>
          <cell r="CB76">
            <v>0</v>
          </cell>
          <cell r="CC76">
            <v>0</v>
          </cell>
          <cell r="CD76">
            <v>0</v>
          </cell>
          <cell r="CE76">
            <v>-28.375</v>
          </cell>
          <cell r="CF76">
            <v>-3.5779999999999998</v>
          </cell>
          <cell r="CG76">
            <v>-2.7029999999999998</v>
          </cell>
          <cell r="CH76">
            <v>-8.7789999999999999</v>
          </cell>
          <cell r="CI76">
            <v>-4.8209999999999997</v>
          </cell>
          <cell r="CJ76">
            <v>0</v>
          </cell>
          <cell r="CK76">
            <v>0</v>
          </cell>
          <cell r="CL76">
            <v>0</v>
          </cell>
          <cell r="CM76">
            <v>0</v>
          </cell>
          <cell r="CN76">
            <v>0</v>
          </cell>
          <cell r="CO76">
            <v>0</v>
          </cell>
          <cell r="CP76">
            <v>0</v>
          </cell>
          <cell r="CQ76">
            <v>0</v>
          </cell>
          <cell r="CR76">
            <v>0</v>
          </cell>
          <cell r="CS76">
            <v>0</v>
          </cell>
          <cell r="CT76">
            <v>0</v>
          </cell>
          <cell r="CU76">
            <v>0</v>
          </cell>
          <cell r="CV76">
            <v>0</v>
          </cell>
          <cell r="CW76">
            <v>0</v>
          </cell>
          <cell r="CX76">
            <v>0</v>
          </cell>
          <cell r="CY76">
            <v>0</v>
          </cell>
          <cell r="CZ76">
            <v>82.470999999999918</v>
          </cell>
          <cell r="DA76">
            <v>6.3080000000000034</v>
          </cell>
          <cell r="DB76">
            <v>6.5660000000000052</v>
          </cell>
          <cell r="DC76">
            <v>193.6</v>
          </cell>
          <cell r="DD76">
            <v>191.35699999999994</v>
          </cell>
          <cell r="DE76">
            <v>19.63900000000001</v>
          </cell>
          <cell r="DF76">
            <v>19.114000000000008</v>
          </cell>
          <cell r="DG76">
            <v>-18.485000000000014</v>
          </cell>
          <cell r="DH76">
            <v>211.733</v>
          </cell>
          <cell r="DI76">
            <v>13.942999999999984</v>
          </cell>
          <cell r="DJ76">
            <v>20.230999999999977</v>
          </cell>
          <cell r="DK76">
            <v>5.5130000000000408</v>
          </cell>
          <cell r="DL76">
            <v>0</v>
          </cell>
          <cell r="DM76">
            <v>0</v>
          </cell>
          <cell r="DN76">
            <v>0</v>
          </cell>
          <cell r="DO76">
            <v>0</v>
          </cell>
          <cell r="DP76">
            <v>0</v>
          </cell>
          <cell r="DQ76">
            <v>0</v>
          </cell>
          <cell r="DR76">
            <v>0</v>
          </cell>
          <cell r="DS76">
            <v>0</v>
          </cell>
          <cell r="DT76">
            <v>0</v>
          </cell>
          <cell r="DU76">
            <v>0</v>
          </cell>
          <cell r="DV76">
            <v>0</v>
          </cell>
          <cell r="DW76">
            <v>0</v>
          </cell>
          <cell r="DX76">
            <v>0</v>
          </cell>
          <cell r="DY76">
            <v>0</v>
          </cell>
          <cell r="DZ76">
            <v>0</v>
          </cell>
          <cell r="EA76">
            <v>0</v>
          </cell>
          <cell r="EB76">
            <v>-26.971999999999998</v>
          </cell>
          <cell r="EC76">
            <v>-2.1230000000000002</v>
          </cell>
          <cell r="ED76">
            <v>-2.21</v>
          </cell>
          <cell r="EE76">
            <v>22.471</v>
          </cell>
          <cell r="EF76">
            <v>-65.707999999999998</v>
          </cell>
          <cell r="EG76">
            <v>-7.82</v>
          </cell>
          <cell r="EH76">
            <v>-3.64</v>
          </cell>
          <cell r="EI76">
            <v>5.12</v>
          </cell>
          <cell r="EJ76">
            <v>-24.5</v>
          </cell>
          <cell r="EK76">
            <v>3.5139999999999998</v>
          </cell>
          <cell r="EL76">
            <v>-0.83</v>
          </cell>
          <cell r="EM76">
            <v>-0.58899999999999997</v>
          </cell>
          <cell r="EN76">
            <v>0</v>
          </cell>
          <cell r="EO76">
            <v>0</v>
          </cell>
          <cell r="EP76">
            <v>0</v>
          </cell>
          <cell r="EQ76">
            <v>0</v>
          </cell>
          <cell r="ER76">
            <v>0</v>
          </cell>
          <cell r="ES76">
            <v>0</v>
          </cell>
          <cell r="ET76">
            <v>0</v>
          </cell>
          <cell r="EU76">
            <v>0</v>
          </cell>
          <cell r="EV76">
            <v>0</v>
          </cell>
          <cell r="EW76">
            <v>0</v>
          </cell>
          <cell r="EX76">
            <v>0</v>
          </cell>
          <cell r="EY76">
            <v>0</v>
          </cell>
          <cell r="EZ76">
            <v>0</v>
          </cell>
          <cell r="FA76">
            <v>0</v>
          </cell>
          <cell r="FB76">
            <v>0</v>
          </cell>
          <cell r="FC76">
            <v>0</v>
          </cell>
          <cell r="FD76">
            <v>55.498999999999924</v>
          </cell>
          <cell r="FE76">
            <v>4.1850000000000032</v>
          </cell>
          <cell r="FF76">
            <v>4.3560000000000052</v>
          </cell>
          <cell r="FG76">
            <v>216.071</v>
          </cell>
          <cell r="FH76">
            <v>125.64899999999994</v>
          </cell>
          <cell r="FI76">
            <v>11.81900000000001</v>
          </cell>
          <cell r="FJ76">
            <v>15.474000000000007</v>
          </cell>
          <cell r="FK76">
            <v>-13.365000000000013</v>
          </cell>
          <cell r="FL76">
            <v>187.233</v>
          </cell>
          <cell r="FM76">
            <v>17.456999999999983</v>
          </cell>
          <cell r="FN76">
            <v>19.400999999999978</v>
          </cell>
          <cell r="FO76">
            <v>4.9240000000000403</v>
          </cell>
          <cell r="FP76">
            <v>0</v>
          </cell>
          <cell r="FQ76">
            <v>0</v>
          </cell>
          <cell r="FR76">
            <v>0</v>
          </cell>
          <cell r="FS76">
            <v>0</v>
          </cell>
          <cell r="FT76">
            <v>0</v>
          </cell>
          <cell r="FU76">
            <v>0</v>
          </cell>
          <cell r="FV76">
            <v>0</v>
          </cell>
          <cell r="FW76">
            <v>0</v>
          </cell>
          <cell r="FX76">
            <v>0</v>
          </cell>
          <cell r="FY76">
            <v>0</v>
          </cell>
          <cell r="FZ76">
            <v>0</v>
          </cell>
          <cell r="GA76">
            <v>0</v>
          </cell>
          <cell r="GB76">
            <v>0</v>
          </cell>
          <cell r="GC76">
            <v>0</v>
          </cell>
          <cell r="GD76">
            <v>0</v>
          </cell>
          <cell r="GE76">
            <v>0</v>
          </cell>
          <cell r="GF76">
            <v>0</v>
          </cell>
          <cell r="GG76">
            <v>0</v>
          </cell>
          <cell r="GH76">
            <v>0</v>
          </cell>
          <cell r="GI76">
            <v>0</v>
          </cell>
          <cell r="GJ76">
            <v>0</v>
          </cell>
          <cell r="GK76">
            <v>0</v>
          </cell>
          <cell r="GL76">
            <v>0</v>
          </cell>
          <cell r="GM76">
            <v>0</v>
          </cell>
          <cell r="GN76">
            <v>0</v>
          </cell>
          <cell r="GO76">
            <v>0</v>
          </cell>
          <cell r="GP76">
            <v>0</v>
          </cell>
          <cell r="GQ76">
            <v>0</v>
          </cell>
          <cell r="GR76">
            <v>0</v>
          </cell>
          <cell r="GS76">
            <v>0</v>
          </cell>
          <cell r="GT76">
            <v>0</v>
          </cell>
          <cell r="GU76">
            <v>0</v>
          </cell>
          <cell r="GV76">
            <v>0</v>
          </cell>
          <cell r="GW76">
            <v>0</v>
          </cell>
          <cell r="GX76">
            <v>0</v>
          </cell>
          <cell r="GY76">
            <v>0</v>
          </cell>
          <cell r="GZ76">
            <v>0</v>
          </cell>
          <cell r="HA76">
            <v>0</v>
          </cell>
          <cell r="HB76">
            <v>0</v>
          </cell>
          <cell r="HC76">
            <v>0</v>
          </cell>
          <cell r="HD76">
            <v>0</v>
          </cell>
          <cell r="HE76">
            <v>0</v>
          </cell>
          <cell r="HF76">
            <v>0</v>
          </cell>
          <cell r="HG76">
            <v>0</v>
          </cell>
          <cell r="HH76">
            <v>0</v>
          </cell>
          <cell r="HI76">
            <v>0</v>
          </cell>
          <cell r="HJ76">
            <v>0</v>
          </cell>
          <cell r="HK76">
            <v>0</v>
          </cell>
          <cell r="HL76">
            <v>0</v>
          </cell>
          <cell r="HM76">
            <v>0</v>
          </cell>
          <cell r="HN76">
            <v>0</v>
          </cell>
          <cell r="HO76">
            <v>0</v>
          </cell>
          <cell r="HP76">
            <v>0</v>
          </cell>
          <cell r="HQ76">
            <v>0</v>
          </cell>
          <cell r="HR76">
            <v>0</v>
          </cell>
          <cell r="HS76">
            <v>0</v>
          </cell>
          <cell r="HT76">
            <v>0</v>
          </cell>
          <cell r="HU76">
            <v>0</v>
          </cell>
          <cell r="HV76">
            <v>0</v>
          </cell>
          <cell r="HW76">
            <v>0</v>
          </cell>
          <cell r="HX76">
            <v>0</v>
          </cell>
          <cell r="HY76">
            <v>0</v>
          </cell>
          <cell r="HZ76">
            <v>0</v>
          </cell>
          <cell r="IA76">
            <v>0</v>
          </cell>
          <cell r="IB76">
            <v>0</v>
          </cell>
          <cell r="IC76">
            <v>0</v>
          </cell>
          <cell r="ID76">
            <v>0</v>
          </cell>
          <cell r="IE76">
            <v>0</v>
          </cell>
          <cell r="IF76">
            <v>0</v>
          </cell>
          <cell r="IG76">
            <v>0</v>
          </cell>
          <cell r="IH76">
            <v>0</v>
          </cell>
          <cell r="II76">
            <v>0</v>
          </cell>
          <cell r="IJ76">
            <v>0</v>
          </cell>
          <cell r="IK76">
            <v>0</v>
          </cell>
          <cell r="IL76">
            <v>0</v>
          </cell>
          <cell r="IM76">
            <v>0</v>
          </cell>
          <cell r="IN76">
            <v>0</v>
          </cell>
          <cell r="IO76">
            <v>0</v>
          </cell>
          <cell r="IP76">
            <v>0</v>
          </cell>
          <cell r="IQ76">
            <v>0</v>
          </cell>
          <cell r="IR76">
            <v>0</v>
          </cell>
          <cell r="IS76">
            <v>0</v>
          </cell>
          <cell r="IT76">
            <v>0</v>
          </cell>
          <cell r="IU76">
            <v>0</v>
          </cell>
        </row>
        <row r="77">
          <cell r="A77" t="str">
            <v>Conglomerates</v>
          </cell>
          <cell r="B77" t="str">
            <v>Conglomerates</v>
          </cell>
        </row>
        <row r="79">
          <cell r="A79" t="str">
            <v>ADE IN</v>
          </cell>
          <cell r="B79" t="str">
            <v>Adani Exterprises</v>
          </cell>
          <cell r="C79" t="str">
            <v>Conglomerates</v>
          </cell>
          <cell r="D79">
            <v>0</v>
          </cell>
          <cell r="E79">
            <v>0</v>
          </cell>
          <cell r="F79">
            <v>0</v>
          </cell>
          <cell r="G79">
            <v>0</v>
          </cell>
          <cell r="H79">
            <v>0</v>
          </cell>
          <cell r="I79">
            <v>0</v>
          </cell>
          <cell r="J79">
            <v>0</v>
          </cell>
          <cell r="K79">
            <v>0</v>
          </cell>
          <cell r="L79">
            <v>0</v>
          </cell>
          <cell r="M79">
            <v>0</v>
          </cell>
          <cell r="N79">
            <v>0</v>
          </cell>
          <cell r="O79">
            <v>0</v>
          </cell>
          <cell r="P79">
            <v>0</v>
          </cell>
          <cell r="Q79">
            <v>0</v>
          </cell>
          <cell r="R79">
            <v>0</v>
          </cell>
          <cell r="S79">
            <v>0</v>
          </cell>
          <cell r="T79">
            <v>0</v>
          </cell>
          <cell r="U79">
            <v>0</v>
          </cell>
          <cell r="V79">
            <v>0</v>
          </cell>
          <cell r="W79">
            <v>0</v>
          </cell>
          <cell r="X79">
            <v>-125.18300000000001</v>
          </cell>
          <cell r="Y79">
            <v>-142.68199999999999</v>
          </cell>
          <cell r="Z79">
            <v>-223.64699999999999</v>
          </cell>
          <cell r="AA79">
            <v>-151.6</v>
          </cell>
          <cell r="AB79">
            <v>-175.17500000000001</v>
          </cell>
          <cell r="AC79">
            <v>-186.91499999999999</v>
          </cell>
          <cell r="AD79">
            <v>-254.98</v>
          </cell>
          <cell r="AE79">
            <v>-204.684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O79">
            <v>0</v>
          </cell>
          <cell r="AP79">
            <v>0</v>
          </cell>
          <cell r="AQ79">
            <v>0</v>
          </cell>
          <cell r="AR79">
            <v>0</v>
          </cell>
          <cell r="AS79">
            <v>0</v>
          </cell>
          <cell r="AT79">
            <v>0</v>
          </cell>
          <cell r="AU79">
            <v>0</v>
          </cell>
          <cell r="AV79">
            <v>0</v>
          </cell>
          <cell r="AW79">
            <v>0</v>
          </cell>
          <cell r="AX79">
            <v>0</v>
          </cell>
          <cell r="AY79">
            <v>0</v>
          </cell>
          <cell r="AZ79">
            <v>447.53999999999985</v>
          </cell>
          <cell r="BA79">
            <v>592.97599999999989</v>
          </cell>
          <cell r="BB79">
            <v>662.91200000000003</v>
          </cell>
          <cell r="BC79">
            <v>1315.9999999999995</v>
          </cell>
          <cell r="BD79">
            <v>686.42499999999995</v>
          </cell>
          <cell r="BE79">
            <v>1060.1789999999996</v>
          </cell>
          <cell r="BF79">
            <v>954.27799999999979</v>
          </cell>
          <cell r="BG79">
            <v>1398.9579999999994</v>
          </cell>
          <cell r="BH79">
            <v>0</v>
          </cell>
          <cell r="BI79">
            <v>0</v>
          </cell>
          <cell r="BJ79">
            <v>0</v>
          </cell>
          <cell r="BK79">
            <v>0</v>
          </cell>
          <cell r="BL79">
            <v>0</v>
          </cell>
          <cell r="BM79">
            <v>0</v>
          </cell>
          <cell r="BN79">
            <v>0</v>
          </cell>
          <cell r="BO79">
            <v>0</v>
          </cell>
          <cell r="BP79">
            <v>0</v>
          </cell>
          <cell r="BQ79">
            <v>0</v>
          </cell>
          <cell r="BR79">
            <v>0</v>
          </cell>
          <cell r="BS79">
            <v>0</v>
          </cell>
          <cell r="BT79">
            <v>0</v>
          </cell>
          <cell r="BU79">
            <v>0</v>
          </cell>
          <cell r="BV79">
            <v>0</v>
          </cell>
          <cell r="BW79">
            <v>0</v>
          </cell>
          <cell r="BX79">
            <v>0</v>
          </cell>
          <cell r="BY79">
            <v>0</v>
          </cell>
          <cell r="BZ79">
            <v>0</v>
          </cell>
          <cell r="CA79">
            <v>0</v>
          </cell>
          <cell r="CB79">
            <v>0</v>
          </cell>
          <cell r="CC79">
            <v>0</v>
          </cell>
          <cell r="CD79">
            <v>0</v>
          </cell>
          <cell r="CE79">
            <v>0</v>
          </cell>
          <cell r="CF79">
            <v>0</v>
          </cell>
          <cell r="CG79">
            <v>0</v>
          </cell>
          <cell r="CH79">
            <v>0</v>
          </cell>
          <cell r="CI79">
            <v>0</v>
          </cell>
          <cell r="CJ79">
            <v>0</v>
          </cell>
          <cell r="CK79">
            <v>0</v>
          </cell>
          <cell r="CL79">
            <v>0</v>
          </cell>
          <cell r="CM79">
            <v>0</v>
          </cell>
          <cell r="CN79">
            <v>0</v>
          </cell>
          <cell r="CO79">
            <v>0</v>
          </cell>
          <cell r="CP79">
            <v>0</v>
          </cell>
          <cell r="CQ79">
            <v>0</v>
          </cell>
          <cell r="CR79">
            <v>0</v>
          </cell>
          <cell r="CS79">
            <v>0</v>
          </cell>
          <cell r="CT79">
            <v>0</v>
          </cell>
          <cell r="CU79">
            <v>0</v>
          </cell>
          <cell r="CV79">
            <v>0</v>
          </cell>
          <cell r="CW79">
            <v>0</v>
          </cell>
          <cell r="CX79">
            <v>0</v>
          </cell>
          <cell r="CY79">
            <v>0</v>
          </cell>
          <cell r="CZ79">
            <v>0</v>
          </cell>
          <cell r="DA79">
            <v>0</v>
          </cell>
          <cell r="DB79">
            <v>0</v>
          </cell>
          <cell r="DC79">
            <v>0</v>
          </cell>
          <cell r="DD79">
            <v>447.53999999999985</v>
          </cell>
          <cell r="DE79">
            <v>592.97599999999989</v>
          </cell>
          <cell r="DF79">
            <v>662.91200000000003</v>
          </cell>
          <cell r="DG79">
            <v>1315.9999999999995</v>
          </cell>
          <cell r="DH79">
            <v>686.42499999999995</v>
          </cell>
          <cell r="DI79">
            <v>1060.1789999999996</v>
          </cell>
          <cell r="DJ79">
            <v>954.27799999999979</v>
          </cell>
          <cell r="DK79">
            <v>1398.9579999999994</v>
          </cell>
          <cell r="DL79">
            <v>0</v>
          </cell>
          <cell r="DM79">
            <v>0</v>
          </cell>
          <cell r="DN79">
            <v>0</v>
          </cell>
          <cell r="DO79">
            <v>0</v>
          </cell>
          <cell r="DP79">
            <v>0</v>
          </cell>
          <cell r="DQ79">
            <v>0</v>
          </cell>
          <cell r="DR79">
            <v>0</v>
          </cell>
          <cell r="DS79">
            <v>0</v>
          </cell>
          <cell r="DT79">
            <v>0</v>
          </cell>
          <cell r="DU79">
            <v>0</v>
          </cell>
          <cell r="DV79">
            <v>0</v>
          </cell>
          <cell r="DW79">
            <v>0</v>
          </cell>
          <cell r="DX79">
            <v>0</v>
          </cell>
          <cell r="DY79">
            <v>0</v>
          </cell>
          <cell r="DZ79">
            <v>0</v>
          </cell>
          <cell r="EA79">
            <v>0</v>
          </cell>
          <cell r="EB79">
            <v>0</v>
          </cell>
          <cell r="EC79">
            <v>0</v>
          </cell>
          <cell r="ED79">
            <v>0</v>
          </cell>
          <cell r="EE79">
            <v>0</v>
          </cell>
          <cell r="EF79">
            <v>-117.949</v>
          </cell>
          <cell r="EG79">
            <v>-142.74600000000001</v>
          </cell>
          <cell r="EH79">
            <v>-74.477999999999994</v>
          </cell>
          <cell r="EI79">
            <v>-370.5</v>
          </cell>
          <cell r="EJ79">
            <v>-119.087</v>
          </cell>
          <cell r="EK79">
            <v>-221.84</v>
          </cell>
          <cell r="EL79">
            <v>-237.13</v>
          </cell>
          <cell r="EM79">
            <v>-247.928</v>
          </cell>
          <cell r="EN79">
            <v>0</v>
          </cell>
          <cell r="EO79">
            <v>0</v>
          </cell>
          <cell r="EP79">
            <v>0</v>
          </cell>
          <cell r="EQ79">
            <v>0</v>
          </cell>
          <cell r="ER79">
            <v>0</v>
          </cell>
          <cell r="ES79">
            <v>0</v>
          </cell>
          <cell r="ET79">
            <v>0</v>
          </cell>
          <cell r="EU79">
            <v>0</v>
          </cell>
          <cell r="EV79">
            <v>0</v>
          </cell>
          <cell r="EW79">
            <v>0</v>
          </cell>
          <cell r="EX79">
            <v>0</v>
          </cell>
          <cell r="EY79">
            <v>0</v>
          </cell>
          <cell r="EZ79">
            <v>0</v>
          </cell>
          <cell r="FA79">
            <v>0</v>
          </cell>
          <cell r="FB79">
            <v>0</v>
          </cell>
          <cell r="FC79">
            <v>0</v>
          </cell>
          <cell r="FD79">
            <v>0</v>
          </cell>
          <cell r="FE79">
            <v>0</v>
          </cell>
          <cell r="FF79">
            <v>0</v>
          </cell>
          <cell r="FG79">
            <v>0</v>
          </cell>
          <cell r="FH79">
            <v>329.59099999999984</v>
          </cell>
          <cell r="FI79">
            <v>450.2299999999999</v>
          </cell>
          <cell r="FJ79">
            <v>588.43400000000008</v>
          </cell>
          <cell r="FK79">
            <v>945.49999999999955</v>
          </cell>
          <cell r="FL79">
            <v>567.33799999999997</v>
          </cell>
          <cell r="FM79">
            <v>838.3389999999996</v>
          </cell>
          <cell r="FN79">
            <v>717.1479999999998</v>
          </cell>
          <cell r="FO79">
            <v>1151.0299999999993</v>
          </cell>
          <cell r="FP79">
            <v>0</v>
          </cell>
          <cell r="FQ79">
            <v>0</v>
          </cell>
          <cell r="FR79">
            <v>0</v>
          </cell>
          <cell r="FS79">
            <v>0</v>
          </cell>
          <cell r="FT79">
            <v>0</v>
          </cell>
          <cell r="FU79">
            <v>0</v>
          </cell>
          <cell r="FV79">
            <v>0</v>
          </cell>
          <cell r="FW79">
            <v>0</v>
          </cell>
          <cell r="FX79">
            <v>0</v>
          </cell>
          <cell r="FY79">
            <v>0</v>
          </cell>
          <cell r="FZ79">
            <v>0</v>
          </cell>
          <cell r="GA79">
            <v>0</v>
          </cell>
          <cell r="GB79">
            <v>0</v>
          </cell>
          <cell r="GC79">
            <v>0</v>
          </cell>
          <cell r="GD79">
            <v>0</v>
          </cell>
          <cell r="GE79">
            <v>0</v>
          </cell>
          <cell r="GF79">
            <v>0</v>
          </cell>
          <cell r="GG79">
            <v>0</v>
          </cell>
          <cell r="GH79">
            <v>0</v>
          </cell>
          <cell r="GI79">
            <v>0</v>
          </cell>
          <cell r="GJ79">
            <v>0</v>
          </cell>
          <cell r="GK79">
            <v>0</v>
          </cell>
          <cell r="GL79">
            <v>0</v>
          </cell>
          <cell r="GM79">
            <v>0</v>
          </cell>
          <cell r="GN79">
            <v>0</v>
          </cell>
          <cell r="GO79">
            <v>0</v>
          </cell>
          <cell r="GP79">
            <v>0</v>
          </cell>
          <cell r="GQ79">
            <v>0</v>
          </cell>
          <cell r="GR79">
            <v>0</v>
          </cell>
          <cell r="GS79">
            <v>0</v>
          </cell>
          <cell r="GT79">
            <v>0</v>
          </cell>
          <cell r="GU79">
            <v>0</v>
          </cell>
          <cell r="GV79">
            <v>0</v>
          </cell>
          <cell r="GW79">
            <v>0</v>
          </cell>
          <cell r="GX79">
            <v>0</v>
          </cell>
          <cell r="GY79">
            <v>0</v>
          </cell>
          <cell r="GZ79">
            <v>0</v>
          </cell>
          <cell r="HA79">
            <v>0</v>
          </cell>
          <cell r="HB79">
            <v>0</v>
          </cell>
          <cell r="HC79">
            <v>0</v>
          </cell>
          <cell r="HD79">
            <v>0</v>
          </cell>
          <cell r="HE79">
            <v>0</v>
          </cell>
          <cell r="HF79">
            <v>0</v>
          </cell>
          <cell r="HG79">
            <v>0</v>
          </cell>
          <cell r="HH79">
            <v>0</v>
          </cell>
          <cell r="HI79">
            <v>0</v>
          </cell>
          <cell r="HJ79">
            <v>0</v>
          </cell>
          <cell r="HK79">
            <v>0</v>
          </cell>
          <cell r="HL79">
            <v>0</v>
          </cell>
          <cell r="HM79">
            <v>0</v>
          </cell>
          <cell r="HN79">
            <v>0</v>
          </cell>
          <cell r="HO79">
            <v>0</v>
          </cell>
          <cell r="HP79">
            <v>0</v>
          </cell>
          <cell r="HQ79">
            <v>0</v>
          </cell>
          <cell r="HR79">
            <v>0</v>
          </cell>
          <cell r="HS79">
            <v>0</v>
          </cell>
          <cell r="HT79">
            <v>0</v>
          </cell>
          <cell r="HU79">
            <v>0</v>
          </cell>
          <cell r="HV79">
            <v>0</v>
          </cell>
          <cell r="HW79">
            <v>0</v>
          </cell>
          <cell r="HX79">
            <v>0</v>
          </cell>
          <cell r="HY79">
            <v>0</v>
          </cell>
          <cell r="HZ79">
            <v>0</v>
          </cell>
          <cell r="IA79">
            <v>0</v>
          </cell>
          <cell r="IB79">
            <v>0</v>
          </cell>
          <cell r="IC79">
            <v>0</v>
          </cell>
          <cell r="ID79">
            <v>0</v>
          </cell>
          <cell r="IE79">
            <v>0</v>
          </cell>
          <cell r="IF79">
            <v>0</v>
          </cell>
          <cell r="IG79">
            <v>0</v>
          </cell>
          <cell r="IH79">
            <v>0</v>
          </cell>
          <cell r="II79">
            <v>0</v>
          </cell>
          <cell r="IJ79">
            <v>0</v>
          </cell>
          <cell r="IK79">
            <v>0</v>
          </cell>
          <cell r="IL79">
            <v>0</v>
          </cell>
          <cell r="IM79">
            <v>0</v>
          </cell>
          <cell r="IN79">
            <v>0</v>
          </cell>
          <cell r="IO79">
            <v>-7.5049999999999999</v>
          </cell>
          <cell r="IP79">
            <v>-3.2589999999999999</v>
          </cell>
          <cell r="IQ79">
            <v>0.2</v>
          </cell>
          <cell r="IR79">
            <v>-2.5710000000000002</v>
          </cell>
          <cell r="IS79">
            <v>-0.53400000000000003</v>
          </cell>
          <cell r="IT79">
            <v>-8.7100000000000009</v>
          </cell>
          <cell r="IU79">
            <v>-10.707000000000001</v>
          </cell>
        </row>
        <row r="80">
          <cell r="A80" t="str">
            <v>SINT IN</v>
          </cell>
          <cell r="B80" t="str">
            <v>Sintex Industries</v>
          </cell>
          <cell r="C80" t="str">
            <v>Diversified</v>
          </cell>
          <cell r="D80">
            <v>0</v>
          </cell>
          <cell r="E80">
            <v>0</v>
          </cell>
          <cell r="F80">
            <v>0</v>
          </cell>
          <cell r="G80">
            <v>0</v>
          </cell>
          <cell r="H80">
            <v>0</v>
          </cell>
          <cell r="I80">
            <v>0</v>
          </cell>
          <cell r="J80">
            <v>0</v>
          </cell>
          <cell r="K80">
            <v>0</v>
          </cell>
          <cell r="L80">
            <v>0</v>
          </cell>
          <cell r="M80">
            <v>0</v>
          </cell>
          <cell r="N80">
            <v>0</v>
          </cell>
          <cell r="O80">
            <v>0</v>
          </cell>
          <cell r="P80">
            <v>0</v>
          </cell>
          <cell r="Q80">
            <v>0</v>
          </cell>
          <cell r="R80">
            <v>0</v>
          </cell>
          <cell r="S80">
            <v>0</v>
          </cell>
          <cell r="T80">
            <v>0</v>
          </cell>
          <cell r="U80">
            <v>0</v>
          </cell>
          <cell r="V80">
            <v>0</v>
          </cell>
          <cell r="W80">
            <v>0</v>
          </cell>
          <cell r="X80">
            <v>-125.18300000000001</v>
          </cell>
          <cell r="Y80">
            <v>-142.68199999999999</v>
          </cell>
          <cell r="Z80">
            <v>-223.64699999999999</v>
          </cell>
          <cell r="AA80">
            <v>-151.6</v>
          </cell>
          <cell r="AB80">
            <v>-175.17500000000001</v>
          </cell>
          <cell r="AC80">
            <v>-186.91499999999999</v>
          </cell>
          <cell r="AD80">
            <v>-254.98</v>
          </cell>
          <cell r="AE80">
            <v>-204.684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O80">
            <v>0</v>
          </cell>
          <cell r="AP80">
            <v>0</v>
          </cell>
          <cell r="AQ80">
            <v>0</v>
          </cell>
          <cell r="AR80">
            <v>0</v>
          </cell>
          <cell r="AS80">
            <v>0</v>
          </cell>
          <cell r="AT80">
            <v>0</v>
          </cell>
          <cell r="AU80">
            <v>0</v>
          </cell>
          <cell r="AV80">
            <v>0</v>
          </cell>
          <cell r="AW80">
            <v>0</v>
          </cell>
          <cell r="AX80">
            <v>0</v>
          </cell>
          <cell r="AY80">
            <v>0</v>
          </cell>
          <cell r="AZ80">
            <v>447.53999999999985</v>
          </cell>
          <cell r="BA80">
            <v>592.97599999999989</v>
          </cell>
          <cell r="BB80">
            <v>662.91200000000003</v>
          </cell>
          <cell r="BC80">
            <v>1315.9999999999995</v>
          </cell>
          <cell r="BD80">
            <v>686.42499999999995</v>
          </cell>
          <cell r="BE80">
            <v>1060.1789999999996</v>
          </cell>
          <cell r="BF80">
            <v>954.27799999999979</v>
          </cell>
          <cell r="BG80">
            <v>1398.9579999999994</v>
          </cell>
          <cell r="BH80">
            <v>0</v>
          </cell>
          <cell r="BI80">
            <v>0</v>
          </cell>
          <cell r="BJ80">
            <v>0</v>
          </cell>
          <cell r="BK80">
            <v>0</v>
          </cell>
          <cell r="BL80">
            <v>0</v>
          </cell>
          <cell r="BM80">
            <v>0</v>
          </cell>
          <cell r="BN80">
            <v>0</v>
          </cell>
          <cell r="BO80">
            <v>0</v>
          </cell>
          <cell r="BP80">
            <v>0</v>
          </cell>
          <cell r="BQ80">
            <v>0</v>
          </cell>
          <cell r="BR80">
            <v>0</v>
          </cell>
          <cell r="BS80">
            <v>0</v>
          </cell>
          <cell r="BT80">
            <v>0</v>
          </cell>
          <cell r="BU80">
            <v>0</v>
          </cell>
          <cell r="BV80">
            <v>0</v>
          </cell>
          <cell r="BW80">
            <v>0</v>
          </cell>
          <cell r="BX80">
            <v>0</v>
          </cell>
          <cell r="BY80">
            <v>0</v>
          </cell>
          <cell r="BZ80">
            <v>0</v>
          </cell>
          <cell r="CA80">
            <v>0</v>
          </cell>
          <cell r="CB80">
            <v>0</v>
          </cell>
          <cell r="CC80">
            <v>0</v>
          </cell>
          <cell r="CD80">
            <v>0</v>
          </cell>
          <cell r="CE80">
            <v>0</v>
          </cell>
          <cell r="CF80">
            <v>0</v>
          </cell>
          <cell r="CG80">
            <v>0</v>
          </cell>
          <cell r="CH80">
            <v>0</v>
          </cell>
          <cell r="CI80">
            <v>0</v>
          </cell>
          <cell r="CJ80">
            <v>0</v>
          </cell>
          <cell r="CK80">
            <v>0</v>
          </cell>
          <cell r="CL80">
            <v>0</v>
          </cell>
          <cell r="CM80">
            <v>0</v>
          </cell>
          <cell r="CN80">
            <v>0</v>
          </cell>
          <cell r="CO80">
            <v>0</v>
          </cell>
          <cell r="CP80">
            <v>0</v>
          </cell>
          <cell r="CQ80">
            <v>0</v>
          </cell>
          <cell r="CR80">
            <v>0</v>
          </cell>
          <cell r="CS80">
            <v>0</v>
          </cell>
          <cell r="CT80">
            <v>0</v>
          </cell>
          <cell r="CU80">
            <v>0</v>
          </cell>
          <cell r="CV80">
            <v>0</v>
          </cell>
          <cell r="CW80">
            <v>0</v>
          </cell>
          <cell r="CX80">
            <v>0</v>
          </cell>
          <cell r="CY80">
            <v>0</v>
          </cell>
          <cell r="CZ80">
            <v>0</v>
          </cell>
          <cell r="DA80">
            <v>0</v>
          </cell>
          <cell r="DB80">
            <v>0</v>
          </cell>
          <cell r="DC80">
            <v>0</v>
          </cell>
          <cell r="DD80">
            <v>447.53999999999985</v>
          </cell>
          <cell r="DE80">
            <v>592.97599999999989</v>
          </cell>
          <cell r="DF80">
            <v>662.91200000000003</v>
          </cell>
          <cell r="DG80">
            <v>1315.9999999999995</v>
          </cell>
          <cell r="DH80">
            <v>686.42499999999995</v>
          </cell>
          <cell r="DI80">
            <v>1060.1789999999996</v>
          </cell>
          <cell r="DJ80">
            <v>954.27799999999979</v>
          </cell>
          <cell r="DK80">
            <v>1398.9579999999994</v>
          </cell>
          <cell r="DL80">
            <v>0</v>
          </cell>
          <cell r="DM80">
            <v>0</v>
          </cell>
          <cell r="DN80">
            <v>0</v>
          </cell>
          <cell r="DO80">
            <v>0</v>
          </cell>
          <cell r="DP80">
            <v>0</v>
          </cell>
          <cell r="DQ80">
            <v>0</v>
          </cell>
          <cell r="DR80">
            <v>0</v>
          </cell>
          <cell r="DS80">
            <v>0</v>
          </cell>
          <cell r="DT80">
            <v>0</v>
          </cell>
          <cell r="DU80">
            <v>0</v>
          </cell>
          <cell r="DV80">
            <v>0</v>
          </cell>
          <cell r="DW80">
            <v>0</v>
          </cell>
          <cell r="DX80">
            <v>0</v>
          </cell>
          <cell r="DY80">
            <v>0</v>
          </cell>
          <cell r="DZ80">
            <v>0</v>
          </cell>
          <cell r="EA80">
            <v>0</v>
          </cell>
          <cell r="EB80">
            <v>0</v>
          </cell>
          <cell r="EC80">
            <v>0</v>
          </cell>
          <cell r="ED80">
            <v>0</v>
          </cell>
          <cell r="EE80">
            <v>0</v>
          </cell>
          <cell r="EF80">
            <v>-117.949</v>
          </cell>
          <cell r="EG80">
            <v>-142.74600000000001</v>
          </cell>
          <cell r="EH80">
            <v>-74.477999999999994</v>
          </cell>
          <cell r="EI80">
            <v>-370.5</v>
          </cell>
          <cell r="EJ80">
            <v>-119.087</v>
          </cell>
          <cell r="EK80">
            <v>-221.84</v>
          </cell>
          <cell r="EL80">
            <v>-237.13</v>
          </cell>
          <cell r="EM80">
            <v>-247.928</v>
          </cell>
          <cell r="EN80">
            <v>0</v>
          </cell>
          <cell r="EO80">
            <v>0</v>
          </cell>
          <cell r="EP80">
            <v>0</v>
          </cell>
          <cell r="EQ80">
            <v>0</v>
          </cell>
          <cell r="ER80">
            <v>0</v>
          </cell>
          <cell r="ES80">
            <v>0</v>
          </cell>
          <cell r="ET80">
            <v>0</v>
          </cell>
          <cell r="EU80">
            <v>0</v>
          </cell>
          <cell r="EV80">
            <v>0</v>
          </cell>
          <cell r="EW80">
            <v>0</v>
          </cell>
          <cell r="EX80">
            <v>0</v>
          </cell>
          <cell r="EY80">
            <v>0</v>
          </cell>
          <cell r="EZ80">
            <v>0</v>
          </cell>
          <cell r="FA80">
            <v>0</v>
          </cell>
          <cell r="FB80">
            <v>0</v>
          </cell>
          <cell r="FC80">
            <v>0</v>
          </cell>
          <cell r="FD80">
            <v>0</v>
          </cell>
          <cell r="FE80">
            <v>0</v>
          </cell>
          <cell r="FF80">
            <v>0</v>
          </cell>
          <cell r="FG80">
            <v>0</v>
          </cell>
          <cell r="FH80">
            <v>329.59099999999984</v>
          </cell>
          <cell r="FI80">
            <v>450.2299999999999</v>
          </cell>
          <cell r="FJ80">
            <v>588.43400000000008</v>
          </cell>
          <cell r="FK80">
            <v>945.49999999999955</v>
          </cell>
          <cell r="FL80">
            <v>567.33799999999997</v>
          </cell>
          <cell r="FM80">
            <v>838.3389999999996</v>
          </cell>
          <cell r="FN80">
            <v>717.1479999999998</v>
          </cell>
          <cell r="FO80">
            <v>1151.0299999999993</v>
          </cell>
          <cell r="FP80">
            <v>0</v>
          </cell>
          <cell r="FQ80">
            <v>0</v>
          </cell>
          <cell r="FR80">
            <v>0</v>
          </cell>
          <cell r="FS80">
            <v>0</v>
          </cell>
          <cell r="FT80">
            <v>0</v>
          </cell>
          <cell r="FU80">
            <v>0</v>
          </cell>
          <cell r="FV80">
            <v>0</v>
          </cell>
          <cell r="FW80">
            <v>0</v>
          </cell>
          <cell r="FX80">
            <v>0</v>
          </cell>
          <cell r="FY80">
            <v>0</v>
          </cell>
          <cell r="FZ80">
            <v>0</v>
          </cell>
          <cell r="GA80">
            <v>0</v>
          </cell>
          <cell r="GB80">
            <v>0</v>
          </cell>
          <cell r="GC80">
            <v>0</v>
          </cell>
          <cell r="GD80">
            <v>0</v>
          </cell>
          <cell r="GE80">
            <v>0</v>
          </cell>
          <cell r="GF80">
            <v>0</v>
          </cell>
          <cell r="GG80">
            <v>0</v>
          </cell>
          <cell r="GH80">
            <v>0</v>
          </cell>
          <cell r="GI80">
            <v>0</v>
          </cell>
          <cell r="GJ80">
            <v>0</v>
          </cell>
          <cell r="GK80">
            <v>0</v>
          </cell>
          <cell r="GL80">
            <v>0</v>
          </cell>
          <cell r="GM80">
            <v>0</v>
          </cell>
          <cell r="GN80">
            <v>0</v>
          </cell>
          <cell r="GO80">
            <v>0</v>
          </cell>
          <cell r="GP80">
            <v>0</v>
          </cell>
          <cell r="GQ80">
            <v>0</v>
          </cell>
          <cell r="GR80">
            <v>0</v>
          </cell>
          <cell r="GS80">
            <v>0</v>
          </cell>
          <cell r="GT80">
            <v>0</v>
          </cell>
          <cell r="GU80">
            <v>0</v>
          </cell>
          <cell r="GV80">
            <v>0</v>
          </cell>
          <cell r="GW80">
            <v>0</v>
          </cell>
          <cell r="GX80">
            <v>0</v>
          </cell>
          <cell r="GY80">
            <v>0</v>
          </cell>
          <cell r="GZ80">
            <v>0</v>
          </cell>
          <cell r="HA80">
            <v>0</v>
          </cell>
          <cell r="HB80">
            <v>0</v>
          </cell>
          <cell r="HC80">
            <v>0</v>
          </cell>
          <cell r="HD80">
            <v>0</v>
          </cell>
          <cell r="HE80">
            <v>0</v>
          </cell>
          <cell r="HF80">
            <v>0</v>
          </cell>
          <cell r="HG80">
            <v>0</v>
          </cell>
          <cell r="HH80">
            <v>0</v>
          </cell>
          <cell r="HI80">
            <v>0</v>
          </cell>
          <cell r="HJ80">
            <v>0</v>
          </cell>
          <cell r="HK80">
            <v>0</v>
          </cell>
          <cell r="HL80">
            <v>0</v>
          </cell>
          <cell r="HM80">
            <v>0</v>
          </cell>
          <cell r="HN80">
            <v>0</v>
          </cell>
          <cell r="HO80">
            <v>0</v>
          </cell>
          <cell r="HP80">
            <v>0</v>
          </cell>
          <cell r="HQ80">
            <v>0</v>
          </cell>
          <cell r="HR80">
            <v>0</v>
          </cell>
          <cell r="HS80">
            <v>0</v>
          </cell>
          <cell r="HT80">
            <v>0</v>
          </cell>
          <cell r="HU80">
            <v>0</v>
          </cell>
          <cell r="HV80">
            <v>0</v>
          </cell>
          <cell r="HW80">
            <v>0</v>
          </cell>
          <cell r="HX80">
            <v>0</v>
          </cell>
          <cell r="HY80">
            <v>0</v>
          </cell>
          <cell r="HZ80">
            <v>0</v>
          </cell>
          <cell r="IA80">
            <v>0</v>
          </cell>
          <cell r="IB80">
            <v>0</v>
          </cell>
          <cell r="IC80">
            <v>0</v>
          </cell>
          <cell r="ID80">
            <v>0</v>
          </cell>
          <cell r="IE80">
            <v>0</v>
          </cell>
          <cell r="IF80">
            <v>0</v>
          </cell>
          <cell r="IG80">
            <v>0</v>
          </cell>
          <cell r="IH80">
            <v>0</v>
          </cell>
          <cell r="II80">
            <v>0</v>
          </cell>
          <cell r="IJ80">
            <v>0</v>
          </cell>
          <cell r="IK80">
            <v>0</v>
          </cell>
          <cell r="IL80">
            <v>0</v>
          </cell>
          <cell r="IM80">
            <v>0</v>
          </cell>
          <cell r="IN80">
            <v>0</v>
          </cell>
          <cell r="IO80">
            <v>-7.5049999999999999</v>
          </cell>
          <cell r="IP80">
            <v>-3.2589999999999999</v>
          </cell>
          <cell r="IQ80">
            <v>0.2</v>
          </cell>
          <cell r="IR80">
            <v>-2.5710000000000002</v>
          </cell>
          <cell r="IS80">
            <v>-0.53400000000000003</v>
          </cell>
          <cell r="IT80">
            <v>-8.7100000000000009</v>
          </cell>
          <cell r="IU80">
            <v>-10.707000000000001</v>
          </cell>
        </row>
        <row r="81">
          <cell r="A81" t="str">
            <v>Construction</v>
          </cell>
          <cell r="B81" t="str">
            <v>Construction</v>
          </cell>
        </row>
        <row r="82">
          <cell r="A82" t="str">
            <v>AKCL IN</v>
          </cell>
          <cell r="B82" t="str">
            <v>Akruti City</v>
          </cell>
          <cell r="C82" t="str">
            <v>Real Estate</v>
          </cell>
          <cell r="D82">
            <v>0</v>
          </cell>
          <cell r="E82">
            <v>0</v>
          </cell>
          <cell r="F82">
            <v>0</v>
          </cell>
          <cell r="G82">
            <v>0</v>
          </cell>
          <cell r="H82">
            <v>0</v>
          </cell>
          <cell r="I82">
            <v>0</v>
          </cell>
          <cell r="J82">
            <v>0</v>
          </cell>
          <cell r="K82">
            <v>0</v>
          </cell>
          <cell r="L82">
            <v>0</v>
          </cell>
          <cell r="M82">
            <v>0</v>
          </cell>
          <cell r="N82">
            <v>0</v>
          </cell>
          <cell r="O82">
            <v>0</v>
          </cell>
          <cell r="P82">
            <v>0</v>
          </cell>
          <cell r="Q82">
            <v>0</v>
          </cell>
          <cell r="R82">
            <v>0</v>
          </cell>
          <cell r="S82">
            <v>0</v>
          </cell>
          <cell r="T82">
            <v>0</v>
          </cell>
          <cell r="U82">
            <v>0</v>
          </cell>
          <cell r="V82">
            <v>0</v>
          </cell>
          <cell r="W82">
            <v>0</v>
          </cell>
          <cell r="X82">
            <v>-58.5</v>
          </cell>
          <cell r="Y82">
            <v>-65</v>
          </cell>
          <cell r="Z82">
            <v>-234.6</v>
          </cell>
          <cell r="AA82">
            <v>-257.27362099999993</v>
          </cell>
          <cell r="AB82">
            <v>-296.2</v>
          </cell>
          <cell r="AC82">
            <v>-391</v>
          </cell>
          <cell r="AD82">
            <v>-505.4</v>
          </cell>
          <cell r="AE82">
            <v>-209.60000000000002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O82">
            <v>0</v>
          </cell>
          <cell r="AP82">
            <v>0</v>
          </cell>
          <cell r="AQ82">
            <v>0</v>
          </cell>
          <cell r="AR82">
            <v>0</v>
          </cell>
          <cell r="AS82">
            <v>0</v>
          </cell>
          <cell r="AT82">
            <v>0</v>
          </cell>
          <cell r="AU82">
            <v>0</v>
          </cell>
          <cell r="AV82">
            <v>0</v>
          </cell>
          <cell r="AW82">
            <v>0</v>
          </cell>
          <cell r="AX82">
            <v>0</v>
          </cell>
          <cell r="AY82">
            <v>0</v>
          </cell>
          <cell r="AZ82">
            <v>514.9</v>
          </cell>
          <cell r="BA82">
            <v>647.99999999999989</v>
          </cell>
          <cell r="BB82">
            <v>1114.3000000000002</v>
          </cell>
          <cell r="BC82">
            <v>1136.303441999999</v>
          </cell>
          <cell r="BD82">
            <v>1928.5999999999997</v>
          </cell>
          <cell r="BE82">
            <v>2118.6</v>
          </cell>
          <cell r="BF82">
            <v>242.80000000000007</v>
          </cell>
          <cell r="BG82">
            <v>-1443.1999999999998</v>
          </cell>
          <cell r="BH82">
            <v>0</v>
          </cell>
          <cell r="BI82">
            <v>0</v>
          </cell>
          <cell r="BJ82">
            <v>0</v>
          </cell>
          <cell r="BK82">
            <v>0</v>
          </cell>
          <cell r="BL82">
            <v>0</v>
          </cell>
          <cell r="BM82">
            <v>0</v>
          </cell>
          <cell r="BN82">
            <v>0</v>
          </cell>
          <cell r="BO82">
            <v>0</v>
          </cell>
          <cell r="BP82">
            <v>0</v>
          </cell>
          <cell r="BQ82">
            <v>0</v>
          </cell>
          <cell r="BR82">
            <v>0</v>
          </cell>
          <cell r="BS82">
            <v>0</v>
          </cell>
          <cell r="BT82">
            <v>0</v>
          </cell>
          <cell r="BU82">
            <v>0</v>
          </cell>
          <cell r="BV82">
            <v>0</v>
          </cell>
          <cell r="BW82">
            <v>0</v>
          </cell>
          <cell r="BX82">
            <v>0</v>
          </cell>
          <cell r="BY82">
            <v>0</v>
          </cell>
          <cell r="BZ82">
            <v>0</v>
          </cell>
          <cell r="CA82">
            <v>0</v>
          </cell>
          <cell r="CB82">
            <v>0</v>
          </cell>
          <cell r="CC82">
            <v>0</v>
          </cell>
          <cell r="CD82">
            <v>0</v>
          </cell>
          <cell r="CE82">
            <v>0</v>
          </cell>
          <cell r="CF82">
            <v>0</v>
          </cell>
          <cell r="CG82">
            <v>0</v>
          </cell>
          <cell r="CH82">
            <v>0</v>
          </cell>
          <cell r="CI82">
            <v>0</v>
          </cell>
          <cell r="CJ82">
            <v>0</v>
          </cell>
          <cell r="CK82">
            <v>0</v>
          </cell>
          <cell r="CL82">
            <v>0</v>
          </cell>
          <cell r="CM82">
            <v>0</v>
          </cell>
          <cell r="CN82">
            <v>0</v>
          </cell>
          <cell r="CO82">
            <v>0</v>
          </cell>
          <cell r="CP82">
            <v>0</v>
          </cell>
          <cell r="CQ82">
            <v>0</v>
          </cell>
          <cell r="CR82">
            <v>0</v>
          </cell>
          <cell r="CS82">
            <v>0</v>
          </cell>
          <cell r="CT82">
            <v>0</v>
          </cell>
          <cell r="CU82">
            <v>0</v>
          </cell>
          <cell r="CV82">
            <v>0</v>
          </cell>
          <cell r="CW82">
            <v>0</v>
          </cell>
          <cell r="CX82">
            <v>0</v>
          </cell>
          <cell r="CY82">
            <v>0</v>
          </cell>
          <cell r="CZ82">
            <v>0</v>
          </cell>
          <cell r="DA82">
            <v>0</v>
          </cell>
          <cell r="DB82">
            <v>0</v>
          </cell>
          <cell r="DC82">
            <v>0</v>
          </cell>
          <cell r="DD82">
            <v>514.9</v>
          </cell>
          <cell r="DE82">
            <v>647.99999999999989</v>
          </cell>
          <cell r="DF82">
            <v>1114.3000000000002</v>
          </cell>
          <cell r="DG82">
            <v>1136.303441999999</v>
          </cell>
          <cell r="DH82">
            <v>1928.5999999999997</v>
          </cell>
          <cell r="DI82">
            <v>2118.6</v>
          </cell>
          <cell r="DJ82">
            <v>242.80000000000007</v>
          </cell>
          <cell r="DK82">
            <v>-1443.1999999999998</v>
          </cell>
          <cell r="DL82">
            <v>0</v>
          </cell>
          <cell r="DM82">
            <v>0</v>
          </cell>
          <cell r="DN82">
            <v>0</v>
          </cell>
          <cell r="DO82">
            <v>0</v>
          </cell>
          <cell r="DP82">
            <v>0</v>
          </cell>
          <cell r="DQ82">
            <v>0</v>
          </cell>
          <cell r="DR82">
            <v>0</v>
          </cell>
          <cell r="DS82">
            <v>0</v>
          </cell>
          <cell r="DT82">
            <v>0</v>
          </cell>
          <cell r="DU82">
            <v>0</v>
          </cell>
          <cell r="DV82">
            <v>0</v>
          </cell>
          <cell r="DW82">
            <v>0</v>
          </cell>
          <cell r="DX82">
            <v>0</v>
          </cell>
          <cell r="DY82">
            <v>0</v>
          </cell>
          <cell r="DZ82">
            <v>0</v>
          </cell>
          <cell r="EA82">
            <v>0</v>
          </cell>
          <cell r="EB82">
            <v>0</v>
          </cell>
          <cell r="EC82">
            <v>0</v>
          </cell>
          <cell r="ED82">
            <v>0</v>
          </cell>
          <cell r="EE82">
            <v>0</v>
          </cell>
          <cell r="EF82">
            <v>-62.8</v>
          </cell>
          <cell r="EG82">
            <v>-83</v>
          </cell>
          <cell r="EH82">
            <v>-90.9</v>
          </cell>
          <cell r="EI82">
            <v>-182.33108200000001</v>
          </cell>
          <cell r="EJ82">
            <v>-220.7</v>
          </cell>
          <cell r="EK82">
            <v>-224.2</v>
          </cell>
          <cell r="EL82">
            <v>-27.9</v>
          </cell>
          <cell r="EM82">
            <v>177.99999999999997</v>
          </cell>
          <cell r="EN82">
            <v>0</v>
          </cell>
          <cell r="EO82">
            <v>0</v>
          </cell>
          <cell r="EP82">
            <v>0</v>
          </cell>
          <cell r="EQ82">
            <v>0</v>
          </cell>
          <cell r="ER82">
            <v>0</v>
          </cell>
          <cell r="ES82">
            <v>0</v>
          </cell>
          <cell r="ET82">
            <v>0</v>
          </cell>
          <cell r="EU82">
            <v>0</v>
          </cell>
          <cell r="EV82">
            <v>0</v>
          </cell>
          <cell r="EW82">
            <v>0</v>
          </cell>
          <cell r="EX82">
            <v>0</v>
          </cell>
          <cell r="EY82">
            <v>0</v>
          </cell>
          <cell r="EZ82">
            <v>0</v>
          </cell>
          <cell r="FA82">
            <v>0</v>
          </cell>
          <cell r="FB82">
            <v>0</v>
          </cell>
          <cell r="FC82">
            <v>0</v>
          </cell>
          <cell r="FD82">
            <v>0</v>
          </cell>
          <cell r="FE82">
            <v>0</v>
          </cell>
          <cell r="FF82">
            <v>0</v>
          </cell>
          <cell r="FG82">
            <v>0</v>
          </cell>
          <cell r="FH82">
            <v>452.09999999999997</v>
          </cell>
          <cell r="FI82">
            <v>564.99999999999989</v>
          </cell>
          <cell r="FJ82">
            <v>1023.4000000000002</v>
          </cell>
          <cell r="FK82">
            <v>953.97235999999896</v>
          </cell>
          <cell r="FL82">
            <v>1707.8999999999996</v>
          </cell>
          <cell r="FM82">
            <v>1894.3999999999999</v>
          </cell>
          <cell r="FN82">
            <v>214.90000000000006</v>
          </cell>
          <cell r="FO82">
            <v>-1265.1999999999998</v>
          </cell>
          <cell r="FP82">
            <v>0</v>
          </cell>
          <cell r="FQ82">
            <v>0</v>
          </cell>
          <cell r="FR82">
            <v>0</v>
          </cell>
          <cell r="FS82">
            <v>0</v>
          </cell>
          <cell r="FT82">
            <v>0</v>
          </cell>
          <cell r="FU82">
            <v>0</v>
          </cell>
          <cell r="FV82">
            <v>0</v>
          </cell>
          <cell r="FW82">
            <v>0</v>
          </cell>
          <cell r="FX82">
            <v>0</v>
          </cell>
          <cell r="FY82">
            <v>0</v>
          </cell>
          <cell r="FZ82">
            <v>0</v>
          </cell>
          <cell r="GA82">
            <v>0</v>
          </cell>
          <cell r="GB82">
            <v>0</v>
          </cell>
          <cell r="GC82">
            <v>0</v>
          </cell>
          <cell r="GD82">
            <v>0</v>
          </cell>
          <cell r="GE82">
            <v>0</v>
          </cell>
          <cell r="GF82">
            <v>0</v>
          </cell>
          <cell r="GG82">
            <v>0</v>
          </cell>
          <cell r="GH82">
            <v>0</v>
          </cell>
          <cell r="GI82">
            <v>0</v>
          </cell>
          <cell r="GJ82">
            <v>-6.3</v>
          </cell>
          <cell r="GK82">
            <v>-1.2000000000000002</v>
          </cell>
          <cell r="GL82">
            <v>0.40000000000000036</v>
          </cell>
          <cell r="GM82">
            <v>4.6130289999999992</v>
          </cell>
          <cell r="GN82">
            <v>-0.1</v>
          </cell>
          <cell r="GO82">
            <v>0</v>
          </cell>
          <cell r="GP82">
            <v>0</v>
          </cell>
          <cell r="GQ82">
            <v>0</v>
          </cell>
          <cell r="GR82">
            <v>0</v>
          </cell>
          <cell r="GS82">
            <v>0</v>
          </cell>
          <cell r="GT82">
            <v>0</v>
          </cell>
          <cell r="GU82">
            <v>0</v>
          </cell>
          <cell r="GV82">
            <v>0</v>
          </cell>
          <cell r="GW82">
            <v>0</v>
          </cell>
          <cell r="GX82">
            <v>0</v>
          </cell>
          <cell r="GY82">
            <v>0</v>
          </cell>
          <cell r="GZ82">
            <v>0</v>
          </cell>
          <cell r="HA82">
            <v>0</v>
          </cell>
          <cell r="HB82">
            <v>0</v>
          </cell>
          <cell r="HC82">
            <v>0</v>
          </cell>
          <cell r="HD82">
            <v>0</v>
          </cell>
          <cell r="HE82">
            <v>0</v>
          </cell>
          <cell r="HF82">
            <v>0</v>
          </cell>
          <cell r="HG82">
            <v>0</v>
          </cell>
          <cell r="HH82">
            <v>0</v>
          </cell>
          <cell r="HI82">
            <v>0</v>
          </cell>
          <cell r="HJ82">
            <v>0</v>
          </cell>
          <cell r="HK82">
            <v>0</v>
          </cell>
          <cell r="HL82">
            <v>-0.2</v>
          </cell>
          <cell r="HM82">
            <v>0</v>
          </cell>
          <cell r="HN82">
            <v>-0.9</v>
          </cell>
          <cell r="HO82">
            <v>0</v>
          </cell>
          <cell r="HP82">
            <v>-0.5</v>
          </cell>
          <cell r="HQ82">
            <v>60.5</v>
          </cell>
          <cell r="HR82">
            <v>-0.7</v>
          </cell>
          <cell r="HS82">
            <v>32.700000000000003</v>
          </cell>
          <cell r="HT82">
            <v>0</v>
          </cell>
          <cell r="HU82">
            <v>0</v>
          </cell>
          <cell r="HV82">
            <v>0</v>
          </cell>
          <cell r="HW82">
            <v>0</v>
          </cell>
          <cell r="HX82">
            <v>0</v>
          </cell>
          <cell r="HY82">
            <v>0</v>
          </cell>
          <cell r="HZ82">
            <v>0</v>
          </cell>
          <cell r="IA82">
            <v>0</v>
          </cell>
          <cell r="IB82">
            <v>0</v>
          </cell>
          <cell r="IC82">
            <v>0</v>
          </cell>
          <cell r="ID82">
            <v>0</v>
          </cell>
          <cell r="IE82">
            <v>0</v>
          </cell>
          <cell r="IF82">
            <v>0</v>
          </cell>
          <cell r="IG82">
            <v>0</v>
          </cell>
          <cell r="IH82">
            <v>0</v>
          </cell>
          <cell r="II82">
            <v>0</v>
          </cell>
          <cell r="IJ82">
            <v>0</v>
          </cell>
          <cell r="IK82">
            <v>0</v>
          </cell>
          <cell r="IL82">
            <v>0</v>
          </cell>
          <cell r="IM82">
            <v>0</v>
          </cell>
          <cell r="IN82">
            <v>-0.8</v>
          </cell>
          <cell r="IO82">
            <v>1.3</v>
          </cell>
          <cell r="IP82">
            <v>-5.2</v>
          </cell>
          <cell r="IQ82">
            <v>6.6475830000000009</v>
          </cell>
          <cell r="IR82">
            <v>1.7</v>
          </cell>
          <cell r="IS82">
            <v>-1.3</v>
          </cell>
          <cell r="IT82">
            <v>2.8</v>
          </cell>
          <cell r="IU82">
            <v>0.10000000000000009</v>
          </cell>
        </row>
        <row r="83">
          <cell r="A83" t="str">
            <v>ARCP IN</v>
          </cell>
          <cell r="B83" t="str">
            <v>Anant Raj Industries</v>
          </cell>
          <cell r="C83" t="str">
            <v>Real Estate</v>
          </cell>
          <cell r="D83">
            <v>0</v>
          </cell>
          <cell r="E83">
            <v>0</v>
          </cell>
          <cell r="F83">
            <v>0</v>
          </cell>
          <cell r="G83">
            <v>0</v>
          </cell>
          <cell r="H83">
            <v>0</v>
          </cell>
          <cell r="I83">
            <v>0</v>
          </cell>
          <cell r="J83">
            <v>0</v>
          </cell>
          <cell r="K83">
            <v>0</v>
          </cell>
          <cell r="L83">
            <v>0</v>
          </cell>
          <cell r="M83">
            <v>0</v>
          </cell>
          <cell r="N83">
            <v>0</v>
          </cell>
          <cell r="O83">
            <v>0</v>
          </cell>
          <cell r="P83">
            <v>-2.63</v>
          </cell>
          <cell r="Q83">
            <v>-2.59</v>
          </cell>
          <cell r="R83">
            <v>-3.86</v>
          </cell>
          <cell r="S83">
            <v>-4.1100000000000003</v>
          </cell>
          <cell r="T83">
            <v>-3.28</v>
          </cell>
          <cell r="U83">
            <v>-2.4780000000000002</v>
          </cell>
          <cell r="V83">
            <v>-1.9710000000000001</v>
          </cell>
          <cell r="W83">
            <v>-2.7749999999999999</v>
          </cell>
          <cell r="X83">
            <v>-1.772</v>
          </cell>
          <cell r="Y83">
            <v>-0.53700000000000003</v>
          </cell>
          <cell r="Z83">
            <v>-13.173</v>
          </cell>
          <cell r="AA83">
            <v>-17.805999999999997</v>
          </cell>
          <cell r="AB83">
            <v>-0.63500000000000001</v>
          </cell>
          <cell r="AC83">
            <v>-2.2650000000000001</v>
          </cell>
          <cell r="AD83">
            <v>-1.7529999999999999</v>
          </cell>
          <cell r="AE83">
            <v>-4.2000000000000481E-2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O83">
            <v>0</v>
          </cell>
          <cell r="AP83">
            <v>0</v>
          </cell>
          <cell r="AQ83">
            <v>0</v>
          </cell>
          <cell r="AR83">
            <v>2.2210000000000019</v>
          </cell>
          <cell r="AS83">
            <v>42.624999999999986</v>
          </cell>
          <cell r="AT83">
            <v>137.36999999999998</v>
          </cell>
          <cell r="AU83">
            <v>194.81699999999995</v>
          </cell>
          <cell r="AV83">
            <v>301.04400000000004</v>
          </cell>
          <cell r="AW83">
            <v>394.15799999999996</v>
          </cell>
          <cell r="AX83">
            <v>648.86330000000021</v>
          </cell>
          <cell r="AY83">
            <v>396.70100000000002</v>
          </cell>
          <cell r="AZ83">
            <v>1380.5740000000001</v>
          </cell>
          <cell r="BA83">
            <v>1551.6949999999999</v>
          </cell>
          <cell r="BB83">
            <v>1783.1509999999998</v>
          </cell>
          <cell r="BC83">
            <v>1083.1290000000001</v>
          </cell>
          <cell r="BD83">
            <v>122.04099999999998</v>
          </cell>
          <cell r="BE83">
            <v>1610.145</v>
          </cell>
          <cell r="BF83">
            <v>797.37900000000002</v>
          </cell>
          <cell r="BG83">
            <v>287.02400000000006</v>
          </cell>
          <cell r="BH83">
            <v>0</v>
          </cell>
          <cell r="BI83">
            <v>0</v>
          </cell>
          <cell r="BJ83">
            <v>0</v>
          </cell>
          <cell r="BK83">
            <v>0</v>
          </cell>
          <cell r="BL83">
            <v>0</v>
          </cell>
          <cell r="BM83">
            <v>0</v>
          </cell>
          <cell r="BN83">
            <v>0</v>
          </cell>
          <cell r="BO83">
            <v>0</v>
          </cell>
          <cell r="BP83">
            <v>0</v>
          </cell>
          <cell r="BQ83">
            <v>0</v>
          </cell>
          <cell r="BR83">
            <v>0</v>
          </cell>
          <cell r="BS83">
            <v>0</v>
          </cell>
          <cell r="BT83">
            <v>0</v>
          </cell>
          <cell r="BU83">
            <v>0</v>
          </cell>
          <cell r="BV83">
            <v>0</v>
          </cell>
          <cell r="BW83">
            <v>0</v>
          </cell>
          <cell r="BX83">
            <v>0</v>
          </cell>
          <cell r="BY83">
            <v>0</v>
          </cell>
          <cell r="BZ83">
            <v>0</v>
          </cell>
          <cell r="CA83">
            <v>0</v>
          </cell>
          <cell r="CB83">
            <v>0</v>
          </cell>
          <cell r="CC83">
            <v>0</v>
          </cell>
          <cell r="CD83">
            <v>0</v>
          </cell>
          <cell r="CE83">
            <v>0</v>
          </cell>
          <cell r="CF83">
            <v>0</v>
          </cell>
          <cell r="CG83">
            <v>0</v>
          </cell>
          <cell r="CH83">
            <v>0</v>
          </cell>
          <cell r="CI83">
            <v>0</v>
          </cell>
          <cell r="CJ83">
            <v>0</v>
          </cell>
          <cell r="CK83">
            <v>0</v>
          </cell>
          <cell r="CL83">
            <v>0</v>
          </cell>
          <cell r="CM83">
            <v>0</v>
          </cell>
          <cell r="CN83">
            <v>0</v>
          </cell>
          <cell r="CO83">
            <v>0</v>
          </cell>
          <cell r="CP83">
            <v>0</v>
          </cell>
          <cell r="CQ83">
            <v>0</v>
          </cell>
          <cell r="CR83">
            <v>0</v>
          </cell>
          <cell r="CS83">
            <v>0</v>
          </cell>
          <cell r="CT83">
            <v>0</v>
          </cell>
          <cell r="CU83">
            <v>0</v>
          </cell>
          <cell r="CV83">
            <v>2.2210000000000019</v>
          </cell>
          <cell r="CW83">
            <v>42.624999999999986</v>
          </cell>
          <cell r="CX83">
            <v>137.36999999999998</v>
          </cell>
          <cell r="CY83">
            <v>194.81699999999995</v>
          </cell>
          <cell r="CZ83">
            <v>301.04400000000004</v>
          </cell>
          <cell r="DA83">
            <v>394.15799999999996</v>
          </cell>
          <cell r="DB83">
            <v>648.86330000000021</v>
          </cell>
          <cell r="DC83">
            <v>396.70100000000002</v>
          </cell>
          <cell r="DD83">
            <v>1380.5740000000001</v>
          </cell>
          <cell r="DE83">
            <v>1551.6949999999999</v>
          </cell>
          <cell r="DF83">
            <v>1783.1509999999998</v>
          </cell>
          <cell r="DG83">
            <v>1083.1290000000001</v>
          </cell>
          <cell r="DH83">
            <v>122.04099999999998</v>
          </cell>
          <cell r="DI83">
            <v>1610.145</v>
          </cell>
          <cell r="DJ83">
            <v>797.37900000000002</v>
          </cell>
          <cell r="DK83">
            <v>287.02400000000006</v>
          </cell>
          <cell r="DL83">
            <v>0</v>
          </cell>
          <cell r="DM83">
            <v>0</v>
          </cell>
          <cell r="DN83">
            <v>0</v>
          </cell>
          <cell r="DO83">
            <v>0</v>
          </cell>
          <cell r="DP83">
            <v>0</v>
          </cell>
          <cell r="DQ83">
            <v>0</v>
          </cell>
          <cell r="DR83">
            <v>0</v>
          </cell>
          <cell r="DS83">
            <v>0</v>
          </cell>
          <cell r="DT83">
            <v>0</v>
          </cell>
          <cell r="DU83">
            <v>0</v>
          </cell>
          <cell r="DV83">
            <v>0</v>
          </cell>
          <cell r="DW83">
            <v>0</v>
          </cell>
          <cell r="DX83">
            <v>0.24</v>
          </cell>
          <cell r="DY83">
            <v>-16.96</v>
          </cell>
          <cell r="DZ83">
            <v>-17.274999999999999</v>
          </cell>
          <cell r="EA83">
            <v>-52.114000000000004</v>
          </cell>
          <cell r="EB83">
            <v>-100.877</v>
          </cell>
          <cell r="EC83">
            <v>-123.685</v>
          </cell>
          <cell r="ED83">
            <v>-225.82399999999998</v>
          </cell>
          <cell r="EE83">
            <v>-133.00199999999998</v>
          </cell>
          <cell r="EF83">
            <v>-360.87099999999998</v>
          </cell>
          <cell r="EG83">
            <v>-505.00700000000001</v>
          </cell>
          <cell r="EH83">
            <v>-557.49400000000003</v>
          </cell>
          <cell r="EI83">
            <v>-9.7289999999999281</v>
          </cell>
          <cell r="EJ83">
            <v>-42.256999999999998</v>
          </cell>
          <cell r="EK83">
            <v>-336.92</v>
          </cell>
          <cell r="EL83">
            <v>-135.328</v>
          </cell>
          <cell r="EM83">
            <v>-218.453</v>
          </cell>
          <cell r="EN83">
            <v>0</v>
          </cell>
          <cell r="EO83">
            <v>0</v>
          </cell>
          <cell r="EP83">
            <v>0</v>
          </cell>
          <cell r="EQ83">
            <v>0</v>
          </cell>
          <cell r="ER83">
            <v>0</v>
          </cell>
          <cell r="ES83">
            <v>0</v>
          </cell>
          <cell r="ET83">
            <v>0</v>
          </cell>
          <cell r="EU83">
            <v>0</v>
          </cell>
          <cell r="EV83">
            <v>0</v>
          </cell>
          <cell r="EW83">
            <v>0</v>
          </cell>
          <cell r="EX83">
            <v>0</v>
          </cell>
          <cell r="EY83">
            <v>0</v>
          </cell>
          <cell r="EZ83">
            <v>2.4610000000000021</v>
          </cell>
          <cell r="FA83">
            <v>25.664999999999985</v>
          </cell>
          <cell r="FB83">
            <v>120.09499999999997</v>
          </cell>
          <cell r="FC83">
            <v>142.70299999999995</v>
          </cell>
          <cell r="FD83">
            <v>200.16700000000003</v>
          </cell>
          <cell r="FE83">
            <v>270.47299999999996</v>
          </cell>
          <cell r="FF83">
            <v>423.03930000000025</v>
          </cell>
          <cell r="FG83">
            <v>263.69900000000007</v>
          </cell>
          <cell r="FH83">
            <v>1019.7030000000001</v>
          </cell>
          <cell r="FI83">
            <v>1046.6879999999999</v>
          </cell>
          <cell r="FJ83">
            <v>1225.6569999999997</v>
          </cell>
          <cell r="FK83">
            <v>1073.4000000000001</v>
          </cell>
          <cell r="FL83">
            <v>79.783999999999992</v>
          </cell>
          <cell r="FM83">
            <v>1273.2249999999999</v>
          </cell>
          <cell r="FN83">
            <v>662.05100000000004</v>
          </cell>
          <cell r="FO83">
            <v>68.571000000000055</v>
          </cell>
          <cell r="FP83">
            <v>0</v>
          </cell>
          <cell r="FQ83">
            <v>0</v>
          </cell>
          <cell r="FR83">
            <v>0</v>
          </cell>
          <cell r="FS83">
            <v>0</v>
          </cell>
          <cell r="FT83">
            <v>0</v>
          </cell>
          <cell r="FU83">
            <v>0</v>
          </cell>
          <cell r="FV83">
            <v>0</v>
          </cell>
          <cell r="FW83">
            <v>0</v>
          </cell>
          <cell r="FX83">
            <v>0</v>
          </cell>
          <cell r="FY83">
            <v>0</v>
          </cell>
          <cell r="FZ83">
            <v>0</v>
          </cell>
          <cell r="GA83">
            <v>0</v>
          </cell>
          <cell r="GB83">
            <v>0</v>
          </cell>
          <cell r="GC83">
            <v>0</v>
          </cell>
          <cell r="GD83">
            <v>0</v>
          </cell>
          <cell r="GE83">
            <v>0</v>
          </cell>
          <cell r="GF83">
            <v>0</v>
          </cell>
          <cell r="GG83">
            <v>-4.2000000000000003E-2</v>
          </cell>
          <cell r="GH83">
            <v>-1.0999999999999999E-2</v>
          </cell>
          <cell r="GI83">
            <v>0</v>
          </cell>
          <cell r="GJ83">
            <v>0</v>
          </cell>
          <cell r="GK83">
            <v>0</v>
          </cell>
          <cell r="GL83">
            <v>0</v>
          </cell>
          <cell r="GM83">
            <v>0</v>
          </cell>
          <cell r="GN83">
            <v>-2.1840000000000002</v>
          </cell>
          <cell r="GO83">
            <v>-0.29899999999999999</v>
          </cell>
          <cell r="GP83">
            <v>-2.7E-2</v>
          </cell>
          <cell r="GQ83">
            <v>-10.394</v>
          </cell>
          <cell r="GR83">
            <v>0</v>
          </cell>
          <cell r="GS83">
            <v>0</v>
          </cell>
          <cell r="GT83">
            <v>0</v>
          </cell>
          <cell r="GU83">
            <v>0</v>
          </cell>
          <cell r="GV83">
            <v>0</v>
          </cell>
          <cell r="GW83">
            <v>0</v>
          </cell>
          <cell r="GX83">
            <v>0</v>
          </cell>
          <cell r="GY83">
            <v>0</v>
          </cell>
          <cell r="GZ83">
            <v>0</v>
          </cell>
          <cell r="HA83">
            <v>0</v>
          </cell>
          <cell r="HB83">
            <v>0</v>
          </cell>
          <cell r="HC83">
            <v>0</v>
          </cell>
          <cell r="HD83">
            <v>0</v>
          </cell>
          <cell r="HE83">
            <v>0</v>
          </cell>
          <cell r="HF83">
            <v>0</v>
          </cell>
          <cell r="HG83">
            <v>0</v>
          </cell>
          <cell r="HH83">
            <v>0</v>
          </cell>
          <cell r="HI83">
            <v>0</v>
          </cell>
          <cell r="HJ83">
            <v>0</v>
          </cell>
          <cell r="HK83">
            <v>0</v>
          </cell>
          <cell r="HL83">
            <v>0</v>
          </cell>
          <cell r="HM83">
            <v>0</v>
          </cell>
          <cell r="HN83">
            <v>0</v>
          </cell>
          <cell r="HO83">
            <v>0</v>
          </cell>
          <cell r="HP83">
            <v>0</v>
          </cell>
          <cell r="HQ83">
            <v>0</v>
          </cell>
          <cell r="HR83">
            <v>0</v>
          </cell>
          <cell r="HS83">
            <v>0</v>
          </cell>
          <cell r="HT83">
            <v>0</v>
          </cell>
          <cell r="HU83">
            <v>0</v>
          </cell>
          <cell r="HV83">
            <v>0</v>
          </cell>
          <cell r="HW83">
            <v>0</v>
          </cell>
          <cell r="HX83">
            <v>0</v>
          </cell>
          <cell r="HY83">
            <v>0</v>
          </cell>
          <cell r="HZ83">
            <v>0</v>
          </cell>
          <cell r="IA83">
            <v>0</v>
          </cell>
          <cell r="IB83">
            <v>0</v>
          </cell>
          <cell r="IC83">
            <v>0</v>
          </cell>
          <cell r="ID83">
            <v>0</v>
          </cell>
          <cell r="IE83">
            <v>0</v>
          </cell>
          <cell r="IF83">
            <v>0</v>
          </cell>
          <cell r="IG83">
            <v>0</v>
          </cell>
          <cell r="IH83">
            <v>0</v>
          </cell>
          <cell r="II83">
            <v>0</v>
          </cell>
          <cell r="IJ83">
            <v>0</v>
          </cell>
          <cell r="IK83">
            <v>0</v>
          </cell>
          <cell r="IL83">
            <v>0</v>
          </cell>
          <cell r="IM83">
            <v>0</v>
          </cell>
          <cell r="IN83">
            <v>0</v>
          </cell>
          <cell r="IO83">
            <v>0</v>
          </cell>
          <cell r="IP83">
            <v>0</v>
          </cell>
          <cell r="IQ83">
            <v>-8.0000000000000002E-3</v>
          </cell>
          <cell r="IR83">
            <v>0</v>
          </cell>
          <cell r="IS83">
            <v>0</v>
          </cell>
          <cell r="IT83">
            <v>0</v>
          </cell>
          <cell r="IU83">
            <v>1.9079999999999999</v>
          </cell>
        </row>
        <row r="84">
          <cell r="A84" t="str">
            <v>AHCL IN</v>
          </cell>
          <cell r="B84" t="str">
            <v>Ansal Housing &amp; Construct</v>
          </cell>
          <cell r="C84" t="str">
            <v>Real Estate</v>
          </cell>
          <cell r="D84">
            <v>0</v>
          </cell>
          <cell r="E84">
            <v>0</v>
          </cell>
          <cell r="F84">
            <v>0</v>
          </cell>
          <cell r="G84">
            <v>-28.87</v>
          </cell>
          <cell r="H84">
            <v>-25.84</v>
          </cell>
          <cell r="I84">
            <v>-25.3</v>
          </cell>
          <cell r="J84">
            <v>-26.8</v>
          </cell>
          <cell r="K84">
            <v>-23.34</v>
          </cell>
          <cell r="L84">
            <v>-25.54</v>
          </cell>
          <cell r="M84">
            <v>-25.93</v>
          </cell>
          <cell r="N84">
            <v>-20.86</v>
          </cell>
          <cell r="O84">
            <v>-20.38</v>
          </cell>
          <cell r="P84">
            <v>-21.98</v>
          </cell>
          <cell r="Q84">
            <v>-22.4</v>
          </cell>
          <cell r="R84">
            <v>-25.12</v>
          </cell>
          <cell r="S84">
            <v>-28.6</v>
          </cell>
          <cell r="T84">
            <v>-23.11</v>
          </cell>
          <cell r="U84">
            <v>-31.05</v>
          </cell>
          <cell r="V84">
            <v>-43.521999999999998</v>
          </cell>
          <cell r="W84">
            <v>13.728</v>
          </cell>
          <cell r="X84">
            <v>-21.367000000000001</v>
          </cell>
          <cell r="Y84">
            <v>-22.603999999999999</v>
          </cell>
          <cell r="Z84">
            <v>-25.042999999999999</v>
          </cell>
          <cell r="AA84">
            <v>-33.262</v>
          </cell>
          <cell r="AB84">
            <v>-64.183000000000007</v>
          </cell>
          <cell r="AC84">
            <v>-66.5</v>
          </cell>
          <cell r="AD84">
            <v>-66.534000000000006</v>
          </cell>
          <cell r="AE84">
            <v>-50.519000000000005</v>
          </cell>
          <cell r="AF84">
            <v>0</v>
          </cell>
          <cell r="AG84">
            <v>0</v>
          </cell>
          <cell r="AH84">
            <v>0</v>
          </cell>
          <cell r="AI84">
            <v>19.819999999999997</v>
          </cell>
          <cell r="AJ84">
            <v>10.199999999999992</v>
          </cell>
          <cell r="AK84">
            <v>10.669999999999998</v>
          </cell>
          <cell r="AL84">
            <v>8.5499999999999794</v>
          </cell>
          <cell r="AM84">
            <v>9.8000000000000007</v>
          </cell>
          <cell r="AN84">
            <v>8.4999999999999858</v>
          </cell>
          <cell r="AO84">
            <v>14.120000000000012</v>
          </cell>
          <cell r="AP84">
            <v>23.899999999999977</v>
          </cell>
          <cell r="AQ84">
            <v>33.350000000000009</v>
          </cell>
          <cell r="AR84">
            <v>32.845999999999989</v>
          </cell>
          <cell r="AS84">
            <v>48.445999999999991</v>
          </cell>
          <cell r="AT84">
            <v>91.408999999999992</v>
          </cell>
          <cell r="AU84">
            <v>113.15299999999993</v>
          </cell>
          <cell r="AV84">
            <v>109.17199999999995</v>
          </cell>
          <cell r="AW84">
            <v>127.90799999999994</v>
          </cell>
          <cell r="AX84">
            <v>178.97599999999997</v>
          </cell>
          <cell r="AY84">
            <v>174.43199999999999</v>
          </cell>
          <cell r="AZ84">
            <v>188.42300000000009</v>
          </cell>
          <cell r="BA84">
            <v>188.46200000000005</v>
          </cell>
          <cell r="BB84">
            <v>244.37799999999993</v>
          </cell>
          <cell r="BC84">
            <v>203.73299999999992</v>
          </cell>
          <cell r="BD84">
            <v>154.94799999999992</v>
          </cell>
          <cell r="BE84">
            <v>94.596000000000004</v>
          </cell>
          <cell r="BF84">
            <v>43.289999999999949</v>
          </cell>
          <cell r="BG84">
            <v>-73.414999999999708</v>
          </cell>
          <cell r="BH84">
            <v>0</v>
          </cell>
          <cell r="BI84">
            <v>0</v>
          </cell>
          <cell r="BJ84">
            <v>0</v>
          </cell>
          <cell r="BK84">
            <v>0</v>
          </cell>
          <cell r="BL84">
            <v>0</v>
          </cell>
          <cell r="BM84">
            <v>0</v>
          </cell>
          <cell r="BN84">
            <v>0</v>
          </cell>
          <cell r="BO84">
            <v>0</v>
          </cell>
          <cell r="BP84">
            <v>0</v>
          </cell>
          <cell r="BQ84">
            <v>0</v>
          </cell>
          <cell r="BR84">
            <v>0</v>
          </cell>
          <cell r="BS84">
            <v>0</v>
          </cell>
          <cell r="BT84">
            <v>0</v>
          </cell>
          <cell r="BU84">
            <v>0</v>
          </cell>
          <cell r="BV84">
            <v>0</v>
          </cell>
          <cell r="BW84">
            <v>0</v>
          </cell>
          <cell r="BX84">
            <v>0</v>
          </cell>
          <cell r="BY84">
            <v>0</v>
          </cell>
          <cell r="BZ84">
            <v>0</v>
          </cell>
          <cell r="CA84">
            <v>0</v>
          </cell>
          <cell r="CB84">
            <v>0</v>
          </cell>
          <cell r="CC84">
            <v>0</v>
          </cell>
          <cell r="CD84">
            <v>0</v>
          </cell>
          <cell r="CE84">
            <v>0</v>
          </cell>
          <cell r="CF84">
            <v>0</v>
          </cell>
          <cell r="CG84">
            <v>0</v>
          </cell>
          <cell r="CH84">
            <v>0</v>
          </cell>
          <cell r="CI84">
            <v>0</v>
          </cell>
          <cell r="CJ84">
            <v>0</v>
          </cell>
          <cell r="CK84">
            <v>0</v>
          </cell>
          <cell r="CL84">
            <v>0</v>
          </cell>
          <cell r="CM84">
            <v>19.819999999999997</v>
          </cell>
          <cell r="CN84">
            <v>10.199999999999992</v>
          </cell>
          <cell r="CO84">
            <v>10.669999999999998</v>
          </cell>
          <cell r="CP84">
            <v>8.5499999999999794</v>
          </cell>
          <cell r="CQ84">
            <v>9.8000000000000007</v>
          </cell>
          <cell r="CR84">
            <v>8.4999999999999858</v>
          </cell>
          <cell r="CS84">
            <v>14.120000000000012</v>
          </cell>
          <cell r="CT84">
            <v>23.899999999999977</v>
          </cell>
          <cell r="CU84">
            <v>33.350000000000009</v>
          </cell>
          <cell r="CV84">
            <v>32.845999999999989</v>
          </cell>
          <cell r="CW84">
            <v>48.445999999999991</v>
          </cell>
          <cell r="CX84">
            <v>91.408999999999992</v>
          </cell>
          <cell r="CY84">
            <v>113.15299999999993</v>
          </cell>
          <cell r="CZ84">
            <v>109.17199999999995</v>
          </cell>
          <cell r="DA84">
            <v>127.90799999999994</v>
          </cell>
          <cell r="DB84">
            <v>178.97599999999997</v>
          </cell>
          <cell r="DC84">
            <v>174.43199999999999</v>
          </cell>
          <cell r="DD84">
            <v>188.42300000000009</v>
          </cell>
          <cell r="DE84">
            <v>188.46200000000005</v>
          </cell>
          <cell r="DF84">
            <v>244.37799999999993</v>
          </cell>
          <cell r="DG84">
            <v>203.73299999999992</v>
          </cell>
          <cell r="DH84">
            <v>154.94799999999992</v>
          </cell>
          <cell r="DI84">
            <v>94.596000000000004</v>
          </cell>
          <cell r="DJ84">
            <v>43.289999999999949</v>
          </cell>
          <cell r="DK84">
            <v>-73.414999999999708</v>
          </cell>
          <cell r="DL84">
            <v>0</v>
          </cell>
          <cell r="DM84">
            <v>0</v>
          </cell>
          <cell r="DN84">
            <v>0</v>
          </cell>
          <cell r="DO84">
            <v>3.75</v>
          </cell>
          <cell r="DP84">
            <v>-2.3199999999999998</v>
          </cell>
          <cell r="DQ84">
            <v>-1.7</v>
          </cell>
          <cell r="DR84">
            <v>-3.05</v>
          </cell>
          <cell r="DS84">
            <v>-1.44</v>
          </cell>
          <cell r="DT84">
            <v>-2.5</v>
          </cell>
          <cell r="DU84">
            <v>-2.35</v>
          </cell>
          <cell r="DV84">
            <v>-3.33</v>
          </cell>
          <cell r="DW84">
            <v>-10.79</v>
          </cell>
          <cell r="DX84">
            <v>-11.26</v>
          </cell>
          <cell r="DY84">
            <v>-8.56</v>
          </cell>
          <cell r="DZ84">
            <v>-24.29</v>
          </cell>
          <cell r="EA84">
            <v>-35.79</v>
          </cell>
          <cell r="EB84">
            <v>-36.65</v>
          </cell>
          <cell r="EC84">
            <v>-36.76</v>
          </cell>
          <cell r="ED84">
            <v>-48.317</v>
          </cell>
          <cell r="EE84">
            <v>-33.198</v>
          </cell>
          <cell r="EF84">
            <v>-62.076000000000001</v>
          </cell>
          <cell r="EG84">
            <v>-57.624000000000002</v>
          </cell>
          <cell r="EH84">
            <v>-80.340999999999994</v>
          </cell>
          <cell r="EI84">
            <v>-71.346999999999994</v>
          </cell>
          <cell r="EJ84">
            <v>-51.664999999999999</v>
          </cell>
          <cell r="EK84">
            <v>-28.567</v>
          </cell>
          <cell r="EL84">
            <v>-12.966000000000001</v>
          </cell>
          <cell r="EM84">
            <v>35.923000000000016</v>
          </cell>
          <cell r="EN84">
            <v>0</v>
          </cell>
          <cell r="EO84">
            <v>0</v>
          </cell>
          <cell r="EP84">
            <v>0</v>
          </cell>
          <cell r="EQ84">
            <v>23.569999999999997</v>
          </cell>
          <cell r="ER84">
            <v>7.8799999999999919</v>
          </cell>
          <cell r="ES84">
            <v>8.9699999999999989</v>
          </cell>
          <cell r="ET84">
            <v>5.4999999999999796</v>
          </cell>
          <cell r="EU84">
            <v>8.3600000000000012</v>
          </cell>
          <cell r="EV84">
            <v>5.9999999999999858</v>
          </cell>
          <cell r="EW84">
            <v>11.770000000000012</v>
          </cell>
          <cell r="EX84">
            <v>20.569999999999979</v>
          </cell>
          <cell r="EY84">
            <v>22.560000000000009</v>
          </cell>
          <cell r="EZ84">
            <v>21.585999999999991</v>
          </cell>
          <cell r="FA84">
            <v>39.885999999999989</v>
          </cell>
          <cell r="FB84">
            <v>67.119</v>
          </cell>
          <cell r="FC84">
            <v>77.362999999999943</v>
          </cell>
          <cell r="FD84">
            <v>72.521999999999963</v>
          </cell>
          <cell r="FE84">
            <v>91.147999999999939</v>
          </cell>
          <cell r="FF84">
            <v>130.65899999999996</v>
          </cell>
          <cell r="FG84">
            <v>141.23399999999998</v>
          </cell>
          <cell r="FH84">
            <v>126.34700000000009</v>
          </cell>
          <cell r="FI84">
            <v>130.83800000000005</v>
          </cell>
          <cell r="FJ84">
            <v>164.03699999999992</v>
          </cell>
          <cell r="FK84">
            <v>132.38599999999991</v>
          </cell>
          <cell r="FL84">
            <v>103.28299999999993</v>
          </cell>
          <cell r="FM84">
            <v>66.028999999999996</v>
          </cell>
          <cell r="FN84">
            <v>30.323999999999948</v>
          </cell>
          <cell r="FO84">
            <v>-37.491999999999692</v>
          </cell>
          <cell r="FP84">
            <v>0</v>
          </cell>
          <cell r="FQ84">
            <v>0</v>
          </cell>
          <cell r="FR84">
            <v>0</v>
          </cell>
          <cell r="FS84">
            <v>0</v>
          </cell>
          <cell r="FT84">
            <v>0</v>
          </cell>
          <cell r="FU84">
            <v>0</v>
          </cell>
          <cell r="FV84">
            <v>0</v>
          </cell>
          <cell r="FW84">
            <v>0</v>
          </cell>
          <cell r="FX84">
            <v>0</v>
          </cell>
          <cell r="FY84">
            <v>0</v>
          </cell>
          <cell r="FZ84">
            <v>0</v>
          </cell>
          <cell r="GA84">
            <v>0</v>
          </cell>
          <cell r="GB84">
            <v>0</v>
          </cell>
          <cell r="GC84">
            <v>0</v>
          </cell>
          <cell r="GD84">
            <v>0</v>
          </cell>
          <cell r="GE84">
            <v>0</v>
          </cell>
          <cell r="GF84">
            <v>0</v>
          </cell>
          <cell r="GG84">
            <v>0</v>
          </cell>
          <cell r="GH84">
            <v>0</v>
          </cell>
          <cell r="GI84">
            <v>-8.1709999999999994</v>
          </cell>
          <cell r="GJ84">
            <v>0</v>
          </cell>
          <cell r="GK84">
            <v>0</v>
          </cell>
          <cell r="GL84">
            <v>0</v>
          </cell>
          <cell r="GM84">
            <v>0</v>
          </cell>
          <cell r="GN84">
            <v>0</v>
          </cell>
          <cell r="GO84">
            <v>0</v>
          </cell>
          <cell r="GP84">
            <v>0</v>
          </cell>
          <cell r="GQ84">
            <v>-1.81</v>
          </cell>
          <cell r="GR84">
            <v>0</v>
          </cell>
          <cell r="GS84">
            <v>0</v>
          </cell>
          <cell r="GT84">
            <v>0</v>
          </cell>
          <cell r="GU84">
            <v>0</v>
          </cell>
          <cell r="GV84">
            <v>0</v>
          </cell>
          <cell r="GW84">
            <v>0</v>
          </cell>
          <cell r="GX84">
            <v>0</v>
          </cell>
          <cell r="GY84">
            <v>0</v>
          </cell>
          <cell r="GZ84">
            <v>0</v>
          </cell>
          <cell r="HA84">
            <v>0</v>
          </cell>
          <cell r="HB84">
            <v>0</v>
          </cell>
          <cell r="HC84">
            <v>0</v>
          </cell>
          <cell r="HD84">
            <v>0</v>
          </cell>
          <cell r="HE84">
            <v>0</v>
          </cell>
          <cell r="HF84">
            <v>0</v>
          </cell>
          <cell r="HG84">
            <v>0</v>
          </cell>
          <cell r="HH84">
            <v>0</v>
          </cell>
          <cell r="HI84">
            <v>0</v>
          </cell>
          <cell r="HJ84">
            <v>0</v>
          </cell>
          <cell r="HK84">
            <v>0</v>
          </cell>
          <cell r="HL84">
            <v>0</v>
          </cell>
          <cell r="HM84">
            <v>0</v>
          </cell>
          <cell r="HN84">
            <v>0</v>
          </cell>
          <cell r="HO84">
            <v>0</v>
          </cell>
          <cell r="HP84">
            <v>0</v>
          </cell>
          <cell r="HQ84">
            <v>0</v>
          </cell>
          <cell r="HR84">
            <v>0</v>
          </cell>
          <cell r="HS84">
            <v>0</v>
          </cell>
          <cell r="HT84">
            <v>0</v>
          </cell>
          <cell r="HU84">
            <v>0</v>
          </cell>
          <cell r="HV84">
            <v>0</v>
          </cell>
          <cell r="HW84">
            <v>0</v>
          </cell>
          <cell r="HX84">
            <v>0</v>
          </cell>
          <cell r="HY84">
            <v>0</v>
          </cell>
          <cell r="HZ84">
            <v>0</v>
          </cell>
          <cell r="IA84">
            <v>0</v>
          </cell>
          <cell r="IB84">
            <v>0</v>
          </cell>
          <cell r="IC84">
            <v>0</v>
          </cell>
          <cell r="ID84">
            <v>0</v>
          </cell>
          <cell r="IE84">
            <v>0</v>
          </cell>
          <cell r="IF84">
            <v>0</v>
          </cell>
          <cell r="IG84">
            <v>0</v>
          </cell>
          <cell r="IH84">
            <v>0</v>
          </cell>
          <cell r="II84">
            <v>0</v>
          </cell>
          <cell r="IJ84">
            <v>0</v>
          </cell>
          <cell r="IK84">
            <v>0</v>
          </cell>
          <cell r="IL84">
            <v>0</v>
          </cell>
          <cell r="IM84">
            <v>0</v>
          </cell>
          <cell r="IN84">
            <v>0</v>
          </cell>
          <cell r="IO84">
            <v>0</v>
          </cell>
          <cell r="IP84">
            <v>0</v>
          </cell>
          <cell r="IQ84">
            <v>0</v>
          </cell>
          <cell r="IR84">
            <v>0</v>
          </cell>
          <cell r="IS84">
            <v>0</v>
          </cell>
          <cell r="IT84">
            <v>0</v>
          </cell>
          <cell r="IU84">
            <v>0</v>
          </cell>
        </row>
        <row r="85">
          <cell r="A85" t="str">
            <v>APIL IN</v>
          </cell>
          <cell r="B85" t="str">
            <v>Ansal Properties and Infrastrucrure Ltd.</v>
          </cell>
          <cell r="C85" t="str">
            <v>Real Estate</v>
          </cell>
          <cell r="D85">
            <v>0</v>
          </cell>
          <cell r="E85">
            <v>0</v>
          </cell>
          <cell r="F85">
            <v>0</v>
          </cell>
          <cell r="G85">
            <v>-73.3</v>
          </cell>
          <cell r="H85">
            <v>-57.5</v>
          </cell>
          <cell r="I85">
            <v>-56.2</v>
          </cell>
          <cell r="J85">
            <v>-55.8</v>
          </cell>
          <cell r="K85">
            <v>-50.4</v>
          </cell>
          <cell r="L85">
            <v>-48.8</v>
          </cell>
          <cell r="M85">
            <v>-94.3</v>
          </cell>
          <cell r="N85">
            <v>-46.6</v>
          </cell>
          <cell r="O85">
            <v>-33.299999999999997</v>
          </cell>
          <cell r="P85">
            <v>-29.3</v>
          </cell>
          <cell r="Q85">
            <v>-29.4</v>
          </cell>
          <cell r="R85">
            <v>-32.700000000000003</v>
          </cell>
          <cell r="S85">
            <v>-29</v>
          </cell>
          <cell r="T85">
            <v>-28.3</v>
          </cell>
          <cell r="U85">
            <v>-45.2</v>
          </cell>
          <cell r="V85">
            <v>-27.6</v>
          </cell>
          <cell r="W85">
            <v>-93.2</v>
          </cell>
          <cell r="X85">
            <v>-44.4</v>
          </cell>
          <cell r="Y85">
            <v>-82.8</v>
          </cell>
          <cell r="Z85">
            <v>-105.1</v>
          </cell>
          <cell r="AA85">
            <v>29.2</v>
          </cell>
          <cell r="AB85">
            <v>-157.6</v>
          </cell>
          <cell r="AC85">
            <v>-116.4</v>
          </cell>
          <cell r="AD85">
            <v>-201.9</v>
          </cell>
          <cell r="AE85">
            <v>-496.4</v>
          </cell>
          <cell r="AF85">
            <v>0</v>
          </cell>
          <cell r="AG85">
            <v>0</v>
          </cell>
          <cell r="AH85">
            <v>0</v>
          </cell>
          <cell r="AI85">
            <v>82.000000000000014</v>
          </cell>
          <cell r="AJ85">
            <v>20.500000000000014</v>
          </cell>
          <cell r="AK85">
            <v>16.999999999999972</v>
          </cell>
          <cell r="AL85">
            <v>16.40000000000002</v>
          </cell>
          <cell r="AM85">
            <v>1.8000000000000469</v>
          </cell>
          <cell r="AN85">
            <v>33.100000000000037</v>
          </cell>
          <cell r="AO85">
            <v>46.269999999999882</v>
          </cell>
          <cell r="AP85">
            <v>60.800000000000047</v>
          </cell>
          <cell r="AQ85">
            <v>85.3</v>
          </cell>
          <cell r="AR85">
            <v>151.56000000000009</v>
          </cell>
          <cell r="AS85">
            <v>97.8900000000001</v>
          </cell>
          <cell r="AT85">
            <v>199.09999999999997</v>
          </cell>
          <cell r="AU85">
            <v>237.99999999999994</v>
          </cell>
          <cell r="AV85">
            <v>430.1</v>
          </cell>
          <cell r="AW85">
            <v>337.09999999999997</v>
          </cell>
          <cell r="AX85">
            <v>614.29999999999973</v>
          </cell>
          <cell r="AY85">
            <v>629.69999999999982</v>
          </cell>
          <cell r="AZ85">
            <v>488.5</v>
          </cell>
          <cell r="BA85">
            <v>809.19999999999993</v>
          </cell>
          <cell r="BB85">
            <v>691.99999999999989</v>
          </cell>
          <cell r="BC85">
            <v>465.90000000000015</v>
          </cell>
          <cell r="BD85">
            <v>300.00000000000011</v>
          </cell>
          <cell r="BE85">
            <v>310.80000000000018</v>
          </cell>
          <cell r="BF85">
            <v>75.099999999999994</v>
          </cell>
          <cell r="BG85">
            <v>-236.39999999999969</v>
          </cell>
          <cell r="BH85">
            <v>0</v>
          </cell>
          <cell r="BI85">
            <v>0</v>
          </cell>
          <cell r="BJ85">
            <v>0</v>
          </cell>
          <cell r="BK85">
            <v>0</v>
          </cell>
          <cell r="BL85">
            <v>0</v>
          </cell>
          <cell r="BM85">
            <v>0</v>
          </cell>
          <cell r="BN85">
            <v>0</v>
          </cell>
          <cell r="BO85">
            <v>0</v>
          </cell>
          <cell r="BP85">
            <v>0</v>
          </cell>
          <cell r="BQ85">
            <v>0</v>
          </cell>
          <cell r="BR85">
            <v>0</v>
          </cell>
          <cell r="BS85">
            <v>0</v>
          </cell>
          <cell r="BT85">
            <v>0</v>
          </cell>
          <cell r="BU85">
            <v>0</v>
          </cell>
          <cell r="BV85">
            <v>-75</v>
          </cell>
          <cell r="BW85">
            <v>-53.1</v>
          </cell>
          <cell r="BX85">
            <v>0</v>
          </cell>
          <cell r="BY85">
            <v>-2.9</v>
          </cell>
          <cell r="BZ85">
            <v>0</v>
          </cell>
          <cell r="CA85">
            <v>-30.5</v>
          </cell>
          <cell r="CB85">
            <v>0</v>
          </cell>
          <cell r="CC85">
            <v>0</v>
          </cell>
          <cell r="CD85">
            <v>0</v>
          </cell>
          <cell r="CE85">
            <v>0</v>
          </cell>
          <cell r="CF85">
            <v>0</v>
          </cell>
          <cell r="CG85">
            <v>0</v>
          </cell>
          <cell r="CH85">
            <v>-202</v>
          </cell>
          <cell r="CI85">
            <v>178.8</v>
          </cell>
          <cell r="CJ85">
            <v>0</v>
          </cell>
          <cell r="CK85">
            <v>0</v>
          </cell>
          <cell r="CL85">
            <v>0</v>
          </cell>
          <cell r="CM85">
            <v>82.000000000000014</v>
          </cell>
          <cell r="CN85">
            <v>20.500000000000014</v>
          </cell>
          <cell r="CO85">
            <v>16.999999999999972</v>
          </cell>
          <cell r="CP85">
            <v>16.40000000000002</v>
          </cell>
          <cell r="CQ85">
            <v>1.8000000000000469</v>
          </cell>
          <cell r="CR85">
            <v>33.100000000000037</v>
          </cell>
          <cell r="CS85">
            <v>46.269999999999882</v>
          </cell>
          <cell r="CT85">
            <v>60.800000000000047</v>
          </cell>
          <cell r="CU85">
            <v>85.3</v>
          </cell>
          <cell r="CV85">
            <v>151.56000000000009</v>
          </cell>
          <cell r="CW85">
            <v>97.8900000000001</v>
          </cell>
          <cell r="CX85">
            <v>124.09999999999997</v>
          </cell>
          <cell r="CY85">
            <v>184.89999999999995</v>
          </cell>
          <cell r="CZ85">
            <v>430.1</v>
          </cell>
          <cell r="DA85">
            <v>334.2</v>
          </cell>
          <cell r="DB85">
            <v>614.29999999999973</v>
          </cell>
          <cell r="DC85">
            <v>599.19999999999982</v>
          </cell>
          <cell r="DD85">
            <v>488.5</v>
          </cell>
          <cell r="DE85">
            <v>809.19999999999993</v>
          </cell>
          <cell r="DF85">
            <v>691.99999999999989</v>
          </cell>
          <cell r="DG85">
            <v>465.90000000000015</v>
          </cell>
          <cell r="DH85">
            <v>300.00000000000011</v>
          </cell>
          <cell r="DI85">
            <v>310.80000000000018</v>
          </cell>
          <cell r="DJ85">
            <v>-126.9</v>
          </cell>
          <cell r="DK85">
            <v>-57.599999999999682</v>
          </cell>
          <cell r="DL85">
            <v>0</v>
          </cell>
          <cell r="DM85">
            <v>0</v>
          </cell>
          <cell r="DN85">
            <v>0</v>
          </cell>
          <cell r="DO85">
            <v>-22.7</v>
          </cell>
          <cell r="DP85">
            <v>-4.3</v>
          </cell>
          <cell r="DQ85">
            <v>-1.8</v>
          </cell>
          <cell r="DR85">
            <v>-1.3</v>
          </cell>
          <cell r="DS85">
            <v>8</v>
          </cell>
          <cell r="DT85">
            <v>-4.5999999999999996</v>
          </cell>
          <cell r="DU85">
            <v>-9.6999999999999993</v>
          </cell>
          <cell r="DV85">
            <v>-5</v>
          </cell>
          <cell r="DW85">
            <v>-36.4</v>
          </cell>
          <cell r="DX85">
            <v>-45.5</v>
          </cell>
          <cell r="DY85">
            <v>-26.8</v>
          </cell>
          <cell r="DZ85">
            <v>-39.1</v>
          </cell>
          <cell r="EA85">
            <v>-67.599999999999994</v>
          </cell>
          <cell r="EB85">
            <v>-147.9</v>
          </cell>
          <cell r="EC85">
            <v>-114.1</v>
          </cell>
          <cell r="ED85">
            <v>-211.3</v>
          </cell>
          <cell r="EE85">
            <v>-184</v>
          </cell>
          <cell r="EF85">
            <v>-163.30000000000001</v>
          </cell>
          <cell r="EG85">
            <v>-224.1</v>
          </cell>
          <cell r="EH85">
            <v>-170.5</v>
          </cell>
          <cell r="EI85">
            <v>-162.6</v>
          </cell>
          <cell r="EJ85">
            <v>-84.1</v>
          </cell>
          <cell r="EK85">
            <v>-80.8</v>
          </cell>
          <cell r="EL85">
            <v>-28.9</v>
          </cell>
          <cell r="EM85">
            <v>74.399999999999977</v>
          </cell>
          <cell r="EN85">
            <v>0</v>
          </cell>
          <cell r="EO85">
            <v>0</v>
          </cell>
          <cell r="EP85">
            <v>0</v>
          </cell>
          <cell r="EQ85">
            <v>59.300000000000011</v>
          </cell>
          <cell r="ER85">
            <v>16.200000000000014</v>
          </cell>
          <cell r="ES85">
            <v>15.199999999999971</v>
          </cell>
          <cell r="ET85">
            <v>15.100000000000019</v>
          </cell>
          <cell r="EU85">
            <v>9.8000000000000469</v>
          </cell>
          <cell r="EV85">
            <v>28.500000000000036</v>
          </cell>
          <cell r="EW85">
            <v>36.569999999999879</v>
          </cell>
          <cell r="EX85">
            <v>55.800000000000047</v>
          </cell>
          <cell r="EY85">
            <v>48.9</v>
          </cell>
          <cell r="EZ85">
            <v>106.06000000000009</v>
          </cell>
          <cell r="FA85">
            <v>71.090000000000103</v>
          </cell>
          <cell r="FB85">
            <v>84.999999999999972</v>
          </cell>
          <cell r="FC85">
            <v>117.29999999999995</v>
          </cell>
          <cell r="FD85">
            <v>282.20000000000005</v>
          </cell>
          <cell r="FE85">
            <v>220.1</v>
          </cell>
          <cell r="FF85">
            <v>402.99999999999972</v>
          </cell>
          <cell r="FG85">
            <v>415.19999999999982</v>
          </cell>
          <cell r="FH85">
            <v>325.2</v>
          </cell>
          <cell r="FI85">
            <v>585.09999999999991</v>
          </cell>
          <cell r="FJ85">
            <v>521.49999999999989</v>
          </cell>
          <cell r="FK85">
            <v>303.30000000000018</v>
          </cell>
          <cell r="FL85">
            <v>215.90000000000012</v>
          </cell>
          <cell r="FM85">
            <v>230.00000000000017</v>
          </cell>
          <cell r="FN85">
            <v>-155.80000000000001</v>
          </cell>
          <cell r="FO85">
            <v>16.800000000000296</v>
          </cell>
          <cell r="FP85">
            <v>0</v>
          </cell>
          <cell r="FQ85">
            <v>0</v>
          </cell>
          <cell r="FR85">
            <v>0</v>
          </cell>
          <cell r="FS85">
            <v>0</v>
          </cell>
          <cell r="FT85">
            <v>0</v>
          </cell>
          <cell r="FU85">
            <v>0</v>
          </cell>
          <cell r="FV85">
            <v>0</v>
          </cell>
          <cell r="FW85">
            <v>0</v>
          </cell>
          <cell r="FX85">
            <v>0</v>
          </cell>
          <cell r="FY85">
            <v>0</v>
          </cell>
          <cell r="FZ85">
            <v>0</v>
          </cell>
          <cell r="GA85">
            <v>-4.9000000000000004</v>
          </cell>
          <cell r="GB85">
            <v>-1.1000000000000001</v>
          </cell>
          <cell r="GC85">
            <v>0</v>
          </cell>
          <cell r="GD85">
            <v>2.8</v>
          </cell>
          <cell r="GE85">
            <v>-0.1</v>
          </cell>
          <cell r="GF85">
            <v>0</v>
          </cell>
          <cell r="GG85">
            <v>0</v>
          </cell>
          <cell r="GH85">
            <v>-1.1000000000000001</v>
          </cell>
          <cell r="GI85">
            <v>-0.3</v>
          </cell>
          <cell r="GJ85">
            <v>0</v>
          </cell>
          <cell r="GK85">
            <v>0</v>
          </cell>
          <cell r="GL85">
            <v>0</v>
          </cell>
          <cell r="GM85">
            <v>0</v>
          </cell>
          <cell r="GN85">
            <v>0</v>
          </cell>
          <cell r="GO85">
            <v>0</v>
          </cell>
          <cell r="GP85">
            <v>0</v>
          </cell>
          <cell r="GQ85">
            <v>0</v>
          </cell>
          <cell r="GR85">
            <v>0</v>
          </cell>
          <cell r="GS85">
            <v>0</v>
          </cell>
          <cell r="GT85">
            <v>0</v>
          </cell>
          <cell r="GU85">
            <v>0</v>
          </cell>
          <cell r="GV85">
            <v>0</v>
          </cell>
          <cell r="GW85">
            <v>0</v>
          </cell>
          <cell r="GX85">
            <v>0</v>
          </cell>
          <cell r="GY85">
            <v>0</v>
          </cell>
          <cell r="GZ85">
            <v>0</v>
          </cell>
          <cell r="HA85">
            <v>0</v>
          </cell>
          <cell r="HB85">
            <v>0</v>
          </cell>
          <cell r="HC85">
            <v>0</v>
          </cell>
          <cell r="HD85">
            <v>0</v>
          </cell>
          <cell r="HE85">
            <v>0</v>
          </cell>
          <cell r="HF85">
            <v>0</v>
          </cell>
          <cell r="HG85">
            <v>0</v>
          </cell>
          <cell r="HH85">
            <v>0</v>
          </cell>
          <cell r="HI85">
            <v>0</v>
          </cell>
          <cell r="HJ85">
            <v>0</v>
          </cell>
          <cell r="HK85">
            <v>0</v>
          </cell>
          <cell r="HL85">
            <v>0</v>
          </cell>
          <cell r="HM85">
            <v>0</v>
          </cell>
          <cell r="HN85">
            <v>0</v>
          </cell>
          <cell r="HO85">
            <v>0</v>
          </cell>
          <cell r="HP85">
            <v>0</v>
          </cell>
          <cell r="HQ85">
            <v>0</v>
          </cell>
          <cell r="HR85">
            <v>0</v>
          </cell>
          <cell r="HS85">
            <v>0</v>
          </cell>
          <cell r="HT85">
            <v>0</v>
          </cell>
          <cell r="HU85">
            <v>0</v>
          </cell>
          <cell r="HV85">
            <v>0</v>
          </cell>
          <cell r="HW85">
            <v>0</v>
          </cell>
          <cell r="HX85">
            <v>0</v>
          </cell>
          <cell r="HY85">
            <v>0</v>
          </cell>
          <cell r="HZ85">
            <v>0</v>
          </cell>
          <cell r="IA85">
            <v>0</v>
          </cell>
          <cell r="IB85">
            <v>0</v>
          </cell>
          <cell r="IC85">
            <v>0</v>
          </cell>
          <cell r="ID85">
            <v>0</v>
          </cell>
          <cell r="IE85">
            <v>0</v>
          </cell>
          <cell r="IF85">
            <v>0</v>
          </cell>
          <cell r="IG85">
            <v>0</v>
          </cell>
          <cell r="IH85">
            <v>0</v>
          </cell>
          <cell r="II85">
            <v>0</v>
          </cell>
          <cell r="IJ85">
            <v>0</v>
          </cell>
          <cell r="IK85">
            <v>0</v>
          </cell>
          <cell r="IL85">
            <v>0</v>
          </cell>
          <cell r="IM85">
            <v>0</v>
          </cell>
          <cell r="IN85">
            <v>0</v>
          </cell>
          <cell r="IO85">
            <v>0</v>
          </cell>
          <cell r="IP85">
            <v>0</v>
          </cell>
          <cell r="IQ85">
            <v>0</v>
          </cell>
          <cell r="IR85">
            <v>0</v>
          </cell>
          <cell r="IS85">
            <v>0</v>
          </cell>
          <cell r="IT85">
            <v>-1.5</v>
          </cell>
          <cell r="IU85">
            <v>20</v>
          </cell>
        </row>
        <row r="86">
          <cell r="A86" t="str">
            <v>AFH IN</v>
          </cell>
          <cell r="B86" t="str">
            <v>Arihant Foundations &amp; Housing</v>
          </cell>
          <cell r="C86" t="str">
            <v>Real Estate</v>
          </cell>
          <cell r="D86">
            <v>0</v>
          </cell>
          <cell r="E86">
            <v>-1.6</v>
          </cell>
          <cell r="F86">
            <v>-0.61</v>
          </cell>
          <cell r="G86">
            <v>-3.97</v>
          </cell>
          <cell r="H86">
            <v>-2.0099999999999998</v>
          </cell>
          <cell r="I86">
            <v>1.1499999999999999</v>
          </cell>
          <cell r="J86">
            <v>-0.63</v>
          </cell>
          <cell r="K86">
            <v>-0.94</v>
          </cell>
          <cell r="L86">
            <v>-1.78</v>
          </cell>
          <cell r="M86">
            <v>-10.57</v>
          </cell>
          <cell r="N86">
            <v>-4.49</v>
          </cell>
          <cell r="O86">
            <v>-7.86</v>
          </cell>
          <cell r="P86">
            <v>-4.21</v>
          </cell>
          <cell r="Q86">
            <v>-6.12</v>
          </cell>
          <cell r="R86">
            <v>-4.84</v>
          </cell>
          <cell r="S86">
            <v>-9.92</v>
          </cell>
          <cell r="T86">
            <v>-16.93</v>
          </cell>
          <cell r="U86">
            <v>-15.9</v>
          </cell>
          <cell r="V86">
            <v>-8.82</v>
          </cell>
          <cell r="W86">
            <v>-5.85</v>
          </cell>
          <cell r="X86">
            <v>-2.54</v>
          </cell>
          <cell r="Y86">
            <v>-8.89</v>
          </cell>
          <cell r="Z86">
            <v>-6.7939999999999996</v>
          </cell>
          <cell r="AA86">
            <v>-17.420000000000002</v>
          </cell>
          <cell r="AB86">
            <v>-21.312999999999999</v>
          </cell>
          <cell r="AC86">
            <v>-24.181999999999999</v>
          </cell>
          <cell r="AD86">
            <v>-24.132999999999999</v>
          </cell>
          <cell r="AE86">
            <v>-9.3550000000000004</v>
          </cell>
          <cell r="AF86">
            <v>0</v>
          </cell>
          <cell r="AG86">
            <v>4.2909999999998814</v>
          </cell>
          <cell r="AH86">
            <v>3.7549999999999453</v>
          </cell>
          <cell r="AI86">
            <v>3.5009999999999875</v>
          </cell>
          <cell r="AJ86">
            <v>2.4290000000000713</v>
          </cell>
          <cell r="AK86">
            <v>2.3800000000000021</v>
          </cell>
          <cell r="AL86">
            <v>3.146000000000015</v>
          </cell>
          <cell r="AM86">
            <v>3.7679999999999771</v>
          </cell>
          <cell r="AN86">
            <v>2.4239999999999089</v>
          </cell>
          <cell r="AO86">
            <v>-0.49299999999999322</v>
          </cell>
          <cell r="AP86">
            <v>3.3719999999999795</v>
          </cell>
          <cell r="AQ86">
            <v>11.772000000000041</v>
          </cell>
          <cell r="AR86">
            <v>19.855000000000061</v>
          </cell>
          <cell r="AS86">
            <v>48.390999999999991</v>
          </cell>
          <cell r="AT86">
            <v>46.081999999999866</v>
          </cell>
          <cell r="AU86">
            <v>63.352999999999852</v>
          </cell>
          <cell r="AV86">
            <v>63.074000000000005</v>
          </cell>
          <cell r="AW86">
            <v>67.885999999999939</v>
          </cell>
          <cell r="AX86">
            <v>70.739000000000004</v>
          </cell>
          <cell r="AY86">
            <v>76.368000000000052</v>
          </cell>
          <cell r="AZ86">
            <v>80.249999999999929</v>
          </cell>
          <cell r="BA86">
            <v>90.15999999999984</v>
          </cell>
          <cell r="BB86">
            <v>127.68400000000018</v>
          </cell>
          <cell r="BC86">
            <v>112.96000000000016</v>
          </cell>
          <cell r="BD86">
            <v>99.772000000000105</v>
          </cell>
          <cell r="BE86">
            <v>20.307000000000063</v>
          </cell>
          <cell r="BF86">
            <v>515.68999999999994</v>
          </cell>
          <cell r="BG86">
            <v>8.8529999999999625</v>
          </cell>
          <cell r="BH86">
            <v>0</v>
          </cell>
          <cell r="BI86">
            <v>0</v>
          </cell>
          <cell r="BJ86">
            <v>0</v>
          </cell>
          <cell r="BK86">
            <v>0</v>
          </cell>
          <cell r="BL86">
            <v>0</v>
          </cell>
          <cell r="BM86">
            <v>0</v>
          </cell>
          <cell r="BN86">
            <v>0</v>
          </cell>
          <cell r="BO86">
            <v>0</v>
          </cell>
          <cell r="BP86">
            <v>0</v>
          </cell>
          <cell r="BQ86">
            <v>0</v>
          </cell>
          <cell r="BR86">
            <v>0</v>
          </cell>
          <cell r="BS86">
            <v>0</v>
          </cell>
          <cell r="BT86">
            <v>0</v>
          </cell>
          <cell r="BU86">
            <v>0</v>
          </cell>
          <cell r="BV86">
            <v>0</v>
          </cell>
          <cell r="BW86">
            <v>0</v>
          </cell>
          <cell r="BX86">
            <v>0</v>
          </cell>
          <cell r="BY86">
            <v>0</v>
          </cell>
          <cell r="BZ86">
            <v>0</v>
          </cell>
          <cell r="CA86">
            <v>0</v>
          </cell>
          <cell r="CB86">
            <v>0</v>
          </cell>
          <cell r="CC86">
            <v>0</v>
          </cell>
          <cell r="CD86">
            <v>0</v>
          </cell>
          <cell r="CE86">
            <v>0</v>
          </cell>
          <cell r="CF86">
            <v>-27.306999999999999</v>
          </cell>
          <cell r="CG86">
            <v>0</v>
          </cell>
          <cell r="CH86">
            <v>-500</v>
          </cell>
          <cell r="CI86">
            <v>0</v>
          </cell>
          <cell r="CJ86">
            <v>0</v>
          </cell>
          <cell r="CK86">
            <v>4.2909999999998814</v>
          </cell>
          <cell r="CL86">
            <v>3.7549999999999453</v>
          </cell>
          <cell r="CM86">
            <v>3.5009999999999875</v>
          </cell>
          <cell r="CN86">
            <v>2.4290000000000713</v>
          </cell>
          <cell r="CO86">
            <v>2.3800000000000021</v>
          </cell>
          <cell r="CP86">
            <v>3.146000000000015</v>
          </cell>
          <cell r="CQ86">
            <v>3.7679999999999771</v>
          </cell>
          <cell r="CR86">
            <v>2.4239999999999089</v>
          </cell>
          <cell r="CS86">
            <v>-0.49299999999999322</v>
          </cell>
          <cell r="CT86">
            <v>3.3719999999999795</v>
          </cell>
          <cell r="CU86">
            <v>11.772000000000041</v>
          </cell>
          <cell r="CV86">
            <v>19.855000000000061</v>
          </cell>
          <cell r="CW86">
            <v>48.390999999999991</v>
          </cell>
          <cell r="CX86">
            <v>46.081999999999866</v>
          </cell>
          <cell r="CY86">
            <v>63.352999999999852</v>
          </cell>
          <cell r="CZ86">
            <v>63.074000000000005</v>
          </cell>
          <cell r="DA86">
            <v>67.885999999999939</v>
          </cell>
          <cell r="DB86">
            <v>70.739000000000004</v>
          </cell>
          <cell r="DC86">
            <v>76.368000000000052</v>
          </cell>
          <cell r="DD86">
            <v>80.249999999999929</v>
          </cell>
          <cell r="DE86">
            <v>90.15999999999984</v>
          </cell>
          <cell r="DF86">
            <v>127.68400000000018</v>
          </cell>
          <cell r="DG86">
            <v>112.96000000000016</v>
          </cell>
          <cell r="DH86">
            <v>72.465000000000103</v>
          </cell>
          <cell r="DI86">
            <v>20.307000000000063</v>
          </cell>
          <cell r="DJ86">
            <v>15.689999999999941</v>
          </cell>
          <cell r="DK86">
            <v>8.8529999999999625</v>
          </cell>
          <cell r="DL86">
            <v>0</v>
          </cell>
          <cell r="DM86">
            <v>-0.5</v>
          </cell>
          <cell r="DN86">
            <v>-0.3</v>
          </cell>
          <cell r="DO86">
            <v>-2</v>
          </cell>
          <cell r="DP86">
            <v>-0.4</v>
          </cell>
          <cell r="DQ86">
            <v>1</v>
          </cell>
          <cell r="DR86">
            <v>0</v>
          </cell>
          <cell r="DS86">
            <v>-0.9</v>
          </cell>
          <cell r="DT86">
            <v>-0.3</v>
          </cell>
          <cell r="DU86">
            <v>-1.8</v>
          </cell>
          <cell r="DV86">
            <v>-0.5</v>
          </cell>
          <cell r="DW86">
            <v>-2</v>
          </cell>
          <cell r="DX86">
            <v>-2.2000000000000002</v>
          </cell>
          <cell r="DY86">
            <v>-3.6</v>
          </cell>
          <cell r="DZ86">
            <v>-11.9</v>
          </cell>
          <cell r="EA86">
            <v>-10.8</v>
          </cell>
          <cell r="EB86">
            <v>-9</v>
          </cell>
          <cell r="EC86">
            <v>-8.3000000000000007</v>
          </cell>
          <cell r="ED86">
            <v>-7.5</v>
          </cell>
          <cell r="EE86">
            <v>-6.2</v>
          </cell>
          <cell r="EF86">
            <v>-8</v>
          </cell>
          <cell r="EG86">
            <v>-14.3</v>
          </cell>
          <cell r="EH86">
            <v>-22.5</v>
          </cell>
          <cell r="EI86">
            <v>-14.5</v>
          </cell>
          <cell r="EJ86">
            <v>-1.659</v>
          </cell>
          <cell r="EK86">
            <v>-7.5</v>
          </cell>
          <cell r="EL86">
            <v>-1.7849999999999999</v>
          </cell>
          <cell r="EM86">
            <v>-1</v>
          </cell>
          <cell r="EN86">
            <v>0</v>
          </cell>
          <cell r="EO86">
            <v>3.7909999999998814</v>
          </cell>
          <cell r="EP86">
            <v>3.4549999999999454</v>
          </cell>
          <cell r="EQ86">
            <v>1.5009999999999875</v>
          </cell>
          <cell r="ER86">
            <v>2.0290000000000714</v>
          </cell>
          <cell r="ES86">
            <v>3.3800000000000021</v>
          </cell>
          <cell r="ET86">
            <v>3.146000000000015</v>
          </cell>
          <cell r="EU86">
            <v>2.8679999999999772</v>
          </cell>
          <cell r="EV86">
            <v>2.1239999999999091</v>
          </cell>
          <cell r="EW86">
            <v>-2.292999999999993</v>
          </cell>
          <cell r="EX86">
            <v>2.8719999999999795</v>
          </cell>
          <cell r="EY86">
            <v>9.7720000000000411</v>
          </cell>
          <cell r="EZ86">
            <v>17.655000000000062</v>
          </cell>
          <cell r="FA86">
            <v>44.79099999999999</v>
          </cell>
          <cell r="FB86">
            <v>34.181999999999867</v>
          </cell>
          <cell r="FC86">
            <v>52.552999999999855</v>
          </cell>
          <cell r="FD86">
            <v>54.074000000000005</v>
          </cell>
          <cell r="FE86">
            <v>59.585999999999942</v>
          </cell>
          <cell r="FF86">
            <v>63.239000000000004</v>
          </cell>
          <cell r="FG86">
            <v>70.168000000000049</v>
          </cell>
          <cell r="FH86">
            <v>72.249999999999929</v>
          </cell>
          <cell r="FI86">
            <v>75.859999999999843</v>
          </cell>
          <cell r="FJ86">
            <v>105.18400000000018</v>
          </cell>
          <cell r="FK86">
            <v>98.460000000000164</v>
          </cell>
          <cell r="FL86">
            <v>70.806000000000097</v>
          </cell>
          <cell r="FM86">
            <v>12.807000000000063</v>
          </cell>
          <cell r="FN86">
            <v>13.904999999999941</v>
          </cell>
          <cell r="FO86">
            <v>7.8529999999999625</v>
          </cell>
          <cell r="FP86">
            <v>0</v>
          </cell>
          <cell r="FQ86">
            <v>0</v>
          </cell>
          <cell r="FR86">
            <v>0</v>
          </cell>
          <cell r="FS86">
            <v>0</v>
          </cell>
          <cell r="FT86">
            <v>0</v>
          </cell>
          <cell r="FU86">
            <v>0</v>
          </cell>
          <cell r="FV86">
            <v>0</v>
          </cell>
          <cell r="FW86">
            <v>0</v>
          </cell>
          <cell r="FX86">
            <v>0</v>
          </cell>
          <cell r="FY86">
            <v>0</v>
          </cell>
          <cell r="FZ86">
            <v>0</v>
          </cell>
          <cell r="GA86">
            <v>0</v>
          </cell>
          <cell r="GB86">
            <v>0</v>
          </cell>
          <cell r="GC86">
            <v>0</v>
          </cell>
          <cell r="GD86">
            <v>0</v>
          </cell>
          <cell r="GE86">
            <v>0</v>
          </cell>
          <cell r="GF86">
            <v>0</v>
          </cell>
          <cell r="GG86">
            <v>0</v>
          </cell>
          <cell r="GH86">
            <v>0</v>
          </cell>
          <cell r="GI86">
            <v>0</v>
          </cell>
          <cell r="GJ86">
            <v>0</v>
          </cell>
          <cell r="GK86">
            <v>0</v>
          </cell>
          <cell r="GL86">
            <v>0</v>
          </cell>
          <cell r="GM86">
            <v>0</v>
          </cell>
          <cell r="GN86">
            <v>0</v>
          </cell>
          <cell r="GO86">
            <v>0</v>
          </cell>
          <cell r="GP86">
            <v>0</v>
          </cell>
          <cell r="GQ86">
            <v>0</v>
          </cell>
          <cell r="GR86">
            <v>0</v>
          </cell>
          <cell r="GS86">
            <v>0</v>
          </cell>
          <cell r="GT86">
            <v>0</v>
          </cell>
          <cell r="GU86">
            <v>0</v>
          </cell>
          <cell r="GV86">
            <v>0</v>
          </cell>
          <cell r="GW86">
            <v>0</v>
          </cell>
          <cell r="GX86">
            <v>0</v>
          </cell>
          <cell r="GY86">
            <v>0</v>
          </cell>
          <cell r="GZ86">
            <v>0</v>
          </cell>
          <cell r="HA86">
            <v>0</v>
          </cell>
          <cell r="HB86">
            <v>0</v>
          </cell>
          <cell r="HC86">
            <v>0</v>
          </cell>
          <cell r="HD86">
            <v>0</v>
          </cell>
          <cell r="HE86">
            <v>0</v>
          </cell>
          <cell r="HF86">
            <v>0</v>
          </cell>
          <cell r="HG86">
            <v>0</v>
          </cell>
          <cell r="HH86">
            <v>0</v>
          </cell>
          <cell r="HI86">
            <v>0</v>
          </cell>
          <cell r="HJ86">
            <v>0</v>
          </cell>
          <cell r="HK86">
            <v>0</v>
          </cell>
          <cell r="HL86">
            <v>0</v>
          </cell>
          <cell r="HM86">
            <v>0</v>
          </cell>
          <cell r="HN86">
            <v>0</v>
          </cell>
          <cell r="HO86">
            <v>0</v>
          </cell>
          <cell r="HP86">
            <v>0</v>
          </cell>
          <cell r="HQ86">
            <v>0</v>
          </cell>
          <cell r="HR86">
            <v>0</v>
          </cell>
          <cell r="HS86">
            <v>0</v>
          </cell>
          <cell r="HT86">
            <v>0</v>
          </cell>
          <cell r="HU86">
            <v>0</v>
          </cell>
          <cell r="HV86">
            <v>0</v>
          </cell>
          <cell r="HW86">
            <v>0</v>
          </cell>
          <cell r="HX86">
            <v>0</v>
          </cell>
          <cell r="HY86">
            <v>0</v>
          </cell>
          <cell r="HZ86">
            <v>0</v>
          </cell>
          <cell r="IA86">
            <v>0</v>
          </cell>
          <cell r="IB86">
            <v>0</v>
          </cell>
          <cell r="IC86">
            <v>0</v>
          </cell>
          <cell r="ID86">
            <v>0</v>
          </cell>
          <cell r="IE86">
            <v>0</v>
          </cell>
          <cell r="IF86">
            <v>0</v>
          </cell>
          <cell r="IG86">
            <v>0</v>
          </cell>
          <cell r="IH86">
            <v>0</v>
          </cell>
          <cell r="II86">
            <v>0</v>
          </cell>
          <cell r="IJ86">
            <v>0</v>
          </cell>
          <cell r="IK86">
            <v>0</v>
          </cell>
          <cell r="IL86">
            <v>0</v>
          </cell>
          <cell r="IM86">
            <v>0</v>
          </cell>
          <cell r="IN86">
            <v>0</v>
          </cell>
          <cell r="IO86">
            <v>0</v>
          </cell>
          <cell r="IP86">
            <v>0</v>
          </cell>
          <cell r="IQ86">
            <v>0</v>
          </cell>
          <cell r="IR86">
            <v>0</v>
          </cell>
          <cell r="IS86">
            <v>0</v>
          </cell>
          <cell r="IT86">
            <v>0</v>
          </cell>
          <cell r="IU86">
            <v>0</v>
          </cell>
        </row>
        <row r="87">
          <cell r="A87" t="str">
            <v>BD IN</v>
          </cell>
          <cell r="B87" t="str">
            <v>Bombay Dyeing</v>
          </cell>
          <cell r="C87" t="str">
            <v>Real Estate</v>
          </cell>
          <cell r="D87">
            <v>0</v>
          </cell>
          <cell r="E87">
            <v>-16</v>
          </cell>
          <cell r="F87">
            <v>-33.6</v>
          </cell>
          <cell r="G87">
            <v>-5</v>
          </cell>
          <cell r="H87">
            <v>-33.9</v>
          </cell>
          <cell r="I87">
            <v>-27.6</v>
          </cell>
          <cell r="J87">
            <v>-35.5</v>
          </cell>
          <cell r="K87">
            <v>-26.2</v>
          </cell>
          <cell r="L87">
            <v>-29.3</v>
          </cell>
          <cell r="M87">
            <v>-26.2</v>
          </cell>
          <cell r="N87">
            <v>-12.1</v>
          </cell>
          <cell r="O87">
            <v>-11.7</v>
          </cell>
          <cell r="P87">
            <v>-29</v>
          </cell>
          <cell r="Q87">
            <v>-29</v>
          </cell>
          <cell r="R87">
            <v>-30.7</v>
          </cell>
          <cell r="S87">
            <v>-23.1</v>
          </cell>
          <cell r="T87">
            <v>-43.7</v>
          </cell>
          <cell r="U87">
            <v>-51.6</v>
          </cell>
          <cell r="V87">
            <v>-67.099999999999994</v>
          </cell>
          <cell r="W87">
            <v>-83.5</v>
          </cell>
          <cell r="X87">
            <v>-52.1</v>
          </cell>
          <cell r="Y87">
            <v>-80.599999999999994</v>
          </cell>
          <cell r="Z87">
            <v>-260.5</v>
          </cell>
          <cell r="AA87">
            <v>-227.4</v>
          </cell>
          <cell r="AB87">
            <v>-310.7</v>
          </cell>
          <cell r="AC87">
            <v>-325.2</v>
          </cell>
          <cell r="AD87">
            <v>-426.9</v>
          </cell>
          <cell r="AE87">
            <v>-542.70000000000005</v>
          </cell>
          <cell r="AF87">
            <v>0</v>
          </cell>
          <cell r="AG87">
            <v>16.800000000000281</v>
          </cell>
          <cell r="AH87">
            <v>65.300000000000267</v>
          </cell>
          <cell r="AI87">
            <v>-7.7000000000001023</v>
          </cell>
          <cell r="AJ87">
            <v>30.299999999999962</v>
          </cell>
          <cell r="AK87">
            <v>183.2</v>
          </cell>
          <cell r="AL87">
            <v>180.19999999999982</v>
          </cell>
          <cell r="AM87">
            <v>331.9000000000002</v>
          </cell>
          <cell r="AN87">
            <v>51.800000000000182</v>
          </cell>
          <cell r="AO87">
            <v>179.70000000000019</v>
          </cell>
          <cell r="AP87">
            <v>81.600000000000009</v>
          </cell>
          <cell r="AQ87">
            <v>-31.59999999999982</v>
          </cell>
          <cell r="AR87">
            <v>149.10000000000019</v>
          </cell>
          <cell r="AS87">
            <v>276.79999999999984</v>
          </cell>
          <cell r="AT87">
            <v>269.69999999999993</v>
          </cell>
          <cell r="AU87">
            <v>-96.299999999999727</v>
          </cell>
          <cell r="AV87">
            <v>166.20000000000005</v>
          </cell>
          <cell r="AW87">
            <v>102.40000000000018</v>
          </cell>
          <cell r="AX87">
            <v>171.60000000000028</v>
          </cell>
          <cell r="AY87">
            <v>82.400000000000261</v>
          </cell>
          <cell r="AZ87">
            <v>245.69999999999996</v>
          </cell>
          <cell r="BA87">
            <v>218.70000000000013</v>
          </cell>
          <cell r="BB87">
            <v>-353.20000000000016</v>
          </cell>
          <cell r="BC87">
            <v>-21.800000000000097</v>
          </cell>
          <cell r="BD87">
            <v>-469.50000000000028</v>
          </cell>
          <cell r="BE87">
            <v>-1032.8</v>
          </cell>
          <cell r="BF87">
            <v>-571.09999999999968</v>
          </cell>
          <cell r="BG87">
            <v>158.09999999999968</v>
          </cell>
          <cell r="BH87">
            <v>0</v>
          </cell>
          <cell r="BI87">
            <v>0</v>
          </cell>
          <cell r="BJ87">
            <v>0</v>
          </cell>
          <cell r="BK87">
            <v>0</v>
          </cell>
          <cell r="BL87">
            <v>0</v>
          </cell>
          <cell r="BM87">
            <v>0</v>
          </cell>
          <cell r="BN87">
            <v>0</v>
          </cell>
          <cell r="BO87">
            <v>0</v>
          </cell>
          <cell r="BP87">
            <v>0</v>
          </cell>
          <cell r="BQ87">
            <v>0</v>
          </cell>
          <cell r="BR87">
            <v>0</v>
          </cell>
          <cell r="BS87">
            <v>0</v>
          </cell>
          <cell r="BT87">
            <v>0</v>
          </cell>
          <cell r="BU87">
            <v>0</v>
          </cell>
          <cell r="BV87">
            <v>0</v>
          </cell>
          <cell r="BW87">
            <v>-7.1</v>
          </cell>
          <cell r="BX87">
            <v>-3.6</v>
          </cell>
          <cell r="BY87">
            <v>-4.4000000000000004</v>
          </cell>
          <cell r="BZ87">
            <v>-55</v>
          </cell>
          <cell r="CA87">
            <v>-55.5</v>
          </cell>
          <cell r="CB87">
            <v>-56</v>
          </cell>
          <cell r="CC87">
            <v>-56.2</v>
          </cell>
          <cell r="CD87">
            <v>-56.8</v>
          </cell>
          <cell r="CE87">
            <v>259.7</v>
          </cell>
          <cell r="CF87">
            <v>-10.199999999999999</v>
          </cell>
          <cell r="CG87">
            <v>-3.5</v>
          </cell>
          <cell r="CH87">
            <v>-3.4</v>
          </cell>
          <cell r="CI87">
            <v>-3.5</v>
          </cell>
          <cell r="CJ87">
            <v>0</v>
          </cell>
          <cell r="CK87">
            <v>16.800000000000281</v>
          </cell>
          <cell r="CL87">
            <v>65.300000000000267</v>
          </cell>
          <cell r="CM87">
            <v>-7.7000000000001023</v>
          </cell>
          <cell r="CN87">
            <v>30.299999999999962</v>
          </cell>
          <cell r="CO87">
            <v>183.2</v>
          </cell>
          <cell r="CP87">
            <v>180.19999999999982</v>
          </cell>
          <cell r="CQ87">
            <v>331.9000000000002</v>
          </cell>
          <cell r="CR87">
            <v>51.800000000000182</v>
          </cell>
          <cell r="CS87">
            <v>179.70000000000019</v>
          </cell>
          <cell r="CT87">
            <v>81.600000000000009</v>
          </cell>
          <cell r="CU87">
            <v>-31.59999999999982</v>
          </cell>
          <cell r="CV87">
            <v>149.10000000000019</v>
          </cell>
          <cell r="CW87">
            <v>276.79999999999984</v>
          </cell>
          <cell r="CX87">
            <v>269.69999999999993</v>
          </cell>
          <cell r="CY87">
            <v>-103.39999999999972</v>
          </cell>
          <cell r="CZ87">
            <v>162.60000000000005</v>
          </cell>
          <cell r="DA87">
            <v>98.000000000000171</v>
          </cell>
          <cell r="DB87">
            <v>116.60000000000028</v>
          </cell>
          <cell r="DC87">
            <v>26.900000000000261</v>
          </cell>
          <cell r="DD87">
            <v>189.69999999999996</v>
          </cell>
          <cell r="DE87">
            <v>162.50000000000011</v>
          </cell>
          <cell r="DF87">
            <v>-410.00000000000017</v>
          </cell>
          <cell r="DG87">
            <v>237.89999999999989</v>
          </cell>
          <cell r="DH87">
            <v>-479.70000000000027</v>
          </cell>
          <cell r="DI87">
            <v>-1036.3</v>
          </cell>
          <cell r="DJ87">
            <v>-574.49999999999966</v>
          </cell>
          <cell r="DK87">
            <v>154.59999999999968</v>
          </cell>
          <cell r="DL87">
            <v>0</v>
          </cell>
          <cell r="DM87">
            <v>4.5999999999999996</v>
          </cell>
          <cell r="DN87">
            <v>-5.9</v>
          </cell>
          <cell r="DO87">
            <v>-3.3</v>
          </cell>
          <cell r="DP87">
            <v>17.899999999999999</v>
          </cell>
          <cell r="DQ87">
            <v>-76.099999999999994</v>
          </cell>
          <cell r="DR87">
            <v>-48.9</v>
          </cell>
          <cell r="DS87">
            <v>-83.5</v>
          </cell>
          <cell r="DT87">
            <v>15.5</v>
          </cell>
          <cell r="DU87">
            <v>-76.599999999999994</v>
          </cell>
          <cell r="DV87">
            <v>-10</v>
          </cell>
          <cell r="DW87">
            <v>-2.8</v>
          </cell>
          <cell r="DX87">
            <v>9.5</v>
          </cell>
          <cell r="DY87">
            <v>-11</v>
          </cell>
          <cell r="DZ87">
            <v>-6.7</v>
          </cell>
          <cell r="EA87">
            <v>29.4</v>
          </cell>
          <cell r="EB87">
            <v>-15</v>
          </cell>
          <cell r="EC87">
            <v>4.5999999999999996</v>
          </cell>
          <cell r="ED87">
            <v>-44.5</v>
          </cell>
          <cell r="EE87">
            <v>10.1</v>
          </cell>
          <cell r="EF87">
            <v>-10.9</v>
          </cell>
          <cell r="EG87">
            <v>-19.600000000000001</v>
          </cell>
          <cell r="EH87">
            <v>39.9</v>
          </cell>
          <cell r="EI87">
            <v>-22.7</v>
          </cell>
          <cell r="EJ87">
            <v>-3.7</v>
          </cell>
          <cell r="EK87">
            <v>-3.4</v>
          </cell>
          <cell r="EL87">
            <v>-3.5</v>
          </cell>
          <cell r="EM87">
            <v>0.4</v>
          </cell>
          <cell r="EN87">
            <v>0</v>
          </cell>
          <cell r="EO87">
            <v>21.400000000000283</v>
          </cell>
          <cell r="EP87">
            <v>59.400000000000269</v>
          </cell>
          <cell r="EQ87">
            <v>-11.000000000000103</v>
          </cell>
          <cell r="ER87">
            <v>48.19999999999996</v>
          </cell>
          <cell r="ES87">
            <v>107.1</v>
          </cell>
          <cell r="ET87">
            <v>131.29999999999981</v>
          </cell>
          <cell r="EU87">
            <v>248.4000000000002</v>
          </cell>
          <cell r="EV87">
            <v>67.300000000000182</v>
          </cell>
          <cell r="EW87">
            <v>103.10000000000019</v>
          </cell>
          <cell r="EX87">
            <v>71.600000000000009</v>
          </cell>
          <cell r="EY87">
            <v>-34.399999999999821</v>
          </cell>
          <cell r="EZ87">
            <v>158.60000000000019</v>
          </cell>
          <cell r="FA87">
            <v>265.79999999999984</v>
          </cell>
          <cell r="FB87">
            <v>262.99999999999994</v>
          </cell>
          <cell r="FC87">
            <v>-73.999999999999716</v>
          </cell>
          <cell r="FD87">
            <v>147.60000000000005</v>
          </cell>
          <cell r="FE87">
            <v>102.60000000000016</v>
          </cell>
          <cell r="FF87">
            <v>72.100000000000279</v>
          </cell>
          <cell r="FG87">
            <v>37.000000000000263</v>
          </cell>
          <cell r="FH87">
            <v>178.79999999999995</v>
          </cell>
          <cell r="FI87">
            <v>142.90000000000012</v>
          </cell>
          <cell r="FJ87">
            <v>-370.10000000000019</v>
          </cell>
          <cell r="FK87">
            <v>215.1999999999999</v>
          </cell>
          <cell r="FL87">
            <v>-483.40000000000026</v>
          </cell>
          <cell r="FM87">
            <v>-1039.7</v>
          </cell>
          <cell r="FN87">
            <v>-577.99999999999966</v>
          </cell>
          <cell r="FO87">
            <v>154.99999999999969</v>
          </cell>
          <cell r="FP87">
            <v>0</v>
          </cell>
          <cell r="FQ87">
            <v>0</v>
          </cell>
          <cell r="FR87">
            <v>0</v>
          </cell>
          <cell r="FS87">
            <v>0</v>
          </cell>
          <cell r="FT87">
            <v>0</v>
          </cell>
          <cell r="FU87">
            <v>0</v>
          </cell>
          <cell r="FV87">
            <v>0</v>
          </cell>
          <cell r="FW87">
            <v>0</v>
          </cell>
          <cell r="FX87">
            <v>0</v>
          </cell>
          <cell r="FY87">
            <v>0</v>
          </cell>
          <cell r="FZ87">
            <v>0</v>
          </cell>
          <cell r="GA87">
            <v>0</v>
          </cell>
          <cell r="GB87">
            <v>0</v>
          </cell>
          <cell r="GC87">
            <v>0</v>
          </cell>
          <cell r="GD87">
            <v>0</v>
          </cell>
          <cell r="GE87">
            <v>0</v>
          </cell>
          <cell r="GF87">
            <v>0</v>
          </cell>
          <cell r="GG87">
            <v>0</v>
          </cell>
          <cell r="GH87">
            <v>0</v>
          </cell>
          <cell r="GI87">
            <v>0</v>
          </cell>
          <cell r="GJ87">
            <v>0</v>
          </cell>
          <cell r="GK87">
            <v>0</v>
          </cell>
          <cell r="GL87">
            <v>0</v>
          </cell>
          <cell r="GM87">
            <v>0</v>
          </cell>
          <cell r="GN87">
            <v>0</v>
          </cell>
          <cell r="GO87">
            <v>0</v>
          </cell>
          <cell r="GP87">
            <v>0</v>
          </cell>
          <cell r="GQ87">
            <v>0</v>
          </cell>
          <cell r="GR87">
            <v>0</v>
          </cell>
          <cell r="GS87">
            <v>0</v>
          </cell>
          <cell r="GT87">
            <v>0</v>
          </cell>
          <cell r="GU87">
            <v>0</v>
          </cell>
          <cell r="GV87">
            <v>0</v>
          </cell>
          <cell r="GW87">
            <v>0</v>
          </cell>
          <cell r="GX87">
            <v>0</v>
          </cell>
          <cell r="GY87">
            <v>0</v>
          </cell>
          <cell r="GZ87">
            <v>0</v>
          </cell>
          <cell r="HA87">
            <v>0</v>
          </cell>
          <cell r="HB87">
            <v>0</v>
          </cell>
          <cell r="HC87">
            <v>0</v>
          </cell>
          <cell r="HD87">
            <v>0</v>
          </cell>
          <cell r="HE87">
            <v>0</v>
          </cell>
          <cell r="HF87">
            <v>0</v>
          </cell>
          <cell r="HG87">
            <v>0</v>
          </cell>
          <cell r="HH87">
            <v>0</v>
          </cell>
          <cell r="HI87">
            <v>0</v>
          </cell>
          <cell r="HJ87">
            <v>0</v>
          </cell>
          <cell r="HK87">
            <v>0</v>
          </cell>
          <cell r="HL87">
            <v>0</v>
          </cell>
          <cell r="HM87">
            <v>0</v>
          </cell>
          <cell r="HN87">
            <v>0</v>
          </cell>
          <cell r="HO87">
            <v>0</v>
          </cell>
          <cell r="HP87">
            <v>0</v>
          </cell>
          <cell r="HQ87">
            <v>0</v>
          </cell>
          <cell r="HR87">
            <v>0</v>
          </cell>
          <cell r="HS87">
            <v>0</v>
          </cell>
          <cell r="HT87">
            <v>0</v>
          </cell>
          <cell r="HU87">
            <v>0</v>
          </cell>
          <cell r="HV87">
            <v>0</v>
          </cell>
          <cell r="HW87">
            <v>0</v>
          </cell>
          <cell r="HX87">
            <v>0</v>
          </cell>
          <cell r="HY87">
            <v>0</v>
          </cell>
          <cell r="HZ87">
            <v>0</v>
          </cell>
          <cell r="IA87">
            <v>0</v>
          </cell>
          <cell r="IB87">
            <v>0</v>
          </cell>
          <cell r="IC87">
            <v>0</v>
          </cell>
          <cell r="ID87">
            <v>0</v>
          </cell>
          <cell r="IE87">
            <v>0</v>
          </cell>
          <cell r="IF87">
            <v>0</v>
          </cell>
          <cell r="IG87">
            <v>0</v>
          </cell>
          <cell r="IH87">
            <v>0</v>
          </cell>
          <cell r="II87">
            <v>0</v>
          </cell>
          <cell r="IJ87">
            <v>0</v>
          </cell>
          <cell r="IK87">
            <v>0</v>
          </cell>
          <cell r="IL87">
            <v>0</v>
          </cell>
          <cell r="IM87">
            <v>0</v>
          </cell>
          <cell r="IN87">
            <v>0</v>
          </cell>
          <cell r="IO87">
            <v>0</v>
          </cell>
          <cell r="IP87">
            <v>0</v>
          </cell>
          <cell r="IQ87">
            <v>0</v>
          </cell>
          <cell r="IR87">
            <v>0</v>
          </cell>
          <cell r="IS87">
            <v>0</v>
          </cell>
          <cell r="IT87">
            <v>0</v>
          </cell>
          <cell r="IU87">
            <v>0</v>
          </cell>
        </row>
        <row r="88">
          <cell r="A88" t="str">
            <v>BRGD IN</v>
          </cell>
          <cell r="B88" t="str">
            <v>Brigade Enterprises</v>
          </cell>
          <cell r="C88" t="str">
            <v>Real Estate</v>
          </cell>
          <cell r="D88">
            <v>0</v>
          </cell>
          <cell r="E88">
            <v>0</v>
          </cell>
          <cell r="F88">
            <v>0</v>
          </cell>
          <cell r="G88">
            <v>0</v>
          </cell>
          <cell r="H88">
            <v>0</v>
          </cell>
          <cell r="I88">
            <v>0</v>
          </cell>
          <cell r="J88">
            <v>0</v>
          </cell>
          <cell r="K88">
            <v>0</v>
          </cell>
          <cell r="L88">
            <v>0</v>
          </cell>
          <cell r="M88">
            <v>0</v>
          </cell>
          <cell r="N88">
            <v>0</v>
          </cell>
          <cell r="O88">
            <v>0</v>
          </cell>
          <cell r="P88">
            <v>0</v>
          </cell>
          <cell r="Q88">
            <v>0</v>
          </cell>
          <cell r="R88">
            <v>0</v>
          </cell>
          <cell r="S88">
            <v>0</v>
          </cell>
          <cell r="T88">
            <v>0</v>
          </cell>
          <cell r="U88">
            <v>0</v>
          </cell>
          <cell r="V88">
            <v>0</v>
          </cell>
          <cell r="W88">
            <v>0</v>
          </cell>
          <cell r="X88">
            <v>0</v>
          </cell>
          <cell r="Y88">
            <v>0</v>
          </cell>
          <cell r="Z88">
            <v>-112.81</v>
          </cell>
          <cell r="AA88">
            <v>-17.63</v>
          </cell>
          <cell r="AB88">
            <v>-18.100000000000001</v>
          </cell>
          <cell r="AC88">
            <v>1.3</v>
          </cell>
          <cell r="AD88">
            <v>-19.57</v>
          </cell>
          <cell r="AE88">
            <v>6.5030000000000001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O88">
            <v>0</v>
          </cell>
          <cell r="AP88">
            <v>0</v>
          </cell>
          <cell r="AQ88">
            <v>0</v>
          </cell>
          <cell r="AR88">
            <v>0</v>
          </cell>
          <cell r="AS88">
            <v>0</v>
          </cell>
          <cell r="AT88">
            <v>0</v>
          </cell>
          <cell r="AU88">
            <v>0</v>
          </cell>
          <cell r="AV88">
            <v>0</v>
          </cell>
          <cell r="AW88">
            <v>0</v>
          </cell>
          <cell r="AX88">
            <v>0</v>
          </cell>
          <cell r="AY88">
            <v>0</v>
          </cell>
          <cell r="AZ88">
            <v>0</v>
          </cell>
          <cell r="BA88">
            <v>0</v>
          </cell>
          <cell r="BB88">
            <v>465.46</v>
          </cell>
          <cell r="BC88">
            <v>240.30000000000007</v>
          </cell>
          <cell r="BD88">
            <v>351.07999999999993</v>
          </cell>
          <cell r="BE88">
            <v>145.7999999999999</v>
          </cell>
          <cell r="BF88">
            <v>160.33000000000001</v>
          </cell>
          <cell r="BG88">
            <v>-88.707000000000008</v>
          </cell>
          <cell r="BH88">
            <v>0</v>
          </cell>
          <cell r="BI88">
            <v>0</v>
          </cell>
          <cell r="BJ88">
            <v>0</v>
          </cell>
          <cell r="BK88">
            <v>0</v>
          </cell>
          <cell r="BL88">
            <v>0</v>
          </cell>
          <cell r="BM88">
            <v>0</v>
          </cell>
          <cell r="BN88">
            <v>0</v>
          </cell>
          <cell r="BO88">
            <v>0</v>
          </cell>
          <cell r="BP88">
            <v>0</v>
          </cell>
          <cell r="BQ88">
            <v>0</v>
          </cell>
          <cell r="BR88">
            <v>0</v>
          </cell>
          <cell r="BS88">
            <v>0</v>
          </cell>
          <cell r="BT88">
            <v>0</v>
          </cell>
          <cell r="BU88">
            <v>0</v>
          </cell>
          <cell r="BV88">
            <v>0</v>
          </cell>
          <cell r="BW88">
            <v>0</v>
          </cell>
          <cell r="BX88">
            <v>0</v>
          </cell>
          <cell r="BY88">
            <v>0</v>
          </cell>
          <cell r="BZ88">
            <v>0</v>
          </cell>
          <cell r="CA88">
            <v>0</v>
          </cell>
          <cell r="CB88">
            <v>0</v>
          </cell>
          <cell r="CC88">
            <v>0</v>
          </cell>
          <cell r="CD88">
            <v>0</v>
          </cell>
          <cell r="CE88">
            <v>0</v>
          </cell>
          <cell r="CF88">
            <v>0</v>
          </cell>
          <cell r="CG88">
            <v>186.91</v>
          </cell>
          <cell r="CH88">
            <v>-40.340000000000003</v>
          </cell>
          <cell r="CI88">
            <v>292.37299999999999</v>
          </cell>
          <cell r="CJ88">
            <v>0</v>
          </cell>
          <cell r="CK88">
            <v>0</v>
          </cell>
          <cell r="CL88">
            <v>0</v>
          </cell>
          <cell r="CM88">
            <v>0</v>
          </cell>
          <cell r="CN88">
            <v>0</v>
          </cell>
          <cell r="CO88">
            <v>0</v>
          </cell>
          <cell r="CP88">
            <v>0</v>
          </cell>
          <cell r="CQ88">
            <v>0</v>
          </cell>
          <cell r="CR88">
            <v>0</v>
          </cell>
          <cell r="CS88">
            <v>0</v>
          </cell>
          <cell r="CT88">
            <v>0</v>
          </cell>
          <cell r="CU88">
            <v>0</v>
          </cell>
          <cell r="CV88">
            <v>0</v>
          </cell>
          <cell r="CW88">
            <v>0</v>
          </cell>
          <cell r="CX88">
            <v>0</v>
          </cell>
          <cell r="CY88">
            <v>0</v>
          </cell>
          <cell r="CZ88">
            <v>0</v>
          </cell>
          <cell r="DA88">
            <v>0</v>
          </cell>
          <cell r="DB88">
            <v>0</v>
          </cell>
          <cell r="DC88">
            <v>0</v>
          </cell>
          <cell r="DD88">
            <v>0</v>
          </cell>
          <cell r="DE88">
            <v>0</v>
          </cell>
          <cell r="DF88">
            <v>465.46</v>
          </cell>
          <cell r="DG88">
            <v>240.30000000000007</v>
          </cell>
          <cell r="DH88">
            <v>351.07999999999993</v>
          </cell>
          <cell r="DI88">
            <v>332.70999999999992</v>
          </cell>
          <cell r="DJ88">
            <v>119.99000000000001</v>
          </cell>
          <cell r="DK88">
            <v>203.666</v>
          </cell>
          <cell r="DL88">
            <v>0</v>
          </cell>
          <cell r="DM88">
            <v>0</v>
          </cell>
          <cell r="DN88">
            <v>0</v>
          </cell>
          <cell r="DO88">
            <v>0</v>
          </cell>
          <cell r="DP88">
            <v>0</v>
          </cell>
          <cell r="DQ88">
            <v>0</v>
          </cell>
          <cell r="DR88">
            <v>0</v>
          </cell>
          <cell r="DS88">
            <v>0</v>
          </cell>
          <cell r="DT88">
            <v>0</v>
          </cell>
          <cell r="DU88">
            <v>0</v>
          </cell>
          <cell r="DV88">
            <v>0</v>
          </cell>
          <cell r="DW88">
            <v>0</v>
          </cell>
          <cell r="DX88">
            <v>0</v>
          </cell>
          <cell r="DY88">
            <v>0</v>
          </cell>
          <cell r="DZ88">
            <v>0</v>
          </cell>
          <cell r="EA88">
            <v>0</v>
          </cell>
          <cell r="EB88">
            <v>0</v>
          </cell>
          <cell r="EC88">
            <v>0</v>
          </cell>
          <cell r="ED88">
            <v>0</v>
          </cell>
          <cell r="EE88">
            <v>0</v>
          </cell>
          <cell r="EF88">
            <v>0</v>
          </cell>
          <cell r="EG88">
            <v>0</v>
          </cell>
          <cell r="EH88">
            <v>-96.83</v>
          </cell>
          <cell r="EI88">
            <v>-25.46</v>
          </cell>
          <cell r="EJ88">
            <v>-85.27</v>
          </cell>
          <cell r="EK88">
            <v>53.89</v>
          </cell>
          <cell r="EL88">
            <v>-54.05</v>
          </cell>
          <cell r="EM88">
            <v>-47.584000000000003</v>
          </cell>
          <cell r="EN88">
            <v>0</v>
          </cell>
          <cell r="EO88">
            <v>0</v>
          </cell>
          <cell r="EP88">
            <v>0</v>
          </cell>
          <cell r="EQ88">
            <v>0</v>
          </cell>
          <cell r="ER88">
            <v>0</v>
          </cell>
          <cell r="ES88">
            <v>0</v>
          </cell>
          <cell r="ET88">
            <v>0</v>
          </cell>
          <cell r="EU88">
            <v>0</v>
          </cell>
          <cell r="EV88">
            <v>0</v>
          </cell>
          <cell r="EW88">
            <v>0</v>
          </cell>
          <cell r="EX88">
            <v>0</v>
          </cell>
          <cell r="EY88">
            <v>0</v>
          </cell>
          <cell r="EZ88">
            <v>0</v>
          </cell>
          <cell r="FA88">
            <v>0</v>
          </cell>
          <cell r="FB88">
            <v>0</v>
          </cell>
          <cell r="FC88">
            <v>0</v>
          </cell>
          <cell r="FD88">
            <v>0</v>
          </cell>
          <cell r="FE88">
            <v>0</v>
          </cell>
          <cell r="FF88">
            <v>0</v>
          </cell>
          <cell r="FG88">
            <v>0</v>
          </cell>
          <cell r="FH88">
            <v>0</v>
          </cell>
          <cell r="FI88">
            <v>0</v>
          </cell>
          <cell r="FJ88">
            <v>368.63</v>
          </cell>
          <cell r="FK88">
            <v>214.84000000000006</v>
          </cell>
          <cell r="FL88">
            <v>265.80999999999995</v>
          </cell>
          <cell r="FM88">
            <v>386.59999999999991</v>
          </cell>
          <cell r="FN88">
            <v>65.940000000000012</v>
          </cell>
          <cell r="FO88">
            <v>156.08199999999999</v>
          </cell>
          <cell r="FP88">
            <v>0</v>
          </cell>
          <cell r="FQ88">
            <v>0</v>
          </cell>
          <cell r="FR88">
            <v>0</v>
          </cell>
          <cell r="FS88">
            <v>0</v>
          </cell>
          <cell r="FT88">
            <v>0</v>
          </cell>
          <cell r="FU88">
            <v>0</v>
          </cell>
          <cell r="FV88">
            <v>0</v>
          </cell>
          <cell r="FW88">
            <v>0</v>
          </cell>
          <cell r="FX88">
            <v>0</v>
          </cell>
          <cell r="FY88">
            <v>0</v>
          </cell>
          <cell r="FZ88">
            <v>0</v>
          </cell>
          <cell r="GA88">
            <v>0</v>
          </cell>
          <cell r="GB88">
            <v>0</v>
          </cell>
          <cell r="GC88">
            <v>0</v>
          </cell>
          <cell r="GD88">
            <v>0</v>
          </cell>
          <cell r="GE88">
            <v>0</v>
          </cell>
          <cell r="GF88">
            <v>0</v>
          </cell>
          <cell r="GG88">
            <v>0</v>
          </cell>
          <cell r="GH88">
            <v>0</v>
          </cell>
          <cell r="GI88">
            <v>0</v>
          </cell>
          <cell r="GJ88">
            <v>0</v>
          </cell>
          <cell r="GK88">
            <v>0</v>
          </cell>
          <cell r="GL88">
            <v>-0.47</v>
          </cell>
          <cell r="GM88">
            <v>-0.77</v>
          </cell>
          <cell r="GN88">
            <v>-0.21</v>
          </cell>
          <cell r="GO88">
            <v>0</v>
          </cell>
          <cell r="GP88">
            <v>-43.97</v>
          </cell>
          <cell r="GQ88">
            <v>0</v>
          </cell>
          <cell r="GR88">
            <v>0</v>
          </cell>
          <cell r="GS88">
            <v>0</v>
          </cell>
          <cell r="GT88">
            <v>0</v>
          </cell>
          <cell r="GU88">
            <v>0</v>
          </cell>
          <cell r="GV88">
            <v>0</v>
          </cell>
          <cell r="GW88">
            <v>0</v>
          </cell>
          <cell r="GX88">
            <v>0</v>
          </cell>
          <cell r="GY88">
            <v>0</v>
          </cell>
          <cell r="GZ88">
            <v>0</v>
          </cell>
          <cell r="HA88">
            <v>0</v>
          </cell>
          <cell r="HB88">
            <v>0</v>
          </cell>
          <cell r="HC88">
            <v>0</v>
          </cell>
          <cell r="HD88">
            <v>0</v>
          </cell>
          <cell r="HE88">
            <v>0</v>
          </cell>
          <cell r="HF88">
            <v>0</v>
          </cell>
          <cell r="HG88">
            <v>0</v>
          </cell>
          <cell r="HH88">
            <v>0</v>
          </cell>
          <cell r="HI88">
            <v>0</v>
          </cell>
          <cell r="HJ88">
            <v>0</v>
          </cell>
          <cell r="HK88">
            <v>0</v>
          </cell>
          <cell r="HL88">
            <v>0</v>
          </cell>
          <cell r="HM88">
            <v>0</v>
          </cell>
          <cell r="HN88">
            <v>0</v>
          </cell>
          <cell r="HO88">
            <v>0</v>
          </cell>
          <cell r="HP88">
            <v>0</v>
          </cell>
          <cell r="HQ88">
            <v>0</v>
          </cell>
          <cell r="HR88">
            <v>0</v>
          </cell>
          <cell r="HS88">
            <v>0</v>
          </cell>
          <cell r="HT88">
            <v>0</v>
          </cell>
          <cell r="HU88">
            <v>0</v>
          </cell>
          <cell r="HV88">
            <v>0</v>
          </cell>
          <cell r="HW88">
            <v>0</v>
          </cell>
          <cell r="HX88">
            <v>0</v>
          </cell>
          <cell r="HY88">
            <v>0</v>
          </cell>
          <cell r="HZ88">
            <v>0</v>
          </cell>
          <cell r="IA88">
            <v>0</v>
          </cell>
          <cell r="IB88">
            <v>0</v>
          </cell>
          <cell r="IC88">
            <v>0</v>
          </cell>
          <cell r="ID88">
            <v>0</v>
          </cell>
          <cell r="IE88">
            <v>0</v>
          </cell>
          <cell r="IF88">
            <v>0</v>
          </cell>
          <cell r="IG88">
            <v>0</v>
          </cell>
          <cell r="IH88">
            <v>0</v>
          </cell>
          <cell r="II88">
            <v>0</v>
          </cell>
          <cell r="IJ88">
            <v>0</v>
          </cell>
          <cell r="IK88">
            <v>0</v>
          </cell>
          <cell r="IL88">
            <v>0</v>
          </cell>
          <cell r="IM88">
            <v>0</v>
          </cell>
          <cell r="IN88">
            <v>0</v>
          </cell>
          <cell r="IO88">
            <v>0</v>
          </cell>
          <cell r="IP88">
            <v>0</v>
          </cell>
          <cell r="IQ88">
            <v>0</v>
          </cell>
          <cell r="IR88">
            <v>0</v>
          </cell>
          <cell r="IS88">
            <v>0</v>
          </cell>
          <cell r="IT88">
            <v>0</v>
          </cell>
          <cell r="IU88">
            <v>0</v>
          </cell>
        </row>
        <row r="89">
          <cell r="A89" t="str">
            <v>DLFU IN</v>
          </cell>
          <cell r="B89" t="str">
            <v>DLF</v>
          </cell>
          <cell r="C89" t="str">
            <v>Real Estate</v>
          </cell>
          <cell r="D89">
            <v>0</v>
          </cell>
          <cell r="E89">
            <v>0</v>
          </cell>
          <cell r="F89">
            <v>0</v>
          </cell>
          <cell r="G89">
            <v>0</v>
          </cell>
          <cell r="H89">
            <v>0</v>
          </cell>
          <cell r="I89">
            <v>0</v>
          </cell>
          <cell r="J89">
            <v>0</v>
          </cell>
          <cell r="K89">
            <v>0</v>
          </cell>
          <cell r="L89">
            <v>0</v>
          </cell>
          <cell r="M89">
            <v>0</v>
          </cell>
          <cell r="N89">
            <v>0</v>
          </cell>
          <cell r="O89">
            <v>0</v>
          </cell>
          <cell r="P89">
            <v>0</v>
          </cell>
          <cell r="Q89">
            <v>0</v>
          </cell>
          <cell r="R89">
            <v>0</v>
          </cell>
          <cell r="S89">
            <v>0</v>
          </cell>
          <cell r="T89">
            <v>0</v>
          </cell>
          <cell r="U89">
            <v>0</v>
          </cell>
          <cell r="V89">
            <v>0</v>
          </cell>
          <cell r="W89">
            <v>0</v>
          </cell>
          <cell r="X89">
            <v>-1077</v>
          </cell>
          <cell r="Y89">
            <v>-36.4</v>
          </cell>
          <cell r="Z89">
            <v>-787.7</v>
          </cell>
          <cell r="AA89">
            <v>-1078.8999999999999</v>
          </cell>
          <cell r="AB89">
            <v>-541</v>
          </cell>
          <cell r="AC89">
            <v>-469</v>
          </cell>
          <cell r="AD89">
            <v>-937.8</v>
          </cell>
          <cell r="AE89">
            <v>-1625.2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O89">
            <v>0</v>
          </cell>
          <cell r="AP89">
            <v>0</v>
          </cell>
          <cell r="AQ89">
            <v>0</v>
          </cell>
          <cell r="AR89">
            <v>0</v>
          </cell>
          <cell r="AS89">
            <v>0</v>
          </cell>
          <cell r="AT89">
            <v>0</v>
          </cell>
          <cell r="AU89">
            <v>0</v>
          </cell>
          <cell r="AV89">
            <v>0</v>
          </cell>
          <cell r="AW89">
            <v>0</v>
          </cell>
          <cell r="AX89">
            <v>0</v>
          </cell>
          <cell r="AY89">
            <v>0</v>
          </cell>
          <cell r="AZ89">
            <v>21268.400000000001</v>
          </cell>
          <cell r="BA89">
            <v>23483.699999999997</v>
          </cell>
          <cell r="BB89">
            <v>24606.299999999992</v>
          </cell>
          <cell r="BC89">
            <v>27046.600000000009</v>
          </cell>
          <cell r="BD89">
            <v>22714</v>
          </cell>
          <cell r="BE89">
            <v>22155</v>
          </cell>
          <cell r="BF89">
            <v>7355.5000000000009</v>
          </cell>
          <cell r="BG89">
            <v>1695.1999999999991</v>
          </cell>
          <cell r="BH89">
            <v>0</v>
          </cell>
          <cell r="BI89">
            <v>0</v>
          </cell>
          <cell r="BJ89">
            <v>0</v>
          </cell>
          <cell r="BK89">
            <v>0</v>
          </cell>
          <cell r="BL89">
            <v>0</v>
          </cell>
          <cell r="BM89">
            <v>0</v>
          </cell>
          <cell r="BN89">
            <v>0</v>
          </cell>
          <cell r="BO89">
            <v>0</v>
          </cell>
          <cell r="BP89">
            <v>0</v>
          </cell>
          <cell r="BQ89">
            <v>0</v>
          </cell>
          <cell r="BR89">
            <v>0</v>
          </cell>
          <cell r="BS89">
            <v>0</v>
          </cell>
          <cell r="BT89">
            <v>0</v>
          </cell>
          <cell r="BU89">
            <v>0</v>
          </cell>
          <cell r="BV89">
            <v>0</v>
          </cell>
          <cell r="BW89">
            <v>0</v>
          </cell>
          <cell r="BX89">
            <v>0</v>
          </cell>
          <cell r="BY89">
            <v>0</v>
          </cell>
          <cell r="BZ89">
            <v>0</v>
          </cell>
          <cell r="CA89">
            <v>0</v>
          </cell>
          <cell r="CB89">
            <v>0</v>
          </cell>
          <cell r="CC89">
            <v>0</v>
          </cell>
          <cell r="CD89">
            <v>0</v>
          </cell>
          <cell r="CE89">
            <v>0</v>
          </cell>
          <cell r="CF89">
            <v>0</v>
          </cell>
          <cell r="CG89">
            <v>0</v>
          </cell>
          <cell r="CH89">
            <v>0</v>
          </cell>
          <cell r="CI89">
            <v>0</v>
          </cell>
          <cell r="CJ89">
            <v>0</v>
          </cell>
          <cell r="CK89">
            <v>0</v>
          </cell>
          <cell r="CL89">
            <v>0</v>
          </cell>
          <cell r="CM89">
            <v>0</v>
          </cell>
          <cell r="CN89">
            <v>0</v>
          </cell>
          <cell r="CO89">
            <v>0</v>
          </cell>
          <cell r="CP89">
            <v>0</v>
          </cell>
          <cell r="CQ89">
            <v>0</v>
          </cell>
          <cell r="CR89">
            <v>0</v>
          </cell>
          <cell r="CS89">
            <v>0</v>
          </cell>
          <cell r="CT89">
            <v>0</v>
          </cell>
          <cell r="CU89">
            <v>0</v>
          </cell>
          <cell r="CV89">
            <v>0</v>
          </cell>
          <cell r="CW89">
            <v>0</v>
          </cell>
          <cell r="CX89">
            <v>0</v>
          </cell>
          <cell r="CY89">
            <v>0</v>
          </cell>
          <cell r="CZ89">
            <v>0</v>
          </cell>
          <cell r="DA89">
            <v>0</v>
          </cell>
          <cell r="DB89">
            <v>0</v>
          </cell>
          <cell r="DC89">
            <v>0</v>
          </cell>
          <cell r="DD89">
            <v>21268.400000000001</v>
          </cell>
          <cell r="DE89">
            <v>23483.699999999997</v>
          </cell>
          <cell r="DF89">
            <v>24606.299999999992</v>
          </cell>
          <cell r="DG89">
            <v>27046.600000000009</v>
          </cell>
          <cell r="DH89">
            <v>22714</v>
          </cell>
          <cell r="DI89">
            <v>22155</v>
          </cell>
          <cell r="DJ89">
            <v>7355.5000000000009</v>
          </cell>
          <cell r="DK89">
            <v>1695.1999999999991</v>
          </cell>
          <cell r="DL89">
            <v>0</v>
          </cell>
          <cell r="DM89">
            <v>0</v>
          </cell>
          <cell r="DN89">
            <v>0</v>
          </cell>
          <cell r="DO89">
            <v>0</v>
          </cell>
          <cell r="DP89">
            <v>0</v>
          </cell>
          <cell r="DQ89">
            <v>0</v>
          </cell>
          <cell r="DR89">
            <v>0</v>
          </cell>
          <cell r="DS89">
            <v>0</v>
          </cell>
          <cell r="DT89">
            <v>0</v>
          </cell>
          <cell r="DU89">
            <v>0</v>
          </cell>
          <cell r="DV89">
            <v>0</v>
          </cell>
          <cell r="DW89">
            <v>0</v>
          </cell>
          <cell r="DX89">
            <v>0</v>
          </cell>
          <cell r="DY89">
            <v>0</v>
          </cell>
          <cell r="DZ89">
            <v>0</v>
          </cell>
          <cell r="EA89">
            <v>0</v>
          </cell>
          <cell r="EB89">
            <v>0</v>
          </cell>
          <cell r="EC89">
            <v>0</v>
          </cell>
          <cell r="ED89">
            <v>0</v>
          </cell>
          <cell r="EE89">
            <v>0</v>
          </cell>
          <cell r="EF89">
            <v>-6037.3</v>
          </cell>
          <cell r="EG89">
            <v>-3301.4</v>
          </cell>
          <cell r="EH89">
            <v>-3217.6</v>
          </cell>
          <cell r="EI89">
            <v>-4977.7</v>
          </cell>
          <cell r="EJ89">
            <v>-3766</v>
          </cell>
          <cell r="EK89">
            <v>-2813</v>
          </cell>
          <cell r="EL89">
            <v>-537.29999999999995</v>
          </cell>
          <cell r="EM89">
            <v>1.6000000000000227</v>
          </cell>
          <cell r="EN89">
            <v>0</v>
          </cell>
          <cell r="EO89">
            <v>0</v>
          </cell>
          <cell r="EP89">
            <v>0</v>
          </cell>
          <cell r="EQ89">
            <v>0</v>
          </cell>
          <cell r="ER89">
            <v>0</v>
          </cell>
          <cell r="ES89">
            <v>0</v>
          </cell>
          <cell r="ET89">
            <v>0</v>
          </cell>
          <cell r="EU89">
            <v>0</v>
          </cell>
          <cell r="EV89">
            <v>0</v>
          </cell>
          <cell r="EW89">
            <v>0</v>
          </cell>
          <cell r="EX89">
            <v>0</v>
          </cell>
          <cell r="EY89">
            <v>0</v>
          </cell>
          <cell r="EZ89">
            <v>0</v>
          </cell>
          <cell r="FA89">
            <v>0</v>
          </cell>
          <cell r="FB89">
            <v>0</v>
          </cell>
          <cell r="FC89">
            <v>0</v>
          </cell>
          <cell r="FD89">
            <v>0</v>
          </cell>
          <cell r="FE89">
            <v>0</v>
          </cell>
          <cell r="FF89">
            <v>0</v>
          </cell>
          <cell r="FG89">
            <v>0</v>
          </cell>
          <cell r="FH89">
            <v>15231.100000000002</v>
          </cell>
          <cell r="FI89">
            <v>20182.299999999996</v>
          </cell>
          <cell r="FJ89">
            <v>21388.699999999993</v>
          </cell>
          <cell r="FK89">
            <v>22068.900000000009</v>
          </cell>
          <cell r="FL89">
            <v>18948</v>
          </cell>
          <cell r="FM89">
            <v>19342</v>
          </cell>
          <cell r="FN89">
            <v>6818.2000000000007</v>
          </cell>
          <cell r="FO89">
            <v>1696.7999999999993</v>
          </cell>
          <cell r="FP89">
            <v>0</v>
          </cell>
          <cell r="FQ89">
            <v>0</v>
          </cell>
          <cell r="FR89">
            <v>0</v>
          </cell>
          <cell r="FS89">
            <v>0</v>
          </cell>
          <cell r="FT89">
            <v>0</v>
          </cell>
          <cell r="FU89">
            <v>0</v>
          </cell>
          <cell r="FV89">
            <v>0</v>
          </cell>
          <cell r="FW89">
            <v>0</v>
          </cell>
          <cell r="FX89">
            <v>0</v>
          </cell>
          <cell r="FY89">
            <v>0</v>
          </cell>
          <cell r="FZ89">
            <v>0</v>
          </cell>
          <cell r="GA89">
            <v>0</v>
          </cell>
          <cell r="GB89">
            <v>0</v>
          </cell>
          <cell r="GC89">
            <v>0</v>
          </cell>
          <cell r="GD89">
            <v>0</v>
          </cell>
          <cell r="GE89">
            <v>0</v>
          </cell>
          <cell r="GF89">
            <v>0</v>
          </cell>
          <cell r="GG89">
            <v>0</v>
          </cell>
          <cell r="GH89">
            <v>0</v>
          </cell>
          <cell r="GI89">
            <v>0</v>
          </cell>
          <cell r="GJ89">
            <v>0</v>
          </cell>
          <cell r="GK89">
            <v>0</v>
          </cell>
          <cell r="GL89">
            <v>0</v>
          </cell>
          <cell r="GM89">
            <v>0</v>
          </cell>
          <cell r="GN89">
            <v>0</v>
          </cell>
          <cell r="GO89">
            <v>0</v>
          </cell>
          <cell r="GP89">
            <v>0</v>
          </cell>
          <cell r="GQ89">
            <v>0</v>
          </cell>
          <cell r="GR89">
            <v>0</v>
          </cell>
          <cell r="GS89">
            <v>0</v>
          </cell>
          <cell r="GT89">
            <v>0</v>
          </cell>
          <cell r="GU89">
            <v>0</v>
          </cell>
          <cell r="GV89">
            <v>0</v>
          </cell>
          <cell r="GW89">
            <v>0</v>
          </cell>
          <cell r="GX89">
            <v>0</v>
          </cell>
          <cell r="GY89">
            <v>0</v>
          </cell>
          <cell r="GZ89">
            <v>0</v>
          </cell>
          <cell r="HA89">
            <v>0</v>
          </cell>
          <cell r="HB89">
            <v>0</v>
          </cell>
          <cell r="HC89">
            <v>0</v>
          </cell>
          <cell r="HD89">
            <v>0</v>
          </cell>
          <cell r="HE89">
            <v>0</v>
          </cell>
          <cell r="HF89">
            <v>0</v>
          </cell>
          <cell r="HG89">
            <v>0</v>
          </cell>
          <cell r="HH89">
            <v>0</v>
          </cell>
          <cell r="HI89">
            <v>0</v>
          </cell>
          <cell r="HJ89">
            <v>0</v>
          </cell>
          <cell r="HK89">
            <v>0</v>
          </cell>
          <cell r="HL89">
            <v>-0.3</v>
          </cell>
          <cell r="HM89">
            <v>-5.5</v>
          </cell>
          <cell r="HN89">
            <v>56.8</v>
          </cell>
          <cell r="HO89">
            <v>3</v>
          </cell>
          <cell r="HP89">
            <v>-201</v>
          </cell>
          <cell r="HQ89">
            <v>87</v>
          </cell>
          <cell r="HR89">
            <v>-89.9</v>
          </cell>
          <cell r="HS89">
            <v>-6.6</v>
          </cell>
          <cell r="HT89">
            <v>0</v>
          </cell>
          <cell r="HU89">
            <v>0</v>
          </cell>
          <cell r="HV89">
            <v>0</v>
          </cell>
          <cell r="HW89">
            <v>0</v>
          </cell>
          <cell r="HX89">
            <v>0</v>
          </cell>
          <cell r="HY89">
            <v>0</v>
          </cell>
          <cell r="HZ89">
            <v>0</v>
          </cell>
          <cell r="IA89">
            <v>0</v>
          </cell>
          <cell r="IB89">
            <v>0</v>
          </cell>
          <cell r="IC89">
            <v>0</v>
          </cell>
          <cell r="ID89">
            <v>0</v>
          </cell>
          <cell r="IE89">
            <v>0</v>
          </cell>
          <cell r="IF89">
            <v>0</v>
          </cell>
          <cell r="IG89">
            <v>0</v>
          </cell>
          <cell r="IH89">
            <v>0</v>
          </cell>
          <cell r="II89">
            <v>0</v>
          </cell>
          <cell r="IJ89">
            <v>0</v>
          </cell>
          <cell r="IK89">
            <v>0</v>
          </cell>
          <cell r="IL89">
            <v>0</v>
          </cell>
          <cell r="IM89">
            <v>0</v>
          </cell>
          <cell r="IN89">
            <v>-76</v>
          </cell>
          <cell r="IO89">
            <v>8.6999999999999993</v>
          </cell>
          <cell r="IP89">
            <v>4.3</v>
          </cell>
          <cell r="IQ89">
            <v>-294</v>
          </cell>
          <cell r="IR89">
            <v>-107</v>
          </cell>
          <cell r="IS89">
            <v>-75</v>
          </cell>
          <cell r="IT89">
            <v>-20.399999999999999</v>
          </cell>
          <cell r="IU89">
            <v>-99.7</v>
          </cell>
        </row>
        <row r="90">
          <cell r="A90" t="str">
            <v>DSK IN</v>
          </cell>
          <cell r="B90" t="str">
            <v>DS Kulkarni Developers</v>
          </cell>
          <cell r="C90" t="str">
            <v>Real Estate</v>
          </cell>
          <cell r="D90">
            <v>0</v>
          </cell>
          <cell r="E90">
            <v>-0.31</v>
          </cell>
          <cell r="F90">
            <v>-0.24</v>
          </cell>
          <cell r="G90">
            <v>-5.5</v>
          </cell>
          <cell r="H90">
            <v>-0.21</v>
          </cell>
          <cell r="I90">
            <v>-1.27</v>
          </cell>
          <cell r="J90">
            <v>-1.26</v>
          </cell>
          <cell r="K90">
            <v>-15.26</v>
          </cell>
          <cell r="L90">
            <v>-2.4300000000000002</v>
          </cell>
          <cell r="M90">
            <v>-1.26</v>
          </cell>
          <cell r="N90">
            <v>-3.11</v>
          </cell>
          <cell r="O90">
            <v>-15.2</v>
          </cell>
          <cell r="P90">
            <v>-4.4400000000000004</v>
          </cell>
          <cell r="Q90">
            <v>-2.34</v>
          </cell>
          <cell r="R90">
            <v>-2.48</v>
          </cell>
          <cell r="S90">
            <v>-12.06</v>
          </cell>
          <cell r="T90">
            <v>-0.93</v>
          </cell>
          <cell r="U90">
            <v>-0.51</v>
          </cell>
          <cell r="V90">
            <v>-1.74</v>
          </cell>
          <cell r="W90">
            <v>-22.94</v>
          </cell>
          <cell r="X90">
            <v>-0.49</v>
          </cell>
          <cell r="Y90">
            <v>-1.595</v>
          </cell>
          <cell r="Z90">
            <v>-1.4390000000000001</v>
          </cell>
          <cell r="AA90">
            <v>-23.84</v>
          </cell>
          <cell r="AB90">
            <v>-0.28999999999999998</v>
          </cell>
          <cell r="AC90">
            <v>-2.024</v>
          </cell>
          <cell r="AD90">
            <v>-8.7829999999999995</v>
          </cell>
          <cell r="AE90">
            <v>-18.404000000000003</v>
          </cell>
          <cell r="AF90">
            <v>0</v>
          </cell>
          <cell r="AG90">
            <v>2.3759999999999879</v>
          </cell>
          <cell r="AH90">
            <v>2.4019999999999975</v>
          </cell>
          <cell r="AI90">
            <v>-27.506000000000039</v>
          </cell>
          <cell r="AJ90">
            <v>2.1739999999999959</v>
          </cell>
          <cell r="AK90">
            <v>3.2769999999999961</v>
          </cell>
          <cell r="AL90">
            <v>2.9130000000000082</v>
          </cell>
          <cell r="AM90">
            <v>6.9149999999999618</v>
          </cell>
          <cell r="AN90">
            <v>3.458000000000006</v>
          </cell>
          <cell r="AO90">
            <v>4.7249999999999908</v>
          </cell>
          <cell r="AP90">
            <v>5.8319999999999759</v>
          </cell>
          <cell r="AQ90">
            <v>25.201000000000025</v>
          </cell>
          <cell r="AR90">
            <v>35.307999999999971</v>
          </cell>
          <cell r="AS90">
            <v>44.734000000000009</v>
          </cell>
          <cell r="AT90">
            <v>50.394000000000041</v>
          </cell>
          <cell r="AU90">
            <v>66.085999999999956</v>
          </cell>
          <cell r="AV90">
            <v>112.80499999999998</v>
          </cell>
          <cell r="AW90">
            <v>98.682999999999922</v>
          </cell>
          <cell r="AX90">
            <v>134.20999999999995</v>
          </cell>
          <cell r="AY90">
            <v>61.530999999999949</v>
          </cell>
          <cell r="AZ90">
            <v>121.43</v>
          </cell>
          <cell r="BA90">
            <v>172.33299999999991</v>
          </cell>
          <cell r="BB90">
            <v>116.66399999999999</v>
          </cell>
          <cell r="BC90">
            <v>128.49999999999991</v>
          </cell>
          <cell r="BD90">
            <v>107.35200000000007</v>
          </cell>
          <cell r="BE90">
            <v>58.835999999999935</v>
          </cell>
          <cell r="BF90">
            <v>25.872999999999983</v>
          </cell>
          <cell r="BG90">
            <v>-77.713000000000193</v>
          </cell>
          <cell r="BH90">
            <v>0</v>
          </cell>
          <cell r="BI90">
            <v>0</v>
          </cell>
          <cell r="BJ90">
            <v>0</v>
          </cell>
          <cell r="BK90">
            <v>0</v>
          </cell>
          <cell r="BL90">
            <v>0</v>
          </cell>
          <cell r="BM90">
            <v>0</v>
          </cell>
          <cell r="BN90">
            <v>0</v>
          </cell>
          <cell r="BO90">
            <v>0</v>
          </cell>
          <cell r="BP90">
            <v>0</v>
          </cell>
          <cell r="BQ90">
            <v>0</v>
          </cell>
          <cell r="BR90">
            <v>0</v>
          </cell>
          <cell r="BS90">
            <v>0</v>
          </cell>
          <cell r="BT90">
            <v>0</v>
          </cell>
          <cell r="BU90">
            <v>0</v>
          </cell>
          <cell r="BV90">
            <v>0</v>
          </cell>
          <cell r="BW90">
            <v>0</v>
          </cell>
          <cell r="BX90">
            <v>0</v>
          </cell>
          <cell r="BY90">
            <v>0</v>
          </cell>
          <cell r="BZ90">
            <v>0</v>
          </cell>
          <cell r="CA90">
            <v>0</v>
          </cell>
          <cell r="CB90">
            <v>0</v>
          </cell>
          <cell r="CC90">
            <v>0</v>
          </cell>
          <cell r="CD90">
            <v>0</v>
          </cell>
          <cell r="CE90">
            <v>-5.68</v>
          </cell>
          <cell r="CF90">
            <v>0</v>
          </cell>
          <cell r="CG90">
            <v>0</v>
          </cell>
          <cell r="CH90">
            <v>0</v>
          </cell>
          <cell r="CI90">
            <v>0</v>
          </cell>
          <cell r="CJ90">
            <v>0</v>
          </cell>
          <cell r="CK90">
            <v>2.3759999999999879</v>
          </cell>
          <cell r="CL90">
            <v>2.4019999999999975</v>
          </cell>
          <cell r="CM90">
            <v>-27.506000000000039</v>
          </cell>
          <cell r="CN90">
            <v>2.1739999999999959</v>
          </cell>
          <cell r="CO90">
            <v>3.2769999999999961</v>
          </cell>
          <cell r="CP90">
            <v>2.9130000000000082</v>
          </cell>
          <cell r="CQ90">
            <v>6.9149999999999618</v>
          </cell>
          <cell r="CR90">
            <v>3.458000000000006</v>
          </cell>
          <cell r="CS90">
            <v>4.7249999999999908</v>
          </cell>
          <cell r="CT90">
            <v>5.8319999999999759</v>
          </cell>
          <cell r="CU90">
            <v>25.201000000000025</v>
          </cell>
          <cell r="CV90">
            <v>35.307999999999971</v>
          </cell>
          <cell r="CW90">
            <v>44.734000000000009</v>
          </cell>
          <cell r="CX90">
            <v>50.394000000000041</v>
          </cell>
          <cell r="CY90">
            <v>66.085999999999956</v>
          </cell>
          <cell r="CZ90">
            <v>112.80499999999998</v>
          </cell>
          <cell r="DA90">
            <v>98.682999999999922</v>
          </cell>
          <cell r="DB90">
            <v>134.20999999999995</v>
          </cell>
          <cell r="DC90">
            <v>61.530999999999949</v>
          </cell>
          <cell r="DD90">
            <v>121.43</v>
          </cell>
          <cell r="DE90">
            <v>172.33299999999991</v>
          </cell>
          <cell r="DF90">
            <v>116.66399999999999</v>
          </cell>
          <cell r="DG90">
            <v>122.81999999999991</v>
          </cell>
          <cell r="DH90">
            <v>107.35200000000007</v>
          </cell>
          <cell r="DI90">
            <v>58.835999999999935</v>
          </cell>
          <cell r="DJ90">
            <v>25.872999999999983</v>
          </cell>
          <cell r="DK90">
            <v>-77.713000000000193</v>
          </cell>
          <cell r="DL90">
            <v>0</v>
          </cell>
          <cell r="DM90">
            <v>0</v>
          </cell>
          <cell r="DN90">
            <v>-0.5</v>
          </cell>
          <cell r="DO90">
            <v>-7.8999999999999959E-2</v>
          </cell>
          <cell r="DP90">
            <v>-0.2</v>
          </cell>
          <cell r="DQ90">
            <v>-0.2</v>
          </cell>
          <cell r="DR90">
            <v>-0.3</v>
          </cell>
          <cell r="DS90">
            <v>0.21799999999999997</v>
          </cell>
          <cell r="DT90">
            <v>-0.3</v>
          </cell>
          <cell r="DU90">
            <v>-0.3</v>
          </cell>
          <cell r="DV90">
            <v>-0.63</v>
          </cell>
          <cell r="DW90">
            <v>-1.95</v>
          </cell>
          <cell r="DX90">
            <v>-3.1720000000000002</v>
          </cell>
          <cell r="DY90">
            <v>-3.6980000000000004</v>
          </cell>
          <cell r="DZ90">
            <v>-4.6079999999999997</v>
          </cell>
          <cell r="EA90">
            <v>-9.1210000000000004</v>
          </cell>
          <cell r="EB90">
            <v>-15.25</v>
          </cell>
          <cell r="EC90">
            <v>-15.265000000000001</v>
          </cell>
          <cell r="ED90">
            <v>-17.560000000000002</v>
          </cell>
          <cell r="EE90">
            <v>-7.51</v>
          </cell>
          <cell r="EF90">
            <v>-13.96</v>
          </cell>
          <cell r="EG90">
            <v>-19.762</v>
          </cell>
          <cell r="EH90">
            <v>-13.673</v>
          </cell>
          <cell r="EI90">
            <v>-74.62</v>
          </cell>
          <cell r="EJ90">
            <v>-29.82</v>
          </cell>
          <cell r="EK90">
            <v>-13.106999999999999</v>
          </cell>
          <cell r="EL90">
            <v>-1.23</v>
          </cell>
          <cell r="EM90">
            <v>30.055</v>
          </cell>
          <cell r="EN90">
            <v>0</v>
          </cell>
          <cell r="EO90">
            <v>2.3759999999999879</v>
          </cell>
          <cell r="EP90">
            <v>1.9019999999999975</v>
          </cell>
          <cell r="EQ90">
            <v>-27.58500000000004</v>
          </cell>
          <cell r="ER90">
            <v>1.973999999999996</v>
          </cell>
          <cell r="ES90">
            <v>3.076999999999996</v>
          </cell>
          <cell r="ET90">
            <v>2.6130000000000084</v>
          </cell>
          <cell r="EU90">
            <v>7.1329999999999618</v>
          </cell>
          <cell r="EV90">
            <v>3.1580000000000061</v>
          </cell>
          <cell r="EW90">
            <v>4.4249999999999909</v>
          </cell>
          <cell r="EX90">
            <v>5.201999999999976</v>
          </cell>
          <cell r="EY90">
            <v>23.251000000000026</v>
          </cell>
          <cell r="EZ90">
            <v>32.135999999999974</v>
          </cell>
          <cell r="FA90">
            <v>41.036000000000008</v>
          </cell>
          <cell r="FB90">
            <v>45.786000000000044</v>
          </cell>
          <cell r="FC90">
            <v>56.964999999999954</v>
          </cell>
          <cell r="FD90">
            <v>97.554999999999978</v>
          </cell>
          <cell r="FE90">
            <v>83.417999999999921</v>
          </cell>
          <cell r="FF90">
            <v>116.64999999999995</v>
          </cell>
          <cell r="FG90">
            <v>54.020999999999951</v>
          </cell>
          <cell r="FH90">
            <v>107.47</v>
          </cell>
          <cell r="FI90">
            <v>152.57099999999991</v>
          </cell>
          <cell r="FJ90">
            <v>102.99099999999999</v>
          </cell>
          <cell r="FK90">
            <v>48.199999999999903</v>
          </cell>
          <cell r="FL90">
            <v>77.532000000000068</v>
          </cell>
          <cell r="FM90">
            <v>45.728999999999935</v>
          </cell>
          <cell r="FN90">
            <v>24.642999999999983</v>
          </cell>
          <cell r="FO90">
            <v>-47.658000000000193</v>
          </cell>
          <cell r="FP90">
            <v>0</v>
          </cell>
          <cell r="FQ90">
            <v>0</v>
          </cell>
          <cell r="FR90">
            <v>0</v>
          </cell>
          <cell r="FS90">
            <v>0</v>
          </cell>
          <cell r="FT90">
            <v>0</v>
          </cell>
          <cell r="FU90">
            <v>0</v>
          </cell>
          <cell r="FV90">
            <v>0</v>
          </cell>
          <cell r="FW90">
            <v>0</v>
          </cell>
          <cell r="FX90">
            <v>0</v>
          </cell>
          <cell r="FY90">
            <v>0</v>
          </cell>
          <cell r="FZ90">
            <v>0</v>
          </cell>
          <cell r="GA90">
            <v>0</v>
          </cell>
          <cell r="GB90">
            <v>0</v>
          </cell>
          <cell r="GC90">
            <v>0</v>
          </cell>
          <cell r="GD90">
            <v>0</v>
          </cell>
          <cell r="GE90">
            <v>0</v>
          </cell>
          <cell r="GF90">
            <v>0</v>
          </cell>
          <cell r="GG90">
            <v>0</v>
          </cell>
          <cell r="GH90">
            <v>0</v>
          </cell>
          <cell r="GI90">
            <v>0</v>
          </cell>
          <cell r="GJ90">
            <v>0</v>
          </cell>
          <cell r="GK90">
            <v>0</v>
          </cell>
          <cell r="GL90">
            <v>0</v>
          </cell>
          <cell r="GM90">
            <v>0</v>
          </cell>
          <cell r="GN90">
            <v>0</v>
          </cell>
          <cell r="GO90">
            <v>0</v>
          </cell>
          <cell r="GP90">
            <v>0</v>
          </cell>
          <cell r="GQ90">
            <v>0</v>
          </cell>
          <cell r="GR90">
            <v>0</v>
          </cell>
          <cell r="GS90">
            <v>0</v>
          </cell>
          <cell r="GT90">
            <v>0</v>
          </cell>
          <cell r="GU90">
            <v>0</v>
          </cell>
          <cell r="GV90">
            <v>0</v>
          </cell>
          <cell r="GW90">
            <v>0</v>
          </cell>
          <cell r="GX90">
            <v>0</v>
          </cell>
          <cell r="GY90">
            <v>0</v>
          </cell>
          <cell r="GZ90">
            <v>0</v>
          </cell>
          <cell r="HA90">
            <v>0</v>
          </cell>
          <cell r="HB90">
            <v>0</v>
          </cell>
          <cell r="HC90">
            <v>0</v>
          </cell>
          <cell r="HD90">
            <v>0</v>
          </cell>
          <cell r="HE90">
            <v>0</v>
          </cell>
          <cell r="HF90">
            <v>0</v>
          </cell>
          <cell r="HG90">
            <v>0</v>
          </cell>
          <cell r="HH90">
            <v>0</v>
          </cell>
          <cell r="HI90">
            <v>0</v>
          </cell>
          <cell r="HJ90">
            <v>0</v>
          </cell>
          <cell r="HK90">
            <v>0</v>
          </cell>
          <cell r="HL90">
            <v>0</v>
          </cell>
          <cell r="HM90">
            <v>0</v>
          </cell>
          <cell r="HN90">
            <v>0</v>
          </cell>
          <cell r="HO90">
            <v>0</v>
          </cell>
          <cell r="HP90">
            <v>0</v>
          </cell>
          <cell r="HQ90">
            <v>0</v>
          </cell>
          <cell r="HR90">
            <v>0</v>
          </cell>
          <cell r="HS90">
            <v>0</v>
          </cell>
          <cell r="HT90">
            <v>0</v>
          </cell>
          <cell r="HU90">
            <v>0</v>
          </cell>
          <cell r="HV90">
            <v>0</v>
          </cell>
          <cell r="HW90">
            <v>0</v>
          </cell>
          <cell r="HX90">
            <v>0</v>
          </cell>
          <cell r="HY90">
            <v>0</v>
          </cell>
          <cell r="HZ90">
            <v>0</v>
          </cell>
          <cell r="IA90">
            <v>0</v>
          </cell>
          <cell r="IB90">
            <v>0</v>
          </cell>
          <cell r="IC90">
            <v>0</v>
          </cell>
          <cell r="ID90">
            <v>0</v>
          </cell>
          <cell r="IE90">
            <v>0</v>
          </cell>
          <cell r="IF90">
            <v>0</v>
          </cell>
          <cell r="IG90">
            <v>0</v>
          </cell>
          <cell r="IH90">
            <v>0</v>
          </cell>
          <cell r="II90">
            <v>0</v>
          </cell>
          <cell r="IJ90">
            <v>0</v>
          </cell>
          <cell r="IK90">
            <v>0</v>
          </cell>
          <cell r="IL90">
            <v>0</v>
          </cell>
          <cell r="IM90">
            <v>0</v>
          </cell>
          <cell r="IN90">
            <v>0</v>
          </cell>
          <cell r="IO90">
            <v>0</v>
          </cell>
          <cell r="IP90">
            <v>0</v>
          </cell>
          <cell r="IQ90">
            <v>0</v>
          </cell>
          <cell r="IR90">
            <v>0</v>
          </cell>
          <cell r="IS90">
            <v>0</v>
          </cell>
          <cell r="IT90">
            <v>0</v>
          </cell>
          <cell r="IU90">
            <v>0</v>
          </cell>
        </row>
        <row r="91">
          <cell r="A91" t="str">
            <v>HDIL IN</v>
          </cell>
          <cell r="B91" t="str">
            <v>Housing Development &amp; Infrastructure</v>
          </cell>
          <cell r="C91" t="str">
            <v>Real Estate</v>
          </cell>
          <cell r="D91">
            <v>0</v>
          </cell>
          <cell r="E91">
            <v>0</v>
          </cell>
          <cell r="F91">
            <v>0</v>
          </cell>
          <cell r="G91">
            <v>0</v>
          </cell>
          <cell r="H91">
            <v>0</v>
          </cell>
          <cell r="I91">
            <v>0</v>
          </cell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  <cell r="T91">
            <v>0</v>
          </cell>
          <cell r="U91">
            <v>0</v>
          </cell>
          <cell r="V91">
            <v>0</v>
          </cell>
          <cell r="W91">
            <v>0</v>
          </cell>
          <cell r="X91">
            <v>-11.9</v>
          </cell>
          <cell r="Y91">
            <v>-25.4</v>
          </cell>
          <cell r="Z91">
            <v>-3.5</v>
          </cell>
          <cell r="AA91">
            <v>-43.369000000000028</v>
          </cell>
          <cell r="AB91">
            <v>-0.299999999999983</v>
          </cell>
          <cell r="AC91">
            <v>-141.4</v>
          </cell>
          <cell r="AD91">
            <v>-141.5</v>
          </cell>
          <cell r="AE91">
            <v>-296.59640000000002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O91">
            <v>0</v>
          </cell>
          <cell r="AP91">
            <v>0</v>
          </cell>
          <cell r="AQ91">
            <v>0</v>
          </cell>
          <cell r="AR91">
            <v>0</v>
          </cell>
          <cell r="AS91">
            <v>0</v>
          </cell>
          <cell r="AT91">
            <v>0</v>
          </cell>
          <cell r="AU91">
            <v>0</v>
          </cell>
          <cell r="AV91">
            <v>0</v>
          </cell>
          <cell r="AW91">
            <v>0</v>
          </cell>
          <cell r="AX91">
            <v>0</v>
          </cell>
          <cell r="AY91">
            <v>0</v>
          </cell>
          <cell r="AZ91">
            <v>2289.1999999999998</v>
          </cell>
          <cell r="BA91">
            <v>2565.1999999999998</v>
          </cell>
          <cell r="BB91">
            <v>3074.1999999999989</v>
          </cell>
          <cell r="BC91">
            <v>8091.9999999999991</v>
          </cell>
          <cell r="BD91">
            <v>3371.8999999999996</v>
          </cell>
          <cell r="BE91">
            <v>2812.400000000001</v>
          </cell>
          <cell r="BF91">
            <v>1000.1000000000004</v>
          </cell>
          <cell r="BG91">
            <v>968.67390899999998</v>
          </cell>
          <cell r="BH91">
            <v>0</v>
          </cell>
          <cell r="BI91">
            <v>0</v>
          </cell>
          <cell r="BJ91">
            <v>0</v>
          </cell>
          <cell r="BK91">
            <v>0</v>
          </cell>
          <cell r="BL91">
            <v>0</v>
          </cell>
          <cell r="BM91">
            <v>0</v>
          </cell>
          <cell r="BN91">
            <v>0</v>
          </cell>
          <cell r="BO91">
            <v>0</v>
          </cell>
          <cell r="BP91">
            <v>0</v>
          </cell>
          <cell r="BQ91">
            <v>0</v>
          </cell>
          <cell r="BR91">
            <v>0</v>
          </cell>
          <cell r="BS91">
            <v>0</v>
          </cell>
          <cell r="BT91">
            <v>0</v>
          </cell>
          <cell r="BU91">
            <v>0</v>
          </cell>
          <cell r="BV91">
            <v>0</v>
          </cell>
          <cell r="BW91">
            <v>0</v>
          </cell>
          <cell r="BX91">
            <v>0</v>
          </cell>
          <cell r="BY91">
            <v>0</v>
          </cell>
          <cell r="BZ91">
            <v>0</v>
          </cell>
          <cell r="CA91">
            <v>0</v>
          </cell>
          <cell r="CB91">
            <v>0</v>
          </cell>
          <cell r="CC91">
            <v>0</v>
          </cell>
          <cell r="CD91">
            <v>0</v>
          </cell>
          <cell r="CE91">
            <v>0</v>
          </cell>
          <cell r="CF91">
            <v>0</v>
          </cell>
          <cell r="CG91">
            <v>0</v>
          </cell>
          <cell r="CH91">
            <v>0</v>
          </cell>
          <cell r="CI91">
            <v>0</v>
          </cell>
          <cell r="CJ91">
            <v>0</v>
          </cell>
          <cell r="CK91">
            <v>0</v>
          </cell>
          <cell r="CL91">
            <v>0</v>
          </cell>
          <cell r="CM91">
            <v>0</v>
          </cell>
          <cell r="CN91">
            <v>0</v>
          </cell>
          <cell r="CO91">
            <v>0</v>
          </cell>
          <cell r="CP91">
            <v>0</v>
          </cell>
          <cell r="CQ91">
            <v>0</v>
          </cell>
          <cell r="CR91">
            <v>0</v>
          </cell>
          <cell r="CS91">
            <v>0</v>
          </cell>
          <cell r="CT91">
            <v>0</v>
          </cell>
          <cell r="CU91">
            <v>0</v>
          </cell>
          <cell r="CV91">
            <v>0</v>
          </cell>
          <cell r="CW91">
            <v>0</v>
          </cell>
          <cell r="CX91">
            <v>0</v>
          </cell>
          <cell r="CY91">
            <v>0</v>
          </cell>
          <cell r="CZ91">
            <v>0</v>
          </cell>
          <cell r="DA91">
            <v>0</v>
          </cell>
          <cell r="DB91">
            <v>0</v>
          </cell>
          <cell r="DC91">
            <v>0</v>
          </cell>
          <cell r="DD91">
            <v>2289.1999999999998</v>
          </cell>
          <cell r="DE91">
            <v>2565.1999999999998</v>
          </cell>
          <cell r="DF91">
            <v>3074.1999999999989</v>
          </cell>
          <cell r="DG91">
            <v>8091.9999999999991</v>
          </cell>
          <cell r="DH91">
            <v>3371.8999999999996</v>
          </cell>
          <cell r="DI91">
            <v>2812.400000000001</v>
          </cell>
          <cell r="DJ91">
            <v>1000.1000000000004</v>
          </cell>
          <cell r="DK91">
            <v>968.67390899999998</v>
          </cell>
          <cell r="DL91">
            <v>0</v>
          </cell>
          <cell r="DM91">
            <v>0</v>
          </cell>
          <cell r="DN91">
            <v>0</v>
          </cell>
          <cell r="DO91">
            <v>0</v>
          </cell>
          <cell r="DP91">
            <v>0</v>
          </cell>
          <cell r="DQ91">
            <v>0</v>
          </cell>
          <cell r="DR91">
            <v>0</v>
          </cell>
          <cell r="DS91">
            <v>0</v>
          </cell>
          <cell r="DT91">
            <v>0</v>
          </cell>
          <cell r="DU91">
            <v>0</v>
          </cell>
          <cell r="DV91">
            <v>0</v>
          </cell>
          <cell r="DW91">
            <v>0</v>
          </cell>
          <cell r="DX91">
            <v>0</v>
          </cell>
          <cell r="DY91">
            <v>0</v>
          </cell>
          <cell r="DZ91">
            <v>0</v>
          </cell>
          <cell r="EA91">
            <v>0</v>
          </cell>
          <cell r="EB91">
            <v>0</v>
          </cell>
          <cell r="EC91">
            <v>0</v>
          </cell>
          <cell r="ED91">
            <v>0</v>
          </cell>
          <cell r="EE91">
            <v>0</v>
          </cell>
          <cell r="EF91">
            <v>-262.3</v>
          </cell>
          <cell r="EG91">
            <v>-271</v>
          </cell>
          <cell r="EH91">
            <v>-371.9</v>
          </cell>
          <cell r="EI91">
            <v>-1016.8</v>
          </cell>
          <cell r="EJ91">
            <v>-192.6</v>
          </cell>
          <cell r="EK91">
            <v>-155.6</v>
          </cell>
          <cell r="EL91">
            <v>-243.5</v>
          </cell>
          <cell r="EM91">
            <v>-349.53702099999998</v>
          </cell>
          <cell r="EN91">
            <v>0</v>
          </cell>
          <cell r="EO91">
            <v>0</v>
          </cell>
          <cell r="EP91">
            <v>0</v>
          </cell>
          <cell r="EQ91">
            <v>0</v>
          </cell>
          <cell r="ER91">
            <v>0</v>
          </cell>
          <cell r="ES91">
            <v>0</v>
          </cell>
          <cell r="ET91">
            <v>0</v>
          </cell>
          <cell r="EU91">
            <v>0</v>
          </cell>
          <cell r="EV91">
            <v>0</v>
          </cell>
          <cell r="EW91">
            <v>0</v>
          </cell>
          <cell r="EX91">
            <v>0</v>
          </cell>
          <cell r="EY91">
            <v>0</v>
          </cell>
          <cell r="EZ91">
            <v>0</v>
          </cell>
          <cell r="FA91">
            <v>0</v>
          </cell>
          <cell r="FB91">
            <v>0</v>
          </cell>
          <cell r="FC91">
            <v>0</v>
          </cell>
          <cell r="FD91">
            <v>0</v>
          </cell>
          <cell r="FE91">
            <v>0</v>
          </cell>
          <cell r="FF91">
            <v>0</v>
          </cell>
          <cell r="FG91">
            <v>0</v>
          </cell>
          <cell r="FH91">
            <v>2026.8999999999999</v>
          </cell>
          <cell r="FI91">
            <v>2294.1999999999998</v>
          </cell>
          <cell r="FJ91">
            <v>2702.2999999999988</v>
          </cell>
          <cell r="FK91">
            <v>7075.1999999999989</v>
          </cell>
          <cell r="FL91">
            <v>3179.2999999999997</v>
          </cell>
          <cell r="FM91">
            <v>2656.8000000000011</v>
          </cell>
          <cell r="FN91">
            <v>756.60000000000036</v>
          </cell>
          <cell r="FO91">
            <v>619.136888</v>
          </cell>
          <cell r="FP91">
            <v>0</v>
          </cell>
          <cell r="FQ91">
            <v>0</v>
          </cell>
          <cell r="FR91">
            <v>0</v>
          </cell>
          <cell r="FS91">
            <v>0</v>
          </cell>
          <cell r="FT91">
            <v>0</v>
          </cell>
          <cell r="FU91">
            <v>0</v>
          </cell>
          <cell r="FV91">
            <v>0</v>
          </cell>
          <cell r="FW91">
            <v>0</v>
          </cell>
          <cell r="FX91">
            <v>0</v>
          </cell>
          <cell r="FY91">
            <v>0</v>
          </cell>
          <cell r="FZ91">
            <v>0</v>
          </cell>
          <cell r="GA91">
            <v>0</v>
          </cell>
          <cell r="GB91">
            <v>0</v>
          </cell>
          <cell r="GC91">
            <v>0</v>
          </cell>
          <cell r="GD91">
            <v>0</v>
          </cell>
          <cell r="GE91">
            <v>0</v>
          </cell>
          <cell r="GF91">
            <v>0</v>
          </cell>
          <cell r="GG91">
            <v>0</v>
          </cell>
          <cell r="GH91">
            <v>0</v>
          </cell>
          <cell r="GI91">
            <v>0</v>
          </cell>
          <cell r="GJ91">
            <v>0</v>
          </cell>
          <cell r="GK91">
            <v>0</v>
          </cell>
          <cell r="GL91">
            <v>0</v>
          </cell>
          <cell r="GM91">
            <v>0</v>
          </cell>
          <cell r="GN91">
            <v>0</v>
          </cell>
          <cell r="GO91">
            <v>0</v>
          </cell>
          <cell r="GP91">
            <v>1092.0999999999999</v>
          </cell>
          <cell r="GQ91">
            <v>0</v>
          </cell>
          <cell r="GR91">
            <v>0</v>
          </cell>
          <cell r="GS91">
            <v>0</v>
          </cell>
          <cell r="GT91">
            <v>0</v>
          </cell>
          <cell r="GU91">
            <v>0</v>
          </cell>
          <cell r="GV91">
            <v>0</v>
          </cell>
          <cell r="GW91">
            <v>0</v>
          </cell>
          <cell r="GX91">
            <v>0</v>
          </cell>
          <cell r="GY91">
            <v>0</v>
          </cell>
          <cell r="GZ91">
            <v>0</v>
          </cell>
          <cell r="HA91">
            <v>0</v>
          </cell>
          <cell r="HB91">
            <v>0</v>
          </cell>
          <cell r="HC91">
            <v>0</v>
          </cell>
          <cell r="HD91">
            <v>0</v>
          </cell>
          <cell r="HE91">
            <v>0</v>
          </cell>
          <cell r="HF91">
            <v>0</v>
          </cell>
          <cell r="HG91">
            <v>0</v>
          </cell>
          <cell r="HH91">
            <v>0</v>
          </cell>
          <cell r="HI91">
            <v>0</v>
          </cell>
          <cell r="HJ91">
            <v>0</v>
          </cell>
          <cell r="HK91">
            <v>0</v>
          </cell>
          <cell r="HL91">
            <v>0</v>
          </cell>
          <cell r="HM91">
            <v>0</v>
          </cell>
          <cell r="HN91">
            <v>0</v>
          </cell>
          <cell r="HO91">
            <v>0</v>
          </cell>
          <cell r="HP91">
            <v>0</v>
          </cell>
          <cell r="HQ91">
            <v>0</v>
          </cell>
          <cell r="HR91">
            <v>0</v>
          </cell>
          <cell r="HS91">
            <v>0</v>
          </cell>
          <cell r="HT91">
            <v>0</v>
          </cell>
          <cell r="HU91">
            <v>0</v>
          </cell>
          <cell r="HV91">
            <v>0</v>
          </cell>
          <cell r="HW91">
            <v>0</v>
          </cell>
          <cell r="HX91">
            <v>0</v>
          </cell>
          <cell r="HY91">
            <v>0</v>
          </cell>
          <cell r="HZ91">
            <v>0</v>
          </cell>
          <cell r="IA91">
            <v>0</v>
          </cell>
          <cell r="IB91">
            <v>0</v>
          </cell>
          <cell r="IC91">
            <v>0</v>
          </cell>
          <cell r="ID91">
            <v>0</v>
          </cell>
          <cell r="IE91">
            <v>0</v>
          </cell>
          <cell r="IF91">
            <v>0</v>
          </cell>
          <cell r="IG91">
            <v>0</v>
          </cell>
          <cell r="IH91">
            <v>0</v>
          </cell>
          <cell r="II91">
            <v>0</v>
          </cell>
          <cell r="IJ91">
            <v>0</v>
          </cell>
          <cell r="IK91">
            <v>0</v>
          </cell>
          <cell r="IL91">
            <v>0</v>
          </cell>
          <cell r="IM91">
            <v>0</v>
          </cell>
          <cell r="IN91">
            <v>0</v>
          </cell>
          <cell r="IO91">
            <v>0</v>
          </cell>
          <cell r="IP91">
            <v>0</v>
          </cell>
          <cell r="IQ91">
            <v>0</v>
          </cell>
          <cell r="IR91">
            <v>0</v>
          </cell>
          <cell r="IS91">
            <v>0</v>
          </cell>
          <cell r="IT91">
            <v>0</v>
          </cell>
          <cell r="IU91">
            <v>0</v>
          </cell>
        </row>
        <row r="92">
          <cell r="A92" t="str">
            <v>IRB IN</v>
          </cell>
          <cell r="B92" t="str">
            <v>IRB Infrastructuers</v>
          </cell>
          <cell r="C92" t="str">
            <v>Construction</v>
          </cell>
          <cell r="D92">
            <v>0</v>
          </cell>
          <cell r="E92">
            <v>0</v>
          </cell>
          <cell r="F92">
            <v>0</v>
          </cell>
          <cell r="G92">
            <v>0</v>
          </cell>
          <cell r="H92">
            <v>0</v>
          </cell>
          <cell r="I92">
            <v>0</v>
          </cell>
          <cell r="J92">
            <v>0</v>
          </cell>
          <cell r="K92">
            <v>0</v>
          </cell>
          <cell r="L92">
            <v>0</v>
          </cell>
          <cell r="M92">
            <v>0</v>
          </cell>
          <cell r="N92">
            <v>0</v>
          </cell>
          <cell r="O92">
            <v>0</v>
          </cell>
          <cell r="P92">
            <v>0</v>
          </cell>
          <cell r="Q92">
            <v>0</v>
          </cell>
          <cell r="R92">
            <v>0</v>
          </cell>
          <cell r="S92">
            <v>0</v>
          </cell>
          <cell r="T92">
            <v>0</v>
          </cell>
          <cell r="U92">
            <v>0</v>
          </cell>
          <cell r="V92">
            <v>0</v>
          </cell>
          <cell r="W92">
            <v>0</v>
          </cell>
          <cell r="X92">
            <v>0</v>
          </cell>
          <cell r="Y92">
            <v>0</v>
          </cell>
          <cell r="Z92">
            <v>0</v>
          </cell>
          <cell r="AA92">
            <v>0</v>
          </cell>
          <cell r="AB92">
            <v>-304.79799999999994</v>
          </cell>
          <cell r="AC92">
            <v>-304.20800000000003</v>
          </cell>
          <cell r="AD92">
            <v>-364.31700000000001</v>
          </cell>
          <cell r="AE92">
            <v>-403.30500000000001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O92">
            <v>0</v>
          </cell>
          <cell r="AP92">
            <v>0</v>
          </cell>
          <cell r="AQ92">
            <v>0</v>
          </cell>
          <cell r="AR92">
            <v>0</v>
          </cell>
          <cell r="AS92">
            <v>0</v>
          </cell>
          <cell r="AT92">
            <v>0</v>
          </cell>
          <cell r="AU92">
            <v>0</v>
          </cell>
          <cell r="AV92">
            <v>0</v>
          </cell>
          <cell r="AW92">
            <v>0</v>
          </cell>
          <cell r="AX92">
            <v>0</v>
          </cell>
          <cell r="AY92">
            <v>0</v>
          </cell>
          <cell r="AZ92">
            <v>0</v>
          </cell>
          <cell r="BA92">
            <v>0</v>
          </cell>
          <cell r="BB92">
            <v>0</v>
          </cell>
          <cell r="BC92">
            <v>0</v>
          </cell>
          <cell r="BD92">
            <v>667.37699999999995</v>
          </cell>
          <cell r="BE92">
            <v>490.90599999999989</v>
          </cell>
          <cell r="BF92">
            <v>454.83200000000022</v>
          </cell>
          <cell r="BG92">
            <v>536.29499999999985</v>
          </cell>
          <cell r="BH92">
            <v>0</v>
          </cell>
          <cell r="BI92">
            <v>0</v>
          </cell>
          <cell r="BJ92">
            <v>0</v>
          </cell>
          <cell r="BK92">
            <v>0</v>
          </cell>
          <cell r="BL92">
            <v>0</v>
          </cell>
          <cell r="BM92">
            <v>0</v>
          </cell>
          <cell r="BN92">
            <v>0</v>
          </cell>
          <cell r="BO92">
            <v>0</v>
          </cell>
          <cell r="BP92">
            <v>0</v>
          </cell>
          <cell r="BQ92">
            <v>0</v>
          </cell>
          <cell r="BR92">
            <v>0</v>
          </cell>
          <cell r="BS92">
            <v>0</v>
          </cell>
          <cell r="BT92">
            <v>0</v>
          </cell>
          <cell r="BU92">
            <v>0</v>
          </cell>
          <cell r="BV92">
            <v>0</v>
          </cell>
          <cell r="BW92">
            <v>0</v>
          </cell>
          <cell r="BX92">
            <v>0</v>
          </cell>
          <cell r="BY92">
            <v>0</v>
          </cell>
          <cell r="BZ92">
            <v>0</v>
          </cell>
          <cell r="CA92">
            <v>0</v>
          </cell>
          <cell r="CB92">
            <v>0</v>
          </cell>
          <cell r="CC92">
            <v>0</v>
          </cell>
          <cell r="CD92">
            <v>0</v>
          </cell>
          <cell r="CE92">
            <v>0</v>
          </cell>
          <cell r="CF92">
            <v>0</v>
          </cell>
          <cell r="CG92">
            <v>0</v>
          </cell>
          <cell r="CH92">
            <v>0</v>
          </cell>
          <cell r="CI92">
            <v>0</v>
          </cell>
          <cell r="CJ92">
            <v>0</v>
          </cell>
          <cell r="CK92">
            <v>0</v>
          </cell>
          <cell r="CL92">
            <v>0</v>
          </cell>
          <cell r="CM92">
            <v>0</v>
          </cell>
          <cell r="CN92">
            <v>0</v>
          </cell>
          <cell r="CO92">
            <v>0</v>
          </cell>
          <cell r="CP92">
            <v>0</v>
          </cell>
          <cell r="CQ92">
            <v>0</v>
          </cell>
          <cell r="CR92">
            <v>0</v>
          </cell>
          <cell r="CS92">
            <v>0</v>
          </cell>
          <cell r="CT92">
            <v>0</v>
          </cell>
          <cell r="CU92">
            <v>0</v>
          </cell>
          <cell r="CV92">
            <v>0</v>
          </cell>
          <cell r="CW92">
            <v>0</v>
          </cell>
          <cell r="CX92">
            <v>0</v>
          </cell>
          <cell r="CY92">
            <v>0</v>
          </cell>
          <cell r="CZ92">
            <v>0</v>
          </cell>
          <cell r="DA92">
            <v>0</v>
          </cell>
          <cell r="DB92">
            <v>0</v>
          </cell>
          <cell r="DC92">
            <v>0</v>
          </cell>
          <cell r="DD92">
            <v>0</v>
          </cell>
          <cell r="DE92">
            <v>0</v>
          </cell>
          <cell r="DF92">
            <v>0</v>
          </cell>
          <cell r="DG92">
            <v>0</v>
          </cell>
          <cell r="DH92">
            <v>667.37699999999995</v>
          </cell>
          <cell r="DI92">
            <v>490.90599999999989</v>
          </cell>
          <cell r="DJ92">
            <v>454.83200000000022</v>
          </cell>
          <cell r="DK92">
            <v>536.29499999999985</v>
          </cell>
          <cell r="DL92">
            <v>0</v>
          </cell>
          <cell r="DM92">
            <v>0</v>
          </cell>
          <cell r="DN92">
            <v>0</v>
          </cell>
          <cell r="DO92">
            <v>0</v>
          </cell>
          <cell r="DP92">
            <v>0</v>
          </cell>
          <cell r="DQ92">
            <v>0</v>
          </cell>
          <cell r="DR92">
            <v>0</v>
          </cell>
          <cell r="DS92">
            <v>0</v>
          </cell>
          <cell r="DT92">
            <v>0</v>
          </cell>
          <cell r="DU92">
            <v>0</v>
          </cell>
          <cell r="DV92">
            <v>0</v>
          </cell>
          <cell r="DW92">
            <v>0</v>
          </cell>
          <cell r="DX92">
            <v>0</v>
          </cell>
          <cell r="DY92">
            <v>0</v>
          </cell>
          <cell r="DZ92">
            <v>0</v>
          </cell>
          <cell r="EA92">
            <v>0</v>
          </cell>
          <cell r="EB92">
            <v>0</v>
          </cell>
          <cell r="EC92">
            <v>0</v>
          </cell>
          <cell r="ED92">
            <v>0</v>
          </cell>
          <cell r="EE92">
            <v>0</v>
          </cell>
          <cell r="EF92">
            <v>0</v>
          </cell>
          <cell r="EG92">
            <v>0</v>
          </cell>
          <cell r="EH92">
            <v>0</v>
          </cell>
          <cell r="EI92">
            <v>0</v>
          </cell>
          <cell r="EJ92">
            <v>-125.65599999999999</v>
          </cell>
          <cell r="EK92">
            <v>-78.817999999999998</v>
          </cell>
          <cell r="EL92">
            <v>-72.433999999999997</v>
          </cell>
          <cell r="EM92">
            <v>-100.88500000000001</v>
          </cell>
          <cell r="EN92">
            <v>0</v>
          </cell>
          <cell r="EO92">
            <v>0</v>
          </cell>
          <cell r="EP92">
            <v>0</v>
          </cell>
          <cell r="EQ92">
            <v>0</v>
          </cell>
          <cell r="ER92">
            <v>0</v>
          </cell>
          <cell r="ES92">
            <v>0</v>
          </cell>
          <cell r="ET92">
            <v>0</v>
          </cell>
          <cell r="EU92">
            <v>0</v>
          </cell>
          <cell r="EV92">
            <v>0</v>
          </cell>
          <cell r="EW92">
            <v>0</v>
          </cell>
          <cell r="EX92">
            <v>0</v>
          </cell>
          <cell r="EY92">
            <v>0</v>
          </cell>
          <cell r="EZ92">
            <v>0</v>
          </cell>
          <cell r="FA92">
            <v>0</v>
          </cell>
          <cell r="FB92">
            <v>0</v>
          </cell>
          <cell r="FC92">
            <v>0</v>
          </cell>
          <cell r="FD92">
            <v>0</v>
          </cell>
          <cell r="FE92">
            <v>0</v>
          </cell>
          <cell r="FF92">
            <v>0</v>
          </cell>
          <cell r="FG92">
            <v>0</v>
          </cell>
          <cell r="FH92">
            <v>0</v>
          </cell>
          <cell r="FI92">
            <v>0</v>
          </cell>
          <cell r="FJ92">
            <v>0</v>
          </cell>
          <cell r="FK92">
            <v>0</v>
          </cell>
          <cell r="FL92">
            <v>541.721</v>
          </cell>
          <cell r="FM92">
            <v>412.08799999999991</v>
          </cell>
          <cell r="FN92">
            <v>382.39800000000025</v>
          </cell>
          <cell r="FO92">
            <v>435.40999999999985</v>
          </cell>
          <cell r="FP92">
            <v>0</v>
          </cell>
          <cell r="FQ92">
            <v>0</v>
          </cell>
          <cell r="FR92">
            <v>0</v>
          </cell>
          <cell r="FS92">
            <v>0</v>
          </cell>
          <cell r="FT92">
            <v>0</v>
          </cell>
          <cell r="FU92">
            <v>0</v>
          </cell>
          <cell r="FV92">
            <v>0</v>
          </cell>
          <cell r="FW92">
            <v>0</v>
          </cell>
          <cell r="FX92">
            <v>0</v>
          </cell>
          <cell r="FY92">
            <v>0</v>
          </cell>
          <cell r="FZ92">
            <v>0</v>
          </cell>
          <cell r="GA92">
            <v>0</v>
          </cell>
          <cell r="GB92">
            <v>0</v>
          </cell>
          <cell r="GC92">
            <v>0</v>
          </cell>
          <cell r="GD92">
            <v>0</v>
          </cell>
          <cell r="GE92">
            <v>0</v>
          </cell>
          <cell r="GF92">
            <v>0</v>
          </cell>
          <cell r="GG92">
            <v>0</v>
          </cell>
          <cell r="GH92">
            <v>0</v>
          </cell>
          <cell r="GI92">
            <v>0</v>
          </cell>
          <cell r="GJ92">
            <v>0</v>
          </cell>
          <cell r="GK92">
            <v>0</v>
          </cell>
          <cell r="GL92">
            <v>0</v>
          </cell>
          <cell r="GM92">
            <v>0</v>
          </cell>
          <cell r="GN92">
            <v>0</v>
          </cell>
          <cell r="GO92">
            <v>0</v>
          </cell>
          <cell r="GP92">
            <v>0</v>
          </cell>
          <cell r="GQ92">
            <v>0</v>
          </cell>
          <cell r="GR92">
            <v>0</v>
          </cell>
          <cell r="GS92">
            <v>0</v>
          </cell>
          <cell r="GT92">
            <v>0</v>
          </cell>
          <cell r="GU92">
            <v>0</v>
          </cell>
          <cell r="GV92">
            <v>0</v>
          </cell>
          <cell r="GW92">
            <v>0</v>
          </cell>
          <cell r="GX92">
            <v>0</v>
          </cell>
          <cell r="GY92">
            <v>0</v>
          </cell>
          <cell r="GZ92">
            <v>0</v>
          </cell>
          <cell r="HA92">
            <v>0</v>
          </cell>
          <cell r="HB92">
            <v>0</v>
          </cell>
          <cell r="HC92">
            <v>0</v>
          </cell>
          <cell r="HD92">
            <v>0</v>
          </cell>
          <cell r="HE92">
            <v>0</v>
          </cell>
          <cell r="HF92">
            <v>0</v>
          </cell>
          <cell r="HG92">
            <v>0</v>
          </cell>
          <cell r="HH92">
            <v>0</v>
          </cell>
          <cell r="HI92">
            <v>0</v>
          </cell>
          <cell r="HJ92">
            <v>0</v>
          </cell>
          <cell r="HK92">
            <v>0</v>
          </cell>
          <cell r="HL92">
            <v>0</v>
          </cell>
          <cell r="HM92">
            <v>0</v>
          </cell>
          <cell r="HN92">
            <v>0</v>
          </cell>
          <cell r="HO92">
            <v>0</v>
          </cell>
          <cell r="HP92">
            <v>0</v>
          </cell>
          <cell r="HQ92">
            <v>0</v>
          </cell>
          <cell r="HR92">
            <v>0</v>
          </cell>
          <cell r="HS92">
            <v>0</v>
          </cell>
          <cell r="HT92">
            <v>0</v>
          </cell>
          <cell r="HU92">
            <v>0</v>
          </cell>
          <cell r="HV92">
            <v>0</v>
          </cell>
          <cell r="HW92">
            <v>0</v>
          </cell>
          <cell r="HX92">
            <v>0</v>
          </cell>
          <cell r="HY92">
            <v>0</v>
          </cell>
          <cell r="HZ92">
            <v>0</v>
          </cell>
          <cell r="IA92">
            <v>0</v>
          </cell>
          <cell r="IB92">
            <v>0</v>
          </cell>
          <cell r="IC92">
            <v>0</v>
          </cell>
          <cell r="ID92">
            <v>0</v>
          </cell>
          <cell r="IE92">
            <v>0</v>
          </cell>
          <cell r="IF92">
            <v>0</v>
          </cell>
          <cell r="IG92">
            <v>0</v>
          </cell>
          <cell r="IH92">
            <v>0</v>
          </cell>
          <cell r="II92">
            <v>0</v>
          </cell>
          <cell r="IJ92">
            <v>0</v>
          </cell>
          <cell r="IK92">
            <v>0</v>
          </cell>
          <cell r="IL92">
            <v>0</v>
          </cell>
          <cell r="IM92">
            <v>0</v>
          </cell>
          <cell r="IN92">
            <v>0</v>
          </cell>
          <cell r="IO92">
            <v>0</v>
          </cell>
          <cell r="IP92">
            <v>0</v>
          </cell>
          <cell r="IQ92">
            <v>0</v>
          </cell>
          <cell r="IR92">
            <v>0</v>
          </cell>
          <cell r="IS92">
            <v>0</v>
          </cell>
          <cell r="IT92">
            <v>0</v>
          </cell>
          <cell r="IU92">
            <v>-13.176</v>
          </cell>
        </row>
        <row r="93">
          <cell r="A93" t="str">
            <v>GMON IN</v>
          </cell>
          <cell r="B93" t="str">
            <v>Gammon India</v>
          </cell>
          <cell r="C93" t="str">
            <v>Construction</v>
          </cell>
          <cell r="D93">
            <v>-54.9</v>
          </cell>
          <cell r="E93">
            <v>-66.3</v>
          </cell>
          <cell r="F93">
            <v>-76.5</v>
          </cell>
          <cell r="G93">
            <v>-90</v>
          </cell>
          <cell r="H93">
            <v>-82.3</v>
          </cell>
          <cell r="I93">
            <v>-87.7</v>
          </cell>
          <cell r="J93">
            <v>-100.8</v>
          </cell>
          <cell r="K93">
            <v>-69.7</v>
          </cell>
          <cell r="L93">
            <v>-89.6</v>
          </cell>
          <cell r="M93">
            <v>-97.6</v>
          </cell>
          <cell r="N93">
            <v>-94.3</v>
          </cell>
          <cell r="O93">
            <v>-98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  <cell r="T93">
            <v>0</v>
          </cell>
          <cell r="U93">
            <v>0</v>
          </cell>
          <cell r="V93">
            <v>0</v>
          </cell>
          <cell r="W93">
            <v>0</v>
          </cell>
          <cell r="X93">
            <v>0</v>
          </cell>
          <cell r="Y93">
            <v>0</v>
          </cell>
          <cell r="Z93">
            <v>0</v>
          </cell>
          <cell r="AA93">
            <v>-203.70000000000002</v>
          </cell>
          <cell r="AB93">
            <v>0</v>
          </cell>
          <cell r="AC93">
            <v>0</v>
          </cell>
          <cell r="AD93">
            <v>0</v>
          </cell>
          <cell r="AE93">
            <v>-658.5</v>
          </cell>
          <cell r="AF93">
            <v>63.799999999999763</v>
          </cell>
          <cell r="AG93">
            <v>71.399999999999935</v>
          </cell>
          <cell r="AH93">
            <v>89.800000000000125</v>
          </cell>
          <cell r="AI93">
            <v>129.19999999999999</v>
          </cell>
          <cell r="AJ93">
            <v>90.200000000000031</v>
          </cell>
          <cell r="AK93">
            <v>113.20000000000046</v>
          </cell>
          <cell r="AL93">
            <v>147.29999999999973</v>
          </cell>
          <cell r="AM93">
            <v>193.79999999999978</v>
          </cell>
          <cell r="AN93">
            <v>175.50000000000003</v>
          </cell>
          <cell r="AO93">
            <v>206.3000000000001</v>
          </cell>
          <cell r="AP93">
            <v>134.09999999999962</v>
          </cell>
          <cell r="AQ93">
            <v>146.70000000000002</v>
          </cell>
          <cell r="AR93">
            <v>0</v>
          </cell>
          <cell r="AS93">
            <v>0</v>
          </cell>
          <cell r="AT93">
            <v>0</v>
          </cell>
          <cell r="AU93">
            <v>0</v>
          </cell>
          <cell r="AV93">
            <v>0</v>
          </cell>
          <cell r="AW93">
            <v>0</v>
          </cell>
          <cell r="AX93">
            <v>0</v>
          </cell>
          <cell r="AY93">
            <v>0</v>
          </cell>
          <cell r="AZ93">
            <v>0</v>
          </cell>
          <cell r="BA93">
            <v>0</v>
          </cell>
          <cell r="BB93">
            <v>0</v>
          </cell>
          <cell r="BC93">
            <v>371.50000000000102</v>
          </cell>
          <cell r="BD93">
            <v>0</v>
          </cell>
          <cell r="BE93">
            <v>0</v>
          </cell>
          <cell r="BF93">
            <v>0</v>
          </cell>
          <cell r="BG93">
            <v>1180.1000000000015</v>
          </cell>
          <cell r="BH93">
            <v>0</v>
          </cell>
          <cell r="BI93">
            <v>0</v>
          </cell>
          <cell r="BJ93">
            <v>0</v>
          </cell>
          <cell r="BK93">
            <v>0</v>
          </cell>
          <cell r="BL93">
            <v>0</v>
          </cell>
          <cell r="BM93">
            <v>0</v>
          </cell>
          <cell r="BN93">
            <v>0</v>
          </cell>
          <cell r="BO93">
            <v>0</v>
          </cell>
          <cell r="BP93">
            <v>0</v>
          </cell>
          <cell r="BQ93">
            <v>0</v>
          </cell>
          <cell r="BR93">
            <v>0</v>
          </cell>
          <cell r="BS93">
            <v>0</v>
          </cell>
          <cell r="BT93">
            <v>0</v>
          </cell>
          <cell r="BU93">
            <v>0</v>
          </cell>
          <cell r="BV93">
            <v>0</v>
          </cell>
          <cell r="BW93">
            <v>0</v>
          </cell>
          <cell r="BX93">
            <v>0</v>
          </cell>
          <cell r="BY93">
            <v>0</v>
          </cell>
          <cell r="BZ93">
            <v>0</v>
          </cell>
          <cell r="CA93">
            <v>0</v>
          </cell>
          <cell r="CB93">
            <v>0</v>
          </cell>
          <cell r="CC93">
            <v>0</v>
          </cell>
          <cell r="CD93">
            <v>0</v>
          </cell>
          <cell r="CE93">
            <v>0</v>
          </cell>
          <cell r="CF93">
            <v>0</v>
          </cell>
          <cell r="CG93">
            <v>0</v>
          </cell>
          <cell r="CH93">
            <v>0</v>
          </cell>
          <cell r="CI93">
            <v>0</v>
          </cell>
          <cell r="CJ93">
            <v>63.799999999999763</v>
          </cell>
          <cell r="CK93">
            <v>71.399999999999935</v>
          </cell>
          <cell r="CL93">
            <v>89.800000000000125</v>
          </cell>
          <cell r="CM93">
            <v>129.19999999999999</v>
          </cell>
          <cell r="CN93">
            <v>90.200000000000031</v>
          </cell>
          <cell r="CO93">
            <v>113.20000000000046</v>
          </cell>
          <cell r="CP93">
            <v>147.29999999999973</v>
          </cell>
          <cell r="CQ93">
            <v>193.79999999999978</v>
          </cell>
          <cell r="CR93">
            <v>175.50000000000003</v>
          </cell>
          <cell r="CS93">
            <v>206.3000000000001</v>
          </cell>
          <cell r="CT93">
            <v>134.09999999999962</v>
          </cell>
          <cell r="CU93">
            <v>146.70000000000002</v>
          </cell>
          <cell r="CV93">
            <v>0</v>
          </cell>
          <cell r="CW93">
            <v>0</v>
          </cell>
          <cell r="CX93">
            <v>0</v>
          </cell>
          <cell r="CY93">
            <v>0</v>
          </cell>
          <cell r="CZ93">
            <v>0</v>
          </cell>
          <cell r="DA93">
            <v>0</v>
          </cell>
          <cell r="DB93">
            <v>0</v>
          </cell>
          <cell r="DC93">
            <v>0</v>
          </cell>
          <cell r="DD93">
            <v>0</v>
          </cell>
          <cell r="DE93">
            <v>0</v>
          </cell>
          <cell r="DF93">
            <v>0</v>
          </cell>
          <cell r="DG93">
            <v>371.50000000000102</v>
          </cell>
          <cell r="DH93">
            <v>0</v>
          </cell>
          <cell r="DI93">
            <v>0</v>
          </cell>
          <cell r="DJ93">
            <v>0</v>
          </cell>
          <cell r="DK93">
            <v>1180.1000000000015</v>
          </cell>
          <cell r="DL93">
            <v>-29.2</v>
          </cell>
          <cell r="DM93">
            <v>-23.1</v>
          </cell>
          <cell r="DN93">
            <v>-33.5</v>
          </cell>
          <cell r="DO93">
            <v>-46</v>
          </cell>
          <cell r="DP93">
            <v>-35.299999999999997</v>
          </cell>
          <cell r="DQ93">
            <v>-41</v>
          </cell>
          <cell r="DR93">
            <v>-56</v>
          </cell>
          <cell r="DS93">
            <v>-71.400000000000006</v>
          </cell>
          <cell r="DT93">
            <v>-66.8</v>
          </cell>
          <cell r="DU93">
            <v>-85</v>
          </cell>
          <cell r="DV93">
            <v>64.900000000000006</v>
          </cell>
          <cell r="DW93">
            <v>-3.6000000000000005</v>
          </cell>
          <cell r="DX93">
            <v>0</v>
          </cell>
          <cell r="DY93">
            <v>0</v>
          </cell>
          <cell r="DZ93">
            <v>0</v>
          </cell>
          <cell r="EA93">
            <v>0</v>
          </cell>
          <cell r="EB93">
            <v>0</v>
          </cell>
          <cell r="EC93">
            <v>0</v>
          </cell>
          <cell r="ED93">
            <v>0</v>
          </cell>
          <cell r="EE93">
            <v>0</v>
          </cell>
          <cell r="EF93">
            <v>0</v>
          </cell>
          <cell r="EG93">
            <v>0</v>
          </cell>
          <cell r="EH93">
            <v>0</v>
          </cell>
          <cell r="EI93">
            <v>-158.6</v>
          </cell>
          <cell r="EJ93">
            <v>0</v>
          </cell>
          <cell r="EK93">
            <v>0</v>
          </cell>
          <cell r="EL93">
            <v>0</v>
          </cell>
          <cell r="EM93">
            <v>-453.8</v>
          </cell>
          <cell r="EN93">
            <v>34.599999999999767</v>
          </cell>
          <cell r="EO93">
            <v>48.299999999999933</v>
          </cell>
          <cell r="EP93">
            <v>56.300000000000125</v>
          </cell>
          <cell r="EQ93">
            <v>83.199999999999989</v>
          </cell>
          <cell r="ER93">
            <v>54.900000000000034</v>
          </cell>
          <cell r="ES93">
            <v>72.200000000000458</v>
          </cell>
          <cell r="ET93">
            <v>91.299999999999727</v>
          </cell>
          <cell r="EU93">
            <v>122.39999999999978</v>
          </cell>
          <cell r="EV93">
            <v>108.70000000000003</v>
          </cell>
          <cell r="EW93">
            <v>121.3000000000001</v>
          </cell>
          <cell r="EX93">
            <v>198.99999999999963</v>
          </cell>
          <cell r="EY93">
            <v>143.10000000000002</v>
          </cell>
          <cell r="EZ93">
            <v>0</v>
          </cell>
          <cell r="FA93">
            <v>0</v>
          </cell>
          <cell r="FB93">
            <v>0</v>
          </cell>
          <cell r="FC93">
            <v>0</v>
          </cell>
          <cell r="FD93">
            <v>0</v>
          </cell>
          <cell r="FE93">
            <v>0</v>
          </cell>
          <cell r="FF93">
            <v>0</v>
          </cell>
          <cell r="FG93">
            <v>0</v>
          </cell>
          <cell r="FH93">
            <v>0</v>
          </cell>
          <cell r="FI93">
            <v>0</v>
          </cell>
          <cell r="FJ93">
            <v>0</v>
          </cell>
          <cell r="FK93">
            <v>212.90000000000103</v>
          </cell>
          <cell r="FL93">
            <v>0</v>
          </cell>
          <cell r="FM93">
            <v>0</v>
          </cell>
          <cell r="FN93">
            <v>0</v>
          </cell>
          <cell r="FO93">
            <v>726.30000000000155</v>
          </cell>
          <cell r="FP93">
            <v>0</v>
          </cell>
          <cell r="FQ93">
            <v>0</v>
          </cell>
          <cell r="FR93">
            <v>0</v>
          </cell>
          <cell r="FS93">
            <v>0</v>
          </cell>
          <cell r="FT93">
            <v>0</v>
          </cell>
          <cell r="FU93">
            <v>0</v>
          </cell>
          <cell r="FV93">
            <v>-30</v>
          </cell>
          <cell r="FW93">
            <v>-18.2</v>
          </cell>
          <cell r="FX93">
            <v>0</v>
          </cell>
          <cell r="FY93">
            <v>-47.4</v>
          </cell>
          <cell r="FZ93">
            <v>-0.2</v>
          </cell>
          <cell r="GA93">
            <v>0</v>
          </cell>
          <cell r="GB93">
            <v>0</v>
          </cell>
          <cell r="GC93">
            <v>0</v>
          </cell>
          <cell r="GD93">
            <v>0</v>
          </cell>
          <cell r="GE93">
            <v>0</v>
          </cell>
          <cell r="GF93">
            <v>0</v>
          </cell>
          <cell r="GG93">
            <v>0</v>
          </cell>
          <cell r="GH93">
            <v>0</v>
          </cell>
          <cell r="GI93">
            <v>0</v>
          </cell>
          <cell r="GJ93">
            <v>0</v>
          </cell>
          <cell r="GK93">
            <v>0</v>
          </cell>
          <cell r="GL93">
            <v>0</v>
          </cell>
          <cell r="GM93">
            <v>0</v>
          </cell>
          <cell r="GN93">
            <v>0</v>
          </cell>
          <cell r="GO93">
            <v>0</v>
          </cell>
          <cell r="GP93">
            <v>0</v>
          </cell>
          <cell r="GQ93">
            <v>0</v>
          </cell>
          <cell r="GR93">
            <v>0</v>
          </cell>
          <cell r="GS93">
            <v>0</v>
          </cell>
          <cell r="GT93">
            <v>0</v>
          </cell>
          <cell r="GU93">
            <v>0</v>
          </cell>
          <cell r="GV93">
            <v>0</v>
          </cell>
          <cell r="GW93">
            <v>0</v>
          </cell>
          <cell r="GX93">
            <v>0</v>
          </cell>
          <cell r="GY93">
            <v>0</v>
          </cell>
          <cell r="GZ93">
            <v>0</v>
          </cell>
          <cell r="HA93">
            <v>0</v>
          </cell>
          <cell r="HB93">
            <v>0</v>
          </cell>
          <cell r="HC93">
            <v>0</v>
          </cell>
          <cell r="HD93">
            <v>0</v>
          </cell>
          <cell r="HE93">
            <v>0</v>
          </cell>
          <cell r="HF93">
            <v>0</v>
          </cell>
          <cell r="HG93">
            <v>0</v>
          </cell>
          <cell r="HH93">
            <v>0</v>
          </cell>
          <cell r="HI93">
            <v>0</v>
          </cell>
          <cell r="HJ93">
            <v>0</v>
          </cell>
          <cell r="HK93">
            <v>0</v>
          </cell>
          <cell r="HL93">
            <v>0</v>
          </cell>
          <cell r="HM93">
            <v>0</v>
          </cell>
          <cell r="HN93">
            <v>0</v>
          </cell>
          <cell r="HO93">
            <v>0</v>
          </cell>
          <cell r="HP93">
            <v>0</v>
          </cell>
          <cell r="HQ93">
            <v>0</v>
          </cell>
          <cell r="HR93">
            <v>0</v>
          </cell>
          <cell r="HS93">
            <v>0</v>
          </cell>
          <cell r="HT93">
            <v>0</v>
          </cell>
          <cell r="HU93">
            <v>0</v>
          </cell>
          <cell r="HV93">
            <v>0</v>
          </cell>
          <cell r="HW93">
            <v>0</v>
          </cell>
          <cell r="HX93">
            <v>0</v>
          </cell>
          <cell r="HY93">
            <v>0</v>
          </cell>
          <cell r="HZ93">
            <v>0</v>
          </cell>
          <cell r="IA93">
            <v>0</v>
          </cell>
          <cell r="IB93">
            <v>0</v>
          </cell>
          <cell r="IC93">
            <v>0</v>
          </cell>
          <cell r="ID93">
            <v>0</v>
          </cell>
          <cell r="IE93">
            <v>0</v>
          </cell>
          <cell r="IF93">
            <v>0</v>
          </cell>
          <cell r="IG93">
            <v>0</v>
          </cell>
          <cell r="IH93">
            <v>0</v>
          </cell>
          <cell r="II93">
            <v>0</v>
          </cell>
          <cell r="IJ93">
            <v>0</v>
          </cell>
          <cell r="IK93">
            <v>0</v>
          </cell>
          <cell r="IL93">
            <v>0</v>
          </cell>
          <cell r="IM93">
            <v>0</v>
          </cell>
          <cell r="IN93">
            <v>0</v>
          </cell>
          <cell r="IO93">
            <v>0</v>
          </cell>
          <cell r="IP93">
            <v>0</v>
          </cell>
          <cell r="IQ93">
            <v>0</v>
          </cell>
          <cell r="IR93">
            <v>0</v>
          </cell>
          <cell r="IS93">
            <v>0</v>
          </cell>
          <cell r="IT93">
            <v>0</v>
          </cell>
          <cell r="IU93">
            <v>0</v>
          </cell>
        </row>
        <row r="94">
          <cell r="A94" t="str">
            <v>GVKP IN</v>
          </cell>
          <cell r="B94" t="str">
            <v>GVK Power &amp; Infrastructure</v>
          </cell>
          <cell r="C94" t="str">
            <v>Construction</v>
          </cell>
          <cell r="D94">
            <v>-46.989000000000004</v>
          </cell>
          <cell r="E94">
            <v>-33.911000000000001</v>
          </cell>
          <cell r="F94">
            <v>-18.7</v>
          </cell>
          <cell r="G94">
            <v>-1.2999999999999972</v>
          </cell>
          <cell r="H94">
            <v>-1.2</v>
          </cell>
          <cell r="I94">
            <v>-0.5</v>
          </cell>
          <cell r="J94">
            <v>0</v>
          </cell>
          <cell r="K94" t="e">
            <v>#REF!</v>
          </cell>
          <cell r="L94">
            <v>3.1</v>
          </cell>
          <cell r="M94">
            <v>274.27236341813347</v>
          </cell>
          <cell r="N94">
            <v>0</v>
          </cell>
          <cell r="O94">
            <v>0</v>
          </cell>
          <cell r="P94">
            <v>0</v>
          </cell>
          <cell r="Q94">
            <v>0</v>
          </cell>
          <cell r="R94">
            <v>0</v>
          </cell>
          <cell r="S94">
            <v>0</v>
          </cell>
          <cell r="T94">
            <v>-22.053999999999998</v>
          </cell>
          <cell r="U94">
            <v>-20.376000000000001</v>
          </cell>
          <cell r="V94">
            <v>-19</v>
          </cell>
          <cell r="W94">
            <v>-565.57000000000005</v>
          </cell>
          <cell r="X94">
            <v>-170.33199999999999</v>
          </cell>
          <cell r="Y94">
            <v>-81.468000000000004</v>
          </cell>
          <cell r="Z94">
            <v>-77.900000000000006</v>
          </cell>
          <cell r="AA94">
            <v>-101.5</v>
          </cell>
          <cell r="AB94">
            <v>-78.299999999999983</v>
          </cell>
          <cell r="AC94">
            <v>-82.9</v>
          </cell>
          <cell r="AD94">
            <v>-78.2</v>
          </cell>
          <cell r="AE94">
            <v>-94.5</v>
          </cell>
          <cell r="AF94">
            <v>-814.31609127772913</v>
          </cell>
          <cell r="AG94">
            <v>-726.39836803748062</v>
          </cell>
          <cell r="AH94">
            <v>-742.9162928938124</v>
          </cell>
          <cell r="AI94">
            <v>-579.64849059355379</v>
          </cell>
          <cell r="AJ94">
            <v>-760.28512670125588</v>
          </cell>
          <cell r="AK94">
            <v>-723.27463695314646</v>
          </cell>
          <cell r="AL94">
            <v>0</v>
          </cell>
          <cell r="AM94" t="e">
            <v>#REF!</v>
          </cell>
          <cell r="AN94">
            <v>-2539.3954659200194</v>
          </cell>
          <cell r="AO94">
            <v>-7501.247140118171</v>
          </cell>
          <cell r="AP94" t="e">
            <v>#VALUE!</v>
          </cell>
          <cell r="AQ94">
            <v>-673.87985125065973</v>
          </cell>
          <cell r="AR94">
            <v>259.31983000000002</v>
          </cell>
          <cell r="AS94">
            <v>0</v>
          </cell>
          <cell r="AT94">
            <v>0</v>
          </cell>
          <cell r="AU94">
            <v>0</v>
          </cell>
          <cell r="AV94">
            <v>122.33200000000008</v>
          </cell>
          <cell r="AW94">
            <v>175.54199999999994</v>
          </cell>
          <cell r="AX94">
            <v>176.7</v>
          </cell>
          <cell r="AY94">
            <v>350.32600000000025</v>
          </cell>
          <cell r="AZ94">
            <v>226.21699999999987</v>
          </cell>
          <cell r="BA94">
            <v>346.38299999999998</v>
          </cell>
          <cell r="BB94">
            <v>402</v>
          </cell>
          <cell r="BC94">
            <v>318.69999999999959</v>
          </cell>
          <cell r="BD94">
            <v>301.10000000000002</v>
          </cell>
          <cell r="BE94">
            <v>247.3000000000001</v>
          </cell>
          <cell r="BF94">
            <v>195.30000000000013</v>
          </cell>
          <cell r="BG94">
            <v>119.89999999999992</v>
          </cell>
          <cell r="BH94">
            <v>0</v>
          </cell>
          <cell r="BI94">
            <v>0</v>
          </cell>
          <cell r="BJ94">
            <v>0</v>
          </cell>
          <cell r="BK94">
            <v>0</v>
          </cell>
          <cell r="BL94">
            <v>0</v>
          </cell>
          <cell r="BM94">
            <v>0</v>
          </cell>
          <cell r="BN94">
            <v>0</v>
          </cell>
          <cell r="BO94">
            <v>0</v>
          </cell>
          <cell r="BP94">
            <v>0</v>
          </cell>
          <cell r="BQ94">
            <v>0</v>
          </cell>
          <cell r="BR94">
            <v>0</v>
          </cell>
          <cell r="BS94">
            <v>0</v>
          </cell>
          <cell r="BT94">
            <v>0</v>
          </cell>
          <cell r="BU94">
            <v>0</v>
          </cell>
          <cell r="BV94">
            <v>0</v>
          </cell>
          <cell r="BW94">
            <v>0</v>
          </cell>
          <cell r="BX94">
            <v>0</v>
          </cell>
          <cell r="BY94">
            <v>0</v>
          </cell>
          <cell r="BZ94">
            <v>0</v>
          </cell>
          <cell r="CA94">
            <v>0</v>
          </cell>
          <cell r="CB94">
            <v>0</v>
          </cell>
          <cell r="CC94">
            <v>0</v>
          </cell>
          <cell r="CD94">
            <v>0</v>
          </cell>
          <cell r="CE94">
            <v>-5.8</v>
          </cell>
          <cell r="CF94">
            <v>0</v>
          </cell>
          <cell r="CG94">
            <v>0</v>
          </cell>
          <cell r="CH94">
            <v>0</v>
          </cell>
          <cell r="CI94">
            <v>0</v>
          </cell>
          <cell r="CJ94">
            <v>-814.31609127772913</v>
          </cell>
          <cell r="CK94">
            <v>-726.39836803748062</v>
          </cell>
          <cell r="CL94">
            <v>-742.9162928938124</v>
          </cell>
          <cell r="CM94">
            <v>-579.64849059355379</v>
          </cell>
          <cell r="CN94">
            <v>-760.28512670125588</v>
          </cell>
          <cell r="CO94">
            <v>-723.27463695314646</v>
          </cell>
          <cell r="CP94">
            <v>0</v>
          </cell>
          <cell r="CQ94" t="e">
            <v>#REF!</v>
          </cell>
          <cell r="CR94">
            <v>-2539.3954659200194</v>
          </cell>
          <cell r="CS94">
            <v>-7501.247140118171</v>
          </cell>
          <cell r="CT94" t="e">
            <v>#VALUE!</v>
          </cell>
          <cell r="CU94">
            <v>-673.87985125065973</v>
          </cell>
          <cell r="CV94">
            <v>259.31983000000002</v>
          </cell>
          <cell r="CW94">
            <v>0</v>
          </cell>
          <cell r="CX94">
            <v>0</v>
          </cell>
          <cell r="CY94">
            <v>0</v>
          </cell>
          <cell r="CZ94">
            <v>122.33200000000008</v>
          </cell>
          <cell r="DA94">
            <v>175.54199999999994</v>
          </cell>
          <cell r="DB94">
            <v>176.7</v>
          </cell>
          <cell r="DC94">
            <v>350.32600000000025</v>
          </cell>
          <cell r="DD94">
            <v>226.21699999999987</v>
          </cell>
          <cell r="DE94">
            <v>346.38299999999998</v>
          </cell>
          <cell r="DF94">
            <v>402</v>
          </cell>
          <cell r="DG94">
            <v>312.89999999999958</v>
          </cell>
          <cell r="DH94">
            <v>301.10000000000002</v>
          </cell>
          <cell r="DI94">
            <v>247.3000000000001</v>
          </cell>
          <cell r="DJ94">
            <v>195.30000000000013</v>
          </cell>
          <cell r="DK94">
            <v>119.89999999999992</v>
          </cell>
          <cell r="DL94">
            <v>-1230.3</v>
          </cell>
          <cell r="DM94">
            <v>-931.80000000000007</v>
          </cell>
          <cell r="DN94">
            <v>-1076.3</v>
          </cell>
          <cell r="DO94">
            <v>-1335.1</v>
          </cell>
          <cell r="DP94">
            <v>-1299.8000000000002</v>
          </cell>
          <cell r="DQ94">
            <v>-1063.5999999999999</v>
          </cell>
          <cell r="DR94">
            <v>0</v>
          </cell>
          <cell r="DS94" t="e">
            <v>#REF!</v>
          </cell>
          <cell r="DT94">
            <v>-5014.7763647686597</v>
          </cell>
          <cell r="DU94">
            <v>-15752.340065738472</v>
          </cell>
          <cell r="DV94">
            <v>0</v>
          </cell>
          <cell r="DW94">
            <v>0</v>
          </cell>
          <cell r="DX94">
            <v>0</v>
          </cell>
          <cell r="DY94">
            <v>0</v>
          </cell>
          <cell r="DZ94">
            <v>0</v>
          </cell>
          <cell r="EA94">
            <v>0</v>
          </cell>
          <cell r="EB94">
            <v>-7.2609999999999992</v>
          </cell>
          <cell r="EC94">
            <v>-13.306000000000001</v>
          </cell>
          <cell r="ED94">
            <v>-14.2</v>
          </cell>
          <cell r="EE94">
            <v>-214.833</v>
          </cell>
          <cell r="EF94">
            <v>-51.866</v>
          </cell>
          <cell r="EG94">
            <v>-53.433999999999997</v>
          </cell>
          <cell r="EH94">
            <v>-78.7</v>
          </cell>
          <cell r="EI94">
            <v>-54.500000000000014</v>
          </cell>
          <cell r="EJ94">
            <v>-30.2</v>
          </cell>
          <cell r="EK94">
            <v>-27.1</v>
          </cell>
          <cell r="EL94">
            <v>-32.6</v>
          </cell>
          <cell r="EM94">
            <v>-10.500000000000011</v>
          </cell>
          <cell r="EN94">
            <v>-2044.6160912777291</v>
          </cell>
          <cell r="EO94">
            <v>-1658.1983680374806</v>
          </cell>
          <cell r="EP94">
            <v>-1819.2162928938124</v>
          </cell>
          <cell r="EQ94">
            <v>-1914.7484905935537</v>
          </cell>
          <cell r="ER94">
            <v>-2060.0851267012558</v>
          </cell>
          <cell r="ES94">
            <v>-1786.8746369531464</v>
          </cell>
          <cell r="ET94">
            <v>0</v>
          </cell>
          <cell r="EU94" t="e">
            <v>#REF!</v>
          </cell>
          <cell r="EV94">
            <v>-7554.1718306886796</v>
          </cell>
          <cell r="EW94">
            <v>-23253.587205856642</v>
          </cell>
          <cell r="EX94" t="e">
            <v>#VALUE!</v>
          </cell>
          <cell r="EY94">
            <v>-673.87985125065973</v>
          </cell>
          <cell r="EZ94">
            <v>259.31983000000002</v>
          </cell>
          <cell r="FA94">
            <v>0</v>
          </cell>
          <cell r="FB94">
            <v>0</v>
          </cell>
          <cell r="FC94">
            <v>0</v>
          </cell>
          <cell r="FD94">
            <v>115.07100000000008</v>
          </cell>
          <cell r="FE94">
            <v>162.23599999999993</v>
          </cell>
          <cell r="FF94">
            <v>162.5</v>
          </cell>
          <cell r="FG94">
            <v>135.49300000000025</v>
          </cell>
          <cell r="FH94">
            <v>174.35099999999989</v>
          </cell>
          <cell r="FI94">
            <v>292.94899999999996</v>
          </cell>
          <cell r="FJ94">
            <v>323.3</v>
          </cell>
          <cell r="FK94">
            <v>258.39999999999958</v>
          </cell>
          <cell r="FL94">
            <v>270.90000000000003</v>
          </cell>
          <cell r="FM94">
            <v>220.2000000000001</v>
          </cell>
          <cell r="FN94">
            <v>162.70000000000013</v>
          </cell>
          <cell r="FO94">
            <v>109.39999999999991</v>
          </cell>
          <cell r="FP94">
            <v>321.30799999999999</v>
          </cell>
          <cell r="FQ94">
            <v>305.59999999999997</v>
          </cell>
          <cell r="FR94">
            <v>363.4</v>
          </cell>
          <cell r="FS94">
            <v>91.710000000000036</v>
          </cell>
          <cell r="FT94">
            <v>308.49999999999994</v>
          </cell>
          <cell r="FU94">
            <v>270.59999999999997</v>
          </cell>
          <cell r="FV94">
            <v>0</v>
          </cell>
          <cell r="FW94" t="e">
            <v>#REF!</v>
          </cell>
          <cell r="FX94">
            <v>75.900000000000006</v>
          </cell>
          <cell r="FY94">
            <v>0</v>
          </cell>
          <cell r="FZ94">
            <v>0</v>
          </cell>
          <cell r="GA94">
            <v>0</v>
          </cell>
          <cell r="GB94">
            <v>0</v>
          </cell>
          <cell r="GC94">
            <v>0</v>
          </cell>
          <cell r="GD94">
            <v>0</v>
          </cell>
          <cell r="GE94">
            <v>0</v>
          </cell>
          <cell r="GF94">
            <v>0</v>
          </cell>
          <cell r="GG94">
            <v>0</v>
          </cell>
          <cell r="GH94">
            <v>0</v>
          </cell>
          <cell r="GI94">
            <v>-4</v>
          </cell>
          <cell r="GJ94">
            <v>0</v>
          </cell>
          <cell r="GK94">
            <v>0</v>
          </cell>
          <cell r="GL94">
            <v>0</v>
          </cell>
          <cell r="GM94">
            <v>0</v>
          </cell>
          <cell r="GN94">
            <v>0</v>
          </cell>
          <cell r="GO94">
            <v>0</v>
          </cell>
          <cell r="GP94">
            <v>0</v>
          </cell>
          <cell r="GQ94">
            <v>0</v>
          </cell>
          <cell r="GR94">
            <v>0</v>
          </cell>
          <cell r="GS94">
            <v>0</v>
          </cell>
          <cell r="GT94">
            <v>0</v>
          </cell>
          <cell r="GU94">
            <v>0</v>
          </cell>
          <cell r="GV94">
            <v>0</v>
          </cell>
          <cell r="GW94">
            <v>0</v>
          </cell>
          <cell r="GX94">
            <v>0</v>
          </cell>
          <cell r="GY94">
            <v>0</v>
          </cell>
          <cell r="GZ94">
            <v>0</v>
          </cell>
          <cell r="HA94">
            <v>0</v>
          </cell>
          <cell r="HB94">
            <v>0</v>
          </cell>
          <cell r="HC94">
            <v>0</v>
          </cell>
          <cell r="HD94">
            <v>0</v>
          </cell>
          <cell r="HE94">
            <v>0</v>
          </cell>
          <cell r="HF94">
            <v>0</v>
          </cell>
          <cell r="HG94">
            <v>0</v>
          </cell>
          <cell r="HH94">
            <v>0</v>
          </cell>
          <cell r="HI94">
            <v>0</v>
          </cell>
          <cell r="HJ94">
            <v>0</v>
          </cell>
          <cell r="HK94">
            <v>336.4</v>
          </cell>
          <cell r="HL94">
            <v>88.313999999999993</v>
          </cell>
          <cell r="HM94">
            <v>136.18600000000001</v>
          </cell>
          <cell r="HN94">
            <v>98.9</v>
          </cell>
          <cell r="HO94">
            <v>83.299999999999955</v>
          </cell>
          <cell r="HP94">
            <v>122.8</v>
          </cell>
          <cell r="HQ94">
            <v>84.9</v>
          </cell>
          <cell r="HR94">
            <v>61.3</v>
          </cell>
          <cell r="HS94">
            <v>46.499999999999986</v>
          </cell>
          <cell r="HT94">
            <v>0</v>
          </cell>
          <cell r="HU94">
            <v>0</v>
          </cell>
          <cell r="HV94">
            <v>0</v>
          </cell>
          <cell r="HW94">
            <v>0</v>
          </cell>
          <cell r="HX94">
            <v>0</v>
          </cell>
          <cell r="HY94">
            <v>0</v>
          </cell>
          <cell r="HZ94">
            <v>0</v>
          </cell>
          <cell r="IA94">
            <v>0</v>
          </cell>
          <cell r="IB94">
            <v>0</v>
          </cell>
          <cell r="IC94">
            <v>0</v>
          </cell>
          <cell r="ID94">
            <v>0</v>
          </cell>
          <cell r="IE94">
            <v>0</v>
          </cell>
          <cell r="IF94">
            <v>0</v>
          </cell>
          <cell r="IG94">
            <v>0</v>
          </cell>
          <cell r="IH94">
            <v>0</v>
          </cell>
          <cell r="II94">
            <v>0</v>
          </cell>
          <cell r="IJ94">
            <v>-48.353999999999999</v>
          </cell>
          <cell r="IK94">
            <v>-65.076999999999998</v>
          </cell>
          <cell r="IL94">
            <v>-70</v>
          </cell>
          <cell r="IM94">
            <v>-144.16900000000004</v>
          </cell>
          <cell r="IN94">
            <v>-46.989000000000004</v>
          </cell>
          <cell r="IO94">
            <v>-33.911000000000001</v>
          </cell>
          <cell r="IP94">
            <v>-18.7</v>
          </cell>
          <cell r="IQ94">
            <v>-1.2999999999999972</v>
          </cell>
          <cell r="IR94">
            <v>-1.2</v>
          </cell>
          <cell r="IS94">
            <v>-0.5</v>
          </cell>
          <cell r="IT94">
            <v>-1</v>
          </cell>
          <cell r="IU94">
            <v>-0.40000000000000013</v>
          </cell>
        </row>
        <row r="95">
          <cell r="A95" t="str">
            <v>GMRI IN</v>
          </cell>
          <cell r="B95" t="str">
            <v>GMR Infrastructure</v>
          </cell>
          <cell r="C95" t="str">
            <v>Construction</v>
          </cell>
          <cell r="D95" t="e">
            <v>#REF!</v>
          </cell>
          <cell r="E95" t="e">
            <v>#REF!</v>
          </cell>
          <cell r="F95" t="e">
            <v>#REF!</v>
          </cell>
          <cell r="G95" t="e">
            <v>#REF!</v>
          </cell>
          <cell r="H95" t="e">
            <v>#REF!</v>
          </cell>
          <cell r="I95" t="e">
            <v>#REF!</v>
          </cell>
          <cell r="J95" t="e">
            <v>#REF!</v>
          </cell>
          <cell r="K95" t="e">
            <v>#REF!</v>
          </cell>
          <cell r="L95" t="e">
            <v>#REF!</v>
          </cell>
          <cell r="M95" t="e">
            <v>#REF!</v>
          </cell>
          <cell r="N95" t="e">
            <v>#REF!</v>
          </cell>
          <cell r="O95" t="e">
            <v>#REF!</v>
          </cell>
          <cell r="P95">
            <v>0</v>
          </cell>
          <cell r="Q95">
            <v>0</v>
          </cell>
          <cell r="R95">
            <v>0</v>
          </cell>
          <cell r="S95">
            <v>0</v>
          </cell>
          <cell r="T95">
            <v>-254.7</v>
          </cell>
          <cell r="U95">
            <v>-275.5</v>
          </cell>
          <cell r="V95">
            <v>-375.8</v>
          </cell>
          <cell r="W95">
            <v>-534.4</v>
          </cell>
          <cell r="X95">
            <v>-375.3</v>
          </cell>
          <cell r="Y95">
            <v>-359.2</v>
          </cell>
          <cell r="Z95">
            <v>-340.1</v>
          </cell>
          <cell r="AA95">
            <v>-678.2</v>
          </cell>
          <cell r="AB95">
            <v>-689.1</v>
          </cell>
          <cell r="AC95">
            <v>-708.6</v>
          </cell>
          <cell r="AD95">
            <v>-1132</v>
          </cell>
          <cell r="AE95">
            <v>-1152.3</v>
          </cell>
          <cell r="AF95" t="e">
            <v>#REF!</v>
          </cell>
          <cell r="AG95" t="e">
            <v>#REF!</v>
          </cell>
          <cell r="AH95" t="e">
            <v>#REF!</v>
          </cell>
          <cell r="AI95" t="e">
            <v>#REF!</v>
          </cell>
          <cell r="AJ95" t="e">
            <v>#REF!</v>
          </cell>
          <cell r="AK95" t="e">
            <v>#REF!</v>
          </cell>
          <cell r="AL95" t="e">
            <v>#REF!</v>
          </cell>
          <cell r="AM95" t="e">
            <v>#REF!</v>
          </cell>
          <cell r="AN95" t="e">
            <v>#REF!</v>
          </cell>
          <cell r="AO95" t="e">
            <v>#REF!</v>
          </cell>
          <cell r="AP95" t="e">
            <v>#REF!</v>
          </cell>
          <cell r="AQ95" t="e">
            <v>#REF!</v>
          </cell>
          <cell r="AR95">
            <v>0</v>
          </cell>
          <cell r="AS95">
            <v>0</v>
          </cell>
          <cell r="AT95">
            <v>0</v>
          </cell>
          <cell r="AU95">
            <v>0</v>
          </cell>
          <cell r="AV95">
            <v>426.10000000000008</v>
          </cell>
          <cell r="AW95">
            <v>457.29999999999973</v>
          </cell>
          <cell r="AX95">
            <v>826.10000000000036</v>
          </cell>
          <cell r="AY95">
            <v>490.6</v>
          </cell>
          <cell r="AZ95">
            <v>795.79999999999973</v>
          </cell>
          <cell r="BA95">
            <v>874.99999999999977</v>
          </cell>
          <cell r="BB95">
            <v>1075.4999999999995</v>
          </cell>
          <cell r="BC95">
            <v>464</v>
          </cell>
          <cell r="BD95">
            <v>965.80000000000143</v>
          </cell>
          <cell r="BE95">
            <v>977.79999999999961</v>
          </cell>
          <cell r="BF95">
            <v>679.80000000000132</v>
          </cell>
          <cell r="BG95">
            <v>597.59999999999991</v>
          </cell>
          <cell r="BH95">
            <v>0</v>
          </cell>
          <cell r="BI95">
            <v>0</v>
          </cell>
          <cell r="BJ95">
            <v>0</v>
          </cell>
          <cell r="BK95">
            <v>0</v>
          </cell>
          <cell r="BL95">
            <v>0</v>
          </cell>
          <cell r="BM95">
            <v>0</v>
          </cell>
          <cell r="BN95">
            <v>0</v>
          </cell>
          <cell r="BO95">
            <v>0</v>
          </cell>
          <cell r="BP95">
            <v>0</v>
          </cell>
          <cell r="BQ95">
            <v>0</v>
          </cell>
          <cell r="BR95">
            <v>0</v>
          </cell>
          <cell r="BS95">
            <v>0</v>
          </cell>
          <cell r="BT95">
            <v>0</v>
          </cell>
          <cell r="BU95">
            <v>0</v>
          </cell>
          <cell r="BV95">
            <v>0</v>
          </cell>
          <cell r="BW95">
            <v>0</v>
          </cell>
          <cell r="BX95">
            <v>0</v>
          </cell>
          <cell r="BY95">
            <v>0</v>
          </cell>
          <cell r="BZ95">
            <v>0</v>
          </cell>
          <cell r="CA95">
            <v>0</v>
          </cell>
          <cell r="CB95">
            <v>0</v>
          </cell>
          <cell r="CC95">
            <v>0</v>
          </cell>
          <cell r="CD95">
            <v>0</v>
          </cell>
          <cell r="CE95">
            <v>0</v>
          </cell>
          <cell r="CF95">
            <v>-456.8</v>
          </cell>
          <cell r="CG95">
            <v>-589.4</v>
          </cell>
          <cell r="CH95">
            <v>-252.4</v>
          </cell>
          <cell r="CI95">
            <v>0</v>
          </cell>
          <cell r="CJ95" t="e">
            <v>#REF!</v>
          </cell>
          <cell r="CK95" t="e">
            <v>#REF!</v>
          </cell>
          <cell r="CL95" t="e">
            <v>#REF!</v>
          </cell>
          <cell r="CM95" t="e">
            <v>#REF!</v>
          </cell>
          <cell r="CN95" t="e">
            <v>#REF!</v>
          </cell>
          <cell r="CO95" t="e">
            <v>#REF!</v>
          </cell>
          <cell r="CP95" t="e">
            <v>#REF!</v>
          </cell>
          <cell r="CQ95" t="e">
            <v>#REF!</v>
          </cell>
          <cell r="CR95" t="e">
            <v>#REF!</v>
          </cell>
          <cell r="CS95" t="e">
            <v>#REF!</v>
          </cell>
          <cell r="CT95" t="e">
            <v>#REF!</v>
          </cell>
          <cell r="CU95" t="e">
            <v>#REF!</v>
          </cell>
          <cell r="CV95">
            <v>0</v>
          </cell>
          <cell r="CW95">
            <v>0</v>
          </cell>
          <cell r="CX95">
            <v>0</v>
          </cell>
          <cell r="CY95">
            <v>0</v>
          </cell>
          <cell r="CZ95">
            <v>426.10000000000008</v>
          </cell>
          <cell r="DA95">
            <v>457.29999999999973</v>
          </cell>
          <cell r="DB95">
            <v>826.10000000000036</v>
          </cell>
          <cell r="DC95">
            <v>490.6</v>
          </cell>
          <cell r="DD95">
            <v>795.79999999999973</v>
          </cell>
          <cell r="DE95">
            <v>874.99999999999977</v>
          </cell>
          <cell r="DF95">
            <v>1075.4999999999995</v>
          </cell>
          <cell r="DG95">
            <v>464</v>
          </cell>
          <cell r="DH95">
            <v>509.00000000000142</v>
          </cell>
          <cell r="DI95">
            <v>388.39999999999964</v>
          </cell>
          <cell r="DJ95">
            <v>427.40000000000134</v>
          </cell>
          <cell r="DK95">
            <v>597.59999999999991</v>
          </cell>
          <cell r="DL95" t="e">
            <v>#REF!</v>
          </cell>
          <cell r="DM95" t="e">
            <v>#REF!</v>
          </cell>
          <cell r="DN95" t="e">
            <v>#REF!</v>
          </cell>
          <cell r="DO95" t="e">
            <v>#REF!</v>
          </cell>
          <cell r="DP95" t="e">
            <v>#REF!</v>
          </cell>
          <cell r="DQ95" t="e">
            <v>#REF!</v>
          </cell>
          <cell r="DR95" t="e">
            <v>#REF!</v>
          </cell>
          <cell r="DS95" t="e">
            <v>#REF!</v>
          </cell>
          <cell r="DT95" t="e">
            <v>#REF!</v>
          </cell>
          <cell r="DU95" t="e">
            <v>#REF!</v>
          </cell>
          <cell r="DV95" t="e">
            <v>#REF!</v>
          </cell>
          <cell r="DW95" t="e">
            <v>#REF!</v>
          </cell>
          <cell r="DX95">
            <v>0</v>
          </cell>
          <cell r="DY95">
            <v>0</v>
          </cell>
          <cell r="DZ95">
            <v>0</v>
          </cell>
          <cell r="EA95">
            <v>0</v>
          </cell>
          <cell r="EB95">
            <v>-96.1</v>
          </cell>
          <cell r="EC95">
            <v>-86.3</v>
          </cell>
          <cell r="ED95">
            <v>-138.60000000000002</v>
          </cell>
          <cell r="EE95">
            <v>-94.4</v>
          </cell>
          <cell r="EF95">
            <v>-100.9</v>
          </cell>
          <cell r="EG95">
            <v>-156.5</v>
          </cell>
          <cell r="EH95">
            <v>-275.2</v>
          </cell>
          <cell r="EI95">
            <v>-51.199999999999996</v>
          </cell>
          <cell r="EJ95">
            <v>-102</v>
          </cell>
          <cell r="EK95">
            <v>-60.3</v>
          </cell>
          <cell r="EL95">
            <v>-182</v>
          </cell>
          <cell r="EM95">
            <v>-185.9</v>
          </cell>
          <cell r="EN95" t="e">
            <v>#REF!</v>
          </cell>
          <cell r="EO95" t="e">
            <v>#REF!</v>
          </cell>
          <cell r="EP95" t="e">
            <v>#REF!</v>
          </cell>
          <cell r="EQ95" t="e">
            <v>#REF!</v>
          </cell>
          <cell r="ER95" t="e">
            <v>#REF!</v>
          </cell>
          <cell r="ES95" t="e">
            <v>#REF!</v>
          </cell>
          <cell r="ET95" t="e">
            <v>#REF!</v>
          </cell>
          <cell r="EU95" t="e">
            <v>#REF!</v>
          </cell>
          <cell r="EV95" t="e">
            <v>#REF!</v>
          </cell>
          <cell r="EW95" t="e">
            <v>#REF!</v>
          </cell>
          <cell r="EX95" t="e">
            <v>#REF!</v>
          </cell>
          <cell r="EY95" t="e">
            <v>#REF!</v>
          </cell>
          <cell r="EZ95">
            <v>0</v>
          </cell>
          <cell r="FA95">
            <v>0</v>
          </cell>
          <cell r="FB95">
            <v>0</v>
          </cell>
          <cell r="FC95">
            <v>0</v>
          </cell>
          <cell r="FD95">
            <v>330.00000000000011</v>
          </cell>
          <cell r="FE95">
            <v>370.99999999999972</v>
          </cell>
          <cell r="FF95">
            <v>687.50000000000034</v>
          </cell>
          <cell r="FG95">
            <v>396.20000000000005</v>
          </cell>
          <cell r="FH95">
            <v>694.89999999999975</v>
          </cell>
          <cell r="FI95">
            <v>718.49999999999977</v>
          </cell>
          <cell r="FJ95">
            <v>800.2999999999995</v>
          </cell>
          <cell r="FK95">
            <v>412.8</v>
          </cell>
          <cell r="FL95">
            <v>407.00000000000142</v>
          </cell>
          <cell r="FM95">
            <v>328.09999999999962</v>
          </cell>
          <cell r="FN95">
            <v>245.40000000000134</v>
          </cell>
          <cell r="FO95">
            <v>411.69999999999993</v>
          </cell>
          <cell r="FP95">
            <v>0</v>
          </cell>
          <cell r="FQ95">
            <v>0</v>
          </cell>
          <cell r="FR95">
            <v>0</v>
          </cell>
          <cell r="FS95">
            <v>0</v>
          </cell>
          <cell r="FT95">
            <v>0</v>
          </cell>
          <cell r="FU95">
            <v>0</v>
          </cell>
          <cell r="FV95">
            <v>0</v>
          </cell>
          <cell r="FW95">
            <v>0</v>
          </cell>
          <cell r="FX95">
            <v>0</v>
          </cell>
          <cell r="FY95">
            <v>0</v>
          </cell>
          <cell r="FZ95">
            <v>0</v>
          </cell>
          <cell r="GA95">
            <v>0</v>
          </cell>
          <cell r="GB95">
            <v>0</v>
          </cell>
          <cell r="GC95">
            <v>0</v>
          </cell>
          <cell r="GD95">
            <v>0</v>
          </cell>
          <cell r="GE95">
            <v>0</v>
          </cell>
          <cell r="GF95">
            <v>0</v>
          </cell>
          <cell r="GG95">
            <v>0</v>
          </cell>
          <cell r="GH95">
            <v>0</v>
          </cell>
          <cell r="GI95">
            <v>0</v>
          </cell>
          <cell r="GJ95">
            <v>0</v>
          </cell>
          <cell r="GK95">
            <v>0</v>
          </cell>
          <cell r="GL95">
            <v>0</v>
          </cell>
          <cell r="GM95">
            <v>0</v>
          </cell>
          <cell r="GN95">
            <v>0</v>
          </cell>
          <cell r="GO95">
            <v>0</v>
          </cell>
          <cell r="GP95">
            <v>0</v>
          </cell>
          <cell r="GQ95">
            <v>0</v>
          </cell>
          <cell r="GR95">
            <v>0</v>
          </cell>
          <cell r="GS95">
            <v>0</v>
          </cell>
          <cell r="GT95">
            <v>0</v>
          </cell>
          <cell r="GU95">
            <v>0</v>
          </cell>
          <cell r="GV95">
            <v>0</v>
          </cell>
          <cell r="GW95">
            <v>0</v>
          </cell>
          <cell r="GX95">
            <v>0</v>
          </cell>
          <cell r="GY95">
            <v>0</v>
          </cell>
          <cell r="GZ95">
            <v>0</v>
          </cell>
          <cell r="HA95">
            <v>0</v>
          </cell>
          <cell r="HB95">
            <v>0</v>
          </cell>
          <cell r="HC95">
            <v>0</v>
          </cell>
          <cell r="HD95">
            <v>0</v>
          </cell>
          <cell r="HE95">
            <v>0</v>
          </cell>
          <cell r="HF95">
            <v>0</v>
          </cell>
          <cell r="HG95">
            <v>0</v>
          </cell>
          <cell r="HH95">
            <v>0</v>
          </cell>
          <cell r="HI95">
            <v>0</v>
          </cell>
          <cell r="HJ95">
            <v>0</v>
          </cell>
          <cell r="HK95">
            <v>0</v>
          </cell>
          <cell r="HL95">
            <v>0</v>
          </cell>
          <cell r="HM95">
            <v>0</v>
          </cell>
          <cell r="HN95">
            <v>0</v>
          </cell>
          <cell r="HO95">
            <v>0</v>
          </cell>
          <cell r="HP95">
            <v>0</v>
          </cell>
          <cell r="HQ95">
            <v>0</v>
          </cell>
          <cell r="HR95">
            <v>0</v>
          </cell>
          <cell r="HS95">
            <v>0</v>
          </cell>
          <cell r="HT95">
            <v>0</v>
          </cell>
          <cell r="HU95">
            <v>0</v>
          </cell>
          <cell r="HV95">
            <v>0</v>
          </cell>
          <cell r="HW95">
            <v>0</v>
          </cell>
          <cell r="HX95">
            <v>0</v>
          </cell>
          <cell r="HY95">
            <v>0</v>
          </cell>
          <cell r="HZ95">
            <v>0</v>
          </cell>
          <cell r="IA95">
            <v>0</v>
          </cell>
          <cell r="IB95">
            <v>0</v>
          </cell>
          <cell r="IC95">
            <v>0</v>
          </cell>
          <cell r="ID95">
            <v>0</v>
          </cell>
          <cell r="IE95">
            <v>0</v>
          </cell>
          <cell r="IF95">
            <v>0</v>
          </cell>
          <cell r="IG95">
            <v>0</v>
          </cell>
          <cell r="IH95">
            <v>0</v>
          </cell>
          <cell r="II95">
            <v>0</v>
          </cell>
          <cell r="IJ95">
            <v>-135.1</v>
          </cell>
          <cell r="IK95">
            <v>-114.8</v>
          </cell>
          <cell r="IL95">
            <v>-154.9</v>
          </cell>
          <cell r="IM95">
            <v>-176.7</v>
          </cell>
          <cell r="IN95">
            <v>-230.8</v>
          </cell>
          <cell r="IO95">
            <v>-222.7</v>
          </cell>
          <cell r="IP95">
            <v>-159.6</v>
          </cell>
          <cell r="IQ95">
            <v>87.4</v>
          </cell>
          <cell r="IR95">
            <v>12.1</v>
          </cell>
          <cell r="IS95">
            <v>137.69999999999999</v>
          </cell>
          <cell r="IT95">
            <v>163</v>
          </cell>
          <cell r="IU95">
            <v>120.7</v>
          </cell>
        </row>
        <row r="96">
          <cell r="A96" t="str">
            <v>HCC IN</v>
          </cell>
          <cell r="B96" t="str">
            <v>Hindustan Construction Co</v>
          </cell>
          <cell r="C96" t="str">
            <v>Construction</v>
          </cell>
          <cell r="D96">
            <v>0</v>
          </cell>
          <cell r="E96">
            <v>0</v>
          </cell>
          <cell r="F96">
            <v>0</v>
          </cell>
          <cell r="G96">
            <v>0</v>
          </cell>
          <cell r="H96">
            <v>-94.98</v>
          </cell>
          <cell r="I96">
            <v>-88.25</v>
          </cell>
          <cell r="J96">
            <v>-99.35</v>
          </cell>
          <cell r="K96">
            <v>-93.28</v>
          </cell>
          <cell r="L96">
            <v>-97.97</v>
          </cell>
          <cell r="M96">
            <v>-106.01</v>
          </cell>
          <cell r="N96">
            <v>-97.07</v>
          </cell>
          <cell r="O96">
            <v>-93.54</v>
          </cell>
          <cell r="P96">
            <v>-82.54</v>
          </cell>
          <cell r="Q96">
            <v>-119.79</v>
          </cell>
          <cell r="R96">
            <v>-126.39</v>
          </cell>
          <cell r="S96">
            <v>-85.17</v>
          </cell>
          <cell r="T96">
            <v>-74.17</v>
          </cell>
          <cell r="U96">
            <v>-157.80000000000001</v>
          </cell>
          <cell r="V96">
            <v>-175.4</v>
          </cell>
          <cell r="W96">
            <v>-212.3</v>
          </cell>
          <cell r="X96">
            <v>-322</v>
          </cell>
          <cell r="Y96">
            <v>-341.9</v>
          </cell>
          <cell r="Z96">
            <v>-407.9</v>
          </cell>
          <cell r="AA96">
            <v>-452.3</v>
          </cell>
          <cell r="AB96">
            <v>-390.57</v>
          </cell>
          <cell r="AC96">
            <v>-491.95600000000002</v>
          </cell>
          <cell r="AD96">
            <v>-572.76700000000005</v>
          </cell>
          <cell r="AE96">
            <v>-649.75400000000002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162.589</v>
          </cell>
          <cell r="AK96">
            <v>42.837999999999852</v>
          </cell>
          <cell r="AL96">
            <v>158.21499999999955</v>
          </cell>
          <cell r="AM96">
            <v>264.23499999999979</v>
          </cell>
          <cell r="AN96">
            <v>222.41200000000029</v>
          </cell>
          <cell r="AO96">
            <v>35.097999999999516</v>
          </cell>
          <cell r="AP96">
            <v>202.54400000000015</v>
          </cell>
          <cell r="AQ96">
            <v>289.86600000000078</v>
          </cell>
          <cell r="AR96">
            <v>243.00299999999987</v>
          </cell>
          <cell r="AS96">
            <v>37.535000000000124</v>
          </cell>
          <cell r="AT96">
            <v>238.98600000000005</v>
          </cell>
          <cell r="AU96">
            <v>463.15500000000048</v>
          </cell>
          <cell r="AV96">
            <v>287.52799999999996</v>
          </cell>
          <cell r="AW96">
            <v>60.899999999999523</v>
          </cell>
          <cell r="AX96">
            <v>284.70000000000005</v>
          </cell>
          <cell r="AY96">
            <v>545.90000000000009</v>
          </cell>
          <cell r="AZ96">
            <v>555.90000000000055</v>
          </cell>
          <cell r="BA96">
            <v>139.39999999999998</v>
          </cell>
          <cell r="BB96">
            <v>380.90000000000111</v>
          </cell>
          <cell r="BC96">
            <v>483.73400000000157</v>
          </cell>
          <cell r="BD96">
            <v>392.13000000000073</v>
          </cell>
          <cell r="BE96">
            <v>316.73500000000024</v>
          </cell>
          <cell r="BF96">
            <v>142.42000000000053</v>
          </cell>
          <cell r="BG96">
            <v>794.21000000000038</v>
          </cell>
          <cell r="BH96">
            <v>0</v>
          </cell>
          <cell r="BI96">
            <v>0</v>
          </cell>
          <cell r="BJ96">
            <v>0</v>
          </cell>
          <cell r="BK96">
            <v>0</v>
          </cell>
          <cell r="BL96">
            <v>0</v>
          </cell>
          <cell r="BM96">
            <v>0</v>
          </cell>
          <cell r="BN96">
            <v>0</v>
          </cell>
          <cell r="BO96">
            <v>0</v>
          </cell>
          <cell r="BP96">
            <v>0</v>
          </cell>
          <cell r="BQ96">
            <v>0</v>
          </cell>
          <cell r="BR96">
            <v>0</v>
          </cell>
          <cell r="BS96">
            <v>0</v>
          </cell>
          <cell r="BT96">
            <v>0</v>
          </cell>
          <cell r="BU96">
            <v>0</v>
          </cell>
          <cell r="BV96">
            <v>0</v>
          </cell>
          <cell r="BW96">
            <v>0</v>
          </cell>
          <cell r="BX96">
            <v>0</v>
          </cell>
          <cell r="BY96">
            <v>0</v>
          </cell>
          <cell r="BZ96">
            <v>0</v>
          </cell>
          <cell r="CA96">
            <v>0</v>
          </cell>
          <cell r="CB96">
            <v>0</v>
          </cell>
          <cell r="CC96">
            <v>0</v>
          </cell>
          <cell r="CD96">
            <v>0</v>
          </cell>
          <cell r="CE96">
            <v>0</v>
          </cell>
          <cell r="CF96">
            <v>0</v>
          </cell>
          <cell r="CG96">
            <v>0</v>
          </cell>
          <cell r="CH96">
            <v>0</v>
          </cell>
          <cell r="CI96">
            <v>0</v>
          </cell>
          <cell r="CJ96">
            <v>0</v>
          </cell>
          <cell r="CK96">
            <v>0</v>
          </cell>
          <cell r="CL96">
            <v>0</v>
          </cell>
          <cell r="CM96">
            <v>0</v>
          </cell>
          <cell r="CN96">
            <v>162.589</v>
          </cell>
          <cell r="CO96">
            <v>42.837999999999852</v>
          </cell>
          <cell r="CP96">
            <v>158.21499999999955</v>
          </cell>
          <cell r="CQ96">
            <v>264.23499999999979</v>
          </cell>
          <cell r="CR96">
            <v>222.41200000000029</v>
          </cell>
          <cell r="CS96">
            <v>35.097999999999516</v>
          </cell>
          <cell r="CT96">
            <v>202.54400000000015</v>
          </cell>
          <cell r="CU96">
            <v>289.86600000000078</v>
          </cell>
          <cell r="CV96">
            <v>243.00299999999987</v>
          </cell>
          <cell r="CW96">
            <v>37.535000000000124</v>
          </cell>
          <cell r="CX96">
            <v>238.98600000000005</v>
          </cell>
          <cell r="CY96">
            <v>463.15500000000048</v>
          </cell>
          <cell r="CZ96">
            <v>287.52799999999996</v>
          </cell>
          <cell r="DA96">
            <v>60.899999999999523</v>
          </cell>
          <cell r="DB96">
            <v>284.70000000000005</v>
          </cell>
          <cell r="DC96">
            <v>545.90000000000009</v>
          </cell>
          <cell r="DD96">
            <v>555.90000000000055</v>
          </cell>
          <cell r="DE96">
            <v>139.39999999999998</v>
          </cell>
          <cell r="DF96">
            <v>380.90000000000111</v>
          </cell>
          <cell r="DG96">
            <v>483.73400000000157</v>
          </cell>
          <cell r="DH96">
            <v>392.13000000000073</v>
          </cell>
          <cell r="DI96">
            <v>316.73500000000024</v>
          </cell>
          <cell r="DJ96">
            <v>142.42000000000053</v>
          </cell>
          <cell r="DK96">
            <v>794.21000000000038</v>
          </cell>
          <cell r="DL96">
            <v>0</v>
          </cell>
          <cell r="DM96">
            <v>0</v>
          </cell>
          <cell r="DN96">
            <v>0</v>
          </cell>
          <cell r="DO96">
            <v>0</v>
          </cell>
          <cell r="DP96">
            <v>-60.33</v>
          </cell>
          <cell r="DQ96">
            <v>-16.399999999999999</v>
          </cell>
          <cell r="DR96">
            <v>-59.5</v>
          </cell>
          <cell r="DS96">
            <v>-111.1</v>
          </cell>
          <cell r="DT96">
            <v>-90.32</v>
          </cell>
          <cell r="DU96">
            <v>-7.3</v>
          </cell>
          <cell r="DV96">
            <v>-77.67</v>
          </cell>
          <cell r="DW96">
            <v>165.43</v>
          </cell>
          <cell r="DX96">
            <v>-16.399999999999999</v>
          </cell>
          <cell r="DY96">
            <v>-80.8</v>
          </cell>
          <cell r="DZ96">
            <v>-12.38</v>
          </cell>
          <cell r="EA96">
            <v>-25.05</v>
          </cell>
          <cell r="EB96">
            <v>-36.299999999999997</v>
          </cell>
          <cell r="EC96">
            <v>-19.2</v>
          </cell>
          <cell r="ED96">
            <v>-64.8</v>
          </cell>
          <cell r="EE96">
            <v>-603.79999999999995</v>
          </cell>
          <cell r="EF96">
            <v>-206.1</v>
          </cell>
          <cell r="EG96">
            <v>-23.1</v>
          </cell>
          <cell r="EH96">
            <v>-130.417</v>
          </cell>
          <cell r="EI96">
            <v>-219.7</v>
          </cell>
          <cell r="EJ96">
            <v>-83.7</v>
          </cell>
          <cell r="EK96">
            <v>-117.3</v>
          </cell>
          <cell r="EL96">
            <v>89.6</v>
          </cell>
          <cell r="EM96">
            <v>-280.60000000000002</v>
          </cell>
          <cell r="EN96">
            <v>0</v>
          </cell>
          <cell r="EO96">
            <v>0</v>
          </cell>
          <cell r="EP96">
            <v>0</v>
          </cell>
          <cell r="EQ96">
            <v>0</v>
          </cell>
          <cell r="ER96">
            <v>102.259</v>
          </cell>
          <cell r="ES96">
            <v>26.437999999999853</v>
          </cell>
          <cell r="ET96">
            <v>98.714999999999549</v>
          </cell>
          <cell r="EU96">
            <v>153.13499999999979</v>
          </cell>
          <cell r="EV96">
            <v>132.0920000000003</v>
          </cell>
          <cell r="EW96">
            <v>27.797999999999515</v>
          </cell>
          <cell r="EX96">
            <v>124.87400000000015</v>
          </cell>
          <cell r="EY96">
            <v>455.29600000000079</v>
          </cell>
          <cell r="EZ96">
            <v>226.60299999999987</v>
          </cell>
          <cell r="FA96">
            <v>-43.264999999999873</v>
          </cell>
          <cell r="FB96">
            <v>226.60600000000005</v>
          </cell>
          <cell r="FC96">
            <v>438.10500000000047</v>
          </cell>
          <cell r="FD96">
            <v>251.22799999999995</v>
          </cell>
          <cell r="FE96">
            <v>41.69999999999952</v>
          </cell>
          <cell r="FF96">
            <v>219.90000000000003</v>
          </cell>
          <cell r="FG96">
            <v>-57.899999999999864</v>
          </cell>
          <cell r="FH96">
            <v>349.80000000000052</v>
          </cell>
          <cell r="FI96">
            <v>116.29999999999998</v>
          </cell>
          <cell r="FJ96">
            <v>250.48300000000111</v>
          </cell>
          <cell r="FK96">
            <v>264.03400000000158</v>
          </cell>
          <cell r="FL96">
            <v>308.43000000000075</v>
          </cell>
          <cell r="FM96">
            <v>199.43500000000023</v>
          </cell>
          <cell r="FN96">
            <v>232.02000000000052</v>
          </cell>
          <cell r="FO96">
            <v>513.61000000000035</v>
          </cell>
          <cell r="FP96">
            <v>0</v>
          </cell>
          <cell r="FQ96">
            <v>0</v>
          </cell>
          <cell r="FR96">
            <v>0</v>
          </cell>
          <cell r="FS96">
            <v>0</v>
          </cell>
          <cell r="FT96">
            <v>0</v>
          </cell>
          <cell r="FU96">
            <v>-23.33</v>
          </cell>
          <cell r="FV96">
            <v>0</v>
          </cell>
          <cell r="FW96">
            <v>0</v>
          </cell>
          <cell r="FX96">
            <v>0</v>
          </cell>
          <cell r="FY96">
            <v>0.13</v>
          </cell>
          <cell r="FZ96">
            <v>0</v>
          </cell>
          <cell r="GA96">
            <v>0</v>
          </cell>
          <cell r="GB96">
            <v>0</v>
          </cell>
          <cell r="GC96">
            <v>399.96</v>
          </cell>
          <cell r="GD96">
            <v>0</v>
          </cell>
          <cell r="GE96">
            <v>0</v>
          </cell>
          <cell r="GF96">
            <v>0</v>
          </cell>
          <cell r="GG96">
            <v>0</v>
          </cell>
          <cell r="GH96">
            <v>0</v>
          </cell>
          <cell r="GI96">
            <v>0</v>
          </cell>
          <cell r="GJ96">
            <v>0</v>
          </cell>
          <cell r="GK96">
            <v>0</v>
          </cell>
          <cell r="GL96">
            <v>0</v>
          </cell>
          <cell r="GM96">
            <v>0</v>
          </cell>
          <cell r="GN96">
            <v>0</v>
          </cell>
          <cell r="GO96">
            <v>0</v>
          </cell>
          <cell r="GP96">
            <v>0</v>
          </cell>
          <cell r="GQ96">
            <v>0</v>
          </cell>
          <cell r="GR96">
            <v>0</v>
          </cell>
          <cell r="GS96">
            <v>0</v>
          </cell>
          <cell r="GT96">
            <v>0</v>
          </cell>
          <cell r="GU96">
            <v>0</v>
          </cell>
          <cell r="GV96">
            <v>0</v>
          </cell>
          <cell r="GW96">
            <v>0</v>
          </cell>
          <cell r="GX96">
            <v>0</v>
          </cell>
          <cell r="GY96">
            <v>0</v>
          </cell>
          <cell r="GZ96">
            <v>0</v>
          </cell>
          <cell r="HA96">
            <v>0</v>
          </cell>
          <cell r="HB96">
            <v>0</v>
          </cell>
          <cell r="HC96">
            <v>0</v>
          </cell>
          <cell r="HD96">
            <v>0</v>
          </cell>
          <cell r="HE96">
            <v>0</v>
          </cell>
          <cell r="HF96">
            <v>0</v>
          </cell>
          <cell r="HG96">
            <v>0</v>
          </cell>
          <cell r="HH96">
            <v>0</v>
          </cell>
          <cell r="HI96">
            <v>0</v>
          </cell>
          <cell r="HJ96">
            <v>0</v>
          </cell>
          <cell r="HK96">
            <v>0</v>
          </cell>
          <cell r="HL96">
            <v>0</v>
          </cell>
          <cell r="HM96">
            <v>0</v>
          </cell>
          <cell r="HN96">
            <v>0</v>
          </cell>
          <cell r="HO96">
            <v>0</v>
          </cell>
          <cell r="HP96">
            <v>0</v>
          </cell>
          <cell r="HQ96">
            <v>0</v>
          </cell>
          <cell r="HR96">
            <v>0</v>
          </cell>
          <cell r="HS96">
            <v>0</v>
          </cell>
          <cell r="HT96">
            <v>0</v>
          </cell>
          <cell r="HU96">
            <v>0</v>
          </cell>
          <cell r="HV96">
            <v>0</v>
          </cell>
          <cell r="HW96">
            <v>0</v>
          </cell>
          <cell r="HX96">
            <v>0</v>
          </cell>
          <cell r="HY96">
            <v>0</v>
          </cell>
          <cell r="HZ96">
            <v>0</v>
          </cell>
          <cell r="IA96">
            <v>0</v>
          </cell>
          <cell r="IB96">
            <v>0</v>
          </cell>
          <cell r="IC96">
            <v>0</v>
          </cell>
          <cell r="ID96">
            <v>0</v>
          </cell>
          <cell r="IE96">
            <v>0</v>
          </cell>
          <cell r="IF96">
            <v>0</v>
          </cell>
          <cell r="IG96">
            <v>0</v>
          </cell>
          <cell r="IH96">
            <v>0</v>
          </cell>
          <cell r="II96">
            <v>0</v>
          </cell>
          <cell r="IJ96">
            <v>0</v>
          </cell>
          <cell r="IK96">
            <v>0</v>
          </cell>
          <cell r="IL96">
            <v>0</v>
          </cell>
          <cell r="IM96">
            <v>0</v>
          </cell>
          <cell r="IN96">
            <v>0</v>
          </cell>
          <cell r="IO96">
            <v>0</v>
          </cell>
          <cell r="IP96">
            <v>0</v>
          </cell>
          <cell r="IQ96">
            <v>0</v>
          </cell>
          <cell r="IR96">
            <v>0</v>
          </cell>
          <cell r="IS96">
            <v>0</v>
          </cell>
          <cell r="IT96">
            <v>0</v>
          </cell>
          <cell r="IU96">
            <v>0</v>
          </cell>
        </row>
        <row r="97">
          <cell r="A97" t="str">
            <v>HSI IN</v>
          </cell>
          <cell r="B97" t="str">
            <v>Hindustan Sanitaryware</v>
          </cell>
          <cell r="C97" t="str">
            <v>Others</v>
          </cell>
          <cell r="D97">
            <v>0</v>
          </cell>
          <cell r="E97">
            <v>0</v>
          </cell>
          <cell r="F97">
            <v>0</v>
          </cell>
          <cell r="G97">
            <v>-35.5</v>
          </cell>
          <cell r="H97">
            <v>-35.5</v>
          </cell>
          <cell r="I97">
            <v>-30.4</v>
          </cell>
          <cell r="J97">
            <v>-28.3</v>
          </cell>
          <cell r="K97">
            <v>-23.5</v>
          </cell>
          <cell r="L97">
            <v>-23.8</v>
          </cell>
          <cell r="M97">
            <v>-26.1</v>
          </cell>
          <cell r="N97">
            <v>-25.1</v>
          </cell>
          <cell r="O97">
            <v>-33.9</v>
          </cell>
          <cell r="P97">
            <v>-32.9</v>
          </cell>
          <cell r="Q97">
            <v>-30</v>
          </cell>
          <cell r="R97">
            <v>-31.9</v>
          </cell>
          <cell r="S97">
            <v>-34.5</v>
          </cell>
          <cell r="T97">
            <v>-35.1</v>
          </cell>
          <cell r="U97">
            <v>-33.9</v>
          </cell>
          <cell r="V97">
            <v>-39.9</v>
          </cell>
          <cell r="W97">
            <v>-33.6</v>
          </cell>
          <cell r="X97">
            <v>-45</v>
          </cell>
          <cell r="Y97">
            <v>-37.4</v>
          </cell>
          <cell r="Z97">
            <v>-41.1</v>
          </cell>
          <cell r="AA97">
            <v>-39.6</v>
          </cell>
          <cell r="AB97">
            <v>-35.200000000000003</v>
          </cell>
          <cell r="AC97">
            <v>-40.5</v>
          </cell>
          <cell r="AD97">
            <v>-57.2</v>
          </cell>
          <cell r="AE97">
            <v>-33.5</v>
          </cell>
          <cell r="AF97">
            <v>0</v>
          </cell>
          <cell r="AG97">
            <v>0</v>
          </cell>
          <cell r="AH97">
            <v>0</v>
          </cell>
          <cell r="AI97">
            <v>62.899999999999878</v>
          </cell>
          <cell r="AJ97">
            <v>25.900000000000091</v>
          </cell>
          <cell r="AK97">
            <v>53.500000000000107</v>
          </cell>
          <cell r="AL97">
            <v>72.000000000000071</v>
          </cell>
          <cell r="AM97">
            <v>74.3</v>
          </cell>
          <cell r="AN97">
            <v>41.09999999999998</v>
          </cell>
          <cell r="AO97">
            <v>53.19999999999991</v>
          </cell>
          <cell r="AP97">
            <v>77</v>
          </cell>
          <cell r="AQ97">
            <v>118.39999999999984</v>
          </cell>
          <cell r="AR97">
            <v>69.799999999999983</v>
          </cell>
          <cell r="AS97">
            <v>102.50000000000006</v>
          </cell>
          <cell r="AT97">
            <v>95.999999999999858</v>
          </cell>
          <cell r="AU97">
            <v>135.69999999999987</v>
          </cell>
          <cell r="AV97">
            <v>115.10000000000011</v>
          </cell>
          <cell r="AW97">
            <v>109.49999999999997</v>
          </cell>
          <cell r="AX97">
            <v>137.80000000000007</v>
          </cell>
          <cell r="AY97">
            <v>93.799999999999869</v>
          </cell>
          <cell r="AZ97">
            <v>99.300000000000097</v>
          </cell>
          <cell r="BA97">
            <v>116.99999999999986</v>
          </cell>
          <cell r="BB97">
            <v>118.89999999999992</v>
          </cell>
          <cell r="BC97">
            <v>125.89999999999966</v>
          </cell>
          <cell r="BD97">
            <v>107.2</v>
          </cell>
          <cell r="BE97">
            <v>141.39999999999992</v>
          </cell>
          <cell r="BF97">
            <v>137.30000000000013</v>
          </cell>
          <cell r="BG97">
            <v>289.89999999999986</v>
          </cell>
          <cell r="BH97">
            <v>0</v>
          </cell>
          <cell r="BI97">
            <v>0</v>
          </cell>
          <cell r="BJ97">
            <v>0</v>
          </cell>
          <cell r="BK97">
            <v>0</v>
          </cell>
          <cell r="BL97">
            <v>0</v>
          </cell>
          <cell r="BM97">
            <v>0</v>
          </cell>
          <cell r="BN97">
            <v>0</v>
          </cell>
          <cell r="BO97">
            <v>18.8</v>
          </cell>
          <cell r="BP97">
            <v>0</v>
          </cell>
          <cell r="BQ97">
            <v>0</v>
          </cell>
          <cell r="BR97">
            <v>54.8</v>
          </cell>
          <cell r="BS97">
            <v>0</v>
          </cell>
          <cell r="BT97">
            <v>0</v>
          </cell>
          <cell r="BU97">
            <v>0</v>
          </cell>
          <cell r="BV97">
            <v>0</v>
          </cell>
          <cell r="BW97">
            <v>0</v>
          </cell>
          <cell r="BX97">
            <v>0</v>
          </cell>
          <cell r="BY97">
            <v>0</v>
          </cell>
          <cell r="BZ97">
            <v>0</v>
          </cell>
          <cell r="CA97">
            <v>0</v>
          </cell>
          <cell r="CB97">
            <v>0</v>
          </cell>
          <cell r="CC97">
            <v>0</v>
          </cell>
          <cell r="CD97">
            <v>-11.8</v>
          </cell>
          <cell r="CE97">
            <v>0</v>
          </cell>
          <cell r="CF97">
            <v>0</v>
          </cell>
          <cell r="CG97">
            <v>-24.9</v>
          </cell>
          <cell r="CH97">
            <v>-28.3</v>
          </cell>
          <cell r="CI97">
            <v>-54.8</v>
          </cell>
          <cell r="CJ97">
            <v>0</v>
          </cell>
          <cell r="CK97">
            <v>0</v>
          </cell>
          <cell r="CL97">
            <v>0</v>
          </cell>
          <cell r="CM97">
            <v>62.899999999999878</v>
          </cell>
          <cell r="CN97">
            <v>25.900000000000091</v>
          </cell>
          <cell r="CO97">
            <v>53.500000000000107</v>
          </cell>
          <cell r="CP97">
            <v>72.000000000000071</v>
          </cell>
          <cell r="CQ97">
            <v>93.1</v>
          </cell>
          <cell r="CR97">
            <v>41.09999999999998</v>
          </cell>
          <cell r="CS97">
            <v>53.19999999999991</v>
          </cell>
          <cell r="CT97">
            <v>131.80000000000001</v>
          </cell>
          <cell r="CU97">
            <v>118.39999999999984</v>
          </cell>
          <cell r="CV97">
            <v>69.799999999999983</v>
          </cell>
          <cell r="CW97">
            <v>102.50000000000006</v>
          </cell>
          <cell r="CX97">
            <v>95.999999999999858</v>
          </cell>
          <cell r="CY97">
            <v>135.69999999999987</v>
          </cell>
          <cell r="CZ97">
            <v>115.10000000000011</v>
          </cell>
          <cell r="DA97">
            <v>109.49999999999997</v>
          </cell>
          <cell r="DB97">
            <v>137.80000000000007</v>
          </cell>
          <cell r="DC97">
            <v>93.799999999999869</v>
          </cell>
          <cell r="DD97">
            <v>99.300000000000097</v>
          </cell>
          <cell r="DE97">
            <v>116.99999999999986</v>
          </cell>
          <cell r="DF97">
            <v>107.09999999999992</v>
          </cell>
          <cell r="DG97">
            <v>125.89999999999966</v>
          </cell>
          <cell r="DH97">
            <v>107.2</v>
          </cell>
          <cell r="DI97">
            <v>116.49999999999991</v>
          </cell>
          <cell r="DJ97">
            <v>109.00000000000013</v>
          </cell>
          <cell r="DK97">
            <v>235.09999999999985</v>
          </cell>
          <cell r="DL97">
            <v>0</v>
          </cell>
          <cell r="DM97">
            <v>0</v>
          </cell>
          <cell r="DN97">
            <v>0</v>
          </cell>
          <cell r="DO97">
            <v>-5.8</v>
          </cell>
          <cell r="DP97">
            <v>-11.3</v>
          </cell>
          <cell r="DQ97">
            <v>-16.599999999999998</v>
          </cell>
          <cell r="DR97">
            <v>-24.6</v>
          </cell>
          <cell r="DS97">
            <v>19.7</v>
          </cell>
          <cell r="DT97">
            <v>-17.8</v>
          </cell>
          <cell r="DU97">
            <v>-24.2</v>
          </cell>
          <cell r="DV97">
            <v>-34.200000000000003</v>
          </cell>
          <cell r="DW97">
            <v>-22.3</v>
          </cell>
          <cell r="DX97">
            <v>-26.099999999999998</v>
          </cell>
          <cell r="DY97">
            <v>-33.299999999999997</v>
          </cell>
          <cell r="DZ97">
            <v>-32.900000000000006</v>
          </cell>
          <cell r="EA97">
            <v>-53.5</v>
          </cell>
          <cell r="EB97">
            <v>-38.599999999999994</v>
          </cell>
          <cell r="EC97">
            <v>-38.1</v>
          </cell>
          <cell r="ED97">
            <v>-55</v>
          </cell>
          <cell r="EE97">
            <v>-33.4</v>
          </cell>
          <cell r="EF97">
            <v>-34.9</v>
          </cell>
          <cell r="EG97">
            <v>-41</v>
          </cell>
          <cell r="EH97">
            <v>-40.1</v>
          </cell>
          <cell r="EI97">
            <v>-46.8</v>
          </cell>
          <cell r="EJ97">
            <v>-37.799999999999997</v>
          </cell>
          <cell r="EK97">
            <v>-57.4</v>
          </cell>
          <cell r="EL97">
            <v>-39.299999999999997</v>
          </cell>
          <cell r="EM97">
            <v>-46.3</v>
          </cell>
          <cell r="EN97">
            <v>0</v>
          </cell>
          <cell r="EO97">
            <v>0</v>
          </cell>
          <cell r="EP97">
            <v>0</v>
          </cell>
          <cell r="EQ97">
            <v>57.099999999999881</v>
          </cell>
          <cell r="ER97">
            <v>14.60000000000009</v>
          </cell>
          <cell r="ES97">
            <v>36.900000000000105</v>
          </cell>
          <cell r="ET97">
            <v>47.40000000000007</v>
          </cell>
          <cell r="EU97">
            <v>112.8</v>
          </cell>
          <cell r="EV97">
            <v>23.299999999999979</v>
          </cell>
          <cell r="EW97">
            <v>28.999999999999911</v>
          </cell>
          <cell r="EX97">
            <v>97.600000000000009</v>
          </cell>
          <cell r="EY97">
            <v>96.099999999999838</v>
          </cell>
          <cell r="EZ97">
            <v>43.699999999999989</v>
          </cell>
          <cell r="FA97">
            <v>69.20000000000006</v>
          </cell>
          <cell r="FB97">
            <v>63.099999999999852</v>
          </cell>
          <cell r="FC97">
            <v>82.199999999999875</v>
          </cell>
          <cell r="FD97">
            <v>76.500000000000114</v>
          </cell>
          <cell r="FE97">
            <v>71.399999999999977</v>
          </cell>
          <cell r="FF97">
            <v>82.800000000000068</v>
          </cell>
          <cell r="FG97">
            <v>60.399999999999871</v>
          </cell>
          <cell r="FH97">
            <v>64.400000000000091</v>
          </cell>
          <cell r="FI97">
            <v>75.999999999999858</v>
          </cell>
          <cell r="FJ97">
            <v>66.999999999999915</v>
          </cell>
          <cell r="FK97">
            <v>79.099999999999667</v>
          </cell>
          <cell r="FL97">
            <v>69.400000000000006</v>
          </cell>
          <cell r="FM97">
            <v>59.099999999999916</v>
          </cell>
          <cell r="FN97">
            <v>69.700000000000131</v>
          </cell>
          <cell r="FO97">
            <v>188.79999999999984</v>
          </cell>
          <cell r="FP97">
            <v>0</v>
          </cell>
          <cell r="FQ97">
            <v>0</v>
          </cell>
          <cell r="FR97">
            <v>0</v>
          </cell>
          <cell r="FS97">
            <v>0</v>
          </cell>
          <cell r="FT97">
            <v>0</v>
          </cell>
          <cell r="FU97">
            <v>0</v>
          </cell>
          <cell r="FV97">
            <v>0</v>
          </cell>
          <cell r="FW97">
            <v>0</v>
          </cell>
          <cell r="FX97">
            <v>0</v>
          </cell>
          <cell r="FY97">
            <v>0</v>
          </cell>
          <cell r="FZ97">
            <v>0</v>
          </cell>
          <cell r="GA97">
            <v>0</v>
          </cell>
          <cell r="GB97">
            <v>0</v>
          </cell>
          <cell r="GC97">
            <v>0</v>
          </cell>
          <cell r="GD97">
            <v>0</v>
          </cell>
          <cell r="GE97">
            <v>0</v>
          </cell>
          <cell r="GF97">
            <v>0</v>
          </cell>
          <cell r="GG97">
            <v>0</v>
          </cell>
          <cell r="GH97">
            <v>0</v>
          </cell>
          <cell r="GI97">
            <v>0</v>
          </cell>
          <cell r="GJ97">
            <v>0</v>
          </cell>
          <cell r="GK97">
            <v>0</v>
          </cell>
          <cell r="GL97">
            <v>0</v>
          </cell>
          <cell r="GM97">
            <v>0</v>
          </cell>
          <cell r="GN97">
            <v>0</v>
          </cell>
          <cell r="GO97">
            <v>0</v>
          </cell>
          <cell r="GP97">
            <v>0</v>
          </cell>
          <cell r="GQ97">
            <v>0</v>
          </cell>
          <cell r="GR97">
            <v>0</v>
          </cell>
          <cell r="GS97">
            <v>0</v>
          </cell>
          <cell r="GT97">
            <v>0</v>
          </cell>
          <cell r="GU97">
            <v>0</v>
          </cell>
          <cell r="GV97">
            <v>0</v>
          </cell>
          <cell r="GW97">
            <v>0</v>
          </cell>
          <cell r="GX97">
            <v>0</v>
          </cell>
          <cell r="GY97">
            <v>0</v>
          </cell>
          <cell r="GZ97">
            <v>0</v>
          </cell>
          <cell r="HA97">
            <v>0</v>
          </cell>
          <cell r="HB97">
            <v>0</v>
          </cell>
          <cell r="HC97">
            <v>0</v>
          </cell>
          <cell r="HD97">
            <v>0</v>
          </cell>
          <cell r="HE97">
            <v>0</v>
          </cell>
          <cell r="HF97">
            <v>0</v>
          </cell>
          <cell r="HG97">
            <v>0</v>
          </cell>
          <cell r="HH97">
            <v>0</v>
          </cell>
          <cell r="HI97">
            <v>0</v>
          </cell>
          <cell r="HJ97">
            <v>0</v>
          </cell>
          <cell r="HK97">
            <v>0</v>
          </cell>
          <cell r="HL97">
            <v>0</v>
          </cell>
          <cell r="HM97">
            <v>0</v>
          </cell>
          <cell r="HN97">
            <v>0</v>
          </cell>
          <cell r="HO97">
            <v>0</v>
          </cell>
          <cell r="HP97">
            <v>0</v>
          </cell>
          <cell r="HQ97">
            <v>0</v>
          </cell>
          <cell r="HR97">
            <v>0</v>
          </cell>
          <cell r="HS97">
            <v>0</v>
          </cell>
          <cell r="HT97">
            <v>0</v>
          </cell>
          <cell r="HU97">
            <v>0</v>
          </cell>
          <cell r="HV97">
            <v>0</v>
          </cell>
          <cell r="HW97">
            <v>0</v>
          </cell>
          <cell r="HX97">
            <v>0</v>
          </cell>
          <cell r="HY97">
            <v>0</v>
          </cell>
          <cell r="HZ97">
            <v>0</v>
          </cell>
          <cell r="IA97">
            <v>0</v>
          </cell>
          <cell r="IB97">
            <v>0</v>
          </cell>
          <cell r="IC97">
            <v>0</v>
          </cell>
          <cell r="ID97">
            <v>0</v>
          </cell>
          <cell r="IE97">
            <v>0</v>
          </cell>
          <cell r="IF97">
            <v>0</v>
          </cell>
          <cell r="IG97">
            <v>0</v>
          </cell>
          <cell r="IH97">
            <v>0</v>
          </cell>
          <cell r="II97">
            <v>0</v>
          </cell>
          <cell r="IJ97">
            <v>0</v>
          </cell>
          <cell r="IK97">
            <v>0</v>
          </cell>
          <cell r="IL97">
            <v>0</v>
          </cell>
          <cell r="IM97">
            <v>0</v>
          </cell>
          <cell r="IN97">
            <v>0</v>
          </cell>
          <cell r="IO97">
            <v>0</v>
          </cell>
          <cell r="IP97">
            <v>0</v>
          </cell>
          <cell r="IQ97">
            <v>0</v>
          </cell>
          <cell r="IR97">
            <v>0</v>
          </cell>
          <cell r="IS97">
            <v>0</v>
          </cell>
          <cell r="IT97">
            <v>0</v>
          </cell>
          <cell r="IU97">
            <v>0</v>
          </cell>
        </row>
        <row r="98">
          <cell r="A98" t="str">
            <v>LANCI IN</v>
          </cell>
          <cell r="B98" t="str">
            <v>Lanco Infratech</v>
          </cell>
          <cell r="C98" t="str">
            <v>Construction</v>
          </cell>
          <cell r="D98">
            <v>0</v>
          </cell>
          <cell r="E98">
            <v>0</v>
          </cell>
          <cell r="F98">
            <v>0</v>
          </cell>
          <cell r="G98">
            <v>0</v>
          </cell>
          <cell r="H98">
            <v>0</v>
          </cell>
          <cell r="I98">
            <v>0</v>
          </cell>
          <cell r="J98">
            <v>0</v>
          </cell>
          <cell r="K98">
            <v>0</v>
          </cell>
          <cell r="L98">
            <v>0</v>
          </cell>
          <cell r="M98">
            <v>0</v>
          </cell>
          <cell r="N98">
            <v>0</v>
          </cell>
          <cell r="O98">
            <v>0</v>
          </cell>
          <cell r="P98">
            <v>0</v>
          </cell>
          <cell r="Q98">
            <v>0</v>
          </cell>
          <cell r="R98">
            <v>0</v>
          </cell>
          <cell r="S98">
            <v>-13.48</v>
          </cell>
          <cell r="T98">
            <v>-158.39999999999998</v>
          </cell>
          <cell r="U98">
            <v>-220.36</v>
          </cell>
          <cell r="V98">
            <v>-225.8</v>
          </cell>
          <cell r="W98">
            <v>-224.07</v>
          </cell>
          <cell r="X98">
            <v>-200.23400000000001</v>
          </cell>
          <cell r="Y98">
            <v>-226.05</v>
          </cell>
          <cell r="Z98">
            <v>-218.78</v>
          </cell>
          <cell r="AA98">
            <v>-276.29000000000002</v>
          </cell>
          <cell r="AB98">
            <v>-292.97000000000003</v>
          </cell>
          <cell r="AC98">
            <v>-454.76900000000001</v>
          </cell>
          <cell r="AD98">
            <v>-496.46199999999999</v>
          </cell>
          <cell r="AE98">
            <v>-528.68299999999999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O98">
            <v>0</v>
          </cell>
          <cell r="AP98">
            <v>0</v>
          </cell>
          <cell r="AQ98">
            <v>0</v>
          </cell>
          <cell r="AR98">
            <v>0</v>
          </cell>
          <cell r="AS98">
            <v>0</v>
          </cell>
          <cell r="AT98">
            <v>0</v>
          </cell>
          <cell r="AU98">
            <v>67.800000000000026</v>
          </cell>
          <cell r="AV98">
            <v>547.95000000000005</v>
          </cell>
          <cell r="AW98">
            <v>810.39</v>
          </cell>
          <cell r="AX98">
            <v>753.39999999999964</v>
          </cell>
          <cell r="AY98">
            <v>1017.7999999999995</v>
          </cell>
          <cell r="AZ98">
            <v>881.26799999999946</v>
          </cell>
          <cell r="BA98">
            <v>987.87700000000018</v>
          </cell>
          <cell r="BB98">
            <v>1475.8700000000006</v>
          </cell>
          <cell r="BC98">
            <v>2905.1390000000006</v>
          </cell>
          <cell r="BD98">
            <v>1140.9280000000015</v>
          </cell>
          <cell r="BE98">
            <v>1140.125</v>
          </cell>
          <cell r="BF98">
            <v>1808.2759999999989</v>
          </cell>
          <cell r="BG98">
            <v>2088.3970000000054</v>
          </cell>
          <cell r="BH98">
            <v>0</v>
          </cell>
          <cell r="BI98">
            <v>0</v>
          </cell>
          <cell r="BJ98">
            <v>0</v>
          </cell>
          <cell r="BK98">
            <v>0</v>
          </cell>
          <cell r="BL98">
            <v>0</v>
          </cell>
          <cell r="BM98">
            <v>0</v>
          </cell>
          <cell r="BN98">
            <v>0</v>
          </cell>
          <cell r="BO98">
            <v>0</v>
          </cell>
          <cell r="BP98">
            <v>0</v>
          </cell>
          <cell r="BQ98">
            <v>0</v>
          </cell>
          <cell r="BR98">
            <v>0</v>
          </cell>
          <cell r="BS98">
            <v>0</v>
          </cell>
          <cell r="BT98">
            <v>0</v>
          </cell>
          <cell r="BU98">
            <v>0</v>
          </cell>
          <cell r="BV98">
            <v>0</v>
          </cell>
          <cell r="BW98">
            <v>0</v>
          </cell>
          <cell r="BX98">
            <v>0</v>
          </cell>
          <cell r="BY98">
            <v>0</v>
          </cell>
          <cell r="BZ98">
            <v>0</v>
          </cell>
          <cell r="CA98">
            <v>0</v>
          </cell>
          <cell r="CB98">
            <v>0</v>
          </cell>
          <cell r="CC98">
            <v>0</v>
          </cell>
          <cell r="CD98">
            <v>0</v>
          </cell>
          <cell r="CE98">
            <v>0</v>
          </cell>
          <cell r="CF98">
            <v>0</v>
          </cell>
          <cell r="CG98">
            <v>0</v>
          </cell>
          <cell r="CH98">
            <v>0</v>
          </cell>
          <cell r="CI98">
            <v>0</v>
          </cell>
          <cell r="CJ98">
            <v>0</v>
          </cell>
          <cell r="CK98">
            <v>0</v>
          </cell>
          <cell r="CL98">
            <v>0</v>
          </cell>
          <cell r="CM98">
            <v>0</v>
          </cell>
          <cell r="CN98">
            <v>0</v>
          </cell>
          <cell r="CO98">
            <v>0</v>
          </cell>
          <cell r="CP98">
            <v>0</v>
          </cell>
          <cell r="CQ98">
            <v>0</v>
          </cell>
          <cell r="CR98">
            <v>0</v>
          </cell>
          <cell r="CS98">
            <v>0</v>
          </cell>
          <cell r="CT98">
            <v>0</v>
          </cell>
          <cell r="CU98">
            <v>0</v>
          </cell>
          <cell r="CV98">
            <v>0</v>
          </cell>
          <cell r="CW98">
            <v>0</v>
          </cell>
          <cell r="CX98">
            <v>0</v>
          </cell>
          <cell r="CY98">
            <v>67.800000000000026</v>
          </cell>
          <cell r="CZ98">
            <v>547.95000000000005</v>
          </cell>
          <cell r="DA98">
            <v>810.39</v>
          </cell>
          <cell r="DB98">
            <v>753.39999999999964</v>
          </cell>
          <cell r="DC98">
            <v>1017.7999999999995</v>
          </cell>
          <cell r="DD98">
            <v>881.26799999999946</v>
          </cell>
          <cell r="DE98">
            <v>987.87700000000018</v>
          </cell>
          <cell r="DF98">
            <v>1475.8700000000006</v>
          </cell>
          <cell r="DG98">
            <v>2905.1390000000006</v>
          </cell>
          <cell r="DH98">
            <v>1140.9280000000015</v>
          </cell>
          <cell r="DI98">
            <v>1140.125</v>
          </cell>
          <cell r="DJ98">
            <v>1808.2759999999989</v>
          </cell>
          <cell r="DK98">
            <v>2088.3970000000054</v>
          </cell>
          <cell r="DL98">
            <v>0</v>
          </cell>
          <cell r="DM98">
            <v>0</v>
          </cell>
          <cell r="DN98">
            <v>0</v>
          </cell>
          <cell r="DO98">
            <v>0</v>
          </cell>
          <cell r="DP98">
            <v>0</v>
          </cell>
          <cell r="DQ98">
            <v>0</v>
          </cell>
          <cell r="DR98">
            <v>0</v>
          </cell>
          <cell r="DS98">
            <v>0</v>
          </cell>
          <cell r="DT98">
            <v>0</v>
          </cell>
          <cell r="DU98">
            <v>0</v>
          </cell>
          <cell r="DV98">
            <v>0</v>
          </cell>
          <cell r="DW98">
            <v>0</v>
          </cell>
          <cell r="DX98">
            <v>0</v>
          </cell>
          <cell r="DY98">
            <v>0</v>
          </cell>
          <cell r="DZ98">
            <v>0</v>
          </cell>
          <cell r="EA98">
            <v>-8.42</v>
          </cell>
          <cell r="EB98">
            <v>-78.829999999999984</v>
          </cell>
          <cell r="EC98">
            <v>-110.23</v>
          </cell>
          <cell r="ED98">
            <v>-67.78</v>
          </cell>
          <cell r="EE98">
            <v>-215.01</v>
          </cell>
          <cell r="EF98">
            <v>-153.15000000000003</v>
          </cell>
          <cell r="EG98">
            <v>-186.36999999999998</v>
          </cell>
          <cell r="EH98">
            <v>-303.39999999999998</v>
          </cell>
          <cell r="EI98">
            <v>-761.61</v>
          </cell>
          <cell r="EJ98">
            <v>-288.33</v>
          </cell>
          <cell r="EK98">
            <v>-310.32600000000002</v>
          </cell>
          <cell r="EL98">
            <v>-410.358</v>
          </cell>
          <cell r="EM98">
            <v>-681.38599999999997</v>
          </cell>
          <cell r="EN98">
            <v>0</v>
          </cell>
          <cell r="EO98">
            <v>0</v>
          </cell>
          <cell r="EP98">
            <v>0</v>
          </cell>
          <cell r="EQ98">
            <v>0</v>
          </cell>
          <cell r="ER98">
            <v>0</v>
          </cell>
          <cell r="ES98">
            <v>0</v>
          </cell>
          <cell r="ET98">
            <v>0</v>
          </cell>
          <cell r="EU98">
            <v>0</v>
          </cell>
          <cell r="EV98">
            <v>0</v>
          </cell>
          <cell r="EW98">
            <v>0</v>
          </cell>
          <cell r="EX98">
            <v>0</v>
          </cell>
          <cell r="EY98">
            <v>0</v>
          </cell>
          <cell r="EZ98">
            <v>0</v>
          </cell>
          <cell r="FA98">
            <v>0</v>
          </cell>
          <cell r="FB98">
            <v>0</v>
          </cell>
          <cell r="FC98">
            <v>59.380000000000024</v>
          </cell>
          <cell r="FD98">
            <v>469.12000000000006</v>
          </cell>
          <cell r="FE98">
            <v>700.16</v>
          </cell>
          <cell r="FF98">
            <v>685.61999999999966</v>
          </cell>
          <cell r="FG98">
            <v>802.78999999999951</v>
          </cell>
          <cell r="FH98">
            <v>728.11799999999948</v>
          </cell>
          <cell r="FI98">
            <v>801.50700000000018</v>
          </cell>
          <cell r="FJ98">
            <v>1172.4700000000007</v>
          </cell>
          <cell r="FK98">
            <v>2143.5290000000005</v>
          </cell>
          <cell r="FL98">
            <v>852.59800000000155</v>
          </cell>
          <cell r="FM98">
            <v>829.79899999999998</v>
          </cell>
          <cell r="FN98">
            <v>1397.917999999999</v>
          </cell>
          <cell r="FO98">
            <v>1407.0110000000054</v>
          </cell>
          <cell r="FP98">
            <v>0</v>
          </cell>
          <cell r="FQ98">
            <v>0</v>
          </cell>
          <cell r="FR98">
            <v>0</v>
          </cell>
          <cell r="FS98">
            <v>0</v>
          </cell>
          <cell r="FT98">
            <v>0</v>
          </cell>
          <cell r="FU98">
            <v>0</v>
          </cell>
          <cell r="FV98">
            <v>0</v>
          </cell>
          <cell r="FW98">
            <v>0</v>
          </cell>
          <cell r="FX98">
            <v>0</v>
          </cell>
          <cell r="FY98">
            <v>0</v>
          </cell>
          <cell r="FZ98">
            <v>0</v>
          </cell>
          <cell r="GA98">
            <v>0</v>
          </cell>
          <cell r="GB98">
            <v>0</v>
          </cell>
          <cell r="GC98">
            <v>0</v>
          </cell>
          <cell r="GD98">
            <v>0</v>
          </cell>
          <cell r="GE98">
            <v>0</v>
          </cell>
          <cell r="GF98">
            <v>0</v>
          </cell>
          <cell r="GG98">
            <v>0</v>
          </cell>
          <cell r="GH98">
            <v>0</v>
          </cell>
          <cell r="GI98">
            <v>0</v>
          </cell>
          <cell r="GJ98">
            <v>0</v>
          </cell>
          <cell r="GK98">
            <v>0</v>
          </cell>
          <cell r="GL98">
            <v>0</v>
          </cell>
          <cell r="GM98">
            <v>0</v>
          </cell>
          <cell r="GN98">
            <v>0</v>
          </cell>
          <cell r="GO98">
            <v>0</v>
          </cell>
          <cell r="GP98">
            <v>0</v>
          </cell>
          <cell r="GQ98">
            <v>0</v>
          </cell>
          <cell r="GR98">
            <v>0</v>
          </cell>
          <cell r="GS98">
            <v>0</v>
          </cell>
          <cell r="GT98">
            <v>0</v>
          </cell>
          <cell r="GU98">
            <v>0</v>
          </cell>
          <cell r="GV98">
            <v>0</v>
          </cell>
          <cell r="GW98">
            <v>0</v>
          </cell>
          <cell r="GX98">
            <v>0</v>
          </cell>
          <cell r="GY98">
            <v>0</v>
          </cell>
          <cell r="GZ98">
            <v>0</v>
          </cell>
          <cell r="HA98">
            <v>0</v>
          </cell>
          <cell r="HB98">
            <v>0</v>
          </cell>
          <cell r="HC98">
            <v>0</v>
          </cell>
          <cell r="HD98">
            <v>0</v>
          </cell>
          <cell r="HE98">
            <v>0</v>
          </cell>
          <cell r="HF98">
            <v>0</v>
          </cell>
          <cell r="HG98">
            <v>0</v>
          </cell>
          <cell r="HH98">
            <v>0.53999999999999992</v>
          </cell>
          <cell r="HI98">
            <v>0.86</v>
          </cell>
          <cell r="HJ98">
            <v>0.42</v>
          </cell>
          <cell r="HK98">
            <v>0</v>
          </cell>
          <cell r="HL98">
            <v>0.89</v>
          </cell>
          <cell r="HM98">
            <v>0.11</v>
          </cell>
          <cell r="HN98">
            <v>-27.720000000000002</v>
          </cell>
          <cell r="HO98">
            <v>-48.370000000000005</v>
          </cell>
          <cell r="HP98">
            <v>-74.591999999999999</v>
          </cell>
          <cell r="HQ98">
            <v>-128.108</v>
          </cell>
          <cell r="HR98">
            <v>-194.26300000000001</v>
          </cell>
          <cell r="HS98">
            <v>-245.95400000000001</v>
          </cell>
          <cell r="HT98">
            <v>0</v>
          </cell>
          <cell r="HU98">
            <v>0</v>
          </cell>
          <cell r="HV98">
            <v>0</v>
          </cell>
          <cell r="HW98">
            <v>0</v>
          </cell>
          <cell r="HX98">
            <v>0</v>
          </cell>
          <cell r="HY98">
            <v>0</v>
          </cell>
          <cell r="HZ98">
            <v>0</v>
          </cell>
          <cell r="IA98">
            <v>0</v>
          </cell>
          <cell r="IB98">
            <v>0</v>
          </cell>
          <cell r="IC98">
            <v>0</v>
          </cell>
          <cell r="ID98">
            <v>0</v>
          </cell>
          <cell r="IE98">
            <v>0</v>
          </cell>
          <cell r="IF98">
            <v>0</v>
          </cell>
          <cell r="IG98">
            <v>0</v>
          </cell>
          <cell r="IH98">
            <v>0</v>
          </cell>
          <cell r="II98">
            <v>0</v>
          </cell>
          <cell r="IJ98">
            <v>-298.83999999999997</v>
          </cell>
          <cell r="IK98">
            <v>-182.8</v>
          </cell>
          <cell r="IL98">
            <v>-64.14</v>
          </cell>
          <cell r="IM98">
            <v>-233.8</v>
          </cell>
          <cell r="IN98">
            <v>-233.42000000000002</v>
          </cell>
          <cell r="IO98">
            <v>-238.76</v>
          </cell>
          <cell r="IP98">
            <v>-349.31</v>
          </cell>
          <cell r="IQ98">
            <v>-407.35</v>
          </cell>
          <cell r="IR98">
            <v>-187.429</v>
          </cell>
          <cell r="IS98">
            <v>-186.09800000000001</v>
          </cell>
          <cell r="IT98">
            <v>-404.86700000000002</v>
          </cell>
          <cell r="IU98">
            <v>-262.43299999999999</v>
          </cell>
        </row>
        <row r="99">
          <cell r="A99" t="str">
            <v>JMCP IN</v>
          </cell>
          <cell r="B99" t="str">
            <v>JMC Projects India</v>
          </cell>
          <cell r="C99" t="str">
            <v>Construction</v>
          </cell>
          <cell r="D99">
            <v>0</v>
          </cell>
          <cell r="E99">
            <v>0</v>
          </cell>
          <cell r="F99">
            <v>0</v>
          </cell>
          <cell r="G99">
            <v>0</v>
          </cell>
          <cell r="H99">
            <v>-26.06</v>
          </cell>
          <cell r="I99">
            <v>-24.76</v>
          </cell>
          <cell r="J99">
            <v>-30.29</v>
          </cell>
          <cell r="K99">
            <v>-26.4</v>
          </cell>
          <cell r="L99">
            <v>-29.37</v>
          </cell>
          <cell r="M99">
            <v>-25.28</v>
          </cell>
          <cell r="N99">
            <v>-24.35</v>
          </cell>
          <cell r="O99">
            <v>-29.97</v>
          </cell>
          <cell r="P99">
            <v>-30.16</v>
          </cell>
          <cell r="Q99">
            <v>-22.99</v>
          </cell>
          <cell r="R99">
            <v>-20.52</v>
          </cell>
          <cell r="S99">
            <v>-19.940000000000001</v>
          </cell>
          <cell r="T99">
            <v>-18.96</v>
          </cell>
          <cell r="U99">
            <v>-20.93</v>
          </cell>
          <cell r="V99">
            <v>-21.472999999999999</v>
          </cell>
          <cell r="W99">
            <v>-15.949</v>
          </cell>
          <cell r="X99">
            <v>-17</v>
          </cell>
          <cell r="Y99">
            <v>-17.5</v>
          </cell>
          <cell r="Z99">
            <v>-23.2</v>
          </cell>
          <cell r="AA99">
            <v>-28</v>
          </cell>
          <cell r="AB99">
            <v>-42.3</v>
          </cell>
          <cell r="AC99">
            <v>-70.099999999999994</v>
          </cell>
          <cell r="AD99">
            <v>-63.5</v>
          </cell>
          <cell r="AE99">
            <v>-71.3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-3.1470000000000056</v>
          </cell>
          <cell r="AK99">
            <v>-15.938000000000013</v>
          </cell>
          <cell r="AL99">
            <v>-16.33300000000002</v>
          </cell>
          <cell r="AM99">
            <v>-27.969000000000026</v>
          </cell>
          <cell r="AN99">
            <v>4.3159999999999989</v>
          </cell>
          <cell r="AO99">
            <v>4.9959999999999702</v>
          </cell>
          <cell r="AP99">
            <v>34.315999999999924</v>
          </cell>
          <cell r="AQ99">
            <v>-111.988</v>
          </cell>
          <cell r="AR99">
            <v>-17.465000000000039</v>
          </cell>
          <cell r="AS99">
            <v>5.1180000000000732</v>
          </cell>
          <cell r="AT99">
            <v>8.430999999999937</v>
          </cell>
          <cell r="AU99">
            <v>14.043000000000074</v>
          </cell>
          <cell r="AV99">
            <v>36.525000000000063</v>
          </cell>
          <cell r="AW99">
            <v>53.105000000000182</v>
          </cell>
          <cell r="AX99">
            <v>70.821000000000026</v>
          </cell>
          <cell r="AY99">
            <v>92.434999999999761</v>
          </cell>
          <cell r="AZ99">
            <v>83.799999999999912</v>
          </cell>
          <cell r="BA99">
            <v>100.4</v>
          </cell>
          <cell r="BB99">
            <v>128.69999999999982</v>
          </cell>
          <cell r="BC99">
            <v>163.40000000000009</v>
          </cell>
          <cell r="BD99">
            <v>120.3</v>
          </cell>
          <cell r="BE99">
            <v>104.90000000000012</v>
          </cell>
          <cell r="BF99">
            <v>94.799999999999727</v>
          </cell>
          <cell r="BG99">
            <v>199.49999999999983</v>
          </cell>
          <cell r="BH99">
            <v>0</v>
          </cell>
          <cell r="BI99">
            <v>0</v>
          </cell>
          <cell r="BJ99">
            <v>0</v>
          </cell>
          <cell r="BK99">
            <v>0</v>
          </cell>
          <cell r="BL99">
            <v>0</v>
          </cell>
          <cell r="BM99">
            <v>0</v>
          </cell>
          <cell r="BN99">
            <v>0</v>
          </cell>
          <cell r="BO99">
            <v>0</v>
          </cell>
          <cell r="BP99">
            <v>0</v>
          </cell>
          <cell r="BQ99">
            <v>0</v>
          </cell>
          <cell r="BR99">
            <v>0</v>
          </cell>
          <cell r="BS99">
            <v>0</v>
          </cell>
          <cell r="BT99">
            <v>0</v>
          </cell>
          <cell r="BU99">
            <v>0</v>
          </cell>
          <cell r="BV99">
            <v>0</v>
          </cell>
          <cell r="BW99">
            <v>0</v>
          </cell>
          <cell r="BX99">
            <v>0</v>
          </cell>
          <cell r="BY99">
            <v>0</v>
          </cell>
          <cell r="BZ99">
            <v>0</v>
          </cell>
          <cell r="CA99">
            <v>0</v>
          </cell>
          <cell r="CB99">
            <v>0</v>
          </cell>
          <cell r="CC99">
            <v>0</v>
          </cell>
          <cell r="CD99">
            <v>0</v>
          </cell>
          <cell r="CE99">
            <v>0</v>
          </cell>
          <cell r="CF99">
            <v>0</v>
          </cell>
          <cell r="CG99">
            <v>0</v>
          </cell>
          <cell r="CH99">
            <v>0</v>
          </cell>
          <cell r="CI99">
            <v>0</v>
          </cell>
          <cell r="CJ99">
            <v>0</v>
          </cell>
          <cell r="CK99">
            <v>0</v>
          </cell>
          <cell r="CL99">
            <v>0</v>
          </cell>
          <cell r="CM99">
            <v>0</v>
          </cell>
          <cell r="CN99">
            <v>-3.1470000000000056</v>
          </cell>
          <cell r="CO99">
            <v>-15.938000000000013</v>
          </cell>
          <cell r="CP99">
            <v>-16.33300000000002</v>
          </cell>
          <cell r="CQ99">
            <v>-27.969000000000026</v>
          </cell>
          <cell r="CR99">
            <v>4.3159999999999989</v>
          </cell>
          <cell r="CS99">
            <v>4.9959999999999702</v>
          </cell>
          <cell r="CT99">
            <v>34.315999999999924</v>
          </cell>
          <cell r="CU99">
            <v>-111.988</v>
          </cell>
          <cell r="CV99">
            <v>-17.465000000000039</v>
          </cell>
          <cell r="CW99">
            <v>5.1180000000000732</v>
          </cell>
          <cell r="CX99">
            <v>8.430999999999937</v>
          </cell>
          <cell r="CY99">
            <v>14.043000000000074</v>
          </cell>
          <cell r="CZ99">
            <v>36.525000000000063</v>
          </cell>
          <cell r="DA99">
            <v>53.105000000000182</v>
          </cell>
          <cell r="DB99">
            <v>70.821000000000026</v>
          </cell>
          <cell r="DC99">
            <v>92.434999999999761</v>
          </cell>
          <cell r="DD99">
            <v>83.799999999999912</v>
          </cell>
          <cell r="DE99">
            <v>100.4</v>
          </cell>
          <cell r="DF99">
            <v>128.69999999999982</v>
          </cell>
          <cell r="DG99">
            <v>163.40000000000009</v>
          </cell>
          <cell r="DH99">
            <v>120.3</v>
          </cell>
          <cell r="DI99">
            <v>104.90000000000012</v>
          </cell>
          <cell r="DJ99">
            <v>94.799999999999727</v>
          </cell>
          <cell r="DK99">
            <v>199.49999999999983</v>
          </cell>
          <cell r="DL99">
            <v>0</v>
          </cell>
          <cell r="DM99">
            <v>0</v>
          </cell>
          <cell r="DN99">
            <v>0</v>
          </cell>
          <cell r="DO99">
            <v>0</v>
          </cell>
          <cell r="DP99">
            <v>-1.68</v>
          </cell>
          <cell r="DQ99">
            <v>-2.29</v>
          </cell>
          <cell r="DR99">
            <v>13.42</v>
          </cell>
          <cell r="DS99">
            <v>13.55</v>
          </cell>
          <cell r="DT99">
            <v>-1.82</v>
          </cell>
          <cell r="DU99">
            <v>-1.83</v>
          </cell>
          <cell r="DV99">
            <v>28.52</v>
          </cell>
          <cell r="DW99">
            <v>33.729999999999997</v>
          </cell>
          <cell r="DX99">
            <v>5.36</v>
          </cell>
          <cell r="DY99">
            <v>-2.2599999999999998</v>
          </cell>
          <cell r="DZ99">
            <v>-3.48</v>
          </cell>
          <cell r="EA99">
            <v>-5.86</v>
          </cell>
          <cell r="EB99">
            <v>-13.2</v>
          </cell>
          <cell r="EC99">
            <v>-25.46</v>
          </cell>
          <cell r="ED99">
            <v>-21.247</v>
          </cell>
          <cell r="EE99">
            <v>-32.448</v>
          </cell>
          <cell r="EF99">
            <v>-30.7</v>
          </cell>
          <cell r="EG99">
            <v>-33</v>
          </cell>
          <cell r="EH99">
            <v>-38.299999999999997</v>
          </cell>
          <cell r="EI99">
            <v>-67.7</v>
          </cell>
          <cell r="EJ99">
            <v>-41.1</v>
          </cell>
          <cell r="EK99">
            <v>-37</v>
          </cell>
          <cell r="EL99">
            <v>-37.299999999999997</v>
          </cell>
          <cell r="EM99">
            <v>-36.300000000000004</v>
          </cell>
          <cell r="EN99">
            <v>0</v>
          </cell>
          <cell r="EO99">
            <v>0</v>
          </cell>
          <cell r="EP99">
            <v>0</v>
          </cell>
          <cell r="EQ99">
            <v>0</v>
          </cell>
          <cell r="ER99">
            <v>-4.8270000000000053</v>
          </cell>
          <cell r="ES99">
            <v>-18.228000000000012</v>
          </cell>
          <cell r="ET99">
            <v>-2.9130000000000198</v>
          </cell>
          <cell r="EU99">
            <v>-14.419000000000025</v>
          </cell>
          <cell r="EV99">
            <v>2.4959999999999987</v>
          </cell>
          <cell r="EW99">
            <v>3.1659999999999702</v>
          </cell>
          <cell r="EX99">
            <v>62.835999999999927</v>
          </cell>
          <cell r="EY99">
            <v>-78.25800000000001</v>
          </cell>
          <cell r="EZ99">
            <v>-12.10500000000004</v>
          </cell>
          <cell r="FA99">
            <v>2.8580000000000734</v>
          </cell>
          <cell r="FB99">
            <v>4.9509999999999366</v>
          </cell>
          <cell r="FC99">
            <v>8.1830000000000744</v>
          </cell>
          <cell r="FD99">
            <v>23.325000000000063</v>
          </cell>
          <cell r="FE99">
            <v>27.645000000000181</v>
          </cell>
          <cell r="FF99">
            <v>49.574000000000026</v>
          </cell>
          <cell r="FG99">
            <v>59.98699999999976</v>
          </cell>
          <cell r="FH99">
            <v>53.099999999999909</v>
          </cell>
          <cell r="FI99">
            <v>67.400000000000006</v>
          </cell>
          <cell r="FJ99">
            <v>90.399999999999821</v>
          </cell>
          <cell r="FK99">
            <v>95.700000000000088</v>
          </cell>
          <cell r="FL99">
            <v>79.199999999999989</v>
          </cell>
          <cell r="FM99">
            <v>67.900000000000119</v>
          </cell>
          <cell r="FN99">
            <v>57.49999999999973</v>
          </cell>
          <cell r="FO99">
            <v>163.19999999999982</v>
          </cell>
          <cell r="FP99">
            <v>0</v>
          </cell>
          <cell r="FQ99">
            <v>0</v>
          </cell>
          <cell r="FR99">
            <v>0</v>
          </cell>
          <cell r="FS99">
            <v>0</v>
          </cell>
          <cell r="FT99">
            <v>0</v>
          </cell>
          <cell r="FU99">
            <v>0</v>
          </cell>
          <cell r="FV99">
            <v>0</v>
          </cell>
          <cell r="FW99">
            <v>0</v>
          </cell>
          <cell r="FX99">
            <v>0</v>
          </cell>
          <cell r="FY99">
            <v>0</v>
          </cell>
          <cell r="FZ99">
            <v>0</v>
          </cell>
          <cell r="GA99">
            <v>0</v>
          </cell>
          <cell r="GB99">
            <v>0</v>
          </cell>
          <cell r="GC99">
            <v>0</v>
          </cell>
          <cell r="GD99">
            <v>0</v>
          </cell>
          <cell r="GE99">
            <v>0</v>
          </cell>
          <cell r="GF99">
            <v>0</v>
          </cell>
          <cell r="GG99">
            <v>0</v>
          </cell>
          <cell r="GH99">
            <v>0</v>
          </cell>
          <cell r="GI99">
            <v>0</v>
          </cell>
          <cell r="GJ99">
            <v>0</v>
          </cell>
          <cell r="GK99">
            <v>0</v>
          </cell>
          <cell r="GL99">
            <v>0</v>
          </cell>
          <cell r="GM99">
            <v>0</v>
          </cell>
          <cell r="GN99">
            <v>0</v>
          </cell>
          <cell r="GO99">
            <v>0</v>
          </cell>
          <cell r="GP99">
            <v>0</v>
          </cell>
          <cell r="GQ99">
            <v>0</v>
          </cell>
          <cell r="GR99">
            <v>0</v>
          </cell>
          <cell r="GS99">
            <v>0</v>
          </cell>
          <cell r="GT99">
            <v>0</v>
          </cell>
          <cell r="GU99">
            <v>0</v>
          </cell>
          <cell r="GV99">
            <v>0</v>
          </cell>
          <cell r="GW99">
            <v>0</v>
          </cell>
          <cell r="GX99">
            <v>0</v>
          </cell>
          <cell r="GY99">
            <v>0</v>
          </cell>
          <cell r="GZ99">
            <v>0</v>
          </cell>
          <cell r="HA99">
            <v>0</v>
          </cell>
          <cell r="HB99">
            <v>0</v>
          </cell>
          <cell r="HC99">
            <v>0</v>
          </cell>
          <cell r="HD99">
            <v>0</v>
          </cell>
          <cell r="HE99">
            <v>0</v>
          </cell>
          <cell r="HF99">
            <v>0</v>
          </cell>
          <cell r="HG99">
            <v>0</v>
          </cell>
          <cell r="HH99">
            <v>0</v>
          </cell>
          <cell r="HI99">
            <v>0</v>
          </cell>
          <cell r="HJ99">
            <v>0</v>
          </cell>
          <cell r="HK99">
            <v>0</v>
          </cell>
          <cell r="HL99">
            <v>0</v>
          </cell>
          <cell r="HM99">
            <v>0</v>
          </cell>
          <cell r="HN99">
            <v>0</v>
          </cell>
          <cell r="HO99">
            <v>0</v>
          </cell>
          <cell r="HP99">
            <v>0</v>
          </cell>
          <cell r="HQ99">
            <v>0</v>
          </cell>
          <cell r="HR99">
            <v>0</v>
          </cell>
          <cell r="HS99">
            <v>0</v>
          </cell>
          <cell r="HT99">
            <v>0</v>
          </cell>
          <cell r="HU99">
            <v>0</v>
          </cell>
          <cell r="HV99">
            <v>0</v>
          </cell>
          <cell r="HW99">
            <v>0</v>
          </cell>
          <cell r="HX99">
            <v>0</v>
          </cell>
          <cell r="HY99">
            <v>0</v>
          </cell>
          <cell r="HZ99">
            <v>0</v>
          </cell>
          <cell r="IA99">
            <v>0</v>
          </cell>
          <cell r="IB99">
            <v>0</v>
          </cell>
          <cell r="IC99">
            <v>0</v>
          </cell>
          <cell r="ID99">
            <v>0</v>
          </cell>
          <cell r="IE99">
            <v>0</v>
          </cell>
          <cell r="IF99">
            <v>0</v>
          </cell>
          <cell r="IG99">
            <v>0</v>
          </cell>
          <cell r="IH99">
            <v>0</v>
          </cell>
          <cell r="II99">
            <v>0</v>
          </cell>
          <cell r="IJ99">
            <v>0</v>
          </cell>
          <cell r="IK99">
            <v>0</v>
          </cell>
          <cell r="IL99">
            <v>0</v>
          </cell>
          <cell r="IM99">
            <v>0</v>
          </cell>
          <cell r="IN99">
            <v>0</v>
          </cell>
          <cell r="IO99">
            <v>0</v>
          </cell>
          <cell r="IP99">
            <v>0</v>
          </cell>
          <cell r="IQ99">
            <v>0</v>
          </cell>
          <cell r="IR99">
            <v>0</v>
          </cell>
          <cell r="IS99">
            <v>0</v>
          </cell>
          <cell r="IT99">
            <v>0</v>
          </cell>
          <cell r="IU99">
            <v>0</v>
          </cell>
        </row>
        <row r="100">
          <cell r="A100" t="str">
            <v>NJCC IN</v>
          </cell>
          <cell r="B100" t="str">
            <v>Nagarjuna Construction</v>
          </cell>
          <cell r="C100" t="str">
            <v>Construction</v>
          </cell>
          <cell r="D100">
            <v>-23.19</v>
          </cell>
          <cell r="E100">
            <v>-24.45</v>
          </cell>
          <cell r="F100">
            <v>-29.95</v>
          </cell>
          <cell r="G100">
            <v>-34.75</v>
          </cell>
          <cell r="H100">
            <v>-26.33</v>
          </cell>
          <cell r="I100">
            <v>-26.75</v>
          </cell>
          <cell r="J100">
            <v>-32.31</v>
          </cell>
          <cell r="K100">
            <v>-48.73</v>
          </cell>
          <cell r="L100">
            <v>-33.5</v>
          </cell>
          <cell r="M100">
            <v>-27.26</v>
          </cell>
          <cell r="N100">
            <v>-37.799999999999997</v>
          </cell>
          <cell r="O100">
            <v>-48.4</v>
          </cell>
          <cell r="P100">
            <v>-42.8</v>
          </cell>
          <cell r="Q100">
            <v>-88.61</v>
          </cell>
          <cell r="R100">
            <v>-54.9</v>
          </cell>
          <cell r="S100">
            <v>-43.78</v>
          </cell>
          <cell r="T100">
            <v>-56.7</v>
          </cell>
          <cell r="U100">
            <v>-96.19</v>
          </cell>
          <cell r="V100">
            <v>-185.1</v>
          </cell>
          <cell r="W100">
            <v>-165.9</v>
          </cell>
          <cell r="X100">
            <v>-145.19999999999999</v>
          </cell>
          <cell r="Y100">
            <v>-233.3</v>
          </cell>
          <cell r="Z100">
            <v>-166.9</v>
          </cell>
          <cell r="AA100">
            <v>-174</v>
          </cell>
          <cell r="AB100">
            <v>-238.53</v>
          </cell>
          <cell r="AC100">
            <v>-274.60000000000002</v>
          </cell>
          <cell r="AD100">
            <v>-237.6</v>
          </cell>
          <cell r="AE100">
            <v>-212.84</v>
          </cell>
          <cell r="AF100">
            <v>43.229000000000056</v>
          </cell>
          <cell r="AG100">
            <v>47.500999999999962</v>
          </cell>
          <cell r="AH100">
            <v>56.748999999999953</v>
          </cell>
          <cell r="AI100">
            <v>85.116000000000042</v>
          </cell>
          <cell r="AJ100">
            <v>67.189999999999984</v>
          </cell>
          <cell r="AK100">
            <v>76.993000000000137</v>
          </cell>
          <cell r="AL100">
            <v>110.75599999999986</v>
          </cell>
          <cell r="AM100">
            <v>149.02600000000029</v>
          </cell>
          <cell r="AN100">
            <v>120.47599999999971</v>
          </cell>
          <cell r="AO100">
            <v>150.01100000000034</v>
          </cell>
          <cell r="AP100">
            <v>161.93800000000005</v>
          </cell>
          <cell r="AQ100">
            <v>267.59999999999985</v>
          </cell>
          <cell r="AR100">
            <v>213.89999999999998</v>
          </cell>
          <cell r="AS100">
            <v>264.18999999999994</v>
          </cell>
          <cell r="AT100">
            <v>349.82000000000039</v>
          </cell>
          <cell r="AU100">
            <v>439.49999999999909</v>
          </cell>
          <cell r="AV100">
            <v>442.97000000000031</v>
          </cell>
          <cell r="AW100">
            <v>462.24999999999949</v>
          </cell>
          <cell r="AX100">
            <v>545.99000000000035</v>
          </cell>
          <cell r="AY100">
            <v>735.09999999999968</v>
          </cell>
          <cell r="AZ100">
            <v>547.60000000000105</v>
          </cell>
          <cell r="BA100">
            <v>501.50000000000063</v>
          </cell>
          <cell r="BB100">
            <v>583.50000000000011</v>
          </cell>
          <cell r="BC100">
            <v>819.30000000000155</v>
          </cell>
          <cell r="BD100">
            <v>543.79999999999893</v>
          </cell>
          <cell r="BE100">
            <v>670.72000000000276</v>
          </cell>
          <cell r="BF100">
            <v>550.29999999999836</v>
          </cell>
          <cell r="BG100">
            <v>516.94999999999959</v>
          </cell>
          <cell r="BH100">
            <v>0</v>
          </cell>
          <cell r="BI100">
            <v>0</v>
          </cell>
          <cell r="BJ100">
            <v>0</v>
          </cell>
          <cell r="BK100">
            <v>0</v>
          </cell>
          <cell r="BL100">
            <v>0</v>
          </cell>
          <cell r="BM100">
            <v>0</v>
          </cell>
          <cell r="BN100">
            <v>0</v>
          </cell>
          <cell r="BO100">
            <v>0</v>
          </cell>
          <cell r="BP100">
            <v>0</v>
          </cell>
          <cell r="BQ100">
            <v>0</v>
          </cell>
          <cell r="BR100">
            <v>0</v>
          </cell>
          <cell r="BS100">
            <v>0</v>
          </cell>
          <cell r="BT100">
            <v>0</v>
          </cell>
          <cell r="BU100">
            <v>0</v>
          </cell>
          <cell r="BV100">
            <v>0</v>
          </cell>
          <cell r="BW100">
            <v>0</v>
          </cell>
          <cell r="BX100">
            <v>0</v>
          </cell>
          <cell r="BY100">
            <v>0</v>
          </cell>
          <cell r="BZ100">
            <v>0</v>
          </cell>
          <cell r="CA100">
            <v>0</v>
          </cell>
          <cell r="CB100">
            <v>0</v>
          </cell>
          <cell r="CC100">
            <v>0</v>
          </cell>
          <cell r="CD100">
            <v>0</v>
          </cell>
          <cell r="CE100">
            <v>0</v>
          </cell>
          <cell r="CF100">
            <v>0</v>
          </cell>
          <cell r="CG100">
            <v>0</v>
          </cell>
          <cell r="CH100">
            <v>0</v>
          </cell>
          <cell r="CI100">
            <v>0</v>
          </cell>
          <cell r="CJ100">
            <v>43.229000000000056</v>
          </cell>
          <cell r="CK100">
            <v>47.500999999999962</v>
          </cell>
          <cell r="CL100">
            <v>56.748999999999953</v>
          </cell>
          <cell r="CM100">
            <v>85.116000000000042</v>
          </cell>
          <cell r="CN100">
            <v>67.189999999999984</v>
          </cell>
          <cell r="CO100">
            <v>76.993000000000137</v>
          </cell>
          <cell r="CP100">
            <v>110.75599999999986</v>
          </cell>
          <cell r="CQ100">
            <v>149.02600000000029</v>
          </cell>
          <cell r="CR100">
            <v>120.47599999999971</v>
          </cell>
          <cell r="CS100">
            <v>150.01100000000034</v>
          </cell>
          <cell r="CT100">
            <v>161.93800000000005</v>
          </cell>
          <cell r="CU100">
            <v>267.59999999999985</v>
          </cell>
          <cell r="CV100">
            <v>213.89999999999998</v>
          </cell>
          <cell r="CW100">
            <v>264.18999999999994</v>
          </cell>
          <cell r="CX100">
            <v>349.82000000000039</v>
          </cell>
          <cell r="CY100">
            <v>439.49999999999909</v>
          </cell>
          <cell r="CZ100">
            <v>442.97000000000031</v>
          </cell>
          <cell r="DA100">
            <v>462.24999999999949</v>
          </cell>
          <cell r="DB100">
            <v>545.99000000000035</v>
          </cell>
          <cell r="DC100">
            <v>735.09999999999968</v>
          </cell>
          <cell r="DD100">
            <v>547.60000000000105</v>
          </cell>
          <cell r="DE100">
            <v>501.50000000000063</v>
          </cell>
          <cell r="DF100">
            <v>583.50000000000011</v>
          </cell>
          <cell r="DG100">
            <v>819.30000000000155</v>
          </cell>
          <cell r="DH100">
            <v>543.79999999999893</v>
          </cell>
          <cell r="DI100">
            <v>670.72000000000276</v>
          </cell>
          <cell r="DJ100">
            <v>550.29999999999836</v>
          </cell>
          <cell r="DK100">
            <v>516.94999999999959</v>
          </cell>
          <cell r="DL100">
            <v>-2.7299999999999995</v>
          </cell>
          <cell r="DM100">
            <v>-7.2620000000000005</v>
          </cell>
          <cell r="DN100">
            <v>-15.68</v>
          </cell>
          <cell r="DO100">
            <v>-23.028000000000002</v>
          </cell>
          <cell r="DP100">
            <v>-14.75</v>
          </cell>
          <cell r="DQ100">
            <v>-13.2</v>
          </cell>
          <cell r="DR100">
            <v>-24.39</v>
          </cell>
          <cell r="DS100">
            <v>-35.856999999999999</v>
          </cell>
          <cell r="DT100">
            <v>-18.95</v>
          </cell>
          <cell r="DU100">
            <v>-35.911000000000001</v>
          </cell>
          <cell r="DV100">
            <v>-41.097000000000001</v>
          </cell>
          <cell r="DW100">
            <v>-31.3</v>
          </cell>
          <cell r="DX100">
            <v>-22.2</v>
          </cell>
          <cell r="DY100">
            <v>-55.09</v>
          </cell>
          <cell r="DZ100">
            <v>-56</v>
          </cell>
          <cell r="EA100">
            <v>-90.1</v>
          </cell>
          <cell r="EB100">
            <v>-58.93</v>
          </cell>
          <cell r="EC100">
            <v>-68.900000000000006</v>
          </cell>
          <cell r="ED100">
            <v>-96.9</v>
          </cell>
          <cell r="EE100">
            <v>-235.8</v>
          </cell>
          <cell r="EF100">
            <v>-187.4</v>
          </cell>
          <cell r="EG100">
            <v>-165</v>
          </cell>
          <cell r="EH100">
            <v>-187.1</v>
          </cell>
          <cell r="EI100">
            <v>-293</v>
          </cell>
          <cell r="EJ100">
            <v>-172.99</v>
          </cell>
          <cell r="EK100">
            <v>-247.7</v>
          </cell>
          <cell r="EL100">
            <v>-187.59</v>
          </cell>
          <cell r="EM100">
            <v>-134.86000000000001</v>
          </cell>
          <cell r="EN100">
            <v>40.499000000000059</v>
          </cell>
          <cell r="EO100">
            <v>40.238999999999962</v>
          </cell>
          <cell r="EP100">
            <v>41.068999999999953</v>
          </cell>
          <cell r="EQ100">
            <v>62.088000000000036</v>
          </cell>
          <cell r="ER100">
            <v>52.439999999999984</v>
          </cell>
          <cell r="ES100">
            <v>63.793000000000134</v>
          </cell>
          <cell r="ET100">
            <v>86.365999999999858</v>
          </cell>
          <cell r="EU100">
            <v>113.1690000000003</v>
          </cell>
          <cell r="EV100">
            <v>101.52599999999971</v>
          </cell>
          <cell r="EW100">
            <v>114.10000000000034</v>
          </cell>
          <cell r="EX100">
            <v>120.84100000000004</v>
          </cell>
          <cell r="EY100">
            <v>236.29999999999984</v>
          </cell>
          <cell r="EZ100">
            <v>191.7</v>
          </cell>
          <cell r="FA100">
            <v>209.09999999999994</v>
          </cell>
          <cell r="FB100">
            <v>293.82000000000039</v>
          </cell>
          <cell r="FC100">
            <v>349.39999999999907</v>
          </cell>
          <cell r="FD100">
            <v>384.0400000000003</v>
          </cell>
          <cell r="FE100">
            <v>393.34999999999945</v>
          </cell>
          <cell r="FF100">
            <v>449.09000000000037</v>
          </cell>
          <cell r="FG100">
            <v>499.29999999999967</v>
          </cell>
          <cell r="FH100">
            <v>360.20000000000107</v>
          </cell>
          <cell r="FI100">
            <v>336.50000000000063</v>
          </cell>
          <cell r="FJ100">
            <v>396.40000000000009</v>
          </cell>
          <cell r="FK100">
            <v>526.30000000000155</v>
          </cell>
          <cell r="FL100">
            <v>370.80999999999892</v>
          </cell>
          <cell r="FM100">
            <v>423.02000000000277</v>
          </cell>
          <cell r="FN100">
            <v>362.70999999999833</v>
          </cell>
          <cell r="FO100">
            <v>382.08999999999958</v>
          </cell>
          <cell r="FP100">
            <v>0</v>
          </cell>
          <cell r="FQ100">
            <v>0</v>
          </cell>
          <cell r="FR100">
            <v>0</v>
          </cell>
          <cell r="FS100">
            <v>0</v>
          </cell>
          <cell r="FT100">
            <v>0</v>
          </cell>
          <cell r="FU100">
            <v>0</v>
          </cell>
          <cell r="FV100">
            <v>0</v>
          </cell>
          <cell r="FW100">
            <v>0</v>
          </cell>
          <cell r="FX100">
            <v>0</v>
          </cell>
          <cell r="FY100">
            <v>0</v>
          </cell>
          <cell r="FZ100">
            <v>0</v>
          </cell>
          <cell r="GA100">
            <v>0</v>
          </cell>
          <cell r="GB100">
            <v>0</v>
          </cell>
          <cell r="GC100">
            <v>0</v>
          </cell>
          <cell r="GD100">
            <v>0</v>
          </cell>
          <cell r="GE100">
            <v>0</v>
          </cell>
          <cell r="GF100">
            <v>0</v>
          </cell>
          <cell r="GG100">
            <v>0</v>
          </cell>
          <cell r="GH100">
            <v>0</v>
          </cell>
          <cell r="GI100">
            <v>-362.5</v>
          </cell>
          <cell r="GJ100">
            <v>0</v>
          </cell>
          <cell r="GK100">
            <v>0</v>
          </cell>
          <cell r="GL100">
            <v>0</v>
          </cell>
          <cell r="GM100">
            <v>0</v>
          </cell>
          <cell r="GN100">
            <v>0</v>
          </cell>
          <cell r="GO100">
            <v>0</v>
          </cell>
          <cell r="GP100">
            <v>0</v>
          </cell>
          <cell r="GQ100">
            <v>0</v>
          </cell>
          <cell r="GR100">
            <v>0</v>
          </cell>
          <cell r="GS100">
            <v>0</v>
          </cell>
          <cell r="GT100">
            <v>0</v>
          </cell>
          <cell r="GU100">
            <v>0</v>
          </cell>
          <cell r="GV100">
            <v>0</v>
          </cell>
          <cell r="GW100">
            <v>0</v>
          </cell>
          <cell r="GX100">
            <v>0</v>
          </cell>
          <cell r="GY100">
            <v>0</v>
          </cell>
          <cell r="GZ100">
            <v>0</v>
          </cell>
          <cell r="HA100">
            <v>0</v>
          </cell>
          <cell r="HB100">
            <v>0</v>
          </cell>
          <cell r="HC100">
            <v>0</v>
          </cell>
          <cell r="HD100">
            <v>0</v>
          </cell>
          <cell r="HE100">
            <v>0</v>
          </cell>
          <cell r="HF100">
            <v>0</v>
          </cell>
          <cell r="HG100">
            <v>0</v>
          </cell>
          <cell r="HH100">
            <v>0</v>
          </cell>
          <cell r="HI100">
            <v>0</v>
          </cell>
          <cell r="HJ100">
            <v>0</v>
          </cell>
          <cell r="HK100">
            <v>0</v>
          </cell>
          <cell r="HL100">
            <v>0</v>
          </cell>
          <cell r="HM100">
            <v>0</v>
          </cell>
          <cell r="HN100">
            <v>0</v>
          </cell>
          <cell r="HO100">
            <v>0</v>
          </cell>
          <cell r="HP100">
            <v>0</v>
          </cell>
          <cell r="HQ100">
            <v>0</v>
          </cell>
          <cell r="HR100">
            <v>0</v>
          </cell>
          <cell r="HS100">
            <v>0</v>
          </cell>
          <cell r="HT100">
            <v>0</v>
          </cell>
          <cell r="HU100">
            <v>0</v>
          </cell>
          <cell r="HV100">
            <v>0</v>
          </cell>
          <cell r="HW100">
            <v>0</v>
          </cell>
          <cell r="HX100">
            <v>0</v>
          </cell>
          <cell r="HY100">
            <v>0</v>
          </cell>
          <cell r="HZ100">
            <v>0</v>
          </cell>
          <cell r="IA100">
            <v>0</v>
          </cell>
          <cell r="IB100">
            <v>0</v>
          </cell>
          <cell r="IC100">
            <v>0</v>
          </cell>
          <cell r="ID100">
            <v>0</v>
          </cell>
          <cell r="IE100">
            <v>0</v>
          </cell>
          <cell r="IF100">
            <v>0</v>
          </cell>
          <cell r="IG100">
            <v>0</v>
          </cell>
          <cell r="IH100">
            <v>0</v>
          </cell>
          <cell r="II100">
            <v>0</v>
          </cell>
          <cell r="IJ100">
            <v>0</v>
          </cell>
          <cell r="IK100">
            <v>0</v>
          </cell>
          <cell r="IL100">
            <v>0</v>
          </cell>
          <cell r="IM100">
            <v>0</v>
          </cell>
          <cell r="IN100">
            <v>0</v>
          </cell>
          <cell r="IO100">
            <v>0</v>
          </cell>
          <cell r="IP100">
            <v>0</v>
          </cell>
          <cell r="IQ100">
            <v>0</v>
          </cell>
          <cell r="IR100">
            <v>0</v>
          </cell>
          <cell r="IS100">
            <v>0</v>
          </cell>
          <cell r="IT100">
            <v>0</v>
          </cell>
          <cell r="IU100">
            <v>0</v>
          </cell>
        </row>
        <row r="101">
          <cell r="A101" t="str">
            <v>ITCE IN</v>
          </cell>
          <cell r="B101" t="str">
            <v>ITD Cementation India</v>
          </cell>
          <cell r="C101" t="str">
            <v>Construction</v>
          </cell>
          <cell r="D101">
            <v>0</v>
          </cell>
          <cell r="E101">
            <v>0</v>
          </cell>
          <cell r="F101">
            <v>0</v>
          </cell>
          <cell r="G101">
            <v>0</v>
          </cell>
          <cell r="H101">
            <v>0</v>
          </cell>
          <cell r="I101">
            <v>0</v>
          </cell>
          <cell r="J101">
            <v>0</v>
          </cell>
          <cell r="K101">
            <v>-12.46</v>
          </cell>
          <cell r="L101">
            <v>-22.89</v>
          </cell>
          <cell r="M101">
            <v>-19.16</v>
          </cell>
          <cell r="N101">
            <v>-14.62</v>
          </cell>
          <cell r="O101">
            <v>-25.11</v>
          </cell>
          <cell r="P101">
            <v>-27.04</v>
          </cell>
          <cell r="Q101">
            <v>-52.418999999999997</v>
          </cell>
          <cell r="R101">
            <v>-55.08</v>
          </cell>
          <cell r="S101">
            <v>-57.1</v>
          </cell>
          <cell r="T101">
            <v>-66.62</v>
          </cell>
          <cell r="U101">
            <v>-68.31</v>
          </cell>
          <cell r="V101">
            <v>-75.34</v>
          </cell>
          <cell r="W101">
            <v>0</v>
          </cell>
          <cell r="X101">
            <v>0</v>
          </cell>
          <cell r="Y101">
            <v>0</v>
          </cell>
          <cell r="Z101">
            <v>0</v>
          </cell>
          <cell r="AA101">
            <v>0</v>
          </cell>
          <cell r="AB101">
            <v>0</v>
          </cell>
          <cell r="AC101">
            <v>0</v>
          </cell>
          <cell r="AD101">
            <v>0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-83.377000000000294</v>
          </cell>
          <cell r="AN101">
            <v>-53.580000000000027</v>
          </cell>
          <cell r="AO101">
            <v>62.600000000000094</v>
          </cell>
          <cell r="AP101">
            <v>-341.68799999999993</v>
          </cell>
          <cell r="AQ101">
            <v>-3.1600000000000819</v>
          </cell>
          <cell r="AR101">
            <v>-83.69099999999986</v>
          </cell>
          <cell r="AS101">
            <v>1.1519999999998873</v>
          </cell>
          <cell r="AT101">
            <v>69.029999999999717</v>
          </cell>
          <cell r="AU101">
            <v>-25.917999999999886</v>
          </cell>
          <cell r="AV101">
            <v>0.84300000000006037</v>
          </cell>
          <cell r="AW101">
            <v>-18.605000000000061</v>
          </cell>
          <cell r="AX101">
            <v>69.274000000000115</v>
          </cell>
          <cell r="AY101">
            <v>0</v>
          </cell>
          <cell r="AZ101">
            <v>0</v>
          </cell>
          <cell r="BA101">
            <v>0</v>
          </cell>
          <cell r="BB101">
            <v>0</v>
          </cell>
          <cell r="BC101">
            <v>0</v>
          </cell>
          <cell r="BD101">
            <v>0</v>
          </cell>
          <cell r="BE101">
            <v>0</v>
          </cell>
          <cell r="BF101">
            <v>0</v>
          </cell>
          <cell r="BG101">
            <v>0</v>
          </cell>
          <cell r="BH101">
            <v>0</v>
          </cell>
          <cell r="BI101">
            <v>0</v>
          </cell>
          <cell r="BJ101">
            <v>0</v>
          </cell>
          <cell r="BK101">
            <v>0</v>
          </cell>
          <cell r="BL101">
            <v>0</v>
          </cell>
          <cell r="BM101">
            <v>0</v>
          </cell>
          <cell r="BN101">
            <v>0</v>
          </cell>
          <cell r="BO101">
            <v>0</v>
          </cell>
          <cell r="BP101">
            <v>0</v>
          </cell>
          <cell r="BQ101">
            <v>0</v>
          </cell>
          <cell r="BR101">
            <v>0</v>
          </cell>
          <cell r="BS101">
            <v>0</v>
          </cell>
          <cell r="BT101">
            <v>0</v>
          </cell>
          <cell r="BU101">
            <v>0</v>
          </cell>
          <cell r="BV101">
            <v>0</v>
          </cell>
          <cell r="BW101">
            <v>0</v>
          </cell>
          <cell r="BX101">
            <v>0</v>
          </cell>
          <cell r="BY101">
            <v>0</v>
          </cell>
          <cell r="BZ101">
            <v>0</v>
          </cell>
          <cell r="CA101">
            <v>0</v>
          </cell>
          <cell r="CB101">
            <v>0</v>
          </cell>
          <cell r="CC101">
            <v>0</v>
          </cell>
          <cell r="CD101">
            <v>0</v>
          </cell>
          <cell r="CE101">
            <v>0</v>
          </cell>
          <cell r="CF101">
            <v>0</v>
          </cell>
          <cell r="CG101">
            <v>0</v>
          </cell>
          <cell r="CH101">
            <v>0</v>
          </cell>
          <cell r="CI101">
            <v>0</v>
          </cell>
          <cell r="CJ101">
            <v>0</v>
          </cell>
          <cell r="CK101">
            <v>0</v>
          </cell>
          <cell r="CL101">
            <v>0</v>
          </cell>
          <cell r="CM101">
            <v>0</v>
          </cell>
          <cell r="CN101">
            <v>0</v>
          </cell>
          <cell r="CO101">
            <v>0</v>
          </cell>
          <cell r="CP101">
            <v>0</v>
          </cell>
          <cell r="CQ101">
            <v>-83.377000000000294</v>
          </cell>
          <cell r="CR101">
            <v>-53.580000000000027</v>
          </cell>
          <cell r="CS101">
            <v>62.600000000000094</v>
          </cell>
          <cell r="CT101">
            <v>-341.68799999999993</v>
          </cell>
          <cell r="CU101">
            <v>-3.1600000000000819</v>
          </cell>
          <cell r="CV101">
            <v>-83.69099999999986</v>
          </cell>
          <cell r="CW101">
            <v>1.1519999999998873</v>
          </cell>
          <cell r="CX101">
            <v>69.029999999999717</v>
          </cell>
          <cell r="CY101">
            <v>-25.917999999999886</v>
          </cell>
          <cell r="CZ101">
            <v>0.84300000000006037</v>
          </cell>
          <cell r="DA101">
            <v>-18.605000000000061</v>
          </cell>
          <cell r="DB101">
            <v>69.274000000000115</v>
          </cell>
          <cell r="DC101">
            <v>0</v>
          </cell>
          <cell r="DD101">
            <v>0</v>
          </cell>
          <cell r="DE101">
            <v>0</v>
          </cell>
          <cell r="DF101">
            <v>0</v>
          </cell>
          <cell r="DG101">
            <v>0</v>
          </cell>
          <cell r="DH101">
            <v>0</v>
          </cell>
          <cell r="DI101">
            <v>0</v>
          </cell>
          <cell r="DJ101">
            <v>0</v>
          </cell>
          <cell r="DK101">
            <v>0</v>
          </cell>
          <cell r="DL101">
            <v>0</v>
          </cell>
          <cell r="DM101">
            <v>0</v>
          </cell>
          <cell r="DN101">
            <v>0</v>
          </cell>
          <cell r="DO101">
            <v>0</v>
          </cell>
          <cell r="DP101">
            <v>0</v>
          </cell>
          <cell r="DQ101">
            <v>0</v>
          </cell>
          <cell r="DR101">
            <v>0</v>
          </cell>
          <cell r="DS101">
            <v>35</v>
          </cell>
          <cell r="DT101">
            <v>1.5</v>
          </cell>
          <cell r="DU101">
            <v>-1.7</v>
          </cell>
          <cell r="DV101">
            <v>-19.8</v>
          </cell>
          <cell r="DW101">
            <v>0</v>
          </cell>
          <cell r="DX101">
            <v>5.7</v>
          </cell>
          <cell r="DY101">
            <v>-4.3780000000000001</v>
          </cell>
          <cell r="DZ101">
            <v>-15.41</v>
          </cell>
          <cell r="EA101">
            <v>0.40200000000000002</v>
          </cell>
          <cell r="EB101">
            <v>0.9</v>
          </cell>
          <cell r="EC101">
            <v>1.79</v>
          </cell>
          <cell r="ED101">
            <v>-1.758</v>
          </cell>
          <cell r="EE101">
            <v>0</v>
          </cell>
          <cell r="EF101">
            <v>0</v>
          </cell>
          <cell r="EG101">
            <v>0</v>
          </cell>
          <cell r="EH101">
            <v>0</v>
          </cell>
          <cell r="EI101">
            <v>0</v>
          </cell>
          <cell r="EJ101">
            <v>0</v>
          </cell>
          <cell r="EK101">
            <v>0</v>
          </cell>
          <cell r="EL101">
            <v>0</v>
          </cell>
          <cell r="EM101">
            <v>0</v>
          </cell>
          <cell r="EN101">
            <v>0</v>
          </cell>
          <cell r="EO101">
            <v>0</v>
          </cell>
          <cell r="EP101">
            <v>0</v>
          </cell>
          <cell r="EQ101">
            <v>0</v>
          </cell>
          <cell r="ER101">
            <v>0</v>
          </cell>
          <cell r="ES101">
            <v>0</v>
          </cell>
          <cell r="ET101">
            <v>0</v>
          </cell>
          <cell r="EU101">
            <v>-48.377000000000294</v>
          </cell>
          <cell r="EV101">
            <v>-52.080000000000027</v>
          </cell>
          <cell r="EW101">
            <v>60.900000000000091</v>
          </cell>
          <cell r="EX101">
            <v>-361.48799999999994</v>
          </cell>
          <cell r="EY101">
            <v>-3.1600000000000819</v>
          </cell>
          <cell r="EZ101">
            <v>-77.990999999999858</v>
          </cell>
          <cell r="FA101">
            <v>-3.2260000000001128</v>
          </cell>
          <cell r="FB101">
            <v>53.61999999999972</v>
          </cell>
          <cell r="FC101">
            <v>-25.515999999999885</v>
          </cell>
          <cell r="FD101">
            <v>1.7430000000000603</v>
          </cell>
          <cell r="FE101">
            <v>-16.815000000000062</v>
          </cell>
          <cell r="FF101">
            <v>67.516000000000119</v>
          </cell>
          <cell r="FG101">
            <v>0</v>
          </cell>
          <cell r="FH101">
            <v>0</v>
          </cell>
          <cell r="FI101">
            <v>0</v>
          </cell>
          <cell r="FJ101">
            <v>0</v>
          </cell>
          <cell r="FK101">
            <v>0</v>
          </cell>
          <cell r="FL101">
            <v>0</v>
          </cell>
          <cell r="FM101">
            <v>0</v>
          </cell>
          <cell r="FN101">
            <v>0</v>
          </cell>
          <cell r="FO101">
            <v>0</v>
          </cell>
          <cell r="FP101">
            <v>0</v>
          </cell>
          <cell r="FQ101">
            <v>0</v>
          </cell>
          <cell r="FR101">
            <v>0</v>
          </cell>
          <cell r="FS101">
            <v>0</v>
          </cell>
          <cell r="FT101">
            <v>0</v>
          </cell>
          <cell r="FU101">
            <v>0</v>
          </cell>
          <cell r="FV101">
            <v>0</v>
          </cell>
          <cell r="FW101">
            <v>0</v>
          </cell>
          <cell r="FX101">
            <v>0</v>
          </cell>
          <cell r="FY101">
            <v>0</v>
          </cell>
          <cell r="FZ101">
            <v>0</v>
          </cell>
          <cell r="GA101">
            <v>-11.91</v>
          </cell>
          <cell r="GB101">
            <v>18.329999999999998</v>
          </cell>
          <cell r="GC101">
            <v>0</v>
          </cell>
          <cell r="GD101">
            <v>17.579999999999998</v>
          </cell>
          <cell r="GE101">
            <v>0</v>
          </cell>
          <cell r="GF101">
            <v>0</v>
          </cell>
          <cell r="GG101">
            <v>0</v>
          </cell>
          <cell r="GH101">
            <v>0</v>
          </cell>
          <cell r="GI101">
            <v>0</v>
          </cell>
          <cell r="GJ101">
            <v>0</v>
          </cell>
          <cell r="GK101">
            <v>0</v>
          </cell>
          <cell r="GL101">
            <v>0</v>
          </cell>
          <cell r="GM101">
            <v>0</v>
          </cell>
          <cell r="GN101">
            <v>0</v>
          </cell>
          <cell r="GO101">
            <v>0</v>
          </cell>
          <cell r="GP101">
            <v>0</v>
          </cell>
          <cell r="GQ101">
            <v>0</v>
          </cell>
          <cell r="GR101">
            <v>0</v>
          </cell>
          <cell r="GS101">
            <v>0</v>
          </cell>
          <cell r="GT101">
            <v>0</v>
          </cell>
          <cell r="GU101">
            <v>0</v>
          </cell>
          <cell r="GV101">
            <v>0</v>
          </cell>
          <cell r="GW101">
            <v>0</v>
          </cell>
          <cell r="GX101">
            <v>0</v>
          </cell>
          <cell r="GY101">
            <v>0</v>
          </cell>
          <cell r="GZ101">
            <v>0</v>
          </cell>
          <cell r="HA101">
            <v>0</v>
          </cell>
          <cell r="HB101">
            <v>0</v>
          </cell>
          <cell r="HC101">
            <v>0</v>
          </cell>
          <cell r="HD101">
            <v>0</v>
          </cell>
          <cell r="HE101">
            <v>0</v>
          </cell>
          <cell r="HF101">
            <v>0</v>
          </cell>
          <cell r="HG101">
            <v>0</v>
          </cell>
          <cell r="HH101">
            <v>0</v>
          </cell>
          <cell r="HI101">
            <v>0</v>
          </cell>
          <cell r="HJ101">
            <v>0</v>
          </cell>
          <cell r="HK101">
            <v>0</v>
          </cell>
          <cell r="HL101">
            <v>0</v>
          </cell>
          <cell r="HM101">
            <v>0</v>
          </cell>
          <cell r="HN101">
            <v>0</v>
          </cell>
          <cell r="HO101">
            <v>0</v>
          </cell>
          <cell r="HP101">
            <v>0</v>
          </cell>
          <cell r="HQ101">
            <v>0</v>
          </cell>
          <cell r="HR101">
            <v>0</v>
          </cell>
          <cell r="HS101">
            <v>0</v>
          </cell>
          <cell r="HT101">
            <v>0</v>
          </cell>
          <cell r="HU101">
            <v>0</v>
          </cell>
          <cell r="HV101">
            <v>0</v>
          </cell>
          <cell r="HW101">
            <v>0</v>
          </cell>
          <cell r="HX101">
            <v>0</v>
          </cell>
          <cell r="HY101">
            <v>0</v>
          </cell>
          <cell r="HZ101">
            <v>0</v>
          </cell>
          <cell r="IA101">
            <v>0</v>
          </cell>
          <cell r="IB101">
            <v>0</v>
          </cell>
          <cell r="IC101">
            <v>0</v>
          </cell>
          <cell r="ID101">
            <v>0</v>
          </cell>
          <cell r="IE101">
            <v>0</v>
          </cell>
          <cell r="IF101">
            <v>0</v>
          </cell>
          <cell r="IG101">
            <v>0</v>
          </cell>
          <cell r="IH101">
            <v>0</v>
          </cell>
          <cell r="II101">
            <v>0</v>
          </cell>
          <cell r="IJ101">
            <v>0</v>
          </cell>
          <cell r="IK101">
            <v>0</v>
          </cell>
          <cell r="IL101">
            <v>0</v>
          </cell>
          <cell r="IM101">
            <v>0</v>
          </cell>
          <cell r="IN101">
            <v>0</v>
          </cell>
          <cell r="IO101">
            <v>0</v>
          </cell>
          <cell r="IP101">
            <v>0</v>
          </cell>
          <cell r="IQ101">
            <v>0</v>
          </cell>
          <cell r="IR101">
            <v>0</v>
          </cell>
          <cell r="IS101">
            <v>0</v>
          </cell>
          <cell r="IT101">
            <v>0</v>
          </cell>
          <cell r="IU101">
            <v>0</v>
          </cell>
        </row>
        <row r="102">
          <cell r="A102" t="str">
            <v>IVRC IN</v>
          </cell>
          <cell r="B102" t="str">
            <v>IVRCL Infrastructures &amp; Projects</v>
          </cell>
          <cell r="C102" t="str">
            <v>Construction</v>
          </cell>
          <cell r="D102">
            <v>0</v>
          </cell>
          <cell r="E102">
            <v>0</v>
          </cell>
          <cell r="F102">
            <v>-32.69</v>
          </cell>
          <cell r="G102">
            <v>-28.57</v>
          </cell>
          <cell r="H102">
            <v>-41.82</v>
          </cell>
          <cell r="I102">
            <v>-84.13</v>
          </cell>
          <cell r="J102">
            <v>-63.89</v>
          </cell>
          <cell r="K102">
            <v>-68.930000000000007</v>
          </cell>
          <cell r="L102">
            <v>-42.62</v>
          </cell>
          <cell r="M102">
            <v>-58.23</v>
          </cell>
          <cell r="N102">
            <v>-63.2</v>
          </cell>
          <cell r="O102">
            <v>-49.7</v>
          </cell>
          <cell r="P102">
            <v>-39.630000000000003</v>
          </cell>
          <cell r="Q102">
            <v>-71.81</v>
          </cell>
          <cell r="R102">
            <v>-85.48</v>
          </cell>
          <cell r="S102">
            <v>-48.87</v>
          </cell>
          <cell r="T102">
            <v>-82.86</v>
          </cell>
          <cell r="U102">
            <v>-102.65</v>
          </cell>
          <cell r="V102">
            <v>-98.03</v>
          </cell>
          <cell r="W102">
            <v>-24.84</v>
          </cell>
          <cell r="X102">
            <v>-56.85</v>
          </cell>
          <cell r="Y102">
            <v>-75.989999999999995</v>
          </cell>
          <cell r="Z102">
            <v>-176.75</v>
          </cell>
          <cell r="AA102">
            <v>-207.7</v>
          </cell>
          <cell r="AB102">
            <v>-193.9</v>
          </cell>
          <cell r="AC102">
            <v>-274.2</v>
          </cell>
          <cell r="AD102">
            <v>-405.68799999999999</v>
          </cell>
          <cell r="AE102">
            <v>-391.80200000000002</v>
          </cell>
          <cell r="AF102">
            <v>0</v>
          </cell>
          <cell r="AG102">
            <v>0</v>
          </cell>
          <cell r="AH102">
            <v>33.038000000000039</v>
          </cell>
          <cell r="AI102">
            <v>118.46600000000007</v>
          </cell>
          <cell r="AJ102">
            <v>95.463999999999828</v>
          </cell>
          <cell r="AK102">
            <v>72.161999999999892</v>
          </cell>
          <cell r="AL102">
            <v>112.78400000000003</v>
          </cell>
          <cell r="AM102">
            <v>59.027999999999935</v>
          </cell>
          <cell r="AN102">
            <v>119.68699999999993</v>
          </cell>
          <cell r="AO102">
            <v>91.117000000000104</v>
          </cell>
          <cell r="AP102">
            <v>145.26899999999966</v>
          </cell>
          <cell r="AQ102">
            <v>273.4330000000005</v>
          </cell>
          <cell r="AR102">
            <v>182.7399999999999</v>
          </cell>
          <cell r="AS102">
            <v>117.90000000000032</v>
          </cell>
          <cell r="AT102">
            <v>234.87000000000091</v>
          </cell>
          <cell r="AU102">
            <v>516.19000000000028</v>
          </cell>
          <cell r="AV102">
            <v>253.68999999999954</v>
          </cell>
          <cell r="AW102">
            <v>211.34000000000063</v>
          </cell>
          <cell r="AX102">
            <v>415.76000000000056</v>
          </cell>
          <cell r="AY102">
            <v>981.48999999999899</v>
          </cell>
          <cell r="AZ102">
            <v>487.64999999999975</v>
          </cell>
          <cell r="BA102">
            <v>416.42000000000058</v>
          </cell>
          <cell r="BB102">
            <v>858.59999999999991</v>
          </cell>
          <cell r="BC102">
            <v>1092.0600000000002</v>
          </cell>
          <cell r="BD102">
            <v>549.99000000000058</v>
          </cell>
          <cell r="BE102">
            <v>697.24200000000042</v>
          </cell>
          <cell r="BF102">
            <v>569.5020000000012</v>
          </cell>
          <cell r="BG102">
            <v>980.29900000000055</v>
          </cell>
          <cell r="BH102">
            <v>0</v>
          </cell>
          <cell r="BI102">
            <v>0</v>
          </cell>
          <cell r="BJ102">
            <v>0</v>
          </cell>
          <cell r="BK102">
            <v>0</v>
          </cell>
          <cell r="BL102">
            <v>0</v>
          </cell>
          <cell r="BM102">
            <v>0</v>
          </cell>
          <cell r="BN102">
            <v>0</v>
          </cell>
          <cell r="BO102">
            <v>0</v>
          </cell>
          <cell r="BP102">
            <v>0</v>
          </cell>
          <cell r="BQ102">
            <v>0</v>
          </cell>
          <cell r="BR102">
            <v>0</v>
          </cell>
          <cell r="BS102">
            <v>0</v>
          </cell>
          <cell r="BT102">
            <v>0</v>
          </cell>
          <cell r="BU102">
            <v>0</v>
          </cell>
          <cell r="BV102">
            <v>0</v>
          </cell>
          <cell r="BW102">
            <v>0</v>
          </cell>
          <cell r="BX102">
            <v>0</v>
          </cell>
          <cell r="BY102">
            <v>0</v>
          </cell>
          <cell r="BZ102">
            <v>0</v>
          </cell>
          <cell r="CA102">
            <v>0</v>
          </cell>
          <cell r="CB102">
            <v>0</v>
          </cell>
          <cell r="CC102">
            <v>0</v>
          </cell>
          <cell r="CD102">
            <v>0</v>
          </cell>
          <cell r="CE102">
            <v>0</v>
          </cell>
          <cell r="CF102">
            <v>0</v>
          </cell>
          <cell r="CG102">
            <v>-30</v>
          </cell>
          <cell r="CH102">
            <v>-13.5</v>
          </cell>
          <cell r="CI102">
            <v>0</v>
          </cell>
          <cell r="CJ102">
            <v>0</v>
          </cell>
          <cell r="CK102">
            <v>0</v>
          </cell>
          <cell r="CL102">
            <v>33.038000000000039</v>
          </cell>
          <cell r="CM102">
            <v>118.46600000000007</v>
          </cell>
          <cell r="CN102">
            <v>95.463999999999828</v>
          </cell>
          <cell r="CO102">
            <v>72.161999999999892</v>
          </cell>
          <cell r="CP102">
            <v>112.78400000000003</v>
          </cell>
          <cell r="CQ102">
            <v>59.027999999999935</v>
          </cell>
          <cell r="CR102">
            <v>119.68699999999993</v>
          </cell>
          <cell r="CS102">
            <v>91.117000000000104</v>
          </cell>
          <cell r="CT102">
            <v>145.26899999999966</v>
          </cell>
          <cell r="CU102">
            <v>273.4330000000005</v>
          </cell>
          <cell r="CV102">
            <v>182.7399999999999</v>
          </cell>
          <cell r="CW102">
            <v>117.90000000000032</v>
          </cell>
          <cell r="CX102">
            <v>234.87000000000091</v>
          </cell>
          <cell r="CY102">
            <v>516.19000000000028</v>
          </cell>
          <cell r="CZ102">
            <v>253.68999999999954</v>
          </cell>
          <cell r="DA102">
            <v>211.34000000000063</v>
          </cell>
          <cell r="DB102">
            <v>415.76000000000056</v>
          </cell>
          <cell r="DC102">
            <v>981.48999999999899</v>
          </cell>
          <cell r="DD102">
            <v>487.64999999999975</v>
          </cell>
          <cell r="DE102">
            <v>416.42000000000058</v>
          </cell>
          <cell r="DF102">
            <v>858.59999999999991</v>
          </cell>
          <cell r="DG102">
            <v>1092.0600000000002</v>
          </cell>
          <cell r="DH102">
            <v>549.99000000000058</v>
          </cell>
          <cell r="DI102">
            <v>667.24200000000042</v>
          </cell>
          <cell r="DJ102">
            <v>556.0020000000012</v>
          </cell>
          <cell r="DK102">
            <v>980.29900000000055</v>
          </cell>
          <cell r="DL102">
            <v>0</v>
          </cell>
          <cell r="DM102">
            <v>0</v>
          </cell>
          <cell r="DN102">
            <v>-19.32</v>
          </cell>
          <cell r="DO102">
            <v>-32.505000000000003</v>
          </cell>
          <cell r="DP102">
            <v>-30.81</v>
          </cell>
          <cell r="DQ102">
            <v>-9.0700000000000038</v>
          </cell>
          <cell r="DR102">
            <v>-30.37</v>
          </cell>
          <cell r="DS102">
            <v>27.193999999999999</v>
          </cell>
          <cell r="DT102">
            <v>-12.53</v>
          </cell>
          <cell r="DU102">
            <v>-9.83</v>
          </cell>
          <cell r="DV102">
            <v>-2.1609999999999996</v>
          </cell>
          <cell r="DW102">
            <v>-21.74</v>
          </cell>
          <cell r="DX102">
            <v>-12.14</v>
          </cell>
          <cell r="DY102">
            <v>-5.94</v>
          </cell>
          <cell r="DZ102">
            <v>-13.259999999999998</v>
          </cell>
          <cell r="EA102">
            <v>-78.069999999999993</v>
          </cell>
          <cell r="EB102">
            <v>-36.340000000000003</v>
          </cell>
          <cell r="EC102">
            <v>-55.67</v>
          </cell>
          <cell r="ED102">
            <v>-94.4</v>
          </cell>
          <cell r="EE102">
            <v>-249.1</v>
          </cell>
          <cell r="EF102">
            <v>-108.08</v>
          </cell>
          <cell r="EG102">
            <v>-63.91</v>
          </cell>
          <cell r="EH102">
            <v>-218.04000000000002</v>
          </cell>
          <cell r="EI102">
            <v>-359</v>
          </cell>
          <cell r="EJ102">
            <v>-115.05000000000001</v>
          </cell>
          <cell r="EK102">
            <v>-96</v>
          </cell>
          <cell r="EL102">
            <v>-90.718000000000004</v>
          </cell>
          <cell r="EM102">
            <v>-181.48</v>
          </cell>
          <cell r="EN102">
            <v>0</v>
          </cell>
          <cell r="EO102">
            <v>0</v>
          </cell>
          <cell r="EP102">
            <v>13.718000000000039</v>
          </cell>
          <cell r="EQ102">
            <v>85.96100000000007</v>
          </cell>
          <cell r="ER102">
            <v>64.653999999999826</v>
          </cell>
          <cell r="ES102">
            <v>63.091999999999885</v>
          </cell>
          <cell r="ET102">
            <v>82.41400000000003</v>
          </cell>
          <cell r="EU102">
            <v>86.221999999999937</v>
          </cell>
          <cell r="EV102">
            <v>107.15699999999993</v>
          </cell>
          <cell r="EW102">
            <v>81.287000000000106</v>
          </cell>
          <cell r="EX102">
            <v>143.10799999999966</v>
          </cell>
          <cell r="EY102">
            <v>251.6930000000005</v>
          </cell>
          <cell r="EZ102">
            <v>170.59999999999991</v>
          </cell>
          <cell r="FA102">
            <v>111.96000000000032</v>
          </cell>
          <cell r="FB102">
            <v>221.61000000000092</v>
          </cell>
          <cell r="FC102">
            <v>438.12000000000029</v>
          </cell>
          <cell r="FD102">
            <v>217.34999999999954</v>
          </cell>
          <cell r="FE102">
            <v>155.67000000000064</v>
          </cell>
          <cell r="FF102">
            <v>321.36000000000058</v>
          </cell>
          <cell r="FG102">
            <v>732.38999999999896</v>
          </cell>
          <cell r="FH102">
            <v>379.56999999999977</v>
          </cell>
          <cell r="FI102">
            <v>352.51000000000056</v>
          </cell>
          <cell r="FJ102">
            <v>640.55999999999995</v>
          </cell>
          <cell r="FK102">
            <v>733.06000000000017</v>
          </cell>
          <cell r="FL102">
            <v>434.94000000000057</v>
          </cell>
          <cell r="FM102">
            <v>571.24200000000042</v>
          </cell>
          <cell r="FN102">
            <v>465.28400000000119</v>
          </cell>
          <cell r="FO102">
            <v>798.81900000000053</v>
          </cell>
          <cell r="FP102">
            <v>0</v>
          </cell>
          <cell r="FQ102">
            <v>0</v>
          </cell>
          <cell r="FR102">
            <v>0</v>
          </cell>
          <cell r="FS102">
            <v>0</v>
          </cell>
          <cell r="FT102">
            <v>0</v>
          </cell>
          <cell r="FU102">
            <v>0</v>
          </cell>
          <cell r="FV102">
            <v>0</v>
          </cell>
          <cell r="FW102">
            <v>88.049000000000007</v>
          </cell>
          <cell r="FX102">
            <v>0</v>
          </cell>
          <cell r="FY102">
            <v>0</v>
          </cell>
          <cell r="FZ102">
            <v>0</v>
          </cell>
          <cell r="GA102">
            <v>0</v>
          </cell>
          <cell r="GB102">
            <v>0</v>
          </cell>
          <cell r="GC102">
            <v>0</v>
          </cell>
          <cell r="GD102">
            <v>0</v>
          </cell>
          <cell r="GE102">
            <v>0</v>
          </cell>
          <cell r="GF102">
            <v>0</v>
          </cell>
          <cell r="GG102">
            <v>0</v>
          </cell>
          <cell r="GH102">
            <v>0</v>
          </cell>
          <cell r="GI102">
            <v>0</v>
          </cell>
          <cell r="GJ102">
            <v>0</v>
          </cell>
          <cell r="GK102">
            <v>0</v>
          </cell>
          <cell r="GL102">
            <v>0</v>
          </cell>
          <cell r="GM102">
            <v>0</v>
          </cell>
          <cell r="GN102">
            <v>0</v>
          </cell>
          <cell r="GO102">
            <v>0</v>
          </cell>
          <cell r="GP102">
            <v>0</v>
          </cell>
          <cell r="GQ102">
            <v>0</v>
          </cell>
          <cell r="GR102">
            <v>0</v>
          </cell>
          <cell r="GS102">
            <v>0</v>
          </cell>
          <cell r="GT102">
            <v>0</v>
          </cell>
          <cell r="GU102">
            <v>0</v>
          </cell>
          <cell r="GV102">
            <v>0</v>
          </cell>
          <cell r="GW102">
            <v>0</v>
          </cell>
          <cell r="GX102">
            <v>0</v>
          </cell>
          <cell r="GY102">
            <v>0</v>
          </cell>
          <cell r="GZ102">
            <v>0</v>
          </cell>
          <cell r="HA102">
            <v>0</v>
          </cell>
          <cell r="HB102">
            <v>0</v>
          </cell>
          <cell r="HC102">
            <v>0</v>
          </cell>
          <cell r="HD102">
            <v>0</v>
          </cell>
          <cell r="HE102">
            <v>0</v>
          </cell>
          <cell r="HF102">
            <v>0</v>
          </cell>
          <cell r="HG102">
            <v>0</v>
          </cell>
          <cell r="HH102">
            <v>0</v>
          </cell>
          <cell r="HI102">
            <v>0</v>
          </cell>
          <cell r="HJ102">
            <v>0</v>
          </cell>
          <cell r="HK102">
            <v>0</v>
          </cell>
          <cell r="HL102">
            <v>0</v>
          </cell>
          <cell r="HM102">
            <v>0</v>
          </cell>
          <cell r="HN102">
            <v>0</v>
          </cell>
          <cell r="HO102">
            <v>0</v>
          </cell>
          <cell r="HP102">
            <v>0</v>
          </cell>
          <cell r="HQ102">
            <v>0</v>
          </cell>
          <cell r="HR102">
            <v>0</v>
          </cell>
          <cell r="HS102">
            <v>0</v>
          </cell>
          <cell r="HT102">
            <v>0</v>
          </cell>
          <cell r="HU102">
            <v>0</v>
          </cell>
          <cell r="HV102">
            <v>0</v>
          </cell>
          <cell r="HW102">
            <v>0</v>
          </cell>
          <cell r="HX102">
            <v>0</v>
          </cell>
          <cell r="HY102">
            <v>0</v>
          </cell>
          <cell r="HZ102">
            <v>0</v>
          </cell>
          <cell r="IA102">
            <v>0</v>
          </cell>
          <cell r="IB102">
            <v>0</v>
          </cell>
          <cell r="IC102">
            <v>0</v>
          </cell>
          <cell r="ID102">
            <v>0</v>
          </cell>
          <cell r="IE102">
            <v>0</v>
          </cell>
          <cell r="IF102">
            <v>0</v>
          </cell>
          <cell r="IG102">
            <v>0</v>
          </cell>
          <cell r="IH102">
            <v>0</v>
          </cell>
          <cell r="II102">
            <v>0</v>
          </cell>
          <cell r="IJ102">
            <v>0</v>
          </cell>
          <cell r="IK102">
            <v>0</v>
          </cell>
          <cell r="IL102">
            <v>0</v>
          </cell>
          <cell r="IM102">
            <v>0</v>
          </cell>
          <cell r="IN102">
            <v>0</v>
          </cell>
          <cell r="IO102">
            <v>0</v>
          </cell>
          <cell r="IP102">
            <v>0</v>
          </cell>
          <cell r="IQ102">
            <v>0</v>
          </cell>
          <cell r="IR102">
            <v>0</v>
          </cell>
          <cell r="IS102">
            <v>0</v>
          </cell>
          <cell r="IT102">
            <v>0</v>
          </cell>
          <cell r="IU102">
            <v>0</v>
          </cell>
        </row>
        <row r="103">
          <cell r="A103" t="str">
            <v>MDHPJ IN</v>
          </cell>
          <cell r="B103" t="str">
            <v>Madhucon Projects Ltd</v>
          </cell>
          <cell r="C103" t="str">
            <v>Construction</v>
          </cell>
          <cell r="D103">
            <v>0</v>
          </cell>
          <cell r="E103">
            <v>-2.2799999999999998</v>
          </cell>
          <cell r="F103">
            <v>-0.83</v>
          </cell>
          <cell r="G103">
            <v>-0.1</v>
          </cell>
          <cell r="H103">
            <v>-1.2</v>
          </cell>
          <cell r="I103">
            <v>-0.98</v>
          </cell>
          <cell r="J103">
            <v>-0.05</v>
          </cell>
          <cell r="K103">
            <v>0</v>
          </cell>
          <cell r="L103">
            <v>0</v>
          </cell>
          <cell r="M103">
            <v>-0.04</v>
          </cell>
          <cell r="N103">
            <v>-0.04</v>
          </cell>
          <cell r="O103">
            <v>-0.2</v>
          </cell>
          <cell r="P103">
            <v>-0.01</v>
          </cell>
          <cell r="Q103">
            <v>-1.32</v>
          </cell>
          <cell r="R103">
            <v>-4.1399999999999997</v>
          </cell>
          <cell r="S103">
            <v>-0.73</v>
          </cell>
          <cell r="T103">
            <v>-28.53</v>
          </cell>
          <cell r="U103">
            <v>-25.61</v>
          </cell>
          <cell r="V103">
            <v>-22.99</v>
          </cell>
          <cell r="W103">
            <v>-34.9</v>
          </cell>
          <cell r="X103">
            <v>-20.59</v>
          </cell>
          <cell r="Y103">
            <v>-69.180000000000007</v>
          </cell>
          <cell r="Z103">
            <v>-28.310000000000002</v>
          </cell>
          <cell r="AA103">
            <v>-45.3</v>
          </cell>
          <cell r="AB103">
            <v>-48.9</v>
          </cell>
          <cell r="AC103">
            <v>-61.084000000000003</v>
          </cell>
          <cell r="AD103">
            <v>-26.29</v>
          </cell>
          <cell r="AE103">
            <v>-32.173000000000002</v>
          </cell>
          <cell r="AF103">
            <v>0</v>
          </cell>
          <cell r="AG103">
            <v>24.710000000000029</v>
          </cell>
          <cell r="AH103">
            <v>41.240000000000066</v>
          </cell>
          <cell r="AI103">
            <v>90.640000000000015</v>
          </cell>
          <cell r="AJ103">
            <v>82.159999999999968</v>
          </cell>
          <cell r="AK103">
            <v>47.83</v>
          </cell>
          <cell r="AL103">
            <v>58.080000000000048</v>
          </cell>
          <cell r="AM103">
            <v>79.369999999999976</v>
          </cell>
          <cell r="AN103">
            <v>72.039999999999992</v>
          </cell>
          <cell r="AO103">
            <v>55.319999999999936</v>
          </cell>
          <cell r="AP103">
            <v>61.979999999999983</v>
          </cell>
          <cell r="AQ103">
            <v>67.75999999999992</v>
          </cell>
          <cell r="AR103">
            <v>44.140000000000079</v>
          </cell>
          <cell r="AS103">
            <v>48.179999999999964</v>
          </cell>
          <cell r="AT103">
            <v>110.67999999999998</v>
          </cell>
          <cell r="AU103">
            <v>162.87000000000006</v>
          </cell>
          <cell r="AV103">
            <v>102.79000000000002</v>
          </cell>
          <cell r="AW103">
            <v>130.26</v>
          </cell>
          <cell r="AX103">
            <v>107.85899999999991</v>
          </cell>
          <cell r="AY103">
            <v>234.35299999999998</v>
          </cell>
          <cell r="AZ103">
            <v>121.47000000000003</v>
          </cell>
          <cell r="BA103">
            <v>168.31999999999994</v>
          </cell>
          <cell r="BB103">
            <v>177.16</v>
          </cell>
          <cell r="BC103">
            <v>230.93000000000023</v>
          </cell>
          <cell r="BD103">
            <v>197.38300000000007</v>
          </cell>
          <cell r="BE103">
            <v>223.68900000000019</v>
          </cell>
          <cell r="BF103">
            <v>164.05299999999997</v>
          </cell>
          <cell r="BG103">
            <v>176.81799999999973</v>
          </cell>
          <cell r="BH103">
            <v>0</v>
          </cell>
          <cell r="BI103">
            <v>0</v>
          </cell>
          <cell r="BJ103">
            <v>0</v>
          </cell>
          <cell r="BK103">
            <v>0</v>
          </cell>
          <cell r="BL103">
            <v>0</v>
          </cell>
          <cell r="BM103">
            <v>0</v>
          </cell>
          <cell r="BN103">
            <v>0</v>
          </cell>
          <cell r="BO103">
            <v>0</v>
          </cell>
          <cell r="BP103">
            <v>0</v>
          </cell>
          <cell r="BQ103">
            <v>0</v>
          </cell>
          <cell r="BR103">
            <v>0</v>
          </cell>
          <cell r="BS103">
            <v>0</v>
          </cell>
          <cell r="BT103">
            <v>0</v>
          </cell>
          <cell r="BU103">
            <v>0</v>
          </cell>
          <cell r="BV103">
            <v>0</v>
          </cell>
          <cell r="BW103">
            <v>0</v>
          </cell>
          <cell r="BX103">
            <v>0</v>
          </cell>
          <cell r="BY103">
            <v>0</v>
          </cell>
          <cell r="BZ103">
            <v>0</v>
          </cell>
          <cell r="CA103">
            <v>0</v>
          </cell>
          <cell r="CB103">
            <v>0</v>
          </cell>
          <cell r="CC103">
            <v>0</v>
          </cell>
          <cell r="CD103">
            <v>0</v>
          </cell>
          <cell r="CE103">
            <v>0</v>
          </cell>
          <cell r="CF103">
            <v>0</v>
          </cell>
          <cell r="CG103">
            <v>0</v>
          </cell>
          <cell r="CH103">
            <v>0</v>
          </cell>
          <cell r="CI103">
            <v>0</v>
          </cell>
          <cell r="CJ103">
            <v>0</v>
          </cell>
          <cell r="CK103">
            <v>24.710000000000029</v>
          </cell>
          <cell r="CL103">
            <v>41.240000000000066</v>
          </cell>
          <cell r="CM103">
            <v>90.640000000000015</v>
          </cell>
          <cell r="CN103">
            <v>82.159999999999968</v>
          </cell>
          <cell r="CO103">
            <v>47.83</v>
          </cell>
          <cell r="CP103">
            <v>58.080000000000048</v>
          </cell>
          <cell r="CQ103">
            <v>79.369999999999976</v>
          </cell>
          <cell r="CR103">
            <v>72.039999999999992</v>
          </cell>
          <cell r="CS103">
            <v>55.319999999999936</v>
          </cell>
          <cell r="CT103">
            <v>61.979999999999983</v>
          </cell>
          <cell r="CU103">
            <v>67.75999999999992</v>
          </cell>
          <cell r="CV103">
            <v>44.140000000000079</v>
          </cell>
          <cell r="CW103">
            <v>48.179999999999964</v>
          </cell>
          <cell r="CX103">
            <v>110.67999999999998</v>
          </cell>
          <cell r="CY103">
            <v>162.87000000000006</v>
          </cell>
          <cell r="CZ103">
            <v>102.79000000000002</v>
          </cell>
          <cell r="DA103">
            <v>130.26</v>
          </cell>
          <cell r="DB103">
            <v>107.85899999999991</v>
          </cell>
          <cell r="DC103">
            <v>234.35299999999998</v>
          </cell>
          <cell r="DD103">
            <v>121.47000000000003</v>
          </cell>
          <cell r="DE103">
            <v>168.31999999999994</v>
          </cell>
          <cell r="DF103">
            <v>177.16</v>
          </cell>
          <cell r="DG103">
            <v>230.93000000000023</v>
          </cell>
          <cell r="DH103">
            <v>197.38300000000007</v>
          </cell>
          <cell r="DI103">
            <v>223.68900000000019</v>
          </cell>
          <cell r="DJ103">
            <v>164.05299999999997</v>
          </cell>
          <cell r="DK103">
            <v>176.81799999999973</v>
          </cell>
          <cell r="DL103">
            <v>0</v>
          </cell>
          <cell r="DM103">
            <v>-1.5</v>
          </cell>
          <cell r="DN103">
            <v>-1</v>
          </cell>
          <cell r="DO103">
            <v>-25.5</v>
          </cell>
          <cell r="DP103">
            <v>-13</v>
          </cell>
          <cell r="DQ103">
            <v>-13</v>
          </cell>
          <cell r="DR103">
            <v>-9.1</v>
          </cell>
          <cell r="DS103">
            <v>-17.399999999999999</v>
          </cell>
          <cell r="DT103">
            <v>-13.5</v>
          </cell>
          <cell r="DU103">
            <v>-15</v>
          </cell>
          <cell r="DV103">
            <v>-11.5</v>
          </cell>
          <cell r="DW103">
            <v>-20</v>
          </cell>
          <cell r="DX103">
            <v>-9.5</v>
          </cell>
          <cell r="DY103">
            <v>-16.22</v>
          </cell>
          <cell r="DZ103">
            <v>-35.770000000000003</v>
          </cell>
          <cell r="EA103">
            <v>-9.9499999999999993</v>
          </cell>
          <cell r="EB103">
            <v>-11.77</v>
          </cell>
          <cell r="EC103">
            <v>-17.600000000000001</v>
          </cell>
          <cell r="ED103">
            <v>-10.06</v>
          </cell>
          <cell r="EE103">
            <v>-118.76</v>
          </cell>
          <cell r="EF103">
            <v>-29.5</v>
          </cell>
          <cell r="EG103">
            <v>-33</v>
          </cell>
          <cell r="EH103">
            <v>-47.33</v>
          </cell>
          <cell r="EI103">
            <v>-48.1</v>
          </cell>
          <cell r="EJ103">
            <v>-49.37</v>
          </cell>
          <cell r="EK103">
            <v>-95.486000000000004</v>
          </cell>
          <cell r="EL103">
            <v>-25.472000000000001</v>
          </cell>
          <cell r="EM103">
            <v>-98.361000000000004</v>
          </cell>
          <cell r="EN103">
            <v>0</v>
          </cell>
          <cell r="EO103">
            <v>23.210000000000029</v>
          </cell>
          <cell r="EP103">
            <v>40.240000000000066</v>
          </cell>
          <cell r="EQ103">
            <v>65.140000000000015</v>
          </cell>
          <cell r="ER103">
            <v>69.159999999999968</v>
          </cell>
          <cell r="ES103">
            <v>34.83</v>
          </cell>
          <cell r="ET103">
            <v>48.980000000000047</v>
          </cell>
          <cell r="EU103">
            <v>61.969999999999978</v>
          </cell>
          <cell r="EV103">
            <v>58.539999999999992</v>
          </cell>
          <cell r="EW103">
            <v>40.319999999999936</v>
          </cell>
          <cell r="EX103">
            <v>50.479999999999983</v>
          </cell>
          <cell r="EY103">
            <v>47.75999999999992</v>
          </cell>
          <cell r="EZ103">
            <v>34.640000000000079</v>
          </cell>
          <cell r="FA103">
            <v>31.959999999999965</v>
          </cell>
          <cell r="FB103">
            <v>74.909999999999968</v>
          </cell>
          <cell r="FC103">
            <v>152.92000000000007</v>
          </cell>
          <cell r="FD103">
            <v>91.020000000000024</v>
          </cell>
          <cell r="FE103">
            <v>112.66</v>
          </cell>
          <cell r="FF103">
            <v>97.798999999999907</v>
          </cell>
          <cell r="FG103">
            <v>115.59299999999998</v>
          </cell>
          <cell r="FH103">
            <v>91.970000000000027</v>
          </cell>
          <cell r="FI103">
            <v>135.31999999999994</v>
          </cell>
          <cell r="FJ103">
            <v>129.82999999999998</v>
          </cell>
          <cell r="FK103">
            <v>182.83000000000024</v>
          </cell>
          <cell r="FL103">
            <v>148.01300000000006</v>
          </cell>
          <cell r="FM103">
            <v>128.2030000000002</v>
          </cell>
          <cell r="FN103">
            <v>138.58099999999996</v>
          </cell>
          <cell r="FO103">
            <v>78.456999999999724</v>
          </cell>
          <cell r="FP103">
            <v>0</v>
          </cell>
          <cell r="FQ103">
            <v>0</v>
          </cell>
          <cell r="FR103">
            <v>0</v>
          </cell>
          <cell r="FS103">
            <v>0</v>
          </cell>
          <cell r="FT103">
            <v>0</v>
          </cell>
          <cell r="FU103">
            <v>0</v>
          </cell>
          <cell r="FV103">
            <v>0</v>
          </cell>
          <cell r="FW103">
            <v>0</v>
          </cell>
          <cell r="FX103">
            <v>0</v>
          </cell>
          <cell r="FY103">
            <v>0</v>
          </cell>
          <cell r="FZ103">
            <v>0</v>
          </cell>
          <cell r="GA103">
            <v>0</v>
          </cell>
          <cell r="GB103">
            <v>0</v>
          </cell>
          <cell r="GC103">
            <v>0</v>
          </cell>
          <cell r="GD103">
            <v>0</v>
          </cell>
          <cell r="GE103">
            <v>0</v>
          </cell>
          <cell r="GF103">
            <v>0</v>
          </cell>
          <cell r="GG103">
            <v>0</v>
          </cell>
          <cell r="GH103">
            <v>0</v>
          </cell>
          <cell r="GI103">
            <v>0</v>
          </cell>
          <cell r="GJ103">
            <v>0</v>
          </cell>
          <cell r="GK103">
            <v>0</v>
          </cell>
          <cell r="GL103">
            <v>0</v>
          </cell>
          <cell r="GM103">
            <v>0</v>
          </cell>
          <cell r="GN103">
            <v>0</v>
          </cell>
          <cell r="GO103">
            <v>0</v>
          </cell>
          <cell r="GP103">
            <v>0</v>
          </cell>
          <cell r="GQ103">
            <v>0</v>
          </cell>
          <cell r="GR103">
            <v>0</v>
          </cell>
          <cell r="GS103">
            <v>0</v>
          </cell>
          <cell r="GT103">
            <v>0</v>
          </cell>
          <cell r="GU103">
            <v>0</v>
          </cell>
          <cell r="GV103">
            <v>0</v>
          </cell>
          <cell r="GW103">
            <v>0</v>
          </cell>
          <cell r="GX103">
            <v>0</v>
          </cell>
          <cell r="GY103">
            <v>0</v>
          </cell>
          <cell r="GZ103">
            <v>0</v>
          </cell>
          <cell r="HA103">
            <v>0</v>
          </cell>
          <cell r="HB103">
            <v>0</v>
          </cell>
          <cell r="HC103">
            <v>0</v>
          </cell>
          <cell r="HD103">
            <v>0</v>
          </cell>
          <cell r="HE103">
            <v>0</v>
          </cell>
          <cell r="HF103">
            <v>0</v>
          </cell>
          <cell r="HG103">
            <v>0</v>
          </cell>
          <cell r="HH103">
            <v>0</v>
          </cell>
          <cell r="HI103">
            <v>0</v>
          </cell>
          <cell r="HJ103">
            <v>0</v>
          </cell>
          <cell r="HK103">
            <v>0</v>
          </cell>
          <cell r="HL103">
            <v>0</v>
          </cell>
          <cell r="HM103">
            <v>0</v>
          </cell>
          <cell r="HN103">
            <v>0</v>
          </cell>
          <cell r="HO103">
            <v>0</v>
          </cell>
          <cell r="HP103">
            <v>0</v>
          </cell>
          <cell r="HQ103">
            <v>0</v>
          </cell>
          <cell r="HR103">
            <v>0</v>
          </cell>
          <cell r="HS103">
            <v>0</v>
          </cell>
          <cell r="HT103">
            <v>0</v>
          </cell>
          <cell r="HU103">
            <v>0</v>
          </cell>
          <cell r="HV103">
            <v>0</v>
          </cell>
          <cell r="HW103">
            <v>0</v>
          </cell>
          <cell r="HX103">
            <v>0</v>
          </cell>
          <cell r="HY103">
            <v>0</v>
          </cell>
          <cell r="HZ103">
            <v>0</v>
          </cell>
          <cell r="IA103">
            <v>0</v>
          </cell>
          <cell r="IB103">
            <v>0</v>
          </cell>
          <cell r="IC103">
            <v>0</v>
          </cell>
          <cell r="ID103">
            <v>0</v>
          </cell>
          <cell r="IE103">
            <v>0</v>
          </cell>
          <cell r="IF103">
            <v>0</v>
          </cell>
          <cell r="IG103">
            <v>0</v>
          </cell>
          <cell r="IH103">
            <v>0</v>
          </cell>
          <cell r="II103">
            <v>0</v>
          </cell>
          <cell r="IJ103">
            <v>0</v>
          </cell>
          <cell r="IK103">
            <v>0</v>
          </cell>
          <cell r="IL103">
            <v>0</v>
          </cell>
          <cell r="IM103">
            <v>0</v>
          </cell>
          <cell r="IN103">
            <v>0</v>
          </cell>
          <cell r="IO103">
            <v>0</v>
          </cell>
          <cell r="IP103">
            <v>0</v>
          </cell>
          <cell r="IQ103">
            <v>0</v>
          </cell>
          <cell r="IR103">
            <v>0</v>
          </cell>
          <cell r="IS103">
            <v>0</v>
          </cell>
          <cell r="IT103">
            <v>0</v>
          </cell>
          <cell r="IU103">
            <v>0</v>
          </cell>
        </row>
        <row r="104">
          <cell r="A104" t="str">
            <v>MLIFE IN</v>
          </cell>
          <cell r="B104" t="str">
            <v>Mahindra Lifespaces</v>
          </cell>
          <cell r="C104" t="str">
            <v>Real Estate</v>
          </cell>
          <cell r="D104">
            <v>0</v>
          </cell>
          <cell r="E104">
            <v>0</v>
          </cell>
          <cell r="F104">
            <v>0</v>
          </cell>
          <cell r="G104">
            <v>0</v>
          </cell>
          <cell r="H104">
            <v>0</v>
          </cell>
          <cell r="I104">
            <v>0</v>
          </cell>
          <cell r="J104">
            <v>0</v>
          </cell>
          <cell r="K104">
            <v>0</v>
          </cell>
          <cell r="L104">
            <v>-11.7</v>
          </cell>
          <cell r="M104">
            <v>-10.1</v>
          </cell>
          <cell r="N104">
            <v>-14</v>
          </cell>
          <cell r="O104">
            <v>-7.7</v>
          </cell>
          <cell r="P104">
            <v>-9.1</v>
          </cell>
          <cell r="Q104">
            <v>-7.8</v>
          </cell>
          <cell r="R104">
            <v>-7.7</v>
          </cell>
          <cell r="S104">
            <v>-7.5</v>
          </cell>
          <cell r="T104">
            <v>-4.9000000000000004</v>
          </cell>
          <cell r="U104">
            <v>-22.1</v>
          </cell>
          <cell r="V104">
            <v>-7.1</v>
          </cell>
          <cell r="W104">
            <v>5.6999999999999993</v>
          </cell>
          <cell r="X104">
            <v>-0.1</v>
          </cell>
          <cell r="Y104">
            <v>-0.2</v>
          </cell>
          <cell r="Z104">
            <v>0</v>
          </cell>
          <cell r="AA104">
            <v>-0.5</v>
          </cell>
          <cell r="AB104">
            <v>0</v>
          </cell>
          <cell r="AC104">
            <v>-0.5</v>
          </cell>
          <cell r="AD104">
            <v>0</v>
          </cell>
          <cell r="AE104">
            <v>-0.1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22.099999999999991</v>
          </cell>
          <cell r="AO104">
            <v>19.500000000000007</v>
          </cell>
          <cell r="AP104">
            <v>48.299999999999969</v>
          </cell>
          <cell r="AQ104">
            <v>43.499999999999986</v>
          </cell>
          <cell r="AR104">
            <v>40.000000000000014</v>
          </cell>
          <cell r="AS104">
            <v>30.500000000000025</v>
          </cell>
          <cell r="AT104">
            <v>38.699999999999996</v>
          </cell>
          <cell r="AU104">
            <v>65.699999999999974</v>
          </cell>
          <cell r="AV104">
            <v>51.700000000000038</v>
          </cell>
          <cell r="AW104">
            <v>42.900000000000055</v>
          </cell>
          <cell r="AX104">
            <v>110.89999999999998</v>
          </cell>
          <cell r="AY104">
            <v>4.8999999999999879</v>
          </cell>
          <cell r="AZ104">
            <v>176.39999999999998</v>
          </cell>
          <cell r="BA104">
            <v>229.19999999999993</v>
          </cell>
          <cell r="BB104">
            <v>129.49999999999994</v>
          </cell>
          <cell r="BC104">
            <v>302.70000000000005</v>
          </cell>
          <cell r="BD104">
            <v>123.39999999999999</v>
          </cell>
          <cell r="BE104">
            <v>144.29999999999998</v>
          </cell>
          <cell r="BF104">
            <v>144.19999999999993</v>
          </cell>
          <cell r="BG104">
            <v>165.79999999999995</v>
          </cell>
          <cell r="BH104">
            <v>0</v>
          </cell>
          <cell r="BI104">
            <v>0</v>
          </cell>
          <cell r="BJ104">
            <v>0</v>
          </cell>
          <cell r="BK104">
            <v>0</v>
          </cell>
          <cell r="BL104">
            <v>0</v>
          </cell>
          <cell r="BM104">
            <v>0</v>
          </cell>
          <cell r="BN104">
            <v>0</v>
          </cell>
          <cell r="BO104">
            <v>0</v>
          </cell>
          <cell r="BP104">
            <v>0</v>
          </cell>
          <cell r="BQ104">
            <v>0</v>
          </cell>
          <cell r="BR104">
            <v>0</v>
          </cell>
          <cell r="BS104">
            <v>0</v>
          </cell>
          <cell r="BT104">
            <v>0</v>
          </cell>
          <cell r="BU104">
            <v>0</v>
          </cell>
          <cell r="BV104">
            <v>0</v>
          </cell>
          <cell r="BW104">
            <v>0</v>
          </cell>
          <cell r="BX104">
            <v>0</v>
          </cell>
          <cell r="BY104">
            <v>0</v>
          </cell>
          <cell r="BZ104">
            <v>0</v>
          </cell>
          <cell r="CA104">
            <v>0</v>
          </cell>
          <cell r="CB104">
            <v>0</v>
          </cell>
          <cell r="CC104">
            <v>0</v>
          </cell>
          <cell r="CD104">
            <v>0</v>
          </cell>
          <cell r="CE104">
            <v>0</v>
          </cell>
          <cell r="CF104">
            <v>0</v>
          </cell>
          <cell r="CG104">
            <v>0</v>
          </cell>
          <cell r="CH104">
            <v>0</v>
          </cell>
          <cell r="CI104">
            <v>0</v>
          </cell>
          <cell r="CJ104">
            <v>0</v>
          </cell>
          <cell r="CK104">
            <v>0</v>
          </cell>
          <cell r="CL104">
            <v>0</v>
          </cell>
          <cell r="CM104">
            <v>0</v>
          </cell>
          <cell r="CN104">
            <v>0</v>
          </cell>
          <cell r="CO104">
            <v>0</v>
          </cell>
          <cell r="CP104">
            <v>0</v>
          </cell>
          <cell r="CQ104">
            <v>0</v>
          </cell>
          <cell r="CR104">
            <v>22.099999999999991</v>
          </cell>
          <cell r="CS104">
            <v>19.500000000000007</v>
          </cell>
          <cell r="CT104">
            <v>48.299999999999969</v>
          </cell>
          <cell r="CU104">
            <v>43.499999999999986</v>
          </cell>
          <cell r="CV104">
            <v>40.000000000000014</v>
          </cell>
          <cell r="CW104">
            <v>30.500000000000025</v>
          </cell>
          <cell r="CX104">
            <v>38.699999999999996</v>
          </cell>
          <cell r="CY104">
            <v>65.699999999999974</v>
          </cell>
          <cell r="CZ104">
            <v>51.700000000000038</v>
          </cell>
          <cell r="DA104">
            <v>42.900000000000055</v>
          </cell>
          <cell r="DB104">
            <v>110.89999999999998</v>
          </cell>
          <cell r="DC104">
            <v>4.8999999999999879</v>
          </cell>
          <cell r="DD104">
            <v>176.39999999999998</v>
          </cell>
          <cell r="DE104">
            <v>229.19999999999993</v>
          </cell>
          <cell r="DF104">
            <v>129.49999999999994</v>
          </cell>
          <cell r="DG104">
            <v>302.70000000000005</v>
          </cell>
          <cell r="DH104">
            <v>123.39999999999999</v>
          </cell>
          <cell r="DI104">
            <v>144.29999999999998</v>
          </cell>
          <cell r="DJ104">
            <v>144.19999999999993</v>
          </cell>
          <cell r="DK104">
            <v>165.79999999999995</v>
          </cell>
          <cell r="DL104">
            <v>0</v>
          </cell>
          <cell r="DM104">
            <v>0</v>
          </cell>
          <cell r="DN104">
            <v>0</v>
          </cell>
          <cell r="DO104">
            <v>0</v>
          </cell>
          <cell r="DP104">
            <v>0</v>
          </cell>
          <cell r="DQ104">
            <v>0</v>
          </cell>
          <cell r="DR104">
            <v>0</v>
          </cell>
          <cell r="DS104">
            <v>0</v>
          </cell>
          <cell r="DT104">
            <v>-9.5</v>
          </cell>
          <cell r="DU104">
            <v>-8.1999999999999993</v>
          </cell>
          <cell r="DV104">
            <v>-20.6</v>
          </cell>
          <cell r="DW104">
            <v>-16.600000000000001</v>
          </cell>
          <cell r="DX104">
            <v>-17.100000000000001</v>
          </cell>
          <cell r="DY104">
            <v>-7.3</v>
          </cell>
          <cell r="DZ104">
            <v>-13.4</v>
          </cell>
          <cell r="EA104">
            <v>-27.1</v>
          </cell>
          <cell r="EB104">
            <v>-17.899999999999999</v>
          </cell>
          <cell r="EC104">
            <v>-14.899999999999999</v>
          </cell>
          <cell r="ED104">
            <v>-15.9</v>
          </cell>
          <cell r="EE104">
            <v>-20.099999999999998</v>
          </cell>
          <cell r="EF104">
            <v>-54.4</v>
          </cell>
          <cell r="EG104">
            <v>-30.5</v>
          </cell>
          <cell r="EH104">
            <v>-17.8</v>
          </cell>
          <cell r="EI104">
            <v>-47.8</v>
          </cell>
          <cell r="EJ104">
            <v>-25.9</v>
          </cell>
          <cell r="EK104">
            <v>-32.299999999999997</v>
          </cell>
          <cell r="EL104">
            <v>-31.099999999999998</v>
          </cell>
          <cell r="EM104">
            <v>-24.8</v>
          </cell>
          <cell r="EN104">
            <v>0</v>
          </cell>
          <cell r="EO104">
            <v>0</v>
          </cell>
          <cell r="EP104">
            <v>0</v>
          </cell>
          <cell r="EQ104">
            <v>0</v>
          </cell>
          <cell r="ER104">
            <v>0</v>
          </cell>
          <cell r="ES104">
            <v>0</v>
          </cell>
          <cell r="ET104">
            <v>0</v>
          </cell>
          <cell r="EU104">
            <v>0</v>
          </cell>
          <cell r="EV104">
            <v>12.599999999999991</v>
          </cell>
          <cell r="EW104">
            <v>11.300000000000008</v>
          </cell>
          <cell r="EX104">
            <v>27.699999999999967</v>
          </cell>
          <cell r="EY104">
            <v>26.899999999999984</v>
          </cell>
          <cell r="EZ104">
            <v>22.900000000000013</v>
          </cell>
          <cell r="FA104">
            <v>23.200000000000024</v>
          </cell>
          <cell r="FB104">
            <v>25.299999999999997</v>
          </cell>
          <cell r="FC104">
            <v>38.599999999999973</v>
          </cell>
          <cell r="FD104">
            <v>33.80000000000004</v>
          </cell>
          <cell r="FE104">
            <v>28.000000000000057</v>
          </cell>
          <cell r="FF104">
            <v>94.999999999999972</v>
          </cell>
          <cell r="FG104">
            <v>-15.20000000000001</v>
          </cell>
          <cell r="FH104">
            <v>121.99999999999997</v>
          </cell>
          <cell r="FI104">
            <v>198.69999999999993</v>
          </cell>
          <cell r="FJ104">
            <v>111.69999999999995</v>
          </cell>
          <cell r="FK104">
            <v>254.90000000000003</v>
          </cell>
          <cell r="FL104">
            <v>97.5</v>
          </cell>
          <cell r="FM104">
            <v>111.99999999999999</v>
          </cell>
          <cell r="FN104">
            <v>113.09999999999994</v>
          </cell>
          <cell r="FO104">
            <v>140.99999999999994</v>
          </cell>
          <cell r="FP104">
            <v>0</v>
          </cell>
          <cell r="FQ104">
            <v>0</v>
          </cell>
          <cell r="FR104">
            <v>0</v>
          </cell>
          <cell r="FS104">
            <v>0</v>
          </cell>
          <cell r="FT104">
            <v>0</v>
          </cell>
          <cell r="FU104">
            <v>0</v>
          </cell>
          <cell r="FV104">
            <v>0</v>
          </cell>
          <cell r="FW104">
            <v>0</v>
          </cell>
          <cell r="FX104">
            <v>0</v>
          </cell>
          <cell r="FY104">
            <v>0</v>
          </cell>
          <cell r="FZ104">
            <v>0</v>
          </cell>
          <cell r="GA104">
            <v>0</v>
          </cell>
          <cell r="GB104">
            <v>0</v>
          </cell>
          <cell r="GC104">
            <v>0</v>
          </cell>
          <cell r="GD104">
            <v>0</v>
          </cell>
          <cell r="GE104">
            <v>0</v>
          </cell>
          <cell r="GF104">
            <v>0</v>
          </cell>
          <cell r="GG104">
            <v>0</v>
          </cell>
          <cell r="GH104">
            <v>0</v>
          </cell>
          <cell r="GI104">
            <v>0</v>
          </cell>
          <cell r="GJ104">
            <v>0</v>
          </cell>
          <cell r="GK104">
            <v>0</v>
          </cell>
          <cell r="GL104">
            <v>0</v>
          </cell>
          <cell r="GM104">
            <v>-33.4</v>
          </cell>
          <cell r="GN104">
            <v>0</v>
          </cell>
          <cell r="GO104">
            <v>0</v>
          </cell>
          <cell r="GP104">
            <v>0</v>
          </cell>
          <cell r="GQ104">
            <v>0</v>
          </cell>
          <cell r="GR104">
            <v>0</v>
          </cell>
          <cell r="GS104">
            <v>0</v>
          </cell>
          <cell r="GT104">
            <v>0</v>
          </cell>
          <cell r="GU104">
            <v>0</v>
          </cell>
          <cell r="GV104">
            <v>0</v>
          </cell>
          <cell r="GW104">
            <v>0</v>
          </cell>
          <cell r="GX104">
            <v>0</v>
          </cell>
          <cell r="GY104">
            <v>0</v>
          </cell>
          <cell r="GZ104">
            <v>0</v>
          </cell>
          <cell r="HA104">
            <v>0</v>
          </cell>
          <cell r="HB104">
            <v>0</v>
          </cell>
          <cell r="HC104">
            <v>0</v>
          </cell>
          <cell r="HD104">
            <v>0</v>
          </cell>
          <cell r="HE104">
            <v>0</v>
          </cell>
          <cell r="HF104">
            <v>0</v>
          </cell>
          <cell r="HG104">
            <v>0</v>
          </cell>
          <cell r="HH104">
            <v>0</v>
          </cell>
          <cell r="HI104">
            <v>0</v>
          </cell>
          <cell r="HJ104">
            <v>0</v>
          </cell>
          <cell r="HK104">
            <v>0</v>
          </cell>
          <cell r="HL104">
            <v>0</v>
          </cell>
          <cell r="HM104">
            <v>0</v>
          </cell>
          <cell r="HN104">
            <v>0</v>
          </cell>
          <cell r="HO104">
            <v>0</v>
          </cell>
          <cell r="HP104">
            <v>0</v>
          </cell>
          <cell r="HQ104">
            <v>0</v>
          </cell>
          <cell r="HR104">
            <v>0</v>
          </cell>
          <cell r="HS104">
            <v>0</v>
          </cell>
          <cell r="HT104">
            <v>0</v>
          </cell>
          <cell r="HU104">
            <v>0</v>
          </cell>
          <cell r="HV104">
            <v>0</v>
          </cell>
          <cell r="HW104">
            <v>0</v>
          </cell>
          <cell r="HX104">
            <v>0</v>
          </cell>
          <cell r="HY104">
            <v>0</v>
          </cell>
          <cell r="HZ104">
            <v>0</v>
          </cell>
          <cell r="IA104">
            <v>0</v>
          </cell>
          <cell r="IB104">
            <v>0</v>
          </cell>
          <cell r="IC104">
            <v>0</v>
          </cell>
          <cell r="ID104">
            <v>0</v>
          </cell>
          <cell r="IE104">
            <v>0</v>
          </cell>
          <cell r="IF104">
            <v>0</v>
          </cell>
          <cell r="IG104">
            <v>0</v>
          </cell>
          <cell r="IH104">
            <v>0</v>
          </cell>
          <cell r="II104">
            <v>0</v>
          </cell>
          <cell r="IJ104">
            <v>0</v>
          </cell>
          <cell r="IK104">
            <v>0</v>
          </cell>
          <cell r="IL104">
            <v>0</v>
          </cell>
          <cell r="IM104">
            <v>0</v>
          </cell>
          <cell r="IN104">
            <v>0</v>
          </cell>
          <cell r="IO104">
            <v>0</v>
          </cell>
          <cell r="IP104">
            <v>0</v>
          </cell>
          <cell r="IQ104">
            <v>0</v>
          </cell>
          <cell r="IR104">
            <v>0</v>
          </cell>
          <cell r="IS104">
            <v>0</v>
          </cell>
          <cell r="IT104">
            <v>0</v>
          </cell>
          <cell r="IU104">
            <v>0</v>
          </cell>
        </row>
        <row r="105">
          <cell r="A105" t="str">
            <v>NTB IN</v>
          </cell>
          <cell r="B105" t="str">
            <v>Noida Toll Bridge</v>
          </cell>
          <cell r="C105" t="str">
            <v xml:space="preserve">Construction </v>
          </cell>
          <cell r="D105">
            <v>0</v>
          </cell>
          <cell r="E105">
            <v>0</v>
          </cell>
          <cell r="F105">
            <v>0</v>
          </cell>
          <cell r="G105">
            <v>0</v>
          </cell>
          <cell r="H105">
            <v>0</v>
          </cell>
          <cell r="I105">
            <v>0</v>
          </cell>
          <cell r="J105">
            <v>0</v>
          </cell>
          <cell r="K105">
            <v>0</v>
          </cell>
          <cell r="L105">
            <v>0</v>
          </cell>
          <cell r="M105">
            <v>0</v>
          </cell>
          <cell r="N105">
            <v>0</v>
          </cell>
          <cell r="O105">
            <v>0</v>
          </cell>
          <cell r="P105">
            <v>0</v>
          </cell>
          <cell r="Q105">
            <v>-97.4</v>
          </cell>
          <cell r="R105">
            <v>-97.25</v>
          </cell>
          <cell r="S105">
            <v>57.58</v>
          </cell>
          <cell r="T105">
            <v>-48.62</v>
          </cell>
          <cell r="U105">
            <v>-51.5</v>
          </cell>
          <cell r="V105">
            <v>-41.286999999999999</v>
          </cell>
          <cell r="W105">
            <v>-39.250999999999998</v>
          </cell>
          <cell r="X105">
            <v>-33.844000000000001</v>
          </cell>
          <cell r="Y105">
            <v>-37.85</v>
          </cell>
          <cell r="Z105">
            <v>-38.78</v>
          </cell>
          <cell r="AA105">
            <v>-38.186</v>
          </cell>
          <cell r="AB105">
            <v>-39.225000000000001</v>
          </cell>
          <cell r="AC105">
            <v>-39.46</v>
          </cell>
          <cell r="AD105">
            <v>-36.988999999999997</v>
          </cell>
          <cell r="AE105">
            <v>-33.459999999999987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O105" t="e">
            <v>#VALUE!</v>
          </cell>
          <cell r="AP105">
            <v>0</v>
          </cell>
          <cell r="AQ105">
            <v>0</v>
          </cell>
          <cell r="AR105">
            <v>0</v>
          </cell>
          <cell r="AS105">
            <v>-26.676999999999992</v>
          </cell>
          <cell r="AT105">
            <v>-29.465999999999994</v>
          </cell>
          <cell r="AU105">
            <v>119.453</v>
          </cell>
          <cell r="AV105">
            <v>16.771000000000008</v>
          </cell>
          <cell r="AW105">
            <v>21.810000000000002</v>
          </cell>
          <cell r="AX105">
            <v>30.417000000000009</v>
          </cell>
          <cell r="AY105">
            <v>42.428999999999995</v>
          </cell>
          <cell r="AZ105">
            <v>74</v>
          </cell>
          <cell r="BA105">
            <v>92.68</v>
          </cell>
          <cell r="BB105">
            <v>74.706999999999979</v>
          </cell>
          <cell r="BC105">
            <v>75.84099999999998</v>
          </cell>
          <cell r="BD105">
            <v>82.758999999999986</v>
          </cell>
          <cell r="BE105">
            <v>84.62</v>
          </cell>
          <cell r="BF105">
            <v>94.49799999999999</v>
          </cell>
          <cell r="BG105">
            <v>138.22300000000007</v>
          </cell>
          <cell r="BH105">
            <v>0</v>
          </cell>
          <cell r="BI105">
            <v>0</v>
          </cell>
          <cell r="BJ105">
            <v>0</v>
          </cell>
          <cell r="BK105">
            <v>0</v>
          </cell>
          <cell r="BL105">
            <v>0</v>
          </cell>
          <cell r="BM105">
            <v>0</v>
          </cell>
          <cell r="BN105">
            <v>0</v>
          </cell>
          <cell r="BO105">
            <v>0</v>
          </cell>
          <cell r="BP105">
            <v>0</v>
          </cell>
          <cell r="BQ105">
            <v>0</v>
          </cell>
          <cell r="BR105">
            <v>0</v>
          </cell>
          <cell r="BS105">
            <v>0</v>
          </cell>
          <cell r="BT105">
            <v>0</v>
          </cell>
          <cell r="BU105">
            <v>0</v>
          </cell>
          <cell r="BV105">
            <v>0</v>
          </cell>
          <cell r="BW105">
            <v>0</v>
          </cell>
          <cell r="BX105">
            <v>0</v>
          </cell>
          <cell r="BY105">
            <v>0</v>
          </cell>
          <cell r="BZ105">
            <v>0</v>
          </cell>
          <cell r="CA105">
            <v>0</v>
          </cell>
          <cell r="CB105">
            <v>0</v>
          </cell>
          <cell r="CC105">
            <v>0</v>
          </cell>
          <cell r="CD105">
            <v>0</v>
          </cell>
          <cell r="CE105">
            <v>0</v>
          </cell>
          <cell r="CF105">
            <v>0</v>
          </cell>
          <cell r="CG105">
            <v>0</v>
          </cell>
          <cell r="CH105">
            <v>0</v>
          </cell>
          <cell r="CI105">
            <v>0</v>
          </cell>
          <cell r="CJ105">
            <v>0</v>
          </cell>
          <cell r="CK105">
            <v>0</v>
          </cell>
          <cell r="CL105">
            <v>0</v>
          </cell>
          <cell r="CM105">
            <v>0</v>
          </cell>
          <cell r="CN105">
            <v>0</v>
          </cell>
          <cell r="CO105">
            <v>0</v>
          </cell>
          <cell r="CP105">
            <v>0</v>
          </cell>
          <cell r="CQ105">
            <v>0</v>
          </cell>
          <cell r="CR105">
            <v>0</v>
          </cell>
          <cell r="CS105" t="e">
            <v>#VALUE!</v>
          </cell>
          <cell r="CT105">
            <v>0</v>
          </cell>
          <cell r="CU105">
            <v>0</v>
          </cell>
          <cell r="CV105">
            <v>0</v>
          </cell>
          <cell r="CW105">
            <v>-26.676999999999992</v>
          </cell>
          <cell r="CX105">
            <v>-29.465999999999994</v>
          </cell>
          <cell r="CY105">
            <v>119.453</v>
          </cell>
          <cell r="CZ105">
            <v>16.771000000000008</v>
          </cell>
          <cell r="DA105">
            <v>21.810000000000002</v>
          </cell>
          <cell r="DB105">
            <v>30.417000000000009</v>
          </cell>
          <cell r="DC105">
            <v>42.428999999999995</v>
          </cell>
          <cell r="DD105">
            <v>74</v>
          </cell>
          <cell r="DE105">
            <v>92.68</v>
          </cell>
          <cell r="DF105">
            <v>74.706999999999979</v>
          </cell>
          <cell r="DG105">
            <v>75.84099999999998</v>
          </cell>
          <cell r="DH105">
            <v>82.758999999999986</v>
          </cell>
          <cell r="DI105">
            <v>84.62</v>
          </cell>
          <cell r="DJ105">
            <v>94.49799999999999</v>
          </cell>
          <cell r="DK105">
            <v>138.22300000000007</v>
          </cell>
          <cell r="DL105">
            <v>0</v>
          </cell>
          <cell r="DM105">
            <v>0</v>
          </cell>
          <cell r="DN105">
            <v>0</v>
          </cell>
          <cell r="DO105">
            <v>0</v>
          </cell>
          <cell r="DP105">
            <v>0</v>
          </cell>
          <cell r="DQ105">
            <v>0</v>
          </cell>
          <cell r="DR105">
            <v>0</v>
          </cell>
          <cell r="DS105">
            <v>0</v>
          </cell>
          <cell r="DT105">
            <v>0</v>
          </cell>
          <cell r="DU105">
            <v>0</v>
          </cell>
          <cell r="DV105">
            <v>0</v>
          </cell>
          <cell r="DW105">
            <v>0</v>
          </cell>
          <cell r="DX105">
            <v>0</v>
          </cell>
          <cell r="DY105">
            <v>-0.21</v>
          </cell>
          <cell r="DZ105">
            <v>-0.24</v>
          </cell>
          <cell r="EA105">
            <v>-0.17</v>
          </cell>
          <cell r="EB105">
            <v>-0.14000000000000001</v>
          </cell>
          <cell r="EC105">
            <v>-0.27</v>
          </cell>
          <cell r="ED105">
            <v>-0.109</v>
          </cell>
          <cell r="EE105">
            <v>-0.28299999999999997</v>
          </cell>
          <cell r="EF105">
            <v>-8.484</v>
          </cell>
          <cell r="EG105">
            <v>-10.85</v>
          </cell>
          <cell r="EH105">
            <v>-8.7539999999999996</v>
          </cell>
          <cell r="EI105">
            <v>-9.3810000000000002</v>
          </cell>
          <cell r="EJ105">
            <v>-9.548</v>
          </cell>
          <cell r="EK105">
            <v>-10.081</v>
          </cell>
          <cell r="EL105">
            <v>-11.042</v>
          </cell>
          <cell r="EM105">
            <v>-32.555999999999997</v>
          </cell>
          <cell r="EN105">
            <v>0</v>
          </cell>
          <cell r="EO105">
            <v>0</v>
          </cell>
          <cell r="EP105">
            <v>0</v>
          </cell>
          <cell r="EQ105">
            <v>0</v>
          </cell>
          <cell r="ER105">
            <v>0</v>
          </cell>
          <cell r="ES105">
            <v>0</v>
          </cell>
          <cell r="ET105">
            <v>0</v>
          </cell>
          <cell r="EU105">
            <v>0</v>
          </cell>
          <cell r="EV105">
            <v>0</v>
          </cell>
          <cell r="EW105" t="e">
            <v>#VALUE!</v>
          </cell>
          <cell r="EX105">
            <v>0</v>
          </cell>
          <cell r="EY105">
            <v>0</v>
          </cell>
          <cell r="EZ105">
            <v>0</v>
          </cell>
          <cell r="FA105">
            <v>-26.886999999999993</v>
          </cell>
          <cell r="FB105">
            <v>-29.705999999999992</v>
          </cell>
          <cell r="FC105">
            <v>119.283</v>
          </cell>
          <cell r="FD105">
            <v>16.631000000000007</v>
          </cell>
          <cell r="FE105">
            <v>21.540000000000003</v>
          </cell>
          <cell r="FF105">
            <v>30.308000000000007</v>
          </cell>
          <cell r="FG105">
            <v>42.145999999999994</v>
          </cell>
          <cell r="FH105">
            <v>65.516000000000005</v>
          </cell>
          <cell r="FI105">
            <v>81.830000000000013</v>
          </cell>
          <cell r="FJ105">
            <v>65.952999999999975</v>
          </cell>
          <cell r="FK105">
            <v>66.45999999999998</v>
          </cell>
          <cell r="FL105">
            <v>73.210999999999984</v>
          </cell>
          <cell r="FM105">
            <v>74.539000000000001</v>
          </cell>
          <cell r="FN105">
            <v>83.455999999999989</v>
          </cell>
          <cell r="FO105">
            <v>105.66700000000007</v>
          </cell>
          <cell r="FP105">
            <v>0</v>
          </cell>
          <cell r="FQ105">
            <v>0</v>
          </cell>
          <cell r="FR105">
            <v>0</v>
          </cell>
          <cell r="FS105">
            <v>0</v>
          </cell>
          <cell r="FT105">
            <v>0</v>
          </cell>
          <cell r="FU105">
            <v>0</v>
          </cell>
          <cell r="FV105">
            <v>0</v>
          </cell>
          <cell r="FW105">
            <v>0</v>
          </cell>
          <cell r="FX105">
            <v>0</v>
          </cell>
          <cell r="FY105">
            <v>0</v>
          </cell>
          <cell r="FZ105">
            <v>0</v>
          </cell>
          <cell r="GA105">
            <v>0</v>
          </cell>
          <cell r="GB105">
            <v>0</v>
          </cell>
          <cell r="GC105">
            <v>0</v>
          </cell>
          <cell r="GD105">
            <v>0</v>
          </cell>
          <cell r="GE105">
            <v>0</v>
          </cell>
          <cell r="GF105">
            <v>0</v>
          </cell>
          <cell r="GG105">
            <v>0</v>
          </cell>
          <cell r="GH105">
            <v>0</v>
          </cell>
          <cell r="GI105">
            <v>0</v>
          </cell>
          <cell r="GJ105">
            <v>0</v>
          </cell>
          <cell r="GK105">
            <v>0</v>
          </cell>
          <cell r="GL105">
            <v>0</v>
          </cell>
          <cell r="GM105">
            <v>0</v>
          </cell>
          <cell r="GN105">
            <v>0</v>
          </cell>
          <cell r="GO105">
            <v>0</v>
          </cell>
          <cell r="GP105">
            <v>0</v>
          </cell>
          <cell r="GQ105">
            <v>0</v>
          </cell>
          <cell r="GR105">
            <v>0</v>
          </cell>
          <cell r="GS105">
            <v>0</v>
          </cell>
          <cell r="GT105">
            <v>0</v>
          </cell>
          <cell r="GU105">
            <v>0</v>
          </cell>
          <cell r="GV105">
            <v>0</v>
          </cell>
          <cell r="GW105">
            <v>0</v>
          </cell>
          <cell r="GX105">
            <v>0</v>
          </cell>
          <cell r="GY105">
            <v>0</v>
          </cell>
          <cell r="GZ105">
            <v>0</v>
          </cell>
          <cell r="HA105">
            <v>0</v>
          </cell>
          <cell r="HB105">
            <v>0</v>
          </cell>
          <cell r="HC105">
            <v>0</v>
          </cell>
          <cell r="HD105">
            <v>0</v>
          </cell>
          <cell r="HE105">
            <v>0</v>
          </cell>
          <cell r="HF105">
            <v>0</v>
          </cell>
          <cell r="HG105">
            <v>0</v>
          </cell>
          <cell r="HH105">
            <v>0</v>
          </cell>
          <cell r="HI105">
            <v>0</v>
          </cell>
          <cell r="HJ105">
            <v>0</v>
          </cell>
          <cell r="HK105">
            <v>0</v>
          </cell>
          <cell r="HL105">
            <v>0</v>
          </cell>
          <cell r="HM105">
            <v>0</v>
          </cell>
          <cell r="HN105">
            <v>0</v>
          </cell>
          <cell r="HO105">
            <v>0</v>
          </cell>
          <cell r="HP105">
            <v>0</v>
          </cell>
          <cell r="HQ105">
            <v>0</v>
          </cell>
          <cell r="HR105">
            <v>0</v>
          </cell>
          <cell r="HS105">
            <v>0</v>
          </cell>
          <cell r="HT105">
            <v>0</v>
          </cell>
          <cell r="HU105">
            <v>0</v>
          </cell>
          <cell r="HV105">
            <v>0</v>
          </cell>
          <cell r="HW105">
            <v>0</v>
          </cell>
          <cell r="HX105">
            <v>0</v>
          </cell>
          <cell r="HY105">
            <v>0</v>
          </cell>
          <cell r="HZ105">
            <v>0</v>
          </cell>
          <cell r="IA105">
            <v>0</v>
          </cell>
          <cell r="IB105">
            <v>0</v>
          </cell>
          <cell r="IC105">
            <v>0</v>
          </cell>
          <cell r="ID105">
            <v>0</v>
          </cell>
          <cell r="IE105">
            <v>0</v>
          </cell>
          <cell r="IF105">
            <v>0</v>
          </cell>
          <cell r="IG105">
            <v>0</v>
          </cell>
          <cell r="IH105">
            <v>0</v>
          </cell>
          <cell r="II105">
            <v>0</v>
          </cell>
          <cell r="IJ105">
            <v>0</v>
          </cell>
          <cell r="IK105">
            <v>0</v>
          </cell>
          <cell r="IL105">
            <v>0</v>
          </cell>
          <cell r="IM105">
            <v>0</v>
          </cell>
          <cell r="IN105">
            <v>0</v>
          </cell>
          <cell r="IO105">
            <v>0</v>
          </cell>
          <cell r="IP105">
            <v>0</v>
          </cell>
          <cell r="IQ105">
            <v>0</v>
          </cell>
          <cell r="IR105">
            <v>0</v>
          </cell>
          <cell r="IS105">
            <v>0</v>
          </cell>
          <cell r="IT105">
            <v>0</v>
          </cell>
          <cell r="IU105">
            <v>0</v>
          </cell>
        </row>
        <row r="106">
          <cell r="A106" t="str">
            <v>OAXE IN</v>
          </cell>
          <cell r="B106" t="str">
            <v>OMAXE</v>
          </cell>
          <cell r="C106" t="str">
            <v>Real Estate</v>
          </cell>
          <cell r="D106">
            <v>0</v>
          </cell>
          <cell r="E106">
            <v>0</v>
          </cell>
          <cell r="F106">
            <v>0</v>
          </cell>
          <cell r="G106">
            <v>0</v>
          </cell>
          <cell r="H106">
            <v>0</v>
          </cell>
          <cell r="I106">
            <v>0</v>
          </cell>
          <cell r="J106">
            <v>0</v>
          </cell>
          <cell r="K106">
            <v>0</v>
          </cell>
          <cell r="L106">
            <v>0</v>
          </cell>
          <cell r="M106">
            <v>0</v>
          </cell>
          <cell r="N106">
            <v>0</v>
          </cell>
          <cell r="O106">
            <v>0</v>
          </cell>
          <cell r="P106">
            <v>0</v>
          </cell>
          <cell r="Q106">
            <v>0</v>
          </cell>
          <cell r="R106">
            <v>0</v>
          </cell>
          <cell r="S106">
            <v>0</v>
          </cell>
          <cell r="T106">
            <v>0</v>
          </cell>
          <cell r="U106">
            <v>0</v>
          </cell>
          <cell r="V106">
            <v>0</v>
          </cell>
          <cell r="W106">
            <v>0</v>
          </cell>
          <cell r="X106">
            <v>-152.99999999999997</v>
          </cell>
          <cell r="Y106">
            <v>-127.9</v>
          </cell>
          <cell r="Z106">
            <v>-145.26</v>
          </cell>
          <cell r="AA106">
            <v>-161.16000000000003</v>
          </cell>
          <cell r="AB106">
            <v>-224.33</v>
          </cell>
          <cell r="AC106">
            <v>-253.429</v>
          </cell>
          <cell r="AD106">
            <v>-294.92500000000001</v>
          </cell>
          <cell r="AE106">
            <v>-310.90100000000007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O106">
            <v>0</v>
          </cell>
          <cell r="AP106">
            <v>0</v>
          </cell>
          <cell r="AQ106">
            <v>0</v>
          </cell>
          <cell r="AR106">
            <v>0</v>
          </cell>
          <cell r="AS106">
            <v>0</v>
          </cell>
          <cell r="AT106">
            <v>0</v>
          </cell>
          <cell r="AU106">
            <v>0</v>
          </cell>
          <cell r="AV106">
            <v>0</v>
          </cell>
          <cell r="AW106">
            <v>0</v>
          </cell>
          <cell r="AX106">
            <v>0</v>
          </cell>
          <cell r="AY106">
            <v>0</v>
          </cell>
          <cell r="AZ106">
            <v>915.82988001170656</v>
          </cell>
          <cell r="BA106">
            <v>2278.2212607296747</v>
          </cell>
          <cell r="BB106">
            <v>1962.5414490111732</v>
          </cell>
          <cell r="BC106">
            <v>737.09747779860777</v>
          </cell>
          <cell r="BD106">
            <v>753.42999999999961</v>
          </cell>
          <cell r="BE106">
            <v>206.6809999999999</v>
          </cell>
          <cell r="BF106">
            <v>81.408000000000186</v>
          </cell>
          <cell r="BG106">
            <v>-534.09300000000019</v>
          </cell>
          <cell r="BH106">
            <v>0</v>
          </cell>
          <cell r="BI106">
            <v>0</v>
          </cell>
          <cell r="BJ106">
            <v>0</v>
          </cell>
          <cell r="BK106">
            <v>0</v>
          </cell>
          <cell r="BL106">
            <v>0</v>
          </cell>
          <cell r="BM106">
            <v>0</v>
          </cell>
          <cell r="BN106">
            <v>0</v>
          </cell>
          <cell r="BO106">
            <v>0</v>
          </cell>
          <cell r="BP106">
            <v>0</v>
          </cell>
          <cell r="BQ106">
            <v>0</v>
          </cell>
          <cell r="BR106">
            <v>0</v>
          </cell>
          <cell r="BS106">
            <v>0</v>
          </cell>
          <cell r="BT106">
            <v>0</v>
          </cell>
          <cell r="BU106">
            <v>0</v>
          </cell>
          <cell r="BV106">
            <v>0</v>
          </cell>
          <cell r="BW106">
            <v>0</v>
          </cell>
          <cell r="BX106">
            <v>0</v>
          </cell>
          <cell r="BY106">
            <v>0</v>
          </cell>
          <cell r="BZ106">
            <v>0</v>
          </cell>
          <cell r="CA106">
            <v>0</v>
          </cell>
          <cell r="CB106">
            <v>0</v>
          </cell>
          <cell r="CC106">
            <v>0</v>
          </cell>
          <cell r="CD106">
            <v>0</v>
          </cell>
          <cell r="CE106">
            <v>0</v>
          </cell>
          <cell r="CF106">
            <v>0</v>
          </cell>
          <cell r="CG106">
            <v>0</v>
          </cell>
          <cell r="CH106">
            <v>0</v>
          </cell>
          <cell r="CI106">
            <v>0</v>
          </cell>
          <cell r="CJ106">
            <v>0</v>
          </cell>
          <cell r="CK106">
            <v>0</v>
          </cell>
          <cell r="CL106">
            <v>0</v>
          </cell>
          <cell r="CM106">
            <v>0</v>
          </cell>
          <cell r="CN106">
            <v>0</v>
          </cell>
          <cell r="CO106">
            <v>0</v>
          </cell>
          <cell r="CP106">
            <v>0</v>
          </cell>
          <cell r="CQ106">
            <v>0</v>
          </cell>
          <cell r="CR106">
            <v>0</v>
          </cell>
          <cell r="CS106">
            <v>0</v>
          </cell>
          <cell r="CT106">
            <v>0</v>
          </cell>
          <cell r="CU106">
            <v>0</v>
          </cell>
          <cell r="CV106">
            <v>0</v>
          </cell>
          <cell r="CW106">
            <v>0</v>
          </cell>
          <cell r="CX106">
            <v>0</v>
          </cell>
          <cell r="CY106">
            <v>0</v>
          </cell>
          <cell r="CZ106">
            <v>0</v>
          </cell>
          <cell r="DA106">
            <v>0</v>
          </cell>
          <cell r="DB106">
            <v>0</v>
          </cell>
          <cell r="DC106">
            <v>0</v>
          </cell>
          <cell r="DD106">
            <v>915.82988001170656</v>
          </cell>
          <cell r="DE106">
            <v>2278.2212607296747</v>
          </cell>
          <cell r="DF106">
            <v>1962.5414490111732</v>
          </cell>
          <cell r="DG106">
            <v>737.09747779860777</v>
          </cell>
          <cell r="DH106">
            <v>753.42999999999961</v>
          </cell>
          <cell r="DI106">
            <v>206.6809999999999</v>
          </cell>
          <cell r="DJ106">
            <v>81.408000000000186</v>
          </cell>
          <cell r="DK106">
            <v>-534.09300000000019</v>
          </cell>
          <cell r="DL106">
            <v>0</v>
          </cell>
          <cell r="DM106">
            <v>0</v>
          </cell>
          <cell r="DN106">
            <v>0</v>
          </cell>
          <cell r="DO106">
            <v>0</v>
          </cell>
          <cell r="DP106">
            <v>0</v>
          </cell>
          <cell r="DQ106">
            <v>0</v>
          </cell>
          <cell r="DR106">
            <v>0</v>
          </cell>
          <cell r="DS106">
            <v>0</v>
          </cell>
          <cell r="DT106">
            <v>0</v>
          </cell>
          <cell r="DU106">
            <v>0</v>
          </cell>
          <cell r="DV106">
            <v>0</v>
          </cell>
          <cell r="DW106">
            <v>0</v>
          </cell>
          <cell r="DX106">
            <v>0</v>
          </cell>
          <cell r="DY106">
            <v>0</v>
          </cell>
          <cell r="DZ106">
            <v>0</v>
          </cell>
          <cell r="EA106">
            <v>0</v>
          </cell>
          <cell r="EB106">
            <v>0</v>
          </cell>
          <cell r="EC106">
            <v>0</v>
          </cell>
          <cell r="ED106">
            <v>0</v>
          </cell>
          <cell r="EE106">
            <v>0</v>
          </cell>
          <cell r="EF106">
            <v>-244.39</v>
          </cell>
          <cell r="EG106">
            <v>-732.29</v>
          </cell>
          <cell r="EH106">
            <v>-485.87</v>
          </cell>
          <cell r="EI106">
            <v>21.139999999999986</v>
          </cell>
          <cell r="EJ106">
            <v>-186.45000000000002</v>
          </cell>
          <cell r="EK106">
            <v>-3.0109999999999997</v>
          </cell>
          <cell r="EL106">
            <v>-22.562000000000001</v>
          </cell>
          <cell r="EM106">
            <v>117.80300000000001</v>
          </cell>
          <cell r="EN106">
            <v>0</v>
          </cell>
          <cell r="EO106">
            <v>0</v>
          </cell>
          <cell r="EP106">
            <v>0</v>
          </cell>
          <cell r="EQ106">
            <v>0</v>
          </cell>
          <cell r="ER106">
            <v>0</v>
          </cell>
          <cell r="ES106">
            <v>0</v>
          </cell>
          <cell r="ET106">
            <v>0</v>
          </cell>
          <cell r="EU106">
            <v>0</v>
          </cell>
          <cell r="EV106">
            <v>0</v>
          </cell>
          <cell r="EW106">
            <v>0</v>
          </cell>
          <cell r="EX106">
            <v>0</v>
          </cell>
          <cell r="EY106">
            <v>0</v>
          </cell>
          <cell r="EZ106">
            <v>0</v>
          </cell>
          <cell r="FA106">
            <v>0</v>
          </cell>
          <cell r="FB106">
            <v>0</v>
          </cell>
          <cell r="FC106">
            <v>0</v>
          </cell>
          <cell r="FD106">
            <v>0</v>
          </cell>
          <cell r="FE106">
            <v>0</v>
          </cell>
          <cell r="FF106">
            <v>0</v>
          </cell>
          <cell r="FG106">
            <v>0</v>
          </cell>
          <cell r="FH106">
            <v>671.43988001170658</v>
          </cell>
          <cell r="FI106">
            <v>1545.9312607296747</v>
          </cell>
          <cell r="FJ106">
            <v>1476.6714490111731</v>
          </cell>
          <cell r="FK106">
            <v>758.23747779860776</v>
          </cell>
          <cell r="FL106">
            <v>566.97999999999956</v>
          </cell>
          <cell r="FM106">
            <v>203.6699999999999</v>
          </cell>
          <cell r="FN106">
            <v>58.846000000000188</v>
          </cell>
          <cell r="FO106">
            <v>-416.29000000000019</v>
          </cell>
          <cell r="FP106">
            <v>0</v>
          </cell>
          <cell r="FQ106">
            <v>0</v>
          </cell>
          <cell r="FR106">
            <v>0</v>
          </cell>
          <cell r="FS106">
            <v>0</v>
          </cell>
          <cell r="FT106">
            <v>0</v>
          </cell>
          <cell r="FU106">
            <v>0</v>
          </cell>
          <cell r="FV106">
            <v>0</v>
          </cell>
          <cell r="FW106">
            <v>0</v>
          </cell>
          <cell r="FX106">
            <v>0</v>
          </cell>
          <cell r="FY106">
            <v>0</v>
          </cell>
          <cell r="FZ106">
            <v>0</v>
          </cell>
          <cell r="GA106">
            <v>0</v>
          </cell>
          <cell r="GB106">
            <v>0</v>
          </cell>
          <cell r="GC106">
            <v>0</v>
          </cell>
          <cell r="GD106">
            <v>0</v>
          </cell>
          <cell r="GE106">
            <v>0</v>
          </cell>
          <cell r="GF106">
            <v>0</v>
          </cell>
          <cell r="GG106">
            <v>0</v>
          </cell>
          <cell r="GH106">
            <v>0</v>
          </cell>
          <cell r="GI106">
            <v>0</v>
          </cell>
          <cell r="GJ106">
            <v>0</v>
          </cell>
          <cell r="GK106">
            <v>0</v>
          </cell>
          <cell r="GL106">
            <v>0</v>
          </cell>
          <cell r="GM106">
            <v>235</v>
          </cell>
          <cell r="GN106">
            <v>0</v>
          </cell>
          <cell r="GO106">
            <v>0</v>
          </cell>
          <cell r="GP106">
            <v>0</v>
          </cell>
          <cell r="GQ106">
            <v>0</v>
          </cell>
          <cell r="GR106">
            <v>0</v>
          </cell>
          <cell r="GS106">
            <v>0</v>
          </cell>
          <cell r="GT106">
            <v>0</v>
          </cell>
          <cell r="GU106">
            <v>0</v>
          </cell>
          <cell r="GV106">
            <v>0</v>
          </cell>
          <cell r="GW106">
            <v>0</v>
          </cell>
          <cell r="GX106">
            <v>0</v>
          </cell>
          <cell r="GY106">
            <v>0</v>
          </cell>
          <cell r="GZ106">
            <v>0</v>
          </cell>
          <cell r="HA106">
            <v>0</v>
          </cell>
          <cell r="HB106">
            <v>0</v>
          </cell>
          <cell r="HC106">
            <v>0</v>
          </cell>
          <cell r="HD106">
            <v>0</v>
          </cell>
          <cell r="HE106">
            <v>0</v>
          </cell>
          <cell r="HF106">
            <v>0</v>
          </cell>
          <cell r="HG106">
            <v>0</v>
          </cell>
          <cell r="HH106">
            <v>0</v>
          </cell>
          <cell r="HI106">
            <v>0</v>
          </cell>
          <cell r="HJ106">
            <v>0</v>
          </cell>
          <cell r="HK106">
            <v>0</v>
          </cell>
          <cell r="HL106">
            <v>0</v>
          </cell>
          <cell r="HM106">
            <v>0</v>
          </cell>
          <cell r="HN106">
            <v>0</v>
          </cell>
          <cell r="HO106">
            <v>0</v>
          </cell>
          <cell r="HP106">
            <v>0</v>
          </cell>
          <cell r="HQ106">
            <v>0</v>
          </cell>
          <cell r="HR106">
            <v>0</v>
          </cell>
          <cell r="HS106">
            <v>0</v>
          </cell>
          <cell r="HT106">
            <v>0</v>
          </cell>
          <cell r="HU106">
            <v>0</v>
          </cell>
          <cell r="HV106">
            <v>0</v>
          </cell>
          <cell r="HW106">
            <v>0</v>
          </cell>
          <cell r="HX106">
            <v>0</v>
          </cell>
          <cell r="HY106">
            <v>0</v>
          </cell>
          <cell r="HZ106">
            <v>0</v>
          </cell>
          <cell r="IA106">
            <v>0</v>
          </cell>
          <cell r="IB106">
            <v>0</v>
          </cell>
          <cell r="IC106">
            <v>0</v>
          </cell>
          <cell r="ID106">
            <v>0</v>
          </cell>
          <cell r="IE106">
            <v>0</v>
          </cell>
          <cell r="IF106">
            <v>0</v>
          </cell>
          <cell r="IG106">
            <v>0</v>
          </cell>
          <cell r="IH106">
            <v>0</v>
          </cell>
          <cell r="II106">
            <v>0</v>
          </cell>
          <cell r="IJ106">
            <v>0</v>
          </cell>
          <cell r="IK106">
            <v>0</v>
          </cell>
          <cell r="IL106">
            <v>0</v>
          </cell>
          <cell r="IM106">
            <v>0</v>
          </cell>
          <cell r="IN106">
            <v>0</v>
          </cell>
          <cell r="IO106">
            <v>-5.19</v>
          </cell>
          <cell r="IP106">
            <v>-0.33</v>
          </cell>
          <cell r="IQ106">
            <v>-1.2399999999999993</v>
          </cell>
          <cell r="IR106">
            <v>-0.3</v>
          </cell>
          <cell r="IS106">
            <v>0.125</v>
          </cell>
          <cell r="IT106">
            <v>9.1999999999999998E-2</v>
          </cell>
          <cell r="IU106">
            <v>0</v>
          </cell>
        </row>
        <row r="107">
          <cell r="A107" t="str">
            <v>ORB IN</v>
          </cell>
          <cell r="B107" t="str">
            <v>Orbit Corp</v>
          </cell>
          <cell r="C107" t="str">
            <v>Real Estate</v>
          </cell>
          <cell r="D107">
            <v>0</v>
          </cell>
          <cell r="E107">
            <v>0</v>
          </cell>
          <cell r="F107">
            <v>0</v>
          </cell>
          <cell r="G107">
            <v>0</v>
          </cell>
          <cell r="H107">
            <v>0</v>
          </cell>
          <cell r="I107">
            <v>0</v>
          </cell>
          <cell r="J107">
            <v>0</v>
          </cell>
          <cell r="K107">
            <v>0</v>
          </cell>
          <cell r="L107">
            <v>0</v>
          </cell>
          <cell r="M107">
            <v>0</v>
          </cell>
          <cell r="N107">
            <v>0</v>
          </cell>
          <cell r="O107">
            <v>0</v>
          </cell>
          <cell r="P107">
            <v>0</v>
          </cell>
          <cell r="Q107">
            <v>0</v>
          </cell>
          <cell r="R107">
            <v>0</v>
          </cell>
          <cell r="S107">
            <v>0</v>
          </cell>
          <cell r="T107">
            <v>0</v>
          </cell>
          <cell r="U107">
            <v>-45.774000000000001</v>
          </cell>
          <cell r="V107">
            <v>-37.933999999999997</v>
          </cell>
          <cell r="W107">
            <v>-277.39299999999997</v>
          </cell>
          <cell r="X107">
            <v>-205.191</v>
          </cell>
          <cell r="Y107">
            <v>-58.755000000000003</v>
          </cell>
          <cell r="Z107">
            <v>-155.51</v>
          </cell>
          <cell r="AA107">
            <v>-259.64800000000002</v>
          </cell>
          <cell r="AB107">
            <v>-118.03600000000002</v>
          </cell>
          <cell r="AC107">
            <v>-110.09206625292151</v>
          </cell>
          <cell r="AD107">
            <v>0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O107">
            <v>0</v>
          </cell>
          <cell r="AP107">
            <v>0</v>
          </cell>
          <cell r="AQ107">
            <v>0</v>
          </cell>
          <cell r="AR107">
            <v>0</v>
          </cell>
          <cell r="AS107">
            <v>0</v>
          </cell>
          <cell r="AT107">
            <v>0</v>
          </cell>
          <cell r="AU107">
            <v>0</v>
          </cell>
          <cell r="AV107">
            <v>0</v>
          </cell>
          <cell r="AW107">
            <v>-37.497</v>
          </cell>
          <cell r="AX107">
            <v>-32.186999999999998</v>
          </cell>
          <cell r="AY107">
            <v>-263.81299999999999</v>
          </cell>
          <cell r="AZ107">
            <v>96.083000000000112</v>
          </cell>
          <cell r="BA107">
            <v>431.6930000000001</v>
          </cell>
          <cell r="BB107">
            <v>876.52199999999993</v>
          </cell>
          <cell r="BC107">
            <v>1393.7709999999997</v>
          </cell>
          <cell r="BD107">
            <v>233.33399999999995</v>
          </cell>
          <cell r="BE107">
            <v>239.30637363439124</v>
          </cell>
          <cell r="BF107">
            <v>337.58099999999996</v>
          </cell>
          <cell r="BG107">
            <v>94.222999999999971</v>
          </cell>
          <cell r="BH107">
            <v>0</v>
          </cell>
          <cell r="BI107">
            <v>0</v>
          </cell>
          <cell r="BJ107">
            <v>0</v>
          </cell>
          <cell r="BK107">
            <v>0</v>
          </cell>
          <cell r="BL107">
            <v>0</v>
          </cell>
          <cell r="BM107">
            <v>0</v>
          </cell>
          <cell r="BN107">
            <v>0</v>
          </cell>
          <cell r="BO107">
            <v>0</v>
          </cell>
          <cell r="BP107">
            <v>0</v>
          </cell>
          <cell r="BQ107">
            <v>0</v>
          </cell>
          <cell r="BR107">
            <v>0</v>
          </cell>
          <cell r="BS107">
            <v>0</v>
          </cell>
          <cell r="BT107">
            <v>0</v>
          </cell>
          <cell r="BU107">
            <v>0</v>
          </cell>
          <cell r="BV107">
            <v>0</v>
          </cell>
          <cell r="BW107">
            <v>0</v>
          </cell>
          <cell r="BX107">
            <v>0</v>
          </cell>
          <cell r="BY107">
            <v>0</v>
          </cell>
          <cell r="BZ107">
            <v>0</v>
          </cell>
          <cell r="CA107">
            <v>0</v>
          </cell>
          <cell r="CB107">
            <v>0</v>
          </cell>
          <cell r="CC107">
            <v>0</v>
          </cell>
          <cell r="CD107">
            <v>0</v>
          </cell>
          <cell r="CE107">
            <v>0</v>
          </cell>
          <cell r="CF107">
            <v>0</v>
          </cell>
          <cell r="CG107">
            <v>0</v>
          </cell>
          <cell r="CH107">
            <v>0</v>
          </cell>
          <cell r="CI107">
            <v>0</v>
          </cell>
          <cell r="CJ107">
            <v>0</v>
          </cell>
          <cell r="CK107">
            <v>0</v>
          </cell>
          <cell r="CL107">
            <v>0</v>
          </cell>
          <cell r="CM107">
            <v>0</v>
          </cell>
          <cell r="CN107">
            <v>0</v>
          </cell>
          <cell r="CO107">
            <v>0</v>
          </cell>
          <cell r="CP107">
            <v>0</v>
          </cell>
          <cell r="CQ107">
            <v>0</v>
          </cell>
          <cell r="CR107">
            <v>0</v>
          </cell>
          <cell r="CS107">
            <v>0</v>
          </cell>
          <cell r="CT107">
            <v>0</v>
          </cell>
          <cell r="CU107">
            <v>0</v>
          </cell>
          <cell r="CV107">
            <v>0</v>
          </cell>
          <cell r="CW107">
            <v>0</v>
          </cell>
          <cell r="CX107">
            <v>0</v>
          </cell>
          <cell r="CY107">
            <v>0</v>
          </cell>
          <cell r="CZ107">
            <v>0</v>
          </cell>
          <cell r="DA107">
            <v>-37.497</v>
          </cell>
          <cell r="DB107">
            <v>-32.186999999999998</v>
          </cell>
          <cell r="DC107">
            <v>-263.81299999999999</v>
          </cell>
          <cell r="DD107">
            <v>96.083000000000112</v>
          </cell>
          <cell r="DE107">
            <v>431.6930000000001</v>
          </cell>
          <cell r="DF107">
            <v>876.52199999999993</v>
          </cell>
          <cell r="DG107">
            <v>1393.7709999999997</v>
          </cell>
          <cell r="DH107">
            <v>233.33399999999995</v>
          </cell>
          <cell r="DI107">
            <v>239.30637363439124</v>
          </cell>
          <cell r="DJ107">
            <v>337.58099999999996</v>
          </cell>
          <cell r="DK107">
            <v>94.222999999999971</v>
          </cell>
          <cell r="DL107">
            <v>0</v>
          </cell>
          <cell r="DM107">
            <v>0</v>
          </cell>
          <cell r="DN107">
            <v>0</v>
          </cell>
          <cell r="DO107">
            <v>0</v>
          </cell>
          <cell r="DP107">
            <v>0</v>
          </cell>
          <cell r="DQ107">
            <v>0</v>
          </cell>
          <cell r="DR107">
            <v>0</v>
          </cell>
          <cell r="DS107">
            <v>0</v>
          </cell>
          <cell r="DT107">
            <v>0</v>
          </cell>
          <cell r="DU107">
            <v>0</v>
          </cell>
          <cell r="DV107">
            <v>0</v>
          </cell>
          <cell r="DW107">
            <v>0</v>
          </cell>
          <cell r="DX107">
            <v>0</v>
          </cell>
          <cell r="DY107">
            <v>0</v>
          </cell>
          <cell r="DZ107">
            <v>0</v>
          </cell>
          <cell r="EA107">
            <v>0</v>
          </cell>
          <cell r="EB107">
            <v>0</v>
          </cell>
          <cell r="EC107">
            <v>-56.54</v>
          </cell>
          <cell r="ED107">
            <v>-56.779000000000003</v>
          </cell>
          <cell r="EE107">
            <v>-214.596</v>
          </cell>
          <cell r="EF107">
            <v>-247.51</v>
          </cell>
          <cell r="EG107">
            <v>-86.664000000000001</v>
          </cell>
          <cell r="EH107">
            <v>-58.542000000000002</v>
          </cell>
          <cell r="EI107">
            <v>-47.944000000000003</v>
          </cell>
          <cell r="EJ107">
            <v>13.715999999999999</v>
          </cell>
          <cell r="EK107">
            <v>-14.464136831977012</v>
          </cell>
          <cell r="EL107">
            <v>0</v>
          </cell>
          <cell r="EM107">
            <v>0</v>
          </cell>
          <cell r="EN107">
            <v>0</v>
          </cell>
          <cell r="EO107">
            <v>0</v>
          </cell>
          <cell r="EP107">
            <v>0</v>
          </cell>
          <cell r="EQ107">
            <v>0</v>
          </cell>
          <cell r="ER107">
            <v>0</v>
          </cell>
          <cell r="ES107">
            <v>0</v>
          </cell>
          <cell r="ET107">
            <v>0</v>
          </cell>
          <cell r="EU107">
            <v>0</v>
          </cell>
          <cell r="EV107">
            <v>0</v>
          </cell>
          <cell r="EW107">
            <v>0</v>
          </cell>
          <cell r="EX107">
            <v>0</v>
          </cell>
          <cell r="EY107">
            <v>0</v>
          </cell>
          <cell r="EZ107">
            <v>0</v>
          </cell>
          <cell r="FA107">
            <v>0</v>
          </cell>
          <cell r="FB107">
            <v>0</v>
          </cell>
          <cell r="FC107">
            <v>0</v>
          </cell>
          <cell r="FD107">
            <v>0</v>
          </cell>
          <cell r="FE107">
            <v>-94.037000000000006</v>
          </cell>
          <cell r="FF107">
            <v>-88.966000000000008</v>
          </cell>
          <cell r="FG107">
            <v>-478.40899999999999</v>
          </cell>
          <cell r="FH107">
            <v>-151.42699999999988</v>
          </cell>
          <cell r="FI107">
            <v>345.02900000000011</v>
          </cell>
          <cell r="FJ107">
            <v>817.9799999999999</v>
          </cell>
          <cell r="FK107">
            <v>1345.8269999999998</v>
          </cell>
          <cell r="FL107">
            <v>247.04999999999995</v>
          </cell>
          <cell r="FM107">
            <v>224.84223680241422</v>
          </cell>
          <cell r="FN107">
            <v>337.58099999999996</v>
          </cell>
          <cell r="FO107">
            <v>94.222999999999971</v>
          </cell>
          <cell r="FP107">
            <v>0</v>
          </cell>
          <cell r="FQ107">
            <v>0</v>
          </cell>
          <cell r="FR107">
            <v>0</v>
          </cell>
          <cell r="FS107">
            <v>0</v>
          </cell>
          <cell r="FT107">
            <v>0</v>
          </cell>
          <cell r="FU107">
            <v>0</v>
          </cell>
          <cell r="FV107">
            <v>0</v>
          </cell>
          <cell r="FW107">
            <v>0</v>
          </cell>
          <cell r="FX107">
            <v>0</v>
          </cell>
          <cell r="FY107">
            <v>0</v>
          </cell>
          <cell r="FZ107">
            <v>0</v>
          </cell>
          <cell r="GA107">
            <v>0</v>
          </cell>
          <cell r="GB107">
            <v>0</v>
          </cell>
          <cell r="GC107">
            <v>0</v>
          </cell>
          <cell r="GD107">
            <v>0</v>
          </cell>
          <cell r="GE107">
            <v>0</v>
          </cell>
          <cell r="GF107">
            <v>0</v>
          </cell>
          <cell r="GG107">
            <v>0</v>
          </cell>
          <cell r="GH107">
            <v>0</v>
          </cell>
          <cell r="GI107">
            <v>0</v>
          </cell>
          <cell r="GJ107">
            <v>0</v>
          </cell>
          <cell r="GK107">
            <v>0</v>
          </cell>
          <cell r="GL107">
            <v>0</v>
          </cell>
          <cell r="GM107">
            <v>0</v>
          </cell>
          <cell r="GN107">
            <v>0</v>
          </cell>
          <cell r="GO107">
            <v>0</v>
          </cell>
          <cell r="GP107">
            <v>0</v>
          </cell>
          <cell r="GQ107">
            <v>0</v>
          </cell>
          <cell r="GR107">
            <v>0</v>
          </cell>
          <cell r="GS107">
            <v>0</v>
          </cell>
          <cell r="GT107">
            <v>0</v>
          </cell>
          <cell r="GU107">
            <v>0</v>
          </cell>
          <cell r="GV107">
            <v>0</v>
          </cell>
          <cell r="GW107">
            <v>0</v>
          </cell>
          <cell r="GX107">
            <v>0</v>
          </cell>
          <cell r="GY107">
            <v>0</v>
          </cell>
          <cell r="GZ107">
            <v>0</v>
          </cell>
          <cell r="HA107">
            <v>0</v>
          </cell>
          <cell r="HB107">
            <v>0</v>
          </cell>
          <cell r="HC107">
            <v>0</v>
          </cell>
          <cell r="HD107">
            <v>0</v>
          </cell>
          <cell r="HE107">
            <v>0</v>
          </cell>
          <cell r="HF107">
            <v>0</v>
          </cell>
          <cell r="HG107">
            <v>0</v>
          </cell>
          <cell r="HH107">
            <v>0</v>
          </cell>
          <cell r="HI107">
            <v>0</v>
          </cell>
          <cell r="HJ107">
            <v>0</v>
          </cell>
          <cell r="HK107">
            <v>0</v>
          </cell>
          <cell r="HL107">
            <v>0</v>
          </cell>
          <cell r="HM107">
            <v>0</v>
          </cell>
          <cell r="HN107">
            <v>0</v>
          </cell>
          <cell r="HO107">
            <v>0</v>
          </cell>
          <cell r="HP107">
            <v>0</v>
          </cell>
          <cell r="HQ107">
            <v>0</v>
          </cell>
          <cell r="HR107">
            <v>0</v>
          </cell>
          <cell r="HS107">
            <v>0</v>
          </cell>
          <cell r="HT107">
            <v>0</v>
          </cell>
          <cell r="HU107">
            <v>0</v>
          </cell>
          <cell r="HV107">
            <v>0</v>
          </cell>
          <cell r="HW107">
            <v>0</v>
          </cell>
          <cell r="HX107">
            <v>0</v>
          </cell>
          <cell r="HY107">
            <v>0</v>
          </cell>
          <cell r="HZ107">
            <v>0</v>
          </cell>
          <cell r="IA107">
            <v>0</v>
          </cell>
          <cell r="IB107">
            <v>0</v>
          </cell>
          <cell r="IC107">
            <v>0</v>
          </cell>
          <cell r="ID107">
            <v>0</v>
          </cell>
          <cell r="IE107">
            <v>0</v>
          </cell>
          <cell r="IF107">
            <v>0</v>
          </cell>
          <cell r="IG107">
            <v>0</v>
          </cell>
          <cell r="IH107">
            <v>0</v>
          </cell>
          <cell r="II107">
            <v>0</v>
          </cell>
          <cell r="IJ107">
            <v>0</v>
          </cell>
          <cell r="IK107">
            <v>0</v>
          </cell>
          <cell r="IL107">
            <v>0</v>
          </cell>
          <cell r="IM107">
            <v>0</v>
          </cell>
          <cell r="IN107">
            <v>0</v>
          </cell>
          <cell r="IO107">
            <v>0</v>
          </cell>
          <cell r="IP107">
            <v>0</v>
          </cell>
          <cell r="IQ107">
            <v>0</v>
          </cell>
          <cell r="IR107">
            <v>0</v>
          </cell>
          <cell r="IS107">
            <v>0</v>
          </cell>
          <cell r="IT107">
            <v>0</v>
          </cell>
          <cell r="IU107">
            <v>0</v>
          </cell>
        </row>
        <row r="108">
          <cell r="A108" t="str">
            <v>PEC IN</v>
          </cell>
          <cell r="B108" t="str">
            <v>Patel Engineering</v>
          </cell>
          <cell r="C108" t="str">
            <v>Construction</v>
          </cell>
          <cell r="D108">
            <v>0</v>
          </cell>
          <cell r="E108">
            <v>0</v>
          </cell>
          <cell r="F108">
            <v>0</v>
          </cell>
          <cell r="G108">
            <v>0</v>
          </cell>
          <cell r="H108">
            <v>-31.344000000000001</v>
          </cell>
          <cell r="I108">
            <v>-11.339</v>
          </cell>
          <cell r="J108">
            <v>-101.07299999999999</v>
          </cell>
          <cell r="K108">
            <v>-60.209000000000003</v>
          </cell>
          <cell r="L108">
            <v>-34.167999999999999</v>
          </cell>
          <cell r="M108">
            <v>-60.487000000000002</v>
          </cell>
          <cell r="N108">
            <v>-85.634</v>
          </cell>
          <cell r="O108">
            <v>-48.652000000000001</v>
          </cell>
          <cell r="P108">
            <v>-59.966000000000001</v>
          </cell>
          <cell r="Q108">
            <v>-33.465000000000003</v>
          </cell>
          <cell r="R108">
            <v>-74.397000000000006</v>
          </cell>
          <cell r="S108">
            <v>-84.638999999999996</v>
          </cell>
          <cell r="T108">
            <v>-56.024000000000001</v>
          </cell>
          <cell r="U108">
            <v>-3.125</v>
          </cell>
          <cell r="V108">
            <v>-41.225999999999999</v>
          </cell>
          <cell r="W108">
            <v>-92.8</v>
          </cell>
          <cell r="X108">
            <v>-49.8</v>
          </cell>
          <cell r="Y108">
            <v>-42.7</v>
          </cell>
          <cell r="Z108">
            <v>-43.8</v>
          </cell>
          <cell r="AA108">
            <v>-158.69999999999999</v>
          </cell>
          <cell r="AB108">
            <v>-175.6</v>
          </cell>
          <cell r="AC108">
            <v>-192.2</v>
          </cell>
          <cell r="AD108">
            <v>-210.4</v>
          </cell>
          <cell r="AE108">
            <v>103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80.677000000000049</v>
          </cell>
          <cell r="AK108">
            <v>60.424000000000092</v>
          </cell>
          <cell r="AL108">
            <v>66.582999999999842</v>
          </cell>
          <cell r="AM108">
            <v>129.91600000000008</v>
          </cell>
          <cell r="AN108">
            <v>80.379000000000133</v>
          </cell>
          <cell r="AO108">
            <v>82.8930000000002</v>
          </cell>
          <cell r="AP108">
            <v>125.05799999999995</v>
          </cell>
          <cell r="AQ108">
            <v>138.29900000000004</v>
          </cell>
          <cell r="AR108">
            <v>142.58900000000011</v>
          </cell>
          <cell r="AS108">
            <v>142.61700000000005</v>
          </cell>
          <cell r="AT108">
            <v>282.16200000000026</v>
          </cell>
          <cell r="AU108">
            <v>279.74199999999985</v>
          </cell>
          <cell r="AV108">
            <v>237.8409999999995</v>
          </cell>
          <cell r="AW108">
            <v>282.73500000000001</v>
          </cell>
          <cell r="AX108">
            <v>343.14500000000032</v>
          </cell>
          <cell r="AY108">
            <v>430.29999999999944</v>
          </cell>
          <cell r="AZ108">
            <v>350.09999999999974</v>
          </cell>
          <cell r="BA108">
            <v>461.09999999999985</v>
          </cell>
          <cell r="BB108">
            <v>474.39999999999992</v>
          </cell>
          <cell r="BC108">
            <v>569.49999999999977</v>
          </cell>
          <cell r="BD108">
            <v>466.60000000000036</v>
          </cell>
          <cell r="BE108">
            <v>506.00000000000028</v>
          </cell>
          <cell r="BF108">
            <v>513.20000000000016</v>
          </cell>
          <cell r="BG108">
            <v>884.49999999999966</v>
          </cell>
          <cell r="BH108">
            <v>0</v>
          </cell>
          <cell r="BI108">
            <v>0</v>
          </cell>
          <cell r="BJ108">
            <v>0</v>
          </cell>
          <cell r="BK108">
            <v>0</v>
          </cell>
          <cell r="BL108">
            <v>0</v>
          </cell>
          <cell r="BM108">
            <v>0</v>
          </cell>
          <cell r="BN108">
            <v>0</v>
          </cell>
          <cell r="BO108">
            <v>0</v>
          </cell>
          <cell r="BP108">
            <v>0</v>
          </cell>
          <cell r="BQ108">
            <v>0</v>
          </cell>
          <cell r="BR108">
            <v>0</v>
          </cell>
          <cell r="BS108">
            <v>0</v>
          </cell>
          <cell r="BT108">
            <v>0</v>
          </cell>
          <cell r="BU108">
            <v>0</v>
          </cell>
          <cell r="BV108">
            <v>0</v>
          </cell>
          <cell r="BW108">
            <v>0</v>
          </cell>
          <cell r="BX108">
            <v>0</v>
          </cell>
          <cell r="BY108">
            <v>0</v>
          </cell>
          <cell r="BZ108">
            <v>0</v>
          </cell>
          <cell r="CA108">
            <v>0</v>
          </cell>
          <cell r="CB108">
            <v>0</v>
          </cell>
          <cell r="CC108">
            <v>0</v>
          </cell>
          <cell r="CD108">
            <v>0</v>
          </cell>
          <cell r="CE108">
            <v>0</v>
          </cell>
          <cell r="CF108">
            <v>0</v>
          </cell>
          <cell r="CG108">
            <v>0</v>
          </cell>
          <cell r="CH108">
            <v>0</v>
          </cell>
          <cell r="CI108">
            <v>0</v>
          </cell>
          <cell r="CJ108">
            <v>0</v>
          </cell>
          <cell r="CK108">
            <v>0</v>
          </cell>
          <cell r="CL108">
            <v>0</v>
          </cell>
          <cell r="CM108">
            <v>0</v>
          </cell>
          <cell r="CN108">
            <v>80.677000000000049</v>
          </cell>
          <cell r="CO108">
            <v>60.424000000000092</v>
          </cell>
          <cell r="CP108">
            <v>66.582999999999842</v>
          </cell>
          <cell r="CQ108">
            <v>129.91600000000008</v>
          </cell>
          <cell r="CR108">
            <v>80.379000000000133</v>
          </cell>
          <cell r="CS108">
            <v>82.8930000000002</v>
          </cell>
          <cell r="CT108">
            <v>125.05799999999995</v>
          </cell>
          <cell r="CU108">
            <v>138.29900000000004</v>
          </cell>
          <cell r="CV108">
            <v>142.58900000000011</v>
          </cell>
          <cell r="CW108">
            <v>142.61700000000005</v>
          </cell>
          <cell r="CX108">
            <v>282.16200000000026</v>
          </cell>
          <cell r="CY108">
            <v>279.74199999999985</v>
          </cell>
          <cell r="CZ108">
            <v>237.8409999999995</v>
          </cell>
          <cell r="DA108">
            <v>282.73500000000001</v>
          </cell>
          <cell r="DB108">
            <v>343.14500000000032</v>
          </cell>
          <cell r="DC108">
            <v>430.29999999999944</v>
          </cell>
          <cell r="DD108">
            <v>350.09999999999974</v>
          </cell>
          <cell r="DE108">
            <v>461.09999999999985</v>
          </cell>
          <cell r="DF108">
            <v>474.39999999999992</v>
          </cell>
          <cell r="DG108">
            <v>569.49999999999977</v>
          </cell>
          <cell r="DH108">
            <v>466.60000000000036</v>
          </cell>
          <cell r="DI108">
            <v>506.00000000000028</v>
          </cell>
          <cell r="DJ108">
            <v>513.20000000000016</v>
          </cell>
          <cell r="DK108">
            <v>884.49999999999966</v>
          </cell>
          <cell r="DL108">
            <v>0</v>
          </cell>
          <cell r="DM108">
            <v>0</v>
          </cell>
          <cell r="DN108">
            <v>0</v>
          </cell>
          <cell r="DO108">
            <v>0</v>
          </cell>
          <cell r="DP108">
            <v>-15</v>
          </cell>
          <cell r="DQ108">
            <v>3.6269999999999998</v>
          </cell>
          <cell r="DR108">
            <v>-14.506</v>
          </cell>
          <cell r="DS108">
            <v>-51.88</v>
          </cell>
          <cell r="DT108">
            <v>-14</v>
          </cell>
          <cell r="DU108">
            <v>-6.9240000000000004</v>
          </cell>
          <cell r="DV108">
            <v>-11.118</v>
          </cell>
          <cell r="DW108">
            <v>-30.966999999999999</v>
          </cell>
          <cell r="DX108">
            <v>-23.254999999999999</v>
          </cell>
          <cell r="DY108">
            <v>-16.329000000000001</v>
          </cell>
          <cell r="DZ108">
            <v>-27.667000000000002</v>
          </cell>
          <cell r="EA108">
            <v>-34.612000000000002</v>
          </cell>
          <cell r="EB108">
            <v>-35.401000000000003</v>
          </cell>
          <cell r="EC108">
            <v>-25.170999999999999</v>
          </cell>
          <cell r="ED108">
            <v>-44.457000000000001</v>
          </cell>
          <cell r="EE108">
            <v>-39.700000000000003</v>
          </cell>
          <cell r="EF108">
            <v>-61.1</v>
          </cell>
          <cell r="EG108">
            <v>-65.7</v>
          </cell>
          <cell r="EH108">
            <v>-63.5</v>
          </cell>
          <cell r="EI108">
            <v>-36.700000000000003</v>
          </cell>
          <cell r="EJ108">
            <v>-85.5</v>
          </cell>
          <cell r="EK108">
            <v>-65.5</v>
          </cell>
          <cell r="EL108">
            <v>-91.5</v>
          </cell>
          <cell r="EM108">
            <v>-193.8</v>
          </cell>
          <cell r="EN108">
            <v>0</v>
          </cell>
          <cell r="EO108">
            <v>0</v>
          </cell>
          <cell r="EP108">
            <v>0</v>
          </cell>
          <cell r="EQ108">
            <v>0</v>
          </cell>
          <cell r="ER108">
            <v>65.677000000000049</v>
          </cell>
          <cell r="ES108">
            <v>64.051000000000087</v>
          </cell>
          <cell r="ET108">
            <v>52.076999999999842</v>
          </cell>
          <cell r="EU108">
            <v>78.036000000000087</v>
          </cell>
          <cell r="EV108">
            <v>66.379000000000133</v>
          </cell>
          <cell r="EW108">
            <v>75.969000000000193</v>
          </cell>
          <cell r="EX108">
            <v>113.93999999999996</v>
          </cell>
          <cell r="EY108">
            <v>107.33200000000004</v>
          </cell>
          <cell r="EZ108">
            <v>119.33400000000012</v>
          </cell>
          <cell r="FA108">
            <v>126.28800000000004</v>
          </cell>
          <cell r="FB108">
            <v>254.49500000000026</v>
          </cell>
          <cell r="FC108">
            <v>245.12999999999985</v>
          </cell>
          <cell r="FD108">
            <v>202.43999999999949</v>
          </cell>
          <cell r="FE108">
            <v>257.56400000000002</v>
          </cell>
          <cell r="FF108">
            <v>298.68800000000033</v>
          </cell>
          <cell r="FG108">
            <v>390.59999999999945</v>
          </cell>
          <cell r="FH108">
            <v>288.99999999999972</v>
          </cell>
          <cell r="FI108">
            <v>395.39999999999986</v>
          </cell>
          <cell r="FJ108">
            <v>410.89999999999992</v>
          </cell>
          <cell r="FK108">
            <v>532.79999999999973</v>
          </cell>
          <cell r="FL108">
            <v>381.10000000000036</v>
          </cell>
          <cell r="FM108">
            <v>440.50000000000028</v>
          </cell>
          <cell r="FN108">
            <v>421.70000000000016</v>
          </cell>
          <cell r="FO108">
            <v>690.69999999999959</v>
          </cell>
          <cell r="FP108">
            <v>0</v>
          </cell>
          <cell r="FQ108">
            <v>0</v>
          </cell>
          <cell r="FR108">
            <v>0</v>
          </cell>
          <cell r="FS108">
            <v>0</v>
          </cell>
          <cell r="FT108">
            <v>0</v>
          </cell>
          <cell r="FU108">
            <v>0</v>
          </cell>
          <cell r="FV108">
            <v>0</v>
          </cell>
          <cell r="FW108">
            <v>0</v>
          </cell>
          <cell r="FX108">
            <v>0</v>
          </cell>
          <cell r="FY108">
            <v>0</v>
          </cell>
          <cell r="FZ108">
            <v>0</v>
          </cell>
          <cell r="GA108">
            <v>0</v>
          </cell>
          <cell r="GB108">
            <v>0</v>
          </cell>
          <cell r="GC108">
            <v>0</v>
          </cell>
          <cell r="GD108">
            <v>0</v>
          </cell>
          <cell r="GE108">
            <v>0</v>
          </cell>
          <cell r="GF108">
            <v>0</v>
          </cell>
          <cell r="GG108">
            <v>0</v>
          </cell>
          <cell r="GH108">
            <v>0</v>
          </cell>
          <cell r="GI108">
            <v>0</v>
          </cell>
          <cell r="GJ108">
            <v>0</v>
          </cell>
          <cell r="GK108">
            <v>0</v>
          </cell>
          <cell r="GL108">
            <v>0</v>
          </cell>
          <cell r="GM108">
            <v>0</v>
          </cell>
          <cell r="GN108">
            <v>0</v>
          </cell>
          <cell r="GO108">
            <v>0</v>
          </cell>
          <cell r="GP108">
            <v>0</v>
          </cell>
          <cell r="GQ108">
            <v>0</v>
          </cell>
          <cell r="GR108">
            <v>0</v>
          </cell>
          <cell r="GS108">
            <v>0</v>
          </cell>
          <cell r="GT108">
            <v>0</v>
          </cell>
          <cell r="GU108">
            <v>0</v>
          </cell>
          <cell r="GV108">
            <v>0</v>
          </cell>
          <cell r="GW108">
            <v>0</v>
          </cell>
          <cell r="GX108">
            <v>0</v>
          </cell>
          <cell r="GY108">
            <v>0</v>
          </cell>
          <cell r="GZ108">
            <v>0</v>
          </cell>
          <cell r="HA108">
            <v>0</v>
          </cell>
          <cell r="HB108">
            <v>0</v>
          </cell>
          <cell r="HC108">
            <v>0</v>
          </cell>
          <cell r="HD108">
            <v>0</v>
          </cell>
          <cell r="HE108">
            <v>0</v>
          </cell>
          <cell r="HF108">
            <v>0</v>
          </cell>
          <cell r="HG108">
            <v>0</v>
          </cell>
          <cell r="HH108">
            <v>0</v>
          </cell>
          <cell r="HI108">
            <v>0</v>
          </cell>
          <cell r="HJ108">
            <v>0</v>
          </cell>
          <cell r="HK108">
            <v>0</v>
          </cell>
          <cell r="HL108">
            <v>0</v>
          </cell>
          <cell r="HM108">
            <v>0</v>
          </cell>
          <cell r="HN108">
            <v>0</v>
          </cell>
          <cell r="HO108">
            <v>0</v>
          </cell>
          <cell r="HP108">
            <v>0</v>
          </cell>
          <cell r="HQ108">
            <v>0</v>
          </cell>
          <cell r="HR108">
            <v>0</v>
          </cell>
          <cell r="HS108">
            <v>0</v>
          </cell>
          <cell r="HT108">
            <v>0</v>
          </cell>
          <cell r="HU108">
            <v>0</v>
          </cell>
          <cell r="HV108">
            <v>0</v>
          </cell>
          <cell r="HW108">
            <v>0</v>
          </cell>
          <cell r="HX108">
            <v>0</v>
          </cell>
          <cell r="HY108">
            <v>0</v>
          </cell>
          <cell r="HZ108">
            <v>6.3150000000000004</v>
          </cell>
          <cell r="IA108">
            <v>-13.429</v>
          </cell>
          <cell r="IB108">
            <v>-1.3160000000000001</v>
          </cell>
          <cell r="IC108">
            <v>-0.20399999999999999</v>
          </cell>
          <cell r="ID108">
            <v>-0.66300000000000003</v>
          </cell>
          <cell r="IE108">
            <v>-1.504</v>
          </cell>
          <cell r="IF108">
            <v>-1.3779999999999999</v>
          </cell>
          <cell r="IG108">
            <v>-0.88600000000000001</v>
          </cell>
          <cell r="IH108">
            <v>-1.2849999999999999</v>
          </cell>
          <cell r="II108">
            <v>-11.037000000000001</v>
          </cell>
          <cell r="IJ108">
            <v>-1.4239999999999999</v>
          </cell>
          <cell r="IK108">
            <v>-2.7120000000000002</v>
          </cell>
          <cell r="IL108">
            <v>-4.0519999999999996</v>
          </cell>
          <cell r="IM108">
            <v>-32.4</v>
          </cell>
          <cell r="IN108">
            <v>-18.600000000000001</v>
          </cell>
          <cell r="IO108">
            <v>-40.1</v>
          </cell>
          <cell r="IP108">
            <v>-22.4</v>
          </cell>
          <cell r="IQ108">
            <v>-28</v>
          </cell>
          <cell r="IR108">
            <v>-31.2</v>
          </cell>
          <cell r="IS108">
            <v>-14.7</v>
          </cell>
          <cell r="IT108">
            <v>-24.8</v>
          </cell>
          <cell r="IU108">
            <v>-58.5</v>
          </cell>
        </row>
        <row r="109">
          <cell r="A109" t="str">
            <v>PHNX IN</v>
          </cell>
          <cell r="B109" t="str">
            <v>Phoenix Mills</v>
          </cell>
          <cell r="C109" t="str">
            <v>Real estate</v>
          </cell>
          <cell r="D109">
            <v>0</v>
          </cell>
          <cell r="E109">
            <v>0</v>
          </cell>
          <cell r="F109">
            <v>0</v>
          </cell>
          <cell r="G109">
            <v>0</v>
          </cell>
          <cell r="H109">
            <v>0</v>
          </cell>
          <cell r="I109">
            <v>0</v>
          </cell>
          <cell r="J109">
            <v>0</v>
          </cell>
          <cell r="K109">
            <v>0</v>
          </cell>
          <cell r="L109">
            <v>0</v>
          </cell>
          <cell r="M109">
            <v>0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  <cell r="T109">
            <v>0</v>
          </cell>
          <cell r="U109">
            <v>-7.5810000000000004</v>
          </cell>
          <cell r="V109">
            <v>-2E-3</v>
          </cell>
          <cell r="W109">
            <v>-33.969000000000001</v>
          </cell>
          <cell r="X109">
            <v>-0.16900000000000001</v>
          </cell>
          <cell r="Y109">
            <v>0</v>
          </cell>
          <cell r="Z109">
            <v>-16.873000000000001</v>
          </cell>
          <cell r="AA109">
            <v>-9.0960000000000001</v>
          </cell>
          <cell r="AB109">
            <v>-23.51</v>
          </cell>
          <cell r="AC109">
            <v>-23.51</v>
          </cell>
          <cell r="AD109">
            <v>0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O109">
            <v>0</v>
          </cell>
          <cell r="AP109">
            <v>0</v>
          </cell>
          <cell r="AQ109">
            <v>0</v>
          </cell>
          <cell r="AR109">
            <v>0</v>
          </cell>
          <cell r="AS109">
            <v>0</v>
          </cell>
          <cell r="AT109">
            <v>0</v>
          </cell>
          <cell r="AU109">
            <v>0</v>
          </cell>
          <cell r="AV109">
            <v>0</v>
          </cell>
          <cell r="AW109">
            <v>0.35299999999999976</v>
          </cell>
          <cell r="AX109">
            <v>44.902999999999999</v>
          </cell>
          <cell r="AY109">
            <v>81.661000000000001</v>
          </cell>
          <cell r="AZ109">
            <v>1447.165</v>
          </cell>
          <cell r="BA109">
            <v>116.056</v>
          </cell>
          <cell r="BB109">
            <v>430.51799999999997</v>
          </cell>
          <cell r="BC109">
            <v>78.974999999999994</v>
          </cell>
          <cell r="BD109">
            <v>197.87400000000002</v>
          </cell>
          <cell r="BE109">
            <v>212.36750000000001</v>
          </cell>
          <cell r="BF109">
            <v>134.16300000000001</v>
          </cell>
          <cell r="BG109">
            <v>106.32000000000001</v>
          </cell>
          <cell r="BH109">
            <v>0</v>
          </cell>
          <cell r="BI109">
            <v>0</v>
          </cell>
          <cell r="BJ109">
            <v>0</v>
          </cell>
          <cell r="BK109">
            <v>0</v>
          </cell>
          <cell r="BL109">
            <v>0</v>
          </cell>
          <cell r="BM109">
            <v>0</v>
          </cell>
          <cell r="BN109">
            <v>0</v>
          </cell>
          <cell r="BO109">
            <v>0</v>
          </cell>
          <cell r="BP109">
            <v>0</v>
          </cell>
          <cell r="BQ109">
            <v>0</v>
          </cell>
          <cell r="BR109">
            <v>0</v>
          </cell>
          <cell r="BS109">
            <v>0</v>
          </cell>
          <cell r="BT109">
            <v>0</v>
          </cell>
          <cell r="BU109">
            <v>0</v>
          </cell>
          <cell r="BV109">
            <v>0</v>
          </cell>
          <cell r="BW109">
            <v>0</v>
          </cell>
          <cell r="BX109">
            <v>0</v>
          </cell>
          <cell r="BY109">
            <v>0</v>
          </cell>
          <cell r="BZ109">
            <v>0</v>
          </cell>
          <cell r="CA109">
            <v>0</v>
          </cell>
          <cell r="CB109">
            <v>0</v>
          </cell>
          <cell r="CC109">
            <v>0</v>
          </cell>
          <cell r="CD109">
            <v>0</v>
          </cell>
          <cell r="CE109">
            <v>0</v>
          </cell>
          <cell r="CF109">
            <v>0</v>
          </cell>
          <cell r="CG109">
            <v>0</v>
          </cell>
          <cell r="CH109">
            <v>0</v>
          </cell>
          <cell r="CI109">
            <v>0</v>
          </cell>
          <cell r="CJ109">
            <v>0</v>
          </cell>
          <cell r="CK109">
            <v>0</v>
          </cell>
          <cell r="CL109">
            <v>0</v>
          </cell>
          <cell r="CM109">
            <v>0</v>
          </cell>
          <cell r="CN109">
            <v>0</v>
          </cell>
          <cell r="CO109">
            <v>0</v>
          </cell>
          <cell r="CP109">
            <v>0</v>
          </cell>
          <cell r="CQ109">
            <v>0</v>
          </cell>
          <cell r="CR109">
            <v>0</v>
          </cell>
          <cell r="CS109">
            <v>0</v>
          </cell>
          <cell r="CT109">
            <v>0</v>
          </cell>
          <cell r="CU109">
            <v>0</v>
          </cell>
          <cell r="CV109">
            <v>0</v>
          </cell>
          <cell r="CW109">
            <v>0</v>
          </cell>
          <cell r="CX109">
            <v>0</v>
          </cell>
          <cell r="CY109">
            <v>0</v>
          </cell>
          <cell r="CZ109">
            <v>0</v>
          </cell>
          <cell r="DA109">
            <v>0.35299999999999976</v>
          </cell>
          <cell r="DB109">
            <v>44.902999999999999</v>
          </cell>
          <cell r="DC109">
            <v>81.661000000000001</v>
          </cell>
          <cell r="DD109">
            <v>1447.165</v>
          </cell>
          <cell r="DE109">
            <v>116.056</v>
          </cell>
          <cell r="DF109">
            <v>430.51799999999997</v>
          </cell>
          <cell r="DG109">
            <v>78.974999999999994</v>
          </cell>
          <cell r="DH109">
            <v>197.87400000000002</v>
          </cell>
          <cell r="DI109">
            <v>212.36750000000001</v>
          </cell>
          <cell r="DJ109">
            <v>134.16300000000001</v>
          </cell>
          <cell r="DK109">
            <v>106.32000000000001</v>
          </cell>
          <cell r="DL109">
            <v>0</v>
          </cell>
          <cell r="DM109">
            <v>0</v>
          </cell>
          <cell r="DN109">
            <v>0</v>
          </cell>
          <cell r="DO109">
            <v>0</v>
          </cell>
          <cell r="DP109">
            <v>0</v>
          </cell>
          <cell r="DQ109">
            <v>0</v>
          </cell>
          <cell r="DR109">
            <v>0</v>
          </cell>
          <cell r="DS109">
            <v>0</v>
          </cell>
          <cell r="DT109">
            <v>0</v>
          </cell>
          <cell r="DU109">
            <v>0</v>
          </cell>
          <cell r="DV109">
            <v>0</v>
          </cell>
          <cell r="DW109">
            <v>0</v>
          </cell>
          <cell r="DX109">
            <v>0</v>
          </cell>
          <cell r="DY109">
            <v>0</v>
          </cell>
          <cell r="DZ109">
            <v>0</v>
          </cell>
          <cell r="EA109">
            <v>0</v>
          </cell>
          <cell r="EB109">
            <v>0</v>
          </cell>
          <cell r="EC109">
            <v>0</v>
          </cell>
          <cell r="ED109">
            <v>-67.695999999999998</v>
          </cell>
          <cell r="EE109">
            <v>-35.546999999999997</v>
          </cell>
          <cell r="EF109">
            <v>-56.835999999999999</v>
          </cell>
          <cell r="EG109">
            <v>-41.656999999999996</v>
          </cell>
          <cell r="EH109">
            <v>-80.668000000000006</v>
          </cell>
          <cell r="EI109">
            <v>-39.401000000000003</v>
          </cell>
          <cell r="EJ109">
            <v>-27.64</v>
          </cell>
          <cell r="EK109">
            <v>-39.557269839170687</v>
          </cell>
          <cell r="EL109">
            <v>0</v>
          </cell>
          <cell r="EM109">
            <v>0</v>
          </cell>
          <cell r="EN109">
            <v>0</v>
          </cell>
          <cell r="EO109">
            <v>0</v>
          </cell>
          <cell r="EP109">
            <v>0</v>
          </cell>
          <cell r="EQ109">
            <v>0</v>
          </cell>
          <cell r="ER109">
            <v>0</v>
          </cell>
          <cell r="ES109">
            <v>0</v>
          </cell>
          <cell r="ET109">
            <v>0</v>
          </cell>
          <cell r="EU109">
            <v>0</v>
          </cell>
          <cell r="EV109">
            <v>0</v>
          </cell>
          <cell r="EW109">
            <v>0</v>
          </cell>
          <cell r="EX109">
            <v>0</v>
          </cell>
          <cell r="EY109">
            <v>0</v>
          </cell>
          <cell r="EZ109">
            <v>0</v>
          </cell>
          <cell r="FA109">
            <v>0</v>
          </cell>
          <cell r="FB109">
            <v>0</v>
          </cell>
          <cell r="FC109">
            <v>0</v>
          </cell>
          <cell r="FD109">
            <v>0</v>
          </cell>
          <cell r="FE109">
            <v>0.35299999999999976</v>
          </cell>
          <cell r="FF109">
            <v>-22.792999999999999</v>
          </cell>
          <cell r="FG109">
            <v>46.114000000000004</v>
          </cell>
          <cell r="FH109">
            <v>1390.329</v>
          </cell>
          <cell r="FI109">
            <v>74.399000000000001</v>
          </cell>
          <cell r="FJ109">
            <v>349.84999999999997</v>
          </cell>
          <cell r="FK109">
            <v>39.573999999999991</v>
          </cell>
          <cell r="FL109">
            <v>170.23400000000004</v>
          </cell>
          <cell r="FM109">
            <v>172.81023016082932</v>
          </cell>
          <cell r="FN109">
            <v>134.16300000000001</v>
          </cell>
          <cell r="FO109">
            <v>106.32000000000001</v>
          </cell>
          <cell r="FP109">
            <v>0</v>
          </cell>
          <cell r="FQ109">
            <v>0</v>
          </cell>
          <cell r="FR109">
            <v>0</v>
          </cell>
          <cell r="FS109">
            <v>0</v>
          </cell>
          <cell r="FT109">
            <v>0</v>
          </cell>
          <cell r="FU109">
            <v>0</v>
          </cell>
          <cell r="FV109">
            <v>0</v>
          </cell>
          <cell r="FW109">
            <v>0</v>
          </cell>
          <cell r="FX109">
            <v>0</v>
          </cell>
          <cell r="FY109">
            <v>0</v>
          </cell>
          <cell r="FZ109">
            <v>0</v>
          </cell>
          <cell r="GA109">
            <v>0</v>
          </cell>
          <cell r="GB109">
            <v>0</v>
          </cell>
          <cell r="GC109">
            <v>0</v>
          </cell>
          <cell r="GD109">
            <v>0</v>
          </cell>
          <cell r="GE109">
            <v>0</v>
          </cell>
          <cell r="GF109">
            <v>0</v>
          </cell>
          <cell r="GG109">
            <v>0</v>
          </cell>
          <cell r="GH109">
            <v>0</v>
          </cell>
          <cell r="GI109">
            <v>0</v>
          </cell>
          <cell r="GJ109">
            <v>0</v>
          </cell>
          <cell r="GK109">
            <v>0</v>
          </cell>
          <cell r="GL109">
            <v>0</v>
          </cell>
          <cell r="GM109">
            <v>0</v>
          </cell>
          <cell r="GN109">
            <v>0</v>
          </cell>
          <cell r="GO109">
            <v>0</v>
          </cell>
          <cell r="GP109">
            <v>0</v>
          </cell>
          <cell r="GQ109">
            <v>0</v>
          </cell>
          <cell r="GR109">
            <v>0</v>
          </cell>
          <cell r="GS109">
            <v>0</v>
          </cell>
          <cell r="GT109">
            <v>0</v>
          </cell>
          <cell r="GU109">
            <v>0</v>
          </cell>
          <cell r="GV109">
            <v>0</v>
          </cell>
          <cell r="GW109">
            <v>0</v>
          </cell>
          <cell r="GX109">
            <v>0</v>
          </cell>
          <cell r="GY109">
            <v>0</v>
          </cell>
          <cell r="GZ109">
            <v>0</v>
          </cell>
          <cell r="HA109">
            <v>0</v>
          </cell>
          <cell r="HB109">
            <v>0</v>
          </cell>
          <cell r="HC109">
            <v>0</v>
          </cell>
          <cell r="HD109">
            <v>0</v>
          </cell>
          <cell r="HE109">
            <v>0</v>
          </cell>
          <cell r="HF109">
            <v>0</v>
          </cell>
          <cell r="HG109">
            <v>0</v>
          </cell>
          <cell r="HH109">
            <v>0</v>
          </cell>
          <cell r="HI109">
            <v>0</v>
          </cell>
          <cell r="HJ109">
            <v>0</v>
          </cell>
          <cell r="HK109">
            <v>0</v>
          </cell>
          <cell r="HL109">
            <v>0</v>
          </cell>
          <cell r="HM109">
            <v>0</v>
          </cell>
          <cell r="HN109">
            <v>0</v>
          </cell>
          <cell r="HO109">
            <v>0</v>
          </cell>
          <cell r="HP109">
            <v>0</v>
          </cell>
          <cell r="HQ109">
            <v>0</v>
          </cell>
          <cell r="HR109">
            <v>0</v>
          </cell>
          <cell r="HS109">
            <v>0</v>
          </cell>
          <cell r="HT109">
            <v>0</v>
          </cell>
          <cell r="HU109">
            <v>0</v>
          </cell>
          <cell r="HV109">
            <v>0</v>
          </cell>
          <cell r="HW109">
            <v>0</v>
          </cell>
          <cell r="HX109">
            <v>0</v>
          </cell>
          <cell r="HY109">
            <v>0</v>
          </cell>
          <cell r="HZ109">
            <v>0</v>
          </cell>
          <cell r="IA109">
            <v>0</v>
          </cell>
          <cell r="IB109">
            <v>0</v>
          </cell>
          <cell r="IC109">
            <v>0</v>
          </cell>
          <cell r="ID109">
            <v>0</v>
          </cell>
          <cell r="IE109">
            <v>0</v>
          </cell>
          <cell r="IF109">
            <v>0</v>
          </cell>
          <cell r="IG109">
            <v>0</v>
          </cell>
          <cell r="IH109">
            <v>0</v>
          </cell>
          <cell r="II109">
            <v>0</v>
          </cell>
          <cell r="IJ109">
            <v>0</v>
          </cell>
          <cell r="IK109">
            <v>0</v>
          </cell>
          <cell r="IL109">
            <v>0</v>
          </cell>
          <cell r="IM109">
            <v>0</v>
          </cell>
          <cell r="IN109">
            <v>0</v>
          </cell>
          <cell r="IO109">
            <v>0</v>
          </cell>
          <cell r="IP109">
            <v>0</v>
          </cell>
          <cell r="IQ109">
            <v>0</v>
          </cell>
          <cell r="IR109">
            <v>0</v>
          </cell>
          <cell r="IS109">
            <v>0</v>
          </cell>
          <cell r="IT109">
            <v>0</v>
          </cell>
          <cell r="IU109">
            <v>0</v>
          </cell>
        </row>
        <row r="110">
          <cell r="A110" t="str">
            <v>PES IN</v>
          </cell>
          <cell r="B110" t="str">
            <v>Prajay Engineers Syndicate Ltd</v>
          </cell>
          <cell r="C110" t="str">
            <v>Real Estate</v>
          </cell>
          <cell r="D110">
            <v>-3.3</v>
          </cell>
          <cell r="E110">
            <v>-2.88</v>
          </cell>
          <cell r="F110">
            <v>-3.71</v>
          </cell>
          <cell r="G110">
            <v>-2.95</v>
          </cell>
          <cell r="H110">
            <v>-3.39</v>
          </cell>
          <cell r="I110">
            <v>-3.7</v>
          </cell>
          <cell r="J110">
            <v>-3.12</v>
          </cell>
          <cell r="K110">
            <v>-5.0199999999999996</v>
          </cell>
          <cell r="L110">
            <v>-4.32</v>
          </cell>
          <cell r="M110">
            <v>-4.3</v>
          </cell>
          <cell r="N110">
            <v>-4.63</v>
          </cell>
          <cell r="O110">
            <v>-5.17</v>
          </cell>
          <cell r="P110">
            <v>-4.05</v>
          </cell>
          <cell r="Q110">
            <v>-3.98</v>
          </cell>
          <cell r="R110">
            <v>-4.4800000000000004</v>
          </cell>
          <cell r="S110">
            <v>-5.93</v>
          </cell>
          <cell r="T110">
            <v>-14.16</v>
          </cell>
          <cell r="U110">
            <v>-16.22</v>
          </cell>
          <cell r="V110">
            <v>-15.59</v>
          </cell>
          <cell r="W110">
            <v>-12.99</v>
          </cell>
          <cell r="X110">
            <v>-23.602</v>
          </cell>
          <cell r="Y110">
            <v>-27.69</v>
          </cell>
          <cell r="Z110">
            <v>-27.97</v>
          </cell>
          <cell r="AA110">
            <v>-11.606</v>
          </cell>
          <cell r="AB110">
            <v>-24.934999999999999</v>
          </cell>
          <cell r="AC110">
            <v>-27.06</v>
          </cell>
          <cell r="AD110">
            <v>-34.478000000000002</v>
          </cell>
          <cell r="AE110">
            <v>-88.480999999999995</v>
          </cell>
          <cell r="AF110">
            <v>0.70300000000000473</v>
          </cell>
          <cell r="AG110">
            <v>1.1019999999999968</v>
          </cell>
          <cell r="AH110">
            <v>1.0959999999999956</v>
          </cell>
          <cell r="AI110">
            <v>12.754999999999988</v>
          </cell>
          <cell r="AJ110">
            <v>1.1180000000000052</v>
          </cell>
          <cell r="AK110">
            <v>0.64999999999999947</v>
          </cell>
          <cell r="AL110">
            <v>1.4019999999999966</v>
          </cell>
          <cell r="AM110">
            <v>14.752000000000006</v>
          </cell>
          <cell r="AN110">
            <v>0.54000000000000092</v>
          </cell>
          <cell r="AO110">
            <v>0.78100000000000147</v>
          </cell>
          <cell r="AP110">
            <v>1.6109999999999989</v>
          </cell>
          <cell r="AQ110">
            <v>48.44400000000001</v>
          </cell>
          <cell r="AR110">
            <v>68.099000000000004</v>
          </cell>
          <cell r="AS110">
            <v>33.29</v>
          </cell>
          <cell r="AT110">
            <v>55.483999999999995</v>
          </cell>
          <cell r="AU110">
            <v>135.29500000000002</v>
          </cell>
          <cell r="AV110">
            <v>137.44399999999999</v>
          </cell>
          <cell r="AW110">
            <v>138.94999999999996</v>
          </cell>
          <cell r="AX110">
            <v>172.20499999999998</v>
          </cell>
          <cell r="AY110">
            <v>500.02599999999995</v>
          </cell>
          <cell r="AZ110">
            <v>348.83500000000009</v>
          </cell>
          <cell r="BA110">
            <v>230.64</v>
          </cell>
          <cell r="BB110">
            <v>705.01</v>
          </cell>
          <cell r="BC110">
            <v>-9.7639999999999603</v>
          </cell>
          <cell r="BD110">
            <v>45.960999999999999</v>
          </cell>
          <cell r="BE110">
            <v>113.94999999999996</v>
          </cell>
          <cell r="BF110">
            <v>0.51200000000000756</v>
          </cell>
          <cell r="BG110">
            <v>-146.1</v>
          </cell>
          <cell r="BH110">
            <v>0</v>
          </cell>
          <cell r="BI110">
            <v>0</v>
          </cell>
          <cell r="BJ110">
            <v>0</v>
          </cell>
          <cell r="BK110">
            <v>0</v>
          </cell>
          <cell r="BL110">
            <v>0</v>
          </cell>
          <cell r="BM110">
            <v>0</v>
          </cell>
          <cell r="BN110">
            <v>0</v>
          </cell>
          <cell r="BO110">
            <v>0</v>
          </cell>
          <cell r="BP110">
            <v>0</v>
          </cell>
          <cell r="BQ110">
            <v>0</v>
          </cell>
          <cell r="BR110">
            <v>0</v>
          </cell>
          <cell r="BS110">
            <v>0</v>
          </cell>
          <cell r="BT110">
            <v>0</v>
          </cell>
          <cell r="BU110">
            <v>0</v>
          </cell>
          <cell r="BV110">
            <v>0</v>
          </cell>
          <cell r="BW110">
            <v>0</v>
          </cell>
          <cell r="BX110">
            <v>0</v>
          </cell>
          <cell r="BY110">
            <v>0</v>
          </cell>
          <cell r="BZ110">
            <v>0</v>
          </cell>
          <cell r="CA110">
            <v>0</v>
          </cell>
          <cell r="CB110">
            <v>0</v>
          </cell>
          <cell r="CC110">
            <v>0</v>
          </cell>
          <cell r="CD110">
            <v>0</v>
          </cell>
          <cell r="CE110">
            <v>0</v>
          </cell>
          <cell r="CF110">
            <v>0</v>
          </cell>
          <cell r="CG110">
            <v>0</v>
          </cell>
          <cell r="CH110">
            <v>0</v>
          </cell>
          <cell r="CI110">
            <v>0</v>
          </cell>
          <cell r="CJ110">
            <v>0.70300000000000473</v>
          </cell>
          <cell r="CK110">
            <v>1.1019999999999968</v>
          </cell>
          <cell r="CL110">
            <v>1.0959999999999956</v>
          </cell>
          <cell r="CM110">
            <v>12.754999999999988</v>
          </cell>
          <cell r="CN110">
            <v>1.1180000000000052</v>
          </cell>
          <cell r="CO110">
            <v>0.64999999999999947</v>
          </cell>
          <cell r="CP110">
            <v>1.4019999999999966</v>
          </cell>
          <cell r="CQ110">
            <v>14.752000000000006</v>
          </cell>
          <cell r="CR110">
            <v>0.54000000000000092</v>
          </cell>
          <cell r="CS110">
            <v>0.78100000000000147</v>
          </cell>
          <cell r="CT110">
            <v>1.6109999999999989</v>
          </cell>
          <cell r="CU110">
            <v>48.44400000000001</v>
          </cell>
          <cell r="CV110">
            <v>68.099000000000004</v>
          </cell>
          <cell r="CW110">
            <v>33.29</v>
          </cell>
          <cell r="CX110">
            <v>55.483999999999995</v>
          </cell>
          <cell r="CY110">
            <v>135.29500000000002</v>
          </cell>
          <cell r="CZ110">
            <v>137.44399999999999</v>
          </cell>
          <cell r="DA110">
            <v>138.94999999999996</v>
          </cell>
          <cell r="DB110">
            <v>172.20499999999998</v>
          </cell>
          <cell r="DC110">
            <v>500.02599999999995</v>
          </cell>
          <cell r="DD110">
            <v>348.83500000000009</v>
          </cell>
          <cell r="DE110">
            <v>230.64</v>
          </cell>
          <cell r="DF110">
            <v>705.01</v>
          </cell>
          <cell r="DG110">
            <v>-9.7639999999999603</v>
          </cell>
          <cell r="DH110">
            <v>45.960999999999999</v>
          </cell>
          <cell r="DI110">
            <v>113.94999999999996</v>
          </cell>
          <cell r="DJ110">
            <v>0.51200000000000756</v>
          </cell>
          <cell r="DK110">
            <v>-146.1</v>
          </cell>
          <cell r="DL110">
            <v>0</v>
          </cell>
          <cell r="DM110">
            <v>0</v>
          </cell>
          <cell r="DN110">
            <v>0</v>
          </cell>
          <cell r="DO110">
            <v>-5.74</v>
          </cell>
          <cell r="DP110">
            <v>0</v>
          </cell>
          <cell r="DQ110">
            <v>0</v>
          </cell>
          <cell r="DR110">
            <v>0</v>
          </cell>
          <cell r="DS110">
            <v>-10.136000000000001</v>
          </cell>
          <cell r="DT110">
            <v>0</v>
          </cell>
          <cell r="DU110">
            <v>0</v>
          </cell>
          <cell r="DV110">
            <v>0</v>
          </cell>
          <cell r="DW110">
            <v>-6.9499999999999993</v>
          </cell>
          <cell r="DX110">
            <v>-10.38</v>
          </cell>
          <cell r="DY110">
            <v>-10.68</v>
          </cell>
          <cell r="DZ110">
            <v>-5.35</v>
          </cell>
          <cell r="EA110">
            <v>-30.63</v>
          </cell>
          <cell r="EB110">
            <v>-5.09</v>
          </cell>
          <cell r="EC110">
            <v>-5.26</v>
          </cell>
          <cell r="ED110">
            <v>-19.97</v>
          </cell>
          <cell r="EE110">
            <v>-146.41999999999999</v>
          </cell>
          <cell r="EF110">
            <v>-78.701999999999998</v>
          </cell>
          <cell r="EG110">
            <v>-76.58</v>
          </cell>
          <cell r="EH110">
            <v>-49.75</v>
          </cell>
          <cell r="EI110">
            <v>-41.057000000000002</v>
          </cell>
          <cell r="EJ110">
            <v>-15.922000000000001</v>
          </cell>
          <cell r="EK110">
            <v>-39.03</v>
          </cell>
          <cell r="EL110">
            <v>-0.47399999999999998</v>
          </cell>
          <cell r="EM110">
            <v>31.18</v>
          </cell>
          <cell r="EN110">
            <v>0.70300000000000473</v>
          </cell>
          <cell r="EO110">
            <v>1.1019999999999968</v>
          </cell>
          <cell r="EP110">
            <v>1.0959999999999956</v>
          </cell>
          <cell r="EQ110">
            <v>7.0149999999999881</v>
          </cell>
          <cell r="ER110">
            <v>1.1180000000000052</v>
          </cell>
          <cell r="ES110">
            <v>0.64999999999999947</v>
          </cell>
          <cell r="ET110">
            <v>1.4019999999999966</v>
          </cell>
          <cell r="EU110">
            <v>4.616000000000005</v>
          </cell>
          <cell r="EV110">
            <v>0.54000000000000092</v>
          </cell>
          <cell r="EW110">
            <v>0.78100000000000147</v>
          </cell>
          <cell r="EX110">
            <v>1.6109999999999989</v>
          </cell>
          <cell r="EY110">
            <v>41.494000000000014</v>
          </cell>
          <cell r="EZ110">
            <v>57.719000000000001</v>
          </cell>
          <cell r="FA110">
            <v>22.61</v>
          </cell>
          <cell r="FB110">
            <v>50.133999999999993</v>
          </cell>
          <cell r="FC110">
            <v>104.66500000000002</v>
          </cell>
          <cell r="FD110">
            <v>132.35399999999998</v>
          </cell>
          <cell r="FE110">
            <v>133.68999999999997</v>
          </cell>
          <cell r="FF110">
            <v>152.23499999999999</v>
          </cell>
          <cell r="FG110">
            <v>353.60599999999999</v>
          </cell>
          <cell r="FH110">
            <v>270.1330000000001</v>
          </cell>
          <cell r="FI110">
            <v>154.06</v>
          </cell>
          <cell r="FJ110">
            <v>655.26</v>
          </cell>
          <cell r="FK110">
            <v>-50.820999999999962</v>
          </cell>
          <cell r="FL110">
            <v>30.038999999999998</v>
          </cell>
          <cell r="FM110">
            <v>74.919999999999959</v>
          </cell>
          <cell r="FN110">
            <v>3.8000000000007583E-2</v>
          </cell>
          <cell r="FO110">
            <v>-114.91999999999999</v>
          </cell>
          <cell r="FP110">
            <v>0</v>
          </cell>
          <cell r="FQ110">
            <v>0</v>
          </cell>
          <cell r="FR110">
            <v>0</v>
          </cell>
          <cell r="FS110">
            <v>0</v>
          </cell>
          <cell r="FT110">
            <v>0</v>
          </cell>
          <cell r="FU110">
            <v>0</v>
          </cell>
          <cell r="FV110">
            <v>0</v>
          </cell>
          <cell r="FW110">
            <v>0</v>
          </cell>
          <cell r="FX110">
            <v>0</v>
          </cell>
          <cell r="FY110">
            <v>0</v>
          </cell>
          <cell r="FZ110">
            <v>0</v>
          </cell>
          <cell r="GA110">
            <v>0</v>
          </cell>
          <cell r="GB110">
            <v>0</v>
          </cell>
          <cell r="GC110">
            <v>0</v>
          </cell>
          <cell r="GD110">
            <v>0</v>
          </cell>
          <cell r="GE110">
            <v>0</v>
          </cell>
          <cell r="GF110">
            <v>0</v>
          </cell>
          <cell r="GG110">
            <v>0</v>
          </cell>
          <cell r="GH110">
            <v>0</v>
          </cell>
          <cell r="GI110">
            <v>0</v>
          </cell>
          <cell r="GJ110">
            <v>0</v>
          </cell>
          <cell r="GK110">
            <v>0</v>
          </cell>
          <cell r="GL110">
            <v>0</v>
          </cell>
          <cell r="GM110">
            <v>0</v>
          </cell>
          <cell r="GN110">
            <v>0</v>
          </cell>
          <cell r="GO110">
            <v>0</v>
          </cell>
          <cell r="GP110">
            <v>0</v>
          </cell>
          <cell r="GQ110">
            <v>0</v>
          </cell>
          <cell r="GR110">
            <v>0</v>
          </cell>
          <cell r="GS110">
            <v>0</v>
          </cell>
          <cell r="GT110">
            <v>0</v>
          </cell>
          <cell r="GU110">
            <v>0</v>
          </cell>
          <cell r="GV110">
            <v>0</v>
          </cell>
          <cell r="GW110">
            <v>0</v>
          </cell>
          <cell r="GX110">
            <v>0</v>
          </cell>
          <cell r="GY110">
            <v>0</v>
          </cell>
          <cell r="GZ110">
            <v>0</v>
          </cell>
          <cell r="HA110">
            <v>0</v>
          </cell>
          <cell r="HB110">
            <v>0</v>
          </cell>
          <cell r="HC110">
            <v>0</v>
          </cell>
          <cell r="HD110">
            <v>0</v>
          </cell>
          <cell r="HE110">
            <v>0</v>
          </cell>
          <cell r="HF110">
            <v>0</v>
          </cell>
          <cell r="HG110">
            <v>0</v>
          </cell>
          <cell r="HH110">
            <v>0</v>
          </cell>
          <cell r="HI110">
            <v>0</v>
          </cell>
          <cell r="HJ110">
            <v>0</v>
          </cell>
          <cell r="HK110">
            <v>0</v>
          </cell>
          <cell r="HL110">
            <v>0</v>
          </cell>
          <cell r="HM110">
            <v>0</v>
          </cell>
          <cell r="HN110">
            <v>0</v>
          </cell>
          <cell r="HO110">
            <v>0</v>
          </cell>
          <cell r="HP110">
            <v>0</v>
          </cell>
          <cell r="HQ110">
            <v>0</v>
          </cell>
          <cell r="HR110">
            <v>0</v>
          </cell>
          <cell r="HS110">
            <v>0</v>
          </cell>
          <cell r="HT110">
            <v>0</v>
          </cell>
          <cell r="HU110">
            <v>0</v>
          </cell>
          <cell r="HV110">
            <v>0</v>
          </cell>
          <cell r="HW110">
            <v>0</v>
          </cell>
          <cell r="HX110">
            <v>0</v>
          </cell>
          <cell r="HY110">
            <v>0</v>
          </cell>
          <cell r="HZ110">
            <v>0</v>
          </cell>
          <cell r="IA110">
            <v>0</v>
          </cell>
          <cell r="IB110">
            <v>0</v>
          </cell>
          <cell r="IC110">
            <v>0</v>
          </cell>
          <cell r="ID110">
            <v>0</v>
          </cell>
          <cell r="IE110">
            <v>0</v>
          </cell>
          <cell r="IF110">
            <v>0</v>
          </cell>
          <cell r="IG110">
            <v>0</v>
          </cell>
          <cell r="IH110">
            <v>0</v>
          </cell>
          <cell r="II110">
            <v>0</v>
          </cell>
          <cell r="IJ110">
            <v>0</v>
          </cell>
          <cell r="IK110">
            <v>0</v>
          </cell>
          <cell r="IL110">
            <v>0</v>
          </cell>
          <cell r="IM110">
            <v>0</v>
          </cell>
          <cell r="IN110">
            <v>0</v>
          </cell>
          <cell r="IO110">
            <v>0</v>
          </cell>
          <cell r="IP110">
            <v>0</v>
          </cell>
          <cell r="IQ110">
            <v>0</v>
          </cell>
          <cell r="IR110">
            <v>0</v>
          </cell>
          <cell r="IS110">
            <v>0</v>
          </cell>
          <cell r="IT110">
            <v>0</v>
          </cell>
          <cell r="IU110">
            <v>0</v>
          </cell>
        </row>
        <row r="111">
          <cell r="A111" t="str">
            <v>PARSV IN</v>
          </cell>
          <cell r="B111" t="str">
            <v>Parsvnath Developers</v>
          </cell>
          <cell r="C111" t="str">
            <v>Real Estate</v>
          </cell>
          <cell r="D111">
            <v>0</v>
          </cell>
          <cell r="E111">
            <v>0</v>
          </cell>
          <cell r="F111">
            <v>0</v>
          </cell>
          <cell r="G111">
            <v>0</v>
          </cell>
          <cell r="H111">
            <v>0</v>
          </cell>
          <cell r="I111">
            <v>0</v>
          </cell>
          <cell r="J111">
            <v>0</v>
          </cell>
          <cell r="K111">
            <v>0</v>
          </cell>
          <cell r="L111">
            <v>0</v>
          </cell>
          <cell r="M111">
            <v>0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-11.7</v>
          </cell>
          <cell r="T111">
            <v>-13.2</v>
          </cell>
          <cell r="U111">
            <v>-37.807000000000002</v>
          </cell>
          <cell r="V111">
            <v>-87.570999999999998</v>
          </cell>
          <cell r="W111">
            <v>-54.45</v>
          </cell>
          <cell r="X111">
            <v>-32.880000000000003</v>
          </cell>
          <cell r="Y111">
            <v>-96.73</v>
          </cell>
          <cell r="Z111">
            <v>-83.08</v>
          </cell>
          <cell r="AA111">
            <v>-178.53</v>
          </cell>
          <cell r="AB111">
            <v>-174</v>
          </cell>
          <cell r="AC111">
            <v>-186.26300000000001</v>
          </cell>
          <cell r="AD111">
            <v>-179.321</v>
          </cell>
          <cell r="AE111">
            <v>-194.441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O111">
            <v>0</v>
          </cell>
          <cell r="AP111">
            <v>0</v>
          </cell>
          <cell r="AQ111">
            <v>0</v>
          </cell>
          <cell r="AR111">
            <v>0</v>
          </cell>
          <cell r="AS111">
            <v>0</v>
          </cell>
          <cell r="AT111">
            <v>0</v>
          </cell>
          <cell r="AU111">
            <v>556.04000000000042</v>
          </cell>
          <cell r="AV111">
            <v>542.02999999999975</v>
          </cell>
          <cell r="AW111">
            <v>715.31499999999892</v>
          </cell>
          <cell r="AX111">
            <v>811.75300000000004</v>
          </cell>
          <cell r="AY111">
            <v>1409.96</v>
          </cell>
          <cell r="AZ111">
            <v>1439.78</v>
          </cell>
          <cell r="BA111">
            <v>1511.5499999999995</v>
          </cell>
          <cell r="BB111">
            <v>1721.6599999999999</v>
          </cell>
          <cell r="BC111">
            <v>1577.1749999999993</v>
          </cell>
          <cell r="BD111">
            <v>1047.5499999999997</v>
          </cell>
          <cell r="BE111">
            <v>211.9429999999999</v>
          </cell>
          <cell r="BF111">
            <v>37.986999999999995</v>
          </cell>
          <cell r="BG111">
            <v>71.982999999999976</v>
          </cell>
          <cell r="BH111">
            <v>0</v>
          </cell>
          <cell r="BI111">
            <v>0</v>
          </cell>
          <cell r="BJ111">
            <v>0</v>
          </cell>
          <cell r="BK111">
            <v>0</v>
          </cell>
          <cell r="BL111">
            <v>0</v>
          </cell>
          <cell r="BM111">
            <v>0</v>
          </cell>
          <cell r="BN111">
            <v>0</v>
          </cell>
          <cell r="BO111">
            <v>0</v>
          </cell>
          <cell r="BP111">
            <v>0</v>
          </cell>
          <cell r="BQ111">
            <v>0</v>
          </cell>
          <cell r="BR111">
            <v>0</v>
          </cell>
          <cell r="BS111">
            <v>0</v>
          </cell>
          <cell r="BT111">
            <v>0</v>
          </cell>
          <cell r="BU111">
            <v>0</v>
          </cell>
          <cell r="BV111">
            <v>0</v>
          </cell>
          <cell r="BW111">
            <v>0</v>
          </cell>
          <cell r="BX111">
            <v>0</v>
          </cell>
          <cell r="BY111">
            <v>0</v>
          </cell>
          <cell r="BZ111">
            <v>0</v>
          </cell>
          <cell r="CA111">
            <v>0</v>
          </cell>
          <cell r="CB111">
            <v>0</v>
          </cell>
          <cell r="CC111">
            <v>0</v>
          </cell>
          <cell r="CD111">
            <v>-23.68</v>
          </cell>
          <cell r="CE111">
            <v>0</v>
          </cell>
          <cell r="CF111">
            <v>0</v>
          </cell>
          <cell r="CG111">
            <v>0</v>
          </cell>
          <cell r="CH111">
            <v>0</v>
          </cell>
          <cell r="CI111">
            <v>0</v>
          </cell>
          <cell r="CJ111">
            <v>0</v>
          </cell>
          <cell r="CK111">
            <v>0</v>
          </cell>
          <cell r="CL111">
            <v>0</v>
          </cell>
          <cell r="CM111">
            <v>0</v>
          </cell>
          <cell r="CN111">
            <v>0</v>
          </cell>
          <cell r="CO111">
            <v>0</v>
          </cell>
          <cell r="CP111">
            <v>0</v>
          </cell>
          <cell r="CQ111">
            <v>0</v>
          </cell>
          <cell r="CR111">
            <v>0</v>
          </cell>
          <cell r="CS111">
            <v>0</v>
          </cell>
          <cell r="CT111">
            <v>0</v>
          </cell>
          <cell r="CU111">
            <v>0</v>
          </cell>
          <cell r="CV111">
            <v>0</v>
          </cell>
          <cell r="CW111">
            <v>0</v>
          </cell>
          <cell r="CX111">
            <v>0</v>
          </cell>
          <cell r="CY111">
            <v>556.04000000000042</v>
          </cell>
          <cell r="CZ111">
            <v>542.02999999999975</v>
          </cell>
          <cell r="DA111">
            <v>715.31499999999892</v>
          </cell>
          <cell r="DB111">
            <v>811.75300000000004</v>
          </cell>
          <cell r="DC111">
            <v>1409.96</v>
          </cell>
          <cell r="DD111">
            <v>1439.78</v>
          </cell>
          <cell r="DE111">
            <v>1511.5499999999995</v>
          </cell>
          <cell r="DF111">
            <v>1697.9799999999998</v>
          </cell>
          <cell r="DG111">
            <v>1577.1749999999993</v>
          </cell>
          <cell r="DH111">
            <v>1047.5499999999997</v>
          </cell>
          <cell r="DI111">
            <v>211.9429999999999</v>
          </cell>
          <cell r="DJ111">
            <v>37.986999999999995</v>
          </cell>
          <cell r="DK111">
            <v>71.982999999999976</v>
          </cell>
          <cell r="DL111">
            <v>0</v>
          </cell>
          <cell r="DM111">
            <v>0</v>
          </cell>
          <cell r="DN111">
            <v>0</v>
          </cell>
          <cell r="DO111">
            <v>0</v>
          </cell>
          <cell r="DP111">
            <v>0</v>
          </cell>
          <cell r="DQ111">
            <v>0</v>
          </cell>
          <cell r="DR111">
            <v>0</v>
          </cell>
          <cell r="DS111">
            <v>0</v>
          </cell>
          <cell r="DT111">
            <v>0</v>
          </cell>
          <cell r="DU111">
            <v>0</v>
          </cell>
          <cell r="DV111">
            <v>0</v>
          </cell>
          <cell r="DW111">
            <v>0</v>
          </cell>
          <cell r="DX111">
            <v>0</v>
          </cell>
          <cell r="DY111">
            <v>0</v>
          </cell>
          <cell r="DZ111">
            <v>0</v>
          </cell>
          <cell r="EA111">
            <v>-181.38000000000002</v>
          </cell>
          <cell r="EB111">
            <v>-176.57999999999998</v>
          </cell>
          <cell r="EC111">
            <v>-226.00300000000004</v>
          </cell>
          <cell r="ED111">
            <v>-273.13299999999998</v>
          </cell>
          <cell r="EE111">
            <v>-85.580000000000055</v>
          </cell>
          <cell r="EF111">
            <v>-418.03</v>
          </cell>
          <cell r="EG111">
            <v>-484.43</v>
          </cell>
          <cell r="EH111">
            <v>-572.27</v>
          </cell>
          <cell r="EI111">
            <v>-428.21</v>
          </cell>
          <cell r="EJ111">
            <v>-307.95</v>
          </cell>
          <cell r="EK111">
            <v>6.7089999999999996</v>
          </cell>
          <cell r="EL111">
            <v>15.916</v>
          </cell>
          <cell r="EM111">
            <v>44.036000000000001</v>
          </cell>
          <cell r="EN111">
            <v>0</v>
          </cell>
          <cell r="EO111">
            <v>0</v>
          </cell>
          <cell r="EP111">
            <v>0</v>
          </cell>
          <cell r="EQ111">
            <v>0</v>
          </cell>
          <cell r="ER111">
            <v>0</v>
          </cell>
          <cell r="ES111">
            <v>0</v>
          </cell>
          <cell r="ET111">
            <v>0</v>
          </cell>
          <cell r="EU111">
            <v>0</v>
          </cell>
          <cell r="EV111">
            <v>0</v>
          </cell>
          <cell r="EW111">
            <v>0</v>
          </cell>
          <cell r="EX111">
            <v>0</v>
          </cell>
          <cell r="EY111">
            <v>0</v>
          </cell>
          <cell r="EZ111">
            <v>0</v>
          </cell>
          <cell r="FA111">
            <v>0</v>
          </cell>
          <cell r="FB111">
            <v>0</v>
          </cell>
          <cell r="FC111">
            <v>374.66000000000042</v>
          </cell>
          <cell r="FD111">
            <v>365.44999999999976</v>
          </cell>
          <cell r="FE111">
            <v>489.31199999999887</v>
          </cell>
          <cell r="FF111">
            <v>538.62000000000012</v>
          </cell>
          <cell r="FG111">
            <v>1324.3799999999999</v>
          </cell>
          <cell r="FH111">
            <v>1021.75</v>
          </cell>
          <cell r="FI111">
            <v>1027.1199999999994</v>
          </cell>
          <cell r="FJ111">
            <v>1125.7099999999998</v>
          </cell>
          <cell r="FK111">
            <v>1148.9649999999992</v>
          </cell>
          <cell r="FL111">
            <v>739.59999999999968</v>
          </cell>
          <cell r="FM111">
            <v>218.6519999999999</v>
          </cell>
          <cell r="FN111">
            <v>53.902999999999992</v>
          </cell>
          <cell r="FO111">
            <v>116.01899999999998</v>
          </cell>
          <cell r="FP111">
            <v>0</v>
          </cell>
          <cell r="FQ111">
            <v>0</v>
          </cell>
          <cell r="FR111">
            <v>0</v>
          </cell>
          <cell r="FS111">
            <v>0</v>
          </cell>
          <cell r="FT111">
            <v>0</v>
          </cell>
          <cell r="FU111">
            <v>0</v>
          </cell>
          <cell r="FV111">
            <v>0</v>
          </cell>
          <cell r="FW111">
            <v>0</v>
          </cell>
          <cell r="FX111">
            <v>0</v>
          </cell>
          <cell r="FY111">
            <v>0</v>
          </cell>
          <cell r="FZ111">
            <v>0</v>
          </cell>
          <cell r="GA111">
            <v>0</v>
          </cell>
          <cell r="GB111">
            <v>0</v>
          </cell>
          <cell r="GC111">
            <v>0</v>
          </cell>
          <cell r="GD111">
            <v>0</v>
          </cell>
          <cell r="GE111">
            <v>0</v>
          </cell>
          <cell r="GF111">
            <v>0</v>
          </cell>
          <cell r="GG111">
            <v>0</v>
          </cell>
          <cell r="GH111">
            <v>0</v>
          </cell>
          <cell r="GI111">
            <v>0</v>
          </cell>
          <cell r="GJ111">
            <v>0</v>
          </cell>
          <cell r="GK111">
            <v>0</v>
          </cell>
          <cell r="GL111">
            <v>0</v>
          </cell>
          <cell r="GM111">
            <v>0</v>
          </cell>
          <cell r="GN111">
            <v>0</v>
          </cell>
          <cell r="GO111">
            <v>0</v>
          </cell>
          <cell r="GP111">
            <v>0</v>
          </cell>
          <cell r="GQ111">
            <v>0</v>
          </cell>
          <cell r="GR111">
            <v>0</v>
          </cell>
          <cell r="GS111">
            <v>0</v>
          </cell>
          <cell r="GT111">
            <v>0</v>
          </cell>
          <cell r="GU111">
            <v>0</v>
          </cell>
          <cell r="GV111">
            <v>0</v>
          </cell>
          <cell r="GW111">
            <v>0</v>
          </cell>
          <cell r="GX111">
            <v>0</v>
          </cell>
          <cell r="GY111">
            <v>0</v>
          </cell>
          <cell r="GZ111">
            <v>0</v>
          </cell>
          <cell r="HA111">
            <v>0</v>
          </cell>
          <cell r="HB111">
            <v>0</v>
          </cell>
          <cell r="HC111">
            <v>0</v>
          </cell>
          <cell r="HD111">
            <v>0</v>
          </cell>
          <cell r="HE111">
            <v>0</v>
          </cell>
          <cell r="HF111">
            <v>0</v>
          </cell>
          <cell r="HG111">
            <v>0</v>
          </cell>
          <cell r="HH111">
            <v>0</v>
          </cell>
          <cell r="HI111">
            <v>0</v>
          </cell>
          <cell r="HJ111">
            <v>0</v>
          </cell>
          <cell r="HK111">
            <v>0</v>
          </cell>
          <cell r="HL111">
            <v>0</v>
          </cell>
          <cell r="HM111">
            <v>0</v>
          </cell>
          <cell r="HN111">
            <v>0</v>
          </cell>
          <cell r="HO111">
            <v>0</v>
          </cell>
          <cell r="HP111">
            <v>0</v>
          </cell>
          <cell r="HQ111">
            <v>0</v>
          </cell>
          <cell r="HR111">
            <v>0</v>
          </cell>
          <cell r="HS111">
            <v>0</v>
          </cell>
          <cell r="HT111">
            <v>0</v>
          </cell>
          <cell r="HU111">
            <v>0</v>
          </cell>
          <cell r="HV111">
            <v>0</v>
          </cell>
          <cell r="HW111">
            <v>0</v>
          </cell>
          <cell r="HX111">
            <v>0</v>
          </cell>
          <cell r="HY111">
            <v>0</v>
          </cell>
          <cell r="HZ111">
            <v>0</v>
          </cell>
          <cell r="IA111">
            <v>0</v>
          </cell>
          <cell r="IB111">
            <v>0</v>
          </cell>
          <cell r="IC111">
            <v>0</v>
          </cell>
          <cell r="ID111">
            <v>0</v>
          </cell>
          <cell r="IE111">
            <v>0</v>
          </cell>
          <cell r="IF111">
            <v>0</v>
          </cell>
          <cell r="IG111">
            <v>0</v>
          </cell>
          <cell r="IH111">
            <v>0</v>
          </cell>
          <cell r="II111">
            <v>0</v>
          </cell>
          <cell r="IJ111">
            <v>0</v>
          </cell>
          <cell r="IK111">
            <v>0</v>
          </cell>
          <cell r="IL111">
            <v>0</v>
          </cell>
          <cell r="IM111">
            <v>0</v>
          </cell>
          <cell r="IN111">
            <v>0.04</v>
          </cell>
          <cell r="IO111">
            <v>0</v>
          </cell>
          <cell r="IP111">
            <v>0</v>
          </cell>
          <cell r="IQ111">
            <v>0</v>
          </cell>
          <cell r="IR111">
            <v>0.08</v>
          </cell>
          <cell r="IS111">
            <v>0</v>
          </cell>
          <cell r="IT111">
            <v>0</v>
          </cell>
          <cell r="IU111">
            <v>0</v>
          </cell>
        </row>
        <row r="112">
          <cell r="A112" t="str">
            <v>PENL IN</v>
          </cell>
          <cell r="B112" t="str">
            <v>Peninsula Land</v>
          </cell>
          <cell r="C112" t="str">
            <v>Real Estate</v>
          </cell>
          <cell r="D112">
            <v>-153.80000000000001</v>
          </cell>
          <cell r="E112">
            <v>-0.5</v>
          </cell>
          <cell r="F112">
            <v>0</v>
          </cell>
          <cell r="G112">
            <v>0</v>
          </cell>
          <cell r="H112">
            <v>0</v>
          </cell>
          <cell r="I112">
            <v>0</v>
          </cell>
          <cell r="J112">
            <v>0</v>
          </cell>
          <cell r="K112">
            <v>-82.3</v>
          </cell>
          <cell r="L112">
            <v>-53.5</v>
          </cell>
          <cell r="M112">
            <v>-65.8</v>
          </cell>
          <cell r="N112">
            <v>0</v>
          </cell>
          <cell r="O112">
            <v>0</v>
          </cell>
          <cell r="P112">
            <v>0</v>
          </cell>
          <cell r="Q112">
            <v>-0.1</v>
          </cell>
          <cell r="R112">
            <v>-42.4</v>
          </cell>
          <cell r="S112">
            <v>-27.6</v>
          </cell>
          <cell r="T112">
            <v>-23.7</v>
          </cell>
          <cell r="U112">
            <v>-21.1</v>
          </cell>
          <cell r="V112">
            <v>-27</v>
          </cell>
          <cell r="W112">
            <v>-17.5</v>
          </cell>
          <cell r="X112">
            <v>-10.7</v>
          </cell>
          <cell r="Y112">
            <v>-27.9</v>
          </cell>
          <cell r="Z112">
            <v>26.7</v>
          </cell>
          <cell r="AA112">
            <v>-45.5</v>
          </cell>
          <cell r="AB112">
            <v>78.900000000000006</v>
          </cell>
          <cell r="AC112">
            <v>85.7</v>
          </cell>
          <cell r="AD112">
            <v>153.19999999999999</v>
          </cell>
          <cell r="AE112">
            <v>-51.6</v>
          </cell>
          <cell r="AF112">
            <v>746</v>
          </cell>
          <cell r="AG112">
            <v>-3.7000000000000206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-179.8</v>
          </cell>
          <cell r="AN112">
            <v>-89.800000000000011</v>
          </cell>
          <cell r="AO112">
            <v>-105.8</v>
          </cell>
          <cell r="AP112">
            <v>-9.4000000000000572</v>
          </cell>
          <cell r="AQ112">
            <v>30.70000000000001</v>
          </cell>
          <cell r="AR112">
            <v>183.00800000000004</v>
          </cell>
          <cell r="AS112">
            <v>-20</v>
          </cell>
          <cell r="AT112">
            <v>6.5000000000000071</v>
          </cell>
          <cell r="AU112">
            <v>526.29999999999995</v>
          </cell>
          <cell r="AV112">
            <v>644.69999999999982</v>
          </cell>
          <cell r="AW112">
            <v>808.59999999999991</v>
          </cell>
          <cell r="AX112">
            <v>218.90000000000006</v>
          </cell>
          <cell r="AY112">
            <v>579.69999999999993</v>
          </cell>
          <cell r="AZ112">
            <v>538.4</v>
          </cell>
          <cell r="BA112">
            <v>602.80000000000018</v>
          </cell>
          <cell r="BB112">
            <v>100.3</v>
          </cell>
          <cell r="BC112">
            <v>409.20000000000016</v>
          </cell>
          <cell r="BD112">
            <v>499.90000000000009</v>
          </cell>
          <cell r="BE112">
            <v>608.20000000000005</v>
          </cell>
          <cell r="BF112">
            <v>418.49999999999994</v>
          </cell>
          <cell r="BG112">
            <v>448.80000000000013</v>
          </cell>
          <cell r="BH112">
            <v>95.3</v>
          </cell>
          <cell r="BI112">
            <v>-91.5</v>
          </cell>
          <cell r="BJ112">
            <v>0</v>
          </cell>
          <cell r="BK112">
            <v>0</v>
          </cell>
          <cell r="BL112">
            <v>0</v>
          </cell>
          <cell r="BM112">
            <v>0</v>
          </cell>
          <cell r="BN112">
            <v>0</v>
          </cell>
          <cell r="BO112">
            <v>0</v>
          </cell>
          <cell r="BP112">
            <v>0</v>
          </cell>
          <cell r="BQ112">
            <v>-28.5</v>
          </cell>
          <cell r="BR112">
            <v>0</v>
          </cell>
          <cell r="BS112">
            <v>19.899999999999999</v>
          </cell>
          <cell r="BT112">
            <v>252.251</v>
          </cell>
          <cell r="BU112">
            <v>0</v>
          </cell>
          <cell r="BV112">
            <v>-11.9</v>
          </cell>
          <cell r="BW112">
            <v>-63.2</v>
          </cell>
          <cell r="BX112">
            <v>0</v>
          </cell>
          <cell r="BY112">
            <v>-39.9</v>
          </cell>
          <cell r="BZ112">
            <v>0</v>
          </cell>
          <cell r="CA112">
            <v>0</v>
          </cell>
          <cell r="CB112">
            <v>0</v>
          </cell>
          <cell r="CC112">
            <v>0</v>
          </cell>
          <cell r="CD112">
            <v>0</v>
          </cell>
          <cell r="CE112">
            <v>0</v>
          </cell>
          <cell r="CF112">
            <v>0</v>
          </cell>
          <cell r="CG112">
            <v>0</v>
          </cell>
          <cell r="CH112">
            <v>0</v>
          </cell>
          <cell r="CI112">
            <v>0</v>
          </cell>
          <cell r="CJ112">
            <v>841.3</v>
          </cell>
          <cell r="CK112">
            <v>-95.200000000000017</v>
          </cell>
          <cell r="CL112">
            <v>0</v>
          </cell>
          <cell r="CM112">
            <v>0</v>
          </cell>
          <cell r="CN112">
            <v>0</v>
          </cell>
          <cell r="CO112">
            <v>0</v>
          </cell>
          <cell r="CP112">
            <v>0</v>
          </cell>
          <cell r="CQ112">
            <v>-179.8</v>
          </cell>
          <cell r="CR112">
            <v>-89.800000000000011</v>
          </cell>
          <cell r="CS112">
            <v>-134.30000000000001</v>
          </cell>
          <cell r="CT112">
            <v>-9.4000000000000572</v>
          </cell>
          <cell r="CU112">
            <v>50.600000000000009</v>
          </cell>
          <cell r="CV112">
            <v>435.25900000000001</v>
          </cell>
          <cell r="CW112">
            <v>-20</v>
          </cell>
          <cell r="CX112">
            <v>-5.3999999999999932</v>
          </cell>
          <cell r="CY112">
            <v>463.09999999999997</v>
          </cell>
          <cell r="CZ112">
            <v>644.69999999999982</v>
          </cell>
          <cell r="DA112">
            <v>768.69999999999993</v>
          </cell>
          <cell r="DB112">
            <v>218.90000000000006</v>
          </cell>
          <cell r="DC112">
            <v>579.69999999999993</v>
          </cell>
          <cell r="DD112">
            <v>538.4</v>
          </cell>
          <cell r="DE112">
            <v>602.80000000000018</v>
          </cell>
          <cell r="DF112">
            <v>100.3</v>
          </cell>
          <cell r="DG112">
            <v>409.20000000000016</v>
          </cell>
          <cell r="DH112">
            <v>499.90000000000009</v>
          </cell>
          <cell r="DI112">
            <v>608.20000000000005</v>
          </cell>
          <cell r="DJ112">
            <v>418.49999999999994</v>
          </cell>
          <cell r="DK112">
            <v>448.80000000000013</v>
          </cell>
          <cell r="DL112">
            <v>-69.5</v>
          </cell>
          <cell r="DM112">
            <v>0</v>
          </cell>
          <cell r="DN112">
            <v>0</v>
          </cell>
          <cell r="DO112">
            <v>0</v>
          </cell>
          <cell r="DP112">
            <v>0</v>
          </cell>
          <cell r="DQ112">
            <v>0</v>
          </cell>
          <cell r="DR112">
            <v>0</v>
          </cell>
          <cell r="DS112">
            <v>0</v>
          </cell>
          <cell r="DT112">
            <v>0</v>
          </cell>
          <cell r="DU112">
            <v>0</v>
          </cell>
          <cell r="DV112">
            <v>0</v>
          </cell>
          <cell r="DW112">
            <v>0</v>
          </cell>
          <cell r="DX112">
            <v>-3.1E-2</v>
          </cell>
          <cell r="DY112">
            <v>0.1</v>
          </cell>
          <cell r="DZ112">
            <v>-1</v>
          </cell>
          <cell r="EA112">
            <v>-67.5</v>
          </cell>
          <cell r="EB112">
            <v>65.599999999999994</v>
          </cell>
          <cell r="EC112">
            <v>-0.9</v>
          </cell>
          <cell r="ED112">
            <v>-1.6</v>
          </cell>
          <cell r="EE112">
            <v>-72.5</v>
          </cell>
          <cell r="EF112">
            <v>-161.80000000000001</v>
          </cell>
          <cell r="EG112">
            <v>-224.7</v>
          </cell>
          <cell r="EH112">
            <v>319.5</v>
          </cell>
          <cell r="EI112">
            <v>-114.6</v>
          </cell>
          <cell r="EJ112">
            <v>-148.20000000000002</v>
          </cell>
          <cell r="EK112">
            <v>-27.799999999999997</v>
          </cell>
          <cell r="EL112">
            <v>-107.5</v>
          </cell>
          <cell r="EM112">
            <v>-53.3</v>
          </cell>
          <cell r="EN112">
            <v>771.8</v>
          </cell>
          <cell r="EO112">
            <v>-95.200000000000017</v>
          </cell>
          <cell r="EP112">
            <v>0</v>
          </cell>
          <cell r="EQ112">
            <v>0</v>
          </cell>
          <cell r="ER112">
            <v>0</v>
          </cell>
          <cell r="ES112">
            <v>0</v>
          </cell>
          <cell r="ET112">
            <v>0</v>
          </cell>
          <cell r="EU112">
            <v>-179.8</v>
          </cell>
          <cell r="EV112">
            <v>-89.800000000000011</v>
          </cell>
          <cell r="EW112">
            <v>-134.30000000000001</v>
          </cell>
          <cell r="EX112">
            <v>-9.4000000000000572</v>
          </cell>
          <cell r="EY112">
            <v>50.600000000000009</v>
          </cell>
          <cell r="EZ112">
            <v>435.22800000000001</v>
          </cell>
          <cell r="FA112">
            <v>-19.899999999999999</v>
          </cell>
          <cell r="FB112">
            <v>-6.3999999999999932</v>
          </cell>
          <cell r="FC112">
            <v>395.59999999999997</v>
          </cell>
          <cell r="FD112">
            <v>710.29999999999984</v>
          </cell>
          <cell r="FE112">
            <v>767.8</v>
          </cell>
          <cell r="FF112">
            <v>217.30000000000007</v>
          </cell>
          <cell r="FG112">
            <v>507.19999999999993</v>
          </cell>
          <cell r="FH112">
            <v>376.59999999999997</v>
          </cell>
          <cell r="FI112">
            <v>378.10000000000019</v>
          </cell>
          <cell r="FJ112">
            <v>419.8</v>
          </cell>
          <cell r="FK112">
            <v>294.60000000000014</v>
          </cell>
          <cell r="FL112">
            <v>351.70000000000005</v>
          </cell>
          <cell r="FM112">
            <v>580.40000000000009</v>
          </cell>
          <cell r="FN112">
            <v>310.99999999999994</v>
          </cell>
          <cell r="FO112">
            <v>395.50000000000011</v>
          </cell>
          <cell r="FP112">
            <v>0</v>
          </cell>
          <cell r="FQ112">
            <v>0</v>
          </cell>
          <cell r="FR112">
            <v>0</v>
          </cell>
          <cell r="FS112">
            <v>0</v>
          </cell>
          <cell r="FT112">
            <v>0</v>
          </cell>
          <cell r="FU112">
            <v>0</v>
          </cell>
          <cell r="FV112">
            <v>0</v>
          </cell>
          <cell r="FW112">
            <v>0</v>
          </cell>
          <cell r="FX112">
            <v>-31.1</v>
          </cell>
          <cell r="FY112">
            <v>0</v>
          </cell>
          <cell r="FZ112">
            <v>0</v>
          </cell>
          <cell r="GA112">
            <v>0</v>
          </cell>
          <cell r="GB112">
            <v>0</v>
          </cell>
          <cell r="GC112">
            <v>0</v>
          </cell>
          <cell r="GD112">
            <v>0</v>
          </cell>
          <cell r="GE112">
            <v>0</v>
          </cell>
          <cell r="GF112">
            <v>-40.200000000000003</v>
          </cell>
          <cell r="GG112">
            <v>0</v>
          </cell>
          <cell r="GH112">
            <v>0</v>
          </cell>
          <cell r="GI112">
            <v>-172.1</v>
          </cell>
          <cell r="GJ112">
            <v>-41.6</v>
          </cell>
          <cell r="GK112">
            <v>-41.2</v>
          </cell>
          <cell r="GL112">
            <v>-41.1</v>
          </cell>
          <cell r="GM112">
            <v>-47.2</v>
          </cell>
          <cell r="GN112">
            <v>-39.200000000000003</v>
          </cell>
          <cell r="GO112">
            <v>-34.4</v>
          </cell>
          <cell r="GP112">
            <v>-33.299999999999997</v>
          </cell>
          <cell r="GQ112">
            <v>-35.9</v>
          </cell>
          <cell r="GR112">
            <v>0</v>
          </cell>
          <cell r="GS112">
            <v>0</v>
          </cell>
          <cell r="GT112">
            <v>0</v>
          </cell>
          <cell r="GU112">
            <v>0</v>
          </cell>
          <cell r="GV112">
            <v>0</v>
          </cell>
          <cell r="GW112">
            <v>0</v>
          </cell>
          <cell r="GX112">
            <v>0</v>
          </cell>
          <cell r="GY112">
            <v>0</v>
          </cell>
          <cell r="GZ112">
            <v>0</v>
          </cell>
          <cell r="HA112">
            <v>0</v>
          </cell>
          <cell r="HB112">
            <v>0</v>
          </cell>
          <cell r="HC112">
            <v>0</v>
          </cell>
          <cell r="HD112">
            <v>0</v>
          </cell>
          <cell r="HE112">
            <v>0</v>
          </cell>
          <cell r="HF112">
            <v>0</v>
          </cell>
          <cell r="HG112">
            <v>0</v>
          </cell>
          <cell r="HH112">
            <v>0</v>
          </cell>
          <cell r="HI112">
            <v>0</v>
          </cell>
          <cell r="HJ112">
            <v>0</v>
          </cell>
          <cell r="HK112">
            <v>0</v>
          </cell>
          <cell r="HL112">
            <v>0</v>
          </cell>
          <cell r="HM112">
            <v>0</v>
          </cell>
          <cell r="HN112">
            <v>0</v>
          </cell>
          <cell r="HO112">
            <v>0</v>
          </cell>
          <cell r="HP112">
            <v>0</v>
          </cell>
          <cell r="HQ112">
            <v>0</v>
          </cell>
          <cell r="HR112">
            <v>0</v>
          </cell>
          <cell r="HS112">
            <v>0</v>
          </cell>
          <cell r="HT112">
            <v>0</v>
          </cell>
          <cell r="HU112">
            <v>0</v>
          </cell>
          <cell r="HV112">
            <v>0</v>
          </cell>
          <cell r="HW112">
            <v>0</v>
          </cell>
          <cell r="HX112">
            <v>0</v>
          </cell>
          <cell r="HY112">
            <v>0</v>
          </cell>
          <cell r="HZ112">
            <v>0</v>
          </cell>
          <cell r="IA112">
            <v>0</v>
          </cell>
          <cell r="IB112">
            <v>0</v>
          </cell>
          <cell r="IC112">
            <v>0</v>
          </cell>
          <cell r="ID112">
            <v>0</v>
          </cell>
          <cell r="IE112">
            <v>0</v>
          </cell>
          <cell r="IF112">
            <v>0</v>
          </cell>
          <cell r="IG112">
            <v>0</v>
          </cell>
          <cell r="IH112">
            <v>0</v>
          </cell>
          <cell r="II112">
            <v>0</v>
          </cell>
          <cell r="IJ112">
            <v>0</v>
          </cell>
          <cell r="IK112">
            <v>0</v>
          </cell>
          <cell r="IL112">
            <v>0</v>
          </cell>
          <cell r="IM112">
            <v>0</v>
          </cell>
          <cell r="IN112">
            <v>0</v>
          </cell>
          <cell r="IO112">
            <v>0</v>
          </cell>
          <cell r="IP112">
            <v>0</v>
          </cell>
          <cell r="IQ112">
            <v>0</v>
          </cell>
          <cell r="IR112">
            <v>0</v>
          </cell>
          <cell r="IS112">
            <v>0</v>
          </cell>
          <cell r="IT112">
            <v>0</v>
          </cell>
          <cell r="IU112">
            <v>0</v>
          </cell>
        </row>
        <row r="113">
          <cell r="A113" t="str">
            <v>PVKP IN</v>
          </cell>
          <cell r="B113" t="str">
            <v>Puravankara Projects</v>
          </cell>
          <cell r="C113" t="str">
            <v>Real Estate</v>
          </cell>
          <cell r="D113">
            <v>0</v>
          </cell>
          <cell r="E113">
            <v>0</v>
          </cell>
          <cell r="F113">
            <v>0</v>
          </cell>
          <cell r="G113">
            <v>0</v>
          </cell>
          <cell r="H113">
            <v>0</v>
          </cell>
          <cell r="I113">
            <v>0</v>
          </cell>
          <cell r="J113">
            <v>0</v>
          </cell>
          <cell r="K113">
            <v>0</v>
          </cell>
          <cell r="L113">
            <v>0</v>
          </cell>
          <cell r="M113">
            <v>0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  <cell r="T113">
            <v>-3.2962369999999996</v>
          </cell>
          <cell r="U113">
            <v>-4.4317370000000018</v>
          </cell>
          <cell r="V113">
            <v>-3.1049999999999986</v>
          </cell>
          <cell r="W113">
            <v>-1.4370260000000386</v>
          </cell>
          <cell r="X113">
            <v>-1.2299999999999986</v>
          </cell>
          <cell r="Y113">
            <v>35.185578000000007</v>
          </cell>
          <cell r="Z113">
            <v>61.991871000000003</v>
          </cell>
          <cell r="AA113">
            <v>2.2404459999999999</v>
          </cell>
          <cell r="AB113">
            <v>-1.5</v>
          </cell>
          <cell r="AC113">
            <v>4.3</v>
          </cell>
          <cell r="AD113">
            <v>0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O113">
            <v>0</v>
          </cell>
          <cell r="AP113">
            <v>0</v>
          </cell>
          <cell r="AQ113">
            <v>0</v>
          </cell>
          <cell r="AR113">
            <v>0</v>
          </cell>
          <cell r="AS113">
            <v>0</v>
          </cell>
          <cell r="AT113">
            <v>0</v>
          </cell>
          <cell r="AU113">
            <v>0</v>
          </cell>
          <cell r="AV113">
            <v>300.43486100000007</v>
          </cell>
          <cell r="AW113">
            <v>288.91289100000006</v>
          </cell>
          <cell r="AX113">
            <v>253.08300000000006</v>
          </cell>
          <cell r="AY113">
            <v>480.87924799999973</v>
          </cell>
          <cell r="AZ113">
            <v>399.69299999999993</v>
          </cell>
          <cell r="BA113">
            <v>613.43557799999985</v>
          </cell>
          <cell r="BB113">
            <v>630.30087099999992</v>
          </cell>
          <cell r="BC113">
            <v>529.64458900000011</v>
          </cell>
          <cell r="BD113">
            <v>587.4</v>
          </cell>
          <cell r="BE113">
            <v>474.8</v>
          </cell>
          <cell r="BF113">
            <v>152.50000000000006</v>
          </cell>
          <cell r="BG113">
            <v>104.30000000000004</v>
          </cell>
          <cell r="BH113">
            <v>0</v>
          </cell>
          <cell r="BI113">
            <v>0</v>
          </cell>
          <cell r="BJ113">
            <v>0</v>
          </cell>
          <cell r="BK113">
            <v>0</v>
          </cell>
          <cell r="BL113">
            <v>0</v>
          </cell>
          <cell r="BM113">
            <v>0</v>
          </cell>
          <cell r="BN113">
            <v>0</v>
          </cell>
          <cell r="BO113">
            <v>0</v>
          </cell>
          <cell r="BP113">
            <v>0</v>
          </cell>
          <cell r="BQ113">
            <v>0</v>
          </cell>
          <cell r="BR113">
            <v>0</v>
          </cell>
          <cell r="BS113">
            <v>0</v>
          </cell>
          <cell r="BT113">
            <v>0</v>
          </cell>
          <cell r="BU113">
            <v>0</v>
          </cell>
          <cell r="BV113">
            <v>0</v>
          </cell>
          <cell r="BW113">
            <v>0</v>
          </cell>
          <cell r="BX113">
            <v>0</v>
          </cell>
          <cell r="BY113">
            <v>0</v>
          </cell>
          <cell r="BZ113">
            <v>0</v>
          </cell>
          <cell r="CA113">
            <v>0</v>
          </cell>
          <cell r="CB113">
            <v>0</v>
          </cell>
          <cell r="CC113">
            <v>0</v>
          </cell>
          <cell r="CD113">
            <v>0</v>
          </cell>
          <cell r="CE113">
            <v>0</v>
          </cell>
          <cell r="CF113">
            <v>0</v>
          </cell>
          <cell r="CG113">
            <v>0</v>
          </cell>
          <cell r="CH113">
            <v>0</v>
          </cell>
          <cell r="CI113">
            <v>0</v>
          </cell>
          <cell r="CJ113">
            <v>0</v>
          </cell>
          <cell r="CK113">
            <v>0</v>
          </cell>
          <cell r="CL113">
            <v>0</v>
          </cell>
          <cell r="CM113">
            <v>0</v>
          </cell>
          <cell r="CN113">
            <v>0</v>
          </cell>
          <cell r="CO113">
            <v>0</v>
          </cell>
          <cell r="CP113">
            <v>0</v>
          </cell>
          <cell r="CQ113">
            <v>0</v>
          </cell>
          <cell r="CR113">
            <v>0</v>
          </cell>
          <cell r="CS113">
            <v>0</v>
          </cell>
          <cell r="CT113">
            <v>0</v>
          </cell>
          <cell r="CU113">
            <v>0</v>
          </cell>
          <cell r="CV113">
            <v>0</v>
          </cell>
          <cell r="CW113">
            <v>0</v>
          </cell>
          <cell r="CX113">
            <v>0</v>
          </cell>
          <cell r="CY113">
            <v>0</v>
          </cell>
          <cell r="CZ113">
            <v>300.43486100000007</v>
          </cell>
          <cell r="DA113">
            <v>288.91289100000006</v>
          </cell>
          <cell r="DB113">
            <v>253.08300000000006</v>
          </cell>
          <cell r="DC113">
            <v>480.87924799999973</v>
          </cell>
          <cell r="DD113">
            <v>399.69299999999993</v>
          </cell>
          <cell r="DE113">
            <v>613.43557799999985</v>
          </cell>
          <cell r="DF113">
            <v>630.30087099999992</v>
          </cell>
          <cell r="DG113">
            <v>529.64458900000011</v>
          </cell>
          <cell r="DH113">
            <v>587.4</v>
          </cell>
          <cell r="DI113">
            <v>474.8</v>
          </cell>
          <cell r="DJ113">
            <v>152.50000000000006</v>
          </cell>
          <cell r="DK113">
            <v>104.30000000000004</v>
          </cell>
          <cell r="DL113">
            <v>0</v>
          </cell>
          <cell r="DM113">
            <v>0</v>
          </cell>
          <cell r="DN113">
            <v>0</v>
          </cell>
          <cell r="DO113">
            <v>0</v>
          </cell>
          <cell r="DP113">
            <v>0</v>
          </cell>
          <cell r="DQ113">
            <v>0</v>
          </cell>
          <cell r="DR113">
            <v>0</v>
          </cell>
          <cell r="DS113">
            <v>0</v>
          </cell>
          <cell r="DT113">
            <v>0</v>
          </cell>
          <cell r="DU113">
            <v>0</v>
          </cell>
          <cell r="DV113">
            <v>0</v>
          </cell>
          <cell r="DW113">
            <v>0</v>
          </cell>
          <cell r="DX113">
            <v>0</v>
          </cell>
          <cell r="DY113">
            <v>0</v>
          </cell>
          <cell r="DZ113">
            <v>0</v>
          </cell>
          <cell r="EA113">
            <v>0</v>
          </cell>
          <cell r="EB113">
            <v>-52.752077</v>
          </cell>
          <cell r="EC113">
            <v>-26.395015999999998</v>
          </cell>
          <cell r="ED113">
            <v>-29.873999999999999</v>
          </cell>
          <cell r="EE113">
            <v>-63.368906999999993</v>
          </cell>
          <cell r="EF113">
            <v>-43.33</v>
          </cell>
          <cell r="EG113">
            <v>-74.62</v>
          </cell>
          <cell r="EH113">
            <v>-65.632537999999997</v>
          </cell>
          <cell r="EI113">
            <v>116.581423</v>
          </cell>
          <cell r="EJ113">
            <v>-9.7420269999999967</v>
          </cell>
          <cell r="EK113">
            <v>-8.6</v>
          </cell>
          <cell r="EL113">
            <v>-8.4</v>
          </cell>
          <cell r="EM113">
            <v>0.8</v>
          </cell>
          <cell r="EN113">
            <v>0</v>
          </cell>
          <cell r="EO113">
            <v>0</v>
          </cell>
          <cell r="EP113">
            <v>0</v>
          </cell>
          <cell r="EQ113">
            <v>0</v>
          </cell>
          <cell r="ER113">
            <v>0</v>
          </cell>
          <cell r="ES113">
            <v>0</v>
          </cell>
          <cell r="ET113">
            <v>0</v>
          </cell>
          <cell r="EU113">
            <v>0</v>
          </cell>
          <cell r="EV113">
            <v>0</v>
          </cell>
          <cell r="EW113">
            <v>0</v>
          </cell>
          <cell r="EX113">
            <v>0</v>
          </cell>
          <cell r="EY113">
            <v>0</v>
          </cell>
          <cell r="EZ113">
            <v>0</v>
          </cell>
          <cell r="FA113">
            <v>0</v>
          </cell>
          <cell r="FB113">
            <v>0</v>
          </cell>
          <cell r="FC113">
            <v>0</v>
          </cell>
          <cell r="FD113">
            <v>247.68278400000008</v>
          </cell>
          <cell r="FE113">
            <v>262.51787500000006</v>
          </cell>
          <cell r="FF113">
            <v>223.20900000000006</v>
          </cell>
          <cell r="FG113">
            <v>417.51034099999976</v>
          </cell>
          <cell r="FH113">
            <v>356.36299999999994</v>
          </cell>
          <cell r="FI113">
            <v>538.81557799999985</v>
          </cell>
          <cell r="FJ113">
            <v>564.66833299999996</v>
          </cell>
          <cell r="FK113">
            <v>646.22601200000008</v>
          </cell>
          <cell r="FL113">
            <v>577.65797299999997</v>
          </cell>
          <cell r="FM113">
            <v>466.2</v>
          </cell>
          <cell r="FN113">
            <v>144.10000000000005</v>
          </cell>
          <cell r="FO113">
            <v>105.10000000000004</v>
          </cell>
          <cell r="FP113">
            <v>0</v>
          </cell>
          <cell r="FQ113">
            <v>0</v>
          </cell>
          <cell r="FR113">
            <v>0</v>
          </cell>
          <cell r="FS113">
            <v>0</v>
          </cell>
          <cell r="FT113">
            <v>0</v>
          </cell>
          <cell r="FU113">
            <v>0</v>
          </cell>
          <cell r="FV113">
            <v>0</v>
          </cell>
          <cell r="FW113">
            <v>0</v>
          </cell>
          <cell r="FX113">
            <v>0</v>
          </cell>
          <cell r="FY113">
            <v>0</v>
          </cell>
          <cell r="FZ113">
            <v>0</v>
          </cell>
          <cell r="GA113">
            <v>0</v>
          </cell>
          <cell r="GB113">
            <v>0</v>
          </cell>
          <cell r="GC113">
            <v>0</v>
          </cell>
          <cell r="GD113">
            <v>0</v>
          </cell>
          <cell r="GE113">
            <v>0</v>
          </cell>
          <cell r="GF113">
            <v>0</v>
          </cell>
          <cell r="GG113">
            <v>0</v>
          </cell>
          <cell r="GH113">
            <v>0</v>
          </cell>
          <cell r="GI113">
            <v>0</v>
          </cell>
          <cell r="GJ113">
            <v>0</v>
          </cell>
          <cell r="GK113">
            <v>0</v>
          </cell>
          <cell r="GL113">
            <v>0</v>
          </cell>
          <cell r="GM113">
            <v>0</v>
          </cell>
          <cell r="GN113">
            <v>0</v>
          </cell>
          <cell r="GO113">
            <v>0</v>
          </cell>
          <cell r="GP113">
            <v>0</v>
          </cell>
          <cell r="GQ113">
            <v>0</v>
          </cell>
          <cell r="GR113">
            <v>0</v>
          </cell>
          <cell r="GS113">
            <v>0</v>
          </cell>
          <cell r="GT113">
            <v>0</v>
          </cell>
          <cell r="GU113">
            <v>0</v>
          </cell>
          <cell r="GV113">
            <v>0</v>
          </cell>
          <cell r="GW113">
            <v>0</v>
          </cell>
          <cell r="GX113">
            <v>0</v>
          </cell>
          <cell r="GY113">
            <v>0</v>
          </cell>
          <cell r="GZ113">
            <v>0</v>
          </cell>
          <cell r="HA113">
            <v>0</v>
          </cell>
          <cell r="HB113">
            <v>0</v>
          </cell>
          <cell r="HC113">
            <v>0</v>
          </cell>
          <cell r="HD113">
            <v>0</v>
          </cell>
          <cell r="HE113">
            <v>0</v>
          </cell>
          <cell r="HF113">
            <v>0</v>
          </cell>
          <cell r="HG113">
            <v>0</v>
          </cell>
          <cell r="HH113">
            <v>12.122246000000001</v>
          </cell>
          <cell r="HI113">
            <v>19.344159000000001</v>
          </cell>
          <cell r="HJ113">
            <v>61.155000000000001</v>
          </cell>
          <cell r="HK113">
            <v>47.448594999999983</v>
          </cell>
          <cell r="HL113">
            <v>83.778000000000006</v>
          </cell>
          <cell r="HM113">
            <v>63.43</v>
          </cell>
          <cell r="HN113">
            <v>66.483000000000004</v>
          </cell>
          <cell r="HO113">
            <v>80.900000000000006</v>
          </cell>
          <cell r="HP113">
            <v>41.2</v>
          </cell>
          <cell r="HQ113">
            <v>38.5</v>
          </cell>
          <cell r="HR113">
            <v>30.6</v>
          </cell>
          <cell r="HS113">
            <v>40.700000000000003</v>
          </cell>
          <cell r="HT113">
            <v>0</v>
          </cell>
          <cell r="HU113">
            <v>0</v>
          </cell>
          <cell r="HV113">
            <v>0</v>
          </cell>
          <cell r="HW113">
            <v>0</v>
          </cell>
          <cell r="HX113">
            <v>0</v>
          </cell>
          <cell r="HY113">
            <v>0</v>
          </cell>
          <cell r="HZ113">
            <v>0</v>
          </cell>
          <cell r="IA113">
            <v>0</v>
          </cell>
          <cell r="IB113">
            <v>0</v>
          </cell>
          <cell r="IC113">
            <v>0</v>
          </cell>
          <cell r="ID113">
            <v>0</v>
          </cell>
          <cell r="IE113">
            <v>0</v>
          </cell>
          <cell r="IF113">
            <v>0</v>
          </cell>
          <cell r="IG113">
            <v>0</v>
          </cell>
          <cell r="IH113">
            <v>0</v>
          </cell>
          <cell r="II113">
            <v>0</v>
          </cell>
          <cell r="IJ113">
            <v>0</v>
          </cell>
          <cell r="IK113">
            <v>0</v>
          </cell>
          <cell r="IL113">
            <v>0</v>
          </cell>
          <cell r="IM113">
            <v>0</v>
          </cell>
          <cell r="IN113">
            <v>0</v>
          </cell>
          <cell r="IO113">
            <v>0</v>
          </cell>
          <cell r="IP113">
            <v>0</v>
          </cell>
          <cell r="IQ113">
            <v>0</v>
          </cell>
          <cell r="IR113">
            <v>0</v>
          </cell>
          <cell r="IS113">
            <v>0</v>
          </cell>
          <cell r="IT113">
            <v>0</v>
          </cell>
          <cell r="IU113">
            <v>0</v>
          </cell>
        </row>
        <row r="114">
          <cell r="A114" t="str">
            <v>SOBHA IN</v>
          </cell>
          <cell r="B114" t="str">
            <v>Sobha Developers</v>
          </cell>
          <cell r="C114" t="str">
            <v>Real Estate</v>
          </cell>
          <cell r="D114">
            <v>0</v>
          </cell>
          <cell r="E114">
            <v>0</v>
          </cell>
          <cell r="F114">
            <v>0</v>
          </cell>
          <cell r="G114">
            <v>0</v>
          </cell>
          <cell r="H114">
            <v>0</v>
          </cell>
          <cell r="I114">
            <v>0</v>
          </cell>
          <cell r="J114">
            <v>0</v>
          </cell>
          <cell r="K114">
            <v>0</v>
          </cell>
          <cell r="L114">
            <v>0</v>
          </cell>
          <cell r="M114">
            <v>0</v>
          </cell>
          <cell r="N114">
            <v>0</v>
          </cell>
          <cell r="O114">
            <v>0</v>
          </cell>
          <cell r="P114">
            <v>0</v>
          </cell>
          <cell r="Q114">
            <v>0</v>
          </cell>
          <cell r="R114">
            <v>0</v>
          </cell>
          <cell r="S114">
            <v>0</v>
          </cell>
          <cell r="T114">
            <v>0</v>
          </cell>
          <cell r="U114">
            <v>0</v>
          </cell>
          <cell r="V114">
            <v>-123</v>
          </cell>
          <cell r="W114">
            <v>-87</v>
          </cell>
          <cell r="X114">
            <v>-101</v>
          </cell>
          <cell r="Y114">
            <v>-132.77000000000001</v>
          </cell>
          <cell r="Z114">
            <v>-171</v>
          </cell>
          <cell r="AA114">
            <v>-192</v>
          </cell>
          <cell r="AB114">
            <v>-267</v>
          </cell>
          <cell r="AC114">
            <v>-285</v>
          </cell>
          <cell r="AD114">
            <v>-286</v>
          </cell>
          <cell r="AE114">
            <v>-201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O114">
            <v>0</v>
          </cell>
          <cell r="AP114">
            <v>0</v>
          </cell>
          <cell r="AQ114">
            <v>0</v>
          </cell>
          <cell r="AR114">
            <v>0</v>
          </cell>
          <cell r="AS114">
            <v>0</v>
          </cell>
          <cell r="AT114">
            <v>0</v>
          </cell>
          <cell r="AU114" t="e">
            <v>#VALUE!</v>
          </cell>
          <cell r="AV114">
            <v>0</v>
          </cell>
          <cell r="AW114">
            <v>0</v>
          </cell>
          <cell r="AX114">
            <v>492</v>
          </cell>
          <cell r="AY114">
            <v>762</v>
          </cell>
          <cell r="AZ114">
            <v>501</v>
          </cell>
          <cell r="BA114">
            <v>625.58999999999969</v>
          </cell>
          <cell r="BB114">
            <v>710</v>
          </cell>
          <cell r="BC114">
            <v>806</v>
          </cell>
          <cell r="BD114">
            <v>667</v>
          </cell>
          <cell r="BE114">
            <v>513</v>
          </cell>
          <cell r="BF114">
            <v>138</v>
          </cell>
          <cell r="BG114">
            <v>69</v>
          </cell>
          <cell r="BH114">
            <v>0</v>
          </cell>
          <cell r="BI114">
            <v>0</v>
          </cell>
          <cell r="BJ114">
            <v>0</v>
          </cell>
          <cell r="BK114">
            <v>0</v>
          </cell>
          <cell r="BL114">
            <v>0</v>
          </cell>
          <cell r="BM114">
            <v>0</v>
          </cell>
          <cell r="BN114">
            <v>0</v>
          </cell>
          <cell r="BO114">
            <v>0</v>
          </cell>
          <cell r="BP114">
            <v>0</v>
          </cell>
          <cell r="BQ114">
            <v>0</v>
          </cell>
          <cell r="BR114">
            <v>0</v>
          </cell>
          <cell r="BS114">
            <v>0</v>
          </cell>
          <cell r="BT114">
            <v>0</v>
          </cell>
          <cell r="BU114">
            <v>0</v>
          </cell>
          <cell r="BV114">
            <v>0</v>
          </cell>
          <cell r="BW114">
            <v>0</v>
          </cell>
          <cell r="BX114">
            <v>0</v>
          </cell>
          <cell r="BY114">
            <v>0</v>
          </cell>
          <cell r="BZ114">
            <v>0</v>
          </cell>
          <cell r="CA114">
            <v>0</v>
          </cell>
          <cell r="CB114">
            <v>0</v>
          </cell>
          <cell r="CC114">
            <v>0</v>
          </cell>
          <cell r="CD114">
            <v>0</v>
          </cell>
          <cell r="CE114">
            <v>0</v>
          </cell>
          <cell r="CF114">
            <v>0</v>
          </cell>
          <cell r="CG114">
            <v>0</v>
          </cell>
          <cell r="CH114">
            <v>0</v>
          </cell>
          <cell r="CI114">
            <v>0</v>
          </cell>
          <cell r="CJ114">
            <v>0</v>
          </cell>
          <cell r="CK114">
            <v>0</v>
          </cell>
          <cell r="CL114">
            <v>0</v>
          </cell>
          <cell r="CM114">
            <v>0</v>
          </cell>
          <cell r="CN114">
            <v>0</v>
          </cell>
          <cell r="CO114">
            <v>0</v>
          </cell>
          <cell r="CP114">
            <v>0</v>
          </cell>
          <cell r="CQ114">
            <v>0</v>
          </cell>
          <cell r="CR114">
            <v>0</v>
          </cell>
          <cell r="CS114">
            <v>0</v>
          </cell>
          <cell r="CT114">
            <v>0</v>
          </cell>
          <cell r="CU114">
            <v>0</v>
          </cell>
          <cell r="CV114">
            <v>0</v>
          </cell>
          <cell r="CW114">
            <v>0</v>
          </cell>
          <cell r="CX114">
            <v>0</v>
          </cell>
          <cell r="CY114" t="e">
            <v>#VALUE!</v>
          </cell>
          <cell r="CZ114">
            <v>0</v>
          </cell>
          <cell r="DA114">
            <v>0</v>
          </cell>
          <cell r="DB114">
            <v>492</v>
          </cell>
          <cell r="DC114">
            <v>762</v>
          </cell>
          <cell r="DD114">
            <v>501</v>
          </cell>
          <cell r="DE114">
            <v>625.58999999999969</v>
          </cell>
          <cell r="DF114">
            <v>710</v>
          </cell>
          <cell r="DG114">
            <v>806</v>
          </cell>
          <cell r="DH114">
            <v>667</v>
          </cell>
          <cell r="DI114">
            <v>513</v>
          </cell>
          <cell r="DJ114">
            <v>138</v>
          </cell>
          <cell r="DK114">
            <v>69</v>
          </cell>
          <cell r="DL114">
            <v>0</v>
          </cell>
          <cell r="DM114">
            <v>0</v>
          </cell>
          <cell r="DN114">
            <v>0</v>
          </cell>
          <cell r="DO114">
            <v>0</v>
          </cell>
          <cell r="DP114">
            <v>0</v>
          </cell>
          <cell r="DQ114">
            <v>0</v>
          </cell>
          <cell r="DR114">
            <v>0</v>
          </cell>
          <cell r="DS114">
            <v>0</v>
          </cell>
          <cell r="DT114">
            <v>0</v>
          </cell>
          <cell r="DU114">
            <v>0</v>
          </cell>
          <cell r="DV114">
            <v>0</v>
          </cell>
          <cell r="DW114">
            <v>0</v>
          </cell>
          <cell r="DX114">
            <v>0</v>
          </cell>
          <cell r="DY114">
            <v>0</v>
          </cell>
          <cell r="DZ114">
            <v>0</v>
          </cell>
          <cell r="EA114">
            <v>0</v>
          </cell>
          <cell r="EB114">
            <v>0</v>
          </cell>
          <cell r="EC114">
            <v>0</v>
          </cell>
          <cell r="ED114">
            <v>-35</v>
          </cell>
          <cell r="EE114">
            <v>-143</v>
          </cell>
          <cell r="EF114">
            <v>-93</v>
          </cell>
          <cell r="EG114">
            <v>-118.44000000000001</v>
          </cell>
          <cell r="EH114">
            <v>-96</v>
          </cell>
          <cell r="EI114">
            <v>-118</v>
          </cell>
          <cell r="EJ114">
            <v>-175</v>
          </cell>
          <cell r="EK114">
            <v>-91</v>
          </cell>
          <cell r="EL114">
            <v>-94</v>
          </cell>
          <cell r="EM114">
            <v>2</v>
          </cell>
          <cell r="EN114">
            <v>0</v>
          </cell>
          <cell r="EO114">
            <v>0</v>
          </cell>
          <cell r="EP114">
            <v>0</v>
          </cell>
          <cell r="EQ114">
            <v>0</v>
          </cell>
          <cell r="ER114">
            <v>0</v>
          </cell>
          <cell r="ES114">
            <v>0</v>
          </cell>
          <cell r="ET114">
            <v>0</v>
          </cell>
          <cell r="EU114">
            <v>0</v>
          </cell>
          <cell r="EV114">
            <v>0</v>
          </cell>
          <cell r="EW114">
            <v>0</v>
          </cell>
          <cell r="EX114">
            <v>0</v>
          </cell>
          <cell r="EY114">
            <v>0</v>
          </cell>
          <cell r="EZ114">
            <v>0</v>
          </cell>
          <cell r="FA114">
            <v>0</v>
          </cell>
          <cell r="FB114">
            <v>0</v>
          </cell>
          <cell r="FC114" t="e">
            <v>#VALUE!</v>
          </cell>
          <cell r="FD114">
            <v>0</v>
          </cell>
          <cell r="FE114">
            <v>0</v>
          </cell>
          <cell r="FF114">
            <v>457</v>
          </cell>
          <cell r="FG114">
            <v>619</v>
          </cell>
          <cell r="FH114">
            <v>408</v>
          </cell>
          <cell r="FI114">
            <v>507.14999999999969</v>
          </cell>
          <cell r="FJ114">
            <v>614</v>
          </cell>
          <cell r="FK114">
            <v>688</v>
          </cell>
          <cell r="FL114">
            <v>492</v>
          </cell>
          <cell r="FM114">
            <v>422</v>
          </cell>
          <cell r="FN114">
            <v>44</v>
          </cell>
          <cell r="FO114">
            <v>71</v>
          </cell>
          <cell r="FP114">
            <v>0</v>
          </cell>
          <cell r="FQ114">
            <v>0</v>
          </cell>
          <cell r="FR114">
            <v>0</v>
          </cell>
          <cell r="FS114">
            <v>0</v>
          </cell>
          <cell r="FT114">
            <v>0</v>
          </cell>
          <cell r="FU114">
            <v>0</v>
          </cell>
          <cell r="FV114">
            <v>0</v>
          </cell>
          <cell r="FW114">
            <v>0</v>
          </cell>
          <cell r="FX114">
            <v>0</v>
          </cell>
          <cell r="FY114">
            <v>0</v>
          </cell>
          <cell r="FZ114">
            <v>0</v>
          </cell>
          <cell r="GA114">
            <v>0</v>
          </cell>
          <cell r="GB114">
            <v>0</v>
          </cell>
          <cell r="GC114">
            <v>0</v>
          </cell>
          <cell r="GD114">
            <v>0</v>
          </cell>
          <cell r="GE114">
            <v>0</v>
          </cell>
          <cell r="GF114">
            <v>0</v>
          </cell>
          <cell r="GG114">
            <v>0</v>
          </cell>
          <cell r="GH114">
            <v>0</v>
          </cell>
          <cell r="GI114">
            <v>0</v>
          </cell>
          <cell r="GJ114">
            <v>0</v>
          </cell>
          <cell r="GK114">
            <v>0</v>
          </cell>
          <cell r="GL114">
            <v>0</v>
          </cell>
          <cell r="GM114">
            <v>0</v>
          </cell>
          <cell r="GN114">
            <v>0</v>
          </cell>
          <cell r="GO114">
            <v>0</v>
          </cell>
          <cell r="GP114">
            <v>0</v>
          </cell>
          <cell r="GQ114">
            <v>0</v>
          </cell>
          <cell r="GR114">
            <v>0</v>
          </cell>
          <cell r="GS114">
            <v>0</v>
          </cell>
          <cell r="GT114">
            <v>0</v>
          </cell>
          <cell r="GU114">
            <v>0</v>
          </cell>
          <cell r="GV114">
            <v>0</v>
          </cell>
          <cell r="GW114">
            <v>0</v>
          </cell>
          <cell r="GX114">
            <v>0</v>
          </cell>
          <cell r="GY114">
            <v>0</v>
          </cell>
          <cell r="GZ114">
            <v>0</v>
          </cell>
          <cell r="HA114">
            <v>0</v>
          </cell>
          <cell r="HB114">
            <v>0</v>
          </cell>
          <cell r="HC114">
            <v>0</v>
          </cell>
          <cell r="HD114">
            <v>0</v>
          </cell>
          <cell r="HE114">
            <v>0</v>
          </cell>
          <cell r="HF114">
            <v>0</v>
          </cell>
          <cell r="HG114">
            <v>0</v>
          </cell>
          <cell r="HH114">
            <v>0</v>
          </cell>
          <cell r="HI114">
            <v>0</v>
          </cell>
          <cell r="HJ114">
            <v>0</v>
          </cell>
          <cell r="HK114">
            <v>0</v>
          </cell>
          <cell r="HL114">
            <v>0</v>
          </cell>
          <cell r="HM114">
            <v>54.66</v>
          </cell>
          <cell r="HN114">
            <v>-3</v>
          </cell>
          <cell r="HO114">
            <v>14</v>
          </cell>
          <cell r="HP114">
            <v>13</v>
          </cell>
          <cell r="HQ114">
            <v>68</v>
          </cell>
          <cell r="HR114">
            <v>31</v>
          </cell>
          <cell r="HS114">
            <v>-44</v>
          </cell>
          <cell r="HT114">
            <v>0</v>
          </cell>
          <cell r="HU114">
            <v>0</v>
          </cell>
          <cell r="HV114">
            <v>0</v>
          </cell>
          <cell r="HW114">
            <v>0</v>
          </cell>
          <cell r="HX114">
            <v>0</v>
          </cell>
          <cell r="HY114">
            <v>0</v>
          </cell>
          <cell r="HZ114">
            <v>0</v>
          </cell>
          <cell r="IA114">
            <v>0</v>
          </cell>
          <cell r="IB114">
            <v>0</v>
          </cell>
          <cell r="IC114">
            <v>0</v>
          </cell>
          <cell r="ID114">
            <v>0</v>
          </cell>
          <cell r="IE114">
            <v>0</v>
          </cell>
          <cell r="IF114">
            <v>0</v>
          </cell>
          <cell r="IG114">
            <v>0</v>
          </cell>
          <cell r="IH114">
            <v>0</v>
          </cell>
          <cell r="II114">
            <v>0</v>
          </cell>
          <cell r="IJ114">
            <v>0</v>
          </cell>
          <cell r="IK114">
            <v>0</v>
          </cell>
          <cell r="IL114">
            <v>0</v>
          </cell>
          <cell r="IM114">
            <v>0</v>
          </cell>
          <cell r="IN114">
            <v>0</v>
          </cell>
          <cell r="IO114">
            <v>0</v>
          </cell>
          <cell r="IP114">
            <v>0</v>
          </cell>
          <cell r="IQ114">
            <v>0</v>
          </cell>
          <cell r="IR114">
            <v>0</v>
          </cell>
          <cell r="IS114">
            <v>0</v>
          </cell>
          <cell r="IT114">
            <v>0</v>
          </cell>
          <cell r="IU114">
            <v>0</v>
          </cell>
        </row>
        <row r="115">
          <cell r="A115" t="str">
            <v>PUNJ IN</v>
          </cell>
          <cell r="B115" t="str">
            <v>Punj Lloyd</v>
          </cell>
          <cell r="C115" t="str">
            <v>Construction</v>
          </cell>
          <cell r="D115">
            <v>0</v>
          </cell>
          <cell r="E115">
            <v>0</v>
          </cell>
          <cell r="F115">
            <v>0</v>
          </cell>
          <cell r="G115">
            <v>0</v>
          </cell>
          <cell r="H115">
            <v>0</v>
          </cell>
          <cell r="I115">
            <v>0</v>
          </cell>
          <cell r="J115">
            <v>0</v>
          </cell>
          <cell r="K115">
            <v>0</v>
          </cell>
          <cell r="L115">
            <v>0</v>
          </cell>
          <cell r="M115">
            <v>0</v>
          </cell>
          <cell r="N115">
            <v>0</v>
          </cell>
          <cell r="O115">
            <v>0</v>
          </cell>
          <cell r="P115">
            <v>0</v>
          </cell>
          <cell r="Q115">
            <v>0</v>
          </cell>
          <cell r="R115">
            <v>0</v>
          </cell>
          <cell r="S115">
            <v>0</v>
          </cell>
          <cell r="T115">
            <v>-120.44</v>
          </cell>
          <cell r="U115">
            <v>-167.94</v>
          </cell>
          <cell r="V115">
            <v>-279.23</v>
          </cell>
          <cell r="W115">
            <v>-257.8</v>
          </cell>
          <cell r="X115">
            <v>-288.7</v>
          </cell>
          <cell r="Y115">
            <v>-393.6</v>
          </cell>
          <cell r="Z115">
            <v>-284.3</v>
          </cell>
          <cell r="AA115">
            <v>-325.5</v>
          </cell>
          <cell r="AB115">
            <v>-368.2</v>
          </cell>
          <cell r="AC115">
            <v>-490.3</v>
          </cell>
          <cell r="AD115">
            <v>-620.1</v>
          </cell>
          <cell r="AE115">
            <v>-729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O115">
            <v>0</v>
          </cell>
          <cell r="AP115">
            <v>0</v>
          </cell>
          <cell r="AQ115">
            <v>0</v>
          </cell>
          <cell r="AR115">
            <v>0</v>
          </cell>
          <cell r="AS115">
            <v>0</v>
          </cell>
          <cell r="AT115">
            <v>0</v>
          </cell>
          <cell r="AU115">
            <v>0</v>
          </cell>
          <cell r="AV115">
            <v>400.56000000000012</v>
          </cell>
          <cell r="AW115">
            <v>408.83999999999884</v>
          </cell>
          <cell r="AX115">
            <v>557.43000000000018</v>
          </cell>
          <cell r="AY115">
            <v>1283.0999999999981</v>
          </cell>
          <cell r="AZ115">
            <v>797.89999999999964</v>
          </cell>
          <cell r="BA115">
            <v>1243.4000000000005</v>
          </cell>
          <cell r="BB115">
            <v>853.90000000000214</v>
          </cell>
          <cell r="BC115">
            <v>1568.3000000000009</v>
          </cell>
          <cell r="BD115">
            <v>1450.6000000000013</v>
          </cell>
          <cell r="BE115">
            <v>2075.4999999999986</v>
          </cell>
          <cell r="BF115">
            <v>-1778.5999999999972</v>
          </cell>
          <cell r="BG115">
            <v>-1888.0999999999985</v>
          </cell>
          <cell r="BH115">
            <v>0</v>
          </cell>
          <cell r="BI115">
            <v>0</v>
          </cell>
          <cell r="BJ115">
            <v>0</v>
          </cell>
          <cell r="BK115">
            <v>0</v>
          </cell>
          <cell r="BL115">
            <v>0</v>
          </cell>
          <cell r="BM115">
            <v>0</v>
          </cell>
          <cell r="BN115">
            <v>0</v>
          </cell>
          <cell r="BO115">
            <v>0</v>
          </cell>
          <cell r="BP115">
            <v>0</v>
          </cell>
          <cell r="BQ115">
            <v>0</v>
          </cell>
          <cell r="BR115">
            <v>0</v>
          </cell>
          <cell r="BS115">
            <v>0</v>
          </cell>
          <cell r="BT115">
            <v>0</v>
          </cell>
          <cell r="BU115">
            <v>0</v>
          </cell>
          <cell r="BV115">
            <v>0</v>
          </cell>
          <cell r="BW115">
            <v>0</v>
          </cell>
          <cell r="BX115">
            <v>0</v>
          </cell>
          <cell r="BY115">
            <v>0</v>
          </cell>
          <cell r="BZ115">
            <v>0</v>
          </cell>
          <cell r="CA115">
            <v>0</v>
          </cell>
          <cell r="CB115">
            <v>0</v>
          </cell>
          <cell r="CC115">
            <v>0</v>
          </cell>
          <cell r="CD115">
            <v>371.2</v>
          </cell>
          <cell r="CE115">
            <v>0</v>
          </cell>
          <cell r="CF115">
            <v>204.1</v>
          </cell>
          <cell r="CG115">
            <v>0</v>
          </cell>
          <cell r="CH115">
            <v>-72</v>
          </cell>
          <cell r="CI115">
            <v>21.7</v>
          </cell>
          <cell r="CJ115">
            <v>0</v>
          </cell>
          <cell r="CK115">
            <v>0</v>
          </cell>
          <cell r="CL115">
            <v>0</v>
          </cell>
          <cell r="CM115">
            <v>0</v>
          </cell>
          <cell r="CN115">
            <v>0</v>
          </cell>
          <cell r="CO115">
            <v>0</v>
          </cell>
          <cell r="CP115">
            <v>0</v>
          </cell>
          <cell r="CQ115">
            <v>0</v>
          </cell>
          <cell r="CR115">
            <v>0</v>
          </cell>
          <cell r="CS115">
            <v>0</v>
          </cell>
          <cell r="CT115">
            <v>0</v>
          </cell>
          <cell r="CU115">
            <v>0</v>
          </cell>
          <cell r="CV115">
            <v>0</v>
          </cell>
          <cell r="CW115">
            <v>0</v>
          </cell>
          <cell r="CX115">
            <v>0</v>
          </cell>
          <cell r="CY115">
            <v>0</v>
          </cell>
          <cell r="CZ115">
            <v>400.56000000000012</v>
          </cell>
          <cell r="DA115">
            <v>408.83999999999884</v>
          </cell>
          <cell r="DB115">
            <v>557.43000000000018</v>
          </cell>
          <cell r="DC115">
            <v>1283.0999999999981</v>
          </cell>
          <cell r="DD115">
            <v>797.89999999999964</v>
          </cell>
          <cell r="DE115">
            <v>1243.4000000000005</v>
          </cell>
          <cell r="DF115">
            <v>1225.1000000000022</v>
          </cell>
          <cell r="DG115">
            <v>1568.3000000000009</v>
          </cell>
          <cell r="DH115">
            <v>1654.7000000000012</v>
          </cell>
          <cell r="DI115">
            <v>2075.4999999999986</v>
          </cell>
          <cell r="DJ115">
            <v>-1850.5999999999972</v>
          </cell>
          <cell r="DK115">
            <v>-1866.3999999999985</v>
          </cell>
          <cell r="DL115">
            <v>0</v>
          </cell>
          <cell r="DM115">
            <v>0</v>
          </cell>
          <cell r="DN115">
            <v>0</v>
          </cell>
          <cell r="DO115">
            <v>0</v>
          </cell>
          <cell r="DP115">
            <v>0</v>
          </cell>
          <cell r="DQ115">
            <v>0</v>
          </cell>
          <cell r="DR115">
            <v>0</v>
          </cell>
          <cell r="DS115">
            <v>0</v>
          </cell>
          <cell r="DT115">
            <v>0</v>
          </cell>
          <cell r="DU115">
            <v>0</v>
          </cell>
          <cell r="DV115">
            <v>0</v>
          </cell>
          <cell r="DW115">
            <v>0</v>
          </cell>
          <cell r="DX115">
            <v>0</v>
          </cell>
          <cell r="DY115">
            <v>0</v>
          </cell>
          <cell r="DZ115">
            <v>0</v>
          </cell>
          <cell r="EA115">
            <v>0</v>
          </cell>
          <cell r="EB115">
            <v>-137.76</v>
          </cell>
          <cell r="EC115">
            <v>-73.33</v>
          </cell>
          <cell r="ED115">
            <v>-80.239999999999995</v>
          </cell>
          <cell r="EE115">
            <v>-398.2</v>
          </cell>
          <cell r="EF115">
            <v>-202.8</v>
          </cell>
          <cell r="EG115">
            <v>-349</v>
          </cell>
          <cell r="EH115">
            <v>-308.3</v>
          </cell>
          <cell r="EI115">
            <v>-374.3</v>
          </cell>
          <cell r="EJ115">
            <v>-530.39999999999986</v>
          </cell>
          <cell r="EK115">
            <v>-646.59999999999991</v>
          </cell>
          <cell r="EL115">
            <v>-415.7</v>
          </cell>
          <cell r="EM115">
            <v>-667.59999999999991</v>
          </cell>
          <cell r="EN115">
            <v>0</v>
          </cell>
          <cell r="EO115">
            <v>0</v>
          </cell>
          <cell r="EP115">
            <v>0</v>
          </cell>
          <cell r="EQ115">
            <v>0</v>
          </cell>
          <cell r="ER115">
            <v>0</v>
          </cell>
          <cell r="ES115">
            <v>0</v>
          </cell>
          <cell r="ET115">
            <v>0</v>
          </cell>
          <cell r="EU115">
            <v>0</v>
          </cell>
          <cell r="EV115">
            <v>0</v>
          </cell>
          <cell r="EW115">
            <v>0</v>
          </cell>
          <cell r="EX115">
            <v>0</v>
          </cell>
          <cell r="EY115">
            <v>0</v>
          </cell>
          <cell r="EZ115">
            <v>0</v>
          </cell>
          <cell r="FA115">
            <v>0</v>
          </cell>
          <cell r="FB115">
            <v>0</v>
          </cell>
          <cell r="FC115">
            <v>0</v>
          </cell>
          <cell r="FD115">
            <v>262.80000000000013</v>
          </cell>
          <cell r="FE115">
            <v>335.50999999999885</v>
          </cell>
          <cell r="FF115">
            <v>477.19000000000017</v>
          </cell>
          <cell r="FG115">
            <v>884.89999999999804</v>
          </cell>
          <cell r="FH115">
            <v>595.09999999999968</v>
          </cell>
          <cell r="FI115">
            <v>894.40000000000055</v>
          </cell>
          <cell r="FJ115">
            <v>916.80000000000223</v>
          </cell>
          <cell r="FK115">
            <v>1194.0000000000009</v>
          </cell>
          <cell r="FL115">
            <v>1124.3000000000013</v>
          </cell>
          <cell r="FM115">
            <v>1428.8999999999987</v>
          </cell>
          <cell r="FN115">
            <v>-2266.299999999997</v>
          </cell>
          <cell r="FO115">
            <v>-2533.9999999999982</v>
          </cell>
          <cell r="FP115">
            <v>0</v>
          </cell>
          <cell r="FQ115">
            <v>0</v>
          </cell>
          <cell r="FR115">
            <v>0</v>
          </cell>
          <cell r="FS115">
            <v>0</v>
          </cell>
          <cell r="FT115">
            <v>0</v>
          </cell>
          <cell r="FU115">
            <v>0</v>
          </cell>
          <cell r="FV115">
            <v>0</v>
          </cell>
          <cell r="FW115">
            <v>0</v>
          </cell>
          <cell r="FX115">
            <v>0</v>
          </cell>
          <cell r="FY115">
            <v>0</v>
          </cell>
          <cell r="FZ115">
            <v>0</v>
          </cell>
          <cell r="GA115">
            <v>0</v>
          </cell>
          <cell r="GB115">
            <v>0</v>
          </cell>
          <cell r="GC115">
            <v>0</v>
          </cell>
          <cell r="GD115">
            <v>0</v>
          </cell>
          <cell r="GE115">
            <v>0</v>
          </cell>
          <cell r="GF115">
            <v>0</v>
          </cell>
          <cell r="GG115">
            <v>0</v>
          </cell>
          <cell r="GH115">
            <v>0</v>
          </cell>
          <cell r="GI115">
            <v>-3.4</v>
          </cell>
          <cell r="GJ115">
            <v>0</v>
          </cell>
          <cell r="GK115">
            <v>0</v>
          </cell>
          <cell r="GL115">
            <v>0</v>
          </cell>
          <cell r="GM115">
            <v>0</v>
          </cell>
          <cell r="GN115">
            <v>0</v>
          </cell>
          <cell r="GO115">
            <v>0</v>
          </cell>
          <cell r="GP115">
            <v>0</v>
          </cell>
          <cell r="GQ115">
            <v>0</v>
          </cell>
          <cell r="GR115">
            <v>0</v>
          </cell>
          <cell r="GS115">
            <v>0</v>
          </cell>
          <cell r="GT115">
            <v>0</v>
          </cell>
          <cell r="GU115">
            <v>0</v>
          </cell>
          <cell r="GV115">
            <v>0</v>
          </cell>
          <cell r="GW115">
            <v>0</v>
          </cell>
          <cell r="GX115">
            <v>0</v>
          </cell>
          <cell r="GY115">
            <v>0</v>
          </cell>
          <cell r="GZ115">
            <v>0</v>
          </cell>
          <cell r="HA115">
            <v>0</v>
          </cell>
          <cell r="HB115">
            <v>0</v>
          </cell>
          <cell r="HC115">
            <v>0</v>
          </cell>
          <cell r="HD115">
            <v>0</v>
          </cell>
          <cell r="HE115">
            <v>0</v>
          </cell>
          <cell r="HF115">
            <v>0</v>
          </cell>
          <cell r="HG115">
            <v>0</v>
          </cell>
          <cell r="HH115">
            <v>-0.04</v>
          </cell>
          <cell r="HI115">
            <v>0</v>
          </cell>
          <cell r="HJ115">
            <v>0.19</v>
          </cell>
          <cell r="HK115">
            <v>9.5</v>
          </cell>
          <cell r="HL115">
            <v>0</v>
          </cell>
          <cell r="HM115">
            <v>0</v>
          </cell>
          <cell r="HN115">
            <v>0</v>
          </cell>
          <cell r="HO115">
            <v>-17</v>
          </cell>
          <cell r="HP115">
            <v>-9.5</v>
          </cell>
          <cell r="HQ115">
            <v>9.1</v>
          </cell>
          <cell r="HR115">
            <v>14</v>
          </cell>
          <cell r="HS115">
            <v>-81.8</v>
          </cell>
          <cell r="HT115">
            <v>0</v>
          </cell>
          <cell r="HU115">
            <v>0</v>
          </cell>
          <cell r="HV115">
            <v>0</v>
          </cell>
          <cell r="HW115">
            <v>0</v>
          </cell>
          <cell r="HX115">
            <v>0</v>
          </cell>
          <cell r="HY115">
            <v>0</v>
          </cell>
          <cell r="HZ115">
            <v>0</v>
          </cell>
          <cell r="IA115">
            <v>0</v>
          </cell>
          <cell r="IB115">
            <v>0</v>
          </cell>
          <cell r="IC115">
            <v>0</v>
          </cell>
          <cell r="ID115">
            <v>0</v>
          </cell>
          <cell r="IE115">
            <v>0</v>
          </cell>
          <cell r="IF115">
            <v>0</v>
          </cell>
          <cell r="IG115">
            <v>0</v>
          </cell>
          <cell r="IH115">
            <v>0</v>
          </cell>
          <cell r="II115">
            <v>0</v>
          </cell>
          <cell r="IJ115">
            <v>0.63</v>
          </cell>
          <cell r="IK115">
            <v>-1.71</v>
          </cell>
          <cell r="IL115">
            <v>5.48</v>
          </cell>
          <cell r="IM115">
            <v>-1.7</v>
          </cell>
          <cell r="IN115">
            <v>0.2</v>
          </cell>
          <cell r="IO115">
            <v>0.3</v>
          </cell>
          <cell r="IP115">
            <v>0.4</v>
          </cell>
          <cell r="IQ115">
            <v>0.4</v>
          </cell>
          <cell r="IR115">
            <v>3.6999999999999997</v>
          </cell>
          <cell r="IS115">
            <v>3.2</v>
          </cell>
          <cell r="IT115">
            <v>-3.9</v>
          </cell>
          <cell r="IU115">
            <v>59.2</v>
          </cell>
        </row>
        <row r="116">
          <cell r="A116" t="str">
            <v>PRIL IN</v>
          </cell>
          <cell r="B116" t="str">
            <v>Pratibha Industries</v>
          </cell>
          <cell r="C116" t="str">
            <v>Construction</v>
          </cell>
          <cell r="D116">
            <v>0</v>
          </cell>
          <cell r="E116">
            <v>0</v>
          </cell>
          <cell r="F116">
            <v>0</v>
          </cell>
          <cell r="G116">
            <v>0</v>
          </cell>
          <cell r="H116">
            <v>0</v>
          </cell>
          <cell r="I116">
            <v>0</v>
          </cell>
          <cell r="J116">
            <v>0</v>
          </cell>
          <cell r="K116">
            <v>0</v>
          </cell>
          <cell r="L116">
            <v>0</v>
          </cell>
          <cell r="M116">
            <v>0</v>
          </cell>
          <cell r="N116">
            <v>0</v>
          </cell>
          <cell r="O116">
            <v>0</v>
          </cell>
          <cell r="P116">
            <v>0</v>
          </cell>
          <cell r="Q116">
            <v>0</v>
          </cell>
          <cell r="R116">
            <v>0</v>
          </cell>
          <cell r="S116">
            <v>-13.4</v>
          </cell>
          <cell r="T116">
            <v>-14.1</v>
          </cell>
          <cell r="U116">
            <v>-21.1</v>
          </cell>
          <cell r="V116">
            <v>-26.7</v>
          </cell>
          <cell r="W116">
            <v>-61.6</v>
          </cell>
          <cell r="X116">
            <v>-13.1</v>
          </cell>
          <cell r="Y116">
            <v>-70.680000000000007</v>
          </cell>
          <cell r="Z116">
            <v>-67.760000000000005</v>
          </cell>
          <cell r="AA116">
            <v>-72.596999999999994</v>
          </cell>
          <cell r="AB116">
            <v>-77.784999999999997</v>
          </cell>
          <cell r="AC116">
            <v>-57.6</v>
          </cell>
          <cell r="AD116">
            <v>-136.05000000000001</v>
          </cell>
          <cell r="AE116">
            <v>-69.846999999999994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O116">
            <v>0</v>
          </cell>
          <cell r="AP116">
            <v>0</v>
          </cell>
          <cell r="AQ116">
            <v>0</v>
          </cell>
          <cell r="AR116">
            <v>0</v>
          </cell>
          <cell r="AS116">
            <v>0</v>
          </cell>
          <cell r="AT116">
            <v>0</v>
          </cell>
          <cell r="AU116">
            <v>71.300000000000068</v>
          </cell>
          <cell r="AV116">
            <v>45.649999999999928</v>
          </cell>
          <cell r="AW116">
            <v>36.300000000000075</v>
          </cell>
          <cell r="AX116">
            <v>81.550000000000026</v>
          </cell>
          <cell r="AY116">
            <v>74.650000000000091</v>
          </cell>
          <cell r="AZ116">
            <v>75.909999999999954</v>
          </cell>
          <cell r="BA116">
            <v>78.90999999999994</v>
          </cell>
          <cell r="BB116">
            <v>129.34999999999991</v>
          </cell>
          <cell r="BC116">
            <v>116.19200000000028</v>
          </cell>
          <cell r="BD116">
            <v>132.26699999999988</v>
          </cell>
          <cell r="BE116">
            <v>120.90999999999983</v>
          </cell>
          <cell r="BF116">
            <v>129.02000000000027</v>
          </cell>
          <cell r="BG116">
            <v>172.14999999999998</v>
          </cell>
          <cell r="BH116">
            <v>0</v>
          </cell>
          <cell r="BI116">
            <v>0</v>
          </cell>
          <cell r="BJ116">
            <v>0</v>
          </cell>
          <cell r="BK116">
            <v>0</v>
          </cell>
          <cell r="BL116">
            <v>0</v>
          </cell>
          <cell r="BM116">
            <v>0</v>
          </cell>
          <cell r="BN116">
            <v>0</v>
          </cell>
          <cell r="BO116">
            <v>0</v>
          </cell>
          <cell r="BP116">
            <v>0</v>
          </cell>
          <cell r="BQ116">
            <v>0</v>
          </cell>
          <cell r="BR116">
            <v>0</v>
          </cell>
          <cell r="BS116">
            <v>0</v>
          </cell>
          <cell r="BT116">
            <v>0</v>
          </cell>
          <cell r="BU116">
            <v>0</v>
          </cell>
          <cell r="BV116">
            <v>0</v>
          </cell>
          <cell r="BW116">
            <v>0</v>
          </cell>
          <cell r="BX116">
            <v>0</v>
          </cell>
          <cell r="BY116">
            <v>0</v>
          </cell>
          <cell r="BZ116">
            <v>0</v>
          </cell>
          <cell r="CA116">
            <v>0</v>
          </cell>
          <cell r="CB116">
            <v>0</v>
          </cell>
          <cell r="CC116">
            <v>0</v>
          </cell>
          <cell r="CD116">
            <v>0</v>
          </cell>
          <cell r="CE116">
            <v>0</v>
          </cell>
          <cell r="CF116">
            <v>0</v>
          </cell>
          <cell r="CG116">
            <v>0</v>
          </cell>
          <cell r="CH116">
            <v>0</v>
          </cell>
          <cell r="CI116">
            <v>0</v>
          </cell>
          <cell r="CJ116">
            <v>0</v>
          </cell>
          <cell r="CK116">
            <v>0</v>
          </cell>
          <cell r="CL116">
            <v>0</v>
          </cell>
          <cell r="CM116">
            <v>0</v>
          </cell>
          <cell r="CN116">
            <v>0</v>
          </cell>
          <cell r="CO116">
            <v>0</v>
          </cell>
          <cell r="CP116">
            <v>0</v>
          </cell>
          <cell r="CQ116">
            <v>0</v>
          </cell>
          <cell r="CR116">
            <v>0</v>
          </cell>
          <cell r="CS116">
            <v>0</v>
          </cell>
          <cell r="CT116">
            <v>0</v>
          </cell>
          <cell r="CU116">
            <v>0</v>
          </cell>
          <cell r="CV116">
            <v>0</v>
          </cell>
          <cell r="CW116">
            <v>0</v>
          </cell>
          <cell r="CX116">
            <v>0</v>
          </cell>
          <cell r="CY116">
            <v>71.300000000000068</v>
          </cell>
          <cell r="CZ116">
            <v>45.649999999999928</v>
          </cell>
          <cell r="DA116">
            <v>36.300000000000075</v>
          </cell>
          <cell r="DB116">
            <v>81.550000000000026</v>
          </cell>
          <cell r="DC116">
            <v>74.650000000000091</v>
          </cell>
          <cell r="DD116">
            <v>75.909999999999954</v>
          </cell>
          <cell r="DE116">
            <v>78.90999999999994</v>
          </cell>
          <cell r="DF116">
            <v>129.34999999999991</v>
          </cell>
          <cell r="DG116">
            <v>116.19200000000028</v>
          </cell>
          <cell r="DH116">
            <v>132.26699999999988</v>
          </cell>
          <cell r="DI116">
            <v>120.90999999999983</v>
          </cell>
          <cell r="DJ116">
            <v>129.02000000000027</v>
          </cell>
          <cell r="DK116">
            <v>172.14999999999998</v>
          </cell>
          <cell r="DL116">
            <v>0</v>
          </cell>
          <cell r="DM116">
            <v>0</v>
          </cell>
          <cell r="DN116">
            <v>0</v>
          </cell>
          <cell r="DO116">
            <v>0</v>
          </cell>
          <cell r="DP116">
            <v>0</v>
          </cell>
          <cell r="DQ116">
            <v>0</v>
          </cell>
          <cell r="DR116">
            <v>0</v>
          </cell>
          <cell r="DS116">
            <v>0</v>
          </cell>
          <cell r="DT116">
            <v>0</v>
          </cell>
          <cell r="DU116">
            <v>0</v>
          </cell>
          <cell r="DV116">
            <v>0</v>
          </cell>
          <cell r="DW116">
            <v>0</v>
          </cell>
          <cell r="DX116">
            <v>0</v>
          </cell>
          <cell r="DY116">
            <v>0</v>
          </cell>
          <cell r="DZ116">
            <v>0</v>
          </cell>
          <cell r="EA116">
            <v>-7.71</v>
          </cell>
          <cell r="EB116">
            <v>-5.47</v>
          </cell>
          <cell r="EC116">
            <v>0.93</v>
          </cell>
          <cell r="ED116">
            <v>-16.100000000000001</v>
          </cell>
          <cell r="EE116">
            <v>-10.7</v>
          </cell>
          <cell r="EF116">
            <v>-16</v>
          </cell>
          <cell r="EG116">
            <v>-11.39</v>
          </cell>
          <cell r="EH116">
            <v>-18.7</v>
          </cell>
          <cell r="EI116">
            <v>-13.02</v>
          </cell>
          <cell r="EJ116">
            <v>-16.065000000000001</v>
          </cell>
          <cell r="EK116">
            <v>-14.9</v>
          </cell>
          <cell r="EL116">
            <v>-25.31</v>
          </cell>
          <cell r="EM116">
            <v>-50.728999999999999</v>
          </cell>
          <cell r="EN116">
            <v>0</v>
          </cell>
          <cell r="EO116">
            <v>0</v>
          </cell>
          <cell r="EP116">
            <v>0</v>
          </cell>
          <cell r="EQ116">
            <v>0</v>
          </cell>
          <cell r="ER116">
            <v>0</v>
          </cell>
          <cell r="ES116">
            <v>0</v>
          </cell>
          <cell r="ET116">
            <v>0</v>
          </cell>
          <cell r="EU116">
            <v>0</v>
          </cell>
          <cell r="EV116">
            <v>0</v>
          </cell>
          <cell r="EW116">
            <v>0</v>
          </cell>
          <cell r="EX116">
            <v>0</v>
          </cell>
          <cell r="EY116">
            <v>0</v>
          </cell>
          <cell r="EZ116">
            <v>0</v>
          </cell>
          <cell r="FA116">
            <v>0</v>
          </cell>
          <cell r="FB116">
            <v>0</v>
          </cell>
          <cell r="FC116">
            <v>63.590000000000067</v>
          </cell>
          <cell r="FD116">
            <v>40.179999999999929</v>
          </cell>
          <cell r="FE116">
            <v>37.230000000000075</v>
          </cell>
          <cell r="FF116">
            <v>65.450000000000017</v>
          </cell>
          <cell r="FG116">
            <v>63.950000000000088</v>
          </cell>
          <cell r="FH116">
            <v>59.909999999999954</v>
          </cell>
          <cell r="FI116">
            <v>67.519999999999939</v>
          </cell>
          <cell r="FJ116">
            <v>110.64999999999991</v>
          </cell>
          <cell r="FK116">
            <v>103.17200000000028</v>
          </cell>
          <cell r="FL116">
            <v>116.20199999999988</v>
          </cell>
          <cell r="FM116">
            <v>106.00999999999982</v>
          </cell>
          <cell r="FN116">
            <v>103.71000000000026</v>
          </cell>
          <cell r="FO116">
            <v>121.42099999999998</v>
          </cell>
          <cell r="FP116">
            <v>0</v>
          </cell>
          <cell r="FQ116">
            <v>0</v>
          </cell>
          <cell r="FR116">
            <v>0</v>
          </cell>
          <cell r="FS116">
            <v>0</v>
          </cell>
          <cell r="FT116">
            <v>0</v>
          </cell>
          <cell r="FU116">
            <v>0</v>
          </cell>
          <cell r="FV116">
            <v>0</v>
          </cell>
          <cell r="FW116">
            <v>0</v>
          </cell>
          <cell r="FX116">
            <v>0</v>
          </cell>
          <cell r="FY116">
            <v>0</v>
          </cell>
          <cell r="FZ116">
            <v>0</v>
          </cell>
          <cell r="GA116">
            <v>0</v>
          </cell>
          <cell r="GB116">
            <v>0</v>
          </cell>
          <cell r="GC116">
            <v>0</v>
          </cell>
          <cell r="GD116">
            <v>0</v>
          </cell>
          <cell r="GE116">
            <v>-10.77</v>
          </cell>
          <cell r="GF116">
            <v>-2.69</v>
          </cell>
          <cell r="GG116">
            <v>0</v>
          </cell>
          <cell r="GH116">
            <v>0</v>
          </cell>
          <cell r="GI116">
            <v>0</v>
          </cell>
          <cell r="GJ116">
            <v>0</v>
          </cell>
          <cell r="GK116">
            <v>0</v>
          </cell>
          <cell r="GL116">
            <v>0</v>
          </cell>
          <cell r="GM116">
            <v>0</v>
          </cell>
          <cell r="GN116">
            <v>0</v>
          </cell>
          <cell r="GO116">
            <v>0</v>
          </cell>
          <cell r="GP116">
            <v>0</v>
          </cell>
          <cell r="GQ116">
            <v>0</v>
          </cell>
          <cell r="GR116">
            <v>0</v>
          </cell>
          <cell r="GS116">
            <v>0</v>
          </cell>
          <cell r="GT116">
            <v>0</v>
          </cell>
          <cell r="GU116">
            <v>0</v>
          </cell>
          <cell r="GV116">
            <v>0</v>
          </cell>
          <cell r="GW116">
            <v>0</v>
          </cell>
          <cell r="GX116">
            <v>0</v>
          </cell>
          <cell r="GY116">
            <v>0</v>
          </cell>
          <cell r="GZ116">
            <v>0</v>
          </cell>
          <cell r="HA116">
            <v>0</v>
          </cell>
          <cell r="HB116">
            <v>0</v>
          </cell>
          <cell r="HC116">
            <v>0</v>
          </cell>
          <cell r="HD116">
            <v>0</v>
          </cell>
          <cell r="HE116">
            <v>0</v>
          </cell>
          <cell r="HF116">
            <v>0</v>
          </cell>
          <cell r="HG116">
            <v>0</v>
          </cell>
          <cell r="HH116">
            <v>0</v>
          </cell>
          <cell r="HI116">
            <v>0</v>
          </cell>
          <cell r="HJ116">
            <v>0</v>
          </cell>
          <cell r="HK116">
            <v>0</v>
          </cell>
          <cell r="HL116">
            <v>0</v>
          </cell>
          <cell r="HM116">
            <v>0</v>
          </cell>
          <cell r="HN116">
            <v>0</v>
          </cell>
          <cell r="HO116">
            <v>0</v>
          </cell>
          <cell r="HP116">
            <v>0</v>
          </cell>
          <cell r="HQ116">
            <v>0</v>
          </cell>
          <cell r="HR116">
            <v>0</v>
          </cell>
          <cell r="HS116">
            <v>0</v>
          </cell>
          <cell r="HT116">
            <v>0</v>
          </cell>
          <cell r="HU116">
            <v>0</v>
          </cell>
          <cell r="HV116">
            <v>0</v>
          </cell>
          <cell r="HW116">
            <v>0</v>
          </cell>
          <cell r="HX116">
            <v>0</v>
          </cell>
          <cell r="HY116">
            <v>0</v>
          </cell>
          <cell r="HZ116">
            <v>0</v>
          </cell>
          <cell r="IA116">
            <v>0</v>
          </cell>
          <cell r="IB116">
            <v>0</v>
          </cell>
          <cell r="IC116">
            <v>0</v>
          </cell>
          <cell r="ID116">
            <v>0</v>
          </cell>
          <cell r="IE116">
            <v>0</v>
          </cell>
          <cell r="IF116">
            <v>0</v>
          </cell>
          <cell r="IG116">
            <v>0</v>
          </cell>
          <cell r="IH116">
            <v>0</v>
          </cell>
          <cell r="II116">
            <v>0</v>
          </cell>
          <cell r="IJ116">
            <v>0</v>
          </cell>
          <cell r="IK116">
            <v>0</v>
          </cell>
          <cell r="IL116">
            <v>0</v>
          </cell>
          <cell r="IM116">
            <v>0</v>
          </cell>
          <cell r="IN116">
            <v>0</v>
          </cell>
          <cell r="IO116">
            <v>0</v>
          </cell>
          <cell r="IP116">
            <v>0</v>
          </cell>
          <cell r="IQ116">
            <v>0</v>
          </cell>
          <cell r="IR116">
            <v>0</v>
          </cell>
          <cell r="IS116">
            <v>0</v>
          </cell>
          <cell r="IT116">
            <v>0</v>
          </cell>
          <cell r="IU116">
            <v>0</v>
          </cell>
        </row>
        <row r="117">
          <cell r="A117" t="str">
            <v>SADE IN</v>
          </cell>
          <cell r="B117" t="str">
            <v>Sadbhav Engineering</v>
          </cell>
          <cell r="C117" t="str">
            <v>Construction</v>
          </cell>
          <cell r="D117">
            <v>0</v>
          </cell>
          <cell r="E117">
            <v>0</v>
          </cell>
          <cell r="F117">
            <v>0</v>
          </cell>
          <cell r="G117">
            <v>0</v>
          </cell>
          <cell r="H117">
            <v>0</v>
          </cell>
          <cell r="I117">
            <v>0</v>
          </cell>
          <cell r="J117">
            <v>0</v>
          </cell>
          <cell r="K117">
            <v>0</v>
          </cell>
          <cell r="L117">
            <v>0</v>
          </cell>
          <cell r="M117">
            <v>0</v>
          </cell>
          <cell r="N117">
            <v>0</v>
          </cell>
          <cell r="O117">
            <v>0</v>
          </cell>
          <cell r="P117">
            <v>-15.58</v>
          </cell>
          <cell r="Q117">
            <v>-23.3</v>
          </cell>
          <cell r="R117">
            <v>-15.78</v>
          </cell>
          <cell r="S117">
            <v>-35.92</v>
          </cell>
          <cell r="T117">
            <v>-6.5749999999999993</v>
          </cell>
          <cell r="U117">
            <v>-17.175999999999998</v>
          </cell>
          <cell r="V117">
            <v>-10.85</v>
          </cell>
          <cell r="W117">
            <v>-19.452999999999999</v>
          </cell>
          <cell r="X117">
            <v>-33.700000000000003</v>
          </cell>
          <cell r="Y117">
            <v>-28.158999999999999</v>
          </cell>
          <cell r="Z117">
            <v>-50.786000000000001</v>
          </cell>
          <cell r="AA117">
            <v>-44.664999999999999</v>
          </cell>
          <cell r="AB117">
            <v>-42.628999999999998</v>
          </cell>
          <cell r="AC117">
            <v>-41.856999999999999</v>
          </cell>
          <cell r="AD117">
            <v>-54.453000000000003</v>
          </cell>
          <cell r="AE117">
            <v>-74.915999999999997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O117">
            <v>0</v>
          </cell>
          <cell r="AP117">
            <v>0</v>
          </cell>
          <cell r="AQ117">
            <v>0</v>
          </cell>
          <cell r="AR117">
            <v>21.52999999999998</v>
          </cell>
          <cell r="AS117">
            <v>32.309999999999974</v>
          </cell>
          <cell r="AT117">
            <v>33.319999999999979</v>
          </cell>
          <cell r="AU117">
            <v>40.389999999999887</v>
          </cell>
          <cell r="AV117">
            <v>60.512000000000043</v>
          </cell>
          <cell r="AW117">
            <v>26.752999999999982</v>
          </cell>
          <cell r="AX117">
            <v>129.80299999999994</v>
          </cell>
          <cell r="AY117">
            <v>150.50800000000029</v>
          </cell>
          <cell r="AZ117">
            <v>153.2200000000002</v>
          </cell>
          <cell r="BA117">
            <v>68.177999999999997</v>
          </cell>
          <cell r="BB117">
            <v>191.80200000000011</v>
          </cell>
          <cell r="BC117">
            <v>293.07999999999993</v>
          </cell>
          <cell r="BD117">
            <v>215.6009999999994</v>
          </cell>
          <cell r="BE117">
            <v>65.368999999999858</v>
          </cell>
          <cell r="BF117">
            <v>210.8700000000002</v>
          </cell>
          <cell r="BG117">
            <v>337.50300000000055</v>
          </cell>
          <cell r="BH117">
            <v>0</v>
          </cell>
          <cell r="BI117">
            <v>0</v>
          </cell>
          <cell r="BJ117">
            <v>0</v>
          </cell>
          <cell r="BK117">
            <v>0</v>
          </cell>
          <cell r="BL117">
            <v>0</v>
          </cell>
          <cell r="BM117">
            <v>0</v>
          </cell>
          <cell r="BN117">
            <v>0</v>
          </cell>
          <cell r="BO117">
            <v>0</v>
          </cell>
          <cell r="BP117">
            <v>0</v>
          </cell>
          <cell r="BQ117">
            <v>0</v>
          </cell>
          <cell r="BR117">
            <v>0</v>
          </cell>
          <cell r="BS117">
            <v>0</v>
          </cell>
          <cell r="BT117">
            <v>0</v>
          </cell>
          <cell r="BU117">
            <v>0</v>
          </cell>
          <cell r="BV117">
            <v>0</v>
          </cell>
          <cell r="BW117">
            <v>22.84</v>
          </cell>
          <cell r="BX117">
            <v>0</v>
          </cell>
          <cell r="BY117">
            <v>0</v>
          </cell>
          <cell r="BZ117">
            <v>0</v>
          </cell>
          <cell r="CA117">
            <v>0</v>
          </cell>
          <cell r="CB117">
            <v>0</v>
          </cell>
          <cell r="CC117">
            <v>0</v>
          </cell>
          <cell r="CD117">
            <v>0</v>
          </cell>
          <cell r="CE117">
            <v>59.68</v>
          </cell>
          <cell r="CF117">
            <v>0</v>
          </cell>
          <cell r="CG117">
            <v>0</v>
          </cell>
          <cell r="CH117">
            <v>0</v>
          </cell>
          <cell r="CI117">
            <v>0</v>
          </cell>
          <cell r="CJ117">
            <v>0</v>
          </cell>
          <cell r="CK117">
            <v>0</v>
          </cell>
          <cell r="CL117">
            <v>0</v>
          </cell>
          <cell r="CM117">
            <v>0</v>
          </cell>
          <cell r="CN117">
            <v>0</v>
          </cell>
          <cell r="CO117">
            <v>0</v>
          </cell>
          <cell r="CP117">
            <v>0</v>
          </cell>
          <cell r="CQ117">
            <v>0</v>
          </cell>
          <cell r="CR117">
            <v>0</v>
          </cell>
          <cell r="CS117">
            <v>0</v>
          </cell>
          <cell r="CT117">
            <v>0</v>
          </cell>
          <cell r="CU117">
            <v>0</v>
          </cell>
          <cell r="CV117">
            <v>21.52999999999998</v>
          </cell>
          <cell r="CW117">
            <v>32.309999999999974</v>
          </cell>
          <cell r="CX117">
            <v>33.319999999999979</v>
          </cell>
          <cell r="CY117">
            <v>63.22999999999989</v>
          </cell>
          <cell r="CZ117">
            <v>60.512000000000043</v>
          </cell>
          <cell r="DA117">
            <v>26.752999999999982</v>
          </cell>
          <cell r="DB117">
            <v>129.80299999999994</v>
          </cell>
          <cell r="DC117">
            <v>150.50800000000029</v>
          </cell>
          <cell r="DD117">
            <v>153.2200000000002</v>
          </cell>
          <cell r="DE117">
            <v>68.177999999999997</v>
          </cell>
          <cell r="DF117">
            <v>191.80200000000011</v>
          </cell>
          <cell r="DG117">
            <v>352.75999999999993</v>
          </cell>
          <cell r="DH117">
            <v>215.6009999999994</v>
          </cell>
          <cell r="DI117">
            <v>65.368999999999858</v>
          </cell>
          <cell r="DJ117">
            <v>210.8700000000002</v>
          </cell>
          <cell r="DK117">
            <v>337.50300000000055</v>
          </cell>
          <cell r="DL117">
            <v>0</v>
          </cell>
          <cell r="DM117">
            <v>0</v>
          </cell>
          <cell r="DN117">
            <v>0</v>
          </cell>
          <cell r="DO117">
            <v>0</v>
          </cell>
          <cell r="DP117">
            <v>0</v>
          </cell>
          <cell r="DQ117">
            <v>0</v>
          </cell>
          <cell r="DR117">
            <v>0</v>
          </cell>
          <cell r="DS117">
            <v>0</v>
          </cell>
          <cell r="DT117">
            <v>0</v>
          </cell>
          <cell r="DU117">
            <v>0</v>
          </cell>
          <cell r="DV117">
            <v>0</v>
          </cell>
          <cell r="DW117">
            <v>0</v>
          </cell>
          <cell r="DX117">
            <v>0</v>
          </cell>
          <cell r="DY117">
            <v>3.04</v>
          </cell>
          <cell r="DZ117">
            <v>0</v>
          </cell>
          <cell r="EA117">
            <v>-11.889999999999999</v>
          </cell>
          <cell r="EB117">
            <v>-5.327</v>
          </cell>
          <cell r="EC117">
            <v>-2.2999999999999998</v>
          </cell>
          <cell r="ED117">
            <v>-31.53</v>
          </cell>
          <cell r="EE117">
            <v>-30.626000000000001</v>
          </cell>
          <cell r="EF117">
            <v>-41.792999999999999</v>
          </cell>
          <cell r="EG117">
            <v>-12.67</v>
          </cell>
          <cell r="EH117">
            <v>-54.966000000000001</v>
          </cell>
          <cell r="EI117">
            <v>-132.851</v>
          </cell>
          <cell r="EJ117">
            <v>-66.849000000000004</v>
          </cell>
          <cell r="EK117">
            <v>-14.901</v>
          </cell>
          <cell r="EL117">
            <v>-67.16</v>
          </cell>
          <cell r="EM117">
            <v>-47.489000000000019</v>
          </cell>
          <cell r="EN117">
            <v>0</v>
          </cell>
          <cell r="EO117">
            <v>0</v>
          </cell>
          <cell r="EP117">
            <v>0</v>
          </cell>
          <cell r="EQ117">
            <v>0</v>
          </cell>
          <cell r="ER117">
            <v>0</v>
          </cell>
          <cell r="ES117">
            <v>0</v>
          </cell>
          <cell r="ET117">
            <v>0</v>
          </cell>
          <cell r="EU117">
            <v>0</v>
          </cell>
          <cell r="EV117">
            <v>0</v>
          </cell>
          <cell r="EW117">
            <v>0</v>
          </cell>
          <cell r="EX117">
            <v>0</v>
          </cell>
          <cell r="EY117">
            <v>0</v>
          </cell>
          <cell r="EZ117">
            <v>21.52999999999998</v>
          </cell>
          <cell r="FA117">
            <v>35.349999999999973</v>
          </cell>
          <cell r="FB117">
            <v>33.319999999999979</v>
          </cell>
          <cell r="FC117">
            <v>51.33999999999989</v>
          </cell>
          <cell r="FD117">
            <v>55.185000000000045</v>
          </cell>
          <cell r="FE117">
            <v>24.452999999999982</v>
          </cell>
          <cell r="FF117">
            <v>98.272999999999939</v>
          </cell>
          <cell r="FG117">
            <v>119.88200000000029</v>
          </cell>
          <cell r="FH117">
            <v>111.42700000000019</v>
          </cell>
          <cell r="FI117">
            <v>55.507999999999996</v>
          </cell>
          <cell r="FJ117">
            <v>136.8360000000001</v>
          </cell>
          <cell r="FK117">
            <v>219.90899999999993</v>
          </cell>
          <cell r="FL117">
            <v>148.75199999999938</v>
          </cell>
          <cell r="FM117">
            <v>50.467999999999861</v>
          </cell>
          <cell r="FN117">
            <v>143.71000000000021</v>
          </cell>
          <cell r="FO117">
            <v>290.01400000000052</v>
          </cell>
          <cell r="FP117">
            <v>0</v>
          </cell>
          <cell r="FQ117">
            <v>0</v>
          </cell>
          <cell r="FR117">
            <v>0</v>
          </cell>
          <cell r="FS117">
            <v>0</v>
          </cell>
          <cell r="FT117">
            <v>0</v>
          </cell>
          <cell r="FU117">
            <v>0</v>
          </cell>
          <cell r="FV117">
            <v>0</v>
          </cell>
          <cell r="FW117">
            <v>0</v>
          </cell>
          <cell r="FX117">
            <v>0</v>
          </cell>
          <cell r="FY117">
            <v>0</v>
          </cell>
          <cell r="FZ117">
            <v>0</v>
          </cell>
          <cell r="GA117">
            <v>0</v>
          </cell>
          <cell r="GB117">
            <v>0</v>
          </cell>
          <cell r="GC117">
            <v>0</v>
          </cell>
          <cell r="GD117">
            <v>0</v>
          </cell>
          <cell r="GE117">
            <v>0</v>
          </cell>
          <cell r="GF117">
            <v>0</v>
          </cell>
          <cell r="GG117">
            <v>0</v>
          </cell>
          <cell r="GH117">
            <v>0</v>
          </cell>
          <cell r="GI117">
            <v>0</v>
          </cell>
          <cell r="GJ117">
            <v>0</v>
          </cell>
          <cell r="GK117">
            <v>0</v>
          </cell>
          <cell r="GL117">
            <v>0</v>
          </cell>
          <cell r="GM117">
            <v>0</v>
          </cell>
          <cell r="GN117">
            <v>0</v>
          </cell>
          <cell r="GO117">
            <v>0</v>
          </cell>
          <cell r="GP117">
            <v>0</v>
          </cell>
          <cell r="GQ117">
            <v>0</v>
          </cell>
          <cell r="GR117">
            <v>0</v>
          </cell>
          <cell r="GS117">
            <v>0</v>
          </cell>
          <cell r="GT117">
            <v>0</v>
          </cell>
          <cell r="GU117">
            <v>0</v>
          </cell>
          <cell r="GV117">
            <v>0</v>
          </cell>
          <cell r="GW117">
            <v>0</v>
          </cell>
          <cell r="GX117">
            <v>0</v>
          </cell>
          <cell r="GY117">
            <v>0</v>
          </cell>
          <cell r="GZ117">
            <v>0</v>
          </cell>
          <cell r="HA117">
            <v>0</v>
          </cell>
          <cell r="HB117">
            <v>0</v>
          </cell>
          <cell r="HC117">
            <v>0</v>
          </cell>
          <cell r="HD117">
            <v>0</v>
          </cell>
          <cell r="HE117">
            <v>0</v>
          </cell>
          <cell r="HF117">
            <v>0</v>
          </cell>
          <cell r="HG117">
            <v>0</v>
          </cell>
          <cell r="HH117">
            <v>0</v>
          </cell>
          <cell r="HI117">
            <v>0</v>
          </cell>
          <cell r="HJ117">
            <v>0</v>
          </cell>
          <cell r="HK117">
            <v>0</v>
          </cell>
          <cell r="HL117">
            <v>0</v>
          </cell>
          <cell r="HM117">
            <v>0</v>
          </cell>
          <cell r="HN117">
            <v>0</v>
          </cell>
          <cell r="HO117">
            <v>0</v>
          </cell>
          <cell r="HP117">
            <v>0</v>
          </cell>
          <cell r="HQ117">
            <v>0</v>
          </cell>
          <cell r="HR117">
            <v>0</v>
          </cell>
          <cell r="HS117">
            <v>0</v>
          </cell>
          <cell r="HT117">
            <v>0</v>
          </cell>
          <cell r="HU117">
            <v>0</v>
          </cell>
          <cell r="HV117">
            <v>0</v>
          </cell>
          <cell r="HW117">
            <v>0</v>
          </cell>
          <cell r="HX117">
            <v>0</v>
          </cell>
          <cell r="HY117">
            <v>0</v>
          </cell>
          <cell r="HZ117">
            <v>0</v>
          </cell>
          <cell r="IA117">
            <v>0</v>
          </cell>
          <cell r="IB117">
            <v>0</v>
          </cell>
          <cell r="IC117">
            <v>0</v>
          </cell>
          <cell r="ID117">
            <v>0</v>
          </cell>
          <cell r="IE117">
            <v>0</v>
          </cell>
          <cell r="IF117">
            <v>0</v>
          </cell>
          <cell r="IG117">
            <v>0</v>
          </cell>
          <cell r="IH117">
            <v>0</v>
          </cell>
          <cell r="II117">
            <v>0</v>
          </cell>
          <cell r="IJ117">
            <v>0</v>
          </cell>
          <cell r="IK117">
            <v>0</v>
          </cell>
          <cell r="IL117">
            <v>0</v>
          </cell>
          <cell r="IM117">
            <v>0</v>
          </cell>
          <cell r="IN117">
            <v>0</v>
          </cell>
          <cell r="IO117">
            <v>0</v>
          </cell>
          <cell r="IP117">
            <v>0</v>
          </cell>
          <cell r="IQ117">
            <v>0</v>
          </cell>
          <cell r="IR117">
            <v>0</v>
          </cell>
          <cell r="IS117">
            <v>0</v>
          </cell>
          <cell r="IT117">
            <v>0</v>
          </cell>
          <cell r="IU117">
            <v>0</v>
          </cell>
        </row>
        <row r="118">
          <cell r="A118" t="str">
            <v>SINF IN</v>
          </cell>
          <cell r="B118" t="str">
            <v>Simplex Infrastructures</v>
          </cell>
          <cell r="C118" t="str">
            <v>Construction</v>
          </cell>
          <cell r="D118">
            <v>0</v>
          </cell>
          <cell r="E118">
            <v>-52.6</v>
          </cell>
          <cell r="F118">
            <v>-53.4</v>
          </cell>
          <cell r="G118">
            <v>-57.7</v>
          </cell>
          <cell r="H118">
            <v>-61.1</v>
          </cell>
          <cell r="I118">
            <v>-57.5</v>
          </cell>
          <cell r="J118">
            <v>-58.5</v>
          </cell>
          <cell r="K118">
            <v>-62.9</v>
          </cell>
          <cell r="L118">
            <v>-59.9</v>
          </cell>
          <cell r="M118">
            <v>-68.900000000000006</v>
          </cell>
          <cell r="N118">
            <v>-75</v>
          </cell>
          <cell r="O118">
            <v>-78.3</v>
          </cell>
          <cell r="P118">
            <v>-81.3</v>
          </cell>
          <cell r="Q118">
            <v>-90.7</v>
          </cell>
          <cell r="R118">
            <v>-80.2</v>
          </cell>
          <cell r="S118">
            <v>-118.1</v>
          </cell>
          <cell r="T118">
            <v>-121.3</v>
          </cell>
          <cell r="U118">
            <v>-148.30000000000001</v>
          </cell>
          <cell r="V118">
            <v>-160.4</v>
          </cell>
          <cell r="W118">
            <v>-207.5</v>
          </cell>
          <cell r="X118">
            <v>-240.8</v>
          </cell>
          <cell r="Y118">
            <v>-250.6</v>
          </cell>
          <cell r="Z118">
            <v>-295.60000000000002</v>
          </cell>
          <cell r="AA118">
            <v>-215</v>
          </cell>
          <cell r="AB118">
            <v>-312</v>
          </cell>
          <cell r="AC118">
            <v>-346.9</v>
          </cell>
          <cell r="AD118">
            <v>-435.8</v>
          </cell>
          <cell r="AE118">
            <v>-392.3</v>
          </cell>
          <cell r="AF118">
            <v>0</v>
          </cell>
          <cell r="AG118">
            <v>21.299999999999862</v>
          </cell>
          <cell r="AH118">
            <v>25.1</v>
          </cell>
          <cell r="AI118">
            <v>19.000000000000043</v>
          </cell>
          <cell r="AJ118">
            <v>24.399999999999913</v>
          </cell>
          <cell r="AK118">
            <v>25.700000000000045</v>
          </cell>
          <cell r="AL118">
            <v>32.599999999999994</v>
          </cell>
          <cell r="AM118">
            <v>63.499999999999964</v>
          </cell>
          <cell r="AN118">
            <v>28.19999999999991</v>
          </cell>
          <cell r="AO118">
            <v>28.300000000000082</v>
          </cell>
          <cell r="AP118">
            <v>113.9</v>
          </cell>
          <cell r="AQ118">
            <v>168.8</v>
          </cell>
          <cell r="AR118">
            <v>154.99999999999994</v>
          </cell>
          <cell r="AS118">
            <v>101.7000000000002</v>
          </cell>
          <cell r="AT118">
            <v>140.20000000000039</v>
          </cell>
          <cell r="AU118">
            <v>191.79999999999993</v>
          </cell>
          <cell r="AV118">
            <v>120.49999999999999</v>
          </cell>
          <cell r="AW118">
            <v>99.599999999999881</v>
          </cell>
          <cell r="AX118">
            <v>220.8000000000001</v>
          </cell>
          <cell r="AY118">
            <v>248.19999999999942</v>
          </cell>
          <cell r="AZ118">
            <v>252.89999999999981</v>
          </cell>
          <cell r="BA118">
            <v>242.50000000000003</v>
          </cell>
          <cell r="BB118">
            <v>283.40000000000055</v>
          </cell>
          <cell r="BC118">
            <v>488.70000000000005</v>
          </cell>
          <cell r="BD118">
            <v>552.30000000000177</v>
          </cell>
          <cell r="BE118">
            <v>378.70000000000039</v>
          </cell>
          <cell r="BF118">
            <v>386.50000000000142</v>
          </cell>
          <cell r="BG118">
            <v>386.40000000000072</v>
          </cell>
          <cell r="BH118">
            <v>0</v>
          </cell>
          <cell r="BI118">
            <v>0</v>
          </cell>
          <cell r="BJ118">
            <v>0</v>
          </cell>
          <cell r="BK118">
            <v>0</v>
          </cell>
          <cell r="BL118">
            <v>0</v>
          </cell>
          <cell r="BM118">
            <v>0</v>
          </cell>
          <cell r="BN118">
            <v>0</v>
          </cell>
          <cell r="BO118">
            <v>0</v>
          </cell>
          <cell r="BP118">
            <v>0</v>
          </cell>
          <cell r="BQ118">
            <v>0</v>
          </cell>
          <cell r="BR118">
            <v>0</v>
          </cell>
          <cell r="BS118">
            <v>0</v>
          </cell>
          <cell r="BT118">
            <v>0</v>
          </cell>
          <cell r="BU118">
            <v>0</v>
          </cell>
          <cell r="BV118">
            <v>0</v>
          </cell>
          <cell r="BW118">
            <v>0</v>
          </cell>
          <cell r="BX118">
            <v>0</v>
          </cell>
          <cell r="BY118">
            <v>0</v>
          </cell>
          <cell r="BZ118">
            <v>0</v>
          </cell>
          <cell r="CA118">
            <v>0</v>
          </cell>
          <cell r="CB118">
            <v>0</v>
          </cell>
          <cell r="CC118">
            <v>0</v>
          </cell>
          <cell r="CD118">
            <v>0</v>
          </cell>
          <cell r="CE118">
            <v>0</v>
          </cell>
          <cell r="CF118">
            <v>0</v>
          </cell>
          <cell r="CG118">
            <v>0</v>
          </cell>
          <cell r="CH118">
            <v>0</v>
          </cell>
          <cell r="CI118">
            <v>0</v>
          </cell>
          <cell r="CJ118">
            <v>0</v>
          </cell>
          <cell r="CK118">
            <v>21.299999999999862</v>
          </cell>
          <cell r="CL118">
            <v>25.1</v>
          </cell>
          <cell r="CM118">
            <v>19.000000000000043</v>
          </cell>
          <cell r="CN118">
            <v>24.399999999999913</v>
          </cell>
          <cell r="CO118">
            <v>25.700000000000045</v>
          </cell>
          <cell r="CP118">
            <v>32.599999999999994</v>
          </cell>
          <cell r="CQ118">
            <v>63.499999999999964</v>
          </cell>
          <cell r="CR118">
            <v>28.19999999999991</v>
          </cell>
          <cell r="CS118">
            <v>28.300000000000082</v>
          </cell>
          <cell r="CT118">
            <v>113.9</v>
          </cell>
          <cell r="CU118">
            <v>168.8</v>
          </cell>
          <cell r="CV118">
            <v>154.99999999999994</v>
          </cell>
          <cell r="CW118">
            <v>101.7000000000002</v>
          </cell>
          <cell r="CX118">
            <v>140.20000000000039</v>
          </cell>
          <cell r="CY118">
            <v>191.79999999999993</v>
          </cell>
          <cell r="CZ118">
            <v>120.49999999999999</v>
          </cell>
          <cell r="DA118">
            <v>99.599999999999881</v>
          </cell>
          <cell r="DB118">
            <v>220.8000000000001</v>
          </cell>
          <cell r="DC118">
            <v>248.19999999999942</v>
          </cell>
          <cell r="DD118">
            <v>252.89999999999981</v>
          </cell>
          <cell r="DE118">
            <v>242.50000000000003</v>
          </cell>
          <cell r="DF118">
            <v>283.40000000000055</v>
          </cell>
          <cell r="DG118">
            <v>488.70000000000005</v>
          </cell>
          <cell r="DH118">
            <v>552.30000000000177</v>
          </cell>
          <cell r="DI118">
            <v>378.70000000000039</v>
          </cell>
          <cell r="DJ118">
            <v>386.50000000000142</v>
          </cell>
          <cell r="DK118">
            <v>386.40000000000072</v>
          </cell>
          <cell r="DL118">
            <v>0</v>
          </cell>
          <cell r="DM118">
            <v>-6.4</v>
          </cell>
          <cell r="DN118">
            <v>-9.5</v>
          </cell>
          <cell r="DO118">
            <v>27.9</v>
          </cell>
          <cell r="DP118">
            <v>-6.8</v>
          </cell>
          <cell r="DQ118">
            <v>-15.3</v>
          </cell>
          <cell r="DR118">
            <v>-10.3</v>
          </cell>
          <cell r="DS118">
            <v>-16.7</v>
          </cell>
          <cell r="DT118">
            <v>-14.5</v>
          </cell>
          <cell r="DU118">
            <v>-14</v>
          </cell>
          <cell r="DV118">
            <v>-16.600000000000001</v>
          </cell>
          <cell r="DW118">
            <v>-38.799999999999997</v>
          </cell>
          <cell r="DX118">
            <v>-38.799999999999997</v>
          </cell>
          <cell r="DY118">
            <v>-12.1</v>
          </cell>
          <cell r="DZ118">
            <v>-30.2</v>
          </cell>
          <cell r="EA118">
            <v>-92.1</v>
          </cell>
          <cell r="EB118">
            <v>-17.7</v>
          </cell>
          <cell r="EC118">
            <v>-29</v>
          </cell>
          <cell r="ED118">
            <v>-47.9</v>
          </cell>
          <cell r="EE118">
            <v>-70.3</v>
          </cell>
          <cell r="EF118">
            <v>-56</v>
          </cell>
          <cell r="EG118">
            <v>-51.5</v>
          </cell>
          <cell r="EH118">
            <v>-63.1</v>
          </cell>
          <cell r="EI118">
            <v>-199</v>
          </cell>
          <cell r="EJ118">
            <v>-169</v>
          </cell>
          <cell r="EK118">
            <v>-98</v>
          </cell>
          <cell r="EL118">
            <v>-134</v>
          </cell>
          <cell r="EM118">
            <v>-87.8</v>
          </cell>
          <cell r="EN118">
            <v>0</v>
          </cell>
          <cell r="EO118">
            <v>14.899999999999862</v>
          </cell>
          <cell r="EP118">
            <v>15.600000000000001</v>
          </cell>
          <cell r="EQ118">
            <v>46.900000000000041</v>
          </cell>
          <cell r="ER118">
            <v>17.599999999999913</v>
          </cell>
          <cell r="ES118">
            <v>10.400000000000045</v>
          </cell>
          <cell r="ET118">
            <v>22.299999999999994</v>
          </cell>
          <cell r="EU118">
            <v>46.799999999999969</v>
          </cell>
          <cell r="EV118">
            <v>13.69999999999991</v>
          </cell>
          <cell r="EW118">
            <v>14.300000000000082</v>
          </cell>
          <cell r="EX118">
            <v>97.300000000000011</v>
          </cell>
          <cell r="EY118">
            <v>130</v>
          </cell>
          <cell r="EZ118">
            <v>116.19999999999995</v>
          </cell>
          <cell r="FA118">
            <v>89.600000000000207</v>
          </cell>
          <cell r="FB118">
            <v>110.00000000000038</v>
          </cell>
          <cell r="FC118">
            <v>99.699999999999932</v>
          </cell>
          <cell r="FD118">
            <v>102.79999999999998</v>
          </cell>
          <cell r="FE118">
            <v>70.599999999999881</v>
          </cell>
          <cell r="FF118">
            <v>172.90000000000009</v>
          </cell>
          <cell r="FG118">
            <v>177.89999999999941</v>
          </cell>
          <cell r="FH118">
            <v>196.89999999999981</v>
          </cell>
          <cell r="FI118">
            <v>191.00000000000003</v>
          </cell>
          <cell r="FJ118">
            <v>220.30000000000055</v>
          </cell>
          <cell r="FK118">
            <v>289.70000000000005</v>
          </cell>
          <cell r="FL118">
            <v>383.30000000000177</v>
          </cell>
          <cell r="FM118">
            <v>280.70000000000039</v>
          </cell>
          <cell r="FN118">
            <v>252.50000000000142</v>
          </cell>
          <cell r="FO118">
            <v>298.6000000000007</v>
          </cell>
          <cell r="FP118">
            <v>0</v>
          </cell>
          <cell r="FQ118">
            <v>0</v>
          </cell>
          <cell r="FR118">
            <v>0</v>
          </cell>
          <cell r="FS118">
            <v>0</v>
          </cell>
          <cell r="FT118">
            <v>0</v>
          </cell>
          <cell r="FU118">
            <v>0</v>
          </cell>
          <cell r="FV118">
            <v>0</v>
          </cell>
          <cell r="FW118">
            <v>0</v>
          </cell>
          <cell r="FX118">
            <v>0</v>
          </cell>
          <cell r="FY118">
            <v>0</v>
          </cell>
          <cell r="FZ118">
            <v>0</v>
          </cell>
          <cell r="GA118">
            <v>0</v>
          </cell>
          <cell r="GB118">
            <v>0</v>
          </cell>
          <cell r="GC118">
            <v>0</v>
          </cell>
          <cell r="GD118">
            <v>0</v>
          </cell>
          <cell r="GE118">
            <v>0</v>
          </cell>
          <cell r="GF118">
            <v>0</v>
          </cell>
          <cell r="GG118">
            <v>0</v>
          </cell>
          <cell r="GH118">
            <v>0</v>
          </cell>
          <cell r="GI118">
            <v>0</v>
          </cell>
          <cell r="GJ118">
            <v>0</v>
          </cell>
          <cell r="GK118">
            <v>0</v>
          </cell>
          <cell r="GL118">
            <v>0</v>
          </cell>
          <cell r="GM118">
            <v>0</v>
          </cell>
          <cell r="GN118">
            <v>0</v>
          </cell>
          <cell r="GO118">
            <v>0</v>
          </cell>
          <cell r="GP118">
            <v>0</v>
          </cell>
          <cell r="GQ118">
            <v>0</v>
          </cell>
          <cell r="GR118">
            <v>0</v>
          </cell>
          <cell r="GS118">
            <v>0</v>
          </cell>
          <cell r="GT118">
            <v>0</v>
          </cell>
          <cell r="GU118">
            <v>0</v>
          </cell>
          <cell r="GV118">
            <v>0</v>
          </cell>
          <cell r="GW118">
            <v>0</v>
          </cell>
          <cell r="GX118">
            <v>0</v>
          </cell>
          <cell r="GY118">
            <v>0</v>
          </cell>
          <cell r="GZ118">
            <v>0</v>
          </cell>
          <cell r="HA118">
            <v>0</v>
          </cell>
          <cell r="HB118">
            <v>0</v>
          </cell>
          <cell r="HC118">
            <v>0</v>
          </cell>
          <cell r="HD118">
            <v>0</v>
          </cell>
          <cell r="HE118">
            <v>0</v>
          </cell>
          <cell r="HF118">
            <v>0</v>
          </cell>
          <cell r="HG118">
            <v>0</v>
          </cell>
          <cell r="HH118">
            <v>0</v>
          </cell>
          <cell r="HI118">
            <v>0</v>
          </cell>
          <cell r="HJ118">
            <v>0</v>
          </cell>
          <cell r="HK118">
            <v>0</v>
          </cell>
          <cell r="HL118">
            <v>0</v>
          </cell>
          <cell r="HM118">
            <v>0</v>
          </cell>
          <cell r="HN118">
            <v>0</v>
          </cell>
          <cell r="HO118">
            <v>0</v>
          </cell>
          <cell r="HP118">
            <v>0</v>
          </cell>
          <cell r="HQ118">
            <v>0</v>
          </cell>
          <cell r="HR118">
            <v>0</v>
          </cell>
          <cell r="HS118">
            <v>0</v>
          </cell>
          <cell r="HT118">
            <v>0</v>
          </cell>
          <cell r="HU118">
            <v>0</v>
          </cell>
          <cell r="HV118">
            <v>0</v>
          </cell>
          <cell r="HW118">
            <v>0</v>
          </cell>
          <cell r="HX118">
            <v>0</v>
          </cell>
          <cell r="HY118">
            <v>0</v>
          </cell>
          <cell r="HZ118">
            <v>0</v>
          </cell>
          <cell r="IA118">
            <v>0</v>
          </cell>
          <cell r="IB118">
            <v>0</v>
          </cell>
          <cell r="IC118">
            <v>0</v>
          </cell>
          <cell r="ID118">
            <v>0</v>
          </cell>
          <cell r="IE118">
            <v>0</v>
          </cell>
          <cell r="IF118">
            <v>0</v>
          </cell>
          <cell r="IG118">
            <v>0</v>
          </cell>
          <cell r="IH118">
            <v>0</v>
          </cell>
          <cell r="II118">
            <v>0</v>
          </cell>
          <cell r="IJ118">
            <v>0</v>
          </cell>
          <cell r="IK118">
            <v>0</v>
          </cell>
          <cell r="IL118">
            <v>0</v>
          </cell>
          <cell r="IM118">
            <v>0</v>
          </cell>
          <cell r="IN118">
            <v>0</v>
          </cell>
          <cell r="IO118">
            <v>0</v>
          </cell>
          <cell r="IP118">
            <v>0</v>
          </cell>
          <cell r="IQ118">
            <v>0</v>
          </cell>
          <cell r="IR118">
            <v>0</v>
          </cell>
          <cell r="IS118">
            <v>0</v>
          </cell>
          <cell r="IT118">
            <v>0</v>
          </cell>
          <cell r="IU118">
            <v>0</v>
          </cell>
        </row>
        <row r="119">
          <cell r="A119" t="str">
            <v>SBPM IN</v>
          </cell>
          <cell r="B119" t="str">
            <v>Subhash Projects &amp; Marketing</v>
          </cell>
          <cell r="C119" t="str">
            <v>Construction</v>
          </cell>
          <cell r="D119">
            <v>0</v>
          </cell>
          <cell r="E119">
            <v>0</v>
          </cell>
          <cell r="F119">
            <v>0</v>
          </cell>
          <cell r="G119">
            <v>0</v>
          </cell>
          <cell r="H119">
            <v>0</v>
          </cell>
          <cell r="I119">
            <v>0</v>
          </cell>
          <cell r="J119">
            <v>0</v>
          </cell>
          <cell r="K119">
            <v>0</v>
          </cell>
          <cell r="L119">
            <v>-5</v>
          </cell>
          <cell r="M119">
            <v>-6.9</v>
          </cell>
          <cell r="N119">
            <v>-6.1</v>
          </cell>
          <cell r="O119">
            <v>-7.8</v>
          </cell>
          <cell r="P119">
            <v>-3.8</v>
          </cell>
          <cell r="Q119">
            <v>-5.7</v>
          </cell>
          <cell r="R119">
            <v>-9.5</v>
          </cell>
          <cell r="S119">
            <v>-13.5</v>
          </cell>
          <cell r="T119">
            <v>-16.600000000000001</v>
          </cell>
          <cell r="U119">
            <v>-35.5</v>
          </cell>
          <cell r="V119">
            <v>-21.3</v>
          </cell>
          <cell r="W119">
            <v>-26</v>
          </cell>
          <cell r="X119">
            <v>-36.6</v>
          </cell>
          <cell r="Y119">
            <v>-38.5</v>
          </cell>
          <cell r="Z119">
            <v>-82</v>
          </cell>
          <cell r="AA119">
            <v>-73.400000000000006</v>
          </cell>
          <cell r="AB119">
            <v>-98.8</v>
          </cell>
          <cell r="AC119">
            <v>-173</v>
          </cell>
          <cell r="AD119">
            <v>-248.6</v>
          </cell>
          <cell r="AE119">
            <v>-276.10000000000002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0.70000000000002238</v>
          </cell>
          <cell r="AO119">
            <v>10.200000000000022</v>
          </cell>
          <cell r="AP119">
            <v>10.100000000000046</v>
          </cell>
          <cell r="AQ119">
            <v>837.90000000000009</v>
          </cell>
          <cell r="AR119">
            <v>715.4</v>
          </cell>
          <cell r="AS119">
            <v>591.59999999999991</v>
          </cell>
          <cell r="AT119">
            <v>845.6</v>
          </cell>
          <cell r="AU119">
            <v>1442.3</v>
          </cell>
          <cell r="AV119">
            <v>132.9</v>
          </cell>
          <cell r="AW119">
            <v>101.00000000000014</v>
          </cell>
          <cell r="AX119">
            <v>139.69999999999979</v>
          </cell>
          <cell r="AY119">
            <v>129.10000000000036</v>
          </cell>
          <cell r="AZ119">
            <v>169.10000000000019</v>
          </cell>
          <cell r="BA119">
            <v>197.19999999999996</v>
          </cell>
          <cell r="BB119">
            <v>211.8000000000003</v>
          </cell>
          <cell r="BC119">
            <v>194.09999999999988</v>
          </cell>
          <cell r="BD119">
            <v>193.00000000000034</v>
          </cell>
          <cell r="BE119">
            <v>161.99999999999989</v>
          </cell>
          <cell r="BF119">
            <v>181.19999999999985</v>
          </cell>
          <cell r="BG119">
            <v>127.80000000000234</v>
          </cell>
          <cell r="BH119">
            <v>0</v>
          </cell>
          <cell r="BI119">
            <v>0</v>
          </cell>
          <cell r="BJ119">
            <v>0</v>
          </cell>
          <cell r="BK119">
            <v>0</v>
          </cell>
          <cell r="BL119">
            <v>0</v>
          </cell>
          <cell r="BM119">
            <v>0</v>
          </cell>
          <cell r="BN119">
            <v>0</v>
          </cell>
          <cell r="BO119">
            <v>0</v>
          </cell>
          <cell r="BP119">
            <v>0</v>
          </cell>
          <cell r="BQ119">
            <v>0</v>
          </cell>
          <cell r="BR119">
            <v>0</v>
          </cell>
          <cell r="BS119">
            <v>0</v>
          </cell>
          <cell r="BT119">
            <v>0</v>
          </cell>
          <cell r="BU119">
            <v>0</v>
          </cell>
          <cell r="BV119">
            <v>0</v>
          </cell>
          <cell r="BW119">
            <v>0</v>
          </cell>
          <cell r="BX119">
            <v>0</v>
          </cell>
          <cell r="BY119">
            <v>0</v>
          </cell>
          <cell r="BZ119">
            <v>0</v>
          </cell>
          <cell r="CA119">
            <v>0</v>
          </cell>
          <cell r="CB119">
            <v>0</v>
          </cell>
          <cell r="CC119">
            <v>0</v>
          </cell>
          <cell r="CD119">
            <v>0</v>
          </cell>
          <cell r="CE119">
            <v>0</v>
          </cell>
          <cell r="CF119">
            <v>0</v>
          </cell>
          <cell r="CG119">
            <v>0</v>
          </cell>
          <cell r="CH119">
            <v>0</v>
          </cell>
          <cell r="CI119">
            <v>0</v>
          </cell>
          <cell r="CJ119">
            <v>0</v>
          </cell>
          <cell r="CK119">
            <v>0</v>
          </cell>
          <cell r="CL119">
            <v>0</v>
          </cell>
          <cell r="CM119">
            <v>0</v>
          </cell>
          <cell r="CN119">
            <v>0</v>
          </cell>
          <cell r="CO119">
            <v>0</v>
          </cell>
          <cell r="CP119">
            <v>0</v>
          </cell>
          <cell r="CQ119">
            <v>0</v>
          </cell>
          <cell r="CR119">
            <v>0.70000000000002238</v>
          </cell>
          <cell r="CS119">
            <v>10.200000000000022</v>
          </cell>
          <cell r="CT119">
            <v>10.100000000000046</v>
          </cell>
          <cell r="CU119">
            <v>837.90000000000009</v>
          </cell>
          <cell r="CV119">
            <v>715.4</v>
          </cell>
          <cell r="CW119">
            <v>591.59999999999991</v>
          </cell>
          <cell r="CX119">
            <v>845.6</v>
          </cell>
          <cell r="CY119">
            <v>1442.3</v>
          </cell>
          <cell r="CZ119">
            <v>132.9</v>
          </cell>
          <cell r="DA119">
            <v>101.00000000000014</v>
          </cell>
          <cell r="DB119">
            <v>139.69999999999979</v>
          </cell>
          <cell r="DC119">
            <v>129.10000000000036</v>
          </cell>
          <cell r="DD119">
            <v>169.10000000000019</v>
          </cell>
          <cell r="DE119">
            <v>197.19999999999996</v>
          </cell>
          <cell r="DF119">
            <v>211.8000000000003</v>
          </cell>
          <cell r="DG119">
            <v>194.09999999999988</v>
          </cell>
          <cell r="DH119">
            <v>193.00000000000034</v>
          </cell>
          <cell r="DI119">
            <v>161.99999999999989</v>
          </cell>
          <cell r="DJ119">
            <v>181.19999999999985</v>
          </cell>
          <cell r="DK119">
            <v>127.80000000000234</v>
          </cell>
          <cell r="DL119">
            <v>0</v>
          </cell>
          <cell r="DM119">
            <v>0</v>
          </cell>
          <cell r="DN119">
            <v>0</v>
          </cell>
          <cell r="DO119">
            <v>0</v>
          </cell>
          <cell r="DP119">
            <v>0</v>
          </cell>
          <cell r="DQ119">
            <v>0</v>
          </cell>
          <cell r="DR119">
            <v>0</v>
          </cell>
          <cell r="DS119">
            <v>0</v>
          </cell>
          <cell r="DT119">
            <v>-0.2</v>
          </cell>
          <cell r="DU119">
            <v>-2.2000000000000002</v>
          </cell>
          <cell r="DV119">
            <v>-3.6</v>
          </cell>
          <cell r="DW119">
            <v>-16.7</v>
          </cell>
          <cell r="DX119">
            <v>-7.2</v>
          </cell>
          <cell r="DY119">
            <v>-8.5</v>
          </cell>
          <cell r="DZ119">
            <v>7.6</v>
          </cell>
          <cell r="EA119">
            <v>8.1999999999999993</v>
          </cell>
          <cell r="EB119">
            <v>-18</v>
          </cell>
          <cell r="EC119">
            <v>-0.4</v>
          </cell>
          <cell r="ED119">
            <v>-52.8</v>
          </cell>
          <cell r="EE119">
            <v>4</v>
          </cell>
          <cell r="EF119">
            <v>-31.7</v>
          </cell>
          <cell r="EG119">
            <v>-73.3</v>
          </cell>
          <cell r="EH119">
            <v>-58.3</v>
          </cell>
          <cell r="EI119">
            <v>-26.8</v>
          </cell>
          <cell r="EJ119">
            <v>-30.5</v>
          </cell>
          <cell r="EK119">
            <v>-37.5</v>
          </cell>
          <cell r="EL119">
            <v>-33.5</v>
          </cell>
          <cell r="EM119">
            <v>-30.800000000000011</v>
          </cell>
          <cell r="EN119">
            <v>0</v>
          </cell>
          <cell r="EO119">
            <v>0</v>
          </cell>
          <cell r="EP119">
            <v>0</v>
          </cell>
          <cell r="EQ119">
            <v>0</v>
          </cell>
          <cell r="ER119">
            <v>0</v>
          </cell>
          <cell r="ES119">
            <v>0</v>
          </cell>
          <cell r="ET119">
            <v>0</v>
          </cell>
          <cell r="EU119">
            <v>0</v>
          </cell>
          <cell r="EV119">
            <v>0.50000000000002243</v>
          </cell>
          <cell r="EW119">
            <v>8.0000000000000213</v>
          </cell>
          <cell r="EX119">
            <v>6.5000000000000462</v>
          </cell>
          <cell r="EY119">
            <v>821.2</v>
          </cell>
          <cell r="EZ119">
            <v>708.19999999999993</v>
          </cell>
          <cell r="FA119">
            <v>583.09999999999991</v>
          </cell>
          <cell r="FB119">
            <v>853.2</v>
          </cell>
          <cell r="FC119">
            <v>1450.5</v>
          </cell>
          <cell r="FD119">
            <v>114.9</v>
          </cell>
          <cell r="FE119">
            <v>100.60000000000014</v>
          </cell>
          <cell r="FF119">
            <v>86.899999999999793</v>
          </cell>
          <cell r="FG119">
            <v>133.10000000000036</v>
          </cell>
          <cell r="FH119">
            <v>137.4000000000002</v>
          </cell>
          <cell r="FI119">
            <v>123.89999999999996</v>
          </cell>
          <cell r="FJ119">
            <v>153.50000000000028</v>
          </cell>
          <cell r="FK119">
            <v>167.29999999999987</v>
          </cell>
          <cell r="FL119">
            <v>162.50000000000034</v>
          </cell>
          <cell r="FM119">
            <v>124.49999999999989</v>
          </cell>
          <cell r="FN119">
            <v>147.69999999999985</v>
          </cell>
          <cell r="FO119">
            <v>97.000000000002331</v>
          </cell>
          <cell r="FP119">
            <v>0</v>
          </cell>
          <cell r="FQ119">
            <v>0</v>
          </cell>
          <cell r="FR119">
            <v>0</v>
          </cell>
          <cell r="FS119">
            <v>0</v>
          </cell>
          <cell r="FT119">
            <v>0</v>
          </cell>
          <cell r="FU119">
            <v>0</v>
          </cell>
          <cell r="FV119">
            <v>0</v>
          </cell>
          <cell r="FW119">
            <v>0</v>
          </cell>
          <cell r="FX119">
            <v>0</v>
          </cell>
          <cell r="FY119">
            <v>0</v>
          </cell>
          <cell r="FZ119">
            <v>0</v>
          </cell>
          <cell r="GA119">
            <v>0</v>
          </cell>
          <cell r="GB119">
            <v>0</v>
          </cell>
          <cell r="GC119">
            <v>0</v>
          </cell>
          <cell r="GD119">
            <v>0</v>
          </cell>
          <cell r="GE119">
            <v>0</v>
          </cell>
          <cell r="GF119">
            <v>0</v>
          </cell>
          <cell r="GG119">
            <v>0</v>
          </cell>
          <cell r="GH119">
            <v>0</v>
          </cell>
          <cell r="GI119">
            <v>0</v>
          </cell>
          <cell r="GJ119">
            <v>0</v>
          </cell>
          <cell r="GK119">
            <v>0</v>
          </cell>
          <cell r="GL119">
            <v>0</v>
          </cell>
          <cell r="GM119">
            <v>0</v>
          </cell>
          <cell r="GN119">
            <v>0</v>
          </cell>
          <cell r="GO119">
            <v>0</v>
          </cell>
          <cell r="GP119">
            <v>0</v>
          </cell>
          <cell r="GQ119">
            <v>0</v>
          </cell>
          <cell r="GR119">
            <v>0</v>
          </cell>
          <cell r="GS119">
            <v>0</v>
          </cell>
          <cell r="GT119">
            <v>0</v>
          </cell>
          <cell r="GU119">
            <v>0</v>
          </cell>
          <cell r="GV119">
            <v>0</v>
          </cell>
          <cell r="GW119">
            <v>0</v>
          </cell>
          <cell r="GX119">
            <v>0</v>
          </cell>
          <cell r="GY119">
            <v>0</v>
          </cell>
          <cell r="GZ119">
            <v>0</v>
          </cell>
          <cell r="HA119">
            <v>0</v>
          </cell>
          <cell r="HB119">
            <v>0</v>
          </cell>
          <cell r="HC119">
            <v>0</v>
          </cell>
          <cell r="HD119">
            <v>0</v>
          </cell>
          <cell r="HE119">
            <v>0</v>
          </cell>
          <cell r="HF119">
            <v>0</v>
          </cell>
          <cell r="HG119">
            <v>0</v>
          </cell>
          <cell r="HH119">
            <v>0</v>
          </cell>
          <cell r="HI119">
            <v>0</v>
          </cell>
          <cell r="HJ119">
            <v>0</v>
          </cell>
          <cell r="HK119">
            <v>0</v>
          </cell>
          <cell r="HL119">
            <v>0</v>
          </cell>
          <cell r="HM119">
            <v>0</v>
          </cell>
          <cell r="HN119">
            <v>0</v>
          </cell>
          <cell r="HO119">
            <v>0</v>
          </cell>
          <cell r="HP119">
            <v>0</v>
          </cell>
          <cell r="HQ119">
            <v>0</v>
          </cell>
          <cell r="HR119">
            <v>0</v>
          </cell>
          <cell r="HS119">
            <v>0</v>
          </cell>
          <cell r="HT119">
            <v>0</v>
          </cell>
          <cell r="HU119">
            <v>0</v>
          </cell>
          <cell r="HV119">
            <v>0</v>
          </cell>
          <cell r="HW119">
            <v>0</v>
          </cell>
          <cell r="HX119">
            <v>0</v>
          </cell>
          <cell r="HY119">
            <v>0</v>
          </cell>
          <cell r="HZ119">
            <v>0</v>
          </cell>
          <cell r="IA119">
            <v>0</v>
          </cell>
          <cell r="IB119">
            <v>0</v>
          </cell>
          <cell r="IC119">
            <v>0</v>
          </cell>
          <cell r="ID119">
            <v>0</v>
          </cell>
          <cell r="IE119">
            <v>0</v>
          </cell>
          <cell r="IF119">
            <v>0</v>
          </cell>
          <cell r="IG119">
            <v>0</v>
          </cell>
          <cell r="IH119">
            <v>0</v>
          </cell>
          <cell r="II119">
            <v>0</v>
          </cell>
          <cell r="IJ119">
            <v>0</v>
          </cell>
          <cell r="IK119">
            <v>0</v>
          </cell>
          <cell r="IL119">
            <v>0</v>
          </cell>
          <cell r="IM119">
            <v>0</v>
          </cell>
          <cell r="IN119">
            <v>0</v>
          </cell>
          <cell r="IO119">
            <v>0</v>
          </cell>
          <cell r="IP119">
            <v>0</v>
          </cell>
          <cell r="IQ119">
            <v>0</v>
          </cell>
          <cell r="IR119">
            <v>0</v>
          </cell>
          <cell r="IS119">
            <v>0</v>
          </cell>
          <cell r="IT119">
            <v>0</v>
          </cell>
          <cell r="IU119">
            <v>0</v>
          </cell>
        </row>
        <row r="120">
          <cell r="A120" t="str">
            <v>UT IN</v>
          </cell>
          <cell r="B120" t="str">
            <v>Unitech Ltd</v>
          </cell>
          <cell r="C120" t="str">
            <v>Real Estate</v>
          </cell>
          <cell r="D120">
            <v>0</v>
          </cell>
          <cell r="E120">
            <v>0</v>
          </cell>
          <cell r="F120">
            <v>0</v>
          </cell>
          <cell r="G120">
            <v>0</v>
          </cell>
          <cell r="H120">
            <v>0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  <cell r="Q120">
            <v>0</v>
          </cell>
          <cell r="R120">
            <v>0</v>
          </cell>
          <cell r="S120">
            <v>0</v>
          </cell>
          <cell r="T120">
            <v>-146.30000000000001</v>
          </cell>
          <cell r="U120">
            <v>-216.3</v>
          </cell>
          <cell r="V120">
            <v>-458.1</v>
          </cell>
          <cell r="W120">
            <v>-466.1</v>
          </cell>
          <cell r="X120">
            <v>-600.79999999999995</v>
          </cell>
          <cell r="Y120">
            <v>-789.8</v>
          </cell>
          <cell r="Z120">
            <v>-979.8</v>
          </cell>
          <cell r="AA120">
            <v>-433.7</v>
          </cell>
          <cell r="AB120">
            <v>-1078.8</v>
          </cell>
          <cell r="AC120">
            <v>-1341.4</v>
          </cell>
          <cell r="AD120">
            <v>-967.2</v>
          </cell>
          <cell r="AE120">
            <v>-2158.3000000000002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O120">
            <v>0</v>
          </cell>
          <cell r="AP120">
            <v>0</v>
          </cell>
          <cell r="AQ120">
            <v>0</v>
          </cell>
          <cell r="AR120">
            <v>0</v>
          </cell>
          <cell r="AS120">
            <v>0</v>
          </cell>
          <cell r="AT120">
            <v>0</v>
          </cell>
          <cell r="AU120">
            <v>0</v>
          </cell>
          <cell r="AV120">
            <v>1036.8000000000002</v>
          </cell>
          <cell r="AW120">
            <v>1275.2999999999995</v>
          </cell>
          <cell r="AX120">
            <v>5873.8</v>
          </cell>
          <cell r="AY120">
            <v>9732.7105999999985</v>
          </cell>
          <cell r="AZ120">
            <v>4713.7999999999993</v>
          </cell>
          <cell r="BA120">
            <v>4758.5</v>
          </cell>
          <cell r="BB120">
            <v>6539.2</v>
          </cell>
          <cell r="BC120">
            <v>4666.2000000000016</v>
          </cell>
          <cell r="BD120">
            <v>5163.5000000000009</v>
          </cell>
          <cell r="BE120">
            <v>4896.2000000000007</v>
          </cell>
          <cell r="BF120">
            <v>1598.8999999999994</v>
          </cell>
          <cell r="BG120">
            <v>2733.4000000000005</v>
          </cell>
          <cell r="BH120">
            <v>0</v>
          </cell>
          <cell r="BI120">
            <v>0</v>
          </cell>
          <cell r="BJ120">
            <v>0</v>
          </cell>
          <cell r="BK120">
            <v>0</v>
          </cell>
          <cell r="BL120">
            <v>0</v>
          </cell>
          <cell r="BM120">
            <v>0</v>
          </cell>
          <cell r="BN120">
            <v>0</v>
          </cell>
          <cell r="BO120">
            <v>0</v>
          </cell>
          <cell r="BP120">
            <v>0</v>
          </cell>
          <cell r="BQ120">
            <v>0</v>
          </cell>
          <cell r="BR120">
            <v>0</v>
          </cell>
          <cell r="BS120">
            <v>0</v>
          </cell>
          <cell r="BT120">
            <v>0</v>
          </cell>
          <cell r="BU120">
            <v>0</v>
          </cell>
          <cell r="BV120">
            <v>0</v>
          </cell>
          <cell r="BW120">
            <v>0</v>
          </cell>
          <cell r="BX120">
            <v>0</v>
          </cell>
          <cell r="BY120">
            <v>0</v>
          </cell>
          <cell r="BZ120">
            <v>0</v>
          </cell>
          <cell r="CA120">
            <v>0</v>
          </cell>
          <cell r="CB120">
            <v>0</v>
          </cell>
          <cell r="CC120">
            <v>0</v>
          </cell>
          <cell r="CD120">
            <v>0</v>
          </cell>
          <cell r="CE120">
            <v>0</v>
          </cell>
          <cell r="CF120">
            <v>0</v>
          </cell>
          <cell r="CG120">
            <v>0</v>
          </cell>
          <cell r="CH120">
            <v>0</v>
          </cell>
          <cell r="CI120">
            <v>0</v>
          </cell>
          <cell r="CJ120">
            <v>0</v>
          </cell>
          <cell r="CK120">
            <v>0</v>
          </cell>
          <cell r="CL120">
            <v>0</v>
          </cell>
          <cell r="CM120">
            <v>0</v>
          </cell>
          <cell r="CN120">
            <v>0</v>
          </cell>
          <cell r="CO120">
            <v>0</v>
          </cell>
          <cell r="CP120">
            <v>0</v>
          </cell>
          <cell r="CQ120">
            <v>0</v>
          </cell>
          <cell r="CR120">
            <v>0</v>
          </cell>
          <cell r="CS120">
            <v>0</v>
          </cell>
          <cell r="CT120">
            <v>0</v>
          </cell>
          <cell r="CU120">
            <v>0</v>
          </cell>
          <cell r="CV120">
            <v>0</v>
          </cell>
          <cell r="CW120">
            <v>0</v>
          </cell>
          <cell r="CX120">
            <v>0</v>
          </cell>
          <cell r="CY120">
            <v>0</v>
          </cell>
          <cell r="CZ120">
            <v>1036.8000000000002</v>
          </cell>
          <cell r="DA120">
            <v>1275.2999999999995</v>
          </cell>
          <cell r="DB120">
            <v>5873.8</v>
          </cell>
          <cell r="DC120">
            <v>9732.7105999999985</v>
          </cell>
          <cell r="DD120">
            <v>4713.7999999999993</v>
          </cell>
          <cell r="DE120">
            <v>4758.5</v>
          </cell>
          <cell r="DF120">
            <v>6539.2</v>
          </cell>
          <cell r="DG120">
            <v>4666.2000000000016</v>
          </cell>
          <cell r="DH120">
            <v>5163.5000000000009</v>
          </cell>
          <cell r="DI120">
            <v>4896.2000000000007</v>
          </cell>
          <cell r="DJ120">
            <v>1598.8999999999994</v>
          </cell>
          <cell r="DK120">
            <v>2733.4000000000005</v>
          </cell>
          <cell r="DL120">
            <v>0</v>
          </cell>
          <cell r="DM120">
            <v>0</v>
          </cell>
          <cell r="DN120">
            <v>0</v>
          </cell>
          <cell r="DO120">
            <v>0</v>
          </cell>
          <cell r="DP120">
            <v>0</v>
          </cell>
          <cell r="DQ120">
            <v>0</v>
          </cell>
          <cell r="DR120">
            <v>0</v>
          </cell>
          <cell r="DS120">
            <v>0</v>
          </cell>
          <cell r="DT120">
            <v>0</v>
          </cell>
          <cell r="DU120">
            <v>0</v>
          </cell>
          <cell r="DV120">
            <v>0</v>
          </cell>
          <cell r="DW120">
            <v>0</v>
          </cell>
          <cell r="DX120">
            <v>0</v>
          </cell>
          <cell r="DY120">
            <v>0</v>
          </cell>
          <cell r="DZ120">
            <v>0</v>
          </cell>
          <cell r="EA120">
            <v>0</v>
          </cell>
          <cell r="EB120">
            <v>-264</v>
          </cell>
          <cell r="EC120">
            <v>-241</v>
          </cell>
          <cell r="ED120">
            <v>-2100.9</v>
          </cell>
          <cell r="EE120">
            <v>-2257.6</v>
          </cell>
          <cell r="EF120">
            <v>-1046.3999999999999</v>
          </cell>
          <cell r="EG120">
            <v>-659.8</v>
          </cell>
          <cell r="EH120">
            <v>-1307</v>
          </cell>
          <cell r="EI120">
            <v>-972.7</v>
          </cell>
          <cell r="EJ120">
            <v>-926.80000000000007</v>
          </cell>
          <cell r="EK120">
            <v>-1299.5999999999999</v>
          </cell>
          <cell r="EL120">
            <v>-218.9</v>
          </cell>
          <cell r="EM120">
            <v>21.4</v>
          </cell>
          <cell r="EN120">
            <v>0</v>
          </cell>
          <cell r="EO120">
            <v>0</v>
          </cell>
          <cell r="EP120">
            <v>0</v>
          </cell>
          <cell r="EQ120">
            <v>0</v>
          </cell>
          <cell r="ER120">
            <v>0</v>
          </cell>
          <cell r="ES120">
            <v>0</v>
          </cell>
          <cell r="ET120">
            <v>0</v>
          </cell>
          <cell r="EU120">
            <v>0</v>
          </cell>
          <cell r="EV120">
            <v>0</v>
          </cell>
          <cell r="EW120">
            <v>0</v>
          </cell>
          <cell r="EX120">
            <v>0</v>
          </cell>
          <cell r="EY120">
            <v>0</v>
          </cell>
          <cell r="EZ120">
            <v>0</v>
          </cell>
          <cell r="FA120">
            <v>0</v>
          </cell>
          <cell r="FB120">
            <v>0</v>
          </cell>
          <cell r="FC120">
            <v>0</v>
          </cell>
          <cell r="FD120">
            <v>772.80000000000018</v>
          </cell>
          <cell r="FE120">
            <v>1034.2999999999995</v>
          </cell>
          <cell r="FF120">
            <v>3772.9</v>
          </cell>
          <cell r="FG120">
            <v>7475.1105999999982</v>
          </cell>
          <cell r="FH120">
            <v>3667.3999999999996</v>
          </cell>
          <cell r="FI120">
            <v>4098.7</v>
          </cell>
          <cell r="FJ120">
            <v>5232.2</v>
          </cell>
          <cell r="FK120">
            <v>3693.5000000000018</v>
          </cell>
          <cell r="FL120">
            <v>4236.7000000000007</v>
          </cell>
          <cell r="FM120">
            <v>3596.6000000000008</v>
          </cell>
          <cell r="FN120">
            <v>1379.9999999999993</v>
          </cell>
          <cell r="FO120">
            <v>2754.8000000000006</v>
          </cell>
          <cell r="FP120">
            <v>0</v>
          </cell>
          <cell r="FQ120">
            <v>0</v>
          </cell>
          <cell r="FR120">
            <v>0</v>
          </cell>
          <cell r="FS120">
            <v>0</v>
          </cell>
          <cell r="FT120">
            <v>0</v>
          </cell>
          <cell r="FU120">
            <v>0</v>
          </cell>
          <cell r="FV120">
            <v>0</v>
          </cell>
          <cell r="FW120">
            <v>0</v>
          </cell>
          <cell r="FX120">
            <v>0</v>
          </cell>
          <cell r="FY120">
            <v>0</v>
          </cell>
          <cell r="FZ120">
            <v>0</v>
          </cell>
          <cell r="GA120">
            <v>0</v>
          </cell>
          <cell r="GB120">
            <v>0</v>
          </cell>
          <cell r="GC120">
            <v>0</v>
          </cell>
          <cell r="GD120">
            <v>0</v>
          </cell>
          <cell r="GE120">
            <v>0</v>
          </cell>
          <cell r="GF120">
            <v>0</v>
          </cell>
          <cell r="GG120">
            <v>0</v>
          </cell>
          <cell r="GH120">
            <v>0</v>
          </cell>
          <cell r="GI120">
            <v>0</v>
          </cell>
          <cell r="GJ120">
            <v>0</v>
          </cell>
          <cell r="GK120">
            <v>0</v>
          </cell>
          <cell r="GL120">
            <v>0</v>
          </cell>
          <cell r="GM120">
            <v>0</v>
          </cell>
          <cell r="GN120">
            <v>0</v>
          </cell>
          <cell r="GO120">
            <v>0</v>
          </cell>
          <cell r="GP120">
            <v>0</v>
          </cell>
          <cell r="GQ120">
            <v>0</v>
          </cell>
          <cell r="GR120">
            <v>0</v>
          </cell>
          <cell r="GS120">
            <v>0</v>
          </cell>
          <cell r="GT120">
            <v>0</v>
          </cell>
          <cell r="GU120">
            <v>0</v>
          </cell>
          <cell r="GV120">
            <v>0</v>
          </cell>
          <cell r="GW120">
            <v>0</v>
          </cell>
          <cell r="GX120">
            <v>0</v>
          </cell>
          <cell r="GY120">
            <v>0</v>
          </cell>
          <cell r="GZ120">
            <v>0</v>
          </cell>
          <cell r="HA120">
            <v>0</v>
          </cell>
          <cell r="HB120">
            <v>0</v>
          </cell>
          <cell r="HC120">
            <v>0</v>
          </cell>
          <cell r="HD120">
            <v>0</v>
          </cell>
          <cell r="HE120">
            <v>0</v>
          </cell>
          <cell r="HF120">
            <v>0</v>
          </cell>
          <cell r="HG120">
            <v>0</v>
          </cell>
          <cell r="HH120">
            <v>-0.9</v>
          </cell>
          <cell r="HI120">
            <v>-1.3</v>
          </cell>
          <cell r="HJ120">
            <v>11</v>
          </cell>
          <cell r="HK120">
            <v>5.5</v>
          </cell>
          <cell r="HL120">
            <v>-2.7</v>
          </cell>
          <cell r="HM120">
            <v>9.4</v>
          </cell>
          <cell r="HN120">
            <v>20.6</v>
          </cell>
          <cell r="HO120">
            <v>-118.8</v>
          </cell>
          <cell r="HP120">
            <v>1.9</v>
          </cell>
          <cell r="HQ120">
            <v>-1.7</v>
          </cell>
          <cell r="HR120">
            <v>5.9</v>
          </cell>
          <cell r="HS120">
            <v>-18.5</v>
          </cell>
          <cell r="HT120">
            <v>0</v>
          </cell>
          <cell r="HU120">
            <v>0</v>
          </cell>
          <cell r="HV120">
            <v>0</v>
          </cell>
          <cell r="HW120">
            <v>0</v>
          </cell>
          <cell r="HX120">
            <v>0</v>
          </cell>
          <cell r="HY120">
            <v>0</v>
          </cell>
          <cell r="HZ120">
            <v>0</v>
          </cell>
          <cell r="IA120">
            <v>0</v>
          </cell>
          <cell r="IB120">
            <v>0</v>
          </cell>
          <cell r="IC120">
            <v>0</v>
          </cell>
          <cell r="ID120">
            <v>0</v>
          </cell>
          <cell r="IE120">
            <v>0</v>
          </cell>
          <cell r="IF120">
            <v>0</v>
          </cell>
          <cell r="IG120">
            <v>0</v>
          </cell>
          <cell r="IH120">
            <v>0</v>
          </cell>
          <cell r="II120">
            <v>0</v>
          </cell>
          <cell r="IJ120">
            <v>-1.6</v>
          </cell>
          <cell r="IK120">
            <v>-3</v>
          </cell>
          <cell r="IL120">
            <v>-5.5</v>
          </cell>
          <cell r="IM120">
            <v>-1</v>
          </cell>
          <cell r="IN120">
            <v>-8</v>
          </cell>
          <cell r="IO120">
            <v>-6.9</v>
          </cell>
          <cell r="IP120">
            <v>5</v>
          </cell>
          <cell r="IQ120">
            <v>28.1</v>
          </cell>
          <cell r="IR120">
            <v>-5.5</v>
          </cell>
          <cell r="IS120">
            <v>-5.7</v>
          </cell>
          <cell r="IT120">
            <v>-25.4</v>
          </cell>
          <cell r="IU120">
            <v>58</v>
          </cell>
        </row>
        <row r="121">
          <cell r="A121" t="str">
            <v>UIP IN</v>
          </cell>
          <cell r="B121" t="str">
            <v>Unity Infraprojects</v>
          </cell>
          <cell r="C121" t="str">
            <v>Construction</v>
          </cell>
          <cell r="D121">
            <v>0</v>
          </cell>
          <cell r="E121">
            <v>0</v>
          </cell>
          <cell r="F121">
            <v>0</v>
          </cell>
          <cell r="G121">
            <v>0</v>
          </cell>
          <cell r="H121">
            <v>0</v>
          </cell>
          <cell r="I121">
            <v>0</v>
          </cell>
          <cell r="J121">
            <v>0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-43.49</v>
          </cell>
          <cell r="T121">
            <v>-34.229999999999997</v>
          </cell>
          <cell r="U121">
            <v>-20.55</v>
          </cell>
          <cell r="V121">
            <v>-27.19</v>
          </cell>
          <cell r="W121">
            <v>-38.770000000000003</v>
          </cell>
          <cell r="X121">
            <v>-41.72</v>
          </cell>
          <cell r="Y121">
            <v>-55.12</v>
          </cell>
          <cell r="Z121">
            <v>-61.25</v>
          </cell>
          <cell r="AA121">
            <v>-48.22</v>
          </cell>
          <cell r="AB121">
            <v>-59.5</v>
          </cell>
          <cell r="AC121">
            <v>-68.772999999999996</v>
          </cell>
          <cell r="AD121">
            <v>-96.251000000000005</v>
          </cell>
          <cell r="AE121">
            <v>-175.89099999999999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O121">
            <v>0</v>
          </cell>
          <cell r="AP121">
            <v>0</v>
          </cell>
          <cell r="AQ121">
            <v>0</v>
          </cell>
          <cell r="AR121">
            <v>0</v>
          </cell>
          <cell r="AS121">
            <v>0</v>
          </cell>
          <cell r="AT121">
            <v>0</v>
          </cell>
          <cell r="AU121">
            <v>99.936000000000092</v>
          </cell>
          <cell r="AV121">
            <v>109.22799999999992</v>
          </cell>
          <cell r="AW121">
            <v>116.19100000000007</v>
          </cell>
          <cell r="AX121">
            <v>182.88299999999998</v>
          </cell>
          <cell r="AY121">
            <v>210.68599999999984</v>
          </cell>
          <cell r="AZ121">
            <v>151.73899999999992</v>
          </cell>
          <cell r="BA121">
            <v>155.82</v>
          </cell>
          <cell r="BB121">
            <v>257.57000000000045</v>
          </cell>
          <cell r="BC121">
            <v>345.95000000000005</v>
          </cell>
          <cell r="BD121">
            <v>227.29999999999973</v>
          </cell>
          <cell r="BE121">
            <v>223.02500000000006</v>
          </cell>
          <cell r="BF121">
            <v>258.03900000000056</v>
          </cell>
          <cell r="BG121">
            <v>330.89199999999994</v>
          </cell>
          <cell r="BH121">
            <v>0</v>
          </cell>
          <cell r="BI121">
            <v>0</v>
          </cell>
          <cell r="BJ121">
            <v>0</v>
          </cell>
          <cell r="BK121">
            <v>0</v>
          </cell>
          <cell r="BL121">
            <v>0</v>
          </cell>
          <cell r="BM121">
            <v>0</v>
          </cell>
          <cell r="BN121">
            <v>0</v>
          </cell>
          <cell r="BO121">
            <v>0</v>
          </cell>
          <cell r="BP121">
            <v>0</v>
          </cell>
          <cell r="BQ121">
            <v>0</v>
          </cell>
          <cell r="BR121">
            <v>0</v>
          </cell>
          <cell r="BS121">
            <v>0</v>
          </cell>
          <cell r="BT121">
            <v>0</v>
          </cell>
          <cell r="BU121">
            <v>0</v>
          </cell>
          <cell r="BV121">
            <v>0</v>
          </cell>
          <cell r="BW121">
            <v>0</v>
          </cell>
          <cell r="BX121">
            <v>0</v>
          </cell>
          <cell r="BY121">
            <v>0</v>
          </cell>
          <cell r="BZ121">
            <v>0</v>
          </cell>
          <cell r="CA121">
            <v>0</v>
          </cell>
          <cell r="CB121">
            <v>0</v>
          </cell>
          <cell r="CC121">
            <v>0</v>
          </cell>
          <cell r="CD121">
            <v>0</v>
          </cell>
          <cell r="CE121">
            <v>0</v>
          </cell>
          <cell r="CF121">
            <v>0</v>
          </cell>
          <cell r="CG121">
            <v>0</v>
          </cell>
          <cell r="CH121">
            <v>0</v>
          </cell>
          <cell r="CI121">
            <v>0</v>
          </cell>
          <cell r="CJ121">
            <v>0</v>
          </cell>
          <cell r="CK121">
            <v>0</v>
          </cell>
          <cell r="CL121">
            <v>0</v>
          </cell>
          <cell r="CM121">
            <v>0</v>
          </cell>
          <cell r="CN121">
            <v>0</v>
          </cell>
          <cell r="CO121">
            <v>0</v>
          </cell>
          <cell r="CP121">
            <v>0</v>
          </cell>
          <cell r="CQ121">
            <v>0</v>
          </cell>
          <cell r="CR121">
            <v>0</v>
          </cell>
          <cell r="CS121">
            <v>0</v>
          </cell>
          <cell r="CT121">
            <v>0</v>
          </cell>
          <cell r="CU121">
            <v>0</v>
          </cell>
          <cell r="CV121">
            <v>0</v>
          </cell>
          <cell r="CW121">
            <v>0</v>
          </cell>
          <cell r="CX121">
            <v>0</v>
          </cell>
          <cell r="CY121">
            <v>99.936000000000092</v>
          </cell>
          <cell r="CZ121">
            <v>109.22799999999992</v>
          </cell>
          <cell r="DA121">
            <v>116.19100000000007</v>
          </cell>
          <cell r="DB121">
            <v>182.88299999999998</v>
          </cell>
          <cell r="DC121">
            <v>210.68599999999984</v>
          </cell>
          <cell r="DD121">
            <v>151.73899999999992</v>
          </cell>
          <cell r="DE121">
            <v>155.82</v>
          </cell>
          <cell r="DF121">
            <v>257.57000000000045</v>
          </cell>
          <cell r="DG121">
            <v>345.95000000000005</v>
          </cell>
          <cell r="DH121">
            <v>227.29999999999973</v>
          </cell>
          <cell r="DI121">
            <v>223.02500000000006</v>
          </cell>
          <cell r="DJ121">
            <v>258.03900000000056</v>
          </cell>
          <cell r="DK121">
            <v>330.89199999999994</v>
          </cell>
          <cell r="DL121">
            <v>0</v>
          </cell>
          <cell r="DM121">
            <v>0</v>
          </cell>
          <cell r="DN121">
            <v>0</v>
          </cell>
          <cell r="DO121">
            <v>0</v>
          </cell>
          <cell r="DP121">
            <v>0</v>
          </cell>
          <cell r="DQ121">
            <v>0</v>
          </cell>
          <cell r="DR121">
            <v>0</v>
          </cell>
          <cell r="DS121">
            <v>0</v>
          </cell>
          <cell r="DT121">
            <v>0</v>
          </cell>
          <cell r="DU121">
            <v>0</v>
          </cell>
          <cell r="DV121">
            <v>0</v>
          </cell>
          <cell r="DW121">
            <v>0</v>
          </cell>
          <cell r="DX121">
            <v>0</v>
          </cell>
          <cell r="DY121">
            <v>0</v>
          </cell>
          <cell r="DZ121">
            <v>0</v>
          </cell>
          <cell r="EA121">
            <v>-17.260000000000002</v>
          </cell>
          <cell r="EB121">
            <v>-23.43</v>
          </cell>
          <cell r="EC121">
            <v>-27.34</v>
          </cell>
          <cell r="ED121">
            <v>-46.95</v>
          </cell>
          <cell r="EE121">
            <v>-97.617000000000019</v>
          </cell>
          <cell r="EF121">
            <v>-45.725000000000001</v>
          </cell>
          <cell r="EG121">
            <v>-47.47</v>
          </cell>
          <cell r="EH121">
            <v>-79.98</v>
          </cell>
          <cell r="EI121">
            <v>-143.5</v>
          </cell>
          <cell r="EJ121">
            <v>-71.2</v>
          </cell>
          <cell r="EK121">
            <v>-68.8</v>
          </cell>
          <cell r="EL121">
            <v>-81.543999999999997</v>
          </cell>
          <cell r="EM121">
            <v>-121.07</v>
          </cell>
          <cell r="EN121">
            <v>0</v>
          </cell>
          <cell r="EO121">
            <v>0</v>
          </cell>
          <cell r="EP121">
            <v>0</v>
          </cell>
          <cell r="EQ121">
            <v>0</v>
          </cell>
          <cell r="ER121">
            <v>0</v>
          </cell>
          <cell r="ES121">
            <v>0</v>
          </cell>
          <cell r="ET121">
            <v>0</v>
          </cell>
          <cell r="EU121">
            <v>0</v>
          </cell>
          <cell r="EV121">
            <v>0</v>
          </cell>
          <cell r="EW121">
            <v>0</v>
          </cell>
          <cell r="EX121">
            <v>0</v>
          </cell>
          <cell r="EY121">
            <v>0</v>
          </cell>
          <cell r="EZ121">
            <v>0</v>
          </cell>
          <cell r="FA121">
            <v>0</v>
          </cell>
          <cell r="FB121">
            <v>0</v>
          </cell>
          <cell r="FC121">
            <v>82.676000000000087</v>
          </cell>
          <cell r="FD121">
            <v>85.797999999999917</v>
          </cell>
          <cell r="FE121">
            <v>88.85100000000007</v>
          </cell>
          <cell r="FF121">
            <v>135.93299999999999</v>
          </cell>
          <cell r="FG121">
            <v>113.06899999999982</v>
          </cell>
          <cell r="FH121">
            <v>106.01399999999992</v>
          </cell>
          <cell r="FI121">
            <v>108.35</v>
          </cell>
          <cell r="FJ121">
            <v>177.59000000000043</v>
          </cell>
          <cell r="FK121">
            <v>202.45000000000005</v>
          </cell>
          <cell r="FL121">
            <v>156.09999999999974</v>
          </cell>
          <cell r="FM121">
            <v>154.22500000000008</v>
          </cell>
          <cell r="FN121">
            <v>176.49500000000057</v>
          </cell>
          <cell r="FO121">
            <v>209.82199999999995</v>
          </cell>
          <cell r="FP121">
            <v>0</v>
          </cell>
          <cell r="FQ121">
            <v>0</v>
          </cell>
          <cell r="FR121">
            <v>0</v>
          </cell>
          <cell r="FS121">
            <v>0</v>
          </cell>
          <cell r="FT121">
            <v>0</v>
          </cell>
          <cell r="FU121">
            <v>0</v>
          </cell>
          <cell r="FV121">
            <v>0</v>
          </cell>
          <cell r="FW121">
            <v>0</v>
          </cell>
          <cell r="FX121">
            <v>0</v>
          </cell>
          <cell r="FY121">
            <v>0</v>
          </cell>
          <cell r="FZ121">
            <v>0</v>
          </cell>
          <cell r="GA121">
            <v>0</v>
          </cell>
          <cell r="GB121">
            <v>0</v>
          </cell>
          <cell r="GC121">
            <v>0</v>
          </cell>
          <cell r="GD121">
            <v>0</v>
          </cell>
          <cell r="GE121">
            <v>0</v>
          </cell>
          <cell r="GF121">
            <v>0</v>
          </cell>
          <cell r="GG121">
            <v>0</v>
          </cell>
          <cell r="GH121">
            <v>0</v>
          </cell>
          <cell r="GI121">
            <v>-40.677</v>
          </cell>
          <cell r="GJ121">
            <v>0</v>
          </cell>
          <cell r="GK121">
            <v>0</v>
          </cell>
          <cell r="GL121">
            <v>0</v>
          </cell>
          <cell r="GM121">
            <v>0</v>
          </cell>
          <cell r="GN121">
            <v>0</v>
          </cell>
          <cell r="GO121">
            <v>0</v>
          </cell>
          <cell r="GP121">
            <v>0</v>
          </cell>
          <cell r="GQ121">
            <v>0</v>
          </cell>
          <cell r="GR121">
            <v>0</v>
          </cell>
          <cell r="GS121">
            <v>0</v>
          </cell>
          <cell r="GT121">
            <v>0</v>
          </cell>
          <cell r="GU121">
            <v>0</v>
          </cell>
          <cell r="GV121">
            <v>0</v>
          </cell>
          <cell r="GW121">
            <v>0</v>
          </cell>
          <cell r="GX121">
            <v>0</v>
          </cell>
          <cell r="GY121">
            <v>0</v>
          </cell>
          <cell r="GZ121">
            <v>0</v>
          </cell>
          <cell r="HA121">
            <v>0</v>
          </cell>
          <cell r="HB121">
            <v>0</v>
          </cell>
          <cell r="HC121">
            <v>0</v>
          </cell>
          <cell r="HD121">
            <v>0</v>
          </cell>
          <cell r="HE121">
            <v>0</v>
          </cell>
          <cell r="HF121">
            <v>0</v>
          </cell>
          <cell r="HG121">
            <v>0</v>
          </cell>
          <cell r="HH121">
            <v>0</v>
          </cell>
          <cell r="HI121">
            <v>0</v>
          </cell>
          <cell r="HJ121">
            <v>0</v>
          </cell>
          <cell r="HK121">
            <v>0</v>
          </cell>
          <cell r="HL121">
            <v>0</v>
          </cell>
          <cell r="HM121">
            <v>0</v>
          </cell>
          <cell r="HN121">
            <v>0</v>
          </cell>
          <cell r="HO121">
            <v>0</v>
          </cell>
          <cell r="HP121">
            <v>0</v>
          </cell>
          <cell r="HQ121">
            <v>0</v>
          </cell>
          <cell r="HR121">
            <v>0</v>
          </cell>
          <cell r="HS121">
            <v>0</v>
          </cell>
          <cell r="HT121">
            <v>0</v>
          </cell>
          <cell r="HU121">
            <v>0</v>
          </cell>
          <cell r="HV121">
            <v>0</v>
          </cell>
          <cell r="HW121">
            <v>0</v>
          </cell>
          <cell r="HX121">
            <v>0</v>
          </cell>
          <cell r="HY121">
            <v>0</v>
          </cell>
          <cell r="HZ121">
            <v>0</v>
          </cell>
          <cell r="IA121">
            <v>0</v>
          </cell>
          <cell r="IB121">
            <v>0</v>
          </cell>
          <cell r="IC121">
            <v>0</v>
          </cell>
          <cell r="ID121">
            <v>0</v>
          </cell>
          <cell r="IE121">
            <v>0</v>
          </cell>
          <cell r="IF121">
            <v>0</v>
          </cell>
          <cell r="IG121">
            <v>0</v>
          </cell>
          <cell r="IH121">
            <v>0</v>
          </cell>
          <cell r="II121">
            <v>0</v>
          </cell>
          <cell r="IJ121">
            <v>0</v>
          </cell>
          <cell r="IK121">
            <v>0</v>
          </cell>
          <cell r="IL121">
            <v>0</v>
          </cell>
          <cell r="IM121">
            <v>0</v>
          </cell>
          <cell r="IN121">
            <v>0</v>
          </cell>
          <cell r="IO121">
            <v>0</v>
          </cell>
          <cell r="IP121">
            <v>0</v>
          </cell>
          <cell r="IQ121">
            <v>0</v>
          </cell>
          <cell r="IR121">
            <v>0</v>
          </cell>
          <cell r="IS121">
            <v>0</v>
          </cell>
          <cell r="IT121">
            <v>0</v>
          </cell>
          <cell r="IU121">
            <v>0</v>
          </cell>
        </row>
        <row r="122">
          <cell r="A122" t="str">
            <v>VPUL IN</v>
          </cell>
          <cell r="B122" t="str">
            <v>Vipul</v>
          </cell>
          <cell r="C122" t="str">
            <v>Real Estate</v>
          </cell>
          <cell r="D122">
            <v>0</v>
          </cell>
          <cell r="E122">
            <v>0</v>
          </cell>
          <cell r="F122">
            <v>0</v>
          </cell>
          <cell r="G122">
            <v>0</v>
          </cell>
          <cell r="H122">
            <v>0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M122">
            <v>0</v>
          </cell>
          <cell r="N122">
            <v>0</v>
          </cell>
          <cell r="O122">
            <v>-0.66</v>
          </cell>
          <cell r="P122">
            <v>-0.38</v>
          </cell>
          <cell r="Q122">
            <v>-1.42</v>
          </cell>
          <cell r="R122">
            <v>-1.21</v>
          </cell>
          <cell r="S122">
            <v>-2.33</v>
          </cell>
          <cell r="T122">
            <v>-2.16</v>
          </cell>
          <cell r="U122">
            <v>-2.06</v>
          </cell>
          <cell r="V122">
            <v>-2.4500000000000002</v>
          </cell>
          <cell r="W122">
            <v>-37.130000000000003</v>
          </cell>
          <cell r="X122">
            <v>-4</v>
          </cell>
          <cell r="Y122">
            <v>-2.0590000000000002</v>
          </cell>
          <cell r="Z122">
            <v>-23.06</v>
          </cell>
          <cell r="AA122">
            <v>-25.571000000000002</v>
          </cell>
          <cell r="AB122">
            <v>-15.625</v>
          </cell>
          <cell r="AC122">
            <v>-22.423999999999999</v>
          </cell>
          <cell r="AD122">
            <v>-29.57</v>
          </cell>
          <cell r="AE122">
            <v>-26.763999999999999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O122">
            <v>0</v>
          </cell>
          <cell r="AP122">
            <v>0</v>
          </cell>
          <cell r="AQ122">
            <v>17.103000000000016</v>
          </cell>
          <cell r="AR122">
            <v>6.2489999999999988</v>
          </cell>
          <cell r="AS122">
            <v>10.814000000000002</v>
          </cell>
          <cell r="AT122">
            <v>26.962000000000003</v>
          </cell>
          <cell r="AU122">
            <v>94.332400000000021</v>
          </cell>
          <cell r="AV122">
            <v>22.896000000000015</v>
          </cell>
          <cell r="AW122">
            <v>85.394999999999996</v>
          </cell>
          <cell r="AX122">
            <v>334.24099999999999</v>
          </cell>
          <cell r="AY122">
            <v>185.124</v>
          </cell>
          <cell r="AZ122">
            <v>121.624</v>
          </cell>
          <cell r="BA122">
            <v>100.84400000000005</v>
          </cell>
          <cell r="BB122">
            <v>194.43999999999997</v>
          </cell>
          <cell r="BC122">
            <v>170.73600000000008</v>
          </cell>
          <cell r="BD122">
            <v>135.10699999999989</v>
          </cell>
          <cell r="BE122">
            <v>102.76900000000003</v>
          </cell>
          <cell r="BF122">
            <v>85.919999999999987</v>
          </cell>
          <cell r="BG122">
            <v>45.220999999999975</v>
          </cell>
          <cell r="BH122">
            <v>0</v>
          </cell>
          <cell r="BI122">
            <v>0</v>
          </cell>
          <cell r="BJ122">
            <v>0</v>
          </cell>
          <cell r="BK122">
            <v>0</v>
          </cell>
          <cell r="BL122">
            <v>0</v>
          </cell>
          <cell r="BM122">
            <v>0</v>
          </cell>
          <cell r="BN122">
            <v>0</v>
          </cell>
          <cell r="BO122">
            <v>0</v>
          </cell>
          <cell r="BP122">
            <v>0</v>
          </cell>
          <cell r="BQ122">
            <v>0</v>
          </cell>
          <cell r="BR122">
            <v>0</v>
          </cell>
          <cell r="BS122">
            <v>0</v>
          </cell>
          <cell r="BT122">
            <v>0</v>
          </cell>
          <cell r="BU122">
            <v>0</v>
          </cell>
          <cell r="BV122">
            <v>0</v>
          </cell>
          <cell r="BW122">
            <v>0</v>
          </cell>
          <cell r="BX122">
            <v>0</v>
          </cell>
          <cell r="BY122">
            <v>0</v>
          </cell>
          <cell r="BZ122">
            <v>0</v>
          </cell>
          <cell r="CA122">
            <v>0</v>
          </cell>
          <cell r="CB122">
            <v>0</v>
          </cell>
          <cell r="CC122">
            <v>-15.45</v>
          </cell>
          <cell r="CD122">
            <v>0</v>
          </cell>
          <cell r="CE122">
            <v>0</v>
          </cell>
          <cell r="CF122">
            <v>0</v>
          </cell>
          <cell r="CG122">
            <v>0</v>
          </cell>
          <cell r="CH122">
            <v>0</v>
          </cell>
          <cell r="CI122">
            <v>0</v>
          </cell>
          <cell r="CJ122">
            <v>0</v>
          </cell>
          <cell r="CK122">
            <v>0</v>
          </cell>
          <cell r="CL122">
            <v>0</v>
          </cell>
          <cell r="CM122">
            <v>0</v>
          </cell>
          <cell r="CN122">
            <v>0</v>
          </cell>
          <cell r="CO122">
            <v>0</v>
          </cell>
          <cell r="CP122">
            <v>0</v>
          </cell>
          <cell r="CQ122">
            <v>0</v>
          </cell>
          <cell r="CR122">
            <v>0</v>
          </cell>
          <cell r="CS122">
            <v>0</v>
          </cell>
          <cell r="CT122">
            <v>0</v>
          </cell>
          <cell r="CU122">
            <v>17.103000000000016</v>
          </cell>
          <cell r="CV122">
            <v>6.2489999999999988</v>
          </cell>
          <cell r="CW122">
            <v>10.814000000000002</v>
          </cell>
          <cell r="CX122">
            <v>26.962000000000003</v>
          </cell>
          <cell r="CY122">
            <v>94.332400000000021</v>
          </cell>
          <cell r="CZ122">
            <v>22.896000000000015</v>
          </cell>
          <cell r="DA122">
            <v>85.394999999999996</v>
          </cell>
          <cell r="DB122">
            <v>334.24099999999999</v>
          </cell>
          <cell r="DC122">
            <v>185.124</v>
          </cell>
          <cell r="DD122">
            <v>121.624</v>
          </cell>
          <cell r="DE122">
            <v>85.394000000000048</v>
          </cell>
          <cell r="DF122">
            <v>194.43999999999997</v>
          </cell>
          <cell r="DG122">
            <v>170.73600000000008</v>
          </cell>
          <cell r="DH122">
            <v>135.10699999999989</v>
          </cell>
          <cell r="DI122">
            <v>102.76900000000003</v>
          </cell>
          <cell r="DJ122">
            <v>85.919999999999987</v>
          </cell>
          <cell r="DK122">
            <v>45.220999999999975</v>
          </cell>
          <cell r="DL122">
            <v>0</v>
          </cell>
          <cell r="DM122">
            <v>0</v>
          </cell>
          <cell r="DN122">
            <v>0</v>
          </cell>
          <cell r="DO122">
            <v>0</v>
          </cell>
          <cell r="DP122">
            <v>0</v>
          </cell>
          <cell r="DQ122">
            <v>0</v>
          </cell>
          <cell r="DR122">
            <v>0</v>
          </cell>
          <cell r="DS122">
            <v>0</v>
          </cell>
          <cell r="DT122">
            <v>0</v>
          </cell>
          <cell r="DU122">
            <v>0</v>
          </cell>
          <cell r="DV122">
            <v>0</v>
          </cell>
          <cell r="DW122">
            <v>-7.23</v>
          </cell>
          <cell r="DX122">
            <v>-2.36</v>
          </cell>
          <cell r="DY122">
            <v>-4.12</v>
          </cell>
          <cell r="DZ122">
            <v>-10.029999999999999</v>
          </cell>
          <cell r="EA122">
            <v>-32.4</v>
          </cell>
          <cell r="EB122">
            <v>-7.03</v>
          </cell>
          <cell r="EC122">
            <v>-29.25</v>
          </cell>
          <cell r="ED122">
            <v>-113.43</v>
          </cell>
          <cell r="EE122">
            <v>-63.32</v>
          </cell>
          <cell r="EF122">
            <v>-41.613999999999997</v>
          </cell>
          <cell r="EG122">
            <v>-29.352</v>
          </cell>
          <cell r="EH122">
            <v>-67.180000000000007</v>
          </cell>
          <cell r="EI122">
            <v>-62.934999999999995</v>
          </cell>
          <cell r="EJ122">
            <v>-46.222999999999999</v>
          </cell>
          <cell r="EK122">
            <v>-35.228000000000002</v>
          </cell>
          <cell r="EL122">
            <v>-30.556999999999999</v>
          </cell>
          <cell r="EM122">
            <v>-18.759999999999998</v>
          </cell>
          <cell r="EN122">
            <v>0</v>
          </cell>
          <cell r="EO122">
            <v>0</v>
          </cell>
          <cell r="EP122">
            <v>0</v>
          </cell>
          <cell r="EQ122">
            <v>0</v>
          </cell>
          <cell r="ER122">
            <v>0</v>
          </cell>
          <cell r="ES122">
            <v>0</v>
          </cell>
          <cell r="ET122">
            <v>0</v>
          </cell>
          <cell r="EU122">
            <v>0</v>
          </cell>
          <cell r="EV122">
            <v>0</v>
          </cell>
          <cell r="EW122">
            <v>0</v>
          </cell>
          <cell r="EX122">
            <v>0</v>
          </cell>
          <cell r="EY122">
            <v>9.8730000000000153</v>
          </cell>
          <cell r="EZ122">
            <v>3.8889999999999989</v>
          </cell>
          <cell r="FA122">
            <v>6.6940000000000017</v>
          </cell>
          <cell r="FB122">
            <v>16.932000000000002</v>
          </cell>
          <cell r="FC122">
            <v>61.932400000000023</v>
          </cell>
          <cell r="FD122">
            <v>15.866000000000014</v>
          </cell>
          <cell r="FE122">
            <v>56.144999999999996</v>
          </cell>
          <cell r="FF122">
            <v>220.81099999999998</v>
          </cell>
          <cell r="FG122">
            <v>121.804</v>
          </cell>
          <cell r="FH122">
            <v>80.009999999999991</v>
          </cell>
          <cell r="FI122">
            <v>56.042000000000044</v>
          </cell>
          <cell r="FJ122">
            <v>127.25999999999996</v>
          </cell>
          <cell r="FK122">
            <v>107.80100000000007</v>
          </cell>
          <cell r="FL122">
            <v>88.883999999999887</v>
          </cell>
          <cell r="FM122">
            <v>67.541000000000025</v>
          </cell>
          <cell r="FN122">
            <v>55.362999999999985</v>
          </cell>
          <cell r="FO122">
            <v>26.460999999999977</v>
          </cell>
          <cell r="FP122">
            <v>0</v>
          </cell>
          <cell r="FQ122">
            <v>0</v>
          </cell>
          <cell r="FR122">
            <v>0</v>
          </cell>
          <cell r="FS122">
            <v>0</v>
          </cell>
          <cell r="FT122">
            <v>0</v>
          </cell>
          <cell r="FU122">
            <v>0</v>
          </cell>
          <cell r="FV122">
            <v>0</v>
          </cell>
          <cell r="FW122">
            <v>0</v>
          </cell>
          <cell r="FX122">
            <v>0</v>
          </cell>
          <cell r="FY122">
            <v>0</v>
          </cell>
          <cell r="FZ122">
            <v>0</v>
          </cell>
          <cell r="GA122">
            <v>0</v>
          </cell>
          <cell r="GB122">
            <v>0</v>
          </cell>
          <cell r="GC122">
            <v>0</v>
          </cell>
          <cell r="GD122">
            <v>0</v>
          </cell>
          <cell r="GE122">
            <v>0</v>
          </cell>
          <cell r="GF122">
            <v>0</v>
          </cell>
          <cell r="GG122">
            <v>0</v>
          </cell>
          <cell r="GH122">
            <v>0</v>
          </cell>
          <cell r="GI122">
            <v>0</v>
          </cell>
          <cell r="GJ122">
            <v>0</v>
          </cell>
          <cell r="GK122">
            <v>0</v>
          </cell>
          <cell r="GL122">
            <v>0</v>
          </cell>
          <cell r="GM122">
            <v>-15.318</v>
          </cell>
          <cell r="GN122">
            <v>0</v>
          </cell>
          <cell r="GO122">
            <v>0</v>
          </cell>
          <cell r="GP122">
            <v>0</v>
          </cell>
          <cell r="GQ122">
            <v>0</v>
          </cell>
          <cell r="GR122">
            <v>0</v>
          </cell>
          <cell r="GS122">
            <v>0</v>
          </cell>
          <cell r="GT122">
            <v>0</v>
          </cell>
          <cell r="GU122">
            <v>0</v>
          </cell>
          <cell r="GV122">
            <v>0</v>
          </cell>
          <cell r="GW122">
            <v>0</v>
          </cell>
          <cell r="GX122">
            <v>0</v>
          </cell>
          <cell r="GY122">
            <v>0</v>
          </cell>
          <cell r="GZ122">
            <v>0</v>
          </cell>
          <cell r="HA122">
            <v>0</v>
          </cell>
          <cell r="HB122">
            <v>0</v>
          </cell>
          <cell r="HC122">
            <v>0</v>
          </cell>
          <cell r="HD122">
            <v>0</v>
          </cell>
          <cell r="HE122">
            <v>0</v>
          </cell>
          <cell r="HF122">
            <v>0</v>
          </cell>
          <cell r="HG122">
            <v>0</v>
          </cell>
          <cell r="HH122">
            <v>0</v>
          </cell>
          <cell r="HI122">
            <v>0</v>
          </cell>
          <cell r="HJ122">
            <v>0</v>
          </cell>
          <cell r="HK122">
            <v>0</v>
          </cell>
          <cell r="HL122">
            <v>0</v>
          </cell>
          <cell r="HM122">
            <v>0</v>
          </cell>
          <cell r="HN122">
            <v>0</v>
          </cell>
          <cell r="HO122">
            <v>0</v>
          </cell>
          <cell r="HP122">
            <v>0</v>
          </cell>
          <cell r="HQ122">
            <v>0</v>
          </cell>
          <cell r="HR122">
            <v>0</v>
          </cell>
          <cell r="HS122">
            <v>0</v>
          </cell>
          <cell r="HT122">
            <v>0</v>
          </cell>
          <cell r="HU122">
            <v>0</v>
          </cell>
          <cell r="HV122">
            <v>0</v>
          </cell>
          <cell r="HW122">
            <v>0</v>
          </cell>
          <cell r="HX122">
            <v>0</v>
          </cell>
          <cell r="HY122">
            <v>0</v>
          </cell>
          <cell r="HZ122">
            <v>0</v>
          </cell>
          <cell r="IA122">
            <v>0</v>
          </cell>
          <cell r="IB122">
            <v>0</v>
          </cell>
          <cell r="IC122">
            <v>0</v>
          </cell>
          <cell r="ID122">
            <v>0</v>
          </cell>
          <cell r="IE122">
            <v>0</v>
          </cell>
          <cell r="IF122">
            <v>0</v>
          </cell>
          <cell r="IG122">
            <v>0</v>
          </cell>
          <cell r="IH122">
            <v>0</v>
          </cell>
          <cell r="II122">
            <v>0</v>
          </cell>
          <cell r="IJ122">
            <v>0</v>
          </cell>
          <cell r="IK122">
            <v>0</v>
          </cell>
          <cell r="IL122">
            <v>0</v>
          </cell>
          <cell r="IM122">
            <v>0</v>
          </cell>
          <cell r="IN122">
            <v>0</v>
          </cell>
          <cell r="IO122">
            <v>0</v>
          </cell>
          <cell r="IP122">
            <v>0</v>
          </cell>
          <cell r="IQ122">
            <v>0</v>
          </cell>
          <cell r="IR122">
            <v>0</v>
          </cell>
          <cell r="IS122">
            <v>0</v>
          </cell>
          <cell r="IT122">
            <v>0</v>
          </cell>
          <cell r="IU122">
            <v>0</v>
          </cell>
        </row>
        <row r="123">
          <cell r="A123" t="str">
            <v>Engineering &amp; Capital Goods</v>
          </cell>
          <cell r="B123" t="str">
            <v>Engineering &amp; Capital Goods</v>
          </cell>
        </row>
        <row r="124">
          <cell r="A124" t="str">
            <v>ABB IN</v>
          </cell>
          <cell r="B124" t="str">
            <v>ABB India</v>
          </cell>
          <cell r="C124" t="str">
            <v>Engineering &amp; Capital Goods</v>
          </cell>
          <cell r="D124">
            <v>-1.1000000000000001</v>
          </cell>
          <cell r="E124">
            <v>-1.3</v>
          </cell>
          <cell r="F124">
            <v>-1.05</v>
          </cell>
          <cell r="G124">
            <v>-1.47</v>
          </cell>
          <cell r="H124">
            <v>-1.2509999999999999</v>
          </cell>
          <cell r="I124">
            <v>-2.9220000000000002</v>
          </cell>
          <cell r="J124">
            <v>-3.86</v>
          </cell>
          <cell r="K124">
            <v>-4.8869999999999996</v>
          </cell>
          <cell r="L124">
            <v>-3.99</v>
          </cell>
          <cell r="M124">
            <v>-3.72</v>
          </cell>
          <cell r="N124">
            <v>-0.88</v>
          </cell>
          <cell r="O124">
            <v>-2.93</v>
          </cell>
          <cell r="P124">
            <v>-16.600000000000001</v>
          </cell>
          <cell r="Q124">
            <v>-20.45</v>
          </cell>
          <cell r="R124">
            <v>-26.414999999999999</v>
          </cell>
          <cell r="S124">
            <v>-1.94</v>
          </cell>
          <cell r="T124">
            <v>-1.75</v>
          </cell>
          <cell r="U124">
            <v>-2.4700000000000002</v>
          </cell>
          <cell r="V124">
            <v>-1.0900000000000001</v>
          </cell>
          <cell r="W124">
            <v>-10.02</v>
          </cell>
          <cell r="X124">
            <v>-22.829000000000001</v>
          </cell>
          <cell r="Y124">
            <v>-15.55</v>
          </cell>
          <cell r="Z124">
            <v>-43.621000000000002</v>
          </cell>
          <cell r="AA124">
            <v>-28.21</v>
          </cell>
          <cell r="AB124">
            <v>-8.2639999999999993</v>
          </cell>
          <cell r="AC124">
            <v>-66.790999999999997</v>
          </cell>
          <cell r="AD124">
            <v>-158.91900000000001</v>
          </cell>
          <cell r="AE124">
            <v>-103.211</v>
          </cell>
          <cell r="AF124">
            <v>274.49999999999937</v>
          </cell>
          <cell r="AG124">
            <v>237.8</v>
          </cell>
          <cell r="AH124">
            <v>627.83699999999942</v>
          </cell>
          <cell r="AI124">
            <v>131.47799999999958</v>
          </cell>
          <cell r="AJ124">
            <v>326.2819999999997</v>
          </cell>
          <cell r="AK124">
            <v>303.00500000000017</v>
          </cell>
          <cell r="AL124">
            <v>768.18500000000074</v>
          </cell>
          <cell r="AM124">
            <v>258.80600000000021</v>
          </cell>
          <cell r="AN124">
            <v>483.16500000000048</v>
          </cell>
          <cell r="AO124">
            <v>505.70100000000082</v>
          </cell>
          <cell r="AP124">
            <v>1117.2260000000001</v>
          </cell>
          <cell r="AQ124">
            <v>433.0909999999995</v>
          </cell>
          <cell r="AR124">
            <v>672.05299999999932</v>
          </cell>
          <cell r="AS124">
            <v>827.44500000000119</v>
          </cell>
          <cell r="AT124">
            <v>1462.2289999999989</v>
          </cell>
          <cell r="AU124">
            <v>810.02900000000011</v>
          </cell>
          <cell r="AV124">
            <v>1106.0529999999997</v>
          </cell>
          <cell r="AW124">
            <v>1267.4359999999995</v>
          </cell>
          <cell r="AX124">
            <v>2048.5479999999989</v>
          </cell>
          <cell r="AY124">
            <v>1337.3290000000015</v>
          </cell>
          <cell r="AZ124">
            <v>1685.7790000000025</v>
          </cell>
          <cell r="BA124">
            <v>1786.8700000000028</v>
          </cell>
          <cell r="BB124">
            <v>2754.5890000000009</v>
          </cell>
          <cell r="BC124">
            <v>1800.9300000000007</v>
          </cell>
          <cell r="BD124">
            <v>2018.7020000000011</v>
          </cell>
          <cell r="BE124">
            <v>1588.3079999999995</v>
          </cell>
          <cell r="BF124">
            <v>2924.5050000000056</v>
          </cell>
          <cell r="BG124">
            <v>1202.5130000000001</v>
          </cell>
          <cell r="BH124">
            <v>0</v>
          </cell>
          <cell r="BI124">
            <v>0</v>
          </cell>
          <cell r="BJ124">
            <v>13.8</v>
          </cell>
          <cell r="BK124">
            <v>0</v>
          </cell>
          <cell r="BL124">
            <v>233</v>
          </cell>
          <cell r="BM124">
            <v>0</v>
          </cell>
          <cell r="BN124">
            <v>0</v>
          </cell>
          <cell r="BO124">
            <v>0</v>
          </cell>
          <cell r="BP124">
            <v>0</v>
          </cell>
          <cell r="BQ124">
            <v>37.99</v>
          </cell>
          <cell r="BR124">
            <v>0</v>
          </cell>
          <cell r="BS124">
            <v>0</v>
          </cell>
          <cell r="BT124">
            <v>0</v>
          </cell>
          <cell r="BU124">
            <v>0</v>
          </cell>
          <cell r="BV124">
            <v>0</v>
          </cell>
          <cell r="BW124">
            <v>0</v>
          </cell>
          <cell r="BX124">
            <v>0</v>
          </cell>
          <cell r="BY124">
            <v>0</v>
          </cell>
          <cell r="BZ124">
            <v>0</v>
          </cell>
          <cell r="CA124">
            <v>0</v>
          </cell>
          <cell r="CB124">
            <v>0</v>
          </cell>
          <cell r="CC124">
            <v>0</v>
          </cell>
          <cell r="CD124">
            <v>0</v>
          </cell>
          <cell r="CE124">
            <v>0</v>
          </cell>
          <cell r="CF124">
            <v>0</v>
          </cell>
          <cell r="CG124">
            <v>0</v>
          </cell>
          <cell r="CH124">
            <v>0</v>
          </cell>
          <cell r="CI124">
            <v>0</v>
          </cell>
          <cell r="CJ124">
            <v>274.49999999999937</v>
          </cell>
          <cell r="CK124">
            <v>237.8</v>
          </cell>
          <cell r="CL124">
            <v>641.63699999999938</v>
          </cell>
          <cell r="CM124">
            <v>131.47799999999958</v>
          </cell>
          <cell r="CN124">
            <v>559.2819999999997</v>
          </cell>
          <cell r="CO124">
            <v>303.00500000000017</v>
          </cell>
          <cell r="CP124">
            <v>768.18500000000074</v>
          </cell>
          <cell r="CQ124">
            <v>258.80600000000021</v>
          </cell>
          <cell r="CR124">
            <v>483.16500000000048</v>
          </cell>
          <cell r="CS124">
            <v>543.69100000000083</v>
          </cell>
          <cell r="CT124">
            <v>1117.2260000000001</v>
          </cell>
          <cell r="CU124">
            <v>433.0909999999995</v>
          </cell>
          <cell r="CV124">
            <v>672.05299999999932</v>
          </cell>
          <cell r="CW124">
            <v>827.44500000000119</v>
          </cell>
          <cell r="CX124">
            <v>1462.2289999999989</v>
          </cell>
          <cell r="CY124">
            <v>810.02900000000011</v>
          </cell>
          <cell r="CZ124">
            <v>1106.0529999999997</v>
          </cell>
          <cell r="DA124">
            <v>1267.4359999999995</v>
          </cell>
          <cell r="DB124">
            <v>2048.5479999999989</v>
          </cell>
          <cell r="DC124">
            <v>1337.3290000000015</v>
          </cell>
          <cell r="DD124">
            <v>1685.7790000000025</v>
          </cell>
          <cell r="DE124">
            <v>1786.8700000000028</v>
          </cell>
          <cell r="DF124">
            <v>2754.5890000000009</v>
          </cell>
          <cell r="DG124">
            <v>1800.9300000000007</v>
          </cell>
          <cell r="DH124">
            <v>2018.7020000000011</v>
          </cell>
          <cell r="DI124">
            <v>1588.3079999999995</v>
          </cell>
          <cell r="DJ124">
            <v>2924.5050000000056</v>
          </cell>
          <cell r="DK124">
            <v>1202.5130000000001</v>
          </cell>
          <cell r="DL124">
            <v>-93.299999999999841</v>
          </cell>
          <cell r="DM124">
            <v>-65</v>
          </cell>
          <cell r="DN124">
            <v>-230.94</v>
          </cell>
          <cell r="DO124">
            <v>-44</v>
          </cell>
          <cell r="DP124">
            <v>-106.65</v>
          </cell>
          <cell r="DQ124">
            <v>-94.5</v>
          </cell>
          <cell r="DR124">
            <v>-274.85000000000002</v>
          </cell>
          <cell r="DS124">
            <v>-90</v>
          </cell>
          <cell r="DT124">
            <v>-177</v>
          </cell>
          <cell r="DU124">
            <v>-184</v>
          </cell>
          <cell r="DV124">
            <v>-409</v>
          </cell>
          <cell r="DW124">
            <v>-158</v>
          </cell>
          <cell r="DX124">
            <v>-236</v>
          </cell>
          <cell r="DY124">
            <v>-298</v>
          </cell>
          <cell r="DZ124">
            <v>-516</v>
          </cell>
          <cell r="EA124">
            <v>-297</v>
          </cell>
          <cell r="EB124">
            <v>-387</v>
          </cell>
          <cell r="EC124">
            <v>-446</v>
          </cell>
          <cell r="ED124">
            <v>-699</v>
          </cell>
          <cell r="EE124">
            <v>-471</v>
          </cell>
          <cell r="EF124">
            <v>-600.17899999999997</v>
          </cell>
          <cell r="EG124">
            <v>-630</v>
          </cell>
          <cell r="EH124">
            <v>-946.7</v>
          </cell>
          <cell r="EI124">
            <v>-624</v>
          </cell>
          <cell r="EJ124">
            <v>-700.6</v>
          </cell>
          <cell r="EK124">
            <v>-540.4</v>
          </cell>
          <cell r="EL124">
            <v>-993.31</v>
          </cell>
          <cell r="EM124">
            <v>-418.95299999999997</v>
          </cell>
          <cell r="EN124">
            <v>181.19999999999953</v>
          </cell>
          <cell r="EO124">
            <v>172.8</v>
          </cell>
          <cell r="EP124">
            <v>410.69699999999938</v>
          </cell>
          <cell r="EQ124">
            <v>87.477999999999582</v>
          </cell>
          <cell r="ER124">
            <v>452.63199999999972</v>
          </cell>
          <cell r="ES124">
            <v>208.50500000000017</v>
          </cell>
          <cell r="ET124">
            <v>493.33500000000072</v>
          </cell>
          <cell r="EU124">
            <v>168.80600000000021</v>
          </cell>
          <cell r="EV124">
            <v>306.16500000000048</v>
          </cell>
          <cell r="EW124">
            <v>359.69100000000083</v>
          </cell>
          <cell r="EX124">
            <v>708.22600000000011</v>
          </cell>
          <cell r="EY124">
            <v>275.0909999999995</v>
          </cell>
          <cell r="EZ124">
            <v>436.05299999999932</v>
          </cell>
          <cell r="FA124">
            <v>529.44500000000119</v>
          </cell>
          <cell r="FB124">
            <v>946.2289999999989</v>
          </cell>
          <cell r="FC124">
            <v>513.02900000000011</v>
          </cell>
          <cell r="FD124">
            <v>719.05299999999966</v>
          </cell>
          <cell r="FE124">
            <v>821.43599999999947</v>
          </cell>
          <cell r="FF124">
            <v>1349.5479999999989</v>
          </cell>
          <cell r="FG124">
            <v>866.32900000000154</v>
          </cell>
          <cell r="FH124">
            <v>1085.6000000000026</v>
          </cell>
          <cell r="FI124">
            <v>1156.8700000000028</v>
          </cell>
          <cell r="FJ124">
            <v>1807.8890000000008</v>
          </cell>
          <cell r="FK124">
            <v>1176.9300000000007</v>
          </cell>
          <cell r="FL124">
            <v>1318.1020000000012</v>
          </cell>
          <cell r="FM124">
            <v>1047.9079999999994</v>
          </cell>
          <cell r="FN124">
            <v>1931.1950000000056</v>
          </cell>
          <cell r="FO124">
            <v>783.56000000000017</v>
          </cell>
          <cell r="FP124">
            <v>0</v>
          </cell>
          <cell r="FQ124">
            <v>0</v>
          </cell>
          <cell r="FR124">
            <v>0</v>
          </cell>
          <cell r="FS124">
            <v>0</v>
          </cell>
          <cell r="FT124">
            <v>0</v>
          </cell>
          <cell r="FU124">
            <v>0</v>
          </cell>
          <cell r="FV124">
            <v>0</v>
          </cell>
          <cell r="FW124">
            <v>0</v>
          </cell>
          <cell r="FX124">
            <v>0</v>
          </cell>
          <cell r="FY124">
            <v>0</v>
          </cell>
          <cell r="FZ124">
            <v>0</v>
          </cell>
          <cell r="GA124">
            <v>0</v>
          </cell>
          <cell r="GB124">
            <v>0</v>
          </cell>
          <cell r="GC124">
            <v>0</v>
          </cell>
          <cell r="GD124">
            <v>0</v>
          </cell>
          <cell r="GE124">
            <v>0</v>
          </cell>
          <cell r="GF124">
            <v>0</v>
          </cell>
          <cell r="GG124">
            <v>0</v>
          </cell>
          <cell r="GH124">
            <v>0</v>
          </cell>
          <cell r="GI124">
            <v>0</v>
          </cell>
          <cell r="GJ124">
            <v>0</v>
          </cell>
          <cell r="GK124">
            <v>0</v>
          </cell>
          <cell r="GL124">
            <v>0</v>
          </cell>
          <cell r="GM124">
            <v>0</v>
          </cell>
          <cell r="GN124">
            <v>0</v>
          </cell>
          <cell r="GO124">
            <v>0</v>
          </cell>
          <cell r="GP124">
            <v>0</v>
          </cell>
          <cell r="GQ124">
            <v>0</v>
          </cell>
          <cell r="GR124">
            <v>0</v>
          </cell>
          <cell r="GS124">
            <v>0</v>
          </cell>
          <cell r="GT124">
            <v>0</v>
          </cell>
          <cell r="GU124">
            <v>0</v>
          </cell>
          <cell r="GV124">
            <v>0</v>
          </cell>
          <cell r="GW124">
            <v>0</v>
          </cell>
          <cell r="GX124">
            <v>0</v>
          </cell>
          <cell r="GY124">
            <v>0</v>
          </cell>
          <cell r="GZ124">
            <v>0</v>
          </cell>
          <cell r="HA124">
            <v>0</v>
          </cell>
          <cell r="HB124">
            <v>0</v>
          </cell>
          <cell r="HC124">
            <v>0</v>
          </cell>
          <cell r="HD124">
            <v>0</v>
          </cell>
          <cell r="HE124">
            <v>0</v>
          </cell>
          <cell r="HF124">
            <v>0</v>
          </cell>
          <cell r="HG124">
            <v>0</v>
          </cell>
          <cell r="HH124">
            <v>0</v>
          </cell>
          <cell r="HI124">
            <v>0</v>
          </cell>
          <cell r="HJ124">
            <v>0</v>
          </cell>
          <cell r="HK124">
            <v>0</v>
          </cell>
          <cell r="HL124">
            <v>0</v>
          </cell>
          <cell r="HM124">
            <v>0</v>
          </cell>
          <cell r="HN124">
            <v>0</v>
          </cell>
          <cell r="HO124">
            <v>0</v>
          </cell>
          <cell r="HP124">
            <v>0</v>
          </cell>
          <cell r="HQ124">
            <v>0</v>
          </cell>
          <cell r="HR124">
            <v>0</v>
          </cell>
          <cell r="HS124">
            <v>0</v>
          </cell>
          <cell r="HT124">
            <v>0</v>
          </cell>
          <cell r="HU124">
            <v>0</v>
          </cell>
          <cell r="HV124">
            <v>0</v>
          </cell>
          <cell r="HW124">
            <v>0</v>
          </cell>
          <cell r="HX124">
            <v>0</v>
          </cell>
          <cell r="HY124">
            <v>0</v>
          </cell>
          <cell r="HZ124">
            <v>0</v>
          </cell>
          <cell r="IA124">
            <v>0</v>
          </cell>
          <cell r="IB124">
            <v>0</v>
          </cell>
          <cell r="IC124">
            <v>0</v>
          </cell>
          <cell r="ID124">
            <v>0</v>
          </cell>
          <cell r="IE124">
            <v>0</v>
          </cell>
          <cell r="IF124">
            <v>0</v>
          </cell>
          <cell r="IG124">
            <v>0</v>
          </cell>
          <cell r="IH124">
            <v>0</v>
          </cell>
          <cell r="II124">
            <v>0</v>
          </cell>
          <cell r="IJ124">
            <v>0</v>
          </cell>
          <cell r="IK124">
            <v>0</v>
          </cell>
          <cell r="IL124">
            <v>0</v>
          </cell>
          <cell r="IM124">
            <v>0</v>
          </cell>
          <cell r="IN124">
            <v>0</v>
          </cell>
          <cell r="IO124">
            <v>0</v>
          </cell>
          <cell r="IP124">
            <v>0</v>
          </cell>
          <cell r="IQ124">
            <v>0</v>
          </cell>
          <cell r="IR124">
            <v>0</v>
          </cell>
          <cell r="IS124">
            <v>0</v>
          </cell>
          <cell r="IT124">
            <v>0</v>
          </cell>
          <cell r="IU124">
            <v>0</v>
          </cell>
        </row>
        <row r="125">
          <cell r="A125" t="str">
            <v>AWL IN</v>
          </cell>
          <cell r="B125" t="str">
            <v>Ador Welding</v>
          </cell>
          <cell r="C125" t="str">
            <v>Engineering &amp; Capital Goods</v>
          </cell>
          <cell r="D125">
            <v>0</v>
          </cell>
          <cell r="E125">
            <v>0</v>
          </cell>
          <cell r="F125">
            <v>0</v>
          </cell>
          <cell r="G125">
            <v>0</v>
          </cell>
          <cell r="H125">
            <v>0</v>
          </cell>
          <cell r="I125">
            <v>0</v>
          </cell>
          <cell r="J125">
            <v>0</v>
          </cell>
          <cell r="K125">
            <v>0</v>
          </cell>
          <cell r="L125">
            <v>0</v>
          </cell>
          <cell r="M125">
            <v>0</v>
          </cell>
          <cell r="N125">
            <v>0</v>
          </cell>
          <cell r="O125">
            <v>1</v>
          </cell>
          <cell r="P125">
            <v>3.2</v>
          </cell>
          <cell r="Q125">
            <v>3.4</v>
          </cell>
          <cell r="R125">
            <v>2.9</v>
          </cell>
          <cell r="S125">
            <v>-8.4</v>
          </cell>
          <cell r="T125">
            <v>-1.9</v>
          </cell>
          <cell r="U125">
            <v>-2.7</v>
          </cell>
          <cell r="V125">
            <v>-2.2999999999999998</v>
          </cell>
          <cell r="W125">
            <v>-3.2</v>
          </cell>
          <cell r="X125">
            <v>-4.3</v>
          </cell>
          <cell r="Y125">
            <v>-5.5</v>
          </cell>
          <cell r="Z125">
            <v>-6</v>
          </cell>
          <cell r="AA125">
            <v>-6.4</v>
          </cell>
          <cell r="AB125">
            <v>-3.83</v>
          </cell>
          <cell r="AC125">
            <v>-5.5279999999999996</v>
          </cell>
          <cell r="AD125">
            <v>-7.26</v>
          </cell>
          <cell r="AE125">
            <v>-3.1930000000000014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O125">
            <v>0</v>
          </cell>
          <cell r="AP125">
            <v>0</v>
          </cell>
          <cell r="AQ125">
            <v>176.19999999999996</v>
          </cell>
          <cell r="AR125">
            <v>63.000000000000036</v>
          </cell>
          <cell r="AS125">
            <v>188.50000000000003</v>
          </cell>
          <cell r="AT125">
            <v>70.699999999999989</v>
          </cell>
          <cell r="AU125">
            <v>158.79999999999993</v>
          </cell>
          <cell r="AV125">
            <v>35.400000000000027</v>
          </cell>
          <cell r="AW125">
            <v>134.30000000000001</v>
          </cell>
          <cell r="AX125">
            <v>100.89999999999992</v>
          </cell>
          <cell r="AY125">
            <v>123.99999999999993</v>
          </cell>
          <cell r="AZ125">
            <v>46.500000000000028</v>
          </cell>
          <cell r="BA125">
            <v>107.99999999999993</v>
          </cell>
          <cell r="BB125">
            <v>44.099999999999994</v>
          </cell>
          <cell r="BC125">
            <v>115.59999999999992</v>
          </cell>
          <cell r="BD125">
            <v>60.759000000000029</v>
          </cell>
          <cell r="BE125">
            <v>83.654999999999959</v>
          </cell>
          <cell r="BF125">
            <v>50.36999999999999</v>
          </cell>
          <cell r="BG125">
            <v>32.534999999999656</v>
          </cell>
          <cell r="BH125">
            <v>0</v>
          </cell>
          <cell r="BI125">
            <v>0</v>
          </cell>
          <cell r="BJ125">
            <v>0</v>
          </cell>
          <cell r="BK125">
            <v>0</v>
          </cell>
          <cell r="BL125">
            <v>0</v>
          </cell>
          <cell r="BM125">
            <v>0</v>
          </cell>
          <cell r="BN125">
            <v>0</v>
          </cell>
          <cell r="BO125">
            <v>0</v>
          </cell>
          <cell r="BP125">
            <v>0</v>
          </cell>
          <cell r="BQ125">
            <v>0</v>
          </cell>
          <cell r="BR125">
            <v>0</v>
          </cell>
          <cell r="BS125">
            <v>0</v>
          </cell>
          <cell r="BT125">
            <v>0</v>
          </cell>
          <cell r="BU125">
            <v>0</v>
          </cell>
          <cell r="BV125">
            <v>0</v>
          </cell>
          <cell r="BW125">
            <v>0</v>
          </cell>
          <cell r="BX125">
            <v>0</v>
          </cell>
          <cell r="BY125">
            <v>0</v>
          </cell>
          <cell r="BZ125">
            <v>0</v>
          </cell>
          <cell r="CA125">
            <v>0</v>
          </cell>
          <cell r="CB125">
            <v>0</v>
          </cell>
          <cell r="CC125">
            <v>0.9</v>
          </cell>
          <cell r="CD125">
            <v>-0.1</v>
          </cell>
          <cell r="CE125">
            <v>-4.2</v>
          </cell>
          <cell r="CF125">
            <v>0</v>
          </cell>
          <cell r="CG125">
            <v>0</v>
          </cell>
          <cell r="CH125">
            <v>0</v>
          </cell>
          <cell r="CI125">
            <v>0</v>
          </cell>
          <cell r="CJ125">
            <v>0</v>
          </cell>
          <cell r="CK125">
            <v>0</v>
          </cell>
          <cell r="CL125">
            <v>0</v>
          </cell>
          <cell r="CM125">
            <v>0</v>
          </cell>
          <cell r="CN125">
            <v>0</v>
          </cell>
          <cell r="CO125">
            <v>0</v>
          </cell>
          <cell r="CP125">
            <v>0</v>
          </cell>
          <cell r="CQ125">
            <v>0</v>
          </cell>
          <cell r="CR125">
            <v>0</v>
          </cell>
          <cell r="CS125">
            <v>0</v>
          </cell>
          <cell r="CT125">
            <v>0</v>
          </cell>
          <cell r="CU125">
            <v>176.19999999999996</v>
          </cell>
          <cell r="CV125">
            <v>63.000000000000036</v>
          </cell>
          <cell r="CW125">
            <v>188.50000000000003</v>
          </cell>
          <cell r="CX125">
            <v>70.699999999999989</v>
          </cell>
          <cell r="CY125">
            <v>158.79999999999993</v>
          </cell>
          <cell r="CZ125">
            <v>35.400000000000027</v>
          </cell>
          <cell r="DA125">
            <v>134.30000000000001</v>
          </cell>
          <cell r="DB125">
            <v>100.89999999999992</v>
          </cell>
          <cell r="DC125">
            <v>123.99999999999993</v>
          </cell>
          <cell r="DD125">
            <v>46.500000000000028</v>
          </cell>
          <cell r="DE125">
            <v>108.89999999999993</v>
          </cell>
          <cell r="DF125">
            <v>43.999999999999993</v>
          </cell>
          <cell r="DG125">
            <v>111.39999999999992</v>
          </cell>
          <cell r="DH125">
            <v>60.759000000000029</v>
          </cell>
          <cell r="DI125">
            <v>83.654999999999959</v>
          </cell>
          <cell r="DJ125">
            <v>50.36999999999999</v>
          </cell>
          <cell r="DK125">
            <v>32.534999999999656</v>
          </cell>
          <cell r="DL125">
            <v>0</v>
          </cell>
          <cell r="DM125">
            <v>0</v>
          </cell>
          <cell r="DN125">
            <v>0</v>
          </cell>
          <cell r="DO125">
            <v>0</v>
          </cell>
          <cell r="DP125">
            <v>0</v>
          </cell>
          <cell r="DQ125">
            <v>0</v>
          </cell>
          <cell r="DR125">
            <v>0</v>
          </cell>
          <cell r="DS125">
            <v>0</v>
          </cell>
          <cell r="DT125">
            <v>0</v>
          </cell>
          <cell r="DU125">
            <v>0</v>
          </cell>
          <cell r="DV125">
            <v>0</v>
          </cell>
          <cell r="DW125">
            <v>17.899999999999999</v>
          </cell>
          <cell r="DX125">
            <v>-13.2</v>
          </cell>
          <cell r="DY125">
            <v>-39.900000000000006</v>
          </cell>
          <cell r="DZ125">
            <v>-6.6</v>
          </cell>
          <cell r="EA125">
            <v>-21.900000000000002</v>
          </cell>
          <cell r="EB125">
            <v>-8.1999999999999993</v>
          </cell>
          <cell r="EC125">
            <v>-25.3</v>
          </cell>
          <cell r="ED125">
            <v>-29.3</v>
          </cell>
          <cell r="EE125">
            <v>-5.3999999999999995</v>
          </cell>
          <cell r="EF125">
            <v>-8.8999999999999986</v>
          </cell>
          <cell r="EG125">
            <v>-21.200000000000003</v>
          </cell>
          <cell r="EH125">
            <v>-29.5</v>
          </cell>
          <cell r="EI125">
            <v>-25.5</v>
          </cell>
          <cell r="EJ125">
            <v>-22.006</v>
          </cell>
          <cell r="EK125">
            <v>-28.506</v>
          </cell>
          <cell r="EL125">
            <v>-23.52</v>
          </cell>
          <cell r="EM125">
            <v>-14.989000000000004</v>
          </cell>
          <cell r="EN125">
            <v>0</v>
          </cell>
          <cell r="EO125">
            <v>0</v>
          </cell>
          <cell r="EP125">
            <v>0</v>
          </cell>
          <cell r="EQ125">
            <v>0</v>
          </cell>
          <cell r="ER125">
            <v>0</v>
          </cell>
          <cell r="ES125">
            <v>0</v>
          </cell>
          <cell r="ET125">
            <v>0</v>
          </cell>
          <cell r="EU125">
            <v>0</v>
          </cell>
          <cell r="EV125">
            <v>0</v>
          </cell>
          <cell r="EW125">
            <v>0</v>
          </cell>
          <cell r="EX125">
            <v>0</v>
          </cell>
          <cell r="EY125">
            <v>194.09999999999997</v>
          </cell>
          <cell r="EZ125">
            <v>49.80000000000004</v>
          </cell>
          <cell r="FA125">
            <v>148.60000000000002</v>
          </cell>
          <cell r="FB125">
            <v>64.099999999999994</v>
          </cell>
          <cell r="FC125">
            <v>136.89999999999992</v>
          </cell>
          <cell r="FD125">
            <v>27.200000000000028</v>
          </cell>
          <cell r="FE125">
            <v>109.00000000000001</v>
          </cell>
          <cell r="FF125">
            <v>71.599999999999923</v>
          </cell>
          <cell r="FG125">
            <v>118.59999999999992</v>
          </cell>
          <cell r="FH125">
            <v>37.60000000000003</v>
          </cell>
          <cell r="FI125">
            <v>87.699999999999932</v>
          </cell>
          <cell r="FJ125">
            <v>14.499999999999993</v>
          </cell>
          <cell r="FK125">
            <v>85.89999999999992</v>
          </cell>
          <cell r="FL125">
            <v>38.753000000000029</v>
          </cell>
          <cell r="FM125">
            <v>55.148999999999958</v>
          </cell>
          <cell r="FN125">
            <v>26.849999999999991</v>
          </cell>
          <cell r="FO125">
            <v>17.545999999999651</v>
          </cell>
          <cell r="FP125">
            <v>0</v>
          </cell>
          <cell r="FQ125">
            <v>0</v>
          </cell>
          <cell r="FR125">
            <v>0</v>
          </cell>
          <cell r="FS125">
            <v>0</v>
          </cell>
          <cell r="FT125">
            <v>0</v>
          </cell>
          <cell r="FU125">
            <v>0</v>
          </cell>
          <cell r="FV125">
            <v>0</v>
          </cell>
          <cell r="FW125">
            <v>0</v>
          </cell>
          <cell r="FX125">
            <v>0</v>
          </cell>
          <cell r="FY125">
            <v>0</v>
          </cell>
          <cell r="FZ125">
            <v>0</v>
          </cell>
          <cell r="GA125">
            <v>-7.9</v>
          </cell>
          <cell r="GB125">
            <v>0</v>
          </cell>
          <cell r="GC125">
            <v>-0.4</v>
          </cell>
          <cell r="GD125">
            <v>0</v>
          </cell>
          <cell r="GE125">
            <v>-1.2</v>
          </cell>
          <cell r="GF125">
            <v>-1.7</v>
          </cell>
          <cell r="GG125">
            <v>6.5</v>
          </cell>
          <cell r="GH125">
            <v>2.9</v>
          </cell>
          <cell r="GI125">
            <v>-10.4</v>
          </cell>
          <cell r="GJ125">
            <v>-0.3</v>
          </cell>
          <cell r="GK125">
            <v>0</v>
          </cell>
          <cell r="GL125">
            <v>0</v>
          </cell>
          <cell r="GM125">
            <v>0</v>
          </cell>
          <cell r="GN125">
            <v>0</v>
          </cell>
          <cell r="GO125">
            <v>0</v>
          </cell>
          <cell r="GP125">
            <v>0</v>
          </cell>
          <cell r="GQ125">
            <v>0</v>
          </cell>
          <cell r="GR125">
            <v>0</v>
          </cell>
          <cell r="GS125">
            <v>0</v>
          </cell>
          <cell r="GT125">
            <v>0</v>
          </cell>
          <cell r="GU125">
            <v>0</v>
          </cell>
          <cell r="GV125">
            <v>0</v>
          </cell>
          <cell r="GW125">
            <v>0</v>
          </cell>
          <cell r="GX125">
            <v>0</v>
          </cell>
          <cell r="GY125">
            <v>0</v>
          </cell>
          <cell r="GZ125">
            <v>0</v>
          </cell>
          <cell r="HA125">
            <v>0</v>
          </cell>
          <cell r="HB125">
            <v>0</v>
          </cell>
          <cell r="HC125">
            <v>0</v>
          </cell>
          <cell r="HD125">
            <v>0</v>
          </cell>
          <cell r="HE125">
            <v>0</v>
          </cell>
          <cell r="HF125">
            <v>0</v>
          </cell>
          <cell r="HG125">
            <v>0</v>
          </cell>
          <cell r="HH125">
            <v>0</v>
          </cell>
          <cell r="HI125">
            <v>0</v>
          </cell>
          <cell r="HJ125">
            <v>0</v>
          </cell>
          <cell r="HK125">
            <v>0</v>
          </cell>
          <cell r="HL125">
            <v>0</v>
          </cell>
          <cell r="HM125">
            <v>0</v>
          </cell>
          <cell r="HN125">
            <v>0</v>
          </cell>
          <cell r="HO125">
            <v>0</v>
          </cell>
          <cell r="HP125">
            <v>0</v>
          </cell>
          <cell r="HQ125">
            <v>0</v>
          </cell>
          <cell r="HR125">
            <v>0</v>
          </cell>
          <cell r="HS125">
            <v>0</v>
          </cell>
          <cell r="HT125">
            <v>0</v>
          </cell>
          <cell r="HU125">
            <v>0</v>
          </cell>
          <cell r="HV125">
            <v>0</v>
          </cell>
          <cell r="HW125">
            <v>0</v>
          </cell>
          <cell r="HX125">
            <v>0</v>
          </cell>
          <cell r="HY125">
            <v>0</v>
          </cell>
          <cell r="HZ125">
            <v>0</v>
          </cell>
          <cell r="IA125">
            <v>0</v>
          </cell>
          <cell r="IB125">
            <v>0</v>
          </cell>
          <cell r="IC125">
            <v>0</v>
          </cell>
          <cell r="ID125">
            <v>0</v>
          </cell>
          <cell r="IE125">
            <v>0</v>
          </cell>
          <cell r="IF125">
            <v>0</v>
          </cell>
          <cell r="IG125">
            <v>0</v>
          </cell>
          <cell r="IH125">
            <v>0</v>
          </cell>
          <cell r="II125">
            <v>0</v>
          </cell>
          <cell r="IJ125">
            <v>0</v>
          </cell>
          <cell r="IK125">
            <v>0</v>
          </cell>
          <cell r="IL125">
            <v>0</v>
          </cell>
          <cell r="IM125">
            <v>0</v>
          </cell>
          <cell r="IN125">
            <v>0</v>
          </cell>
          <cell r="IO125">
            <v>0</v>
          </cell>
          <cell r="IP125">
            <v>0</v>
          </cell>
          <cell r="IQ125">
            <v>0</v>
          </cell>
          <cell r="IR125">
            <v>0</v>
          </cell>
          <cell r="IS125">
            <v>0</v>
          </cell>
          <cell r="IT125">
            <v>0</v>
          </cell>
          <cell r="IU125">
            <v>0</v>
          </cell>
        </row>
        <row r="126">
          <cell r="A126" t="str">
            <v>ALFA IN</v>
          </cell>
          <cell r="B126" t="str">
            <v>Alfa-Laval India</v>
          </cell>
          <cell r="C126" t="str">
            <v>Engineering &amp; Capital Goods</v>
          </cell>
          <cell r="D126">
            <v>0</v>
          </cell>
          <cell r="E126">
            <v>0</v>
          </cell>
          <cell r="F126">
            <v>0</v>
          </cell>
          <cell r="G126">
            <v>0</v>
          </cell>
          <cell r="H126">
            <v>0</v>
          </cell>
          <cell r="I126">
            <v>0</v>
          </cell>
          <cell r="J126">
            <v>0</v>
          </cell>
          <cell r="K126">
            <v>0</v>
          </cell>
          <cell r="L126">
            <v>0</v>
          </cell>
          <cell r="M126">
            <v>-0.01</v>
          </cell>
          <cell r="N126">
            <v>-4.13</v>
          </cell>
          <cell r="O126">
            <v>-0.68</v>
          </cell>
          <cell r="P126">
            <v>-2.1</v>
          </cell>
          <cell r="Q126">
            <v>-1.91</v>
          </cell>
          <cell r="R126">
            <v>-2.0299999999999998</v>
          </cell>
          <cell r="S126">
            <v>-2</v>
          </cell>
          <cell r="T126">
            <v>-2.81</v>
          </cell>
          <cell r="U126">
            <v>-0.13</v>
          </cell>
          <cell r="V126">
            <v>-1.81</v>
          </cell>
          <cell r="W126">
            <v>-0.73</v>
          </cell>
          <cell r="X126">
            <v>-0.85</v>
          </cell>
          <cell r="Y126">
            <v>-1.05</v>
          </cell>
          <cell r="Z126">
            <v>-2.65</v>
          </cell>
          <cell r="AA126">
            <v>-2.35</v>
          </cell>
          <cell r="AB126">
            <v>-0.36</v>
          </cell>
          <cell r="AC126">
            <v>-0.3</v>
          </cell>
          <cell r="AD126">
            <v>-0.25</v>
          </cell>
          <cell r="AE126">
            <v>-3.38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O126">
            <v>277.30999999999989</v>
          </cell>
          <cell r="AP126">
            <v>299.39999999999992</v>
          </cell>
          <cell r="AQ126">
            <v>261.00000000000017</v>
          </cell>
          <cell r="AR126">
            <v>289.2800000000002</v>
          </cell>
          <cell r="AS126">
            <v>275.63000000000005</v>
          </cell>
          <cell r="AT126">
            <v>165.12000000000018</v>
          </cell>
          <cell r="AU126">
            <v>289.67000000000007</v>
          </cell>
          <cell r="AV126">
            <v>280.37000000000018</v>
          </cell>
          <cell r="AW126">
            <v>278.91000000000025</v>
          </cell>
          <cell r="AX126">
            <v>178.69000000000005</v>
          </cell>
          <cell r="AY126">
            <v>340.58</v>
          </cell>
          <cell r="AZ126">
            <v>301.86999999999995</v>
          </cell>
          <cell r="BA126">
            <v>365.78000000000003</v>
          </cell>
          <cell r="BB126">
            <v>354.97</v>
          </cell>
          <cell r="BC126">
            <v>337.47999999999996</v>
          </cell>
          <cell r="BD126">
            <v>383.98000000000025</v>
          </cell>
          <cell r="BE126">
            <v>342.01999999999987</v>
          </cell>
          <cell r="BF126">
            <v>295.11999999999966</v>
          </cell>
          <cell r="BG126">
            <v>371.24999999999977</v>
          </cell>
          <cell r="BH126">
            <v>0</v>
          </cell>
          <cell r="BI126">
            <v>0</v>
          </cell>
          <cell r="BJ126">
            <v>0</v>
          </cell>
          <cell r="BK126">
            <v>0</v>
          </cell>
          <cell r="BL126">
            <v>0</v>
          </cell>
          <cell r="BM126">
            <v>0</v>
          </cell>
          <cell r="BN126">
            <v>0</v>
          </cell>
          <cell r="BO126">
            <v>0</v>
          </cell>
          <cell r="BP126">
            <v>0</v>
          </cell>
          <cell r="BQ126">
            <v>29.1</v>
          </cell>
          <cell r="BR126">
            <v>0</v>
          </cell>
          <cell r="BS126">
            <v>0</v>
          </cell>
          <cell r="BT126">
            <v>0</v>
          </cell>
          <cell r="BU126">
            <v>0</v>
          </cell>
          <cell r="BV126">
            <v>0</v>
          </cell>
          <cell r="BW126">
            <v>0</v>
          </cell>
          <cell r="BX126">
            <v>0</v>
          </cell>
          <cell r="BY126">
            <v>46.9</v>
          </cell>
          <cell r="BZ126">
            <v>0</v>
          </cell>
          <cell r="CA126">
            <v>0</v>
          </cell>
          <cell r="CB126">
            <v>0</v>
          </cell>
          <cell r="CC126">
            <v>0</v>
          </cell>
          <cell r="CD126">
            <v>0</v>
          </cell>
          <cell r="CE126">
            <v>0</v>
          </cell>
          <cell r="CF126">
            <v>0</v>
          </cell>
          <cell r="CG126">
            <v>0</v>
          </cell>
          <cell r="CH126">
            <v>0</v>
          </cell>
          <cell r="CI126">
            <v>0</v>
          </cell>
          <cell r="CJ126">
            <v>0</v>
          </cell>
          <cell r="CK126">
            <v>0</v>
          </cell>
          <cell r="CL126">
            <v>0</v>
          </cell>
          <cell r="CM126">
            <v>0</v>
          </cell>
          <cell r="CN126">
            <v>0</v>
          </cell>
          <cell r="CO126">
            <v>0</v>
          </cell>
          <cell r="CP126">
            <v>0</v>
          </cell>
          <cell r="CQ126">
            <v>0</v>
          </cell>
          <cell r="CR126">
            <v>0</v>
          </cell>
          <cell r="CS126">
            <v>306.40999999999991</v>
          </cell>
          <cell r="CT126">
            <v>299.39999999999992</v>
          </cell>
          <cell r="CU126">
            <v>261.00000000000017</v>
          </cell>
          <cell r="CV126">
            <v>289.2800000000002</v>
          </cell>
          <cell r="CW126">
            <v>275.63000000000005</v>
          </cell>
          <cell r="CX126">
            <v>165.12000000000018</v>
          </cell>
          <cell r="CY126">
            <v>289.67000000000007</v>
          </cell>
          <cell r="CZ126">
            <v>280.37000000000018</v>
          </cell>
          <cell r="DA126">
            <v>325.81000000000023</v>
          </cell>
          <cell r="DB126">
            <v>178.69000000000005</v>
          </cell>
          <cell r="DC126">
            <v>340.58</v>
          </cell>
          <cell r="DD126">
            <v>301.86999999999995</v>
          </cell>
          <cell r="DE126">
            <v>365.78000000000003</v>
          </cell>
          <cell r="DF126">
            <v>354.97</v>
          </cell>
          <cell r="DG126">
            <v>337.47999999999996</v>
          </cell>
          <cell r="DH126">
            <v>383.98000000000025</v>
          </cell>
          <cell r="DI126">
            <v>342.01999999999987</v>
          </cell>
          <cell r="DJ126">
            <v>295.11999999999966</v>
          </cell>
          <cell r="DK126">
            <v>371.24999999999977</v>
          </cell>
          <cell r="DL126">
            <v>0</v>
          </cell>
          <cell r="DM126">
            <v>0</v>
          </cell>
          <cell r="DN126">
            <v>0</v>
          </cell>
          <cell r="DO126">
            <v>0</v>
          </cell>
          <cell r="DP126">
            <v>0</v>
          </cell>
          <cell r="DQ126">
            <v>0</v>
          </cell>
          <cell r="DR126">
            <v>0</v>
          </cell>
          <cell r="DS126">
            <v>0</v>
          </cell>
          <cell r="DT126">
            <v>0</v>
          </cell>
          <cell r="DU126">
            <v>-106.32</v>
          </cell>
          <cell r="DV126">
            <v>-115.63</v>
          </cell>
          <cell r="DW126">
            <v>-88.5</v>
          </cell>
          <cell r="DX126">
            <v>-92.74</v>
          </cell>
          <cell r="DY126">
            <v>-111.94</v>
          </cell>
          <cell r="DZ126">
            <v>-49.669999999999995</v>
          </cell>
          <cell r="EA126">
            <v>-102.03</v>
          </cell>
          <cell r="EB126">
            <v>-92.699999999999989</v>
          </cell>
          <cell r="EC126">
            <v>-115.13</v>
          </cell>
          <cell r="ED126">
            <v>-68.070000000000007</v>
          </cell>
          <cell r="EE126">
            <v>-98.39</v>
          </cell>
          <cell r="EF126">
            <v>-101.81</v>
          </cell>
          <cell r="EG126">
            <v>-128.69999999999999</v>
          </cell>
          <cell r="EH126">
            <v>-119.83999999999999</v>
          </cell>
          <cell r="EI126">
            <v>-115.49000000000001</v>
          </cell>
          <cell r="EJ126">
            <v>-125.33</v>
          </cell>
          <cell r="EK126">
            <v>-128.27000000000001</v>
          </cell>
          <cell r="EL126">
            <v>-87.8</v>
          </cell>
          <cell r="EM126">
            <v>-129.91</v>
          </cell>
          <cell r="EN126">
            <v>0</v>
          </cell>
          <cell r="EO126">
            <v>0</v>
          </cell>
          <cell r="EP126">
            <v>0</v>
          </cell>
          <cell r="EQ126">
            <v>0</v>
          </cell>
          <cell r="ER126">
            <v>0</v>
          </cell>
          <cell r="ES126">
            <v>0</v>
          </cell>
          <cell r="ET126">
            <v>0</v>
          </cell>
          <cell r="EU126">
            <v>0</v>
          </cell>
          <cell r="EV126">
            <v>0</v>
          </cell>
          <cell r="EW126">
            <v>200.08999999999992</v>
          </cell>
          <cell r="EX126">
            <v>183.76999999999992</v>
          </cell>
          <cell r="EY126">
            <v>172.50000000000017</v>
          </cell>
          <cell r="EZ126">
            <v>196.54000000000019</v>
          </cell>
          <cell r="FA126">
            <v>163.69000000000005</v>
          </cell>
          <cell r="FB126">
            <v>115.45000000000019</v>
          </cell>
          <cell r="FC126">
            <v>187.64000000000007</v>
          </cell>
          <cell r="FD126">
            <v>187.67000000000019</v>
          </cell>
          <cell r="FE126">
            <v>210.68000000000023</v>
          </cell>
          <cell r="FF126">
            <v>110.62000000000005</v>
          </cell>
          <cell r="FG126">
            <v>242.19</v>
          </cell>
          <cell r="FH126">
            <v>200.05999999999995</v>
          </cell>
          <cell r="FI126">
            <v>237.08000000000004</v>
          </cell>
          <cell r="FJ126">
            <v>235.13000000000005</v>
          </cell>
          <cell r="FK126">
            <v>221.98999999999995</v>
          </cell>
          <cell r="FL126">
            <v>258.65000000000026</v>
          </cell>
          <cell r="FM126">
            <v>213.74999999999986</v>
          </cell>
          <cell r="FN126">
            <v>207.31999999999965</v>
          </cell>
          <cell r="FO126">
            <v>241.33999999999978</v>
          </cell>
          <cell r="FP126">
            <v>0</v>
          </cell>
          <cell r="FQ126">
            <v>0</v>
          </cell>
          <cell r="FR126">
            <v>0</v>
          </cell>
          <cell r="FS126">
            <v>0</v>
          </cell>
          <cell r="FT126">
            <v>0</v>
          </cell>
          <cell r="FU126">
            <v>0</v>
          </cell>
          <cell r="FV126">
            <v>0</v>
          </cell>
          <cell r="FW126">
            <v>0</v>
          </cell>
          <cell r="FX126">
            <v>0</v>
          </cell>
          <cell r="FY126">
            <v>0</v>
          </cell>
          <cell r="FZ126">
            <v>0</v>
          </cell>
          <cell r="GA126">
            <v>0</v>
          </cell>
          <cell r="GB126">
            <v>0</v>
          </cell>
          <cell r="GC126">
            <v>0</v>
          </cell>
          <cell r="GD126">
            <v>0</v>
          </cell>
          <cell r="GE126">
            <v>0</v>
          </cell>
          <cell r="GF126">
            <v>0</v>
          </cell>
          <cell r="GG126">
            <v>0</v>
          </cell>
          <cell r="GH126">
            <v>0</v>
          </cell>
          <cell r="GI126">
            <v>0</v>
          </cell>
          <cell r="GJ126">
            <v>0</v>
          </cell>
          <cell r="GK126">
            <v>0</v>
          </cell>
          <cell r="GL126">
            <v>0</v>
          </cell>
          <cell r="GM126">
            <v>0</v>
          </cell>
          <cell r="GN126">
            <v>0</v>
          </cell>
          <cell r="GO126">
            <v>0</v>
          </cell>
          <cell r="GP126">
            <v>0</v>
          </cell>
          <cell r="GQ126">
            <v>0</v>
          </cell>
          <cell r="GR126">
            <v>0</v>
          </cell>
          <cell r="GS126">
            <v>0</v>
          </cell>
          <cell r="GT126">
            <v>0</v>
          </cell>
          <cell r="GU126">
            <v>0</v>
          </cell>
          <cell r="GV126">
            <v>0</v>
          </cell>
          <cell r="GW126">
            <v>0</v>
          </cell>
          <cell r="GX126">
            <v>0</v>
          </cell>
          <cell r="GY126">
            <v>0</v>
          </cell>
          <cell r="GZ126">
            <v>0</v>
          </cell>
          <cell r="HA126">
            <v>0</v>
          </cell>
          <cell r="HB126">
            <v>0</v>
          </cell>
          <cell r="HC126">
            <v>0</v>
          </cell>
          <cell r="HD126">
            <v>0</v>
          </cell>
          <cell r="HE126">
            <v>0</v>
          </cell>
          <cell r="HF126">
            <v>0</v>
          </cell>
          <cell r="HG126">
            <v>0</v>
          </cell>
          <cell r="HH126">
            <v>0</v>
          </cell>
          <cell r="HI126">
            <v>0</v>
          </cell>
          <cell r="HJ126">
            <v>0</v>
          </cell>
          <cell r="HK126">
            <v>0</v>
          </cell>
          <cell r="HL126">
            <v>0</v>
          </cell>
          <cell r="HM126">
            <v>0</v>
          </cell>
          <cell r="HN126">
            <v>0</v>
          </cell>
          <cell r="HO126">
            <v>0</v>
          </cell>
          <cell r="HP126">
            <v>0</v>
          </cell>
          <cell r="HQ126">
            <v>0</v>
          </cell>
          <cell r="HR126">
            <v>0</v>
          </cell>
          <cell r="HS126">
            <v>0</v>
          </cell>
          <cell r="HT126">
            <v>0</v>
          </cell>
          <cell r="HU126">
            <v>0</v>
          </cell>
          <cell r="HV126">
            <v>0</v>
          </cell>
          <cell r="HW126">
            <v>0</v>
          </cell>
          <cell r="HX126">
            <v>0</v>
          </cell>
          <cell r="HY126">
            <v>0</v>
          </cell>
          <cell r="HZ126">
            <v>0</v>
          </cell>
          <cell r="IA126">
            <v>0</v>
          </cell>
          <cell r="IB126">
            <v>0</v>
          </cell>
          <cell r="IC126">
            <v>0</v>
          </cell>
          <cell r="ID126">
            <v>0</v>
          </cell>
          <cell r="IE126">
            <v>0</v>
          </cell>
          <cell r="IF126">
            <v>0</v>
          </cell>
          <cell r="IG126">
            <v>0</v>
          </cell>
          <cell r="IH126">
            <v>0</v>
          </cell>
          <cell r="II126">
            <v>0</v>
          </cell>
          <cell r="IJ126">
            <v>0</v>
          </cell>
          <cell r="IK126">
            <v>0</v>
          </cell>
          <cell r="IL126">
            <v>0</v>
          </cell>
          <cell r="IM126">
            <v>0</v>
          </cell>
          <cell r="IN126">
            <v>0</v>
          </cell>
          <cell r="IO126">
            <v>0</v>
          </cell>
          <cell r="IP126">
            <v>0</v>
          </cell>
          <cell r="IQ126">
            <v>0</v>
          </cell>
          <cell r="IR126">
            <v>0</v>
          </cell>
          <cell r="IS126">
            <v>0</v>
          </cell>
          <cell r="IT126">
            <v>0</v>
          </cell>
          <cell r="IU126">
            <v>0</v>
          </cell>
        </row>
        <row r="127">
          <cell r="A127" t="str">
            <v>AIAE IN</v>
          </cell>
          <cell r="B127" t="str">
            <v>AIA Engineering</v>
          </cell>
          <cell r="C127" t="str">
            <v>Engineering &amp; Capital Goods</v>
          </cell>
          <cell r="D127">
            <v>0</v>
          </cell>
          <cell r="E127">
            <v>0</v>
          </cell>
          <cell r="F127">
            <v>0</v>
          </cell>
          <cell r="G127">
            <v>0</v>
          </cell>
          <cell r="H127">
            <v>0</v>
          </cell>
          <cell r="I127">
            <v>0</v>
          </cell>
          <cell r="J127">
            <v>0</v>
          </cell>
          <cell r="K127">
            <v>0</v>
          </cell>
          <cell r="L127">
            <v>0</v>
          </cell>
          <cell r="M127">
            <v>0</v>
          </cell>
          <cell r="N127">
            <v>-7.3</v>
          </cell>
          <cell r="O127">
            <v>-11.294999999999998</v>
          </cell>
          <cell r="P127">
            <v>-8.3800000000000008</v>
          </cell>
          <cell r="Q127">
            <v>-11.24</v>
          </cell>
          <cell r="R127">
            <v>-17.074000000000002</v>
          </cell>
          <cell r="S127">
            <v>-8.4560000000000031</v>
          </cell>
          <cell r="T127">
            <v>-8.2379999999999995</v>
          </cell>
          <cell r="U127">
            <v>-6.7160000000000002</v>
          </cell>
          <cell r="V127">
            <v>-5.0410000000000004</v>
          </cell>
          <cell r="W127">
            <v>-4.1280000000000001</v>
          </cell>
          <cell r="X127">
            <v>-4.5730000000000004</v>
          </cell>
          <cell r="Y127">
            <v>-3.7829999999999999</v>
          </cell>
          <cell r="Z127">
            <v>-4</v>
          </cell>
          <cell r="AA127">
            <v>-4.476</v>
          </cell>
          <cell r="AB127">
            <v>-4.6449999999999996</v>
          </cell>
          <cell r="AC127">
            <v>-3.6539999999999999</v>
          </cell>
          <cell r="AD127">
            <v>-4.8280000000000003</v>
          </cell>
          <cell r="AE127">
            <v>-4.8280000000000003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O127">
            <v>0</v>
          </cell>
          <cell r="AP127">
            <v>84.129000000000005</v>
          </cell>
          <cell r="AQ127">
            <v>99.243999999999872</v>
          </cell>
          <cell r="AR127">
            <v>152.36800000000002</v>
          </cell>
          <cell r="AS127">
            <v>149.4670000000001</v>
          </cell>
          <cell r="AT127">
            <v>205.79499999999999</v>
          </cell>
          <cell r="AU127">
            <v>258.63000000000034</v>
          </cell>
          <cell r="AV127">
            <v>302.4740000000001</v>
          </cell>
          <cell r="AW127">
            <v>325.35000000000008</v>
          </cell>
          <cell r="AX127">
            <v>340.55</v>
          </cell>
          <cell r="AY127">
            <v>333.06900000000036</v>
          </cell>
          <cell r="AZ127">
            <v>294.92599999999999</v>
          </cell>
          <cell r="BA127">
            <v>385.0569999999999</v>
          </cell>
          <cell r="BB127">
            <v>554.10000000000025</v>
          </cell>
          <cell r="BC127">
            <v>568.09099999999989</v>
          </cell>
          <cell r="BD127">
            <v>559.85099999999977</v>
          </cell>
          <cell r="BE127">
            <v>632.68100000000027</v>
          </cell>
          <cell r="BF127">
            <v>676.69400000000007</v>
          </cell>
          <cell r="BG127">
            <v>595.86599999999987</v>
          </cell>
          <cell r="BH127">
            <v>0</v>
          </cell>
          <cell r="BI127">
            <v>0</v>
          </cell>
          <cell r="BJ127">
            <v>0</v>
          </cell>
          <cell r="BK127">
            <v>0</v>
          </cell>
          <cell r="BL127">
            <v>0</v>
          </cell>
          <cell r="BM127">
            <v>0</v>
          </cell>
          <cell r="BN127">
            <v>0</v>
          </cell>
          <cell r="BO127">
            <v>0</v>
          </cell>
          <cell r="BP127">
            <v>0</v>
          </cell>
          <cell r="BQ127">
            <v>0</v>
          </cell>
          <cell r="BR127">
            <v>0</v>
          </cell>
          <cell r="BS127">
            <v>0</v>
          </cell>
          <cell r="BT127">
            <v>0</v>
          </cell>
          <cell r="BU127">
            <v>0</v>
          </cell>
          <cell r="BV127">
            <v>0</v>
          </cell>
          <cell r="BW127">
            <v>0</v>
          </cell>
          <cell r="BX127">
            <v>0</v>
          </cell>
          <cell r="BY127">
            <v>0</v>
          </cell>
          <cell r="BZ127">
            <v>0</v>
          </cell>
          <cell r="CA127">
            <v>0</v>
          </cell>
          <cell r="CB127">
            <v>0</v>
          </cell>
          <cell r="CC127">
            <v>0</v>
          </cell>
          <cell r="CD127">
            <v>0</v>
          </cell>
          <cell r="CE127">
            <v>0</v>
          </cell>
          <cell r="CF127">
            <v>0</v>
          </cell>
          <cell r="CG127">
            <v>0</v>
          </cell>
          <cell r="CH127">
            <v>0</v>
          </cell>
          <cell r="CI127">
            <v>0</v>
          </cell>
          <cell r="CJ127">
            <v>0</v>
          </cell>
          <cell r="CK127">
            <v>0</v>
          </cell>
          <cell r="CL127">
            <v>0</v>
          </cell>
          <cell r="CM127">
            <v>0</v>
          </cell>
          <cell r="CN127">
            <v>0</v>
          </cell>
          <cell r="CO127">
            <v>0</v>
          </cell>
          <cell r="CP127">
            <v>0</v>
          </cell>
          <cell r="CQ127">
            <v>0</v>
          </cell>
          <cell r="CR127">
            <v>0</v>
          </cell>
          <cell r="CS127">
            <v>0</v>
          </cell>
          <cell r="CT127">
            <v>84.129000000000005</v>
          </cell>
          <cell r="CU127">
            <v>99.243999999999872</v>
          </cell>
          <cell r="CV127">
            <v>152.36800000000002</v>
          </cell>
          <cell r="CW127">
            <v>149.4670000000001</v>
          </cell>
          <cell r="CX127">
            <v>205.79499999999999</v>
          </cell>
          <cell r="CY127">
            <v>258.63000000000034</v>
          </cell>
          <cell r="CZ127">
            <v>302.4740000000001</v>
          </cell>
          <cell r="DA127">
            <v>325.35000000000008</v>
          </cell>
          <cell r="DB127">
            <v>340.55</v>
          </cell>
          <cell r="DC127">
            <v>333.06900000000036</v>
          </cell>
          <cell r="DD127">
            <v>294.92599999999999</v>
          </cell>
          <cell r="DE127">
            <v>385.0569999999999</v>
          </cell>
          <cell r="DF127">
            <v>554.10000000000025</v>
          </cell>
          <cell r="DG127">
            <v>568.09099999999989</v>
          </cell>
          <cell r="DH127">
            <v>559.85099999999977</v>
          </cell>
          <cell r="DI127">
            <v>632.68100000000027</v>
          </cell>
          <cell r="DJ127">
            <v>676.69400000000007</v>
          </cell>
          <cell r="DK127">
            <v>595.86599999999987</v>
          </cell>
          <cell r="DL127">
            <v>0</v>
          </cell>
          <cell r="DM127">
            <v>0</v>
          </cell>
          <cell r="DN127">
            <v>0</v>
          </cell>
          <cell r="DO127">
            <v>0</v>
          </cell>
          <cell r="DP127">
            <v>0</v>
          </cell>
          <cell r="DQ127">
            <v>0</v>
          </cell>
          <cell r="DR127">
            <v>0</v>
          </cell>
          <cell r="DS127">
            <v>0</v>
          </cell>
          <cell r="DT127">
            <v>0</v>
          </cell>
          <cell r="DU127">
            <v>0</v>
          </cell>
          <cell r="DV127">
            <v>-20.675000000000001</v>
          </cell>
          <cell r="DW127">
            <v>-64</v>
          </cell>
          <cell r="DX127">
            <v>-47.347999999999999</v>
          </cell>
          <cell r="DY127">
            <v>-47.145000000000003</v>
          </cell>
          <cell r="DZ127">
            <v>-63.67199999999999</v>
          </cell>
          <cell r="EA127">
            <v>-86</v>
          </cell>
          <cell r="EB127">
            <v>-81.355000000000004</v>
          </cell>
          <cell r="EC127">
            <v>-81.38900000000001</v>
          </cell>
          <cell r="ED127">
            <v>-89.156999999999996</v>
          </cell>
          <cell r="EE127">
            <v>-95.237000000000023</v>
          </cell>
          <cell r="EF127">
            <v>-76.087999999999994</v>
          </cell>
          <cell r="EG127">
            <v>-110.265</v>
          </cell>
          <cell r="EH127">
            <v>-149.1</v>
          </cell>
          <cell r="EI127">
            <v>-124.77100000000002</v>
          </cell>
          <cell r="EJ127">
            <v>-161.31100000000001</v>
          </cell>
          <cell r="EK127">
            <v>-180.655</v>
          </cell>
          <cell r="EL127">
            <v>-204.68</v>
          </cell>
          <cell r="EM127">
            <v>-203.54400000000001</v>
          </cell>
          <cell r="EN127">
            <v>0</v>
          </cell>
          <cell r="EO127">
            <v>0</v>
          </cell>
          <cell r="EP127">
            <v>0</v>
          </cell>
          <cell r="EQ127">
            <v>0</v>
          </cell>
          <cell r="ER127">
            <v>0</v>
          </cell>
          <cell r="ES127">
            <v>0</v>
          </cell>
          <cell r="ET127">
            <v>0</v>
          </cell>
          <cell r="EU127">
            <v>0</v>
          </cell>
          <cell r="EV127">
            <v>0</v>
          </cell>
          <cell r="EW127">
            <v>0</v>
          </cell>
          <cell r="EX127">
            <v>63.454000000000008</v>
          </cell>
          <cell r="EY127">
            <v>35.243999999999872</v>
          </cell>
          <cell r="EZ127">
            <v>105.02000000000002</v>
          </cell>
          <cell r="FA127">
            <v>102.32200000000009</v>
          </cell>
          <cell r="FB127">
            <v>142.12299999999999</v>
          </cell>
          <cell r="FC127">
            <v>172.63000000000034</v>
          </cell>
          <cell r="FD127">
            <v>221.11900000000009</v>
          </cell>
          <cell r="FE127">
            <v>243.96100000000007</v>
          </cell>
          <cell r="FF127">
            <v>251.39300000000003</v>
          </cell>
          <cell r="FG127">
            <v>237.83200000000033</v>
          </cell>
          <cell r="FH127">
            <v>218.83799999999999</v>
          </cell>
          <cell r="FI127">
            <v>274.79199999999992</v>
          </cell>
          <cell r="FJ127">
            <v>405.00000000000023</v>
          </cell>
          <cell r="FK127">
            <v>443.31999999999988</v>
          </cell>
          <cell r="FL127">
            <v>398.53999999999974</v>
          </cell>
          <cell r="FM127">
            <v>452.02600000000029</v>
          </cell>
          <cell r="FN127">
            <v>472.01400000000007</v>
          </cell>
          <cell r="FO127">
            <v>392.32199999999989</v>
          </cell>
          <cell r="FP127">
            <v>0</v>
          </cell>
          <cell r="FQ127">
            <v>0</v>
          </cell>
          <cell r="FR127">
            <v>0</v>
          </cell>
          <cell r="FS127">
            <v>0</v>
          </cell>
          <cell r="FT127">
            <v>0</v>
          </cell>
          <cell r="FU127">
            <v>0</v>
          </cell>
          <cell r="FV127">
            <v>0</v>
          </cell>
          <cell r="FW127">
            <v>0</v>
          </cell>
          <cell r="FX127">
            <v>0</v>
          </cell>
          <cell r="FY127">
            <v>0</v>
          </cell>
          <cell r="FZ127">
            <v>0</v>
          </cell>
          <cell r="GA127">
            <v>0</v>
          </cell>
          <cell r="GB127">
            <v>0</v>
          </cell>
          <cell r="GC127">
            <v>0</v>
          </cell>
          <cell r="GD127">
            <v>0</v>
          </cell>
          <cell r="GE127">
            <v>0</v>
          </cell>
          <cell r="GF127">
            <v>-2</v>
          </cell>
          <cell r="GG127">
            <v>0</v>
          </cell>
          <cell r="GH127">
            <v>0</v>
          </cell>
          <cell r="GI127">
            <v>0</v>
          </cell>
          <cell r="GJ127">
            <v>0</v>
          </cell>
          <cell r="GK127">
            <v>0</v>
          </cell>
          <cell r="GL127">
            <v>0</v>
          </cell>
          <cell r="GM127">
            <v>0</v>
          </cell>
          <cell r="GN127">
            <v>0</v>
          </cell>
          <cell r="GO127">
            <v>0</v>
          </cell>
          <cell r="GP127">
            <v>0</v>
          </cell>
          <cell r="GQ127">
            <v>0</v>
          </cell>
          <cell r="GR127">
            <v>0</v>
          </cell>
          <cell r="GS127">
            <v>0</v>
          </cell>
          <cell r="GT127">
            <v>0</v>
          </cell>
          <cell r="GU127">
            <v>0</v>
          </cell>
          <cell r="GV127">
            <v>0</v>
          </cell>
          <cell r="GW127">
            <v>0</v>
          </cell>
          <cell r="GX127">
            <v>0</v>
          </cell>
          <cell r="GY127">
            <v>0</v>
          </cell>
          <cell r="GZ127">
            <v>0</v>
          </cell>
          <cell r="HA127">
            <v>0</v>
          </cell>
          <cell r="HB127">
            <v>0</v>
          </cell>
          <cell r="HC127">
            <v>0</v>
          </cell>
          <cell r="HD127">
            <v>0</v>
          </cell>
          <cell r="HE127">
            <v>0</v>
          </cell>
          <cell r="HF127">
            <v>0</v>
          </cell>
          <cell r="HG127">
            <v>0</v>
          </cell>
          <cell r="HH127">
            <v>0</v>
          </cell>
          <cell r="HI127">
            <v>0</v>
          </cell>
          <cell r="HJ127">
            <v>0</v>
          </cell>
          <cell r="HK127">
            <v>0</v>
          </cell>
          <cell r="HL127">
            <v>0</v>
          </cell>
          <cell r="HM127">
            <v>0</v>
          </cell>
          <cell r="HN127">
            <v>0</v>
          </cell>
          <cell r="HO127">
            <v>0</v>
          </cell>
          <cell r="HP127">
            <v>0</v>
          </cell>
          <cell r="HQ127">
            <v>0</v>
          </cell>
          <cell r="HR127">
            <v>0</v>
          </cell>
          <cell r="HS127">
            <v>0</v>
          </cell>
          <cell r="HT127">
            <v>0</v>
          </cell>
          <cell r="HU127">
            <v>0</v>
          </cell>
          <cell r="HV127">
            <v>0</v>
          </cell>
          <cell r="HW127">
            <v>0</v>
          </cell>
          <cell r="HX127">
            <v>0</v>
          </cell>
          <cell r="HY127">
            <v>0</v>
          </cell>
          <cell r="HZ127">
            <v>0</v>
          </cell>
          <cell r="IA127">
            <v>0</v>
          </cell>
          <cell r="IB127">
            <v>0</v>
          </cell>
          <cell r="IC127">
            <v>0</v>
          </cell>
          <cell r="ID127">
            <v>0</v>
          </cell>
          <cell r="IE127">
            <v>0</v>
          </cell>
          <cell r="IF127">
            <v>0</v>
          </cell>
          <cell r="IG127">
            <v>-1.343</v>
          </cell>
          <cell r="IH127">
            <v>-0.6</v>
          </cell>
          <cell r="II127">
            <v>0</v>
          </cell>
          <cell r="IJ127">
            <v>0</v>
          </cell>
          <cell r="IK127">
            <v>-2.69</v>
          </cell>
          <cell r="IL127">
            <v>-2.5</v>
          </cell>
          <cell r="IM127">
            <v>-5.45</v>
          </cell>
          <cell r="IN127">
            <v>-2.44</v>
          </cell>
          <cell r="IO127">
            <v>-2.274</v>
          </cell>
          <cell r="IP127">
            <v>-2.2000000000000002</v>
          </cell>
          <cell r="IQ127">
            <v>-2.2000000000000002</v>
          </cell>
          <cell r="IR127">
            <v>-2.2000000000000002</v>
          </cell>
          <cell r="IS127">
            <v>-2.2000000000000002</v>
          </cell>
          <cell r="IT127">
            <v>-3.4429999999999996</v>
          </cell>
          <cell r="IU127">
            <v>0</v>
          </cell>
        </row>
        <row r="128">
          <cell r="A128" t="str">
            <v>ACCE IN</v>
          </cell>
          <cell r="B128" t="str">
            <v>Action Construction Equipments</v>
          </cell>
          <cell r="C128" t="str">
            <v xml:space="preserve">Earth moving equipment </v>
          </cell>
          <cell r="D128">
            <v>0</v>
          </cell>
          <cell r="E128">
            <v>0</v>
          </cell>
          <cell r="F128">
            <v>0</v>
          </cell>
          <cell r="G128">
            <v>-35.5</v>
          </cell>
          <cell r="H128">
            <v>-35.5</v>
          </cell>
          <cell r="I128">
            <v>0</v>
          </cell>
          <cell r="J128">
            <v>0</v>
          </cell>
          <cell r="K128">
            <v>0</v>
          </cell>
          <cell r="L128">
            <v>0</v>
          </cell>
          <cell r="M128">
            <v>0</v>
          </cell>
          <cell r="N128">
            <v>0</v>
          </cell>
          <cell r="O128">
            <v>0</v>
          </cell>
          <cell r="P128">
            <v>0</v>
          </cell>
          <cell r="Q128">
            <v>-0.66100000000000003</v>
          </cell>
          <cell r="R128">
            <v>-0.66100000000000003</v>
          </cell>
          <cell r="S128">
            <v>-0.66100000000000003</v>
          </cell>
          <cell r="T128">
            <v>0</v>
          </cell>
          <cell r="U128">
            <v>-0.79700000000000004</v>
          </cell>
          <cell r="V128">
            <v>-0.85499999999999998</v>
          </cell>
          <cell r="W128">
            <v>-2</v>
          </cell>
          <cell r="X128">
            <v>-0.95899999999999996</v>
          </cell>
          <cell r="Y128">
            <v>-2.5369999999999999</v>
          </cell>
          <cell r="Z128">
            <v>-4.71</v>
          </cell>
          <cell r="AA128">
            <v>-4.2889999999999997</v>
          </cell>
          <cell r="AB128">
            <v>-1.802</v>
          </cell>
          <cell r="AC128">
            <v>-6.5670000000000002</v>
          </cell>
          <cell r="AD128">
            <v>-12.430999999999999</v>
          </cell>
          <cell r="AE128">
            <v>-12.07</v>
          </cell>
          <cell r="AF128">
            <v>0</v>
          </cell>
          <cell r="AG128">
            <v>0</v>
          </cell>
          <cell r="AH128">
            <v>0</v>
          </cell>
          <cell r="AI128">
            <v>62.899999999999878</v>
          </cell>
          <cell r="AJ128">
            <v>25.900000000000091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O128">
            <v>0</v>
          </cell>
          <cell r="AP128">
            <v>0</v>
          </cell>
          <cell r="AQ128">
            <v>0</v>
          </cell>
          <cell r="AR128">
            <v>0</v>
          </cell>
          <cell r="AS128">
            <v>58.717000000000063</v>
          </cell>
          <cell r="AT128">
            <v>47.171000000000014</v>
          </cell>
          <cell r="AU128">
            <v>54.199999999999939</v>
          </cell>
          <cell r="AV128">
            <v>60.23999999999991</v>
          </cell>
          <cell r="AW128">
            <v>64.430999999999997</v>
          </cell>
          <cell r="AX128">
            <v>65.058000000000007</v>
          </cell>
          <cell r="AY128">
            <v>91.611000000000033</v>
          </cell>
          <cell r="AZ128">
            <v>95.215000000000046</v>
          </cell>
          <cell r="BA128">
            <v>112.57500000000006</v>
          </cell>
          <cell r="BB128">
            <v>59.963000000000015</v>
          </cell>
          <cell r="BC128">
            <v>125.20800000000004</v>
          </cell>
          <cell r="BD128">
            <v>156.3629999999998</v>
          </cell>
          <cell r="BE128">
            <v>119.17399999999995</v>
          </cell>
          <cell r="BF128">
            <v>12.484000000000195</v>
          </cell>
          <cell r="BG128">
            <v>13.629999999999974</v>
          </cell>
          <cell r="BH128">
            <v>0</v>
          </cell>
          <cell r="BI128">
            <v>0</v>
          </cell>
          <cell r="BJ128">
            <v>0</v>
          </cell>
          <cell r="BK128">
            <v>0</v>
          </cell>
          <cell r="BL128">
            <v>0</v>
          </cell>
          <cell r="BM128">
            <v>0</v>
          </cell>
          <cell r="BN128">
            <v>0</v>
          </cell>
          <cell r="BO128">
            <v>0</v>
          </cell>
          <cell r="BP128">
            <v>0</v>
          </cell>
          <cell r="BQ128">
            <v>0</v>
          </cell>
          <cell r="BR128">
            <v>0</v>
          </cell>
          <cell r="BS128">
            <v>0</v>
          </cell>
          <cell r="BT128">
            <v>0</v>
          </cell>
          <cell r="BU128">
            <v>0</v>
          </cell>
          <cell r="BV128">
            <v>0</v>
          </cell>
          <cell r="BW128">
            <v>0</v>
          </cell>
          <cell r="BX128">
            <v>0</v>
          </cell>
          <cell r="BY128">
            <v>0</v>
          </cell>
          <cell r="BZ128">
            <v>0</v>
          </cell>
          <cell r="CA128">
            <v>0</v>
          </cell>
          <cell r="CB128">
            <v>0</v>
          </cell>
          <cell r="CC128">
            <v>0</v>
          </cell>
          <cell r="CD128">
            <v>0</v>
          </cell>
          <cell r="CE128">
            <v>0</v>
          </cell>
          <cell r="CF128">
            <v>0</v>
          </cell>
          <cell r="CG128">
            <v>0</v>
          </cell>
          <cell r="CH128">
            <v>0</v>
          </cell>
          <cell r="CI128">
            <v>0</v>
          </cell>
          <cell r="CJ128">
            <v>0</v>
          </cell>
          <cell r="CK128">
            <v>0</v>
          </cell>
          <cell r="CL128">
            <v>0</v>
          </cell>
          <cell r="CM128">
            <v>62.899999999999878</v>
          </cell>
          <cell r="CN128">
            <v>25.900000000000091</v>
          </cell>
          <cell r="CO128">
            <v>0</v>
          </cell>
          <cell r="CP128">
            <v>0</v>
          </cell>
          <cell r="CQ128">
            <v>0</v>
          </cell>
          <cell r="CR128">
            <v>0</v>
          </cell>
          <cell r="CS128">
            <v>0</v>
          </cell>
          <cell r="CT128">
            <v>0</v>
          </cell>
          <cell r="CU128">
            <v>0</v>
          </cell>
          <cell r="CV128">
            <v>0</v>
          </cell>
          <cell r="CW128">
            <v>58.717000000000063</v>
          </cell>
          <cell r="CX128">
            <v>47.171000000000014</v>
          </cell>
          <cell r="CY128">
            <v>54.199999999999939</v>
          </cell>
          <cell r="CZ128">
            <v>60.23999999999991</v>
          </cell>
          <cell r="DA128">
            <v>64.430999999999997</v>
          </cell>
          <cell r="DB128">
            <v>65.058000000000007</v>
          </cell>
          <cell r="DC128">
            <v>91.611000000000033</v>
          </cell>
          <cell r="DD128">
            <v>95.215000000000046</v>
          </cell>
          <cell r="DE128">
            <v>112.57500000000006</v>
          </cell>
          <cell r="DF128">
            <v>59.963000000000015</v>
          </cell>
          <cell r="DG128">
            <v>125.20800000000004</v>
          </cell>
          <cell r="DH128">
            <v>156.3629999999998</v>
          </cell>
          <cell r="DI128">
            <v>119.17399999999995</v>
          </cell>
          <cell r="DJ128">
            <v>12.484000000000195</v>
          </cell>
          <cell r="DK128">
            <v>13.629999999999974</v>
          </cell>
          <cell r="DL128">
            <v>0</v>
          </cell>
          <cell r="DM128">
            <v>0</v>
          </cell>
          <cell r="DN128">
            <v>0</v>
          </cell>
          <cell r="DO128">
            <v>-5.8</v>
          </cell>
          <cell r="DP128">
            <v>-11.3</v>
          </cell>
          <cell r="DQ128">
            <v>0</v>
          </cell>
          <cell r="DR128">
            <v>0</v>
          </cell>
          <cell r="DS128">
            <v>0</v>
          </cell>
          <cell r="DT128">
            <v>0</v>
          </cell>
          <cell r="DU128">
            <v>0</v>
          </cell>
          <cell r="DV128">
            <v>0</v>
          </cell>
          <cell r="DW128">
            <v>0</v>
          </cell>
          <cell r="DX128">
            <v>0</v>
          </cell>
          <cell r="DY128">
            <v>-20.043000000000003</v>
          </cell>
          <cell r="DZ128">
            <v>-16.690000000000001</v>
          </cell>
          <cell r="EA128">
            <v>-22.577000000000002</v>
          </cell>
          <cell r="EB128">
            <v>-20.341000000000001</v>
          </cell>
          <cell r="EC128">
            <v>-22.061</v>
          </cell>
          <cell r="ED128">
            <v>-17.963000000000001</v>
          </cell>
          <cell r="EE128">
            <v>-21.420999999999999</v>
          </cell>
          <cell r="EF128">
            <v>-19.762</v>
          </cell>
          <cell r="EG128">
            <v>-19.548000000000002</v>
          </cell>
          <cell r="EH128">
            <v>-28.119999999999997</v>
          </cell>
          <cell r="EI128">
            <v>-26.456</v>
          </cell>
          <cell r="EJ128">
            <v>-33.71</v>
          </cell>
          <cell r="EK128">
            <v>-31.695999999999998</v>
          </cell>
          <cell r="EL128">
            <v>-4.1684000000000001</v>
          </cell>
          <cell r="EM128">
            <v>-3.9800000000000004</v>
          </cell>
          <cell r="EN128">
            <v>0</v>
          </cell>
          <cell r="EO128">
            <v>0</v>
          </cell>
          <cell r="EP128">
            <v>0</v>
          </cell>
          <cell r="EQ128">
            <v>57.099999999999881</v>
          </cell>
          <cell r="ER128">
            <v>14.60000000000009</v>
          </cell>
          <cell r="ES128">
            <v>0</v>
          </cell>
          <cell r="ET128">
            <v>0</v>
          </cell>
          <cell r="EU128">
            <v>0</v>
          </cell>
          <cell r="EV128">
            <v>0</v>
          </cell>
          <cell r="EW128">
            <v>0</v>
          </cell>
          <cell r="EX128">
            <v>0</v>
          </cell>
          <cell r="EY128">
            <v>0</v>
          </cell>
          <cell r="EZ128">
            <v>0</v>
          </cell>
          <cell r="FA128">
            <v>38.674000000000063</v>
          </cell>
          <cell r="FB128">
            <v>30.481000000000012</v>
          </cell>
          <cell r="FC128">
            <v>31.622999999999937</v>
          </cell>
          <cell r="FD128">
            <v>39.898999999999909</v>
          </cell>
          <cell r="FE128">
            <v>42.37</v>
          </cell>
          <cell r="FF128">
            <v>47.095000000000006</v>
          </cell>
          <cell r="FG128">
            <v>70.190000000000026</v>
          </cell>
          <cell r="FH128">
            <v>75.453000000000046</v>
          </cell>
          <cell r="FI128">
            <v>93.027000000000058</v>
          </cell>
          <cell r="FJ128">
            <v>31.843000000000018</v>
          </cell>
          <cell r="FK128">
            <v>98.752000000000038</v>
          </cell>
          <cell r="FL128">
            <v>122.65299999999979</v>
          </cell>
          <cell r="FM128">
            <v>87.477999999999952</v>
          </cell>
          <cell r="FN128">
            <v>8.3156000000001953</v>
          </cell>
          <cell r="FO128">
            <v>9.6499999999999737</v>
          </cell>
          <cell r="FP128">
            <v>0</v>
          </cell>
          <cell r="FQ128">
            <v>0</v>
          </cell>
          <cell r="FR128">
            <v>0</v>
          </cell>
          <cell r="FS128">
            <v>0</v>
          </cell>
          <cell r="FT128">
            <v>0</v>
          </cell>
          <cell r="FU128">
            <v>0</v>
          </cell>
          <cell r="FV128">
            <v>0</v>
          </cell>
          <cell r="FW128">
            <v>0</v>
          </cell>
          <cell r="FX128">
            <v>0</v>
          </cell>
          <cell r="FY128">
            <v>0</v>
          </cell>
          <cell r="FZ128">
            <v>0</v>
          </cell>
          <cell r="GA128">
            <v>0</v>
          </cell>
          <cell r="GB128">
            <v>0</v>
          </cell>
          <cell r="GC128">
            <v>0</v>
          </cell>
          <cell r="GD128">
            <v>0</v>
          </cell>
          <cell r="GE128">
            <v>0</v>
          </cell>
          <cell r="GF128">
            <v>0</v>
          </cell>
          <cell r="GG128">
            <v>0</v>
          </cell>
          <cell r="GH128">
            <v>0</v>
          </cell>
          <cell r="GI128">
            <v>0</v>
          </cell>
          <cell r="GJ128">
            <v>0</v>
          </cell>
          <cell r="GK128">
            <v>0</v>
          </cell>
          <cell r="GL128">
            <v>0</v>
          </cell>
          <cell r="GM128">
            <v>0</v>
          </cell>
          <cell r="GN128">
            <v>0</v>
          </cell>
          <cell r="GO128">
            <v>0</v>
          </cell>
          <cell r="GP128">
            <v>0</v>
          </cell>
          <cell r="GQ128">
            <v>0</v>
          </cell>
          <cell r="GR128">
            <v>0</v>
          </cell>
          <cell r="GS128">
            <v>0</v>
          </cell>
          <cell r="GT128">
            <v>0</v>
          </cell>
          <cell r="GU128">
            <v>0</v>
          </cell>
          <cell r="GV128">
            <v>0</v>
          </cell>
          <cell r="GW128">
            <v>0</v>
          </cell>
          <cell r="GX128">
            <v>0</v>
          </cell>
          <cell r="GY128">
            <v>0</v>
          </cell>
          <cell r="GZ128">
            <v>0</v>
          </cell>
          <cell r="HA128">
            <v>0</v>
          </cell>
          <cell r="HB128">
            <v>0</v>
          </cell>
          <cell r="HC128">
            <v>0</v>
          </cell>
          <cell r="HD128">
            <v>0</v>
          </cell>
          <cell r="HE128">
            <v>0</v>
          </cell>
          <cell r="HF128">
            <v>0</v>
          </cell>
          <cell r="HG128">
            <v>0</v>
          </cell>
          <cell r="HH128">
            <v>0</v>
          </cell>
          <cell r="HI128">
            <v>0</v>
          </cell>
          <cell r="HJ128">
            <v>0</v>
          </cell>
          <cell r="HK128">
            <v>0</v>
          </cell>
          <cell r="HL128">
            <v>0</v>
          </cell>
          <cell r="HM128">
            <v>0</v>
          </cell>
          <cell r="HN128">
            <v>0</v>
          </cell>
          <cell r="HO128">
            <v>0</v>
          </cell>
          <cell r="HP128">
            <v>0</v>
          </cell>
          <cell r="HQ128">
            <v>0</v>
          </cell>
          <cell r="HR128">
            <v>0</v>
          </cell>
          <cell r="HS128">
            <v>0</v>
          </cell>
          <cell r="HT128">
            <v>0</v>
          </cell>
          <cell r="HU128">
            <v>0</v>
          </cell>
          <cell r="HV128">
            <v>0</v>
          </cell>
          <cell r="HW128">
            <v>0</v>
          </cell>
          <cell r="HX128">
            <v>0</v>
          </cell>
          <cell r="HY128">
            <v>0</v>
          </cell>
          <cell r="HZ128">
            <v>0</v>
          </cell>
          <cell r="IA128">
            <v>0</v>
          </cell>
          <cell r="IB128">
            <v>0</v>
          </cell>
          <cell r="IC128">
            <v>0</v>
          </cell>
          <cell r="ID128">
            <v>0</v>
          </cell>
          <cell r="IE128">
            <v>0</v>
          </cell>
          <cell r="IF128">
            <v>0</v>
          </cell>
          <cell r="IG128">
            <v>0</v>
          </cell>
          <cell r="IH128">
            <v>0</v>
          </cell>
          <cell r="II128">
            <v>0</v>
          </cell>
          <cell r="IJ128">
            <v>0</v>
          </cell>
          <cell r="IK128">
            <v>0</v>
          </cell>
          <cell r="IL128">
            <v>0</v>
          </cell>
          <cell r="IM128">
            <v>0</v>
          </cell>
          <cell r="IN128">
            <v>0</v>
          </cell>
          <cell r="IO128">
            <v>0</v>
          </cell>
          <cell r="IP128">
            <v>0</v>
          </cell>
          <cell r="IQ128">
            <v>0</v>
          </cell>
          <cell r="IR128">
            <v>0</v>
          </cell>
          <cell r="IS128">
            <v>0</v>
          </cell>
          <cell r="IT128">
            <v>0</v>
          </cell>
          <cell r="IU128">
            <v>0</v>
          </cell>
        </row>
        <row r="129">
          <cell r="A129" t="str">
            <v>ATCP IN</v>
          </cell>
          <cell r="B129" t="str">
            <v>Atlas Copco (India)</v>
          </cell>
          <cell r="C129" t="str">
            <v>Engineering &amp; Capital Goods</v>
          </cell>
          <cell r="D129">
            <v>0</v>
          </cell>
          <cell r="E129">
            <v>0</v>
          </cell>
          <cell r="F129">
            <v>0</v>
          </cell>
          <cell r="G129">
            <v>-0.2</v>
          </cell>
          <cell r="H129">
            <v>0</v>
          </cell>
          <cell r="I129">
            <v>-0.4</v>
          </cell>
          <cell r="J129">
            <v>-1.2</v>
          </cell>
          <cell r="K129">
            <v>-0.1</v>
          </cell>
          <cell r="L129">
            <v>-0.5</v>
          </cell>
          <cell r="M129">
            <v>-6.7</v>
          </cell>
          <cell r="N129">
            <v>-15.7</v>
          </cell>
          <cell r="O129">
            <v>-13.5</v>
          </cell>
          <cell r="P129">
            <v>-12.9</v>
          </cell>
          <cell r="Q129">
            <v>-13.5</v>
          </cell>
          <cell r="R129">
            <v>-10.199999999999999</v>
          </cell>
          <cell r="S129">
            <v>-9.1</v>
          </cell>
          <cell r="T129">
            <v>-8</v>
          </cell>
          <cell r="U129">
            <v>-10.199999999999999</v>
          </cell>
          <cell r="V129">
            <v>-7.3</v>
          </cell>
          <cell r="W129">
            <v>-11</v>
          </cell>
          <cell r="X129">
            <v>-15.9</v>
          </cell>
          <cell r="Y129">
            <v>-20.100000000000001</v>
          </cell>
          <cell r="Z129">
            <v>-28.599999999999994</v>
          </cell>
          <cell r="AA129">
            <v>-31.6</v>
          </cell>
          <cell r="AB129">
            <v>-37.5</v>
          </cell>
          <cell r="AC129">
            <v>-52.8</v>
          </cell>
          <cell r="AD129">
            <v>-45.600000000000009</v>
          </cell>
          <cell r="AE129">
            <v>-48.6</v>
          </cell>
          <cell r="AF129">
            <v>0</v>
          </cell>
          <cell r="AG129">
            <v>0</v>
          </cell>
          <cell r="AH129">
            <v>0</v>
          </cell>
          <cell r="AI129">
            <v>140.69999999999996</v>
          </cell>
          <cell r="AJ129">
            <v>158.20000000000005</v>
          </cell>
          <cell r="AK129">
            <v>145.60000000000005</v>
          </cell>
          <cell r="AL129">
            <v>181.20000000000007</v>
          </cell>
          <cell r="AM129">
            <v>181.99999999999997</v>
          </cell>
          <cell r="AN129">
            <v>155.69999999999996</v>
          </cell>
          <cell r="AO129">
            <v>186.5</v>
          </cell>
          <cell r="AP129">
            <v>185.2000000000001</v>
          </cell>
          <cell r="AQ129">
            <v>193.60000000000014</v>
          </cell>
          <cell r="AR129">
            <v>247.59999999999988</v>
          </cell>
          <cell r="AS129">
            <v>178.0999999999998</v>
          </cell>
          <cell r="AT129">
            <v>216.20000000000016</v>
          </cell>
          <cell r="AU129">
            <v>276.00000000000011</v>
          </cell>
          <cell r="AV129">
            <v>308.99999999999994</v>
          </cell>
          <cell r="AW129">
            <v>275.93599999999998</v>
          </cell>
          <cell r="AX129">
            <v>309.09999999999997</v>
          </cell>
          <cell r="AY129">
            <v>289.99999999999989</v>
          </cell>
          <cell r="AZ129">
            <v>293.99999999999983</v>
          </cell>
          <cell r="BA129">
            <v>338.39999999999981</v>
          </cell>
          <cell r="BB129">
            <v>264.79999999999973</v>
          </cell>
          <cell r="BC129">
            <v>396.10000000000014</v>
          </cell>
          <cell r="BD129">
            <v>337.49999999999955</v>
          </cell>
          <cell r="BE129">
            <v>356.49999999999989</v>
          </cell>
          <cell r="BF129">
            <v>282.00000000000051</v>
          </cell>
          <cell r="BG129">
            <v>235.20000000000047</v>
          </cell>
          <cell r="BH129">
            <v>0</v>
          </cell>
          <cell r="BI129">
            <v>0</v>
          </cell>
          <cell r="BJ129">
            <v>0</v>
          </cell>
          <cell r="BK129">
            <v>-25.1</v>
          </cell>
          <cell r="BL129">
            <v>-25.1</v>
          </cell>
          <cell r="BM129">
            <v>-38.4</v>
          </cell>
          <cell r="BN129">
            <v>-25.1</v>
          </cell>
          <cell r="BO129">
            <v>-24.7</v>
          </cell>
          <cell r="BP129">
            <v>-24</v>
          </cell>
          <cell r="BQ129">
            <v>-246</v>
          </cell>
          <cell r="BR129">
            <v>-1.7</v>
          </cell>
          <cell r="BS129">
            <v>0</v>
          </cell>
          <cell r="BT129">
            <v>0</v>
          </cell>
          <cell r="BU129">
            <v>0</v>
          </cell>
          <cell r="BV129">
            <v>-7.3</v>
          </cell>
          <cell r="BW129">
            <v>0</v>
          </cell>
          <cell r="BX129">
            <v>0</v>
          </cell>
          <cell r="BY129">
            <v>0</v>
          </cell>
          <cell r="BZ129">
            <v>-28.1</v>
          </cell>
          <cell r="CA129">
            <v>0</v>
          </cell>
          <cell r="CB129">
            <v>100</v>
          </cell>
          <cell r="CC129">
            <v>-3.7</v>
          </cell>
          <cell r="CD129">
            <v>-3.9000000000000083</v>
          </cell>
          <cell r="CE129">
            <v>0</v>
          </cell>
          <cell r="CF129">
            <v>0</v>
          </cell>
          <cell r="CG129">
            <v>0</v>
          </cell>
          <cell r="CH129">
            <v>0</v>
          </cell>
          <cell r="CI129">
            <v>0</v>
          </cell>
          <cell r="CJ129">
            <v>0</v>
          </cell>
          <cell r="CK129">
            <v>0</v>
          </cell>
          <cell r="CL129">
            <v>0</v>
          </cell>
          <cell r="CM129">
            <v>115.59999999999997</v>
          </cell>
          <cell r="CN129">
            <v>133.10000000000005</v>
          </cell>
          <cell r="CO129">
            <v>107.20000000000005</v>
          </cell>
          <cell r="CP129">
            <v>156.10000000000008</v>
          </cell>
          <cell r="CQ129">
            <v>157.29999999999998</v>
          </cell>
          <cell r="CR129">
            <v>131.69999999999996</v>
          </cell>
          <cell r="CS129">
            <v>-59.5</v>
          </cell>
          <cell r="CT129">
            <v>183.50000000000011</v>
          </cell>
          <cell r="CU129">
            <v>193.60000000000014</v>
          </cell>
          <cell r="CV129">
            <v>247.59999999999988</v>
          </cell>
          <cell r="CW129">
            <v>178.0999999999998</v>
          </cell>
          <cell r="CX129">
            <v>208.90000000000015</v>
          </cell>
          <cell r="CY129">
            <v>276.00000000000011</v>
          </cell>
          <cell r="CZ129">
            <v>308.99999999999994</v>
          </cell>
          <cell r="DA129">
            <v>275.93599999999998</v>
          </cell>
          <cell r="DB129">
            <v>280.99999999999994</v>
          </cell>
          <cell r="DC129">
            <v>289.99999999999989</v>
          </cell>
          <cell r="DD129">
            <v>393.99999999999983</v>
          </cell>
          <cell r="DE129">
            <v>334.69999999999982</v>
          </cell>
          <cell r="DF129">
            <v>260.89999999999969</v>
          </cell>
          <cell r="DG129">
            <v>396.10000000000014</v>
          </cell>
          <cell r="DH129">
            <v>337.49999999999955</v>
          </cell>
          <cell r="DI129">
            <v>356.49999999999989</v>
          </cell>
          <cell r="DJ129">
            <v>282.00000000000051</v>
          </cell>
          <cell r="DK129">
            <v>235.20000000000047</v>
          </cell>
          <cell r="DL129">
            <v>0</v>
          </cell>
          <cell r="DM129">
            <v>0</v>
          </cell>
          <cell r="DN129">
            <v>0</v>
          </cell>
          <cell r="DO129">
            <v>-41.4</v>
          </cell>
          <cell r="DP129">
            <v>-47.5</v>
          </cell>
          <cell r="DQ129">
            <v>-36.599999999999994</v>
          </cell>
          <cell r="DR129">
            <v>-48.9</v>
          </cell>
          <cell r="DS129">
            <v>-55.6</v>
          </cell>
          <cell r="DT129">
            <v>-45</v>
          </cell>
          <cell r="DU129">
            <v>20.399999999999999</v>
          </cell>
          <cell r="DV129">
            <v>-101.8</v>
          </cell>
          <cell r="DW129">
            <v>-72.3</v>
          </cell>
          <cell r="DX129">
            <v>-88.5</v>
          </cell>
          <cell r="DY129">
            <v>-58.1</v>
          </cell>
          <cell r="DZ129">
            <v>-103.7</v>
          </cell>
          <cell r="EA129">
            <v>-99.3</v>
          </cell>
          <cell r="EB129">
            <v>-116.8</v>
          </cell>
          <cell r="EC129">
            <v>-101.60000000000001</v>
          </cell>
          <cell r="ED129">
            <v>-103.89999999999999</v>
          </cell>
          <cell r="EE129">
            <v>-110.2</v>
          </cell>
          <cell r="EF129">
            <v>-132.19999999999999</v>
          </cell>
          <cell r="EG129">
            <v>-130</v>
          </cell>
          <cell r="EH129">
            <v>-97.200000000000031</v>
          </cell>
          <cell r="EI129">
            <v>-146.6</v>
          </cell>
          <cell r="EJ129">
            <v>-126.1</v>
          </cell>
          <cell r="EK129">
            <v>-135.5</v>
          </cell>
          <cell r="EL129">
            <v>-102.9</v>
          </cell>
          <cell r="EM129">
            <v>-90.6</v>
          </cell>
          <cell r="EN129">
            <v>0</v>
          </cell>
          <cell r="EO129">
            <v>0</v>
          </cell>
          <cell r="EP129">
            <v>0</v>
          </cell>
          <cell r="EQ129">
            <v>74.19999999999996</v>
          </cell>
          <cell r="ER129">
            <v>85.600000000000051</v>
          </cell>
          <cell r="ES129">
            <v>70.600000000000051</v>
          </cell>
          <cell r="ET129">
            <v>107.20000000000007</v>
          </cell>
          <cell r="EU129">
            <v>101.69999999999999</v>
          </cell>
          <cell r="EV129">
            <v>86.69999999999996</v>
          </cell>
          <cell r="EW129">
            <v>-39.1</v>
          </cell>
          <cell r="EX129">
            <v>81.700000000000117</v>
          </cell>
          <cell r="EY129">
            <v>121.30000000000014</v>
          </cell>
          <cell r="EZ129">
            <v>159.09999999999988</v>
          </cell>
          <cell r="FA129">
            <v>119.9999999999998</v>
          </cell>
          <cell r="FB129">
            <v>105.20000000000014</v>
          </cell>
          <cell r="FC129">
            <v>176.7000000000001</v>
          </cell>
          <cell r="FD129">
            <v>192.19999999999993</v>
          </cell>
          <cell r="FE129">
            <v>174.33599999999996</v>
          </cell>
          <cell r="FF129">
            <v>177.09999999999997</v>
          </cell>
          <cell r="FG129">
            <v>179.7999999999999</v>
          </cell>
          <cell r="FH129">
            <v>261.79999999999984</v>
          </cell>
          <cell r="FI129">
            <v>204.69999999999982</v>
          </cell>
          <cell r="FJ129">
            <v>163.69999999999965</v>
          </cell>
          <cell r="FK129">
            <v>249.50000000000014</v>
          </cell>
          <cell r="FL129">
            <v>211.39999999999955</v>
          </cell>
          <cell r="FM129">
            <v>220.99999999999989</v>
          </cell>
          <cell r="FN129">
            <v>179.10000000000051</v>
          </cell>
          <cell r="FO129">
            <v>144.60000000000048</v>
          </cell>
          <cell r="FP129">
            <v>0</v>
          </cell>
          <cell r="FQ129">
            <v>0</v>
          </cell>
          <cell r="FR129">
            <v>0</v>
          </cell>
          <cell r="FS129">
            <v>0</v>
          </cell>
          <cell r="FT129">
            <v>0</v>
          </cell>
          <cell r="FU129">
            <v>0</v>
          </cell>
          <cell r="FV129">
            <v>0</v>
          </cell>
          <cell r="FW129">
            <v>0</v>
          </cell>
          <cell r="FX129">
            <v>0</v>
          </cell>
          <cell r="FY129">
            <v>0</v>
          </cell>
          <cell r="FZ129">
            <v>0</v>
          </cell>
          <cell r="GA129">
            <v>0</v>
          </cell>
          <cell r="GB129">
            <v>0</v>
          </cell>
          <cell r="GC129">
            <v>0</v>
          </cell>
          <cell r="GD129">
            <v>0</v>
          </cell>
          <cell r="GE129">
            <v>0</v>
          </cell>
          <cell r="GF129">
            <v>0</v>
          </cell>
          <cell r="GG129">
            <v>0</v>
          </cell>
          <cell r="GH129">
            <v>0</v>
          </cell>
          <cell r="GI129">
            <v>0</v>
          </cell>
          <cell r="GJ129">
            <v>0</v>
          </cell>
          <cell r="GK129">
            <v>0</v>
          </cell>
          <cell r="GL129">
            <v>0</v>
          </cell>
          <cell r="GM129">
            <v>0</v>
          </cell>
          <cell r="GN129">
            <v>0</v>
          </cell>
          <cell r="GO129">
            <v>0</v>
          </cell>
          <cell r="GP129">
            <v>0</v>
          </cell>
          <cell r="GQ129">
            <v>0</v>
          </cell>
          <cell r="GR129">
            <v>0</v>
          </cell>
          <cell r="GS129">
            <v>0</v>
          </cell>
          <cell r="GT129">
            <v>0</v>
          </cell>
          <cell r="GU129">
            <v>0</v>
          </cell>
          <cell r="GV129">
            <v>0</v>
          </cell>
          <cell r="GW129">
            <v>0</v>
          </cell>
          <cell r="GX129">
            <v>0</v>
          </cell>
          <cell r="GY129">
            <v>0</v>
          </cell>
          <cell r="GZ129">
            <v>0</v>
          </cell>
          <cell r="HA129">
            <v>0</v>
          </cell>
          <cell r="HB129">
            <v>0</v>
          </cell>
          <cell r="HC129">
            <v>0</v>
          </cell>
          <cell r="HD129">
            <v>0</v>
          </cell>
          <cell r="HE129">
            <v>0</v>
          </cell>
          <cell r="HF129">
            <v>0</v>
          </cell>
          <cell r="HG129">
            <v>0</v>
          </cell>
          <cell r="HH129">
            <v>0</v>
          </cell>
          <cell r="HI129">
            <v>0</v>
          </cell>
          <cell r="HJ129">
            <v>0</v>
          </cell>
          <cell r="HK129">
            <v>0</v>
          </cell>
          <cell r="HL129">
            <v>0</v>
          </cell>
          <cell r="HM129">
            <v>0</v>
          </cell>
          <cell r="HN129">
            <v>0</v>
          </cell>
          <cell r="HO129">
            <v>0</v>
          </cell>
          <cell r="HP129">
            <v>0</v>
          </cell>
          <cell r="HQ129">
            <v>0</v>
          </cell>
          <cell r="HR129">
            <v>0</v>
          </cell>
          <cell r="HS129">
            <v>0</v>
          </cell>
          <cell r="HT129">
            <v>0</v>
          </cell>
          <cell r="HU129">
            <v>0</v>
          </cell>
          <cell r="HV129">
            <v>0</v>
          </cell>
          <cell r="HW129">
            <v>0</v>
          </cell>
          <cell r="HX129">
            <v>0</v>
          </cell>
          <cell r="HY129">
            <v>0</v>
          </cell>
          <cell r="HZ129">
            <v>0</v>
          </cell>
          <cell r="IA129">
            <v>0</v>
          </cell>
          <cell r="IB129">
            <v>0</v>
          </cell>
          <cell r="IC129">
            <v>0</v>
          </cell>
          <cell r="ID129">
            <v>0</v>
          </cell>
          <cell r="IE129">
            <v>0</v>
          </cell>
          <cell r="IF129">
            <v>0</v>
          </cell>
          <cell r="IG129">
            <v>0</v>
          </cell>
          <cell r="IH129">
            <v>0</v>
          </cell>
          <cell r="II129">
            <v>0</v>
          </cell>
          <cell r="IJ129">
            <v>0</v>
          </cell>
          <cell r="IK129">
            <v>0</v>
          </cell>
          <cell r="IL129">
            <v>0</v>
          </cell>
          <cell r="IM129">
            <v>0</v>
          </cell>
          <cell r="IN129">
            <v>0</v>
          </cell>
          <cell r="IO129">
            <v>0</v>
          </cell>
          <cell r="IP129">
            <v>0</v>
          </cell>
          <cell r="IQ129">
            <v>0</v>
          </cell>
          <cell r="IR129">
            <v>0</v>
          </cell>
          <cell r="IS129">
            <v>0</v>
          </cell>
          <cell r="IT129">
            <v>0</v>
          </cell>
          <cell r="IU129">
            <v>0</v>
          </cell>
        </row>
        <row r="130">
          <cell r="A130" t="str">
            <v>ATD IN</v>
          </cell>
          <cell r="B130" t="str">
            <v>Areva T&amp;D India</v>
          </cell>
          <cell r="C130" t="str">
            <v>Engineering &amp; Capital Goods</v>
          </cell>
          <cell r="D130">
            <v>0</v>
          </cell>
          <cell r="E130">
            <v>-7.4</v>
          </cell>
          <cell r="F130">
            <v>2.4</v>
          </cell>
          <cell r="G130">
            <v>-3.9</v>
          </cell>
          <cell r="H130">
            <v>-4.0999999999999996</v>
          </cell>
          <cell r="I130">
            <v>-2.6</v>
          </cell>
          <cell r="J130">
            <v>-4</v>
          </cell>
          <cell r="K130">
            <v>5</v>
          </cell>
          <cell r="L130">
            <v>1.1000000000000001</v>
          </cell>
          <cell r="M130">
            <v>8.6</v>
          </cell>
          <cell r="N130">
            <v>2.8</v>
          </cell>
          <cell r="O130">
            <v>-1.8</v>
          </cell>
          <cell r="P130">
            <v>-0.2</v>
          </cell>
          <cell r="Q130">
            <v>-0.1</v>
          </cell>
          <cell r="R130">
            <v>-1</v>
          </cell>
          <cell r="S130">
            <v>-3.1</v>
          </cell>
          <cell r="T130">
            <v>-3.9</v>
          </cell>
          <cell r="U130">
            <v>-7</v>
          </cell>
          <cell r="V130">
            <v>-17.3</v>
          </cell>
          <cell r="W130">
            <v>-8.5</v>
          </cell>
          <cell r="X130">
            <v>-16.399999999999999</v>
          </cell>
          <cell r="Y130">
            <v>-11</v>
          </cell>
          <cell r="Z130">
            <v>-48.5</v>
          </cell>
          <cell r="AA130">
            <v>-28.599999999999994</v>
          </cell>
          <cell r="AB130">
            <v>-40.200000000000003</v>
          </cell>
          <cell r="AC130">
            <v>-92.7</v>
          </cell>
          <cell r="AD130">
            <v>-138.30000000000001</v>
          </cell>
          <cell r="AE130">
            <v>-122.5</v>
          </cell>
          <cell r="AF130">
            <v>0</v>
          </cell>
          <cell r="AG130">
            <v>31.399999999999771</v>
          </cell>
          <cell r="AH130">
            <v>12.200000000000182</v>
          </cell>
          <cell r="AI130">
            <v>94.399999999999892</v>
          </cell>
          <cell r="AJ130">
            <v>6.5999999999999783</v>
          </cell>
          <cell r="AK130">
            <v>130.1999999999999</v>
          </cell>
          <cell r="AL130">
            <v>-21.499999999999865</v>
          </cell>
          <cell r="AM130">
            <v>86.599999999999824</v>
          </cell>
          <cell r="AN130">
            <v>98.999999999999986</v>
          </cell>
          <cell r="AO130">
            <v>44.300000000000317</v>
          </cell>
          <cell r="AP130">
            <v>57.200000000000273</v>
          </cell>
          <cell r="AQ130">
            <v>147.30000000000018</v>
          </cell>
          <cell r="AR130">
            <v>145.39999999999992</v>
          </cell>
          <cell r="AS130">
            <v>187.90000000000026</v>
          </cell>
          <cell r="AT130">
            <v>260.5999999999998</v>
          </cell>
          <cell r="AU130">
            <v>366.19999999999936</v>
          </cell>
          <cell r="AV130">
            <v>417.39999999999935</v>
          </cell>
          <cell r="AW130">
            <v>351.59999999999991</v>
          </cell>
          <cell r="AX130">
            <v>572.8000000000003</v>
          </cell>
          <cell r="AY130">
            <v>583.99999999999898</v>
          </cell>
          <cell r="AZ130">
            <v>708.49999999999966</v>
          </cell>
          <cell r="BA130">
            <v>754</v>
          </cell>
          <cell r="BB130">
            <v>1385.5</v>
          </cell>
          <cell r="BC130">
            <v>737.90000000000111</v>
          </cell>
          <cell r="BD130">
            <v>982.0999999999998</v>
          </cell>
          <cell r="BE130">
            <v>754.50000000000091</v>
          </cell>
          <cell r="BF130">
            <v>1124.4999999999998</v>
          </cell>
          <cell r="BG130">
            <v>885.19999999999914</v>
          </cell>
          <cell r="BH130">
            <v>0</v>
          </cell>
          <cell r="BI130">
            <v>0</v>
          </cell>
          <cell r="BJ130">
            <v>0</v>
          </cell>
          <cell r="BK130">
            <v>0</v>
          </cell>
          <cell r="BL130">
            <v>0</v>
          </cell>
          <cell r="BM130">
            <v>0</v>
          </cell>
          <cell r="BN130">
            <v>0</v>
          </cell>
          <cell r="BO130">
            <v>0</v>
          </cell>
          <cell r="BP130">
            <v>0</v>
          </cell>
          <cell r="BQ130">
            <v>0</v>
          </cell>
          <cell r="BR130">
            <v>0</v>
          </cell>
          <cell r="BS130">
            <v>0</v>
          </cell>
          <cell r="BT130">
            <v>0</v>
          </cell>
          <cell r="BU130">
            <v>0</v>
          </cell>
          <cell r="BV130">
            <v>0</v>
          </cell>
          <cell r="BW130">
            <v>0</v>
          </cell>
          <cell r="BX130">
            <v>0</v>
          </cell>
          <cell r="BY130">
            <v>97.5</v>
          </cell>
          <cell r="BZ130">
            <v>0</v>
          </cell>
          <cell r="CA130">
            <v>0</v>
          </cell>
          <cell r="CB130">
            <v>0</v>
          </cell>
          <cell r="CC130">
            <v>0</v>
          </cell>
          <cell r="CD130">
            <v>0</v>
          </cell>
          <cell r="CE130">
            <v>83.9</v>
          </cell>
          <cell r="CF130">
            <v>12</v>
          </cell>
          <cell r="CG130">
            <v>19.100000000000001</v>
          </cell>
          <cell r="CH130">
            <v>-243.8</v>
          </cell>
          <cell r="CI130">
            <v>-82.6</v>
          </cell>
          <cell r="CJ130">
            <v>0</v>
          </cell>
          <cell r="CK130">
            <v>31.399999999999771</v>
          </cell>
          <cell r="CL130">
            <v>12.200000000000182</v>
          </cell>
          <cell r="CM130">
            <v>94.399999999999892</v>
          </cell>
          <cell r="CN130">
            <v>6.5999999999999783</v>
          </cell>
          <cell r="CO130">
            <v>130.1999999999999</v>
          </cell>
          <cell r="CP130">
            <v>-21.499999999999865</v>
          </cell>
          <cell r="CQ130">
            <v>86.599999999999824</v>
          </cell>
          <cell r="CR130">
            <v>98.999999999999986</v>
          </cell>
          <cell r="CS130">
            <v>44.300000000000317</v>
          </cell>
          <cell r="CT130">
            <v>57.200000000000273</v>
          </cell>
          <cell r="CU130">
            <v>147.30000000000018</v>
          </cell>
          <cell r="CV130">
            <v>145.39999999999992</v>
          </cell>
          <cell r="CW130">
            <v>187.90000000000026</v>
          </cell>
          <cell r="CX130">
            <v>260.5999999999998</v>
          </cell>
          <cell r="CY130">
            <v>366.19999999999936</v>
          </cell>
          <cell r="CZ130">
            <v>417.39999999999935</v>
          </cell>
          <cell r="DA130">
            <v>449.09999999999991</v>
          </cell>
          <cell r="DB130">
            <v>572.8000000000003</v>
          </cell>
          <cell r="DC130">
            <v>583.99999999999898</v>
          </cell>
          <cell r="DD130">
            <v>708.49999999999966</v>
          </cell>
          <cell r="DE130">
            <v>754</v>
          </cell>
          <cell r="DF130">
            <v>1385.5</v>
          </cell>
          <cell r="DG130">
            <v>821.80000000000109</v>
          </cell>
          <cell r="DH130">
            <v>994.0999999999998</v>
          </cell>
          <cell r="DI130">
            <v>773.60000000000093</v>
          </cell>
          <cell r="DJ130">
            <v>880.69999999999982</v>
          </cell>
          <cell r="DK130">
            <v>802.59999999999911</v>
          </cell>
          <cell r="DL130">
            <v>0</v>
          </cell>
          <cell r="DM130">
            <v>-11.8</v>
          </cell>
          <cell r="DN130">
            <v>-4.3</v>
          </cell>
          <cell r="DO130">
            <v>-48.6</v>
          </cell>
          <cell r="DP130">
            <v>-2.7</v>
          </cell>
          <cell r="DQ130">
            <v>-14.8</v>
          </cell>
          <cell r="DR130">
            <v>10.100000000000001</v>
          </cell>
          <cell r="DS130">
            <v>-25.700000000000003</v>
          </cell>
          <cell r="DT130">
            <v>-36.200000000000003</v>
          </cell>
          <cell r="DU130">
            <v>-16.2</v>
          </cell>
          <cell r="DV130">
            <v>-21</v>
          </cell>
          <cell r="DW130">
            <v>-62.4</v>
          </cell>
          <cell r="DX130">
            <v>-54.9</v>
          </cell>
          <cell r="DY130">
            <v>-70</v>
          </cell>
          <cell r="DZ130">
            <v>-106.4</v>
          </cell>
          <cell r="EA130">
            <v>-129.80000000000001</v>
          </cell>
          <cell r="EB130">
            <v>-146.6</v>
          </cell>
          <cell r="EC130">
            <v>-89.2</v>
          </cell>
          <cell r="ED130">
            <v>-250.6</v>
          </cell>
          <cell r="EE130">
            <v>-188.1</v>
          </cell>
          <cell r="EF130">
            <v>-197.8</v>
          </cell>
          <cell r="EG130">
            <v>-274</v>
          </cell>
          <cell r="EH130">
            <v>-545.79999999999995</v>
          </cell>
          <cell r="EI130">
            <v>-280.70000000000005</v>
          </cell>
          <cell r="EJ130">
            <v>-347.5</v>
          </cell>
          <cell r="EK130">
            <v>-250.5</v>
          </cell>
          <cell r="EL130">
            <v>-328.3</v>
          </cell>
          <cell r="EM130">
            <v>-288.60000000000002</v>
          </cell>
          <cell r="EN130">
            <v>0</v>
          </cell>
          <cell r="EO130">
            <v>19.59999999999977</v>
          </cell>
          <cell r="EP130">
            <v>7.9000000000001824</v>
          </cell>
          <cell r="EQ130">
            <v>45.799999999999891</v>
          </cell>
          <cell r="ER130">
            <v>3.8999999999999782</v>
          </cell>
          <cell r="ES130">
            <v>115.39999999999991</v>
          </cell>
          <cell r="ET130">
            <v>-11.399999999999864</v>
          </cell>
          <cell r="EU130">
            <v>60.899999999999821</v>
          </cell>
          <cell r="EV130">
            <v>62.799999999999983</v>
          </cell>
          <cell r="EW130">
            <v>28.100000000000318</v>
          </cell>
          <cell r="EX130">
            <v>36.200000000000273</v>
          </cell>
          <cell r="EY130">
            <v>84.900000000000176</v>
          </cell>
          <cell r="EZ130">
            <v>90.499999999999915</v>
          </cell>
          <cell r="FA130">
            <v>117.90000000000026</v>
          </cell>
          <cell r="FB130">
            <v>154.19999999999979</v>
          </cell>
          <cell r="FC130">
            <v>236.39999999999935</v>
          </cell>
          <cell r="FD130">
            <v>270.79999999999939</v>
          </cell>
          <cell r="FE130">
            <v>359.89999999999992</v>
          </cell>
          <cell r="FF130">
            <v>322.20000000000027</v>
          </cell>
          <cell r="FG130">
            <v>395.89999999999895</v>
          </cell>
          <cell r="FH130">
            <v>510.69999999999965</v>
          </cell>
          <cell r="FI130">
            <v>480</v>
          </cell>
          <cell r="FJ130">
            <v>839.7</v>
          </cell>
          <cell r="FK130">
            <v>541.10000000000105</v>
          </cell>
          <cell r="FL130">
            <v>646.5999999999998</v>
          </cell>
          <cell r="FM130">
            <v>523.10000000000093</v>
          </cell>
          <cell r="FN130">
            <v>552.39999999999986</v>
          </cell>
          <cell r="FO130">
            <v>513.99999999999909</v>
          </cell>
          <cell r="FP130">
            <v>0</v>
          </cell>
          <cell r="FQ130">
            <v>0</v>
          </cell>
          <cell r="FR130">
            <v>0</v>
          </cell>
          <cell r="FS130">
            <v>0</v>
          </cell>
          <cell r="FT130">
            <v>0</v>
          </cell>
          <cell r="FU130">
            <v>0</v>
          </cell>
          <cell r="FV130">
            <v>0</v>
          </cell>
          <cell r="FW130">
            <v>0</v>
          </cell>
          <cell r="FX130">
            <v>0</v>
          </cell>
          <cell r="FY130">
            <v>0</v>
          </cell>
          <cell r="FZ130">
            <v>0</v>
          </cell>
          <cell r="GA130">
            <v>0</v>
          </cell>
          <cell r="GB130">
            <v>0</v>
          </cell>
          <cell r="GC130">
            <v>0</v>
          </cell>
          <cell r="GD130">
            <v>0</v>
          </cell>
          <cell r="GE130">
            <v>0</v>
          </cell>
          <cell r="GF130">
            <v>0</v>
          </cell>
          <cell r="GG130">
            <v>0</v>
          </cell>
          <cell r="GH130">
            <v>0</v>
          </cell>
          <cell r="GI130">
            <v>0</v>
          </cell>
          <cell r="GJ130">
            <v>0</v>
          </cell>
          <cell r="GK130">
            <v>0</v>
          </cell>
          <cell r="GL130">
            <v>0</v>
          </cell>
          <cell r="GM130">
            <v>0</v>
          </cell>
          <cell r="GN130">
            <v>0</v>
          </cell>
          <cell r="GO130">
            <v>0</v>
          </cell>
          <cell r="GP130">
            <v>0</v>
          </cell>
          <cell r="GQ130">
            <v>0</v>
          </cell>
          <cell r="GR130">
            <v>0</v>
          </cell>
          <cell r="GS130">
            <v>0</v>
          </cell>
          <cell r="GT130">
            <v>0</v>
          </cell>
          <cell r="GU130">
            <v>0</v>
          </cell>
          <cell r="GV130">
            <v>0</v>
          </cell>
          <cell r="GW130">
            <v>0</v>
          </cell>
          <cell r="GX130">
            <v>0</v>
          </cell>
          <cell r="GY130">
            <v>0</v>
          </cell>
          <cell r="GZ130">
            <v>0</v>
          </cell>
          <cell r="HA130">
            <v>0</v>
          </cell>
          <cell r="HB130">
            <v>0</v>
          </cell>
          <cell r="HC130">
            <v>0</v>
          </cell>
          <cell r="HD130">
            <v>0</v>
          </cell>
          <cell r="HE130">
            <v>0</v>
          </cell>
          <cell r="HF130">
            <v>0</v>
          </cell>
          <cell r="HG130">
            <v>0</v>
          </cell>
          <cell r="HH130">
            <v>0</v>
          </cell>
          <cell r="HI130">
            <v>0</v>
          </cell>
          <cell r="HJ130">
            <v>0</v>
          </cell>
          <cell r="HK130">
            <v>0</v>
          </cell>
          <cell r="HL130">
            <v>0</v>
          </cell>
          <cell r="HM130">
            <v>0</v>
          </cell>
          <cell r="HN130">
            <v>0</v>
          </cell>
          <cell r="HO130">
            <v>0</v>
          </cell>
          <cell r="HP130">
            <v>0</v>
          </cell>
          <cell r="HQ130">
            <v>0</v>
          </cell>
          <cell r="HR130">
            <v>0</v>
          </cell>
          <cell r="HS130">
            <v>0</v>
          </cell>
          <cell r="HT130">
            <v>0</v>
          </cell>
          <cell r="HU130">
            <v>0</v>
          </cell>
          <cell r="HV130">
            <v>0</v>
          </cell>
          <cell r="HW130">
            <v>0</v>
          </cell>
          <cell r="HX130">
            <v>0</v>
          </cell>
          <cell r="HY130">
            <v>0</v>
          </cell>
          <cell r="HZ130">
            <v>0</v>
          </cell>
          <cell r="IA130">
            <v>0</v>
          </cell>
          <cell r="IB130">
            <v>0</v>
          </cell>
          <cell r="IC130">
            <v>0</v>
          </cell>
          <cell r="ID130">
            <v>0</v>
          </cell>
          <cell r="IE130">
            <v>0</v>
          </cell>
          <cell r="IF130">
            <v>0</v>
          </cell>
          <cell r="IG130">
            <v>0</v>
          </cell>
          <cell r="IH130">
            <v>0</v>
          </cell>
          <cell r="II130">
            <v>0</v>
          </cell>
          <cell r="IJ130">
            <v>0</v>
          </cell>
          <cell r="IK130">
            <v>0</v>
          </cell>
          <cell r="IL130">
            <v>0</v>
          </cell>
          <cell r="IM130">
            <v>0</v>
          </cell>
          <cell r="IN130">
            <v>0</v>
          </cell>
          <cell r="IO130">
            <v>0</v>
          </cell>
          <cell r="IP130">
            <v>0</v>
          </cell>
          <cell r="IQ130">
            <v>0</v>
          </cell>
          <cell r="IR130">
            <v>0</v>
          </cell>
          <cell r="IS130">
            <v>0</v>
          </cell>
          <cell r="IT130">
            <v>0</v>
          </cell>
          <cell r="IU130">
            <v>0</v>
          </cell>
        </row>
        <row r="131">
          <cell r="A131" t="str">
            <v>ASTM IN</v>
          </cell>
          <cell r="B131" t="str">
            <v>Astra Microwave Products</v>
          </cell>
          <cell r="C131" t="str">
            <v>Engineering &amp; capital goods</v>
          </cell>
          <cell r="D131">
            <v>0</v>
          </cell>
          <cell r="E131">
            <v>0</v>
          </cell>
          <cell r="F131">
            <v>0</v>
          </cell>
          <cell r="G131">
            <v>0</v>
          </cell>
          <cell r="H131">
            <v>-2.13</v>
          </cell>
          <cell r="I131">
            <v>-2.77</v>
          </cell>
          <cell r="J131">
            <v>-3.74</v>
          </cell>
          <cell r="K131">
            <v>-1.8</v>
          </cell>
          <cell r="L131">
            <v>-1.58</v>
          </cell>
          <cell r="M131">
            <v>-3.5</v>
          </cell>
          <cell r="N131">
            <v>-3.6</v>
          </cell>
          <cell r="O131">
            <v>-3.75</v>
          </cell>
          <cell r="P131">
            <v>-8.5</v>
          </cell>
          <cell r="Q131">
            <v>-3.3</v>
          </cell>
          <cell r="R131">
            <v>-3.6</v>
          </cell>
          <cell r="S131">
            <v>-3</v>
          </cell>
          <cell r="T131">
            <v>-3.4</v>
          </cell>
          <cell r="U131">
            <v>-3.9</v>
          </cell>
          <cell r="V131">
            <v>-9.4</v>
          </cell>
          <cell r="W131">
            <v>-5.4</v>
          </cell>
          <cell r="X131">
            <v>-7.1</v>
          </cell>
          <cell r="Y131">
            <v>-6.9</v>
          </cell>
          <cell r="Z131">
            <v>-8.6999999999999993</v>
          </cell>
          <cell r="AA131">
            <v>-19.7</v>
          </cell>
          <cell r="AB131">
            <v>-8.1379999999999999</v>
          </cell>
          <cell r="AC131">
            <v>-6.7480000000000002</v>
          </cell>
          <cell r="AD131">
            <v>-7.38</v>
          </cell>
          <cell r="AE131">
            <v>-8.3239999999999998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4.7840000000000016</v>
          </cell>
          <cell r="AK131">
            <v>6.1889999999999983</v>
          </cell>
          <cell r="AL131">
            <v>13.785999999999996</v>
          </cell>
          <cell r="AM131">
            <v>60.09999999999998</v>
          </cell>
          <cell r="AN131">
            <v>30.092999999999996</v>
          </cell>
          <cell r="AO131">
            <v>16.199999999999996</v>
          </cell>
          <cell r="AP131">
            <v>64.80000000000004</v>
          </cell>
          <cell r="AQ131">
            <v>127.875</v>
          </cell>
          <cell r="AR131">
            <v>178.3</v>
          </cell>
          <cell r="AS131">
            <v>192.7</v>
          </cell>
          <cell r="AT131">
            <v>88.5</v>
          </cell>
          <cell r="AU131">
            <v>55.499999999999972</v>
          </cell>
          <cell r="AV131">
            <v>17.200000000000003</v>
          </cell>
          <cell r="AW131">
            <v>64.100000000000009</v>
          </cell>
          <cell r="AX131">
            <v>106.19999999999999</v>
          </cell>
          <cell r="AY131">
            <v>220.89999999999998</v>
          </cell>
          <cell r="AZ131">
            <v>26.89999999999997</v>
          </cell>
          <cell r="BA131">
            <v>23.899999999999984</v>
          </cell>
          <cell r="BB131">
            <v>74.499999999999972</v>
          </cell>
          <cell r="BC131">
            <v>196.59999999999997</v>
          </cell>
          <cell r="BD131">
            <v>24.315999999999995</v>
          </cell>
          <cell r="BE131">
            <v>40.895999999999987</v>
          </cell>
          <cell r="BF131">
            <v>22.399999999999995</v>
          </cell>
          <cell r="BG131">
            <v>109.75299999999996</v>
          </cell>
          <cell r="BH131">
            <v>0</v>
          </cell>
          <cell r="BI131">
            <v>0</v>
          </cell>
          <cell r="BJ131">
            <v>0</v>
          </cell>
          <cell r="BK131">
            <v>0</v>
          </cell>
          <cell r="BL131">
            <v>0</v>
          </cell>
          <cell r="BM131">
            <v>0</v>
          </cell>
          <cell r="BN131">
            <v>0</v>
          </cell>
          <cell r="BO131">
            <v>0</v>
          </cell>
          <cell r="BP131">
            <v>0</v>
          </cell>
          <cell r="BQ131">
            <v>0</v>
          </cell>
          <cell r="BR131">
            <v>0</v>
          </cell>
          <cell r="BS131">
            <v>0</v>
          </cell>
          <cell r="BT131">
            <v>0</v>
          </cell>
          <cell r="BU131">
            <v>0</v>
          </cell>
          <cell r="BV131">
            <v>0</v>
          </cell>
          <cell r="BW131">
            <v>0</v>
          </cell>
          <cell r="BX131">
            <v>0</v>
          </cell>
          <cell r="BY131">
            <v>0</v>
          </cell>
          <cell r="BZ131">
            <v>0</v>
          </cell>
          <cell r="CA131">
            <v>0</v>
          </cell>
          <cell r="CB131">
            <v>0</v>
          </cell>
          <cell r="CC131">
            <v>0</v>
          </cell>
          <cell r="CD131">
            <v>-0.1</v>
          </cell>
          <cell r="CE131">
            <v>-0.1</v>
          </cell>
          <cell r="CF131">
            <v>-0.7</v>
          </cell>
          <cell r="CG131">
            <v>-0.47499999999999998</v>
          </cell>
          <cell r="CH131">
            <v>-0.98</v>
          </cell>
          <cell r="CI131">
            <v>-0.30499999999999999</v>
          </cell>
          <cell r="CJ131">
            <v>0</v>
          </cell>
          <cell r="CK131">
            <v>0</v>
          </cell>
          <cell r="CL131">
            <v>0</v>
          </cell>
          <cell r="CM131">
            <v>0</v>
          </cell>
          <cell r="CN131">
            <v>4.7840000000000016</v>
          </cell>
          <cell r="CO131">
            <v>6.1889999999999983</v>
          </cell>
          <cell r="CP131">
            <v>13.785999999999996</v>
          </cell>
          <cell r="CQ131">
            <v>60.09999999999998</v>
          </cell>
          <cell r="CR131">
            <v>30.092999999999996</v>
          </cell>
          <cell r="CS131">
            <v>16.199999999999996</v>
          </cell>
          <cell r="CT131">
            <v>64.80000000000004</v>
          </cell>
          <cell r="CU131">
            <v>127.875</v>
          </cell>
          <cell r="CV131">
            <v>178.3</v>
          </cell>
          <cell r="CW131">
            <v>192.7</v>
          </cell>
          <cell r="CX131">
            <v>88.5</v>
          </cell>
          <cell r="CY131">
            <v>55.499999999999972</v>
          </cell>
          <cell r="CZ131">
            <v>17.200000000000003</v>
          </cell>
          <cell r="DA131">
            <v>64.100000000000009</v>
          </cell>
          <cell r="DB131">
            <v>106.19999999999999</v>
          </cell>
          <cell r="DC131">
            <v>220.89999999999998</v>
          </cell>
          <cell r="DD131">
            <v>26.89999999999997</v>
          </cell>
          <cell r="DE131">
            <v>23.899999999999984</v>
          </cell>
          <cell r="DF131">
            <v>74.399999999999977</v>
          </cell>
          <cell r="DG131">
            <v>196.49999999999997</v>
          </cell>
          <cell r="DH131">
            <v>23.615999999999996</v>
          </cell>
          <cell r="DI131">
            <v>40.420999999999985</v>
          </cell>
          <cell r="DJ131">
            <v>21.419999999999995</v>
          </cell>
          <cell r="DK131">
            <v>109.44799999999995</v>
          </cell>
          <cell r="DL131">
            <v>0</v>
          </cell>
          <cell r="DM131">
            <v>0</v>
          </cell>
          <cell r="DN131">
            <v>0</v>
          </cell>
          <cell r="DO131">
            <v>0</v>
          </cell>
          <cell r="DP131">
            <v>-1</v>
          </cell>
          <cell r="DQ131">
            <v>-2</v>
          </cell>
          <cell r="DR131">
            <v>-4</v>
          </cell>
          <cell r="DS131">
            <v>-3</v>
          </cell>
          <cell r="DT131">
            <v>-2.5</v>
          </cell>
          <cell r="DU131">
            <v>-4.5999999999999996</v>
          </cell>
          <cell r="DV131">
            <v>-16.399999999999999</v>
          </cell>
          <cell r="DW131">
            <v>-45.143000000000001</v>
          </cell>
          <cell r="DX131">
            <v>-59.7</v>
          </cell>
          <cell r="DY131">
            <v>-67.400000000000006</v>
          </cell>
          <cell r="DZ131">
            <v>-16.5</v>
          </cell>
          <cell r="EA131">
            <v>1.8</v>
          </cell>
          <cell r="EB131">
            <v>-3.8999999999999995</v>
          </cell>
          <cell r="EC131">
            <v>-17.599999999999998</v>
          </cell>
          <cell r="ED131">
            <v>-24.9</v>
          </cell>
          <cell r="EE131">
            <v>-76</v>
          </cell>
          <cell r="EF131">
            <v>-8.0999999999999979</v>
          </cell>
          <cell r="EG131">
            <v>-2.9000000000000008</v>
          </cell>
          <cell r="EH131">
            <v>-29.599999999999998</v>
          </cell>
          <cell r="EI131">
            <v>-69.8</v>
          </cell>
          <cell r="EJ131">
            <v>-7.0880000000000001</v>
          </cell>
          <cell r="EK131">
            <v>-12.237</v>
          </cell>
          <cell r="EL131">
            <v>-5.81</v>
          </cell>
          <cell r="EM131">
            <v>-24.83</v>
          </cell>
          <cell r="EN131">
            <v>0</v>
          </cell>
          <cell r="EO131">
            <v>0</v>
          </cell>
          <cell r="EP131">
            <v>0</v>
          </cell>
          <cell r="EQ131">
            <v>0</v>
          </cell>
          <cell r="ER131">
            <v>3.7840000000000016</v>
          </cell>
          <cell r="ES131">
            <v>4.1889999999999983</v>
          </cell>
          <cell r="ET131">
            <v>9.785999999999996</v>
          </cell>
          <cell r="EU131">
            <v>57.09999999999998</v>
          </cell>
          <cell r="EV131">
            <v>27.592999999999996</v>
          </cell>
          <cell r="EW131">
            <v>11.599999999999996</v>
          </cell>
          <cell r="EX131">
            <v>48.400000000000041</v>
          </cell>
          <cell r="EY131">
            <v>82.731999999999999</v>
          </cell>
          <cell r="EZ131">
            <v>118.60000000000001</v>
          </cell>
          <cell r="FA131">
            <v>125.29999999999998</v>
          </cell>
          <cell r="FB131">
            <v>72</v>
          </cell>
          <cell r="FC131">
            <v>57.299999999999969</v>
          </cell>
          <cell r="FD131">
            <v>13.300000000000004</v>
          </cell>
          <cell r="FE131">
            <v>46.500000000000014</v>
          </cell>
          <cell r="FF131">
            <v>81.299999999999983</v>
          </cell>
          <cell r="FG131">
            <v>144.89999999999998</v>
          </cell>
          <cell r="FH131">
            <v>18.799999999999972</v>
          </cell>
          <cell r="FI131">
            <v>20.999999999999982</v>
          </cell>
          <cell r="FJ131">
            <v>44.799999999999983</v>
          </cell>
          <cell r="FK131">
            <v>126.69999999999997</v>
          </cell>
          <cell r="FL131">
            <v>16.527999999999995</v>
          </cell>
          <cell r="FM131">
            <v>28.183999999999983</v>
          </cell>
          <cell r="FN131">
            <v>15.609999999999996</v>
          </cell>
          <cell r="FO131">
            <v>84.617999999999952</v>
          </cell>
          <cell r="FP131">
            <v>0</v>
          </cell>
          <cell r="FQ131">
            <v>0</v>
          </cell>
          <cell r="FR131">
            <v>0</v>
          </cell>
          <cell r="FS131">
            <v>0</v>
          </cell>
          <cell r="FT131">
            <v>0</v>
          </cell>
          <cell r="FU131">
            <v>0</v>
          </cell>
          <cell r="FV131">
            <v>0</v>
          </cell>
          <cell r="FW131">
            <v>0</v>
          </cell>
          <cell r="FX131">
            <v>0</v>
          </cell>
          <cell r="FY131">
            <v>0</v>
          </cell>
          <cell r="FZ131">
            <v>0</v>
          </cell>
          <cell r="GA131">
            <v>0</v>
          </cell>
          <cell r="GB131">
            <v>0</v>
          </cell>
          <cell r="GC131">
            <v>0</v>
          </cell>
          <cell r="GD131">
            <v>0</v>
          </cell>
          <cell r="GE131">
            <v>0</v>
          </cell>
          <cell r="GF131">
            <v>0</v>
          </cell>
          <cell r="GG131">
            <v>0</v>
          </cell>
          <cell r="GH131">
            <v>0</v>
          </cell>
          <cell r="GI131">
            <v>0</v>
          </cell>
          <cell r="GJ131">
            <v>0</v>
          </cell>
          <cell r="GK131">
            <v>0</v>
          </cell>
          <cell r="GL131">
            <v>0</v>
          </cell>
          <cell r="GM131">
            <v>0</v>
          </cell>
          <cell r="GN131">
            <v>0</v>
          </cell>
          <cell r="GO131">
            <v>0</v>
          </cell>
          <cell r="GP131">
            <v>0</v>
          </cell>
          <cell r="GQ131">
            <v>0</v>
          </cell>
          <cell r="GR131">
            <v>0</v>
          </cell>
          <cell r="GS131">
            <v>0</v>
          </cell>
          <cell r="GT131">
            <v>0</v>
          </cell>
          <cell r="GU131">
            <v>0</v>
          </cell>
          <cell r="GV131">
            <v>0</v>
          </cell>
          <cell r="GW131">
            <v>0</v>
          </cell>
          <cell r="GX131">
            <v>0</v>
          </cell>
          <cell r="GY131">
            <v>0</v>
          </cell>
          <cell r="GZ131">
            <v>0</v>
          </cell>
          <cell r="HA131">
            <v>0</v>
          </cell>
          <cell r="HB131">
            <v>0</v>
          </cell>
          <cell r="HC131">
            <v>0</v>
          </cell>
          <cell r="HD131">
            <v>0</v>
          </cell>
          <cell r="HE131">
            <v>0</v>
          </cell>
          <cell r="HF131">
            <v>0</v>
          </cell>
          <cell r="HG131">
            <v>0</v>
          </cell>
          <cell r="HH131">
            <v>0</v>
          </cell>
          <cell r="HI131">
            <v>0</v>
          </cell>
          <cell r="HJ131">
            <v>0</v>
          </cell>
          <cell r="HK131">
            <v>0</v>
          </cell>
          <cell r="HL131">
            <v>0</v>
          </cell>
          <cell r="HM131">
            <v>0</v>
          </cell>
          <cell r="HN131">
            <v>0</v>
          </cell>
          <cell r="HO131">
            <v>0</v>
          </cell>
          <cell r="HP131">
            <v>0</v>
          </cell>
          <cell r="HQ131">
            <v>0</v>
          </cell>
          <cell r="HR131">
            <v>0</v>
          </cell>
          <cell r="HS131">
            <v>0</v>
          </cell>
          <cell r="HT131">
            <v>0</v>
          </cell>
          <cell r="HU131">
            <v>0</v>
          </cell>
          <cell r="HV131">
            <v>0</v>
          </cell>
          <cell r="HW131">
            <v>0</v>
          </cell>
          <cell r="HX131">
            <v>0</v>
          </cell>
          <cell r="HY131">
            <v>0</v>
          </cell>
          <cell r="HZ131">
            <v>0</v>
          </cell>
          <cell r="IA131">
            <v>0</v>
          </cell>
          <cell r="IB131">
            <v>0</v>
          </cell>
          <cell r="IC131">
            <v>0</v>
          </cell>
          <cell r="ID131">
            <v>0</v>
          </cell>
          <cell r="IE131">
            <v>0</v>
          </cell>
          <cell r="IF131">
            <v>0</v>
          </cell>
          <cell r="IG131">
            <v>0</v>
          </cell>
          <cell r="IH131">
            <v>0</v>
          </cell>
          <cell r="II131">
            <v>0</v>
          </cell>
          <cell r="IJ131">
            <v>0</v>
          </cell>
          <cell r="IK131">
            <v>0</v>
          </cell>
          <cell r="IL131">
            <v>0</v>
          </cell>
          <cell r="IM131">
            <v>0</v>
          </cell>
          <cell r="IN131">
            <v>0</v>
          </cell>
          <cell r="IO131">
            <v>0</v>
          </cell>
          <cell r="IP131">
            <v>0</v>
          </cell>
          <cell r="IQ131">
            <v>0</v>
          </cell>
          <cell r="IR131">
            <v>0</v>
          </cell>
          <cell r="IS131">
            <v>0</v>
          </cell>
          <cell r="IT131">
            <v>0</v>
          </cell>
          <cell r="IU131">
            <v>0</v>
          </cell>
        </row>
        <row r="132">
          <cell r="A132" t="str">
            <v>BGRL IN</v>
          </cell>
          <cell r="B132" t="str">
            <v>BGR Energy Systems</v>
          </cell>
          <cell r="C132" t="str">
            <v>Engineering &amp; Capital goods</v>
          </cell>
          <cell r="D132">
            <v>0</v>
          </cell>
          <cell r="E132">
            <v>0</v>
          </cell>
          <cell r="F132">
            <v>0</v>
          </cell>
          <cell r="G132">
            <v>0</v>
          </cell>
          <cell r="H132">
            <v>0</v>
          </cell>
          <cell r="I132">
            <v>0</v>
          </cell>
          <cell r="J132">
            <v>0</v>
          </cell>
          <cell r="K132">
            <v>0</v>
          </cell>
          <cell r="L132">
            <v>0</v>
          </cell>
          <cell r="M132">
            <v>0</v>
          </cell>
          <cell r="N132">
            <v>0</v>
          </cell>
          <cell r="O132">
            <v>0</v>
          </cell>
          <cell r="P132">
            <v>0</v>
          </cell>
          <cell r="Q132">
            <v>0</v>
          </cell>
          <cell r="R132">
            <v>0</v>
          </cell>
          <cell r="S132">
            <v>0</v>
          </cell>
          <cell r="T132">
            <v>0</v>
          </cell>
          <cell r="U132">
            <v>0</v>
          </cell>
          <cell r="V132">
            <v>0</v>
          </cell>
          <cell r="W132">
            <v>0</v>
          </cell>
          <cell r="X132">
            <v>-34.527999999999999</v>
          </cell>
          <cell r="Y132">
            <v>-66.655000000000001</v>
          </cell>
          <cell r="Z132">
            <v>-62.13</v>
          </cell>
          <cell r="AA132">
            <v>-88.962999999999994</v>
          </cell>
          <cell r="AB132">
            <v>-75.528000000000006</v>
          </cell>
          <cell r="AC132">
            <v>-145.07400000000001</v>
          </cell>
          <cell r="AD132">
            <v>-165.46600000000001</v>
          </cell>
          <cell r="AE132">
            <v>-153.358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O132">
            <v>0</v>
          </cell>
          <cell r="AP132">
            <v>0</v>
          </cell>
          <cell r="AQ132">
            <v>0</v>
          </cell>
          <cell r="AR132">
            <v>0</v>
          </cell>
          <cell r="AS132">
            <v>0</v>
          </cell>
          <cell r="AT132">
            <v>0</v>
          </cell>
          <cell r="AU132">
            <v>0</v>
          </cell>
          <cell r="AV132">
            <v>0</v>
          </cell>
          <cell r="AW132">
            <v>0</v>
          </cell>
          <cell r="AX132">
            <v>0</v>
          </cell>
          <cell r="AY132">
            <v>0</v>
          </cell>
          <cell r="AZ132">
            <v>224.62400000000005</v>
          </cell>
          <cell r="BA132">
            <v>250.95800000000023</v>
          </cell>
          <cell r="BB132">
            <v>320.22799999999972</v>
          </cell>
          <cell r="BC132">
            <v>456.63299999999981</v>
          </cell>
          <cell r="BD132">
            <v>263.09500000000003</v>
          </cell>
          <cell r="BE132">
            <v>361.75399999999973</v>
          </cell>
          <cell r="BF132">
            <v>414.78699999999969</v>
          </cell>
          <cell r="BG132">
            <v>706.94099999999958</v>
          </cell>
          <cell r="BH132">
            <v>0</v>
          </cell>
          <cell r="BI132">
            <v>0</v>
          </cell>
          <cell r="BJ132">
            <v>0</v>
          </cell>
          <cell r="BK132">
            <v>0</v>
          </cell>
          <cell r="BL132">
            <v>0</v>
          </cell>
          <cell r="BM132">
            <v>0</v>
          </cell>
          <cell r="BN132">
            <v>0</v>
          </cell>
          <cell r="BO132">
            <v>0</v>
          </cell>
          <cell r="BP132">
            <v>0</v>
          </cell>
          <cell r="BQ132">
            <v>0</v>
          </cell>
          <cell r="BR132">
            <v>0</v>
          </cell>
          <cell r="BS132">
            <v>0</v>
          </cell>
          <cell r="BT132">
            <v>0</v>
          </cell>
          <cell r="BU132">
            <v>0</v>
          </cell>
          <cell r="BV132">
            <v>0</v>
          </cell>
          <cell r="BW132">
            <v>0</v>
          </cell>
          <cell r="BX132">
            <v>0</v>
          </cell>
          <cell r="BY132">
            <v>0</v>
          </cell>
          <cell r="BZ132">
            <v>0</v>
          </cell>
          <cell r="CA132">
            <v>0</v>
          </cell>
          <cell r="CB132">
            <v>0</v>
          </cell>
          <cell r="CC132">
            <v>0</v>
          </cell>
          <cell r="CD132">
            <v>0</v>
          </cell>
          <cell r="CE132">
            <v>0</v>
          </cell>
          <cell r="CF132">
            <v>0</v>
          </cell>
          <cell r="CG132">
            <v>0</v>
          </cell>
          <cell r="CH132">
            <v>0</v>
          </cell>
          <cell r="CI132">
            <v>0</v>
          </cell>
          <cell r="CJ132">
            <v>0</v>
          </cell>
          <cell r="CK132">
            <v>0</v>
          </cell>
          <cell r="CL132">
            <v>0</v>
          </cell>
          <cell r="CM132">
            <v>0</v>
          </cell>
          <cell r="CN132">
            <v>0</v>
          </cell>
          <cell r="CO132">
            <v>0</v>
          </cell>
          <cell r="CP132">
            <v>0</v>
          </cell>
          <cell r="CQ132">
            <v>0</v>
          </cell>
          <cell r="CR132">
            <v>0</v>
          </cell>
          <cell r="CS132">
            <v>0</v>
          </cell>
          <cell r="CT132">
            <v>0</v>
          </cell>
          <cell r="CU132">
            <v>0</v>
          </cell>
          <cell r="CV132">
            <v>0</v>
          </cell>
          <cell r="CW132">
            <v>0</v>
          </cell>
          <cell r="CX132">
            <v>0</v>
          </cell>
          <cell r="CY132">
            <v>0</v>
          </cell>
          <cell r="CZ132">
            <v>0</v>
          </cell>
          <cell r="DA132">
            <v>0</v>
          </cell>
          <cell r="DB132">
            <v>0</v>
          </cell>
          <cell r="DC132">
            <v>0</v>
          </cell>
          <cell r="DD132">
            <v>224.62400000000005</v>
          </cell>
          <cell r="DE132">
            <v>250.95800000000023</v>
          </cell>
          <cell r="DF132">
            <v>320.22799999999972</v>
          </cell>
          <cell r="DG132">
            <v>456.63299999999981</v>
          </cell>
          <cell r="DH132">
            <v>263.09500000000003</v>
          </cell>
          <cell r="DI132">
            <v>361.75399999999973</v>
          </cell>
          <cell r="DJ132">
            <v>414.78699999999969</v>
          </cell>
          <cell r="DK132">
            <v>706.94099999999958</v>
          </cell>
          <cell r="DL132">
            <v>0</v>
          </cell>
          <cell r="DM132">
            <v>0</v>
          </cell>
          <cell r="DN132">
            <v>0</v>
          </cell>
          <cell r="DO132">
            <v>0</v>
          </cell>
          <cell r="DP132">
            <v>0</v>
          </cell>
          <cell r="DQ132">
            <v>0</v>
          </cell>
          <cell r="DR132">
            <v>0</v>
          </cell>
          <cell r="DS132">
            <v>0</v>
          </cell>
          <cell r="DT132">
            <v>0</v>
          </cell>
          <cell r="DU132">
            <v>0</v>
          </cell>
          <cell r="DV132">
            <v>0</v>
          </cell>
          <cell r="DW132">
            <v>0</v>
          </cell>
          <cell r="DX132">
            <v>0</v>
          </cell>
          <cell r="DY132">
            <v>0</v>
          </cell>
          <cell r="DZ132">
            <v>0</v>
          </cell>
          <cell r="EA132">
            <v>0</v>
          </cell>
          <cell r="EB132">
            <v>0</v>
          </cell>
          <cell r="EC132">
            <v>0</v>
          </cell>
          <cell r="ED132">
            <v>0</v>
          </cell>
          <cell r="EE132">
            <v>0</v>
          </cell>
          <cell r="EF132">
            <v>-77.843000000000004</v>
          </cell>
          <cell r="EG132">
            <v>-90.66</v>
          </cell>
          <cell r="EH132">
            <v>-102.02200000000001</v>
          </cell>
          <cell r="EI132">
            <v>-137.51300000000001</v>
          </cell>
          <cell r="EJ132">
            <v>-90.784000000000006</v>
          </cell>
          <cell r="EK132">
            <v>-124.899</v>
          </cell>
          <cell r="EL132">
            <v>-142.655</v>
          </cell>
          <cell r="EM132">
            <v>-237.27600000000001</v>
          </cell>
          <cell r="EN132">
            <v>0</v>
          </cell>
          <cell r="EO132">
            <v>0</v>
          </cell>
          <cell r="EP132">
            <v>0</v>
          </cell>
          <cell r="EQ132">
            <v>0</v>
          </cell>
          <cell r="ER132">
            <v>0</v>
          </cell>
          <cell r="ES132">
            <v>0</v>
          </cell>
          <cell r="ET132">
            <v>0</v>
          </cell>
          <cell r="EU132">
            <v>0</v>
          </cell>
          <cell r="EV132">
            <v>0</v>
          </cell>
          <cell r="EW132">
            <v>0</v>
          </cell>
          <cell r="EX132">
            <v>0</v>
          </cell>
          <cell r="EY132">
            <v>0</v>
          </cell>
          <cell r="EZ132">
            <v>0</v>
          </cell>
          <cell r="FA132">
            <v>0</v>
          </cell>
          <cell r="FB132">
            <v>0</v>
          </cell>
          <cell r="FC132">
            <v>0</v>
          </cell>
          <cell r="FD132">
            <v>0</v>
          </cell>
          <cell r="FE132">
            <v>0</v>
          </cell>
          <cell r="FF132">
            <v>0</v>
          </cell>
          <cell r="FG132">
            <v>0</v>
          </cell>
          <cell r="FH132">
            <v>146.78100000000006</v>
          </cell>
          <cell r="FI132">
            <v>160.29800000000023</v>
          </cell>
          <cell r="FJ132">
            <v>218.20599999999973</v>
          </cell>
          <cell r="FK132">
            <v>319.11999999999978</v>
          </cell>
          <cell r="FL132">
            <v>172.31100000000004</v>
          </cell>
          <cell r="FM132">
            <v>236.85499999999973</v>
          </cell>
          <cell r="FN132">
            <v>272.13199999999972</v>
          </cell>
          <cell r="FO132">
            <v>469.66499999999957</v>
          </cell>
          <cell r="FP132">
            <v>0</v>
          </cell>
          <cell r="FQ132">
            <v>0</v>
          </cell>
          <cell r="FR132">
            <v>0</v>
          </cell>
          <cell r="FS132">
            <v>0</v>
          </cell>
          <cell r="FT132">
            <v>0</v>
          </cell>
          <cell r="FU132">
            <v>0</v>
          </cell>
          <cell r="FV132">
            <v>0</v>
          </cell>
          <cell r="FW132">
            <v>0</v>
          </cell>
          <cell r="FX132">
            <v>0</v>
          </cell>
          <cell r="FY132">
            <v>0</v>
          </cell>
          <cell r="FZ132">
            <v>0</v>
          </cell>
          <cell r="GA132">
            <v>0</v>
          </cell>
          <cell r="GB132">
            <v>0</v>
          </cell>
          <cell r="GC132">
            <v>0</v>
          </cell>
          <cell r="GD132">
            <v>0</v>
          </cell>
          <cell r="GE132">
            <v>0</v>
          </cell>
          <cell r="GF132">
            <v>0</v>
          </cell>
          <cell r="GG132">
            <v>0</v>
          </cell>
          <cell r="GH132">
            <v>0</v>
          </cell>
          <cell r="GI132">
            <v>0</v>
          </cell>
          <cell r="GJ132">
            <v>0</v>
          </cell>
          <cell r="GK132">
            <v>0</v>
          </cell>
          <cell r="GL132">
            <v>0</v>
          </cell>
          <cell r="GM132">
            <v>0</v>
          </cell>
          <cell r="GN132">
            <v>0</v>
          </cell>
          <cell r="GO132">
            <v>0</v>
          </cell>
          <cell r="GP132">
            <v>0</v>
          </cell>
          <cell r="GQ132">
            <v>0</v>
          </cell>
          <cell r="GR132">
            <v>0</v>
          </cell>
          <cell r="GS132">
            <v>0</v>
          </cell>
          <cell r="GT132">
            <v>0</v>
          </cell>
          <cell r="GU132">
            <v>0</v>
          </cell>
          <cell r="GV132">
            <v>0</v>
          </cell>
          <cell r="GW132">
            <v>0</v>
          </cell>
          <cell r="GX132">
            <v>0</v>
          </cell>
          <cell r="GY132">
            <v>0</v>
          </cell>
          <cell r="GZ132">
            <v>0</v>
          </cell>
          <cell r="HA132">
            <v>0</v>
          </cell>
          <cell r="HB132">
            <v>0</v>
          </cell>
          <cell r="HC132">
            <v>0</v>
          </cell>
          <cell r="HD132">
            <v>0</v>
          </cell>
          <cell r="HE132">
            <v>0</v>
          </cell>
          <cell r="HF132">
            <v>0</v>
          </cell>
          <cell r="HG132">
            <v>0</v>
          </cell>
          <cell r="HH132">
            <v>0</v>
          </cell>
          <cell r="HI132">
            <v>0</v>
          </cell>
          <cell r="HJ132">
            <v>0</v>
          </cell>
          <cell r="HK132">
            <v>0</v>
          </cell>
          <cell r="HL132">
            <v>0</v>
          </cell>
          <cell r="HM132">
            <v>0</v>
          </cell>
          <cell r="HN132">
            <v>0</v>
          </cell>
          <cell r="HO132">
            <v>0</v>
          </cell>
          <cell r="HP132">
            <v>0</v>
          </cell>
          <cell r="HQ132">
            <v>0</v>
          </cell>
          <cell r="HR132">
            <v>0</v>
          </cell>
          <cell r="HS132">
            <v>0</v>
          </cell>
          <cell r="HT132">
            <v>0</v>
          </cell>
          <cell r="HU132">
            <v>0</v>
          </cell>
          <cell r="HV132">
            <v>0</v>
          </cell>
          <cell r="HW132">
            <v>0</v>
          </cell>
          <cell r="HX132">
            <v>0</v>
          </cell>
          <cell r="HY132">
            <v>0</v>
          </cell>
          <cell r="HZ132">
            <v>0</v>
          </cell>
          <cell r="IA132">
            <v>0</v>
          </cell>
          <cell r="IB132">
            <v>0</v>
          </cell>
          <cell r="IC132">
            <v>0</v>
          </cell>
          <cell r="ID132">
            <v>0</v>
          </cell>
          <cell r="IE132">
            <v>0</v>
          </cell>
          <cell r="IF132">
            <v>0</v>
          </cell>
          <cell r="IG132">
            <v>0</v>
          </cell>
          <cell r="IH132">
            <v>0</v>
          </cell>
          <cell r="II132">
            <v>0</v>
          </cell>
          <cell r="IJ132">
            <v>0</v>
          </cell>
          <cell r="IK132">
            <v>0</v>
          </cell>
          <cell r="IL132">
            <v>0</v>
          </cell>
          <cell r="IM132">
            <v>0</v>
          </cell>
          <cell r="IN132">
            <v>0</v>
          </cell>
          <cell r="IO132">
            <v>0</v>
          </cell>
          <cell r="IP132">
            <v>0</v>
          </cell>
          <cell r="IQ132">
            <v>0</v>
          </cell>
          <cell r="IR132">
            <v>0</v>
          </cell>
          <cell r="IS132">
            <v>0</v>
          </cell>
          <cell r="IT132">
            <v>0</v>
          </cell>
          <cell r="IU132">
            <v>0</v>
          </cell>
        </row>
        <row r="133">
          <cell r="A133" t="str">
            <v>BIJL IN</v>
          </cell>
          <cell r="B133" t="str">
            <v>Bharat Bijlee</v>
          </cell>
          <cell r="C133" t="str">
            <v>Engineering &amp; Capital Goods</v>
          </cell>
          <cell r="D133">
            <v>0</v>
          </cell>
          <cell r="E133">
            <v>0</v>
          </cell>
          <cell r="F133">
            <v>0</v>
          </cell>
          <cell r="G133">
            <v>0</v>
          </cell>
          <cell r="H133">
            <v>-8.8000000000000007</v>
          </cell>
          <cell r="I133">
            <v>-11.1</v>
          </cell>
          <cell r="J133">
            <v>-9</v>
          </cell>
          <cell r="K133">
            <v>-11.9</v>
          </cell>
          <cell r="L133">
            <v>-6.5</v>
          </cell>
          <cell r="M133">
            <v>-9.3000000000000007</v>
          </cell>
          <cell r="N133">
            <v>-10.199999999999999</v>
          </cell>
          <cell r="O133">
            <v>-12</v>
          </cell>
          <cell r="P133">
            <v>-8.5</v>
          </cell>
          <cell r="Q133">
            <v>-10.7</v>
          </cell>
          <cell r="R133">
            <v>-10.8</v>
          </cell>
          <cell r="S133">
            <v>-16.899999999999999</v>
          </cell>
          <cell r="T133">
            <v>-9.9</v>
          </cell>
          <cell r="U133">
            <v>-14.1</v>
          </cell>
          <cell r="V133">
            <v>-15.3</v>
          </cell>
          <cell r="W133">
            <v>-13.6</v>
          </cell>
          <cell r="X133">
            <v>-8.6</v>
          </cell>
          <cell r="Y133">
            <v>-5.5</v>
          </cell>
          <cell r="Z133">
            <v>-6.4</v>
          </cell>
          <cell r="AA133">
            <v>-5.6</v>
          </cell>
          <cell r="AB133">
            <v>-4.5</v>
          </cell>
          <cell r="AC133">
            <v>-10.199999999999999</v>
          </cell>
          <cell r="AD133">
            <v>-16.7</v>
          </cell>
          <cell r="AE133">
            <v>-13.5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14.099999999999977</v>
          </cell>
          <cell r="AK133">
            <v>19.600000000000087</v>
          </cell>
          <cell r="AL133">
            <v>38</v>
          </cell>
          <cell r="AM133">
            <v>54.400000000000098</v>
          </cell>
          <cell r="AN133">
            <v>39.30000000000004</v>
          </cell>
          <cell r="AO133">
            <v>61.399999999999963</v>
          </cell>
          <cell r="AP133">
            <v>94.900000000000063</v>
          </cell>
          <cell r="AQ133">
            <v>68.299999999999983</v>
          </cell>
          <cell r="AR133">
            <v>63.899999999999963</v>
          </cell>
          <cell r="AS133">
            <v>63.5</v>
          </cell>
          <cell r="AT133">
            <v>146.00000000000006</v>
          </cell>
          <cell r="AU133">
            <v>210.39999999999978</v>
          </cell>
          <cell r="AV133">
            <v>68.999999999999972</v>
          </cell>
          <cell r="AW133">
            <v>128.89999999999989</v>
          </cell>
          <cell r="AX133">
            <v>206.3</v>
          </cell>
          <cell r="AY133">
            <v>442.3</v>
          </cell>
          <cell r="AZ133">
            <v>190.6999999999999</v>
          </cell>
          <cell r="BA133">
            <v>251.09999999999985</v>
          </cell>
          <cell r="BB133">
            <v>192.09999999999991</v>
          </cell>
          <cell r="BC133">
            <v>482.99999999999977</v>
          </cell>
          <cell r="BD133">
            <v>119.80000000000011</v>
          </cell>
          <cell r="BE133">
            <v>193.50000000000014</v>
          </cell>
          <cell r="BF133">
            <v>203.99999999999977</v>
          </cell>
          <cell r="BG133">
            <v>379.2000000000001</v>
          </cell>
          <cell r="BH133">
            <v>0</v>
          </cell>
          <cell r="BI133">
            <v>0</v>
          </cell>
          <cell r="BJ133">
            <v>0</v>
          </cell>
          <cell r="BK133">
            <v>0</v>
          </cell>
          <cell r="BL133">
            <v>-4</v>
          </cell>
          <cell r="BM133">
            <v>-3.9</v>
          </cell>
          <cell r="BN133">
            <v>-4</v>
          </cell>
          <cell r="BO133">
            <v>-4</v>
          </cell>
          <cell r="BP133">
            <v>-4</v>
          </cell>
          <cell r="BQ133">
            <v>-3.9</v>
          </cell>
          <cell r="BR133">
            <v>146.80000000000001</v>
          </cell>
          <cell r="BS133">
            <v>-47.1</v>
          </cell>
          <cell r="BT133">
            <v>-4</v>
          </cell>
          <cell r="BU133">
            <v>31.1</v>
          </cell>
          <cell r="BV133">
            <v>-4</v>
          </cell>
          <cell r="BW133">
            <v>-4</v>
          </cell>
          <cell r="BX133">
            <v>-3.6</v>
          </cell>
          <cell r="BY133">
            <v>-3.6</v>
          </cell>
          <cell r="BZ133">
            <v>-3.6</v>
          </cell>
          <cell r="CA133">
            <v>-3.6</v>
          </cell>
          <cell r="CB133">
            <v>0</v>
          </cell>
          <cell r="CC133">
            <v>0</v>
          </cell>
          <cell r="CD133">
            <v>0</v>
          </cell>
          <cell r="CE133">
            <v>0</v>
          </cell>
          <cell r="CF133">
            <v>0</v>
          </cell>
          <cell r="CG133">
            <v>0</v>
          </cell>
          <cell r="CH133">
            <v>0</v>
          </cell>
          <cell r="CI133">
            <v>0</v>
          </cell>
          <cell r="CJ133">
            <v>0</v>
          </cell>
          <cell r="CK133">
            <v>0</v>
          </cell>
          <cell r="CL133">
            <v>0</v>
          </cell>
          <cell r="CM133">
            <v>0</v>
          </cell>
          <cell r="CN133">
            <v>10.099999999999977</v>
          </cell>
          <cell r="CO133">
            <v>15.700000000000086</v>
          </cell>
          <cell r="CP133">
            <v>34</v>
          </cell>
          <cell r="CQ133">
            <v>50.400000000000098</v>
          </cell>
          <cell r="CR133">
            <v>35.30000000000004</v>
          </cell>
          <cell r="CS133">
            <v>57.499999999999964</v>
          </cell>
          <cell r="CT133">
            <v>241.70000000000007</v>
          </cell>
          <cell r="CU133">
            <v>21.199999999999982</v>
          </cell>
          <cell r="CV133">
            <v>59.899999999999963</v>
          </cell>
          <cell r="CW133">
            <v>94.6</v>
          </cell>
          <cell r="CX133">
            <v>142.00000000000006</v>
          </cell>
          <cell r="CY133">
            <v>206.39999999999978</v>
          </cell>
          <cell r="CZ133">
            <v>65.399999999999977</v>
          </cell>
          <cell r="DA133">
            <v>125.2999999999999</v>
          </cell>
          <cell r="DB133">
            <v>202.70000000000002</v>
          </cell>
          <cell r="DC133">
            <v>438.7</v>
          </cell>
          <cell r="DD133">
            <v>190.6999999999999</v>
          </cell>
          <cell r="DE133">
            <v>251.09999999999985</v>
          </cell>
          <cell r="DF133">
            <v>192.09999999999991</v>
          </cell>
          <cell r="DG133">
            <v>482.99999999999977</v>
          </cell>
          <cell r="DH133">
            <v>119.80000000000011</v>
          </cell>
          <cell r="DI133">
            <v>193.50000000000014</v>
          </cell>
          <cell r="DJ133">
            <v>203.99999999999977</v>
          </cell>
          <cell r="DK133">
            <v>379.2000000000001</v>
          </cell>
          <cell r="DL133">
            <v>0</v>
          </cell>
          <cell r="DM133">
            <v>0</v>
          </cell>
          <cell r="DN133">
            <v>0</v>
          </cell>
          <cell r="DO133">
            <v>0</v>
          </cell>
          <cell r="DP133">
            <v>-4.4000000000000004</v>
          </cell>
          <cell r="DQ133">
            <v>-6.8</v>
          </cell>
          <cell r="DR133">
            <v>-10</v>
          </cell>
          <cell r="DS133">
            <v>-16</v>
          </cell>
          <cell r="DT133">
            <v>-12.3</v>
          </cell>
          <cell r="DU133">
            <v>-21.3</v>
          </cell>
          <cell r="DV133">
            <v>-32.4</v>
          </cell>
          <cell r="DW133">
            <v>-11.999999999999998</v>
          </cell>
          <cell r="DX133">
            <v>-20.200000000000003</v>
          </cell>
          <cell r="DY133">
            <v>-21.5</v>
          </cell>
          <cell r="DZ133">
            <v>-48.9</v>
          </cell>
          <cell r="EA133">
            <v>-75.5</v>
          </cell>
          <cell r="EB133">
            <v>-22.599999999999998</v>
          </cell>
          <cell r="EC133">
            <v>-41.5</v>
          </cell>
          <cell r="ED133">
            <v>-69</v>
          </cell>
          <cell r="EE133">
            <v>-148</v>
          </cell>
          <cell r="EF133">
            <v>-64.7</v>
          </cell>
          <cell r="EG133">
            <v>-87.5</v>
          </cell>
          <cell r="EH133">
            <v>-68.8</v>
          </cell>
          <cell r="EI133">
            <v>-171</v>
          </cell>
          <cell r="EJ133">
            <v>-43.2</v>
          </cell>
          <cell r="EK133">
            <v>-68.7</v>
          </cell>
          <cell r="EL133">
            <v>-70.7</v>
          </cell>
          <cell r="EM133">
            <v>-76.2</v>
          </cell>
          <cell r="EN133">
            <v>0</v>
          </cell>
          <cell r="EO133">
            <v>0</v>
          </cell>
          <cell r="EP133">
            <v>0</v>
          </cell>
          <cell r="EQ133">
            <v>0</v>
          </cell>
          <cell r="ER133">
            <v>5.6999999999999762</v>
          </cell>
          <cell r="ES133">
            <v>8.9000000000000874</v>
          </cell>
          <cell r="ET133">
            <v>24</v>
          </cell>
          <cell r="EU133">
            <v>34.400000000000098</v>
          </cell>
          <cell r="EV133">
            <v>23.000000000000039</v>
          </cell>
          <cell r="EW133">
            <v>36.19999999999996</v>
          </cell>
          <cell r="EX133">
            <v>209.30000000000007</v>
          </cell>
          <cell r="EY133">
            <v>9.1999999999999833</v>
          </cell>
          <cell r="EZ133">
            <v>39.69999999999996</v>
          </cell>
          <cell r="FA133">
            <v>73.099999999999994</v>
          </cell>
          <cell r="FB133">
            <v>93.100000000000051</v>
          </cell>
          <cell r="FC133">
            <v>130.89999999999978</v>
          </cell>
          <cell r="FD133">
            <v>42.799999999999983</v>
          </cell>
          <cell r="FE133">
            <v>83.799999999999898</v>
          </cell>
          <cell r="FF133">
            <v>133.70000000000002</v>
          </cell>
          <cell r="FG133">
            <v>290.7</v>
          </cell>
          <cell r="FH133">
            <v>125.9999999999999</v>
          </cell>
          <cell r="FI133">
            <v>163.59999999999985</v>
          </cell>
          <cell r="FJ133">
            <v>123.29999999999991</v>
          </cell>
          <cell r="FK133">
            <v>311.99999999999977</v>
          </cell>
          <cell r="FL133">
            <v>76.600000000000108</v>
          </cell>
          <cell r="FM133">
            <v>124.80000000000014</v>
          </cell>
          <cell r="FN133">
            <v>133.29999999999978</v>
          </cell>
          <cell r="FO133">
            <v>303.00000000000011</v>
          </cell>
          <cell r="FP133">
            <v>0</v>
          </cell>
          <cell r="FQ133">
            <v>0</v>
          </cell>
          <cell r="FR133">
            <v>0</v>
          </cell>
          <cell r="FS133">
            <v>0</v>
          </cell>
          <cell r="FT133">
            <v>0</v>
          </cell>
          <cell r="FU133">
            <v>0</v>
          </cell>
          <cell r="FV133">
            <v>0</v>
          </cell>
          <cell r="FW133">
            <v>0</v>
          </cell>
          <cell r="FX133">
            <v>0</v>
          </cell>
          <cell r="FY133">
            <v>0</v>
          </cell>
          <cell r="FZ133">
            <v>0</v>
          </cell>
          <cell r="GA133">
            <v>0</v>
          </cell>
          <cell r="GB133">
            <v>0</v>
          </cell>
          <cell r="GC133">
            <v>0</v>
          </cell>
          <cell r="GD133">
            <v>0</v>
          </cell>
          <cell r="GE133">
            <v>0</v>
          </cell>
          <cell r="GF133">
            <v>0</v>
          </cell>
          <cell r="GG133">
            <v>0</v>
          </cell>
          <cell r="GH133">
            <v>0</v>
          </cell>
          <cell r="GI133">
            <v>0</v>
          </cell>
          <cell r="GJ133">
            <v>0</v>
          </cell>
          <cell r="GK133">
            <v>0</v>
          </cell>
          <cell r="GL133">
            <v>0</v>
          </cell>
          <cell r="GM133">
            <v>0</v>
          </cell>
          <cell r="GN133">
            <v>0</v>
          </cell>
          <cell r="GO133">
            <v>0</v>
          </cell>
          <cell r="GP133">
            <v>0</v>
          </cell>
          <cell r="GQ133">
            <v>0</v>
          </cell>
          <cell r="GR133">
            <v>0</v>
          </cell>
          <cell r="GS133">
            <v>0</v>
          </cell>
          <cell r="GT133">
            <v>0</v>
          </cell>
          <cell r="GU133">
            <v>0</v>
          </cell>
          <cell r="GV133">
            <v>0</v>
          </cell>
          <cell r="GW133">
            <v>0</v>
          </cell>
          <cell r="GX133">
            <v>0</v>
          </cell>
          <cell r="GY133">
            <v>0</v>
          </cell>
          <cell r="GZ133">
            <v>0</v>
          </cell>
          <cell r="HA133">
            <v>0</v>
          </cell>
          <cell r="HB133">
            <v>0</v>
          </cell>
          <cell r="HC133">
            <v>0</v>
          </cell>
          <cell r="HD133">
            <v>0</v>
          </cell>
          <cell r="HE133">
            <v>0</v>
          </cell>
          <cell r="HF133">
            <v>0</v>
          </cell>
          <cell r="HG133">
            <v>0</v>
          </cell>
          <cell r="HH133">
            <v>0</v>
          </cell>
          <cell r="HI133">
            <v>0</v>
          </cell>
          <cell r="HJ133">
            <v>0</v>
          </cell>
          <cell r="HK133">
            <v>0</v>
          </cell>
          <cell r="HL133">
            <v>0</v>
          </cell>
          <cell r="HM133">
            <v>0</v>
          </cell>
          <cell r="HN133">
            <v>0</v>
          </cell>
          <cell r="HO133">
            <v>0</v>
          </cell>
          <cell r="HP133">
            <v>0</v>
          </cell>
          <cell r="HQ133">
            <v>0</v>
          </cell>
          <cell r="HR133">
            <v>0</v>
          </cell>
          <cell r="HS133">
            <v>0</v>
          </cell>
          <cell r="HT133">
            <v>0</v>
          </cell>
          <cell r="HU133">
            <v>0</v>
          </cell>
          <cell r="HV133">
            <v>0</v>
          </cell>
          <cell r="HW133">
            <v>0</v>
          </cell>
          <cell r="HX133">
            <v>0</v>
          </cell>
          <cell r="HY133">
            <v>0</v>
          </cell>
          <cell r="HZ133">
            <v>0</v>
          </cell>
          <cell r="IA133">
            <v>0</v>
          </cell>
          <cell r="IB133">
            <v>0</v>
          </cell>
          <cell r="IC133">
            <v>0</v>
          </cell>
          <cell r="ID133">
            <v>0</v>
          </cell>
          <cell r="IE133">
            <v>0</v>
          </cell>
          <cell r="IF133">
            <v>0</v>
          </cell>
          <cell r="IG133">
            <v>0</v>
          </cell>
          <cell r="IH133">
            <v>0</v>
          </cell>
          <cell r="II133">
            <v>0</v>
          </cell>
          <cell r="IJ133">
            <v>0</v>
          </cell>
          <cell r="IK133">
            <v>0</v>
          </cell>
          <cell r="IL133">
            <v>0</v>
          </cell>
          <cell r="IM133">
            <v>0</v>
          </cell>
          <cell r="IN133">
            <v>0</v>
          </cell>
          <cell r="IO133">
            <v>0</v>
          </cell>
          <cell r="IP133">
            <v>0</v>
          </cell>
          <cell r="IQ133">
            <v>0</v>
          </cell>
          <cell r="IR133">
            <v>0</v>
          </cell>
          <cell r="IS133">
            <v>0</v>
          </cell>
          <cell r="IT133">
            <v>0</v>
          </cell>
          <cell r="IU133">
            <v>0</v>
          </cell>
        </row>
        <row r="134">
          <cell r="A134" t="str">
            <v>BJE IN</v>
          </cell>
          <cell r="B134" t="str">
            <v>Bajaj Electricals</v>
          </cell>
          <cell r="C134" t="str">
            <v>Engineering &amp; Capital Goods</v>
          </cell>
          <cell r="D134">
            <v>0</v>
          </cell>
          <cell r="E134">
            <v>0</v>
          </cell>
          <cell r="F134">
            <v>0</v>
          </cell>
          <cell r="G134">
            <v>0</v>
          </cell>
          <cell r="H134">
            <v>-52.5</v>
          </cell>
          <cell r="I134">
            <v>-48.099999999999994</v>
          </cell>
          <cell r="J134">
            <v>-50.099999999999994</v>
          </cell>
          <cell r="K134">
            <v>-36</v>
          </cell>
          <cell r="L134">
            <v>-46</v>
          </cell>
          <cell r="M134">
            <v>-41.900000000000006</v>
          </cell>
          <cell r="N134">
            <v>-46.1</v>
          </cell>
          <cell r="O134">
            <v>-29.8</v>
          </cell>
          <cell r="P134">
            <v>-41.3</v>
          </cell>
          <cell r="Q134">
            <v>-45.4</v>
          </cell>
          <cell r="R134">
            <v>-41.2</v>
          </cell>
          <cell r="S134">
            <v>-51.7</v>
          </cell>
          <cell r="T134">
            <v>-49.3</v>
          </cell>
          <cell r="U134">
            <v>-62.1</v>
          </cell>
          <cell r="V134">
            <v>-63.3</v>
          </cell>
          <cell r="W134">
            <v>-56</v>
          </cell>
          <cell r="X134">
            <v>-69.5</v>
          </cell>
          <cell r="Y134">
            <v>-76.599999999999994</v>
          </cell>
          <cell r="Z134">
            <v>-77.3</v>
          </cell>
          <cell r="AA134">
            <v>-70</v>
          </cell>
          <cell r="AB134">
            <v>-80.078999999999994</v>
          </cell>
          <cell r="AC134">
            <v>-98.1</v>
          </cell>
          <cell r="AD134">
            <v>-109</v>
          </cell>
          <cell r="AE134">
            <v>-82.5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-117.19999999999989</v>
          </cell>
          <cell r="AK134">
            <v>27.800000000000054</v>
          </cell>
          <cell r="AL134">
            <v>37.700000000000188</v>
          </cell>
          <cell r="AM134">
            <v>101.59999999999991</v>
          </cell>
          <cell r="AN134">
            <v>-19.30000000000004</v>
          </cell>
          <cell r="AO134">
            <v>62.799999999999955</v>
          </cell>
          <cell r="AP134">
            <v>79.900000000000233</v>
          </cell>
          <cell r="AQ134">
            <v>102.7000000000002</v>
          </cell>
          <cell r="AR134">
            <v>45.800000000000097</v>
          </cell>
          <cell r="AS134">
            <v>101.59999999999991</v>
          </cell>
          <cell r="AT134">
            <v>93.799999999999713</v>
          </cell>
          <cell r="AU134">
            <v>226.39999999999992</v>
          </cell>
          <cell r="AV134">
            <v>65.299999999999812</v>
          </cell>
          <cell r="AW134">
            <v>89.999999999999829</v>
          </cell>
          <cell r="AX134">
            <v>161.50000000000006</v>
          </cell>
          <cell r="AY134">
            <v>291.90000000000009</v>
          </cell>
          <cell r="AZ134">
            <v>121.69999999999982</v>
          </cell>
          <cell r="BA134">
            <v>208.6</v>
          </cell>
          <cell r="BB134">
            <v>295.70000000000061</v>
          </cell>
          <cell r="BC134">
            <v>488.39999999999941</v>
          </cell>
          <cell r="BD134">
            <v>157.27100000000019</v>
          </cell>
          <cell r="BE134">
            <v>190.89999999999984</v>
          </cell>
          <cell r="BF134">
            <v>305.40000000000009</v>
          </cell>
          <cell r="BG134">
            <v>746.60000000000082</v>
          </cell>
          <cell r="BH134">
            <v>0</v>
          </cell>
          <cell r="BI134">
            <v>0</v>
          </cell>
          <cell r="BJ134">
            <v>0</v>
          </cell>
          <cell r="BK134">
            <v>0</v>
          </cell>
          <cell r="BL134">
            <v>118.9</v>
          </cell>
          <cell r="BM134">
            <v>0</v>
          </cell>
          <cell r="BN134">
            <v>0</v>
          </cell>
          <cell r="BO134">
            <v>-1.6</v>
          </cell>
          <cell r="BP134">
            <v>26.299999999999997</v>
          </cell>
          <cell r="BQ134">
            <v>0</v>
          </cell>
          <cell r="BR134">
            <v>-2</v>
          </cell>
          <cell r="BS134">
            <v>-32.5</v>
          </cell>
          <cell r="BT134">
            <v>35.4</v>
          </cell>
          <cell r="BU134">
            <v>-37.1</v>
          </cell>
          <cell r="BV134">
            <v>7.4</v>
          </cell>
          <cell r="BW134">
            <v>-3.5</v>
          </cell>
          <cell r="BX134">
            <v>0</v>
          </cell>
          <cell r="BY134">
            <v>0</v>
          </cell>
          <cell r="BZ134">
            <v>0</v>
          </cell>
          <cell r="CA134">
            <v>-5.8</v>
          </cell>
          <cell r="CB134">
            <v>0</v>
          </cell>
          <cell r="CC134">
            <v>0</v>
          </cell>
          <cell r="CD134">
            <v>0</v>
          </cell>
          <cell r="CE134">
            <v>0</v>
          </cell>
          <cell r="CF134">
            <v>0</v>
          </cell>
          <cell r="CG134">
            <v>0</v>
          </cell>
          <cell r="CH134">
            <v>0</v>
          </cell>
          <cell r="CI134">
            <v>0</v>
          </cell>
          <cell r="CJ134">
            <v>0</v>
          </cell>
          <cell r="CK134">
            <v>0</v>
          </cell>
          <cell r="CL134">
            <v>0</v>
          </cell>
          <cell r="CM134">
            <v>0</v>
          </cell>
          <cell r="CN134">
            <v>1.7000000000001165</v>
          </cell>
          <cell r="CO134">
            <v>27.800000000000054</v>
          </cell>
          <cell r="CP134">
            <v>37.700000000000188</v>
          </cell>
          <cell r="CQ134">
            <v>99.999999999999915</v>
          </cell>
          <cell r="CR134">
            <v>6.9999999999999574</v>
          </cell>
          <cell r="CS134">
            <v>62.799999999999955</v>
          </cell>
          <cell r="CT134">
            <v>77.900000000000233</v>
          </cell>
          <cell r="CU134">
            <v>70.200000000000202</v>
          </cell>
          <cell r="CV134">
            <v>81.200000000000102</v>
          </cell>
          <cell r="CW134">
            <v>64.499999999999915</v>
          </cell>
          <cell r="CX134">
            <v>101.19999999999972</v>
          </cell>
          <cell r="CY134">
            <v>222.89999999999992</v>
          </cell>
          <cell r="CZ134">
            <v>65.299999999999812</v>
          </cell>
          <cell r="DA134">
            <v>89.999999999999829</v>
          </cell>
          <cell r="DB134">
            <v>161.50000000000006</v>
          </cell>
          <cell r="DC134">
            <v>286.10000000000008</v>
          </cell>
          <cell r="DD134">
            <v>121.69999999999982</v>
          </cell>
          <cell r="DE134">
            <v>208.6</v>
          </cell>
          <cell r="DF134">
            <v>295.70000000000061</v>
          </cell>
          <cell r="DG134">
            <v>488.39999999999941</v>
          </cell>
          <cell r="DH134">
            <v>157.27100000000019</v>
          </cell>
          <cell r="DI134">
            <v>190.89999999999984</v>
          </cell>
          <cell r="DJ134">
            <v>305.40000000000009</v>
          </cell>
          <cell r="DK134">
            <v>746.60000000000082</v>
          </cell>
          <cell r="DL134">
            <v>0</v>
          </cell>
          <cell r="DM134">
            <v>0</v>
          </cell>
          <cell r="DN134">
            <v>0</v>
          </cell>
          <cell r="DO134">
            <v>0</v>
          </cell>
          <cell r="DP134">
            <v>14.299999999999999</v>
          </cell>
          <cell r="DQ134">
            <v>-11.5</v>
          </cell>
          <cell r="DR134">
            <v>-13.200000000000001</v>
          </cell>
          <cell r="DS134">
            <v>-43.2</v>
          </cell>
          <cell r="DT134">
            <v>-0.39999999999999997</v>
          </cell>
          <cell r="DU134">
            <v>-29.1</v>
          </cell>
          <cell r="DV134">
            <v>-30.4</v>
          </cell>
          <cell r="DW134">
            <v>-19.600000000000001</v>
          </cell>
          <cell r="DX134">
            <v>-29.3</v>
          </cell>
          <cell r="DY134">
            <v>-15.8</v>
          </cell>
          <cell r="DZ134">
            <v>-39.5</v>
          </cell>
          <cell r="EA134">
            <v>-86.9</v>
          </cell>
          <cell r="EB134">
            <v>-28.4</v>
          </cell>
          <cell r="EC134">
            <v>-30.2</v>
          </cell>
          <cell r="ED134">
            <v>-61.999999999999993</v>
          </cell>
          <cell r="EE134">
            <v>-96.800000000000011</v>
          </cell>
          <cell r="EF134">
            <v>-43.900000000000006</v>
          </cell>
          <cell r="EG134">
            <v>-76.8</v>
          </cell>
          <cell r="EH134">
            <v>-106.5</v>
          </cell>
          <cell r="EI134">
            <v>-155.9</v>
          </cell>
          <cell r="EJ134">
            <v>-56.156999999999996</v>
          </cell>
          <cell r="EK134">
            <v>-68</v>
          </cell>
          <cell r="EL134">
            <v>-111</v>
          </cell>
          <cell r="EM134">
            <v>-271.5</v>
          </cell>
          <cell r="EN134">
            <v>0</v>
          </cell>
          <cell r="EO134">
            <v>0</v>
          </cell>
          <cell r="EP134">
            <v>0</v>
          </cell>
          <cell r="EQ134">
            <v>0</v>
          </cell>
          <cell r="ER134">
            <v>16.000000000000114</v>
          </cell>
          <cell r="ES134">
            <v>16.300000000000054</v>
          </cell>
          <cell r="ET134">
            <v>24.500000000000185</v>
          </cell>
          <cell r="EU134">
            <v>56.799999999999912</v>
          </cell>
          <cell r="EV134">
            <v>6.599999999999957</v>
          </cell>
          <cell r="EW134">
            <v>33.699999999999953</v>
          </cell>
          <cell r="EX134">
            <v>47.500000000000234</v>
          </cell>
          <cell r="EY134">
            <v>50.6000000000002</v>
          </cell>
          <cell r="EZ134">
            <v>51.900000000000105</v>
          </cell>
          <cell r="FA134">
            <v>48.699999999999918</v>
          </cell>
          <cell r="FB134">
            <v>61.699999999999719</v>
          </cell>
          <cell r="FC134">
            <v>135.99999999999991</v>
          </cell>
          <cell r="FD134">
            <v>36.899999999999814</v>
          </cell>
          <cell r="FE134">
            <v>59.799999999999827</v>
          </cell>
          <cell r="FF134">
            <v>99.500000000000057</v>
          </cell>
          <cell r="FG134">
            <v>189.30000000000007</v>
          </cell>
          <cell r="FH134">
            <v>77.799999999999812</v>
          </cell>
          <cell r="FI134">
            <v>131.80000000000001</v>
          </cell>
          <cell r="FJ134">
            <v>189.20000000000061</v>
          </cell>
          <cell r="FK134">
            <v>332.49999999999943</v>
          </cell>
          <cell r="FL134">
            <v>101.11400000000019</v>
          </cell>
          <cell r="FM134">
            <v>122.89999999999984</v>
          </cell>
          <cell r="FN134">
            <v>194.40000000000009</v>
          </cell>
          <cell r="FO134">
            <v>475.10000000000082</v>
          </cell>
          <cell r="FP134">
            <v>0</v>
          </cell>
          <cell r="FQ134">
            <v>0</v>
          </cell>
          <cell r="FR134">
            <v>0</v>
          </cell>
          <cell r="FS134">
            <v>0</v>
          </cell>
          <cell r="FT134">
            <v>0</v>
          </cell>
          <cell r="FU134">
            <v>0</v>
          </cell>
          <cell r="FV134">
            <v>0</v>
          </cell>
          <cell r="FW134">
            <v>0</v>
          </cell>
          <cell r="FX134">
            <v>0</v>
          </cell>
          <cell r="FY134">
            <v>0</v>
          </cell>
          <cell r="FZ134">
            <v>0</v>
          </cell>
          <cell r="GA134">
            <v>0</v>
          </cell>
          <cell r="GB134">
            <v>0</v>
          </cell>
          <cell r="GC134">
            <v>0</v>
          </cell>
          <cell r="GD134">
            <v>0</v>
          </cell>
          <cell r="GE134">
            <v>0</v>
          </cell>
          <cell r="GF134">
            <v>0</v>
          </cell>
          <cell r="GG134">
            <v>0</v>
          </cell>
          <cell r="GH134">
            <v>0</v>
          </cell>
          <cell r="GI134">
            <v>0</v>
          </cell>
          <cell r="GJ134">
            <v>0</v>
          </cell>
          <cell r="GK134">
            <v>0</v>
          </cell>
          <cell r="GL134">
            <v>0</v>
          </cell>
          <cell r="GM134">
            <v>0.3</v>
          </cell>
          <cell r="GN134">
            <v>0</v>
          </cell>
          <cell r="GO134">
            <v>0</v>
          </cell>
          <cell r="GP134">
            <v>0</v>
          </cell>
          <cell r="GQ134">
            <v>0</v>
          </cell>
          <cell r="GR134">
            <v>0</v>
          </cell>
          <cell r="GS134">
            <v>0</v>
          </cell>
          <cell r="GT134">
            <v>0</v>
          </cell>
          <cell r="GU134">
            <v>0</v>
          </cell>
          <cell r="GV134">
            <v>0</v>
          </cell>
          <cell r="GW134">
            <v>0</v>
          </cell>
          <cell r="GX134">
            <v>0</v>
          </cell>
          <cell r="GY134">
            <v>0</v>
          </cell>
          <cell r="GZ134">
            <v>0</v>
          </cell>
          <cell r="HA134">
            <v>0</v>
          </cell>
          <cell r="HB134">
            <v>0</v>
          </cell>
          <cell r="HC134">
            <v>0</v>
          </cell>
          <cell r="HD134">
            <v>0</v>
          </cell>
          <cell r="HE134">
            <v>0</v>
          </cell>
          <cell r="HF134">
            <v>0</v>
          </cell>
          <cell r="HG134">
            <v>0</v>
          </cell>
          <cell r="HH134">
            <v>0</v>
          </cell>
          <cell r="HI134">
            <v>0</v>
          </cell>
          <cell r="HJ134">
            <v>0</v>
          </cell>
          <cell r="HK134">
            <v>0</v>
          </cell>
          <cell r="HL134">
            <v>0</v>
          </cell>
          <cell r="HM134">
            <v>0</v>
          </cell>
          <cell r="HN134">
            <v>0</v>
          </cell>
          <cell r="HO134">
            <v>0</v>
          </cell>
          <cell r="HP134">
            <v>0</v>
          </cell>
          <cell r="HQ134">
            <v>0</v>
          </cell>
          <cell r="HR134">
            <v>0</v>
          </cell>
          <cell r="HS134">
            <v>0</v>
          </cell>
          <cell r="HT134">
            <v>0</v>
          </cell>
          <cell r="HU134">
            <v>0</v>
          </cell>
          <cell r="HV134">
            <v>0</v>
          </cell>
          <cell r="HW134">
            <v>0</v>
          </cell>
          <cell r="HX134">
            <v>0</v>
          </cell>
          <cell r="HY134">
            <v>0</v>
          </cell>
          <cell r="HZ134">
            <v>0</v>
          </cell>
          <cell r="IA134">
            <v>0</v>
          </cell>
          <cell r="IB134">
            <v>0</v>
          </cell>
          <cell r="IC134">
            <v>0</v>
          </cell>
          <cell r="ID134">
            <v>0</v>
          </cell>
          <cell r="IE134">
            <v>0</v>
          </cell>
          <cell r="IF134">
            <v>0</v>
          </cell>
          <cell r="IG134">
            <v>0</v>
          </cell>
          <cell r="IH134">
            <v>0</v>
          </cell>
          <cell r="II134">
            <v>0</v>
          </cell>
          <cell r="IJ134">
            <v>0</v>
          </cell>
          <cell r="IK134">
            <v>0</v>
          </cell>
          <cell r="IL134">
            <v>0</v>
          </cell>
          <cell r="IM134">
            <v>0</v>
          </cell>
          <cell r="IN134">
            <v>0</v>
          </cell>
          <cell r="IO134">
            <v>0</v>
          </cell>
          <cell r="IP134">
            <v>0</v>
          </cell>
          <cell r="IQ134">
            <v>0</v>
          </cell>
          <cell r="IR134">
            <v>0</v>
          </cell>
          <cell r="IS134">
            <v>0</v>
          </cell>
          <cell r="IT134">
            <v>0</v>
          </cell>
          <cell r="IU134">
            <v>0</v>
          </cell>
        </row>
        <row r="135">
          <cell r="A135" t="str">
            <v>BHE IN</v>
          </cell>
          <cell r="B135" t="str">
            <v>Bharat Electronics</v>
          </cell>
          <cell r="C135" t="str">
            <v>Engineering &amp; Capital Goods</v>
          </cell>
          <cell r="D135">
            <v>-49.2</v>
          </cell>
          <cell r="E135">
            <v>-31.1</v>
          </cell>
          <cell r="F135">
            <v>-27.7</v>
          </cell>
          <cell r="G135">
            <v>-21.7</v>
          </cell>
          <cell r="H135">
            <v>-9.6</v>
          </cell>
          <cell r="I135">
            <v>-11.8</v>
          </cell>
          <cell r="J135">
            <v>-10.4</v>
          </cell>
          <cell r="K135">
            <v>-12</v>
          </cell>
          <cell r="L135">
            <v>-8.8000000000000007</v>
          </cell>
          <cell r="M135">
            <v>-11.3</v>
          </cell>
          <cell r="N135">
            <v>-2.4</v>
          </cell>
          <cell r="O135">
            <v>-56.7</v>
          </cell>
          <cell r="P135">
            <v>-3.8</v>
          </cell>
          <cell r="Q135">
            <v>-6.1</v>
          </cell>
          <cell r="R135">
            <v>-13</v>
          </cell>
          <cell r="S135">
            <v>-250</v>
          </cell>
          <cell r="T135">
            <v>-2.5</v>
          </cell>
          <cell r="U135">
            <v>-0.7</v>
          </cell>
          <cell r="V135">
            <v>-1.5</v>
          </cell>
          <cell r="W135">
            <v>-0.4</v>
          </cell>
          <cell r="X135">
            <v>-1.2</v>
          </cell>
          <cell r="Y135">
            <v>-0.4</v>
          </cell>
          <cell r="Z135">
            <v>-0.3</v>
          </cell>
          <cell r="AA135">
            <v>-0.7</v>
          </cell>
          <cell r="AB135">
            <v>-0.46</v>
          </cell>
          <cell r="AC135">
            <v>-70.634</v>
          </cell>
          <cell r="AD135">
            <v>-0.375</v>
          </cell>
          <cell r="AE135">
            <v>-36.064</v>
          </cell>
          <cell r="AF135">
            <v>336.49999999999994</v>
          </cell>
          <cell r="AG135">
            <v>707.99999999999989</v>
          </cell>
          <cell r="AH135">
            <v>763.19999999999891</v>
          </cell>
          <cell r="AI135">
            <v>2142.7000000000021</v>
          </cell>
          <cell r="AJ135">
            <v>791.69999999999959</v>
          </cell>
          <cell r="AK135">
            <v>1063.0999999999995</v>
          </cell>
          <cell r="AL135">
            <v>1299.5999999999999</v>
          </cell>
          <cell r="AM135">
            <v>1643.1000000000004</v>
          </cell>
          <cell r="AN135">
            <v>841.09999999999923</v>
          </cell>
          <cell r="AO135">
            <v>1944.5000000000009</v>
          </cell>
          <cell r="AP135">
            <v>1358.2999999999993</v>
          </cell>
          <cell r="AQ135">
            <v>2727.8000000000006</v>
          </cell>
          <cell r="AR135">
            <v>851.70000000000039</v>
          </cell>
          <cell r="AS135">
            <v>2110.6000000000008</v>
          </cell>
          <cell r="AT135">
            <v>1469.5</v>
          </cell>
          <cell r="AU135">
            <v>4048.4999999999991</v>
          </cell>
          <cell r="AV135">
            <v>893.99999999999955</v>
          </cell>
          <cell r="AW135">
            <v>2174.9000000000005</v>
          </cell>
          <cell r="AX135">
            <v>2177.3999999999996</v>
          </cell>
          <cell r="AY135">
            <v>5169.9999999999991</v>
          </cell>
          <cell r="AZ135">
            <v>398.00000000000051</v>
          </cell>
          <cell r="BA135">
            <v>1809.2000000000007</v>
          </cell>
          <cell r="BB135">
            <v>1681.3000000000013</v>
          </cell>
          <cell r="BC135">
            <v>7237.5000000000045</v>
          </cell>
          <cell r="BD135">
            <v>45.609999999999026</v>
          </cell>
          <cell r="BE135">
            <v>1831.5589999999997</v>
          </cell>
          <cell r="BF135">
            <v>1691.376</v>
          </cell>
          <cell r="BG135">
            <v>8268.8479999999963</v>
          </cell>
          <cell r="BH135">
            <v>0</v>
          </cell>
          <cell r="BI135">
            <v>0</v>
          </cell>
          <cell r="BJ135">
            <v>0</v>
          </cell>
          <cell r="BK135">
            <v>0</v>
          </cell>
          <cell r="BL135">
            <v>0</v>
          </cell>
          <cell r="BM135">
            <v>0</v>
          </cell>
          <cell r="BN135">
            <v>-331.5</v>
          </cell>
          <cell r="BO135">
            <v>0</v>
          </cell>
          <cell r="BP135">
            <v>0</v>
          </cell>
          <cell r="BQ135">
            <v>-311.3</v>
          </cell>
          <cell r="BR135">
            <v>-0.9</v>
          </cell>
          <cell r="BS135">
            <v>0</v>
          </cell>
          <cell r="BT135">
            <v>0</v>
          </cell>
          <cell r="BU135">
            <v>0</v>
          </cell>
          <cell r="BV135">
            <v>0</v>
          </cell>
          <cell r="BW135">
            <v>0</v>
          </cell>
          <cell r="BX135">
            <v>0</v>
          </cell>
          <cell r="BY135">
            <v>0</v>
          </cell>
          <cell r="BZ135">
            <v>0</v>
          </cell>
          <cell r="CA135">
            <v>0</v>
          </cell>
          <cell r="CB135">
            <v>0</v>
          </cell>
          <cell r="CC135">
            <v>0</v>
          </cell>
          <cell r="CD135">
            <v>0</v>
          </cell>
          <cell r="CE135">
            <v>212.3</v>
          </cell>
          <cell r="CF135">
            <v>0</v>
          </cell>
          <cell r="CG135">
            <v>0</v>
          </cell>
          <cell r="CH135">
            <v>0</v>
          </cell>
          <cell r="CI135">
            <v>0</v>
          </cell>
          <cell r="CJ135">
            <v>336.49999999999994</v>
          </cell>
          <cell r="CK135">
            <v>707.99999999999989</v>
          </cell>
          <cell r="CL135">
            <v>763.19999999999891</v>
          </cell>
          <cell r="CM135">
            <v>2142.7000000000021</v>
          </cell>
          <cell r="CN135">
            <v>791.69999999999959</v>
          </cell>
          <cell r="CO135">
            <v>1063.0999999999995</v>
          </cell>
          <cell r="CP135">
            <v>968.09999999999991</v>
          </cell>
          <cell r="CQ135">
            <v>1643.1000000000004</v>
          </cell>
          <cell r="CR135">
            <v>841.09999999999923</v>
          </cell>
          <cell r="CS135">
            <v>1633.200000000001</v>
          </cell>
          <cell r="CT135">
            <v>1357.3999999999992</v>
          </cell>
          <cell r="CU135">
            <v>2727.8000000000006</v>
          </cell>
          <cell r="CV135">
            <v>851.70000000000039</v>
          </cell>
          <cell r="CW135">
            <v>2110.6000000000008</v>
          </cell>
          <cell r="CX135">
            <v>1469.5</v>
          </cell>
          <cell r="CY135">
            <v>4048.4999999999991</v>
          </cell>
          <cell r="CZ135">
            <v>893.99999999999955</v>
          </cell>
          <cell r="DA135">
            <v>2174.9000000000005</v>
          </cell>
          <cell r="DB135">
            <v>2177.3999999999996</v>
          </cell>
          <cell r="DC135">
            <v>5169.9999999999991</v>
          </cell>
          <cell r="DD135">
            <v>398.00000000000051</v>
          </cell>
          <cell r="DE135">
            <v>1809.2000000000007</v>
          </cell>
          <cell r="DF135">
            <v>1681.3000000000013</v>
          </cell>
          <cell r="DG135">
            <v>7449.8000000000047</v>
          </cell>
          <cell r="DH135">
            <v>45.609999999999026</v>
          </cell>
          <cell r="DI135">
            <v>1831.5589999999997</v>
          </cell>
          <cell r="DJ135">
            <v>1691.376</v>
          </cell>
          <cell r="DK135">
            <v>8268.8479999999963</v>
          </cell>
          <cell r="DL135">
            <v>-81.900000000000006</v>
          </cell>
          <cell r="DM135">
            <v>-231.3</v>
          </cell>
          <cell r="DN135">
            <v>-232.2</v>
          </cell>
          <cell r="DO135">
            <v>-656.1</v>
          </cell>
          <cell r="DP135">
            <v>-256.7</v>
          </cell>
          <cell r="DQ135">
            <v>-350.6</v>
          </cell>
          <cell r="DR135">
            <v>-286.39999999999998</v>
          </cell>
          <cell r="DS135">
            <v>-543.1</v>
          </cell>
          <cell r="DT135">
            <v>-259.7</v>
          </cell>
          <cell r="DU135">
            <v>-527.6</v>
          </cell>
          <cell r="DV135">
            <v>-535.29999999999995</v>
          </cell>
          <cell r="DW135">
            <v>-945.8</v>
          </cell>
          <cell r="DX135">
            <v>-286.2</v>
          </cell>
          <cell r="DY135">
            <v>-643.9</v>
          </cell>
          <cell r="DZ135">
            <v>-499.4</v>
          </cell>
          <cell r="EA135">
            <v>-1239.4000000000001</v>
          </cell>
          <cell r="EB135">
            <v>-291.3</v>
          </cell>
          <cell r="EC135">
            <v>-692</v>
          </cell>
          <cell r="ED135">
            <v>-695.6</v>
          </cell>
          <cell r="EE135">
            <v>-1598.8</v>
          </cell>
          <cell r="EF135">
            <v>-135</v>
          </cell>
          <cell r="EG135">
            <v>-580.79999999999995</v>
          </cell>
          <cell r="EH135">
            <v>-551.6</v>
          </cell>
          <cell r="EI135">
            <v>-2401.5</v>
          </cell>
          <cell r="EJ135">
            <v>-20.420000000000002</v>
          </cell>
          <cell r="EK135">
            <v>-594.20399999999995</v>
          </cell>
          <cell r="EL135">
            <v>-564.71799999999996</v>
          </cell>
          <cell r="EM135">
            <v>-2638.7730000000001</v>
          </cell>
          <cell r="EN135">
            <v>254.59999999999994</v>
          </cell>
          <cell r="EO135">
            <v>476.69999999999987</v>
          </cell>
          <cell r="EP135">
            <v>530.99999999999886</v>
          </cell>
          <cell r="EQ135">
            <v>1486.6000000000022</v>
          </cell>
          <cell r="ER135">
            <v>534.99999999999955</v>
          </cell>
          <cell r="ES135">
            <v>712.49999999999943</v>
          </cell>
          <cell r="ET135">
            <v>681.69999999999993</v>
          </cell>
          <cell r="EU135">
            <v>1100.0000000000005</v>
          </cell>
          <cell r="EV135">
            <v>581.39999999999918</v>
          </cell>
          <cell r="EW135">
            <v>1105.6000000000008</v>
          </cell>
          <cell r="EX135">
            <v>822.09999999999923</v>
          </cell>
          <cell r="EY135">
            <v>1782.0000000000007</v>
          </cell>
          <cell r="EZ135">
            <v>565.50000000000045</v>
          </cell>
          <cell r="FA135">
            <v>1466.7000000000007</v>
          </cell>
          <cell r="FB135">
            <v>970.1</v>
          </cell>
          <cell r="FC135">
            <v>2809.099999999999</v>
          </cell>
          <cell r="FD135">
            <v>602.69999999999959</v>
          </cell>
          <cell r="FE135">
            <v>1482.9000000000005</v>
          </cell>
          <cell r="FF135">
            <v>1481.7999999999997</v>
          </cell>
          <cell r="FG135">
            <v>3571.1999999999989</v>
          </cell>
          <cell r="FH135">
            <v>263.00000000000051</v>
          </cell>
          <cell r="FI135">
            <v>1228.4000000000008</v>
          </cell>
          <cell r="FJ135">
            <v>1129.7000000000012</v>
          </cell>
          <cell r="FK135">
            <v>5048.3000000000047</v>
          </cell>
          <cell r="FL135">
            <v>25.189999999999024</v>
          </cell>
          <cell r="FM135">
            <v>1237.3549999999998</v>
          </cell>
          <cell r="FN135">
            <v>1126.6579999999999</v>
          </cell>
          <cell r="FO135">
            <v>5630.0749999999962</v>
          </cell>
          <cell r="FP135">
            <v>0</v>
          </cell>
          <cell r="FQ135">
            <v>0</v>
          </cell>
          <cell r="FR135">
            <v>0</v>
          </cell>
          <cell r="FS135">
            <v>0</v>
          </cell>
          <cell r="FT135">
            <v>0</v>
          </cell>
          <cell r="FU135">
            <v>0</v>
          </cell>
          <cell r="FV135">
            <v>0</v>
          </cell>
          <cell r="FW135">
            <v>0</v>
          </cell>
          <cell r="FX135">
            <v>0</v>
          </cell>
          <cell r="FY135">
            <v>0</v>
          </cell>
          <cell r="FZ135">
            <v>0</v>
          </cell>
          <cell r="GA135">
            <v>0</v>
          </cell>
          <cell r="GB135">
            <v>0</v>
          </cell>
          <cell r="GC135">
            <v>0</v>
          </cell>
          <cell r="GD135">
            <v>0</v>
          </cell>
          <cell r="GE135">
            <v>0</v>
          </cell>
          <cell r="GF135">
            <v>0</v>
          </cell>
          <cell r="GG135">
            <v>0</v>
          </cell>
          <cell r="GH135">
            <v>0</v>
          </cell>
          <cell r="GI135">
            <v>0</v>
          </cell>
          <cell r="GJ135">
            <v>0</v>
          </cell>
          <cell r="GK135">
            <v>0</v>
          </cell>
          <cell r="GL135">
            <v>0</v>
          </cell>
          <cell r="GM135">
            <v>0</v>
          </cell>
          <cell r="GN135">
            <v>0</v>
          </cell>
          <cell r="GO135">
            <v>0</v>
          </cell>
          <cell r="GP135">
            <v>0</v>
          </cell>
          <cell r="GQ135">
            <v>0</v>
          </cell>
          <cell r="GR135">
            <v>0</v>
          </cell>
          <cell r="GS135">
            <v>0</v>
          </cell>
          <cell r="GT135">
            <v>0</v>
          </cell>
          <cell r="GU135">
            <v>0</v>
          </cell>
          <cell r="GV135">
            <v>0</v>
          </cell>
          <cell r="GW135">
            <v>0</v>
          </cell>
          <cell r="GX135">
            <v>0</v>
          </cell>
          <cell r="GY135">
            <v>0</v>
          </cell>
          <cell r="GZ135">
            <v>0</v>
          </cell>
          <cell r="HA135">
            <v>0</v>
          </cell>
          <cell r="HB135">
            <v>0</v>
          </cell>
          <cell r="HC135">
            <v>0</v>
          </cell>
          <cell r="HD135">
            <v>0</v>
          </cell>
          <cell r="HE135">
            <v>0</v>
          </cell>
          <cell r="HF135">
            <v>0</v>
          </cell>
          <cell r="HG135">
            <v>0</v>
          </cell>
          <cell r="HH135">
            <v>0</v>
          </cell>
          <cell r="HI135">
            <v>0</v>
          </cell>
          <cell r="HJ135">
            <v>0</v>
          </cell>
          <cell r="HK135">
            <v>0</v>
          </cell>
          <cell r="HL135">
            <v>0</v>
          </cell>
          <cell r="HM135">
            <v>0</v>
          </cell>
          <cell r="HN135">
            <v>0</v>
          </cell>
          <cell r="HO135">
            <v>0</v>
          </cell>
          <cell r="HP135">
            <v>0</v>
          </cell>
          <cell r="HQ135">
            <v>0</v>
          </cell>
          <cell r="HR135">
            <v>0</v>
          </cell>
          <cell r="HS135">
            <v>0</v>
          </cell>
          <cell r="HT135">
            <v>0</v>
          </cell>
          <cell r="HU135">
            <v>0</v>
          </cell>
          <cell r="HV135">
            <v>0</v>
          </cell>
          <cell r="HW135">
            <v>0</v>
          </cell>
          <cell r="HX135">
            <v>0</v>
          </cell>
          <cell r="HY135">
            <v>0</v>
          </cell>
          <cell r="HZ135">
            <v>0</v>
          </cell>
          <cell r="IA135">
            <v>0</v>
          </cell>
          <cell r="IB135">
            <v>0</v>
          </cell>
          <cell r="IC135">
            <v>0</v>
          </cell>
          <cell r="ID135">
            <v>0</v>
          </cell>
          <cell r="IE135">
            <v>0</v>
          </cell>
          <cell r="IF135">
            <v>0</v>
          </cell>
          <cell r="IG135">
            <v>0</v>
          </cell>
          <cell r="IH135">
            <v>0</v>
          </cell>
          <cell r="II135">
            <v>0</v>
          </cell>
          <cell r="IJ135">
            <v>0</v>
          </cell>
          <cell r="IK135">
            <v>0</v>
          </cell>
          <cell r="IL135">
            <v>0</v>
          </cell>
          <cell r="IM135">
            <v>0</v>
          </cell>
          <cell r="IN135">
            <v>0</v>
          </cell>
          <cell r="IO135">
            <v>0</v>
          </cell>
          <cell r="IP135">
            <v>0</v>
          </cell>
          <cell r="IQ135">
            <v>0</v>
          </cell>
          <cell r="IR135">
            <v>0</v>
          </cell>
          <cell r="IS135">
            <v>0</v>
          </cell>
          <cell r="IT135">
            <v>0</v>
          </cell>
          <cell r="IU135">
            <v>0</v>
          </cell>
        </row>
        <row r="136">
          <cell r="A136" t="str">
            <v>BEML IN</v>
          </cell>
          <cell r="B136" t="str">
            <v>Bharat Earth Movers</v>
          </cell>
          <cell r="C136" t="str">
            <v>Engineering &amp; Capital Goods</v>
          </cell>
          <cell r="D136">
            <v>0</v>
          </cell>
          <cell r="E136">
            <v>0</v>
          </cell>
          <cell r="F136">
            <v>0</v>
          </cell>
          <cell r="G136">
            <v>0</v>
          </cell>
          <cell r="H136">
            <v>-8.9</v>
          </cell>
          <cell r="I136">
            <v>-5.0999999999999996</v>
          </cell>
          <cell r="J136">
            <v>-6</v>
          </cell>
          <cell r="K136">
            <v>-5.9</v>
          </cell>
          <cell r="L136">
            <v>-6.3</v>
          </cell>
          <cell r="M136">
            <v>-1.8</v>
          </cell>
          <cell r="N136">
            <v>-0.6</v>
          </cell>
          <cell r="O136">
            <v>-9.1</v>
          </cell>
          <cell r="P136">
            <v>-13.8</v>
          </cell>
          <cell r="Q136">
            <v>-5</v>
          </cell>
          <cell r="R136">
            <v>-10.199999999999999</v>
          </cell>
          <cell r="S136">
            <v>-19.7</v>
          </cell>
          <cell r="T136">
            <v>-15.4</v>
          </cell>
          <cell r="U136">
            <v>-15.5</v>
          </cell>
          <cell r="V136">
            <v>-4</v>
          </cell>
          <cell r="W136">
            <v>-26.1</v>
          </cell>
          <cell r="X136">
            <v>-4.5</v>
          </cell>
          <cell r="Y136">
            <v>-42.7</v>
          </cell>
          <cell r="Z136">
            <v>-62.8</v>
          </cell>
          <cell r="AA136">
            <v>-120.9</v>
          </cell>
          <cell r="AB136">
            <v>-57.6</v>
          </cell>
          <cell r="AC136">
            <v>-57.3</v>
          </cell>
          <cell r="AD136">
            <v>-97.7</v>
          </cell>
          <cell r="AE136">
            <v>-179.9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-169.8</v>
          </cell>
          <cell r="AK136">
            <v>215.89999999999947</v>
          </cell>
          <cell r="AL136">
            <v>192.09999999999982</v>
          </cell>
          <cell r="AM136">
            <v>284.00000000000023</v>
          </cell>
          <cell r="AN136">
            <v>93.100000000000463</v>
          </cell>
          <cell r="AO136">
            <v>349.49999999999972</v>
          </cell>
          <cell r="AP136">
            <v>311.59999999999991</v>
          </cell>
          <cell r="AQ136">
            <v>1967.4000000000015</v>
          </cell>
          <cell r="AR136">
            <v>199.49999999999989</v>
          </cell>
          <cell r="AS136">
            <v>443.29999999999984</v>
          </cell>
          <cell r="AT136">
            <v>851.59999999999968</v>
          </cell>
          <cell r="AU136">
            <v>1306.3000000000009</v>
          </cell>
          <cell r="AV136">
            <v>224.69999999999962</v>
          </cell>
          <cell r="AW136">
            <v>560.20000000000073</v>
          </cell>
          <cell r="AX136">
            <v>806.80000000000041</v>
          </cell>
          <cell r="AY136">
            <v>1455.5000000000014</v>
          </cell>
          <cell r="AZ136">
            <v>363.60000000000048</v>
          </cell>
          <cell r="BA136">
            <v>380.7999999999991</v>
          </cell>
          <cell r="BB136">
            <v>897.49999999999886</v>
          </cell>
          <cell r="BC136">
            <v>1838.199999999998</v>
          </cell>
          <cell r="BD136">
            <v>-172.30000000000027</v>
          </cell>
          <cell r="BE136">
            <v>671.8999999999993</v>
          </cell>
          <cell r="BF136">
            <v>895.09999999999923</v>
          </cell>
          <cell r="BG136">
            <v>2477.9</v>
          </cell>
          <cell r="BH136">
            <v>0</v>
          </cell>
          <cell r="BI136">
            <v>0</v>
          </cell>
          <cell r="BJ136">
            <v>0</v>
          </cell>
          <cell r="BK136">
            <v>0</v>
          </cell>
          <cell r="BL136">
            <v>0</v>
          </cell>
          <cell r="BM136">
            <v>0</v>
          </cell>
          <cell r="BN136">
            <v>0</v>
          </cell>
          <cell r="BO136">
            <v>0</v>
          </cell>
          <cell r="BP136">
            <v>0</v>
          </cell>
          <cell r="BQ136">
            <v>0</v>
          </cell>
          <cell r="BR136">
            <v>0</v>
          </cell>
          <cell r="BS136">
            <v>0</v>
          </cell>
          <cell r="BT136">
            <v>8.1999999999999993</v>
          </cell>
          <cell r="BU136">
            <v>0</v>
          </cell>
          <cell r="BV136">
            <v>0</v>
          </cell>
          <cell r="BW136">
            <v>0</v>
          </cell>
          <cell r="BX136">
            <v>0</v>
          </cell>
          <cell r="BY136">
            <v>0</v>
          </cell>
          <cell r="BZ136">
            <v>0</v>
          </cell>
          <cell r="CA136">
            <v>0</v>
          </cell>
          <cell r="CB136">
            <v>0</v>
          </cell>
          <cell r="CC136">
            <v>0</v>
          </cell>
          <cell r="CD136">
            <v>0</v>
          </cell>
          <cell r="CE136">
            <v>0</v>
          </cell>
          <cell r="CF136">
            <v>0</v>
          </cell>
          <cell r="CG136">
            <v>0</v>
          </cell>
          <cell r="CH136">
            <v>0</v>
          </cell>
          <cell r="CI136">
            <v>0</v>
          </cell>
          <cell r="CJ136">
            <v>0</v>
          </cell>
          <cell r="CK136">
            <v>0</v>
          </cell>
          <cell r="CL136">
            <v>0</v>
          </cell>
          <cell r="CM136">
            <v>0</v>
          </cell>
          <cell r="CN136">
            <v>-169.8</v>
          </cell>
          <cell r="CO136">
            <v>215.89999999999947</v>
          </cell>
          <cell r="CP136">
            <v>192.09999999999982</v>
          </cell>
          <cell r="CQ136">
            <v>284.00000000000023</v>
          </cell>
          <cell r="CR136">
            <v>93.100000000000463</v>
          </cell>
          <cell r="CS136">
            <v>349.49999999999972</v>
          </cell>
          <cell r="CT136">
            <v>311.59999999999991</v>
          </cell>
          <cell r="CU136">
            <v>1967.4000000000015</v>
          </cell>
          <cell r="CV136">
            <v>207.69999999999987</v>
          </cell>
          <cell r="CW136">
            <v>443.29999999999984</v>
          </cell>
          <cell r="CX136">
            <v>851.59999999999968</v>
          </cell>
          <cell r="CY136">
            <v>1306.3000000000009</v>
          </cell>
          <cell r="CZ136">
            <v>224.69999999999962</v>
          </cell>
          <cell r="DA136">
            <v>560.20000000000073</v>
          </cell>
          <cell r="DB136">
            <v>806.80000000000041</v>
          </cell>
          <cell r="DC136">
            <v>1455.5000000000014</v>
          </cell>
          <cell r="DD136">
            <v>363.60000000000048</v>
          </cell>
          <cell r="DE136">
            <v>380.7999999999991</v>
          </cell>
          <cell r="DF136">
            <v>897.49999999999886</v>
          </cell>
          <cell r="DG136">
            <v>1838.199999999998</v>
          </cell>
          <cell r="DH136">
            <v>-172.30000000000027</v>
          </cell>
          <cell r="DI136">
            <v>671.8999999999993</v>
          </cell>
          <cell r="DJ136">
            <v>895.09999999999923</v>
          </cell>
          <cell r="DK136">
            <v>2477.9</v>
          </cell>
          <cell r="DL136">
            <v>0</v>
          </cell>
          <cell r="DM136">
            <v>0</v>
          </cell>
          <cell r="DN136">
            <v>0</v>
          </cell>
          <cell r="DO136">
            <v>0</v>
          </cell>
          <cell r="DP136">
            <v>0</v>
          </cell>
          <cell r="DQ136">
            <v>-18.399999999999999</v>
          </cell>
          <cell r="DR136">
            <v>-76.900000000000006</v>
          </cell>
          <cell r="DS136">
            <v>-99.7</v>
          </cell>
          <cell r="DT136">
            <v>-41.2</v>
          </cell>
          <cell r="DU136">
            <v>-154.9</v>
          </cell>
          <cell r="DV136">
            <v>-68.599999999999994</v>
          </cell>
          <cell r="DW136">
            <v>-731.2</v>
          </cell>
          <cell r="DX136">
            <v>-67.2</v>
          </cell>
          <cell r="DY136">
            <v>-152.5</v>
          </cell>
          <cell r="DZ136">
            <v>-293.8</v>
          </cell>
          <cell r="EA136">
            <v>-445.5</v>
          </cell>
          <cell r="EB136">
            <v>-83</v>
          </cell>
          <cell r="EC136">
            <v>-194.5</v>
          </cell>
          <cell r="ED136">
            <v>-277.10000000000002</v>
          </cell>
          <cell r="EE136">
            <v>-520.4</v>
          </cell>
          <cell r="EF136">
            <v>-127.7</v>
          </cell>
          <cell r="EG136">
            <v>-137.6</v>
          </cell>
          <cell r="EH136">
            <v>-305.10000000000002</v>
          </cell>
          <cell r="EI136">
            <v>-653.20000000000005</v>
          </cell>
          <cell r="EJ136">
            <v>-2</v>
          </cell>
          <cell r="EK136">
            <v>-116.8</v>
          </cell>
          <cell r="EL136">
            <v>-309.7</v>
          </cell>
          <cell r="EM136">
            <v>-757.7</v>
          </cell>
          <cell r="EN136">
            <v>0</v>
          </cell>
          <cell r="EO136">
            <v>0</v>
          </cell>
          <cell r="EP136">
            <v>0</v>
          </cell>
          <cell r="EQ136">
            <v>0</v>
          </cell>
          <cell r="ER136">
            <v>-169.8</v>
          </cell>
          <cell r="ES136">
            <v>197.49999999999946</v>
          </cell>
          <cell r="ET136">
            <v>115.19999999999982</v>
          </cell>
          <cell r="EU136">
            <v>184.30000000000024</v>
          </cell>
          <cell r="EV136">
            <v>51.90000000000046</v>
          </cell>
          <cell r="EW136">
            <v>194.59999999999971</v>
          </cell>
          <cell r="EX136">
            <v>242.99999999999991</v>
          </cell>
          <cell r="EY136">
            <v>1236.2000000000014</v>
          </cell>
          <cell r="EZ136">
            <v>140.49999999999989</v>
          </cell>
          <cell r="FA136">
            <v>290.79999999999984</v>
          </cell>
          <cell r="FB136">
            <v>557.79999999999973</v>
          </cell>
          <cell r="FC136">
            <v>860.80000000000086</v>
          </cell>
          <cell r="FD136">
            <v>141.69999999999962</v>
          </cell>
          <cell r="FE136">
            <v>365.70000000000073</v>
          </cell>
          <cell r="FF136">
            <v>529.70000000000039</v>
          </cell>
          <cell r="FG136">
            <v>935.10000000000139</v>
          </cell>
          <cell r="FH136">
            <v>235.90000000000049</v>
          </cell>
          <cell r="FI136">
            <v>243.19999999999911</v>
          </cell>
          <cell r="FJ136">
            <v>592.39999999999884</v>
          </cell>
          <cell r="FK136">
            <v>1184.999999999998</v>
          </cell>
          <cell r="FL136">
            <v>-174.30000000000027</v>
          </cell>
          <cell r="FM136">
            <v>555.09999999999934</v>
          </cell>
          <cell r="FN136">
            <v>585.39999999999918</v>
          </cell>
          <cell r="FO136">
            <v>1720.2</v>
          </cell>
          <cell r="FP136">
            <v>0</v>
          </cell>
          <cell r="FQ136">
            <v>0</v>
          </cell>
          <cell r="FR136">
            <v>0</v>
          </cell>
          <cell r="FS136">
            <v>0</v>
          </cell>
          <cell r="FT136">
            <v>0</v>
          </cell>
          <cell r="FU136">
            <v>0</v>
          </cell>
          <cell r="FV136">
            <v>0</v>
          </cell>
          <cell r="FW136">
            <v>0</v>
          </cell>
          <cell r="FX136">
            <v>0</v>
          </cell>
          <cell r="FY136">
            <v>0</v>
          </cell>
          <cell r="FZ136">
            <v>0</v>
          </cell>
          <cell r="GA136">
            <v>0</v>
          </cell>
          <cell r="GB136">
            <v>0</v>
          </cell>
          <cell r="GC136">
            <v>0</v>
          </cell>
          <cell r="GD136">
            <v>0</v>
          </cell>
          <cell r="GE136">
            <v>0</v>
          </cell>
          <cell r="GF136">
            <v>0</v>
          </cell>
          <cell r="GG136">
            <v>0</v>
          </cell>
          <cell r="GH136">
            <v>0</v>
          </cell>
          <cell r="GI136">
            <v>0</v>
          </cell>
          <cell r="GJ136">
            <v>0</v>
          </cell>
          <cell r="GK136">
            <v>0</v>
          </cell>
          <cell r="GL136">
            <v>0</v>
          </cell>
          <cell r="GM136">
            <v>0</v>
          </cell>
          <cell r="GN136">
            <v>0</v>
          </cell>
          <cell r="GO136">
            <v>0</v>
          </cell>
          <cell r="GP136">
            <v>0</v>
          </cell>
          <cell r="GQ136">
            <v>0</v>
          </cell>
          <cell r="GR136">
            <v>0</v>
          </cell>
          <cell r="GS136">
            <v>0</v>
          </cell>
          <cell r="GT136">
            <v>0</v>
          </cell>
          <cell r="GU136">
            <v>0</v>
          </cell>
          <cell r="GV136">
            <v>0</v>
          </cell>
          <cell r="GW136">
            <v>0</v>
          </cell>
          <cell r="GX136">
            <v>0</v>
          </cell>
          <cell r="GY136">
            <v>0</v>
          </cell>
          <cell r="GZ136">
            <v>0</v>
          </cell>
          <cell r="HA136">
            <v>0</v>
          </cell>
          <cell r="HB136">
            <v>0</v>
          </cell>
          <cell r="HC136">
            <v>0</v>
          </cell>
          <cell r="HD136">
            <v>0</v>
          </cell>
          <cell r="HE136">
            <v>0</v>
          </cell>
          <cell r="HF136">
            <v>0</v>
          </cell>
          <cell r="HG136">
            <v>0</v>
          </cell>
          <cell r="HH136">
            <v>0</v>
          </cell>
          <cell r="HI136">
            <v>0</v>
          </cell>
          <cell r="HJ136">
            <v>0</v>
          </cell>
          <cell r="HK136">
            <v>0</v>
          </cell>
          <cell r="HL136">
            <v>0</v>
          </cell>
          <cell r="HM136">
            <v>0</v>
          </cell>
          <cell r="HN136">
            <v>0</v>
          </cell>
          <cell r="HO136">
            <v>0</v>
          </cell>
          <cell r="HP136">
            <v>0</v>
          </cell>
          <cell r="HQ136">
            <v>0</v>
          </cell>
          <cell r="HR136">
            <v>0</v>
          </cell>
          <cell r="HS136">
            <v>0</v>
          </cell>
          <cell r="HT136">
            <v>0</v>
          </cell>
          <cell r="HU136">
            <v>0</v>
          </cell>
          <cell r="HV136">
            <v>0</v>
          </cell>
          <cell r="HW136">
            <v>0</v>
          </cell>
          <cell r="HX136">
            <v>0</v>
          </cell>
          <cell r="HY136">
            <v>0</v>
          </cell>
          <cell r="HZ136">
            <v>0</v>
          </cell>
          <cell r="IA136">
            <v>0</v>
          </cell>
          <cell r="IB136">
            <v>0</v>
          </cell>
          <cell r="IC136">
            <v>0</v>
          </cell>
          <cell r="ID136">
            <v>0</v>
          </cell>
          <cell r="IE136">
            <v>0</v>
          </cell>
          <cell r="IF136">
            <v>0</v>
          </cell>
          <cell r="IG136">
            <v>0</v>
          </cell>
          <cell r="IH136">
            <v>0</v>
          </cell>
          <cell r="II136">
            <v>0</v>
          </cell>
          <cell r="IJ136">
            <v>0</v>
          </cell>
          <cell r="IK136">
            <v>0</v>
          </cell>
          <cell r="IL136">
            <v>0</v>
          </cell>
          <cell r="IM136">
            <v>0</v>
          </cell>
          <cell r="IN136">
            <v>0</v>
          </cell>
          <cell r="IO136">
            <v>0</v>
          </cell>
          <cell r="IP136">
            <v>0</v>
          </cell>
          <cell r="IQ136">
            <v>0</v>
          </cell>
          <cell r="IR136">
            <v>0</v>
          </cell>
          <cell r="IS136">
            <v>0</v>
          </cell>
          <cell r="IT136">
            <v>0</v>
          </cell>
          <cell r="IU136">
            <v>0</v>
          </cell>
        </row>
        <row r="137">
          <cell r="A137" t="str">
            <v>BHEL IN</v>
          </cell>
          <cell r="B137" t="str">
            <v>Bharat Heavy Electricals</v>
          </cell>
          <cell r="C137" t="str">
            <v>Engineering &amp; Capital Goods</v>
          </cell>
          <cell r="D137">
            <v>0</v>
          </cell>
          <cell r="E137">
            <v>0</v>
          </cell>
          <cell r="F137">
            <v>0</v>
          </cell>
          <cell r="G137">
            <v>0</v>
          </cell>
          <cell r="H137">
            <v>-111.2</v>
          </cell>
          <cell r="I137">
            <v>-119.7</v>
          </cell>
          <cell r="J137">
            <v>-136.19999999999999</v>
          </cell>
          <cell r="K137">
            <v>-203.1</v>
          </cell>
          <cell r="L137">
            <v>-125.1</v>
          </cell>
          <cell r="M137">
            <v>-171.5</v>
          </cell>
          <cell r="N137">
            <v>-129.1</v>
          </cell>
          <cell r="O137">
            <v>-351.7</v>
          </cell>
          <cell r="P137">
            <v>-123.1</v>
          </cell>
          <cell r="Q137">
            <v>-132.69999999999999</v>
          </cell>
          <cell r="R137">
            <v>-136.30000000000001</v>
          </cell>
          <cell r="S137">
            <v>-195.4</v>
          </cell>
          <cell r="T137">
            <v>-131.30000000000001</v>
          </cell>
          <cell r="U137">
            <v>-135.5</v>
          </cell>
          <cell r="V137">
            <v>-119.7</v>
          </cell>
          <cell r="W137">
            <v>-47</v>
          </cell>
          <cell r="X137">
            <v>-21.6</v>
          </cell>
          <cell r="Y137">
            <v>-19</v>
          </cell>
          <cell r="Z137">
            <v>-97.6</v>
          </cell>
          <cell r="AA137">
            <v>-42</v>
          </cell>
          <cell r="AB137">
            <v>-25.6</v>
          </cell>
          <cell r="AC137">
            <v>-22</v>
          </cell>
          <cell r="AD137">
            <v>-178.6</v>
          </cell>
          <cell r="AE137">
            <v>-80.900000000000006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-168.50000000000142</v>
          </cell>
          <cell r="AK137">
            <v>1993.1999999999982</v>
          </cell>
          <cell r="AL137">
            <v>2698.3999999999996</v>
          </cell>
          <cell r="AM137">
            <v>6778.4000000000005</v>
          </cell>
          <cell r="AN137">
            <v>549.49999999999886</v>
          </cell>
          <cell r="AO137">
            <v>2470.5999999999995</v>
          </cell>
          <cell r="AP137">
            <v>3854.8999999999992</v>
          </cell>
          <cell r="AQ137">
            <v>9391.2000000000062</v>
          </cell>
          <cell r="AR137">
            <v>1947.4000000000019</v>
          </cell>
          <cell r="AS137">
            <v>3989.4000000000005</v>
          </cell>
          <cell r="AT137">
            <v>6460.4000000000005</v>
          </cell>
          <cell r="AU137">
            <v>13246.700000000006</v>
          </cell>
          <cell r="AV137">
            <v>3612.7999999999993</v>
          </cell>
          <cell r="AW137">
            <v>5459.8999999999978</v>
          </cell>
          <cell r="AX137">
            <v>10364.899999999992</v>
          </cell>
          <cell r="AY137">
            <v>17923</v>
          </cell>
          <cell r="AZ137">
            <v>4459.1999999999971</v>
          </cell>
          <cell r="BA137">
            <v>8572.9999999999982</v>
          </cell>
          <cell r="BB137">
            <v>11766.200000000003</v>
          </cell>
          <cell r="BC137">
            <v>17006</v>
          </cell>
          <cell r="BD137">
            <v>5903.6999999999971</v>
          </cell>
          <cell r="BE137">
            <v>9413.4000000000015</v>
          </cell>
          <cell r="BF137">
            <v>12226.4</v>
          </cell>
          <cell r="BG137">
            <v>20945.300000000003</v>
          </cell>
          <cell r="BH137">
            <v>0</v>
          </cell>
          <cell r="BI137">
            <v>0</v>
          </cell>
          <cell r="BJ137">
            <v>0</v>
          </cell>
          <cell r="BK137">
            <v>0</v>
          </cell>
          <cell r="BL137">
            <v>0</v>
          </cell>
          <cell r="BM137">
            <v>-402.2</v>
          </cell>
          <cell r="BN137">
            <v>-613.5</v>
          </cell>
          <cell r="BO137">
            <v>-498.7</v>
          </cell>
          <cell r="BP137">
            <v>0</v>
          </cell>
          <cell r="BQ137">
            <v>0</v>
          </cell>
          <cell r="BR137">
            <v>0</v>
          </cell>
          <cell r="BS137">
            <v>0</v>
          </cell>
          <cell r="BT137">
            <v>0</v>
          </cell>
          <cell r="BU137">
            <v>0</v>
          </cell>
          <cell r="BV137">
            <v>0</v>
          </cell>
          <cell r="BW137">
            <v>0</v>
          </cell>
          <cell r="BX137">
            <v>0</v>
          </cell>
          <cell r="BY137">
            <v>0</v>
          </cell>
          <cell r="BZ137">
            <v>0</v>
          </cell>
          <cell r="CA137">
            <v>0</v>
          </cell>
          <cell r="CB137">
            <v>0</v>
          </cell>
          <cell r="CC137">
            <v>2191.1999999999998</v>
          </cell>
          <cell r="CD137">
            <v>0</v>
          </cell>
          <cell r="CE137">
            <v>0</v>
          </cell>
          <cell r="CF137">
            <v>0</v>
          </cell>
          <cell r="CG137">
            <v>0</v>
          </cell>
          <cell r="CH137">
            <v>0</v>
          </cell>
          <cell r="CI137">
            <v>0</v>
          </cell>
          <cell r="CJ137">
            <v>0</v>
          </cell>
          <cell r="CK137">
            <v>0</v>
          </cell>
          <cell r="CL137">
            <v>0</v>
          </cell>
          <cell r="CM137">
            <v>0</v>
          </cell>
          <cell r="CN137">
            <v>-168.50000000000142</v>
          </cell>
          <cell r="CO137">
            <v>1590.9999999999982</v>
          </cell>
          <cell r="CP137">
            <v>2084.8999999999996</v>
          </cell>
          <cell r="CQ137">
            <v>6279.7000000000007</v>
          </cell>
          <cell r="CR137">
            <v>549.49999999999886</v>
          </cell>
          <cell r="CS137">
            <v>2470.5999999999995</v>
          </cell>
          <cell r="CT137">
            <v>3854.8999999999992</v>
          </cell>
          <cell r="CU137">
            <v>9391.2000000000062</v>
          </cell>
          <cell r="CV137">
            <v>1947.4000000000019</v>
          </cell>
          <cell r="CW137">
            <v>3989.4000000000005</v>
          </cell>
          <cell r="CX137">
            <v>6460.4000000000005</v>
          </cell>
          <cell r="CY137">
            <v>13246.700000000006</v>
          </cell>
          <cell r="CZ137">
            <v>3612.7999999999993</v>
          </cell>
          <cell r="DA137">
            <v>5459.8999999999978</v>
          </cell>
          <cell r="DB137">
            <v>10364.899999999992</v>
          </cell>
          <cell r="DC137">
            <v>17923</v>
          </cell>
          <cell r="DD137">
            <v>4459.1999999999971</v>
          </cell>
          <cell r="DE137">
            <v>10764.199999999997</v>
          </cell>
          <cell r="DF137">
            <v>11766.200000000003</v>
          </cell>
          <cell r="DG137">
            <v>17006</v>
          </cell>
          <cell r="DH137">
            <v>5903.6999999999971</v>
          </cell>
          <cell r="DI137">
            <v>9413.4000000000015</v>
          </cell>
          <cell r="DJ137">
            <v>12226.4</v>
          </cell>
          <cell r="DK137">
            <v>20945.300000000003</v>
          </cell>
          <cell r="DL137">
            <v>0</v>
          </cell>
          <cell r="DM137">
            <v>0</v>
          </cell>
          <cell r="DN137">
            <v>0</v>
          </cell>
          <cell r="DO137">
            <v>0</v>
          </cell>
          <cell r="DP137">
            <v>57.7</v>
          </cell>
          <cell r="DQ137">
            <v>-561.79999999999995</v>
          </cell>
          <cell r="DR137">
            <v>-698.2</v>
          </cell>
          <cell r="DS137">
            <v>-2154.3000000000002</v>
          </cell>
          <cell r="DT137">
            <v>-314.7</v>
          </cell>
          <cell r="DU137">
            <v>-887.8</v>
          </cell>
          <cell r="DV137">
            <v>-1481.3</v>
          </cell>
          <cell r="DW137">
            <v>-3544.9</v>
          </cell>
          <cell r="DX137">
            <v>-668.3</v>
          </cell>
          <cell r="DY137">
            <v>-1387.8</v>
          </cell>
          <cell r="DZ137">
            <v>-2228.5</v>
          </cell>
          <cell r="EA137">
            <v>-4567.2</v>
          </cell>
          <cell r="EB137">
            <v>-1246.4000000000001</v>
          </cell>
          <cell r="EC137">
            <v>-1859.8</v>
          </cell>
          <cell r="ED137">
            <v>-3688.4</v>
          </cell>
          <cell r="EE137">
            <v>-6419</v>
          </cell>
          <cell r="EF137">
            <v>-1570.1</v>
          </cell>
          <cell r="EG137">
            <v>-4197</v>
          </cell>
          <cell r="EH137">
            <v>-4046.2</v>
          </cell>
          <cell r="EI137">
            <v>-5896.9999999999991</v>
          </cell>
          <cell r="EJ137">
            <v>-2059</v>
          </cell>
          <cell r="EK137">
            <v>-3256</v>
          </cell>
          <cell r="EL137">
            <v>-4320.8000000000011</v>
          </cell>
          <cell r="EM137">
            <v>-7470.6</v>
          </cell>
          <cell r="EN137">
            <v>0</v>
          </cell>
          <cell r="EO137">
            <v>0</v>
          </cell>
          <cell r="EP137">
            <v>0</v>
          </cell>
          <cell r="EQ137">
            <v>0</v>
          </cell>
          <cell r="ER137">
            <v>-110.80000000000142</v>
          </cell>
          <cell r="ES137">
            <v>1029.1999999999982</v>
          </cell>
          <cell r="ET137">
            <v>1386.6999999999996</v>
          </cell>
          <cell r="EU137">
            <v>4125.4000000000005</v>
          </cell>
          <cell r="EV137">
            <v>234.79999999999887</v>
          </cell>
          <cell r="EW137">
            <v>1582.7999999999995</v>
          </cell>
          <cell r="EX137">
            <v>2373.5999999999995</v>
          </cell>
          <cell r="EY137">
            <v>5846.3000000000065</v>
          </cell>
          <cell r="EZ137">
            <v>1279.100000000002</v>
          </cell>
          <cell r="FA137">
            <v>2601.6000000000004</v>
          </cell>
          <cell r="FB137">
            <v>4231.9000000000005</v>
          </cell>
          <cell r="FC137">
            <v>8679.5000000000073</v>
          </cell>
          <cell r="FD137">
            <v>2366.3999999999992</v>
          </cell>
          <cell r="FE137">
            <v>3600.0999999999976</v>
          </cell>
          <cell r="FF137">
            <v>6676.4999999999927</v>
          </cell>
          <cell r="FG137">
            <v>11504</v>
          </cell>
          <cell r="FH137">
            <v>2889.0999999999972</v>
          </cell>
          <cell r="FI137">
            <v>6567.1999999999971</v>
          </cell>
          <cell r="FJ137">
            <v>7720.0000000000027</v>
          </cell>
          <cell r="FK137">
            <v>11109</v>
          </cell>
          <cell r="FL137">
            <v>3844.6999999999971</v>
          </cell>
          <cell r="FM137">
            <v>6157.4000000000015</v>
          </cell>
          <cell r="FN137">
            <v>7905.5999999999985</v>
          </cell>
          <cell r="FO137">
            <v>13474.700000000003</v>
          </cell>
          <cell r="FP137">
            <v>0</v>
          </cell>
          <cell r="FQ137">
            <v>0</v>
          </cell>
          <cell r="FR137">
            <v>0</v>
          </cell>
          <cell r="FS137">
            <v>0</v>
          </cell>
          <cell r="FT137">
            <v>0</v>
          </cell>
          <cell r="FU137">
            <v>0</v>
          </cell>
          <cell r="FV137">
            <v>-75.5</v>
          </cell>
          <cell r="FW137">
            <v>0</v>
          </cell>
          <cell r="FX137">
            <v>0</v>
          </cell>
          <cell r="FY137">
            <v>0</v>
          </cell>
          <cell r="FZ137">
            <v>0</v>
          </cell>
          <cell r="GA137">
            <v>0</v>
          </cell>
          <cell r="GB137">
            <v>0</v>
          </cell>
          <cell r="GC137">
            <v>0</v>
          </cell>
          <cell r="GD137">
            <v>0</v>
          </cell>
          <cell r="GE137">
            <v>0</v>
          </cell>
          <cell r="GF137">
            <v>0</v>
          </cell>
          <cell r="GG137">
            <v>0</v>
          </cell>
          <cell r="GH137">
            <v>0</v>
          </cell>
          <cell r="GI137">
            <v>0</v>
          </cell>
          <cell r="GJ137">
            <v>0</v>
          </cell>
          <cell r="GK137">
            <v>0</v>
          </cell>
          <cell r="GL137">
            <v>0</v>
          </cell>
          <cell r="GM137">
            <v>0</v>
          </cell>
          <cell r="GN137">
            <v>0</v>
          </cell>
          <cell r="GO137">
            <v>0</v>
          </cell>
          <cell r="GP137">
            <v>0</v>
          </cell>
          <cell r="GQ137">
            <v>0</v>
          </cell>
          <cell r="GR137">
            <v>0</v>
          </cell>
          <cell r="GS137">
            <v>0</v>
          </cell>
          <cell r="GT137">
            <v>0</v>
          </cell>
          <cell r="GU137">
            <v>0</v>
          </cell>
          <cell r="GV137">
            <v>0</v>
          </cell>
          <cell r="GW137">
            <v>0</v>
          </cell>
          <cell r="GX137">
            <v>0</v>
          </cell>
          <cell r="GY137">
            <v>0</v>
          </cell>
          <cell r="GZ137">
            <v>0</v>
          </cell>
          <cell r="HA137">
            <v>0</v>
          </cell>
          <cell r="HB137">
            <v>0</v>
          </cell>
          <cell r="HC137">
            <v>0</v>
          </cell>
          <cell r="HD137">
            <v>0</v>
          </cell>
          <cell r="HE137">
            <v>0</v>
          </cell>
          <cell r="HF137">
            <v>0</v>
          </cell>
          <cell r="HG137">
            <v>0</v>
          </cell>
          <cell r="HH137">
            <v>0</v>
          </cell>
          <cell r="HI137">
            <v>0</v>
          </cell>
          <cell r="HJ137">
            <v>0</v>
          </cell>
          <cell r="HK137">
            <v>0</v>
          </cell>
          <cell r="HL137">
            <v>0</v>
          </cell>
          <cell r="HM137">
            <v>0</v>
          </cell>
          <cell r="HN137">
            <v>0</v>
          </cell>
          <cell r="HO137">
            <v>0</v>
          </cell>
          <cell r="HP137">
            <v>0</v>
          </cell>
          <cell r="HQ137">
            <v>0</v>
          </cell>
          <cell r="HR137">
            <v>0</v>
          </cell>
          <cell r="HS137">
            <v>0</v>
          </cell>
          <cell r="HT137">
            <v>0</v>
          </cell>
          <cell r="HU137">
            <v>0</v>
          </cell>
          <cell r="HV137">
            <v>0</v>
          </cell>
          <cell r="HW137">
            <v>0</v>
          </cell>
          <cell r="HX137">
            <v>0</v>
          </cell>
          <cell r="HY137">
            <v>0</v>
          </cell>
          <cell r="HZ137">
            <v>0</v>
          </cell>
          <cell r="IA137">
            <v>0</v>
          </cell>
          <cell r="IB137">
            <v>0</v>
          </cell>
          <cell r="IC137">
            <v>0</v>
          </cell>
          <cell r="ID137">
            <v>0</v>
          </cell>
          <cell r="IE137">
            <v>0</v>
          </cell>
          <cell r="IF137">
            <v>0</v>
          </cell>
          <cell r="IG137">
            <v>0</v>
          </cell>
          <cell r="IH137">
            <v>0</v>
          </cell>
          <cell r="II137">
            <v>0</v>
          </cell>
          <cell r="IJ137">
            <v>0</v>
          </cell>
          <cell r="IK137">
            <v>0</v>
          </cell>
          <cell r="IL137">
            <v>0</v>
          </cell>
          <cell r="IM137">
            <v>0</v>
          </cell>
          <cell r="IN137">
            <v>0</v>
          </cell>
          <cell r="IO137">
            <v>0</v>
          </cell>
          <cell r="IP137">
            <v>0</v>
          </cell>
          <cell r="IQ137">
            <v>0</v>
          </cell>
          <cell r="IR137">
            <v>0</v>
          </cell>
          <cell r="IS137">
            <v>0</v>
          </cell>
          <cell r="IT137">
            <v>0</v>
          </cell>
          <cell r="IU137">
            <v>0</v>
          </cell>
        </row>
        <row r="138">
          <cell r="A138" t="str">
            <v>BHSL IN</v>
          </cell>
          <cell r="B138" t="str">
            <v>Bharati Shipyard</v>
          </cell>
          <cell r="C138" t="str">
            <v>Engineering &amp; Capital Goods</v>
          </cell>
          <cell r="D138">
            <v>0</v>
          </cell>
          <cell r="E138">
            <v>0</v>
          </cell>
          <cell r="F138">
            <v>0</v>
          </cell>
          <cell r="G138">
            <v>0</v>
          </cell>
          <cell r="H138">
            <v>0</v>
          </cell>
          <cell r="I138">
            <v>0</v>
          </cell>
          <cell r="J138">
            <v>0</v>
          </cell>
          <cell r="K138">
            <v>0</v>
          </cell>
          <cell r="L138">
            <v>0</v>
          </cell>
          <cell r="M138">
            <v>0</v>
          </cell>
          <cell r="N138">
            <v>-26.361000000000001</v>
          </cell>
          <cell r="O138">
            <v>-8.6999999999999993</v>
          </cell>
          <cell r="P138">
            <v>-23.707999999999998</v>
          </cell>
          <cell r="Q138">
            <v>-22.11</v>
          </cell>
          <cell r="R138">
            <v>-30.63</v>
          </cell>
          <cell r="S138">
            <v>-29.68</v>
          </cell>
          <cell r="T138">
            <v>-26.824000000000002</v>
          </cell>
          <cell r="U138">
            <v>-36.090000000000003</v>
          </cell>
          <cell r="V138">
            <v>-38.72</v>
          </cell>
          <cell r="W138">
            <v>-49.24</v>
          </cell>
          <cell r="X138">
            <v>-51.74</v>
          </cell>
          <cell r="Y138">
            <v>-46.65</v>
          </cell>
          <cell r="Z138">
            <v>-66.207999999999998</v>
          </cell>
          <cell r="AA138">
            <v>-50.853000000000002</v>
          </cell>
          <cell r="AB138">
            <v>-92.991</v>
          </cell>
          <cell r="AC138">
            <v>-109.062</v>
          </cell>
          <cell r="AD138">
            <v>-137.28800000000001</v>
          </cell>
          <cell r="AE138">
            <v>-227.71899999999999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O138">
            <v>0</v>
          </cell>
          <cell r="AP138">
            <v>64.404000000000025</v>
          </cell>
          <cell r="AQ138">
            <v>87.115999999999943</v>
          </cell>
          <cell r="AR138">
            <v>104.73499999999999</v>
          </cell>
          <cell r="AS138">
            <v>115.26699999999998</v>
          </cell>
          <cell r="AT138">
            <v>159.00700000000006</v>
          </cell>
          <cell r="AU138">
            <v>386.10399999999998</v>
          </cell>
          <cell r="AV138">
            <v>183.6459999999999</v>
          </cell>
          <cell r="AW138">
            <v>193.67099999999996</v>
          </cell>
          <cell r="AX138">
            <v>267.63099999999997</v>
          </cell>
          <cell r="AY138">
            <v>465.8610000000001</v>
          </cell>
          <cell r="AZ138">
            <v>323.4989999999998</v>
          </cell>
          <cell r="BA138">
            <v>391.26</v>
          </cell>
          <cell r="BB138">
            <v>407.02699999999993</v>
          </cell>
          <cell r="BC138">
            <v>496.83399999999978</v>
          </cell>
          <cell r="BD138">
            <v>451.68700000000013</v>
          </cell>
          <cell r="BE138">
            <v>502.63599999999985</v>
          </cell>
          <cell r="BF138">
            <v>484.63900000000012</v>
          </cell>
          <cell r="BG138">
            <v>461.06400000000025</v>
          </cell>
          <cell r="BH138">
            <v>0</v>
          </cell>
          <cell r="BI138">
            <v>0</v>
          </cell>
          <cell r="BJ138">
            <v>0</v>
          </cell>
          <cell r="BK138">
            <v>0</v>
          </cell>
          <cell r="BL138">
            <v>0</v>
          </cell>
          <cell r="BM138">
            <v>0</v>
          </cell>
          <cell r="BN138">
            <v>0</v>
          </cell>
          <cell r="BO138">
            <v>0</v>
          </cell>
          <cell r="BP138">
            <v>0</v>
          </cell>
          <cell r="BQ138">
            <v>0</v>
          </cell>
          <cell r="BR138">
            <v>0</v>
          </cell>
          <cell r="BS138">
            <v>0</v>
          </cell>
          <cell r="BT138">
            <v>0</v>
          </cell>
          <cell r="BU138">
            <v>0</v>
          </cell>
          <cell r="BV138">
            <v>0</v>
          </cell>
          <cell r="BW138">
            <v>0</v>
          </cell>
          <cell r="BX138">
            <v>0</v>
          </cell>
          <cell r="BY138">
            <v>0</v>
          </cell>
          <cell r="BZ138">
            <v>0</v>
          </cell>
          <cell r="CA138">
            <v>0</v>
          </cell>
          <cell r="CB138">
            <v>0</v>
          </cell>
          <cell r="CC138">
            <v>0</v>
          </cell>
          <cell r="CD138">
            <v>0</v>
          </cell>
          <cell r="CE138">
            <v>0</v>
          </cell>
          <cell r="CF138">
            <v>0</v>
          </cell>
          <cell r="CG138">
            <v>0</v>
          </cell>
          <cell r="CH138">
            <v>0</v>
          </cell>
          <cell r="CI138">
            <v>0</v>
          </cell>
          <cell r="CJ138">
            <v>0</v>
          </cell>
          <cell r="CK138">
            <v>0</v>
          </cell>
          <cell r="CL138">
            <v>0</v>
          </cell>
          <cell r="CM138">
            <v>0</v>
          </cell>
          <cell r="CN138">
            <v>0</v>
          </cell>
          <cell r="CO138">
            <v>0</v>
          </cell>
          <cell r="CP138">
            <v>0</v>
          </cell>
          <cell r="CQ138">
            <v>0</v>
          </cell>
          <cell r="CR138">
            <v>0</v>
          </cell>
          <cell r="CS138">
            <v>0</v>
          </cell>
          <cell r="CT138">
            <v>64.404000000000025</v>
          </cell>
          <cell r="CU138">
            <v>87.115999999999943</v>
          </cell>
          <cell r="CV138">
            <v>104.73499999999999</v>
          </cell>
          <cell r="CW138">
            <v>115.26699999999998</v>
          </cell>
          <cell r="CX138">
            <v>159.00700000000006</v>
          </cell>
          <cell r="CY138">
            <v>386.10399999999998</v>
          </cell>
          <cell r="CZ138">
            <v>183.6459999999999</v>
          </cell>
          <cell r="DA138">
            <v>193.67099999999996</v>
          </cell>
          <cell r="DB138">
            <v>267.63099999999997</v>
          </cell>
          <cell r="DC138">
            <v>465.8610000000001</v>
          </cell>
          <cell r="DD138">
            <v>323.4989999999998</v>
          </cell>
          <cell r="DE138">
            <v>391.26</v>
          </cell>
          <cell r="DF138">
            <v>407.02699999999993</v>
          </cell>
          <cell r="DG138">
            <v>496.83399999999978</v>
          </cell>
          <cell r="DH138">
            <v>451.68700000000013</v>
          </cell>
          <cell r="DI138">
            <v>502.63599999999985</v>
          </cell>
          <cell r="DJ138">
            <v>484.63900000000012</v>
          </cell>
          <cell r="DK138">
            <v>461.06400000000025</v>
          </cell>
          <cell r="DL138">
            <v>0</v>
          </cell>
          <cell r="DM138">
            <v>0</v>
          </cell>
          <cell r="DN138">
            <v>0</v>
          </cell>
          <cell r="DO138">
            <v>0</v>
          </cell>
          <cell r="DP138">
            <v>0</v>
          </cell>
          <cell r="DQ138">
            <v>0</v>
          </cell>
          <cell r="DR138">
            <v>0</v>
          </cell>
          <cell r="DS138">
            <v>0</v>
          </cell>
          <cell r="DT138">
            <v>0</v>
          </cell>
          <cell r="DU138">
            <v>0</v>
          </cell>
          <cell r="DV138">
            <v>-18.122</v>
          </cell>
          <cell r="DW138">
            <v>-4.8279999999999994</v>
          </cell>
          <cell r="DX138">
            <v>-37.706000000000003</v>
          </cell>
          <cell r="DY138">
            <v>-36.341999999999999</v>
          </cell>
          <cell r="DZ138">
            <v>-54.591000000000001</v>
          </cell>
          <cell r="EA138">
            <v>-130.613</v>
          </cell>
          <cell r="EB138">
            <v>-62.474000000000004</v>
          </cell>
          <cell r="EC138">
            <v>-66.194000000000003</v>
          </cell>
          <cell r="ED138">
            <v>-91.383999999999986</v>
          </cell>
          <cell r="EE138">
            <v>-158.36000000000001</v>
          </cell>
          <cell r="EF138">
            <v>-101.20000000000002</v>
          </cell>
          <cell r="EG138">
            <v>-133.71</v>
          </cell>
          <cell r="EH138">
            <v>-140.08000000000001</v>
          </cell>
          <cell r="EI138">
            <v>-170.32499999999999</v>
          </cell>
          <cell r="EJ138">
            <v>-154.86200000000002</v>
          </cell>
          <cell r="EK138">
            <v>-172.47899999999998</v>
          </cell>
          <cell r="EL138">
            <v>-166.71299999999999</v>
          </cell>
          <cell r="EM138">
            <v>-157.66499999999999</v>
          </cell>
          <cell r="EN138">
            <v>0</v>
          </cell>
          <cell r="EO138">
            <v>0</v>
          </cell>
          <cell r="EP138">
            <v>0</v>
          </cell>
          <cell r="EQ138">
            <v>0</v>
          </cell>
          <cell r="ER138">
            <v>0</v>
          </cell>
          <cell r="ES138">
            <v>0</v>
          </cell>
          <cell r="ET138">
            <v>0</v>
          </cell>
          <cell r="EU138">
            <v>0</v>
          </cell>
          <cell r="EV138">
            <v>0</v>
          </cell>
          <cell r="EW138">
            <v>0</v>
          </cell>
          <cell r="EX138">
            <v>46.282000000000025</v>
          </cell>
          <cell r="EY138">
            <v>82.28799999999994</v>
          </cell>
          <cell r="EZ138">
            <v>67.028999999999982</v>
          </cell>
          <cell r="FA138">
            <v>78.924999999999983</v>
          </cell>
          <cell r="FB138">
            <v>104.41600000000005</v>
          </cell>
          <cell r="FC138">
            <v>255.49099999999999</v>
          </cell>
          <cell r="FD138">
            <v>121.1719999999999</v>
          </cell>
          <cell r="FE138">
            <v>127.47699999999996</v>
          </cell>
          <cell r="FF138">
            <v>176.24699999999999</v>
          </cell>
          <cell r="FG138">
            <v>307.50100000000009</v>
          </cell>
          <cell r="FH138">
            <v>222.29899999999978</v>
          </cell>
          <cell r="FI138">
            <v>257.54999999999995</v>
          </cell>
          <cell r="FJ138">
            <v>266.94699999999989</v>
          </cell>
          <cell r="FK138">
            <v>326.50899999999979</v>
          </cell>
          <cell r="FL138">
            <v>296.8250000000001</v>
          </cell>
          <cell r="FM138">
            <v>330.15699999999987</v>
          </cell>
          <cell r="FN138">
            <v>317.92600000000016</v>
          </cell>
          <cell r="FO138">
            <v>303.39900000000023</v>
          </cell>
          <cell r="FP138">
            <v>0</v>
          </cell>
          <cell r="FQ138">
            <v>0</v>
          </cell>
          <cell r="FR138">
            <v>0</v>
          </cell>
          <cell r="FS138">
            <v>0</v>
          </cell>
          <cell r="FT138">
            <v>0</v>
          </cell>
          <cell r="FU138">
            <v>0</v>
          </cell>
          <cell r="FV138">
            <v>0</v>
          </cell>
          <cell r="FW138">
            <v>0</v>
          </cell>
          <cell r="FX138">
            <v>0</v>
          </cell>
          <cell r="FY138">
            <v>0</v>
          </cell>
          <cell r="FZ138">
            <v>0</v>
          </cell>
          <cell r="GA138">
            <v>0</v>
          </cell>
          <cell r="GB138">
            <v>0</v>
          </cell>
          <cell r="GC138">
            <v>0</v>
          </cell>
          <cell r="GD138">
            <v>0</v>
          </cell>
          <cell r="GE138">
            <v>0</v>
          </cell>
          <cell r="GF138">
            <v>0</v>
          </cell>
          <cell r="GG138">
            <v>0</v>
          </cell>
          <cell r="GH138">
            <v>0</v>
          </cell>
          <cell r="GI138">
            <v>0</v>
          </cell>
          <cell r="GJ138">
            <v>0</v>
          </cell>
          <cell r="GK138">
            <v>0</v>
          </cell>
          <cell r="GL138">
            <v>0</v>
          </cell>
          <cell r="GM138">
            <v>0</v>
          </cell>
          <cell r="GN138">
            <v>0</v>
          </cell>
          <cell r="GO138">
            <v>0</v>
          </cell>
          <cell r="GP138">
            <v>0</v>
          </cell>
          <cell r="GQ138">
            <v>0</v>
          </cell>
          <cell r="GR138">
            <v>0</v>
          </cell>
          <cell r="GS138">
            <v>0</v>
          </cell>
          <cell r="GT138">
            <v>0</v>
          </cell>
          <cell r="GU138">
            <v>0</v>
          </cell>
          <cell r="GV138">
            <v>0</v>
          </cell>
          <cell r="GW138">
            <v>0</v>
          </cell>
          <cell r="GX138">
            <v>0</v>
          </cell>
          <cell r="GY138">
            <v>0</v>
          </cell>
          <cell r="GZ138">
            <v>0</v>
          </cell>
          <cell r="HA138">
            <v>0</v>
          </cell>
          <cell r="HB138">
            <v>0</v>
          </cell>
          <cell r="HC138">
            <v>0</v>
          </cell>
          <cell r="HD138">
            <v>0</v>
          </cell>
          <cell r="HE138">
            <v>0</v>
          </cell>
          <cell r="HF138">
            <v>0</v>
          </cell>
          <cell r="HG138">
            <v>0</v>
          </cell>
          <cell r="HH138">
            <v>0</v>
          </cell>
          <cell r="HI138">
            <v>0</v>
          </cell>
          <cell r="HJ138">
            <v>0</v>
          </cell>
          <cell r="HK138">
            <v>0</v>
          </cell>
          <cell r="HL138">
            <v>0</v>
          </cell>
          <cell r="HM138">
            <v>0</v>
          </cell>
          <cell r="HN138">
            <v>0</v>
          </cell>
          <cell r="HO138">
            <v>0</v>
          </cell>
          <cell r="HP138">
            <v>0</v>
          </cell>
          <cell r="HQ138">
            <v>0</v>
          </cell>
          <cell r="HR138">
            <v>0</v>
          </cell>
          <cell r="HS138">
            <v>0</v>
          </cell>
          <cell r="HT138">
            <v>0</v>
          </cell>
          <cell r="HU138">
            <v>0</v>
          </cell>
          <cell r="HV138">
            <v>0</v>
          </cell>
          <cell r="HW138">
            <v>0</v>
          </cell>
          <cell r="HX138">
            <v>0</v>
          </cell>
          <cell r="HY138">
            <v>0</v>
          </cell>
          <cell r="HZ138">
            <v>0</v>
          </cell>
          <cell r="IA138">
            <v>0</v>
          </cell>
          <cell r="IB138">
            <v>0</v>
          </cell>
          <cell r="IC138">
            <v>0</v>
          </cell>
          <cell r="ID138">
            <v>0</v>
          </cell>
          <cell r="IE138">
            <v>0</v>
          </cell>
          <cell r="IF138">
            <v>0</v>
          </cell>
          <cell r="IG138">
            <v>0</v>
          </cell>
          <cell r="IH138">
            <v>0</v>
          </cell>
          <cell r="II138">
            <v>0</v>
          </cell>
          <cell r="IJ138">
            <v>0</v>
          </cell>
          <cell r="IK138">
            <v>0</v>
          </cell>
          <cell r="IL138">
            <v>0</v>
          </cell>
          <cell r="IM138">
            <v>0</v>
          </cell>
          <cell r="IN138">
            <v>0</v>
          </cell>
          <cell r="IO138">
            <v>0</v>
          </cell>
          <cell r="IP138">
            <v>0</v>
          </cell>
          <cell r="IQ138">
            <v>0</v>
          </cell>
          <cell r="IR138">
            <v>0</v>
          </cell>
          <cell r="IS138">
            <v>0</v>
          </cell>
          <cell r="IT138">
            <v>0</v>
          </cell>
          <cell r="IU138">
            <v>0</v>
          </cell>
        </row>
        <row r="139">
          <cell r="A139" t="str">
            <v>BLSTR IN</v>
          </cell>
          <cell r="B139" t="str">
            <v>Blue Star</v>
          </cell>
          <cell r="C139" t="str">
            <v>Engineering &amp; Capital Goods</v>
          </cell>
          <cell r="D139">
            <v>0</v>
          </cell>
          <cell r="E139">
            <v>0</v>
          </cell>
          <cell r="F139">
            <v>0</v>
          </cell>
          <cell r="G139">
            <v>0</v>
          </cell>
          <cell r="H139">
            <v>-4.5</v>
          </cell>
          <cell r="I139">
            <v>-2.5</v>
          </cell>
          <cell r="J139">
            <v>-5.5</v>
          </cell>
          <cell r="K139">
            <v>-5.7</v>
          </cell>
          <cell r="L139">
            <v>-4.2</v>
          </cell>
          <cell r="M139">
            <v>-7.5</v>
          </cell>
          <cell r="N139">
            <v>-9.1</v>
          </cell>
          <cell r="O139">
            <v>-11.3</v>
          </cell>
          <cell r="P139">
            <v>-9.4</v>
          </cell>
          <cell r="Q139">
            <v>-11.1</v>
          </cell>
          <cell r="R139">
            <v>-17.7</v>
          </cell>
          <cell r="S139">
            <v>-19</v>
          </cell>
          <cell r="T139">
            <v>-20.2</v>
          </cell>
          <cell r="U139">
            <v>-24.1</v>
          </cell>
          <cell r="V139">
            <v>-21.6</v>
          </cell>
          <cell r="W139">
            <v>-29.6</v>
          </cell>
          <cell r="X139">
            <v>-22.4</v>
          </cell>
          <cell r="Y139">
            <v>-15.7</v>
          </cell>
          <cell r="Z139">
            <v>-15.7</v>
          </cell>
          <cell r="AA139">
            <v>-21.8</v>
          </cell>
          <cell r="AB139">
            <v>-20</v>
          </cell>
          <cell r="AC139">
            <v>-43.6</v>
          </cell>
          <cell r="AD139">
            <v>-52.5</v>
          </cell>
          <cell r="AE139">
            <v>-19.399999999999999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42.900000000000183</v>
          </cell>
          <cell r="AK139">
            <v>101.79999999999968</v>
          </cell>
          <cell r="AL139">
            <v>60.199999999999903</v>
          </cell>
          <cell r="AM139">
            <v>315.79999999999978</v>
          </cell>
          <cell r="AN139">
            <v>49.200000000000088</v>
          </cell>
          <cell r="AO139">
            <v>117.49999999999986</v>
          </cell>
          <cell r="AP139">
            <v>52.499999999999908</v>
          </cell>
          <cell r="AQ139">
            <v>278.29999999999978</v>
          </cell>
          <cell r="AR139">
            <v>73.000000000000085</v>
          </cell>
          <cell r="AS139">
            <v>165.69999999999965</v>
          </cell>
          <cell r="AT139">
            <v>99.699999999999733</v>
          </cell>
          <cell r="AU139">
            <v>351.99999999999994</v>
          </cell>
          <cell r="AV139">
            <v>100.20000000000009</v>
          </cell>
          <cell r="AW139">
            <v>266.5999999999998</v>
          </cell>
          <cell r="AX139">
            <v>162.6</v>
          </cell>
          <cell r="AY139">
            <v>396.90000000000032</v>
          </cell>
          <cell r="AZ139">
            <v>307.69999999999982</v>
          </cell>
          <cell r="BA139">
            <v>624.1</v>
          </cell>
          <cell r="BB139">
            <v>487.30000000000024</v>
          </cell>
          <cell r="BC139">
            <v>647.88299999999913</v>
          </cell>
          <cell r="BD139">
            <v>510.39999999999907</v>
          </cell>
          <cell r="BE139">
            <v>596.2999999999995</v>
          </cell>
          <cell r="BF139">
            <v>400.19999999999982</v>
          </cell>
          <cell r="BG139">
            <v>875.49999999999955</v>
          </cell>
          <cell r="BH139">
            <v>0</v>
          </cell>
          <cell r="BI139">
            <v>0</v>
          </cell>
          <cell r="BJ139">
            <v>0</v>
          </cell>
          <cell r="BK139">
            <v>0</v>
          </cell>
          <cell r="BL139">
            <v>0</v>
          </cell>
          <cell r="BM139">
            <v>0</v>
          </cell>
          <cell r="BN139">
            <v>0</v>
          </cell>
          <cell r="BO139">
            <v>0</v>
          </cell>
          <cell r="BP139">
            <v>0</v>
          </cell>
          <cell r="BQ139">
            <v>0</v>
          </cell>
          <cell r="BR139">
            <v>0</v>
          </cell>
          <cell r="BS139">
            <v>0</v>
          </cell>
          <cell r="BT139">
            <v>0</v>
          </cell>
          <cell r="BU139">
            <v>0</v>
          </cell>
          <cell r="BV139">
            <v>0</v>
          </cell>
          <cell r="BW139">
            <v>0</v>
          </cell>
          <cell r="BX139">
            <v>0</v>
          </cell>
          <cell r="BY139">
            <v>0</v>
          </cell>
          <cell r="BZ139">
            <v>0</v>
          </cell>
          <cell r="CA139">
            <v>0</v>
          </cell>
          <cell r="CB139">
            <v>0</v>
          </cell>
          <cell r="CC139">
            <v>0</v>
          </cell>
          <cell r="CD139">
            <v>0</v>
          </cell>
          <cell r="CE139">
            <v>0</v>
          </cell>
          <cell r="CF139">
            <v>0</v>
          </cell>
          <cell r="CG139">
            <v>0</v>
          </cell>
          <cell r="CH139">
            <v>0</v>
          </cell>
          <cell r="CI139">
            <v>0</v>
          </cell>
          <cell r="CJ139">
            <v>0</v>
          </cell>
          <cell r="CK139">
            <v>0</v>
          </cell>
          <cell r="CL139">
            <v>0</v>
          </cell>
          <cell r="CM139">
            <v>0</v>
          </cell>
          <cell r="CN139">
            <v>42.900000000000183</v>
          </cell>
          <cell r="CO139">
            <v>101.79999999999968</v>
          </cell>
          <cell r="CP139">
            <v>60.199999999999903</v>
          </cell>
          <cell r="CQ139">
            <v>315.79999999999978</v>
          </cell>
          <cell r="CR139">
            <v>49.200000000000088</v>
          </cell>
          <cell r="CS139">
            <v>117.49999999999986</v>
          </cell>
          <cell r="CT139">
            <v>52.499999999999908</v>
          </cell>
          <cell r="CU139">
            <v>278.29999999999978</v>
          </cell>
          <cell r="CV139">
            <v>73.000000000000085</v>
          </cell>
          <cell r="CW139">
            <v>165.69999999999965</v>
          </cell>
          <cell r="CX139">
            <v>99.699999999999733</v>
          </cell>
          <cell r="CY139">
            <v>351.99999999999994</v>
          </cell>
          <cell r="CZ139">
            <v>100.20000000000009</v>
          </cell>
          <cell r="DA139">
            <v>266.5999999999998</v>
          </cell>
          <cell r="DB139">
            <v>162.6</v>
          </cell>
          <cell r="DC139">
            <v>396.90000000000032</v>
          </cell>
          <cell r="DD139">
            <v>307.69999999999982</v>
          </cell>
          <cell r="DE139">
            <v>624.1</v>
          </cell>
          <cell r="DF139">
            <v>487.30000000000024</v>
          </cell>
          <cell r="DG139">
            <v>647.88299999999913</v>
          </cell>
          <cell r="DH139">
            <v>510.39999999999907</v>
          </cell>
          <cell r="DI139">
            <v>596.2999999999995</v>
          </cell>
          <cell r="DJ139">
            <v>400.19999999999982</v>
          </cell>
          <cell r="DK139">
            <v>875.49999999999955</v>
          </cell>
          <cell r="DL139">
            <v>0</v>
          </cell>
          <cell r="DM139">
            <v>0</v>
          </cell>
          <cell r="DN139">
            <v>0</v>
          </cell>
          <cell r="DO139">
            <v>0</v>
          </cell>
          <cell r="DP139">
            <v>-10.6</v>
          </cell>
          <cell r="DQ139">
            <v>-19</v>
          </cell>
          <cell r="DR139">
            <v>-13</v>
          </cell>
          <cell r="DS139">
            <v>-100.9</v>
          </cell>
          <cell r="DT139">
            <v>-13</v>
          </cell>
          <cell r="DU139">
            <v>-30</v>
          </cell>
          <cell r="DV139">
            <v>-20.2</v>
          </cell>
          <cell r="DW139">
            <v>-69.5</v>
          </cell>
          <cell r="DX139">
            <v>-22.5</v>
          </cell>
          <cell r="DY139">
            <v>-49.8</v>
          </cell>
          <cell r="DZ139">
            <v>-30.6</v>
          </cell>
          <cell r="EA139">
            <v>-99</v>
          </cell>
          <cell r="EB139">
            <v>-28</v>
          </cell>
          <cell r="EC139">
            <v>-82.4</v>
          </cell>
          <cell r="ED139">
            <v>-47.5</v>
          </cell>
          <cell r="EE139">
            <v>-57</v>
          </cell>
          <cell r="EF139">
            <v>-81</v>
          </cell>
          <cell r="EG139">
            <v>-164.4</v>
          </cell>
          <cell r="EH139">
            <v>-132.9</v>
          </cell>
          <cell r="EI139">
            <v>-297.39999999999998</v>
          </cell>
          <cell r="EJ139">
            <v>-146.19999999999999</v>
          </cell>
          <cell r="EK139">
            <v>-146.80000000000001</v>
          </cell>
          <cell r="EL139">
            <v>-78.3</v>
          </cell>
          <cell r="EM139">
            <v>-208</v>
          </cell>
          <cell r="EN139">
            <v>0</v>
          </cell>
          <cell r="EO139">
            <v>0</v>
          </cell>
          <cell r="EP139">
            <v>0</v>
          </cell>
          <cell r="EQ139">
            <v>0</v>
          </cell>
          <cell r="ER139">
            <v>32.300000000000182</v>
          </cell>
          <cell r="ES139">
            <v>82.799999999999685</v>
          </cell>
          <cell r="ET139">
            <v>47.199999999999903</v>
          </cell>
          <cell r="EU139">
            <v>214.89999999999978</v>
          </cell>
          <cell r="EV139">
            <v>36.200000000000088</v>
          </cell>
          <cell r="EW139">
            <v>87.499999999999858</v>
          </cell>
          <cell r="EX139">
            <v>32.299999999999912</v>
          </cell>
          <cell r="EY139">
            <v>208.79999999999978</v>
          </cell>
          <cell r="EZ139">
            <v>50.500000000000085</v>
          </cell>
          <cell r="FA139">
            <v>115.89999999999965</v>
          </cell>
          <cell r="FB139">
            <v>69.099999999999739</v>
          </cell>
          <cell r="FC139">
            <v>252.99999999999994</v>
          </cell>
          <cell r="FD139">
            <v>72.200000000000088</v>
          </cell>
          <cell r="FE139">
            <v>184.19999999999979</v>
          </cell>
          <cell r="FF139">
            <v>115.1</v>
          </cell>
          <cell r="FG139">
            <v>339.90000000000032</v>
          </cell>
          <cell r="FH139">
            <v>226.69999999999982</v>
          </cell>
          <cell r="FI139">
            <v>459.70000000000005</v>
          </cell>
          <cell r="FJ139">
            <v>354.4000000000002</v>
          </cell>
          <cell r="FK139">
            <v>350.48299999999915</v>
          </cell>
          <cell r="FL139">
            <v>364.19999999999908</v>
          </cell>
          <cell r="FM139">
            <v>449.49999999999949</v>
          </cell>
          <cell r="FN139">
            <v>321.89999999999981</v>
          </cell>
          <cell r="FO139">
            <v>667.49999999999955</v>
          </cell>
          <cell r="FP139">
            <v>0</v>
          </cell>
          <cell r="FQ139">
            <v>0</v>
          </cell>
          <cell r="FR139">
            <v>0</v>
          </cell>
          <cell r="FS139">
            <v>0</v>
          </cell>
          <cell r="FT139">
            <v>0</v>
          </cell>
          <cell r="FU139">
            <v>0</v>
          </cell>
          <cell r="FV139">
            <v>0</v>
          </cell>
          <cell r="FW139">
            <v>0</v>
          </cell>
          <cell r="FX139">
            <v>0</v>
          </cell>
          <cell r="FY139">
            <v>0</v>
          </cell>
          <cell r="FZ139">
            <v>0</v>
          </cell>
          <cell r="GA139">
            <v>0</v>
          </cell>
          <cell r="GB139">
            <v>0</v>
          </cell>
          <cell r="GC139">
            <v>0</v>
          </cell>
          <cell r="GD139">
            <v>0</v>
          </cell>
          <cell r="GE139">
            <v>0</v>
          </cell>
          <cell r="GF139">
            <v>0</v>
          </cell>
          <cell r="GG139">
            <v>0</v>
          </cell>
          <cell r="GH139">
            <v>0</v>
          </cell>
          <cell r="GI139">
            <v>0</v>
          </cell>
          <cell r="GJ139">
            <v>0</v>
          </cell>
          <cell r="GK139">
            <v>0</v>
          </cell>
          <cell r="GL139">
            <v>0</v>
          </cell>
          <cell r="GM139">
            <v>0</v>
          </cell>
          <cell r="GN139">
            <v>0</v>
          </cell>
          <cell r="GO139">
            <v>0</v>
          </cell>
          <cell r="GP139">
            <v>0</v>
          </cell>
          <cell r="GQ139">
            <v>0</v>
          </cell>
          <cell r="GR139">
            <v>0</v>
          </cell>
          <cell r="GS139">
            <v>0</v>
          </cell>
          <cell r="GT139">
            <v>0</v>
          </cell>
          <cell r="GU139">
            <v>0</v>
          </cell>
          <cell r="GV139">
            <v>0</v>
          </cell>
          <cell r="GW139">
            <v>0</v>
          </cell>
          <cell r="GX139">
            <v>0</v>
          </cell>
          <cell r="GY139">
            <v>0</v>
          </cell>
          <cell r="GZ139">
            <v>0</v>
          </cell>
          <cell r="HA139">
            <v>0</v>
          </cell>
          <cell r="HB139">
            <v>0</v>
          </cell>
          <cell r="HC139">
            <v>0</v>
          </cell>
          <cell r="HD139">
            <v>0</v>
          </cell>
          <cell r="HE139">
            <v>0</v>
          </cell>
          <cell r="HF139">
            <v>0</v>
          </cell>
          <cell r="HG139">
            <v>0</v>
          </cell>
          <cell r="HH139">
            <v>0</v>
          </cell>
          <cell r="HI139">
            <v>0</v>
          </cell>
          <cell r="HJ139">
            <v>0</v>
          </cell>
          <cell r="HK139">
            <v>0</v>
          </cell>
          <cell r="HL139">
            <v>0</v>
          </cell>
          <cell r="HM139">
            <v>0</v>
          </cell>
          <cell r="HN139">
            <v>0</v>
          </cell>
          <cell r="HO139">
            <v>0</v>
          </cell>
          <cell r="HP139">
            <v>0</v>
          </cell>
          <cell r="HQ139">
            <v>0</v>
          </cell>
          <cell r="HR139">
            <v>0</v>
          </cell>
          <cell r="HS139">
            <v>0</v>
          </cell>
          <cell r="HT139">
            <v>0</v>
          </cell>
          <cell r="HU139">
            <v>0</v>
          </cell>
          <cell r="HV139">
            <v>0</v>
          </cell>
          <cell r="HW139">
            <v>0</v>
          </cell>
          <cell r="HX139">
            <v>0</v>
          </cell>
          <cell r="HY139">
            <v>0</v>
          </cell>
          <cell r="HZ139">
            <v>0</v>
          </cell>
          <cell r="IA139">
            <v>0</v>
          </cell>
          <cell r="IB139">
            <v>0</v>
          </cell>
          <cell r="IC139">
            <v>0</v>
          </cell>
          <cell r="ID139">
            <v>0</v>
          </cell>
          <cell r="IE139">
            <v>0</v>
          </cell>
          <cell r="IF139">
            <v>0</v>
          </cell>
          <cell r="IG139">
            <v>0</v>
          </cell>
          <cell r="IH139">
            <v>0</v>
          </cell>
          <cell r="II139">
            <v>0</v>
          </cell>
          <cell r="IJ139">
            <v>0</v>
          </cell>
          <cell r="IK139">
            <v>0</v>
          </cell>
          <cell r="IL139">
            <v>0</v>
          </cell>
          <cell r="IM139">
            <v>0</v>
          </cell>
          <cell r="IN139">
            <v>0</v>
          </cell>
          <cell r="IO139">
            <v>0</v>
          </cell>
          <cell r="IP139">
            <v>0</v>
          </cell>
          <cell r="IQ139">
            <v>0</v>
          </cell>
          <cell r="IR139">
            <v>0</v>
          </cell>
          <cell r="IS139">
            <v>0</v>
          </cell>
          <cell r="IT139">
            <v>0</v>
          </cell>
          <cell r="IU139">
            <v>0</v>
          </cell>
        </row>
        <row r="140">
          <cell r="A140" t="str">
            <v>CU IN</v>
          </cell>
          <cell r="B140" t="str">
            <v>Carborundum Universal</v>
          </cell>
          <cell r="C140" t="str">
            <v>Engineering &amp; Capital Goods</v>
          </cell>
          <cell r="D140">
            <v>0</v>
          </cell>
          <cell r="E140">
            <v>0</v>
          </cell>
          <cell r="F140">
            <v>0</v>
          </cell>
          <cell r="G140">
            <v>0</v>
          </cell>
          <cell r="H140">
            <v>0</v>
          </cell>
          <cell r="I140">
            <v>0</v>
          </cell>
          <cell r="J140">
            <v>0</v>
          </cell>
          <cell r="K140">
            <v>0</v>
          </cell>
          <cell r="L140">
            <v>-6.1</v>
          </cell>
          <cell r="M140">
            <v>-6.5</v>
          </cell>
          <cell r="N140">
            <v>-7.8</v>
          </cell>
          <cell r="O140">
            <v>-9.5</v>
          </cell>
          <cell r="P140">
            <v>-6.8</v>
          </cell>
          <cell r="Q140">
            <v>-7.3</v>
          </cell>
          <cell r="R140">
            <v>-6.3</v>
          </cell>
          <cell r="S140">
            <v>-7.7</v>
          </cell>
          <cell r="T140">
            <v>-6.4</v>
          </cell>
          <cell r="U140">
            <v>-11.2</v>
          </cell>
          <cell r="V140">
            <v>-23.3</v>
          </cell>
          <cell r="W140">
            <v>-30.3</v>
          </cell>
          <cell r="X140">
            <v>-30.3</v>
          </cell>
          <cell r="Y140">
            <v>-37</v>
          </cell>
          <cell r="Z140">
            <v>-51.5</v>
          </cell>
          <cell r="AA140">
            <v>-47.8</v>
          </cell>
          <cell r="AB140">
            <v>-47.8</v>
          </cell>
          <cell r="AC140">
            <v>-66.2</v>
          </cell>
          <cell r="AD140">
            <v>-77.099999999999994</v>
          </cell>
          <cell r="AE140">
            <v>-80.900000000000006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84.999999999999915</v>
          </cell>
          <cell r="AO140">
            <v>123.80000000000007</v>
          </cell>
          <cell r="AP140">
            <v>134.69999999999996</v>
          </cell>
          <cell r="AQ140">
            <v>187.79999999999987</v>
          </cell>
          <cell r="AR140">
            <v>132.69999999999996</v>
          </cell>
          <cell r="AS140">
            <v>202.1</v>
          </cell>
          <cell r="AT140">
            <v>170.69999999999993</v>
          </cell>
          <cell r="AU140">
            <v>177.10000000000014</v>
          </cell>
          <cell r="AV140">
            <v>152.50000000000014</v>
          </cell>
          <cell r="AW140">
            <v>231.80000000000015</v>
          </cell>
          <cell r="AX140">
            <v>200.79999999999998</v>
          </cell>
          <cell r="AY140">
            <v>229.30000000000013</v>
          </cell>
          <cell r="AZ140">
            <v>166.50000000000017</v>
          </cell>
          <cell r="BA140">
            <v>209</v>
          </cell>
          <cell r="BB140">
            <v>133.99999999999997</v>
          </cell>
          <cell r="BC140">
            <v>208.30000000000013</v>
          </cell>
          <cell r="BD140">
            <v>170.2</v>
          </cell>
          <cell r="BE140">
            <v>193.2000000000001</v>
          </cell>
          <cell r="BF140">
            <v>90.699999999999932</v>
          </cell>
          <cell r="BG140">
            <v>119.09999999999982</v>
          </cell>
          <cell r="BH140">
            <v>0</v>
          </cell>
          <cell r="BI140">
            <v>0</v>
          </cell>
          <cell r="BJ140">
            <v>0</v>
          </cell>
          <cell r="BK140">
            <v>0</v>
          </cell>
          <cell r="BL140">
            <v>0</v>
          </cell>
          <cell r="BM140">
            <v>0</v>
          </cell>
          <cell r="BN140">
            <v>0</v>
          </cell>
          <cell r="BO140">
            <v>0</v>
          </cell>
          <cell r="BP140">
            <v>15.7</v>
          </cell>
          <cell r="BQ140">
            <v>0</v>
          </cell>
          <cell r="BR140">
            <v>0</v>
          </cell>
          <cell r="BS140">
            <v>-22.7</v>
          </cell>
          <cell r="BT140">
            <v>0</v>
          </cell>
          <cell r="BU140">
            <v>0</v>
          </cell>
          <cell r="BV140">
            <v>324</v>
          </cell>
          <cell r="BW140">
            <v>0</v>
          </cell>
          <cell r="BX140">
            <v>39.4</v>
          </cell>
          <cell r="BY140">
            <v>0</v>
          </cell>
          <cell r="BZ140">
            <v>0</v>
          </cell>
          <cell r="CA140">
            <v>30.200000000000074</v>
          </cell>
          <cell r="CB140">
            <v>0</v>
          </cell>
          <cell r="CC140">
            <v>-22</v>
          </cell>
          <cell r="CD140">
            <v>451.90000000000003</v>
          </cell>
          <cell r="CE140">
            <v>17.400000000000006</v>
          </cell>
          <cell r="CF140">
            <v>0</v>
          </cell>
          <cell r="CG140">
            <v>0</v>
          </cell>
          <cell r="CH140">
            <v>0</v>
          </cell>
          <cell r="CI140">
            <v>0</v>
          </cell>
          <cell r="CJ140">
            <v>0</v>
          </cell>
          <cell r="CK140">
            <v>0</v>
          </cell>
          <cell r="CL140">
            <v>0</v>
          </cell>
          <cell r="CM140">
            <v>0</v>
          </cell>
          <cell r="CN140">
            <v>0</v>
          </cell>
          <cell r="CO140">
            <v>0</v>
          </cell>
          <cell r="CP140">
            <v>0</v>
          </cell>
          <cell r="CQ140">
            <v>0</v>
          </cell>
          <cell r="CR140">
            <v>100.69999999999992</v>
          </cell>
          <cell r="CS140">
            <v>123.80000000000007</v>
          </cell>
          <cell r="CT140">
            <v>134.69999999999996</v>
          </cell>
          <cell r="CU140">
            <v>165.09999999999988</v>
          </cell>
          <cell r="CV140">
            <v>132.69999999999996</v>
          </cell>
          <cell r="CW140">
            <v>202.1</v>
          </cell>
          <cell r="CX140">
            <v>494.69999999999993</v>
          </cell>
          <cell r="CY140">
            <v>177.10000000000014</v>
          </cell>
          <cell r="CZ140">
            <v>191.90000000000015</v>
          </cell>
          <cell r="DA140">
            <v>231.80000000000015</v>
          </cell>
          <cell r="DB140">
            <v>200.79999999999998</v>
          </cell>
          <cell r="DC140">
            <v>259.50000000000023</v>
          </cell>
          <cell r="DD140">
            <v>166.50000000000017</v>
          </cell>
          <cell r="DE140">
            <v>187</v>
          </cell>
          <cell r="DF140">
            <v>585.9</v>
          </cell>
          <cell r="DG140">
            <v>225.70000000000013</v>
          </cell>
          <cell r="DH140">
            <v>170.2</v>
          </cell>
          <cell r="DI140">
            <v>193.2000000000001</v>
          </cell>
          <cell r="DJ140">
            <v>90.699999999999932</v>
          </cell>
          <cell r="DK140">
            <v>119.09999999999982</v>
          </cell>
          <cell r="DL140">
            <v>0</v>
          </cell>
          <cell r="DM140">
            <v>0</v>
          </cell>
          <cell r="DN140">
            <v>0</v>
          </cell>
          <cell r="DO140">
            <v>0</v>
          </cell>
          <cell r="DP140">
            <v>0</v>
          </cell>
          <cell r="DQ140">
            <v>0</v>
          </cell>
          <cell r="DR140">
            <v>0</v>
          </cell>
          <cell r="DS140">
            <v>0</v>
          </cell>
          <cell r="DT140">
            <v>-27.700000000000003</v>
          </cell>
          <cell r="DU140">
            <v>-39.799999999999997</v>
          </cell>
          <cell r="DV140">
            <v>-42</v>
          </cell>
          <cell r="DW140">
            <v>-30.5</v>
          </cell>
          <cell r="DX140">
            <v>-44</v>
          </cell>
          <cell r="DY140">
            <v>-67.2</v>
          </cell>
          <cell r="DZ140">
            <v>-60.5</v>
          </cell>
          <cell r="EA140">
            <v>-68.8</v>
          </cell>
          <cell r="EB140">
            <v>-62.3</v>
          </cell>
          <cell r="EC140">
            <v>-74.5</v>
          </cell>
          <cell r="ED140">
            <v>-74.7</v>
          </cell>
          <cell r="EE140">
            <v>-55.3</v>
          </cell>
          <cell r="EF140">
            <v>-43.3</v>
          </cell>
          <cell r="EG140">
            <v>-64.5</v>
          </cell>
          <cell r="EH140">
            <v>-103.5</v>
          </cell>
          <cell r="EI140">
            <v>21.799999999999997</v>
          </cell>
          <cell r="EJ140">
            <v>-58.699999999999996</v>
          </cell>
          <cell r="EK140">
            <v>-59.099999999999994</v>
          </cell>
          <cell r="EL140">
            <v>-103.6</v>
          </cell>
          <cell r="EM140">
            <v>-42.300000000000004</v>
          </cell>
          <cell r="EN140">
            <v>0</v>
          </cell>
          <cell r="EO140">
            <v>0</v>
          </cell>
          <cell r="EP140">
            <v>0</v>
          </cell>
          <cell r="EQ140">
            <v>0</v>
          </cell>
          <cell r="ER140">
            <v>0</v>
          </cell>
          <cell r="ES140">
            <v>0</v>
          </cell>
          <cell r="ET140">
            <v>0</v>
          </cell>
          <cell r="EU140">
            <v>0</v>
          </cell>
          <cell r="EV140">
            <v>72.999999999999915</v>
          </cell>
          <cell r="EW140">
            <v>84.000000000000071</v>
          </cell>
          <cell r="EX140">
            <v>92.69999999999996</v>
          </cell>
          <cell r="EY140">
            <v>134.59999999999988</v>
          </cell>
          <cell r="EZ140">
            <v>88.69999999999996</v>
          </cell>
          <cell r="FA140">
            <v>134.89999999999998</v>
          </cell>
          <cell r="FB140">
            <v>434.19999999999993</v>
          </cell>
          <cell r="FC140">
            <v>108.30000000000014</v>
          </cell>
          <cell r="FD140">
            <v>129.60000000000014</v>
          </cell>
          <cell r="FE140">
            <v>157.30000000000015</v>
          </cell>
          <cell r="FF140">
            <v>126.09999999999998</v>
          </cell>
          <cell r="FG140">
            <v>204.20000000000022</v>
          </cell>
          <cell r="FH140">
            <v>123.20000000000017</v>
          </cell>
          <cell r="FI140">
            <v>122.5</v>
          </cell>
          <cell r="FJ140">
            <v>482.4</v>
          </cell>
          <cell r="FK140">
            <v>247.50000000000011</v>
          </cell>
          <cell r="FL140">
            <v>111.5</v>
          </cell>
          <cell r="FM140">
            <v>134.10000000000011</v>
          </cell>
          <cell r="FN140">
            <v>-12.900000000000063</v>
          </cell>
          <cell r="FO140">
            <v>76.799999999999812</v>
          </cell>
          <cell r="FP140">
            <v>0</v>
          </cell>
          <cell r="FQ140">
            <v>0</v>
          </cell>
          <cell r="FR140">
            <v>0</v>
          </cell>
          <cell r="FS140">
            <v>0</v>
          </cell>
          <cell r="FT140">
            <v>0</v>
          </cell>
          <cell r="FU140">
            <v>0</v>
          </cell>
          <cell r="FV140">
            <v>0</v>
          </cell>
          <cell r="FW140">
            <v>0</v>
          </cell>
          <cell r="FX140">
            <v>0</v>
          </cell>
          <cell r="FY140">
            <v>0</v>
          </cell>
          <cell r="FZ140">
            <v>0</v>
          </cell>
          <cell r="GA140">
            <v>0</v>
          </cell>
          <cell r="GB140">
            <v>0</v>
          </cell>
          <cell r="GC140">
            <v>0</v>
          </cell>
          <cell r="GD140">
            <v>0</v>
          </cell>
          <cell r="GE140">
            <v>0</v>
          </cell>
          <cell r="GF140">
            <v>0</v>
          </cell>
          <cell r="GG140">
            <v>0</v>
          </cell>
          <cell r="GH140">
            <v>0</v>
          </cell>
          <cell r="GI140">
            <v>0</v>
          </cell>
          <cell r="GJ140">
            <v>0</v>
          </cell>
          <cell r="GK140">
            <v>0</v>
          </cell>
          <cell r="GL140">
            <v>0</v>
          </cell>
          <cell r="GM140">
            <v>0</v>
          </cell>
          <cell r="GN140">
            <v>0</v>
          </cell>
          <cell r="GO140">
            <v>0</v>
          </cell>
          <cell r="GP140">
            <v>0</v>
          </cell>
          <cell r="GQ140">
            <v>0</v>
          </cell>
          <cell r="GR140">
            <v>0</v>
          </cell>
          <cell r="GS140">
            <v>0</v>
          </cell>
          <cell r="GT140">
            <v>0</v>
          </cell>
          <cell r="GU140">
            <v>0</v>
          </cell>
          <cell r="GV140">
            <v>0</v>
          </cell>
          <cell r="GW140">
            <v>0</v>
          </cell>
          <cell r="GX140">
            <v>0</v>
          </cell>
          <cell r="GY140">
            <v>0</v>
          </cell>
          <cell r="GZ140">
            <v>0</v>
          </cell>
          <cell r="HA140">
            <v>0</v>
          </cell>
          <cell r="HB140">
            <v>0</v>
          </cell>
          <cell r="HC140">
            <v>0</v>
          </cell>
          <cell r="HD140">
            <v>0</v>
          </cell>
          <cell r="HE140">
            <v>0</v>
          </cell>
          <cell r="HF140">
            <v>0</v>
          </cell>
          <cell r="HG140">
            <v>0</v>
          </cell>
          <cell r="HH140">
            <v>0</v>
          </cell>
          <cell r="HI140">
            <v>0</v>
          </cell>
          <cell r="HJ140">
            <v>0</v>
          </cell>
          <cell r="HK140">
            <v>0</v>
          </cell>
          <cell r="HL140">
            <v>0</v>
          </cell>
          <cell r="HM140">
            <v>0</v>
          </cell>
          <cell r="HN140">
            <v>0</v>
          </cell>
          <cell r="HO140">
            <v>0</v>
          </cell>
          <cell r="HP140">
            <v>0</v>
          </cell>
          <cell r="HQ140">
            <v>0</v>
          </cell>
          <cell r="HR140">
            <v>0</v>
          </cell>
          <cell r="HS140">
            <v>0</v>
          </cell>
          <cell r="HT140">
            <v>0</v>
          </cell>
          <cell r="HU140">
            <v>0</v>
          </cell>
          <cell r="HV140">
            <v>0</v>
          </cell>
          <cell r="HW140">
            <v>0</v>
          </cell>
          <cell r="HX140">
            <v>0</v>
          </cell>
          <cell r="HY140">
            <v>0</v>
          </cell>
          <cell r="HZ140">
            <v>0</v>
          </cell>
          <cell r="IA140">
            <v>0</v>
          </cell>
          <cell r="IB140">
            <v>0</v>
          </cell>
          <cell r="IC140">
            <v>0</v>
          </cell>
          <cell r="ID140">
            <v>0</v>
          </cell>
          <cell r="IE140">
            <v>0</v>
          </cell>
          <cell r="IF140">
            <v>0</v>
          </cell>
          <cell r="IG140">
            <v>0</v>
          </cell>
          <cell r="IH140">
            <v>0</v>
          </cell>
          <cell r="II140">
            <v>0</v>
          </cell>
          <cell r="IJ140">
            <v>0</v>
          </cell>
          <cell r="IK140">
            <v>0</v>
          </cell>
          <cell r="IL140">
            <v>0</v>
          </cell>
          <cell r="IM140">
            <v>0</v>
          </cell>
          <cell r="IN140">
            <v>0</v>
          </cell>
          <cell r="IO140">
            <v>0</v>
          </cell>
          <cell r="IP140">
            <v>0</v>
          </cell>
          <cell r="IQ140">
            <v>0</v>
          </cell>
          <cell r="IR140">
            <v>0</v>
          </cell>
          <cell r="IS140">
            <v>0</v>
          </cell>
          <cell r="IT140">
            <v>0</v>
          </cell>
          <cell r="IU140">
            <v>0</v>
          </cell>
        </row>
        <row r="141">
          <cell r="A141" t="str">
            <v>CRG IN</v>
          </cell>
          <cell r="B141" t="str">
            <v>Crompton Greaves</v>
          </cell>
          <cell r="C141" t="str">
            <v>Engineering &amp; Capital Goods</v>
          </cell>
          <cell r="D141">
            <v>0</v>
          </cell>
          <cell r="E141">
            <v>0</v>
          </cell>
          <cell r="F141">
            <v>0</v>
          </cell>
          <cell r="G141">
            <v>0</v>
          </cell>
          <cell r="H141">
            <v>-133.4</v>
          </cell>
          <cell r="I141">
            <v>-104.5</v>
          </cell>
          <cell r="J141">
            <v>-76.7</v>
          </cell>
          <cell r="K141">
            <v>-70.2</v>
          </cell>
          <cell r="L141">
            <v>-60.4</v>
          </cell>
          <cell r="M141">
            <v>-51.6</v>
          </cell>
          <cell r="N141">
            <v>-70.5</v>
          </cell>
          <cell r="O141">
            <v>-48.3</v>
          </cell>
          <cell r="P141">
            <v>-74.599999999999994</v>
          </cell>
          <cell r="Q141">
            <v>-59</v>
          </cell>
          <cell r="R141">
            <v>-65.900000000000006</v>
          </cell>
          <cell r="S141">
            <v>-64</v>
          </cell>
          <cell r="T141">
            <v>-52.6</v>
          </cell>
          <cell r="U141">
            <v>-72.400000000000006</v>
          </cell>
          <cell r="V141">
            <v>-77.7</v>
          </cell>
          <cell r="W141">
            <v>-100.8</v>
          </cell>
          <cell r="X141">
            <v>-65.900000000000006</v>
          </cell>
          <cell r="Y141">
            <v>-59.6</v>
          </cell>
          <cell r="Z141">
            <v>-71.5</v>
          </cell>
          <cell r="AA141">
            <v>-74.099999999999994</v>
          </cell>
          <cell r="AB141">
            <v>-22.2</v>
          </cell>
          <cell r="AC141">
            <v>-38.799999999999997</v>
          </cell>
          <cell r="AD141">
            <v>-47</v>
          </cell>
          <cell r="AE141">
            <v>-38.200000000000003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43.900000000000006</v>
          </cell>
          <cell r="AK141">
            <v>243.50000000000017</v>
          </cell>
          <cell r="AL141">
            <v>128.39999999999958</v>
          </cell>
          <cell r="AM141">
            <v>421.09999999999962</v>
          </cell>
          <cell r="AN141">
            <v>174.70000000000064</v>
          </cell>
          <cell r="AO141">
            <v>275.89999999999981</v>
          </cell>
          <cell r="AP141">
            <v>356.80000000000109</v>
          </cell>
          <cell r="AQ141">
            <v>440.70000000000033</v>
          </cell>
          <cell r="AR141">
            <v>351.70000000000073</v>
          </cell>
          <cell r="AS141">
            <v>431.09999999999997</v>
          </cell>
          <cell r="AT141">
            <v>486.80000000000052</v>
          </cell>
          <cell r="AU141">
            <v>678.69999999999982</v>
          </cell>
          <cell r="AV141">
            <v>617.99999999999977</v>
          </cell>
          <cell r="AW141">
            <v>677.00000000000034</v>
          </cell>
          <cell r="AX141">
            <v>712.50000000000068</v>
          </cell>
          <cell r="AY141">
            <v>1062.5000000000011</v>
          </cell>
          <cell r="AZ141">
            <v>1000.0999999999998</v>
          </cell>
          <cell r="BA141">
            <v>1080.7</v>
          </cell>
          <cell r="BB141">
            <v>1117.4000000000019</v>
          </cell>
          <cell r="BC141">
            <v>1658.2999999999981</v>
          </cell>
          <cell r="BD141">
            <v>1331.5000000000011</v>
          </cell>
          <cell r="BE141">
            <v>1378.6000000000017</v>
          </cell>
          <cell r="BF141">
            <v>1330.4999999999977</v>
          </cell>
          <cell r="BG141">
            <v>2102.1</v>
          </cell>
          <cell r="BH141">
            <v>0</v>
          </cell>
          <cell r="BI141">
            <v>0</v>
          </cell>
          <cell r="BJ141">
            <v>0</v>
          </cell>
          <cell r="BK141">
            <v>0</v>
          </cell>
          <cell r="BL141">
            <v>0</v>
          </cell>
          <cell r="BM141">
            <v>0</v>
          </cell>
          <cell r="BN141">
            <v>48</v>
          </cell>
          <cell r="BO141">
            <v>10.3</v>
          </cell>
          <cell r="BP141">
            <v>0</v>
          </cell>
          <cell r="BQ141">
            <v>0</v>
          </cell>
          <cell r="BR141">
            <v>0</v>
          </cell>
          <cell r="BS141">
            <v>46.2</v>
          </cell>
          <cell r="BT141">
            <v>0</v>
          </cell>
          <cell r="BU141">
            <v>0</v>
          </cell>
          <cell r="BV141">
            <v>0</v>
          </cell>
          <cell r="BW141">
            <v>0</v>
          </cell>
          <cell r="BX141">
            <v>0</v>
          </cell>
          <cell r="BY141">
            <v>0</v>
          </cell>
          <cell r="BZ141">
            <v>0</v>
          </cell>
          <cell r="CA141">
            <v>0</v>
          </cell>
          <cell r="CB141">
            <v>0</v>
          </cell>
          <cell r="CC141">
            <v>0</v>
          </cell>
          <cell r="CD141">
            <v>0</v>
          </cell>
          <cell r="CE141">
            <v>0</v>
          </cell>
          <cell r="CF141">
            <v>0</v>
          </cell>
          <cell r="CG141">
            <v>0</v>
          </cell>
          <cell r="CH141">
            <v>0</v>
          </cell>
          <cell r="CI141">
            <v>0</v>
          </cell>
          <cell r="CJ141">
            <v>0</v>
          </cell>
          <cell r="CK141">
            <v>0</v>
          </cell>
          <cell r="CL141">
            <v>0</v>
          </cell>
          <cell r="CM141">
            <v>0</v>
          </cell>
          <cell r="CN141">
            <v>43.900000000000006</v>
          </cell>
          <cell r="CO141">
            <v>243.50000000000017</v>
          </cell>
          <cell r="CP141">
            <v>176.39999999999958</v>
          </cell>
          <cell r="CQ141">
            <v>431.39999999999964</v>
          </cell>
          <cell r="CR141">
            <v>174.70000000000064</v>
          </cell>
          <cell r="CS141">
            <v>275.89999999999981</v>
          </cell>
          <cell r="CT141">
            <v>356.80000000000109</v>
          </cell>
          <cell r="CU141">
            <v>486.90000000000032</v>
          </cell>
          <cell r="CV141">
            <v>351.70000000000073</v>
          </cell>
          <cell r="CW141">
            <v>431.09999999999997</v>
          </cell>
          <cell r="CX141">
            <v>486.80000000000052</v>
          </cell>
          <cell r="CY141">
            <v>678.69999999999982</v>
          </cell>
          <cell r="CZ141">
            <v>617.99999999999977</v>
          </cell>
          <cell r="DA141">
            <v>677.00000000000034</v>
          </cell>
          <cell r="DB141">
            <v>712.50000000000068</v>
          </cell>
          <cell r="DC141">
            <v>1062.5000000000011</v>
          </cell>
          <cell r="DD141">
            <v>1000.0999999999998</v>
          </cell>
          <cell r="DE141">
            <v>1080.7</v>
          </cell>
          <cell r="DF141">
            <v>1117.4000000000019</v>
          </cell>
          <cell r="DG141">
            <v>1658.2999999999981</v>
          </cell>
          <cell r="DH141">
            <v>1331.5000000000011</v>
          </cell>
          <cell r="DI141">
            <v>1378.6000000000017</v>
          </cell>
          <cell r="DJ141">
            <v>1330.4999999999977</v>
          </cell>
          <cell r="DK141">
            <v>2102.1</v>
          </cell>
          <cell r="DL141">
            <v>0</v>
          </cell>
          <cell r="DM141">
            <v>0</v>
          </cell>
          <cell r="DN141">
            <v>0</v>
          </cell>
          <cell r="DO141">
            <v>0</v>
          </cell>
          <cell r="DP141">
            <v>-16.600000000000001</v>
          </cell>
          <cell r="DQ141">
            <v>-16.5</v>
          </cell>
          <cell r="DR141">
            <v>-17</v>
          </cell>
          <cell r="DS141">
            <v>-136.80000000000001</v>
          </cell>
          <cell r="DT141">
            <v>0.60000000000000142</v>
          </cell>
          <cell r="DU141">
            <v>-26.6</v>
          </cell>
          <cell r="DV141">
            <v>-40.9</v>
          </cell>
          <cell r="DW141">
            <v>-33.400000000000006</v>
          </cell>
          <cell r="DX141">
            <v>-39.200000000000003</v>
          </cell>
          <cell r="DY141">
            <v>-105.9</v>
          </cell>
          <cell r="DZ141">
            <v>-54.7</v>
          </cell>
          <cell r="EA141">
            <v>-117.7</v>
          </cell>
          <cell r="EB141">
            <v>-254.3</v>
          </cell>
          <cell r="EC141">
            <v>-270.39999999999998</v>
          </cell>
          <cell r="ED141">
            <v>-258.3</v>
          </cell>
          <cell r="EE141">
            <v>-363.3</v>
          </cell>
          <cell r="EF141">
            <v>-312.5</v>
          </cell>
          <cell r="EG141">
            <v>-338.8</v>
          </cell>
          <cell r="EH141">
            <v>-438.4</v>
          </cell>
          <cell r="EI141">
            <v>-627.6</v>
          </cell>
          <cell r="EJ141">
            <v>-442.5</v>
          </cell>
          <cell r="EK141">
            <v>-453.2</v>
          </cell>
          <cell r="EL141">
            <v>-482.8</v>
          </cell>
          <cell r="EM141">
            <v>-793.30000000000007</v>
          </cell>
          <cell r="EN141">
            <v>0</v>
          </cell>
          <cell r="EO141">
            <v>0</v>
          </cell>
          <cell r="EP141">
            <v>0</v>
          </cell>
          <cell r="EQ141">
            <v>0</v>
          </cell>
          <cell r="ER141">
            <v>27.300000000000004</v>
          </cell>
          <cell r="ES141">
            <v>227.00000000000017</v>
          </cell>
          <cell r="ET141">
            <v>159.39999999999958</v>
          </cell>
          <cell r="EU141">
            <v>294.59999999999962</v>
          </cell>
          <cell r="EV141">
            <v>175.30000000000064</v>
          </cell>
          <cell r="EW141">
            <v>249.29999999999981</v>
          </cell>
          <cell r="EX141">
            <v>315.90000000000111</v>
          </cell>
          <cell r="EY141">
            <v>453.50000000000034</v>
          </cell>
          <cell r="EZ141">
            <v>312.50000000000074</v>
          </cell>
          <cell r="FA141">
            <v>325.19999999999993</v>
          </cell>
          <cell r="FB141">
            <v>432.10000000000053</v>
          </cell>
          <cell r="FC141">
            <v>560.99999999999977</v>
          </cell>
          <cell r="FD141">
            <v>363.69999999999976</v>
          </cell>
          <cell r="FE141">
            <v>406.60000000000036</v>
          </cell>
          <cell r="FF141">
            <v>454.20000000000067</v>
          </cell>
          <cell r="FG141">
            <v>699.20000000000118</v>
          </cell>
          <cell r="FH141">
            <v>687.5999999999998</v>
          </cell>
          <cell r="FI141">
            <v>741.90000000000009</v>
          </cell>
          <cell r="FJ141">
            <v>679.00000000000193</v>
          </cell>
          <cell r="FK141">
            <v>1030.699999999998</v>
          </cell>
          <cell r="FL141">
            <v>889.00000000000114</v>
          </cell>
          <cell r="FM141">
            <v>925.40000000000168</v>
          </cell>
          <cell r="FN141">
            <v>847.69999999999777</v>
          </cell>
          <cell r="FO141">
            <v>1308.7999999999997</v>
          </cell>
          <cell r="FP141">
            <v>0</v>
          </cell>
          <cell r="FQ141">
            <v>0</v>
          </cell>
          <cell r="FR141">
            <v>0</v>
          </cell>
          <cell r="FS141">
            <v>0</v>
          </cell>
          <cell r="FT141">
            <v>0</v>
          </cell>
          <cell r="FU141">
            <v>0</v>
          </cell>
          <cell r="FV141">
            <v>0</v>
          </cell>
          <cell r="FW141">
            <v>0</v>
          </cell>
          <cell r="FX141">
            <v>0</v>
          </cell>
          <cell r="FY141">
            <v>0</v>
          </cell>
          <cell r="FZ141">
            <v>0</v>
          </cell>
          <cell r="GA141">
            <v>0</v>
          </cell>
          <cell r="GB141">
            <v>0</v>
          </cell>
          <cell r="GC141">
            <v>0</v>
          </cell>
          <cell r="GD141">
            <v>0</v>
          </cell>
          <cell r="GE141">
            <v>0</v>
          </cell>
          <cell r="GF141">
            <v>0</v>
          </cell>
          <cell r="GG141">
            <v>0</v>
          </cell>
          <cell r="GH141">
            <v>0</v>
          </cell>
          <cell r="GI141">
            <v>0</v>
          </cell>
          <cell r="GJ141">
            <v>0</v>
          </cell>
          <cell r="GK141">
            <v>0</v>
          </cell>
          <cell r="GL141">
            <v>0</v>
          </cell>
          <cell r="GM141">
            <v>0</v>
          </cell>
          <cell r="GN141">
            <v>0</v>
          </cell>
          <cell r="GO141">
            <v>0</v>
          </cell>
          <cell r="GP141">
            <v>0</v>
          </cell>
          <cell r="GQ141">
            <v>0</v>
          </cell>
          <cell r="GR141">
            <v>0</v>
          </cell>
          <cell r="GS141">
            <v>0</v>
          </cell>
          <cell r="GT141">
            <v>0</v>
          </cell>
          <cell r="GU141">
            <v>0</v>
          </cell>
          <cell r="GV141">
            <v>0</v>
          </cell>
          <cell r="GW141">
            <v>0</v>
          </cell>
          <cell r="GX141">
            <v>0</v>
          </cell>
          <cell r="GY141">
            <v>0</v>
          </cell>
          <cell r="GZ141">
            <v>0</v>
          </cell>
          <cell r="HA141">
            <v>0</v>
          </cell>
          <cell r="HB141">
            <v>0</v>
          </cell>
          <cell r="HC141">
            <v>0</v>
          </cell>
          <cell r="HD141">
            <v>0</v>
          </cell>
          <cell r="HE141">
            <v>0</v>
          </cell>
          <cell r="HF141">
            <v>0</v>
          </cell>
          <cell r="HG141">
            <v>0</v>
          </cell>
          <cell r="HH141">
            <v>0</v>
          </cell>
          <cell r="HI141">
            <v>0</v>
          </cell>
          <cell r="HJ141">
            <v>0</v>
          </cell>
          <cell r="HK141">
            <v>0</v>
          </cell>
          <cell r="HL141">
            <v>0</v>
          </cell>
          <cell r="HM141">
            <v>0</v>
          </cell>
          <cell r="HN141">
            <v>0</v>
          </cell>
          <cell r="HO141">
            <v>0</v>
          </cell>
          <cell r="HP141">
            <v>0</v>
          </cell>
          <cell r="HQ141">
            <v>0</v>
          </cell>
          <cell r="HR141">
            <v>0</v>
          </cell>
          <cell r="HS141">
            <v>0</v>
          </cell>
          <cell r="HT141">
            <v>0</v>
          </cell>
          <cell r="HU141">
            <v>0</v>
          </cell>
          <cell r="HV141">
            <v>0</v>
          </cell>
          <cell r="HW141">
            <v>0</v>
          </cell>
          <cell r="HX141">
            <v>0</v>
          </cell>
          <cell r="HY141">
            <v>0</v>
          </cell>
          <cell r="HZ141">
            <v>0</v>
          </cell>
          <cell r="IA141">
            <v>0</v>
          </cell>
          <cell r="IB141">
            <v>0</v>
          </cell>
          <cell r="IC141">
            <v>0</v>
          </cell>
          <cell r="ID141">
            <v>0</v>
          </cell>
          <cell r="IE141">
            <v>0</v>
          </cell>
          <cell r="IF141">
            <v>0</v>
          </cell>
          <cell r="IG141">
            <v>0</v>
          </cell>
          <cell r="IH141">
            <v>0</v>
          </cell>
          <cell r="II141">
            <v>0</v>
          </cell>
          <cell r="IJ141">
            <v>0</v>
          </cell>
          <cell r="IK141">
            <v>0</v>
          </cell>
          <cell r="IL141">
            <v>0</v>
          </cell>
          <cell r="IM141">
            <v>0</v>
          </cell>
          <cell r="IN141">
            <v>0</v>
          </cell>
          <cell r="IO141">
            <v>0</v>
          </cell>
          <cell r="IP141">
            <v>0</v>
          </cell>
          <cell r="IQ141">
            <v>0</v>
          </cell>
          <cell r="IR141">
            <v>0</v>
          </cell>
          <cell r="IS141">
            <v>0</v>
          </cell>
          <cell r="IT141">
            <v>0</v>
          </cell>
          <cell r="IU141">
            <v>0</v>
          </cell>
        </row>
        <row r="142">
          <cell r="A142" t="str">
            <v>KKC IN</v>
          </cell>
          <cell r="B142" t="str">
            <v>Cummins India</v>
          </cell>
          <cell r="C142" t="str">
            <v>Engineering &amp; Capital Goods</v>
          </cell>
          <cell r="D142">
            <v>0</v>
          </cell>
          <cell r="E142">
            <v>0</v>
          </cell>
          <cell r="F142">
            <v>0</v>
          </cell>
          <cell r="G142">
            <v>0</v>
          </cell>
          <cell r="H142">
            <v>-1.71</v>
          </cell>
          <cell r="I142">
            <v>-1.01</v>
          </cell>
          <cell r="J142">
            <v>-2.13</v>
          </cell>
          <cell r="K142">
            <v>-10.44</v>
          </cell>
          <cell r="L142">
            <v>-1.71</v>
          </cell>
          <cell r="M142">
            <v>-1.01</v>
          </cell>
          <cell r="N142">
            <v>-2.33</v>
          </cell>
          <cell r="O142">
            <v>-7.28</v>
          </cell>
          <cell r="P142">
            <v>-2.09</v>
          </cell>
          <cell r="Q142">
            <v>-1.52</v>
          </cell>
          <cell r="R142">
            <v>-0.62</v>
          </cell>
          <cell r="S142">
            <v>-4.7699999999999996</v>
          </cell>
          <cell r="T142">
            <v>-0.437</v>
          </cell>
          <cell r="U142">
            <v>-0.4</v>
          </cell>
          <cell r="V142">
            <v>-1.9</v>
          </cell>
          <cell r="W142">
            <v>-11.4</v>
          </cell>
          <cell r="X142">
            <v>-1.8</v>
          </cell>
          <cell r="Y142">
            <v>-0.6</v>
          </cell>
          <cell r="Z142">
            <v>-0.2</v>
          </cell>
          <cell r="AA142">
            <v>-4.0999999999999996</v>
          </cell>
          <cell r="AB142">
            <v>-5.5</v>
          </cell>
          <cell r="AC142">
            <v>-1.5</v>
          </cell>
          <cell r="AD142">
            <v>-0.2</v>
          </cell>
          <cell r="AE142">
            <v>-18.899999999999999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423.32499999999987</v>
          </cell>
          <cell r="AK142">
            <v>432.05700000000036</v>
          </cell>
          <cell r="AL142">
            <v>332.19600000000003</v>
          </cell>
          <cell r="AM142">
            <v>385.74899999999991</v>
          </cell>
          <cell r="AN142">
            <v>423.31900000000024</v>
          </cell>
          <cell r="AO142">
            <v>427.43460000000061</v>
          </cell>
          <cell r="AP142">
            <v>449.86500000000007</v>
          </cell>
          <cell r="AQ142">
            <v>569.33399999999995</v>
          </cell>
          <cell r="AR142">
            <v>516.39100000000019</v>
          </cell>
          <cell r="AS142">
            <v>553.029</v>
          </cell>
          <cell r="AT142">
            <v>696.34600000000012</v>
          </cell>
          <cell r="AU142">
            <v>693.59899999999993</v>
          </cell>
          <cell r="AV142">
            <v>699.98200000000008</v>
          </cell>
          <cell r="AW142">
            <v>885.97800000000052</v>
          </cell>
          <cell r="AX142">
            <v>899.19999999999993</v>
          </cell>
          <cell r="AY142">
            <v>974.80000000000018</v>
          </cell>
          <cell r="AZ142">
            <v>893.49999999999966</v>
          </cell>
          <cell r="BA142">
            <v>912.00000000000068</v>
          </cell>
          <cell r="BB142">
            <v>1049.4000000000008</v>
          </cell>
          <cell r="BC142">
            <v>1106.0999999999997</v>
          </cell>
          <cell r="BD142">
            <v>1209.9000000000001</v>
          </cell>
          <cell r="BE142">
            <v>1289.4999999999993</v>
          </cell>
          <cell r="BF142">
            <v>1636.7000000000003</v>
          </cell>
          <cell r="BG142">
            <v>1662.5</v>
          </cell>
          <cell r="BH142">
            <v>0</v>
          </cell>
          <cell r="BI142">
            <v>0</v>
          </cell>
          <cell r="BJ142">
            <v>0</v>
          </cell>
          <cell r="BK142">
            <v>0</v>
          </cell>
          <cell r="BL142">
            <v>-14.284000000000001</v>
          </cell>
          <cell r="BM142">
            <v>-6.9930000000000003</v>
          </cell>
          <cell r="BN142">
            <v>-2.0169999999999999</v>
          </cell>
          <cell r="BO142">
            <v>0</v>
          </cell>
          <cell r="BP142">
            <v>-14.284000000000001</v>
          </cell>
          <cell r="BQ142">
            <v>-6.9930000000000003</v>
          </cell>
          <cell r="BR142">
            <v>0</v>
          </cell>
          <cell r="BS142">
            <v>-9.5000000000000001E-2</v>
          </cell>
          <cell r="BT142">
            <v>0</v>
          </cell>
          <cell r="BU142">
            <v>0</v>
          </cell>
          <cell r="BV142">
            <v>0</v>
          </cell>
          <cell r="BW142">
            <v>0</v>
          </cell>
          <cell r="BX142">
            <v>0</v>
          </cell>
          <cell r="BY142">
            <v>0</v>
          </cell>
          <cell r="BZ142">
            <v>0</v>
          </cell>
          <cell r="CA142">
            <v>0</v>
          </cell>
          <cell r="CB142">
            <v>0</v>
          </cell>
          <cell r="CC142">
            <v>0</v>
          </cell>
          <cell r="CD142">
            <v>0</v>
          </cell>
          <cell r="CE142">
            <v>0</v>
          </cell>
          <cell r="CF142">
            <v>0</v>
          </cell>
          <cell r="CG142">
            <v>0</v>
          </cell>
          <cell r="CH142">
            <v>0</v>
          </cell>
          <cell r="CI142">
            <v>0</v>
          </cell>
          <cell r="CJ142">
            <v>0</v>
          </cell>
          <cell r="CK142">
            <v>0</v>
          </cell>
          <cell r="CL142">
            <v>0</v>
          </cell>
          <cell r="CM142">
            <v>0</v>
          </cell>
          <cell r="CN142">
            <v>409.04099999999988</v>
          </cell>
          <cell r="CO142">
            <v>425.06400000000036</v>
          </cell>
          <cell r="CP142">
            <v>330.17900000000003</v>
          </cell>
          <cell r="CQ142">
            <v>385.74899999999991</v>
          </cell>
          <cell r="CR142">
            <v>409.03500000000025</v>
          </cell>
          <cell r="CS142">
            <v>420.44160000000062</v>
          </cell>
          <cell r="CT142">
            <v>449.86500000000007</v>
          </cell>
          <cell r="CU142">
            <v>569.23899999999992</v>
          </cell>
          <cell r="CV142">
            <v>516.39100000000019</v>
          </cell>
          <cell r="CW142">
            <v>553.029</v>
          </cell>
          <cell r="CX142">
            <v>696.34600000000012</v>
          </cell>
          <cell r="CY142">
            <v>693.59899999999993</v>
          </cell>
          <cell r="CZ142">
            <v>699.98200000000008</v>
          </cell>
          <cell r="DA142">
            <v>885.97800000000052</v>
          </cell>
          <cell r="DB142">
            <v>899.19999999999993</v>
          </cell>
          <cell r="DC142">
            <v>974.80000000000018</v>
          </cell>
          <cell r="DD142">
            <v>893.49999999999966</v>
          </cell>
          <cell r="DE142">
            <v>912.00000000000068</v>
          </cell>
          <cell r="DF142">
            <v>1049.4000000000008</v>
          </cell>
          <cell r="DG142">
            <v>1106.0999999999997</v>
          </cell>
          <cell r="DH142">
            <v>1209.9000000000001</v>
          </cell>
          <cell r="DI142">
            <v>1289.4999999999993</v>
          </cell>
          <cell r="DJ142">
            <v>1636.7000000000003</v>
          </cell>
          <cell r="DK142">
            <v>1662.5</v>
          </cell>
          <cell r="DL142">
            <v>0</v>
          </cell>
          <cell r="DM142">
            <v>0</v>
          </cell>
          <cell r="DN142">
            <v>0</v>
          </cell>
          <cell r="DO142">
            <v>0</v>
          </cell>
          <cell r="DP142">
            <v>-119.968</v>
          </cell>
          <cell r="DQ142">
            <v>-134.441</v>
          </cell>
          <cell r="DR142">
            <v>-72.394999999999996</v>
          </cell>
          <cell r="DS142">
            <v>-90.015000000000001</v>
          </cell>
          <cell r="DT142">
            <v>-119.968</v>
          </cell>
          <cell r="DU142">
            <v>-134.441</v>
          </cell>
          <cell r="DV142">
            <v>-121.306</v>
          </cell>
          <cell r="DW142">
            <v>-105.41200000000001</v>
          </cell>
          <cell r="DX142">
            <v>-162.05000000000001</v>
          </cell>
          <cell r="DY142">
            <v>-175.3323</v>
          </cell>
          <cell r="DZ142">
            <v>-211.61600000000001</v>
          </cell>
          <cell r="EA142">
            <v>-152.601</v>
          </cell>
          <cell r="EB142">
            <v>-192.113</v>
          </cell>
          <cell r="EC142">
            <v>-259.01599999999996</v>
          </cell>
          <cell r="ED142">
            <v>-270.29999999999995</v>
          </cell>
          <cell r="EE142">
            <v>-318.10000000000002</v>
          </cell>
          <cell r="EF142">
            <v>-253.29999999999995</v>
          </cell>
          <cell r="EG142">
            <v>-246.39999999999998</v>
          </cell>
          <cell r="EH142">
            <v>-303.3</v>
          </cell>
          <cell r="EI142">
            <v>-350.1</v>
          </cell>
          <cell r="EJ142">
            <v>-327.20000000000005</v>
          </cell>
          <cell r="EK142">
            <v>-350.3</v>
          </cell>
          <cell r="EL142">
            <v>-495.29999999999995</v>
          </cell>
          <cell r="EM142">
            <v>-480.79999999999995</v>
          </cell>
          <cell r="EN142">
            <v>0</v>
          </cell>
          <cell r="EO142">
            <v>0</v>
          </cell>
          <cell r="EP142">
            <v>0</v>
          </cell>
          <cell r="EQ142">
            <v>0</v>
          </cell>
          <cell r="ER142">
            <v>289.07299999999987</v>
          </cell>
          <cell r="ES142">
            <v>290.62300000000039</v>
          </cell>
          <cell r="ET142">
            <v>257.78400000000005</v>
          </cell>
          <cell r="EU142">
            <v>295.73399999999992</v>
          </cell>
          <cell r="EV142">
            <v>289.06700000000023</v>
          </cell>
          <cell r="EW142">
            <v>286.00060000000065</v>
          </cell>
          <cell r="EX142">
            <v>328.55900000000008</v>
          </cell>
          <cell r="EY142">
            <v>463.82699999999988</v>
          </cell>
          <cell r="EZ142">
            <v>354.34100000000018</v>
          </cell>
          <cell r="FA142">
            <v>377.69669999999996</v>
          </cell>
          <cell r="FB142">
            <v>484.73000000000013</v>
          </cell>
          <cell r="FC142">
            <v>540.99799999999993</v>
          </cell>
          <cell r="FD142">
            <v>507.86900000000009</v>
          </cell>
          <cell r="FE142">
            <v>626.96200000000056</v>
          </cell>
          <cell r="FF142">
            <v>628.9</v>
          </cell>
          <cell r="FG142">
            <v>656.70000000000016</v>
          </cell>
          <cell r="FH142">
            <v>640.1999999999997</v>
          </cell>
          <cell r="FI142">
            <v>665.6000000000007</v>
          </cell>
          <cell r="FJ142">
            <v>746.10000000000082</v>
          </cell>
          <cell r="FK142">
            <v>755.99999999999966</v>
          </cell>
          <cell r="FL142">
            <v>882.7</v>
          </cell>
          <cell r="FM142">
            <v>939.19999999999936</v>
          </cell>
          <cell r="FN142">
            <v>1141.4000000000003</v>
          </cell>
          <cell r="FO142">
            <v>1181.7</v>
          </cell>
          <cell r="FP142">
            <v>0</v>
          </cell>
          <cell r="FQ142">
            <v>0</v>
          </cell>
          <cell r="FR142">
            <v>0</v>
          </cell>
          <cell r="FS142">
            <v>0</v>
          </cell>
          <cell r="FT142">
            <v>0</v>
          </cell>
          <cell r="FU142">
            <v>0</v>
          </cell>
          <cell r="FV142">
            <v>0</v>
          </cell>
          <cell r="FW142">
            <v>0</v>
          </cell>
          <cell r="FX142">
            <v>0</v>
          </cell>
          <cell r="FY142">
            <v>0</v>
          </cell>
          <cell r="FZ142">
            <v>0</v>
          </cell>
          <cell r="GA142">
            <v>0</v>
          </cell>
          <cell r="GB142">
            <v>0</v>
          </cell>
          <cell r="GC142">
            <v>0</v>
          </cell>
          <cell r="GD142">
            <v>0</v>
          </cell>
          <cell r="GE142">
            <v>0</v>
          </cell>
          <cell r="GF142">
            <v>0</v>
          </cell>
          <cell r="GG142">
            <v>0</v>
          </cell>
          <cell r="GH142">
            <v>0</v>
          </cell>
          <cell r="GI142">
            <v>0</v>
          </cell>
          <cell r="GJ142">
            <v>0</v>
          </cell>
          <cell r="GK142">
            <v>0</v>
          </cell>
          <cell r="GL142">
            <v>0</v>
          </cell>
          <cell r="GM142">
            <v>0</v>
          </cell>
          <cell r="GN142">
            <v>0</v>
          </cell>
          <cell r="GO142">
            <v>0</v>
          </cell>
          <cell r="GP142">
            <v>0</v>
          </cell>
          <cell r="GQ142">
            <v>0</v>
          </cell>
          <cell r="GR142">
            <v>0</v>
          </cell>
          <cell r="GS142">
            <v>0</v>
          </cell>
          <cell r="GT142">
            <v>0</v>
          </cell>
          <cell r="GU142">
            <v>0</v>
          </cell>
          <cell r="GV142">
            <v>0</v>
          </cell>
          <cell r="GW142">
            <v>0</v>
          </cell>
          <cell r="GX142">
            <v>0</v>
          </cell>
          <cell r="GY142">
            <v>0</v>
          </cell>
          <cell r="GZ142">
            <v>0</v>
          </cell>
          <cell r="HA142">
            <v>0</v>
          </cell>
          <cell r="HB142">
            <v>0</v>
          </cell>
          <cell r="HC142">
            <v>0</v>
          </cell>
          <cell r="HD142">
            <v>0</v>
          </cell>
          <cell r="HE142">
            <v>0</v>
          </cell>
          <cell r="HF142">
            <v>0</v>
          </cell>
          <cell r="HG142">
            <v>0</v>
          </cell>
          <cell r="HH142">
            <v>0</v>
          </cell>
          <cell r="HI142">
            <v>0</v>
          </cell>
          <cell r="HJ142">
            <v>0</v>
          </cell>
          <cell r="HK142">
            <v>0</v>
          </cell>
          <cell r="HL142">
            <v>0</v>
          </cell>
          <cell r="HM142">
            <v>0</v>
          </cell>
          <cell r="HN142">
            <v>0</v>
          </cell>
          <cell r="HO142">
            <v>0</v>
          </cell>
          <cell r="HP142">
            <v>0</v>
          </cell>
          <cell r="HQ142">
            <v>0</v>
          </cell>
          <cell r="HR142">
            <v>0</v>
          </cell>
          <cell r="HS142">
            <v>0</v>
          </cell>
          <cell r="HT142">
            <v>0</v>
          </cell>
          <cell r="HU142">
            <v>0</v>
          </cell>
          <cell r="HV142">
            <v>0</v>
          </cell>
          <cell r="HW142">
            <v>0</v>
          </cell>
          <cell r="HX142">
            <v>0</v>
          </cell>
          <cell r="HY142">
            <v>0</v>
          </cell>
          <cell r="HZ142">
            <v>0</v>
          </cell>
          <cell r="IA142">
            <v>0</v>
          </cell>
          <cell r="IB142">
            <v>0</v>
          </cell>
          <cell r="IC142">
            <v>0</v>
          </cell>
          <cell r="ID142">
            <v>0</v>
          </cell>
          <cell r="IE142">
            <v>0</v>
          </cell>
          <cell r="IF142">
            <v>0</v>
          </cell>
          <cell r="IG142">
            <v>0</v>
          </cell>
          <cell r="IH142">
            <v>0</v>
          </cell>
          <cell r="II142">
            <v>0</v>
          </cell>
          <cell r="IJ142">
            <v>0</v>
          </cell>
          <cell r="IK142">
            <v>0</v>
          </cell>
          <cell r="IL142">
            <v>0</v>
          </cell>
          <cell r="IM142">
            <v>0</v>
          </cell>
          <cell r="IN142">
            <v>0</v>
          </cell>
          <cell r="IO142">
            <v>0</v>
          </cell>
          <cell r="IP142">
            <v>0</v>
          </cell>
          <cell r="IQ142">
            <v>0</v>
          </cell>
          <cell r="IR142">
            <v>0</v>
          </cell>
          <cell r="IS142">
            <v>0</v>
          </cell>
          <cell r="IT142">
            <v>0</v>
          </cell>
          <cell r="IU142">
            <v>0</v>
          </cell>
        </row>
        <row r="143">
          <cell r="A143" t="str">
            <v>ELCN IN</v>
          </cell>
          <cell r="B143" t="str">
            <v>Elecon Engineering Co</v>
          </cell>
          <cell r="C143" t="str">
            <v>Engineering &amp; Capital Goods</v>
          </cell>
          <cell r="D143">
            <v>0</v>
          </cell>
          <cell r="E143">
            <v>0</v>
          </cell>
          <cell r="F143">
            <v>0</v>
          </cell>
          <cell r="G143">
            <v>0</v>
          </cell>
          <cell r="H143">
            <v>-11.32</v>
          </cell>
          <cell r="I143">
            <v>-16.89</v>
          </cell>
          <cell r="J143">
            <v>-16.940000000000001</v>
          </cell>
          <cell r="K143">
            <v>-24.04</v>
          </cell>
          <cell r="L143">
            <v>-19.75</v>
          </cell>
          <cell r="M143">
            <v>-30.94</v>
          </cell>
          <cell r="N143">
            <v>-18.27</v>
          </cell>
          <cell r="O143">
            <v>-23.61</v>
          </cell>
          <cell r="P143">
            <v>-35.54</v>
          </cell>
          <cell r="Q143">
            <v>-32.44</v>
          </cell>
          <cell r="R143">
            <v>-37.164999999999999</v>
          </cell>
          <cell r="S143">
            <v>-34.659999999999997</v>
          </cell>
          <cell r="T143">
            <v>-36.909999999999997</v>
          </cell>
          <cell r="U143">
            <v>-45.432000000000002</v>
          </cell>
          <cell r="V143">
            <v>-53.582000000000001</v>
          </cell>
          <cell r="W143">
            <v>-57.71</v>
          </cell>
          <cell r="X143">
            <v>-45.497</v>
          </cell>
          <cell r="Y143">
            <v>-55.56</v>
          </cell>
          <cell r="Z143">
            <v>-88.025999999999996</v>
          </cell>
          <cell r="AA143">
            <v>-85.18</v>
          </cell>
          <cell r="AB143">
            <v>-69.322000000000003</v>
          </cell>
          <cell r="AC143">
            <v>-114.27500000000001</v>
          </cell>
          <cell r="AD143">
            <v>-141.83799999999999</v>
          </cell>
          <cell r="AE143">
            <v>-158.24600000000001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-25.32200000000001</v>
          </cell>
          <cell r="AK143">
            <v>-17.903999999999964</v>
          </cell>
          <cell r="AL143">
            <v>-234.43100000000004</v>
          </cell>
          <cell r="AM143">
            <v>7.2600000000000762</v>
          </cell>
          <cell r="AN143">
            <v>10.152000000000037</v>
          </cell>
          <cell r="AO143">
            <v>28.398000000000007</v>
          </cell>
          <cell r="AP143">
            <v>26.836999999999993</v>
          </cell>
          <cell r="AQ143">
            <v>108.70700000000018</v>
          </cell>
          <cell r="AR143">
            <v>42.108000000000025</v>
          </cell>
          <cell r="AS143">
            <v>76.150999999999925</v>
          </cell>
          <cell r="AT143">
            <v>106.13200000000009</v>
          </cell>
          <cell r="AU143">
            <v>203.13000000000005</v>
          </cell>
          <cell r="AV143">
            <v>86.803000000000083</v>
          </cell>
          <cell r="AW143">
            <v>234.46799999999996</v>
          </cell>
          <cell r="AX143">
            <v>224.83899999999988</v>
          </cell>
          <cell r="AY143">
            <v>320.94699999999943</v>
          </cell>
          <cell r="AZ143">
            <v>155.36799999999994</v>
          </cell>
          <cell r="BA143">
            <v>247.37400000000002</v>
          </cell>
          <cell r="BB143">
            <v>243.31700000000006</v>
          </cell>
          <cell r="BC143">
            <v>341.02</v>
          </cell>
          <cell r="BD143">
            <v>182.39499999999995</v>
          </cell>
          <cell r="BE143">
            <v>244.25599999999989</v>
          </cell>
          <cell r="BF143">
            <v>182.1519999999999</v>
          </cell>
          <cell r="BG143">
            <v>272.1999999999997</v>
          </cell>
          <cell r="BH143">
            <v>0</v>
          </cell>
          <cell r="BI143">
            <v>0</v>
          </cell>
          <cell r="BJ143">
            <v>0</v>
          </cell>
          <cell r="BK143">
            <v>0</v>
          </cell>
          <cell r="BL143">
            <v>0</v>
          </cell>
          <cell r="BM143">
            <v>0</v>
          </cell>
          <cell r="BN143">
            <v>0</v>
          </cell>
          <cell r="BO143">
            <v>0</v>
          </cell>
          <cell r="BP143">
            <v>0</v>
          </cell>
          <cell r="BQ143">
            <v>0</v>
          </cell>
          <cell r="BR143">
            <v>0</v>
          </cell>
          <cell r="BS143">
            <v>0</v>
          </cell>
          <cell r="BT143">
            <v>0</v>
          </cell>
          <cell r="BU143">
            <v>0</v>
          </cell>
          <cell r="BV143">
            <v>0</v>
          </cell>
          <cell r="BW143">
            <v>-17.75</v>
          </cell>
          <cell r="BX143">
            <v>-5.74</v>
          </cell>
          <cell r="BY143">
            <v>-5.7439999999999998</v>
          </cell>
          <cell r="BZ143">
            <v>-5.7430000000000003</v>
          </cell>
          <cell r="CA143">
            <v>-5.73</v>
          </cell>
          <cell r="CB143">
            <v>-0.217</v>
          </cell>
          <cell r="CC143">
            <v>0</v>
          </cell>
          <cell r="CD143">
            <v>0</v>
          </cell>
          <cell r="CE143">
            <v>0</v>
          </cell>
          <cell r="CF143">
            <v>0</v>
          </cell>
          <cell r="CG143">
            <v>0</v>
          </cell>
          <cell r="CH143">
            <v>0</v>
          </cell>
          <cell r="CI143">
            <v>0</v>
          </cell>
          <cell r="CJ143">
            <v>0</v>
          </cell>
          <cell r="CK143">
            <v>0</v>
          </cell>
          <cell r="CL143">
            <v>0</v>
          </cell>
          <cell r="CM143">
            <v>0</v>
          </cell>
          <cell r="CN143">
            <v>-25.32200000000001</v>
          </cell>
          <cell r="CO143">
            <v>-17.903999999999964</v>
          </cell>
          <cell r="CP143">
            <v>-234.43100000000004</v>
          </cell>
          <cell r="CQ143">
            <v>7.2600000000000762</v>
          </cell>
          <cell r="CR143">
            <v>10.152000000000037</v>
          </cell>
          <cell r="CS143">
            <v>28.398000000000007</v>
          </cell>
          <cell r="CT143">
            <v>26.836999999999993</v>
          </cell>
          <cell r="CU143">
            <v>108.70700000000018</v>
          </cell>
          <cell r="CV143">
            <v>42.108000000000025</v>
          </cell>
          <cell r="CW143">
            <v>76.150999999999925</v>
          </cell>
          <cell r="CX143">
            <v>106.13200000000009</v>
          </cell>
          <cell r="CY143">
            <v>185.38000000000005</v>
          </cell>
          <cell r="CZ143">
            <v>81.063000000000088</v>
          </cell>
          <cell r="DA143">
            <v>228.72399999999996</v>
          </cell>
          <cell r="DB143">
            <v>219.09599999999989</v>
          </cell>
          <cell r="DC143">
            <v>315.21699999999942</v>
          </cell>
          <cell r="DD143">
            <v>155.15099999999993</v>
          </cell>
          <cell r="DE143">
            <v>247.37400000000002</v>
          </cell>
          <cell r="DF143">
            <v>243.31700000000006</v>
          </cell>
          <cell r="DG143">
            <v>341.02</v>
          </cell>
          <cell r="DH143">
            <v>182.39499999999995</v>
          </cell>
          <cell r="DI143">
            <v>244.25599999999989</v>
          </cell>
          <cell r="DJ143">
            <v>182.1519999999999</v>
          </cell>
          <cell r="DK143">
            <v>272.1999999999997</v>
          </cell>
          <cell r="DL143">
            <v>0</v>
          </cell>
          <cell r="DM143">
            <v>0</v>
          </cell>
          <cell r="DN143">
            <v>0</v>
          </cell>
          <cell r="DO143">
            <v>0</v>
          </cell>
          <cell r="DP143">
            <v>0</v>
          </cell>
          <cell r="DQ143">
            <v>0</v>
          </cell>
          <cell r="DR143">
            <v>0</v>
          </cell>
          <cell r="DS143">
            <v>0.22399999999999998</v>
          </cell>
          <cell r="DT143">
            <v>0</v>
          </cell>
          <cell r="DU143">
            <v>-17.343</v>
          </cell>
          <cell r="DV143">
            <v>-8</v>
          </cell>
          <cell r="DW143">
            <v>-48.339999999999996</v>
          </cell>
          <cell r="DX143">
            <v>-11.837</v>
          </cell>
          <cell r="DY143">
            <v>-18.632000000000001</v>
          </cell>
          <cell r="DZ143">
            <v>-24.698999999999998</v>
          </cell>
          <cell r="EA143">
            <v>-75.790999999999997</v>
          </cell>
          <cell r="EB143">
            <v>-27.027999999999999</v>
          </cell>
          <cell r="EC143">
            <v>-66.033000000000001</v>
          </cell>
          <cell r="ED143">
            <v>-72.355999999999995</v>
          </cell>
          <cell r="EE143">
            <v>-129.62799999999999</v>
          </cell>
          <cell r="EF143">
            <v>-51.043999999999997</v>
          </cell>
          <cell r="EG143">
            <v>-75.070000000000007</v>
          </cell>
          <cell r="EH143">
            <v>-77.467000000000013</v>
          </cell>
          <cell r="EI143">
            <v>-111.16999999999999</v>
          </cell>
          <cell r="EJ143">
            <v>-62.97</v>
          </cell>
          <cell r="EK143">
            <v>-84.1</v>
          </cell>
          <cell r="EL143">
            <v>-57.046999999999997</v>
          </cell>
          <cell r="EM143">
            <v>-102.38200000000001</v>
          </cell>
          <cell r="EN143">
            <v>0</v>
          </cell>
          <cell r="EO143">
            <v>0</v>
          </cell>
          <cell r="EP143">
            <v>0</v>
          </cell>
          <cell r="EQ143">
            <v>0</v>
          </cell>
          <cell r="ER143">
            <v>-25.32200000000001</v>
          </cell>
          <cell r="ES143">
            <v>-17.903999999999964</v>
          </cell>
          <cell r="ET143">
            <v>-234.43100000000004</v>
          </cell>
          <cell r="EU143">
            <v>7.4840000000000764</v>
          </cell>
          <cell r="EV143">
            <v>10.152000000000037</v>
          </cell>
          <cell r="EW143">
            <v>11.055000000000007</v>
          </cell>
          <cell r="EX143">
            <v>18.836999999999993</v>
          </cell>
          <cell r="EY143">
            <v>60.367000000000182</v>
          </cell>
          <cell r="EZ143">
            <v>30.271000000000026</v>
          </cell>
          <cell r="FA143">
            <v>57.51899999999992</v>
          </cell>
          <cell r="FB143">
            <v>81.433000000000092</v>
          </cell>
          <cell r="FC143">
            <v>109.58900000000006</v>
          </cell>
          <cell r="FD143">
            <v>54.035000000000089</v>
          </cell>
          <cell r="FE143">
            <v>162.69099999999997</v>
          </cell>
          <cell r="FF143">
            <v>146.7399999999999</v>
          </cell>
          <cell r="FG143">
            <v>185.58899999999943</v>
          </cell>
          <cell r="FH143">
            <v>104.10699999999993</v>
          </cell>
          <cell r="FI143">
            <v>172.30400000000003</v>
          </cell>
          <cell r="FJ143">
            <v>165.85000000000005</v>
          </cell>
          <cell r="FK143">
            <v>229.85</v>
          </cell>
          <cell r="FL143">
            <v>119.42499999999995</v>
          </cell>
          <cell r="FM143">
            <v>160.15599999999989</v>
          </cell>
          <cell r="FN143">
            <v>125.1049999999999</v>
          </cell>
          <cell r="FO143">
            <v>169.8179999999997</v>
          </cell>
          <cell r="FP143">
            <v>0</v>
          </cell>
          <cell r="FQ143">
            <v>0</v>
          </cell>
          <cell r="FR143">
            <v>0</v>
          </cell>
          <cell r="FS143">
            <v>0</v>
          </cell>
          <cell r="FT143">
            <v>0</v>
          </cell>
          <cell r="FU143">
            <v>0</v>
          </cell>
          <cell r="FV143">
            <v>0</v>
          </cell>
          <cell r="FW143">
            <v>0</v>
          </cell>
          <cell r="FX143">
            <v>0</v>
          </cell>
          <cell r="FY143">
            <v>0</v>
          </cell>
          <cell r="FZ143">
            <v>0</v>
          </cell>
          <cell r="GA143">
            <v>0</v>
          </cell>
          <cell r="GB143">
            <v>0</v>
          </cell>
          <cell r="GC143">
            <v>0</v>
          </cell>
          <cell r="GD143">
            <v>0</v>
          </cell>
          <cell r="GE143">
            <v>0</v>
          </cell>
          <cell r="GF143">
            <v>0</v>
          </cell>
          <cell r="GG143">
            <v>0</v>
          </cell>
          <cell r="GH143">
            <v>0</v>
          </cell>
          <cell r="GI143">
            <v>0</v>
          </cell>
          <cell r="GJ143">
            <v>0</v>
          </cell>
          <cell r="GK143">
            <v>0</v>
          </cell>
          <cell r="GL143">
            <v>0</v>
          </cell>
          <cell r="GM143">
            <v>0</v>
          </cell>
          <cell r="GN143">
            <v>0</v>
          </cell>
          <cell r="GO143">
            <v>0</v>
          </cell>
          <cell r="GP143">
            <v>0</v>
          </cell>
          <cell r="GQ143">
            <v>0</v>
          </cell>
          <cell r="GR143">
            <v>0</v>
          </cell>
          <cell r="GS143">
            <v>0</v>
          </cell>
          <cell r="GT143">
            <v>0</v>
          </cell>
          <cell r="GU143">
            <v>0</v>
          </cell>
          <cell r="GV143">
            <v>0</v>
          </cell>
          <cell r="GW143">
            <v>0</v>
          </cell>
          <cell r="GX143">
            <v>0</v>
          </cell>
          <cell r="GY143">
            <v>0</v>
          </cell>
          <cell r="GZ143">
            <v>0</v>
          </cell>
          <cell r="HA143">
            <v>0</v>
          </cell>
          <cell r="HB143">
            <v>0</v>
          </cell>
          <cell r="HC143">
            <v>0</v>
          </cell>
          <cell r="HD143">
            <v>0</v>
          </cell>
          <cell r="HE143">
            <v>0</v>
          </cell>
          <cell r="HF143">
            <v>0</v>
          </cell>
          <cell r="HG143">
            <v>0</v>
          </cell>
          <cell r="HH143">
            <v>0</v>
          </cell>
          <cell r="HI143">
            <v>0</v>
          </cell>
          <cell r="HJ143">
            <v>0</v>
          </cell>
          <cell r="HK143">
            <v>0</v>
          </cell>
          <cell r="HL143">
            <v>0</v>
          </cell>
          <cell r="HM143">
            <v>0</v>
          </cell>
          <cell r="HN143">
            <v>0</v>
          </cell>
          <cell r="HO143">
            <v>0</v>
          </cell>
          <cell r="HP143">
            <v>0</v>
          </cell>
          <cell r="HQ143">
            <v>0</v>
          </cell>
          <cell r="HR143">
            <v>0</v>
          </cell>
          <cell r="HS143">
            <v>0</v>
          </cell>
          <cell r="HT143">
            <v>0</v>
          </cell>
          <cell r="HU143">
            <v>0</v>
          </cell>
          <cell r="HV143">
            <v>0</v>
          </cell>
          <cell r="HW143">
            <v>0</v>
          </cell>
          <cell r="HX143">
            <v>0</v>
          </cell>
          <cell r="HY143">
            <v>0</v>
          </cell>
          <cell r="HZ143">
            <v>0</v>
          </cell>
          <cell r="IA143">
            <v>0</v>
          </cell>
          <cell r="IB143">
            <v>0</v>
          </cell>
          <cell r="IC143">
            <v>0</v>
          </cell>
          <cell r="ID143">
            <v>0</v>
          </cell>
          <cell r="IE143">
            <v>0</v>
          </cell>
          <cell r="IF143">
            <v>0</v>
          </cell>
          <cell r="IG143">
            <v>0</v>
          </cell>
          <cell r="IH143">
            <v>0</v>
          </cell>
          <cell r="II143">
            <v>0</v>
          </cell>
          <cell r="IJ143">
            <v>0</v>
          </cell>
          <cell r="IK143">
            <v>0</v>
          </cell>
          <cell r="IL143">
            <v>0</v>
          </cell>
          <cell r="IM143">
            <v>0</v>
          </cell>
          <cell r="IN143">
            <v>0</v>
          </cell>
          <cell r="IO143">
            <v>0</v>
          </cell>
          <cell r="IP143">
            <v>0</v>
          </cell>
          <cell r="IQ143">
            <v>0</v>
          </cell>
          <cell r="IR143">
            <v>0</v>
          </cell>
          <cell r="IS143">
            <v>0</v>
          </cell>
          <cell r="IT143">
            <v>0</v>
          </cell>
          <cell r="IU143">
            <v>0</v>
          </cell>
        </row>
        <row r="144">
          <cell r="A144" t="str">
            <v>EEI IN</v>
          </cell>
          <cell r="B144" t="str">
            <v>Eimco Elecon India Ltd</v>
          </cell>
          <cell r="C144" t="str">
            <v>Engineering &amp; Capital Goods</v>
          </cell>
          <cell r="D144">
            <v>0</v>
          </cell>
          <cell r="E144">
            <v>0</v>
          </cell>
          <cell r="F144">
            <v>0</v>
          </cell>
          <cell r="G144">
            <v>0</v>
          </cell>
          <cell r="H144">
            <v>-1.76</v>
          </cell>
          <cell r="I144">
            <v>-2.21</v>
          </cell>
          <cell r="J144">
            <v>-3.98</v>
          </cell>
          <cell r="K144">
            <v>-4.5599999999999996</v>
          </cell>
          <cell r="L144">
            <v>-4.8</v>
          </cell>
          <cell r="M144">
            <v>-6.29</v>
          </cell>
          <cell r="N144">
            <v>-5.63</v>
          </cell>
          <cell r="O144">
            <v>-7.44</v>
          </cell>
          <cell r="P144">
            <v>-5.87</v>
          </cell>
          <cell r="Q144">
            <v>-7.4</v>
          </cell>
          <cell r="R144">
            <v>-6.79</v>
          </cell>
          <cell r="S144">
            <v>-7.38</v>
          </cell>
          <cell r="T144">
            <v>-7.51</v>
          </cell>
          <cell r="U144">
            <v>-6.1</v>
          </cell>
          <cell r="V144">
            <v>-7.1</v>
          </cell>
          <cell r="W144">
            <v>-6.68</v>
          </cell>
          <cell r="X144">
            <v>-3.4</v>
          </cell>
          <cell r="Y144">
            <v>-2.84</v>
          </cell>
          <cell r="Z144">
            <v>-2.0139999999999998</v>
          </cell>
          <cell r="AA144">
            <v>-1.8089999999999999</v>
          </cell>
          <cell r="AB144">
            <v>-1.6</v>
          </cell>
          <cell r="AC144">
            <v>-1.1259999999999999</v>
          </cell>
          <cell r="AD144">
            <v>-2.95</v>
          </cell>
          <cell r="AE144">
            <v>-3.0920000000000001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19.462999999999994</v>
          </cell>
          <cell r="AK144">
            <v>40.088000000000029</v>
          </cell>
          <cell r="AL144">
            <v>35.396999999999991</v>
          </cell>
          <cell r="AM144">
            <v>25.983999999999984</v>
          </cell>
          <cell r="AN144">
            <v>30.886000000000013</v>
          </cell>
          <cell r="AO144">
            <v>26.193999999999974</v>
          </cell>
          <cell r="AP144">
            <v>38.957999999999998</v>
          </cell>
          <cell r="AQ144">
            <v>43.902000000000015</v>
          </cell>
          <cell r="AR144">
            <v>25.998999999999999</v>
          </cell>
          <cell r="AS144">
            <v>38.344999999999985</v>
          </cell>
          <cell r="AT144">
            <v>19.671000000000006</v>
          </cell>
          <cell r="AU144">
            <v>40.156999999999982</v>
          </cell>
          <cell r="AV144">
            <v>32.686999999999998</v>
          </cell>
          <cell r="AW144">
            <v>36.199999999999982</v>
          </cell>
          <cell r="AX144">
            <v>22.259999999999998</v>
          </cell>
          <cell r="AY144">
            <v>37.984000000000009</v>
          </cell>
          <cell r="AZ144">
            <v>58.657999999999973</v>
          </cell>
          <cell r="BA144">
            <v>54.199999999999974</v>
          </cell>
          <cell r="BB144">
            <v>22.349000000000007</v>
          </cell>
          <cell r="BC144">
            <v>61.138000000000012</v>
          </cell>
          <cell r="BD144">
            <v>54.367999999999945</v>
          </cell>
          <cell r="BE144">
            <v>39.638000000000019</v>
          </cell>
          <cell r="BF144">
            <v>45.896999999999991</v>
          </cell>
          <cell r="BG144">
            <v>93.65699999999994</v>
          </cell>
          <cell r="BH144">
            <v>0</v>
          </cell>
          <cell r="BI144">
            <v>0</v>
          </cell>
          <cell r="BJ144">
            <v>0</v>
          </cell>
          <cell r="BK144">
            <v>0</v>
          </cell>
          <cell r="BL144">
            <v>0</v>
          </cell>
          <cell r="BM144">
            <v>0</v>
          </cell>
          <cell r="BN144">
            <v>0</v>
          </cell>
          <cell r="BO144">
            <v>0</v>
          </cell>
          <cell r="BP144">
            <v>0</v>
          </cell>
          <cell r="BQ144">
            <v>0</v>
          </cell>
          <cell r="BR144">
            <v>0</v>
          </cell>
          <cell r="BS144">
            <v>0</v>
          </cell>
          <cell r="BT144">
            <v>0</v>
          </cell>
          <cell r="BU144">
            <v>0</v>
          </cell>
          <cell r="BV144">
            <v>0</v>
          </cell>
          <cell r="BW144">
            <v>0</v>
          </cell>
          <cell r="BX144">
            <v>0</v>
          </cell>
          <cell r="BY144">
            <v>0</v>
          </cell>
          <cell r="BZ144">
            <v>0</v>
          </cell>
          <cell r="CA144">
            <v>0</v>
          </cell>
          <cell r="CB144">
            <v>0</v>
          </cell>
          <cell r="CC144">
            <v>0</v>
          </cell>
          <cell r="CD144">
            <v>0</v>
          </cell>
          <cell r="CE144">
            <v>8.0139999999999993</v>
          </cell>
          <cell r="CF144">
            <v>0</v>
          </cell>
          <cell r="CG144">
            <v>0</v>
          </cell>
          <cell r="CH144">
            <v>0</v>
          </cell>
          <cell r="CI144">
            <v>0</v>
          </cell>
          <cell r="CJ144">
            <v>0</v>
          </cell>
          <cell r="CK144">
            <v>0</v>
          </cell>
          <cell r="CL144">
            <v>0</v>
          </cell>
          <cell r="CM144">
            <v>0</v>
          </cell>
          <cell r="CN144">
            <v>19.462999999999994</v>
          </cell>
          <cell r="CO144">
            <v>40.088000000000029</v>
          </cell>
          <cell r="CP144">
            <v>35.396999999999991</v>
          </cell>
          <cell r="CQ144">
            <v>25.983999999999984</v>
          </cell>
          <cell r="CR144">
            <v>30.886000000000013</v>
          </cell>
          <cell r="CS144">
            <v>26.193999999999974</v>
          </cell>
          <cell r="CT144">
            <v>38.957999999999998</v>
          </cell>
          <cell r="CU144">
            <v>43.902000000000015</v>
          </cell>
          <cell r="CV144">
            <v>25.998999999999999</v>
          </cell>
          <cell r="CW144">
            <v>38.344999999999985</v>
          </cell>
          <cell r="CX144">
            <v>19.671000000000006</v>
          </cell>
          <cell r="CY144">
            <v>40.156999999999982</v>
          </cell>
          <cell r="CZ144">
            <v>32.686999999999998</v>
          </cell>
          <cell r="DA144">
            <v>36.199999999999982</v>
          </cell>
          <cell r="DB144">
            <v>22.259999999999998</v>
          </cell>
          <cell r="DC144">
            <v>37.984000000000009</v>
          </cell>
          <cell r="DD144">
            <v>58.657999999999973</v>
          </cell>
          <cell r="DE144">
            <v>54.199999999999974</v>
          </cell>
          <cell r="DF144">
            <v>22.349000000000007</v>
          </cell>
          <cell r="DG144">
            <v>69.152000000000015</v>
          </cell>
          <cell r="DH144">
            <v>54.367999999999945</v>
          </cell>
          <cell r="DI144">
            <v>39.638000000000019</v>
          </cell>
          <cell r="DJ144">
            <v>45.896999999999991</v>
          </cell>
          <cell r="DK144">
            <v>93.65699999999994</v>
          </cell>
          <cell r="DL144">
            <v>0</v>
          </cell>
          <cell r="DM144">
            <v>0</v>
          </cell>
          <cell r="DN144">
            <v>0</v>
          </cell>
          <cell r="DO144">
            <v>0</v>
          </cell>
          <cell r="DP144">
            <v>-4.2</v>
          </cell>
          <cell r="DQ144">
            <v>-10.6</v>
          </cell>
          <cell r="DR144">
            <v>-14.4</v>
          </cell>
          <cell r="DS144">
            <v>-15.66</v>
          </cell>
          <cell r="DT144">
            <v>-5.79</v>
          </cell>
          <cell r="DU144">
            <v>-8.9</v>
          </cell>
          <cell r="DV144">
            <v>-15.63</v>
          </cell>
          <cell r="DW144">
            <v>-22.08</v>
          </cell>
          <cell r="DX144">
            <v>-8.8800000000000008</v>
          </cell>
          <cell r="DY144">
            <v>-12.392999999999999</v>
          </cell>
          <cell r="DZ144">
            <v>-7.1459999999999999</v>
          </cell>
          <cell r="EA144">
            <v>-13.270999999999999</v>
          </cell>
          <cell r="EB144">
            <v>-4.0510000000000002</v>
          </cell>
          <cell r="EC144">
            <v>-18.976999999999997</v>
          </cell>
          <cell r="ED144">
            <v>-7.3</v>
          </cell>
          <cell r="EE144">
            <v>-11.9</v>
          </cell>
          <cell r="EF144">
            <v>-17.765000000000001</v>
          </cell>
          <cell r="EG144">
            <v>-20.32</v>
          </cell>
          <cell r="EH144">
            <v>-7.6079999999999997</v>
          </cell>
          <cell r="EI144">
            <v>-25.277999999999999</v>
          </cell>
          <cell r="EJ144">
            <v>-18.853999999999999</v>
          </cell>
          <cell r="EK144">
            <v>-14.605</v>
          </cell>
          <cell r="EL144">
            <v>-18.852</v>
          </cell>
          <cell r="EM144">
            <v>-28.978000000000002</v>
          </cell>
          <cell r="EN144">
            <v>0</v>
          </cell>
          <cell r="EO144">
            <v>0</v>
          </cell>
          <cell r="EP144">
            <v>0</v>
          </cell>
          <cell r="EQ144">
            <v>0</v>
          </cell>
          <cell r="ER144">
            <v>15.262999999999995</v>
          </cell>
          <cell r="ES144">
            <v>29.488000000000028</v>
          </cell>
          <cell r="ET144">
            <v>20.996999999999993</v>
          </cell>
          <cell r="EU144">
            <v>10.323999999999984</v>
          </cell>
          <cell r="EV144">
            <v>25.096000000000014</v>
          </cell>
          <cell r="EW144">
            <v>17.293999999999976</v>
          </cell>
          <cell r="EX144">
            <v>23.327999999999996</v>
          </cell>
          <cell r="EY144">
            <v>21.822000000000017</v>
          </cell>
          <cell r="EZ144">
            <v>17.119</v>
          </cell>
          <cell r="FA144">
            <v>25.951999999999984</v>
          </cell>
          <cell r="FB144">
            <v>12.525000000000006</v>
          </cell>
          <cell r="FC144">
            <v>26.885999999999981</v>
          </cell>
          <cell r="FD144">
            <v>28.635999999999996</v>
          </cell>
          <cell r="FE144">
            <v>17.222999999999985</v>
          </cell>
          <cell r="FF144">
            <v>14.959999999999997</v>
          </cell>
          <cell r="FG144">
            <v>26.08400000000001</v>
          </cell>
          <cell r="FH144">
            <v>40.892999999999972</v>
          </cell>
          <cell r="FI144">
            <v>33.879999999999974</v>
          </cell>
          <cell r="FJ144">
            <v>14.741000000000007</v>
          </cell>
          <cell r="FK144">
            <v>43.874000000000017</v>
          </cell>
          <cell r="FL144">
            <v>35.513999999999946</v>
          </cell>
          <cell r="FM144">
            <v>25.033000000000019</v>
          </cell>
          <cell r="FN144">
            <v>27.044999999999991</v>
          </cell>
          <cell r="FO144">
            <v>64.678999999999945</v>
          </cell>
          <cell r="FP144">
            <v>0</v>
          </cell>
          <cell r="FQ144">
            <v>0</v>
          </cell>
          <cell r="FR144">
            <v>0</v>
          </cell>
          <cell r="FS144">
            <v>0</v>
          </cell>
          <cell r="FT144">
            <v>0</v>
          </cell>
          <cell r="FU144">
            <v>0</v>
          </cell>
          <cell r="FV144">
            <v>0</v>
          </cell>
          <cell r="FW144">
            <v>0</v>
          </cell>
          <cell r="FX144">
            <v>0</v>
          </cell>
          <cell r="FY144">
            <v>0</v>
          </cell>
          <cell r="FZ144">
            <v>0</v>
          </cell>
          <cell r="GA144">
            <v>0</v>
          </cell>
          <cell r="GB144">
            <v>0</v>
          </cell>
          <cell r="GC144">
            <v>0</v>
          </cell>
          <cell r="GD144">
            <v>0</v>
          </cell>
          <cell r="GE144">
            <v>0</v>
          </cell>
          <cell r="GF144">
            <v>0</v>
          </cell>
          <cell r="GG144">
            <v>0</v>
          </cell>
          <cell r="GH144">
            <v>0</v>
          </cell>
          <cell r="GI144">
            <v>0</v>
          </cell>
          <cell r="GJ144">
            <v>0</v>
          </cell>
          <cell r="GK144">
            <v>0</v>
          </cell>
          <cell r="GL144">
            <v>0</v>
          </cell>
          <cell r="GM144">
            <v>0</v>
          </cell>
          <cell r="GN144">
            <v>0</v>
          </cell>
          <cell r="GO144">
            <v>0</v>
          </cell>
          <cell r="GP144">
            <v>0</v>
          </cell>
          <cell r="GQ144">
            <v>0</v>
          </cell>
          <cell r="GR144">
            <v>0</v>
          </cell>
          <cell r="GS144">
            <v>0</v>
          </cell>
          <cell r="GT144">
            <v>0</v>
          </cell>
          <cell r="GU144">
            <v>0</v>
          </cell>
          <cell r="GV144">
            <v>0</v>
          </cell>
          <cell r="GW144">
            <v>0</v>
          </cell>
          <cell r="GX144">
            <v>0</v>
          </cell>
          <cell r="GY144">
            <v>0</v>
          </cell>
          <cell r="GZ144">
            <v>0</v>
          </cell>
          <cell r="HA144">
            <v>0</v>
          </cell>
          <cell r="HB144">
            <v>0</v>
          </cell>
          <cell r="HC144">
            <v>0</v>
          </cell>
          <cell r="HD144">
            <v>0</v>
          </cell>
          <cell r="HE144">
            <v>0</v>
          </cell>
          <cell r="HF144">
            <v>0</v>
          </cell>
          <cell r="HG144">
            <v>0</v>
          </cell>
          <cell r="HH144">
            <v>0</v>
          </cell>
          <cell r="HI144">
            <v>0</v>
          </cell>
          <cell r="HJ144">
            <v>0</v>
          </cell>
          <cell r="HK144">
            <v>0</v>
          </cell>
          <cell r="HL144">
            <v>0</v>
          </cell>
          <cell r="HM144">
            <v>0</v>
          </cell>
          <cell r="HN144">
            <v>0</v>
          </cell>
          <cell r="HO144">
            <v>0</v>
          </cell>
          <cell r="HP144">
            <v>0</v>
          </cell>
          <cell r="HQ144">
            <v>0</v>
          </cell>
          <cell r="HR144">
            <v>0</v>
          </cell>
          <cell r="HS144">
            <v>0</v>
          </cell>
          <cell r="HT144">
            <v>0</v>
          </cell>
          <cell r="HU144">
            <v>0</v>
          </cell>
          <cell r="HV144">
            <v>0</v>
          </cell>
          <cell r="HW144">
            <v>0</v>
          </cell>
          <cell r="HX144">
            <v>0</v>
          </cell>
          <cell r="HY144">
            <v>0</v>
          </cell>
          <cell r="HZ144">
            <v>0</v>
          </cell>
          <cell r="IA144">
            <v>0</v>
          </cell>
          <cell r="IB144">
            <v>0</v>
          </cell>
          <cell r="IC144">
            <v>0</v>
          </cell>
          <cell r="ID144">
            <v>0</v>
          </cell>
          <cell r="IE144">
            <v>0</v>
          </cell>
          <cell r="IF144">
            <v>0</v>
          </cell>
          <cell r="IG144">
            <v>0</v>
          </cell>
          <cell r="IH144">
            <v>0</v>
          </cell>
          <cell r="II144">
            <v>0</v>
          </cell>
          <cell r="IJ144">
            <v>0</v>
          </cell>
          <cell r="IK144">
            <v>0</v>
          </cell>
          <cell r="IL144">
            <v>0</v>
          </cell>
          <cell r="IM144">
            <v>0</v>
          </cell>
          <cell r="IN144">
            <v>0</v>
          </cell>
          <cell r="IO144">
            <v>0</v>
          </cell>
          <cell r="IP144">
            <v>0</v>
          </cell>
          <cell r="IQ144">
            <v>0</v>
          </cell>
          <cell r="IR144">
            <v>0</v>
          </cell>
          <cell r="IS144">
            <v>0</v>
          </cell>
          <cell r="IT144">
            <v>0</v>
          </cell>
          <cell r="IU144">
            <v>0</v>
          </cell>
        </row>
        <row r="145">
          <cell r="A145" t="str">
            <v>EMCO IN</v>
          </cell>
          <cell r="B145" t="str">
            <v>Emco</v>
          </cell>
          <cell r="C145" t="str">
            <v>Engineering &amp; Capital Goods</v>
          </cell>
          <cell r="D145">
            <v>0</v>
          </cell>
          <cell r="E145">
            <v>-23.05</v>
          </cell>
          <cell r="F145">
            <v>-24.62</v>
          </cell>
          <cell r="G145">
            <v>-19.8</v>
          </cell>
          <cell r="H145">
            <v>-30.57</v>
          </cell>
          <cell r="I145">
            <v>-31.3</v>
          </cell>
          <cell r="J145">
            <v>-28.47</v>
          </cell>
          <cell r="K145">
            <v>-31.03</v>
          </cell>
          <cell r="L145">
            <v>-31.63</v>
          </cell>
          <cell r="M145">
            <v>-36.520000000000003</v>
          </cell>
          <cell r="N145">
            <v>-39.71</v>
          </cell>
          <cell r="O145">
            <v>-27.83</v>
          </cell>
          <cell r="P145">
            <v>-27.35</v>
          </cell>
          <cell r="Q145">
            <v>-24.15</v>
          </cell>
          <cell r="R145">
            <v>-33.99</v>
          </cell>
          <cell r="S145">
            <v>-32.01</v>
          </cell>
          <cell r="T145">
            <v>-26.3</v>
          </cell>
          <cell r="U145">
            <v>-39.5</v>
          </cell>
          <cell r="V145">
            <v>-44.319000000000003</v>
          </cell>
          <cell r="W145">
            <v>-87.94</v>
          </cell>
          <cell r="X145">
            <v>-46.68</v>
          </cell>
          <cell r="Y145">
            <v>-73.7</v>
          </cell>
          <cell r="Z145">
            <v>-69.156999999999996</v>
          </cell>
          <cell r="AA145">
            <v>-44.713000000000001</v>
          </cell>
          <cell r="AB145">
            <v>-55.26</v>
          </cell>
          <cell r="AC145">
            <v>-105.131</v>
          </cell>
          <cell r="AD145">
            <v>-115.596</v>
          </cell>
          <cell r="AE145">
            <v>-139.233</v>
          </cell>
          <cell r="AF145">
            <v>0</v>
          </cell>
          <cell r="AG145">
            <v>17.330000000000023</v>
          </cell>
          <cell r="AH145">
            <v>5.9959999999999845</v>
          </cell>
          <cell r="AI145">
            <v>1.8609999999999971</v>
          </cell>
          <cell r="AJ145">
            <v>6.651000000000046</v>
          </cell>
          <cell r="AK145">
            <v>12.293999999999979</v>
          </cell>
          <cell r="AL145">
            <v>12.539000000000073</v>
          </cell>
          <cell r="AM145">
            <v>18.594999999999935</v>
          </cell>
          <cell r="AN145">
            <v>11.920000000000005</v>
          </cell>
          <cell r="AO145">
            <v>27.230999999999959</v>
          </cell>
          <cell r="AP145">
            <v>36.026000000000018</v>
          </cell>
          <cell r="AQ145">
            <v>45.387000000000015</v>
          </cell>
          <cell r="AR145">
            <v>40.222999999999992</v>
          </cell>
          <cell r="AS145">
            <v>60.701000000000001</v>
          </cell>
          <cell r="AT145">
            <v>78.035000000000053</v>
          </cell>
          <cell r="AU145">
            <v>104.98599999999985</v>
          </cell>
          <cell r="AV145">
            <v>107.09999999999995</v>
          </cell>
          <cell r="AW145">
            <v>123.01199999999994</v>
          </cell>
          <cell r="AX145">
            <v>161.99700000000001</v>
          </cell>
          <cell r="AY145">
            <v>217.06800000000027</v>
          </cell>
          <cell r="AZ145">
            <v>137.65499999999977</v>
          </cell>
          <cell r="BA145">
            <v>158.77499999999981</v>
          </cell>
          <cell r="BB145">
            <v>235.83099999999979</v>
          </cell>
          <cell r="BC145">
            <v>404.72099999999972</v>
          </cell>
          <cell r="BD145">
            <v>146.06800000000013</v>
          </cell>
          <cell r="BE145">
            <v>163.3419999999999</v>
          </cell>
          <cell r="BF145">
            <v>121.49700000000004</v>
          </cell>
          <cell r="BG145">
            <v>373.98100000000051</v>
          </cell>
          <cell r="BH145">
            <v>0</v>
          </cell>
          <cell r="BI145">
            <v>0</v>
          </cell>
          <cell r="BJ145">
            <v>0</v>
          </cell>
          <cell r="BK145">
            <v>-0.1</v>
          </cell>
          <cell r="BL145">
            <v>0</v>
          </cell>
          <cell r="BM145">
            <v>0</v>
          </cell>
          <cell r="BN145">
            <v>0</v>
          </cell>
          <cell r="BO145">
            <v>0.84</v>
          </cell>
          <cell r="BP145">
            <v>0</v>
          </cell>
          <cell r="BQ145">
            <v>0</v>
          </cell>
          <cell r="BR145">
            <v>0</v>
          </cell>
          <cell r="BS145">
            <v>0</v>
          </cell>
          <cell r="BT145">
            <v>0</v>
          </cell>
          <cell r="BU145">
            <v>0</v>
          </cell>
          <cell r="BV145">
            <v>0</v>
          </cell>
          <cell r="BW145">
            <v>0</v>
          </cell>
          <cell r="BX145">
            <v>0</v>
          </cell>
          <cell r="BY145">
            <v>0</v>
          </cell>
          <cell r="BZ145">
            <v>0</v>
          </cell>
          <cell r="CA145">
            <v>0</v>
          </cell>
          <cell r="CB145">
            <v>0</v>
          </cell>
          <cell r="CC145">
            <v>0</v>
          </cell>
          <cell r="CD145">
            <v>0</v>
          </cell>
          <cell r="CE145">
            <v>-3.09</v>
          </cell>
          <cell r="CF145">
            <v>0</v>
          </cell>
          <cell r="CG145">
            <v>0</v>
          </cell>
          <cell r="CH145">
            <v>0</v>
          </cell>
          <cell r="CI145">
            <v>0</v>
          </cell>
          <cell r="CJ145">
            <v>0</v>
          </cell>
          <cell r="CK145">
            <v>17.330000000000023</v>
          </cell>
          <cell r="CL145">
            <v>5.9959999999999845</v>
          </cell>
          <cell r="CM145">
            <v>1.760999999999997</v>
          </cell>
          <cell r="CN145">
            <v>6.651000000000046</v>
          </cell>
          <cell r="CO145">
            <v>12.293999999999979</v>
          </cell>
          <cell r="CP145">
            <v>12.539000000000073</v>
          </cell>
          <cell r="CQ145">
            <v>19.434999999999935</v>
          </cell>
          <cell r="CR145">
            <v>11.920000000000005</v>
          </cell>
          <cell r="CS145">
            <v>27.230999999999959</v>
          </cell>
          <cell r="CT145">
            <v>36.026000000000018</v>
          </cell>
          <cell r="CU145">
            <v>45.387000000000015</v>
          </cell>
          <cell r="CV145">
            <v>40.222999999999992</v>
          </cell>
          <cell r="CW145">
            <v>60.701000000000001</v>
          </cell>
          <cell r="CX145">
            <v>78.035000000000053</v>
          </cell>
          <cell r="CY145">
            <v>104.98599999999985</v>
          </cell>
          <cell r="CZ145">
            <v>107.09999999999995</v>
          </cell>
          <cell r="DA145">
            <v>123.01199999999994</v>
          </cell>
          <cell r="DB145">
            <v>161.99700000000001</v>
          </cell>
          <cell r="DC145">
            <v>217.06800000000027</v>
          </cell>
          <cell r="DD145">
            <v>137.65499999999977</v>
          </cell>
          <cell r="DE145">
            <v>158.77499999999981</v>
          </cell>
          <cell r="DF145">
            <v>235.83099999999979</v>
          </cell>
          <cell r="DG145">
            <v>401.63099999999974</v>
          </cell>
          <cell r="DH145">
            <v>146.06800000000013</v>
          </cell>
          <cell r="DI145">
            <v>163.3419999999999</v>
          </cell>
          <cell r="DJ145">
            <v>121.49700000000004</v>
          </cell>
          <cell r="DK145">
            <v>373.98100000000051</v>
          </cell>
          <cell r="DL145">
            <v>0</v>
          </cell>
          <cell r="DM145">
            <v>-1.92</v>
          </cell>
          <cell r="DN145">
            <v>-1.988</v>
          </cell>
          <cell r="DO145">
            <v>-0.76</v>
          </cell>
          <cell r="DP145">
            <v>-0.86699999999999999</v>
          </cell>
          <cell r="DQ145">
            <v>-2.028</v>
          </cell>
          <cell r="DR145">
            <v>-1.6949999999999998</v>
          </cell>
          <cell r="DS145">
            <v>-4.3780000000000001</v>
          </cell>
          <cell r="DT145">
            <v>-2.5709999999999997</v>
          </cell>
          <cell r="DU145">
            <v>-2.202</v>
          </cell>
          <cell r="DV145">
            <v>-5.524</v>
          </cell>
          <cell r="DW145">
            <v>-14.218999999999999</v>
          </cell>
          <cell r="DX145">
            <v>-5.2190000000000003</v>
          </cell>
          <cell r="DY145">
            <v>-10.018999999999998</v>
          </cell>
          <cell r="DZ145">
            <v>-17.5</v>
          </cell>
          <cell r="EA145">
            <v>-60.491</v>
          </cell>
          <cell r="EB145">
            <v>-32.199999999999996</v>
          </cell>
          <cell r="EC145">
            <v>-36.202000000000005</v>
          </cell>
          <cell r="ED145">
            <v>-62.974000000000004</v>
          </cell>
          <cell r="EE145">
            <v>-71.868000000000009</v>
          </cell>
          <cell r="EF145">
            <v>-47.59</v>
          </cell>
          <cell r="EG145">
            <v>-55.22</v>
          </cell>
          <cell r="EH145">
            <v>-84.697000000000003</v>
          </cell>
          <cell r="EI145">
            <v>-113.798</v>
          </cell>
          <cell r="EJ145">
            <v>-45.601999999999997</v>
          </cell>
          <cell r="EK145">
            <v>-50.314999999999998</v>
          </cell>
          <cell r="EL145">
            <v>-39.487000000000002</v>
          </cell>
          <cell r="EM145">
            <v>-137.32</v>
          </cell>
          <cell r="EN145">
            <v>0</v>
          </cell>
          <cell r="EO145">
            <v>15.410000000000023</v>
          </cell>
          <cell r="EP145">
            <v>4.0079999999999849</v>
          </cell>
          <cell r="EQ145">
            <v>1.000999999999997</v>
          </cell>
          <cell r="ER145">
            <v>5.784000000000046</v>
          </cell>
          <cell r="ES145">
            <v>10.265999999999979</v>
          </cell>
          <cell r="ET145">
            <v>10.844000000000072</v>
          </cell>
          <cell r="EU145">
            <v>15.056999999999935</v>
          </cell>
          <cell r="EV145">
            <v>9.3490000000000055</v>
          </cell>
          <cell r="EW145">
            <v>25.028999999999961</v>
          </cell>
          <cell r="EX145">
            <v>30.502000000000017</v>
          </cell>
          <cell r="EY145">
            <v>31.168000000000013</v>
          </cell>
          <cell r="EZ145">
            <v>35.003999999999991</v>
          </cell>
          <cell r="FA145">
            <v>50.682000000000002</v>
          </cell>
          <cell r="FB145">
            <v>60.535000000000053</v>
          </cell>
          <cell r="FC145">
            <v>44.494999999999848</v>
          </cell>
          <cell r="FD145">
            <v>74.899999999999949</v>
          </cell>
          <cell r="FE145">
            <v>86.809999999999945</v>
          </cell>
          <cell r="FF145">
            <v>99.02300000000001</v>
          </cell>
          <cell r="FG145">
            <v>145.20000000000027</v>
          </cell>
          <cell r="FH145">
            <v>90.06499999999977</v>
          </cell>
          <cell r="FI145">
            <v>103.55499999999981</v>
          </cell>
          <cell r="FJ145">
            <v>151.13399999999979</v>
          </cell>
          <cell r="FK145">
            <v>287.83299999999974</v>
          </cell>
          <cell r="FL145">
            <v>100.46600000000012</v>
          </cell>
          <cell r="FM145">
            <v>113.0269999999999</v>
          </cell>
          <cell r="FN145">
            <v>82.010000000000048</v>
          </cell>
          <cell r="FO145">
            <v>236.66100000000051</v>
          </cell>
          <cell r="FP145">
            <v>0</v>
          </cell>
          <cell r="FQ145">
            <v>0</v>
          </cell>
          <cell r="FR145">
            <v>0</v>
          </cell>
          <cell r="FS145">
            <v>0</v>
          </cell>
          <cell r="FT145">
            <v>0</v>
          </cell>
          <cell r="FU145">
            <v>0</v>
          </cell>
          <cell r="FV145">
            <v>0</v>
          </cell>
          <cell r="FW145">
            <v>0</v>
          </cell>
          <cell r="FX145">
            <v>0</v>
          </cell>
          <cell r="FY145">
            <v>0</v>
          </cell>
          <cell r="FZ145">
            <v>0</v>
          </cell>
          <cell r="GA145">
            <v>0</v>
          </cell>
          <cell r="GB145">
            <v>0</v>
          </cell>
          <cell r="GC145">
            <v>0</v>
          </cell>
          <cell r="GD145">
            <v>0</v>
          </cell>
          <cell r="GE145">
            <v>0</v>
          </cell>
          <cell r="GF145">
            <v>0</v>
          </cell>
          <cell r="GG145">
            <v>0</v>
          </cell>
          <cell r="GH145">
            <v>0</v>
          </cell>
          <cell r="GI145">
            <v>0</v>
          </cell>
          <cell r="GJ145">
            <v>0</v>
          </cell>
          <cell r="GK145">
            <v>0</v>
          </cell>
          <cell r="GL145">
            <v>0</v>
          </cell>
          <cell r="GM145">
            <v>0</v>
          </cell>
          <cell r="GN145">
            <v>0</v>
          </cell>
          <cell r="GO145">
            <v>0</v>
          </cell>
          <cell r="GP145">
            <v>0</v>
          </cell>
          <cell r="GQ145">
            <v>0</v>
          </cell>
          <cell r="GR145">
            <v>0</v>
          </cell>
          <cell r="GS145">
            <v>0</v>
          </cell>
          <cell r="GT145">
            <v>0</v>
          </cell>
          <cell r="GU145">
            <v>0</v>
          </cell>
          <cell r="GV145">
            <v>0</v>
          </cell>
          <cell r="GW145">
            <v>0</v>
          </cell>
          <cell r="GX145">
            <v>0</v>
          </cell>
          <cell r="GY145">
            <v>0</v>
          </cell>
          <cell r="GZ145">
            <v>0</v>
          </cell>
          <cell r="HA145">
            <v>0</v>
          </cell>
          <cell r="HB145">
            <v>0</v>
          </cell>
          <cell r="HC145">
            <v>0</v>
          </cell>
          <cell r="HD145">
            <v>0</v>
          </cell>
          <cell r="HE145">
            <v>0</v>
          </cell>
          <cell r="HF145">
            <v>0</v>
          </cell>
          <cell r="HG145">
            <v>0</v>
          </cell>
          <cell r="HH145">
            <v>0</v>
          </cell>
          <cell r="HI145">
            <v>0</v>
          </cell>
          <cell r="HJ145">
            <v>0</v>
          </cell>
          <cell r="HK145">
            <v>0</v>
          </cell>
          <cell r="HL145">
            <v>0</v>
          </cell>
          <cell r="HM145">
            <v>0</v>
          </cell>
          <cell r="HN145">
            <v>0</v>
          </cell>
          <cell r="HO145">
            <v>0</v>
          </cell>
          <cell r="HP145">
            <v>0</v>
          </cell>
          <cell r="HQ145">
            <v>0</v>
          </cell>
          <cell r="HR145">
            <v>0</v>
          </cell>
          <cell r="HS145">
            <v>0</v>
          </cell>
          <cell r="HT145">
            <v>0</v>
          </cell>
          <cell r="HU145">
            <v>0</v>
          </cell>
          <cell r="HV145">
            <v>0</v>
          </cell>
          <cell r="HW145">
            <v>0</v>
          </cell>
          <cell r="HX145">
            <v>0</v>
          </cell>
          <cell r="HY145">
            <v>0</v>
          </cell>
          <cell r="HZ145">
            <v>0</v>
          </cell>
          <cell r="IA145">
            <v>0</v>
          </cell>
          <cell r="IB145">
            <v>0</v>
          </cell>
          <cell r="IC145">
            <v>0</v>
          </cell>
          <cell r="ID145">
            <v>0</v>
          </cell>
          <cell r="IE145">
            <v>0</v>
          </cell>
          <cell r="IF145">
            <v>0</v>
          </cell>
          <cell r="IG145">
            <v>0</v>
          </cell>
          <cell r="IH145">
            <v>0</v>
          </cell>
          <cell r="II145">
            <v>0</v>
          </cell>
          <cell r="IJ145">
            <v>0</v>
          </cell>
          <cell r="IK145">
            <v>0</v>
          </cell>
          <cell r="IL145">
            <v>0</v>
          </cell>
          <cell r="IM145">
            <v>0</v>
          </cell>
          <cell r="IN145">
            <v>0</v>
          </cell>
          <cell r="IO145">
            <v>0</v>
          </cell>
          <cell r="IP145">
            <v>0</v>
          </cell>
          <cell r="IQ145">
            <v>0</v>
          </cell>
          <cell r="IR145">
            <v>0</v>
          </cell>
          <cell r="IS145">
            <v>0</v>
          </cell>
          <cell r="IT145">
            <v>0</v>
          </cell>
          <cell r="IU145">
            <v>0</v>
          </cell>
        </row>
        <row r="146">
          <cell r="A146" t="str">
            <v>ESAB IN</v>
          </cell>
          <cell r="B146" t="str">
            <v>Esab India</v>
          </cell>
          <cell r="C146" t="str">
            <v>Engineering &amp; Capital Goods</v>
          </cell>
          <cell r="D146">
            <v>0</v>
          </cell>
          <cell r="E146">
            <v>0</v>
          </cell>
          <cell r="F146">
            <v>0</v>
          </cell>
          <cell r="G146">
            <v>0</v>
          </cell>
          <cell r="H146">
            <v>0</v>
          </cell>
          <cell r="I146">
            <v>0</v>
          </cell>
          <cell r="J146">
            <v>0</v>
          </cell>
          <cell r="K146">
            <v>0</v>
          </cell>
          <cell r="L146">
            <v>0</v>
          </cell>
          <cell r="M146">
            <v>0</v>
          </cell>
          <cell r="N146">
            <v>0</v>
          </cell>
          <cell r="O146">
            <v>2.2000000000000002</v>
          </cell>
          <cell r="P146">
            <v>3.9</v>
          </cell>
          <cell r="Q146">
            <v>4.7</v>
          </cell>
          <cell r="R146">
            <v>-1.3</v>
          </cell>
          <cell r="S146">
            <v>-1.3</v>
          </cell>
          <cell r="T146">
            <v>-1.3</v>
          </cell>
          <cell r="U146">
            <v>-1.1000000000000001</v>
          </cell>
          <cell r="V146">
            <v>-2.7</v>
          </cell>
          <cell r="W146">
            <v>-2</v>
          </cell>
          <cell r="X146">
            <v>-2.2999999999999998</v>
          </cell>
          <cell r="Y146">
            <v>-2.4</v>
          </cell>
          <cell r="Z146">
            <v>-2.1</v>
          </cell>
          <cell r="AA146">
            <v>-2.2999999999999998</v>
          </cell>
          <cell r="AB146">
            <v>-2.9</v>
          </cell>
          <cell r="AC146">
            <v>-2.1</v>
          </cell>
          <cell r="AD146">
            <v>-1.8</v>
          </cell>
          <cell r="AE146">
            <v>-2.9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O146">
            <v>0</v>
          </cell>
          <cell r="AP146">
            <v>0</v>
          </cell>
          <cell r="AQ146">
            <v>121.00000000000004</v>
          </cell>
          <cell r="AR146">
            <v>152.99999999999991</v>
          </cell>
          <cell r="AS146">
            <v>161.29999999999987</v>
          </cell>
          <cell r="AT146">
            <v>101.2</v>
          </cell>
          <cell r="AU146">
            <v>135.89999999999998</v>
          </cell>
          <cell r="AV146">
            <v>158.60000000000002</v>
          </cell>
          <cell r="AW146">
            <v>202.40000000000009</v>
          </cell>
          <cell r="AX146">
            <v>151.39999999999998</v>
          </cell>
          <cell r="AY146">
            <v>187.90000000000006</v>
          </cell>
          <cell r="AZ146">
            <v>213.90000000000003</v>
          </cell>
          <cell r="BA146">
            <v>207.40000000000003</v>
          </cell>
          <cell r="BB146">
            <v>200.1</v>
          </cell>
          <cell r="BC146">
            <v>235.30000000000004</v>
          </cell>
          <cell r="BD146">
            <v>281.80000000000007</v>
          </cell>
          <cell r="BE146">
            <v>273.19999999999993</v>
          </cell>
          <cell r="BF146">
            <v>134.60000000000008</v>
          </cell>
          <cell r="BG146">
            <v>250.29999999999993</v>
          </cell>
          <cell r="BH146">
            <v>0</v>
          </cell>
          <cell r="BI146">
            <v>0</v>
          </cell>
          <cell r="BJ146">
            <v>0</v>
          </cell>
          <cell r="BK146">
            <v>0</v>
          </cell>
          <cell r="BL146">
            <v>0</v>
          </cell>
          <cell r="BM146">
            <v>0</v>
          </cell>
          <cell r="BN146">
            <v>0</v>
          </cell>
          <cell r="BO146">
            <v>0</v>
          </cell>
          <cell r="BP146">
            <v>0</v>
          </cell>
          <cell r="BQ146">
            <v>0</v>
          </cell>
          <cell r="BR146">
            <v>0</v>
          </cell>
          <cell r="BS146">
            <v>0</v>
          </cell>
          <cell r="BT146">
            <v>0</v>
          </cell>
          <cell r="BU146">
            <v>0</v>
          </cell>
          <cell r="BV146">
            <v>0</v>
          </cell>
          <cell r="BW146">
            <v>0</v>
          </cell>
          <cell r="BX146">
            <v>0</v>
          </cell>
          <cell r="BY146">
            <v>0</v>
          </cell>
          <cell r="BZ146">
            <v>0</v>
          </cell>
          <cell r="CA146">
            <v>0</v>
          </cell>
          <cell r="CB146">
            <v>0</v>
          </cell>
          <cell r="CC146">
            <v>0</v>
          </cell>
          <cell r="CD146">
            <v>0</v>
          </cell>
          <cell r="CE146">
            <v>0</v>
          </cell>
          <cell r="CF146">
            <v>0</v>
          </cell>
          <cell r="CG146">
            <v>0</v>
          </cell>
          <cell r="CH146">
            <v>0</v>
          </cell>
          <cell r="CI146">
            <v>0</v>
          </cell>
          <cell r="CJ146">
            <v>0</v>
          </cell>
          <cell r="CK146">
            <v>0</v>
          </cell>
          <cell r="CL146">
            <v>0</v>
          </cell>
          <cell r="CM146">
            <v>0</v>
          </cell>
          <cell r="CN146">
            <v>0</v>
          </cell>
          <cell r="CO146">
            <v>0</v>
          </cell>
          <cell r="CP146">
            <v>0</v>
          </cell>
          <cell r="CQ146">
            <v>0</v>
          </cell>
          <cell r="CR146">
            <v>0</v>
          </cell>
          <cell r="CS146">
            <v>0</v>
          </cell>
          <cell r="CT146">
            <v>0</v>
          </cell>
          <cell r="CU146">
            <v>121.00000000000004</v>
          </cell>
          <cell r="CV146">
            <v>152.99999999999991</v>
          </cell>
          <cell r="CW146">
            <v>161.29999999999987</v>
          </cell>
          <cell r="CX146">
            <v>101.2</v>
          </cell>
          <cell r="CY146">
            <v>135.89999999999998</v>
          </cell>
          <cell r="CZ146">
            <v>158.60000000000002</v>
          </cell>
          <cell r="DA146">
            <v>202.40000000000009</v>
          </cell>
          <cell r="DB146">
            <v>151.39999999999998</v>
          </cell>
          <cell r="DC146">
            <v>187.90000000000006</v>
          </cell>
          <cell r="DD146">
            <v>213.90000000000003</v>
          </cell>
          <cell r="DE146">
            <v>207.40000000000003</v>
          </cell>
          <cell r="DF146">
            <v>200.1</v>
          </cell>
          <cell r="DG146">
            <v>235.30000000000004</v>
          </cell>
          <cell r="DH146">
            <v>281.80000000000007</v>
          </cell>
          <cell r="DI146">
            <v>273.19999999999993</v>
          </cell>
          <cell r="DJ146">
            <v>134.60000000000008</v>
          </cell>
          <cell r="DK146">
            <v>250.29999999999993</v>
          </cell>
          <cell r="DL146">
            <v>0</v>
          </cell>
          <cell r="DM146">
            <v>0</v>
          </cell>
          <cell r="DN146">
            <v>0</v>
          </cell>
          <cell r="DO146">
            <v>0</v>
          </cell>
          <cell r="DP146">
            <v>0</v>
          </cell>
          <cell r="DQ146">
            <v>0</v>
          </cell>
          <cell r="DR146">
            <v>0</v>
          </cell>
          <cell r="DS146">
            <v>0</v>
          </cell>
          <cell r="DT146">
            <v>0</v>
          </cell>
          <cell r="DU146">
            <v>0</v>
          </cell>
          <cell r="DV146">
            <v>0</v>
          </cell>
          <cell r="DW146">
            <v>-45.900000000000006</v>
          </cell>
          <cell r="DX146">
            <v>-52.9</v>
          </cell>
          <cell r="DY146">
            <v>-67.7</v>
          </cell>
          <cell r="DZ146">
            <v>-18.199999999999996</v>
          </cell>
          <cell r="EA146">
            <v>-46.800000000000004</v>
          </cell>
          <cell r="EB146">
            <v>-54.2</v>
          </cell>
          <cell r="EC146">
            <v>-70.2</v>
          </cell>
          <cell r="ED146">
            <v>-50.399999999999984</v>
          </cell>
          <cell r="EE146">
            <v>-64.7</v>
          </cell>
          <cell r="EF146">
            <v>-72.699999999999989</v>
          </cell>
          <cell r="EG146">
            <v>-70.5</v>
          </cell>
          <cell r="EH146">
            <v>-67.400000000000006</v>
          </cell>
          <cell r="EI146">
            <v>-81.2</v>
          </cell>
          <cell r="EJ146">
            <v>-96.899999999999991</v>
          </cell>
          <cell r="EK146">
            <v>-92.7</v>
          </cell>
          <cell r="EL146">
            <v>-42.5</v>
          </cell>
          <cell r="EM146">
            <v>-87</v>
          </cell>
          <cell r="EN146">
            <v>0</v>
          </cell>
          <cell r="EO146">
            <v>0</v>
          </cell>
          <cell r="EP146">
            <v>0</v>
          </cell>
          <cell r="EQ146">
            <v>0</v>
          </cell>
          <cell r="ER146">
            <v>0</v>
          </cell>
          <cell r="ES146">
            <v>0</v>
          </cell>
          <cell r="ET146">
            <v>0</v>
          </cell>
          <cell r="EU146">
            <v>0</v>
          </cell>
          <cell r="EV146">
            <v>0</v>
          </cell>
          <cell r="EW146">
            <v>0</v>
          </cell>
          <cell r="EX146">
            <v>0</v>
          </cell>
          <cell r="EY146">
            <v>75.100000000000037</v>
          </cell>
          <cell r="EZ146">
            <v>100.09999999999991</v>
          </cell>
          <cell r="FA146">
            <v>93.599999999999866</v>
          </cell>
          <cell r="FB146">
            <v>83</v>
          </cell>
          <cell r="FC146">
            <v>89.099999999999966</v>
          </cell>
          <cell r="FD146">
            <v>104.40000000000002</v>
          </cell>
          <cell r="FE146">
            <v>132.2000000000001</v>
          </cell>
          <cell r="FF146">
            <v>101</v>
          </cell>
          <cell r="FG146">
            <v>123.20000000000006</v>
          </cell>
          <cell r="FH146">
            <v>141.20000000000005</v>
          </cell>
          <cell r="FI146">
            <v>136.90000000000003</v>
          </cell>
          <cell r="FJ146">
            <v>132.69999999999999</v>
          </cell>
          <cell r="FK146">
            <v>154.10000000000002</v>
          </cell>
          <cell r="FL146">
            <v>184.90000000000009</v>
          </cell>
          <cell r="FM146">
            <v>180.49999999999994</v>
          </cell>
          <cell r="FN146">
            <v>92.10000000000008</v>
          </cell>
          <cell r="FO146">
            <v>163.29999999999993</v>
          </cell>
          <cell r="FP146">
            <v>0</v>
          </cell>
          <cell r="FQ146">
            <v>0</v>
          </cell>
          <cell r="FR146">
            <v>0</v>
          </cell>
          <cell r="FS146">
            <v>0</v>
          </cell>
          <cell r="FT146">
            <v>0</v>
          </cell>
          <cell r="FU146">
            <v>0</v>
          </cell>
          <cell r="FV146">
            <v>0</v>
          </cell>
          <cell r="FW146">
            <v>0</v>
          </cell>
          <cell r="FX146">
            <v>0</v>
          </cell>
          <cell r="FY146">
            <v>0</v>
          </cell>
          <cell r="FZ146">
            <v>0</v>
          </cell>
          <cell r="GA146">
            <v>0</v>
          </cell>
          <cell r="GB146">
            <v>0</v>
          </cell>
          <cell r="GC146">
            <v>45.3</v>
          </cell>
          <cell r="GD146">
            <v>0</v>
          </cell>
          <cell r="GE146">
            <v>0</v>
          </cell>
          <cell r="GF146">
            <v>0</v>
          </cell>
          <cell r="GG146">
            <v>0</v>
          </cell>
          <cell r="GH146">
            <v>0</v>
          </cell>
          <cell r="GI146">
            <v>0</v>
          </cell>
          <cell r="GJ146">
            <v>0</v>
          </cell>
          <cell r="GK146">
            <v>0</v>
          </cell>
          <cell r="GL146">
            <v>0</v>
          </cell>
          <cell r="GM146">
            <v>0</v>
          </cell>
          <cell r="GN146">
            <v>0</v>
          </cell>
          <cell r="GO146">
            <v>0</v>
          </cell>
          <cell r="GP146">
            <v>0</v>
          </cell>
          <cell r="GQ146">
            <v>0</v>
          </cell>
          <cell r="GR146">
            <v>0</v>
          </cell>
          <cell r="GS146">
            <v>0</v>
          </cell>
          <cell r="GT146">
            <v>0</v>
          </cell>
          <cell r="GU146">
            <v>0</v>
          </cell>
          <cell r="GV146">
            <v>0</v>
          </cell>
          <cell r="GW146">
            <v>0</v>
          </cell>
          <cell r="GX146">
            <v>0</v>
          </cell>
          <cell r="GY146">
            <v>0</v>
          </cell>
          <cell r="GZ146">
            <v>0</v>
          </cell>
          <cell r="HA146">
            <v>0</v>
          </cell>
          <cell r="HB146">
            <v>0</v>
          </cell>
          <cell r="HC146">
            <v>0</v>
          </cell>
          <cell r="HD146">
            <v>0</v>
          </cell>
          <cell r="HE146">
            <v>0</v>
          </cell>
          <cell r="HF146">
            <v>0</v>
          </cell>
          <cell r="HG146">
            <v>0</v>
          </cell>
          <cell r="HH146">
            <v>0</v>
          </cell>
          <cell r="HI146">
            <v>0</v>
          </cell>
          <cell r="HJ146">
            <v>0</v>
          </cell>
          <cell r="HK146">
            <v>0</v>
          </cell>
          <cell r="HL146">
            <v>0</v>
          </cell>
          <cell r="HM146">
            <v>0</v>
          </cell>
          <cell r="HN146">
            <v>0</v>
          </cell>
          <cell r="HO146">
            <v>0</v>
          </cell>
          <cell r="HP146">
            <v>0</v>
          </cell>
          <cell r="HQ146">
            <v>0</v>
          </cell>
          <cell r="HR146">
            <v>0</v>
          </cell>
          <cell r="HS146">
            <v>0</v>
          </cell>
          <cell r="HT146">
            <v>0</v>
          </cell>
          <cell r="HU146">
            <v>0</v>
          </cell>
          <cell r="HV146">
            <v>0</v>
          </cell>
          <cell r="HW146">
            <v>0</v>
          </cell>
          <cell r="HX146">
            <v>0</v>
          </cell>
          <cell r="HY146">
            <v>0</v>
          </cell>
          <cell r="HZ146">
            <v>0</v>
          </cell>
          <cell r="IA146">
            <v>0</v>
          </cell>
          <cell r="IB146">
            <v>0</v>
          </cell>
          <cell r="IC146">
            <v>0</v>
          </cell>
          <cell r="ID146">
            <v>0</v>
          </cell>
          <cell r="IE146">
            <v>0</v>
          </cell>
          <cell r="IF146">
            <v>0</v>
          </cell>
          <cell r="IG146">
            <v>0</v>
          </cell>
          <cell r="IH146">
            <v>0</v>
          </cell>
          <cell r="II146">
            <v>0</v>
          </cell>
          <cell r="IJ146">
            <v>0</v>
          </cell>
          <cell r="IK146">
            <v>0</v>
          </cell>
          <cell r="IL146">
            <v>0</v>
          </cell>
          <cell r="IM146">
            <v>0</v>
          </cell>
          <cell r="IN146">
            <v>0</v>
          </cell>
          <cell r="IO146">
            <v>0</v>
          </cell>
          <cell r="IP146">
            <v>0</v>
          </cell>
          <cell r="IQ146">
            <v>0</v>
          </cell>
          <cell r="IR146">
            <v>0</v>
          </cell>
          <cell r="IS146">
            <v>0</v>
          </cell>
          <cell r="IT146">
            <v>0</v>
          </cell>
          <cell r="IU146">
            <v>0</v>
          </cell>
        </row>
        <row r="147">
          <cell r="A147" t="str">
            <v>EKCL IN</v>
          </cell>
          <cell r="B147" t="str">
            <v>Everest Kanto Cylinder Ltd</v>
          </cell>
          <cell r="C147" t="str">
            <v>Engineering &amp; Capital Goods</v>
          </cell>
          <cell r="D147">
            <v>0</v>
          </cell>
          <cell r="E147">
            <v>0</v>
          </cell>
          <cell r="F147">
            <v>0</v>
          </cell>
          <cell r="G147">
            <v>0</v>
          </cell>
          <cell r="H147">
            <v>0</v>
          </cell>
          <cell r="I147">
            <v>0</v>
          </cell>
          <cell r="J147">
            <v>0</v>
          </cell>
          <cell r="K147">
            <v>0</v>
          </cell>
          <cell r="L147">
            <v>0</v>
          </cell>
          <cell r="M147">
            <v>0</v>
          </cell>
          <cell r="N147">
            <v>0</v>
          </cell>
          <cell r="O147">
            <v>0</v>
          </cell>
          <cell r="P147">
            <v>-8.3000000000000007</v>
          </cell>
          <cell r="Q147">
            <v>-7.5940000000000003</v>
          </cell>
          <cell r="R147">
            <v>-6.83</v>
          </cell>
          <cell r="S147">
            <v>-11.6</v>
          </cell>
          <cell r="T147">
            <v>-7.26</v>
          </cell>
          <cell r="U147">
            <v>-18.190000000000001</v>
          </cell>
          <cell r="V147">
            <v>-11.725</v>
          </cell>
          <cell r="W147">
            <v>-16</v>
          </cell>
          <cell r="X147">
            <v>-15.9</v>
          </cell>
          <cell r="Y147">
            <v>-26.1</v>
          </cell>
          <cell r="Z147">
            <v>-29.2</v>
          </cell>
          <cell r="AA147">
            <v>0.20000000000000462</v>
          </cell>
          <cell r="AB147">
            <v>-99.9</v>
          </cell>
          <cell r="AC147">
            <v>-47.2</v>
          </cell>
          <cell r="AD147">
            <v>-70.5</v>
          </cell>
          <cell r="AE147">
            <v>-54.099999999999994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O147">
            <v>0</v>
          </cell>
          <cell r="AP147">
            <v>0</v>
          </cell>
          <cell r="AQ147">
            <v>0</v>
          </cell>
          <cell r="AR147">
            <v>80.30000000000004</v>
          </cell>
          <cell r="AS147">
            <v>140.21999999999997</v>
          </cell>
          <cell r="AT147">
            <v>134.29</v>
          </cell>
          <cell r="AU147">
            <v>120.70000000000002</v>
          </cell>
          <cell r="AV147">
            <v>176.78399999999996</v>
          </cell>
          <cell r="AW147">
            <v>207.93399999999991</v>
          </cell>
          <cell r="AX147">
            <v>270.00800000000015</v>
          </cell>
          <cell r="AY147">
            <v>314.3</v>
          </cell>
          <cell r="AZ147">
            <v>267.69999999999993</v>
          </cell>
          <cell r="BA147">
            <v>353.00000000000011</v>
          </cell>
          <cell r="BB147">
            <v>374.30000000000024</v>
          </cell>
          <cell r="BC147">
            <v>334.41300000000018</v>
          </cell>
          <cell r="BD147">
            <v>421.29999999999984</v>
          </cell>
          <cell r="BE147">
            <v>527.99999999999966</v>
          </cell>
          <cell r="BF147">
            <v>450.79999999999995</v>
          </cell>
          <cell r="BG147">
            <v>197.1</v>
          </cell>
          <cell r="BH147">
            <v>0</v>
          </cell>
          <cell r="BI147">
            <v>0</v>
          </cell>
          <cell r="BJ147">
            <v>0</v>
          </cell>
          <cell r="BK147">
            <v>0</v>
          </cell>
          <cell r="BL147">
            <v>0</v>
          </cell>
          <cell r="BM147">
            <v>0</v>
          </cell>
          <cell r="BN147">
            <v>0</v>
          </cell>
          <cell r="BO147">
            <v>0</v>
          </cell>
          <cell r="BP147">
            <v>0</v>
          </cell>
          <cell r="BQ147">
            <v>0</v>
          </cell>
          <cell r="BR147">
            <v>0</v>
          </cell>
          <cell r="BS147">
            <v>0</v>
          </cell>
          <cell r="BT147">
            <v>0</v>
          </cell>
          <cell r="BU147">
            <v>0</v>
          </cell>
          <cell r="BV147">
            <v>0</v>
          </cell>
          <cell r="BW147">
            <v>0</v>
          </cell>
          <cell r="BX147">
            <v>0</v>
          </cell>
          <cell r="BY147">
            <v>0</v>
          </cell>
          <cell r="BZ147">
            <v>0</v>
          </cell>
          <cell r="CA147">
            <v>0</v>
          </cell>
          <cell r="CB147">
            <v>0</v>
          </cell>
          <cell r="CC147">
            <v>0</v>
          </cell>
          <cell r="CD147">
            <v>0</v>
          </cell>
          <cell r="CE147">
            <v>0</v>
          </cell>
          <cell r="CF147">
            <v>0</v>
          </cell>
          <cell r="CG147">
            <v>0</v>
          </cell>
          <cell r="CH147">
            <v>0</v>
          </cell>
          <cell r="CI147">
            <v>0</v>
          </cell>
          <cell r="CJ147">
            <v>0</v>
          </cell>
          <cell r="CK147">
            <v>0</v>
          </cell>
          <cell r="CL147">
            <v>0</v>
          </cell>
          <cell r="CM147">
            <v>0</v>
          </cell>
          <cell r="CN147">
            <v>0</v>
          </cell>
          <cell r="CO147">
            <v>0</v>
          </cell>
          <cell r="CP147">
            <v>0</v>
          </cell>
          <cell r="CQ147">
            <v>0</v>
          </cell>
          <cell r="CR147">
            <v>0</v>
          </cell>
          <cell r="CS147">
            <v>0</v>
          </cell>
          <cell r="CT147">
            <v>0</v>
          </cell>
          <cell r="CU147">
            <v>0</v>
          </cell>
          <cell r="CV147">
            <v>80.30000000000004</v>
          </cell>
          <cell r="CW147">
            <v>140.21999999999997</v>
          </cell>
          <cell r="CX147">
            <v>134.29</v>
          </cell>
          <cell r="CY147">
            <v>120.70000000000002</v>
          </cell>
          <cell r="CZ147">
            <v>176.78399999999996</v>
          </cell>
          <cell r="DA147">
            <v>207.93399999999991</v>
          </cell>
          <cell r="DB147">
            <v>270.00800000000015</v>
          </cell>
          <cell r="DC147">
            <v>314.3</v>
          </cell>
          <cell r="DD147">
            <v>267.69999999999993</v>
          </cell>
          <cell r="DE147">
            <v>353.00000000000011</v>
          </cell>
          <cell r="DF147">
            <v>374.30000000000024</v>
          </cell>
          <cell r="DG147">
            <v>334.41300000000018</v>
          </cell>
          <cell r="DH147">
            <v>421.29999999999984</v>
          </cell>
          <cell r="DI147">
            <v>527.99999999999966</v>
          </cell>
          <cell r="DJ147">
            <v>450.79999999999995</v>
          </cell>
          <cell r="DK147">
            <v>197.1</v>
          </cell>
          <cell r="DL147">
            <v>0</v>
          </cell>
          <cell r="DM147">
            <v>0</v>
          </cell>
          <cell r="DN147">
            <v>0</v>
          </cell>
          <cell r="DO147">
            <v>0</v>
          </cell>
          <cell r="DP147">
            <v>0</v>
          </cell>
          <cell r="DQ147">
            <v>0</v>
          </cell>
          <cell r="DR147">
            <v>0</v>
          </cell>
          <cell r="DS147">
            <v>0</v>
          </cell>
          <cell r="DT147">
            <v>0</v>
          </cell>
          <cell r="DU147">
            <v>0</v>
          </cell>
          <cell r="DV147">
            <v>0</v>
          </cell>
          <cell r="DW147">
            <v>0</v>
          </cell>
          <cell r="DX147">
            <v>-28</v>
          </cell>
          <cell r="DY147">
            <v>-47</v>
          </cell>
          <cell r="DZ147">
            <v>-47</v>
          </cell>
          <cell r="EA147">
            <v>-18.600000000000001</v>
          </cell>
          <cell r="EB147">
            <v>-61.7</v>
          </cell>
          <cell r="EC147">
            <v>-71.831000000000003</v>
          </cell>
          <cell r="ED147">
            <v>-66.257000000000005</v>
          </cell>
          <cell r="EE147">
            <v>-36.1</v>
          </cell>
          <cell r="EF147">
            <v>-36.200000000000003</v>
          </cell>
          <cell r="EG147">
            <v>-69.099999999999994</v>
          </cell>
          <cell r="EH147">
            <v>-80.099999999999994</v>
          </cell>
          <cell r="EI147">
            <v>-57.2</v>
          </cell>
          <cell r="EJ147">
            <v>-71.2</v>
          </cell>
          <cell r="EK147">
            <v>-96.3</v>
          </cell>
          <cell r="EL147">
            <v>-69.099999999999994</v>
          </cell>
          <cell r="EM147">
            <v>14.699999999999989</v>
          </cell>
          <cell r="EN147">
            <v>0</v>
          </cell>
          <cell r="EO147">
            <v>0</v>
          </cell>
          <cell r="EP147">
            <v>0</v>
          </cell>
          <cell r="EQ147">
            <v>0</v>
          </cell>
          <cell r="ER147">
            <v>0</v>
          </cell>
          <cell r="ES147">
            <v>0</v>
          </cell>
          <cell r="ET147">
            <v>0</v>
          </cell>
          <cell r="EU147">
            <v>0</v>
          </cell>
          <cell r="EV147">
            <v>0</v>
          </cell>
          <cell r="EW147">
            <v>0</v>
          </cell>
          <cell r="EX147">
            <v>0</v>
          </cell>
          <cell r="EY147">
            <v>0</v>
          </cell>
          <cell r="EZ147">
            <v>52.30000000000004</v>
          </cell>
          <cell r="FA147">
            <v>93.21999999999997</v>
          </cell>
          <cell r="FB147">
            <v>87.289999999999992</v>
          </cell>
          <cell r="FC147">
            <v>102.10000000000002</v>
          </cell>
          <cell r="FD147">
            <v>115.08399999999996</v>
          </cell>
          <cell r="FE147">
            <v>136.10299999999989</v>
          </cell>
          <cell r="FF147">
            <v>203.75100000000015</v>
          </cell>
          <cell r="FG147">
            <v>278.2</v>
          </cell>
          <cell r="FH147">
            <v>231.49999999999994</v>
          </cell>
          <cell r="FI147">
            <v>283.90000000000009</v>
          </cell>
          <cell r="FJ147">
            <v>294.20000000000027</v>
          </cell>
          <cell r="FK147">
            <v>277.21300000000019</v>
          </cell>
          <cell r="FL147">
            <v>350.09999999999985</v>
          </cell>
          <cell r="FM147">
            <v>431.69999999999965</v>
          </cell>
          <cell r="FN147">
            <v>381.69999999999993</v>
          </cell>
          <cell r="FO147">
            <v>211.79999999999998</v>
          </cell>
          <cell r="FP147">
            <v>0</v>
          </cell>
          <cell r="FQ147">
            <v>0</v>
          </cell>
          <cell r="FR147">
            <v>0</v>
          </cell>
          <cell r="FS147">
            <v>0</v>
          </cell>
          <cell r="FT147">
            <v>0</v>
          </cell>
          <cell r="FU147">
            <v>0</v>
          </cell>
          <cell r="FV147">
            <v>0</v>
          </cell>
          <cell r="FW147">
            <v>0</v>
          </cell>
          <cell r="FX147">
            <v>0</v>
          </cell>
          <cell r="FY147">
            <v>0</v>
          </cell>
          <cell r="FZ147">
            <v>0</v>
          </cell>
          <cell r="GA147">
            <v>0</v>
          </cell>
          <cell r="GB147">
            <v>0</v>
          </cell>
          <cell r="GC147">
            <v>0</v>
          </cell>
          <cell r="GD147">
            <v>0</v>
          </cell>
          <cell r="GE147">
            <v>0</v>
          </cell>
          <cell r="GF147">
            <v>0</v>
          </cell>
          <cell r="GG147">
            <v>0</v>
          </cell>
          <cell r="GH147">
            <v>0</v>
          </cell>
          <cell r="GI147">
            <v>0</v>
          </cell>
          <cell r="GJ147">
            <v>0</v>
          </cell>
          <cell r="GK147">
            <v>0</v>
          </cell>
          <cell r="GL147">
            <v>0</v>
          </cell>
          <cell r="GM147">
            <v>-35.1</v>
          </cell>
          <cell r="GN147">
            <v>-35.1</v>
          </cell>
          <cell r="GO147">
            <v>0</v>
          </cell>
          <cell r="GP147">
            <v>0</v>
          </cell>
          <cell r="GQ147">
            <v>0</v>
          </cell>
          <cell r="GR147">
            <v>0</v>
          </cell>
          <cell r="GS147">
            <v>0</v>
          </cell>
          <cell r="GT147">
            <v>0</v>
          </cell>
          <cell r="GU147">
            <v>0</v>
          </cell>
          <cell r="GV147">
            <v>0</v>
          </cell>
          <cell r="GW147">
            <v>0</v>
          </cell>
          <cell r="GX147">
            <v>0</v>
          </cell>
          <cell r="GY147">
            <v>0</v>
          </cell>
          <cell r="GZ147">
            <v>0</v>
          </cell>
          <cell r="HA147">
            <v>0</v>
          </cell>
          <cell r="HB147">
            <v>0</v>
          </cell>
          <cell r="HC147">
            <v>0</v>
          </cell>
          <cell r="HD147">
            <v>0</v>
          </cell>
          <cell r="HE147">
            <v>0</v>
          </cell>
          <cell r="HF147">
            <v>0</v>
          </cell>
          <cell r="HG147">
            <v>0</v>
          </cell>
          <cell r="HH147">
            <v>0</v>
          </cell>
          <cell r="HI147">
            <v>0</v>
          </cell>
          <cell r="HJ147">
            <v>0</v>
          </cell>
          <cell r="HK147">
            <v>0</v>
          </cell>
          <cell r="HL147">
            <v>0</v>
          </cell>
          <cell r="HM147">
            <v>0</v>
          </cell>
          <cell r="HN147">
            <v>0</v>
          </cell>
          <cell r="HO147">
            <v>0</v>
          </cell>
          <cell r="HP147">
            <v>0</v>
          </cell>
          <cell r="HQ147">
            <v>0</v>
          </cell>
          <cell r="HR147">
            <v>0</v>
          </cell>
          <cell r="HS147">
            <v>0</v>
          </cell>
          <cell r="HT147">
            <v>0</v>
          </cell>
          <cell r="HU147">
            <v>0</v>
          </cell>
          <cell r="HV147">
            <v>0</v>
          </cell>
          <cell r="HW147">
            <v>0</v>
          </cell>
          <cell r="HX147">
            <v>0</v>
          </cell>
          <cell r="HY147">
            <v>0</v>
          </cell>
          <cell r="HZ147">
            <v>0</v>
          </cell>
          <cell r="IA147">
            <v>0</v>
          </cell>
          <cell r="IB147">
            <v>0</v>
          </cell>
          <cell r="IC147">
            <v>0</v>
          </cell>
          <cell r="ID147">
            <v>0</v>
          </cell>
          <cell r="IE147">
            <v>0</v>
          </cell>
          <cell r="IF147">
            <v>0</v>
          </cell>
          <cell r="IG147">
            <v>0</v>
          </cell>
          <cell r="IH147">
            <v>0</v>
          </cell>
          <cell r="II147">
            <v>0</v>
          </cell>
          <cell r="IJ147">
            <v>0</v>
          </cell>
          <cell r="IK147">
            <v>0</v>
          </cell>
          <cell r="IL147">
            <v>0</v>
          </cell>
          <cell r="IM147">
            <v>0</v>
          </cell>
          <cell r="IN147">
            <v>0</v>
          </cell>
          <cell r="IO147">
            <v>0</v>
          </cell>
          <cell r="IP147">
            <v>0</v>
          </cell>
          <cell r="IQ147">
            <v>0</v>
          </cell>
          <cell r="IR147">
            <v>0</v>
          </cell>
          <cell r="IS147">
            <v>0</v>
          </cell>
          <cell r="IT147">
            <v>0</v>
          </cell>
          <cell r="IU147">
            <v>0</v>
          </cell>
        </row>
        <row r="148">
          <cell r="A148" t="str">
            <v>FDLC IN</v>
          </cell>
          <cell r="B148" t="str">
            <v>Fedders Lloyd Corp</v>
          </cell>
          <cell r="C148" t="str">
            <v>Engineering &amp; Capital Goods</v>
          </cell>
          <cell r="D148">
            <v>0</v>
          </cell>
          <cell r="E148">
            <v>0</v>
          </cell>
          <cell r="F148">
            <v>0</v>
          </cell>
          <cell r="G148">
            <v>-9.41</v>
          </cell>
          <cell r="H148">
            <v>-8.0299999999999994</v>
          </cell>
          <cell r="I148">
            <v>-10.25</v>
          </cell>
          <cell r="J148">
            <v>-10.09</v>
          </cell>
          <cell r="K148">
            <v>-11</v>
          </cell>
          <cell r="L148">
            <v>-8.9700000000000006</v>
          </cell>
          <cell r="M148">
            <v>-8.8699999999999992</v>
          </cell>
          <cell r="N148">
            <v>-11.18</v>
          </cell>
          <cell r="O148">
            <v>-11.16</v>
          </cell>
          <cell r="P148">
            <v>-4.62</v>
          </cell>
          <cell r="Q148">
            <v>-6.4</v>
          </cell>
          <cell r="R148">
            <v>-7.43</v>
          </cell>
          <cell r="S148">
            <v>-8.02</v>
          </cell>
          <cell r="T148">
            <v>-6.78</v>
          </cell>
          <cell r="U148">
            <v>-7.9</v>
          </cell>
          <cell r="V148">
            <v>-12.94</v>
          </cell>
          <cell r="W148">
            <v>-18.96</v>
          </cell>
          <cell r="X148">
            <v>-20.260000000000002</v>
          </cell>
          <cell r="Y148">
            <v>-11.54</v>
          </cell>
          <cell r="Z148">
            <v>-14.286</v>
          </cell>
          <cell r="AA148">
            <v>-17.03</v>
          </cell>
          <cell r="AB148">
            <v>-18.59</v>
          </cell>
          <cell r="AC148">
            <v>-24.1</v>
          </cell>
          <cell r="AD148">
            <v>-33.5</v>
          </cell>
          <cell r="AE148">
            <v>-34.015999999999998</v>
          </cell>
          <cell r="AF148">
            <v>0</v>
          </cell>
          <cell r="AG148">
            <v>0</v>
          </cell>
          <cell r="AH148">
            <v>0</v>
          </cell>
          <cell r="AI148">
            <v>11.540999999999986</v>
          </cell>
          <cell r="AJ148">
            <v>43.357000000000056</v>
          </cell>
          <cell r="AK148">
            <v>9.6540000000000248</v>
          </cell>
          <cell r="AL148">
            <v>9.1759999999999451</v>
          </cell>
          <cell r="AM148">
            <v>10.365999999999964</v>
          </cell>
          <cell r="AN148">
            <v>11.323999999999982</v>
          </cell>
          <cell r="AO148">
            <v>10.583999999999945</v>
          </cell>
          <cell r="AP148">
            <v>15.576000000000043</v>
          </cell>
          <cell r="AQ148">
            <v>27.160999999999962</v>
          </cell>
          <cell r="AR148">
            <v>35.040000000000063</v>
          </cell>
          <cell r="AS148">
            <v>23.787000000000099</v>
          </cell>
          <cell r="AT148">
            <v>28.897999999999868</v>
          </cell>
          <cell r="AU148">
            <v>39.835999999999856</v>
          </cell>
          <cell r="AV148">
            <v>46.306000000000019</v>
          </cell>
          <cell r="AW148">
            <v>41.612000000000116</v>
          </cell>
          <cell r="AX148">
            <v>48.615000000000002</v>
          </cell>
          <cell r="AY148">
            <v>53.410000000000075</v>
          </cell>
          <cell r="AZ148">
            <v>69.746999999999971</v>
          </cell>
          <cell r="BA148">
            <v>72.609999999999985</v>
          </cell>
          <cell r="BB148">
            <v>69.818000000000112</v>
          </cell>
          <cell r="BC148">
            <v>47.80999999999996</v>
          </cell>
          <cell r="BD148">
            <v>60.109999999999943</v>
          </cell>
          <cell r="BE148">
            <v>25.500000000000021</v>
          </cell>
          <cell r="BF148">
            <v>14.100000000000072</v>
          </cell>
          <cell r="BG148">
            <v>21.8780000000001</v>
          </cell>
          <cell r="BH148">
            <v>0</v>
          </cell>
          <cell r="BI148">
            <v>0</v>
          </cell>
          <cell r="BJ148">
            <v>0</v>
          </cell>
          <cell r="BK148">
            <v>0</v>
          </cell>
          <cell r="BL148">
            <v>0</v>
          </cell>
          <cell r="BM148">
            <v>0</v>
          </cell>
          <cell r="BN148">
            <v>0</v>
          </cell>
          <cell r="BO148">
            <v>0</v>
          </cell>
          <cell r="BP148">
            <v>0</v>
          </cell>
          <cell r="BQ148">
            <v>0</v>
          </cell>
          <cell r="BR148">
            <v>0</v>
          </cell>
          <cell r="BS148">
            <v>0</v>
          </cell>
          <cell r="BT148">
            <v>0</v>
          </cell>
          <cell r="BU148">
            <v>0</v>
          </cell>
          <cell r="BV148">
            <v>0</v>
          </cell>
          <cell r="BW148">
            <v>0</v>
          </cell>
          <cell r="BX148">
            <v>0</v>
          </cell>
          <cell r="BY148">
            <v>0</v>
          </cell>
          <cell r="BZ148">
            <v>0</v>
          </cell>
          <cell r="CA148">
            <v>0</v>
          </cell>
          <cell r="CB148">
            <v>0</v>
          </cell>
          <cell r="CC148">
            <v>0</v>
          </cell>
          <cell r="CD148">
            <v>0</v>
          </cell>
          <cell r="CE148">
            <v>0</v>
          </cell>
          <cell r="CF148">
            <v>0</v>
          </cell>
          <cell r="CG148">
            <v>0</v>
          </cell>
          <cell r="CH148">
            <v>0</v>
          </cell>
          <cell r="CI148">
            <v>0</v>
          </cell>
          <cell r="CJ148">
            <v>0</v>
          </cell>
          <cell r="CK148">
            <v>0</v>
          </cell>
          <cell r="CL148">
            <v>0</v>
          </cell>
          <cell r="CM148">
            <v>11.540999999999986</v>
          </cell>
          <cell r="CN148">
            <v>43.357000000000056</v>
          </cell>
          <cell r="CO148">
            <v>9.6540000000000248</v>
          </cell>
          <cell r="CP148">
            <v>9.1759999999999451</v>
          </cell>
          <cell r="CQ148">
            <v>10.365999999999964</v>
          </cell>
          <cell r="CR148">
            <v>11.323999999999982</v>
          </cell>
          <cell r="CS148">
            <v>10.583999999999945</v>
          </cell>
          <cell r="CT148">
            <v>15.576000000000043</v>
          </cell>
          <cell r="CU148">
            <v>27.160999999999962</v>
          </cell>
          <cell r="CV148">
            <v>35.040000000000063</v>
          </cell>
          <cell r="CW148">
            <v>23.787000000000099</v>
          </cell>
          <cell r="CX148">
            <v>28.897999999999868</v>
          </cell>
          <cell r="CY148">
            <v>39.835999999999856</v>
          </cell>
          <cell r="CZ148">
            <v>46.306000000000019</v>
          </cell>
          <cell r="DA148">
            <v>41.612000000000116</v>
          </cell>
          <cell r="DB148">
            <v>48.615000000000002</v>
          </cell>
          <cell r="DC148">
            <v>53.410000000000075</v>
          </cell>
          <cell r="DD148">
            <v>69.746999999999971</v>
          </cell>
          <cell r="DE148">
            <v>72.609999999999985</v>
          </cell>
          <cell r="DF148">
            <v>69.818000000000112</v>
          </cell>
          <cell r="DG148">
            <v>47.80999999999996</v>
          </cell>
          <cell r="DH148">
            <v>60.109999999999943</v>
          </cell>
          <cell r="DI148">
            <v>25.500000000000021</v>
          </cell>
          <cell r="DJ148">
            <v>14.100000000000072</v>
          </cell>
          <cell r="DK148">
            <v>21.8780000000001</v>
          </cell>
          <cell r="DL148">
            <v>0</v>
          </cell>
          <cell r="DM148">
            <v>0</v>
          </cell>
          <cell r="DN148">
            <v>0</v>
          </cell>
          <cell r="DO148">
            <v>0</v>
          </cell>
          <cell r="DP148">
            <v>-3.5</v>
          </cell>
          <cell r="DQ148">
            <v>0</v>
          </cell>
          <cell r="DR148">
            <v>0</v>
          </cell>
          <cell r="DS148">
            <v>0</v>
          </cell>
          <cell r="DT148">
            <v>0</v>
          </cell>
          <cell r="DU148">
            <v>0</v>
          </cell>
          <cell r="DV148">
            <v>0</v>
          </cell>
          <cell r="DW148">
            <v>0</v>
          </cell>
          <cell r="DX148">
            <v>-10.15</v>
          </cell>
          <cell r="DY148">
            <v>-1.79</v>
          </cell>
          <cell r="DZ148">
            <v>-2.31</v>
          </cell>
          <cell r="EA148">
            <v>-3.25</v>
          </cell>
          <cell r="EB148">
            <v>-4.8499999999999996</v>
          </cell>
          <cell r="EC148">
            <v>-3.2</v>
          </cell>
          <cell r="ED148">
            <v>-5.03</v>
          </cell>
          <cell r="EE148">
            <v>-5.56</v>
          </cell>
          <cell r="EF148">
            <v>-7.24</v>
          </cell>
          <cell r="EG148">
            <v>-7.56</v>
          </cell>
          <cell r="EH148">
            <v>-7.55</v>
          </cell>
          <cell r="EI148">
            <v>-5.07</v>
          </cell>
          <cell r="EJ148">
            <v>-6.2</v>
          </cell>
          <cell r="EK148">
            <v>-2.8</v>
          </cell>
          <cell r="EL148">
            <v>-1.7</v>
          </cell>
          <cell r="EM148">
            <v>-2.3980000000000001</v>
          </cell>
          <cell r="EN148">
            <v>0</v>
          </cell>
          <cell r="EO148">
            <v>0</v>
          </cell>
          <cell r="EP148">
            <v>0</v>
          </cell>
          <cell r="EQ148">
            <v>11.540999999999986</v>
          </cell>
          <cell r="ER148">
            <v>39.857000000000056</v>
          </cell>
          <cell r="ES148">
            <v>9.6540000000000248</v>
          </cell>
          <cell r="ET148">
            <v>9.1759999999999451</v>
          </cell>
          <cell r="EU148">
            <v>10.365999999999964</v>
          </cell>
          <cell r="EV148">
            <v>11.323999999999982</v>
          </cell>
          <cell r="EW148">
            <v>10.583999999999945</v>
          </cell>
          <cell r="EX148">
            <v>15.576000000000043</v>
          </cell>
          <cell r="EY148">
            <v>27.160999999999962</v>
          </cell>
          <cell r="EZ148">
            <v>24.890000000000065</v>
          </cell>
          <cell r="FA148">
            <v>21.997000000000099</v>
          </cell>
          <cell r="FB148">
            <v>26.58799999999987</v>
          </cell>
          <cell r="FC148">
            <v>36.585999999999856</v>
          </cell>
          <cell r="FD148">
            <v>41.456000000000017</v>
          </cell>
          <cell r="FE148">
            <v>38.412000000000113</v>
          </cell>
          <cell r="FF148">
            <v>43.585000000000001</v>
          </cell>
          <cell r="FG148">
            <v>47.850000000000072</v>
          </cell>
          <cell r="FH148">
            <v>62.506999999999969</v>
          </cell>
          <cell r="FI148">
            <v>65.049999999999983</v>
          </cell>
          <cell r="FJ148">
            <v>62.268000000000114</v>
          </cell>
          <cell r="FK148">
            <v>42.739999999999959</v>
          </cell>
          <cell r="FL148">
            <v>53.90999999999994</v>
          </cell>
          <cell r="FM148">
            <v>22.700000000000021</v>
          </cell>
          <cell r="FN148">
            <v>12.400000000000073</v>
          </cell>
          <cell r="FO148">
            <v>19.4800000000001</v>
          </cell>
          <cell r="FP148">
            <v>0</v>
          </cell>
          <cell r="FQ148">
            <v>0</v>
          </cell>
          <cell r="FR148">
            <v>0</v>
          </cell>
          <cell r="FS148">
            <v>0</v>
          </cell>
          <cell r="FT148">
            <v>0</v>
          </cell>
          <cell r="FU148">
            <v>0</v>
          </cell>
          <cell r="FV148">
            <v>0</v>
          </cell>
          <cell r="FW148">
            <v>0</v>
          </cell>
          <cell r="FX148">
            <v>0</v>
          </cell>
          <cell r="FY148">
            <v>0</v>
          </cell>
          <cell r="FZ148">
            <v>0</v>
          </cell>
          <cell r="GA148">
            <v>0</v>
          </cell>
          <cell r="GB148">
            <v>0</v>
          </cell>
          <cell r="GC148">
            <v>0</v>
          </cell>
          <cell r="GD148">
            <v>0</v>
          </cell>
          <cell r="GE148">
            <v>0</v>
          </cell>
          <cell r="GF148">
            <v>0</v>
          </cell>
          <cell r="GG148">
            <v>0</v>
          </cell>
          <cell r="GH148">
            <v>0</v>
          </cell>
          <cell r="GI148">
            <v>0</v>
          </cell>
          <cell r="GJ148">
            <v>0</v>
          </cell>
          <cell r="GK148">
            <v>0</v>
          </cell>
          <cell r="GL148">
            <v>0</v>
          </cell>
          <cell r="GM148">
            <v>0</v>
          </cell>
          <cell r="GN148">
            <v>0</v>
          </cell>
          <cell r="GO148">
            <v>0</v>
          </cell>
          <cell r="GP148">
            <v>0</v>
          </cell>
          <cell r="GQ148">
            <v>0</v>
          </cell>
          <cell r="GR148">
            <v>0</v>
          </cell>
          <cell r="GS148">
            <v>0</v>
          </cell>
          <cell r="GT148">
            <v>0</v>
          </cell>
          <cell r="GU148">
            <v>0</v>
          </cell>
          <cell r="GV148">
            <v>0</v>
          </cell>
          <cell r="GW148">
            <v>0</v>
          </cell>
          <cell r="GX148">
            <v>0</v>
          </cell>
          <cell r="GY148">
            <v>0</v>
          </cell>
          <cell r="GZ148">
            <v>0</v>
          </cell>
          <cell r="HA148">
            <v>0</v>
          </cell>
          <cell r="HB148">
            <v>0</v>
          </cell>
          <cell r="HC148">
            <v>0</v>
          </cell>
          <cell r="HD148">
            <v>0</v>
          </cell>
          <cell r="HE148">
            <v>0</v>
          </cell>
          <cell r="HF148">
            <v>0</v>
          </cell>
          <cell r="HG148">
            <v>0</v>
          </cell>
          <cell r="HH148">
            <v>0</v>
          </cell>
          <cell r="HI148">
            <v>0</v>
          </cell>
          <cell r="HJ148">
            <v>0</v>
          </cell>
          <cell r="HK148">
            <v>0</v>
          </cell>
          <cell r="HL148">
            <v>0</v>
          </cell>
          <cell r="HM148">
            <v>0</v>
          </cell>
          <cell r="HN148">
            <v>0</v>
          </cell>
          <cell r="HO148">
            <v>0</v>
          </cell>
          <cell r="HP148">
            <v>0</v>
          </cell>
          <cell r="HQ148">
            <v>0</v>
          </cell>
          <cell r="HR148">
            <v>0</v>
          </cell>
          <cell r="HS148">
            <v>0</v>
          </cell>
          <cell r="HT148">
            <v>0</v>
          </cell>
          <cell r="HU148">
            <v>0</v>
          </cell>
          <cell r="HV148">
            <v>0</v>
          </cell>
          <cell r="HW148">
            <v>0</v>
          </cell>
          <cell r="HX148">
            <v>0</v>
          </cell>
          <cell r="HY148">
            <v>0</v>
          </cell>
          <cell r="HZ148">
            <v>0</v>
          </cell>
          <cell r="IA148">
            <v>0</v>
          </cell>
          <cell r="IB148">
            <v>0</v>
          </cell>
          <cell r="IC148">
            <v>0</v>
          </cell>
          <cell r="ID148">
            <v>0</v>
          </cell>
          <cell r="IE148">
            <v>0</v>
          </cell>
          <cell r="IF148">
            <v>0</v>
          </cell>
          <cell r="IG148">
            <v>0</v>
          </cell>
          <cell r="IH148">
            <v>0</v>
          </cell>
          <cell r="II148">
            <v>0</v>
          </cell>
          <cell r="IJ148">
            <v>0</v>
          </cell>
          <cell r="IK148">
            <v>0</v>
          </cell>
          <cell r="IL148">
            <v>0</v>
          </cell>
          <cell r="IM148">
            <v>0</v>
          </cell>
          <cell r="IN148">
            <v>0</v>
          </cell>
          <cell r="IO148">
            <v>0</v>
          </cell>
          <cell r="IP148">
            <v>0</v>
          </cell>
          <cell r="IQ148">
            <v>0</v>
          </cell>
          <cell r="IR148">
            <v>0</v>
          </cell>
          <cell r="IS148">
            <v>0</v>
          </cell>
          <cell r="IT148">
            <v>0</v>
          </cell>
          <cell r="IU148">
            <v>0</v>
          </cell>
        </row>
        <row r="149">
          <cell r="A149" t="str">
            <v>FNXC IN</v>
          </cell>
          <cell r="B149" t="str">
            <v>Finolex Cables Ltd</v>
          </cell>
          <cell r="C149" t="str">
            <v>Engineering &amp; Capital Goods</v>
          </cell>
          <cell r="D149">
            <v>0</v>
          </cell>
          <cell r="E149">
            <v>0</v>
          </cell>
          <cell r="F149">
            <v>0</v>
          </cell>
          <cell r="G149">
            <v>0</v>
          </cell>
          <cell r="H149">
            <v>-28.6</v>
          </cell>
          <cell r="I149">
            <v>-46.6</v>
          </cell>
          <cell r="J149">
            <v>-42.2</v>
          </cell>
          <cell r="K149">
            <v>-49.1</v>
          </cell>
          <cell r="L149">
            <v>-39.299999999999997</v>
          </cell>
          <cell r="M149">
            <v>-22.5</v>
          </cell>
          <cell r="N149">
            <v>-18.100000000000001</v>
          </cell>
          <cell r="O149">
            <v>-16.899999999999999</v>
          </cell>
          <cell r="P149">
            <v>-22.3</v>
          </cell>
          <cell r="Q149">
            <v>-21.3</v>
          </cell>
          <cell r="R149">
            <v>-29.6</v>
          </cell>
          <cell r="S149">
            <v>-30.5</v>
          </cell>
          <cell r="T149">
            <v>-33.4</v>
          </cell>
          <cell r="U149">
            <v>-38</v>
          </cell>
          <cell r="V149">
            <v>-39.200000000000003</v>
          </cell>
          <cell r="W149">
            <v>-37</v>
          </cell>
          <cell r="X149">
            <v>-45.9</v>
          </cell>
          <cell r="Y149">
            <v>-42.3</v>
          </cell>
          <cell r="Z149">
            <v>-51.7</v>
          </cell>
          <cell r="AA149">
            <v>-49.4</v>
          </cell>
          <cell r="AB149">
            <v>-58.5</v>
          </cell>
          <cell r="AC149">
            <v>-63.2</v>
          </cell>
          <cell r="AD149">
            <v>-75.2</v>
          </cell>
          <cell r="AE149">
            <v>-56.2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118.4</v>
          </cell>
          <cell r="AK149">
            <v>105.19999999999996</v>
          </cell>
          <cell r="AL149">
            <v>82.899999999999764</v>
          </cell>
          <cell r="AM149">
            <v>56.099999999999774</v>
          </cell>
          <cell r="AN149">
            <v>70.399999999999721</v>
          </cell>
          <cell r="AO149">
            <v>72.499999999999773</v>
          </cell>
          <cell r="AP149">
            <v>109.50000000000023</v>
          </cell>
          <cell r="AQ149">
            <v>118.89999999999989</v>
          </cell>
          <cell r="AR149">
            <v>140.59999999999997</v>
          </cell>
          <cell r="AS149">
            <v>82.099999999999781</v>
          </cell>
          <cell r="AT149">
            <v>160.29999999999998</v>
          </cell>
          <cell r="AU149">
            <v>225.00000000000028</v>
          </cell>
          <cell r="AV149">
            <v>280.7000000000001</v>
          </cell>
          <cell r="AW149">
            <v>302.69999999999982</v>
          </cell>
          <cell r="AX149">
            <v>268.39999999999969</v>
          </cell>
          <cell r="AY149">
            <v>118.89999999999992</v>
          </cell>
          <cell r="AZ149">
            <v>427.19999999999993</v>
          </cell>
          <cell r="BA149">
            <v>390.89999999999986</v>
          </cell>
          <cell r="BB149">
            <v>295.60000000000065</v>
          </cell>
          <cell r="BC149">
            <v>89.200000000000529</v>
          </cell>
          <cell r="BD149">
            <v>357.10000000000008</v>
          </cell>
          <cell r="BE149">
            <v>87.400000000000077</v>
          </cell>
          <cell r="BF149">
            <v>-394.8</v>
          </cell>
          <cell r="BG149">
            <v>88.100000000000009</v>
          </cell>
          <cell r="BH149">
            <v>0</v>
          </cell>
          <cell r="BI149">
            <v>0</v>
          </cell>
          <cell r="BJ149">
            <v>0</v>
          </cell>
          <cell r="BK149">
            <v>0</v>
          </cell>
          <cell r="BL149">
            <v>0</v>
          </cell>
          <cell r="BM149">
            <v>-10.9</v>
          </cell>
          <cell r="BN149">
            <v>0</v>
          </cell>
          <cell r="BO149">
            <v>-26</v>
          </cell>
          <cell r="BP149">
            <v>0</v>
          </cell>
          <cell r="BQ149">
            <v>0</v>
          </cell>
          <cell r="BR149">
            <v>0</v>
          </cell>
          <cell r="BS149">
            <v>0</v>
          </cell>
          <cell r="BT149">
            <v>0</v>
          </cell>
          <cell r="BU149">
            <v>0</v>
          </cell>
          <cell r="BV149">
            <v>0</v>
          </cell>
          <cell r="BW149">
            <v>0</v>
          </cell>
          <cell r="BX149">
            <v>0</v>
          </cell>
          <cell r="BY149">
            <v>0</v>
          </cell>
          <cell r="BZ149">
            <v>0</v>
          </cell>
          <cell r="CA149">
            <v>0</v>
          </cell>
          <cell r="CB149">
            <v>0</v>
          </cell>
          <cell r="CC149">
            <v>0</v>
          </cell>
          <cell r="CD149">
            <v>0</v>
          </cell>
          <cell r="CE149">
            <v>0</v>
          </cell>
          <cell r="CF149">
            <v>-242.8</v>
          </cell>
          <cell r="CG149">
            <v>-56.2</v>
          </cell>
          <cell r="CH149">
            <v>-142</v>
          </cell>
          <cell r="CI149">
            <v>2</v>
          </cell>
          <cell r="CJ149">
            <v>0</v>
          </cell>
          <cell r="CK149">
            <v>0</v>
          </cell>
          <cell r="CL149">
            <v>0</v>
          </cell>
          <cell r="CM149">
            <v>0</v>
          </cell>
          <cell r="CN149">
            <v>118.4</v>
          </cell>
          <cell r="CO149">
            <v>94.299999999999955</v>
          </cell>
          <cell r="CP149">
            <v>82.899999999999764</v>
          </cell>
          <cell r="CQ149">
            <v>30.099999999999774</v>
          </cell>
          <cell r="CR149">
            <v>70.399999999999721</v>
          </cell>
          <cell r="CS149">
            <v>72.499999999999773</v>
          </cell>
          <cell r="CT149">
            <v>109.50000000000023</v>
          </cell>
          <cell r="CU149">
            <v>118.89999999999989</v>
          </cell>
          <cell r="CV149">
            <v>140.59999999999997</v>
          </cell>
          <cell r="CW149">
            <v>82.099999999999781</v>
          </cell>
          <cell r="CX149">
            <v>160.29999999999998</v>
          </cell>
          <cell r="CY149">
            <v>225.00000000000028</v>
          </cell>
          <cell r="CZ149">
            <v>280.7000000000001</v>
          </cell>
          <cell r="DA149">
            <v>302.69999999999982</v>
          </cell>
          <cell r="DB149">
            <v>268.39999999999969</v>
          </cell>
          <cell r="DC149">
            <v>118.89999999999992</v>
          </cell>
          <cell r="DD149">
            <v>427.19999999999993</v>
          </cell>
          <cell r="DE149">
            <v>390.89999999999986</v>
          </cell>
          <cell r="DF149">
            <v>295.60000000000065</v>
          </cell>
          <cell r="DG149">
            <v>89.200000000000529</v>
          </cell>
          <cell r="DH149">
            <v>114.30000000000007</v>
          </cell>
          <cell r="DI149">
            <v>31.200000000000074</v>
          </cell>
          <cell r="DJ149">
            <v>-536.79999999999995</v>
          </cell>
          <cell r="DK149">
            <v>90.100000000000009</v>
          </cell>
          <cell r="DL149">
            <v>0</v>
          </cell>
          <cell r="DM149">
            <v>0</v>
          </cell>
          <cell r="DN149">
            <v>0</v>
          </cell>
          <cell r="DO149">
            <v>0</v>
          </cell>
          <cell r="DP149">
            <v>-20.5</v>
          </cell>
          <cell r="DQ149">
            <v>-2</v>
          </cell>
          <cell r="DR149">
            <v>-11</v>
          </cell>
          <cell r="DS149">
            <v>3.5</v>
          </cell>
          <cell r="DT149">
            <v>-2.5</v>
          </cell>
          <cell r="DU149">
            <v>-22.5</v>
          </cell>
          <cell r="DV149">
            <v>-21</v>
          </cell>
          <cell r="DW149">
            <v>-17.600000000000001</v>
          </cell>
          <cell r="DX149">
            <v>-20.6</v>
          </cell>
          <cell r="DY149">
            <v>-24.999999999999996</v>
          </cell>
          <cell r="DZ149">
            <v>-52.4</v>
          </cell>
          <cell r="EA149">
            <v>-14.8</v>
          </cell>
          <cell r="EB149">
            <v>-55.1</v>
          </cell>
          <cell r="EC149">
            <v>-87.3</v>
          </cell>
          <cell r="ED149">
            <v>-107.39999999999999</v>
          </cell>
          <cell r="EE149">
            <v>-30.599999999999998</v>
          </cell>
          <cell r="EF149">
            <v>-109.1</v>
          </cell>
          <cell r="EG149">
            <v>-122.9</v>
          </cell>
          <cell r="EH149">
            <v>-92.6</v>
          </cell>
          <cell r="EI149">
            <v>10.699999999999998</v>
          </cell>
          <cell r="EJ149">
            <v>-40</v>
          </cell>
          <cell r="EK149">
            <v>-12.8</v>
          </cell>
          <cell r="EL149">
            <v>61.5</v>
          </cell>
          <cell r="EM149">
            <v>-62.8</v>
          </cell>
          <cell r="EN149">
            <v>0</v>
          </cell>
          <cell r="EO149">
            <v>0</v>
          </cell>
          <cell r="EP149">
            <v>0</v>
          </cell>
          <cell r="EQ149">
            <v>0</v>
          </cell>
          <cell r="ER149">
            <v>97.9</v>
          </cell>
          <cell r="ES149">
            <v>92.299999999999955</v>
          </cell>
          <cell r="ET149">
            <v>71.899999999999764</v>
          </cell>
          <cell r="EU149">
            <v>33.599999999999774</v>
          </cell>
          <cell r="EV149">
            <v>67.899999999999721</v>
          </cell>
          <cell r="EW149">
            <v>49.999999999999773</v>
          </cell>
          <cell r="EX149">
            <v>88.500000000000227</v>
          </cell>
          <cell r="EY149">
            <v>101.2999999999999</v>
          </cell>
          <cell r="EZ149">
            <v>119.99999999999997</v>
          </cell>
          <cell r="FA149">
            <v>57.099999999999781</v>
          </cell>
          <cell r="FB149">
            <v>107.89999999999998</v>
          </cell>
          <cell r="FC149">
            <v>210.20000000000027</v>
          </cell>
          <cell r="FD149">
            <v>225.60000000000011</v>
          </cell>
          <cell r="FE149">
            <v>215.39999999999981</v>
          </cell>
          <cell r="FF149">
            <v>160.99999999999972</v>
          </cell>
          <cell r="FG149">
            <v>88.299999999999926</v>
          </cell>
          <cell r="FH149">
            <v>318.09999999999991</v>
          </cell>
          <cell r="FI149">
            <v>267.99999999999989</v>
          </cell>
          <cell r="FJ149">
            <v>203.00000000000065</v>
          </cell>
          <cell r="FK149">
            <v>99.900000000000531</v>
          </cell>
          <cell r="FL149">
            <v>74.300000000000068</v>
          </cell>
          <cell r="FM149">
            <v>18.400000000000073</v>
          </cell>
          <cell r="FN149">
            <v>-475.29999999999995</v>
          </cell>
          <cell r="FO149">
            <v>27.300000000000011</v>
          </cell>
          <cell r="FP149">
            <v>0</v>
          </cell>
          <cell r="FQ149">
            <v>0</v>
          </cell>
          <cell r="FR149">
            <v>0</v>
          </cell>
          <cell r="FS149">
            <v>0</v>
          </cell>
          <cell r="FT149">
            <v>0</v>
          </cell>
          <cell r="FU149">
            <v>0</v>
          </cell>
          <cell r="FV149">
            <v>0</v>
          </cell>
          <cell r="FW149">
            <v>0</v>
          </cell>
          <cell r="FX149">
            <v>0</v>
          </cell>
          <cell r="FY149">
            <v>0</v>
          </cell>
          <cell r="FZ149">
            <v>0</v>
          </cell>
          <cell r="GA149">
            <v>0</v>
          </cell>
          <cell r="GB149">
            <v>0</v>
          </cell>
          <cell r="GC149">
            <v>0</v>
          </cell>
          <cell r="GD149">
            <v>0</v>
          </cell>
          <cell r="GE149">
            <v>0</v>
          </cell>
          <cell r="GF149">
            <v>0</v>
          </cell>
          <cell r="GG149">
            <v>0</v>
          </cell>
          <cell r="GH149">
            <v>0</v>
          </cell>
          <cell r="GI149">
            <v>0</v>
          </cell>
          <cell r="GJ149">
            <v>0</v>
          </cell>
          <cell r="GK149">
            <v>0</v>
          </cell>
          <cell r="GL149">
            <v>2</v>
          </cell>
          <cell r="GM149">
            <v>0</v>
          </cell>
          <cell r="GN149">
            <v>0</v>
          </cell>
          <cell r="GO149">
            <v>0</v>
          </cell>
          <cell r="GP149">
            <v>0</v>
          </cell>
          <cell r="GQ149">
            <v>0</v>
          </cell>
          <cell r="GR149">
            <v>0</v>
          </cell>
          <cell r="GS149">
            <v>0</v>
          </cell>
          <cell r="GT149">
            <v>0</v>
          </cell>
          <cell r="GU149">
            <v>0</v>
          </cell>
          <cell r="GV149">
            <v>0</v>
          </cell>
          <cell r="GW149">
            <v>0</v>
          </cell>
          <cell r="GX149">
            <v>0</v>
          </cell>
          <cell r="GY149">
            <v>0</v>
          </cell>
          <cell r="GZ149">
            <v>0</v>
          </cell>
          <cell r="HA149">
            <v>0</v>
          </cell>
          <cell r="HB149">
            <v>0</v>
          </cell>
          <cell r="HC149">
            <v>0</v>
          </cell>
          <cell r="HD149">
            <v>0</v>
          </cell>
          <cell r="HE149">
            <v>0</v>
          </cell>
          <cell r="HF149">
            <v>0</v>
          </cell>
          <cell r="HG149">
            <v>0</v>
          </cell>
          <cell r="HH149">
            <v>0</v>
          </cell>
          <cell r="HI149">
            <v>0</v>
          </cell>
          <cell r="HJ149">
            <v>0</v>
          </cell>
          <cell r="HK149">
            <v>0</v>
          </cell>
          <cell r="HL149">
            <v>0</v>
          </cell>
          <cell r="HM149">
            <v>0</v>
          </cell>
          <cell r="HN149">
            <v>0</v>
          </cell>
          <cell r="HO149">
            <v>0</v>
          </cell>
          <cell r="HP149">
            <v>0</v>
          </cell>
          <cell r="HQ149">
            <v>0</v>
          </cell>
          <cell r="HR149">
            <v>0</v>
          </cell>
          <cell r="HS149">
            <v>0</v>
          </cell>
          <cell r="HT149">
            <v>0</v>
          </cell>
          <cell r="HU149">
            <v>0</v>
          </cell>
          <cell r="HV149">
            <v>0</v>
          </cell>
          <cell r="HW149">
            <v>0</v>
          </cell>
          <cell r="HX149">
            <v>0</v>
          </cell>
          <cell r="HY149">
            <v>0</v>
          </cell>
          <cell r="HZ149">
            <v>0</v>
          </cell>
          <cell r="IA149">
            <v>0</v>
          </cell>
          <cell r="IB149">
            <v>0</v>
          </cell>
          <cell r="IC149">
            <v>0</v>
          </cell>
          <cell r="ID149">
            <v>0</v>
          </cell>
          <cell r="IE149">
            <v>0</v>
          </cell>
          <cell r="IF149">
            <v>0</v>
          </cell>
          <cell r="IG149">
            <v>0</v>
          </cell>
          <cell r="IH149">
            <v>0</v>
          </cell>
          <cell r="II149">
            <v>0</v>
          </cell>
          <cell r="IJ149">
            <v>0</v>
          </cell>
          <cell r="IK149">
            <v>0</v>
          </cell>
          <cell r="IL149">
            <v>0</v>
          </cell>
          <cell r="IM149">
            <v>0</v>
          </cell>
          <cell r="IN149">
            <v>0</v>
          </cell>
          <cell r="IO149">
            <v>0</v>
          </cell>
          <cell r="IP149">
            <v>0</v>
          </cell>
          <cell r="IQ149">
            <v>0</v>
          </cell>
          <cell r="IR149">
            <v>0</v>
          </cell>
          <cell r="IS149">
            <v>0</v>
          </cell>
          <cell r="IT149">
            <v>0</v>
          </cell>
          <cell r="IU149">
            <v>0</v>
          </cell>
        </row>
        <row r="150">
          <cell r="A150" t="str">
            <v>GPIN IN</v>
          </cell>
          <cell r="B150" t="str">
            <v>Genus Power Infrastructure</v>
          </cell>
          <cell r="C150" t="str">
            <v>Engineering &amp; Capital Goods</v>
          </cell>
          <cell r="D150">
            <v>0</v>
          </cell>
          <cell r="E150">
            <v>0</v>
          </cell>
          <cell r="F150">
            <v>0</v>
          </cell>
          <cell r="G150">
            <v>0</v>
          </cell>
          <cell r="H150">
            <v>-10.92</v>
          </cell>
          <cell r="I150">
            <v>-10.23</v>
          </cell>
          <cell r="J150">
            <v>-13.69</v>
          </cell>
          <cell r="K150">
            <v>-13.72</v>
          </cell>
          <cell r="L150">
            <v>-10.29</v>
          </cell>
          <cell r="M150">
            <v>-10.32</v>
          </cell>
          <cell r="N150">
            <v>-13.08</v>
          </cell>
          <cell r="O150">
            <v>-15.4</v>
          </cell>
          <cell r="P150">
            <v>-9.39</v>
          </cell>
          <cell r="Q150">
            <v>-11.87</v>
          </cell>
          <cell r="R150">
            <v>-20.43</v>
          </cell>
          <cell r="S150">
            <v>-29.13</v>
          </cell>
          <cell r="T150">
            <v>-26.4</v>
          </cell>
          <cell r="U150">
            <v>-48.2</v>
          </cell>
          <cell r="V150">
            <v>-42.52</v>
          </cell>
          <cell r="W150">
            <v>-39.03</v>
          </cell>
          <cell r="X150">
            <v>-41.44</v>
          </cell>
          <cell r="Y150">
            <v>-61.44</v>
          </cell>
          <cell r="Z150">
            <v>-47.05</v>
          </cell>
          <cell r="AA150">
            <v>-43.82</v>
          </cell>
          <cell r="AB150">
            <v>-54.914000000000001</v>
          </cell>
          <cell r="AC150">
            <v>-93.543000000000006</v>
          </cell>
          <cell r="AD150">
            <v>-83.150999999999996</v>
          </cell>
          <cell r="AE150">
            <v>-113.367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7.1570000000000125</v>
          </cell>
          <cell r="AK150">
            <v>7.6410000000000053</v>
          </cell>
          <cell r="AL150">
            <v>13.987000000000018</v>
          </cell>
          <cell r="AM150">
            <v>27.02199999999992</v>
          </cell>
          <cell r="AN150">
            <v>18.979999999999993</v>
          </cell>
          <cell r="AO150">
            <v>20.55900000000004</v>
          </cell>
          <cell r="AP150">
            <v>21.600000000000016</v>
          </cell>
          <cell r="AQ150">
            <v>28.725000000000016</v>
          </cell>
          <cell r="AR150">
            <v>25.411000000000037</v>
          </cell>
          <cell r="AS150">
            <v>34.638000000000027</v>
          </cell>
          <cell r="AT150">
            <v>20.34200000000002</v>
          </cell>
          <cell r="AU150">
            <v>91.834999999999837</v>
          </cell>
          <cell r="AV150">
            <v>42.851999999999954</v>
          </cell>
          <cell r="AW150">
            <v>66.015000000000057</v>
          </cell>
          <cell r="AX150">
            <v>73.450999999999937</v>
          </cell>
          <cell r="AY150">
            <v>155.39999999999998</v>
          </cell>
          <cell r="AZ150">
            <v>82.921000000000035</v>
          </cell>
          <cell r="BA150">
            <v>105.29400000000001</v>
          </cell>
          <cell r="BB150">
            <v>111.13800000000005</v>
          </cell>
          <cell r="BC150">
            <v>294.19000000000023</v>
          </cell>
          <cell r="BD150">
            <v>101.56300000000006</v>
          </cell>
          <cell r="BE150">
            <v>130.60600000000002</v>
          </cell>
          <cell r="BF150">
            <v>121.97100000000007</v>
          </cell>
          <cell r="BG150">
            <v>243.15299999999968</v>
          </cell>
          <cell r="BH150">
            <v>0</v>
          </cell>
          <cell r="BI150">
            <v>0</v>
          </cell>
          <cell r="BJ150">
            <v>0</v>
          </cell>
          <cell r="BK150">
            <v>0</v>
          </cell>
          <cell r="BL150">
            <v>0</v>
          </cell>
          <cell r="BM150">
            <v>0</v>
          </cell>
          <cell r="BN150">
            <v>0</v>
          </cell>
          <cell r="BO150">
            <v>0</v>
          </cell>
          <cell r="BP150">
            <v>0</v>
          </cell>
          <cell r="BQ150">
            <v>0</v>
          </cell>
          <cell r="BR150">
            <v>0</v>
          </cell>
          <cell r="BS150">
            <v>0</v>
          </cell>
          <cell r="BT150">
            <v>0</v>
          </cell>
          <cell r="BU150">
            <v>0</v>
          </cell>
          <cell r="BV150">
            <v>0</v>
          </cell>
          <cell r="BW150">
            <v>0</v>
          </cell>
          <cell r="BX150">
            <v>0</v>
          </cell>
          <cell r="BY150">
            <v>0</v>
          </cell>
          <cell r="BZ150">
            <v>0</v>
          </cell>
          <cell r="CA150">
            <v>0</v>
          </cell>
          <cell r="CB150">
            <v>0</v>
          </cell>
          <cell r="CC150">
            <v>0</v>
          </cell>
          <cell r="CD150">
            <v>0</v>
          </cell>
          <cell r="CE150">
            <v>0</v>
          </cell>
          <cell r="CF150">
            <v>0</v>
          </cell>
          <cell r="CG150">
            <v>0</v>
          </cell>
          <cell r="CH150">
            <v>0</v>
          </cell>
          <cell r="CI150">
            <v>0</v>
          </cell>
          <cell r="CJ150">
            <v>0</v>
          </cell>
          <cell r="CK150">
            <v>0</v>
          </cell>
          <cell r="CL150">
            <v>0</v>
          </cell>
          <cell r="CM150">
            <v>0</v>
          </cell>
          <cell r="CN150">
            <v>7.1570000000000125</v>
          </cell>
          <cell r="CO150">
            <v>7.6410000000000053</v>
          </cell>
          <cell r="CP150">
            <v>13.987000000000018</v>
          </cell>
          <cell r="CQ150">
            <v>27.02199999999992</v>
          </cell>
          <cell r="CR150">
            <v>18.979999999999993</v>
          </cell>
          <cell r="CS150">
            <v>20.55900000000004</v>
          </cell>
          <cell r="CT150">
            <v>21.600000000000016</v>
          </cell>
          <cell r="CU150">
            <v>28.725000000000016</v>
          </cell>
          <cell r="CV150">
            <v>25.411000000000037</v>
          </cell>
          <cell r="CW150">
            <v>34.638000000000027</v>
          </cell>
          <cell r="CX150">
            <v>20.34200000000002</v>
          </cell>
          <cell r="CY150">
            <v>91.834999999999837</v>
          </cell>
          <cell r="CZ150">
            <v>42.851999999999954</v>
          </cell>
          <cell r="DA150">
            <v>66.015000000000057</v>
          </cell>
          <cell r="DB150">
            <v>73.450999999999937</v>
          </cell>
          <cell r="DC150">
            <v>155.39999999999998</v>
          </cell>
          <cell r="DD150">
            <v>82.921000000000035</v>
          </cell>
          <cell r="DE150">
            <v>105.29400000000001</v>
          </cell>
          <cell r="DF150">
            <v>111.13800000000005</v>
          </cell>
          <cell r="DG150">
            <v>294.19000000000023</v>
          </cell>
          <cell r="DH150">
            <v>101.56300000000006</v>
          </cell>
          <cell r="DI150">
            <v>130.60600000000002</v>
          </cell>
          <cell r="DJ150">
            <v>121.97100000000007</v>
          </cell>
          <cell r="DK150">
            <v>243.15299999999968</v>
          </cell>
          <cell r="DL150">
            <v>0</v>
          </cell>
          <cell r="DM150">
            <v>0</v>
          </cell>
          <cell r="DN150">
            <v>0</v>
          </cell>
          <cell r="DO150">
            <v>0</v>
          </cell>
          <cell r="DP150">
            <v>-1.42</v>
          </cell>
          <cell r="DQ150">
            <v>-3.67</v>
          </cell>
          <cell r="DR150">
            <v>-2.7</v>
          </cell>
          <cell r="DS150">
            <v>-12.35</v>
          </cell>
          <cell r="DT150">
            <v>-3.82</v>
          </cell>
          <cell r="DU150">
            <v>-7.18</v>
          </cell>
          <cell r="DV150">
            <v>-4.8</v>
          </cell>
          <cell r="DW150">
            <v>4.6100000000000003</v>
          </cell>
          <cell r="DX150">
            <v>-4.4000000000000004</v>
          </cell>
          <cell r="DY150">
            <v>-4.7</v>
          </cell>
          <cell r="DZ150">
            <v>-3.7</v>
          </cell>
          <cell r="EA150">
            <v>-11.8</v>
          </cell>
          <cell r="EB150">
            <v>-6</v>
          </cell>
          <cell r="EC150">
            <v>-9.6999999999999993</v>
          </cell>
          <cell r="ED150">
            <v>-10.75</v>
          </cell>
          <cell r="EE150">
            <v>-29.05</v>
          </cell>
          <cell r="EF150">
            <v>-13.7</v>
          </cell>
          <cell r="EG150">
            <v>-13.63</v>
          </cell>
          <cell r="EH150">
            <v>-12.18</v>
          </cell>
          <cell r="EI150">
            <v>-38.99</v>
          </cell>
          <cell r="EJ150">
            <v>-16.119</v>
          </cell>
          <cell r="EK150">
            <v>-13.881</v>
          </cell>
          <cell r="EL150">
            <v>-15.5</v>
          </cell>
          <cell r="EM150">
            <v>-42.024000000000001</v>
          </cell>
          <cell r="EN150">
            <v>0</v>
          </cell>
          <cell r="EO150">
            <v>0</v>
          </cell>
          <cell r="EP150">
            <v>0</v>
          </cell>
          <cell r="EQ150">
            <v>0</v>
          </cell>
          <cell r="ER150">
            <v>5.7370000000000125</v>
          </cell>
          <cell r="ES150">
            <v>3.9710000000000054</v>
          </cell>
          <cell r="ET150">
            <v>11.287000000000017</v>
          </cell>
          <cell r="EU150">
            <v>14.671999999999921</v>
          </cell>
          <cell r="EV150">
            <v>15.159999999999993</v>
          </cell>
          <cell r="EW150">
            <v>13.37900000000004</v>
          </cell>
          <cell r="EX150">
            <v>16.800000000000015</v>
          </cell>
          <cell r="EY150">
            <v>33.335000000000015</v>
          </cell>
          <cell r="EZ150">
            <v>21.011000000000038</v>
          </cell>
          <cell r="FA150">
            <v>29.938000000000027</v>
          </cell>
          <cell r="FB150">
            <v>16.642000000000021</v>
          </cell>
          <cell r="FC150">
            <v>80.03499999999984</v>
          </cell>
          <cell r="FD150">
            <v>36.851999999999954</v>
          </cell>
          <cell r="FE150">
            <v>56.315000000000055</v>
          </cell>
          <cell r="FF150">
            <v>62.700999999999937</v>
          </cell>
          <cell r="FG150">
            <v>126.34999999999998</v>
          </cell>
          <cell r="FH150">
            <v>69.221000000000032</v>
          </cell>
          <cell r="FI150">
            <v>91.664000000000016</v>
          </cell>
          <cell r="FJ150">
            <v>98.958000000000055</v>
          </cell>
          <cell r="FK150">
            <v>255.20000000000022</v>
          </cell>
          <cell r="FL150">
            <v>85.444000000000059</v>
          </cell>
          <cell r="FM150">
            <v>116.72500000000002</v>
          </cell>
          <cell r="FN150">
            <v>106.47100000000007</v>
          </cell>
          <cell r="FO150">
            <v>201.12899999999968</v>
          </cell>
          <cell r="FP150">
            <v>0</v>
          </cell>
          <cell r="FQ150">
            <v>0</v>
          </cell>
          <cell r="FR150">
            <v>0</v>
          </cell>
          <cell r="FS150">
            <v>0</v>
          </cell>
          <cell r="FT150">
            <v>0</v>
          </cell>
          <cell r="FU150">
            <v>0</v>
          </cell>
          <cell r="FV150">
            <v>0</v>
          </cell>
          <cell r="FW150">
            <v>0</v>
          </cell>
          <cell r="FX150">
            <v>0</v>
          </cell>
          <cell r="FY150">
            <v>0</v>
          </cell>
          <cell r="FZ150">
            <v>0</v>
          </cell>
          <cell r="GA150">
            <v>0</v>
          </cell>
          <cell r="GB150">
            <v>0</v>
          </cell>
          <cell r="GC150">
            <v>0</v>
          </cell>
          <cell r="GD150">
            <v>0</v>
          </cell>
          <cell r="GE150">
            <v>0</v>
          </cell>
          <cell r="GF150">
            <v>0</v>
          </cell>
          <cell r="GG150">
            <v>0</v>
          </cell>
          <cell r="GH150">
            <v>0</v>
          </cell>
          <cell r="GI150">
            <v>0</v>
          </cell>
          <cell r="GJ150">
            <v>0</v>
          </cell>
          <cell r="GK150">
            <v>0</v>
          </cell>
          <cell r="GL150">
            <v>0</v>
          </cell>
          <cell r="GM150">
            <v>0</v>
          </cell>
          <cell r="GN150">
            <v>0</v>
          </cell>
          <cell r="GO150">
            <v>0</v>
          </cell>
          <cell r="GP150">
            <v>0</v>
          </cell>
          <cell r="GQ150">
            <v>0</v>
          </cell>
          <cell r="GR150">
            <v>0</v>
          </cell>
          <cell r="GS150">
            <v>0</v>
          </cell>
          <cell r="GT150">
            <v>0</v>
          </cell>
          <cell r="GU150">
            <v>0</v>
          </cell>
          <cell r="GV150">
            <v>0</v>
          </cell>
          <cell r="GW150">
            <v>0</v>
          </cell>
          <cell r="GX150">
            <v>0</v>
          </cell>
          <cell r="GY150">
            <v>0</v>
          </cell>
          <cell r="GZ150">
            <v>0</v>
          </cell>
          <cell r="HA150">
            <v>0</v>
          </cell>
          <cell r="HB150">
            <v>0</v>
          </cell>
          <cell r="HC150">
            <v>0</v>
          </cell>
          <cell r="HD150">
            <v>0</v>
          </cell>
          <cell r="HE150">
            <v>0</v>
          </cell>
          <cell r="HF150">
            <v>0</v>
          </cell>
          <cell r="HG150">
            <v>0</v>
          </cell>
          <cell r="HH150">
            <v>0</v>
          </cell>
          <cell r="HI150">
            <v>0</v>
          </cell>
          <cell r="HJ150">
            <v>0</v>
          </cell>
          <cell r="HK150">
            <v>0</v>
          </cell>
          <cell r="HL150">
            <v>0</v>
          </cell>
          <cell r="HM150">
            <v>0</v>
          </cell>
          <cell r="HN150">
            <v>0</v>
          </cell>
          <cell r="HO150">
            <v>0</v>
          </cell>
          <cell r="HP150">
            <v>0</v>
          </cell>
          <cell r="HQ150">
            <v>0</v>
          </cell>
          <cell r="HR150">
            <v>0</v>
          </cell>
          <cell r="HS150">
            <v>0</v>
          </cell>
          <cell r="HT150">
            <v>0</v>
          </cell>
          <cell r="HU150">
            <v>0</v>
          </cell>
          <cell r="HV150">
            <v>0</v>
          </cell>
          <cell r="HW150">
            <v>0</v>
          </cell>
          <cell r="HX150">
            <v>0</v>
          </cell>
          <cell r="HY150">
            <v>0</v>
          </cell>
          <cell r="HZ150">
            <v>0</v>
          </cell>
          <cell r="IA150">
            <v>0</v>
          </cell>
          <cell r="IB150">
            <v>0</v>
          </cell>
          <cell r="IC150">
            <v>0</v>
          </cell>
          <cell r="ID150">
            <v>0</v>
          </cell>
          <cell r="IE150">
            <v>0</v>
          </cell>
          <cell r="IF150">
            <v>0</v>
          </cell>
          <cell r="IG150">
            <v>0</v>
          </cell>
          <cell r="IH150">
            <v>0</v>
          </cell>
          <cell r="II150">
            <v>0</v>
          </cell>
          <cell r="IJ150">
            <v>0</v>
          </cell>
          <cell r="IK150">
            <v>0</v>
          </cell>
          <cell r="IL150">
            <v>0</v>
          </cell>
          <cell r="IM150">
            <v>0</v>
          </cell>
          <cell r="IN150">
            <v>0</v>
          </cell>
          <cell r="IO150">
            <v>0</v>
          </cell>
          <cell r="IP150">
            <v>0</v>
          </cell>
          <cell r="IQ150">
            <v>0</v>
          </cell>
          <cell r="IR150">
            <v>0</v>
          </cell>
          <cell r="IS150">
            <v>0</v>
          </cell>
          <cell r="IT150">
            <v>0</v>
          </cell>
          <cell r="IU150">
            <v>0</v>
          </cell>
        </row>
        <row r="151">
          <cell r="A151" t="str">
            <v>GRV IN</v>
          </cell>
          <cell r="B151" t="str">
            <v>Greaves Cotton Ltd</v>
          </cell>
        </row>
        <row r="152">
          <cell r="A152" t="str">
            <v>GWN IN</v>
          </cell>
          <cell r="B152" t="str">
            <v>Grindwell Norton</v>
          </cell>
          <cell r="C152" t="str">
            <v>Engineering &amp; Capital Goods</v>
          </cell>
          <cell r="D152">
            <v>0</v>
          </cell>
          <cell r="E152">
            <v>0</v>
          </cell>
          <cell r="F152">
            <v>0</v>
          </cell>
          <cell r="G152">
            <v>0</v>
          </cell>
          <cell r="H152">
            <v>0</v>
          </cell>
          <cell r="I152">
            <v>0</v>
          </cell>
          <cell r="J152">
            <v>0</v>
          </cell>
          <cell r="K152">
            <v>0</v>
          </cell>
          <cell r="L152">
            <v>0</v>
          </cell>
          <cell r="M152">
            <v>0</v>
          </cell>
          <cell r="N152">
            <v>-1</v>
          </cell>
          <cell r="O152">
            <v>0</v>
          </cell>
          <cell r="P152">
            <v>-1</v>
          </cell>
          <cell r="Q152">
            <v>0</v>
          </cell>
          <cell r="R152">
            <v>-1</v>
          </cell>
          <cell r="S152">
            <v>-0.3</v>
          </cell>
          <cell r="T152">
            <v>-0.4</v>
          </cell>
          <cell r="U152">
            <v>-0.3</v>
          </cell>
          <cell r="V152">
            <v>0</v>
          </cell>
          <cell r="W152">
            <v>-1.3</v>
          </cell>
          <cell r="X152">
            <v>-1</v>
          </cell>
          <cell r="Y152">
            <v>0</v>
          </cell>
          <cell r="Z152">
            <v>-0.05</v>
          </cell>
          <cell r="AA152">
            <v>-1</v>
          </cell>
          <cell r="AB152">
            <v>-2.6</v>
          </cell>
          <cell r="AC152">
            <v>-2.4</v>
          </cell>
          <cell r="AD152">
            <v>-0.4</v>
          </cell>
          <cell r="AE152">
            <v>-0.5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O152">
            <v>115</v>
          </cell>
          <cell r="AP152">
            <v>65</v>
          </cell>
          <cell r="AQ152">
            <v>111</v>
          </cell>
          <cell r="AR152">
            <v>135</v>
          </cell>
          <cell r="AS152">
            <v>135</v>
          </cell>
          <cell r="AT152">
            <v>154</v>
          </cell>
          <cell r="AU152">
            <v>161.39999999999998</v>
          </cell>
          <cell r="AV152">
            <v>190.8</v>
          </cell>
          <cell r="AW152">
            <v>183.7999999999999</v>
          </cell>
          <cell r="AX152">
            <v>149</v>
          </cell>
          <cell r="AY152">
            <v>200.30000000000004</v>
          </cell>
          <cell r="AZ152">
            <v>189</v>
          </cell>
          <cell r="BA152">
            <v>198</v>
          </cell>
          <cell r="BB152">
            <v>236.65000000000003</v>
          </cell>
          <cell r="BC152">
            <v>188.9</v>
          </cell>
          <cell r="BD152">
            <v>214.60000000000008</v>
          </cell>
          <cell r="BE152">
            <v>219.80000000000013</v>
          </cell>
          <cell r="BF152">
            <v>167.50000000000006</v>
          </cell>
          <cell r="BG152">
            <v>169.29999999999995</v>
          </cell>
          <cell r="BH152">
            <v>0</v>
          </cell>
          <cell r="BI152">
            <v>0</v>
          </cell>
          <cell r="BJ152">
            <v>0</v>
          </cell>
          <cell r="BK152">
            <v>0</v>
          </cell>
          <cell r="BL152">
            <v>0</v>
          </cell>
          <cell r="BM152">
            <v>0</v>
          </cell>
          <cell r="BN152">
            <v>0</v>
          </cell>
          <cell r="BO152">
            <v>0</v>
          </cell>
          <cell r="BP152">
            <v>0</v>
          </cell>
          <cell r="BQ152">
            <v>0</v>
          </cell>
          <cell r="BR152">
            <v>0</v>
          </cell>
          <cell r="BS152">
            <v>0</v>
          </cell>
          <cell r="BT152">
            <v>0</v>
          </cell>
          <cell r="BU152">
            <v>0</v>
          </cell>
          <cell r="BV152">
            <v>0</v>
          </cell>
          <cell r="BW152">
            <v>0</v>
          </cell>
          <cell r="BX152">
            <v>0</v>
          </cell>
          <cell r="BY152">
            <v>0</v>
          </cell>
          <cell r="BZ152">
            <v>0</v>
          </cell>
          <cell r="CA152">
            <v>0</v>
          </cell>
          <cell r="CB152">
            <v>0</v>
          </cell>
          <cell r="CC152">
            <v>0</v>
          </cell>
          <cell r="CD152">
            <v>0</v>
          </cell>
          <cell r="CE152">
            <v>0</v>
          </cell>
          <cell r="CF152">
            <v>0</v>
          </cell>
          <cell r="CG152">
            <v>0</v>
          </cell>
          <cell r="CH152">
            <v>0</v>
          </cell>
          <cell r="CI152">
            <v>0</v>
          </cell>
          <cell r="CJ152">
            <v>0</v>
          </cell>
          <cell r="CK152">
            <v>0</v>
          </cell>
          <cell r="CL152">
            <v>0</v>
          </cell>
          <cell r="CM152">
            <v>0</v>
          </cell>
          <cell r="CN152">
            <v>0</v>
          </cell>
          <cell r="CO152">
            <v>0</v>
          </cell>
          <cell r="CP152">
            <v>0</v>
          </cell>
          <cell r="CQ152">
            <v>0</v>
          </cell>
          <cell r="CR152">
            <v>0</v>
          </cell>
          <cell r="CS152">
            <v>115</v>
          </cell>
          <cell r="CT152">
            <v>65</v>
          </cell>
          <cell r="CU152">
            <v>111</v>
          </cell>
          <cell r="CV152">
            <v>135</v>
          </cell>
          <cell r="CW152">
            <v>135</v>
          </cell>
          <cell r="CX152">
            <v>154</v>
          </cell>
          <cell r="CY152">
            <v>161.39999999999998</v>
          </cell>
          <cell r="CZ152">
            <v>190.8</v>
          </cell>
          <cell r="DA152">
            <v>183.7999999999999</v>
          </cell>
          <cell r="DB152">
            <v>149</v>
          </cell>
          <cell r="DC152">
            <v>200.30000000000004</v>
          </cell>
          <cell r="DD152">
            <v>189</v>
          </cell>
          <cell r="DE152">
            <v>198</v>
          </cell>
          <cell r="DF152">
            <v>236.65000000000003</v>
          </cell>
          <cell r="DG152">
            <v>188.9</v>
          </cell>
          <cell r="DH152">
            <v>214.60000000000008</v>
          </cell>
          <cell r="DI152">
            <v>219.80000000000013</v>
          </cell>
          <cell r="DJ152">
            <v>167.50000000000006</v>
          </cell>
          <cell r="DK152">
            <v>169.29999999999995</v>
          </cell>
          <cell r="DL152">
            <v>0</v>
          </cell>
          <cell r="DM152">
            <v>0</v>
          </cell>
          <cell r="DN152">
            <v>0</v>
          </cell>
          <cell r="DO152">
            <v>0</v>
          </cell>
          <cell r="DP152">
            <v>0</v>
          </cell>
          <cell r="DQ152">
            <v>0</v>
          </cell>
          <cell r="DR152">
            <v>0</v>
          </cell>
          <cell r="DS152">
            <v>0</v>
          </cell>
          <cell r="DT152">
            <v>0</v>
          </cell>
          <cell r="DU152">
            <v>-39</v>
          </cell>
          <cell r="DV152">
            <v>-17</v>
          </cell>
          <cell r="DW152">
            <v>-39</v>
          </cell>
          <cell r="DX152">
            <v>-44</v>
          </cell>
          <cell r="DY152">
            <v>-44</v>
          </cell>
          <cell r="DZ152">
            <v>-54</v>
          </cell>
          <cell r="EA152">
            <v>-55.4</v>
          </cell>
          <cell r="EB152">
            <v>-65.599999999999994</v>
          </cell>
          <cell r="EC152">
            <v>-56.1</v>
          </cell>
          <cell r="ED152">
            <v>-48</v>
          </cell>
          <cell r="EE152">
            <v>-56.8</v>
          </cell>
          <cell r="EF152">
            <v>-64</v>
          </cell>
          <cell r="EG152">
            <v>-55</v>
          </cell>
          <cell r="EH152">
            <v>-82</v>
          </cell>
          <cell r="EI152">
            <v>-63</v>
          </cell>
          <cell r="EJ152">
            <v>-67.599999999999994</v>
          </cell>
          <cell r="EK152">
            <v>-65.5</v>
          </cell>
          <cell r="EL152">
            <v>-44.6</v>
          </cell>
          <cell r="EM152">
            <v>-52.5</v>
          </cell>
          <cell r="EN152">
            <v>0</v>
          </cell>
          <cell r="EO152">
            <v>0</v>
          </cell>
          <cell r="EP152">
            <v>0</v>
          </cell>
          <cell r="EQ152">
            <v>0</v>
          </cell>
          <cell r="ER152">
            <v>0</v>
          </cell>
          <cell r="ES152">
            <v>0</v>
          </cell>
          <cell r="ET152">
            <v>0</v>
          </cell>
          <cell r="EU152">
            <v>0</v>
          </cell>
          <cell r="EV152">
            <v>0</v>
          </cell>
          <cell r="EW152">
            <v>76</v>
          </cell>
          <cell r="EX152">
            <v>48</v>
          </cell>
          <cell r="EY152">
            <v>72</v>
          </cell>
          <cell r="EZ152">
            <v>91</v>
          </cell>
          <cell r="FA152">
            <v>91</v>
          </cell>
          <cell r="FB152">
            <v>100</v>
          </cell>
          <cell r="FC152">
            <v>105.99999999999997</v>
          </cell>
          <cell r="FD152">
            <v>125.20000000000002</v>
          </cell>
          <cell r="FE152">
            <v>127.6999999999999</v>
          </cell>
          <cell r="FF152">
            <v>101</v>
          </cell>
          <cell r="FG152">
            <v>143.50000000000006</v>
          </cell>
          <cell r="FH152">
            <v>125</v>
          </cell>
          <cell r="FI152">
            <v>143</v>
          </cell>
          <cell r="FJ152">
            <v>154.65000000000003</v>
          </cell>
          <cell r="FK152">
            <v>125.9</v>
          </cell>
          <cell r="FL152">
            <v>147.00000000000009</v>
          </cell>
          <cell r="FM152">
            <v>154.30000000000013</v>
          </cell>
          <cell r="FN152">
            <v>122.90000000000006</v>
          </cell>
          <cell r="FO152">
            <v>116.79999999999995</v>
          </cell>
          <cell r="FP152">
            <v>0</v>
          </cell>
          <cell r="FQ152">
            <v>0</v>
          </cell>
          <cell r="FR152">
            <v>0</v>
          </cell>
          <cell r="FS152">
            <v>0</v>
          </cell>
          <cell r="FT152">
            <v>0</v>
          </cell>
          <cell r="FU152">
            <v>0</v>
          </cell>
          <cell r="FV152">
            <v>0</v>
          </cell>
          <cell r="FW152">
            <v>0</v>
          </cell>
          <cell r="FX152">
            <v>0</v>
          </cell>
          <cell r="FY152">
            <v>0</v>
          </cell>
          <cell r="FZ152">
            <v>0</v>
          </cell>
          <cell r="GA152">
            <v>0</v>
          </cell>
          <cell r="GB152">
            <v>0</v>
          </cell>
          <cell r="GC152">
            <v>0</v>
          </cell>
          <cell r="GD152">
            <v>0</v>
          </cell>
          <cell r="GE152">
            <v>0</v>
          </cell>
          <cell r="GF152">
            <v>0</v>
          </cell>
          <cell r="GG152">
            <v>0</v>
          </cell>
          <cell r="GH152">
            <v>0</v>
          </cell>
          <cell r="GI152">
            <v>0</v>
          </cell>
          <cell r="GJ152">
            <v>0</v>
          </cell>
          <cell r="GK152">
            <v>0</v>
          </cell>
          <cell r="GL152">
            <v>0</v>
          </cell>
          <cell r="GM152">
            <v>0</v>
          </cell>
          <cell r="GN152">
            <v>0</v>
          </cell>
          <cell r="GO152">
            <v>0</v>
          </cell>
          <cell r="GP152">
            <v>0</v>
          </cell>
          <cell r="GQ152">
            <v>0</v>
          </cell>
          <cell r="GR152">
            <v>0</v>
          </cell>
          <cell r="GS152">
            <v>0</v>
          </cell>
          <cell r="GT152">
            <v>0</v>
          </cell>
          <cell r="GU152">
            <v>0</v>
          </cell>
          <cell r="GV152">
            <v>0</v>
          </cell>
          <cell r="GW152">
            <v>0</v>
          </cell>
          <cell r="GX152">
            <v>0</v>
          </cell>
          <cell r="GY152">
            <v>0</v>
          </cell>
          <cell r="GZ152">
            <v>0</v>
          </cell>
          <cell r="HA152">
            <v>0</v>
          </cell>
          <cell r="HB152">
            <v>0</v>
          </cell>
          <cell r="HC152">
            <v>0</v>
          </cell>
          <cell r="HD152">
            <v>0</v>
          </cell>
          <cell r="HE152">
            <v>0</v>
          </cell>
          <cell r="HF152">
            <v>0</v>
          </cell>
          <cell r="HG152">
            <v>0</v>
          </cell>
          <cell r="HH152">
            <v>0</v>
          </cell>
          <cell r="HI152">
            <v>0</v>
          </cell>
          <cell r="HJ152">
            <v>0</v>
          </cell>
          <cell r="HK152">
            <v>0</v>
          </cell>
          <cell r="HL152">
            <v>0</v>
          </cell>
          <cell r="HM152">
            <v>0</v>
          </cell>
          <cell r="HN152">
            <v>0</v>
          </cell>
          <cell r="HO152">
            <v>0</v>
          </cell>
          <cell r="HP152">
            <v>0</v>
          </cell>
          <cell r="HQ152">
            <v>0</v>
          </cell>
          <cell r="HR152">
            <v>0</v>
          </cell>
          <cell r="HS152">
            <v>0</v>
          </cell>
          <cell r="HT152">
            <v>0</v>
          </cell>
          <cell r="HU152">
            <v>0</v>
          </cell>
          <cell r="HV152">
            <v>0</v>
          </cell>
          <cell r="HW152">
            <v>0</v>
          </cell>
          <cell r="HX152">
            <v>0</v>
          </cell>
          <cell r="HY152">
            <v>0</v>
          </cell>
          <cell r="HZ152">
            <v>0</v>
          </cell>
          <cell r="IA152">
            <v>0</v>
          </cell>
          <cell r="IB152">
            <v>0</v>
          </cell>
          <cell r="IC152">
            <v>0</v>
          </cell>
          <cell r="ID152">
            <v>0</v>
          </cell>
          <cell r="IE152">
            <v>0</v>
          </cell>
          <cell r="IF152">
            <v>0</v>
          </cell>
          <cell r="IG152">
            <v>0</v>
          </cell>
          <cell r="IH152">
            <v>0</v>
          </cell>
          <cell r="II152">
            <v>0</v>
          </cell>
          <cell r="IJ152">
            <v>0</v>
          </cell>
          <cell r="IK152">
            <v>0</v>
          </cell>
          <cell r="IL152">
            <v>0</v>
          </cell>
          <cell r="IM152">
            <v>0</v>
          </cell>
          <cell r="IN152">
            <v>0</v>
          </cell>
          <cell r="IO152">
            <v>0</v>
          </cell>
          <cell r="IP152">
            <v>0</v>
          </cell>
          <cell r="IQ152">
            <v>0</v>
          </cell>
          <cell r="IR152">
            <v>0</v>
          </cell>
          <cell r="IS152">
            <v>0</v>
          </cell>
          <cell r="IT152">
            <v>0</v>
          </cell>
          <cell r="IU152">
            <v>0</v>
          </cell>
        </row>
        <row r="153">
          <cell r="A153" t="str">
            <v>HAVL IN</v>
          </cell>
          <cell r="B153" t="str">
            <v>Havell's India</v>
          </cell>
          <cell r="C153" t="str">
            <v>Engineering &amp; capital goods</v>
          </cell>
          <cell r="D153">
            <v>0</v>
          </cell>
          <cell r="E153">
            <v>0</v>
          </cell>
          <cell r="F153">
            <v>0</v>
          </cell>
          <cell r="G153">
            <v>0</v>
          </cell>
          <cell r="H153">
            <v>-28.1</v>
          </cell>
          <cell r="I153">
            <v>-29.9</v>
          </cell>
          <cell r="J153">
            <v>-29.9</v>
          </cell>
          <cell r="K153">
            <v>-31.8</v>
          </cell>
          <cell r="L153">
            <v>-26.9</v>
          </cell>
          <cell r="M153">
            <v>-28.5</v>
          </cell>
          <cell r="N153">
            <v>-32.5</v>
          </cell>
          <cell r="O153">
            <v>-48.8</v>
          </cell>
          <cell r="P153">
            <v>-44.8</v>
          </cell>
          <cell r="Q153">
            <v>-38.200000000000003</v>
          </cell>
          <cell r="R153">
            <v>-33.299999999999997</v>
          </cell>
          <cell r="S153">
            <v>-63.9</v>
          </cell>
          <cell r="T153">
            <v>-51</v>
          </cell>
          <cell r="U153">
            <v>-38.9</v>
          </cell>
          <cell r="V153">
            <v>-44.2</v>
          </cell>
          <cell r="W153">
            <v>-47.06</v>
          </cell>
          <cell r="X153">
            <v>-36</v>
          </cell>
          <cell r="Y153">
            <v>-50</v>
          </cell>
          <cell r="Z153">
            <v>-53</v>
          </cell>
          <cell r="AA153">
            <v>-67.5</v>
          </cell>
          <cell r="AB153">
            <v>-49</v>
          </cell>
          <cell r="AC153">
            <v>-52.8</v>
          </cell>
          <cell r="AD153">
            <v>-38.299999999999997</v>
          </cell>
          <cell r="AE153">
            <v>-53.2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48.100000000000144</v>
          </cell>
          <cell r="AK153">
            <v>73.300000000000068</v>
          </cell>
          <cell r="AL153">
            <v>81.600000000000023</v>
          </cell>
          <cell r="AM153">
            <v>98.100000000000037</v>
          </cell>
          <cell r="AN153">
            <v>85.000000000000085</v>
          </cell>
          <cell r="AO153">
            <v>92.39999999999992</v>
          </cell>
          <cell r="AP153">
            <v>128.39999999999992</v>
          </cell>
          <cell r="AQ153">
            <v>126.40000000000028</v>
          </cell>
          <cell r="AR153">
            <v>162.99999999999989</v>
          </cell>
          <cell r="AS153">
            <v>196.59999999999991</v>
          </cell>
          <cell r="AT153">
            <v>196.59999999999997</v>
          </cell>
          <cell r="AU153">
            <v>228.70000000000013</v>
          </cell>
          <cell r="AV153">
            <v>262.90000000000015</v>
          </cell>
          <cell r="AW153">
            <v>295.10000000000059</v>
          </cell>
          <cell r="AX153">
            <v>308.99999999999989</v>
          </cell>
          <cell r="AY153">
            <v>338.3799999999996</v>
          </cell>
          <cell r="AZ153">
            <v>370</v>
          </cell>
          <cell r="BA153">
            <v>394</v>
          </cell>
          <cell r="BB153">
            <v>438</v>
          </cell>
          <cell r="BC153">
            <v>460.83000000000243</v>
          </cell>
          <cell r="BD153">
            <v>470.20000000000005</v>
          </cell>
          <cell r="BE153">
            <v>510.69999999999931</v>
          </cell>
          <cell r="BF153">
            <v>136.20000000000016</v>
          </cell>
          <cell r="BG153">
            <v>555.70000000000016</v>
          </cell>
          <cell r="BH153">
            <v>0</v>
          </cell>
          <cell r="BI153">
            <v>0</v>
          </cell>
          <cell r="BJ153">
            <v>0</v>
          </cell>
          <cell r="BK153">
            <v>0</v>
          </cell>
          <cell r="BL153">
            <v>0</v>
          </cell>
          <cell r="BM153">
            <v>0</v>
          </cell>
          <cell r="BN153">
            <v>0</v>
          </cell>
          <cell r="BO153">
            <v>0</v>
          </cell>
          <cell r="BP153">
            <v>0</v>
          </cell>
          <cell r="BQ153">
            <v>0</v>
          </cell>
          <cell r="BR153">
            <v>0</v>
          </cell>
          <cell r="BS153">
            <v>0</v>
          </cell>
          <cell r="BT153">
            <v>0</v>
          </cell>
          <cell r="BU153">
            <v>0</v>
          </cell>
          <cell r="BV153">
            <v>0</v>
          </cell>
          <cell r="BW153">
            <v>0</v>
          </cell>
          <cell r="BX153">
            <v>0</v>
          </cell>
          <cell r="BY153">
            <v>0</v>
          </cell>
          <cell r="BZ153">
            <v>0</v>
          </cell>
          <cell r="CA153">
            <v>0</v>
          </cell>
          <cell r="CB153">
            <v>0</v>
          </cell>
          <cell r="CC153">
            <v>0</v>
          </cell>
          <cell r="CD153">
            <v>0</v>
          </cell>
          <cell r="CE153">
            <v>0</v>
          </cell>
          <cell r="CF153">
            <v>0</v>
          </cell>
          <cell r="CG153">
            <v>0</v>
          </cell>
          <cell r="CH153">
            <v>0</v>
          </cell>
          <cell r="CI153">
            <v>0</v>
          </cell>
          <cell r="CJ153">
            <v>0</v>
          </cell>
          <cell r="CK153">
            <v>0</v>
          </cell>
          <cell r="CL153">
            <v>0</v>
          </cell>
          <cell r="CM153">
            <v>0</v>
          </cell>
          <cell r="CN153">
            <v>48.100000000000144</v>
          </cell>
          <cell r="CO153">
            <v>73.300000000000068</v>
          </cell>
          <cell r="CP153">
            <v>81.600000000000023</v>
          </cell>
          <cell r="CQ153">
            <v>98.100000000000037</v>
          </cell>
          <cell r="CR153">
            <v>85.000000000000085</v>
          </cell>
          <cell r="CS153">
            <v>92.39999999999992</v>
          </cell>
          <cell r="CT153">
            <v>128.39999999999992</v>
          </cell>
          <cell r="CU153">
            <v>126.40000000000028</v>
          </cell>
          <cell r="CV153">
            <v>162.99999999999989</v>
          </cell>
          <cell r="CW153">
            <v>196.59999999999991</v>
          </cell>
          <cell r="CX153">
            <v>196.59999999999997</v>
          </cell>
          <cell r="CY153">
            <v>228.70000000000013</v>
          </cell>
          <cell r="CZ153">
            <v>262.90000000000015</v>
          </cell>
          <cell r="DA153">
            <v>295.10000000000059</v>
          </cell>
          <cell r="DB153">
            <v>308.99999999999989</v>
          </cell>
          <cell r="DC153">
            <v>338.3799999999996</v>
          </cell>
          <cell r="DD153">
            <v>370</v>
          </cell>
          <cell r="DE153">
            <v>394</v>
          </cell>
          <cell r="DF153">
            <v>438</v>
          </cell>
          <cell r="DG153">
            <v>460.83000000000243</v>
          </cell>
          <cell r="DH153">
            <v>470.20000000000005</v>
          </cell>
          <cell r="DI153">
            <v>510.69999999999931</v>
          </cell>
          <cell r="DJ153">
            <v>136.20000000000016</v>
          </cell>
          <cell r="DK153">
            <v>555.70000000000016</v>
          </cell>
          <cell r="DL153">
            <v>0</v>
          </cell>
          <cell r="DM153">
            <v>0</v>
          </cell>
          <cell r="DN153">
            <v>0</v>
          </cell>
          <cell r="DO153">
            <v>0</v>
          </cell>
          <cell r="DP153">
            <v>-17.3</v>
          </cell>
          <cell r="DQ153">
            <v>-27.7</v>
          </cell>
          <cell r="DR153">
            <v>-26.200000000000003</v>
          </cell>
          <cell r="DS153">
            <v>-20.299999999999997</v>
          </cell>
          <cell r="DT153">
            <v>-31.8</v>
          </cell>
          <cell r="DU153">
            <v>-35.200000000000003</v>
          </cell>
          <cell r="DV153">
            <v>-38.299999999999997</v>
          </cell>
          <cell r="DW153">
            <v>-22.099999999999998</v>
          </cell>
          <cell r="DX153">
            <v>-38.200000000000003</v>
          </cell>
          <cell r="DY153">
            <v>-51.3</v>
          </cell>
          <cell r="DZ153">
            <v>-37.700000000000003</v>
          </cell>
          <cell r="EA153">
            <v>-25.6</v>
          </cell>
          <cell r="EB153">
            <v>-37.1</v>
          </cell>
          <cell r="EC153">
            <v>-52</v>
          </cell>
          <cell r="ED153">
            <v>-51.000000000000007</v>
          </cell>
          <cell r="EE153">
            <v>-43.96</v>
          </cell>
          <cell r="EF153">
            <v>-54</v>
          </cell>
          <cell r="EG153">
            <v>-36</v>
          </cell>
          <cell r="EH153">
            <v>-68</v>
          </cell>
          <cell r="EI153">
            <v>-69.599999999999994</v>
          </cell>
          <cell r="EJ153">
            <v>-62.9</v>
          </cell>
          <cell r="EK153">
            <v>-67.600000000000009</v>
          </cell>
          <cell r="EL153">
            <v>-22.6</v>
          </cell>
          <cell r="EM153">
            <v>-67.5</v>
          </cell>
          <cell r="EN153">
            <v>0</v>
          </cell>
          <cell r="EO153">
            <v>0</v>
          </cell>
          <cell r="EP153">
            <v>0</v>
          </cell>
          <cell r="EQ153">
            <v>0</v>
          </cell>
          <cell r="ER153">
            <v>30.800000000000143</v>
          </cell>
          <cell r="ES153">
            <v>45.600000000000065</v>
          </cell>
          <cell r="ET153">
            <v>55.40000000000002</v>
          </cell>
          <cell r="EU153">
            <v>77.80000000000004</v>
          </cell>
          <cell r="EV153">
            <v>53.200000000000088</v>
          </cell>
          <cell r="EW153">
            <v>57.199999999999918</v>
          </cell>
          <cell r="EX153">
            <v>90.099999999999923</v>
          </cell>
          <cell r="EY153">
            <v>104.30000000000028</v>
          </cell>
          <cell r="EZ153">
            <v>124.79999999999988</v>
          </cell>
          <cell r="FA153">
            <v>145.2999999999999</v>
          </cell>
          <cell r="FB153">
            <v>158.89999999999998</v>
          </cell>
          <cell r="FC153">
            <v>203.10000000000014</v>
          </cell>
          <cell r="FD153">
            <v>225.80000000000015</v>
          </cell>
          <cell r="FE153">
            <v>243.10000000000059</v>
          </cell>
          <cell r="FF153">
            <v>257.99999999999989</v>
          </cell>
          <cell r="FG153">
            <v>294.41999999999962</v>
          </cell>
          <cell r="FH153">
            <v>316</v>
          </cell>
          <cell r="FI153">
            <v>358</v>
          </cell>
          <cell r="FJ153">
            <v>370</v>
          </cell>
          <cell r="FK153">
            <v>391.23000000000241</v>
          </cell>
          <cell r="FL153">
            <v>407.30000000000007</v>
          </cell>
          <cell r="FM153">
            <v>443.09999999999928</v>
          </cell>
          <cell r="FN153">
            <v>113.60000000000016</v>
          </cell>
          <cell r="FO153">
            <v>488.20000000000016</v>
          </cell>
          <cell r="FP153">
            <v>0</v>
          </cell>
          <cell r="FQ153">
            <v>0</v>
          </cell>
          <cell r="FR153">
            <v>0</v>
          </cell>
          <cell r="FS153">
            <v>0</v>
          </cell>
          <cell r="FT153">
            <v>0</v>
          </cell>
          <cell r="FU153">
            <v>0</v>
          </cell>
          <cell r="FV153">
            <v>0</v>
          </cell>
          <cell r="FW153">
            <v>0</v>
          </cell>
          <cell r="FX153">
            <v>0</v>
          </cell>
          <cell r="FY153">
            <v>0</v>
          </cell>
          <cell r="FZ153">
            <v>0</v>
          </cell>
          <cell r="GA153">
            <v>0</v>
          </cell>
          <cell r="GB153">
            <v>0</v>
          </cell>
          <cell r="GC153">
            <v>0</v>
          </cell>
          <cell r="GD153">
            <v>0</v>
          </cell>
          <cell r="GE153">
            <v>0</v>
          </cell>
          <cell r="GF153">
            <v>0</v>
          </cell>
          <cell r="GG153">
            <v>0</v>
          </cell>
          <cell r="GH153">
            <v>0</v>
          </cell>
          <cell r="GI153">
            <v>0</v>
          </cell>
          <cell r="GJ153">
            <v>0</v>
          </cell>
          <cell r="GK153">
            <v>0</v>
          </cell>
          <cell r="GL153">
            <v>0</v>
          </cell>
          <cell r="GM153">
            <v>0</v>
          </cell>
          <cell r="GN153">
            <v>0</v>
          </cell>
          <cell r="GO153">
            <v>0</v>
          </cell>
          <cell r="GP153">
            <v>0</v>
          </cell>
          <cell r="GQ153">
            <v>0</v>
          </cell>
          <cell r="GR153">
            <v>0</v>
          </cell>
          <cell r="GS153">
            <v>0</v>
          </cell>
          <cell r="GT153">
            <v>0</v>
          </cell>
          <cell r="GU153">
            <v>0</v>
          </cell>
          <cell r="GV153">
            <v>0</v>
          </cell>
          <cell r="GW153">
            <v>0</v>
          </cell>
          <cell r="GX153">
            <v>0</v>
          </cell>
          <cell r="GY153">
            <v>0</v>
          </cell>
          <cell r="GZ153">
            <v>0</v>
          </cell>
          <cell r="HA153">
            <v>0</v>
          </cell>
          <cell r="HB153">
            <v>0</v>
          </cell>
          <cell r="HC153">
            <v>0</v>
          </cell>
          <cell r="HD153">
            <v>0</v>
          </cell>
          <cell r="HE153">
            <v>0</v>
          </cell>
          <cell r="HF153">
            <v>0</v>
          </cell>
          <cell r="HG153">
            <v>0</v>
          </cell>
          <cell r="HH153">
            <v>0</v>
          </cell>
          <cell r="HI153">
            <v>0</v>
          </cell>
          <cell r="HJ153">
            <v>0</v>
          </cell>
          <cell r="HK153">
            <v>0</v>
          </cell>
          <cell r="HL153">
            <v>0</v>
          </cell>
          <cell r="HM153">
            <v>0</v>
          </cell>
          <cell r="HN153">
            <v>0</v>
          </cell>
          <cell r="HO153">
            <v>0</v>
          </cell>
          <cell r="HP153">
            <v>0</v>
          </cell>
          <cell r="HQ153">
            <v>0</v>
          </cell>
          <cell r="HR153">
            <v>0</v>
          </cell>
          <cell r="HS153">
            <v>0</v>
          </cell>
          <cell r="HT153">
            <v>0</v>
          </cell>
          <cell r="HU153">
            <v>0</v>
          </cell>
          <cell r="HV153">
            <v>0</v>
          </cell>
          <cell r="HW153">
            <v>0</v>
          </cell>
          <cell r="HX153">
            <v>0</v>
          </cell>
          <cell r="HY153">
            <v>0</v>
          </cell>
          <cell r="HZ153">
            <v>0</v>
          </cell>
          <cell r="IA153">
            <v>0</v>
          </cell>
          <cell r="IB153">
            <v>0</v>
          </cell>
          <cell r="IC153">
            <v>0</v>
          </cell>
          <cell r="ID153">
            <v>0</v>
          </cell>
          <cell r="IE153">
            <v>0</v>
          </cell>
          <cell r="IF153">
            <v>0</v>
          </cell>
          <cell r="IG153">
            <v>0</v>
          </cell>
          <cell r="IH153">
            <v>0</v>
          </cell>
          <cell r="II153">
            <v>0</v>
          </cell>
          <cell r="IJ153">
            <v>0</v>
          </cell>
          <cell r="IK153">
            <v>0</v>
          </cell>
          <cell r="IL153">
            <v>0</v>
          </cell>
          <cell r="IM153">
            <v>0</v>
          </cell>
          <cell r="IN153">
            <v>0</v>
          </cell>
          <cell r="IO153">
            <v>0</v>
          </cell>
          <cell r="IP153">
            <v>0</v>
          </cell>
          <cell r="IQ153">
            <v>0</v>
          </cell>
          <cell r="IR153">
            <v>0</v>
          </cell>
          <cell r="IS153">
            <v>0</v>
          </cell>
          <cell r="IT153">
            <v>0</v>
          </cell>
          <cell r="IU153">
            <v>0</v>
          </cell>
        </row>
        <row r="154">
          <cell r="A154" t="str">
            <v>HREC IN</v>
          </cell>
          <cell r="B154" t="str">
            <v>Hind Rectifiers</v>
          </cell>
          <cell r="C154" t="str">
            <v>Engineering &amp; Capital Goods</v>
          </cell>
          <cell r="D154" t="e">
            <v>#REF!</v>
          </cell>
          <cell r="E154" t="e">
            <v>#REF!</v>
          </cell>
          <cell r="F154" t="e">
            <v>#REF!</v>
          </cell>
          <cell r="G154" t="e">
            <v>#REF!</v>
          </cell>
          <cell r="H154" t="e">
            <v>#REF!</v>
          </cell>
          <cell r="I154" t="e">
            <v>#REF!</v>
          </cell>
          <cell r="J154" t="e">
            <v>#REF!</v>
          </cell>
          <cell r="K154" t="e">
            <v>#REF!</v>
          </cell>
          <cell r="L154">
            <v>-1.57</v>
          </cell>
          <cell r="M154">
            <v>-1.54</v>
          </cell>
          <cell r="N154">
            <v>-2.52</v>
          </cell>
          <cell r="O154">
            <v>-2.17</v>
          </cell>
          <cell r="P154">
            <v>-1.98</v>
          </cell>
          <cell r="Q154">
            <v>-2.2799999999999998</v>
          </cell>
          <cell r="R154">
            <v>-1.81</v>
          </cell>
          <cell r="S154">
            <v>-2.36</v>
          </cell>
          <cell r="T154">
            <v>-1.9590000000000001</v>
          </cell>
          <cell r="U154">
            <v>-1.988</v>
          </cell>
          <cell r="V154">
            <v>-2.1949999999999998</v>
          </cell>
          <cell r="W154">
            <v>-2.21</v>
          </cell>
          <cell r="X154">
            <v>-1.73</v>
          </cell>
          <cell r="Y154">
            <v>-1.71</v>
          </cell>
          <cell r="Z154">
            <v>-2.13</v>
          </cell>
          <cell r="AA154" t="e">
            <v>#REF!</v>
          </cell>
          <cell r="AB154" t="e">
            <v>#REF!</v>
          </cell>
          <cell r="AC154" t="e">
            <v>#REF!</v>
          </cell>
          <cell r="AD154" t="e">
            <v>#REF!</v>
          </cell>
          <cell r="AE154" t="e">
            <v>#REF!</v>
          </cell>
          <cell r="AF154" t="e">
            <v>#REF!</v>
          </cell>
          <cell r="AG154" t="e">
            <v>#REF!</v>
          </cell>
          <cell r="AH154" t="e">
            <v>#REF!</v>
          </cell>
          <cell r="AI154" t="e">
            <v>#REF!</v>
          </cell>
          <cell r="AJ154" t="e">
            <v>#REF!</v>
          </cell>
          <cell r="AK154" t="e">
            <v>#REF!</v>
          </cell>
          <cell r="AL154" t="e">
            <v>#REF!</v>
          </cell>
          <cell r="AM154" t="e">
            <v>#REF!</v>
          </cell>
          <cell r="AN154" t="e">
            <v>#REF!</v>
          </cell>
          <cell r="AO154" t="e">
            <v>#REF!</v>
          </cell>
          <cell r="AP154" t="e">
            <v>#REF!</v>
          </cell>
          <cell r="AQ154" t="e">
            <v>#REF!</v>
          </cell>
          <cell r="AR154" t="e">
            <v>#REF!</v>
          </cell>
          <cell r="AS154" t="e">
            <v>#REF!</v>
          </cell>
          <cell r="AT154" t="e">
            <v>#REF!</v>
          </cell>
          <cell r="AU154" t="e">
            <v>#REF!</v>
          </cell>
          <cell r="AV154" t="e">
            <v>#REF!</v>
          </cell>
          <cell r="AW154" t="e">
            <v>#REF!</v>
          </cell>
          <cell r="AX154" t="e">
            <v>#REF!</v>
          </cell>
          <cell r="AY154" t="e">
            <v>#REF!</v>
          </cell>
          <cell r="AZ154" t="e">
            <v>#REF!</v>
          </cell>
          <cell r="BA154" t="e">
            <v>#REF!</v>
          </cell>
          <cell r="BB154" t="e">
            <v>#REF!</v>
          </cell>
          <cell r="BC154" t="e">
            <v>#REF!</v>
          </cell>
          <cell r="BD154" t="e">
            <v>#REF!</v>
          </cell>
          <cell r="BE154" t="e">
            <v>#REF!</v>
          </cell>
          <cell r="BF154" t="e">
            <v>#REF!</v>
          </cell>
          <cell r="BG154" t="e">
            <v>#REF!</v>
          </cell>
          <cell r="BH154" t="e">
            <v>#REF!</v>
          </cell>
          <cell r="BI154" t="e">
            <v>#REF!</v>
          </cell>
          <cell r="BJ154" t="e">
            <v>#REF!</v>
          </cell>
          <cell r="BK154" t="e">
            <v>#REF!</v>
          </cell>
          <cell r="BL154" t="e">
            <v>#REF!</v>
          </cell>
          <cell r="BM154" t="e">
            <v>#REF!</v>
          </cell>
          <cell r="BN154" t="e">
            <v>#REF!</v>
          </cell>
          <cell r="BO154" t="e">
            <v>#REF!</v>
          </cell>
          <cell r="BP154" t="e">
            <v>#REF!</v>
          </cell>
          <cell r="BQ154" t="e">
            <v>#REF!</v>
          </cell>
          <cell r="BR154" t="e">
            <v>#REF!</v>
          </cell>
          <cell r="BS154" t="e">
            <v>#REF!</v>
          </cell>
          <cell r="BT154">
            <v>0</v>
          </cell>
          <cell r="BU154">
            <v>0</v>
          </cell>
          <cell r="BV154">
            <v>0</v>
          </cell>
          <cell r="BW154">
            <v>0</v>
          </cell>
          <cell r="BX154">
            <v>0</v>
          </cell>
          <cell r="BY154">
            <v>0</v>
          </cell>
          <cell r="BZ154">
            <v>0</v>
          </cell>
          <cell r="CA154">
            <v>0</v>
          </cell>
          <cell r="CB154">
            <v>0</v>
          </cell>
          <cell r="CC154">
            <v>0</v>
          </cell>
          <cell r="CD154" t="e">
            <v>#REF!</v>
          </cell>
          <cell r="CE154" t="e">
            <v>#REF!</v>
          </cell>
          <cell r="CF154" t="e">
            <v>#REF!</v>
          </cell>
          <cell r="CG154" t="e">
            <v>#REF!</v>
          </cell>
          <cell r="CH154" t="e">
            <v>#REF!</v>
          </cell>
          <cell r="CI154" t="e">
            <v>#REF!</v>
          </cell>
          <cell r="CJ154" t="e">
            <v>#REF!</v>
          </cell>
          <cell r="CK154" t="e">
            <v>#REF!</v>
          </cell>
          <cell r="CL154" t="e">
            <v>#REF!</v>
          </cell>
          <cell r="CM154" t="e">
            <v>#REF!</v>
          </cell>
          <cell r="CN154" t="e">
            <v>#REF!</v>
          </cell>
          <cell r="CO154" t="e">
            <v>#REF!</v>
          </cell>
          <cell r="CP154" t="e">
            <v>#REF!</v>
          </cell>
          <cell r="CQ154" t="e">
            <v>#REF!</v>
          </cell>
          <cell r="CR154" t="e">
            <v>#REF!</v>
          </cell>
          <cell r="CS154" t="e">
            <v>#REF!</v>
          </cell>
          <cell r="CT154" t="e">
            <v>#REF!</v>
          </cell>
          <cell r="CU154" t="e">
            <v>#REF!</v>
          </cell>
          <cell r="CV154" t="e">
            <v>#REF!</v>
          </cell>
          <cell r="CW154" t="e">
            <v>#REF!</v>
          </cell>
          <cell r="CX154" t="e">
            <v>#REF!</v>
          </cell>
          <cell r="CY154" t="e">
            <v>#REF!</v>
          </cell>
          <cell r="CZ154" t="e">
            <v>#REF!</v>
          </cell>
          <cell r="DA154" t="e">
            <v>#REF!</v>
          </cell>
          <cell r="DB154" t="e">
            <v>#REF!</v>
          </cell>
          <cell r="DC154" t="e">
            <v>#REF!</v>
          </cell>
          <cell r="DD154" t="e">
            <v>#REF!</v>
          </cell>
          <cell r="DE154" t="e">
            <v>#REF!</v>
          </cell>
          <cell r="DF154" t="e">
            <v>#REF!</v>
          </cell>
          <cell r="DG154" t="e">
            <v>#REF!</v>
          </cell>
          <cell r="DH154" t="e">
            <v>#REF!</v>
          </cell>
          <cell r="DI154" t="e">
            <v>#REF!</v>
          </cell>
          <cell r="DJ154" t="e">
            <v>#REF!</v>
          </cell>
          <cell r="DK154" t="e">
            <v>#REF!</v>
          </cell>
          <cell r="DL154" t="e">
            <v>#REF!</v>
          </cell>
          <cell r="DM154" t="e">
            <v>#REF!</v>
          </cell>
          <cell r="DN154" t="e">
            <v>#REF!</v>
          </cell>
          <cell r="DO154" t="e">
            <v>#REF!</v>
          </cell>
          <cell r="DP154" t="e">
            <v>#REF!</v>
          </cell>
          <cell r="DQ154" t="e">
            <v>#REF!</v>
          </cell>
          <cell r="DR154" t="e">
            <v>#REF!</v>
          </cell>
          <cell r="DS154" t="e">
            <v>#REF!</v>
          </cell>
          <cell r="DT154">
            <v>-1.1200000000000001</v>
          </cell>
          <cell r="DU154">
            <v>-6.43</v>
          </cell>
          <cell r="DV154">
            <v>-5.68</v>
          </cell>
          <cell r="DW154">
            <v>-8.0649999999999995</v>
          </cell>
          <cell r="DX154">
            <v>-6.2519999999999998</v>
          </cell>
          <cell r="DY154">
            <v>-8.7889999999999997</v>
          </cell>
          <cell r="DZ154">
            <v>-13.34</v>
          </cell>
          <cell r="EA154">
            <v>-11.341000000000001</v>
          </cell>
          <cell r="EB154">
            <v>-12.530000000000001</v>
          </cell>
          <cell r="EC154">
            <v>-17.28</v>
          </cell>
          <cell r="ED154">
            <v>-12.79</v>
          </cell>
          <cell r="EE154">
            <v>-16.352</v>
          </cell>
          <cell r="EF154">
            <v>-11.58</v>
          </cell>
          <cell r="EG154">
            <v>-17.329999999999998</v>
          </cell>
          <cell r="EH154">
            <v>-15.1</v>
          </cell>
          <cell r="EI154" t="e">
            <v>#REF!</v>
          </cell>
          <cell r="EJ154" t="e">
            <v>#REF!</v>
          </cell>
          <cell r="EK154" t="e">
            <v>#REF!</v>
          </cell>
          <cell r="EL154" t="e">
            <v>#REF!</v>
          </cell>
          <cell r="EM154" t="e">
            <v>#REF!</v>
          </cell>
          <cell r="EN154" t="e">
            <v>#REF!</v>
          </cell>
          <cell r="EO154" t="e">
            <v>#REF!</v>
          </cell>
          <cell r="EP154" t="e">
            <v>#REF!</v>
          </cell>
          <cell r="EQ154" t="e">
            <v>#REF!</v>
          </cell>
          <cell r="ER154" t="e">
            <v>#REF!</v>
          </cell>
          <cell r="ES154" t="e">
            <v>#REF!</v>
          </cell>
          <cell r="ET154" t="e">
            <v>#REF!</v>
          </cell>
          <cell r="EU154" t="e">
            <v>#REF!</v>
          </cell>
          <cell r="EV154" t="e">
            <v>#REF!</v>
          </cell>
          <cell r="EW154" t="e">
            <v>#REF!</v>
          </cell>
          <cell r="EX154" t="e">
            <v>#REF!</v>
          </cell>
          <cell r="EY154" t="e">
            <v>#REF!</v>
          </cell>
          <cell r="EZ154" t="e">
            <v>#REF!</v>
          </cell>
          <cell r="FA154" t="e">
            <v>#REF!</v>
          </cell>
          <cell r="FB154" t="e">
            <v>#REF!</v>
          </cell>
          <cell r="FC154" t="e">
            <v>#REF!</v>
          </cell>
          <cell r="FD154" t="e">
            <v>#REF!</v>
          </cell>
          <cell r="FE154" t="e">
            <v>#REF!</v>
          </cell>
          <cell r="FF154" t="e">
            <v>#REF!</v>
          </cell>
          <cell r="FG154" t="e">
            <v>#REF!</v>
          </cell>
          <cell r="FH154" t="e">
            <v>#REF!</v>
          </cell>
          <cell r="FI154" t="e">
            <v>#REF!</v>
          </cell>
          <cell r="FJ154" t="e">
            <v>#REF!</v>
          </cell>
          <cell r="FK154" t="e">
            <v>#REF!</v>
          </cell>
          <cell r="FL154" t="e">
            <v>#REF!</v>
          </cell>
          <cell r="FM154" t="e">
            <v>#REF!</v>
          </cell>
          <cell r="FN154" t="e">
            <v>#REF!</v>
          </cell>
          <cell r="FO154" t="e">
            <v>#REF!</v>
          </cell>
          <cell r="FP154" t="e">
            <v>#REF!</v>
          </cell>
          <cell r="FQ154" t="e">
            <v>#REF!</v>
          </cell>
          <cell r="FR154" t="e">
            <v>#REF!</v>
          </cell>
          <cell r="FS154" t="e">
            <v>#REF!</v>
          </cell>
          <cell r="FT154" t="e">
            <v>#REF!</v>
          </cell>
          <cell r="FU154" t="e">
            <v>#REF!</v>
          </cell>
          <cell r="FV154" t="e">
            <v>#REF!</v>
          </cell>
          <cell r="FW154" t="e">
            <v>#REF!</v>
          </cell>
          <cell r="FX154" t="e">
            <v>#REF!</v>
          </cell>
          <cell r="FY154" t="e">
            <v>#REF!</v>
          </cell>
          <cell r="FZ154" t="e">
            <v>#REF!</v>
          </cell>
          <cell r="GA154" t="e">
            <v>#REF!</v>
          </cell>
          <cell r="GB154" t="e">
            <v>#REF!</v>
          </cell>
          <cell r="GC154" t="e">
            <v>#REF!</v>
          </cell>
          <cell r="GD154" t="e">
            <v>#REF!</v>
          </cell>
          <cell r="GE154" t="e">
            <v>#REF!</v>
          </cell>
          <cell r="GF154" t="e">
            <v>#REF!</v>
          </cell>
          <cell r="GG154" t="e">
            <v>#REF!</v>
          </cell>
          <cell r="GH154" t="e">
            <v>#REF!</v>
          </cell>
          <cell r="GI154" t="e">
            <v>#REF!</v>
          </cell>
          <cell r="GJ154" t="e">
            <v>#REF!</v>
          </cell>
          <cell r="GK154" t="e">
            <v>#REF!</v>
          </cell>
          <cell r="GL154" t="e">
            <v>#REF!</v>
          </cell>
          <cell r="GM154" t="e">
            <v>#REF!</v>
          </cell>
          <cell r="GN154" t="e">
            <v>#REF!</v>
          </cell>
          <cell r="GO154" t="e">
            <v>#REF!</v>
          </cell>
          <cell r="GP154" t="e">
            <v>#REF!</v>
          </cell>
          <cell r="GQ154" t="e">
            <v>#REF!</v>
          </cell>
          <cell r="GR154" t="e">
            <v>#REF!</v>
          </cell>
          <cell r="GS154" t="e">
            <v>#REF!</v>
          </cell>
          <cell r="GT154" t="e">
            <v>#REF!</v>
          </cell>
          <cell r="GU154" t="e">
            <v>#REF!</v>
          </cell>
          <cell r="GV154" t="e">
            <v>#REF!</v>
          </cell>
          <cell r="GW154" t="e">
            <v>#REF!</v>
          </cell>
          <cell r="GX154" t="e">
            <v>#REF!</v>
          </cell>
          <cell r="GY154" t="e">
            <v>#REF!</v>
          </cell>
          <cell r="GZ154" t="e">
            <v>#REF!</v>
          </cell>
          <cell r="HA154" t="e">
            <v>#REF!</v>
          </cell>
          <cell r="HB154" t="e">
            <v>#REF!</v>
          </cell>
          <cell r="HC154" t="e">
            <v>#REF!</v>
          </cell>
          <cell r="HD154" t="e">
            <v>#REF!</v>
          </cell>
          <cell r="HE154" t="e">
            <v>#REF!</v>
          </cell>
          <cell r="HF154" t="e">
            <v>#REF!</v>
          </cell>
          <cell r="HG154" t="e">
            <v>#REF!</v>
          </cell>
          <cell r="HH154" t="e">
            <v>#REF!</v>
          </cell>
          <cell r="HI154" t="e">
            <v>#REF!</v>
          </cell>
          <cell r="HJ154" t="e">
            <v>#REF!</v>
          </cell>
          <cell r="HK154" t="e">
            <v>#REF!</v>
          </cell>
          <cell r="HL154" t="e">
            <v>#REF!</v>
          </cell>
          <cell r="HM154" t="e">
            <v>#REF!</v>
          </cell>
          <cell r="HN154" t="e">
            <v>#REF!</v>
          </cell>
          <cell r="HO154" t="e">
            <v>#REF!</v>
          </cell>
          <cell r="HP154" t="e">
            <v>#REF!</v>
          </cell>
          <cell r="HQ154" t="e">
            <v>#REF!</v>
          </cell>
          <cell r="HR154" t="e">
            <v>#REF!</v>
          </cell>
          <cell r="HS154" t="e">
            <v>#REF!</v>
          </cell>
          <cell r="HT154" t="e">
            <v>#REF!</v>
          </cell>
          <cell r="HU154" t="e">
            <v>#REF!</v>
          </cell>
          <cell r="HV154" t="e">
            <v>#REF!</v>
          </cell>
          <cell r="HW154" t="e">
            <v>#REF!</v>
          </cell>
          <cell r="HX154" t="e">
            <v>#REF!</v>
          </cell>
          <cell r="HY154" t="e">
            <v>#REF!</v>
          </cell>
          <cell r="HZ154" t="e">
            <v>#REF!</v>
          </cell>
          <cell r="IA154" t="e">
            <v>#REF!</v>
          </cell>
          <cell r="IB154" t="e">
            <v>#REF!</v>
          </cell>
          <cell r="IC154" t="e">
            <v>#REF!</v>
          </cell>
          <cell r="ID154" t="e">
            <v>#REF!</v>
          </cell>
          <cell r="IE154" t="e">
            <v>#REF!</v>
          </cell>
          <cell r="IF154" t="e">
            <v>#REF!</v>
          </cell>
          <cell r="IG154" t="e">
            <v>#REF!</v>
          </cell>
          <cell r="IH154" t="e">
            <v>#REF!</v>
          </cell>
          <cell r="II154" t="e">
            <v>#REF!</v>
          </cell>
          <cell r="IJ154" t="e">
            <v>#REF!</v>
          </cell>
          <cell r="IK154" t="e">
            <v>#REF!</v>
          </cell>
          <cell r="IL154" t="e">
            <v>#REF!</v>
          </cell>
          <cell r="IM154" t="e">
            <v>#REF!</v>
          </cell>
          <cell r="IN154" t="e">
            <v>#REF!</v>
          </cell>
          <cell r="IO154" t="e">
            <v>#REF!</v>
          </cell>
          <cell r="IP154" t="e">
            <v>#REF!</v>
          </cell>
          <cell r="IQ154" t="e">
            <v>#REF!</v>
          </cell>
          <cell r="IR154" t="e">
            <v>#REF!</v>
          </cell>
          <cell r="IS154" t="e">
            <v>#REF!</v>
          </cell>
          <cell r="IT154" t="e">
            <v>#REF!</v>
          </cell>
          <cell r="IU154" t="e">
            <v>#REF!</v>
          </cell>
        </row>
        <row r="155">
          <cell r="A155" t="str">
            <v>HDOR IN</v>
          </cell>
          <cell r="B155" t="str">
            <v>Hindustan Dorr-Oliver</v>
          </cell>
          <cell r="C155" t="str">
            <v>Engineering &amp; Capital Goods</v>
          </cell>
          <cell r="D155">
            <v>0</v>
          </cell>
          <cell r="E155">
            <v>0</v>
          </cell>
          <cell r="F155">
            <v>0</v>
          </cell>
          <cell r="G155">
            <v>0</v>
          </cell>
          <cell r="H155">
            <v>0</v>
          </cell>
          <cell r="I155">
            <v>0</v>
          </cell>
          <cell r="J155">
            <v>0</v>
          </cell>
          <cell r="K155">
            <v>0</v>
          </cell>
          <cell r="L155">
            <v>0</v>
          </cell>
          <cell r="M155">
            <v>0</v>
          </cell>
          <cell r="N155">
            <v>0</v>
          </cell>
          <cell r="O155">
            <v>-2.9</v>
          </cell>
          <cell r="P155">
            <v>-4</v>
          </cell>
          <cell r="Q155">
            <v>-6.6</v>
          </cell>
          <cell r="R155">
            <v>0</v>
          </cell>
          <cell r="S155">
            <v>4.5999999999999996</v>
          </cell>
          <cell r="T155">
            <v>5.8</v>
          </cell>
          <cell r="U155">
            <v>3.2</v>
          </cell>
          <cell r="V155">
            <v>5</v>
          </cell>
          <cell r="W155">
            <v>-3.7</v>
          </cell>
          <cell r="X155">
            <v>-3.9</v>
          </cell>
          <cell r="Y155">
            <v>-6.2</v>
          </cell>
          <cell r="Z155">
            <v>-9.4</v>
          </cell>
          <cell r="AA155">
            <v>-18.7</v>
          </cell>
          <cell r="AB155">
            <v>-20.399999999999999</v>
          </cell>
          <cell r="AC155">
            <v>-30.3</v>
          </cell>
          <cell r="AD155">
            <v>-41.9</v>
          </cell>
          <cell r="AE155">
            <v>-23.5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O155">
            <v>0</v>
          </cell>
          <cell r="AP155">
            <v>0</v>
          </cell>
          <cell r="AQ155">
            <v>35.199999999999996</v>
          </cell>
          <cell r="AR155">
            <v>7.3000000000000167</v>
          </cell>
          <cell r="AS155">
            <v>5.8000000000000451</v>
          </cell>
          <cell r="AT155">
            <v>35.6</v>
          </cell>
          <cell r="AU155">
            <v>25.099999999999966</v>
          </cell>
          <cell r="AV155">
            <v>25.999999999999968</v>
          </cell>
          <cell r="AW155">
            <v>50.600000000000009</v>
          </cell>
          <cell r="AX155">
            <v>49.199999999999989</v>
          </cell>
          <cell r="AY155">
            <v>87.900000000000063</v>
          </cell>
          <cell r="AZ155">
            <v>50.500000000000036</v>
          </cell>
          <cell r="BA155">
            <v>73.700000000000031</v>
          </cell>
          <cell r="BB155">
            <v>73.40000000000002</v>
          </cell>
          <cell r="BC155">
            <v>141.30000000000004</v>
          </cell>
          <cell r="BD155">
            <v>91.500000000000142</v>
          </cell>
          <cell r="BE155">
            <v>116.29999999999991</v>
          </cell>
          <cell r="BF155">
            <v>121.4</v>
          </cell>
          <cell r="BG155">
            <v>149.8000000000001</v>
          </cell>
          <cell r="BH155">
            <v>0</v>
          </cell>
          <cell r="BI155">
            <v>0</v>
          </cell>
          <cell r="BJ155">
            <v>0</v>
          </cell>
          <cell r="BK155">
            <v>0</v>
          </cell>
          <cell r="BL155">
            <v>0</v>
          </cell>
          <cell r="BM155">
            <v>0</v>
          </cell>
          <cell r="BN155">
            <v>0</v>
          </cell>
          <cell r="BO155">
            <v>0</v>
          </cell>
          <cell r="BP155">
            <v>0</v>
          </cell>
          <cell r="BQ155">
            <v>0</v>
          </cell>
          <cell r="BR155">
            <v>0</v>
          </cell>
          <cell r="BS155">
            <v>0</v>
          </cell>
          <cell r="BT155">
            <v>0</v>
          </cell>
          <cell r="BU155">
            <v>0</v>
          </cell>
          <cell r="BV155">
            <v>0</v>
          </cell>
          <cell r="BW155">
            <v>0</v>
          </cell>
          <cell r="BX155">
            <v>0</v>
          </cell>
          <cell r="BY155">
            <v>0</v>
          </cell>
          <cell r="BZ155">
            <v>0</v>
          </cell>
          <cell r="CA155">
            <v>0</v>
          </cell>
          <cell r="CB155">
            <v>0</v>
          </cell>
          <cell r="CC155">
            <v>0</v>
          </cell>
          <cell r="CD155">
            <v>0</v>
          </cell>
          <cell r="CE155">
            <v>0</v>
          </cell>
          <cell r="CF155">
            <v>0</v>
          </cell>
          <cell r="CG155">
            <v>0</v>
          </cell>
          <cell r="CH155">
            <v>0</v>
          </cell>
          <cell r="CI155">
            <v>0</v>
          </cell>
          <cell r="CJ155">
            <v>0</v>
          </cell>
          <cell r="CK155">
            <v>0</v>
          </cell>
          <cell r="CL155">
            <v>0</v>
          </cell>
          <cell r="CM155">
            <v>0</v>
          </cell>
          <cell r="CN155">
            <v>0</v>
          </cell>
          <cell r="CO155">
            <v>0</v>
          </cell>
          <cell r="CP155">
            <v>0</v>
          </cell>
          <cell r="CQ155">
            <v>0</v>
          </cell>
          <cell r="CR155">
            <v>0</v>
          </cell>
          <cell r="CS155">
            <v>0</v>
          </cell>
          <cell r="CT155">
            <v>0</v>
          </cell>
          <cell r="CU155">
            <v>35.199999999999996</v>
          </cell>
          <cell r="CV155">
            <v>7.3000000000000167</v>
          </cell>
          <cell r="CW155">
            <v>5.8000000000000451</v>
          </cell>
          <cell r="CX155">
            <v>35.6</v>
          </cell>
          <cell r="CY155">
            <v>25.099999999999966</v>
          </cell>
          <cell r="CZ155">
            <v>25.999999999999968</v>
          </cell>
          <cell r="DA155">
            <v>50.600000000000009</v>
          </cell>
          <cell r="DB155">
            <v>49.199999999999989</v>
          </cell>
          <cell r="DC155">
            <v>87.900000000000063</v>
          </cell>
          <cell r="DD155">
            <v>50.500000000000036</v>
          </cell>
          <cell r="DE155">
            <v>73.700000000000031</v>
          </cell>
          <cell r="DF155">
            <v>73.40000000000002</v>
          </cell>
          <cell r="DG155">
            <v>141.30000000000004</v>
          </cell>
          <cell r="DH155">
            <v>91.500000000000142</v>
          </cell>
          <cell r="DI155">
            <v>116.29999999999991</v>
          </cell>
          <cell r="DJ155">
            <v>121.4</v>
          </cell>
          <cell r="DK155">
            <v>149.8000000000001</v>
          </cell>
          <cell r="DL155">
            <v>0</v>
          </cell>
          <cell r="DM155">
            <v>0</v>
          </cell>
          <cell r="DN155">
            <v>0</v>
          </cell>
          <cell r="DO155">
            <v>0</v>
          </cell>
          <cell r="DP155">
            <v>0</v>
          </cell>
          <cell r="DQ155">
            <v>0</v>
          </cell>
          <cell r="DR155">
            <v>0</v>
          </cell>
          <cell r="DS155">
            <v>0</v>
          </cell>
          <cell r="DT155">
            <v>0</v>
          </cell>
          <cell r="DU155">
            <v>0</v>
          </cell>
          <cell r="DV155">
            <v>0</v>
          </cell>
          <cell r="DW155">
            <v>-11.5</v>
          </cell>
          <cell r="DX155">
            <v>-3.6</v>
          </cell>
          <cell r="DY155">
            <v>-1.9000000000000001</v>
          </cell>
          <cell r="DZ155">
            <v>-6.6000000000000005</v>
          </cell>
          <cell r="EA155">
            <v>-3</v>
          </cell>
          <cell r="EB155">
            <v>-10.9</v>
          </cell>
          <cell r="EC155">
            <v>-11.299999999999999</v>
          </cell>
          <cell r="ED155">
            <v>-17.5</v>
          </cell>
          <cell r="EE155">
            <v>-29.2</v>
          </cell>
          <cell r="EF155">
            <v>-15.3</v>
          </cell>
          <cell r="EG155">
            <v>-27.6</v>
          </cell>
          <cell r="EH155">
            <v>-23.2</v>
          </cell>
          <cell r="EI155">
            <v>-45.9</v>
          </cell>
          <cell r="EJ155">
            <v>-30.2</v>
          </cell>
          <cell r="EK155">
            <v>-37.200000000000003</v>
          </cell>
          <cell r="EL155">
            <v>-43.9</v>
          </cell>
          <cell r="EM155">
            <v>-50.399999999999991</v>
          </cell>
          <cell r="EN155">
            <v>0</v>
          </cell>
          <cell r="EO155">
            <v>0</v>
          </cell>
          <cell r="EP155">
            <v>0</v>
          </cell>
          <cell r="EQ155">
            <v>0</v>
          </cell>
          <cell r="ER155">
            <v>0</v>
          </cell>
          <cell r="ES155">
            <v>0</v>
          </cell>
          <cell r="ET155">
            <v>0</v>
          </cell>
          <cell r="EU155">
            <v>0</v>
          </cell>
          <cell r="EV155">
            <v>0</v>
          </cell>
          <cell r="EW155">
            <v>0</v>
          </cell>
          <cell r="EX155">
            <v>0</v>
          </cell>
          <cell r="EY155">
            <v>23.699999999999996</v>
          </cell>
          <cell r="EZ155">
            <v>3.7000000000000166</v>
          </cell>
          <cell r="FA155">
            <v>3.9000000000000448</v>
          </cell>
          <cell r="FB155">
            <v>29</v>
          </cell>
          <cell r="FC155">
            <v>22.099999999999966</v>
          </cell>
          <cell r="FD155">
            <v>15.099999999999968</v>
          </cell>
          <cell r="FE155">
            <v>39.300000000000011</v>
          </cell>
          <cell r="FF155">
            <v>31.699999999999989</v>
          </cell>
          <cell r="FG155">
            <v>58.70000000000006</v>
          </cell>
          <cell r="FH155">
            <v>35.200000000000031</v>
          </cell>
          <cell r="FI155">
            <v>46.10000000000003</v>
          </cell>
          <cell r="FJ155">
            <v>50.200000000000017</v>
          </cell>
          <cell r="FK155">
            <v>95.400000000000034</v>
          </cell>
          <cell r="FL155">
            <v>61.300000000000139</v>
          </cell>
          <cell r="FM155">
            <v>79.099999999999909</v>
          </cell>
          <cell r="FN155">
            <v>77.5</v>
          </cell>
          <cell r="FO155">
            <v>99.400000000000105</v>
          </cell>
          <cell r="FP155">
            <v>0</v>
          </cell>
          <cell r="FQ155">
            <v>0</v>
          </cell>
          <cell r="FR155">
            <v>0</v>
          </cell>
          <cell r="FS155">
            <v>0</v>
          </cell>
          <cell r="FT155">
            <v>0</v>
          </cell>
          <cell r="FU155">
            <v>0</v>
          </cell>
          <cell r="FV155">
            <v>0</v>
          </cell>
          <cell r="FW155">
            <v>0</v>
          </cell>
          <cell r="FX155">
            <v>0</v>
          </cell>
          <cell r="FY155">
            <v>0</v>
          </cell>
          <cell r="FZ155">
            <v>0</v>
          </cell>
          <cell r="GA155">
            <v>0</v>
          </cell>
          <cell r="GB155">
            <v>0</v>
          </cell>
          <cell r="GC155">
            <v>0</v>
          </cell>
          <cell r="GD155">
            <v>0</v>
          </cell>
          <cell r="GE155">
            <v>6</v>
          </cell>
          <cell r="GF155">
            <v>0</v>
          </cell>
          <cell r="GG155">
            <v>0</v>
          </cell>
          <cell r="GH155">
            <v>0</v>
          </cell>
          <cell r="GI155">
            <v>-8.8000000000000007</v>
          </cell>
          <cell r="GJ155">
            <v>0</v>
          </cell>
          <cell r="GK155">
            <v>0</v>
          </cell>
          <cell r="GL155">
            <v>0</v>
          </cell>
          <cell r="GM155">
            <v>-0.6</v>
          </cell>
          <cell r="GN155">
            <v>0</v>
          </cell>
          <cell r="GO155">
            <v>0</v>
          </cell>
          <cell r="GP155">
            <v>-3.5</v>
          </cell>
          <cell r="GQ155">
            <v>0</v>
          </cell>
          <cell r="GR155">
            <v>0</v>
          </cell>
          <cell r="GS155">
            <v>0</v>
          </cell>
          <cell r="GT155">
            <v>0</v>
          </cell>
          <cell r="GU155">
            <v>0</v>
          </cell>
          <cell r="GV155">
            <v>0</v>
          </cell>
          <cell r="GW155">
            <v>0</v>
          </cell>
          <cell r="GX155">
            <v>0</v>
          </cell>
          <cell r="GY155">
            <v>0</v>
          </cell>
          <cell r="GZ155">
            <v>0</v>
          </cell>
          <cell r="HA155">
            <v>0</v>
          </cell>
          <cell r="HB155">
            <v>0</v>
          </cell>
          <cell r="HC155">
            <v>0</v>
          </cell>
          <cell r="HD155">
            <v>0</v>
          </cell>
          <cell r="HE155">
            <v>0</v>
          </cell>
          <cell r="HF155">
            <v>0</v>
          </cell>
          <cell r="HG155">
            <v>0</v>
          </cell>
          <cell r="HH155">
            <v>0</v>
          </cell>
          <cell r="HI155">
            <v>0</v>
          </cell>
          <cell r="HJ155">
            <v>0</v>
          </cell>
          <cell r="HK155">
            <v>0</v>
          </cell>
          <cell r="HL155">
            <v>0</v>
          </cell>
          <cell r="HM155">
            <v>0</v>
          </cell>
          <cell r="HN155">
            <v>0</v>
          </cell>
          <cell r="HO155">
            <v>0</v>
          </cell>
          <cell r="HP155">
            <v>0</v>
          </cell>
          <cell r="HQ155">
            <v>0</v>
          </cell>
          <cell r="HR155">
            <v>0</v>
          </cell>
          <cell r="HS155">
            <v>0</v>
          </cell>
          <cell r="HT155">
            <v>0</v>
          </cell>
          <cell r="HU155">
            <v>0</v>
          </cell>
          <cell r="HV155">
            <v>0</v>
          </cell>
          <cell r="HW155">
            <v>0</v>
          </cell>
          <cell r="HX155">
            <v>0</v>
          </cell>
          <cell r="HY155">
            <v>0</v>
          </cell>
          <cell r="HZ155">
            <v>0</v>
          </cell>
          <cell r="IA155">
            <v>0</v>
          </cell>
          <cell r="IB155">
            <v>0</v>
          </cell>
          <cell r="IC155">
            <v>0</v>
          </cell>
          <cell r="ID155">
            <v>0</v>
          </cell>
          <cell r="IE155">
            <v>0</v>
          </cell>
          <cell r="IF155">
            <v>0</v>
          </cell>
          <cell r="IG155">
            <v>0</v>
          </cell>
          <cell r="IH155">
            <v>0</v>
          </cell>
          <cell r="II155">
            <v>0</v>
          </cell>
          <cell r="IJ155">
            <v>0</v>
          </cell>
          <cell r="IK155">
            <v>0</v>
          </cell>
          <cell r="IL155">
            <v>0</v>
          </cell>
          <cell r="IM155">
            <v>0</v>
          </cell>
          <cell r="IN155">
            <v>0</v>
          </cell>
          <cell r="IO155">
            <v>0</v>
          </cell>
          <cell r="IP155">
            <v>0</v>
          </cell>
          <cell r="IQ155">
            <v>0</v>
          </cell>
          <cell r="IR155">
            <v>0</v>
          </cell>
          <cell r="IS155">
            <v>0</v>
          </cell>
          <cell r="IT155">
            <v>0</v>
          </cell>
          <cell r="IU155">
            <v>0</v>
          </cell>
        </row>
        <row r="156">
          <cell r="A156" t="str">
            <v>HWA IN</v>
          </cell>
          <cell r="B156" t="str">
            <v>Honeywell Automation India</v>
          </cell>
          <cell r="C156" t="str">
            <v>Engineering &amp; capital goods</v>
          </cell>
          <cell r="D156">
            <v>0</v>
          </cell>
          <cell r="E156">
            <v>0</v>
          </cell>
          <cell r="F156">
            <v>0</v>
          </cell>
          <cell r="G156">
            <v>0</v>
          </cell>
          <cell r="H156">
            <v>0</v>
          </cell>
          <cell r="I156">
            <v>0</v>
          </cell>
          <cell r="J156">
            <v>0</v>
          </cell>
          <cell r="K156">
            <v>-7.9</v>
          </cell>
          <cell r="L156">
            <v>-6</v>
          </cell>
          <cell r="M156">
            <v>-5</v>
          </cell>
          <cell r="N156">
            <v>-7</v>
          </cell>
          <cell r="O156">
            <v>-9</v>
          </cell>
          <cell r="P156">
            <v>-6</v>
          </cell>
          <cell r="Q156">
            <v>-14</v>
          </cell>
          <cell r="R156">
            <v>-6</v>
          </cell>
          <cell r="S156">
            <v>-5</v>
          </cell>
          <cell r="T156">
            <v>-11</v>
          </cell>
          <cell r="U156">
            <v>-4</v>
          </cell>
          <cell r="V156">
            <v>-2</v>
          </cell>
          <cell r="W156">
            <v>-1</v>
          </cell>
          <cell r="X156">
            <v>-7</v>
          </cell>
          <cell r="Y156">
            <v>-7</v>
          </cell>
          <cell r="Z156">
            <v>-6</v>
          </cell>
          <cell r="AA156">
            <v>-1</v>
          </cell>
          <cell r="AB156">
            <v>-1.6</v>
          </cell>
          <cell r="AC156">
            <v>-3.6</v>
          </cell>
          <cell r="AD156">
            <v>-1.5</v>
          </cell>
          <cell r="AE156">
            <v>-1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112.89999999999976</v>
          </cell>
          <cell r="AN156">
            <v>32</v>
          </cell>
          <cell r="AO156">
            <v>69</v>
          </cell>
          <cell r="AP156">
            <v>-37</v>
          </cell>
          <cell r="AQ156">
            <v>83</v>
          </cell>
          <cell r="AR156">
            <v>70</v>
          </cell>
          <cell r="AS156">
            <v>95</v>
          </cell>
          <cell r="AT156">
            <v>132</v>
          </cell>
          <cell r="AU156">
            <v>185</v>
          </cell>
          <cell r="AV156">
            <v>162</v>
          </cell>
          <cell r="AW156">
            <v>176</v>
          </cell>
          <cell r="AX156">
            <v>253</v>
          </cell>
          <cell r="AY156">
            <v>203</v>
          </cell>
          <cell r="AZ156">
            <v>213</v>
          </cell>
          <cell r="BA156">
            <v>275</v>
          </cell>
          <cell r="BB156">
            <v>194</v>
          </cell>
          <cell r="BC156">
            <v>143</v>
          </cell>
          <cell r="BD156">
            <v>259.09999999999985</v>
          </cell>
          <cell r="BE156">
            <v>429.39999999999986</v>
          </cell>
          <cell r="BF156">
            <v>344.50000000000017</v>
          </cell>
          <cell r="BG156">
            <v>432.00000000000006</v>
          </cell>
          <cell r="BH156">
            <v>0</v>
          </cell>
          <cell r="BI156">
            <v>0</v>
          </cell>
          <cell r="BJ156">
            <v>0</v>
          </cell>
          <cell r="BK156">
            <v>0</v>
          </cell>
          <cell r="BL156">
            <v>0</v>
          </cell>
          <cell r="BM156">
            <v>0</v>
          </cell>
          <cell r="BN156">
            <v>0</v>
          </cell>
          <cell r="BO156">
            <v>0</v>
          </cell>
          <cell r="BP156">
            <v>0</v>
          </cell>
          <cell r="BQ156">
            <v>0</v>
          </cell>
          <cell r="BR156">
            <v>0</v>
          </cell>
          <cell r="BS156">
            <v>0</v>
          </cell>
          <cell r="BT156">
            <v>0</v>
          </cell>
          <cell r="BU156">
            <v>0</v>
          </cell>
          <cell r="BV156">
            <v>0</v>
          </cell>
          <cell r="BW156">
            <v>0</v>
          </cell>
          <cell r="BX156">
            <v>0</v>
          </cell>
          <cell r="BY156">
            <v>0</v>
          </cell>
          <cell r="BZ156">
            <v>0</v>
          </cell>
          <cell r="CA156">
            <v>0</v>
          </cell>
          <cell r="CB156">
            <v>0</v>
          </cell>
          <cell r="CC156">
            <v>0</v>
          </cell>
          <cell r="CD156">
            <v>0</v>
          </cell>
          <cell r="CE156">
            <v>0</v>
          </cell>
          <cell r="CF156">
            <v>0</v>
          </cell>
          <cell r="CG156">
            <v>0</v>
          </cell>
          <cell r="CH156">
            <v>0</v>
          </cell>
          <cell r="CI156">
            <v>0</v>
          </cell>
          <cell r="CJ156">
            <v>0</v>
          </cell>
          <cell r="CK156">
            <v>0</v>
          </cell>
          <cell r="CL156">
            <v>0</v>
          </cell>
          <cell r="CM156">
            <v>0</v>
          </cell>
          <cell r="CN156">
            <v>0</v>
          </cell>
          <cell r="CO156">
            <v>0</v>
          </cell>
          <cell r="CP156">
            <v>0</v>
          </cell>
          <cell r="CQ156">
            <v>112.89999999999976</v>
          </cell>
          <cell r="CR156">
            <v>32</v>
          </cell>
          <cell r="CS156">
            <v>69</v>
          </cell>
          <cell r="CT156">
            <v>-37</v>
          </cell>
          <cell r="CU156">
            <v>83</v>
          </cell>
          <cell r="CV156">
            <v>70</v>
          </cell>
          <cell r="CW156">
            <v>95</v>
          </cell>
          <cell r="CX156">
            <v>132</v>
          </cell>
          <cell r="CY156">
            <v>185</v>
          </cell>
          <cell r="CZ156">
            <v>162</v>
          </cell>
          <cell r="DA156">
            <v>176</v>
          </cell>
          <cell r="DB156">
            <v>253</v>
          </cell>
          <cell r="DC156">
            <v>203</v>
          </cell>
          <cell r="DD156">
            <v>213</v>
          </cell>
          <cell r="DE156">
            <v>275</v>
          </cell>
          <cell r="DF156">
            <v>194</v>
          </cell>
          <cell r="DG156">
            <v>143</v>
          </cell>
          <cell r="DH156">
            <v>259.09999999999985</v>
          </cell>
          <cell r="DI156">
            <v>429.39999999999986</v>
          </cell>
          <cell r="DJ156">
            <v>344.50000000000017</v>
          </cell>
          <cell r="DK156">
            <v>432.00000000000006</v>
          </cell>
          <cell r="DL156">
            <v>0</v>
          </cell>
          <cell r="DM156">
            <v>0</v>
          </cell>
          <cell r="DN156">
            <v>0</v>
          </cell>
          <cell r="DO156">
            <v>0</v>
          </cell>
          <cell r="DP156">
            <v>0</v>
          </cell>
          <cell r="DQ156">
            <v>0</v>
          </cell>
          <cell r="DR156">
            <v>0</v>
          </cell>
          <cell r="DS156">
            <v>11.199999999999998</v>
          </cell>
          <cell r="DT156">
            <v>8</v>
          </cell>
          <cell r="DU156">
            <v>10</v>
          </cell>
          <cell r="DV156">
            <v>3</v>
          </cell>
          <cell r="DW156">
            <v>10</v>
          </cell>
          <cell r="DX156">
            <v>1</v>
          </cell>
          <cell r="DY156">
            <v>-29</v>
          </cell>
          <cell r="DZ156">
            <v>-21</v>
          </cell>
          <cell r="EA156">
            <v>-46</v>
          </cell>
          <cell r="EB156">
            <v>-23</v>
          </cell>
          <cell r="EC156">
            <v>-26</v>
          </cell>
          <cell r="ED156">
            <v>-70</v>
          </cell>
          <cell r="EE156">
            <v>-45</v>
          </cell>
          <cell r="EF156">
            <v>-74</v>
          </cell>
          <cell r="EG156">
            <v>-92</v>
          </cell>
          <cell r="EH156">
            <v>-23</v>
          </cell>
          <cell r="EI156">
            <v>-34</v>
          </cell>
          <cell r="EJ156">
            <v>-81.099999999999994</v>
          </cell>
          <cell r="EK156">
            <v>-139.9</v>
          </cell>
          <cell r="EL156">
            <v>-102.5</v>
          </cell>
          <cell r="EM156">
            <v>-133.89999999999998</v>
          </cell>
          <cell r="EN156">
            <v>0</v>
          </cell>
          <cell r="EO156">
            <v>0</v>
          </cell>
          <cell r="EP156">
            <v>0</v>
          </cell>
          <cell r="EQ156">
            <v>0</v>
          </cell>
          <cell r="ER156">
            <v>0</v>
          </cell>
          <cell r="ES156">
            <v>0</v>
          </cell>
          <cell r="ET156">
            <v>0</v>
          </cell>
          <cell r="EU156">
            <v>124.09999999999977</v>
          </cell>
          <cell r="EV156">
            <v>40</v>
          </cell>
          <cell r="EW156">
            <v>79</v>
          </cell>
          <cell r="EX156">
            <v>-34</v>
          </cell>
          <cell r="EY156">
            <v>93</v>
          </cell>
          <cell r="EZ156">
            <v>71</v>
          </cell>
          <cell r="FA156">
            <v>66</v>
          </cell>
          <cell r="FB156">
            <v>111</v>
          </cell>
          <cell r="FC156">
            <v>139</v>
          </cell>
          <cell r="FD156">
            <v>139</v>
          </cell>
          <cell r="FE156">
            <v>150</v>
          </cell>
          <cell r="FF156">
            <v>183</v>
          </cell>
          <cell r="FG156">
            <v>158</v>
          </cell>
          <cell r="FH156">
            <v>139</v>
          </cell>
          <cell r="FI156">
            <v>183</v>
          </cell>
          <cell r="FJ156">
            <v>171</v>
          </cell>
          <cell r="FK156">
            <v>109</v>
          </cell>
          <cell r="FL156">
            <v>177.99999999999986</v>
          </cell>
          <cell r="FM156">
            <v>289.49999999999989</v>
          </cell>
          <cell r="FN156">
            <v>242.00000000000017</v>
          </cell>
          <cell r="FO156">
            <v>298.10000000000008</v>
          </cell>
          <cell r="FP156">
            <v>0</v>
          </cell>
          <cell r="FQ156">
            <v>0</v>
          </cell>
          <cell r="FR156">
            <v>0</v>
          </cell>
          <cell r="FS156">
            <v>0</v>
          </cell>
          <cell r="FT156">
            <v>0</v>
          </cell>
          <cell r="FU156">
            <v>0</v>
          </cell>
          <cell r="FV156">
            <v>0</v>
          </cell>
          <cell r="FW156">
            <v>0</v>
          </cell>
          <cell r="FX156">
            <v>0</v>
          </cell>
          <cell r="FY156">
            <v>0</v>
          </cell>
          <cell r="FZ156">
            <v>0</v>
          </cell>
          <cell r="GA156">
            <v>0</v>
          </cell>
          <cell r="GB156">
            <v>0</v>
          </cell>
          <cell r="GC156">
            <v>0</v>
          </cell>
          <cell r="GD156">
            <v>0</v>
          </cell>
          <cell r="GE156">
            <v>0</v>
          </cell>
          <cell r="GF156">
            <v>0</v>
          </cell>
          <cell r="GG156">
            <v>0</v>
          </cell>
          <cell r="GH156">
            <v>0</v>
          </cell>
          <cell r="GI156">
            <v>0</v>
          </cell>
          <cell r="GJ156">
            <v>0</v>
          </cell>
          <cell r="GK156">
            <v>0</v>
          </cell>
          <cell r="GL156">
            <v>0</v>
          </cell>
          <cell r="GM156">
            <v>0</v>
          </cell>
          <cell r="GN156">
            <v>0</v>
          </cell>
          <cell r="GO156">
            <v>0</v>
          </cell>
          <cell r="GP156">
            <v>0</v>
          </cell>
          <cell r="GQ156">
            <v>0</v>
          </cell>
          <cell r="GR156">
            <v>0</v>
          </cell>
          <cell r="GS156">
            <v>0</v>
          </cell>
          <cell r="GT156">
            <v>0</v>
          </cell>
          <cell r="GU156">
            <v>0</v>
          </cell>
          <cell r="GV156">
            <v>0</v>
          </cell>
          <cell r="GW156">
            <v>0</v>
          </cell>
          <cell r="GX156">
            <v>0</v>
          </cell>
          <cell r="GY156">
            <v>0</v>
          </cell>
          <cell r="GZ156">
            <v>0</v>
          </cell>
          <cell r="HA156">
            <v>0</v>
          </cell>
          <cell r="HB156">
            <v>0</v>
          </cell>
          <cell r="HC156">
            <v>0</v>
          </cell>
          <cell r="HD156">
            <v>0</v>
          </cell>
          <cell r="HE156">
            <v>0</v>
          </cell>
          <cell r="HF156">
            <v>0</v>
          </cell>
          <cell r="HG156">
            <v>0</v>
          </cell>
          <cell r="HH156">
            <v>0</v>
          </cell>
          <cell r="HI156">
            <v>0</v>
          </cell>
          <cell r="HJ156">
            <v>0</v>
          </cell>
          <cell r="HK156">
            <v>0</v>
          </cell>
          <cell r="HL156">
            <v>0</v>
          </cell>
          <cell r="HM156">
            <v>0</v>
          </cell>
          <cell r="HN156">
            <v>0</v>
          </cell>
          <cell r="HO156">
            <v>0</v>
          </cell>
          <cell r="HP156">
            <v>0</v>
          </cell>
          <cell r="HQ156">
            <v>0</v>
          </cell>
          <cell r="HR156">
            <v>0</v>
          </cell>
          <cell r="HS156">
            <v>0</v>
          </cell>
          <cell r="HT156">
            <v>0</v>
          </cell>
          <cell r="HU156">
            <v>0</v>
          </cell>
          <cell r="HV156">
            <v>0</v>
          </cell>
          <cell r="HW156">
            <v>0</v>
          </cell>
          <cell r="HX156">
            <v>0</v>
          </cell>
          <cell r="HY156">
            <v>0</v>
          </cell>
          <cell r="HZ156">
            <v>0</v>
          </cell>
          <cell r="IA156">
            <v>0</v>
          </cell>
          <cell r="IB156">
            <v>0</v>
          </cell>
          <cell r="IC156">
            <v>0</v>
          </cell>
          <cell r="ID156">
            <v>0</v>
          </cell>
          <cell r="IE156">
            <v>0</v>
          </cell>
          <cell r="IF156">
            <v>0</v>
          </cell>
          <cell r="IG156">
            <v>0</v>
          </cell>
          <cell r="IH156">
            <v>0</v>
          </cell>
          <cell r="II156">
            <v>0</v>
          </cell>
          <cell r="IJ156">
            <v>0</v>
          </cell>
          <cell r="IK156">
            <v>0</v>
          </cell>
          <cell r="IL156">
            <v>0</v>
          </cell>
          <cell r="IM156">
            <v>0</v>
          </cell>
          <cell r="IN156">
            <v>0</v>
          </cell>
          <cell r="IO156">
            <v>0</v>
          </cell>
          <cell r="IP156">
            <v>0</v>
          </cell>
          <cell r="IQ156">
            <v>0</v>
          </cell>
          <cell r="IR156">
            <v>0</v>
          </cell>
          <cell r="IS156">
            <v>0</v>
          </cell>
          <cell r="IT156">
            <v>0</v>
          </cell>
          <cell r="IU156">
            <v>0</v>
          </cell>
        </row>
        <row r="157">
          <cell r="A157" t="str">
            <v>JYS IN</v>
          </cell>
          <cell r="B157" t="str">
            <v>Jyoti Structures</v>
          </cell>
          <cell r="C157" t="str">
            <v>Engineering &amp; Capital Goods</v>
          </cell>
          <cell r="D157">
            <v>0</v>
          </cell>
          <cell r="E157">
            <v>0</v>
          </cell>
          <cell r="F157">
            <v>0</v>
          </cell>
          <cell r="G157">
            <v>0</v>
          </cell>
          <cell r="H157">
            <v>-31.5</v>
          </cell>
          <cell r="I157">
            <v>-51</v>
          </cell>
          <cell r="J157">
            <v>-45</v>
          </cell>
          <cell r="K157">
            <v>-45.11</v>
          </cell>
          <cell r="L157">
            <v>-39.700000000000003</v>
          </cell>
          <cell r="M157">
            <v>-59.5</v>
          </cell>
          <cell r="N157">
            <v>-50.8</v>
          </cell>
          <cell r="O157">
            <v>-44.69</v>
          </cell>
          <cell r="P157">
            <v>-56.5</v>
          </cell>
          <cell r="Q157">
            <v>-62.5</v>
          </cell>
          <cell r="R157">
            <v>-79.11</v>
          </cell>
          <cell r="S157">
            <v>-60.33</v>
          </cell>
          <cell r="T157">
            <v>-73</v>
          </cell>
          <cell r="U157">
            <v>-79</v>
          </cell>
          <cell r="V157">
            <v>-76.599999999999994</v>
          </cell>
          <cell r="W157">
            <v>-100.268</v>
          </cell>
          <cell r="X157">
            <v>-95.44</v>
          </cell>
          <cell r="Y157">
            <v>-106.18</v>
          </cell>
          <cell r="Z157">
            <v>-105.28</v>
          </cell>
          <cell r="AA157">
            <v>-157.41999999999999</v>
          </cell>
          <cell r="AB157">
            <v>-133.66</v>
          </cell>
          <cell r="AC157">
            <v>-174.28</v>
          </cell>
          <cell r="AD157">
            <v>-184.43</v>
          </cell>
          <cell r="AE157">
            <v>-190.24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7.7909999999999826</v>
          </cell>
          <cell r="AK157">
            <v>14.82500000000006</v>
          </cell>
          <cell r="AL157">
            <v>14.358000000000011</v>
          </cell>
          <cell r="AM157">
            <v>57.345999999999961</v>
          </cell>
          <cell r="AN157">
            <v>21.52199999999997</v>
          </cell>
          <cell r="AO157">
            <v>23.739999999999924</v>
          </cell>
          <cell r="AP157">
            <v>49.979999999999862</v>
          </cell>
          <cell r="AQ157">
            <v>85.938999999999936</v>
          </cell>
          <cell r="AR157">
            <v>70.163999999999731</v>
          </cell>
          <cell r="AS157">
            <v>85.232999999999862</v>
          </cell>
          <cell r="AT157">
            <v>119.53800000000014</v>
          </cell>
          <cell r="AU157">
            <v>187.02499999999975</v>
          </cell>
          <cell r="AV157">
            <v>30.928000000000139</v>
          </cell>
          <cell r="AW157">
            <v>57.370000000000516</v>
          </cell>
          <cell r="AX157">
            <v>143.09999999999977</v>
          </cell>
          <cell r="AY157">
            <v>102.11800000000079</v>
          </cell>
          <cell r="AZ157">
            <v>256.37</v>
          </cell>
          <cell r="BA157">
            <v>280.28999999999996</v>
          </cell>
          <cell r="BB157">
            <v>319.74000000000024</v>
          </cell>
          <cell r="BC157">
            <v>339.98999999999933</v>
          </cell>
          <cell r="BD157">
            <v>333.10000000000025</v>
          </cell>
          <cell r="BE157">
            <v>312.37999999999954</v>
          </cell>
          <cell r="BF157">
            <v>309.59999999999991</v>
          </cell>
          <cell r="BG157">
            <v>308.52000000000015</v>
          </cell>
          <cell r="BH157">
            <v>0</v>
          </cell>
          <cell r="BI157">
            <v>0</v>
          </cell>
          <cell r="BJ157">
            <v>0</v>
          </cell>
          <cell r="BK157">
            <v>0</v>
          </cell>
          <cell r="BL157">
            <v>0</v>
          </cell>
          <cell r="BM157">
            <v>0</v>
          </cell>
          <cell r="BN157">
            <v>0</v>
          </cell>
          <cell r="BO157">
            <v>0</v>
          </cell>
          <cell r="BP157">
            <v>0</v>
          </cell>
          <cell r="BQ157">
            <v>0</v>
          </cell>
          <cell r="BR157">
            <v>0</v>
          </cell>
          <cell r="BS157">
            <v>0</v>
          </cell>
          <cell r="BT157">
            <v>0</v>
          </cell>
          <cell r="BU157">
            <v>0</v>
          </cell>
          <cell r="BV157">
            <v>0</v>
          </cell>
          <cell r="BW157">
            <v>0</v>
          </cell>
          <cell r="BX157">
            <v>0</v>
          </cell>
          <cell r="BY157">
            <v>0</v>
          </cell>
          <cell r="BZ157">
            <v>0</v>
          </cell>
          <cell r="CA157">
            <v>0</v>
          </cell>
          <cell r="CB157">
            <v>0</v>
          </cell>
          <cell r="CC157">
            <v>0</v>
          </cell>
          <cell r="CD157">
            <v>0</v>
          </cell>
          <cell r="CE157">
            <v>0</v>
          </cell>
          <cell r="CF157">
            <v>0</v>
          </cell>
          <cell r="CG157">
            <v>0</v>
          </cell>
          <cell r="CH157">
            <v>0</v>
          </cell>
          <cell r="CI157">
            <v>0</v>
          </cell>
          <cell r="CJ157">
            <v>0</v>
          </cell>
          <cell r="CK157">
            <v>0</v>
          </cell>
          <cell r="CL157">
            <v>0</v>
          </cell>
          <cell r="CM157">
            <v>0</v>
          </cell>
          <cell r="CN157">
            <v>7.7909999999999826</v>
          </cell>
          <cell r="CO157">
            <v>14.82500000000006</v>
          </cell>
          <cell r="CP157">
            <v>14.358000000000011</v>
          </cell>
          <cell r="CQ157">
            <v>57.345999999999961</v>
          </cell>
          <cell r="CR157">
            <v>21.52199999999997</v>
          </cell>
          <cell r="CS157">
            <v>23.739999999999924</v>
          </cell>
          <cell r="CT157">
            <v>49.979999999999862</v>
          </cell>
          <cell r="CU157">
            <v>85.938999999999936</v>
          </cell>
          <cell r="CV157">
            <v>70.163999999999731</v>
          </cell>
          <cell r="CW157">
            <v>85.232999999999862</v>
          </cell>
          <cell r="CX157">
            <v>119.53800000000014</v>
          </cell>
          <cell r="CY157">
            <v>187.02499999999975</v>
          </cell>
          <cell r="CZ157">
            <v>30.928000000000139</v>
          </cell>
          <cell r="DA157">
            <v>57.370000000000516</v>
          </cell>
          <cell r="DB157">
            <v>143.09999999999977</v>
          </cell>
          <cell r="DC157">
            <v>102.11800000000079</v>
          </cell>
          <cell r="DD157">
            <v>256.37</v>
          </cell>
          <cell r="DE157">
            <v>280.28999999999996</v>
          </cell>
          <cell r="DF157">
            <v>319.74000000000024</v>
          </cell>
          <cell r="DG157">
            <v>339.98999999999933</v>
          </cell>
          <cell r="DH157">
            <v>333.10000000000025</v>
          </cell>
          <cell r="DI157">
            <v>312.37999999999954</v>
          </cell>
          <cell r="DJ157">
            <v>309.59999999999991</v>
          </cell>
          <cell r="DK157">
            <v>308.52000000000015</v>
          </cell>
          <cell r="DL157">
            <v>0</v>
          </cell>
          <cell r="DM157">
            <v>0</v>
          </cell>
          <cell r="DN157">
            <v>0</v>
          </cell>
          <cell r="DO157">
            <v>0</v>
          </cell>
          <cell r="DP157">
            <v>-2.97</v>
          </cell>
          <cell r="DQ157">
            <v>0</v>
          </cell>
          <cell r="DR157">
            <v>0</v>
          </cell>
          <cell r="DS157">
            <v>-39.661000000000001</v>
          </cell>
          <cell r="DT157">
            <v>0</v>
          </cell>
          <cell r="DU157">
            <v>-8.8000000000000007</v>
          </cell>
          <cell r="DV157">
            <v>-19.100000000000001</v>
          </cell>
          <cell r="DW157">
            <v>-37.929000000000002</v>
          </cell>
          <cell r="DX157">
            <v>-25.4</v>
          </cell>
          <cell r="DY157">
            <v>-32.299999999999997</v>
          </cell>
          <cell r="DZ157">
            <v>-44.5</v>
          </cell>
          <cell r="EA157">
            <v>-83.096000000000004</v>
          </cell>
          <cell r="EB157">
            <v>-56.7</v>
          </cell>
          <cell r="EC157">
            <v>-63.593000000000004</v>
          </cell>
          <cell r="ED157">
            <v>-95.007000000000005</v>
          </cell>
          <cell r="EE157">
            <v>-109.596</v>
          </cell>
          <cell r="EF157">
            <v>-96.06</v>
          </cell>
          <cell r="EG157">
            <v>-110.62</v>
          </cell>
          <cell r="EH157">
            <v>-118.18999999999998</v>
          </cell>
          <cell r="EI157">
            <v>-153.58000000000001</v>
          </cell>
          <cell r="EJ157">
            <v>-127.66</v>
          </cell>
          <cell r="EK157">
            <v>-111.22</v>
          </cell>
          <cell r="EL157">
            <v>-128.97999999999999</v>
          </cell>
          <cell r="EM157">
            <v>-98.31</v>
          </cell>
          <cell r="EN157">
            <v>0</v>
          </cell>
          <cell r="EO157">
            <v>0</v>
          </cell>
          <cell r="EP157">
            <v>0</v>
          </cell>
          <cell r="EQ157">
            <v>0</v>
          </cell>
          <cell r="ER157">
            <v>4.820999999999982</v>
          </cell>
          <cell r="ES157">
            <v>14.82500000000006</v>
          </cell>
          <cell r="ET157">
            <v>14.358000000000011</v>
          </cell>
          <cell r="EU157">
            <v>17.68499999999996</v>
          </cell>
          <cell r="EV157">
            <v>21.52199999999997</v>
          </cell>
          <cell r="EW157">
            <v>14.939999999999923</v>
          </cell>
          <cell r="EX157">
            <v>30.87999999999986</v>
          </cell>
          <cell r="EY157">
            <v>48.009999999999934</v>
          </cell>
          <cell r="EZ157">
            <v>44.763999999999733</v>
          </cell>
          <cell r="FA157">
            <v>52.932999999999865</v>
          </cell>
          <cell r="FB157">
            <v>75.038000000000139</v>
          </cell>
          <cell r="FC157">
            <v>103.92899999999975</v>
          </cell>
          <cell r="FD157">
            <v>-25.771999999999863</v>
          </cell>
          <cell r="FE157">
            <v>-6.2229999999994874</v>
          </cell>
          <cell r="FF157">
            <v>48.092999999999762</v>
          </cell>
          <cell r="FG157">
            <v>-7.4779999999992128</v>
          </cell>
          <cell r="FH157">
            <v>160.31</v>
          </cell>
          <cell r="FI157">
            <v>169.66999999999996</v>
          </cell>
          <cell r="FJ157">
            <v>201.55000000000024</v>
          </cell>
          <cell r="FK157">
            <v>186.40999999999931</v>
          </cell>
          <cell r="FL157">
            <v>205.44000000000025</v>
          </cell>
          <cell r="FM157">
            <v>201.15999999999954</v>
          </cell>
          <cell r="FN157">
            <v>180.61999999999992</v>
          </cell>
          <cell r="FO157">
            <v>210.21000000000015</v>
          </cell>
          <cell r="FP157">
            <v>0</v>
          </cell>
          <cell r="FQ157">
            <v>0</v>
          </cell>
          <cell r="FR157">
            <v>0</v>
          </cell>
          <cell r="FS157">
            <v>0</v>
          </cell>
          <cell r="FT157">
            <v>0</v>
          </cell>
          <cell r="FU157">
            <v>0</v>
          </cell>
          <cell r="FV157">
            <v>0</v>
          </cell>
          <cell r="FW157">
            <v>0</v>
          </cell>
          <cell r="FX157">
            <v>0</v>
          </cell>
          <cell r="FY157">
            <v>0</v>
          </cell>
          <cell r="FZ157">
            <v>0</v>
          </cell>
          <cell r="GA157">
            <v>0</v>
          </cell>
          <cell r="GB157">
            <v>0</v>
          </cell>
          <cell r="GC157">
            <v>0</v>
          </cell>
          <cell r="GD157">
            <v>0</v>
          </cell>
          <cell r="GE157">
            <v>0</v>
          </cell>
          <cell r="GF157">
            <v>0</v>
          </cell>
          <cell r="GG157">
            <v>0</v>
          </cell>
          <cell r="GH157">
            <v>0</v>
          </cell>
          <cell r="GI157">
            <v>-4.8280000000000003</v>
          </cell>
          <cell r="GJ157">
            <v>0</v>
          </cell>
          <cell r="GK157">
            <v>0</v>
          </cell>
          <cell r="GL157">
            <v>0</v>
          </cell>
          <cell r="GM157">
            <v>0</v>
          </cell>
          <cell r="GN157">
            <v>0</v>
          </cell>
          <cell r="GO157">
            <v>0</v>
          </cell>
          <cell r="GP157">
            <v>0</v>
          </cell>
          <cell r="GQ157">
            <v>0</v>
          </cell>
          <cell r="GR157">
            <v>0</v>
          </cell>
          <cell r="GS157">
            <v>0</v>
          </cell>
          <cell r="GT157">
            <v>0</v>
          </cell>
          <cell r="GU157">
            <v>0</v>
          </cell>
          <cell r="GV157">
            <v>0</v>
          </cell>
          <cell r="GW157">
            <v>0</v>
          </cell>
          <cell r="GX157">
            <v>0</v>
          </cell>
          <cell r="GY157">
            <v>0</v>
          </cell>
          <cell r="GZ157">
            <v>0</v>
          </cell>
          <cell r="HA157">
            <v>0</v>
          </cell>
          <cell r="HB157">
            <v>0</v>
          </cell>
          <cell r="HC157">
            <v>0</v>
          </cell>
          <cell r="HD157">
            <v>0</v>
          </cell>
          <cell r="HE157">
            <v>0</v>
          </cell>
          <cell r="HF157">
            <v>0</v>
          </cell>
          <cell r="HG157">
            <v>0</v>
          </cell>
          <cell r="HH157">
            <v>0</v>
          </cell>
          <cell r="HI157">
            <v>0</v>
          </cell>
          <cell r="HJ157">
            <v>0</v>
          </cell>
          <cell r="HK157">
            <v>0</v>
          </cell>
          <cell r="HL157">
            <v>0</v>
          </cell>
          <cell r="HM157">
            <v>0</v>
          </cell>
          <cell r="HN157">
            <v>0</v>
          </cell>
          <cell r="HO157">
            <v>0</v>
          </cell>
          <cell r="HP157">
            <v>0</v>
          </cell>
          <cell r="HQ157">
            <v>0</v>
          </cell>
          <cell r="HR157">
            <v>0</v>
          </cell>
          <cell r="HS157">
            <v>0</v>
          </cell>
          <cell r="HT157">
            <v>0</v>
          </cell>
          <cell r="HU157">
            <v>0</v>
          </cell>
          <cell r="HV157">
            <v>0</v>
          </cell>
          <cell r="HW157">
            <v>0</v>
          </cell>
          <cell r="HX157">
            <v>0</v>
          </cell>
          <cell r="HY157">
            <v>0</v>
          </cell>
          <cell r="HZ157">
            <v>0</v>
          </cell>
          <cell r="IA157">
            <v>0</v>
          </cell>
          <cell r="IB157">
            <v>0</v>
          </cell>
          <cell r="IC157">
            <v>0</v>
          </cell>
          <cell r="ID157">
            <v>0</v>
          </cell>
          <cell r="IE157">
            <v>0</v>
          </cell>
          <cell r="IF157">
            <v>0</v>
          </cell>
          <cell r="IG157">
            <v>0</v>
          </cell>
          <cell r="IH157">
            <v>0</v>
          </cell>
          <cell r="II157">
            <v>0</v>
          </cell>
          <cell r="IJ157">
            <v>0</v>
          </cell>
          <cell r="IK157">
            <v>0</v>
          </cell>
          <cell r="IL157">
            <v>0</v>
          </cell>
          <cell r="IM157">
            <v>0</v>
          </cell>
          <cell r="IN157">
            <v>0</v>
          </cell>
          <cell r="IO157">
            <v>0</v>
          </cell>
          <cell r="IP157">
            <v>0</v>
          </cell>
          <cell r="IQ157">
            <v>0</v>
          </cell>
          <cell r="IR157">
            <v>0</v>
          </cell>
          <cell r="IS157">
            <v>0</v>
          </cell>
          <cell r="IT157">
            <v>0</v>
          </cell>
          <cell r="IU157">
            <v>0</v>
          </cell>
        </row>
        <row r="158">
          <cell r="A158" t="str">
            <v>KPP IN</v>
          </cell>
          <cell r="B158" t="str">
            <v>Kalpataru Power Trans</v>
          </cell>
          <cell r="C158" t="str">
            <v>Engineering &amp; Capital Goods</v>
          </cell>
          <cell r="D158">
            <v>0</v>
          </cell>
          <cell r="E158">
            <v>0</v>
          </cell>
          <cell r="F158">
            <v>0</v>
          </cell>
          <cell r="G158">
            <v>0</v>
          </cell>
          <cell r="H158">
            <v>-21</v>
          </cell>
          <cell r="I158">
            <v>-24</v>
          </cell>
          <cell r="J158">
            <v>-29.1</v>
          </cell>
          <cell r="K158">
            <v>-31.5</v>
          </cell>
          <cell r="L158">
            <v>-21.6</v>
          </cell>
          <cell r="M158">
            <v>-27.3</v>
          </cell>
          <cell r="N158">
            <v>-31.6</v>
          </cell>
          <cell r="O158">
            <v>-33.200000000000003</v>
          </cell>
          <cell r="P158">
            <v>-29.2</v>
          </cell>
          <cell r="Q158">
            <v>-32.200000000000003</v>
          </cell>
          <cell r="R158">
            <v>-44.1</v>
          </cell>
          <cell r="S158">
            <v>-55.5</v>
          </cell>
          <cell r="T158">
            <v>-55.2</v>
          </cell>
          <cell r="U158">
            <v>-58.5</v>
          </cell>
          <cell r="V158">
            <v>-75.2</v>
          </cell>
          <cell r="W158">
            <v>-90.7</v>
          </cell>
          <cell r="X158">
            <v>-89.5</v>
          </cell>
          <cell r="Y158">
            <v>-94.2</v>
          </cell>
          <cell r="Z158">
            <v>-100.2</v>
          </cell>
          <cell r="AA158">
            <v>-113.3</v>
          </cell>
          <cell r="AB158">
            <v>-157.9</v>
          </cell>
          <cell r="AC158">
            <v>-227.1</v>
          </cell>
          <cell r="AD158">
            <v>-200.2</v>
          </cell>
          <cell r="AE158">
            <v>-301.7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35.700000000000045</v>
          </cell>
          <cell r="AK158">
            <v>21.500000000000028</v>
          </cell>
          <cell r="AL158">
            <v>44.100000000000044</v>
          </cell>
          <cell r="AM158">
            <v>82.300000000000139</v>
          </cell>
          <cell r="AN158">
            <v>49.200000000000095</v>
          </cell>
          <cell r="AO158">
            <v>72.000000000000057</v>
          </cell>
          <cell r="AP158">
            <v>125.40000000000009</v>
          </cell>
          <cell r="AQ158">
            <v>188</v>
          </cell>
          <cell r="AR158">
            <v>135.79999999999995</v>
          </cell>
          <cell r="AS158">
            <v>140.60000000000008</v>
          </cell>
          <cell r="AT158">
            <v>232.4000000000004</v>
          </cell>
          <cell r="AU158">
            <v>435.4</v>
          </cell>
          <cell r="AV158">
            <v>402.00000000000011</v>
          </cell>
          <cell r="AW158">
            <v>371.5</v>
          </cell>
          <cell r="AX158">
            <v>526.10000000000014</v>
          </cell>
          <cell r="AY158">
            <v>866.89999999999952</v>
          </cell>
          <cell r="AZ158">
            <v>515</v>
          </cell>
          <cell r="BA158">
            <v>449.79999999999978</v>
          </cell>
          <cell r="BB158">
            <v>410.99999999999972</v>
          </cell>
          <cell r="BC158">
            <v>639.70000000000005</v>
          </cell>
          <cell r="BD158">
            <v>400.79999999999973</v>
          </cell>
          <cell r="BE158">
            <v>301.79999999999995</v>
          </cell>
          <cell r="BF158">
            <v>232.99999999999943</v>
          </cell>
          <cell r="BG158">
            <v>265.5000000000004</v>
          </cell>
          <cell r="BH158">
            <v>0</v>
          </cell>
          <cell r="BI158">
            <v>0</v>
          </cell>
          <cell r="BJ158">
            <v>0</v>
          </cell>
          <cell r="BK158">
            <v>0</v>
          </cell>
          <cell r="BL158">
            <v>0</v>
          </cell>
          <cell r="BM158">
            <v>0</v>
          </cell>
          <cell r="BN158">
            <v>0</v>
          </cell>
          <cell r="BO158">
            <v>0</v>
          </cell>
          <cell r="BP158">
            <v>0</v>
          </cell>
          <cell r="BQ158">
            <v>0</v>
          </cell>
          <cell r="BR158">
            <v>0</v>
          </cell>
          <cell r="BS158">
            <v>0</v>
          </cell>
          <cell r="BT158">
            <v>0</v>
          </cell>
          <cell r="BU158">
            <v>0</v>
          </cell>
          <cell r="BV158">
            <v>0</v>
          </cell>
          <cell r="BW158">
            <v>0</v>
          </cell>
          <cell r="BX158">
            <v>0</v>
          </cell>
          <cell r="BY158">
            <v>0</v>
          </cell>
          <cell r="BZ158">
            <v>0</v>
          </cell>
          <cell r="CA158">
            <v>0</v>
          </cell>
          <cell r="CB158">
            <v>0</v>
          </cell>
          <cell r="CC158">
            <v>0</v>
          </cell>
          <cell r="CD158">
            <v>0</v>
          </cell>
          <cell r="CE158">
            <v>0</v>
          </cell>
          <cell r="CF158">
            <v>0</v>
          </cell>
          <cell r="CG158">
            <v>0</v>
          </cell>
          <cell r="CH158">
            <v>0</v>
          </cell>
          <cell r="CI158">
            <v>0</v>
          </cell>
          <cell r="CJ158">
            <v>0</v>
          </cell>
          <cell r="CK158">
            <v>0</v>
          </cell>
          <cell r="CL158">
            <v>0</v>
          </cell>
          <cell r="CM158">
            <v>0</v>
          </cell>
          <cell r="CN158">
            <v>35.700000000000045</v>
          </cell>
          <cell r="CO158">
            <v>21.500000000000028</v>
          </cell>
          <cell r="CP158">
            <v>44.100000000000044</v>
          </cell>
          <cell r="CQ158">
            <v>82.300000000000139</v>
          </cell>
          <cell r="CR158">
            <v>49.200000000000095</v>
          </cell>
          <cell r="CS158">
            <v>72.000000000000057</v>
          </cell>
          <cell r="CT158">
            <v>125.40000000000009</v>
          </cell>
          <cell r="CU158">
            <v>188</v>
          </cell>
          <cell r="CV158">
            <v>135.79999999999995</v>
          </cell>
          <cell r="CW158">
            <v>140.60000000000008</v>
          </cell>
          <cell r="CX158">
            <v>232.4000000000004</v>
          </cell>
          <cell r="CY158">
            <v>435.4</v>
          </cell>
          <cell r="CZ158">
            <v>402.00000000000011</v>
          </cell>
          <cell r="DA158">
            <v>371.5</v>
          </cell>
          <cell r="DB158">
            <v>526.10000000000014</v>
          </cell>
          <cell r="DC158">
            <v>866.89999999999952</v>
          </cell>
          <cell r="DD158">
            <v>515</v>
          </cell>
          <cell r="DE158">
            <v>449.79999999999978</v>
          </cell>
          <cell r="DF158">
            <v>410.99999999999972</v>
          </cell>
          <cell r="DG158">
            <v>639.70000000000005</v>
          </cell>
          <cell r="DH158">
            <v>400.79999999999973</v>
          </cell>
          <cell r="DI158">
            <v>301.79999999999995</v>
          </cell>
          <cell r="DJ158">
            <v>232.99999999999943</v>
          </cell>
          <cell r="DK158">
            <v>265.5000000000004</v>
          </cell>
          <cell r="DL158">
            <v>0</v>
          </cell>
          <cell r="DM158">
            <v>0</v>
          </cell>
          <cell r="DN158">
            <v>0</v>
          </cell>
          <cell r="DO158">
            <v>0</v>
          </cell>
          <cell r="DP158">
            <v>-10.4</v>
          </cell>
          <cell r="DQ158">
            <v>-6.6999999999999993</v>
          </cell>
          <cell r="DR158">
            <v>-10</v>
          </cell>
          <cell r="DS158">
            <v>-15.100000000000001</v>
          </cell>
          <cell r="DT158">
            <v>-16</v>
          </cell>
          <cell r="DU158">
            <v>-23.599999999999998</v>
          </cell>
          <cell r="DV158">
            <v>-41.199999999999996</v>
          </cell>
          <cell r="DW158">
            <v>-66.599999999999994</v>
          </cell>
          <cell r="DX158">
            <v>-41.199999999999996</v>
          </cell>
          <cell r="DY158">
            <v>-45</v>
          </cell>
          <cell r="DZ158">
            <v>-70.100000000000009</v>
          </cell>
          <cell r="EA158">
            <v>-122.4</v>
          </cell>
          <cell r="EB158">
            <v>-111.89999999999999</v>
          </cell>
          <cell r="EC158">
            <v>-99.3</v>
          </cell>
          <cell r="ED158">
            <v>-138.1</v>
          </cell>
          <cell r="EE158">
            <v>-222.3</v>
          </cell>
          <cell r="EF158">
            <v>-143.60000000000002</v>
          </cell>
          <cell r="EG158">
            <v>-128.30000000000001</v>
          </cell>
          <cell r="EH158">
            <v>-108.1</v>
          </cell>
          <cell r="EI158">
            <v>-136.00000000000003</v>
          </cell>
          <cell r="EJ158">
            <v>-110.89999999999999</v>
          </cell>
          <cell r="EK158">
            <v>-78.7</v>
          </cell>
          <cell r="EL158">
            <v>-33.5</v>
          </cell>
          <cell r="EM158">
            <v>-38.6</v>
          </cell>
          <cell r="EN158">
            <v>0</v>
          </cell>
          <cell r="EO158">
            <v>0</v>
          </cell>
          <cell r="EP158">
            <v>0</v>
          </cell>
          <cell r="EQ158">
            <v>0</v>
          </cell>
          <cell r="ER158">
            <v>25.300000000000047</v>
          </cell>
          <cell r="ES158">
            <v>14.800000000000029</v>
          </cell>
          <cell r="ET158">
            <v>34.100000000000044</v>
          </cell>
          <cell r="EU158">
            <v>67.200000000000131</v>
          </cell>
          <cell r="EV158">
            <v>33.200000000000095</v>
          </cell>
          <cell r="EW158">
            <v>48.400000000000063</v>
          </cell>
          <cell r="EX158">
            <v>84.200000000000102</v>
          </cell>
          <cell r="EY158">
            <v>121.4</v>
          </cell>
          <cell r="EZ158">
            <v>94.599999999999966</v>
          </cell>
          <cell r="FA158">
            <v>95.60000000000008</v>
          </cell>
          <cell r="FB158">
            <v>162.30000000000041</v>
          </cell>
          <cell r="FC158">
            <v>313</v>
          </cell>
          <cell r="FD158">
            <v>290.10000000000014</v>
          </cell>
          <cell r="FE158">
            <v>272.2</v>
          </cell>
          <cell r="FF158">
            <v>388.00000000000011</v>
          </cell>
          <cell r="FG158">
            <v>644.59999999999945</v>
          </cell>
          <cell r="FH158">
            <v>371.4</v>
          </cell>
          <cell r="FI158">
            <v>321.49999999999977</v>
          </cell>
          <cell r="FJ158">
            <v>302.89999999999975</v>
          </cell>
          <cell r="FK158">
            <v>503.70000000000005</v>
          </cell>
          <cell r="FL158">
            <v>289.89999999999975</v>
          </cell>
          <cell r="FM158">
            <v>223.09999999999997</v>
          </cell>
          <cell r="FN158">
            <v>199.49999999999943</v>
          </cell>
          <cell r="FO158">
            <v>226.9000000000004</v>
          </cell>
          <cell r="FP158">
            <v>0</v>
          </cell>
          <cell r="FQ158">
            <v>0</v>
          </cell>
          <cell r="FR158">
            <v>0</v>
          </cell>
          <cell r="FS158">
            <v>0</v>
          </cell>
          <cell r="FT158">
            <v>0</v>
          </cell>
          <cell r="FU158">
            <v>0</v>
          </cell>
          <cell r="FV158">
            <v>0</v>
          </cell>
          <cell r="FW158">
            <v>0</v>
          </cell>
          <cell r="FX158">
            <v>0</v>
          </cell>
          <cell r="FY158">
            <v>0</v>
          </cell>
          <cell r="FZ158">
            <v>0</v>
          </cell>
          <cell r="GA158">
            <v>0</v>
          </cell>
          <cell r="GB158">
            <v>0</v>
          </cell>
          <cell r="GC158">
            <v>0</v>
          </cell>
          <cell r="GD158">
            <v>0</v>
          </cell>
          <cell r="GE158">
            <v>0</v>
          </cell>
          <cell r="GF158">
            <v>0</v>
          </cell>
          <cell r="GG158">
            <v>0</v>
          </cell>
          <cell r="GH158">
            <v>0</v>
          </cell>
          <cell r="GI158">
            <v>0</v>
          </cell>
          <cell r="GJ158">
            <v>0</v>
          </cell>
          <cell r="GK158">
            <v>0</v>
          </cell>
          <cell r="GL158">
            <v>0</v>
          </cell>
          <cell r="GM158">
            <v>0</v>
          </cell>
          <cell r="GN158">
            <v>0</v>
          </cell>
          <cell r="GO158">
            <v>0</v>
          </cell>
          <cell r="GP158">
            <v>0</v>
          </cell>
          <cell r="GQ158">
            <v>0</v>
          </cell>
          <cell r="GR158">
            <v>0</v>
          </cell>
          <cell r="GS158">
            <v>0</v>
          </cell>
          <cell r="GT158">
            <v>0</v>
          </cell>
          <cell r="GU158">
            <v>0</v>
          </cell>
          <cell r="GV158">
            <v>0</v>
          </cell>
          <cell r="GW158">
            <v>0</v>
          </cell>
          <cell r="GX158">
            <v>0</v>
          </cell>
          <cell r="GY158">
            <v>0</v>
          </cell>
          <cell r="GZ158">
            <v>0</v>
          </cell>
          <cell r="HA158">
            <v>0</v>
          </cell>
          <cell r="HB158">
            <v>0</v>
          </cell>
          <cell r="HC158">
            <v>0</v>
          </cell>
          <cell r="HD158">
            <v>0</v>
          </cell>
          <cell r="HE158">
            <v>0</v>
          </cell>
          <cell r="HF158">
            <v>0</v>
          </cell>
          <cell r="HG158">
            <v>0</v>
          </cell>
          <cell r="HH158">
            <v>0</v>
          </cell>
          <cell r="HI158">
            <v>0</v>
          </cell>
          <cell r="HJ158">
            <v>0</v>
          </cell>
          <cell r="HK158">
            <v>0</v>
          </cell>
          <cell r="HL158">
            <v>0</v>
          </cell>
          <cell r="HM158">
            <v>0</v>
          </cell>
          <cell r="HN158">
            <v>0</v>
          </cell>
          <cell r="HO158">
            <v>0</v>
          </cell>
          <cell r="HP158">
            <v>0</v>
          </cell>
          <cell r="HQ158">
            <v>0</v>
          </cell>
          <cell r="HR158">
            <v>0</v>
          </cell>
          <cell r="HS158">
            <v>0</v>
          </cell>
          <cell r="HT158">
            <v>0</v>
          </cell>
          <cell r="HU158">
            <v>0</v>
          </cell>
          <cell r="HV158">
            <v>0</v>
          </cell>
          <cell r="HW158">
            <v>0</v>
          </cell>
          <cell r="HX158">
            <v>0</v>
          </cell>
          <cell r="HY158">
            <v>0</v>
          </cell>
          <cell r="HZ158">
            <v>0</v>
          </cell>
          <cell r="IA158">
            <v>0</v>
          </cell>
          <cell r="IB158">
            <v>0</v>
          </cell>
          <cell r="IC158">
            <v>0</v>
          </cell>
          <cell r="ID158">
            <v>0</v>
          </cell>
          <cell r="IE158">
            <v>0</v>
          </cell>
          <cell r="IF158">
            <v>0</v>
          </cell>
          <cell r="IG158">
            <v>0</v>
          </cell>
          <cell r="IH158">
            <v>0</v>
          </cell>
          <cell r="II158">
            <v>0</v>
          </cell>
          <cell r="IJ158">
            <v>0</v>
          </cell>
          <cell r="IK158">
            <v>0</v>
          </cell>
          <cell r="IL158">
            <v>0</v>
          </cell>
          <cell r="IM158">
            <v>0</v>
          </cell>
          <cell r="IN158">
            <v>0</v>
          </cell>
          <cell r="IO158">
            <v>0</v>
          </cell>
          <cell r="IP158">
            <v>0</v>
          </cell>
          <cell r="IQ158">
            <v>0</v>
          </cell>
          <cell r="IR158">
            <v>0</v>
          </cell>
          <cell r="IS158">
            <v>0</v>
          </cell>
          <cell r="IT158">
            <v>0</v>
          </cell>
          <cell r="IU158">
            <v>0</v>
          </cell>
        </row>
        <row r="159">
          <cell r="A159" t="str">
            <v>KEII IN</v>
          </cell>
          <cell r="B159" t="str">
            <v>KEI Industries</v>
          </cell>
          <cell r="C159" t="str">
            <v>Engineering &amp; Capital Goods</v>
          </cell>
          <cell r="D159">
            <v>0</v>
          </cell>
          <cell r="E159">
            <v>0</v>
          </cell>
          <cell r="F159">
            <v>0</v>
          </cell>
          <cell r="G159">
            <v>0</v>
          </cell>
          <cell r="H159">
            <v>0</v>
          </cell>
          <cell r="I159">
            <v>0</v>
          </cell>
          <cell r="J159">
            <v>0</v>
          </cell>
          <cell r="K159">
            <v>0</v>
          </cell>
          <cell r="L159">
            <v>-14.44</v>
          </cell>
          <cell r="M159">
            <v>-16.47</v>
          </cell>
          <cell r="N159">
            <v>-17.829999999999998</v>
          </cell>
          <cell r="O159">
            <v>-19.79</v>
          </cell>
          <cell r="P159">
            <v>-21.13</v>
          </cell>
          <cell r="Q159">
            <v>-22.48</v>
          </cell>
          <cell r="R159">
            <v>-20.72</v>
          </cell>
          <cell r="S159">
            <v>-30.26</v>
          </cell>
          <cell r="T159">
            <v>-33.53</v>
          </cell>
          <cell r="U159">
            <v>-58.609000000000002</v>
          </cell>
          <cell r="V159">
            <v>-70.036000000000001</v>
          </cell>
          <cell r="W159">
            <v>-75.186999999999998</v>
          </cell>
          <cell r="X159">
            <v>-85.534999999999997</v>
          </cell>
          <cell r="Y159">
            <v>-97.385000000000005</v>
          </cell>
          <cell r="Z159">
            <v>-104.086</v>
          </cell>
          <cell r="AA159">
            <v>-82.08</v>
          </cell>
          <cell r="AB159">
            <v>-100.19799999999999</v>
          </cell>
          <cell r="AC159">
            <v>-134.874</v>
          </cell>
          <cell r="AD159">
            <v>-161.559</v>
          </cell>
          <cell r="AE159">
            <v>-169.51499999999999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10.780000000000038</v>
          </cell>
          <cell r="AO159">
            <v>16.56100000000005</v>
          </cell>
          <cell r="AP159">
            <v>42.708000000000084</v>
          </cell>
          <cell r="AQ159">
            <v>53.873999999999889</v>
          </cell>
          <cell r="AR159">
            <v>60.950000000000017</v>
          </cell>
          <cell r="AS159">
            <v>62.018000000000157</v>
          </cell>
          <cell r="AT159">
            <v>97.412000000000006</v>
          </cell>
          <cell r="AU159">
            <v>116.11700000000012</v>
          </cell>
          <cell r="AV159">
            <v>105.863</v>
          </cell>
          <cell r="AW159">
            <v>146.99300000000005</v>
          </cell>
          <cell r="AX159">
            <v>159.34299999999996</v>
          </cell>
          <cell r="AY159">
            <v>167.58500000000021</v>
          </cell>
          <cell r="AZ159">
            <v>172.07600000000005</v>
          </cell>
          <cell r="BA159">
            <v>162.57599999999979</v>
          </cell>
          <cell r="BB159">
            <v>175.8619999999998</v>
          </cell>
          <cell r="BC159">
            <v>138.02099999999984</v>
          </cell>
          <cell r="BD159">
            <v>101.21800000000003</v>
          </cell>
          <cell r="BE159">
            <v>43.786999999999807</v>
          </cell>
          <cell r="BF159">
            <v>-224.78199999999975</v>
          </cell>
          <cell r="BG159">
            <v>-182.85599999999991</v>
          </cell>
          <cell r="BH159">
            <v>0</v>
          </cell>
          <cell r="BI159">
            <v>0</v>
          </cell>
          <cell r="BJ159">
            <v>0</v>
          </cell>
          <cell r="BK159">
            <v>0</v>
          </cell>
          <cell r="BL159">
            <v>0</v>
          </cell>
          <cell r="BM159">
            <v>0</v>
          </cell>
          <cell r="BN159">
            <v>0</v>
          </cell>
          <cell r="BO159">
            <v>0</v>
          </cell>
          <cell r="BP159">
            <v>0</v>
          </cell>
          <cell r="BQ159">
            <v>0</v>
          </cell>
          <cell r="BR159">
            <v>0</v>
          </cell>
          <cell r="BS159">
            <v>0</v>
          </cell>
          <cell r="BT159">
            <v>0</v>
          </cell>
          <cell r="BU159">
            <v>0</v>
          </cell>
          <cell r="BV159">
            <v>0</v>
          </cell>
          <cell r="BW159">
            <v>0</v>
          </cell>
          <cell r="BX159">
            <v>0</v>
          </cell>
          <cell r="BY159">
            <v>0</v>
          </cell>
          <cell r="BZ159">
            <v>0</v>
          </cell>
          <cell r="CA159">
            <v>0</v>
          </cell>
          <cell r="CB159">
            <v>0</v>
          </cell>
          <cell r="CC159">
            <v>0</v>
          </cell>
          <cell r="CD159">
            <v>0</v>
          </cell>
          <cell r="CE159">
            <v>0</v>
          </cell>
          <cell r="CF159">
            <v>-2.0259999999999998</v>
          </cell>
          <cell r="CG159">
            <v>-27.251000000000001</v>
          </cell>
          <cell r="CH159">
            <v>-34.784999999999997</v>
          </cell>
          <cell r="CI159">
            <v>263.55799999999999</v>
          </cell>
          <cell r="CJ159">
            <v>0</v>
          </cell>
          <cell r="CK159">
            <v>0</v>
          </cell>
          <cell r="CL159">
            <v>0</v>
          </cell>
          <cell r="CM159">
            <v>0</v>
          </cell>
          <cell r="CN159">
            <v>0</v>
          </cell>
          <cell r="CO159">
            <v>0</v>
          </cell>
          <cell r="CP159">
            <v>0</v>
          </cell>
          <cell r="CQ159">
            <v>0</v>
          </cell>
          <cell r="CR159">
            <v>10.780000000000038</v>
          </cell>
          <cell r="CS159">
            <v>16.56100000000005</v>
          </cell>
          <cell r="CT159">
            <v>42.708000000000084</v>
          </cell>
          <cell r="CU159">
            <v>53.873999999999889</v>
          </cell>
          <cell r="CV159">
            <v>60.950000000000017</v>
          </cell>
          <cell r="CW159">
            <v>62.018000000000157</v>
          </cell>
          <cell r="CX159">
            <v>97.412000000000006</v>
          </cell>
          <cell r="CY159">
            <v>116.11700000000012</v>
          </cell>
          <cell r="CZ159">
            <v>105.863</v>
          </cell>
          <cell r="DA159">
            <v>146.99300000000005</v>
          </cell>
          <cell r="DB159">
            <v>159.34299999999996</v>
          </cell>
          <cell r="DC159">
            <v>167.58500000000021</v>
          </cell>
          <cell r="DD159">
            <v>172.07600000000005</v>
          </cell>
          <cell r="DE159">
            <v>162.57599999999979</v>
          </cell>
          <cell r="DF159">
            <v>175.8619999999998</v>
          </cell>
          <cell r="DG159">
            <v>138.02099999999984</v>
          </cell>
          <cell r="DH159">
            <v>99.192000000000036</v>
          </cell>
          <cell r="DI159">
            <v>16.535999999999806</v>
          </cell>
          <cell r="DJ159">
            <v>-259.56699999999978</v>
          </cell>
          <cell r="DK159">
            <v>80.702000000000083</v>
          </cell>
          <cell r="DL159">
            <v>0</v>
          </cell>
          <cell r="DM159">
            <v>0</v>
          </cell>
          <cell r="DN159">
            <v>0</v>
          </cell>
          <cell r="DO159">
            <v>0</v>
          </cell>
          <cell r="DP159">
            <v>0</v>
          </cell>
          <cell r="DQ159">
            <v>0</v>
          </cell>
          <cell r="DR159">
            <v>0</v>
          </cell>
          <cell r="DS159">
            <v>0</v>
          </cell>
          <cell r="DT159">
            <v>-3.95</v>
          </cell>
          <cell r="DU159">
            <v>-6.05</v>
          </cell>
          <cell r="DV159">
            <v>-11.5</v>
          </cell>
          <cell r="DW159">
            <v>-18.529</v>
          </cell>
          <cell r="DX159">
            <v>-10.4</v>
          </cell>
          <cell r="DY159">
            <v>-10.355</v>
          </cell>
          <cell r="DZ159">
            <v>-22.353000000000002</v>
          </cell>
          <cell r="EA159">
            <v>-31.783999999999999</v>
          </cell>
          <cell r="EB159">
            <v>-29.4</v>
          </cell>
          <cell r="EC159">
            <v>-45.8</v>
          </cell>
          <cell r="ED159">
            <v>-48.85</v>
          </cell>
          <cell r="EE159">
            <v>-54.167000000000002</v>
          </cell>
          <cell r="EF159">
            <v>-52.5</v>
          </cell>
          <cell r="EG159">
            <v>-46.5</v>
          </cell>
          <cell r="EH159">
            <v>-40.9</v>
          </cell>
          <cell r="EI159">
            <v>-73.015000000000001</v>
          </cell>
          <cell r="EJ159">
            <v>-30.7</v>
          </cell>
          <cell r="EK159">
            <v>2.2789999999999999</v>
          </cell>
          <cell r="EL159">
            <v>14.9</v>
          </cell>
          <cell r="EM159">
            <v>87.06</v>
          </cell>
          <cell r="EN159">
            <v>0</v>
          </cell>
          <cell r="EO159">
            <v>0</v>
          </cell>
          <cell r="EP159">
            <v>0</v>
          </cell>
          <cell r="EQ159">
            <v>0</v>
          </cell>
          <cell r="ER159">
            <v>0</v>
          </cell>
          <cell r="ES159">
            <v>0</v>
          </cell>
          <cell r="ET159">
            <v>0</v>
          </cell>
          <cell r="EU159">
            <v>0</v>
          </cell>
          <cell r="EV159">
            <v>6.8300000000000383</v>
          </cell>
          <cell r="EW159">
            <v>10.511000000000049</v>
          </cell>
          <cell r="EX159">
            <v>31.208000000000084</v>
          </cell>
          <cell r="EY159">
            <v>35.344999999999885</v>
          </cell>
          <cell r="EZ159">
            <v>50.550000000000018</v>
          </cell>
          <cell r="FA159">
            <v>51.663000000000153</v>
          </cell>
          <cell r="FB159">
            <v>75.058999999999997</v>
          </cell>
          <cell r="FC159">
            <v>84.333000000000112</v>
          </cell>
          <cell r="FD159">
            <v>76.462999999999994</v>
          </cell>
          <cell r="FE159">
            <v>101.19300000000005</v>
          </cell>
          <cell r="FF159">
            <v>110.49299999999997</v>
          </cell>
          <cell r="FG159">
            <v>113.41800000000021</v>
          </cell>
          <cell r="FH159">
            <v>119.57600000000005</v>
          </cell>
          <cell r="FI159">
            <v>116.07599999999979</v>
          </cell>
          <cell r="FJ159">
            <v>134.96199999999979</v>
          </cell>
          <cell r="FK159">
            <v>65.005999999999844</v>
          </cell>
          <cell r="FL159">
            <v>68.492000000000033</v>
          </cell>
          <cell r="FM159">
            <v>18.814999999999806</v>
          </cell>
          <cell r="FN159">
            <v>-244.66699999999977</v>
          </cell>
          <cell r="FO159">
            <v>167.76200000000009</v>
          </cell>
          <cell r="FP159">
            <v>0</v>
          </cell>
          <cell r="FQ159">
            <v>0</v>
          </cell>
          <cell r="FR159">
            <v>0</v>
          </cell>
          <cell r="FS159">
            <v>0</v>
          </cell>
          <cell r="FT159">
            <v>0</v>
          </cell>
          <cell r="FU159">
            <v>0</v>
          </cell>
          <cell r="FV159">
            <v>0</v>
          </cell>
          <cell r="FW159">
            <v>0</v>
          </cell>
          <cell r="FX159">
            <v>0</v>
          </cell>
          <cell r="FY159">
            <v>0</v>
          </cell>
          <cell r="FZ159">
            <v>0</v>
          </cell>
          <cell r="GA159">
            <v>0</v>
          </cell>
          <cell r="GB159">
            <v>0</v>
          </cell>
          <cell r="GC159">
            <v>0</v>
          </cell>
          <cell r="GD159">
            <v>0</v>
          </cell>
          <cell r="GE159">
            <v>-1.5189999999999999</v>
          </cell>
          <cell r="GF159">
            <v>0</v>
          </cell>
          <cell r="GG159">
            <v>0</v>
          </cell>
          <cell r="GH159">
            <v>-0.221</v>
          </cell>
          <cell r="GI159">
            <v>0</v>
          </cell>
          <cell r="GJ159">
            <v>0</v>
          </cell>
          <cell r="GK159">
            <v>0</v>
          </cell>
          <cell r="GL159">
            <v>0</v>
          </cell>
          <cell r="GM159">
            <v>0</v>
          </cell>
          <cell r="GN159">
            <v>0</v>
          </cell>
          <cell r="GO159">
            <v>0</v>
          </cell>
          <cell r="GP159">
            <v>0</v>
          </cell>
          <cell r="GQ159">
            <v>0</v>
          </cell>
          <cell r="GR159">
            <v>0</v>
          </cell>
          <cell r="GS159">
            <v>0</v>
          </cell>
          <cell r="GT159">
            <v>0</v>
          </cell>
          <cell r="GU159">
            <v>0</v>
          </cell>
          <cell r="GV159">
            <v>0</v>
          </cell>
          <cell r="GW159">
            <v>0</v>
          </cell>
          <cell r="GX159">
            <v>0</v>
          </cell>
          <cell r="GY159">
            <v>0</v>
          </cell>
          <cell r="GZ159">
            <v>0</v>
          </cell>
          <cell r="HA159">
            <v>0</v>
          </cell>
          <cell r="HB159">
            <v>0</v>
          </cell>
          <cell r="HC159">
            <v>0</v>
          </cell>
          <cell r="HD159">
            <v>0</v>
          </cell>
          <cell r="HE159">
            <v>0</v>
          </cell>
          <cell r="HF159">
            <v>0</v>
          </cell>
          <cell r="HG159">
            <v>0</v>
          </cell>
          <cell r="HH159">
            <v>0</v>
          </cell>
          <cell r="HI159">
            <v>0</v>
          </cell>
          <cell r="HJ159">
            <v>0</v>
          </cell>
          <cell r="HK159">
            <v>0</v>
          </cell>
          <cell r="HL159">
            <v>0</v>
          </cell>
          <cell r="HM159">
            <v>0</v>
          </cell>
          <cell r="HN159">
            <v>0</v>
          </cell>
          <cell r="HO159">
            <v>0</v>
          </cell>
          <cell r="HP159">
            <v>0</v>
          </cell>
          <cell r="HQ159">
            <v>0</v>
          </cell>
          <cell r="HR159">
            <v>0</v>
          </cell>
          <cell r="HS159">
            <v>0</v>
          </cell>
          <cell r="HT159">
            <v>0</v>
          </cell>
          <cell r="HU159">
            <v>0</v>
          </cell>
          <cell r="HV159">
            <v>0</v>
          </cell>
          <cell r="HW159">
            <v>0</v>
          </cell>
          <cell r="HX159">
            <v>0</v>
          </cell>
          <cell r="HY159">
            <v>0</v>
          </cell>
          <cell r="HZ159">
            <v>0</v>
          </cell>
          <cell r="IA159">
            <v>0</v>
          </cell>
          <cell r="IB159">
            <v>0</v>
          </cell>
          <cell r="IC159">
            <v>0</v>
          </cell>
          <cell r="ID159">
            <v>0</v>
          </cell>
          <cell r="IE159">
            <v>0</v>
          </cell>
          <cell r="IF159">
            <v>0</v>
          </cell>
          <cell r="IG159">
            <v>0</v>
          </cell>
          <cell r="IH159">
            <v>0</v>
          </cell>
          <cell r="II159">
            <v>0</v>
          </cell>
          <cell r="IJ159">
            <v>0</v>
          </cell>
          <cell r="IK159">
            <v>0</v>
          </cell>
          <cell r="IL159">
            <v>0</v>
          </cell>
          <cell r="IM159">
            <v>0</v>
          </cell>
          <cell r="IN159">
            <v>0</v>
          </cell>
          <cell r="IO159">
            <v>0</v>
          </cell>
          <cell r="IP159">
            <v>0</v>
          </cell>
          <cell r="IQ159">
            <v>0</v>
          </cell>
          <cell r="IR159">
            <v>0</v>
          </cell>
          <cell r="IS159">
            <v>0</v>
          </cell>
          <cell r="IT159">
            <v>0</v>
          </cell>
          <cell r="IU159">
            <v>0</v>
          </cell>
        </row>
        <row r="160">
          <cell r="A160" t="str">
            <v>KKB IN</v>
          </cell>
          <cell r="B160" t="str">
            <v>Kirloskar Brothers</v>
          </cell>
          <cell r="C160" t="str">
            <v>Engineering &amp; capital goods</v>
          </cell>
          <cell r="D160">
            <v>0</v>
          </cell>
          <cell r="E160">
            <v>0</v>
          </cell>
          <cell r="F160">
            <v>0</v>
          </cell>
          <cell r="G160">
            <v>0</v>
          </cell>
          <cell r="H160">
            <v>0</v>
          </cell>
          <cell r="I160">
            <v>0</v>
          </cell>
          <cell r="J160">
            <v>0</v>
          </cell>
          <cell r="K160">
            <v>0</v>
          </cell>
          <cell r="L160">
            <v>0</v>
          </cell>
          <cell r="M160">
            <v>-14.4</v>
          </cell>
          <cell r="N160">
            <v>-10.199999999999999</v>
          </cell>
          <cell r="O160">
            <v>-12</v>
          </cell>
          <cell r="P160">
            <v>-12.8</v>
          </cell>
          <cell r="Q160">
            <v>-17.399999999999999</v>
          </cell>
          <cell r="R160">
            <v>-12</v>
          </cell>
          <cell r="S160">
            <v>-12.6</v>
          </cell>
          <cell r="T160">
            <v>-28</v>
          </cell>
          <cell r="U160">
            <v>-13.1</v>
          </cell>
          <cell r="V160">
            <v>-16.399999999999999</v>
          </cell>
          <cell r="W160">
            <v>-26.2</v>
          </cell>
          <cell r="X160">
            <v>-31.2</v>
          </cell>
          <cell r="Y160">
            <v>-36.6</v>
          </cell>
          <cell r="Z160">
            <v>-53.7</v>
          </cell>
          <cell r="AA160">
            <v>-47.4</v>
          </cell>
          <cell r="AB160">
            <v>-42.4</v>
          </cell>
          <cell r="AC160">
            <v>-62.93</v>
          </cell>
          <cell r="AD160">
            <v>-92.811000000000007</v>
          </cell>
          <cell r="AE160">
            <v>-105.069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O160">
            <v>100.89999999999986</v>
          </cell>
          <cell r="AP160">
            <v>57.800000000000182</v>
          </cell>
          <cell r="AQ160">
            <v>325.80000000000013</v>
          </cell>
          <cell r="AR160">
            <v>101.20000000000005</v>
          </cell>
          <cell r="AS160">
            <v>239.90000000000006</v>
          </cell>
          <cell r="AT160">
            <v>450.80000000000007</v>
          </cell>
          <cell r="AU160">
            <v>605.20000000000005</v>
          </cell>
          <cell r="AV160">
            <v>463.79999999999973</v>
          </cell>
          <cell r="AW160">
            <v>568.29999999999984</v>
          </cell>
          <cell r="AX160">
            <v>461.5999999999998</v>
          </cell>
          <cell r="AY160">
            <v>453.00000000000017</v>
          </cell>
          <cell r="AZ160">
            <v>346.69999999999976</v>
          </cell>
          <cell r="BA160">
            <v>347.09999999999951</v>
          </cell>
          <cell r="BB160">
            <v>64.400000000000645</v>
          </cell>
          <cell r="BC160">
            <v>743.0999999999998</v>
          </cell>
          <cell r="BD160">
            <v>-41.010000000000431</v>
          </cell>
          <cell r="BE160">
            <v>282.43900000000002</v>
          </cell>
          <cell r="BF160">
            <v>10.093000000000075</v>
          </cell>
          <cell r="BG160">
            <v>730.73500000000058</v>
          </cell>
          <cell r="BH160">
            <v>0</v>
          </cell>
          <cell r="BI160">
            <v>0</v>
          </cell>
          <cell r="BJ160">
            <v>0</v>
          </cell>
          <cell r="BK160">
            <v>0</v>
          </cell>
          <cell r="BL160">
            <v>0</v>
          </cell>
          <cell r="BM160">
            <v>0</v>
          </cell>
          <cell r="BN160">
            <v>0</v>
          </cell>
          <cell r="BO160">
            <v>0</v>
          </cell>
          <cell r="BP160">
            <v>0</v>
          </cell>
          <cell r="BQ160">
            <v>0</v>
          </cell>
          <cell r="BR160">
            <v>0</v>
          </cell>
          <cell r="BS160">
            <v>0</v>
          </cell>
          <cell r="BT160">
            <v>0</v>
          </cell>
          <cell r="BU160">
            <v>498.9</v>
          </cell>
          <cell r="BV160">
            <v>0</v>
          </cell>
          <cell r="BW160">
            <v>0</v>
          </cell>
          <cell r="BX160">
            <v>0</v>
          </cell>
          <cell r="BY160">
            <v>1803.5</v>
          </cell>
          <cell r="BZ160">
            <v>0</v>
          </cell>
          <cell r="CA160">
            <v>0</v>
          </cell>
          <cell r="CB160">
            <v>0</v>
          </cell>
          <cell r="CC160">
            <v>0</v>
          </cell>
          <cell r="CD160">
            <v>0</v>
          </cell>
          <cell r="CE160">
            <v>0</v>
          </cell>
          <cell r="CF160">
            <v>0</v>
          </cell>
          <cell r="CG160">
            <v>0</v>
          </cell>
          <cell r="CH160">
            <v>0</v>
          </cell>
          <cell r="CI160">
            <v>0</v>
          </cell>
          <cell r="CJ160">
            <v>0</v>
          </cell>
          <cell r="CK160">
            <v>0</v>
          </cell>
          <cell r="CL160">
            <v>0</v>
          </cell>
          <cell r="CM160">
            <v>0</v>
          </cell>
          <cell r="CN160">
            <v>0</v>
          </cell>
          <cell r="CO160">
            <v>0</v>
          </cell>
          <cell r="CP160">
            <v>0</v>
          </cell>
          <cell r="CQ160">
            <v>0</v>
          </cell>
          <cell r="CR160">
            <v>0</v>
          </cell>
          <cell r="CS160">
            <v>100.89999999999986</v>
          </cell>
          <cell r="CT160">
            <v>57.800000000000182</v>
          </cell>
          <cell r="CU160">
            <v>325.80000000000013</v>
          </cell>
          <cell r="CV160">
            <v>101.20000000000005</v>
          </cell>
          <cell r="CW160">
            <v>738.80000000000007</v>
          </cell>
          <cell r="CX160">
            <v>450.80000000000007</v>
          </cell>
          <cell r="CY160">
            <v>605.20000000000005</v>
          </cell>
          <cell r="CZ160">
            <v>463.79999999999973</v>
          </cell>
          <cell r="DA160">
            <v>2371.7999999999997</v>
          </cell>
          <cell r="DB160">
            <v>461.5999999999998</v>
          </cell>
          <cell r="DC160">
            <v>453.00000000000017</v>
          </cell>
          <cell r="DD160">
            <v>346.69999999999976</v>
          </cell>
          <cell r="DE160">
            <v>347.09999999999951</v>
          </cell>
          <cell r="DF160">
            <v>64.400000000000645</v>
          </cell>
          <cell r="DG160">
            <v>743.0999999999998</v>
          </cell>
          <cell r="DH160">
            <v>-41.010000000000431</v>
          </cell>
          <cell r="DI160">
            <v>282.43900000000002</v>
          </cell>
          <cell r="DJ160">
            <v>10.093000000000075</v>
          </cell>
          <cell r="DK160">
            <v>730.73500000000058</v>
          </cell>
          <cell r="DL160">
            <v>0</v>
          </cell>
          <cell r="DM160">
            <v>0</v>
          </cell>
          <cell r="DN160">
            <v>0</v>
          </cell>
          <cell r="DO160">
            <v>0</v>
          </cell>
          <cell r="DP160">
            <v>0</v>
          </cell>
          <cell r="DQ160">
            <v>0</v>
          </cell>
          <cell r="DR160">
            <v>0</v>
          </cell>
          <cell r="DS160">
            <v>0</v>
          </cell>
          <cell r="DT160">
            <v>0</v>
          </cell>
          <cell r="DU160">
            <v>-24.2</v>
          </cell>
          <cell r="DV160">
            <v>-10</v>
          </cell>
          <cell r="DW160">
            <v>16.8</v>
          </cell>
          <cell r="DX160">
            <v>-11.7</v>
          </cell>
          <cell r="DY160">
            <v>-22.5</v>
          </cell>
          <cell r="DZ160">
            <v>-69.599999999999994</v>
          </cell>
          <cell r="EA160">
            <v>-47.5</v>
          </cell>
          <cell r="EB160">
            <v>-72.8</v>
          </cell>
          <cell r="EC160">
            <v>-82.8</v>
          </cell>
          <cell r="ED160">
            <v>-143.9</v>
          </cell>
          <cell r="EE160">
            <v>-85.699999999999989</v>
          </cell>
          <cell r="EF160">
            <v>-89.600000000000009</v>
          </cell>
          <cell r="EG160">
            <v>-76.099999999999994</v>
          </cell>
          <cell r="EH160">
            <v>-16.7</v>
          </cell>
          <cell r="EI160">
            <v>-216.6</v>
          </cell>
          <cell r="EJ160">
            <v>-3.8</v>
          </cell>
          <cell r="EK160">
            <v>-48.167999999999999</v>
          </cell>
          <cell r="EL160">
            <v>-2.359</v>
          </cell>
          <cell r="EM160">
            <v>-257.59500000000003</v>
          </cell>
          <cell r="EN160">
            <v>0</v>
          </cell>
          <cell r="EO160">
            <v>0</v>
          </cell>
          <cell r="EP160">
            <v>0</v>
          </cell>
          <cell r="EQ160">
            <v>0</v>
          </cell>
          <cell r="ER160">
            <v>0</v>
          </cell>
          <cell r="ES160">
            <v>0</v>
          </cell>
          <cell r="ET160">
            <v>0</v>
          </cell>
          <cell r="EU160">
            <v>0</v>
          </cell>
          <cell r="EV160">
            <v>0</v>
          </cell>
          <cell r="EW160">
            <v>76.699999999999861</v>
          </cell>
          <cell r="EX160">
            <v>47.800000000000182</v>
          </cell>
          <cell r="EY160">
            <v>342.60000000000014</v>
          </cell>
          <cell r="EZ160">
            <v>89.500000000000043</v>
          </cell>
          <cell r="FA160">
            <v>716.30000000000007</v>
          </cell>
          <cell r="FB160">
            <v>381.20000000000005</v>
          </cell>
          <cell r="FC160">
            <v>557.70000000000005</v>
          </cell>
          <cell r="FD160">
            <v>390.99999999999972</v>
          </cell>
          <cell r="FE160">
            <v>2288.9999999999995</v>
          </cell>
          <cell r="FF160">
            <v>317.69999999999982</v>
          </cell>
          <cell r="FG160">
            <v>367.30000000000018</v>
          </cell>
          <cell r="FH160">
            <v>257.09999999999974</v>
          </cell>
          <cell r="FI160">
            <v>270.99999999999955</v>
          </cell>
          <cell r="FJ160">
            <v>47.700000000000642</v>
          </cell>
          <cell r="FK160">
            <v>526.49999999999977</v>
          </cell>
          <cell r="FL160">
            <v>-44.810000000000429</v>
          </cell>
          <cell r="FM160">
            <v>234.27100000000002</v>
          </cell>
          <cell r="FN160">
            <v>7.7340000000000746</v>
          </cell>
          <cell r="FO160">
            <v>473.14000000000055</v>
          </cell>
          <cell r="FP160">
            <v>0</v>
          </cell>
          <cell r="FQ160">
            <v>0</v>
          </cell>
          <cell r="FR160">
            <v>0</v>
          </cell>
          <cell r="FS160">
            <v>0</v>
          </cell>
          <cell r="FT160">
            <v>0</v>
          </cell>
          <cell r="FU160">
            <v>0</v>
          </cell>
          <cell r="FV160">
            <v>0</v>
          </cell>
          <cell r="FW160">
            <v>0</v>
          </cell>
          <cell r="FX160">
            <v>0</v>
          </cell>
          <cell r="FY160">
            <v>0</v>
          </cell>
          <cell r="FZ160">
            <v>0</v>
          </cell>
          <cell r="GA160">
            <v>0</v>
          </cell>
          <cell r="GB160">
            <v>0</v>
          </cell>
          <cell r="GC160">
            <v>0</v>
          </cell>
          <cell r="GD160">
            <v>0</v>
          </cell>
          <cell r="GE160">
            <v>0</v>
          </cell>
          <cell r="GF160">
            <v>0</v>
          </cell>
          <cell r="GG160">
            <v>0</v>
          </cell>
          <cell r="GH160">
            <v>0</v>
          </cell>
          <cell r="GI160">
            <v>0</v>
          </cell>
          <cell r="GJ160">
            <v>0</v>
          </cell>
          <cell r="GK160">
            <v>0</v>
          </cell>
          <cell r="GL160">
            <v>0</v>
          </cell>
          <cell r="GM160">
            <v>0</v>
          </cell>
          <cell r="GN160">
            <v>0</v>
          </cell>
          <cell r="GO160">
            <v>0</v>
          </cell>
          <cell r="GP160">
            <v>0</v>
          </cell>
          <cell r="GQ160">
            <v>0</v>
          </cell>
          <cell r="GR160">
            <v>0</v>
          </cell>
          <cell r="GS160">
            <v>0</v>
          </cell>
          <cell r="GT160">
            <v>0</v>
          </cell>
          <cell r="GU160">
            <v>0</v>
          </cell>
          <cell r="GV160">
            <v>0</v>
          </cell>
          <cell r="GW160">
            <v>0</v>
          </cell>
          <cell r="GX160">
            <v>0</v>
          </cell>
          <cell r="GY160">
            <v>0</v>
          </cell>
          <cell r="GZ160">
            <v>0</v>
          </cell>
          <cell r="HA160">
            <v>0</v>
          </cell>
          <cell r="HB160">
            <v>0</v>
          </cell>
          <cell r="HC160">
            <v>0</v>
          </cell>
          <cell r="HD160">
            <v>0</v>
          </cell>
          <cell r="HE160">
            <v>0</v>
          </cell>
          <cell r="HF160">
            <v>0</v>
          </cell>
          <cell r="HG160">
            <v>0</v>
          </cell>
          <cell r="HH160">
            <v>0</v>
          </cell>
          <cell r="HI160">
            <v>0</v>
          </cell>
          <cell r="HJ160">
            <v>0</v>
          </cell>
          <cell r="HK160">
            <v>0</v>
          </cell>
          <cell r="HL160">
            <v>0</v>
          </cell>
          <cell r="HM160">
            <v>0</v>
          </cell>
          <cell r="HN160">
            <v>0</v>
          </cell>
          <cell r="HO160">
            <v>0</v>
          </cell>
          <cell r="HP160">
            <v>0</v>
          </cell>
          <cell r="HQ160">
            <v>0</v>
          </cell>
          <cell r="HR160">
            <v>0</v>
          </cell>
          <cell r="HS160">
            <v>0</v>
          </cell>
          <cell r="HT160">
            <v>0</v>
          </cell>
          <cell r="HU160">
            <v>0</v>
          </cell>
          <cell r="HV160">
            <v>0</v>
          </cell>
          <cell r="HW160">
            <v>0</v>
          </cell>
          <cell r="HX160">
            <v>0</v>
          </cell>
          <cell r="HY160">
            <v>0</v>
          </cell>
          <cell r="HZ160">
            <v>0</v>
          </cell>
          <cell r="IA160">
            <v>0</v>
          </cell>
          <cell r="IB160">
            <v>0</v>
          </cell>
          <cell r="IC160">
            <v>0</v>
          </cell>
          <cell r="ID160">
            <v>0</v>
          </cell>
          <cell r="IE160">
            <v>0</v>
          </cell>
          <cell r="IF160">
            <v>0</v>
          </cell>
          <cell r="IG160">
            <v>0</v>
          </cell>
          <cell r="IH160">
            <v>0</v>
          </cell>
          <cell r="II160">
            <v>0</v>
          </cell>
          <cell r="IJ160">
            <v>0</v>
          </cell>
          <cell r="IK160">
            <v>0</v>
          </cell>
          <cell r="IL160">
            <v>0</v>
          </cell>
          <cell r="IM160">
            <v>0</v>
          </cell>
          <cell r="IN160">
            <v>0</v>
          </cell>
          <cell r="IO160">
            <v>0</v>
          </cell>
          <cell r="IP160">
            <v>0</v>
          </cell>
          <cell r="IQ160">
            <v>0</v>
          </cell>
          <cell r="IR160">
            <v>0</v>
          </cell>
          <cell r="IS160">
            <v>0</v>
          </cell>
          <cell r="IT160">
            <v>0</v>
          </cell>
          <cell r="IU160">
            <v>0</v>
          </cell>
        </row>
        <row r="161">
          <cell r="A161" t="str">
            <v>KKOE IN</v>
          </cell>
          <cell r="B161" t="str">
            <v>Kirloskar Oil Engines</v>
          </cell>
          <cell r="C161" t="str">
            <v>Engineering &amp; Capital Goods</v>
          </cell>
          <cell r="D161">
            <v>0</v>
          </cell>
          <cell r="E161">
            <v>0</v>
          </cell>
          <cell r="F161">
            <v>0</v>
          </cell>
          <cell r="G161">
            <v>0</v>
          </cell>
          <cell r="H161">
            <v>0</v>
          </cell>
          <cell r="I161">
            <v>0</v>
          </cell>
          <cell r="J161">
            <v>0</v>
          </cell>
          <cell r="K161">
            <v>0</v>
          </cell>
          <cell r="L161">
            <v>-6</v>
          </cell>
          <cell r="M161">
            <v>-5.4</v>
          </cell>
          <cell r="N161">
            <v>-7.2</v>
          </cell>
          <cell r="O161">
            <v>-13</v>
          </cell>
          <cell r="P161">
            <v>-12.3</v>
          </cell>
          <cell r="Q161">
            <v>-12.4</v>
          </cell>
          <cell r="R161">
            <v>-16.7</v>
          </cell>
          <cell r="S161">
            <v>-28.5</v>
          </cell>
          <cell r="T161">
            <v>-36.700000000000003</v>
          </cell>
          <cell r="U161">
            <v>-29.1</v>
          </cell>
          <cell r="V161">
            <v>-24.7</v>
          </cell>
          <cell r="W161">
            <v>-53.6</v>
          </cell>
          <cell r="X161">
            <v>-35.299999999999997</v>
          </cell>
          <cell r="Y161">
            <v>-30.7</v>
          </cell>
          <cell r="Z161">
            <v>-52.3</v>
          </cell>
          <cell r="AA161">
            <v>-78.7</v>
          </cell>
          <cell r="AB161">
            <v>-76.2</v>
          </cell>
          <cell r="AC161">
            <v>-262.2</v>
          </cell>
          <cell r="AD161">
            <v>-269</v>
          </cell>
          <cell r="AE161">
            <v>-98.4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248.60000000000036</v>
          </cell>
          <cell r="AO161">
            <v>258.40000000000009</v>
          </cell>
          <cell r="AP161">
            <v>269.30000000000018</v>
          </cell>
          <cell r="AQ161">
            <v>240.30000000000007</v>
          </cell>
          <cell r="AR161">
            <v>218.80000000000055</v>
          </cell>
          <cell r="AS161">
            <v>416.89999999999975</v>
          </cell>
          <cell r="AT161">
            <v>314.30000000000007</v>
          </cell>
          <cell r="AU161">
            <v>531.29999999999984</v>
          </cell>
          <cell r="AV161">
            <v>341.70000000000095</v>
          </cell>
          <cell r="AW161">
            <v>766.80000000000052</v>
          </cell>
          <cell r="AX161">
            <v>341.00000000000114</v>
          </cell>
          <cell r="AY161">
            <v>721.39999999999907</v>
          </cell>
          <cell r="AZ161">
            <v>408.90000000000015</v>
          </cell>
          <cell r="BA161">
            <v>540.69999999999959</v>
          </cell>
          <cell r="BB161">
            <v>357.20000000000016</v>
          </cell>
          <cell r="BC161">
            <v>567.2999999999995</v>
          </cell>
          <cell r="BD161">
            <v>433.50000000000131</v>
          </cell>
          <cell r="BE161">
            <v>352.70000000000044</v>
          </cell>
          <cell r="BF161">
            <v>174.69999999999948</v>
          </cell>
          <cell r="BG161">
            <v>449.20000000000061</v>
          </cell>
          <cell r="BH161">
            <v>0</v>
          </cell>
          <cell r="BI161">
            <v>0</v>
          </cell>
          <cell r="BJ161">
            <v>0</v>
          </cell>
          <cell r="BK161">
            <v>0</v>
          </cell>
          <cell r="BL161">
            <v>0</v>
          </cell>
          <cell r="BM161">
            <v>0</v>
          </cell>
          <cell r="BN161">
            <v>0</v>
          </cell>
          <cell r="BO161">
            <v>0</v>
          </cell>
          <cell r="BP161">
            <v>-37.6</v>
          </cell>
          <cell r="BQ161">
            <v>-34.1</v>
          </cell>
          <cell r="BR161">
            <v>-29.8</v>
          </cell>
          <cell r="BS161">
            <v>1097.5999999999999</v>
          </cell>
          <cell r="BT161">
            <v>-0.8</v>
          </cell>
          <cell r="BU161">
            <v>974.9</v>
          </cell>
          <cell r="BV161">
            <v>0</v>
          </cell>
          <cell r="BW161">
            <v>0</v>
          </cell>
          <cell r="BX161">
            <v>0</v>
          </cell>
          <cell r="BY161">
            <v>0</v>
          </cell>
          <cell r="BZ161">
            <v>140.4</v>
          </cell>
          <cell r="CA161">
            <v>83.8</v>
          </cell>
          <cell r="CB161">
            <v>0</v>
          </cell>
          <cell r="CC161">
            <v>0</v>
          </cell>
          <cell r="CD161">
            <v>0</v>
          </cell>
          <cell r="CE161">
            <v>0</v>
          </cell>
          <cell r="CF161">
            <v>0</v>
          </cell>
          <cell r="CG161">
            <v>57</v>
          </cell>
          <cell r="CH161">
            <v>0</v>
          </cell>
          <cell r="CI161">
            <v>338.2</v>
          </cell>
          <cell r="CJ161">
            <v>0</v>
          </cell>
          <cell r="CK161">
            <v>0</v>
          </cell>
          <cell r="CL161">
            <v>0</v>
          </cell>
          <cell r="CM161">
            <v>0</v>
          </cell>
          <cell r="CN161">
            <v>0</v>
          </cell>
          <cell r="CO161">
            <v>0</v>
          </cell>
          <cell r="CP161">
            <v>0</v>
          </cell>
          <cell r="CQ161">
            <v>0</v>
          </cell>
          <cell r="CR161">
            <v>211.00000000000037</v>
          </cell>
          <cell r="CS161">
            <v>224.3000000000001</v>
          </cell>
          <cell r="CT161">
            <v>239.50000000000017</v>
          </cell>
          <cell r="CU161">
            <v>1337.9</v>
          </cell>
          <cell r="CV161">
            <v>218.00000000000054</v>
          </cell>
          <cell r="CW161">
            <v>1391.7999999999997</v>
          </cell>
          <cell r="CX161">
            <v>314.30000000000007</v>
          </cell>
          <cell r="CY161">
            <v>531.29999999999984</v>
          </cell>
          <cell r="CZ161">
            <v>341.70000000000095</v>
          </cell>
          <cell r="DA161">
            <v>766.80000000000052</v>
          </cell>
          <cell r="DB161">
            <v>481.40000000000111</v>
          </cell>
          <cell r="DC161">
            <v>805.19999999999902</v>
          </cell>
          <cell r="DD161">
            <v>408.90000000000015</v>
          </cell>
          <cell r="DE161">
            <v>540.69999999999959</v>
          </cell>
          <cell r="DF161">
            <v>357.20000000000016</v>
          </cell>
          <cell r="DG161">
            <v>567.2999999999995</v>
          </cell>
          <cell r="DH161">
            <v>433.50000000000131</v>
          </cell>
          <cell r="DI161">
            <v>409.70000000000044</v>
          </cell>
          <cell r="DJ161">
            <v>174.69999999999948</v>
          </cell>
          <cell r="DK161">
            <v>787.40000000000055</v>
          </cell>
          <cell r="DL161">
            <v>0</v>
          </cell>
          <cell r="DM161">
            <v>0</v>
          </cell>
          <cell r="DN161">
            <v>0</v>
          </cell>
          <cell r="DO161">
            <v>0</v>
          </cell>
          <cell r="DP161">
            <v>0</v>
          </cell>
          <cell r="DQ161">
            <v>0</v>
          </cell>
          <cell r="DR161">
            <v>0</v>
          </cell>
          <cell r="DS161">
            <v>0</v>
          </cell>
          <cell r="DT161">
            <v>-49.3</v>
          </cell>
          <cell r="DU161">
            <v>-54.6</v>
          </cell>
          <cell r="DV161">
            <v>-91.7</v>
          </cell>
          <cell r="DW161">
            <v>-78.199999999999989</v>
          </cell>
          <cell r="DX161">
            <v>-71</v>
          </cell>
          <cell r="DY161">
            <v>-84.7</v>
          </cell>
          <cell r="DZ161">
            <v>-101.5</v>
          </cell>
          <cell r="EA161">
            <v>-191.1</v>
          </cell>
          <cell r="EB161">
            <v>-107</v>
          </cell>
          <cell r="EC161">
            <v>-118.50000000000001</v>
          </cell>
          <cell r="ED161">
            <v>-127.5</v>
          </cell>
          <cell r="EE161">
            <v>-257.89999999999998</v>
          </cell>
          <cell r="EF161">
            <v>-135.30000000000001</v>
          </cell>
          <cell r="EG161">
            <v>-204.1</v>
          </cell>
          <cell r="EH161">
            <v>-139.6</v>
          </cell>
          <cell r="EI161">
            <v>-205.6</v>
          </cell>
          <cell r="EJ161">
            <v>-138.9</v>
          </cell>
          <cell r="EK161">
            <v>-135.9</v>
          </cell>
          <cell r="EL161">
            <v>-74.8</v>
          </cell>
          <cell r="EM161">
            <v>-296.89999999999998</v>
          </cell>
          <cell r="EN161">
            <v>0</v>
          </cell>
          <cell r="EO161">
            <v>0</v>
          </cell>
          <cell r="EP161">
            <v>0</v>
          </cell>
          <cell r="EQ161">
            <v>0</v>
          </cell>
          <cell r="ER161">
            <v>0</v>
          </cell>
          <cell r="ES161">
            <v>0</v>
          </cell>
          <cell r="ET161">
            <v>0</v>
          </cell>
          <cell r="EU161">
            <v>0</v>
          </cell>
          <cell r="EV161">
            <v>161.70000000000039</v>
          </cell>
          <cell r="EW161">
            <v>169.7000000000001</v>
          </cell>
          <cell r="EX161">
            <v>147.80000000000018</v>
          </cell>
          <cell r="EY161">
            <v>1259.7</v>
          </cell>
          <cell r="EZ161">
            <v>147.00000000000054</v>
          </cell>
          <cell r="FA161">
            <v>1307.0999999999997</v>
          </cell>
          <cell r="FB161">
            <v>212.80000000000007</v>
          </cell>
          <cell r="FC161">
            <v>340.19999999999982</v>
          </cell>
          <cell r="FD161">
            <v>234.70000000000095</v>
          </cell>
          <cell r="FE161">
            <v>648.30000000000052</v>
          </cell>
          <cell r="FF161">
            <v>353.90000000000111</v>
          </cell>
          <cell r="FG161">
            <v>547.29999999999905</v>
          </cell>
          <cell r="FH161">
            <v>273.60000000000014</v>
          </cell>
          <cell r="FI161">
            <v>336.59999999999957</v>
          </cell>
          <cell r="FJ161">
            <v>217.60000000000016</v>
          </cell>
          <cell r="FK161">
            <v>361.69999999999948</v>
          </cell>
          <cell r="FL161">
            <v>294.60000000000127</v>
          </cell>
          <cell r="FM161">
            <v>273.80000000000041</v>
          </cell>
          <cell r="FN161">
            <v>99.89999999999948</v>
          </cell>
          <cell r="FO161">
            <v>490.50000000000057</v>
          </cell>
          <cell r="FP161">
            <v>0</v>
          </cell>
          <cell r="FQ161">
            <v>0</v>
          </cell>
          <cell r="FR161">
            <v>0</v>
          </cell>
          <cell r="FS161">
            <v>0</v>
          </cell>
          <cell r="FT161">
            <v>0</v>
          </cell>
          <cell r="FU161">
            <v>0</v>
          </cell>
          <cell r="FV161">
            <v>0</v>
          </cell>
          <cell r="FW161">
            <v>0</v>
          </cell>
          <cell r="FX161">
            <v>0</v>
          </cell>
          <cell r="FY161">
            <v>0</v>
          </cell>
          <cell r="FZ161">
            <v>0</v>
          </cell>
          <cell r="GA161">
            <v>0</v>
          </cell>
          <cell r="GB161">
            <v>0</v>
          </cell>
          <cell r="GC161">
            <v>0</v>
          </cell>
          <cell r="GD161">
            <v>0</v>
          </cell>
          <cell r="GE161">
            <v>0</v>
          </cell>
          <cell r="GF161">
            <v>0</v>
          </cell>
          <cell r="GG161">
            <v>0</v>
          </cell>
          <cell r="GH161">
            <v>0</v>
          </cell>
          <cell r="GI161">
            <v>0</v>
          </cell>
          <cell r="GJ161">
            <v>0</v>
          </cell>
          <cell r="GK161">
            <v>0</v>
          </cell>
          <cell r="GL161">
            <v>0</v>
          </cell>
          <cell r="GM161">
            <v>0</v>
          </cell>
          <cell r="GN161">
            <v>0</v>
          </cell>
          <cell r="GO161">
            <v>0</v>
          </cell>
          <cell r="GP161">
            <v>0</v>
          </cell>
          <cell r="GQ161">
            <v>0</v>
          </cell>
          <cell r="GR161">
            <v>0</v>
          </cell>
          <cell r="GS161">
            <v>0</v>
          </cell>
          <cell r="GT161">
            <v>0</v>
          </cell>
          <cell r="GU161">
            <v>0</v>
          </cell>
          <cell r="GV161">
            <v>0</v>
          </cell>
          <cell r="GW161">
            <v>0</v>
          </cell>
          <cell r="GX161">
            <v>0</v>
          </cell>
          <cell r="GY161">
            <v>0</v>
          </cell>
          <cell r="GZ161">
            <v>0</v>
          </cell>
          <cell r="HA161">
            <v>0</v>
          </cell>
          <cell r="HB161">
            <v>0</v>
          </cell>
          <cell r="HC161">
            <v>0</v>
          </cell>
          <cell r="HD161">
            <v>0</v>
          </cell>
          <cell r="HE161">
            <v>0</v>
          </cell>
          <cell r="HF161">
            <v>0</v>
          </cell>
          <cell r="HG161">
            <v>0</v>
          </cell>
          <cell r="HH161">
            <v>0</v>
          </cell>
          <cell r="HI161">
            <v>0</v>
          </cell>
          <cell r="HJ161">
            <v>0</v>
          </cell>
          <cell r="HK161">
            <v>0</v>
          </cell>
          <cell r="HL161">
            <v>0</v>
          </cell>
          <cell r="HM161">
            <v>0</v>
          </cell>
          <cell r="HN161">
            <v>0</v>
          </cell>
          <cell r="HO161">
            <v>0</v>
          </cell>
          <cell r="HP161">
            <v>0</v>
          </cell>
          <cell r="HQ161">
            <v>0</v>
          </cell>
          <cell r="HR161">
            <v>0</v>
          </cell>
          <cell r="HS161">
            <v>0</v>
          </cell>
          <cell r="HT161">
            <v>0</v>
          </cell>
          <cell r="HU161">
            <v>0</v>
          </cell>
          <cell r="HV161">
            <v>0</v>
          </cell>
          <cell r="HW161">
            <v>0</v>
          </cell>
          <cell r="HX161">
            <v>0</v>
          </cell>
          <cell r="HY161">
            <v>0</v>
          </cell>
          <cell r="HZ161">
            <v>0</v>
          </cell>
          <cell r="IA161">
            <v>0</v>
          </cell>
          <cell r="IB161">
            <v>0</v>
          </cell>
          <cell r="IC161">
            <v>0</v>
          </cell>
          <cell r="ID161">
            <v>0</v>
          </cell>
          <cell r="IE161">
            <v>0</v>
          </cell>
          <cell r="IF161">
            <v>0</v>
          </cell>
          <cell r="IG161">
            <v>0</v>
          </cell>
          <cell r="IH161">
            <v>0</v>
          </cell>
          <cell r="II161">
            <v>0</v>
          </cell>
          <cell r="IJ161">
            <v>0</v>
          </cell>
          <cell r="IK161">
            <v>0</v>
          </cell>
          <cell r="IL161">
            <v>0</v>
          </cell>
          <cell r="IM161">
            <v>0</v>
          </cell>
          <cell r="IN161">
            <v>0</v>
          </cell>
          <cell r="IO161">
            <v>0</v>
          </cell>
          <cell r="IP161">
            <v>0</v>
          </cell>
          <cell r="IQ161">
            <v>0</v>
          </cell>
          <cell r="IR161">
            <v>0</v>
          </cell>
          <cell r="IS161">
            <v>0</v>
          </cell>
          <cell r="IT161">
            <v>0</v>
          </cell>
          <cell r="IU161">
            <v>0</v>
          </cell>
        </row>
        <row r="162">
          <cell r="A162" t="str">
            <v>KSB IN</v>
          </cell>
          <cell r="B162" t="str">
            <v>KSB Pumps</v>
          </cell>
          <cell r="C162" t="str">
            <v>Engineering &amp; Capital Goods</v>
          </cell>
          <cell r="D162">
            <v>0</v>
          </cell>
          <cell r="E162">
            <v>0</v>
          </cell>
          <cell r="F162">
            <v>0</v>
          </cell>
          <cell r="G162">
            <v>0</v>
          </cell>
          <cell r="H162">
            <v>0</v>
          </cell>
          <cell r="I162">
            <v>0</v>
          </cell>
          <cell r="J162">
            <v>0</v>
          </cell>
          <cell r="K162">
            <v>0</v>
          </cell>
          <cell r="L162">
            <v>0</v>
          </cell>
          <cell r="M162">
            <v>-2</v>
          </cell>
          <cell r="N162">
            <v>-1</v>
          </cell>
          <cell r="O162">
            <v>-2</v>
          </cell>
          <cell r="P162">
            <v>0</v>
          </cell>
          <cell r="Q162">
            <v>-2</v>
          </cell>
          <cell r="R162">
            <v>-1</v>
          </cell>
          <cell r="S162">
            <v>-1</v>
          </cell>
          <cell r="T162">
            <v>-1</v>
          </cell>
          <cell r="U162">
            <v>-0.7</v>
          </cell>
          <cell r="V162">
            <v>-7</v>
          </cell>
          <cell r="W162">
            <v>-1</v>
          </cell>
          <cell r="X162">
            <v>-1</v>
          </cell>
          <cell r="Y162">
            <v>-1.8</v>
          </cell>
          <cell r="Z162">
            <v>-2.2999999999999998</v>
          </cell>
          <cell r="AA162">
            <v>-3.4</v>
          </cell>
          <cell r="AB162">
            <v>-3.6</v>
          </cell>
          <cell r="AC162">
            <v>-7</v>
          </cell>
          <cell r="AD162">
            <v>-8.5</v>
          </cell>
          <cell r="AE162">
            <v>-6.6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O162">
            <v>154</v>
          </cell>
          <cell r="AP162">
            <v>118</v>
          </cell>
          <cell r="AQ162">
            <v>124</v>
          </cell>
          <cell r="AR162">
            <v>178</v>
          </cell>
          <cell r="AS162">
            <v>149</v>
          </cell>
          <cell r="AT162">
            <v>144</v>
          </cell>
          <cell r="AU162">
            <v>199</v>
          </cell>
          <cell r="AV162">
            <v>254.90000000000012</v>
          </cell>
          <cell r="AW162">
            <v>155.09999999999997</v>
          </cell>
          <cell r="AX162">
            <v>178</v>
          </cell>
          <cell r="AY162">
            <v>180.80000000000007</v>
          </cell>
          <cell r="AZ162">
            <v>122</v>
          </cell>
          <cell r="BA162">
            <v>109.49999999999984</v>
          </cell>
          <cell r="BB162">
            <v>266.29999999999995</v>
          </cell>
          <cell r="BC162">
            <v>198.80000000000004</v>
          </cell>
          <cell r="BD162">
            <v>267.09999999999985</v>
          </cell>
          <cell r="BE162">
            <v>273.70000000000016</v>
          </cell>
          <cell r="BF162">
            <v>253.9000000000002</v>
          </cell>
          <cell r="BG162">
            <v>202.30000000000004</v>
          </cell>
          <cell r="BH162">
            <v>0</v>
          </cell>
          <cell r="BI162">
            <v>0</v>
          </cell>
          <cell r="BJ162">
            <v>0</v>
          </cell>
          <cell r="BK162">
            <v>0</v>
          </cell>
          <cell r="BL162">
            <v>0</v>
          </cell>
          <cell r="BM162">
            <v>0</v>
          </cell>
          <cell r="BN162">
            <v>0</v>
          </cell>
          <cell r="BO162">
            <v>0</v>
          </cell>
          <cell r="BP162">
            <v>0</v>
          </cell>
          <cell r="BQ162">
            <v>0</v>
          </cell>
          <cell r="BR162">
            <v>0</v>
          </cell>
          <cell r="BS162">
            <v>0</v>
          </cell>
          <cell r="BT162">
            <v>0</v>
          </cell>
          <cell r="BU162">
            <v>0</v>
          </cell>
          <cell r="BV162">
            <v>0</v>
          </cell>
          <cell r="BW162">
            <v>0</v>
          </cell>
          <cell r="BX162">
            <v>0</v>
          </cell>
          <cell r="BY162">
            <v>0</v>
          </cell>
          <cell r="BZ162">
            <v>0</v>
          </cell>
          <cell r="CA162">
            <v>0</v>
          </cell>
          <cell r="CB162">
            <v>0</v>
          </cell>
          <cell r="CC162">
            <v>0</v>
          </cell>
          <cell r="CD162">
            <v>0</v>
          </cell>
          <cell r="CE162">
            <v>0</v>
          </cell>
          <cell r="CF162">
            <v>0</v>
          </cell>
          <cell r="CG162">
            <v>0</v>
          </cell>
          <cell r="CH162">
            <v>0</v>
          </cell>
          <cell r="CI162">
            <v>0</v>
          </cell>
          <cell r="CJ162">
            <v>0</v>
          </cell>
          <cell r="CK162">
            <v>0</v>
          </cell>
          <cell r="CL162">
            <v>0</v>
          </cell>
          <cell r="CM162">
            <v>0</v>
          </cell>
          <cell r="CN162">
            <v>0</v>
          </cell>
          <cell r="CO162">
            <v>0</v>
          </cell>
          <cell r="CP162">
            <v>0</v>
          </cell>
          <cell r="CQ162">
            <v>0</v>
          </cell>
          <cell r="CR162">
            <v>0</v>
          </cell>
          <cell r="CS162">
            <v>154</v>
          </cell>
          <cell r="CT162">
            <v>118</v>
          </cell>
          <cell r="CU162">
            <v>124</v>
          </cell>
          <cell r="CV162">
            <v>178</v>
          </cell>
          <cell r="CW162">
            <v>149</v>
          </cell>
          <cell r="CX162">
            <v>144</v>
          </cell>
          <cell r="CY162">
            <v>199</v>
          </cell>
          <cell r="CZ162">
            <v>254.90000000000012</v>
          </cell>
          <cell r="DA162">
            <v>155.09999999999997</v>
          </cell>
          <cell r="DB162">
            <v>178</v>
          </cell>
          <cell r="DC162">
            <v>180.80000000000007</v>
          </cell>
          <cell r="DD162">
            <v>122</v>
          </cell>
          <cell r="DE162">
            <v>109.49999999999984</v>
          </cell>
          <cell r="DF162">
            <v>266.29999999999995</v>
          </cell>
          <cell r="DG162">
            <v>198.80000000000004</v>
          </cell>
          <cell r="DH162">
            <v>267.09999999999985</v>
          </cell>
          <cell r="DI162">
            <v>273.70000000000016</v>
          </cell>
          <cell r="DJ162">
            <v>253.9000000000002</v>
          </cell>
          <cell r="DK162">
            <v>202.30000000000004</v>
          </cell>
          <cell r="DL162">
            <v>0</v>
          </cell>
          <cell r="DM162">
            <v>0</v>
          </cell>
          <cell r="DN162">
            <v>0</v>
          </cell>
          <cell r="DO162">
            <v>0</v>
          </cell>
          <cell r="DP162">
            <v>0</v>
          </cell>
          <cell r="DQ162">
            <v>0</v>
          </cell>
          <cell r="DR162">
            <v>0</v>
          </cell>
          <cell r="DS162">
            <v>0</v>
          </cell>
          <cell r="DT162">
            <v>0</v>
          </cell>
          <cell r="DU162">
            <v>-56</v>
          </cell>
          <cell r="DV162">
            <v>-52</v>
          </cell>
          <cell r="DW162">
            <v>-46</v>
          </cell>
          <cell r="DX162">
            <v>-59</v>
          </cell>
          <cell r="DY162">
            <v>-51</v>
          </cell>
          <cell r="DZ162">
            <v>-59</v>
          </cell>
          <cell r="EA162">
            <v>-68</v>
          </cell>
          <cell r="EB162">
            <v>-84.1</v>
          </cell>
          <cell r="EC162">
            <v>-60.8</v>
          </cell>
          <cell r="ED162">
            <v>-57</v>
          </cell>
          <cell r="EE162">
            <v>-55.8</v>
          </cell>
          <cell r="EF162">
            <v>-42</v>
          </cell>
          <cell r="EG162">
            <v>-40.200000000000003</v>
          </cell>
          <cell r="EH162">
            <v>-70.099999999999994</v>
          </cell>
          <cell r="EI162">
            <v>-70</v>
          </cell>
          <cell r="EJ162">
            <v>-96</v>
          </cell>
          <cell r="EK162">
            <v>-88.4</v>
          </cell>
          <cell r="EL162">
            <v>-84.7</v>
          </cell>
          <cell r="EM162">
            <v>-67.099999999999994</v>
          </cell>
          <cell r="EN162">
            <v>0</v>
          </cell>
          <cell r="EO162">
            <v>0</v>
          </cell>
          <cell r="EP162">
            <v>0</v>
          </cell>
          <cell r="EQ162">
            <v>0</v>
          </cell>
          <cell r="ER162">
            <v>0</v>
          </cell>
          <cell r="ES162">
            <v>0</v>
          </cell>
          <cell r="ET162">
            <v>0</v>
          </cell>
          <cell r="EU162">
            <v>0</v>
          </cell>
          <cell r="EV162">
            <v>0</v>
          </cell>
          <cell r="EW162">
            <v>98</v>
          </cell>
          <cell r="EX162">
            <v>66</v>
          </cell>
          <cell r="EY162">
            <v>78</v>
          </cell>
          <cell r="EZ162">
            <v>119</v>
          </cell>
          <cell r="FA162">
            <v>98</v>
          </cell>
          <cell r="FB162">
            <v>85</v>
          </cell>
          <cell r="FC162">
            <v>131</v>
          </cell>
          <cell r="FD162">
            <v>170.80000000000013</v>
          </cell>
          <cell r="FE162">
            <v>94.299999999999969</v>
          </cell>
          <cell r="FF162">
            <v>121</v>
          </cell>
          <cell r="FG162">
            <v>125.00000000000007</v>
          </cell>
          <cell r="FH162">
            <v>80</v>
          </cell>
          <cell r="FI162">
            <v>69.299999999999841</v>
          </cell>
          <cell r="FJ162">
            <v>196.19999999999996</v>
          </cell>
          <cell r="FK162">
            <v>128.80000000000004</v>
          </cell>
          <cell r="FL162">
            <v>171.09999999999985</v>
          </cell>
          <cell r="FM162">
            <v>185.30000000000015</v>
          </cell>
          <cell r="FN162">
            <v>169.20000000000022</v>
          </cell>
          <cell r="FO162">
            <v>135.20000000000005</v>
          </cell>
          <cell r="FP162">
            <v>0</v>
          </cell>
          <cell r="FQ162">
            <v>0</v>
          </cell>
          <cell r="FR162">
            <v>0</v>
          </cell>
          <cell r="FS162">
            <v>0</v>
          </cell>
          <cell r="FT162">
            <v>0</v>
          </cell>
          <cell r="FU162">
            <v>0</v>
          </cell>
          <cell r="FV162">
            <v>0</v>
          </cell>
          <cell r="FW162">
            <v>0</v>
          </cell>
          <cell r="FX162">
            <v>0</v>
          </cell>
          <cell r="FY162">
            <v>0</v>
          </cell>
          <cell r="FZ162">
            <v>0</v>
          </cell>
          <cell r="GA162">
            <v>0</v>
          </cell>
          <cell r="GB162">
            <v>0</v>
          </cell>
          <cell r="GC162">
            <v>0</v>
          </cell>
          <cell r="GD162">
            <v>0</v>
          </cell>
          <cell r="GE162">
            <v>0</v>
          </cell>
          <cell r="GF162">
            <v>0</v>
          </cell>
          <cell r="GG162">
            <v>0</v>
          </cell>
          <cell r="GH162">
            <v>0</v>
          </cell>
          <cell r="GI162">
            <v>0</v>
          </cell>
          <cell r="GJ162">
            <v>0</v>
          </cell>
          <cell r="GK162">
            <v>0</v>
          </cell>
          <cell r="GL162">
            <v>0</v>
          </cell>
          <cell r="GM162">
            <v>0</v>
          </cell>
          <cell r="GN162">
            <v>0</v>
          </cell>
          <cell r="GO162">
            <v>0</v>
          </cell>
          <cell r="GP162">
            <v>0</v>
          </cell>
          <cell r="GQ162">
            <v>0</v>
          </cell>
          <cell r="GR162">
            <v>0</v>
          </cell>
          <cell r="GS162">
            <v>0</v>
          </cell>
          <cell r="GT162">
            <v>0</v>
          </cell>
          <cell r="GU162">
            <v>0</v>
          </cell>
          <cell r="GV162">
            <v>0</v>
          </cell>
          <cell r="GW162">
            <v>0</v>
          </cell>
          <cell r="GX162">
            <v>0</v>
          </cell>
          <cell r="GY162">
            <v>0</v>
          </cell>
          <cell r="GZ162">
            <v>0</v>
          </cell>
          <cell r="HA162">
            <v>0</v>
          </cell>
          <cell r="HB162">
            <v>0</v>
          </cell>
          <cell r="HC162">
            <v>0</v>
          </cell>
          <cell r="HD162">
            <v>0</v>
          </cell>
          <cell r="HE162">
            <v>0</v>
          </cell>
          <cell r="HF162">
            <v>0</v>
          </cell>
          <cell r="HG162">
            <v>0</v>
          </cell>
          <cell r="HH162">
            <v>0</v>
          </cell>
          <cell r="HI162">
            <v>0</v>
          </cell>
          <cell r="HJ162">
            <v>0</v>
          </cell>
          <cell r="HK162">
            <v>0</v>
          </cell>
          <cell r="HL162">
            <v>0</v>
          </cell>
          <cell r="HM162">
            <v>0</v>
          </cell>
          <cell r="HN162">
            <v>0</v>
          </cell>
          <cell r="HO162">
            <v>0</v>
          </cell>
          <cell r="HP162">
            <v>0</v>
          </cell>
          <cell r="HQ162">
            <v>0</v>
          </cell>
          <cell r="HR162">
            <v>0</v>
          </cell>
          <cell r="HS162">
            <v>0</v>
          </cell>
          <cell r="HT162">
            <v>0</v>
          </cell>
          <cell r="HU162">
            <v>0</v>
          </cell>
          <cell r="HV162">
            <v>0</v>
          </cell>
          <cell r="HW162">
            <v>0</v>
          </cell>
          <cell r="HX162">
            <v>0</v>
          </cell>
          <cell r="HY162">
            <v>0</v>
          </cell>
          <cell r="HZ162">
            <v>0</v>
          </cell>
          <cell r="IA162">
            <v>0</v>
          </cell>
          <cell r="IB162">
            <v>0</v>
          </cell>
          <cell r="IC162">
            <v>0</v>
          </cell>
          <cell r="ID162">
            <v>0</v>
          </cell>
          <cell r="IE162">
            <v>0</v>
          </cell>
          <cell r="IF162">
            <v>0</v>
          </cell>
          <cell r="IG162">
            <v>0</v>
          </cell>
          <cell r="IH162">
            <v>0</v>
          </cell>
          <cell r="II162">
            <v>0</v>
          </cell>
          <cell r="IJ162">
            <v>0</v>
          </cell>
          <cell r="IK162">
            <v>0</v>
          </cell>
          <cell r="IL162">
            <v>0</v>
          </cell>
          <cell r="IM162">
            <v>0</v>
          </cell>
          <cell r="IN162">
            <v>0</v>
          </cell>
          <cell r="IO162">
            <v>0</v>
          </cell>
          <cell r="IP162">
            <v>0</v>
          </cell>
          <cell r="IQ162">
            <v>0</v>
          </cell>
          <cell r="IR162">
            <v>0</v>
          </cell>
          <cell r="IS162">
            <v>0</v>
          </cell>
          <cell r="IT162">
            <v>0</v>
          </cell>
          <cell r="IU162">
            <v>0</v>
          </cell>
        </row>
        <row r="163">
          <cell r="A163" t="str">
            <v>LT IN</v>
          </cell>
          <cell r="B163" t="str">
            <v>Larsen &amp; Toubro</v>
          </cell>
          <cell r="C163" t="str">
            <v>Engineering &amp; Capital Goods</v>
          </cell>
          <cell r="D163">
            <v>0</v>
          </cell>
          <cell r="E163">
            <v>0</v>
          </cell>
          <cell r="F163">
            <v>0</v>
          </cell>
          <cell r="G163">
            <v>0</v>
          </cell>
          <cell r="H163">
            <v>0</v>
          </cell>
          <cell r="I163">
            <v>0</v>
          </cell>
          <cell r="J163">
            <v>0</v>
          </cell>
          <cell r="K163">
            <v>0</v>
          </cell>
          <cell r="L163">
            <v>0</v>
          </cell>
          <cell r="M163">
            <v>0</v>
          </cell>
          <cell r="N163">
            <v>0</v>
          </cell>
          <cell r="O163">
            <v>0</v>
          </cell>
          <cell r="P163">
            <v>0</v>
          </cell>
          <cell r="Q163">
            <v>0</v>
          </cell>
          <cell r="R163">
            <v>0</v>
          </cell>
          <cell r="S163">
            <v>0</v>
          </cell>
          <cell r="T163">
            <v>0</v>
          </cell>
          <cell r="U163">
            <v>0</v>
          </cell>
          <cell r="V163">
            <v>0</v>
          </cell>
          <cell r="W163">
            <v>0</v>
          </cell>
          <cell r="X163">
            <v>0</v>
          </cell>
          <cell r="Y163">
            <v>0</v>
          </cell>
          <cell r="Z163">
            <v>0</v>
          </cell>
          <cell r="AA163">
            <v>-498.6</v>
          </cell>
          <cell r="AB163">
            <v>-382.4</v>
          </cell>
          <cell r="AC163">
            <v>-690</v>
          </cell>
          <cell r="AD163">
            <v>-975.3</v>
          </cell>
          <cell r="AE163">
            <v>-1454.5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O163">
            <v>0</v>
          </cell>
          <cell r="AP163">
            <v>0</v>
          </cell>
          <cell r="AQ163">
            <v>0</v>
          </cell>
          <cell r="AR163">
            <v>0</v>
          </cell>
          <cell r="AS163">
            <v>0</v>
          </cell>
          <cell r="AT163">
            <v>0</v>
          </cell>
          <cell r="AU163">
            <v>0</v>
          </cell>
          <cell r="AV163">
            <v>0</v>
          </cell>
          <cell r="AW163">
            <v>0</v>
          </cell>
          <cell r="AX163">
            <v>0</v>
          </cell>
          <cell r="AY163">
            <v>0</v>
          </cell>
          <cell r="AZ163">
            <v>0</v>
          </cell>
          <cell r="BA163">
            <v>0</v>
          </cell>
          <cell r="BB163">
            <v>0</v>
          </cell>
          <cell r="BC163">
            <v>12491.500000000002</v>
          </cell>
          <cell r="BD163">
            <v>7550.8000000000065</v>
          </cell>
          <cell r="BE163">
            <v>6906.8000000000029</v>
          </cell>
          <cell r="BF163">
            <v>9113.8000000000138</v>
          </cell>
          <cell r="BG163">
            <v>15832.700000000015</v>
          </cell>
          <cell r="BH163">
            <v>0</v>
          </cell>
          <cell r="BI163">
            <v>0</v>
          </cell>
          <cell r="BJ163">
            <v>0</v>
          </cell>
          <cell r="BK163">
            <v>0</v>
          </cell>
          <cell r="BL163">
            <v>0</v>
          </cell>
          <cell r="BM163">
            <v>0</v>
          </cell>
          <cell r="BN163">
            <v>0</v>
          </cell>
          <cell r="BO163">
            <v>0</v>
          </cell>
          <cell r="BP163">
            <v>0</v>
          </cell>
          <cell r="BQ163">
            <v>0</v>
          </cell>
          <cell r="BR163">
            <v>0</v>
          </cell>
          <cell r="BS163">
            <v>0</v>
          </cell>
          <cell r="BT163">
            <v>0</v>
          </cell>
          <cell r="BU163">
            <v>0</v>
          </cell>
          <cell r="BV163">
            <v>0</v>
          </cell>
          <cell r="BW163">
            <v>0</v>
          </cell>
          <cell r="BX163">
            <v>0</v>
          </cell>
          <cell r="BY163">
            <v>0</v>
          </cell>
          <cell r="BZ163">
            <v>0</v>
          </cell>
          <cell r="CA163">
            <v>0</v>
          </cell>
          <cell r="CB163">
            <v>0</v>
          </cell>
          <cell r="CC163">
            <v>0</v>
          </cell>
          <cell r="CD163">
            <v>0</v>
          </cell>
          <cell r="CE163">
            <v>872.3</v>
          </cell>
          <cell r="CF163">
            <v>0</v>
          </cell>
          <cell r="CG163">
            <v>0</v>
          </cell>
          <cell r="CH163">
            <v>9163.2999999999993</v>
          </cell>
          <cell r="CI163">
            <v>-1438.7</v>
          </cell>
          <cell r="CJ163">
            <v>0</v>
          </cell>
          <cell r="CK163">
            <v>0</v>
          </cell>
          <cell r="CL163">
            <v>0</v>
          </cell>
          <cell r="CM163">
            <v>0</v>
          </cell>
          <cell r="CN163">
            <v>0</v>
          </cell>
          <cell r="CO163">
            <v>0</v>
          </cell>
          <cell r="CP163">
            <v>0</v>
          </cell>
          <cell r="CQ163">
            <v>0</v>
          </cell>
          <cell r="CR163">
            <v>0</v>
          </cell>
          <cell r="CS163">
            <v>0</v>
          </cell>
          <cell r="CT163">
            <v>0</v>
          </cell>
          <cell r="CU163">
            <v>0</v>
          </cell>
          <cell r="CV163">
            <v>0</v>
          </cell>
          <cell r="CW163">
            <v>0</v>
          </cell>
          <cell r="CX163">
            <v>0</v>
          </cell>
          <cell r="CY163">
            <v>0</v>
          </cell>
          <cell r="CZ163">
            <v>0</v>
          </cell>
          <cell r="DA163">
            <v>0</v>
          </cell>
          <cell r="DB163">
            <v>0</v>
          </cell>
          <cell r="DC163">
            <v>0</v>
          </cell>
          <cell r="DD163">
            <v>0</v>
          </cell>
          <cell r="DE163">
            <v>0</v>
          </cell>
          <cell r="DF163">
            <v>0</v>
          </cell>
          <cell r="DG163">
            <v>13363.800000000001</v>
          </cell>
          <cell r="DH163">
            <v>7550.8000000000065</v>
          </cell>
          <cell r="DI163">
            <v>6906.8000000000029</v>
          </cell>
          <cell r="DJ163">
            <v>18277.100000000013</v>
          </cell>
          <cell r="DK163">
            <v>14394.000000000015</v>
          </cell>
          <cell r="DL163">
            <v>0</v>
          </cell>
          <cell r="DM163">
            <v>0</v>
          </cell>
          <cell r="DN163">
            <v>0</v>
          </cell>
          <cell r="DO163">
            <v>0</v>
          </cell>
          <cell r="DP163">
            <v>0</v>
          </cell>
          <cell r="DQ163">
            <v>0</v>
          </cell>
          <cell r="DR163">
            <v>0</v>
          </cell>
          <cell r="DS163">
            <v>0</v>
          </cell>
          <cell r="DT163">
            <v>0</v>
          </cell>
          <cell r="DU163">
            <v>0</v>
          </cell>
          <cell r="DV163">
            <v>0</v>
          </cell>
          <cell r="DW163">
            <v>0</v>
          </cell>
          <cell r="DX163">
            <v>0</v>
          </cell>
          <cell r="DY163">
            <v>0</v>
          </cell>
          <cell r="DZ163">
            <v>0</v>
          </cell>
          <cell r="EA163">
            <v>0</v>
          </cell>
          <cell r="EB163">
            <v>0</v>
          </cell>
          <cell r="EC163">
            <v>0</v>
          </cell>
          <cell r="ED163">
            <v>0</v>
          </cell>
          <cell r="EE163">
            <v>0</v>
          </cell>
          <cell r="EF163">
            <v>0</v>
          </cell>
          <cell r="EG163">
            <v>0</v>
          </cell>
          <cell r="EH163">
            <v>0</v>
          </cell>
          <cell r="EI163">
            <v>-3696.2</v>
          </cell>
          <cell r="EJ163">
            <v>-2526.3999999999996</v>
          </cell>
          <cell r="EK163">
            <v>-2304.1999999999998</v>
          </cell>
          <cell r="EL163">
            <v>-3072.7000000000003</v>
          </cell>
          <cell r="EM163">
            <v>-4408.8</v>
          </cell>
          <cell r="EN163">
            <v>0</v>
          </cell>
          <cell r="EO163">
            <v>0</v>
          </cell>
          <cell r="EP163">
            <v>0</v>
          </cell>
          <cell r="EQ163">
            <v>0</v>
          </cell>
          <cell r="ER163">
            <v>0</v>
          </cell>
          <cell r="ES163">
            <v>0</v>
          </cell>
          <cell r="ET163">
            <v>0</v>
          </cell>
          <cell r="EU163">
            <v>0</v>
          </cell>
          <cell r="EV163">
            <v>0</v>
          </cell>
          <cell r="EW163">
            <v>0</v>
          </cell>
          <cell r="EX163">
            <v>0</v>
          </cell>
          <cell r="EY163">
            <v>0</v>
          </cell>
          <cell r="EZ163">
            <v>0</v>
          </cell>
          <cell r="FA163">
            <v>0</v>
          </cell>
          <cell r="FB163">
            <v>0</v>
          </cell>
          <cell r="FC163">
            <v>0</v>
          </cell>
          <cell r="FD163">
            <v>0</v>
          </cell>
          <cell r="FE163">
            <v>0</v>
          </cell>
          <cell r="FF163">
            <v>0</v>
          </cell>
          <cell r="FG163">
            <v>0</v>
          </cell>
          <cell r="FH163">
            <v>0</v>
          </cell>
          <cell r="FI163">
            <v>0</v>
          </cell>
          <cell r="FJ163">
            <v>0</v>
          </cell>
          <cell r="FK163">
            <v>9667.6000000000022</v>
          </cell>
          <cell r="FL163">
            <v>5024.4000000000069</v>
          </cell>
          <cell r="FM163">
            <v>4602.6000000000031</v>
          </cell>
          <cell r="FN163">
            <v>15204.400000000012</v>
          </cell>
          <cell r="FO163">
            <v>9985.2000000000153</v>
          </cell>
          <cell r="FP163">
            <v>0</v>
          </cell>
          <cell r="FQ163">
            <v>0</v>
          </cell>
          <cell r="FR163">
            <v>0</v>
          </cell>
          <cell r="FS163">
            <v>0</v>
          </cell>
          <cell r="FT163">
            <v>0</v>
          </cell>
          <cell r="FU163">
            <v>0</v>
          </cell>
          <cell r="FV163">
            <v>0</v>
          </cell>
          <cell r="FW163">
            <v>0</v>
          </cell>
          <cell r="FX163">
            <v>0</v>
          </cell>
          <cell r="FY163">
            <v>0</v>
          </cell>
          <cell r="FZ163">
            <v>0</v>
          </cell>
          <cell r="GA163">
            <v>0</v>
          </cell>
          <cell r="GB163">
            <v>0</v>
          </cell>
          <cell r="GC163">
            <v>0</v>
          </cell>
          <cell r="GD163">
            <v>0</v>
          </cell>
          <cell r="GE163">
            <v>0</v>
          </cell>
          <cell r="GF163">
            <v>0</v>
          </cell>
          <cell r="GG163">
            <v>0</v>
          </cell>
          <cell r="GH163">
            <v>0</v>
          </cell>
          <cell r="GI163">
            <v>0</v>
          </cell>
          <cell r="GJ163">
            <v>0</v>
          </cell>
          <cell r="GK163">
            <v>0</v>
          </cell>
          <cell r="GL163">
            <v>0</v>
          </cell>
          <cell r="GM163">
            <v>0</v>
          </cell>
          <cell r="GN163">
            <v>0</v>
          </cell>
          <cell r="GO163">
            <v>0</v>
          </cell>
          <cell r="GP163">
            <v>0</v>
          </cell>
          <cell r="GQ163">
            <v>0</v>
          </cell>
          <cell r="GR163">
            <v>0</v>
          </cell>
          <cell r="GS163">
            <v>0</v>
          </cell>
          <cell r="GT163">
            <v>0</v>
          </cell>
          <cell r="GU163">
            <v>0</v>
          </cell>
          <cell r="GV163">
            <v>0</v>
          </cell>
          <cell r="GW163">
            <v>0</v>
          </cell>
          <cell r="GX163">
            <v>0</v>
          </cell>
          <cell r="GY163">
            <v>0</v>
          </cell>
          <cell r="GZ163">
            <v>0</v>
          </cell>
          <cell r="HA163">
            <v>0</v>
          </cell>
          <cell r="HB163">
            <v>0</v>
          </cell>
          <cell r="HC163">
            <v>0</v>
          </cell>
          <cell r="HD163">
            <v>0</v>
          </cell>
          <cell r="HE163">
            <v>0</v>
          </cell>
          <cell r="HF163">
            <v>0</v>
          </cell>
          <cell r="HG163">
            <v>0</v>
          </cell>
          <cell r="HH163">
            <v>0</v>
          </cell>
          <cell r="HI163">
            <v>0</v>
          </cell>
          <cell r="HJ163">
            <v>0</v>
          </cell>
          <cell r="HK163">
            <v>0</v>
          </cell>
          <cell r="HL163">
            <v>0</v>
          </cell>
          <cell r="HM163">
            <v>0</v>
          </cell>
          <cell r="HN163">
            <v>0</v>
          </cell>
          <cell r="HO163">
            <v>0</v>
          </cell>
          <cell r="HP163">
            <v>0</v>
          </cell>
          <cell r="HQ163">
            <v>0</v>
          </cell>
          <cell r="HR163">
            <v>0</v>
          </cell>
          <cell r="HS163">
            <v>0</v>
          </cell>
          <cell r="HT163">
            <v>0</v>
          </cell>
          <cell r="HU163">
            <v>0</v>
          </cell>
          <cell r="HV163">
            <v>0</v>
          </cell>
          <cell r="HW163">
            <v>0</v>
          </cell>
          <cell r="HX163">
            <v>0</v>
          </cell>
          <cell r="HY163">
            <v>0</v>
          </cell>
          <cell r="HZ163">
            <v>0</v>
          </cell>
          <cell r="IA163">
            <v>0</v>
          </cell>
          <cell r="IB163">
            <v>0</v>
          </cell>
          <cell r="IC163">
            <v>0</v>
          </cell>
          <cell r="ID163">
            <v>0</v>
          </cell>
          <cell r="IE163">
            <v>0</v>
          </cell>
          <cell r="IF163">
            <v>0</v>
          </cell>
          <cell r="IG163">
            <v>0</v>
          </cell>
          <cell r="IH163">
            <v>0</v>
          </cell>
          <cell r="II163">
            <v>0</v>
          </cell>
          <cell r="IJ163">
            <v>0</v>
          </cell>
          <cell r="IK163">
            <v>0</v>
          </cell>
          <cell r="IL163">
            <v>0</v>
          </cell>
          <cell r="IM163">
            <v>0</v>
          </cell>
          <cell r="IN163">
            <v>0</v>
          </cell>
          <cell r="IO163">
            <v>0</v>
          </cell>
          <cell r="IP163">
            <v>0</v>
          </cell>
          <cell r="IQ163">
            <v>0</v>
          </cell>
          <cell r="IR163">
            <v>0</v>
          </cell>
          <cell r="IS163">
            <v>0</v>
          </cell>
          <cell r="IT163">
            <v>0</v>
          </cell>
          <cell r="IU163">
            <v>0</v>
          </cell>
        </row>
        <row r="164">
          <cell r="A164" t="str">
            <v>LEE IN</v>
          </cell>
          <cell r="B164" t="str">
            <v>Lloyd electric</v>
          </cell>
          <cell r="C164" t="str">
            <v>Engineering &amp; Capital Goods</v>
          </cell>
          <cell r="D164">
            <v>0</v>
          </cell>
          <cell r="E164">
            <v>0</v>
          </cell>
          <cell r="F164">
            <v>-11.63</v>
          </cell>
          <cell r="G164">
            <v>-14.38</v>
          </cell>
          <cell r="H164">
            <v>-12.7</v>
          </cell>
          <cell r="I164">
            <v>-13.6</v>
          </cell>
          <cell r="J164">
            <v>-11.6</v>
          </cell>
          <cell r="K164">
            <v>-14.08</v>
          </cell>
          <cell r="L164">
            <v>-11.29</v>
          </cell>
          <cell r="M164">
            <v>-13.6</v>
          </cell>
          <cell r="N164">
            <v>-11.06</v>
          </cell>
          <cell r="O164">
            <v>-10.7</v>
          </cell>
          <cell r="P164">
            <v>-11.86</v>
          </cell>
          <cell r="Q164">
            <v>-10.8</v>
          </cell>
          <cell r="R164">
            <v>-12.96</v>
          </cell>
          <cell r="S164">
            <v>-13.68</v>
          </cell>
          <cell r="T164">
            <v>-13.67</v>
          </cell>
          <cell r="U164">
            <v>-11.15</v>
          </cell>
          <cell r="V164">
            <v>-18.739999999999998</v>
          </cell>
          <cell r="W164">
            <v>-23.04</v>
          </cell>
          <cell r="X164">
            <v>-24.52</v>
          </cell>
          <cell r="Y164">
            <v>-28.73</v>
          </cell>
          <cell r="Z164">
            <v>-27.411000000000001</v>
          </cell>
          <cell r="AA164">
            <v>-24.31</v>
          </cell>
          <cell r="AB164">
            <v>-35.700000000000003</v>
          </cell>
          <cell r="AC164">
            <v>-41.783999999999999</v>
          </cell>
          <cell r="AD164">
            <v>-45.302999999999997</v>
          </cell>
          <cell r="AE164">
            <v>-22</v>
          </cell>
          <cell r="AF164">
            <v>0</v>
          </cell>
          <cell r="AG164">
            <v>0</v>
          </cell>
          <cell r="AH164">
            <v>7.7250000000000068</v>
          </cell>
          <cell r="AI164">
            <v>10.750999999999957</v>
          </cell>
          <cell r="AJ164">
            <v>10.239999999999966</v>
          </cell>
          <cell r="AK164">
            <v>10.917999999999997</v>
          </cell>
          <cell r="AL164">
            <v>12.893000000000017</v>
          </cell>
          <cell r="AM164">
            <v>16.125999999999983</v>
          </cell>
          <cell r="AN164">
            <v>14.068000000000094</v>
          </cell>
          <cell r="AO164">
            <v>15.622000000000002</v>
          </cell>
          <cell r="AP164">
            <v>14.568000000000046</v>
          </cell>
          <cell r="AQ164">
            <v>90.593999999999951</v>
          </cell>
          <cell r="AR164">
            <v>91.655999999999906</v>
          </cell>
          <cell r="AS164">
            <v>53.197999999999908</v>
          </cell>
          <cell r="AT164">
            <v>67.540999999999968</v>
          </cell>
          <cell r="AU164">
            <v>108.89900000000011</v>
          </cell>
          <cell r="AV164">
            <v>125.99900000000004</v>
          </cell>
          <cell r="AW164">
            <v>107.00500000000007</v>
          </cell>
          <cell r="AX164">
            <v>121.4939999999999</v>
          </cell>
          <cell r="AY164">
            <v>169.83200000000016</v>
          </cell>
          <cell r="AZ164">
            <v>184.06699999999984</v>
          </cell>
          <cell r="BA164">
            <v>158.84000000000029</v>
          </cell>
          <cell r="BB164">
            <v>161.6429999999998</v>
          </cell>
          <cell r="BC164">
            <v>172.31999999999988</v>
          </cell>
          <cell r="BD164">
            <v>164.03999999999996</v>
          </cell>
          <cell r="BE164">
            <v>37.777000000000236</v>
          </cell>
          <cell r="BF164">
            <v>24.13200000000009</v>
          </cell>
          <cell r="BG164">
            <v>22</v>
          </cell>
          <cell r="BH164">
            <v>0</v>
          </cell>
          <cell r="BI164">
            <v>0</v>
          </cell>
          <cell r="BJ164">
            <v>0</v>
          </cell>
          <cell r="BK164">
            <v>0</v>
          </cell>
          <cell r="BL164">
            <v>0</v>
          </cell>
          <cell r="BM164">
            <v>0</v>
          </cell>
          <cell r="BN164">
            <v>0</v>
          </cell>
          <cell r="BO164">
            <v>0</v>
          </cell>
          <cell r="BP164">
            <v>0</v>
          </cell>
          <cell r="BQ164">
            <v>0</v>
          </cell>
          <cell r="BR164">
            <v>0</v>
          </cell>
          <cell r="BS164">
            <v>0</v>
          </cell>
          <cell r="BT164">
            <v>0</v>
          </cell>
          <cell r="BU164">
            <v>0</v>
          </cell>
          <cell r="BV164">
            <v>0</v>
          </cell>
          <cell r="BW164">
            <v>0</v>
          </cell>
          <cell r="BX164">
            <v>0</v>
          </cell>
          <cell r="BY164">
            <v>0</v>
          </cell>
          <cell r="BZ164">
            <v>0</v>
          </cell>
          <cell r="CA164">
            <v>0</v>
          </cell>
          <cell r="CB164">
            <v>0</v>
          </cell>
          <cell r="CC164">
            <v>0</v>
          </cell>
          <cell r="CD164">
            <v>0</v>
          </cell>
          <cell r="CE164">
            <v>0</v>
          </cell>
          <cell r="CF164">
            <v>0</v>
          </cell>
          <cell r="CG164">
            <v>0</v>
          </cell>
          <cell r="CH164">
            <v>0</v>
          </cell>
          <cell r="CI164">
            <v>0</v>
          </cell>
          <cell r="CJ164">
            <v>0</v>
          </cell>
          <cell r="CK164">
            <v>0</v>
          </cell>
          <cell r="CL164">
            <v>7.7250000000000068</v>
          </cell>
          <cell r="CM164">
            <v>10.750999999999957</v>
          </cell>
          <cell r="CN164">
            <v>10.239999999999966</v>
          </cell>
          <cell r="CO164">
            <v>10.917999999999997</v>
          </cell>
          <cell r="CP164">
            <v>12.893000000000017</v>
          </cell>
          <cell r="CQ164">
            <v>16.125999999999983</v>
          </cell>
          <cell r="CR164">
            <v>14.068000000000094</v>
          </cell>
          <cell r="CS164">
            <v>15.622000000000002</v>
          </cell>
          <cell r="CT164">
            <v>14.568000000000046</v>
          </cell>
          <cell r="CU164">
            <v>90.593999999999951</v>
          </cell>
          <cell r="CV164">
            <v>91.655999999999906</v>
          </cell>
          <cell r="CW164">
            <v>53.197999999999908</v>
          </cell>
          <cell r="CX164">
            <v>67.540999999999968</v>
          </cell>
          <cell r="CY164">
            <v>108.89900000000011</v>
          </cell>
          <cell r="CZ164">
            <v>125.99900000000004</v>
          </cell>
          <cell r="DA164">
            <v>107.00500000000007</v>
          </cell>
          <cell r="DB164">
            <v>121.4939999999999</v>
          </cell>
          <cell r="DC164">
            <v>169.83200000000016</v>
          </cell>
          <cell r="DD164">
            <v>184.06699999999984</v>
          </cell>
          <cell r="DE164">
            <v>158.84000000000029</v>
          </cell>
          <cell r="DF164">
            <v>161.6429999999998</v>
          </cell>
          <cell r="DG164">
            <v>172.31999999999988</v>
          </cell>
          <cell r="DH164">
            <v>164.03999999999996</v>
          </cell>
          <cell r="DI164">
            <v>37.777000000000236</v>
          </cell>
          <cell r="DJ164">
            <v>24.13200000000009</v>
          </cell>
          <cell r="DK164">
            <v>22</v>
          </cell>
          <cell r="DL164">
            <v>0</v>
          </cell>
          <cell r="DM164">
            <v>0</v>
          </cell>
          <cell r="DN164">
            <v>0</v>
          </cell>
          <cell r="DO164">
            <v>-3.5</v>
          </cell>
          <cell r="DP164">
            <v>0</v>
          </cell>
          <cell r="DQ164">
            <v>0</v>
          </cell>
          <cell r="DR164">
            <v>0</v>
          </cell>
          <cell r="DS164">
            <v>-6.9</v>
          </cell>
          <cell r="DT164">
            <v>0</v>
          </cell>
          <cell r="DU164">
            <v>0</v>
          </cell>
          <cell r="DV164">
            <v>0</v>
          </cell>
          <cell r="DW164">
            <v>-16.7</v>
          </cell>
          <cell r="DX164">
            <v>-7.2</v>
          </cell>
          <cell r="DY164">
            <v>-3.9</v>
          </cell>
          <cell r="DZ164">
            <v>-5.0199999999999996</v>
          </cell>
          <cell r="EA164">
            <v>-10.7</v>
          </cell>
          <cell r="EB164">
            <v>-11.8</v>
          </cell>
          <cell r="EC164">
            <v>-8.56</v>
          </cell>
          <cell r="ED164">
            <v>-12.5</v>
          </cell>
          <cell r="EE164">
            <v>-17.8</v>
          </cell>
          <cell r="EF164">
            <v>-19</v>
          </cell>
          <cell r="EG164">
            <v>-17.52</v>
          </cell>
          <cell r="EH164">
            <v>-17.5</v>
          </cell>
          <cell r="EI164">
            <v>-18</v>
          </cell>
          <cell r="EJ164">
            <v>-17.2</v>
          </cell>
          <cell r="EK164">
            <v>-5.5</v>
          </cell>
          <cell r="EL164">
            <v>-3</v>
          </cell>
          <cell r="EM164">
            <v>-18</v>
          </cell>
          <cell r="EN164">
            <v>0</v>
          </cell>
          <cell r="EO164">
            <v>0</v>
          </cell>
          <cell r="EP164">
            <v>7.7250000000000068</v>
          </cell>
          <cell r="EQ164">
            <v>7.2509999999999568</v>
          </cell>
          <cell r="ER164">
            <v>10.239999999999966</v>
          </cell>
          <cell r="ES164">
            <v>10.917999999999997</v>
          </cell>
          <cell r="ET164">
            <v>12.893000000000017</v>
          </cell>
          <cell r="EU164">
            <v>9.2259999999999831</v>
          </cell>
          <cell r="EV164">
            <v>14.068000000000094</v>
          </cell>
          <cell r="EW164">
            <v>15.622000000000002</v>
          </cell>
          <cell r="EX164">
            <v>14.568000000000046</v>
          </cell>
          <cell r="EY164">
            <v>73.893999999999949</v>
          </cell>
          <cell r="EZ164">
            <v>84.455999999999904</v>
          </cell>
          <cell r="FA164">
            <v>49.297999999999909</v>
          </cell>
          <cell r="FB164">
            <v>62.520999999999972</v>
          </cell>
          <cell r="FC164">
            <v>98.199000000000112</v>
          </cell>
          <cell r="FD164">
            <v>114.19900000000004</v>
          </cell>
          <cell r="FE164">
            <v>98.445000000000064</v>
          </cell>
          <cell r="FF164">
            <v>108.9939999999999</v>
          </cell>
          <cell r="FG164">
            <v>152.03200000000015</v>
          </cell>
          <cell r="FH164">
            <v>165.06699999999984</v>
          </cell>
          <cell r="FI164">
            <v>141.32000000000028</v>
          </cell>
          <cell r="FJ164">
            <v>144.1429999999998</v>
          </cell>
          <cell r="FK164">
            <v>154.31999999999988</v>
          </cell>
          <cell r="FL164">
            <v>146.83999999999997</v>
          </cell>
          <cell r="FM164">
            <v>32.277000000000236</v>
          </cell>
          <cell r="FN164">
            <v>21.13200000000009</v>
          </cell>
          <cell r="FO164">
            <v>4</v>
          </cell>
          <cell r="FP164">
            <v>0</v>
          </cell>
          <cell r="FQ164">
            <v>0</v>
          </cell>
          <cell r="FR164">
            <v>0</v>
          </cell>
          <cell r="FS164">
            <v>0</v>
          </cell>
          <cell r="FT164">
            <v>0</v>
          </cell>
          <cell r="FU164">
            <v>0</v>
          </cell>
          <cell r="FV164">
            <v>0</v>
          </cell>
          <cell r="FW164">
            <v>0</v>
          </cell>
          <cell r="FX164">
            <v>0</v>
          </cell>
          <cell r="FY164">
            <v>0</v>
          </cell>
          <cell r="FZ164">
            <v>0</v>
          </cell>
          <cell r="GA164">
            <v>0</v>
          </cell>
          <cell r="GB164">
            <v>0</v>
          </cell>
          <cell r="GC164">
            <v>0</v>
          </cell>
          <cell r="GD164">
            <v>0</v>
          </cell>
          <cell r="GE164">
            <v>0</v>
          </cell>
          <cell r="GF164">
            <v>0</v>
          </cell>
          <cell r="GG164">
            <v>0</v>
          </cell>
          <cell r="GH164">
            <v>0</v>
          </cell>
          <cell r="GI164">
            <v>0</v>
          </cell>
          <cell r="GJ164">
            <v>0</v>
          </cell>
          <cell r="GK164">
            <v>0</v>
          </cell>
          <cell r="GL164">
            <v>0</v>
          </cell>
          <cell r="GM164">
            <v>0</v>
          </cell>
          <cell r="GN164">
            <v>0</v>
          </cell>
          <cell r="GO164">
            <v>0</v>
          </cell>
          <cell r="GP164">
            <v>0</v>
          </cell>
          <cell r="GQ164">
            <v>0</v>
          </cell>
          <cell r="GR164">
            <v>0</v>
          </cell>
          <cell r="GS164">
            <v>0</v>
          </cell>
          <cell r="GT164">
            <v>0</v>
          </cell>
          <cell r="GU164">
            <v>0</v>
          </cell>
          <cell r="GV164">
            <v>0</v>
          </cell>
          <cell r="GW164">
            <v>0</v>
          </cell>
          <cell r="GX164">
            <v>0</v>
          </cell>
          <cell r="GY164">
            <v>0</v>
          </cell>
          <cell r="GZ164">
            <v>0</v>
          </cell>
          <cell r="HA164">
            <v>0</v>
          </cell>
          <cell r="HB164">
            <v>0</v>
          </cell>
          <cell r="HC164">
            <v>0</v>
          </cell>
          <cell r="HD164">
            <v>0</v>
          </cell>
          <cell r="HE164">
            <v>0</v>
          </cell>
          <cell r="HF164">
            <v>0</v>
          </cell>
          <cell r="HG164">
            <v>0</v>
          </cell>
          <cell r="HH164">
            <v>0</v>
          </cell>
          <cell r="HI164">
            <v>0</v>
          </cell>
          <cell r="HJ164">
            <v>0</v>
          </cell>
          <cell r="HK164">
            <v>0</v>
          </cell>
          <cell r="HL164">
            <v>0</v>
          </cell>
          <cell r="HM164">
            <v>0</v>
          </cell>
          <cell r="HN164">
            <v>0</v>
          </cell>
          <cell r="HO164">
            <v>0</v>
          </cell>
          <cell r="HP164">
            <v>0</v>
          </cell>
          <cell r="HQ164">
            <v>0</v>
          </cell>
          <cell r="HR164">
            <v>0</v>
          </cell>
          <cell r="HS164">
            <v>0</v>
          </cell>
          <cell r="HT164">
            <v>0</v>
          </cell>
          <cell r="HU164">
            <v>0</v>
          </cell>
          <cell r="HV164">
            <v>0</v>
          </cell>
          <cell r="HW164">
            <v>0</v>
          </cell>
          <cell r="HX164">
            <v>0</v>
          </cell>
          <cell r="HY164">
            <v>0</v>
          </cell>
          <cell r="HZ164">
            <v>0</v>
          </cell>
          <cell r="IA164">
            <v>0</v>
          </cell>
          <cell r="IB164">
            <v>0</v>
          </cell>
          <cell r="IC164">
            <v>0</v>
          </cell>
          <cell r="ID164">
            <v>0</v>
          </cell>
          <cell r="IE164">
            <v>0</v>
          </cell>
          <cell r="IF164">
            <v>0</v>
          </cell>
          <cell r="IG164">
            <v>0</v>
          </cell>
          <cell r="IH164">
            <v>0</v>
          </cell>
          <cell r="II164">
            <v>0</v>
          </cell>
          <cell r="IJ164">
            <v>0</v>
          </cell>
          <cell r="IK164">
            <v>0</v>
          </cell>
          <cell r="IL164">
            <v>0</v>
          </cell>
          <cell r="IM164">
            <v>0</v>
          </cell>
          <cell r="IN164">
            <v>0</v>
          </cell>
          <cell r="IO164">
            <v>0</v>
          </cell>
          <cell r="IP164">
            <v>0</v>
          </cell>
          <cell r="IQ164">
            <v>0</v>
          </cell>
          <cell r="IR164">
            <v>0</v>
          </cell>
          <cell r="IS164">
            <v>0</v>
          </cell>
          <cell r="IT164">
            <v>0</v>
          </cell>
          <cell r="IU164">
            <v>0</v>
          </cell>
        </row>
        <row r="165">
          <cell r="A165" t="str">
            <v>MCNA IN</v>
          </cell>
          <cell r="B165" t="str">
            <v>McNally Bharat</v>
          </cell>
          <cell r="C165" t="str">
            <v>Engineering &amp; Capital Goods</v>
          </cell>
          <cell r="D165">
            <v>0</v>
          </cell>
          <cell r="E165">
            <v>0</v>
          </cell>
          <cell r="F165">
            <v>0</v>
          </cell>
          <cell r="G165">
            <v>0</v>
          </cell>
          <cell r="H165">
            <v>-12.2</v>
          </cell>
          <cell r="I165">
            <v>-13</v>
          </cell>
          <cell r="J165">
            <v>-10.1</v>
          </cell>
          <cell r="K165">
            <v>-19.3</v>
          </cell>
          <cell r="L165">
            <v>-13</v>
          </cell>
          <cell r="M165">
            <v>-17</v>
          </cell>
          <cell r="N165">
            <v>-16.3</v>
          </cell>
          <cell r="O165">
            <v>-11.3</v>
          </cell>
          <cell r="P165">
            <v>-20.100000000000001</v>
          </cell>
          <cell r="Q165">
            <v>-17.2</v>
          </cell>
          <cell r="R165">
            <v>-16.899999999999999</v>
          </cell>
          <cell r="S165">
            <v>-26.3</v>
          </cell>
          <cell r="T165">
            <v>-18.3</v>
          </cell>
          <cell r="U165">
            <v>-18.899999999999999</v>
          </cell>
          <cell r="V165">
            <v>-23.1</v>
          </cell>
          <cell r="W165">
            <v>-29.9</v>
          </cell>
          <cell r="X165">
            <v>-25.5</v>
          </cell>
          <cell r="Y165">
            <v>-22.7</v>
          </cell>
          <cell r="Z165">
            <v>-24.2</v>
          </cell>
          <cell r="AA165">
            <v>-16.5</v>
          </cell>
          <cell r="AB165">
            <v>-28.9</v>
          </cell>
          <cell r="AC165">
            <v>-81.400000000000006</v>
          </cell>
          <cell r="AD165">
            <v>-106.3</v>
          </cell>
          <cell r="AE165">
            <v>-148.5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-17.999999999999989</v>
          </cell>
          <cell r="AK165">
            <v>-11.600000000000012</v>
          </cell>
          <cell r="AL165">
            <v>10.300000000000045</v>
          </cell>
          <cell r="AM165">
            <v>25.2</v>
          </cell>
          <cell r="AN165">
            <v>2.8999999999999773</v>
          </cell>
          <cell r="AO165">
            <v>7.3999999999999986</v>
          </cell>
          <cell r="AP165">
            <v>8.4000000000000234</v>
          </cell>
          <cell r="AQ165">
            <v>15.8</v>
          </cell>
          <cell r="AR165">
            <v>7.599999999999973</v>
          </cell>
          <cell r="AS165">
            <v>12.500000000000092</v>
          </cell>
          <cell r="AT165">
            <v>17.100000000000023</v>
          </cell>
          <cell r="AU165">
            <v>29.8</v>
          </cell>
          <cell r="AV165">
            <v>40.100000000000179</v>
          </cell>
          <cell r="AW165">
            <v>52.800000000000047</v>
          </cell>
          <cell r="AX165">
            <v>60.499999999999865</v>
          </cell>
          <cell r="AY165">
            <v>78.80000000000004</v>
          </cell>
          <cell r="AZ165">
            <v>63.599999999999909</v>
          </cell>
          <cell r="BA165">
            <v>60.799999999999869</v>
          </cell>
          <cell r="BB165">
            <v>72.100000000000136</v>
          </cell>
          <cell r="BC165">
            <v>126.49999999999991</v>
          </cell>
          <cell r="BD165">
            <v>64.099999999999909</v>
          </cell>
          <cell r="BE165">
            <v>97.600000000000023</v>
          </cell>
          <cell r="BF165">
            <v>87.49999999999973</v>
          </cell>
          <cell r="BG165">
            <v>243.40000000000055</v>
          </cell>
          <cell r="BH165">
            <v>0</v>
          </cell>
          <cell r="BI165">
            <v>0</v>
          </cell>
          <cell r="BJ165">
            <v>0</v>
          </cell>
          <cell r="BK165">
            <v>0</v>
          </cell>
          <cell r="BL165">
            <v>0</v>
          </cell>
          <cell r="BM165">
            <v>0</v>
          </cell>
          <cell r="BN165">
            <v>0</v>
          </cell>
          <cell r="BO165">
            <v>0</v>
          </cell>
          <cell r="BP165">
            <v>0</v>
          </cell>
          <cell r="BQ165">
            <v>0</v>
          </cell>
          <cell r="BR165">
            <v>0</v>
          </cell>
          <cell r="BS165">
            <v>0</v>
          </cell>
          <cell r="BT165">
            <v>0</v>
          </cell>
          <cell r="BU165">
            <v>0</v>
          </cell>
          <cell r="BV165">
            <v>0</v>
          </cell>
          <cell r="BW165">
            <v>-1</v>
          </cell>
          <cell r="BX165">
            <v>0</v>
          </cell>
          <cell r="BY165">
            <v>-10.4</v>
          </cell>
          <cell r="BZ165">
            <v>-16.100000000000001</v>
          </cell>
          <cell r="CA165">
            <v>-5</v>
          </cell>
          <cell r="CB165">
            <v>0</v>
          </cell>
          <cell r="CC165">
            <v>0</v>
          </cell>
          <cell r="CD165">
            <v>0</v>
          </cell>
          <cell r="CE165">
            <v>0</v>
          </cell>
          <cell r="CF165">
            <v>0</v>
          </cell>
          <cell r="CG165">
            <v>0</v>
          </cell>
          <cell r="CH165">
            <v>0</v>
          </cell>
          <cell r="CI165">
            <v>0</v>
          </cell>
          <cell r="CJ165">
            <v>0</v>
          </cell>
          <cell r="CK165">
            <v>0</v>
          </cell>
          <cell r="CL165">
            <v>0</v>
          </cell>
          <cell r="CM165">
            <v>0</v>
          </cell>
          <cell r="CN165">
            <v>-17.999999999999989</v>
          </cell>
          <cell r="CO165">
            <v>-11.600000000000012</v>
          </cell>
          <cell r="CP165">
            <v>10.300000000000045</v>
          </cell>
          <cell r="CQ165">
            <v>25.2</v>
          </cell>
          <cell r="CR165">
            <v>2.8999999999999773</v>
          </cell>
          <cell r="CS165">
            <v>7.3999999999999986</v>
          </cell>
          <cell r="CT165">
            <v>8.4000000000000234</v>
          </cell>
          <cell r="CU165">
            <v>15.8</v>
          </cell>
          <cell r="CV165">
            <v>7.599999999999973</v>
          </cell>
          <cell r="CW165">
            <v>12.500000000000092</v>
          </cell>
          <cell r="CX165">
            <v>17.100000000000023</v>
          </cell>
          <cell r="CY165">
            <v>28.8</v>
          </cell>
          <cell r="CZ165">
            <v>40.100000000000179</v>
          </cell>
          <cell r="DA165">
            <v>42.400000000000048</v>
          </cell>
          <cell r="DB165">
            <v>44.399999999999864</v>
          </cell>
          <cell r="DC165">
            <v>73.80000000000004</v>
          </cell>
          <cell r="DD165">
            <v>63.599999999999909</v>
          </cell>
          <cell r="DE165">
            <v>60.799999999999869</v>
          </cell>
          <cell r="DF165">
            <v>72.100000000000136</v>
          </cell>
          <cell r="DG165">
            <v>126.49999999999991</v>
          </cell>
          <cell r="DH165">
            <v>64.099999999999909</v>
          </cell>
          <cell r="DI165">
            <v>97.600000000000023</v>
          </cell>
          <cell r="DJ165">
            <v>87.49999999999973</v>
          </cell>
          <cell r="DK165">
            <v>243.40000000000055</v>
          </cell>
          <cell r="DL165">
            <v>0</v>
          </cell>
          <cell r="DM165">
            <v>0</v>
          </cell>
          <cell r="DN165">
            <v>0</v>
          </cell>
          <cell r="DO165">
            <v>0</v>
          </cell>
          <cell r="DP165">
            <v>0</v>
          </cell>
          <cell r="DQ165">
            <v>0</v>
          </cell>
          <cell r="DR165">
            <v>0</v>
          </cell>
          <cell r="DS165">
            <v>-0.89999999999999991</v>
          </cell>
          <cell r="DT165">
            <v>0</v>
          </cell>
          <cell r="DU165">
            <v>-0.8</v>
          </cell>
          <cell r="DV165">
            <v>-0.6</v>
          </cell>
          <cell r="DW165">
            <v>-6.8999999999999995</v>
          </cell>
          <cell r="DX165">
            <v>-1.7000000000000002</v>
          </cell>
          <cell r="DY165">
            <v>-1.2999999999999998</v>
          </cell>
          <cell r="DZ165">
            <v>-2.0999999999999996</v>
          </cell>
          <cell r="EA165">
            <v>-8.4</v>
          </cell>
          <cell r="EB165">
            <v>-5.2</v>
          </cell>
          <cell r="EC165">
            <v>-5.7</v>
          </cell>
          <cell r="ED165">
            <v>-6.1</v>
          </cell>
          <cell r="EE165">
            <v>-8.9</v>
          </cell>
          <cell r="EF165">
            <v>-19.8</v>
          </cell>
          <cell r="EG165">
            <v>-0.8</v>
          </cell>
          <cell r="EH165">
            <v>-30.6</v>
          </cell>
          <cell r="EI165">
            <v>-55.8</v>
          </cell>
          <cell r="EJ165">
            <v>-23.400000000000002</v>
          </cell>
          <cell r="EK165">
            <v>-33.700000000000003</v>
          </cell>
          <cell r="EL165">
            <v>-31.4</v>
          </cell>
          <cell r="EM165">
            <v>-85.5</v>
          </cell>
          <cell r="EN165">
            <v>0</v>
          </cell>
          <cell r="EO165">
            <v>0</v>
          </cell>
          <cell r="EP165">
            <v>0</v>
          </cell>
          <cell r="EQ165">
            <v>0</v>
          </cell>
          <cell r="ER165">
            <v>-17.999999999999989</v>
          </cell>
          <cell r="ES165">
            <v>-11.600000000000012</v>
          </cell>
          <cell r="ET165">
            <v>10.300000000000045</v>
          </cell>
          <cell r="EU165">
            <v>24.3</v>
          </cell>
          <cell r="EV165">
            <v>2.8999999999999773</v>
          </cell>
          <cell r="EW165">
            <v>6.5999999999999988</v>
          </cell>
          <cell r="EX165">
            <v>7.8000000000000238</v>
          </cell>
          <cell r="EY165">
            <v>8.9000000000000021</v>
          </cell>
          <cell r="EZ165">
            <v>5.8999999999999728</v>
          </cell>
          <cell r="FA165">
            <v>11.200000000000092</v>
          </cell>
          <cell r="FB165">
            <v>15.000000000000023</v>
          </cell>
          <cell r="FC165">
            <v>20.399999999999999</v>
          </cell>
          <cell r="FD165">
            <v>34.900000000000176</v>
          </cell>
          <cell r="FE165">
            <v>36.700000000000045</v>
          </cell>
          <cell r="FF165">
            <v>38.299999999999862</v>
          </cell>
          <cell r="FG165">
            <v>64.900000000000034</v>
          </cell>
          <cell r="FH165">
            <v>43.799999999999912</v>
          </cell>
          <cell r="FI165">
            <v>59.999999999999872</v>
          </cell>
          <cell r="FJ165">
            <v>41.500000000000135</v>
          </cell>
          <cell r="FK165">
            <v>70.699999999999918</v>
          </cell>
          <cell r="FL165">
            <v>40.699999999999903</v>
          </cell>
          <cell r="FM165">
            <v>63.90000000000002</v>
          </cell>
          <cell r="FN165">
            <v>56.099999999999731</v>
          </cell>
          <cell r="FO165">
            <v>157.90000000000055</v>
          </cell>
          <cell r="FP165">
            <v>0</v>
          </cell>
          <cell r="FQ165">
            <v>0</v>
          </cell>
          <cell r="FR165">
            <v>0</v>
          </cell>
          <cell r="FS165">
            <v>0</v>
          </cell>
          <cell r="FT165">
            <v>0</v>
          </cell>
          <cell r="FU165">
            <v>0</v>
          </cell>
          <cell r="FV165">
            <v>0</v>
          </cell>
          <cell r="FW165">
            <v>0</v>
          </cell>
          <cell r="FX165">
            <v>0</v>
          </cell>
          <cell r="FY165">
            <v>0</v>
          </cell>
          <cell r="FZ165">
            <v>0</v>
          </cell>
          <cell r="GA165">
            <v>0</v>
          </cell>
          <cell r="GB165">
            <v>0</v>
          </cell>
          <cell r="GC165">
            <v>0</v>
          </cell>
          <cell r="GD165">
            <v>0</v>
          </cell>
          <cell r="GE165">
            <v>0</v>
          </cell>
          <cell r="GF165">
            <v>0</v>
          </cell>
          <cell r="GG165">
            <v>0</v>
          </cell>
          <cell r="GH165">
            <v>0</v>
          </cell>
          <cell r="GI165">
            <v>0</v>
          </cell>
          <cell r="GJ165">
            <v>0</v>
          </cell>
          <cell r="GK165">
            <v>0</v>
          </cell>
          <cell r="GL165">
            <v>0</v>
          </cell>
          <cell r="GM165">
            <v>0</v>
          </cell>
          <cell r="GN165">
            <v>0</v>
          </cell>
          <cell r="GO165">
            <v>0</v>
          </cell>
          <cell r="GP165">
            <v>0</v>
          </cell>
          <cell r="GQ165">
            <v>0</v>
          </cell>
          <cell r="GR165">
            <v>0</v>
          </cell>
          <cell r="GS165">
            <v>0</v>
          </cell>
          <cell r="GT165">
            <v>0</v>
          </cell>
          <cell r="GU165">
            <v>0</v>
          </cell>
          <cell r="GV165">
            <v>0</v>
          </cell>
          <cell r="GW165">
            <v>0</v>
          </cell>
          <cell r="GX165">
            <v>0</v>
          </cell>
          <cell r="GY165">
            <v>0</v>
          </cell>
          <cell r="GZ165">
            <v>0</v>
          </cell>
          <cell r="HA165">
            <v>0</v>
          </cell>
          <cell r="HB165">
            <v>0</v>
          </cell>
          <cell r="HC165">
            <v>0</v>
          </cell>
          <cell r="HD165">
            <v>0</v>
          </cell>
          <cell r="HE165">
            <v>0</v>
          </cell>
          <cell r="HF165">
            <v>0</v>
          </cell>
          <cell r="HG165">
            <v>0</v>
          </cell>
          <cell r="HH165">
            <v>0</v>
          </cell>
          <cell r="HI165">
            <v>0</v>
          </cell>
          <cell r="HJ165">
            <v>0</v>
          </cell>
          <cell r="HK165">
            <v>0</v>
          </cell>
          <cell r="HL165">
            <v>0</v>
          </cell>
          <cell r="HM165">
            <v>0</v>
          </cell>
          <cell r="HN165">
            <v>0</v>
          </cell>
          <cell r="HO165">
            <v>0</v>
          </cell>
          <cell r="HP165">
            <v>0</v>
          </cell>
          <cell r="HQ165">
            <v>0</v>
          </cell>
          <cell r="HR165">
            <v>0</v>
          </cell>
          <cell r="HS165">
            <v>0</v>
          </cell>
          <cell r="HT165">
            <v>0</v>
          </cell>
          <cell r="HU165">
            <v>0</v>
          </cell>
          <cell r="HV165">
            <v>0</v>
          </cell>
          <cell r="HW165">
            <v>0</v>
          </cell>
          <cell r="HX165">
            <v>0</v>
          </cell>
          <cell r="HY165">
            <v>0</v>
          </cell>
          <cell r="HZ165">
            <v>0</v>
          </cell>
          <cell r="IA165">
            <v>0</v>
          </cell>
          <cell r="IB165">
            <v>0</v>
          </cell>
          <cell r="IC165">
            <v>0</v>
          </cell>
          <cell r="ID165">
            <v>0</v>
          </cell>
          <cell r="IE165">
            <v>0</v>
          </cell>
          <cell r="IF165">
            <v>0</v>
          </cell>
          <cell r="IG165">
            <v>0</v>
          </cell>
          <cell r="IH165">
            <v>0</v>
          </cell>
          <cell r="II165">
            <v>0</v>
          </cell>
          <cell r="IJ165">
            <v>0</v>
          </cell>
          <cell r="IK165">
            <v>0</v>
          </cell>
          <cell r="IL165">
            <v>0</v>
          </cell>
          <cell r="IM165">
            <v>0</v>
          </cell>
          <cell r="IN165">
            <v>0</v>
          </cell>
          <cell r="IO165">
            <v>0</v>
          </cell>
          <cell r="IP165">
            <v>0</v>
          </cell>
          <cell r="IQ165">
            <v>0</v>
          </cell>
          <cell r="IR165">
            <v>0</v>
          </cell>
          <cell r="IS165">
            <v>0</v>
          </cell>
          <cell r="IT165">
            <v>0</v>
          </cell>
          <cell r="IU165">
            <v>0</v>
          </cell>
        </row>
        <row r="166">
          <cell r="A166" t="str">
            <v>MPP IN</v>
          </cell>
          <cell r="B166" t="str">
            <v>Mather &amp; Platt Pumps</v>
          </cell>
          <cell r="C166" t="str">
            <v>Engineering &amp; Capital Goods</v>
          </cell>
          <cell r="D166">
            <v>0</v>
          </cell>
          <cell r="E166">
            <v>0</v>
          </cell>
          <cell r="F166">
            <v>0</v>
          </cell>
          <cell r="G166">
            <v>0</v>
          </cell>
          <cell r="H166">
            <v>0</v>
          </cell>
          <cell r="I166">
            <v>0</v>
          </cell>
          <cell r="J166">
            <v>0</v>
          </cell>
          <cell r="K166">
            <v>0</v>
          </cell>
          <cell r="L166">
            <v>0</v>
          </cell>
          <cell r="M166">
            <v>-10.199999999999999</v>
          </cell>
          <cell r="N166">
            <v>-9.1999999999999993</v>
          </cell>
          <cell r="O166">
            <v>-7.6</v>
          </cell>
          <cell r="P166">
            <v>-7.9</v>
          </cell>
          <cell r="Q166">
            <v>-7.9</v>
          </cell>
          <cell r="R166">
            <v>-6.6</v>
          </cell>
          <cell r="S166">
            <v>-8</v>
          </cell>
          <cell r="T166">
            <v>-5.8</v>
          </cell>
          <cell r="U166">
            <v>-6.5</v>
          </cell>
          <cell r="V166">
            <v>-6.2</v>
          </cell>
          <cell r="W166">
            <v>-8.1</v>
          </cell>
          <cell r="X166">
            <v>-10.9</v>
          </cell>
          <cell r="Y166">
            <v>-12.2</v>
          </cell>
          <cell r="Z166">
            <v>-20</v>
          </cell>
          <cell r="AA166">
            <v>-22.4</v>
          </cell>
          <cell r="AB166">
            <v>-21.7</v>
          </cell>
          <cell r="AC166">
            <v>-18.5</v>
          </cell>
          <cell r="AD166">
            <v>0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O166">
            <v>3.2999999999999563</v>
          </cell>
          <cell r="AP166">
            <v>20.599999999999987</v>
          </cell>
          <cell r="AQ166">
            <v>6.5999999999999677</v>
          </cell>
          <cell r="AR166">
            <v>16.399999999999991</v>
          </cell>
          <cell r="AS166">
            <v>10.599999999999993</v>
          </cell>
          <cell r="AT166">
            <v>10.500000000000005</v>
          </cell>
          <cell r="AU166">
            <v>20.300000000000004</v>
          </cell>
          <cell r="AV166">
            <v>52.599999999999987</v>
          </cell>
          <cell r="AW166">
            <v>21.499999999999964</v>
          </cell>
          <cell r="AX166">
            <v>60.599999999999966</v>
          </cell>
          <cell r="AY166">
            <v>21.300000000000018</v>
          </cell>
          <cell r="AZ166">
            <v>4.7000000000000011</v>
          </cell>
          <cell r="BA166">
            <v>42.400000000000034</v>
          </cell>
          <cell r="BB166">
            <v>81.499999999999957</v>
          </cell>
          <cell r="BC166">
            <v>-8.6000000000000796</v>
          </cell>
          <cell r="BD166">
            <v>47.100000000000037</v>
          </cell>
          <cell r="BE166">
            <v>71.299999999999883</v>
          </cell>
          <cell r="BF166">
            <v>0</v>
          </cell>
          <cell r="BG166">
            <v>0</v>
          </cell>
          <cell r="BH166">
            <v>0</v>
          </cell>
          <cell r="BI166">
            <v>0</v>
          </cell>
          <cell r="BJ166">
            <v>0</v>
          </cell>
          <cell r="BK166">
            <v>0</v>
          </cell>
          <cell r="BL166">
            <v>0</v>
          </cell>
          <cell r="BM166">
            <v>0</v>
          </cell>
          <cell r="BN166">
            <v>0</v>
          </cell>
          <cell r="BO166">
            <v>0</v>
          </cell>
          <cell r="BP166">
            <v>0</v>
          </cell>
          <cell r="BQ166">
            <v>0</v>
          </cell>
          <cell r="BR166">
            <v>0</v>
          </cell>
          <cell r="BS166">
            <v>0</v>
          </cell>
          <cell r="BT166">
            <v>0</v>
          </cell>
          <cell r="BU166">
            <v>-20</v>
          </cell>
          <cell r="BV166">
            <v>0</v>
          </cell>
          <cell r="BW166">
            <v>0</v>
          </cell>
          <cell r="BX166">
            <v>0</v>
          </cell>
          <cell r="BY166">
            <v>0</v>
          </cell>
          <cell r="BZ166">
            <v>-16.3</v>
          </cell>
          <cell r="CA166">
            <v>0</v>
          </cell>
          <cell r="CB166">
            <v>0</v>
          </cell>
          <cell r="CC166">
            <v>0</v>
          </cell>
          <cell r="CD166">
            <v>0</v>
          </cell>
          <cell r="CE166">
            <v>0</v>
          </cell>
          <cell r="CF166">
            <v>0</v>
          </cell>
          <cell r="CG166">
            <v>0</v>
          </cell>
          <cell r="CH166">
            <v>0</v>
          </cell>
          <cell r="CI166">
            <v>0</v>
          </cell>
          <cell r="CJ166">
            <v>0</v>
          </cell>
          <cell r="CK166">
            <v>0</v>
          </cell>
          <cell r="CL166">
            <v>0</v>
          </cell>
          <cell r="CM166">
            <v>0</v>
          </cell>
          <cell r="CN166">
            <v>0</v>
          </cell>
          <cell r="CO166">
            <v>0</v>
          </cell>
          <cell r="CP166">
            <v>0</v>
          </cell>
          <cell r="CQ166">
            <v>0</v>
          </cell>
          <cell r="CR166">
            <v>0</v>
          </cell>
          <cell r="CS166">
            <v>3.2999999999999563</v>
          </cell>
          <cell r="CT166">
            <v>20.599999999999987</v>
          </cell>
          <cell r="CU166">
            <v>6.5999999999999677</v>
          </cell>
          <cell r="CV166">
            <v>16.399999999999991</v>
          </cell>
          <cell r="CW166">
            <v>-9.4000000000000075</v>
          </cell>
          <cell r="CX166">
            <v>10.500000000000005</v>
          </cell>
          <cell r="CY166">
            <v>20.300000000000004</v>
          </cell>
          <cell r="CZ166">
            <v>52.599999999999987</v>
          </cell>
          <cell r="DA166">
            <v>21.499999999999964</v>
          </cell>
          <cell r="DB166">
            <v>44.299999999999969</v>
          </cell>
          <cell r="DC166">
            <v>21.300000000000018</v>
          </cell>
          <cell r="DD166">
            <v>4.7000000000000011</v>
          </cell>
          <cell r="DE166">
            <v>42.400000000000034</v>
          </cell>
          <cell r="DF166">
            <v>81.499999999999957</v>
          </cell>
          <cell r="DG166">
            <v>-8.6000000000000796</v>
          </cell>
          <cell r="DH166">
            <v>47.100000000000037</v>
          </cell>
          <cell r="DI166">
            <v>71.299999999999883</v>
          </cell>
          <cell r="DJ166">
            <v>0</v>
          </cell>
          <cell r="DK166">
            <v>0</v>
          </cell>
          <cell r="DL166">
            <v>0</v>
          </cell>
          <cell r="DM166">
            <v>0</v>
          </cell>
          <cell r="DN166">
            <v>0</v>
          </cell>
          <cell r="DO166">
            <v>0</v>
          </cell>
          <cell r="DP166">
            <v>0</v>
          </cell>
          <cell r="DQ166">
            <v>0</v>
          </cell>
          <cell r="DR166">
            <v>0</v>
          </cell>
          <cell r="DS166">
            <v>0</v>
          </cell>
          <cell r="DT166">
            <v>0</v>
          </cell>
          <cell r="DU166">
            <v>-0.5</v>
          </cell>
          <cell r="DV166">
            <v>-9.1999999999999993</v>
          </cell>
          <cell r="DW166">
            <v>-18.299999999999997</v>
          </cell>
          <cell r="DX166">
            <v>-4.6999999999999993</v>
          </cell>
          <cell r="DY166">
            <v>-1.2</v>
          </cell>
          <cell r="DZ166">
            <v>-0.30000000000000027</v>
          </cell>
          <cell r="EA166">
            <v>-0.8</v>
          </cell>
          <cell r="EB166">
            <v>-26.5</v>
          </cell>
          <cell r="EC166">
            <v>-7.9999999999999991</v>
          </cell>
          <cell r="ED166">
            <v>-17.5</v>
          </cell>
          <cell r="EE166">
            <v>-6.6999999999999993</v>
          </cell>
          <cell r="EF166">
            <v>-3</v>
          </cell>
          <cell r="EG166">
            <v>-17.2</v>
          </cell>
          <cell r="EH166">
            <v>-29.300000000000004</v>
          </cell>
          <cell r="EI166">
            <v>1.5</v>
          </cell>
          <cell r="EJ166">
            <v>-17</v>
          </cell>
          <cell r="EK166">
            <v>-26.9</v>
          </cell>
          <cell r="EL166">
            <v>0</v>
          </cell>
          <cell r="EM166">
            <v>0</v>
          </cell>
          <cell r="EN166">
            <v>0</v>
          </cell>
          <cell r="EO166">
            <v>0</v>
          </cell>
          <cell r="EP166">
            <v>0</v>
          </cell>
          <cell r="EQ166">
            <v>0</v>
          </cell>
          <cell r="ER166">
            <v>0</v>
          </cell>
          <cell r="ES166">
            <v>0</v>
          </cell>
          <cell r="ET166">
            <v>0</v>
          </cell>
          <cell r="EU166">
            <v>0</v>
          </cell>
          <cell r="EV166">
            <v>0</v>
          </cell>
          <cell r="EW166">
            <v>2.7999999999999563</v>
          </cell>
          <cell r="EX166">
            <v>11.399999999999988</v>
          </cell>
          <cell r="EY166">
            <v>-11.700000000000029</v>
          </cell>
          <cell r="EZ166">
            <v>11.699999999999992</v>
          </cell>
          <cell r="FA166">
            <v>-10.600000000000007</v>
          </cell>
          <cell r="FB166">
            <v>10.200000000000005</v>
          </cell>
          <cell r="FC166">
            <v>19.500000000000004</v>
          </cell>
          <cell r="FD166">
            <v>26.099999999999987</v>
          </cell>
          <cell r="FE166">
            <v>13.499999999999964</v>
          </cell>
          <cell r="FF166">
            <v>26.799999999999969</v>
          </cell>
          <cell r="FG166">
            <v>14.600000000000019</v>
          </cell>
          <cell r="FH166">
            <v>1.7000000000000011</v>
          </cell>
          <cell r="FI166">
            <v>25.200000000000035</v>
          </cell>
          <cell r="FJ166">
            <v>52.199999999999953</v>
          </cell>
          <cell r="FK166">
            <v>-7.1000000000000796</v>
          </cell>
          <cell r="FL166">
            <v>30.100000000000037</v>
          </cell>
          <cell r="FM166">
            <v>44.399999999999885</v>
          </cell>
          <cell r="FN166">
            <v>0</v>
          </cell>
          <cell r="FO166">
            <v>0</v>
          </cell>
          <cell r="FP166">
            <v>0</v>
          </cell>
          <cell r="FQ166">
            <v>0</v>
          </cell>
          <cell r="FR166">
            <v>0</v>
          </cell>
          <cell r="FS166">
            <v>0</v>
          </cell>
          <cell r="FT166">
            <v>0</v>
          </cell>
          <cell r="FU166">
            <v>0</v>
          </cell>
          <cell r="FV166">
            <v>0</v>
          </cell>
          <cell r="FW166">
            <v>0</v>
          </cell>
          <cell r="FX166">
            <v>0</v>
          </cell>
          <cell r="FY166">
            <v>0</v>
          </cell>
          <cell r="FZ166">
            <v>0</v>
          </cell>
          <cell r="GA166">
            <v>0</v>
          </cell>
          <cell r="GB166">
            <v>0</v>
          </cell>
          <cell r="GC166">
            <v>0</v>
          </cell>
          <cell r="GD166">
            <v>0</v>
          </cell>
          <cell r="GE166">
            <v>0</v>
          </cell>
          <cell r="GF166">
            <v>0</v>
          </cell>
          <cell r="GG166">
            <v>0</v>
          </cell>
          <cell r="GH166">
            <v>0</v>
          </cell>
          <cell r="GI166">
            <v>0</v>
          </cell>
          <cell r="GJ166">
            <v>0</v>
          </cell>
          <cell r="GK166">
            <v>0</v>
          </cell>
          <cell r="GL166">
            <v>0</v>
          </cell>
          <cell r="GM166">
            <v>0</v>
          </cell>
          <cell r="GN166">
            <v>0</v>
          </cell>
          <cell r="GO166">
            <v>0</v>
          </cell>
          <cell r="GP166">
            <v>0</v>
          </cell>
          <cell r="GQ166">
            <v>0</v>
          </cell>
          <cell r="GR166">
            <v>0</v>
          </cell>
          <cell r="GS166">
            <v>0</v>
          </cell>
          <cell r="GT166">
            <v>0</v>
          </cell>
          <cell r="GU166">
            <v>0</v>
          </cell>
          <cell r="GV166">
            <v>0</v>
          </cell>
          <cell r="GW166">
            <v>0</v>
          </cell>
          <cell r="GX166">
            <v>0</v>
          </cell>
          <cell r="GY166">
            <v>0</v>
          </cell>
          <cell r="GZ166">
            <v>0</v>
          </cell>
          <cell r="HA166">
            <v>0</v>
          </cell>
          <cell r="HB166">
            <v>0</v>
          </cell>
          <cell r="HC166">
            <v>0</v>
          </cell>
          <cell r="HD166">
            <v>0</v>
          </cell>
          <cell r="HE166">
            <v>0</v>
          </cell>
          <cell r="HF166">
            <v>0</v>
          </cell>
          <cell r="HG166">
            <v>0</v>
          </cell>
          <cell r="HH166">
            <v>0</v>
          </cell>
          <cell r="HI166">
            <v>0</v>
          </cell>
          <cell r="HJ166">
            <v>0</v>
          </cell>
          <cell r="HK166">
            <v>0</v>
          </cell>
          <cell r="HL166">
            <v>0</v>
          </cell>
          <cell r="HM166">
            <v>0</v>
          </cell>
          <cell r="HN166">
            <v>0</v>
          </cell>
          <cell r="HO166">
            <v>0</v>
          </cell>
          <cell r="HP166">
            <v>0</v>
          </cell>
          <cell r="HQ166">
            <v>0</v>
          </cell>
          <cell r="HR166">
            <v>0</v>
          </cell>
          <cell r="HS166">
            <v>0</v>
          </cell>
          <cell r="HT166">
            <v>0</v>
          </cell>
          <cell r="HU166">
            <v>0</v>
          </cell>
          <cell r="HV166">
            <v>0</v>
          </cell>
          <cell r="HW166">
            <v>0</v>
          </cell>
          <cell r="HX166">
            <v>0</v>
          </cell>
          <cell r="HY166">
            <v>0</v>
          </cell>
          <cell r="HZ166">
            <v>0</v>
          </cell>
          <cell r="IA166">
            <v>0</v>
          </cell>
          <cell r="IB166">
            <v>0</v>
          </cell>
          <cell r="IC166">
            <v>0</v>
          </cell>
          <cell r="ID166">
            <v>0</v>
          </cell>
          <cell r="IE166">
            <v>0</v>
          </cell>
          <cell r="IF166">
            <v>0</v>
          </cell>
          <cell r="IG166">
            <v>0</v>
          </cell>
          <cell r="IH166">
            <v>0</v>
          </cell>
          <cell r="II166">
            <v>0</v>
          </cell>
          <cell r="IJ166">
            <v>0</v>
          </cell>
          <cell r="IK166">
            <v>0</v>
          </cell>
          <cell r="IL166">
            <v>0</v>
          </cell>
          <cell r="IM166">
            <v>0</v>
          </cell>
          <cell r="IN166">
            <v>0</v>
          </cell>
          <cell r="IO166">
            <v>0</v>
          </cell>
          <cell r="IP166">
            <v>0</v>
          </cell>
          <cell r="IQ166">
            <v>0</v>
          </cell>
          <cell r="IR166">
            <v>0</v>
          </cell>
          <cell r="IS166">
            <v>0</v>
          </cell>
          <cell r="IT166">
            <v>0</v>
          </cell>
          <cell r="IU166">
            <v>0</v>
          </cell>
        </row>
        <row r="167">
          <cell r="A167" t="str">
            <v>NPS IN</v>
          </cell>
          <cell r="B167" t="str">
            <v>Numeric Power Systems</v>
          </cell>
          <cell r="C167" t="str">
            <v>Electronics</v>
          </cell>
          <cell r="D167">
            <v>0</v>
          </cell>
          <cell r="E167">
            <v>-6</v>
          </cell>
          <cell r="F167">
            <v>-6</v>
          </cell>
          <cell r="G167">
            <v>-4.87</v>
          </cell>
          <cell r="H167">
            <v>-4.4800000000000004</v>
          </cell>
          <cell r="I167">
            <v>-4.76</v>
          </cell>
          <cell r="J167">
            <v>-5.41</v>
          </cell>
          <cell r="K167">
            <v>-4.62</v>
          </cell>
          <cell r="L167">
            <v>-5.26</v>
          </cell>
          <cell r="M167">
            <v>-3.57</v>
          </cell>
          <cell r="N167">
            <v>-4.58</v>
          </cell>
          <cell r="O167">
            <v>-4.5999999999999996</v>
          </cell>
          <cell r="P167">
            <v>-4.7699999999999996</v>
          </cell>
          <cell r="Q167">
            <v>-4.25</v>
          </cell>
          <cell r="R167">
            <v>-6.27</v>
          </cell>
          <cell r="S167">
            <v>-9.73</v>
          </cell>
          <cell r="T167">
            <v>-9.3000000000000007</v>
          </cell>
          <cell r="U167">
            <v>-8.2899999999999991</v>
          </cell>
          <cell r="V167">
            <v>-9.31</v>
          </cell>
          <cell r="W167">
            <v>-11.91</v>
          </cell>
          <cell r="X167">
            <v>-10.845000000000001</v>
          </cell>
          <cell r="Y167">
            <v>-10.278</v>
          </cell>
          <cell r="Z167">
            <v>-13.228999999999999</v>
          </cell>
          <cell r="AA167">
            <v>-15.934000000000005</v>
          </cell>
          <cell r="AB167">
            <v>-11.765000000000001</v>
          </cell>
          <cell r="AC167">
            <v>-13.6</v>
          </cell>
          <cell r="AD167">
            <v>-12.125</v>
          </cell>
          <cell r="AE167">
            <v>-12.565999999999995</v>
          </cell>
          <cell r="AF167">
            <v>0</v>
          </cell>
          <cell r="AG167">
            <v>19.299999999999976</v>
          </cell>
          <cell r="AH167">
            <v>21</v>
          </cell>
          <cell r="AI167">
            <v>21.26600000000002</v>
          </cell>
          <cell r="AJ167">
            <v>27.160000000000029</v>
          </cell>
          <cell r="AK167">
            <v>42.76400000000001</v>
          </cell>
          <cell r="AL167">
            <v>43.264000000000067</v>
          </cell>
          <cell r="AM167">
            <v>47.647000000000006</v>
          </cell>
          <cell r="AN167">
            <v>48.475000000000009</v>
          </cell>
          <cell r="AO167">
            <v>60.693999999999953</v>
          </cell>
          <cell r="AP167">
            <v>34.790000000000013</v>
          </cell>
          <cell r="AQ167">
            <v>51.93799999999996</v>
          </cell>
          <cell r="AR167">
            <v>58.929999999999993</v>
          </cell>
          <cell r="AS167">
            <v>65.278999999999954</v>
          </cell>
          <cell r="AT167">
            <v>52.589999999999989</v>
          </cell>
          <cell r="AU167">
            <v>58.761999999999958</v>
          </cell>
          <cell r="AV167">
            <v>57.152999999999963</v>
          </cell>
          <cell r="AW167">
            <v>49.643999999999963</v>
          </cell>
          <cell r="AX167">
            <v>73.528000000000048</v>
          </cell>
          <cell r="AY167">
            <v>61.194999999999936</v>
          </cell>
          <cell r="AZ167">
            <v>97.06899999999996</v>
          </cell>
          <cell r="BA167">
            <v>129.417</v>
          </cell>
          <cell r="BB167">
            <v>126.61500000000002</v>
          </cell>
          <cell r="BC167">
            <v>43.106000000000201</v>
          </cell>
          <cell r="BD167">
            <v>93.668999999999997</v>
          </cell>
          <cell r="BE167">
            <v>63.50700000000014</v>
          </cell>
          <cell r="BF167">
            <v>96.704000000000107</v>
          </cell>
          <cell r="BG167">
            <v>150.49700000000027</v>
          </cell>
          <cell r="BH167">
            <v>0</v>
          </cell>
          <cell r="BI167">
            <v>0</v>
          </cell>
          <cell r="BJ167">
            <v>0</v>
          </cell>
          <cell r="BK167">
            <v>0</v>
          </cell>
          <cell r="BL167">
            <v>0</v>
          </cell>
          <cell r="BM167">
            <v>0</v>
          </cell>
          <cell r="BN167">
            <v>0</v>
          </cell>
          <cell r="BO167">
            <v>0</v>
          </cell>
          <cell r="BP167">
            <v>0</v>
          </cell>
          <cell r="BQ167">
            <v>0</v>
          </cell>
          <cell r="BR167">
            <v>0</v>
          </cell>
          <cell r="BS167">
            <v>0</v>
          </cell>
          <cell r="BT167">
            <v>0</v>
          </cell>
          <cell r="BU167">
            <v>0</v>
          </cell>
          <cell r="BV167">
            <v>0</v>
          </cell>
          <cell r="BW167">
            <v>0</v>
          </cell>
          <cell r="BX167">
            <v>0</v>
          </cell>
          <cell r="BY167">
            <v>0</v>
          </cell>
          <cell r="BZ167">
            <v>0</v>
          </cell>
          <cell r="CA167">
            <v>0</v>
          </cell>
          <cell r="CB167">
            <v>0</v>
          </cell>
          <cell r="CC167">
            <v>0</v>
          </cell>
          <cell r="CD167">
            <v>0</v>
          </cell>
          <cell r="CE167">
            <v>2.4740000000000002</v>
          </cell>
          <cell r="CF167">
            <v>64.36</v>
          </cell>
          <cell r="CG167">
            <v>0</v>
          </cell>
          <cell r="CH167">
            <v>0</v>
          </cell>
          <cell r="CI167">
            <v>0</v>
          </cell>
          <cell r="CJ167">
            <v>0</v>
          </cell>
          <cell r="CK167">
            <v>19.299999999999976</v>
          </cell>
          <cell r="CL167">
            <v>21</v>
          </cell>
          <cell r="CM167">
            <v>21.26600000000002</v>
          </cell>
          <cell r="CN167">
            <v>27.160000000000029</v>
          </cell>
          <cell r="CO167">
            <v>42.76400000000001</v>
          </cell>
          <cell r="CP167">
            <v>43.264000000000067</v>
          </cell>
          <cell r="CQ167">
            <v>47.647000000000006</v>
          </cell>
          <cell r="CR167">
            <v>48.475000000000009</v>
          </cell>
          <cell r="CS167">
            <v>60.693999999999953</v>
          </cell>
          <cell r="CT167">
            <v>34.790000000000013</v>
          </cell>
          <cell r="CU167">
            <v>51.93799999999996</v>
          </cell>
          <cell r="CV167">
            <v>58.929999999999993</v>
          </cell>
          <cell r="CW167">
            <v>65.278999999999954</v>
          </cell>
          <cell r="CX167">
            <v>52.589999999999989</v>
          </cell>
          <cell r="CY167">
            <v>58.761999999999958</v>
          </cell>
          <cell r="CZ167">
            <v>57.152999999999963</v>
          </cell>
          <cell r="DA167">
            <v>49.643999999999963</v>
          </cell>
          <cell r="DB167">
            <v>73.528000000000048</v>
          </cell>
          <cell r="DC167">
            <v>61.194999999999936</v>
          </cell>
          <cell r="DD167">
            <v>97.06899999999996</v>
          </cell>
          <cell r="DE167">
            <v>129.417</v>
          </cell>
          <cell r="DF167">
            <v>126.61500000000002</v>
          </cell>
          <cell r="DG167">
            <v>45.580000000000197</v>
          </cell>
          <cell r="DH167">
            <v>158.029</v>
          </cell>
          <cell r="DI167">
            <v>63.50700000000014</v>
          </cell>
          <cell r="DJ167">
            <v>96.704000000000107</v>
          </cell>
          <cell r="DK167">
            <v>150.49700000000027</v>
          </cell>
          <cell r="DL167">
            <v>0</v>
          </cell>
          <cell r="DM167">
            <v>-1.8</v>
          </cell>
          <cell r="DN167">
            <v>-3.7</v>
          </cell>
          <cell r="DO167">
            <v>-1.5</v>
          </cell>
          <cell r="DP167">
            <v>-3.1</v>
          </cell>
          <cell r="DQ167">
            <v>-5</v>
          </cell>
          <cell r="DR167">
            <v>-5.5</v>
          </cell>
          <cell r="DS167">
            <v>-8</v>
          </cell>
          <cell r="DT167">
            <v>-13.2</v>
          </cell>
          <cell r="DU167">
            <v>-15</v>
          </cell>
          <cell r="DV167">
            <v>-7.26</v>
          </cell>
          <cell r="DW167">
            <v>-9.5</v>
          </cell>
          <cell r="DX167">
            <v>-12.7</v>
          </cell>
          <cell r="DY167">
            <v>-14</v>
          </cell>
          <cell r="DZ167">
            <v>-9.5</v>
          </cell>
          <cell r="EA167">
            <v>-5.3</v>
          </cell>
          <cell r="EB167">
            <v>-5.8</v>
          </cell>
          <cell r="EC167">
            <v>-4.5</v>
          </cell>
          <cell r="ED167">
            <v>-11.01</v>
          </cell>
          <cell r="EE167">
            <v>-14.434999999999999</v>
          </cell>
          <cell r="EF167">
            <v>-8</v>
          </cell>
          <cell r="EG167">
            <v>-23.2</v>
          </cell>
          <cell r="EH167">
            <v>-21</v>
          </cell>
          <cell r="EI167">
            <v>-10.340999999999998</v>
          </cell>
          <cell r="EJ167">
            <v>-29.34</v>
          </cell>
          <cell r="EK167">
            <v>-14.87</v>
          </cell>
          <cell r="EL167">
            <v>-42.408000000000001</v>
          </cell>
          <cell r="EM167">
            <v>-47.532000000000011</v>
          </cell>
          <cell r="EN167">
            <v>0</v>
          </cell>
          <cell r="EO167">
            <v>17.499999999999975</v>
          </cell>
          <cell r="EP167">
            <v>17.3</v>
          </cell>
          <cell r="EQ167">
            <v>19.76600000000002</v>
          </cell>
          <cell r="ER167">
            <v>24.060000000000027</v>
          </cell>
          <cell r="ES167">
            <v>37.76400000000001</v>
          </cell>
          <cell r="ET167">
            <v>37.764000000000067</v>
          </cell>
          <cell r="EU167">
            <v>39.647000000000006</v>
          </cell>
          <cell r="EV167">
            <v>35.275000000000006</v>
          </cell>
          <cell r="EW167">
            <v>45.693999999999953</v>
          </cell>
          <cell r="EX167">
            <v>27.530000000000015</v>
          </cell>
          <cell r="EY167">
            <v>42.43799999999996</v>
          </cell>
          <cell r="EZ167">
            <v>46.22999999999999</v>
          </cell>
          <cell r="FA167">
            <v>51.278999999999954</v>
          </cell>
          <cell r="FB167">
            <v>43.089999999999989</v>
          </cell>
          <cell r="FC167">
            <v>53.461999999999961</v>
          </cell>
          <cell r="FD167">
            <v>51.352999999999966</v>
          </cell>
          <cell r="FE167">
            <v>45.143999999999963</v>
          </cell>
          <cell r="FF167">
            <v>62.51800000000005</v>
          </cell>
          <cell r="FG167">
            <v>46.759999999999934</v>
          </cell>
          <cell r="FH167">
            <v>89.06899999999996</v>
          </cell>
          <cell r="FI167">
            <v>106.217</v>
          </cell>
          <cell r="FJ167">
            <v>105.61500000000002</v>
          </cell>
          <cell r="FK167">
            <v>35.239000000000203</v>
          </cell>
          <cell r="FL167">
            <v>128.68899999999999</v>
          </cell>
          <cell r="FM167">
            <v>48.637000000000143</v>
          </cell>
          <cell r="FN167">
            <v>54.296000000000106</v>
          </cell>
          <cell r="FO167">
            <v>102.96500000000026</v>
          </cell>
          <cell r="FP167">
            <v>0</v>
          </cell>
          <cell r="FQ167">
            <v>0</v>
          </cell>
          <cell r="FR167">
            <v>0</v>
          </cell>
          <cell r="FS167">
            <v>0</v>
          </cell>
          <cell r="FT167">
            <v>0</v>
          </cell>
          <cell r="FU167">
            <v>0</v>
          </cell>
          <cell r="FV167">
            <v>0</v>
          </cell>
          <cell r="FW167">
            <v>0</v>
          </cell>
          <cell r="FX167">
            <v>0</v>
          </cell>
          <cell r="FY167">
            <v>0</v>
          </cell>
          <cell r="FZ167">
            <v>0</v>
          </cell>
          <cell r="GA167">
            <v>0</v>
          </cell>
          <cell r="GB167">
            <v>0</v>
          </cell>
          <cell r="GC167">
            <v>-11</v>
          </cell>
          <cell r="GD167">
            <v>0</v>
          </cell>
          <cell r="GE167">
            <v>-1.95</v>
          </cell>
          <cell r="GF167">
            <v>0</v>
          </cell>
          <cell r="GG167">
            <v>0</v>
          </cell>
          <cell r="GH167">
            <v>0</v>
          </cell>
          <cell r="GI167">
            <v>-17.71</v>
          </cell>
          <cell r="GJ167">
            <v>0</v>
          </cell>
          <cell r="GK167">
            <v>0</v>
          </cell>
          <cell r="GL167">
            <v>0</v>
          </cell>
          <cell r="GM167">
            <v>0</v>
          </cell>
          <cell r="GN167">
            <v>0</v>
          </cell>
          <cell r="GO167">
            <v>0</v>
          </cell>
          <cell r="GP167">
            <v>0</v>
          </cell>
          <cell r="GQ167">
            <v>0</v>
          </cell>
          <cell r="GR167">
            <v>0</v>
          </cell>
          <cell r="GS167">
            <v>0</v>
          </cell>
          <cell r="GT167">
            <v>0</v>
          </cell>
          <cell r="GU167">
            <v>0</v>
          </cell>
          <cell r="GV167">
            <v>0</v>
          </cell>
          <cell r="GW167">
            <v>0</v>
          </cell>
          <cell r="GX167">
            <v>0</v>
          </cell>
          <cell r="GY167">
            <v>0</v>
          </cell>
          <cell r="GZ167">
            <v>0</v>
          </cell>
          <cell r="HA167">
            <v>0</v>
          </cell>
          <cell r="HB167">
            <v>0</v>
          </cell>
          <cell r="HC167">
            <v>0</v>
          </cell>
          <cell r="HD167">
            <v>0</v>
          </cell>
          <cell r="HE167">
            <v>0</v>
          </cell>
          <cell r="HF167">
            <v>0</v>
          </cell>
          <cell r="HG167">
            <v>0</v>
          </cell>
          <cell r="HH167">
            <v>0</v>
          </cell>
          <cell r="HI167">
            <v>0</v>
          </cell>
          <cell r="HJ167">
            <v>0</v>
          </cell>
          <cell r="HK167">
            <v>0</v>
          </cell>
          <cell r="HL167">
            <v>0</v>
          </cell>
          <cell r="HM167">
            <v>0</v>
          </cell>
          <cell r="HN167">
            <v>0</v>
          </cell>
          <cell r="HO167">
            <v>0</v>
          </cell>
          <cell r="HP167">
            <v>0</v>
          </cell>
          <cell r="HQ167">
            <v>0</v>
          </cell>
          <cell r="HR167">
            <v>0</v>
          </cell>
          <cell r="HS167">
            <v>0</v>
          </cell>
          <cell r="HT167">
            <v>0</v>
          </cell>
          <cell r="HU167">
            <v>0</v>
          </cell>
          <cell r="HV167">
            <v>0</v>
          </cell>
          <cell r="HW167">
            <v>0</v>
          </cell>
          <cell r="HX167">
            <v>0</v>
          </cell>
          <cell r="HY167">
            <v>0</v>
          </cell>
          <cell r="HZ167">
            <v>0</v>
          </cell>
          <cell r="IA167">
            <v>0</v>
          </cell>
          <cell r="IB167">
            <v>0</v>
          </cell>
          <cell r="IC167">
            <v>0</v>
          </cell>
          <cell r="ID167">
            <v>0</v>
          </cell>
          <cell r="IE167">
            <v>0</v>
          </cell>
          <cell r="IF167">
            <v>0</v>
          </cell>
          <cell r="IG167">
            <v>0</v>
          </cell>
          <cell r="IH167">
            <v>0</v>
          </cell>
          <cell r="II167">
            <v>0</v>
          </cell>
          <cell r="IJ167">
            <v>0</v>
          </cell>
          <cell r="IK167">
            <v>0</v>
          </cell>
          <cell r="IL167">
            <v>0</v>
          </cell>
          <cell r="IM167">
            <v>0</v>
          </cell>
          <cell r="IN167">
            <v>0</v>
          </cell>
          <cell r="IO167">
            <v>0</v>
          </cell>
          <cell r="IP167">
            <v>0</v>
          </cell>
          <cell r="IQ167">
            <v>0</v>
          </cell>
          <cell r="IR167">
            <v>0</v>
          </cell>
          <cell r="IS167">
            <v>0</v>
          </cell>
          <cell r="IT167">
            <v>0</v>
          </cell>
          <cell r="IU167">
            <v>0</v>
          </cell>
        </row>
        <row r="168">
          <cell r="A168" t="str">
            <v>PRJ IN</v>
          </cell>
          <cell r="B168" t="str">
            <v>Praj Industries</v>
          </cell>
          <cell r="C168" t="str">
            <v>Engineering &amp; Capital Goods</v>
          </cell>
          <cell r="D168">
            <v>0</v>
          </cell>
          <cell r="E168">
            <v>0</v>
          </cell>
          <cell r="F168">
            <v>0</v>
          </cell>
          <cell r="G168">
            <v>0</v>
          </cell>
          <cell r="H168">
            <v>0</v>
          </cell>
          <cell r="I168">
            <v>-1.1399999999999999</v>
          </cell>
          <cell r="J168">
            <v>-1.8</v>
          </cell>
          <cell r="K168">
            <v>-1.56</v>
          </cell>
          <cell r="L168">
            <v>-0.71</v>
          </cell>
          <cell r="M168">
            <v>0</v>
          </cell>
          <cell r="N168">
            <v>-0.17</v>
          </cell>
          <cell r="O168">
            <v>-1.17</v>
          </cell>
          <cell r="P168">
            <v>-1.08</v>
          </cell>
          <cell r="Q168">
            <v>-1.6</v>
          </cell>
          <cell r="R168">
            <v>-1.74</v>
          </cell>
          <cell r="S168">
            <v>-0.9</v>
          </cell>
          <cell r="T168">
            <v>-1.08</v>
          </cell>
          <cell r="U168">
            <v>-0.62</v>
          </cell>
          <cell r="V168">
            <v>-0.17</v>
          </cell>
          <cell r="W168">
            <v>-0.65</v>
          </cell>
          <cell r="X168">
            <v>-0.26</v>
          </cell>
          <cell r="Y168">
            <v>0</v>
          </cell>
          <cell r="Z168">
            <v>-1.7000000000000001E-2</v>
          </cell>
          <cell r="AA168">
            <v>-2.2999999999999965E-2</v>
          </cell>
          <cell r="AB168">
            <v>0</v>
          </cell>
          <cell r="AC168">
            <v>0</v>
          </cell>
          <cell r="AD168">
            <v>-0.8</v>
          </cell>
          <cell r="AE168">
            <v>-3.0999999999999996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29.367999999999956</v>
          </cell>
          <cell r="AL168">
            <v>25.390000000000029</v>
          </cell>
          <cell r="AM168">
            <v>43.945999999999984</v>
          </cell>
          <cell r="AN168">
            <v>36.277999999999984</v>
          </cell>
          <cell r="AO168">
            <v>75.328000000000031</v>
          </cell>
          <cell r="AP168">
            <v>99.151999999999902</v>
          </cell>
          <cell r="AQ168">
            <v>70.565801722363219</v>
          </cell>
          <cell r="AR168">
            <v>67.872272727272744</v>
          </cell>
          <cell r="AS168">
            <v>67.400100673649874</v>
          </cell>
          <cell r="AT168">
            <v>50.76045383516896</v>
          </cell>
          <cell r="AU168">
            <v>138.82917276390859</v>
          </cell>
          <cell r="AV168">
            <v>109.91645977200714</v>
          </cell>
          <cell r="AW168">
            <v>226.3960914852465</v>
          </cell>
          <cell r="AX168">
            <v>448.07579723445434</v>
          </cell>
          <cell r="AY168">
            <v>320.26265150829261</v>
          </cell>
          <cell r="AZ168">
            <v>210.83800000000002</v>
          </cell>
          <cell r="BA168">
            <v>275.12999999999988</v>
          </cell>
          <cell r="BB168">
            <v>451.34300000000025</v>
          </cell>
          <cell r="BC168">
            <v>818.78899999999965</v>
          </cell>
          <cell r="BD168">
            <v>301.09999999999991</v>
          </cell>
          <cell r="BE168">
            <v>357.50000000000006</v>
          </cell>
          <cell r="BF168">
            <v>544.30000000000007</v>
          </cell>
          <cell r="BG168">
            <v>516.90000000000066</v>
          </cell>
          <cell r="BH168">
            <v>0</v>
          </cell>
          <cell r="BI168">
            <v>0</v>
          </cell>
          <cell r="BJ168">
            <v>0</v>
          </cell>
          <cell r="BK168">
            <v>0</v>
          </cell>
          <cell r="BL168">
            <v>0</v>
          </cell>
          <cell r="BM168">
            <v>0</v>
          </cell>
          <cell r="BN168">
            <v>0</v>
          </cell>
          <cell r="BO168">
            <v>0</v>
          </cell>
          <cell r="BP168">
            <v>0</v>
          </cell>
          <cell r="BQ168">
            <v>0</v>
          </cell>
          <cell r="BR168">
            <v>0</v>
          </cell>
          <cell r="BS168">
            <v>0</v>
          </cell>
          <cell r="BT168">
            <v>0</v>
          </cell>
          <cell r="BU168">
            <v>0</v>
          </cell>
          <cell r="BV168">
            <v>0</v>
          </cell>
          <cell r="BW168">
            <v>0</v>
          </cell>
          <cell r="BX168">
            <v>0</v>
          </cell>
          <cell r="BY168">
            <v>0</v>
          </cell>
          <cell r="BZ168">
            <v>0</v>
          </cell>
          <cell r="CA168">
            <v>0</v>
          </cell>
          <cell r="CB168">
            <v>170.6</v>
          </cell>
          <cell r="CC168">
            <v>-39.68</v>
          </cell>
          <cell r="CD168">
            <v>0</v>
          </cell>
          <cell r="CE168">
            <v>-143.22</v>
          </cell>
          <cell r="CF168">
            <v>0</v>
          </cell>
          <cell r="CG168">
            <v>0</v>
          </cell>
          <cell r="CH168">
            <v>0</v>
          </cell>
          <cell r="CI168">
            <v>-111.7</v>
          </cell>
          <cell r="CJ168">
            <v>0</v>
          </cell>
          <cell r="CK168">
            <v>0</v>
          </cell>
          <cell r="CL168">
            <v>0</v>
          </cell>
          <cell r="CM168">
            <v>0</v>
          </cell>
          <cell r="CN168">
            <v>0</v>
          </cell>
          <cell r="CO168">
            <v>29.367999999999956</v>
          </cell>
          <cell r="CP168">
            <v>25.390000000000029</v>
          </cell>
          <cell r="CQ168">
            <v>43.945999999999984</v>
          </cell>
          <cell r="CR168">
            <v>36.277999999999984</v>
          </cell>
          <cell r="CS168">
            <v>75.328000000000031</v>
          </cell>
          <cell r="CT168">
            <v>99.151999999999902</v>
          </cell>
          <cell r="CU168">
            <v>70.565801722363219</v>
          </cell>
          <cell r="CV168">
            <v>67.872272727272744</v>
          </cell>
          <cell r="CW168">
            <v>67.400100673649874</v>
          </cell>
          <cell r="CX168">
            <v>50.76045383516896</v>
          </cell>
          <cell r="CY168">
            <v>138.82917276390859</v>
          </cell>
          <cell r="CZ168">
            <v>109.91645977200714</v>
          </cell>
          <cell r="DA168">
            <v>226.3960914852465</v>
          </cell>
          <cell r="DB168">
            <v>448.07579723445434</v>
          </cell>
          <cell r="DC168">
            <v>320.26265150829261</v>
          </cell>
          <cell r="DD168">
            <v>381.43799999999999</v>
          </cell>
          <cell r="DE168">
            <v>235.44999999999987</v>
          </cell>
          <cell r="DF168">
            <v>451.34300000000025</v>
          </cell>
          <cell r="DG168">
            <v>675.56899999999962</v>
          </cell>
          <cell r="DH168">
            <v>301.09999999999991</v>
          </cell>
          <cell r="DI168">
            <v>357.50000000000006</v>
          </cell>
          <cell r="DJ168">
            <v>544.30000000000007</v>
          </cell>
          <cell r="DK168">
            <v>405.20000000000067</v>
          </cell>
          <cell r="DL168">
            <v>0</v>
          </cell>
          <cell r="DM168">
            <v>0</v>
          </cell>
          <cell r="DN168">
            <v>0</v>
          </cell>
          <cell r="DO168">
            <v>0</v>
          </cell>
          <cell r="DP168">
            <v>0</v>
          </cell>
          <cell r="DQ168">
            <v>-7.0950000000000006</v>
          </cell>
          <cell r="DR168">
            <v>-8.8829999999999991</v>
          </cell>
          <cell r="DS168">
            <v>-8.2740000000000009</v>
          </cell>
          <cell r="DT168">
            <v>-6.8040000000000003</v>
          </cell>
          <cell r="DU168">
            <v>-17.934000000000001</v>
          </cell>
          <cell r="DV168">
            <v>-19.847999999999999</v>
          </cell>
          <cell r="DW168">
            <v>-11.728999999999999</v>
          </cell>
          <cell r="DX168">
            <v>-11.637</v>
          </cell>
          <cell r="DY168">
            <v>-20.553999999999998</v>
          </cell>
          <cell r="DZ168">
            <v>-13.534000000000001</v>
          </cell>
          <cell r="EA168">
            <v>-34.018000000000001</v>
          </cell>
          <cell r="EB168">
            <v>-25.777999999999999</v>
          </cell>
          <cell r="EC168">
            <v>-51.177999999999997</v>
          </cell>
          <cell r="ED168">
            <v>-111.384</v>
          </cell>
          <cell r="EE168">
            <v>-50.016000000000005</v>
          </cell>
          <cell r="EF168">
            <v>-51.97</v>
          </cell>
          <cell r="EG168">
            <v>35.47</v>
          </cell>
          <cell r="EH168">
            <v>-57.04</v>
          </cell>
          <cell r="EI168">
            <v>-134.86000000000001</v>
          </cell>
          <cell r="EJ168">
            <v>-53.6</v>
          </cell>
          <cell r="EK168">
            <v>-55.7</v>
          </cell>
          <cell r="EL168">
            <v>-71.2</v>
          </cell>
          <cell r="EM168">
            <v>-130</v>
          </cell>
          <cell r="EN168">
            <v>0</v>
          </cell>
          <cell r="EO168">
            <v>0</v>
          </cell>
          <cell r="EP168">
            <v>0</v>
          </cell>
          <cell r="EQ168">
            <v>0</v>
          </cell>
          <cell r="ER168">
            <v>0</v>
          </cell>
          <cell r="ES168">
            <v>22.272999999999954</v>
          </cell>
          <cell r="ET168">
            <v>16.50700000000003</v>
          </cell>
          <cell r="EU168">
            <v>35.671999999999983</v>
          </cell>
          <cell r="EV168">
            <v>29.473999999999982</v>
          </cell>
          <cell r="EW168">
            <v>57.394000000000034</v>
          </cell>
          <cell r="EX168">
            <v>79.303999999999903</v>
          </cell>
          <cell r="EY168">
            <v>58.836801722363219</v>
          </cell>
          <cell r="EZ168">
            <v>56.235272727272744</v>
          </cell>
          <cell r="FA168">
            <v>46.846100673649872</v>
          </cell>
          <cell r="FB168">
            <v>37.226453835168961</v>
          </cell>
          <cell r="FC168">
            <v>104.81117276390859</v>
          </cell>
          <cell r="FD168">
            <v>84.138459772007138</v>
          </cell>
          <cell r="FE168">
            <v>175.2180914852465</v>
          </cell>
          <cell r="FF168">
            <v>336.69179723445433</v>
          </cell>
          <cell r="FG168">
            <v>270.24665150829259</v>
          </cell>
          <cell r="FH168">
            <v>329.46799999999996</v>
          </cell>
          <cell r="FI168">
            <v>270.91999999999985</v>
          </cell>
          <cell r="FJ168">
            <v>394.30300000000022</v>
          </cell>
          <cell r="FK168">
            <v>540.70899999999961</v>
          </cell>
          <cell r="FL168">
            <v>247.49999999999991</v>
          </cell>
          <cell r="FM168">
            <v>301.80000000000007</v>
          </cell>
          <cell r="FN168">
            <v>473.10000000000008</v>
          </cell>
          <cell r="FO168">
            <v>275.20000000000067</v>
          </cell>
          <cell r="FP168">
            <v>0</v>
          </cell>
          <cell r="FQ168">
            <v>0</v>
          </cell>
          <cell r="FR168">
            <v>0</v>
          </cell>
          <cell r="FS168">
            <v>0</v>
          </cell>
          <cell r="FT168">
            <v>0</v>
          </cell>
          <cell r="FU168">
            <v>0</v>
          </cell>
          <cell r="FV168">
            <v>0</v>
          </cell>
          <cell r="FW168">
            <v>0</v>
          </cell>
          <cell r="FX168">
            <v>0</v>
          </cell>
          <cell r="FY168">
            <v>0</v>
          </cell>
          <cell r="FZ168">
            <v>0</v>
          </cell>
          <cell r="GA168">
            <v>0</v>
          </cell>
          <cell r="GB168">
            <v>0</v>
          </cell>
          <cell r="GC168">
            <v>0</v>
          </cell>
          <cell r="GD168">
            <v>0</v>
          </cell>
          <cell r="GE168">
            <v>0</v>
          </cell>
          <cell r="GF168">
            <v>0</v>
          </cell>
          <cell r="GG168">
            <v>0</v>
          </cell>
          <cell r="GH168">
            <v>0</v>
          </cell>
          <cell r="GI168">
            <v>0</v>
          </cell>
          <cell r="GJ168">
            <v>0</v>
          </cell>
          <cell r="GK168">
            <v>0</v>
          </cell>
          <cell r="GL168">
            <v>0</v>
          </cell>
          <cell r="GM168">
            <v>0</v>
          </cell>
          <cell r="GN168">
            <v>0</v>
          </cell>
          <cell r="GO168">
            <v>0</v>
          </cell>
          <cell r="GP168">
            <v>0</v>
          </cell>
          <cell r="GQ168">
            <v>0</v>
          </cell>
          <cell r="GR168">
            <v>0</v>
          </cell>
          <cell r="GS168">
            <v>0</v>
          </cell>
          <cell r="GT168">
            <v>0</v>
          </cell>
          <cell r="GU168">
            <v>0</v>
          </cell>
          <cell r="GV168">
            <v>0</v>
          </cell>
          <cell r="GW168">
            <v>0</v>
          </cell>
          <cell r="GX168">
            <v>0</v>
          </cell>
          <cell r="GY168">
            <v>0</v>
          </cell>
          <cell r="GZ168">
            <v>0</v>
          </cell>
          <cell r="HA168">
            <v>0</v>
          </cell>
          <cell r="HB168">
            <v>0</v>
          </cell>
          <cell r="HC168">
            <v>0</v>
          </cell>
          <cell r="HD168">
            <v>0</v>
          </cell>
          <cell r="HE168">
            <v>0</v>
          </cell>
          <cell r="HF168">
            <v>0</v>
          </cell>
          <cell r="HG168">
            <v>0</v>
          </cell>
          <cell r="HH168">
            <v>0</v>
          </cell>
          <cell r="HI168">
            <v>0</v>
          </cell>
          <cell r="HJ168">
            <v>0</v>
          </cell>
          <cell r="HK168">
            <v>0</v>
          </cell>
          <cell r="HL168">
            <v>0</v>
          </cell>
          <cell r="HM168">
            <v>0</v>
          </cell>
          <cell r="HN168">
            <v>0</v>
          </cell>
          <cell r="HO168">
            <v>0</v>
          </cell>
          <cell r="HP168">
            <v>0</v>
          </cell>
          <cell r="HQ168">
            <v>0</v>
          </cell>
          <cell r="HR168">
            <v>0</v>
          </cell>
          <cell r="HS168">
            <v>0</v>
          </cell>
          <cell r="HT168">
            <v>0</v>
          </cell>
          <cell r="HU168">
            <v>0</v>
          </cell>
          <cell r="HV168">
            <v>0</v>
          </cell>
          <cell r="HW168">
            <v>0</v>
          </cell>
          <cell r="HX168">
            <v>0</v>
          </cell>
          <cell r="HY168">
            <v>0</v>
          </cell>
          <cell r="HZ168">
            <v>0</v>
          </cell>
          <cell r="IA168">
            <v>0</v>
          </cell>
          <cell r="IB168">
            <v>0</v>
          </cell>
          <cell r="IC168">
            <v>0</v>
          </cell>
          <cell r="ID168">
            <v>0</v>
          </cell>
          <cell r="IE168">
            <v>0</v>
          </cell>
          <cell r="IF168">
            <v>0</v>
          </cell>
          <cell r="IG168">
            <v>0</v>
          </cell>
          <cell r="IH168">
            <v>0</v>
          </cell>
          <cell r="II168">
            <v>0</v>
          </cell>
          <cell r="IJ168">
            <v>0</v>
          </cell>
          <cell r="IK168">
            <v>0</v>
          </cell>
          <cell r="IL168">
            <v>0</v>
          </cell>
          <cell r="IM168">
            <v>0</v>
          </cell>
          <cell r="IN168">
            <v>0</v>
          </cell>
          <cell r="IO168">
            <v>0</v>
          </cell>
          <cell r="IP168">
            <v>0</v>
          </cell>
          <cell r="IQ168">
            <v>0</v>
          </cell>
          <cell r="IR168">
            <v>0</v>
          </cell>
          <cell r="IS168">
            <v>0</v>
          </cell>
          <cell r="IT168">
            <v>0</v>
          </cell>
          <cell r="IU168">
            <v>0</v>
          </cell>
        </row>
        <row r="169">
          <cell r="A169" t="str">
            <v>RCP IN</v>
          </cell>
          <cell r="B169" t="str">
            <v>Revathi Equipment</v>
          </cell>
          <cell r="C169" t="str">
            <v>Engineering &amp; Capital Goods</v>
          </cell>
          <cell r="D169">
            <v>0</v>
          </cell>
          <cell r="E169">
            <v>0</v>
          </cell>
          <cell r="F169">
            <v>0</v>
          </cell>
          <cell r="G169">
            <v>0</v>
          </cell>
          <cell r="H169">
            <v>0</v>
          </cell>
          <cell r="I169">
            <v>0</v>
          </cell>
          <cell r="J169">
            <v>0</v>
          </cell>
          <cell r="K169">
            <v>-0.2</v>
          </cell>
          <cell r="L169">
            <v>-7.8</v>
          </cell>
          <cell r="M169">
            <v>-1.7</v>
          </cell>
          <cell r="N169">
            <v>-4.9000000000000004</v>
          </cell>
          <cell r="O169">
            <v>-5.0999999999999996</v>
          </cell>
          <cell r="P169">
            <v>-7.8</v>
          </cell>
          <cell r="Q169">
            <v>-7.4</v>
          </cell>
          <cell r="R169">
            <v>-7.4</v>
          </cell>
          <cell r="S169">
            <v>-6.4</v>
          </cell>
          <cell r="T169">
            <v>-5.2</v>
          </cell>
          <cell r="U169">
            <v>-6.6</v>
          </cell>
          <cell r="V169">
            <v>-16.8</v>
          </cell>
          <cell r="W169">
            <v>-10.4</v>
          </cell>
          <cell r="X169">
            <v>-12.9</v>
          </cell>
          <cell r="Y169">
            <v>-12.2</v>
          </cell>
          <cell r="Z169">
            <v>-13.1</v>
          </cell>
          <cell r="AA169">
            <v>-14.7</v>
          </cell>
          <cell r="AB169">
            <v>-23.1</v>
          </cell>
          <cell r="AC169">
            <v>-30.7</v>
          </cell>
          <cell r="AD169">
            <v>-24.4</v>
          </cell>
          <cell r="AE169">
            <v>-27.1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40.1</v>
          </cell>
          <cell r="AM169">
            <v>51.399999999999991</v>
          </cell>
          <cell r="AN169">
            <v>47.699999999999989</v>
          </cell>
          <cell r="AO169">
            <v>49.900000000000013</v>
          </cell>
          <cell r="AP169">
            <v>79.799999999999969</v>
          </cell>
          <cell r="AQ169">
            <v>30.599999999999994</v>
          </cell>
          <cell r="AR169">
            <v>59</v>
          </cell>
          <cell r="AS169">
            <v>69.699999999999989</v>
          </cell>
          <cell r="AT169">
            <v>51.999999999999957</v>
          </cell>
          <cell r="AU169">
            <v>37.699999999999982</v>
          </cell>
          <cell r="AV169">
            <v>50.700000000000031</v>
          </cell>
          <cell r="AW169">
            <v>96.4</v>
          </cell>
          <cell r="AX169">
            <v>39.600000000000009</v>
          </cell>
          <cell r="AY169">
            <v>38.399999999999984</v>
          </cell>
          <cell r="AZ169">
            <v>67.899999999999977</v>
          </cell>
          <cell r="BA169">
            <v>25.899999999999995</v>
          </cell>
          <cell r="BB169">
            <v>39.200000000000024</v>
          </cell>
          <cell r="BC169">
            <v>91</v>
          </cell>
          <cell r="BD169">
            <v>6.0000000000000213</v>
          </cell>
          <cell r="BE169">
            <v>21.000000000000018</v>
          </cell>
          <cell r="BF169">
            <v>37.10000000000003</v>
          </cell>
          <cell r="BG169">
            <v>4.5000000000000036</v>
          </cell>
          <cell r="BH169">
            <v>0</v>
          </cell>
          <cell r="BI169">
            <v>0</v>
          </cell>
          <cell r="BJ169">
            <v>0</v>
          </cell>
          <cell r="BK169">
            <v>0</v>
          </cell>
          <cell r="BL169">
            <v>0</v>
          </cell>
          <cell r="BM169">
            <v>0</v>
          </cell>
          <cell r="BN169">
            <v>0</v>
          </cell>
          <cell r="BO169">
            <v>0</v>
          </cell>
          <cell r="BP169">
            <v>0</v>
          </cell>
          <cell r="BQ169">
            <v>150</v>
          </cell>
          <cell r="BR169">
            <v>0</v>
          </cell>
          <cell r="BS169">
            <v>0</v>
          </cell>
          <cell r="BT169">
            <v>0</v>
          </cell>
          <cell r="BU169">
            <v>0</v>
          </cell>
          <cell r="BV169">
            <v>0</v>
          </cell>
          <cell r="BW169">
            <v>0</v>
          </cell>
          <cell r="BX169">
            <v>0</v>
          </cell>
          <cell r="BY169">
            <v>0</v>
          </cell>
          <cell r="BZ169">
            <v>0</v>
          </cell>
          <cell r="CA169">
            <v>0</v>
          </cell>
          <cell r="CB169">
            <v>0</v>
          </cell>
          <cell r="CC169">
            <v>0</v>
          </cell>
          <cell r="CD169">
            <v>0</v>
          </cell>
          <cell r="CE169">
            <v>66.5</v>
          </cell>
          <cell r="CF169">
            <v>0</v>
          </cell>
          <cell r="CG169">
            <v>0</v>
          </cell>
          <cell r="CH169">
            <v>0</v>
          </cell>
          <cell r="CI169">
            <v>0</v>
          </cell>
          <cell r="CJ169">
            <v>0</v>
          </cell>
          <cell r="CK169">
            <v>0</v>
          </cell>
          <cell r="CL169">
            <v>0</v>
          </cell>
          <cell r="CM169">
            <v>0</v>
          </cell>
          <cell r="CN169">
            <v>0</v>
          </cell>
          <cell r="CO169">
            <v>0</v>
          </cell>
          <cell r="CP169">
            <v>40.1</v>
          </cell>
          <cell r="CQ169">
            <v>51.399999999999991</v>
          </cell>
          <cell r="CR169">
            <v>47.699999999999989</v>
          </cell>
          <cell r="CS169">
            <v>199.9</v>
          </cell>
          <cell r="CT169">
            <v>79.799999999999969</v>
          </cell>
          <cell r="CU169">
            <v>30.599999999999994</v>
          </cell>
          <cell r="CV169">
            <v>59</v>
          </cell>
          <cell r="CW169">
            <v>69.699999999999989</v>
          </cell>
          <cell r="CX169">
            <v>51.999999999999957</v>
          </cell>
          <cell r="CY169">
            <v>37.699999999999982</v>
          </cell>
          <cell r="CZ169">
            <v>50.700000000000031</v>
          </cell>
          <cell r="DA169">
            <v>96.4</v>
          </cell>
          <cell r="DB169">
            <v>39.600000000000009</v>
          </cell>
          <cell r="DC169">
            <v>38.399999999999984</v>
          </cell>
          <cell r="DD169">
            <v>67.899999999999977</v>
          </cell>
          <cell r="DE169">
            <v>25.899999999999995</v>
          </cell>
          <cell r="DF169">
            <v>39.200000000000024</v>
          </cell>
          <cell r="DG169">
            <v>157.5</v>
          </cell>
          <cell r="DH169">
            <v>6.0000000000000213</v>
          </cell>
          <cell r="DI169">
            <v>21.000000000000018</v>
          </cell>
          <cell r="DJ169">
            <v>37.10000000000003</v>
          </cell>
          <cell r="DK169">
            <v>4.5000000000000036</v>
          </cell>
          <cell r="DL169">
            <v>0</v>
          </cell>
          <cell r="DM169">
            <v>0</v>
          </cell>
          <cell r="DN169">
            <v>0</v>
          </cell>
          <cell r="DO169">
            <v>0</v>
          </cell>
          <cell r="DP169">
            <v>0</v>
          </cell>
          <cell r="DQ169">
            <v>0</v>
          </cell>
          <cell r="DR169">
            <v>-13</v>
          </cell>
          <cell r="DS169">
            <v>-13.2</v>
          </cell>
          <cell r="DT169">
            <v>-12.6</v>
          </cell>
          <cell r="DU169">
            <v>-67.7</v>
          </cell>
          <cell r="DV169">
            <v>-7.4</v>
          </cell>
          <cell r="DW169">
            <v>-6</v>
          </cell>
          <cell r="DX169">
            <v>-16</v>
          </cell>
          <cell r="DY169">
            <v>-15.700000000000001</v>
          </cell>
          <cell r="DZ169">
            <v>-12.5</v>
          </cell>
          <cell r="EA169">
            <v>-7.1</v>
          </cell>
          <cell r="EB169">
            <v>-16.200000000000003</v>
          </cell>
          <cell r="EC169">
            <v>-15.1</v>
          </cell>
          <cell r="ED169">
            <v>-12.5</v>
          </cell>
          <cell r="EE169">
            <v>1</v>
          </cell>
          <cell r="EF169">
            <v>-36.4</v>
          </cell>
          <cell r="EG169">
            <v>-6.1</v>
          </cell>
          <cell r="EH169">
            <v>-7.2</v>
          </cell>
          <cell r="EI169">
            <v>-21.3</v>
          </cell>
          <cell r="EJ169">
            <v>0.5</v>
          </cell>
          <cell r="EK169">
            <v>-4.8</v>
          </cell>
          <cell r="EL169">
            <v>-20.3</v>
          </cell>
          <cell r="EM169">
            <v>-2.8</v>
          </cell>
          <cell r="EN169">
            <v>0</v>
          </cell>
          <cell r="EO169">
            <v>0</v>
          </cell>
          <cell r="EP169">
            <v>0</v>
          </cell>
          <cell r="EQ169">
            <v>0</v>
          </cell>
          <cell r="ER169">
            <v>0</v>
          </cell>
          <cell r="ES169">
            <v>0</v>
          </cell>
          <cell r="ET169">
            <v>27.1</v>
          </cell>
          <cell r="EU169">
            <v>38.199999999999989</v>
          </cell>
          <cell r="EV169">
            <v>35.099999999999987</v>
          </cell>
          <cell r="EW169">
            <v>132.19999999999999</v>
          </cell>
          <cell r="EX169">
            <v>72.399999999999963</v>
          </cell>
          <cell r="EY169">
            <v>24.599999999999994</v>
          </cell>
          <cell r="EZ169">
            <v>43</v>
          </cell>
          <cell r="FA169">
            <v>53.999999999999986</v>
          </cell>
          <cell r="FB169">
            <v>39.499999999999957</v>
          </cell>
          <cell r="FC169">
            <v>30.59999999999998</v>
          </cell>
          <cell r="FD169">
            <v>34.500000000000028</v>
          </cell>
          <cell r="FE169">
            <v>81.300000000000011</v>
          </cell>
          <cell r="FF169">
            <v>27.100000000000009</v>
          </cell>
          <cell r="FG169">
            <v>39.399999999999984</v>
          </cell>
          <cell r="FH169">
            <v>31.499999999999979</v>
          </cell>
          <cell r="FI169">
            <v>19.799999999999997</v>
          </cell>
          <cell r="FJ169">
            <v>32.000000000000021</v>
          </cell>
          <cell r="FK169">
            <v>136.19999999999999</v>
          </cell>
          <cell r="FL169">
            <v>6.5000000000000213</v>
          </cell>
          <cell r="FM169">
            <v>16.200000000000017</v>
          </cell>
          <cell r="FN169">
            <v>16.800000000000029</v>
          </cell>
          <cell r="FO169">
            <v>1.7000000000000037</v>
          </cell>
          <cell r="FP169">
            <v>0</v>
          </cell>
          <cell r="FQ169">
            <v>0</v>
          </cell>
          <cell r="FR169">
            <v>0</v>
          </cell>
          <cell r="FS169">
            <v>0</v>
          </cell>
          <cell r="FT169">
            <v>0</v>
          </cell>
          <cell r="FU169">
            <v>0</v>
          </cell>
          <cell r="FV169">
            <v>0</v>
          </cell>
          <cell r="FW169">
            <v>0</v>
          </cell>
          <cell r="FX169">
            <v>0</v>
          </cell>
          <cell r="FY169">
            <v>0</v>
          </cell>
          <cell r="FZ169">
            <v>0</v>
          </cell>
          <cell r="GA169">
            <v>0</v>
          </cell>
          <cell r="GB169">
            <v>0</v>
          </cell>
          <cell r="GC169">
            <v>0</v>
          </cell>
          <cell r="GD169">
            <v>0</v>
          </cell>
          <cell r="GE169">
            <v>0</v>
          </cell>
          <cell r="GF169">
            <v>0</v>
          </cell>
          <cell r="GG169">
            <v>0</v>
          </cell>
          <cell r="GH169">
            <v>0</v>
          </cell>
          <cell r="GI169">
            <v>0</v>
          </cell>
          <cell r="GJ169">
            <v>0</v>
          </cell>
          <cell r="GK169">
            <v>0</v>
          </cell>
          <cell r="GL169">
            <v>0</v>
          </cell>
          <cell r="GM169">
            <v>0</v>
          </cell>
          <cell r="GN169">
            <v>0</v>
          </cell>
          <cell r="GO169">
            <v>0</v>
          </cell>
          <cell r="GP169">
            <v>0</v>
          </cell>
          <cell r="GQ169">
            <v>0</v>
          </cell>
          <cell r="GR169">
            <v>0</v>
          </cell>
          <cell r="GS169">
            <v>0</v>
          </cell>
          <cell r="GT169">
            <v>0</v>
          </cell>
          <cell r="GU169">
            <v>0</v>
          </cell>
          <cell r="GV169">
            <v>0</v>
          </cell>
          <cell r="GW169">
            <v>0</v>
          </cell>
          <cell r="GX169">
            <v>0</v>
          </cell>
          <cell r="GY169">
            <v>0</v>
          </cell>
          <cell r="GZ169">
            <v>0</v>
          </cell>
          <cell r="HA169">
            <v>0</v>
          </cell>
          <cell r="HB169">
            <v>0</v>
          </cell>
          <cell r="HC169">
            <v>0</v>
          </cell>
          <cell r="HD169">
            <v>0</v>
          </cell>
          <cell r="HE169">
            <v>0</v>
          </cell>
          <cell r="HF169">
            <v>0</v>
          </cell>
          <cell r="HG169">
            <v>0</v>
          </cell>
          <cell r="HH169">
            <v>0</v>
          </cell>
          <cell r="HI169">
            <v>0</v>
          </cell>
          <cell r="HJ169">
            <v>0</v>
          </cell>
          <cell r="HK169">
            <v>0</v>
          </cell>
          <cell r="HL169">
            <v>0</v>
          </cell>
          <cell r="HM169">
            <v>0</v>
          </cell>
          <cell r="HN169">
            <v>0</v>
          </cell>
          <cell r="HO169">
            <v>0</v>
          </cell>
          <cell r="HP169">
            <v>0</v>
          </cell>
          <cell r="HQ169">
            <v>0</v>
          </cell>
          <cell r="HR169">
            <v>0</v>
          </cell>
          <cell r="HS169">
            <v>0</v>
          </cell>
          <cell r="HT169">
            <v>0</v>
          </cell>
          <cell r="HU169">
            <v>0</v>
          </cell>
          <cell r="HV169">
            <v>0</v>
          </cell>
          <cell r="HW169">
            <v>0</v>
          </cell>
          <cell r="HX169">
            <v>0</v>
          </cell>
          <cell r="HY169">
            <v>0</v>
          </cell>
          <cell r="HZ169">
            <v>0</v>
          </cell>
          <cell r="IA169">
            <v>0</v>
          </cell>
          <cell r="IB169">
            <v>0</v>
          </cell>
          <cell r="IC169">
            <v>0</v>
          </cell>
          <cell r="ID169">
            <v>0</v>
          </cell>
          <cell r="IE169">
            <v>0</v>
          </cell>
          <cell r="IF169">
            <v>0</v>
          </cell>
          <cell r="IG169">
            <v>0</v>
          </cell>
          <cell r="IH169">
            <v>0</v>
          </cell>
          <cell r="II169">
            <v>0</v>
          </cell>
          <cell r="IJ169">
            <v>0</v>
          </cell>
          <cell r="IK169">
            <v>0</v>
          </cell>
          <cell r="IL169">
            <v>0</v>
          </cell>
          <cell r="IM169">
            <v>0</v>
          </cell>
          <cell r="IN169">
            <v>0</v>
          </cell>
          <cell r="IO169">
            <v>0</v>
          </cell>
          <cell r="IP169">
            <v>0</v>
          </cell>
          <cell r="IQ169">
            <v>0</v>
          </cell>
          <cell r="IR169">
            <v>0</v>
          </cell>
          <cell r="IS169">
            <v>0</v>
          </cell>
          <cell r="IT169">
            <v>0</v>
          </cell>
          <cell r="IU169">
            <v>0</v>
          </cell>
        </row>
        <row r="170">
          <cell r="A170" t="str">
            <v>SIEM IN</v>
          </cell>
          <cell r="B170" t="str">
            <v>Siemens India</v>
          </cell>
          <cell r="C170" t="str">
            <v>Engineering &amp; Capital Goods</v>
          </cell>
          <cell r="D170">
            <v>0</v>
          </cell>
          <cell r="E170">
            <v>0</v>
          </cell>
          <cell r="F170">
            <v>0</v>
          </cell>
          <cell r="G170">
            <v>0</v>
          </cell>
          <cell r="H170">
            <v>0</v>
          </cell>
          <cell r="I170">
            <v>0</v>
          </cell>
          <cell r="J170">
            <v>0</v>
          </cell>
          <cell r="K170">
            <v>34.44</v>
          </cell>
          <cell r="L170">
            <v>35.200000000000003</v>
          </cell>
          <cell r="M170">
            <v>38.36</v>
          </cell>
          <cell r="N170">
            <v>50.23</v>
          </cell>
          <cell r="O170">
            <v>50.99</v>
          </cell>
          <cell r="P170">
            <v>81.52</v>
          </cell>
          <cell r="Q170">
            <v>32.409999999999997</v>
          </cell>
          <cell r="R170">
            <v>54.47</v>
          </cell>
          <cell r="S170">
            <v>78.58</v>
          </cell>
          <cell r="T170">
            <v>117.45</v>
          </cell>
          <cell r="U170">
            <v>116.14</v>
          </cell>
          <cell r="V170">
            <v>126.18</v>
          </cell>
          <cell r="W170">
            <v>104.52</v>
          </cell>
          <cell r="X170">
            <v>122.57</v>
          </cell>
          <cell r="Y170">
            <v>89.78</v>
          </cell>
          <cell r="Z170">
            <v>130.62</v>
          </cell>
          <cell r="AA170">
            <v>53.61</v>
          </cell>
          <cell r="AB170">
            <v>110.58</v>
          </cell>
          <cell r="AC170">
            <v>156.59</v>
          </cell>
          <cell r="AD170">
            <v>164.63</v>
          </cell>
          <cell r="AE170">
            <v>94.402000000000001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742.60999999999967</v>
          </cell>
          <cell r="AN170">
            <v>496.18000000000018</v>
          </cell>
          <cell r="AO170">
            <v>823.26999999999975</v>
          </cell>
          <cell r="AP170">
            <v>445.25999999999971</v>
          </cell>
          <cell r="AQ170">
            <v>1145.2100000000003</v>
          </cell>
          <cell r="AR170">
            <v>585.83999999999912</v>
          </cell>
          <cell r="AS170">
            <v>1454.7399999999993</v>
          </cell>
          <cell r="AT170">
            <v>704.82999999999879</v>
          </cell>
          <cell r="AU170">
            <v>1630.3700000000003</v>
          </cell>
          <cell r="AV170">
            <v>844.39000000000055</v>
          </cell>
          <cell r="AW170">
            <v>1875.1700000000021</v>
          </cell>
          <cell r="AX170">
            <v>1406.3599999999994</v>
          </cell>
          <cell r="AY170">
            <v>1730.1899999999948</v>
          </cell>
          <cell r="AZ170">
            <v>1206.689999999998</v>
          </cell>
          <cell r="BA170">
            <v>3874.7699999999977</v>
          </cell>
          <cell r="BB170">
            <v>1543.5599999999963</v>
          </cell>
          <cell r="BC170">
            <v>71.180000000000888</v>
          </cell>
          <cell r="BD170">
            <v>2619.8399999999979</v>
          </cell>
          <cell r="BE170">
            <v>3437.5100000000011</v>
          </cell>
          <cell r="BF170">
            <v>1685.6399999999999</v>
          </cell>
          <cell r="BG170">
            <v>3429.2080000000005</v>
          </cell>
          <cell r="BH170">
            <v>0</v>
          </cell>
          <cell r="BI170">
            <v>0</v>
          </cell>
          <cell r="BJ170">
            <v>0</v>
          </cell>
          <cell r="BK170">
            <v>0</v>
          </cell>
          <cell r="BL170">
            <v>0</v>
          </cell>
          <cell r="BM170">
            <v>0</v>
          </cell>
          <cell r="BN170">
            <v>0</v>
          </cell>
          <cell r="BO170">
            <v>0</v>
          </cell>
          <cell r="BP170">
            <v>0</v>
          </cell>
          <cell r="BQ170">
            <v>0</v>
          </cell>
          <cell r="BR170">
            <v>0</v>
          </cell>
          <cell r="BS170">
            <v>0</v>
          </cell>
          <cell r="BT170">
            <v>0</v>
          </cell>
          <cell r="BU170">
            <v>0</v>
          </cell>
          <cell r="BV170">
            <v>0</v>
          </cell>
          <cell r="BW170">
            <v>0</v>
          </cell>
          <cell r="BX170">
            <v>0</v>
          </cell>
          <cell r="BY170">
            <v>0</v>
          </cell>
          <cell r="BZ170">
            <v>0</v>
          </cell>
          <cell r="CA170">
            <v>0</v>
          </cell>
          <cell r="CB170">
            <v>0</v>
          </cell>
          <cell r="CC170">
            <v>524.20000000000005</v>
          </cell>
          <cell r="CD170">
            <v>1245.79</v>
          </cell>
          <cell r="CE170">
            <v>0</v>
          </cell>
          <cell r="CF170">
            <v>0</v>
          </cell>
          <cell r="CG170">
            <v>0</v>
          </cell>
          <cell r="CH170">
            <v>0</v>
          </cell>
          <cell r="CI170">
            <v>0</v>
          </cell>
          <cell r="CJ170">
            <v>0</v>
          </cell>
          <cell r="CK170">
            <v>0</v>
          </cell>
          <cell r="CL170">
            <v>0</v>
          </cell>
          <cell r="CM170">
            <v>0</v>
          </cell>
          <cell r="CN170">
            <v>0</v>
          </cell>
          <cell r="CO170">
            <v>0</v>
          </cell>
          <cell r="CP170">
            <v>0</v>
          </cell>
          <cell r="CQ170">
            <v>742.60999999999967</v>
          </cell>
          <cell r="CR170">
            <v>496.18000000000018</v>
          </cell>
          <cell r="CS170">
            <v>823.26999999999975</v>
          </cell>
          <cell r="CT170">
            <v>445.25999999999971</v>
          </cell>
          <cell r="CU170">
            <v>1145.2100000000003</v>
          </cell>
          <cell r="CV170">
            <v>585.83999999999912</v>
          </cell>
          <cell r="CW170">
            <v>1454.7399999999993</v>
          </cell>
          <cell r="CX170">
            <v>704.82999999999879</v>
          </cell>
          <cell r="CY170">
            <v>1630.3700000000003</v>
          </cell>
          <cell r="CZ170">
            <v>844.39000000000055</v>
          </cell>
          <cell r="DA170">
            <v>1875.1700000000021</v>
          </cell>
          <cell r="DB170">
            <v>1406.3599999999994</v>
          </cell>
          <cell r="DC170">
            <v>1730.1899999999948</v>
          </cell>
          <cell r="DD170">
            <v>1206.689999999998</v>
          </cell>
          <cell r="DE170">
            <v>4398.9699999999975</v>
          </cell>
          <cell r="DF170">
            <v>2789.3499999999963</v>
          </cell>
          <cell r="DG170">
            <v>71.180000000000888</v>
          </cell>
          <cell r="DH170">
            <v>2619.8399999999979</v>
          </cell>
          <cell r="DI170">
            <v>3437.5100000000011</v>
          </cell>
          <cell r="DJ170">
            <v>1685.6399999999999</v>
          </cell>
          <cell r="DK170">
            <v>3429.2080000000005</v>
          </cell>
          <cell r="DL170">
            <v>0</v>
          </cell>
          <cell r="DM170">
            <v>0</v>
          </cell>
          <cell r="DN170">
            <v>0</v>
          </cell>
          <cell r="DO170">
            <v>0</v>
          </cell>
          <cell r="DP170">
            <v>0</v>
          </cell>
          <cell r="DQ170">
            <v>0</v>
          </cell>
          <cell r="DR170">
            <v>0</v>
          </cell>
          <cell r="DS170">
            <v>-322.57</v>
          </cell>
          <cell r="DT170">
            <v>-140.35000000000002</v>
          </cell>
          <cell r="DU170">
            <v>-250.89000000000001</v>
          </cell>
          <cell r="DV170">
            <v>-131.51999999999998</v>
          </cell>
          <cell r="DW170">
            <v>-351.49</v>
          </cell>
          <cell r="DX170">
            <v>-190.36</v>
          </cell>
          <cell r="DY170">
            <v>-410.18</v>
          </cell>
          <cell r="DZ170">
            <v>-214.67000000000002</v>
          </cell>
          <cell r="EA170">
            <v>-452.11</v>
          </cell>
          <cell r="EB170">
            <v>-279.21999999999997</v>
          </cell>
          <cell r="EC170">
            <v>-507.67999999999995</v>
          </cell>
          <cell r="ED170">
            <v>-425.46000000000004</v>
          </cell>
          <cell r="EE170">
            <v>-649.66000000000008</v>
          </cell>
          <cell r="EF170">
            <v>-388.81</v>
          </cell>
          <cell r="EG170">
            <v>-1312.71</v>
          </cell>
          <cell r="EH170">
            <v>-818.63</v>
          </cell>
          <cell r="EI170">
            <v>-54.620000000000005</v>
          </cell>
          <cell r="EJ170">
            <v>-925.58999999999992</v>
          </cell>
          <cell r="EK170">
            <v>-1185.5700000000002</v>
          </cell>
          <cell r="EL170">
            <v>-612.71</v>
          </cell>
          <cell r="EM170">
            <v>-1174.0260000000001</v>
          </cell>
          <cell r="EN170">
            <v>0</v>
          </cell>
          <cell r="EO170">
            <v>0</v>
          </cell>
          <cell r="EP170">
            <v>0</v>
          </cell>
          <cell r="EQ170">
            <v>0</v>
          </cell>
          <cell r="ER170">
            <v>0</v>
          </cell>
          <cell r="ES170">
            <v>0</v>
          </cell>
          <cell r="ET170">
            <v>0</v>
          </cell>
          <cell r="EU170">
            <v>420.03999999999968</v>
          </cell>
          <cell r="EV170">
            <v>355.83000000000015</v>
          </cell>
          <cell r="EW170">
            <v>572.37999999999977</v>
          </cell>
          <cell r="EX170">
            <v>313.73999999999972</v>
          </cell>
          <cell r="EY170">
            <v>793.72000000000025</v>
          </cell>
          <cell r="EZ170">
            <v>395.47999999999911</v>
          </cell>
          <cell r="FA170">
            <v>1044.5599999999993</v>
          </cell>
          <cell r="FB170">
            <v>490.15999999999877</v>
          </cell>
          <cell r="FC170">
            <v>1178.2600000000002</v>
          </cell>
          <cell r="FD170">
            <v>565.17000000000053</v>
          </cell>
          <cell r="FE170">
            <v>1367.4900000000021</v>
          </cell>
          <cell r="FF170">
            <v>980.89999999999941</v>
          </cell>
          <cell r="FG170">
            <v>1080.5299999999947</v>
          </cell>
          <cell r="FH170">
            <v>817.87999999999806</v>
          </cell>
          <cell r="FI170">
            <v>3086.2599999999975</v>
          </cell>
          <cell r="FJ170">
            <v>1970.7199999999962</v>
          </cell>
          <cell r="FK170">
            <v>16.560000000000883</v>
          </cell>
          <cell r="FL170">
            <v>1694.249999999998</v>
          </cell>
          <cell r="FM170">
            <v>2251.940000000001</v>
          </cell>
          <cell r="FN170">
            <v>1072.9299999999998</v>
          </cell>
          <cell r="FO170">
            <v>2255.1820000000007</v>
          </cell>
          <cell r="FP170">
            <v>0</v>
          </cell>
          <cell r="FQ170">
            <v>0</v>
          </cell>
          <cell r="FR170">
            <v>0</v>
          </cell>
          <cell r="FS170">
            <v>0</v>
          </cell>
          <cell r="FT170">
            <v>0</v>
          </cell>
          <cell r="FU170">
            <v>0</v>
          </cell>
          <cell r="FV170">
            <v>0</v>
          </cell>
          <cell r="FW170">
            <v>0</v>
          </cell>
          <cell r="FX170">
            <v>0</v>
          </cell>
          <cell r="FY170">
            <v>0</v>
          </cell>
          <cell r="FZ170">
            <v>0</v>
          </cell>
          <cell r="GA170">
            <v>0</v>
          </cell>
          <cell r="GB170">
            <v>0</v>
          </cell>
          <cell r="GC170">
            <v>0</v>
          </cell>
          <cell r="GD170">
            <v>0</v>
          </cell>
          <cell r="GE170">
            <v>0</v>
          </cell>
          <cell r="GF170">
            <v>0</v>
          </cell>
          <cell r="GG170">
            <v>0</v>
          </cell>
          <cell r="GH170">
            <v>0</v>
          </cell>
          <cell r="GI170">
            <v>0</v>
          </cell>
          <cell r="GJ170">
            <v>0</v>
          </cell>
          <cell r="GK170">
            <v>0</v>
          </cell>
          <cell r="GL170">
            <v>0</v>
          </cell>
          <cell r="GM170">
            <v>0</v>
          </cell>
          <cell r="GN170">
            <v>0</v>
          </cell>
          <cell r="GO170">
            <v>0</v>
          </cell>
          <cell r="GP170">
            <v>0</v>
          </cell>
          <cell r="GQ170">
            <v>0</v>
          </cell>
          <cell r="GR170">
            <v>0</v>
          </cell>
          <cell r="GS170">
            <v>0</v>
          </cell>
          <cell r="GT170">
            <v>0</v>
          </cell>
          <cell r="GU170">
            <v>0</v>
          </cell>
          <cell r="GV170">
            <v>0</v>
          </cell>
          <cell r="GW170">
            <v>0</v>
          </cell>
          <cell r="GX170">
            <v>0</v>
          </cell>
          <cell r="GY170">
            <v>0</v>
          </cell>
          <cell r="GZ170">
            <v>0</v>
          </cell>
          <cell r="HA170">
            <v>0</v>
          </cell>
          <cell r="HB170">
            <v>0</v>
          </cell>
          <cell r="HC170">
            <v>0</v>
          </cell>
          <cell r="HD170">
            <v>0</v>
          </cell>
          <cell r="HE170">
            <v>0</v>
          </cell>
          <cell r="HF170">
            <v>0</v>
          </cell>
          <cell r="HG170">
            <v>0</v>
          </cell>
          <cell r="HH170">
            <v>0</v>
          </cell>
          <cell r="HI170">
            <v>0</v>
          </cell>
          <cell r="HJ170">
            <v>0</v>
          </cell>
          <cell r="HK170">
            <v>0</v>
          </cell>
          <cell r="HL170">
            <v>0</v>
          </cell>
          <cell r="HM170">
            <v>0</v>
          </cell>
          <cell r="HN170">
            <v>0</v>
          </cell>
          <cell r="HO170">
            <v>0</v>
          </cell>
          <cell r="HP170">
            <v>0</v>
          </cell>
          <cell r="HQ170">
            <v>0</v>
          </cell>
          <cell r="HR170">
            <v>0</v>
          </cell>
          <cell r="HS170">
            <v>0</v>
          </cell>
          <cell r="HT170">
            <v>0</v>
          </cell>
          <cell r="HU170">
            <v>0</v>
          </cell>
          <cell r="HV170">
            <v>0</v>
          </cell>
          <cell r="HW170">
            <v>0</v>
          </cell>
          <cell r="HX170">
            <v>0</v>
          </cell>
          <cell r="HY170">
            <v>0</v>
          </cell>
          <cell r="HZ170">
            <v>0</v>
          </cell>
          <cell r="IA170">
            <v>0</v>
          </cell>
          <cell r="IB170">
            <v>0</v>
          </cell>
          <cell r="IC170">
            <v>0</v>
          </cell>
          <cell r="ID170">
            <v>0</v>
          </cell>
          <cell r="IE170">
            <v>0</v>
          </cell>
          <cell r="IF170">
            <v>0</v>
          </cell>
          <cell r="IG170">
            <v>0</v>
          </cell>
          <cell r="IH170">
            <v>0</v>
          </cell>
          <cell r="II170">
            <v>0</v>
          </cell>
          <cell r="IJ170">
            <v>0</v>
          </cell>
          <cell r="IK170">
            <v>0</v>
          </cell>
          <cell r="IL170">
            <v>0</v>
          </cell>
          <cell r="IM170">
            <v>0</v>
          </cell>
          <cell r="IN170">
            <v>0</v>
          </cell>
          <cell r="IO170">
            <v>0</v>
          </cell>
          <cell r="IP170">
            <v>0</v>
          </cell>
          <cell r="IQ170">
            <v>0</v>
          </cell>
          <cell r="IR170">
            <v>0</v>
          </cell>
          <cell r="IS170">
            <v>0</v>
          </cell>
          <cell r="IT170">
            <v>0</v>
          </cell>
          <cell r="IU170">
            <v>0</v>
          </cell>
        </row>
        <row r="171">
          <cell r="A171" t="str">
            <v>SG IN</v>
          </cell>
          <cell r="B171" t="str">
            <v>Shanthi Gears</v>
          </cell>
          <cell r="C171" t="str">
            <v>Engineering &amp; Capital Goods</v>
          </cell>
          <cell r="D171">
            <v>0</v>
          </cell>
          <cell r="E171">
            <v>0</v>
          </cell>
          <cell r="F171">
            <v>0</v>
          </cell>
          <cell r="G171">
            <v>0</v>
          </cell>
          <cell r="H171">
            <v>0</v>
          </cell>
          <cell r="I171">
            <v>0</v>
          </cell>
          <cell r="J171">
            <v>0</v>
          </cell>
          <cell r="K171">
            <v>0</v>
          </cell>
          <cell r="L171">
            <v>-1.6</v>
          </cell>
          <cell r="M171">
            <v>-1.92</v>
          </cell>
          <cell r="N171">
            <v>-2.5</v>
          </cell>
          <cell r="O171">
            <v>-2.4</v>
          </cell>
          <cell r="P171">
            <v>-3.5999999999999996</v>
          </cell>
          <cell r="Q171">
            <v>-2.9</v>
          </cell>
          <cell r="R171">
            <v>-3</v>
          </cell>
          <cell r="S171">
            <v>-4.3</v>
          </cell>
          <cell r="T171">
            <v>-7.09</v>
          </cell>
          <cell r="U171">
            <v>-11.23</v>
          </cell>
          <cell r="V171">
            <v>-12.667999999999999</v>
          </cell>
          <cell r="W171">
            <v>-16.73</v>
          </cell>
          <cell r="X171">
            <v>-13.16</v>
          </cell>
          <cell r="Y171">
            <v>-12.76</v>
          </cell>
          <cell r="Z171">
            <v>-10.811999999999999</v>
          </cell>
          <cell r="AA171">
            <v>-9.85</v>
          </cell>
          <cell r="AB171">
            <v>-7.15</v>
          </cell>
          <cell r="AC171">
            <v>-9.423</v>
          </cell>
          <cell r="AD171">
            <v>-56.04</v>
          </cell>
          <cell r="AE171">
            <v>-13.635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25.115000000000002</v>
          </cell>
          <cell r="AO171">
            <v>43.745000000000005</v>
          </cell>
          <cell r="AP171">
            <v>59.899999999999984</v>
          </cell>
          <cell r="AQ171">
            <v>61.399999999999977</v>
          </cell>
          <cell r="AR171">
            <v>55.699999999999996</v>
          </cell>
          <cell r="AS171">
            <v>75.600000000000051</v>
          </cell>
          <cell r="AT171">
            <v>104.19999999999995</v>
          </cell>
          <cell r="AU171">
            <v>71.000000000000014</v>
          </cell>
          <cell r="AV171">
            <v>100.59600000000005</v>
          </cell>
          <cell r="AW171">
            <v>127.87800000000006</v>
          </cell>
          <cell r="AX171">
            <v>141.46899999999999</v>
          </cell>
          <cell r="AY171">
            <v>146.15099999999995</v>
          </cell>
          <cell r="AZ171">
            <v>145.60100000000003</v>
          </cell>
          <cell r="BA171">
            <v>170.67999999999992</v>
          </cell>
          <cell r="BB171">
            <v>177.018</v>
          </cell>
          <cell r="BC171">
            <v>181.86000000000004</v>
          </cell>
          <cell r="BD171">
            <v>173.49999999999991</v>
          </cell>
          <cell r="BE171">
            <v>186.96100000000001</v>
          </cell>
          <cell r="BF171">
            <v>105.22299999999998</v>
          </cell>
          <cell r="BG171">
            <v>221.58599999999996</v>
          </cell>
          <cell r="BH171">
            <v>0</v>
          </cell>
          <cell r="BI171">
            <v>0</v>
          </cell>
          <cell r="BJ171">
            <v>0</v>
          </cell>
          <cell r="BK171">
            <v>0</v>
          </cell>
          <cell r="BL171">
            <v>0</v>
          </cell>
          <cell r="BM171">
            <v>0</v>
          </cell>
          <cell r="BN171">
            <v>0</v>
          </cell>
          <cell r="BO171">
            <v>0</v>
          </cell>
          <cell r="BP171">
            <v>0</v>
          </cell>
          <cell r="BQ171">
            <v>0</v>
          </cell>
          <cell r="BR171">
            <v>0</v>
          </cell>
          <cell r="BS171">
            <v>0</v>
          </cell>
          <cell r="BT171">
            <v>0</v>
          </cell>
          <cell r="BU171">
            <v>0</v>
          </cell>
          <cell r="BV171">
            <v>0</v>
          </cell>
          <cell r="BW171">
            <v>0</v>
          </cell>
          <cell r="BX171">
            <v>0</v>
          </cell>
          <cell r="BY171">
            <v>0</v>
          </cell>
          <cell r="BZ171">
            <v>0</v>
          </cell>
          <cell r="CA171">
            <v>22.72</v>
          </cell>
          <cell r="CB171">
            <v>0</v>
          </cell>
          <cell r="CC171">
            <v>0</v>
          </cell>
          <cell r="CD171">
            <v>0</v>
          </cell>
          <cell r="CE171">
            <v>0</v>
          </cell>
          <cell r="CF171">
            <v>0</v>
          </cell>
          <cell r="CG171">
            <v>0</v>
          </cell>
          <cell r="CH171">
            <v>0</v>
          </cell>
          <cell r="CI171">
            <v>0</v>
          </cell>
          <cell r="CJ171">
            <v>0</v>
          </cell>
          <cell r="CK171">
            <v>0</v>
          </cell>
          <cell r="CL171">
            <v>0</v>
          </cell>
          <cell r="CM171">
            <v>0</v>
          </cell>
          <cell r="CN171">
            <v>0</v>
          </cell>
          <cell r="CO171">
            <v>0</v>
          </cell>
          <cell r="CP171">
            <v>0</v>
          </cell>
          <cell r="CQ171">
            <v>0</v>
          </cell>
          <cell r="CR171">
            <v>25.115000000000002</v>
          </cell>
          <cell r="CS171">
            <v>43.745000000000005</v>
          </cell>
          <cell r="CT171">
            <v>59.899999999999984</v>
          </cell>
          <cell r="CU171">
            <v>61.399999999999977</v>
          </cell>
          <cell r="CV171">
            <v>55.699999999999996</v>
          </cell>
          <cell r="CW171">
            <v>75.600000000000051</v>
          </cell>
          <cell r="CX171">
            <v>104.19999999999995</v>
          </cell>
          <cell r="CY171">
            <v>71.000000000000014</v>
          </cell>
          <cell r="CZ171">
            <v>100.59600000000005</v>
          </cell>
          <cell r="DA171">
            <v>127.87800000000006</v>
          </cell>
          <cell r="DB171">
            <v>141.46899999999999</v>
          </cell>
          <cell r="DC171">
            <v>168.87099999999995</v>
          </cell>
          <cell r="DD171">
            <v>145.60100000000003</v>
          </cell>
          <cell r="DE171">
            <v>170.67999999999992</v>
          </cell>
          <cell r="DF171">
            <v>177.018</v>
          </cell>
          <cell r="DG171">
            <v>181.86000000000004</v>
          </cell>
          <cell r="DH171">
            <v>173.49999999999991</v>
          </cell>
          <cell r="DI171">
            <v>186.96100000000001</v>
          </cell>
          <cell r="DJ171">
            <v>105.22299999999998</v>
          </cell>
          <cell r="DK171">
            <v>221.58599999999996</v>
          </cell>
          <cell r="DL171">
            <v>0</v>
          </cell>
          <cell r="DM171">
            <v>0</v>
          </cell>
          <cell r="DN171">
            <v>0</v>
          </cell>
          <cell r="DO171">
            <v>0</v>
          </cell>
          <cell r="DP171">
            <v>0</v>
          </cell>
          <cell r="DQ171">
            <v>0</v>
          </cell>
          <cell r="DR171">
            <v>0</v>
          </cell>
          <cell r="DS171">
            <v>0</v>
          </cell>
          <cell r="DT171">
            <v>-9.202</v>
          </cell>
          <cell r="DU171">
            <v>-15.702</v>
          </cell>
          <cell r="DV171">
            <v>-20.6</v>
          </cell>
          <cell r="DW171">
            <v>-12.7</v>
          </cell>
          <cell r="DX171">
            <v>-16.100000000000001</v>
          </cell>
          <cell r="DY171">
            <v>-31.6</v>
          </cell>
          <cell r="DZ171">
            <v>-38.299999999999997</v>
          </cell>
          <cell r="EA171">
            <v>-29.3</v>
          </cell>
          <cell r="EB171">
            <v>-25</v>
          </cell>
          <cell r="EC171">
            <v>-54.516999999999996</v>
          </cell>
          <cell r="ED171">
            <v>-40.199999999999996</v>
          </cell>
          <cell r="EE171">
            <v>-56.048000000000002</v>
          </cell>
          <cell r="EF171">
            <v>-46.305</v>
          </cell>
          <cell r="EG171">
            <v>-65.400000000000006</v>
          </cell>
          <cell r="EH171">
            <v>-58</v>
          </cell>
          <cell r="EI171">
            <v>-62.980000000000004</v>
          </cell>
          <cell r="EJ171">
            <v>-61.82</v>
          </cell>
          <cell r="EK171">
            <v>-65.954999999999998</v>
          </cell>
          <cell r="EL171">
            <v>-37.340000000000003</v>
          </cell>
          <cell r="EM171">
            <v>-82.352000000000004</v>
          </cell>
          <cell r="EN171">
            <v>0</v>
          </cell>
          <cell r="EO171">
            <v>0</v>
          </cell>
          <cell r="EP171">
            <v>0</v>
          </cell>
          <cell r="EQ171">
            <v>0</v>
          </cell>
          <cell r="ER171">
            <v>0</v>
          </cell>
          <cell r="ES171">
            <v>0</v>
          </cell>
          <cell r="ET171">
            <v>0</v>
          </cell>
          <cell r="EU171">
            <v>0</v>
          </cell>
          <cell r="EV171">
            <v>15.913000000000002</v>
          </cell>
          <cell r="EW171">
            <v>28.043000000000006</v>
          </cell>
          <cell r="EX171">
            <v>39.299999999999983</v>
          </cell>
          <cell r="EY171">
            <v>48.699999999999974</v>
          </cell>
          <cell r="EZ171">
            <v>39.599999999999994</v>
          </cell>
          <cell r="FA171">
            <v>44.00000000000005</v>
          </cell>
          <cell r="FB171">
            <v>65.899999999999949</v>
          </cell>
          <cell r="FC171">
            <v>41.700000000000017</v>
          </cell>
          <cell r="FD171">
            <v>75.596000000000046</v>
          </cell>
          <cell r="FE171">
            <v>73.361000000000061</v>
          </cell>
          <cell r="FF171">
            <v>101.26900000000001</v>
          </cell>
          <cell r="FG171">
            <v>112.82299999999995</v>
          </cell>
          <cell r="FH171">
            <v>99.296000000000021</v>
          </cell>
          <cell r="FI171">
            <v>105.27999999999992</v>
          </cell>
          <cell r="FJ171">
            <v>119.018</v>
          </cell>
          <cell r="FK171">
            <v>118.88000000000004</v>
          </cell>
          <cell r="FL171">
            <v>111.67999999999992</v>
          </cell>
          <cell r="FM171">
            <v>121.00600000000001</v>
          </cell>
          <cell r="FN171">
            <v>67.882999999999981</v>
          </cell>
          <cell r="FO171">
            <v>139.23399999999995</v>
          </cell>
          <cell r="FP171">
            <v>0</v>
          </cell>
          <cell r="FQ171">
            <v>0</v>
          </cell>
          <cell r="FR171">
            <v>0</v>
          </cell>
          <cell r="FS171">
            <v>0</v>
          </cell>
          <cell r="FT171">
            <v>0</v>
          </cell>
          <cell r="FU171">
            <v>0</v>
          </cell>
          <cell r="FV171">
            <v>0</v>
          </cell>
          <cell r="FW171">
            <v>0</v>
          </cell>
          <cell r="FX171">
            <v>0</v>
          </cell>
          <cell r="FY171">
            <v>0</v>
          </cell>
          <cell r="FZ171">
            <v>0</v>
          </cell>
          <cell r="GA171">
            <v>0</v>
          </cell>
          <cell r="GB171">
            <v>0</v>
          </cell>
          <cell r="GC171">
            <v>0</v>
          </cell>
          <cell r="GD171">
            <v>0</v>
          </cell>
          <cell r="GE171">
            <v>0</v>
          </cell>
          <cell r="GF171">
            <v>0</v>
          </cell>
          <cell r="GG171">
            <v>0</v>
          </cell>
          <cell r="GH171">
            <v>0</v>
          </cell>
          <cell r="GI171">
            <v>0</v>
          </cell>
          <cell r="GJ171">
            <v>0</v>
          </cell>
          <cell r="GK171">
            <v>0</v>
          </cell>
          <cell r="GL171">
            <v>0</v>
          </cell>
          <cell r="GM171">
            <v>0</v>
          </cell>
          <cell r="GN171">
            <v>0</v>
          </cell>
          <cell r="GO171">
            <v>0</v>
          </cell>
          <cell r="GP171">
            <v>0</v>
          </cell>
          <cell r="GQ171">
            <v>0</v>
          </cell>
          <cell r="GR171">
            <v>0</v>
          </cell>
          <cell r="GS171">
            <v>0</v>
          </cell>
          <cell r="GT171">
            <v>0</v>
          </cell>
          <cell r="GU171">
            <v>0</v>
          </cell>
          <cell r="GV171">
            <v>0</v>
          </cell>
          <cell r="GW171">
            <v>0</v>
          </cell>
          <cell r="GX171">
            <v>0</v>
          </cell>
          <cell r="GY171">
            <v>0</v>
          </cell>
          <cell r="GZ171">
            <v>0</v>
          </cell>
          <cell r="HA171">
            <v>0</v>
          </cell>
          <cell r="HB171">
            <v>0</v>
          </cell>
          <cell r="HC171">
            <v>0</v>
          </cell>
          <cell r="HD171">
            <v>0</v>
          </cell>
          <cell r="HE171">
            <v>0</v>
          </cell>
          <cell r="HF171">
            <v>0</v>
          </cell>
          <cell r="HG171">
            <v>0</v>
          </cell>
          <cell r="HH171">
            <v>0</v>
          </cell>
          <cell r="HI171">
            <v>0</v>
          </cell>
          <cell r="HJ171">
            <v>0</v>
          </cell>
          <cell r="HK171">
            <v>0</v>
          </cell>
          <cell r="HL171">
            <v>0</v>
          </cell>
          <cell r="HM171">
            <v>0</v>
          </cell>
          <cell r="HN171">
            <v>0</v>
          </cell>
          <cell r="HO171">
            <v>0</v>
          </cell>
          <cell r="HP171">
            <v>0</v>
          </cell>
          <cell r="HQ171">
            <v>0</v>
          </cell>
          <cell r="HR171">
            <v>0</v>
          </cell>
          <cell r="HS171">
            <v>0</v>
          </cell>
          <cell r="HT171">
            <v>0</v>
          </cell>
          <cell r="HU171">
            <v>0</v>
          </cell>
          <cell r="HV171">
            <v>0</v>
          </cell>
          <cell r="HW171">
            <v>0</v>
          </cell>
          <cell r="HX171">
            <v>0</v>
          </cell>
          <cell r="HY171">
            <v>0</v>
          </cell>
          <cell r="HZ171">
            <v>0</v>
          </cell>
          <cell r="IA171">
            <v>0</v>
          </cell>
          <cell r="IB171">
            <v>0</v>
          </cell>
          <cell r="IC171">
            <v>0</v>
          </cell>
          <cell r="ID171">
            <v>0</v>
          </cell>
          <cell r="IE171">
            <v>0</v>
          </cell>
          <cell r="IF171">
            <v>0</v>
          </cell>
          <cell r="IG171">
            <v>0</v>
          </cell>
          <cell r="IH171">
            <v>0</v>
          </cell>
          <cell r="II171">
            <v>0</v>
          </cell>
          <cell r="IJ171">
            <v>0</v>
          </cell>
          <cell r="IK171">
            <v>0</v>
          </cell>
          <cell r="IL171">
            <v>0</v>
          </cell>
          <cell r="IM171">
            <v>0</v>
          </cell>
          <cell r="IN171">
            <v>0</v>
          </cell>
          <cell r="IO171">
            <v>0</v>
          </cell>
          <cell r="IP171">
            <v>0</v>
          </cell>
          <cell r="IQ171">
            <v>0</v>
          </cell>
          <cell r="IR171">
            <v>0</v>
          </cell>
          <cell r="IS171">
            <v>0</v>
          </cell>
          <cell r="IT171">
            <v>0</v>
          </cell>
          <cell r="IU171">
            <v>0</v>
          </cell>
        </row>
        <row r="172">
          <cell r="A172" t="str">
            <v>TIL IN</v>
          </cell>
          <cell r="B172" t="str">
            <v>TIL</v>
          </cell>
          <cell r="C172" t="str">
            <v>Engineering &amp; Capital Goods</v>
          </cell>
          <cell r="D172">
            <v>0</v>
          </cell>
          <cell r="E172">
            <v>0</v>
          </cell>
          <cell r="F172">
            <v>0</v>
          </cell>
          <cell r="G172">
            <v>0</v>
          </cell>
          <cell r="H172">
            <v>-48.1</v>
          </cell>
          <cell r="I172">
            <v>-44.9</v>
          </cell>
          <cell r="J172">
            <v>-41.9</v>
          </cell>
          <cell r="K172">
            <v>-41.4</v>
          </cell>
          <cell r="L172">
            <v>-46.8</v>
          </cell>
          <cell r="M172">
            <v>-42.4</v>
          </cell>
          <cell r="N172">
            <v>-38.4</v>
          </cell>
          <cell r="O172">
            <v>-35.5</v>
          </cell>
          <cell r="P172">
            <v>-33.4</v>
          </cell>
          <cell r="Q172">
            <v>-36.5</v>
          </cell>
          <cell r="R172">
            <v>-32.299999999999997</v>
          </cell>
          <cell r="S172">
            <v>-33.799999999999997</v>
          </cell>
          <cell r="T172">
            <v>-36.5</v>
          </cell>
          <cell r="U172">
            <v>-36.700000000000003</v>
          </cell>
          <cell r="V172">
            <v>-35.9</v>
          </cell>
          <cell r="W172">
            <v>-42.6</v>
          </cell>
          <cell r="X172">
            <v>-41.4</v>
          </cell>
          <cell r="Y172">
            <v>-35.200000000000003</v>
          </cell>
          <cell r="Z172">
            <v>-41.4</v>
          </cell>
          <cell r="AA172">
            <v>-48.099999999999994</v>
          </cell>
          <cell r="AB172">
            <v>-39.6</v>
          </cell>
          <cell r="AC172">
            <v>-46.9</v>
          </cell>
          <cell r="AD172">
            <v>-58.7</v>
          </cell>
          <cell r="AE172">
            <v>-58.700000000000017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5.0999999999999091</v>
          </cell>
          <cell r="AK172">
            <v>5.6000000000001435</v>
          </cell>
          <cell r="AL172">
            <v>7.6000000000000441</v>
          </cell>
          <cell r="AM172">
            <v>4.9999999999999289</v>
          </cell>
          <cell r="AN172">
            <v>65.699999999999946</v>
          </cell>
          <cell r="AO172">
            <v>8.8999999999999133</v>
          </cell>
          <cell r="AP172">
            <v>11.500000000000071</v>
          </cell>
          <cell r="AQ172">
            <v>20.399999999999935</v>
          </cell>
          <cell r="AR172">
            <v>20.100000000000001</v>
          </cell>
          <cell r="AS172">
            <v>45.599999999999966</v>
          </cell>
          <cell r="AT172">
            <v>37.000000000000043</v>
          </cell>
          <cell r="AU172">
            <v>85.800000000000082</v>
          </cell>
          <cell r="AV172">
            <v>32.30000000000021</v>
          </cell>
          <cell r="AW172">
            <v>55.199999999999775</v>
          </cell>
          <cell r="AX172">
            <v>90.499999999999943</v>
          </cell>
          <cell r="AY172">
            <v>108.3000000000001</v>
          </cell>
          <cell r="AZ172">
            <v>65.300000000000125</v>
          </cell>
          <cell r="BA172">
            <v>93.400000000000304</v>
          </cell>
          <cell r="BB172">
            <v>118.60000000000005</v>
          </cell>
          <cell r="BC172">
            <v>225.20000000000041</v>
          </cell>
          <cell r="BD172">
            <v>91.200000000000244</v>
          </cell>
          <cell r="BE172">
            <v>143.09999999999937</v>
          </cell>
          <cell r="BF172">
            <v>85.200000000000031</v>
          </cell>
          <cell r="BG172">
            <v>186.19999999999916</v>
          </cell>
          <cell r="BH172">
            <v>0</v>
          </cell>
          <cell r="BI172">
            <v>0</v>
          </cell>
          <cell r="BJ172">
            <v>0</v>
          </cell>
          <cell r="BK172">
            <v>0</v>
          </cell>
          <cell r="BL172">
            <v>0</v>
          </cell>
          <cell r="BM172">
            <v>0</v>
          </cell>
          <cell r="BN172">
            <v>0</v>
          </cell>
          <cell r="BO172">
            <v>0</v>
          </cell>
          <cell r="BP172">
            <v>0</v>
          </cell>
          <cell r="BQ172">
            <v>0</v>
          </cell>
          <cell r="BR172">
            <v>0</v>
          </cell>
          <cell r="BS172">
            <v>0</v>
          </cell>
          <cell r="BT172">
            <v>0</v>
          </cell>
          <cell r="BU172">
            <v>0</v>
          </cell>
          <cell r="BV172">
            <v>0</v>
          </cell>
          <cell r="BW172">
            <v>0</v>
          </cell>
          <cell r="BX172">
            <v>0</v>
          </cell>
          <cell r="BY172">
            <v>0</v>
          </cell>
          <cell r="BZ172">
            <v>0</v>
          </cell>
          <cell r="CA172">
            <v>0</v>
          </cell>
          <cell r="CB172">
            <v>0</v>
          </cell>
          <cell r="CC172">
            <v>0</v>
          </cell>
          <cell r="CD172">
            <v>0</v>
          </cell>
          <cell r="CE172">
            <v>0</v>
          </cell>
          <cell r="CF172">
            <v>0</v>
          </cell>
          <cell r="CG172">
            <v>0</v>
          </cell>
          <cell r="CH172">
            <v>0</v>
          </cell>
          <cell r="CI172">
            <v>0</v>
          </cell>
          <cell r="CJ172">
            <v>0</v>
          </cell>
          <cell r="CK172">
            <v>0</v>
          </cell>
          <cell r="CL172">
            <v>0</v>
          </cell>
          <cell r="CM172">
            <v>0</v>
          </cell>
          <cell r="CN172">
            <v>5.0999999999999091</v>
          </cell>
          <cell r="CO172">
            <v>5.6000000000001435</v>
          </cell>
          <cell r="CP172">
            <v>7.6000000000000441</v>
          </cell>
          <cell r="CQ172">
            <v>4.9999999999999289</v>
          </cell>
          <cell r="CR172">
            <v>65.699999999999946</v>
          </cell>
          <cell r="CS172">
            <v>8.8999999999999133</v>
          </cell>
          <cell r="CT172">
            <v>11.500000000000071</v>
          </cell>
          <cell r="CU172">
            <v>20.399999999999935</v>
          </cell>
          <cell r="CV172">
            <v>20.100000000000001</v>
          </cell>
          <cell r="CW172">
            <v>45.599999999999966</v>
          </cell>
          <cell r="CX172">
            <v>37.000000000000043</v>
          </cell>
          <cell r="CY172">
            <v>85.800000000000082</v>
          </cell>
          <cell r="CZ172">
            <v>32.30000000000021</v>
          </cell>
          <cell r="DA172">
            <v>55.199999999999775</v>
          </cell>
          <cell r="DB172">
            <v>90.499999999999943</v>
          </cell>
          <cell r="DC172">
            <v>108.3000000000001</v>
          </cell>
          <cell r="DD172">
            <v>65.300000000000125</v>
          </cell>
          <cell r="DE172">
            <v>93.400000000000304</v>
          </cell>
          <cell r="DF172">
            <v>118.60000000000005</v>
          </cell>
          <cell r="DG172">
            <v>225.20000000000041</v>
          </cell>
          <cell r="DH172">
            <v>91.200000000000244</v>
          </cell>
          <cell r="DI172">
            <v>143.09999999999937</v>
          </cell>
          <cell r="DJ172">
            <v>85.200000000000031</v>
          </cell>
          <cell r="DK172">
            <v>186.19999999999916</v>
          </cell>
          <cell r="DL172">
            <v>0</v>
          </cell>
          <cell r="DM172">
            <v>0</v>
          </cell>
          <cell r="DN172">
            <v>0</v>
          </cell>
          <cell r="DO172">
            <v>0</v>
          </cell>
          <cell r="DP172">
            <v>0.70000000000000018</v>
          </cell>
          <cell r="DQ172">
            <v>-2.2999999999999998</v>
          </cell>
          <cell r="DR172">
            <v>-2.1</v>
          </cell>
          <cell r="DS172">
            <v>-1.6</v>
          </cell>
          <cell r="DT172">
            <v>-22.1</v>
          </cell>
          <cell r="DU172">
            <v>-4</v>
          </cell>
          <cell r="DV172">
            <v>-3</v>
          </cell>
          <cell r="DW172">
            <v>-8.1</v>
          </cell>
          <cell r="DX172">
            <v>-7.9</v>
          </cell>
          <cell r="DY172">
            <v>-10.700000000000001</v>
          </cell>
          <cell r="DZ172">
            <v>-15.900000000000002</v>
          </cell>
          <cell r="EA172">
            <v>-35.5</v>
          </cell>
          <cell r="EB172">
            <v>-10.7</v>
          </cell>
          <cell r="EC172">
            <v>-22.5</v>
          </cell>
          <cell r="ED172">
            <v>-32.900000000000006</v>
          </cell>
          <cell r="EE172">
            <v>-36.5</v>
          </cell>
          <cell r="EF172">
            <v>-25.8</v>
          </cell>
          <cell r="EG172">
            <v>-32.199999999999996</v>
          </cell>
          <cell r="EH172">
            <v>-43</v>
          </cell>
          <cell r="EI172">
            <v>-79.100000000000023</v>
          </cell>
          <cell r="EJ172">
            <v>-34.000000000000007</v>
          </cell>
          <cell r="EK172">
            <v>-51.899999999999991</v>
          </cell>
          <cell r="EL172">
            <v>-32.4</v>
          </cell>
          <cell r="EM172">
            <v>-64.699999999999989</v>
          </cell>
          <cell r="EN172">
            <v>0</v>
          </cell>
          <cell r="EO172">
            <v>0</v>
          </cell>
          <cell r="EP172">
            <v>0</v>
          </cell>
          <cell r="EQ172">
            <v>0</v>
          </cell>
          <cell r="ER172">
            <v>5.7999999999999092</v>
          </cell>
          <cell r="ES172">
            <v>3.3000000000001437</v>
          </cell>
          <cell r="ET172">
            <v>5.5000000000000444</v>
          </cell>
          <cell r="EU172">
            <v>3.3999999999999289</v>
          </cell>
          <cell r="EV172">
            <v>43.599999999999945</v>
          </cell>
          <cell r="EW172">
            <v>4.8999999999999133</v>
          </cell>
          <cell r="EX172">
            <v>8.5000000000000711</v>
          </cell>
          <cell r="EY172">
            <v>12.299999999999935</v>
          </cell>
          <cell r="EZ172">
            <v>12.200000000000001</v>
          </cell>
          <cell r="FA172">
            <v>34.899999999999963</v>
          </cell>
          <cell r="FB172">
            <v>21.100000000000041</v>
          </cell>
          <cell r="FC172">
            <v>50.300000000000082</v>
          </cell>
          <cell r="FD172">
            <v>21.600000000000211</v>
          </cell>
          <cell r="FE172">
            <v>32.699999999999775</v>
          </cell>
          <cell r="FF172">
            <v>57.599999999999937</v>
          </cell>
          <cell r="FG172">
            <v>71.800000000000097</v>
          </cell>
          <cell r="FH172">
            <v>39.500000000000128</v>
          </cell>
          <cell r="FI172">
            <v>61.200000000000308</v>
          </cell>
          <cell r="FJ172">
            <v>75.600000000000051</v>
          </cell>
          <cell r="FK172">
            <v>146.10000000000039</v>
          </cell>
          <cell r="FL172">
            <v>57.200000000000237</v>
          </cell>
          <cell r="FM172">
            <v>91.199999999999378</v>
          </cell>
          <cell r="FN172">
            <v>52.800000000000033</v>
          </cell>
          <cell r="FO172">
            <v>121.49999999999918</v>
          </cell>
          <cell r="FP172">
            <v>0</v>
          </cell>
          <cell r="FQ172">
            <v>0</v>
          </cell>
          <cell r="FR172">
            <v>0</v>
          </cell>
          <cell r="FS172">
            <v>0</v>
          </cell>
          <cell r="FT172">
            <v>0</v>
          </cell>
          <cell r="FU172">
            <v>0</v>
          </cell>
          <cell r="FV172">
            <v>0</v>
          </cell>
          <cell r="FW172">
            <v>0</v>
          </cell>
          <cell r="FX172">
            <v>0</v>
          </cell>
          <cell r="FY172">
            <v>0</v>
          </cell>
          <cell r="FZ172">
            <v>0</v>
          </cell>
          <cell r="GA172">
            <v>0</v>
          </cell>
          <cell r="GB172">
            <v>0</v>
          </cell>
          <cell r="GC172">
            <v>0</v>
          </cell>
          <cell r="GD172">
            <v>0</v>
          </cell>
          <cell r="GE172">
            <v>0</v>
          </cell>
          <cell r="GF172">
            <v>0</v>
          </cell>
          <cell r="GG172">
            <v>0</v>
          </cell>
          <cell r="GH172">
            <v>0</v>
          </cell>
          <cell r="GI172">
            <v>0</v>
          </cell>
          <cell r="GJ172">
            <v>0</v>
          </cell>
          <cell r="GK172">
            <v>0</v>
          </cell>
          <cell r="GL172">
            <v>0</v>
          </cell>
          <cell r="GM172">
            <v>0</v>
          </cell>
          <cell r="GN172">
            <v>0</v>
          </cell>
          <cell r="GO172">
            <v>0</v>
          </cell>
          <cell r="GP172">
            <v>0</v>
          </cell>
          <cell r="GQ172">
            <v>0</v>
          </cell>
          <cell r="GR172">
            <v>0</v>
          </cell>
          <cell r="GS172">
            <v>0</v>
          </cell>
          <cell r="GT172">
            <v>0</v>
          </cell>
          <cell r="GU172">
            <v>0</v>
          </cell>
          <cell r="GV172">
            <v>0</v>
          </cell>
          <cell r="GW172">
            <v>0</v>
          </cell>
          <cell r="GX172">
            <v>0</v>
          </cell>
          <cell r="GY172">
            <v>0</v>
          </cell>
          <cell r="GZ172">
            <v>0</v>
          </cell>
          <cell r="HA172">
            <v>0</v>
          </cell>
          <cell r="HB172">
            <v>0</v>
          </cell>
          <cell r="HC172">
            <v>0</v>
          </cell>
          <cell r="HD172">
            <v>0</v>
          </cell>
          <cell r="HE172">
            <v>0</v>
          </cell>
          <cell r="HF172">
            <v>0</v>
          </cell>
          <cell r="HG172">
            <v>0</v>
          </cell>
          <cell r="HH172">
            <v>0</v>
          </cell>
          <cell r="HI172">
            <v>0</v>
          </cell>
          <cell r="HJ172">
            <v>0</v>
          </cell>
          <cell r="HK172">
            <v>0</v>
          </cell>
          <cell r="HL172">
            <v>0</v>
          </cell>
          <cell r="HM172">
            <v>0</v>
          </cell>
          <cell r="HN172">
            <v>0</v>
          </cell>
          <cell r="HO172">
            <v>0</v>
          </cell>
          <cell r="HP172">
            <v>0</v>
          </cell>
          <cell r="HQ172">
            <v>0</v>
          </cell>
          <cell r="HR172">
            <v>0</v>
          </cell>
          <cell r="HS172">
            <v>0</v>
          </cell>
          <cell r="HT172">
            <v>0</v>
          </cell>
          <cell r="HU172">
            <v>0</v>
          </cell>
          <cell r="HV172">
            <v>0</v>
          </cell>
          <cell r="HW172">
            <v>0</v>
          </cell>
          <cell r="HX172">
            <v>0</v>
          </cell>
          <cell r="HY172">
            <v>0</v>
          </cell>
          <cell r="HZ172">
            <v>0</v>
          </cell>
          <cell r="IA172">
            <v>0</v>
          </cell>
          <cell r="IB172">
            <v>0</v>
          </cell>
          <cell r="IC172">
            <v>0</v>
          </cell>
          <cell r="ID172">
            <v>0</v>
          </cell>
          <cell r="IE172">
            <v>0</v>
          </cell>
          <cell r="IF172">
            <v>0</v>
          </cell>
          <cell r="IG172">
            <v>0</v>
          </cell>
          <cell r="IH172">
            <v>0</v>
          </cell>
          <cell r="II172">
            <v>0</v>
          </cell>
          <cell r="IJ172">
            <v>0</v>
          </cell>
          <cell r="IK172">
            <v>0</v>
          </cell>
          <cell r="IL172">
            <v>0</v>
          </cell>
          <cell r="IM172">
            <v>0</v>
          </cell>
          <cell r="IN172">
            <v>0</v>
          </cell>
          <cell r="IO172">
            <v>0</v>
          </cell>
          <cell r="IP172">
            <v>0</v>
          </cell>
          <cell r="IQ172">
            <v>0</v>
          </cell>
          <cell r="IR172">
            <v>0</v>
          </cell>
          <cell r="IS172">
            <v>0</v>
          </cell>
          <cell r="IT172">
            <v>0</v>
          </cell>
          <cell r="IU172">
            <v>0</v>
          </cell>
        </row>
        <row r="173">
          <cell r="A173" t="str">
            <v>TXM IN</v>
          </cell>
          <cell r="B173" t="str">
            <v>Texmaco</v>
          </cell>
          <cell r="C173" t="str">
            <v>Engineering &amp; Capital Goods</v>
          </cell>
          <cell r="D173">
            <v>0</v>
          </cell>
          <cell r="E173">
            <v>0</v>
          </cell>
          <cell r="F173">
            <v>0</v>
          </cell>
          <cell r="G173">
            <v>0</v>
          </cell>
          <cell r="H173">
            <v>-16.07</v>
          </cell>
          <cell r="I173">
            <v>-15.8</v>
          </cell>
          <cell r="J173">
            <v>-14.49</v>
          </cell>
          <cell r="K173">
            <v>-11.9</v>
          </cell>
          <cell r="L173">
            <v>-12.19</v>
          </cell>
          <cell r="M173">
            <v>-10.039999999999999</v>
          </cell>
          <cell r="N173">
            <v>-8.74</v>
          </cell>
          <cell r="O173">
            <v>-14.93</v>
          </cell>
          <cell r="P173">
            <v>-7.12</v>
          </cell>
          <cell r="Q173">
            <v>-4.58</v>
          </cell>
          <cell r="R173">
            <v>-3.88</v>
          </cell>
          <cell r="S173">
            <v>-7.32</v>
          </cell>
          <cell r="T173">
            <v>-3.444</v>
          </cell>
          <cell r="U173">
            <v>-5.35</v>
          </cell>
          <cell r="V173">
            <v>-5.19</v>
          </cell>
          <cell r="W173">
            <v>-14.52</v>
          </cell>
          <cell r="X173">
            <v>-7.36</v>
          </cell>
          <cell r="Y173">
            <v>-8</v>
          </cell>
          <cell r="Z173">
            <v>-12.22</v>
          </cell>
          <cell r="AA173">
            <v>-62.86</v>
          </cell>
          <cell r="AB173">
            <v>-11.912000000000001</v>
          </cell>
          <cell r="AC173">
            <v>-17.100000000000001</v>
          </cell>
          <cell r="AD173">
            <v>-27.465</v>
          </cell>
          <cell r="AE173">
            <v>-43.843000000000004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1.8440000000000047</v>
          </cell>
          <cell r="AK173">
            <v>-7.2900000000000347</v>
          </cell>
          <cell r="AL173">
            <v>174.10700000000003</v>
          </cell>
          <cell r="AM173">
            <v>32.400000000000091</v>
          </cell>
          <cell r="AN173">
            <v>9.9599999999999813</v>
          </cell>
          <cell r="AO173">
            <v>35.699000000000069</v>
          </cell>
          <cell r="AP173">
            <v>75.259000000000071</v>
          </cell>
          <cell r="AQ173">
            <v>69.547999999999945</v>
          </cell>
          <cell r="AR173">
            <v>34.495000000000083</v>
          </cell>
          <cell r="AS173">
            <v>66.842999999999961</v>
          </cell>
          <cell r="AT173">
            <v>65.932000000000031</v>
          </cell>
          <cell r="AU173">
            <v>120.04000000000002</v>
          </cell>
          <cell r="AV173">
            <v>69.83400000000016</v>
          </cell>
          <cell r="AW173">
            <v>98.296999999999898</v>
          </cell>
          <cell r="AX173">
            <v>110.28400000000001</v>
          </cell>
          <cell r="AY173">
            <v>152.65900000000013</v>
          </cell>
          <cell r="AZ173">
            <v>166.97599999999989</v>
          </cell>
          <cell r="BA173">
            <v>191</v>
          </cell>
          <cell r="BB173">
            <v>215.3269999999998</v>
          </cell>
          <cell r="BC173">
            <v>433.7900000000003</v>
          </cell>
          <cell r="BD173">
            <v>323.93900000000019</v>
          </cell>
          <cell r="BE173">
            <v>290.60000000000002</v>
          </cell>
          <cell r="BF173">
            <v>221.15799999999996</v>
          </cell>
          <cell r="BG173">
            <v>278.48199999999957</v>
          </cell>
          <cell r="BH173">
            <v>0</v>
          </cell>
          <cell r="BI173">
            <v>0</v>
          </cell>
          <cell r="BJ173">
            <v>0</v>
          </cell>
          <cell r="BK173">
            <v>0</v>
          </cell>
          <cell r="BL173">
            <v>-0.72</v>
          </cell>
          <cell r="BM173">
            <v>-1.3</v>
          </cell>
          <cell r="BN173">
            <v>-1.53</v>
          </cell>
          <cell r="BO173">
            <v>0.4</v>
          </cell>
          <cell r="BP173">
            <v>-1.2</v>
          </cell>
          <cell r="BQ173">
            <v>-1.2</v>
          </cell>
          <cell r="BR173">
            <v>-11.25</v>
          </cell>
          <cell r="BS173">
            <v>-4.97</v>
          </cell>
          <cell r="BT173">
            <v>-1.64</v>
          </cell>
          <cell r="BU173">
            <v>-1.65</v>
          </cell>
          <cell r="BV173">
            <v>-1.59</v>
          </cell>
          <cell r="BW173">
            <v>-1.69</v>
          </cell>
          <cell r="BX173">
            <v>-1.9119999999999999</v>
          </cell>
          <cell r="BY173">
            <v>-1.93</v>
          </cell>
          <cell r="BZ173">
            <v>-1.8</v>
          </cell>
          <cell r="CA173">
            <v>-1.83</v>
          </cell>
          <cell r="CB173">
            <v>-1.64</v>
          </cell>
          <cell r="CC173">
            <v>-1.7</v>
          </cell>
          <cell r="CD173">
            <v>-1.5089999999999999</v>
          </cell>
          <cell r="CE173">
            <v>-1.5089999999999999</v>
          </cell>
          <cell r="CF173">
            <v>-1.5089999999999999</v>
          </cell>
          <cell r="CG173">
            <v>-1.5089999999999999</v>
          </cell>
          <cell r="CH173">
            <v>-1.5089999999999999</v>
          </cell>
          <cell r="CI173">
            <v>-1.5089999999999999</v>
          </cell>
          <cell r="CJ173">
            <v>0</v>
          </cell>
          <cell r="CK173">
            <v>0</v>
          </cell>
          <cell r="CL173">
            <v>0</v>
          </cell>
          <cell r="CM173">
            <v>0</v>
          </cell>
          <cell r="CN173">
            <v>1.1240000000000048</v>
          </cell>
          <cell r="CO173">
            <v>-8.5900000000000354</v>
          </cell>
          <cell r="CP173">
            <v>172.57700000000003</v>
          </cell>
          <cell r="CQ173">
            <v>32.80000000000009</v>
          </cell>
          <cell r="CR173">
            <v>8.759999999999982</v>
          </cell>
          <cell r="CS173">
            <v>34.499000000000066</v>
          </cell>
          <cell r="CT173">
            <v>64.009000000000071</v>
          </cell>
          <cell r="CU173">
            <v>64.577999999999946</v>
          </cell>
          <cell r="CV173">
            <v>32.855000000000082</v>
          </cell>
          <cell r="CW173">
            <v>65.192999999999955</v>
          </cell>
          <cell r="CX173">
            <v>64.342000000000027</v>
          </cell>
          <cell r="CY173">
            <v>118.35000000000002</v>
          </cell>
          <cell r="CZ173">
            <v>67.922000000000153</v>
          </cell>
          <cell r="DA173">
            <v>96.366999999999891</v>
          </cell>
          <cell r="DB173">
            <v>108.48400000000001</v>
          </cell>
          <cell r="DC173">
            <v>150.82900000000012</v>
          </cell>
          <cell r="DD173">
            <v>165.3359999999999</v>
          </cell>
          <cell r="DE173">
            <v>189.3</v>
          </cell>
          <cell r="DF173">
            <v>213.81799999999981</v>
          </cell>
          <cell r="DG173">
            <v>432.28100000000029</v>
          </cell>
          <cell r="DH173">
            <v>322.43000000000018</v>
          </cell>
          <cell r="DI173">
            <v>289.09100000000001</v>
          </cell>
          <cell r="DJ173">
            <v>219.64899999999997</v>
          </cell>
          <cell r="DK173">
            <v>276.97299999999956</v>
          </cell>
          <cell r="DL173">
            <v>0</v>
          </cell>
          <cell r="DM173">
            <v>0</v>
          </cell>
          <cell r="DN173">
            <v>0</v>
          </cell>
          <cell r="DO173">
            <v>0</v>
          </cell>
          <cell r="DP173">
            <v>-118</v>
          </cell>
          <cell r="DQ173">
            <v>0</v>
          </cell>
          <cell r="DR173">
            <v>0</v>
          </cell>
          <cell r="DS173">
            <v>-4.5999999999999996</v>
          </cell>
          <cell r="DT173">
            <v>-7.4899999999999993</v>
          </cell>
          <cell r="DU173">
            <v>-12.09</v>
          </cell>
          <cell r="DV173">
            <v>0</v>
          </cell>
          <cell r="DW173">
            <v>-16.91</v>
          </cell>
          <cell r="DX173">
            <v>-19.739999999999998</v>
          </cell>
          <cell r="DY173">
            <v>-44.24499999999999</v>
          </cell>
          <cell r="DZ173">
            <v>-80.894999999999996</v>
          </cell>
          <cell r="EA173">
            <v>-23.153000000000002</v>
          </cell>
          <cell r="EB173">
            <v>-36.485799999999998</v>
          </cell>
          <cell r="EC173">
            <v>-38.590000000000003</v>
          </cell>
          <cell r="ED173">
            <v>-40.889000000000003</v>
          </cell>
          <cell r="EE173">
            <v>-139.11780000000002</v>
          </cell>
          <cell r="EF173">
            <v>-52.292999999999999</v>
          </cell>
          <cell r="EG173">
            <v>-63.198999999999998</v>
          </cell>
          <cell r="EH173">
            <v>-68.004999999999995</v>
          </cell>
          <cell r="EI173">
            <v>-127.027</v>
          </cell>
          <cell r="EJ173">
            <v>-94.557000000000002</v>
          </cell>
          <cell r="EK173">
            <v>-87.3</v>
          </cell>
          <cell r="EL173">
            <v>-65.728999999999999</v>
          </cell>
          <cell r="EM173">
            <v>-103.119</v>
          </cell>
          <cell r="EN173">
            <v>0</v>
          </cell>
          <cell r="EO173">
            <v>0</v>
          </cell>
          <cell r="EP173">
            <v>0</v>
          </cell>
          <cell r="EQ173">
            <v>0</v>
          </cell>
          <cell r="ER173">
            <v>-116.87599999999999</v>
          </cell>
          <cell r="ES173">
            <v>-8.5900000000000354</v>
          </cell>
          <cell r="ET173">
            <v>172.57700000000003</v>
          </cell>
          <cell r="EU173">
            <v>28.200000000000088</v>
          </cell>
          <cell r="EV173">
            <v>1.2699999999999827</v>
          </cell>
          <cell r="EW173">
            <v>22.409000000000066</v>
          </cell>
          <cell r="EX173">
            <v>64.009000000000071</v>
          </cell>
          <cell r="EY173">
            <v>47.66799999999995</v>
          </cell>
          <cell r="EZ173">
            <v>13.115000000000084</v>
          </cell>
          <cell r="FA173">
            <v>20.947999999999965</v>
          </cell>
          <cell r="FB173">
            <v>-16.552999999999969</v>
          </cell>
          <cell r="FC173">
            <v>95.197000000000017</v>
          </cell>
          <cell r="FD173">
            <v>31.436200000000156</v>
          </cell>
          <cell r="FE173">
            <v>57.776999999999887</v>
          </cell>
          <cell r="FF173">
            <v>67.594999999999999</v>
          </cell>
          <cell r="FG173">
            <v>11.711200000000105</v>
          </cell>
          <cell r="FH173">
            <v>113.04299999999989</v>
          </cell>
          <cell r="FI173">
            <v>126.10100000000001</v>
          </cell>
          <cell r="FJ173">
            <v>145.81299999999982</v>
          </cell>
          <cell r="FK173">
            <v>305.2540000000003</v>
          </cell>
          <cell r="FL173">
            <v>227.87300000000016</v>
          </cell>
          <cell r="FM173">
            <v>201.791</v>
          </cell>
          <cell r="FN173">
            <v>153.91999999999996</v>
          </cell>
          <cell r="FO173">
            <v>173.85399999999956</v>
          </cell>
          <cell r="FP173">
            <v>0</v>
          </cell>
          <cell r="FQ173">
            <v>0</v>
          </cell>
          <cell r="FR173">
            <v>0</v>
          </cell>
          <cell r="FS173">
            <v>0</v>
          </cell>
          <cell r="FT173">
            <v>0</v>
          </cell>
          <cell r="FU173">
            <v>0</v>
          </cell>
          <cell r="FV173">
            <v>0</v>
          </cell>
          <cell r="FW173">
            <v>0</v>
          </cell>
          <cell r="FX173">
            <v>0</v>
          </cell>
          <cell r="FY173">
            <v>0</v>
          </cell>
          <cell r="FZ173">
            <v>0</v>
          </cell>
          <cell r="GA173">
            <v>0</v>
          </cell>
          <cell r="GB173">
            <v>0</v>
          </cell>
          <cell r="GC173">
            <v>0</v>
          </cell>
          <cell r="GD173">
            <v>0</v>
          </cell>
          <cell r="GE173">
            <v>0</v>
          </cell>
          <cell r="GF173">
            <v>0</v>
          </cell>
          <cell r="GG173">
            <v>0</v>
          </cell>
          <cell r="GH173">
            <v>0</v>
          </cell>
          <cell r="GI173">
            <v>0</v>
          </cell>
          <cell r="GJ173">
            <v>0</v>
          </cell>
          <cell r="GK173">
            <v>0</v>
          </cell>
          <cell r="GL173">
            <v>0</v>
          </cell>
          <cell r="GM173">
            <v>0</v>
          </cell>
          <cell r="GN173">
            <v>0</v>
          </cell>
          <cell r="GO173">
            <v>0</v>
          </cell>
          <cell r="GP173">
            <v>0</v>
          </cell>
          <cell r="GQ173">
            <v>0</v>
          </cell>
          <cell r="GR173">
            <v>0</v>
          </cell>
          <cell r="GS173">
            <v>0</v>
          </cell>
          <cell r="GT173">
            <v>0</v>
          </cell>
          <cell r="GU173">
            <v>0</v>
          </cell>
          <cell r="GV173">
            <v>0</v>
          </cell>
          <cell r="GW173">
            <v>0</v>
          </cell>
          <cell r="GX173">
            <v>0</v>
          </cell>
          <cell r="GY173">
            <v>0</v>
          </cell>
          <cell r="GZ173">
            <v>0</v>
          </cell>
          <cell r="HA173">
            <v>0</v>
          </cell>
          <cell r="HB173">
            <v>0</v>
          </cell>
          <cell r="HC173">
            <v>0</v>
          </cell>
          <cell r="HD173">
            <v>0</v>
          </cell>
          <cell r="HE173">
            <v>0</v>
          </cell>
          <cell r="HF173">
            <v>0</v>
          </cell>
          <cell r="HG173">
            <v>0</v>
          </cell>
          <cell r="HH173">
            <v>0</v>
          </cell>
          <cell r="HI173">
            <v>0</v>
          </cell>
          <cell r="HJ173">
            <v>0</v>
          </cell>
          <cell r="HK173">
            <v>0</v>
          </cell>
          <cell r="HL173">
            <v>0</v>
          </cell>
          <cell r="HM173">
            <v>0</v>
          </cell>
          <cell r="HN173">
            <v>0</v>
          </cell>
          <cell r="HO173">
            <v>0</v>
          </cell>
          <cell r="HP173">
            <v>0</v>
          </cell>
          <cell r="HQ173">
            <v>0</v>
          </cell>
          <cell r="HR173">
            <v>0</v>
          </cell>
          <cell r="HS173">
            <v>0</v>
          </cell>
          <cell r="HT173">
            <v>0</v>
          </cell>
          <cell r="HU173">
            <v>0</v>
          </cell>
          <cell r="HV173">
            <v>0</v>
          </cell>
          <cell r="HW173">
            <v>0</v>
          </cell>
          <cell r="HX173">
            <v>0</v>
          </cell>
          <cell r="HY173">
            <v>0</v>
          </cell>
          <cell r="HZ173">
            <v>0</v>
          </cell>
          <cell r="IA173">
            <v>0</v>
          </cell>
          <cell r="IB173">
            <v>0</v>
          </cell>
          <cell r="IC173">
            <v>0</v>
          </cell>
          <cell r="ID173">
            <v>0</v>
          </cell>
          <cell r="IE173">
            <v>0</v>
          </cell>
          <cell r="IF173">
            <v>0</v>
          </cell>
          <cell r="IG173">
            <v>0</v>
          </cell>
          <cell r="IH173">
            <v>0</v>
          </cell>
          <cell r="II173">
            <v>0</v>
          </cell>
          <cell r="IJ173">
            <v>0</v>
          </cell>
          <cell r="IK173">
            <v>0</v>
          </cell>
          <cell r="IL173">
            <v>0</v>
          </cell>
          <cell r="IM173">
            <v>0</v>
          </cell>
          <cell r="IN173">
            <v>0</v>
          </cell>
          <cell r="IO173">
            <v>0</v>
          </cell>
          <cell r="IP173">
            <v>0</v>
          </cell>
          <cell r="IQ173">
            <v>0</v>
          </cell>
          <cell r="IR173">
            <v>0</v>
          </cell>
          <cell r="IS173">
            <v>0</v>
          </cell>
          <cell r="IT173">
            <v>0</v>
          </cell>
          <cell r="IU173">
            <v>0</v>
          </cell>
        </row>
        <row r="174">
          <cell r="A174" t="str">
            <v>VOLT IN</v>
          </cell>
          <cell r="B174" t="str">
            <v>Voltas</v>
          </cell>
          <cell r="C174" t="str">
            <v>Engineering &amp; Capital Goods</v>
          </cell>
          <cell r="D174">
            <v>0</v>
          </cell>
          <cell r="E174">
            <v>0</v>
          </cell>
          <cell r="F174">
            <v>0</v>
          </cell>
          <cell r="G174">
            <v>0</v>
          </cell>
          <cell r="H174">
            <v>-6.9</v>
          </cell>
          <cell r="I174">
            <v>-3.9</v>
          </cell>
          <cell r="J174">
            <v>-0.8</v>
          </cell>
          <cell r="K174">
            <v>-6.4</v>
          </cell>
          <cell r="L174">
            <v>-9.8000000000000007</v>
          </cell>
          <cell r="M174">
            <v>-13</v>
          </cell>
          <cell r="N174">
            <v>-14.1</v>
          </cell>
          <cell r="O174">
            <v>-1.7</v>
          </cell>
          <cell r="P174">
            <v>-9.3000000000000007</v>
          </cell>
          <cell r="Q174">
            <v>-2.1</v>
          </cell>
          <cell r="R174">
            <v>-15.4</v>
          </cell>
          <cell r="S174">
            <v>12.8</v>
          </cell>
          <cell r="T174">
            <v>-2.6</v>
          </cell>
          <cell r="U174">
            <v>-15.6</v>
          </cell>
          <cell r="V174">
            <v>-13.7</v>
          </cell>
          <cell r="W174">
            <v>36.6</v>
          </cell>
          <cell r="X174">
            <v>-6.7</v>
          </cell>
          <cell r="Y174">
            <v>-10.3</v>
          </cell>
          <cell r="Z174">
            <v>-4.0999999999999996</v>
          </cell>
          <cell r="AA174">
            <v>-5.3999999999999986</v>
          </cell>
          <cell r="AB174">
            <v>5.4</v>
          </cell>
          <cell r="AC174">
            <v>21.9</v>
          </cell>
          <cell r="AD174">
            <v>45.8</v>
          </cell>
          <cell r="AE174">
            <v>-121.69999999999999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108.49999999999991</v>
          </cell>
          <cell r="AK174">
            <v>56.00000000000027</v>
          </cell>
          <cell r="AL174">
            <v>33.700000000000372</v>
          </cell>
          <cell r="AM174">
            <v>171.59999999999982</v>
          </cell>
          <cell r="AN174">
            <v>138.99999999999989</v>
          </cell>
          <cell r="AO174">
            <v>100.90000000000038</v>
          </cell>
          <cell r="AP174">
            <v>74.299999999999727</v>
          </cell>
          <cell r="AQ174">
            <v>219.70000000000019</v>
          </cell>
          <cell r="AR174">
            <v>256.5</v>
          </cell>
          <cell r="AS174">
            <v>291.20000000000073</v>
          </cell>
          <cell r="AT174">
            <v>263.90000000000038</v>
          </cell>
          <cell r="AU174">
            <v>367.19999999999931</v>
          </cell>
          <cell r="AV174">
            <v>327.9999999999996</v>
          </cell>
          <cell r="AW174">
            <v>310.0999999999998</v>
          </cell>
          <cell r="AX174">
            <v>316.89999999999981</v>
          </cell>
          <cell r="AY174">
            <v>595.89999999999895</v>
          </cell>
          <cell r="AZ174">
            <v>781.59999999999923</v>
          </cell>
          <cell r="BA174">
            <v>695.69999999999914</v>
          </cell>
          <cell r="BB174">
            <v>615.9</v>
          </cell>
          <cell r="BC174">
            <v>683.49999999999966</v>
          </cell>
          <cell r="BD174">
            <v>1029.6999999999998</v>
          </cell>
          <cell r="BE174">
            <v>885.69999999999891</v>
          </cell>
          <cell r="BF174">
            <v>599.20000000000084</v>
          </cell>
          <cell r="BG174">
            <v>1045.6999978700062</v>
          </cell>
          <cell r="BH174">
            <v>0</v>
          </cell>
          <cell r="BI174">
            <v>0</v>
          </cell>
          <cell r="BJ174">
            <v>0</v>
          </cell>
          <cell r="BK174">
            <v>0</v>
          </cell>
          <cell r="BL174">
            <v>23.3</v>
          </cell>
          <cell r="BM174">
            <v>8.1</v>
          </cell>
          <cell r="BN174">
            <v>4.8</v>
          </cell>
          <cell r="BO174">
            <v>62.7</v>
          </cell>
          <cell r="BP174">
            <v>31.2</v>
          </cell>
          <cell r="BQ174">
            <v>-8.8000000000000007</v>
          </cell>
          <cell r="BR174">
            <v>9.1999999999999993</v>
          </cell>
          <cell r="BS174">
            <v>11.1</v>
          </cell>
          <cell r="BT174">
            <v>-74</v>
          </cell>
          <cell r="BU174">
            <v>-78.400000000000006</v>
          </cell>
          <cell r="BV174">
            <v>-113.5</v>
          </cell>
          <cell r="BW174">
            <v>4</v>
          </cell>
          <cell r="BX174">
            <v>-0.5</v>
          </cell>
          <cell r="BY174">
            <v>9</v>
          </cell>
          <cell r="BZ174">
            <v>13</v>
          </cell>
          <cell r="CA174">
            <v>654.6</v>
          </cell>
          <cell r="CB174">
            <v>7.8</v>
          </cell>
          <cell r="CC174">
            <v>105</v>
          </cell>
          <cell r="CD174">
            <v>72.8</v>
          </cell>
          <cell r="CE174">
            <v>113.1</v>
          </cell>
          <cell r="CF174">
            <v>232.1</v>
          </cell>
          <cell r="CG174">
            <v>30.7</v>
          </cell>
          <cell r="CH174">
            <v>-2</v>
          </cell>
          <cell r="CI174">
            <v>-147.80000000000001</v>
          </cell>
          <cell r="CJ174">
            <v>0</v>
          </cell>
          <cell r="CK174">
            <v>0</v>
          </cell>
          <cell r="CL174">
            <v>0</v>
          </cell>
          <cell r="CM174">
            <v>0</v>
          </cell>
          <cell r="CN174">
            <v>131.79999999999993</v>
          </cell>
          <cell r="CO174">
            <v>64.100000000000264</v>
          </cell>
          <cell r="CP174">
            <v>38.500000000000369</v>
          </cell>
          <cell r="CQ174">
            <v>234.29999999999984</v>
          </cell>
          <cell r="CR174">
            <v>170.19999999999987</v>
          </cell>
          <cell r="CS174">
            <v>92.100000000000378</v>
          </cell>
          <cell r="CT174">
            <v>83.49999999999973</v>
          </cell>
          <cell r="CU174">
            <v>230.80000000000018</v>
          </cell>
          <cell r="CV174">
            <v>182.5</v>
          </cell>
          <cell r="CW174">
            <v>212.80000000000072</v>
          </cell>
          <cell r="CX174">
            <v>150.40000000000038</v>
          </cell>
          <cell r="CY174">
            <v>371.19999999999931</v>
          </cell>
          <cell r="CZ174">
            <v>327.4999999999996</v>
          </cell>
          <cell r="DA174">
            <v>319.0999999999998</v>
          </cell>
          <cell r="DB174">
            <v>329.89999999999981</v>
          </cell>
          <cell r="DC174">
            <v>1250.4999999999991</v>
          </cell>
          <cell r="DD174">
            <v>789.39999999999918</v>
          </cell>
          <cell r="DE174">
            <v>800.69999999999914</v>
          </cell>
          <cell r="DF174">
            <v>688.69999999999993</v>
          </cell>
          <cell r="DG174">
            <v>796.59999999999968</v>
          </cell>
          <cell r="DH174">
            <v>1261.7999999999997</v>
          </cell>
          <cell r="DI174">
            <v>916.39999999999895</v>
          </cell>
          <cell r="DJ174">
            <v>597.20000000000084</v>
          </cell>
          <cell r="DK174">
            <v>897.89999787000625</v>
          </cell>
          <cell r="DL174">
            <v>0</v>
          </cell>
          <cell r="DM174">
            <v>0</v>
          </cell>
          <cell r="DN174">
            <v>0</v>
          </cell>
          <cell r="DO174">
            <v>0</v>
          </cell>
          <cell r="DP174" t="e">
            <v>#REF!</v>
          </cell>
          <cell r="DQ174" t="e">
            <v>#REF!</v>
          </cell>
          <cell r="DR174" t="e">
            <v>#REF!</v>
          </cell>
          <cell r="DS174" t="e">
            <v>#REF!</v>
          </cell>
          <cell r="DT174" t="e">
            <v>#REF!</v>
          </cell>
          <cell r="DU174" t="e">
            <v>#REF!</v>
          </cell>
          <cell r="DV174" t="e">
            <v>#REF!</v>
          </cell>
          <cell r="DW174" t="e">
            <v>#REF!</v>
          </cell>
          <cell r="DX174">
            <v>-17</v>
          </cell>
          <cell r="DY174">
            <v>-24.3</v>
          </cell>
          <cell r="DZ174">
            <v>-36.799999999999997</v>
          </cell>
          <cell r="EA174">
            <v>-133.9</v>
          </cell>
          <cell r="EB174">
            <v>-111</v>
          </cell>
          <cell r="EC174">
            <v>-69.599999999999994</v>
          </cell>
          <cell r="ED174">
            <v>-135.80000000000001</v>
          </cell>
          <cell r="EE174">
            <v>-51.5</v>
          </cell>
          <cell r="EF174">
            <v>-267.8</v>
          </cell>
          <cell r="EG174">
            <v>-264.89999999999998</v>
          </cell>
          <cell r="EH174">
            <v>-216.5</v>
          </cell>
          <cell r="EI174">
            <v>-125</v>
          </cell>
          <cell r="EJ174">
            <v>-410.5</v>
          </cell>
          <cell r="EK174">
            <v>-294.5</v>
          </cell>
          <cell r="EL174">
            <v>-173.1</v>
          </cell>
          <cell r="EM174">
            <v>-269.30000000000007</v>
          </cell>
          <cell r="EN174">
            <v>0</v>
          </cell>
          <cell r="EO174">
            <v>0</v>
          </cell>
          <cell r="EP174">
            <v>0</v>
          </cell>
          <cell r="EQ174">
            <v>0</v>
          </cell>
          <cell r="ER174" t="e">
            <v>#REF!</v>
          </cell>
          <cell r="ES174" t="e">
            <v>#REF!</v>
          </cell>
          <cell r="ET174" t="e">
            <v>#REF!</v>
          </cell>
          <cell r="EU174" t="e">
            <v>#REF!</v>
          </cell>
          <cell r="EV174" t="e">
            <v>#REF!</v>
          </cell>
          <cell r="EW174" t="e">
            <v>#REF!</v>
          </cell>
          <cell r="EX174" t="e">
            <v>#REF!</v>
          </cell>
          <cell r="EY174" t="e">
            <v>#REF!</v>
          </cell>
          <cell r="EZ174">
            <v>165.5</v>
          </cell>
          <cell r="FA174">
            <v>188.50000000000071</v>
          </cell>
          <cell r="FB174">
            <v>113.60000000000038</v>
          </cell>
          <cell r="FC174">
            <v>237.2999999999993</v>
          </cell>
          <cell r="FD174">
            <v>216.4999999999996</v>
          </cell>
          <cell r="FE174">
            <v>249.4999999999998</v>
          </cell>
          <cell r="FF174">
            <v>194.0999999999998</v>
          </cell>
          <cell r="FG174">
            <v>1198.9999999999991</v>
          </cell>
          <cell r="FH174">
            <v>521.59999999999923</v>
          </cell>
          <cell r="FI174">
            <v>535.79999999999916</v>
          </cell>
          <cell r="FJ174">
            <v>472.19999999999993</v>
          </cell>
          <cell r="FK174">
            <v>671.59999999999968</v>
          </cell>
          <cell r="FL174">
            <v>851.29999999999973</v>
          </cell>
          <cell r="FM174">
            <v>621.89999999999895</v>
          </cell>
          <cell r="FN174">
            <v>424.10000000000082</v>
          </cell>
          <cell r="FO174">
            <v>628.59999787000618</v>
          </cell>
          <cell r="FP174">
            <v>0</v>
          </cell>
          <cell r="FQ174">
            <v>0</v>
          </cell>
          <cell r="FR174">
            <v>0</v>
          </cell>
          <cell r="FS174">
            <v>0</v>
          </cell>
          <cell r="FT174">
            <v>0</v>
          </cell>
          <cell r="FU174">
            <v>0</v>
          </cell>
          <cell r="FV174">
            <v>0</v>
          </cell>
          <cell r="FW174">
            <v>0</v>
          </cell>
          <cell r="FX174">
            <v>0</v>
          </cell>
          <cell r="FY174">
            <v>0</v>
          </cell>
          <cell r="FZ174">
            <v>0</v>
          </cell>
          <cell r="GA174">
            <v>0</v>
          </cell>
          <cell r="GB174">
            <v>0</v>
          </cell>
          <cell r="GC174">
            <v>0</v>
          </cell>
          <cell r="GD174">
            <v>0</v>
          </cell>
          <cell r="GE174">
            <v>0</v>
          </cell>
          <cell r="GF174">
            <v>0</v>
          </cell>
          <cell r="GG174">
            <v>0</v>
          </cell>
          <cell r="GH174">
            <v>0</v>
          </cell>
          <cell r="GI174">
            <v>0</v>
          </cell>
          <cell r="GJ174">
            <v>0</v>
          </cell>
          <cell r="GK174">
            <v>0</v>
          </cell>
          <cell r="GL174">
            <v>0</v>
          </cell>
          <cell r="GM174">
            <v>0</v>
          </cell>
          <cell r="GN174">
            <v>0</v>
          </cell>
          <cell r="GO174">
            <v>0</v>
          </cell>
          <cell r="GP174">
            <v>0</v>
          </cell>
          <cell r="GQ174">
            <v>0</v>
          </cell>
          <cell r="GR174">
            <v>0</v>
          </cell>
          <cell r="GS174">
            <v>0</v>
          </cell>
          <cell r="GT174">
            <v>0</v>
          </cell>
          <cell r="GU174">
            <v>0</v>
          </cell>
          <cell r="GV174">
            <v>0</v>
          </cell>
          <cell r="GW174">
            <v>0</v>
          </cell>
          <cell r="GX174">
            <v>0</v>
          </cell>
          <cell r="GY174">
            <v>0</v>
          </cell>
          <cell r="GZ174">
            <v>0</v>
          </cell>
          <cell r="HA174">
            <v>0</v>
          </cell>
          <cell r="HB174">
            <v>0</v>
          </cell>
          <cell r="HC174">
            <v>0</v>
          </cell>
          <cell r="HD174">
            <v>0</v>
          </cell>
          <cell r="HE174">
            <v>0</v>
          </cell>
          <cell r="HF174">
            <v>0</v>
          </cell>
          <cell r="HG174">
            <v>0</v>
          </cell>
          <cell r="HH174">
            <v>0</v>
          </cell>
          <cell r="HI174">
            <v>0</v>
          </cell>
          <cell r="HJ174">
            <v>0</v>
          </cell>
          <cell r="HK174">
            <v>0</v>
          </cell>
          <cell r="HL174">
            <v>0</v>
          </cell>
          <cell r="HM174">
            <v>0</v>
          </cell>
          <cell r="HN174">
            <v>0</v>
          </cell>
          <cell r="HO174">
            <v>0</v>
          </cell>
          <cell r="HP174">
            <v>0</v>
          </cell>
          <cell r="HQ174">
            <v>0</v>
          </cell>
          <cell r="HR174">
            <v>0</v>
          </cell>
          <cell r="HS174">
            <v>0</v>
          </cell>
          <cell r="HT174">
            <v>0</v>
          </cell>
          <cell r="HU174">
            <v>0</v>
          </cell>
          <cell r="HV174">
            <v>0</v>
          </cell>
          <cell r="HW174">
            <v>0</v>
          </cell>
          <cell r="HX174">
            <v>0</v>
          </cell>
          <cell r="HY174">
            <v>0</v>
          </cell>
          <cell r="HZ174">
            <v>0</v>
          </cell>
          <cell r="IA174">
            <v>0</v>
          </cell>
          <cell r="IB174">
            <v>0</v>
          </cell>
          <cell r="IC174">
            <v>0</v>
          </cell>
          <cell r="ID174">
            <v>0</v>
          </cell>
          <cell r="IE174">
            <v>0</v>
          </cell>
          <cell r="IF174">
            <v>0</v>
          </cell>
          <cell r="IG174">
            <v>0</v>
          </cell>
          <cell r="IH174">
            <v>0</v>
          </cell>
          <cell r="II174">
            <v>0</v>
          </cell>
          <cell r="IJ174">
            <v>0</v>
          </cell>
          <cell r="IK174">
            <v>0</v>
          </cell>
          <cell r="IL174">
            <v>0</v>
          </cell>
          <cell r="IM174">
            <v>0</v>
          </cell>
          <cell r="IN174">
            <v>0</v>
          </cell>
          <cell r="IO174">
            <v>0</v>
          </cell>
          <cell r="IP174">
            <v>0</v>
          </cell>
          <cell r="IQ174">
            <v>0</v>
          </cell>
          <cell r="IR174">
            <v>0</v>
          </cell>
          <cell r="IS174">
            <v>0</v>
          </cell>
          <cell r="IT174">
            <v>0</v>
          </cell>
          <cell r="IU174">
            <v>0</v>
          </cell>
        </row>
        <row r="175">
          <cell r="A175" t="str">
            <v>VAMP IN</v>
          </cell>
          <cell r="B175" t="str">
            <v>Voltamp Transformers</v>
          </cell>
          <cell r="C175" t="str">
            <v>Engineering &amp; Capital Goods</v>
          </cell>
          <cell r="D175">
            <v>0</v>
          </cell>
          <cell r="E175">
            <v>0</v>
          </cell>
          <cell r="F175">
            <v>0</v>
          </cell>
          <cell r="G175">
            <v>0</v>
          </cell>
          <cell r="H175">
            <v>0</v>
          </cell>
          <cell r="I175">
            <v>0</v>
          </cell>
          <cell r="J175">
            <v>0</v>
          </cell>
          <cell r="K175">
            <v>0</v>
          </cell>
          <cell r="L175">
            <v>0</v>
          </cell>
          <cell r="M175">
            <v>0</v>
          </cell>
          <cell r="N175">
            <v>0</v>
          </cell>
          <cell r="O175">
            <v>0</v>
          </cell>
          <cell r="P175">
            <v>0</v>
          </cell>
          <cell r="Q175">
            <v>0</v>
          </cell>
          <cell r="R175">
            <v>0</v>
          </cell>
          <cell r="S175">
            <v>0</v>
          </cell>
          <cell r="T175">
            <v>0</v>
          </cell>
          <cell r="U175">
            <v>-2.9769999999999999</v>
          </cell>
          <cell r="V175">
            <v>-2.9039999999999999</v>
          </cell>
          <cell r="W175">
            <v>-4.5339999999999998</v>
          </cell>
          <cell r="X175">
            <v>-2.0310000000000001</v>
          </cell>
          <cell r="Y175">
            <v>-1.06</v>
          </cell>
          <cell r="Z175">
            <v>-1.7509999999999999</v>
          </cell>
          <cell r="AA175">
            <v>-0.19500000000000001</v>
          </cell>
          <cell r="AB175">
            <v>-0.68100000000000005</v>
          </cell>
          <cell r="AC175">
            <v>-0.59</v>
          </cell>
          <cell r="AD175">
            <v>-1.024</v>
          </cell>
          <cell r="AE175">
            <v>-2.3730000000000002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O175">
            <v>0</v>
          </cell>
          <cell r="AP175">
            <v>0</v>
          </cell>
          <cell r="AQ175">
            <v>0</v>
          </cell>
          <cell r="AR175">
            <v>0</v>
          </cell>
          <cell r="AS175">
            <v>0</v>
          </cell>
          <cell r="AT175">
            <v>0</v>
          </cell>
          <cell r="AU175">
            <v>0</v>
          </cell>
          <cell r="AV175">
            <v>0</v>
          </cell>
          <cell r="AW175">
            <v>109.12800000000003</v>
          </cell>
          <cell r="AX175">
            <v>151.16800000000009</v>
          </cell>
          <cell r="AY175">
            <v>233.01800000000006</v>
          </cell>
          <cell r="AZ175">
            <v>265.64999999999981</v>
          </cell>
          <cell r="BA175">
            <v>297.01899999999995</v>
          </cell>
          <cell r="BB175">
            <v>332.47899999999993</v>
          </cell>
          <cell r="BC175">
            <v>354.65900000000005</v>
          </cell>
          <cell r="BD175">
            <v>364.5569999999999</v>
          </cell>
          <cell r="BE175">
            <v>408.79299999999984</v>
          </cell>
          <cell r="BF175">
            <v>474.66899999999993</v>
          </cell>
          <cell r="BG175">
            <v>801.00600000000009</v>
          </cell>
          <cell r="BH175">
            <v>0</v>
          </cell>
          <cell r="BI175">
            <v>0</v>
          </cell>
          <cell r="BJ175">
            <v>0</v>
          </cell>
          <cell r="BK175">
            <v>0</v>
          </cell>
          <cell r="BL175">
            <v>0</v>
          </cell>
          <cell r="BM175">
            <v>0</v>
          </cell>
          <cell r="BN175">
            <v>0</v>
          </cell>
          <cell r="BO175">
            <v>0</v>
          </cell>
          <cell r="BP175">
            <v>0</v>
          </cell>
          <cell r="BQ175">
            <v>0</v>
          </cell>
          <cell r="BR175">
            <v>0</v>
          </cell>
          <cell r="BS175">
            <v>0</v>
          </cell>
          <cell r="BT175">
            <v>0</v>
          </cell>
          <cell r="BU175">
            <v>0</v>
          </cell>
          <cell r="BV175">
            <v>0</v>
          </cell>
          <cell r="BW175">
            <v>0</v>
          </cell>
          <cell r="BX175">
            <v>0</v>
          </cell>
          <cell r="BY175">
            <v>0</v>
          </cell>
          <cell r="BZ175">
            <v>0</v>
          </cell>
          <cell r="CA175">
            <v>0</v>
          </cell>
          <cell r="CB175">
            <v>0</v>
          </cell>
          <cell r="CC175">
            <v>0</v>
          </cell>
          <cell r="CD175">
            <v>0</v>
          </cell>
          <cell r="CE175">
            <v>0</v>
          </cell>
          <cell r="CF175">
            <v>0</v>
          </cell>
          <cell r="CG175">
            <v>0</v>
          </cell>
          <cell r="CH175">
            <v>0</v>
          </cell>
          <cell r="CI175">
            <v>0</v>
          </cell>
          <cell r="CJ175">
            <v>0</v>
          </cell>
          <cell r="CK175">
            <v>0</v>
          </cell>
          <cell r="CL175">
            <v>0</v>
          </cell>
          <cell r="CM175">
            <v>0</v>
          </cell>
          <cell r="CN175">
            <v>0</v>
          </cell>
          <cell r="CO175">
            <v>0</v>
          </cell>
          <cell r="CP175">
            <v>0</v>
          </cell>
          <cell r="CQ175">
            <v>0</v>
          </cell>
          <cell r="CR175">
            <v>0</v>
          </cell>
          <cell r="CS175">
            <v>0</v>
          </cell>
          <cell r="CT175">
            <v>0</v>
          </cell>
          <cell r="CU175">
            <v>0</v>
          </cell>
          <cell r="CV175">
            <v>0</v>
          </cell>
          <cell r="CW175">
            <v>0</v>
          </cell>
          <cell r="CX175">
            <v>0</v>
          </cell>
          <cell r="CY175">
            <v>0</v>
          </cell>
          <cell r="CZ175">
            <v>0</v>
          </cell>
          <cell r="DA175">
            <v>109.12800000000003</v>
          </cell>
          <cell r="DB175">
            <v>151.16800000000009</v>
          </cell>
          <cell r="DC175">
            <v>233.01800000000006</v>
          </cell>
          <cell r="DD175">
            <v>265.64999999999981</v>
          </cell>
          <cell r="DE175">
            <v>297.01899999999995</v>
          </cell>
          <cell r="DF175">
            <v>332.47899999999993</v>
          </cell>
          <cell r="DG175">
            <v>354.65900000000005</v>
          </cell>
          <cell r="DH175">
            <v>364.5569999999999</v>
          </cell>
          <cell r="DI175">
            <v>408.79299999999984</v>
          </cell>
          <cell r="DJ175">
            <v>474.66899999999993</v>
          </cell>
          <cell r="DK175">
            <v>801.00600000000009</v>
          </cell>
          <cell r="DL175">
            <v>0</v>
          </cell>
          <cell r="DM175">
            <v>0</v>
          </cell>
          <cell r="DN175">
            <v>0</v>
          </cell>
          <cell r="DO175">
            <v>0</v>
          </cell>
          <cell r="DP175">
            <v>0</v>
          </cell>
          <cell r="DQ175">
            <v>0</v>
          </cell>
          <cell r="DR175">
            <v>0</v>
          </cell>
          <cell r="DS175">
            <v>0</v>
          </cell>
          <cell r="DT175">
            <v>0</v>
          </cell>
          <cell r="DU175">
            <v>0</v>
          </cell>
          <cell r="DV175">
            <v>0</v>
          </cell>
          <cell r="DW175">
            <v>0</v>
          </cell>
          <cell r="DX175">
            <v>0</v>
          </cell>
          <cell r="DY175">
            <v>0</v>
          </cell>
          <cell r="DZ175">
            <v>0</v>
          </cell>
          <cell r="EA175">
            <v>0</v>
          </cell>
          <cell r="EB175">
            <v>0</v>
          </cell>
          <cell r="EC175">
            <v>-40.324999999999996</v>
          </cell>
          <cell r="ED175">
            <v>-47.007999999999996</v>
          </cell>
          <cell r="EE175">
            <v>-97.36099999999999</v>
          </cell>
          <cell r="EF175">
            <v>-95.322000000000003</v>
          </cell>
          <cell r="EG175">
            <v>-111.872</v>
          </cell>
          <cell r="EH175">
            <v>-105.22399999999999</v>
          </cell>
          <cell r="EI175">
            <v>-138.34700000000001</v>
          </cell>
          <cell r="EJ175">
            <v>-132.815</v>
          </cell>
          <cell r="EK175">
            <v>-135.48500000000001</v>
          </cell>
          <cell r="EL175">
            <v>-133.649</v>
          </cell>
          <cell r="EM175">
            <v>-138.99199999999999</v>
          </cell>
          <cell r="EN175">
            <v>0</v>
          </cell>
          <cell r="EO175">
            <v>0</v>
          </cell>
          <cell r="EP175">
            <v>0</v>
          </cell>
          <cell r="EQ175">
            <v>0</v>
          </cell>
          <cell r="ER175">
            <v>0</v>
          </cell>
          <cell r="ES175">
            <v>0</v>
          </cell>
          <cell r="ET175">
            <v>0</v>
          </cell>
          <cell r="EU175">
            <v>0</v>
          </cell>
          <cell r="EV175">
            <v>0</v>
          </cell>
          <cell r="EW175">
            <v>0</v>
          </cell>
          <cell r="EX175">
            <v>0</v>
          </cell>
          <cell r="EY175">
            <v>0</v>
          </cell>
          <cell r="EZ175">
            <v>0</v>
          </cell>
          <cell r="FA175">
            <v>0</v>
          </cell>
          <cell r="FB175">
            <v>0</v>
          </cell>
          <cell r="FC175">
            <v>0</v>
          </cell>
          <cell r="FD175">
            <v>0</v>
          </cell>
          <cell r="FE175">
            <v>68.803000000000026</v>
          </cell>
          <cell r="FF175">
            <v>104.1600000000001</v>
          </cell>
          <cell r="FG175">
            <v>135.65700000000007</v>
          </cell>
          <cell r="FH175">
            <v>170.3279999999998</v>
          </cell>
          <cell r="FI175">
            <v>185.14699999999993</v>
          </cell>
          <cell r="FJ175">
            <v>227.25499999999994</v>
          </cell>
          <cell r="FK175">
            <v>216.31200000000004</v>
          </cell>
          <cell r="FL175">
            <v>231.7419999999999</v>
          </cell>
          <cell r="FM175">
            <v>273.30799999999982</v>
          </cell>
          <cell r="FN175">
            <v>341.01999999999992</v>
          </cell>
          <cell r="FO175">
            <v>662.01400000000012</v>
          </cell>
          <cell r="FP175">
            <v>0</v>
          </cell>
          <cell r="FQ175">
            <v>0</v>
          </cell>
          <cell r="FR175">
            <v>0</v>
          </cell>
          <cell r="FS175">
            <v>0</v>
          </cell>
          <cell r="FT175">
            <v>0</v>
          </cell>
          <cell r="FU175">
            <v>0</v>
          </cell>
          <cell r="FV175">
            <v>0</v>
          </cell>
          <cell r="FW175">
            <v>0</v>
          </cell>
          <cell r="FX175">
            <v>0</v>
          </cell>
          <cell r="FY175">
            <v>0</v>
          </cell>
          <cell r="FZ175">
            <v>0</v>
          </cell>
          <cell r="GA175">
            <v>0</v>
          </cell>
          <cell r="GB175">
            <v>0</v>
          </cell>
          <cell r="GC175">
            <v>0</v>
          </cell>
          <cell r="GD175">
            <v>0</v>
          </cell>
          <cell r="GE175">
            <v>0</v>
          </cell>
          <cell r="GF175">
            <v>0</v>
          </cell>
          <cell r="GG175">
            <v>0</v>
          </cell>
          <cell r="GH175">
            <v>0</v>
          </cell>
          <cell r="GI175">
            <v>1.96</v>
          </cell>
          <cell r="GJ175">
            <v>0</v>
          </cell>
          <cell r="GK175">
            <v>0</v>
          </cell>
          <cell r="GL175">
            <v>0</v>
          </cell>
          <cell r="GM175">
            <v>0</v>
          </cell>
          <cell r="GN175">
            <v>0</v>
          </cell>
          <cell r="GO175">
            <v>0</v>
          </cell>
          <cell r="GP175">
            <v>0</v>
          </cell>
          <cell r="GQ175">
            <v>0</v>
          </cell>
          <cell r="GR175">
            <v>0</v>
          </cell>
          <cell r="GS175">
            <v>0</v>
          </cell>
          <cell r="GT175">
            <v>0</v>
          </cell>
          <cell r="GU175">
            <v>0</v>
          </cell>
          <cell r="GV175">
            <v>0</v>
          </cell>
          <cell r="GW175">
            <v>0</v>
          </cell>
          <cell r="GX175">
            <v>0</v>
          </cell>
          <cell r="GY175">
            <v>0</v>
          </cell>
          <cell r="GZ175">
            <v>0</v>
          </cell>
          <cell r="HA175">
            <v>0</v>
          </cell>
          <cell r="HB175">
            <v>0</v>
          </cell>
          <cell r="HC175">
            <v>0</v>
          </cell>
          <cell r="HD175">
            <v>0</v>
          </cell>
          <cell r="HE175">
            <v>0</v>
          </cell>
          <cell r="HF175">
            <v>0</v>
          </cell>
          <cell r="HG175">
            <v>0</v>
          </cell>
          <cell r="HH175">
            <v>0</v>
          </cell>
          <cell r="HI175">
            <v>0</v>
          </cell>
          <cell r="HJ175">
            <v>0</v>
          </cell>
          <cell r="HK175">
            <v>0</v>
          </cell>
          <cell r="HL175">
            <v>0</v>
          </cell>
          <cell r="HM175">
            <v>0</v>
          </cell>
          <cell r="HN175">
            <v>0</v>
          </cell>
          <cell r="HO175">
            <v>0</v>
          </cell>
          <cell r="HP175">
            <v>0</v>
          </cell>
          <cell r="HQ175">
            <v>0</v>
          </cell>
          <cell r="HR175">
            <v>0</v>
          </cell>
          <cell r="HS175">
            <v>0</v>
          </cell>
          <cell r="HT175">
            <v>0</v>
          </cell>
          <cell r="HU175">
            <v>0</v>
          </cell>
          <cell r="HV175">
            <v>0</v>
          </cell>
          <cell r="HW175">
            <v>0</v>
          </cell>
          <cell r="HX175">
            <v>0</v>
          </cell>
          <cell r="HY175">
            <v>0</v>
          </cell>
          <cell r="HZ175">
            <v>0</v>
          </cell>
          <cell r="IA175">
            <v>0</v>
          </cell>
          <cell r="IB175">
            <v>0</v>
          </cell>
          <cell r="IC175">
            <v>0</v>
          </cell>
          <cell r="ID175">
            <v>0</v>
          </cell>
          <cell r="IE175">
            <v>0</v>
          </cell>
          <cell r="IF175">
            <v>0</v>
          </cell>
          <cell r="IG175">
            <v>0</v>
          </cell>
          <cell r="IH175">
            <v>0</v>
          </cell>
          <cell r="II175">
            <v>0</v>
          </cell>
          <cell r="IJ175">
            <v>0</v>
          </cell>
          <cell r="IK175">
            <v>0</v>
          </cell>
          <cell r="IL175">
            <v>0</v>
          </cell>
          <cell r="IM175">
            <v>0</v>
          </cell>
          <cell r="IN175">
            <v>0</v>
          </cell>
          <cell r="IO175">
            <v>0</v>
          </cell>
          <cell r="IP175">
            <v>0</v>
          </cell>
          <cell r="IQ175">
            <v>0</v>
          </cell>
          <cell r="IR175">
            <v>0</v>
          </cell>
          <cell r="IS175">
            <v>0</v>
          </cell>
          <cell r="IT175">
            <v>0</v>
          </cell>
          <cell r="IU175">
            <v>0</v>
          </cell>
        </row>
        <row r="176">
          <cell r="A176" t="str">
            <v>TRF IN</v>
          </cell>
          <cell r="B176" t="str">
            <v>TRF Ltd</v>
          </cell>
          <cell r="C176" t="str">
            <v>Engineering &amp; Capital Goods</v>
          </cell>
          <cell r="D176">
            <v>0</v>
          </cell>
          <cell r="E176">
            <v>0</v>
          </cell>
          <cell r="F176">
            <v>0</v>
          </cell>
          <cell r="G176">
            <v>0</v>
          </cell>
          <cell r="H176">
            <v>-4.74</v>
          </cell>
          <cell r="I176">
            <v>-6.74</v>
          </cell>
          <cell r="J176">
            <v>-3.22</v>
          </cell>
          <cell r="K176">
            <v>-6.48</v>
          </cell>
          <cell r="L176">
            <v>-7.86</v>
          </cell>
          <cell r="M176">
            <v>-9.74</v>
          </cell>
          <cell r="N176">
            <v>-11.62</v>
          </cell>
          <cell r="O176">
            <v>-11.89</v>
          </cell>
          <cell r="P176">
            <v>-11.92</v>
          </cell>
          <cell r="Q176">
            <v>-10.63</v>
          </cell>
          <cell r="R176">
            <v>-10.32</v>
          </cell>
          <cell r="S176">
            <v>-10.59</v>
          </cell>
          <cell r="T176">
            <v>-8.84</v>
          </cell>
          <cell r="U176">
            <v>-5.1539999999999999</v>
          </cell>
          <cell r="V176">
            <v>-3.6</v>
          </cell>
          <cell r="W176">
            <v>-6.9489999999999998</v>
          </cell>
          <cell r="X176">
            <v>-0.5</v>
          </cell>
          <cell r="Y176">
            <v>-0.68899999999999995</v>
          </cell>
          <cell r="Z176">
            <v>-7.2</v>
          </cell>
          <cell r="AA176">
            <v>-8.9</v>
          </cell>
          <cell r="AB176">
            <v>-8.3819999999999997</v>
          </cell>
          <cell r="AC176">
            <v>-13.329000000000001</v>
          </cell>
          <cell r="AD176">
            <v>-17.498000000000001</v>
          </cell>
          <cell r="AE176">
            <v>-18.641999999999999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6.4999999999999609</v>
          </cell>
          <cell r="AK176">
            <v>5.9760000000000115</v>
          </cell>
          <cell r="AL176">
            <v>17.173999999999999</v>
          </cell>
          <cell r="AM176">
            <v>72.646999999999906</v>
          </cell>
          <cell r="AN176">
            <v>13.000000000000032</v>
          </cell>
          <cell r="AO176">
            <v>5.8579999999999561</v>
          </cell>
          <cell r="AP176">
            <v>6.8770000000000184</v>
          </cell>
          <cell r="AQ176">
            <v>43.671000000000021</v>
          </cell>
          <cell r="AR176">
            <v>-18.93099999999999</v>
          </cell>
          <cell r="AS176">
            <v>40.801000000000037</v>
          </cell>
          <cell r="AT176">
            <v>31.771000000000015</v>
          </cell>
          <cell r="AU176">
            <v>65.121999999999872</v>
          </cell>
          <cell r="AV176">
            <v>22.943000000000048</v>
          </cell>
          <cell r="AW176">
            <v>58.030999999999935</v>
          </cell>
          <cell r="AX176">
            <v>70.800000000000168</v>
          </cell>
          <cell r="AY176">
            <v>155.05100000000004</v>
          </cell>
          <cell r="AZ176">
            <v>75.52699999999993</v>
          </cell>
          <cell r="BA176">
            <v>101.35700000000006</v>
          </cell>
          <cell r="BB176">
            <v>82.619999999999905</v>
          </cell>
          <cell r="BC176">
            <v>241.01500000000007</v>
          </cell>
          <cell r="BD176">
            <v>60.546000000000056</v>
          </cell>
          <cell r="BE176">
            <v>170.67100000000005</v>
          </cell>
          <cell r="BF176">
            <v>105.58000000000028</v>
          </cell>
          <cell r="BG176">
            <v>367.05599999999998</v>
          </cell>
          <cell r="BH176">
            <v>0</v>
          </cell>
          <cell r="BI176">
            <v>0</v>
          </cell>
          <cell r="BJ176">
            <v>0</v>
          </cell>
          <cell r="BK176">
            <v>0</v>
          </cell>
          <cell r="BL176">
            <v>-0.66</v>
          </cell>
          <cell r="BM176">
            <v>0</v>
          </cell>
          <cell r="BN176">
            <v>-14.73</v>
          </cell>
          <cell r="BO176">
            <v>-3.95</v>
          </cell>
          <cell r="BP176">
            <v>-0.84</v>
          </cell>
          <cell r="BQ176">
            <v>-0.84</v>
          </cell>
          <cell r="BR176">
            <v>-0.84</v>
          </cell>
          <cell r="BS176">
            <v>-0.84</v>
          </cell>
          <cell r="BT176">
            <v>-0.67</v>
          </cell>
          <cell r="BU176">
            <v>-0.67</v>
          </cell>
          <cell r="BV176">
            <v>-0.67</v>
          </cell>
          <cell r="BW176">
            <v>-0.97</v>
          </cell>
          <cell r="BX176">
            <v>0.24</v>
          </cell>
          <cell r="BY176">
            <v>-0.24399999999999999</v>
          </cell>
          <cell r="BZ176">
            <v>0</v>
          </cell>
          <cell r="CA176">
            <v>-0.24399999999999999</v>
          </cell>
          <cell r="CB176">
            <v>-0.24399999999999999</v>
          </cell>
          <cell r="CC176">
            <v>100.871</v>
          </cell>
          <cell r="CD176">
            <v>-0.24399999999999999</v>
          </cell>
          <cell r="CE176">
            <v>-0.24399999999999999</v>
          </cell>
          <cell r="CF176">
            <v>-0.24399999999999999</v>
          </cell>
          <cell r="CG176">
            <v>-0.24399999999999999</v>
          </cell>
          <cell r="CH176">
            <v>-0.24399999999999999</v>
          </cell>
          <cell r="CI176">
            <v>-0.24399999999999999</v>
          </cell>
          <cell r="CJ176">
            <v>0</v>
          </cell>
          <cell r="CK176">
            <v>0</v>
          </cell>
          <cell r="CL176">
            <v>0</v>
          </cell>
          <cell r="CM176">
            <v>0</v>
          </cell>
          <cell r="CN176">
            <v>5.8399999999999608</v>
          </cell>
          <cell r="CO176">
            <v>5.9760000000000115</v>
          </cell>
          <cell r="CP176">
            <v>2.4439999999999991</v>
          </cell>
          <cell r="CQ176">
            <v>68.696999999999903</v>
          </cell>
          <cell r="CR176">
            <v>12.160000000000032</v>
          </cell>
          <cell r="CS176">
            <v>5.0179999999999563</v>
          </cell>
          <cell r="CT176">
            <v>6.0370000000000186</v>
          </cell>
          <cell r="CU176">
            <v>42.831000000000017</v>
          </cell>
          <cell r="CV176">
            <v>-19.600999999999992</v>
          </cell>
          <cell r="CW176">
            <v>40.131000000000036</v>
          </cell>
          <cell r="CX176">
            <v>31.101000000000013</v>
          </cell>
          <cell r="CY176">
            <v>64.151999999999873</v>
          </cell>
          <cell r="CZ176">
            <v>23.183000000000046</v>
          </cell>
          <cell r="DA176">
            <v>57.786999999999935</v>
          </cell>
          <cell r="DB176">
            <v>70.800000000000168</v>
          </cell>
          <cell r="DC176">
            <v>154.80700000000004</v>
          </cell>
          <cell r="DD176">
            <v>75.28299999999993</v>
          </cell>
          <cell r="DE176">
            <v>202.22800000000007</v>
          </cell>
          <cell r="DF176">
            <v>82.375999999999905</v>
          </cell>
          <cell r="DG176">
            <v>240.77100000000007</v>
          </cell>
          <cell r="DH176">
            <v>60.302000000000056</v>
          </cell>
          <cell r="DI176">
            <v>170.42700000000005</v>
          </cell>
          <cell r="DJ176">
            <v>105.33600000000028</v>
          </cell>
          <cell r="DK176">
            <v>366.81199999999995</v>
          </cell>
          <cell r="DL176">
            <v>0</v>
          </cell>
          <cell r="DM176">
            <v>0</v>
          </cell>
          <cell r="DN176">
            <v>0</v>
          </cell>
          <cell r="DO176">
            <v>0</v>
          </cell>
          <cell r="DP176">
            <v>-1.4350000000000001</v>
          </cell>
          <cell r="DQ176">
            <v>-4.6420000000000003</v>
          </cell>
          <cell r="DR176">
            <v>-11.603</v>
          </cell>
          <cell r="DS176">
            <v>-13.369</v>
          </cell>
          <cell r="DT176">
            <v>-5.5330000000000004</v>
          </cell>
          <cell r="DU176">
            <v>-2.0670000000000002</v>
          </cell>
          <cell r="DV176">
            <v>-2.5459999999999998</v>
          </cell>
          <cell r="DW176">
            <v>-16.240000000000002</v>
          </cell>
          <cell r="DX176">
            <v>9.9999999999988987E-4</v>
          </cell>
          <cell r="DY176">
            <v>-9.8369999999999997</v>
          </cell>
          <cell r="DZ176">
            <v>-11.607000000000001</v>
          </cell>
          <cell r="EA176">
            <v>-23.576000000000001</v>
          </cell>
          <cell r="EB176">
            <v>-8.4460000000000015</v>
          </cell>
          <cell r="EC176">
            <v>-20.175999999999998</v>
          </cell>
          <cell r="ED176">
            <v>-20.900000000000002</v>
          </cell>
          <cell r="EE176">
            <v>-54.472000000000001</v>
          </cell>
          <cell r="EF176">
            <v>-28.849999999999998</v>
          </cell>
          <cell r="EG176">
            <v>-37.027999999999999</v>
          </cell>
          <cell r="EH176">
            <v>-27.14</v>
          </cell>
          <cell r="EI176">
            <v>-86.605999999999995</v>
          </cell>
          <cell r="EJ176">
            <v>-21.678999999999998</v>
          </cell>
          <cell r="EK176">
            <v>-59.866</v>
          </cell>
          <cell r="EL176">
            <v>-38.214999999999996</v>
          </cell>
          <cell r="EM176">
            <v>-127.83199999999999</v>
          </cell>
          <cell r="EN176">
            <v>0</v>
          </cell>
          <cell r="EO176">
            <v>0</v>
          </cell>
          <cell r="EP176">
            <v>0</v>
          </cell>
          <cell r="EQ176">
            <v>0</v>
          </cell>
          <cell r="ER176">
            <v>4.4049999999999603</v>
          </cell>
          <cell r="ES176">
            <v>1.3340000000000112</v>
          </cell>
          <cell r="ET176">
            <v>-9.1590000000000007</v>
          </cell>
          <cell r="EU176">
            <v>55.327999999999903</v>
          </cell>
          <cell r="EV176">
            <v>6.6270000000000318</v>
          </cell>
          <cell r="EW176">
            <v>2.9509999999999561</v>
          </cell>
          <cell r="EX176">
            <v>3.4910000000000188</v>
          </cell>
          <cell r="EY176">
            <v>26.591000000000015</v>
          </cell>
          <cell r="EZ176">
            <v>-19.599999999999991</v>
          </cell>
          <cell r="FA176">
            <v>30.294000000000036</v>
          </cell>
          <cell r="FB176">
            <v>19.494000000000014</v>
          </cell>
          <cell r="FC176">
            <v>40.575999999999873</v>
          </cell>
          <cell r="FD176">
            <v>14.737000000000045</v>
          </cell>
          <cell r="FE176">
            <v>37.610999999999933</v>
          </cell>
          <cell r="FF176">
            <v>49.900000000000162</v>
          </cell>
          <cell r="FG176">
            <v>100.33500000000004</v>
          </cell>
          <cell r="FH176">
            <v>46.432999999999936</v>
          </cell>
          <cell r="FI176">
            <v>165.20000000000007</v>
          </cell>
          <cell r="FJ176">
            <v>55.235999999999905</v>
          </cell>
          <cell r="FK176">
            <v>154.16500000000008</v>
          </cell>
          <cell r="FL176">
            <v>38.623000000000062</v>
          </cell>
          <cell r="FM176">
            <v>110.56100000000005</v>
          </cell>
          <cell r="FN176">
            <v>67.121000000000294</v>
          </cell>
          <cell r="FO176">
            <v>238.97999999999996</v>
          </cell>
          <cell r="FP176">
            <v>0</v>
          </cell>
          <cell r="FQ176">
            <v>0</v>
          </cell>
          <cell r="FR176">
            <v>0</v>
          </cell>
          <cell r="FS176">
            <v>0</v>
          </cell>
          <cell r="FT176">
            <v>0</v>
          </cell>
          <cell r="FU176">
            <v>0</v>
          </cell>
          <cell r="FV176">
            <v>0</v>
          </cell>
          <cell r="FW176">
            <v>0</v>
          </cell>
          <cell r="FX176">
            <v>0</v>
          </cell>
          <cell r="FY176">
            <v>0</v>
          </cell>
          <cell r="FZ176">
            <v>0</v>
          </cell>
          <cell r="GA176">
            <v>0</v>
          </cell>
          <cell r="GB176">
            <v>0</v>
          </cell>
          <cell r="GC176">
            <v>0</v>
          </cell>
          <cell r="GD176">
            <v>0</v>
          </cell>
          <cell r="GE176">
            <v>0</v>
          </cell>
          <cell r="GF176">
            <v>0</v>
          </cell>
          <cell r="GG176">
            <v>0</v>
          </cell>
          <cell r="GH176">
            <v>0</v>
          </cell>
          <cell r="GI176">
            <v>0</v>
          </cell>
          <cell r="GJ176">
            <v>0</v>
          </cell>
          <cell r="GK176">
            <v>0</v>
          </cell>
          <cell r="GL176">
            <v>0</v>
          </cell>
          <cell r="GM176">
            <v>0</v>
          </cell>
          <cell r="GN176">
            <v>0</v>
          </cell>
          <cell r="GO176">
            <v>0</v>
          </cell>
          <cell r="GP176">
            <v>0</v>
          </cell>
          <cell r="GQ176">
            <v>0</v>
          </cell>
          <cell r="GR176">
            <v>0</v>
          </cell>
          <cell r="GS176">
            <v>0</v>
          </cell>
          <cell r="GT176">
            <v>0</v>
          </cell>
          <cell r="GU176">
            <v>0</v>
          </cell>
          <cell r="GV176">
            <v>0</v>
          </cell>
          <cell r="GW176">
            <v>0</v>
          </cell>
          <cell r="GX176">
            <v>0</v>
          </cell>
          <cell r="GY176">
            <v>0</v>
          </cell>
          <cell r="GZ176">
            <v>0</v>
          </cell>
          <cell r="HA176">
            <v>0</v>
          </cell>
          <cell r="HB176">
            <v>0</v>
          </cell>
          <cell r="HC176">
            <v>0</v>
          </cell>
          <cell r="HD176">
            <v>0</v>
          </cell>
          <cell r="HE176">
            <v>0</v>
          </cell>
          <cell r="HF176">
            <v>0</v>
          </cell>
          <cell r="HG176">
            <v>0</v>
          </cell>
          <cell r="HH176">
            <v>0</v>
          </cell>
          <cell r="HI176">
            <v>0</v>
          </cell>
          <cell r="HJ176">
            <v>0</v>
          </cell>
          <cell r="HK176">
            <v>0</v>
          </cell>
          <cell r="HL176">
            <v>0</v>
          </cell>
          <cell r="HM176">
            <v>0</v>
          </cell>
          <cell r="HN176">
            <v>0</v>
          </cell>
          <cell r="HO176">
            <v>0</v>
          </cell>
          <cell r="HP176">
            <v>0</v>
          </cell>
          <cell r="HQ176">
            <v>0</v>
          </cell>
          <cell r="HR176">
            <v>0</v>
          </cell>
          <cell r="HS176">
            <v>0</v>
          </cell>
          <cell r="HT176">
            <v>0</v>
          </cell>
          <cell r="HU176">
            <v>0</v>
          </cell>
          <cell r="HV176">
            <v>0</v>
          </cell>
          <cell r="HW176">
            <v>0</v>
          </cell>
          <cell r="HX176">
            <v>0</v>
          </cell>
          <cell r="HY176">
            <v>0</v>
          </cell>
          <cell r="HZ176">
            <v>0</v>
          </cell>
          <cell r="IA176">
            <v>0</v>
          </cell>
          <cell r="IB176">
            <v>0</v>
          </cell>
          <cell r="IC176">
            <v>0</v>
          </cell>
          <cell r="ID176">
            <v>0</v>
          </cell>
          <cell r="IE176">
            <v>0</v>
          </cell>
          <cell r="IF176">
            <v>0</v>
          </cell>
          <cell r="IG176">
            <v>0</v>
          </cell>
          <cell r="IH176">
            <v>0</v>
          </cell>
          <cell r="II176">
            <v>0</v>
          </cell>
          <cell r="IJ176">
            <v>0</v>
          </cell>
          <cell r="IK176">
            <v>0</v>
          </cell>
          <cell r="IL176">
            <v>0</v>
          </cell>
          <cell r="IM176">
            <v>0</v>
          </cell>
          <cell r="IN176">
            <v>0</v>
          </cell>
          <cell r="IO176">
            <v>0</v>
          </cell>
          <cell r="IP176">
            <v>0</v>
          </cell>
          <cell r="IQ176">
            <v>0</v>
          </cell>
          <cell r="IR176">
            <v>0</v>
          </cell>
          <cell r="IS176">
            <v>0</v>
          </cell>
          <cell r="IT176">
            <v>0</v>
          </cell>
          <cell r="IU176">
            <v>0</v>
          </cell>
        </row>
        <row r="177">
          <cell r="A177" t="str">
            <v>TMX IN</v>
          </cell>
          <cell r="B177" t="str">
            <v>Thermax</v>
          </cell>
          <cell r="C177" t="str">
            <v>Engineering &amp; Capital Goods</v>
          </cell>
          <cell r="D177">
            <v>0</v>
          </cell>
          <cell r="E177">
            <v>-1.5</v>
          </cell>
          <cell r="F177">
            <v>-1</v>
          </cell>
          <cell r="G177">
            <v>-2.1</v>
          </cell>
          <cell r="H177">
            <v>-1</v>
          </cell>
          <cell r="I177">
            <v>-1.2</v>
          </cell>
          <cell r="J177">
            <v>-1.5</v>
          </cell>
          <cell r="K177">
            <v>-0.3</v>
          </cell>
          <cell r="L177">
            <v>-1.5</v>
          </cell>
          <cell r="M177">
            <v>-1.3</v>
          </cell>
          <cell r="N177">
            <v>-1.4</v>
          </cell>
          <cell r="O177">
            <v>-2.2999999999999998</v>
          </cell>
          <cell r="P177">
            <v>-1.4</v>
          </cell>
          <cell r="Q177">
            <v>-1.5</v>
          </cell>
          <cell r="R177">
            <v>-2.7</v>
          </cell>
          <cell r="S177">
            <v>-3.7</v>
          </cell>
          <cell r="T177">
            <v>-2.4</v>
          </cell>
          <cell r="U177">
            <v>-2.4</v>
          </cell>
          <cell r="V177">
            <v>-5.4</v>
          </cell>
          <cell r="W177">
            <v>-5.0999999999999996</v>
          </cell>
          <cell r="X177">
            <v>-3.7</v>
          </cell>
          <cell r="Y177">
            <v>-2</v>
          </cell>
          <cell r="Z177">
            <v>-2.5</v>
          </cell>
          <cell r="AA177">
            <v>-4.4000000000000004</v>
          </cell>
          <cell r="AB177">
            <v>-2.62</v>
          </cell>
          <cell r="AC177">
            <v>-7.73</v>
          </cell>
          <cell r="AD177">
            <v>-5.6790000000000003</v>
          </cell>
          <cell r="AE177">
            <v>-16.625</v>
          </cell>
          <cell r="AF177">
            <v>0</v>
          </cell>
          <cell r="AG177">
            <v>118.8</v>
          </cell>
          <cell r="AH177">
            <v>90.099999999999952</v>
          </cell>
          <cell r="AI177">
            <v>438.39999999999958</v>
          </cell>
          <cell r="AJ177">
            <v>83.299999999999926</v>
          </cell>
          <cell r="AK177">
            <v>202.9</v>
          </cell>
          <cell r="AL177">
            <v>136.80000000000001</v>
          </cell>
          <cell r="AM177">
            <v>359.5</v>
          </cell>
          <cell r="AN177">
            <v>73.00000000000027</v>
          </cell>
          <cell r="AO177">
            <v>162.90000000000018</v>
          </cell>
          <cell r="AP177">
            <v>186.50000000000017</v>
          </cell>
          <cell r="AQ177">
            <v>407.89999999999969</v>
          </cell>
          <cell r="AR177">
            <v>264.50000000000011</v>
          </cell>
          <cell r="AS177">
            <v>524.70000000000039</v>
          </cell>
          <cell r="AT177">
            <v>451.20000000000039</v>
          </cell>
          <cell r="AU177">
            <v>684.99999999999932</v>
          </cell>
          <cell r="AV177">
            <v>407.8</v>
          </cell>
          <cell r="AW177">
            <v>658.1999999999997</v>
          </cell>
          <cell r="AX177">
            <v>790.20000000000039</v>
          </cell>
          <cell r="AY177">
            <v>1101.7000000000003</v>
          </cell>
          <cell r="AZ177">
            <v>809.00000000000068</v>
          </cell>
          <cell r="BA177">
            <v>1063.1999999999994</v>
          </cell>
          <cell r="BB177">
            <v>1080.1000000000001</v>
          </cell>
          <cell r="BC177">
            <v>1330.4999999999995</v>
          </cell>
          <cell r="BD177">
            <v>940.42000000000019</v>
          </cell>
          <cell r="BE177">
            <v>937.08000000000015</v>
          </cell>
          <cell r="BF177">
            <v>966.12999999999954</v>
          </cell>
          <cell r="BG177">
            <v>1334.8249999999989</v>
          </cell>
          <cell r="BH177">
            <v>0</v>
          </cell>
          <cell r="BI177">
            <v>-14.5</v>
          </cell>
          <cell r="BJ177">
            <v>-14.5</v>
          </cell>
          <cell r="BK177">
            <v>-14.5</v>
          </cell>
          <cell r="BL177">
            <v>0</v>
          </cell>
          <cell r="BM177">
            <v>-29</v>
          </cell>
          <cell r="BN177">
            <v>-14.5</v>
          </cell>
          <cell r="BO177">
            <v>-14.5</v>
          </cell>
          <cell r="BP177">
            <v>0</v>
          </cell>
          <cell r="BQ177">
            <v>0</v>
          </cell>
          <cell r="BR177">
            <v>0</v>
          </cell>
          <cell r="BS177">
            <v>0</v>
          </cell>
          <cell r="BT177">
            <v>0</v>
          </cell>
          <cell r="BU177">
            <v>0</v>
          </cell>
          <cell r="BV177">
            <v>0</v>
          </cell>
          <cell r="BW177">
            <v>0</v>
          </cell>
          <cell r="BX177">
            <v>0</v>
          </cell>
          <cell r="BY177">
            <v>-96.2</v>
          </cell>
          <cell r="BZ177">
            <v>0</v>
          </cell>
          <cell r="CA177">
            <v>41.4</v>
          </cell>
          <cell r="CB177">
            <v>0</v>
          </cell>
          <cell r="CC177">
            <v>0</v>
          </cell>
          <cell r="CD177">
            <v>0</v>
          </cell>
          <cell r="CE177">
            <v>0</v>
          </cell>
          <cell r="CF177">
            <v>0</v>
          </cell>
          <cell r="CG177">
            <v>0</v>
          </cell>
          <cell r="CH177">
            <v>0</v>
          </cell>
          <cell r="CI177">
            <v>0</v>
          </cell>
          <cell r="CJ177">
            <v>0</v>
          </cell>
          <cell r="CK177">
            <v>104.3</v>
          </cell>
          <cell r="CL177">
            <v>75.599999999999952</v>
          </cell>
          <cell r="CM177">
            <v>423.89999999999958</v>
          </cell>
          <cell r="CN177">
            <v>83.299999999999926</v>
          </cell>
          <cell r="CO177">
            <v>173.9</v>
          </cell>
          <cell r="CP177">
            <v>122.30000000000001</v>
          </cell>
          <cell r="CQ177">
            <v>345</v>
          </cell>
          <cell r="CR177">
            <v>73.00000000000027</v>
          </cell>
          <cell r="CS177">
            <v>162.90000000000018</v>
          </cell>
          <cell r="CT177">
            <v>186.50000000000017</v>
          </cell>
          <cell r="CU177">
            <v>407.89999999999969</v>
          </cell>
          <cell r="CV177">
            <v>264.50000000000011</v>
          </cell>
          <cell r="CW177">
            <v>524.70000000000039</v>
          </cell>
          <cell r="CX177">
            <v>451.20000000000039</v>
          </cell>
          <cell r="CY177">
            <v>684.99999999999932</v>
          </cell>
          <cell r="CZ177">
            <v>407.8</v>
          </cell>
          <cell r="DA177">
            <v>561.99999999999966</v>
          </cell>
          <cell r="DB177">
            <v>790.20000000000039</v>
          </cell>
          <cell r="DC177">
            <v>1143.1000000000004</v>
          </cell>
          <cell r="DD177">
            <v>809.00000000000068</v>
          </cell>
          <cell r="DE177">
            <v>1063.1999999999994</v>
          </cell>
          <cell r="DF177">
            <v>1080.1000000000001</v>
          </cell>
          <cell r="DG177">
            <v>1330.4999999999995</v>
          </cell>
          <cell r="DH177">
            <v>940.42000000000019</v>
          </cell>
          <cell r="DI177">
            <v>937.08000000000015</v>
          </cell>
          <cell r="DJ177">
            <v>966.12999999999954</v>
          </cell>
          <cell r="DK177">
            <v>1334.8249999999989</v>
          </cell>
          <cell r="DL177">
            <v>0</v>
          </cell>
          <cell r="DM177">
            <v>-38.299999999999997</v>
          </cell>
          <cell r="DN177">
            <v>-24.5</v>
          </cell>
          <cell r="DO177">
            <v>-85.6</v>
          </cell>
          <cell r="DP177">
            <v>-11.799999999999999</v>
          </cell>
          <cell r="DQ177">
            <v>-34.199999999999996</v>
          </cell>
          <cell r="DR177">
            <v>-26.8</v>
          </cell>
          <cell r="DS177">
            <v>-110.8</v>
          </cell>
          <cell r="DT177">
            <v>-17</v>
          </cell>
          <cell r="DU177">
            <v>-54.6</v>
          </cell>
          <cell r="DV177">
            <v>-59.7</v>
          </cell>
          <cell r="DW177">
            <v>-145.69999999999999</v>
          </cell>
          <cell r="DX177">
            <v>-92.1</v>
          </cell>
          <cell r="DY177">
            <v>-178.9</v>
          </cell>
          <cell r="DZ177">
            <v>-156.60000000000002</v>
          </cell>
          <cell r="EA177">
            <v>-265.3</v>
          </cell>
          <cell r="EB177">
            <v>-134.69999999999999</v>
          </cell>
          <cell r="EC177">
            <v>-211.2</v>
          </cell>
          <cell r="ED177">
            <v>-243</v>
          </cell>
          <cell r="EE177">
            <v>-445.79999999999995</v>
          </cell>
          <cell r="EF177">
            <v>-248.9</v>
          </cell>
          <cell r="EG177">
            <v>-371.2</v>
          </cell>
          <cell r="EH177">
            <v>-329.7</v>
          </cell>
          <cell r="EI177">
            <v>-546.20000000000005</v>
          </cell>
          <cell r="EJ177">
            <v>-303.33999999999997</v>
          </cell>
          <cell r="EK177">
            <v>-367.52</v>
          </cell>
          <cell r="EL177">
            <v>-243.256</v>
          </cell>
          <cell r="EM177">
            <v>-405.10300000000001</v>
          </cell>
          <cell r="EN177">
            <v>0</v>
          </cell>
          <cell r="EO177">
            <v>66</v>
          </cell>
          <cell r="EP177">
            <v>51.099999999999952</v>
          </cell>
          <cell r="EQ177">
            <v>338.29999999999961</v>
          </cell>
          <cell r="ER177">
            <v>71.499999999999929</v>
          </cell>
          <cell r="ES177">
            <v>139.70000000000002</v>
          </cell>
          <cell r="ET177">
            <v>95.500000000000014</v>
          </cell>
          <cell r="EU177">
            <v>234.2</v>
          </cell>
          <cell r="EV177">
            <v>56.00000000000027</v>
          </cell>
          <cell r="EW177">
            <v>108.30000000000018</v>
          </cell>
          <cell r="EX177">
            <v>126.80000000000017</v>
          </cell>
          <cell r="EY177">
            <v>262.1999999999997</v>
          </cell>
          <cell r="EZ177">
            <v>172.40000000000012</v>
          </cell>
          <cell r="FA177">
            <v>345.80000000000041</v>
          </cell>
          <cell r="FB177">
            <v>294.60000000000036</v>
          </cell>
          <cell r="FC177">
            <v>419.69999999999931</v>
          </cell>
          <cell r="FD177">
            <v>273.10000000000002</v>
          </cell>
          <cell r="FE177">
            <v>350.79999999999967</v>
          </cell>
          <cell r="FF177">
            <v>547.20000000000039</v>
          </cell>
          <cell r="FG177">
            <v>697.30000000000041</v>
          </cell>
          <cell r="FH177">
            <v>560.1000000000007</v>
          </cell>
          <cell r="FI177">
            <v>691.99999999999932</v>
          </cell>
          <cell r="FJ177">
            <v>750.40000000000009</v>
          </cell>
          <cell r="FK177">
            <v>784.2999999999995</v>
          </cell>
          <cell r="FL177">
            <v>637.08000000000015</v>
          </cell>
          <cell r="FM177">
            <v>569.56000000000017</v>
          </cell>
          <cell r="FN177">
            <v>722.87399999999957</v>
          </cell>
          <cell r="FO177">
            <v>929.72199999999884</v>
          </cell>
          <cell r="FP177">
            <v>0</v>
          </cell>
          <cell r="FQ177">
            <v>0</v>
          </cell>
          <cell r="FR177">
            <v>0</v>
          </cell>
          <cell r="FS177">
            <v>0</v>
          </cell>
          <cell r="FT177">
            <v>0</v>
          </cell>
          <cell r="FU177">
            <v>0</v>
          </cell>
          <cell r="FV177">
            <v>0</v>
          </cell>
          <cell r="FW177">
            <v>0</v>
          </cell>
          <cell r="FX177">
            <v>0</v>
          </cell>
          <cell r="FY177">
            <v>0</v>
          </cell>
          <cell r="FZ177">
            <v>0</v>
          </cell>
          <cell r="GA177">
            <v>0</v>
          </cell>
          <cell r="GB177">
            <v>0</v>
          </cell>
          <cell r="GC177">
            <v>0</v>
          </cell>
          <cell r="GD177">
            <v>0</v>
          </cell>
          <cell r="GE177">
            <v>0</v>
          </cell>
          <cell r="GF177">
            <v>0</v>
          </cell>
          <cell r="GG177">
            <v>0</v>
          </cell>
          <cell r="GH177">
            <v>0</v>
          </cell>
          <cell r="GI177">
            <v>0</v>
          </cell>
          <cell r="GJ177">
            <v>0</v>
          </cell>
          <cell r="GK177">
            <v>0</v>
          </cell>
          <cell r="GL177">
            <v>0</v>
          </cell>
          <cell r="GM177">
            <v>0</v>
          </cell>
          <cell r="GN177">
            <v>0</v>
          </cell>
          <cell r="GO177">
            <v>0</v>
          </cell>
          <cell r="GP177">
            <v>0</v>
          </cell>
          <cell r="GQ177">
            <v>0</v>
          </cell>
          <cell r="GR177">
            <v>0</v>
          </cell>
          <cell r="GS177">
            <v>0</v>
          </cell>
          <cell r="GT177">
            <v>0</v>
          </cell>
          <cell r="GU177">
            <v>0</v>
          </cell>
          <cell r="GV177">
            <v>0</v>
          </cell>
          <cell r="GW177">
            <v>0</v>
          </cell>
          <cell r="GX177">
            <v>0</v>
          </cell>
          <cell r="GY177">
            <v>0</v>
          </cell>
          <cell r="GZ177">
            <v>0</v>
          </cell>
          <cell r="HA177">
            <v>0</v>
          </cell>
          <cell r="HB177">
            <v>0</v>
          </cell>
          <cell r="HC177">
            <v>0</v>
          </cell>
          <cell r="HD177">
            <v>0</v>
          </cell>
          <cell r="HE177">
            <v>0</v>
          </cell>
          <cell r="HF177">
            <v>0</v>
          </cell>
          <cell r="HG177">
            <v>0</v>
          </cell>
          <cell r="HH177">
            <v>0</v>
          </cell>
          <cell r="HI177">
            <v>0</v>
          </cell>
          <cell r="HJ177">
            <v>0</v>
          </cell>
          <cell r="HK177">
            <v>0</v>
          </cell>
          <cell r="HL177">
            <v>0</v>
          </cell>
          <cell r="HM177">
            <v>0</v>
          </cell>
          <cell r="HN177">
            <v>0</v>
          </cell>
          <cell r="HO177">
            <v>0</v>
          </cell>
          <cell r="HP177">
            <v>0</v>
          </cell>
          <cell r="HQ177">
            <v>0</v>
          </cell>
          <cell r="HR177">
            <v>0</v>
          </cell>
          <cell r="HS177">
            <v>0</v>
          </cell>
          <cell r="HT177">
            <v>0</v>
          </cell>
          <cell r="HU177">
            <v>0</v>
          </cell>
          <cell r="HV177">
            <v>0</v>
          </cell>
          <cell r="HW177">
            <v>0</v>
          </cell>
          <cell r="HX177">
            <v>0</v>
          </cell>
          <cell r="HY177">
            <v>0</v>
          </cell>
          <cell r="HZ177">
            <v>0</v>
          </cell>
          <cell r="IA177">
            <v>0</v>
          </cell>
          <cell r="IB177">
            <v>0</v>
          </cell>
          <cell r="IC177">
            <v>0</v>
          </cell>
          <cell r="ID177">
            <v>0</v>
          </cell>
          <cell r="IE177">
            <v>0</v>
          </cell>
          <cell r="IF177">
            <v>0</v>
          </cell>
          <cell r="IG177">
            <v>0</v>
          </cell>
          <cell r="IH177">
            <v>0</v>
          </cell>
          <cell r="II177">
            <v>0</v>
          </cell>
          <cell r="IJ177">
            <v>0</v>
          </cell>
          <cell r="IK177">
            <v>0</v>
          </cell>
          <cell r="IL177">
            <v>0</v>
          </cell>
          <cell r="IM177">
            <v>0</v>
          </cell>
          <cell r="IN177">
            <v>0</v>
          </cell>
          <cell r="IO177">
            <v>0</v>
          </cell>
          <cell r="IP177">
            <v>0</v>
          </cell>
          <cell r="IQ177">
            <v>0</v>
          </cell>
          <cell r="IR177">
            <v>0</v>
          </cell>
          <cell r="IS177">
            <v>0</v>
          </cell>
          <cell r="IT177">
            <v>0</v>
          </cell>
          <cell r="IU177">
            <v>0</v>
          </cell>
        </row>
        <row r="178">
          <cell r="A178" t="str">
            <v>WSI IN</v>
          </cell>
          <cell r="B178" t="str">
            <v>W S Industries</v>
          </cell>
          <cell r="C178" t="str">
            <v>Engineering &amp; Capital Goods</v>
          </cell>
        </row>
        <row r="179">
          <cell r="A179" t="str">
            <v>FMCG</v>
          </cell>
          <cell r="B179" t="str">
            <v>FMCG</v>
          </cell>
        </row>
        <row r="180">
          <cell r="A180" t="str">
            <v>BRIT IN</v>
          </cell>
          <cell r="B180" t="str">
            <v>Britannia Industries</v>
          </cell>
          <cell r="C180" t="str">
            <v>FMCG</v>
          </cell>
          <cell r="D180">
            <v>0</v>
          </cell>
          <cell r="E180">
            <v>0</v>
          </cell>
          <cell r="F180">
            <v>0</v>
          </cell>
          <cell r="G180">
            <v>0</v>
          </cell>
          <cell r="H180">
            <v>0</v>
          </cell>
          <cell r="I180">
            <v>0</v>
          </cell>
          <cell r="J180">
            <v>0</v>
          </cell>
          <cell r="K180">
            <v>0</v>
          </cell>
          <cell r="L180">
            <v>0</v>
          </cell>
          <cell r="M180">
            <v>0</v>
          </cell>
          <cell r="N180">
            <v>-10</v>
          </cell>
          <cell r="O180">
            <v>-4</v>
          </cell>
          <cell r="P180">
            <v>-8</v>
          </cell>
          <cell r="Q180">
            <v>-4</v>
          </cell>
          <cell r="R180">
            <v>-6</v>
          </cell>
          <cell r="S180">
            <v>-6</v>
          </cell>
          <cell r="T180">
            <v>-7</v>
          </cell>
          <cell r="U180">
            <v>-16</v>
          </cell>
          <cell r="V180">
            <v>-23</v>
          </cell>
          <cell r="W180">
            <v>-8</v>
          </cell>
          <cell r="X180">
            <v>-5</v>
          </cell>
          <cell r="Y180">
            <v>-29.3</v>
          </cell>
          <cell r="Z180">
            <v>-15.8</v>
          </cell>
          <cell r="AA180">
            <v>-14</v>
          </cell>
          <cell r="AB180">
            <v>-35</v>
          </cell>
          <cell r="AC180">
            <v>-44.2</v>
          </cell>
          <cell r="AD180">
            <v>-30</v>
          </cell>
          <cell r="AE180">
            <v>-7.7999999999999972</v>
          </cell>
          <cell r="AF180">
            <v>0</v>
          </cell>
          <cell r="AG180">
            <v>0</v>
          </cell>
          <cell r="AH180">
            <v>0</v>
          </cell>
          <cell r="AI180">
            <v>0</v>
          </cell>
          <cell r="AJ180">
            <v>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O180">
            <v>0</v>
          </cell>
          <cell r="AP180">
            <v>494</v>
          </cell>
          <cell r="AQ180">
            <v>366</v>
          </cell>
          <cell r="AR180">
            <v>543</v>
          </cell>
          <cell r="AS180">
            <v>640</v>
          </cell>
          <cell r="AT180">
            <v>491</v>
          </cell>
          <cell r="AU180">
            <v>284</v>
          </cell>
          <cell r="AV180">
            <v>381</v>
          </cell>
          <cell r="AW180">
            <v>235</v>
          </cell>
          <cell r="AX180">
            <v>223</v>
          </cell>
          <cell r="AY180">
            <v>400</v>
          </cell>
          <cell r="AZ180">
            <v>480</v>
          </cell>
          <cell r="BA180">
            <v>642.70000000000005</v>
          </cell>
          <cell r="BB180">
            <v>548.30000000000007</v>
          </cell>
          <cell r="BC180">
            <v>761</v>
          </cell>
          <cell r="BD180">
            <v>541</v>
          </cell>
          <cell r="BE180">
            <v>712.19999999999823</v>
          </cell>
          <cell r="BF180">
            <v>613.70000000000073</v>
          </cell>
          <cell r="BG180">
            <v>664.49999999999795</v>
          </cell>
          <cell r="BH180">
            <v>0</v>
          </cell>
          <cell r="BI180">
            <v>0</v>
          </cell>
          <cell r="BJ180">
            <v>0</v>
          </cell>
          <cell r="BK180">
            <v>0</v>
          </cell>
          <cell r="BL180">
            <v>0</v>
          </cell>
          <cell r="BM180">
            <v>0</v>
          </cell>
          <cell r="BN180">
            <v>0</v>
          </cell>
          <cell r="BO180">
            <v>0</v>
          </cell>
          <cell r="BP180">
            <v>0</v>
          </cell>
          <cell r="BQ180">
            <v>0</v>
          </cell>
          <cell r="BR180">
            <v>-32</v>
          </cell>
          <cell r="BS180">
            <v>-114</v>
          </cell>
          <cell r="BT180">
            <v>34</v>
          </cell>
          <cell r="BU180">
            <v>-1</v>
          </cell>
          <cell r="BV180">
            <v>-33</v>
          </cell>
          <cell r="BW180">
            <v>49</v>
          </cell>
          <cell r="BX180">
            <v>-23</v>
          </cell>
          <cell r="BY180">
            <v>-26</v>
          </cell>
          <cell r="BZ180">
            <v>-37</v>
          </cell>
          <cell r="CA180">
            <v>32</v>
          </cell>
          <cell r="CB180">
            <v>-31</v>
          </cell>
          <cell r="CC180">
            <v>-31.3</v>
          </cell>
          <cell r="CD180">
            <v>-33.4</v>
          </cell>
          <cell r="CE180">
            <v>-13</v>
          </cell>
          <cell r="CF180">
            <v>-55</v>
          </cell>
          <cell r="CG180">
            <v>-63.6</v>
          </cell>
          <cell r="CH180">
            <v>-64.3</v>
          </cell>
          <cell r="CI180">
            <v>-23.400000000000006</v>
          </cell>
          <cell r="CJ180">
            <v>0</v>
          </cell>
          <cell r="CK180">
            <v>0</v>
          </cell>
          <cell r="CL180">
            <v>0</v>
          </cell>
          <cell r="CM180">
            <v>0</v>
          </cell>
          <cell r="CN180">
            <v>0</v>
          </cell>
          <cell r="CO180">
            <v>0</v>
          </cell>
          <cell r="CP180">
            <v>0</v>
          </cell>
          <cell r="CQ180">
            <v>0</v>
          </cell>
          <cell r="CR180">
            <v>0</v>
          </cell>
          <cell r="CS180">
            <v>0</v>
          </cell>
          <cell r="CT180">
            <v>462</v>
          </cell>
          <cell r="CU180">
            <v>252</v>
          </cell>
          <cell r="CV180">
            <v>577</v>
          </cell>
          <cell r="CW180">
            <v>639</v>
          </cell>
          <cell r="CX180">
            <v>458</v>
          </cell>
          <cell r="CY180">
            <v>333</v>
          </cell>
          <cell r="CZ180">
            <v>358</v>
          </cell>
          <cell r="DA180">
            <v>209</v>
          </cell>
          <cell r="DB180">
            <v>186</v>
          </cell>
          <cell r="DC180">
            <v>432</v>
          </cell>
          <cell r="DD180">
            <v>449</v>
          </cell>
          <cell r="DE180">
            <v>611.40000000000009</v>
          </cell>
          <cell r="DF180">
            <v>514.90000000000009</v>
          </cell>
          <cell r="DG180">
            <v>748</v>
          </cell>
          <cell r="DH180">
            <v>486</v>
          </cell>
          <cell r="DI180">
            <v>648.5999999999982</v>
          </cell>
          <cell r="DJ180">
            <v>549.40000000000077</v>
          </cell>
          <cell r="DK180">
            <v>641.09999999999798</v>
          </cell>
          <cell r="DL180">
            <v>0</v>
          </cell>
          <cell r="DM180">
            <v>0</v>
          </cell>
          <cell r="DN180">
            <v>0</v>
          </cell>
          <cell r="DO180">
            <v>0</v>
          </cell>
          <cell r="DP180">
            <v>0</v>
          </cell>
          <cell r="DQ180">
            <v>0</v>
          </cell>
          <cell r="DR180">
            <v>0</v>
          </cell>
          <cell r="DS180">
            <v>0</v>
          </cell>
          <cell r="DT180">
            <v>0</v>
          </cell>
          <cell r="DU180">
            <v>0</v>
          </cell>
          <cell r="DV180">
            <v>-165</v>
          </cell>
          <cell r="DW180">
            <v>-144</v>
          </cell>
          <cell r="DX180">
            <v>-186</v>
          </cell>
          <cell r="DY180">
            <v>-201</v>
          </cell>
          <cell r="DZ180">
            <v>-101</v>
          </cell>
          <cell r="EA180">
            <v>-55</v>
          </cell>
          <cell r="EB180">
            <v>-55</v>
          </cell>
          <cell r="EC180">
            <v>3</v>
          </cell>
          <cell r="ED180">
            <v>-22</v>
          </cell>
          <cell r="EE180">
            <v>-34</v>
          </cell>
          <cell r="EF180">
            <v>-88</v>
          </cell>
          <cell r="EG180">
            <v>-126.69999999999999</v>
          </cell>
          <cell r="EH180">
            <v>-60.6</v>
          </cell>
          <cell r="EI180">
            <v>-138</v>
          </cell>
          <cell r="EJ180">
            <v>-83</v>
          </cell>
          <cell r="EK180">
            <v>-115.60000000000001</v>
          </cell>
          <cell r="EL180">
            <v>-87.9</v>
          </cell>
          <cell r="EM180">
            <v>-234.60000000000002</v>
          </cell>
          <cell r="EN180">
            <v>0</v>
          </cell>
          <cell r="EO180">
            <v>0</v>
          </cell>
          <cell r="EP180">
            <v>0</v>
          </cell>
          <cell r="EQ180">
            <v>0</v>
          </cell>
          <cell r="ER180">
            <v>0</v>
          </cell>
          <cell r="ES180">
            <v>0</v>
          </cell>
          <cell r="ET180">
            <v>0</v>
          </cell>
          <cell r="EU180">
            <v>0</v>
          </cell>
          <cell r="EV180">
            <v>0</v>
          </cell>
          <cell r="EW180">
            <v>0</v>
          </cell>
          <cell r="EX180">
            <v>297</v>
          </cell>
          <cell r="EY180">
            <v>108</v>
          </cell>
          <cell r="EZ180">
            <v>391</v>
          </cell>
          <cell r="FA180">
            <v>438</v>
          </cell>
          <cell r="FB180">
            <v>357</v>
          </cell>
          <cell r="FC180">
            <v>278</v>
          </cell>
          <cell r="FD180">
            <v>303</v>
          </cell>
          <cell r="FE180">
            <v>212</v>
          </cell>
          <cell r="FF180">
            <v>164</v>
          </cell>
          <cell r="FG180">
            <v>398</v>
          </cell>
          <cell r="FH180">
            <v>361</v>
          </cell>
          <cell r="FI180">
            <v>484.7000000000001</v>
          </cell>
          <cell r="FJ180">
            <v>454.30000000000007</v>
          </cell>
          <cell r="FK180">
            <v>610</v>
          </cell>
          <cell r="FL180">
            <v>403</v>
          </cell>
          <cell r="FM180">
            <v>532.99999999999818</v>
          </cell>
          <cell r="FN180">
            <v>461.5000000000008</v>
          </cell>
          <cell r="FO180">
            <v>406.49999999999795</v>
          </cell>
          <cell r="FP180">
            <v>0</v>
          </cell>
          <cell r="FQ180">
            <v>0</v>
          </cell>
          <cell r="FR180">
            <v>0</v>
          </cell>
          <cell r="FS180">
            <v>0</v>
          </cell>
          <cell r="FT180">
            <v>0</v>
          </cell>
          <cell r="FU180">
            <v>0</v>
          </cell>
          <cell r="FV180">
            <v>0</v>
          </cell>
          <cell r="FW180">
            <v>0</v>
          </cell>
          <cell r="FX180">
            <v>0</v>
          </cell>
          <cell r="FY180">
            <v>0</v>
          </cell>
          <cell r="FZ180">
            <v>0</v>
          </cell>
          <cell r="GA180">
            <v>0</v>
          </cell>
          <cell r="GB180">
            <v>0</v>
          </cell>
          <cell r="GC180">
            <v>0</v>
          </cell>
          <cell r="GD180">
            <v>0</v>
          </cell>
          <cell r="GE180">
            <v>0</v>
          </cell>
          <cell r="GF180">
            <v>0</v>
          </cell>
          <cell r="GG180">
            <v>0</v>
          </cell>
          <cell r="GH180">
            <v>0</v>
          </cell>
          <cell r="GI180">
            <v>0</v>
          </cell>
          <cell r="GJ180">
            <v>0</v>
          </cell>
          <cell r="GK180">
            <v>0</v>
          </cell>
          <cell r="GL180">
            <v>0</v>
          </cell>
          <cell r="GM180">
            <v>0</v>
          </cell>
          <cell r="GN180">
            <v>0</v>
          </cell>
          <cell r="GO180">
            <v>0</v>
          </cell>
          <cell r="GP180">
            <v>0</v>
          </cell>
          <cell r="GQ180">
            <v>0</v>
          </cell>
          <cell r="GR180">
            <v>0</v>
          </cell>
          <cell r="GS180">
            <v>0</v>
          </cell>
          <cell r="GT180">
            <v>0</v>
          </cell>
          <cell r="GU180">
            <v>0</v>
          </cell>
          <cell r="GV180">
            <v>0</v>
          </cell>
          <cell r="GW180">
            <v>0</v>
          </cell>
          <cell r="GX180">
            <v>0</v>
          </cell>
          <cell r="GY180">
            <v>0</v>
          </cell>
          <cell r="GZ180">
            <v>0</v>
          </cell>
          <cell r="HA180">
            <v>0</v>
          </cell>
          <cell r="HB180">
            <v>0</v>
          </cell>
          <cell r="HC180">
            <v>0</v>
          </cell>
          <cell r="HD180">
            <v>0</v>
          </cell>
          <cell r="HE180">
            <v>0</v>
          </cell>
          <cell r="HF180">
            <v>0</v>
          </cell>
          <cell r="HG180">
            <v>0</v>
          </cell>
          <cell r="HH180">
            <v>0</v>
          </cell>
          <cell r="HI180">
            <v>0</v>
          </cell>
          <cell r="HJ180">
            <v>0</v>
          </cell>
          <cell r="HK180">
            <v>0</v>
          </cell>
          <cell r="HL180">
            <v>0</v>
          </cell>
          <cell r="HM180">
            <v>0</v>
          </cell>
          <cell r="HN180">
            <v>0</v>
          </cell>
          <cell r="HO180">
            <v>0</v>
          </cell>
          <cell r="HP180">
            <v>0</v>
          </cell>
          <cell r="HQ180">
            <v>0</v>
          </cell>
          <cell r="HR180">
            <v>0</v>
          </cell>
          <cell r="HS180">
            <v>0</v>
          </cell>
          <cell r="HT180">
            <v>0</v>
          </cell>
          <cell r="HU180">
            <v>0</v>
          </cell>
          <cell r="HV180">
            <v>0</v>
          </cell>
          <cell r="HW180">
            <v>0</v>
          </cell>
          <cell r="HX180">
            <v>0</v>
          </cell>
          <cell r="HY180">
            <v>0</v>
          </cell>
          <cell r="HZ180">
            <v>0</v>
          </cell>
          <cell r="IA180">
            <v>0</v>
          </cell>
          <cell r="IB180">
            <v>0</v>
          </cell>
          <cell r="IC180">
            <v>0</v>
          </cell>
          <cell r="ID180">
            <v>0</v>
          </cell>
          <cell r="IE180">
            <v>0</v>
          </cell>
          <cell r="IF180">
            <v>0</v>
          </cell>
          <cell r="IG180">
            <v>0</v>
          </cell>
          <cell r="IH180">
            <v>0</v>
          </cell>
          <cell r="II180">
            <v>0</v>
          </cell>
          <cell r="IJ180">
            <v>0</v>
          </cell>
          <cell r="IK180">
            <v>0</v>
          </cell>
          <cell r="IL180">
            <v>0</v>
          </cell>
          <cell r="IM180">
            <v>0</v>
          </cell>
          <cell r="IN180">
            <v>0</v>
          </cell>
          <cell r="IO180">
            <v>0</v>
          </cell>
          <cell r="IP180">
            <v>0</v>
          </cell>
          <cell r="IQ180">
            <v>0</v>
          </cell>
          <cell r="IR180">
            <v>0</v>
          </cell>
          <cell r="IS180">
            <v>0</v>
          </cell>
          <cell r="IT180">
            <v>0</v>
          </cell>
          <cell r="IU180">
            <v>0</v>
          </cell>
        </row>
        <row r="181">
          <cell r="A181" t="str">
            <v>CLGT IN</v>
          </cell>
          <cell r="B181" t="str">
            <v>Colgate-Palmolive (India)</v>
          </cell>
          <cell r="C181" t="str">
            <v>FMCG</v>
          </cell>
          <cell r="D181">
            <v>0</v>
          </cell>
          <cell r="E181">
            <v>0</v>
          </cell>
          <cell r="F181">
            <v>0</v>
          </cell>
          <cell r="G181">
            <v>0</v>
          </cell>
          <cell r="H181">
            <v>-1</v>
          </cell>
          <cell r="I181">
            <v>-1.4</v>
          </cell>
          <cell r="J181">
            <v>-0.8</v>
          </cell>
          <cell r="K181">
            <v>-3.1</v>
          </cell>
          <cell r="L181">
            <v>-2.7</v>
          </cell>
          <cell r="M181">
            <v>-2.5</v>
          </cell>
          <cell r="N181">
            <v>-4.3</v>
          </cell>
          <cell r="O181">
            <v>-2.1</v>
          </cell>
          <cell r="P181">
            <v>-1.8</v>
          </cell>
          <cell r="Q181">
            <v>-1.3</v>
          </cell>
          <cell r="R181">
            <v>-1</v>
          </cell>
          <cell r="S181">
            <v>-1.8</v>
          </cell>
          <cell r="T181">
            <v>-2.2000000000000002</v>
          </cell>
          <cell r="U181">
            <v>-2.2000000000000002</v>
          </cell>
          <cell r="V181">
            <v>-2.9</v>
          </cell>
          <cell r="W181">
            <v>-2.5</v>
          </cell>
          <cell r="X181">
            <v>-3.3</v>
          </cell>
          <cell r="Y181">
            <v>-5.5</v>
          </cell>
          <cell r="Z181">
            <v>-2</v>
          </cell>
          <cell r="AA181">
            <v>-3.6</v>
          </cell>
          <cell r="AB181">
            <v>-4.2</v>
          </cell>
          <cell r="AC181">
            <v>-4.5999999999999996</v>
          </cell>
          <cell r="AD181">
            <v>-1.1000000000000001</v>
          </cell>
          <cell r="AE181">
            <v>-3</v>
          </cell>
          <cell r="AF181">
            <v>0</v>
          </cell>
          <cell r="AG181">
            <v>0</v>
          </cell>
          <cell r="AH181">
            <v>0</v>
          </cell>
          <cell r="AI181">
            <v>0</v>
          </cell>
          <cell r="AJ181">
            <v>335</v>
          </cell>
          <cell r="AK181">
            <v>358.1</v>
          </cell>
          <cell r="AL181">
            <v>418.6999999999997</v>
          </cell>
          <cell r="AM181">
            <v>402.90000000000009</v>
          </cell>
          <cell r="AN181">
            <v>410.50000000000034</v>
          </cell>
          <cell r="AO181">
            <v>445.8</v>
          </cell>
          <cell r="AP181">
            <v>431.79999999999967</v>
          </cell>
          <cell r="AQ181">
            <v>493.30000000000024</v>
          </cell>
          <cell r="AR181">
            <v>494.29999999999978</v>
          </cell>
          <cell r="AS181">
            <v>442.49999999999955</v>
          </cell>
          <cell r="AT181">
            <v>549.70000000000005</v>
          </cell>
          <cell r="AU181">
            <v>467.29999999999984</v>
          </cell>
          <cell r="AV181">
            <v>509.4000000000002</v>
          </cell>
          <cell r="AW181">
            <v>642.69999999999936</v>
          </cell>
          <cell r="AX181">
            <v>664.29999999999961</v>
          </cell>
          <cell r="AY181">
            <v>677.69999999999982</v>
          </cell>
          <cell r="AZ181">
            <v>766.79999999999973</v>
          </cell>
          <cell r="BA181">
            <v>705.29999999999927</v>
          </cell>
          <cell r="BB181">
            <v>786.89999999999986</v>
          </cell>
          <cell r="BC181">
            <v>661.5</v>
          </cell>
          <cell r="BD181">
            <v>913.39999999999986</v>
          </cell>
          <cell r="BE181">
            <v>720.8</v>
          </cell>
          <cell r="BF181">
            <v>917.69999999999982</v>
          </cell>
          <cell r="BG181">
            <v>703.25782800000047</v>
          </cell>
          <cell r="BH181">
            <v>0</v>
          </cell>
          <cell r="BI181">
            <v>0</v>
          </cell>
          <cell r="BJ181">
            <v>0</v>
          </cell>
          <cell r="BK181">
            <v>0</v>
          </cell>
          <cell r="BL181">
            <v>0</v>
          </cell>
          <cell r="BM181">
            <v>0</v>
          </cell>
          <cell r="BN181">
            <v>0</v>
          </cell>
          <cell r="BO181">
            <v>0</v>
          </cell>
          <cell r="BP181">
            <v>0</v>
          </cell>
          <cell r="BQ181">
            <v>0</v>
          </cell>
          <cell r="BR181">
            <v>0</v>
          </cell>
          <cell r="BS181">
            <v>0</v>
          </cell>
          <cell r="BT181">
            <v>0</v>
          </cell>
          <cell r="BU181">
            <v>0</v>
          </cell>
          <cell r="BV181">
            <v>0</v>
          </cell>
          <cell r="BW181">
            <v>0</v>
          </cell>
          <cell r="BX181">
            <v>0</v>
          </cell>
          <cell r="BY181">
            <v>0</v>
          </cell>
          <cell r="BZ181">
            <v>0</v>
          </cell>
          <cell r="CA181">
            <v>0</v>
          </cell>
          <cell r="CB181">
            <v>0</v>
          </cell>
          <cell r="CC181">
            <v>0</v>
          </cell>
          <cell r="CD181">
            <v>0</v>
          </cell>
          <cell r="CE181">
            <v>0</v>
          </cell>
          <cell r="CF181">
            <v>0</v>
          </cell>
          <cell r="CG181">
            <v>0</v>
          </cell>
          <cell r="CH181">
            <v>0</v>
          </cell>
          <cell r="CI181">
            <v>0</v>
          </cell>
          <cell r="CJ181">
            <v>0</v>
          </cell>
          <cell r="CK181">
            <v>0</v>
          </cell>
          <cell r="CL181">
            <v>0</v>
          </cell>
          <cell r="CM181">
            <v>0</v>
          </cell>
          <cell r="CN181">
            <v>335</v>
          </cell>
          <cell r="CO181">
            <v>358.1</v>
          </cell>
          <cell r="CP181">
            <v>418.6999999999997</v>
          </cell>
          <cell r="CQ181">
            <v>402.90000000000009</v>
          </cell>
          <cell r="CR181">
            <v>410.50000000000034</v>
          </cell>
          <cell r="CS181">
            <v>445.8</v>
          </cell>
          <cell r="CT181">
            <v>431.79999999999967</v>
          </cell>
          <cell r="CU181">
            <v>493.30000000000024</v>
          </cell>
          <cell r="CV181">
            <v>494.29999999999978</v>
          </cell>
          <cell r="CW181">
            <v>442.49999999999955</v>
          </cell>
          <cell r="CX181">
            <v>549.70000000000005</v>
          </cell>
          <cell r="CY181">
            <v>467.29999999999984</v>
          </cell>
          <cell r="CZ181">
            <v>509.4000000000002</v>
          </cell>
          <cell r="DA181">
            <v>642.69999999999936</v>
          </cell>
          <cell r="DB181">
            <v>664.29999999999961</v>
          </cell>
          <cell r="DC181">
            <v>677.69999999999982</v>
          </cell>
          <cell r="DD181">
            <v>766.79999999999973</v>
          </cell>
          <cell r="DE181">
            <v>705.29999999999927</v>
          </cell>
          <cell r="DF181">
            <v>786.89999999999986</v>
          </cell>
          <cell r="DG181">
            <v>661.5</v>
          </cell>
          <cell r="DH181">
            <v>913.39999999999986</v>
          </cell>
          <cell r="DI181">
            <v>720.8</v>
          </cell>
          <cell r="DJ181">
            <v>917.69999999999982</v>
          </cell>
          <cell r="DK181">
            <v>703.25782800000047</v>
          </cell>
          <cell r="DL181">
            <v>0</v>
          </cell>
          <cell r="DM181">
            <v>0</v>
          </cell>
          <cell r="DN181">
            <v>0</v>
          </cell>
          <cell r="DO181">
            <v>0</v>
          </cell>
          <cell r="DP181">
            <v>-128</v>
          </cell>
          <cell r="DQ181">
            <v>-126.3</v>
          </cell>
          <cell r="DR181">
            <v>-144.19999999999999</v>
          </cell>
          <cell r="DS181">
            <v>-36.1</v>
          </cell>
          <cell r="DT181">
            <v>-156.1</v>
          </cell>
          <cell r="DU181">
            <v>-176.1</v>
          </cell>
          <cell r="DV181">
            <v>-146.39999999999998</v>
          </cell>
          <cell r="DW181">
            <v>-169.9</v>
          </cell>
          <cell r="DX181">
            <v>-139.5</v>
          </cell>
          <cell r="DY181">
            <v>-133.69999999999999</v>
          </cell>
          <cell r="DZ181">
            <v>-132.4</v>
          </cell>
          <cell r="EA181">
            <v>-97.199999999999989</v>
          </cell>
          <cell r="EB181">
            <v>-148.80000000000001</v>
          </cell>
          <cell r="EC181">
            <v>-137.30000000000001</v>
          </cell>
          <cell r="ED181">
            <v>-160.9</v>
          </cell>
          <cell r="EE181">
            <v>-171.8</v>
          </cell>
          <cell r="EF181">
            <v>-158</v>
          </cell>
          <cell r="EG181">
            <v>-157.9</v>
          </cell>
          <cell r="EH181">
            <v>-182.2</v>
          </cell>
          <cell r="EI181">
            <v>-105.29999999999998</v>
          </cell>
          <cell r="EJ181">
            <v>-194.20000000000002</v>
          </cell>
          <cell r="EK181">
            <v>-85.8</v>
          </cell>
          <cell r="EL181">
            <v>-140.30000000000001</v>
          </cell>
          <cell r="EM181">
            <v>-112.52125248</v>
          </cell>
          <cell r="EN181">
            <v>0</v>
          </cell>
          <cell r="EO181">
            <v>0</v>
          </cell>
          <cell r="EP181">
            <v>0</v>
          </cell>
          <cell r="EQ181">
            <v>0</v>
          </cell>
          <cell r="ER181">
            <v>207</v>
          </cell>
          <cell r="ES181">
            <v>231.8</v>
          </cell>
          <cell r="ET181">
            <v>274.49999999999972</v>
          </cell>
          <cell r="EU181">
            <v>366.80000000000007</v>
          </cell>
          <cell r="EV181">
            <v>254.40000000000035</v>
          </cell>
          <cell r="EW181">
            <v>269.70000000000005</v>
          </cell>
          <cell r="EX181">
            <v>285.39999999999969</v>
          </cell>
          <cell r="EY181">
            <v>323.4000000000002</v>
          </cell>
          <cell r="EZ181">
            <v>354.79999999999978</v>
          </cell>
          <cell r="FA181">
            <v>308.79999999999956</v>
          </cell>
          <cell r="FB181">
            <v>417.30000000000007</v>
          </cell>
          <cell r="FC181">
            <v>370.09999999999985</v>
          </cell>
          <cell r="FD181">
            <v>360.60000000000019</v>
          </cell>
          <cell r="FE181">
            <v>505.39999999999935</v>
          </cell>
          <cell r="FF181">
            <v>503.39999999999964</v>
          </cell>
          <cell r="FG181">
            <v>505.89999999999981</v>
          </cell>
          <cell r="FH181">
            <v>608.79999999999973</v>
          </cell>
          <cell r="FI181">
            <v>547.3999999999993</v>
          </cell>
          <cell r="FJ181">
            <v>604.69999999999982</v>
          </cell>
          <cell r="FK181">
            <v>556.20000000000005</v>
          </cell>
          <cell r="FL181">
            <v>719.19999999999982</v>
          </cell>
          <cell r="FM181">
            <v>635</v>
          </cell>
          <cell r="FN181">
            <v>777.39999999999986</v>
          </cell>
          <cell r="FO181">
            <v>590.73657552000043</v>
          </cell>
          <cell r="FP181">
            <v>0</v>
          </cell>
          <cell r="FQ181">
            <v>0</v>
          </cell>
          <cell r="FR181">
            <v>0</v>
          </cell>
          <cell r="FS181">
            <v>0</v>
          </cell>
          <cell r="FT181">
            <v>0</v>
          </cell>
          <cell r="FU181">
            <v>0</v>
          </cell>
          <cell r="FV181">
            <v>0</v>
          </cell>
          <cell r="FW181">
            <v>0</v>
          </cell>
          <cell r="FX181">
            <v>0</v>
          </cell>
          <cell r="FY181">
            <v>0</v>
          </cell>
          <cell r="FZ181">
            <v>0</v>
          </cell>
          <cell r="GA181">
            <v>0</v>
          </cell>
          <cell r="GB181">
            <v>0</v>
          </cell>
          <cell r="GC181">
            <v>0</v>
          </cell>
          <cell r="GD181">
            <v>0</v>
          </cell>
          <cell r="GE181">
            <v>0</v>
          </cell>
          <cell r="GF181">
            <v>0</v>
          </cell>
          <cell r="GG181">
            <v>0</v>
          </cell>
          <cell r="GH181">
            <v>0</v>
          </cell>
          <cell r="GI181">
            <v>0</v>
          </cell>
          <cell r="GJ181">
            <v>0</v>
          </cell>
          <cell r="GK181">
            <v>0</v>
          </cell>
          <cell r="GL181">
            <v>0</v>
          </cell>
          <cell r="GM181">
            <v>0</v>
          </cell>
          <cell r="GN181">
            <v>0</v>
          </cell>
          <cell r="GO181">
            <v>0</v>
          </cell>
          <cell r="GP181">
            <v>0</v>
          </cell>
          <cell r="GQ181">
            <v>0</v>
          </cell>
          <cell r="GR181">
            <v>0</v>
          </cell>
          <cell r="GS181">
            <v>0</v>
          </cell>
          <cell r="GT181">
            <v>0</v>
          </cell>
          <cell r="GU181">
            <v>0</v>
          </cell>
          <cell r="GV181">
            <v>0</v>
          </cell>
          <cell r="GW181">
            <v>0</v>
          </cell>
          <cell r="GX181">
            <v>0</v>
          </cell>
          <cell r="GY181">
            <v>0</v>
          </cell>
          <cell r="GZ181">
            <v>0</v>
          </cell>
          <cell r="HA181">
            <v>0</v>
          </cell>
          <cell r="HB181">
            <v>0</v>
          </cell>
          <cell r="HC181">
            <v>0</v>
          </cell>
          <cell r="HD181">
            <v>0</v>
          </cell>
          <cell r="HE181">
            <v>0</v>
          </cell>
          <cell r="HF181">
            <v>0</v>
          </cell>
          <cell r="HG181">
            <v>0</v>
          </cell>
          <cell r="HH181">
            <v>0</v>
          </cell>
          <cell r="HI181">
            <v>0</v>
          </cell>
          <cell r="HJ181">
            <v>0</v>
          </cell>
          <cell r="HK181">
            <v>0</v>
          </cell>
          <cell r="HL181">
            <v>0</v>
          </cell>
          <cell r="HM181">
            <v>0</v>
          </cell>
          <cell r="HN181">
            <v>0</v>
          </cell>
          <cell r="HO181">
            <v>0</v>
          </cell>
          <cell r="HP181">
            <v>0</v>
          </cell>
          <cell r="HQ181">
            <v>0</v>
          </cell>
          <cell r="HR181">
            <v>0</v>
          </cell>
          <cell r="HS181">
            <v>0</v>
          </cell>
          <cell r="HT181">
            <v>0</v>
          </cell>
          <cell r="HU181">
            <v>0</v>
          </cell>
          <cell r="HV181">
            <v>0</v>
          </cell>
          <cell r="HW181">
            <v>0</v>
          </cell>
          <cell r="HX181">
            <v>0</v>
          </cell>
          <cell r="HY181">
            <v>0</v>
          </cell>
          <cell r="HZ181">
            <v>0</v>
          </cell>
          <cell r="IA181">
            <v>0</v>
          </cell>
          <cell r="IB181">
            <v>0</v>
          </cell>
          <cell r="IC181">
            <v>0</v>
          </cell>
          <cell r="ID181">
            <v>0</v>
          </cell>
          <cell r="IE181">
            <v>0</v>
          </cell>
          <cell r="IF181">
            <v>0</v>
          </cell>
          <cell r="IG181">
            <v>0</v>
          </cell>
          <cell r="IH181">
            <v>0</v>
          </cell>
          <cell r="II181">
            <v>0</v>
          </cell>
          <cell r="IJ181">
            <v>0</v>
          </cell>
          <cell r="IK181">
            <v>0</v>
          </cell>
          <cell r="IL181">
            <v>0</v>
          </cell>
          <cell r="IM181">
            <v>0</v>
          </cell>
          <cell r="IN181">
            <v>0</v>
          </cell>
          <cell r="IO181">
            <v>0</v>
          </cell>
          <cell r="IP181">
            <v>0</v>
          </cell>
          <cell r="IQ181">
            <v>0</v>
          </cell>
          <cell r="IR181">
            <v>0</v>
          </cell>
          <cell r="IS181">
            <v>0</v>
          </cell>
          <cell r="IT181">
            <v>0</v>
          </cell>
          <cell r="IU181">
            <v>0</v>
          </cell>
        </row>
        <row r="182">
          <cell r="A182" t="str">
            <v>INDG IN</v>
          </cell>
          <cell r="B182" t="str">
            <v>Champagne Indage Ltd</v>
          </cell>
          <cell r="C182" t="str">
            <v>Alcoholic Beverages</v>
          </cell>
          <cell r="D182">
            <v>0</v>
          </cell>
          <cell r="E182">
            <v>0</v>
          </cell>
          <cell r="F182">
            <v>0</v>
          </cell>
          <cell r="G182">
            <v>0</v>
          </cell>
          <cell r="H182">
            <v>0</v>
          </cell>
          <cell r="I182">
            <v>0</v>
          </cell>
          <cell r="J182">
            <v>0</v>
          </cell>
          <cell r="K182">
            <v>0</v>
          </cell>
          <cell r="L182">
            <v>-7.12</v>
          </cell>
          <cell r="M182">
            <v>-12.43</v>
          </cell>
          <cell r="N182">
            <v>-10.18</v>
          </cell>
          <cell r="O182">
            <v>-15.62</v>
          </cell>
          <cell r="P182">
            <v>-12.88</v>
          </cell>
          <cell r="Q182">
            <v>-14.67</v>
          </cell>
          <cell r="R182">
            <v>-7.37</v>
          </cell>
          <cell r="S182">
            <v>0.06</v>
          </cell>
          <cell r="T182">
            <v>-14.25</v>
          </cell>
          <cell r="U182">
            <v>-2.14</v>
          </cell>
          <cell r="V182">
            <v>-12.67</v>
          </cell>
          <cell r="W182">
            <v>-12.77</v>
          </cell>
          <cell r="X182">
            <v>-24.69</v>
          </cell>
          <cell r="Y182">
            <v>-20.89</v>
          </cell>
          <cell r="Z182">
            <v>-36.85</v>
          </cell>
          <cell r="AA182">
            <v>-57.57</v>
          </cell>
          <cell r="AB182">
            <v>-56.43</v>
          </cell>
          <cell r="AC182">
            <v>-70.510000000000005</v>
          </cell>
          <cell r="AD182">
            <v>-84.81</v>
          </cell>
          <cell r="AE182">
            <v>-86.355000000000004</v>
          </cell>
          <cell r="AF182">
            <v>0</v>
          </cell>
          <cell r="AG182">
            <v>0</v>
          </cell>
          <cell r="AH182">
            <v>0</v>
          </cell>
          <cell r="AI182">
            <v>0</v>
          </cell>
          <cell r="AJ182">
            <v>0</v>
          </cell>
          <cell r="AK182">
            <v>0</v>
          </cell>
          <cell r="AL182">
            <v>0</v>
          </cell>
          <cell r="AM182">
            <v>0</v>
          </cell>
          <cell r="AN182">
            <v>4.6099999999999968</v>
          </cell>
          <cell r="AO182">
            <v>5.490000000000002</v>
          </cell>
          <cell r="AP182">
            <v>25.999999999999993</v>
          </cell>
          <cell r="AQ182">
            <v>31.120000000000012</v>
          </cell>
          <cell r="AR182">
            <v>11.479999999999988</v>
          </cell>
          <cell r="AS182">
            <v>19.759999999999998</v>
          </cell>
          <cell r="AT182">
            <v>47.393999999999991</v>
          </cell>
          <cell r="AU182">
            <v>86.4</v>
          </cell>
          <cell r="AV182">
            <v>16.190000000000001</v>
          </cell>
          <cell r="AW182">
            <v>35.990000000000009</v>
          </cell>
          <cell r="AX182">
            <v>90.649999999999991</v>
          </cell>
          <cell r="AY182">
            <v>136.34999999999997</v>
          </cell>
          <cell r="AZ182">
            <v>32.050000000000011</v>
          </cell>
          <cell r="BA182">
            <v>63.94</v>
          </cell>
          <cell r="BB182">
            <v>214.83999999999986</v>
          </cell>
          <cell r="BC182">
            <v>192.66999999999996</v>
          </cell>
          <cell r="BD182">
            <v>31.039999999999985</v>
          </cell>
          <cell r="BE182">
            <v>86.26</v>
          </cell>
          <cell r="BF182">
            <v>110.51999999999987</v>
          </cell>
          <cell r="BG182">
            <v>74.05614999999996</v>
          </cell>
          <cell r="BH182">
            <v>0</v>
          </cell>
          <cell r="BI182">
            <v>0</v>
          </cell>
          <cell r="BJ182">
            <v>0</v>
          </cell>
          <cell r="BK182">
            <v>0</v>
          </cell>
          <cell r="BL182">
            <v>0</v>
          </cell>
          <cell r="BM182">
            <v>0</v>
          </cell>
          <cell r="BN182">
            <v>0</v>
          </cell>
          <cell r="BO182">
            <v>0</v>
          </cell>
          <cell r="BP182">
            <v>0</v>
          </cell>
          <cell r="BQ182">
            <v>0</v>
          </cell>
          <cell r="BR182">
            <v>0</v>
          </cell>
          <cell r="BS182">
            <v>0</v>
          </cell>
          <cell r="BT182">
            <v>0</v>
          </cell>
          <cell r="BU182">
            <v>0</v>
          </cell>
          <cell r="BV182">
            <v>0</v>
          </cell>
          <cell r="BW182">
            <v>0</v>
          </cell>
          <cell r="BX182">
            <v>0</v>
          </cell>
          <cell r="BY182">
            <v>0</v>
          </cell>
          <cell r="BZ182">
            <v>0</v>
          </cell>
          <cell r="CA182">
            <v>0</v>
          </cell>
          <cell r="CB182">
            <v>0</v>
          </cell>
          <cell r="CC182">
            <v>0</v>
          </cell>
          <cell r="CD182">
            <v>0</v>
          </cell>
          <cell r="CE182">
            <v>0</v>
          </cell>
          <cell r="CF182">
            <v>0</v>
          </cell>
          <cell r="CG182">
            <v>0</v>
          </cell>
          <cell r="CH182">
            <v>0</v>
          </cell>
          <cell r="CI182">
            <v>0</v>
          </cell>
          <cell r="CJ182">
            <v>0</v>
          </cell>
          <cell r="CK182">
            <v>0</v>
          </cell>
          <cell r="CL182">
            <v>0</v>
          </cell>
          <cell r="CM182">
            <v>0</v>
          </cell>
          <cell r="CN182">
            <v>0</v>
          </cell>
          <cell r="CO182">
            <v>0</v>
          </cell>
          <cell r="CP182">
            <v>0</v>
          </cell>
          <cell r="CQ182">
            <v>0</v>
          </cell>
          <cell r="CR182">
            <v>4.6099999999999968</v>
          </cell>
          <cell r="CS182">
            <v>5.490000000000002</v>
          </cell>
          <cell r="CT182">
            <v>25.999999999999993</v>
          </cell>
          <cell r="CU182">
            <v>31.120000000000012</v>
          </cell>
          <cell r="CV182">
            <v>11.479999999999988</v>
          </cell>
          <cell r="CW182">
            <v>19.759999999999998</v>
          </cell>
          <cell r="CX182">
            <v>47.393999999999991</v>
          </cell>
          <cell r="CY182">
            <v>86.4</v>
          </cell>
          <cell r="CZ182">
            <v>16.190000000000001</v>
          </cell>
          <cell r="DA182">
            <v>35.990000000000009</v>
          </cell>
          <cell r="DB182">
            <v>90.649999999999991</v>
          </cell>
          <cell r="DC182">
            <v>136.34999999999997</v>
          </cell>
          <cell r="DD182">
            <v>32.050000000000011</v>
          </cell>
          <cell r="DE182">
            <v>63.94</v>
          </cell>
          <cell r="DF182">
            <v>214.83999999999986</v>
          </cell>
          <cell r="DG182">
            <v>192.66999999999996</v>
          </cell>
          <cell r="DH182">
            <v>31.039999999999985</v>
          </cell>
          <cell r="DI182">
            <v>86.26</v>
          </cell>
          <cell r="DJ182">
            <v>110.51999999999987</v>
          </cell>
          <cell r="DK182">
            <v>74.05614999999996</v>
          </cell>
          <cell r="DL182">
            <v>0</v>
          </cell>
          <cell r="DM182">
            <v>0</v>
          </cell>
          <cell r="DN182">
            <v>0</v>
          </cell>
          <cell r="DO182">
            <v>0</v>
          </cell>
          <cell r="DP182">
            <v>0</v>
          </cell>
          <cell r="DQ182">
            <v>0</v>
          </cell>
          <cell r="DR182">
            <v>0</v>
          </cell>
          <cell r="DS182">
            <v>0</v>
          </cell>
          <cell r="DT182">
            <v>-1.07</v>
          </cell>
          <cell r="DU182">
            <v>0.48</v>
          </cell>
          <cell r="DV182">
            <v>0</v>
          </cell>
          <cell r="DW182">
            <v>-4.7299999999999995</v>
          </cell>
          <cell r="DX182">
            <v>-0.77</v>
          </cell>
          <cell r="DY182">
            <v>-2.96</v>
          </cell>
          <cell r="DZ182">
            <v>-6.95</v>
          </cell>
          <cell r="EA182">
            <v>-36.03</v>
          </cell>
          <cell r="EB182">
            <v>-2.64</v>
          </cell>
          <cell r="EC182">
            <v>-7.5</v>
          </cell>
          <cell r="ED182">
            <v>-17.18</v>
          </cell>
          <cell r="EE182">
            <v>-18.41</v>
          </cell>
          <cell r="EF182">
            <v>-7.21</v>
          </cell>
          <cell r="EG182">
            <v>-11.56</v>
          </cell>
          <cell r="EH182">
            <v>-26.62</v>
          </cell>
          <cell r="EI182">
            <v>-59.080000000000005</v>
          </cell>
          <cell r="EJ182">
            <v>-10.200000000000001</v>
          </cell>
          <cell r="EK182">
            <v>-15.540000000000001</v>
          </cell>
          <cell r="EL182">
            <v>-19.03</v>
          </cell>
          <cell r="EM182">
            <v>-24.438529500000001</v>
          </cell>
          <cell r="EN182">
            <v>0</v>
          </cell>
          <cell r="EO182">
            <v>0</v>
          </cell>
          <cell r="EP182">
            <v>0</v>
          </cell>
          <cell r="EQ182">
            <v>0</v>
          </cell>
          <cell r="ER182">
            <v>0</v>
          </cell>
          <cell r="ES182">
            <v>0</v>
          </cell>
          <cell r="ET182">
            <v>0</v>
          </cell>
          <cell r="EU182">
            <v>0</v>
          </cell>
          <cell r="EV182">
            <v>3.5399999999999965</v>
          </cell>
          <cell r="EW182">
            <v>5.9700000000000024</v>
          </cell>
          <cell r="EX182">
            <v>25.999999999999993</v>
          </cell>
          <cell r="EY182">
            <v>26.390000000000011</v>
          </cell>
          <cell r="EZ182">
            <v>10.709999999999988</v>
          </cell>
          <cell r="FA182">
            <v>16.799999999999997</v>
          </cell>
          <cell r="FB182">
            <v>40.443999999999988</v>
          </cell>
          <cell r="FC182">
            <v>50.370000000000005</v>
          </cell>
          <cell r="FD182">
            <v>13.55</v>
          </cell>
          <cell r="FE182">
            <v>28.490000000000009</v>
          </cell>
          <cell r="FF182">
            <v>73.47</v>
          </cell>
          <cell r="FG182">
            <v>117.93999999999997</v>
          </cell>
          <cell r="FH182">
            <v>24.840000000000011</v>
          </cell>
          <cell r="FI182">
            <v>52.379999999999995</v>
          </cell>
          <cell r="FJ182">
            <v>188.21999999999986</v>
          </cell>
          <cell r="FK182">
            <v>133.58999999999995</v>
          </cell>
          <cell r="FL182">
            <v>20.839999999999982</v>
          </cell>
          <cell r="FM182">
            <v>70.72</v>
          </cell>
          <cell r="FN182">
            <v>91.489999999999867</v>
          </cell>
          <cell r="FO182">
            <v>49.617620499999958</v>
          </cell>
          <cell r="FP182">
            <v>0</v>
          </cell>
          <cell r="FQ182">
            <v>0</v>
          </cell>
          <cell r="FR182">
            <v>0</v>
          </cell>
          <cell r="FS182">
            <v>0</v>
          </cell>
          <cell r="FT182">
            <v>0</v>
          </cell>
          <cell r="FU182">
            <v>0</v>
          </cell>
          <cell r="FV182">
            <v>0</v>
          </cell>
          <cell r="FW182">
            <v>0</v>
          </cell>
          <cell r="FX182">
            <v>0</v>
          </cell>
          <cell r="FY182">
            <v>0</v>
          </cell>
          <cell r="FZ182">
            <v>0</v>
          </cell>
          <cell r="GA182">
            <v>0</v>
          </cell>
          <cell r="GB182">
            <v>0</v>
          </cell>
          <cell r="GC182">
            <v>0</v>
          </cell>
          <cell r="GD182">
            <v>0</v>
          </cell>
          <cell r="GE182">
            <v>0</v>
          </cell>
          <cell r="GF182">
            <v>0</v>
          </cell>
          <cell r="GG182">
            <v>0</v>
          </cell>
          <cell r="GH182">
            <v>0</v>
          </cell>
          <cell r="GI182">
            <v>0</v>
          </cell>
          <cell r="GJ182">
            <v>0</v>
          </cell>
          <cell r="GK182">
            <v>0</v>
          </cell>
          <cell r="GL182">
            <v>0</v>
          </cell>
          <cell r="GM182">
            <v>0</v>
          </cell>
          <cell r="GN182">
            <v>0</v>
          </cell>
          <cell r="GO182">
            <v>0</v>
          </cell>
          <cell r="GP182">
            <v>0</v>
          </cell>
          <cell r="GQ182">
            <v>0</v>
          </cell>
          <cell r="GR182">
            <v>0</v>
          </cell>
          <cell r="GS182">
            <v>0</v>
          </cell>
          <cell r="GT182">
            <v>0</v>
          </cell>
          <cell r="GU182">
            <v>0</v>
          </cell>
          <cell r="GV182">
            <v>0</v>
          </cell>
          <cell r="GW182">
            <v>0</v>
          </cell>
          <cell r="GX182">
            <v>0</v>
          </cell>
          <cell r="GY182">
            <v>0</v>
          </cell>
          <cell r="GZ182">
            <v>0</v>
          </cell>
          <cell r="HA182">
            <v>0</v>
          </cell>
          <cell r="HB182">
            <v>0</v>
          </cell>
          <cell r="HC182">
            <v>0</v>
          </cell>
          <cell r="HD182">
            <v>0</v>
          </cell>
          <cell r="HE182">
            <v>0</v>
          </cell>
          <cell r="HF182">
            <v>0</v>
          </cell>
          <cell r="HG182">
            <v>0</v>
          </cell>
          <cell r="HH182">
            <v>0</v>
          </cell>
          <cell r="HI182">
            <v>0</v>
          </cell>
          <cell r="HJ182">
            <v>0</v>
          </cell>
          <cell r="HK182">
            <v>0</v>
          </cell>
          <cell r="HL182">
            <v>0</v>
          </cell>
          <cell r="HM182">
            <v>0</v>
          </cell>
          <cell r="HN182">
            <v>0</v>
          </cell>
          <cell r="HO182">
            <v>0</v>
          </cell>
          <cell r="HP182">
            <v>0</v>
          </cell>
          <cell r="HQ182">
            <v>0</v>
          </cell>
          <cell r="HR182">
            <v>0</v>
          </cell>
          <cell r="HS182">
            <v>0</v>
          </cell>
          <cell r="HT182">
            <v>0</v>
          </cell>
          <cell r="HU182">
            <v>0</v>
          </cell>
          <cell r="HV182">
            <v>0</v>
          </cell>
          <cell r="HW182">
            <v>0</v>
          </cell>
          <cell r="HX182">
            <v>0</v>
          </cell>
          <cell r="HY182">
            <v>0</v>
          </cell>
          <cell r="HZ182">
            <v>0</v>
          </cell>
          <cell r="IA182">
            <v>0</v>
          </cell>
          <cell r="IB182">
            <v>0</v>
          </cell>
          <cell r="IC182">
            <v>0</v>
          </cell>
          <cell r="ID182">
            <v>0</v>
          </cell>
          <cell r="IE182">
            <v>0</v>
          </cell>
          <cell r="IF182">
            <v>0</v>
          </cell>
          <cell r="IG182">
            <v>0</v>
          </cell>
          <cell r="IH182">
            <v>0</v>
          </cell>
          <cell r="II182">
            <v>0</v>
          </cell>
          <cell r="IJ182">
            <v>0</v>
          </cell>
          <cell r="IK182">
            <v>0</v>
          </cell>
          <cell r="IL182">
            <v>0</v>
          </cell>
          <cell r="IM182">
            <v>0</v>
          </cell>
          <cell r="IN182">
            <v>0</v>
          </cell>
          <cell r="IO182">
            <v>0</v>
          </cell>
          <cell r="IP182">
            <v>0</v>
          </cell>
          <cell r="IQ182">
            <v>0</v>
          </cell>
          <cell r="IR182">
            <v>0</v>
          </cell>
          <cell r="IS182">
            <v>0</v>
          </cell>
          <cell r="IT182">
            <v>0</v>
          </cell>
          <cell r="IU182">
            <v>0</v>
          </cell>
        </row>
        <row r="183">
          <cell r="A183" t="str">
            <v>DABUR IN</v>
          </cell>
          <cell r="B183" t="str">
            <v>Dabur India</v>
          </cell>
          <cell r="C183" t="str">
            <v>FMCG</v>
          </cell>
          <cell r="D183">
            <v>0</v>
          </cell>
          <cell r="E183">
            <v>0</v>
          </cell>
          <cell r="F183">
            <v>0</v>
          </cell>
          <cell r="G183">
            <v>0</v>
          </cell>
          <cell r="H183">
            <v>0</v>
          </cell>
          <cell r="I183">
            <v>0</v>
          </cell>
          <cell r="J183">
            <v>0</v>
          </cell>
          <cell r="K183">
            <v>0</v>
          </cell>
          <cell r="L183">
            <v>-29.7</v>
          </cell>
          <cell r="M183">
            <v>-34.1</v>
          </cell>
          <cell r="N183">
            <v>-34.700000000000003</v>
          </cell>
          <cell r="O183">
            <v>-25.9</v>
          </cell>
          <cell r="P183">
            <v>-40.299999999999997</v>
          </cell>
          <cell r="Q183">
            <v>-46.5</v>
          </cell>
          <cell r="R183">
            <v>-53.2</v>
          </cell>
          <cell r="S183">
            <v>-23.9</v>
          </cell>
          <cell r="T183">
            <v>-40.9</v>
          </cell>
          <cell r="U183">
            <v>-54.7</v>
          </cell>
          <cell r="V183">
            <v>-30.5</v>
          </cell>
          <cell r="W183">
            <v>-27.7</v>
          </cell>
          <cell r="X183">
            <v>-46.7</v>
          </cell>
          <cell r="Y183">
            <v>-42.4</v>
          </cell>
          <cell r="Z183">
            <v>-43.5</v>
          </cell>
          <cell r="AA183">
            <v>-35.4</v>
          </cell>
          <cell r="AB183">
            <v>-40.299999999999997</v>
          </cell>
          <cell r="AC183">
            <v>-39.5</v>
          </cell>
          <cell r="AD183">
            <v>-69</v>
          </cell>
          <cell r="AE183">
            <v>-83.2</v>
          </cell>
          <cell r="AF183">
            <v>0</v>
          </cell>
          <cell r="AG183">
            <v>0</v>
          </cell>
          <cell r="AH183">
            <v>0</v>
          </cell>
          <cell r="AI183">
            <v>0</v>
          </cell>
          <cell r="AJ183">
            <v>0</v>
          </cell>
          <cell r="AK183">
            <v>0</v>
          </cell>
          <cell r="AL183">
            <v>0</v>
          </cell>
          <cell r="AM183">
            <v>0</v>
          </cell>
          <cell r="AN183">
            <v>255.39999999999998</v>
          </cell>
          <cell r="AO183">
            <v>500.00000000000011</v>
          </cell>
          <cell r="AP183">
            <v>520.00000000000011</v>
          </cell>
          <cell r="AQ183">
            <v>485.7000000000001</v>
          </cell>
          <cell r="AR183">
            <v>397.69999999999982</v>
          </cell>
          <cell r="AS183">
            <v>712.5999999999998</v>
          </cell>
          <cell r="AT183">
            <v>746.80000000000018</v>
          </cell>
          <cell r="AU183">
            <v>712.7000000000005</v>
          </cell>
          <cell r="AV183">
            <v>554.10000000000014</v>
          </cell>
          <cell r="AW183">
            <v>915.49999999999977</v>
          </cell>
          <cell r="AX183">
            <v>890.8999999999993</v>
          </cell>
          <cell r="AY183">
            <v>834.39999999999975</v>
          </cell>
          <cell r="AZ183">
            <v>720.99999999999977</v>
          </cell>
          <cell r="BA183" t="e">
            <v>#REF!</v>
          </cell>
          <cell r="BB183">
            <v>1064.2000000000005</v>
          </cell>
          <cell r="BC183">
            <v>963.50000000000023</v>
          </cell>
          <cell r="BD183">
            <v>834.1999999999997</v>
          </cell>
          <cell r="BE183">
            <v>1230.2</v>
          </cell>
          <cell r="BF183">
            <v>1226.1000000000004</v>
          </cell>
          <cell r="BG183">
            <v>1158</v>
          </cell>
          <cell r="BH183">
            <v>0</v>
          </cell>
          <cell r="BI183">
            <v>0</v>
          </cell>
          <cell r="BJ183">
            <v>0</v>
          </cell>
          <cell r="BK183">
            <v>0</v>
          </cell>
          <cell r="BL183">
            <v>0</v>
          </cell>
          <cell r="BM183">
            <v>0</v>
          </cell>
          <cell r="BN183">
            <v>0</v>
          </cell>
          <cell r="BO183">
            <v>0</v>
          </cell>
          <cell r="BP183">
            <v>0</v>
          </cell>
          <cell r="BQ183">
            <v>0</v>
          </cell>
          <cell r="BR183">
            <v>0</v>
          </cell>
          <cell r="BS183">
            <v>0</v>
          </cell>
          <cell r="BT183">
            <v>0</v>
          </cell>
          <cell r="BU183">
            <v>0</v>
          </cell>
          <cell r="BV183">
            <v>0</v>
          </cell>
          <cell r="BW183">
            <v>127.4</v>
          </cell>
          <cell r="BX183">
            <v>0</v>
          </cell>
          <cell r="BY183">
            <v>0</v>
          </cell>
          <cell r="BZ183">
            <v>0</v>
          </cell>
          <cell r="CA183">
            <v>0</v>
          </cell>
          <cell r="CB183">
            <v>0</v>
          </cell>
          <cell r="CC183">
            <v>0</v>
          </cell>
          <cell r="CD183">
            <v>0</v>
          </cell>
          <cell r="CE183">
            <v>7.6</v>
          </cell>
          <cell r="CF183">
            <v>0</v>
          </cell>
          <cell r="CG183">
            <v>0</v>
          </cell>
          <cell r="CH183">
            <v>0</v>
          </cell>
          <cell r="CI183">
            <v>0</v>
          </cell>
          <cell r="CJ183">
            <v>0</v>
          </cell>
          <cell r="CK183">
            <v>0</v>
          </cell>
          <cell r="CL183">
            <v>0</v>
          </cell>
          <cell r="CM183">
            <v>0</v>
          </cell>
          <cell r="CN183">
            <v>0</v>
          </cell>
          <cell r="CO183">
            <v>0</v>
          </cell>
          <cell r="CP183">
            <v>0</v>
          </cell>
          <cell r="CQ183">
            <v>0</v>
          </cell>
          <cell r="CR183">
            <v>255.39999999999998</v>
          </cell>
          <cell r="CS183">
            <v>500.00000000000011</v>
          </cell>
          <cell r="CT183">
            <v>520.00000000000011</v>
          </cell>
          <cell r="CU183">
            <v>485.7000000000001</v>
          </cell>
          <cell r="CV183">
            <v>397.69999999999982</v>
          </cell>
          <cell r="CW183">
            <v>712.5999999999998</v>
          </cell>
          <cell r="CX183">
            <v>746.80000000000018</v>
          </cell>
          <cell r="CY183">
            <v>840.10000000000048</v>
          </cell>
          <cell r="CZ183">
            <v>554.10000000000014</v>
          </cell>
          <cell r="DA183">
            <v>915.49999999999977</v>
          </cell>
          <cell r="DB183">
            <v>890.8999999999993</v>
          </cell>
          <cell r="DC183">
            <v>834.39999999999975</v>
          </cell>
          <cell r="DD183">
            <v>720.99999999999977</v>
          </cell>
          <cell r="DE183" t="e">
            <v>#REF!</v>
          </cell>
          <cell r="DF183">
            <v>1064.2000000000005</v>
          </cell>
          <cell r="DG183">
            <v>971.10000000000025</v>
          </cell>
          <cell r="DH183">
            <v>834.1999999999997</v>
          </cell>
          <cell r="DI183">
            <v>1230.2</v>
          </cell>
          <cell r="DJ183">
            <v>1226.1000000000004</v>
          </cell>
          <cell r="DK183">
            <v>1158</v>
          </cell>
          <cell r="DL183">
            <v>0</v>
          </cell>
          <cell r="DM183">
            <v>0</v>
          </cell>
          <cell r="DN183">
            <v>0</v>
          </cell>
          <cell r="DO183">
            <v>0</v>
          </cell>
          <cell r="DP183">
            <v>0</v>
          </cell>
          <cell r="DQ183">
            <v>0</v>
          </cell>
          <cell r="DR183">
            <v>0</v>
          </cell>
          <cell r="DS183">
            <v>0</v>
          </cell>
          <cell r="DT183">
            <v>-34</v>
          </cell>
          <cell r="DU183">
            <v>-56</v>
          </cell>
          <cell r="DV183">
            <v>-48</v>
          </cell>
          <cell r="DW183">
            <v>-53</v>
          </cell>
          <cell r="DX183">
            <v>-49.5</v>
          </cell>
          <cell r="DY183">
            <v>-85.399999999999991</v>
          </cell>
          <cell r="DZ183">
            <v>-85.7</v>
          </cell>
          <cell r="EA183">
            <v>-79.599999999999994</v>
          </cell>
          <cell r="EB183">
            <v>-80.399999999999991</v>
          </cell>
          <cell r="EC183">
            <v>-123.39999999999999</v>
          </cell>
          <cell r="ED183">
            <v>-115.2</v>
          </cell>
          <cell r="EE183">
            <v>-54.199999999999996</v>
          </cell>
          <cell r="EF183">
            <v>-100.2</v>
          </cell>
          <cell r="EG183">
            <v>-138.69999999999999</v>
          </cell>
          <cell r="EH183">
            <v>-138.79999999999998</v>
          </cell>
          <cell r="EI183">
            <v>-131</v>
          </cell>
          <cell r="EJ183">
            <v>-126.8</v>
          </cell>
          <cell r="EK183">
            <v>-156.1</v>
          </cell>
          <cell r="EL183">
            <v>-152</v>
          </cell>
          <cell r="EM183">
            <v>-105.5</v>
          </cell>
          <cell r="EN183">
            <v>0</v>
          </cell>
          <cell r="EO183">
            <v>0</v>
          </cell>
          <cell r="EP183">
            <v>0</v>
          </cell>
          <cell r="EQ183">
            <v>0</v>
          </cell>
          <cell r="ER183">
            <v>0</v>
          </cell>
          <cell r="ES183">
            <v>0</v>
          </cell>
          <cell r="ET183">
            <v>0</v>
          </cell>
          <cell r="EU183">
            <v>0</v>
          </cell>
          <cell r="EV183">
            <v>221.39999999999998</v>
          </cell>
          <cell r="EW183">
            <v>444.00000000000011</v>
          </cell>
          <cell r="EX183">
            <v>472.00000000000011</v>
          </cell>
          <cell r="EY183">
            <v>432.7000000000001</v>
          </cell>
          <cell r="EZ183">
            <v>348.19999999999982</v>
          </cell>
          <cell r="FA183">
            <v>627.19999999999982</v>
          </cell>
          <cell r="FB183">
            <v>661.10000000000014</v>
          </cell>
          <cell r="FC183">
            <v>760.50000000000045</v>
          </cell>
          <cell r="FD183">
            <v>473.70000000000016</v>
          </cell>
          <cell r="FE183">
            <v>792.0999999999998</v>
          </cell>
          <cell r="FF183">
            <v>775.69999999999925</v>
          </cell>
          <cell r="FG183">
            <v>780.1999999999997</v>
          </cell>
          <cell r="FH183">
            <v>620.79999999999973</v>
          </cell>
          <cell r="FI183" t="e">
            <v>#REF!</v>
          </cell>
          <cell r="FJ183">
            <v>925.40000000000055</v>
          </cell>
          <cell r="FK183">
            <v>840.10000000000025</v>
          </cell>
          <cell r="FL183">
            <v>707.39999999999975</v>
          </cell>
          <cell r="FM183">
            <v>1074.1000000000001</v>
          </cell>
          <cell r="FN183">
            <v>1074.1000000000004</v>
          </cell>
          <cell r="FO183">
            <v>1052.5</v>
          </cell>
          <cell r="FP183">
            <v>0</v>
          </cell>
          <cell r="FQ183">
            <v>0</v>
          </cell>
          <cell r="FR183">
            <v>0</v>
          </cell>
          <cell r="FS183">
            <v>0</v>
          </cell>
          <cell r="FT183">
            <v>0</v>
          </cell>
          <cell r="FU183">
            <v>0</v>
          </cell>
          <cell r="FV183">
            <v>0</v>
          </cell>
          <cell r="FW183">
            <v>0</v>
          </cell>
          <cell r="FX183">
            <v>0</v>
          </cell>
          <cell r="FY183">
            <v>0</v>
          </cell>
          <cell r="FZ183">
            <v>0</v>
          </cell>
          <cell r="GA183">
            <v>0</v>
          </cell>
          <cell r="GB183">
            <v>0</v>
          </cell>
          <cell r="GC183">
            <v>0</v>
          </cell>
          <cell r="GD183">
            <v>0</v>
          </cell>
          <cell r="GE183">
            <v>0</v>
          </cell>
          <cell r="GF183">
            <v>0</v>
          </cell>
          <cell r="GG183">
            <v>0</v>
          </cell>
          <cell r="GH183">
            <v>0</v>
          </cell>
          <cell r="GI183">
            <v>0</v>
          </cell>
          <cell r="GJ183">
            <v>0</v>
          </cell>
          <cell r="GK183">
            <v>0</v>
          </cell>
          <cell r="GL183">
            <v>0</v>
          </cell>
          <cell r="GM183">
            <v>0</v>
          </cell>
          <cell r="GN183">
            <v>0</v>
          </cell>
          <cell r="GO183">
            <v>0</v>
          </cell>
          <cell r="GP183">
            <v>0</v>
          </cell>
          <cell r="GQ183">
            <v>0</v>
          </cell>
          <cell r="GR183">
            <v>0</v>
          </cell>
          <cell r="GS183">
            <v>0</v>
          </cell>
          <cell r="GT183">
            <v>0</v>
          </cell>
          <cell r="GU183">
            <v>0</v>
          </cell>
          <cell r="GV183">
            <v>0</v>
          </cell>
          <cell r="GW183">
            <v>0</v>
          </cell>
          <cell r="GX183">
            <v>0</v>
          </cell>
          <cell r="GY183">
            <v>0</v>
          </cell>
          <cell r="GZ183">
            <v>0</v>
          </cell>
          <cell r="HA183">
            <v>0</v>
          </cell>
          <cell r="HB183">
            <v>0</v>
          </cell>
          <cell r="HC183">
            <v>0</v>
          </cell>
          <cell r="HD183">
            <v>0</v>
          </cell>
          <cell r="HE183">
            <v>0</v>
          </cell>
          <cell r="HF183">
            <v>0</v>
          </cell>
          <cell r="HG183">
            <v>0</v>
          </cell>
          <cell r="HH183">
            <v>0</v>
          </cell>
          <cell r="HI183">
            <v>0</v>
          </cell>
          <cell r="HJ183">
            <v>0</v>
          </cell>
          <cell r="HK183">
            <v>0</v>
          </cell>
          <cell r="HL183">
            <v>0</v>
          </cell>
          <cell r="HM183">
            <v>0</v>
          </cell>
          <cell r="HN183">
            <v>0</v>
          </cell>
          <cell r="HO183">
            <v>0</v>
          </cell>
          <cell r="HP183">
            <v>0</v>
          </cell>
          <cell r="HQ183">
            <v>0</v>
          </cell>
          <cell r="HR183">
            <v>0</v>
          </cell>
          <cell r="HS183">
            <v>0</v>
          </cell>
          <cell r="HT183">
            <v>0</v>
          </cell>
          <cell r="HU183">
            <v>0</v>
          </cell>
          <cell r="HV183">
            <v>0</v>
          </cell>
          <cell r="HW183">
            <v>0</v>
          </cell>
          <cell r="HX183">
            <v>0</v>
          </cell>
          <cell r="HY183">
            <v>0</v>
          </cell>
          <cell r="HZ183">
            <v>0</v>
          </cell>
          <cell r="IA183">
            <v>0</v>
          </cell>
          <cell r="IB183">
            <v>-6.1</v>
          </cell>
          <cell r="IC183">
            <v>-10.4</v>
          </cell>
          <cell r="ID183">
            <v>-0.1</v>
          </cell>
          <cell r="IE183">
            <v>4.5999999999999996</v>
          </cell>
          <cell r="IF183">
            <v>4.0999999999999996</v>
          </cell>
          <cell r="IG183">
            <v>16.899999999999999</v>
          </cell>
          <cell r="IH183">
            <v>-11.7</v>
          </cell>
          <cell r="II183">
            <v>6.1</v>
          </cell>
          <cell r="IJ183">
            <v>8.5</v>
          </cell>
          <cell r="IK183">
            <v>-5.6</v>
          </cell>
          <cell r="IL183">
            <v>17</v>
          </cell>
          <cell r="IM183">
            <v>11.1</v>
          </cell>
          <cell r="IN183">
            <v>1.4</v>
          </cell>
          <cell r="IO183">
            <v>8.1999999999999993</v>
          </cell>
          <cell r="IP183">
            <v>20.2</v>
          </cell>
          <cell r="IQ183">
            <v>28.5</v>
          </cell>
          <cell r="IR183">
            <v>-0.9</v>
          </cell>
          <cell r="IS183">
            <v>4.0999999999999996</v>
          </cell>
          <cell r="IT183">
            <v>10.5</v>
          </cell>
          <cell r="IU183">
            <v>-9.6999999999999993</v>
          </cell>
        </row>
        <row r="184">
          <cell r="A184" t="str">
            <v>NEST IN</v>
          </cell>
          <cell r="B184" t="str">
            <v>Nestle India</v>
          </cell>
          <cell r="C184" t="str">
            <v>FMCG</v>
          </cell>
          <cell r="D184">
            <v>-21.8</v>
          </cell>
          <cell r="E184">
            <v>-2.4</v>
          </cell>
          <cell r="F184">
            <v>-5.3</v>
          </cell>
          <cell r="G184">
            <v>-10.9</v>
          </cell>
          <cell r="H184">
            <v>-5.5</v>
          </cell>
          <cell r="I184">
            <v>-2.1</v>
          </cell>
          <cell r="J184">
            <v>-0.7</v>
          </cell>
          <cell r="K184">
            <v>-6.7</v>
          </cell>
          <cell r="L184">
            <v>-1.3</v>
          </cell>
          <cell r="M184">
            <v>-1.2</v>
          </cell>
          <cell r="N184">
            <v>1.4</v>
          </cell>
          <cell r="O184">
            <v>-1</v>
          </cell>
          <cell r="P184">
            <v>-0.4</v>
          </cell>
          <cell r="Q184">
            <v>-0.3</v>
          </cell>
          <cell r="R184">
            <v>-0.4</v>
          </cell>
          <cell r="S184">
            <v>-0.3</v>
          </cell>
          <cell r="T184">
            <v>-2.2999999999999998</v>
          </cell>
          <cell r="U184">
            <v>-0.4</v>
          </cell>
          <cell r="V184">
            <v>-1.4</v>
          </cell>
          <cell r="W184">
            <v>-1.9</v>
          </cell>
          <cell r="X184">
            <v>-3.7</v>
          </cell>
          <cell r="Y184">
            <v>-0.7</v>
          </cell>
          <cell r="Z184">
            <v>-2.2000000000000002</v>
          </cell>
          <cell r="AA184">
            <v>-0.9</v>
          </cell>
          <cell r="AB184">
            <v>-13.8</v>
          </cell>
          <cell r="AC184">
            <v>0</v>
          </cell>
          <cell r="AD184">
            <v>-1.7</v>
          </cell>
          <cell r="AE184">
            <v>-1.6</v>
          </cell>
          <cell r="AF184">
            <v>1004.6000000000004</v>
          </cell>
          <cell r="AG184">
            <v>846.39999999999941</v>
          </cell>
          <cell r="AH184">
            <v>717.19999999999925</v>
          </cell>
          <cell r="AI184">
            <v>1298.8000000000002</v>
          </cell>
          <cell r="AJ184">
            <v>1110.6000000000015</v>
          </cell>
          <cell r="AK184">
            <v>694.3</v>
          </cell>
          <cell r="AL184">
            <v>414.60000000000059</v>
          </cell>
          <cell r="AM184">
            <v>1115.8000000000013</v>
          </cell>
          <cell r="AN184">
            <v>743.70000000000039</v>
          </cell>
          <cell r="AO184">
            <v>1038.6000000000001</v>
          </cell>
          <cell r="AP184">
            <v>1257.0999999999999</v>
          </cell>
          <cell r="AQ184">
            <v>1329.1000000000004</v>
          </cell>
          <cell r="AR184">
            <v>1310.7999999999997</v>
          </cell>
          <cell r="AS184">
            <v>1178.6999999999989</v>
          </cell>
          <cell r="AT184">
            <v>1084.3999999999999</v>
          </cell>
          <cell r="AU184">
            <v>1258.3999999999999</v>
          </cell>
          <cell r="AV184">
            <v>1237.9000000000001</v>
          </cell>
          <cell r="AW184">
            <v>1275.7999999999995</v>
          </cell>
          <cell r="AX184">
            <v>1097.1000000000013</v>
          </cell>
          <cell r="AY184">
            <v>1676.600000000001</v>
          </cell>
          <cell r="AZ184">
            <v>1495.8000000000013</v>
          </cell>
          <cell r="BA184">
            <v>1787.2999999999988</v>
          </cell>
          <cell r="BB184">
            <v>1464.9999999999993</v>
          </cell>
          <cell r="BC184">
            <v>2341.3000000000006</v>
          </cell>
          <cell r="BD184">
            <v>1779.899999999999</v>
          </cell>
          <cell r="BE184">
            <v>1921.4999999999986</v>
          </cell>
          <cell r="BF184">
            <v>1993.5999999999983</v>
          </cell>
          <cell r="BG184">
            <v>2942.5</v>
          </cell>
          <cell r="BH184">
            <v>-41.4</v>
          </cell>
          <cell r="BI184">
            <v>-171</v>
          </cell>
          <cell r="BJ184">
            <v>-152.6</v>
          </cell>
          <cell r="BK184">
            <v>-119.9</v>
          </cell>
          <cell r="BL184">
            <v>-82.8</v>
          </cell>
          <cell r="BM184">
            <v>102.2</v>
          </cell>
          <cell r="BN184">
            <v>-151.29999999999998</v>
          </cell>
          <cell r="BO184">
            <v>-133.5</v>
          </cell>
          <cell r="BP184">
            <v>-60.5</v>
          </cell>
          <cell r="BQ184">
            <v>45.3</v>
          </cell>
          <cell r="BR184">
            <v>-141.5</v>
          </cell>
          <cell r="BS184">
            <v>-72.5</v>
          </cell>
          <cell r="BT184">
            <v>-55.2</v>
          </cell>
          <cell r="BU184">
            <v>-47.1</v>
          </cell>
          <cell r="BV184">
            <v>-37.6</v>
          </cell>
          <cell r="BW184">
            <v>126.6</v>
          </cell>
          <cell r="BX184">
            <v>-6.6</v>
          </cell>
          <cell r="BY184">
            <v>-14.8</v>
          </cell>
          <cell r="BZ184">
            <v>-169.3</v>
          </cell>
          <cell r="CA184">
            <v>-29.600000000000023</v>
          </cell>
          <cell r="CB184">
            <v>-31.7</v>
          </cell>
          <cell r="CC184">
            <v>-29.4</v>
          </cell>
          <cell r="CD184">
            <v>-47.900000000000006</v>
          </cell>
          <cell r="CE184">
            <v>-99.6</v>
          </cell>
          <cell r="CF184">
            <v>-31</v>
          </cell>
          <cell r="CG184">
            <v>-8.1999999999999993</v>
          </cell>
          <cell r="CH184">
            <v>-169.2</v>
          </cell>
          <cell r="CI184">
            <v>-105.3</v>
          </cell>
          <cell r="CJ184">
            <v>963.20000000000039</v>
          </cell>
          <cell r="CK184">
            <v>675.39999999999941</v>
          </cell>
          <cell r="CL184">
            <v>564.59999999999923</v>
          </cell>
          <cell r="CM184">
            <v>1178.9000000000001</v>
          </cell>
          <cell r="CN184">
            <v>1027.8000000000015</v>
          </cell>
          <cell r="CO184">
            <v>796.5</v>
          </cell>
          <cell r="CP184">
            <v>263.30000000000064</v>
          </cell>
          <cell r="CQ184">
            <v>982.30000000000132</v>
          </cell>
          <cell r="CR184">
            <v>683.20000000000039</v>
          </cell>
          <cell r="CS184">
            <v>1083.9000000000001</v>
          </cell>
          <cell r="CT184">
            <v>1115.5999999999999</v>
          </cell>
          <cell r="CU184">
            <v>1256.6000000000004</v>
          </cell>
          <cell r="CV184">
            <v>1255.5999999999997</v>
          </cell>
          <cell r="CW184">
            <v>1131.599999999999</v>
          </cell>
          <cell r="CX184">
            <v>1046.8</v>
          </cell>
          <cell r="CY184">
            <v>1384.9999999999998</v>
          </cell>
          <cell r="CZ184">
            <v>1231.3000000000002</v>
          </cell>
          <cell r="DA184">
            <v>1260.9999999999995</v>
          </cell>
          <cell r="DB184">
            <v>927.80000000000132</v>
          </cell>
          <cell r="DC184">
            <v>1647.0000000000009</v>
          </cell>
          <cell r="DD184">
            <v>1464.1000000000013</v>
          </cell>
          <cell r="DE184">
            <v>1757.8999999999987</v>
          </cell>
          <cell r="DF184">
            <v>1417.0999999999992</v>
          </cell>
          <cell r="DG184">
            <v>2241.7000000000007</v>
          </cell>
          <cell r="DH184">
            <v>1748.899999999999</v>
          </cell>
          <cell r="DI184">
            <v>1913.2999999999986</v>
          </cell>
          <cell r="DJ184">
            <v>1824.3999999999983</v>
          </cell>
          <cell r="DK184">
            <v>2837.2</v>
          </cell>
          <cell r="DL184">
            <v>-326</v>
          </cell>
          <cell r="DM184">
            <v>-234.6</v>
          </cell>
          <cell r="DN184">
            <v>-187.9</v>
          </cell>
          <cell r="DO184">
            <v>-431.9</v>
          </cell>
          <cell r="DP184">
            <v>-358.1</v>
          </cell>
          <cell r="DQ184">
            <v>-400.7</v>
          </cell>
          <cell r="DR184">
            <v>-169.9</v>
          </cell>
          <cell r="DS184">
            <v>-338.6</v>
          </cell>
          <cell r="DT184">
            <v>-255.39999999999998</v>
          </cell>
          <cell r="DU184">
            <v>-395.40000000000003</v>
          </cell>
          <cell r="DV184">
            <v>-350.7</v>
          </cell>
          <cell r="DW184">
            <v>-476.09999999999997</v>
          </cell>
          <cell r="DX184">
            <v>-427.9</v>
          </cell>
          <cell r="DY184">
            <v>-385.7</v>
          </cell>
          <cell r="DZ184">
            <v>-305.2</v>
          </cell>
          <cell r="EA184">
            <v>-498.9</v>
          </cell>
          <cell r="EB184">
            <v>-421</v>
          </cell>
          <cell r="EC184">
            <v>-431.2</v>
          </cell>
          <cell r="ED184">
            <v>-303.20000000000005</v>
          </cell>
          <cell r="EE184">
            <v>-562.5</v>
          </cell>
          <cell r="EF184">
            <v>-507.2</v>
          </cell>
          <cell r="EG184">
            <v>-597.30000000000007</v>
          </cell>
          <cell r="EH184">
            <v>-481</v>
          </cell>
          <cell r="EI184">
            <v>-640.20000000000005</v>
          </cell>
          <cell r="EJ184">
            <v>-538</v>
          </cell>
          <cell r="EK184">
            <v>-595.70000000000005</v>
          </cell>
          <cell r="EL184">
            <v>-613.5</v>
          </cell>
          <cell r="EM184">
            <v>-864.2</v>
          </cell>
          <cell r="EN184">
            <v>637.20000000000039</v>
          </cell>
          <cell r="EO184">
            <v>440.79999999999939</v>
          </cell>
          <cell r="EP184">
            <v>376.69999999999925</v>
          </cell>
          <cell r="EQ184">
            <v>747.00000000000011</v>
          </cell>
          <cell r="ER184">
            <v>669.70000000000152</v>
          </cell>
          <cell r="ES184">
            <v>395.8</v>
          </cell>
          <cell r="ET184">
            <v>93.400000000000631</v>
          </cell>
          <cell r="EU184">
            <v>643.7000000000013</v>
          </cell>
          <cell r="EV184">
            <v>427.80000000000041</v>
          </cell>
          <cell r="EW184">
            <v>688.5</v>
          </cell>
          <cell r="EX184">
            <v>764.89999999999986</v>
          </cell>
          <cell r="EY184">
            <v>780.50000000000045</v>
          </cell>
          <cell r="EZ184">
            <v>827.6999999999997</v>
          </cell>
          <cell r="FA184">
            <v>745.89999999999895</v>
          </cell>
          <cell r="FB184">
            <v>741.59999999999991</v>
          </cell>
          <cell r="FC184">
            <v>886.0999999999998</v>
          </cell>
          <cell r="FD184">
            <v>810.30000000000018</v>
          </cell>
          <cell r="FE184">
            <v>829.7999999999995</v>
          </cell>
          <cell r="FF184">
            <v>624.60000000000127</v>
          </cell>
          <cell r="FG184">
            <v>1084.5000000000009</v>
          </cell>
          <cell r="FH184">
            <v>956.90000000000123</v>
          </cell>
          <cell r="FI184">
            <v>1160.5999999999985</v>
          </cell>
          <cell r="FJ184">
            <v>936.09999999999923</v>
          </cell>
          <cell r="FK184">
            <v>1601.5000000000007</v>
          </cell>
          <cell r="FL184">
            <v>1210.899999999999</v>
          </cell>
          <cell r="FM184">
            <v>1317.5999999999985</v>
          </cell>
          <cell r="FN184">
            <v>1210.8999999999983</v>
          </cell>
          <cell r="FO184">
            <v>1972.9999999999998</v>
          </cell>
          <cell r="FP184">
            <v>0</v>
          </cell>
          <cell r="FQ184">
            <v>0</v>
          </cell>
          <cell r="FR184">
            <v>0</v>
          </cell>
          <cell r="FS184">
            <v>0</v>
          </cell>
          <cell r="FT184">
            <v>0</v>
          </cell>
          <cell r="FU184">
            <v>0</v>
          </cell>
          <cell r="FV184">
            <v>0</v>
          </cell>
          <cell r="FW184">
            <v>0</v>
          </cell>
          <cell r="FX184">
            <v>0</v>
          </cell>
          <cell r="FY184">
            <v>0</v>
          </cell>
          <cell r="FZ184">
            <v>0</v>
          </cell>
          <cell r="GA184">
            <v>0</v>
          </cell>
          <cell r="GB184">
            <v>0</v>
          </cell>
          <cell r="GC184">
            <v>0</v>
          </cell>
          <cell r="GD184">
            <v>0</v>
          </cell>
          <cell r="GE184">
            <v>0</v>
          </cell>
          <cell r="GF184">
            <v>0</v>
          </cell>
          <cell r="GG184">
            <v>0</v>
          </cell>
          <cell r="GH184">
            <v>0</v>
          </cell>
          <cell r="GI184">
            <v>0</v>
          </cell>
          <cell r="GJ184">
            <v>0</v>
          </cell>
          <cell r="GK184">
            <v>0</v>
          </cell>
          <cell r="GL184">
            <v>0</v>
          </cell>
          <cell r="GM184">
            <v>0</v>
          </cell>
          <cell r="GN184">
            <v>0</v>
          </cell>
          <cell r="GO184">
            <v>0</v>
          </cell>
          <cell r="GP184">
            <v>0</v>
          </cell>
          <cell r="GQ184">
            <v>0</v>
          </cell>
          <cell r="GR184">
            <v>0</v>
          </cell>
          <cell r="GS184">
            <v>0</v>
          </cell>
          <cell r="GT184">
            <v>0</v>
          </cell>
          <cell r="GU184">
            <v>0</v>
          </cell>
          <cell r="GV184">
            <v>0</v>
          </cell>
          <cell r="GW184">
            <v>0</v>
          </cell>
          <cell r="GX184">
            <v>0</v>
          </cell>
          <cell r="GY184">
            <v>0</v>
          </cell>
          <cell r="GZ184">
            <v>0</v>
          </cell>
          <cell r="HA184">
            <v>0</v>
          </cell>
          <cell r="HB184">
            <v>0</v>
          </cell>
          <cell r="HC184">
            <v>0</v>
          </cell>
          <cell r="HD184">
            <v>0</v>
          </cell>
          <cell r="HE184">
            <v>0</v>
          </cell>
          <cell r="HF184">
            <v>0</v>
          </cell>
          <cell r="HG184">
            <v>0</v>
          </cell>
          <cell r="HH184">
            <v>0</v>
          </cell>
          <cell r="HI184">
            <v>0</v>
          </cell>
          <cell r="HJ184">
            <v>0</v>
          </cell>
          <cell r="HK184">
            <v>0</v>
          </cell>
          <cell r="HL184">
            <v>0</v>
          </cell>
          <cell r="HM184">
            <v>0</v>
          </cell>
          <cell r="HN184">
            <v>0</v>
          </cell>
          <cell r="HO184">
            <v>0</v>
          </cell>
          <cell r="HP184">
            <v>0</v>
          </cell>
          <cell r="HQ184">
            <v>0</v>
          </cell>
          <cell r="HR184">
            <v>0</v>
          </cell>
          <cell r="HS184">
            <v>0</v>
          </cell>
          <cell r="HT184">
            <v>0</v>
          </cell>
          <cell r="HU184">
            <v>0</v>
          </cell>
          <cell r="HV184">
            <v>0</v>
          </cell>
          <cell r="HW184">
            <v>0</v>
          </cell>
          <cell r="HX184">
            <v>0</v>
          </cell>
          <cell r="HY184">
            <v>0</v>
          </cell>
          <cell r="HZ184">
            <v>0</v>
          </cell>
          <cell r="IA184">
            <v>0</v>
          </cell>
          <cell r="IB184">
            <v>0</v>
          </cell>
          <cell r="IC184">
            <v>0</v>
          </cell>
          <cell r="ID184">
            <v>0</v>
          </cell>
          <cell r="IE184">
            <v>0</v>
          </cell>
          <cell r="IF184">
            <v>0</v>
          </cell>
          <cell r="IG184">
            <v>0</v>
          </cell>
          <cell r="IH184">
            <v>0</v>
          </cell>
          <cell r="II184">
            <v>0</v>
          </cell>
          <cell r="IJ184">
            <v>0</v>
          </cell>
          <cell r="IK184">
            <v>0</v>
          </cell>
          <cell r="IL184">
            <v>0</v>
          </cell>
          <cell r="IM184">
            <v>0</v>
          </cell>
          <cell r="IN184">
            <v>0</v>
          </cell>
          <cell r="IO184">
            <v>0</v>
          </cell>
          <cell r="IP184">
            <v>0</v>
          </cell>
          <cell r="IQ184">
            <v>0</v>
          </cell>
          <cell r="IR184">
            <v>0</v>
          </cell>
          <cell r="IS184">
            <v>0</v>
          </cell>
          <cell r="IT184">
            <v>0</v>
          </cell>
          <cell r="IU184">
            <v>0</v>
          </cell>
        </row>
        <row r="185">
          <cell r="A185" t="str">
            <v>GCPL IN</v>
          </cell>
          <cell r="B185" t="str">
            <v>Godrej Consumer Products</v>
          </cell>
          <cell r="C185" t="str">
            <v>FMCG</v>
          </cell>
          <cell r="D185">
            <v>0</v>
          </cell>
          <cell r="E185">
            <v>0</v>
          </cell>
          <cell r="F185">
            <v>0</v>
          </cell>
          <cell r="G185">
            <v>0</v>
          </cell>
          <cell r="H185">
            <v>0</v>
          </cell>
          <cell r="I185">
            <v>0</v>
          </cell>
          <cell r="J185">
            <v>0</v>
          </cell>
          <cell r="K185">
            <v>0</v>
          </cell>
          <cell r="L185" t="e">
            <v>#REF!</v>
          </cell>
          <cell r="M185" t="e">
            <v>#REF!</v>
          </cell>
          <cell r="N185" t="e">
            <v>#REF!</v>
          </cell>
          <cell r="O185" t="e">
            <v>#REF!</v>
          </cell>
          <cell r="P185">
            <v>-9.1</v>
          </cell>
          <cell r="Q185">
            <v>-8.5</v>
          </cell>
          <cell r="R185">
            <v>-25.6</v>
          </cell>
          <cell r="S185">
            <v>-21.4</v>
          </cell>
          <cell r="T185">
            <v>-17.600000000000001</v>
          </cell>
          <cell r="U185">
            <v>-25.7</v>
          </cell>
          <cell r="V185">
            <v>-33</v>
          </cell>
          <cell r="W185">
            <v>-20</v>
          </cell>
          <cell r="X185">
            <v>-34.9</v>
          </cell>
          <cell r="Y185">
            <v>-31.6</v>
          </cell>
          <cell r="Z185">
            <v>-28.6</v>
          </cell>
          <cell r="AA185">
            <v>-33.6</v>
          </cell>
          <cell r="AB185">
            <v>11.5</v>
          </cell>
          <cell r="AC185">
            <v>47.4</v>
          </cell>
          <cell r="AD185">
            <v>41.6</v>
          </cell>
          <cell r="AE185">
            <v>59.6</v>
          </cell>
          <cell r="AF185">
            <v>0</v>
          </cell>
          <cell r="AG185">
            <v>0</v>
          </cell>
          <cell r="AH185">
            <v>0</v>
          </cell>
          <cell r="AI185">
            <v>0</v>
          </cell>
          <cell r="AJ185">
            <v>0</v>
          </cell>
          <cell r="AK185">
            <v>0</v>
          </cell>
          <cell r="AL185">
            <v>0</v>
          </cell>
          <cell r="AM185">
            <v>0</v>
          </cell>
          <cell r="AN185" t="e">
            <v>#REF!</v>
          </cell>
          <cell r="AO185" t="e">
            <v>#REF!</v>
          </cell>
          <cell r="AP185" t="e">
            <v>#REF!</v>
          </cell>
          <cell r="AQ185" t="e">
            <v>#REF!</v>
          </cell>
          <cell r="AR185" t="e">
            <v>#REF!</v>
          </cell>
          <cell r="AS185" t="e">
            <v>#REF!</v>
          </cell>
          <cell r="AT185">
            <v>392.50000000000011</v>
          </cell>
          <cell r="AU185">
            <v>335.19999999999976</v>
          </cell>
          <cell r="AV185">
            <v>381.00000000000023</v>
          </cell>
          <cell r="AW185">
            <v>368.49999999999972</v>
          </cell>
          <cell r="AX185">
            <v>463.5</v>
          </cell>
          <cell r="AY185">
            <v>372.09999999999997</v>
          </cell>
          <cell r="AZ185">
            <v>444.90000000000015</v>
          </cell>
          <cell r="BA185">
            <v>437.20000000000005</v>
          </cell>
          <cell r="BB185">
            <v>506.4000000000002</v>
          </cell>
          <cell r="BC185">
            <v>489.40000000000009</v>
          </cell>
          <cell r="BD185">
            <v>486.9000000000002</v>
          </cell>
          <cell r="BE185">
            <v>428.40000000000015</v>
          </cell>
          <cell r="BF185">
            <v>488.9</v>
          </cell>
          <cell r="BG185">
            <v>687.89999999999975</v>
          </cell>
          <cell r="BH185">
            <v>0</v>
          </cell>
          <cell r="BI185">
            <v>0</v>
          </cell>
          <cell r="BJ185">
            <v>0</v>
          </cell>
          <cell r="BK185">
            <v>0</v>
          </cell>
          <cell r="BL185">
            <v>0</v>
          </cell>
          <cell r="BM185">
            <v>0</v>
          </cell>
          <cell r="BN185">
            <v>0</v>
          </cell>
          <cell r="BO185">
            <v>0</v>
          </cell>
          <cell r="BP185">
            <v>0</v>
          </cell>
          <cell r="BQ185">
            <v>0</v>
          </cell>
          <cell r="BR185">
            <v>0</v>
          </cell>
          <cell r="BS185">
            <v>0</v>
          </cell>
          <cell r="BT185">
            <v>0</v>
          </cell>
          <cell r="BU185">
            <v>0</v>
          </cell>
          <cell r="BV185">
            <v>0</v>
          </cell>
          <cell r="BW185">
            <v>5</v>
          </cell>
          <cell r="BX185">
            <v>13.1</v>
          </cell>
          <cell r="BY185">
            <v>0</v>
          </cell>
          <cell r="BZ185">
            <v>0</v>
          </cell>
          <cell r="CA185">
            <v>85.7</v>
          </cell>
          <cell r="CB185">
            <v>0</v>
          </cell>
          <cell r="CC185">
            <v>0</v>
          </cell>
          <cell r="CD185">
            <v>0</v>
          </cell>
          <cell r="CE185">
            <v>0</v>
          </cell>
          <cell r="CF185">
            <v>0</v>
          </cell>
          <cell r="CG185">
            <v>0</v>
          </cell>
          <cell r="CH185">
            <v>0</v>
          </cell>
          <cell r="CI185">
            <v>0</v>
          </cell>
          <cell r="CJ185">
            <v>0</v>
          </cell>
          <cell r="CK185">
            <v>0</v>
          </cell>
          <cell r="CL185">
            <v>0</v>
          </cell>
          <cell r="CM185">
            <v>0</v>
          </cell>
          <cell r="CN185">
            <v>0</v>
          </cell>
          <cell r="CO185">
            <v>0</v>
          </cell>
          <cell r="CP185">
            <v>0</v>
          </cell>
          <cell r="CQ185">
            <v>0</v>
          </cell>
          <cell r="CR185" t="e">
            <v>#REF!</v>
          </cell>
          <cell r="CS185" t="e">
            <v>#REF!</v>
          </cell>
          <cell r="CT185" t="e">
            <v>#REF!</v>
          </cell>
          <cell r="CU185" t="e">
            <v>#REF!</v>
          </cell>
          <cell r="CV185" t="e">
            <v>#REF!</v>
          </cell>
          <cell r="CW185" t="e">
            <v>#REF!</v>
          </cell>
          <cell r="CX185">
            <v>392.50000000000011</v>
          </cell>
          <cell r="CY185">
            <v>340.19999999999976</v>
          </cell>
          <cell r="CZ185">
            <v>394.10000000000025</v>
          </cell>
          <cell r="DA185">
            <v>368.49999999999972</v>
          </cell>
          <cell r="DB185">
            <v>463.5</v>
          </cell>
          <cell r="DC185">
            <v>457.79999999999995</v>
          </cell>
          <cell r="DD185">
            <v>444.90000000000015</v>
          </cell>
          <cell r="DE185">
            <v>437.20000000000005</v>
          </cell>
          <cell r="DF185">
            <v>506.4000000000002</v>
          </cell>
          <cell r="DG185">
            <v>489.40000000000009</v>
          </cell>
          <cell r="DH185">
            <v>486.9000000000002</v>
          </cell>
          <cell r="DI185">
            <v>428.40000000000015</v>
          </cell>
          <cell r="DJ185">
            <v>488.9</v>
          </cell>
          <cell r="DK185">
            <v>687.89999999999975</v>
          </cell>
          <cell r="DL185">
            <v>0</v>
          </cell>
          <cell r="DM185">
            <v>0</v>
          </cell>
          <cell r="DN185">
            <v>0</v>
          </cell>
          <cell r="DO185">
            <v>0</v>
          </cell>
          <cell r="DP185">
            <v>0</v>
          </cell>
          <cell r="DQ185">
            <v>0</v>
          </cell>
          <cell r="DR185">
            <v>0</v>
          </cell>
          <cell r="DS185">
            <v>0</v>
          </cell>
          <cell r="DT185" t="e">
            <v>#REF!</v>
          </cell>
          <cell r="DU185" t="e">
            <v>#REF!</v>
          </cell>
          <cell r="DV185" t="e">
            <v>#REF!</v>
          </cell>
          <cell r="DW185" t="e">
            <v>#REF!</v>
          </cell>
          <cell r="DX185">
            <v>-26.8</v>
          </cell>
          <cell r="DY185">
            <v>-17</v>
          </cell>
          <cell r="DZ185">
            <v>-34.800000000000004</v>
          </cell>
          <cell r="EA185">
            <v>-34.299999999999997</v>
          </cell>
          <cell r="EB185">
            <v>-52.8</v>
          </cell>
          <cell r="EC185">
            <v>-58.500000000000007</v>
          </cell>
          <cell r="ED185">
            <v>-67.900000000000006</v>
          </cell>
          <cell r="EE185">
            <v>-64.2</v>
          </cell>
          <cell r="EF185">
            <v>-58.499999999999993</v>
          </cell>
          <cell r="EG185">
            <v>-66.599999999999994</v>
          </cell>
          <cell r="EH185">
            <v>-76.199999999999989</v>
          </cell>
          <cell r="EI185">
            <v>-81.2</v>
          </cell>
          <cell r="EJ185">
            <v>-95.9</v>
          </cell>
          <cell r="EK185">
            <v>-81.099999999999994</v>
          </cell>
          <cell r="EL185">
            <v>-88.3</v>
          </cell>
          <cell r="EM185">
            <v>-100.69999999999999</v>
          </cell>
          <cell r="EN185">
            <v>0</v>
          </cell>
          <cell r="EO185">
            <v>0</v>
          </cell>
          <cell r="EP185">
            <v>0</v>
          </cell>
          <cell r="EQ185">
            <v>0</v>
          </cell>
          <cell r="ER185">
            <v>0</v>
          </cell>
          <cell r="ES185">
            <v>0</v>
          </cell>
          <cell r="ET185">
            <v>0</v>
          </cell>
          <cell r="EU185">
            <v>0</v>
          </cell>
          <cell r="EV185" t="e">
            <v>#REF!</v>
          </cell>
          <cell r="EW185" t="e">
            <v>#REF!</v>
          </cell>
          <cell r="EX185" t="e">
            <v>#REF!</v>
          </cell>
          <cell r="EY185" t="e">
            <v>#REF!</v>
          </cell>
          <cell r="EZ185" t="e">
            <v>#REF!</v>
          </cell>
          <cell r="FA185" t="e">
            <v>#REF!</v>
          </cell>
          <cell r="FB185">
            <v>357.7000000000001</v>
          </cell>
          <cell r="FC185">
            <v>305.89999999999975</v>
          </cell>
          <cell r="FD185">
            <v>341.30000000000024</v>
          </cell>
          <cell r="FE185">
            <v>309.99999999999972</v>
          </cell>
          <cell r="FF185">
            <v>395.6</v>
          </cell>
          <cell r="FG185">
            <v>393.59999999999997</v>
          </cell>
          <cell r="FH185">
            <v>386.40000000000015</v>
          </cell>
          <cell r="FI185">
            <v>370.6</v>
          </cell>
          <cell r="FJ185">
            <v>430.20000000000022</v>
          </cell>
          <cell r="FK185">
            <v>408.2000000000001</v>
          </cell>
          <cell r="FL185">
            <v>391.00000000000023</v>
          </cell>
          <cell r="FM185">
            <v>347.30000000000018</v>
          </cell>
          <cell r="FN185">
            <v>400.59999999999997</v>
          </cell>
          <cell r="FO185">
            <v>587.19999999999982</v>
          </cell>
          <cell r="FP185">
            <v>0</v>
          </cell>
          <cell r="FQ185">
            <v>0</v>
          </cell>
          <cell r="FR185">
            <v>0</v>
          </cell>
          <cell r="FS185">
            <v>0</v>
          </cell>
          <cell r="FT185">
            <v>0</v>
          </cell>
          <cell r="FU185">
            <v>0</v>
          </cell>
          <cell r="FV185">
            <v>0</v>
          </cell>
          <cell r="FW185">
            <v>0</v>
          </cell>
          <cell r="FX185">
            <v>0</v>
          </cell>
          <cell r="FY185">
            <v>0</v>
          </cell>
          <cell r="FZ185">
            <v>0</v>
          </cell>
          <cell r="GA185">
            <v>0</v>
          </cell>
          <cell r="GB185">
            <v>0</v>
          </cell>
          <cell r="GC185">
            <v>0</v>
          </cell>
          <cell r="GD185">
            <v>0</v>
          </cell>
          <cell r="GE185">
            <v>0</v>
          </cell>
          <cell r="GF185">
            <v>0</v>
          </cell>
          <cell r="GG185">
            <v>0</v>
          </cell>
          <cell r="GH185">
            <v>0</v>
          </cell>
          <cell r="GI185">
            <v>0</v>
          </cell>
          <cell r="GJ185">
            <v>0</v>
          </cell>
          <cell r="GK185">
            <v>0</v>
          </cell>
          <cell r="GL185">
            <v>0</v>
          </cell>
          <cell r="GM185">
            <v>0</v>
          </cell>
          <cell r="GN185">
            <v>0</v>
          </cell>
          <cell r="GO185">
            <v>0</v>
          </cell>
          <cell r="GP185">
            <v>0</v>
          </cell>
          <cell r="GQ185">
            <v>0</v>
          </cell>
          <cell r="GR185">
            <v>0</v>
          </cell>
          <cell r="GS185">
            <v>0</v>
          </cell>
          <cell r="GT185">
            <v>0</v>
          </cell>
          <cell r="GU185">
            <v>0</v>
          </cell>
          <cell r="GV185">
            <v>0</v>
          </cell>
          <cell r="GW185">
            <v>0</v>
          </cell>
          <cell r="GX185">
            <v>0</v>
          </cell>
          <cell r="GY185">
            <v>0</v>
          </cell>
          <cell r="GZ185">
            <v>0</v>
          </cell>
          <cell r="HA185">
            <v>0</v>
          </cell>
          <cell r="HB185">
            <v>0</v>
          </cell>
          <cell r="HC185">
            <v>0</v>
          </cell>
          <cell r="HD185">
            <v>0</v>
          </cell>
          <cell r="HE185">
            <v>0</v>
          </cell>
          <cell r="HF185">
            <v>0</v>
          </cell>
          <cell r="HG185">
            <v>0</v>
          </cell>
          <cell r="HH185">
            <v>0</v>
          </cell>
          <cell r="HI185">
            <v>0</v>
          </cell>
          <cell r="HJ185">
            <v>0</v>
          </cell>
          <cell r="HK185">
            <v>0</v>
          </cell>
          <cell r="HL185">
            <v>0</v>
          </cell>
          <cell r="HM185">
            <v>0</v>
          </cell>
          <cell r="HN185">
            <v>0</v>
          </cell>
          <cell r="HO185">
            <v>0</v>
          </cell>
          <cell r="HP185">
            <v>0</v>
          </cell>
          <cell r="HQ185">
            <v>0</v>
          </cell>
          <cell r="HR185">
            <v>0</v>
          </cell>
          <cell r="HS185">
            <v>0</v>
          </cell>
          <cell r="HT185">
            <v>0</v>
          </cell>
          <cell r="HU185">
            <v>0</v>
          </cell>
          <cell r="HV185">
            <v>0</v>
          </cell>
          <cell r="HW185">
            <v>0</v>
          </cell>
          <cell r="HX185">
            <v>0</v>
          </cell>
          <cell r="HY185">
            <v>0</v>
          </cell>
          <cell r="HZ185">
            <v>0</v>
          </cell>
          <cell r="IA185">
            <v>0</v>
          </cell>
          <cell r="IB185">
            <v>0</v>
          </cell>
          <cell r="IC185">
            <v>0</v>
          </cell>
          <cell r="ID185">
            <v>0</v>
          </cell>
          <cell r="IE185">
            <v>0</v>
          </cell>
          <cell r="IF185">
            <v>0</v>
          </cell>
          <cell r="IG185">
            <v>0</v>
          </cell>
          <cell r="IH185">
            <v>0</v>
          </cell>
          <cell r="II185">
            <v>0</v>
          </cell>
          <cell r="IJ185">
            <v>0</v>
          </cell>
          <cell r="IK185">
            <v>0</v>
          </cell>
          <cell r="IL185">
            <v>0</v>
          </cell>
          <cell r="IM185">
            <v>0</v>
          </cell>
          <cell r="IN185">
            <v>0</v>
          </cell>
          <cell r="IO185">
            <v>0</v>
          </cell>
          <cell r="IP185">
            <v>0</v>
          </cell>
          <cell r="IQ185">
            <v>0</v>
          </cell>
          <cell r="IR185">
            <v>0</v>
          </cell>
          <cell r="IS185">
            <v>0</v>
          </cell>
          <cell r="IT185">
            <v>0</v>
          </cell>
          <cell r="IU185">
            <v>0</v>
          </cell>
        </row>
        <row r="186">
          <cell r="A186" t="str">
            <v>SKB IN</v>
          </cell>
          <cell r="B186" t="str">
            <v>GlaxoSmithkline Consumer Healthcare</v>
          </cell>
          <cell r="C186" t="str">
            <v>FMCG</v>
          </cell>
          <cell r="D186">
            <v>0</v>
          </cell>
          <cell r="E186">
            <v>0</v>
          </cell>
          <cell r="F186">
            <v>0</v>
          </cell>
          <cell r="G186">
            <v>-2.4</v>
          </cell>
          <cell r="H186">
            <v>-4.2</v>
          </cell>
          <cell r="I186">
            <v>1.4</v>
          </cell>
          <cell r="J186">
            <v>-11.5</v>
          </cell>
          <cell r="K186">
            <v>8.3000000000000007</v>
          </cell>
          <cell r="L186">
            <v>8.6999999999999993</v>
          </cell>
          <cell r="M186">
            <v>2.6</v>
          </cell>
          <cell r="N186">
            <v>-10.8</v>
          </cell>
          <cell r="O186">
            <v>-10.199999999999999</v>
          </cell>
          <cell r="P186">
            <v>-10.5</v>
          </cell>
          <cell r="Q186">
            <v>-12.2</v>
          </cell>
          <cell r="R186">
            <v>-9.3000000000000007</v>
          </cell>
          <cell r="S186">
            <v>-7.7</v>
          </cell>
          <cell r="T186">
            <v>-9</v>
          </cell>
          <cell r="U186">
            <v>-10.4</v>
          </cell>
          <cell r="V186">
            <v>-8</v>
          </cell>
          <cell r="W186">
            <v>-11</v>
          </cell>
          <cell r="X186">
            <v>-11</v>
          </cell>
          <cell r="Y186">
            <v>-12</v>
          </cell>
          <cell r="Z186">
            <v>-12</v>
          </cell>
          <cell r="AA186">
            <v>-13</v>
          </cell>
          <cell r="AB186">
            <v>-12.9</v>
          </cell>
          <cell r="AC186">
            <v>-14</v>
          </cell>
          <cell r="AD186">
            <v>-30.3</v>
          </cell>
          <cell r="AE186">
            <v>-30</v>
          </cell>
          <cell r="AF186">
            <v>0</v>
          </cell>
          <cell r="AG186">
            <v>0</v>
          </cell>
          <cell r="AH186">
            <v>0</v>
          </cell>
          <cell r="AI186">
            <v>271.99999999999977</v>
          </cell>
          <cell r="AJ186">
            <v>344.00000000000006</v>
          </cell>
          <cell r="AK186">
            <v>249.40000000000003</v>
          </cell>
          <cell r="AL186">
            <v>130.39999999999975</v>
          </cell>
          <cell r="AM186">
            <v>300.89999999999992</v>
          </cell>
          <cell r="AN186">
            <v>295.69999999999982</v>
          </cell>
          <cell r="AO186">
            <v>364.19999999999993</v>
          </cell>
          <cell r="AP186">
            <v>195.9999999999998</v>
          </cell>
          <cell r="AQ186">
            <v>375.89999999999986</v>
          </cell>
          <cell r="AR186">
            <v>440.39999999999964</v>
          </cell>
          <cell r="AS186">
            <v>464.99999999999966</v>
          </cell>
          <cell r="AT186">
            <v>342.80000000000024</v>
          </cell>
          <cell r="AU186">
            <v>540.20000000000005</v>
          </cell>
          <cell r="AV186">
            <v>490</v>
          </cell>
          <cell r="AW186">
            <v>547.49999999999977</v>
          </cell>
          <cell r="AX186">
            <v>328</v>
          </cell>
          <cell r="AY186">
            <v>644</v>
          </cell>
          <cell r="AZ186">
            <v>631</v>
          </cell>
          <cell r="BA186">
            <v>763</v>
          </cell>
          <cell r="BB186">
            <v>412</v>
          </cell>
          <cell r="BC186">
            <v>864</v>
          </cell>
          <cell r="BD186">
            <v>692.39999999999986</v>
          </cell>
          <cell r="BE186">
            <v>777.5</v>
          </cell>
          <cell r="BF186">
            <v>507.19999999999976</v>
          </cell>
          <cell r="BG186">
            <v>996.65255000000025</v>
          </cell>
          <cell r="BH186">
            <v>0</v>
          </cell>
          <cell r="BI186">
            <v>0</v>
          </cell>
          <cell r="BJ186">
            <v>0</v>
          </cell>
          <cell r="BK186">
            <v>0</v>
          </cell>
          <cell r="BL186">
            <v>0</v>
          </cell>
          <cell r="BM186">
            <v>0</v>
          </cell>
          <cell r="BN186">
            <v>0</v>
          </cell>
          <cell r="BO186">
            <v>0</v>
          </cell>
          <cell r="BP186">
            <v>0</v>
          </cell>
          <cell r="BQ186">
            <v>0</v>
          </cell>
          <cell r="BR186">
            <v>0</v>
          </cell>
          <cell r="BS186">
            <v>0</v>
          </cell>
          <cell r="BT186">
            <v>0</v>
          </cell>
          <cell r="BU186">
            <v>0</v>
          </cell>
          <cell r="BV186">
            <v>0</v>
          </cell>
          <cell r="BW186">
            <v>0</v>
          </cell>
          <cell r="BX186">
            <v>0</v>
          </cell>
          <cell r="BY186">
            <v>0</v>
          </cell>
          <cell r="BZ186">
            <v>0</v>
          </cell>
          <cell r="CA186">
            <v>0</v>
          </cell>
          <cell r="CB186">
            <v>0</v>
          </cell>
          <cell r="CC186">
            <v>0</v>
          </cell>
          <cell r="CD186">
            <v>0</v>
          </cell>
          <cell r="CE186">
            <v>0</v>
          </cell>
          <cell r="CF186">
            <v>0</v>
          </cell>
          <cell r="CG186">
            <v>0</v>
          </cell>
          <cell r="CH186">
            <v>0</v>
          </cell>
          <cell r="CI186">
            <v>0</v>
          </cell>
          <cell r="CJ186">
            <v>0</v>
          </cell>
          <cell r="CK186">
            <v>0</v>
          </cell>
          <cell r="CL186">
            <v>0</v>
          </cell>
          <cell r="CM186">
            <v>271.99999999999977</v>
          </cell>
          <cell r="CN186">
            <v>344.00000000000006</v>
          </cell>
          <cell r="CO186">
            <v>249.40000000000003</v>
          </cell>
          <cell r="CP186">
            <v>130.39999999999975</v>
          </cell>
          <cell r="CQ186">
            <v>300.89999999999992</v>
          </cell>
          <cell r="CR186">
            <v>295.69999999999982</v>
          </cell>
          <cell r="CS186">
            <v>364.19999999999993</v>
          </cell>
          <cell r="CT186">
            <v>195.9999999999998</v>
          </cell>
          <cell r="CU186">
            <v>375.89999999999986</v>
          </cell>
          <cell r="CV186">
            <v>440.39999999999964</v>
          </cell>
          <cell r="CW186">
            <v>464.99999999999966</v>
          </cell>
          <cell r="CX186">
            <v>342.80000000000024</v>
          </cell>
          <cell r="CY186">
            <v>540.20000000000005</v>
          </cell>
          <cell r="CZ186">
            <v>490</v>
          </cell>
          <cell r="DA186">
            <v>547.49999999999977</v>
          </cell>
          <cell r="DB186">
            <v>328</v>
          </cell>
          <cell r="DC186">
            <v>644</v>
          </cell>
          <cell r="DD186">
            <v>631</v>
          </cell>
          <cell r="DE186">
            <v>763</v>
          </cell>
          <cell r="DF186">
            <v>412</v>
          </cell>
          <cell r="DG186">
            <v>864</v>
          </cell>
          <cell r="DH186">
            <v>692.39999999999986</v>
          </cell>
          <cell r="DI186">
            <v>777.5</v>
          </cell>
          <cell r="DJ186">
            <v>507.19999999999976</v>
          </cell>
          <cell r="DK186">
            <v>996.65255000000025</v>
          </cell>
          <cell r="DL186">
            <v>0</v>
          </cell>
          <cell r="DM186">
            <v>0</v>
          </cell>
          <cell r="DN186">
            <v>0</v>
          </cell>
          <cell r="DO186">
            <v>-90.300000000000011</v>
          </cell>
          <cell r="DP186">
            <v>-121.19999999999999</v>
          </cell>
          <cell r="DQ186">
            <v>-84.9</v>
          </cell>
          <cell r="DR186">
            <v>64.099999999999994</v>
          </cell>
          <cell r="DS186">
            <v>-105.80000000000001</v>
          </cell>
          <cell r="DT186">
            <v>-109.89999999999999</v>
          </cell>
          <cell r="DU186">
            <v>-138.4</v>
          </cell>
          <cell r="DV186">
            <v>-71.099999999999994</v>
          </cell>
          <cell r="DW186">
            <v>-112.2</v>
          </cell>
          <cell r="DX186">
            <v>-149.30000000000001</v>
          </cell>
          <cell r="DY186">
            <v>-162.4</v>
          </cell>
          <cell r="DZ186">
            <v>-128.79999999999998</v>
          </cell>
          <cell r="EA186">
            <v>-195.6</v>
          </cell>
          <cell r="EB186">
            <v>-181</v>
          </cell>
          <cell r="EC186">
            <v>-185.2</v>
          </cell>
          <cell r="ED186">
            <v>-76</v>
          </cell>
          <cell r="EE186">
            <v>-221</v>
          </cell>
          <cell r="EF186">
            <v>-208</v>
          </cell>
          <cell r="EG186">
            <v>-258</v>
          </cell>
          <cell r="EH186">
            <v>-137</v>
          </cell>
          <cell r="EI186">
            <v>-298</v>
          </cell>
          <cell r="EJ186">
            <v>-230.8</v>
          </cell>
          <cell r="EK186">
            <v>-247.2</v>
          </cell>
          <cell r="EL186">
            <v>-181.4</v>
          </cell>
          <cell r="EM186">
            <v>-343.84512975000013</v>
          </cell>
          <cell r="EN186">
            <v>0</v>
          </cell>
          <cell r="EO186">
            <v>0</v>
          </cell>
          <cell r="EP186">
            <v>0</v>
          </cell>
          <cell r="EQ186">
            <v>181.69999999999976</v>
          </cell>
          <cell r="ER186">
            <v>222.80000000000007</v>
          </cell>
          <cell r="ES186">
            <v>164.50000000000003</v>
          </cell>
          <cell r="ET186">
            <v>194.49999999999974</v>
          </cell>
          <cell r="EU186">
            <v>195.09999999999991</v>
          </cell>
          <cell r="EV186">
            <v>185.79999999999984</v>
          </cell>
          <cell r="EW186">
            <v>225.79999999999993</v>
          </cell>
          <cell r="EX186">
            <v>124.89999999999981</v>
          </cell>
          <cell r="EY186">
            <v>263.69999999999987</v>
          </cell>
          <cell r="EZ186">
            <v>291.09999999999962</v>
          </cell>
          <cell r="FA186">
            <v>302.59999999999968</v>
          </cell>
          <cell r="FB186">
            <v>214.00000000000026</v>
          </cell>
          <cell r="FC186">
            <v>344.6</v>
          </cell>
          <cell r="FD186">
            <v>309</v>
          </cell>
          <cell r="FE186">
            <v>362.29999999999978</v>
          </cell>
          <cell r="FF186">
            <v>252</v>
          </cell>
          <cell r="FG186">
            <v>423</v>
          </cell>
          <cell r="FH186">
            <v>423</v>
          </cell>
          <cell r="FI186">
            <v>505</v>
          </cell>
          <cell r="FJ186">
            <v>275</v>
          </cell>
          <cell r="FK186">
            <v>566</v>
          </cell>
          <cell r="FL186">
            <v>461.59999999999985</v>
          </cell>
          <cell r="FM186">
            <v>530.29999999999995</v>
          </cell>
          <cell r="FN186">
            <v>325.79999999999973</v>
          </cell>
          <cell r="FO186">
            <v>652.80742025000018</v>
          </cell>
          <cell r="FP186">
            <v>0</v>
          </cell>
          <cell r="FQ186">
            <v>0</v>
          </cell>
          <cell r="FR186">
            <v>0</v>
          </cell>
          <cell r="FS186">
            <v>0</v>
          </cell>
          <cell r="FT186">
            <v>0</v>
          </cell>
          <cell r="FU186">
            <v>0</v>
          </cell>
          <cell r="FV186">
            <v>0</v>
          </cell>
          <cell r="FW186">
            <v>0</v>
          </cell>
          <cell r="FX186">
            <v>0</v>
          </cell>
          <cell r="FY186">
            <v>0</v>
          </cell>
          <cell r="FZ186">
            <v>0</v>
          </cell>
          <cell r="GA186">
            <v>0</v>
          </cell>
          <cell r="GB186">
            <v>0</v>
          </cell>
          <cell r="GC186">
            <v>0</v>
          </cell>
          <cell r="GD186">
            <v>0</v>
          </cell>
          <cell r="GE186">
            <v>0</v>
          </cell>
          <cell r="GF186">
            <v>0</v>
          </cell>
          <cell r="GG186">
            <v>0</v>
          </cell>
          <cell r="GH186">
            <v>0</v>
          </cell>
          <cell r="GI186">
            <v>0</v>
          </cell>
          <cell r="GJ186">
            <v>0</v>
          </cell>
          <cell r="GK186">
            <v>0</v>
          </cell>
          <cell r="GL186">
            <v>0</v>
          </cell>
          <cell r="GM186">
            <v>0</v>
          </cell>
          <cell r="GN186">
            <v>0</v>
          </cell>
          <cell r="GO186">
            <v>0</v>
          </cell>
          <cell r="GP186">
            <v>0</v>
          </cell>
          <cell r="GQ186">
            <v>0</v>
          </cell>
          <cell r="GR186">
            <v>0</v>
          </cell>
          <cell r="GS186">
            <v>0</v>
          </cell>
          <cell r="GT186">
            <v>0</v>
          </cell>
          <cell r="GU186">
            <v>0</v>
          </cell>
          <cell r="GV186">
            <v>0</v>
          </cell>
          <cell r="GW186">
            <v>0</v>
          </cell>
          <cell r="GX186">
            <v>0</v>
          </cell>
          <cell r="GY186">
            <v>0</v>
          </cell>
          <cell r="GZ186">
            <v>0</v>
          </cell>
          <cell r="HA186">
            <v>0</v>
          </cell>
          <cell r="HB186">
            <v>0</v>
          </cell>
          <cell r="HC186">
            <v>0</v>
          </cell>
          <cell r="HD186">
            <v>0</v>
          </cell>
          <cell r="HE186">
            <v>0</v>
          </cell>
          <cell r="HF186">
            <v>0</v>
          </cell>
          <cell r="HG186">
            <v>0</v>
          </cell>
          <cell r="HH186">
            <v>0</v>
          </cell>
          <cell r="HI186">
            <v>0</v>
          </cell>
          <cell r="HJ186">
            <v>0</v>
          </cell>
          <cell r="HK186">
            <v>0</v>
          </cell>
          <cell r="HL186">
            <v>0</v>
          </cell>
          <cell r="HM186">
            <v>0</v>
          </cell>
          <cell r="HN186">
            <v>0</v>
          </cell>
          <cell r="HO186">
            <v>0</v>
          </cell>
          <cell r="HP186">
            <v>0</v>
          </cell>
          <cell r="HQ186">
            <v>0</v>
          </cell>
          <cell r="HR186">
            <v>0</v>
          </cell>
          <cell r="HS186">
            <v>0</v>
          </cell>
          <cell r="HT186">
            <v>0</v>
          </cell>
          <cell r="HU186">
            <v>0</v>
          </cell>
          <cell r="HV186">
            <v>0</v>
          </cell>
          <cell r="HW186">
            <v>0</v>
          </cell>
          <cell r="HX186">
            <v>0</v>
          </cell>
          <cell r="HY186">
            <v>0</v>
          </cell>
          <cell r="HZ186">
            <v>0</v>
          </cell>
          <cell r="IA186">
            <v>0</v>
          </cell>
          <cell r="IB186">
            <v>0</v>
          </cell>
          <cell r="IC186">
            <v>0</v>
          </cell>
          <cell r="ID186">
            <v>0</v>
          </cell>
          <cell r="IE186">
            <v>0</v>
          </cell>
          <cell r="IF186">
            <v>0</v>
          </cell>
          <cell r="IG186">
            <v>0</v>
          </cell>
          <cell r="IH186">
            <v>0</v>
          </cell>
          <cell r="II186">
            <v>0</v>
          </cell>
          <cell r="IJ186">
            <v>0</v>
          </cell>
          <cell r="IK186">
            <v>0</v>
          </cell>
          <cell r="IL186">
            <v>0</v>
          </cell>
          <cell r="IM186">
            <v>0</v>
          </cell>
          <cell r="IN186">
            <v>0</v>
          </cell>
          <cell r="IO186">
            <v>0</v>
          </cell>
          <cell r="IP186">
            <v>0</v>
          </cell>
          <cell r="IQ186">
            <v>0</v>
          </cell>
          <cell r="IR186">
            <v>0</v>
          </cell>
          <cell r="IS186">
            <v>0</v>
          </cell>
          <cell r="IT186">
            <v>0</v>
          </cell>
          <cell r="IU186">
            <v>0</v>
          </cell>
        </row>
        <row r="187">
          <cell r="A187" t="str">
            <v>HUVR IN</v>
          </cell>
          <cell r="B187" t="str">
            <v>Hindustan UniLever</v>
          </cell>
          <cell r="C187" t="str">
            <v>FMCG</v>
          </cell>
          <cell r="D187">
            <v>0</v>
          </cell>
          <cell r="E187">
            <v>0</v>
          </cell>
          <cell r="F187">
            <v>0</v>
          </cell>
          <cell r="G187">
            <v>0</v>
          </cell>
          <cell r="H187">
            <v>0</v>
          </cell>
          <cell r="I187">
            <v>0</v>
          </cell>
          <cell r="J187">
            <v>0</v>
          </cell>
          <cell r="K187">
            <v>-317.89999999999998</v>
          </cell>
          <cell r="L187">
            <v>-317.5</v>
          </cell>
          <cell r="M187">
            <v>-341.2</v>
          </cell>
          <cell r="N187">
            <v>-323.2</v>
          </cell>
          <cell r="O187">
            <v>-45.6</v>
          </cell>
          <cell r="P187">
            <v>-55.5</v>
          </cell>
          <cell r="Q187">
            <v>-47.7</v>
          </cell>
          <cell r="R187">
            <v>-35.799999999999997</v>
          </cell>
          <cell r="S187">
            <v>-20.5</v>
          </cell>
          <cell r="T187">
            <v>-34.299999999999997</v>
          </cell>
          <cell r="U187">
            <v>-34.299999999999997</v>
          </cell>
          <cell r="V187">
            <v>-18.3</v>
          </cell>
          <cell r="W187">
            <v>359.4</v>
          </cell>
          <cell r="X187">
            <v>678.1</v>
          </cell>
          <cell r="Y187">
            <v>665.1</v>
          </cell>
          <cell r="Z187">
            <v>-25.8</v>
          </cell>
          <cell r="AA187">
            <v>200.8</v>
          </cell>
          <cell r="AB187">
            <v>720.6</v>
          </cell>
          <cell r="AC187">
            <v>408.9</v>
          </cell>
          <cell r="AD187">
            <v>291.5</v>
          </cell>
          <cell r="AE187">
            <v>180.5</v>
          </cell>
          <cell r="AF187">
            <v>0</v>
          </cell>
          <cell r="AG187">
            <v>0</v>
          </cell>
          <cell r="AH187">
            <v>0</v>
          </cell>
          <cell r="AI187">
            <v>0</v>
          </cell>
          <cell r="AJ187">
            <v>0</v>
          </cell>
          <cell r="AK187">
            <v>0</v>
          </cell>
          <cell r="AL187">
            <v>0</v>
          </cell>
          <cell r="AM187">
            <v>3703.6999999999985</v>
          </cell>
          <cell r="AN187">
            <v>3287.9000000000015</v>
          </cell>
          <cell r="AO187">
            <v>3601.0999999999985</v>
          </cell>
          <cell r="AP187">
            <v>4460.7000000000007</v>
          </cell>
          <cell r="AQ187">
            <v>2825.5000000000009</v>
          </cell>
          <cell r="AR187">
            <v>3876.8000000000038</v>
          </cell>
          <cell r="AS187">
            <v>3919.8000000000043</v>
          </cell>
          <cell r="AT187">
            <v>5107.8999999999978</v>
          </cell>
          <cell r="AU187">
            <v>3639.9999999999964</v>
          </cell>
          <cell r="AV187">
            <v>4625.0999999999976</v>
          </cell>
          <cell r="AW187">
            <v>4642.2999999999984</v>
          </cell>
          <cell r="AX187">
            <v>5709.2999999999993</v>
          </cell>
          <cell r="AY187">
            <v>4017.2000000000021</v>
          </cell>
          <cell r="AZ187">
            <v>5628.0000000000018</v>
          </cell>
          <cell r="BA187">
            <v>5114.0999999999967</v>
          </cell>
          <cell r="BB187">
            <v>6844.4</v>
          </cell>
          <cell r="BC187">
            <v>4689.1000000000031</v>
          </cell>
          <cell r="BD187">
            <v>6695.2000000000016</v>
          </cell>
          <cell r="BE187">
            <v>5609.7999999999965</v>
          </cell>
          <cell r="BF187">
            <v>7525.9999999999991</v>
          </cell>
          <cell r="BG187">
            <v>5731.1999999999953</v>
          </cell>
          <cell r="BH187">
            <v>0</v>
          </cell>
          <cell r="BI187">
            <v>0</v>
          </cell>
          <cell r="BJ187">
            <v>0</v>
          </cell>
          <cell r="BK187">
            <v>0</v>
          </cell>
          <cell r="BL187">
            <v>0</v>
          </cell>
          <cell r="BM187">
            <v>0</v>
          </cell>
          <cell r="BN187">
            <v>0</v>
          </cell>
          <cell r="BO187">
            <v>-80.3</v>
          </cell>
          <cell r="BP187">
            <v>-119.1</v>
          </cell>
          <cell r="BQ187">
            <v>418.5</v>
          </cell>
          <cell r="BR187">
            <v>-238.4</v>
          </cell>
          <cell r="BS187">
            <v>-84.7</v>
          </cell>
          <cell r="BT187">
            <v>-188.2</v>
          </cell>
          <cell r="BU187">
            <v>6.1</v>
          </cell>
          <cell r="BV187">
            <v>823.6</v>
          </cell>
          <cell r="BW187">
            <v>1488.8</v>
          </cell>
          <cell r="BX187">
            <v>13.3</v>
          </cell>
          <cell r="BY187">
            <v>1377.4</v>
          </cell>
          <cell r="BZ187">
            <v>277.5</v>
          </cell>
          <cell r="CA187">
            <v>658.1</v>
          </cell>
          <cell r="CB187">
            <v>0</v>
          </cell>
          <cell r="CC187">
            <v>0</v>
          </cell>
          <cell r="CD187">
            <v>774.5</v>
          </cell>
          <cell r="CE187">
            <v>25.2</v>
          </cell>
          <cell r="CF187">
            <v>180.4</v>
          </cell>
          <cell r="CG187">
            <v>887.4424049215329</v>
          </cell>
          <cell r="CH187">
            <v>-411.90245415891576</v>
          </cell>
          <cell r="CI187">
            <v>-1070.9000000000001</v>
          </cell>
          <cell r="CJ187">
            <v>0</v>
          </cell>
          <cell r="CK187">
            <v>0</v>
          </cell>
          <cell r="CL187">
            <v>0</v>
          </cell>
          <cell r="CM187">
            <v>0</v>
          </cell>
          <cell r="CN187">
            <v>0</v>
          </cell>
          <cell r="CO187">
            <v>0</v>
          </cell>
          <cell r="CP187">
            <v>0</v>
          </cell>
          <cell r="CQ187">
            <v>3623.3999999999983</v>
          </cell>
          <cell r="CR187">
            <v>3168.8000000000015</v>
          </cell>
          <cell r="CS187">
            <v>4019.5999999999985</v>
          </cell>
          <cell r="CT187">
            <v>4222.3000000000011</v>
          </cell>
          <cell r="CU187">
            <v>2740.8000000000011</v>
          </cell>
          <cell r="CV187">
            <v>3688.600000000004</v>
          </cell>
          <cell r="CW187">
            <v>3925.9000000000042</v>
          </cell>
          <cell r="CX187">
            <v>5931.4999999999982</v>
          </cell>
          <cell r="CY187">
            <v>5128.7999999999965</v>
          </cell>
          <cell r="CZ187">
            <v>4638.3999999999978</v>
          </cell>
          <cell r="DA187">
            <v>6019.6999999999989</v>
          </cell>
          <cell r="DB187">
            <v>5986.7999999999993</v>
          </cell>
          <cell r="DC187">
            <v>4675.300000000002</v>
          </cell>
          <cell r="DD187">
            <v>5628.0000000000018</v>
          </cell>
          <cell r="DE187">
            <v>5114.0999999999967</v>
          </cell>
          <cell r="DF187">
            <v>7618.9</v>
          </cell>
          <cell r="DG187">
            <v>4714.3000000000029</v>
          </cell>
          <cell r="DH187">
            <v>6875.6000000000013</v>
          </cell>
          <cell r="DI187">
            <v>6497.2424049215297</v>
          </cell>
          <cell r="DJ187">
            <v>7114.097545841083</v>
          </cell>
          <cell r="DK187">
            <v>4660.2999999999956</v>
          </cell>
          <cell r="DL187">
            <v>0</v>
          </cell>
          <cell r="DM187">
            <v>0</v>
          </cell>
          <cell r="DN187">
            <v>0</v>
          </cell>
          <cell r="DO187">
            <v>0</v>
          </cell>
          <cell r="DP187">
            <v>0</v>
          </cell>
          <cell r="DQ187">
            <v>0</v>
          </cell>
          <cell r="DR187">
            <v>0</v>
          </cell>
          <cell r="DS187">
            <v>-831.9</v>
          </cell>
          <cell r="DT187">
            <v>-723.9</v>
          </cell>
          <cell r="DU187">
            <v>-776.40000000000009</v>
          </cell>
          <cell r="DV187">
            <v>-885.59999999999991</v>
          </cell>
          <cell r="DW187">
            <v>-605.80000000000007</v>
          </cell>
          <cell r="DX187">
            <v>-872.1</v>
          </cell>
          <cell r="DY187">
            <v>-666.30000000000007</v>
          </cell>
          <cell r="DZ187">
            <v>-722.9</v>
          </cell>
          <cell r="EA187">
            <v>-700.19999999999993</v>
          </cell>
          <cell r="EB187">
            <v>-832.5</v>
          </cell>
          <cell r="EC187">
            <v>-812.30000000000007</v>
          </cell>
          <cell r="ED187">
            <v>-875</v>
          </cell>
          <cell r="EE187">
            <v>-774.8</v>
          </cell>
          <cell r="EF187">
            <v>-1111</v>
          </cell>
          <cell r="EG187">
            <v>-1016.5</v>
          </cell>
          <cell r="EH187">
            <v>-1321.3</v>
          </cell>
          <cell r="EI187">
            <v>-904.8</v>
          </cell>
          <cell r="EJ187">
            <v>-1293.8</v>
          </cell>
          <cell r="EK187">
            <v>-1031.1424049215329</v>
          </cell>
          <cell r="EL187">
            <v>-1461.050601913367</v>
          </cell>
          <cell r="EM187">
            <v>-710.4</v>
          </cell>
          <cell r="EN187">
            <v>0</v>
          </cell>
          <cell r="EO187">
            <v>0</v>
          </cell>
          <cell r="EP187">
            <v>0</v>
          </cell>
          <cell r="EQ187">
            <v>0</v>
          </cell>
          <cell r="ER187">
            <v>0</v>
          </cell>
          <cell r="ES187">
            <v>0</v>
          </cell>
          <cell r="ET187">
            <v>0</v>
          </cell>
          <cell r="EU187">
            <v>2791.4999999999982</v>
          </cell>
          <cell r="EV187">
            <v>2444.9000000000015</v>
          </cell>
          <cell r="EW187">
            <v>3243.1999999999985</v>
          </cell>
          <cell r="EX187">
            <v>3336.7000000000012</v>
          </cell>
          <cell r="EY187">
            <v>2135.0000000000009</v>
          </cell>
          <cell r="EZ187">
            <v>2816.5000000000041</v>
          </cell>
          <cell r="FA187">
            <v>3259.600000000004</v>
          </cell>
          <cell r="FB187">
            <v>5208.5999999999985</v>
          </cell>
          <cell r="FC187">
            <v>4428.5999999999967</v>
          </cell>
          <cell r="FD187">
            <v>3805.8999999999978</v>
          </cell>
          <cell r="FE187">
            <v>5207.3999999999987</v>
          </cell>
          <cell r="FF187">
            <v>5111.7999999999993</v>
          </cell>
          <cell r="FG187">
            <v>3900.5000000000018</v>
          </cell>
          <cell r="FH187">
            <v>4517.0000000000018</v>
          </cell>
          <cell r="FI187">
            <v>4097.5999999999967</v>
          </cell>
          <cell r="FJ187">
            <v>6297.5999999999995</v>
          </cell>
          <cell r="FK187">
            <v>3809.5000000000027</v>
          </cell>
          <cell r="FL187">
            <v>5581.8000000000011</v>
          </cell>
          <cell r="FM187">
            <v>5466.0999999999967</v>
          </cell>
          <cell r="FN187">
            <v>5653.0469439277158</v>
          </cell>
          <cell r="FO187">
            <v>3949.8999999999955</v>
          </cell>
          <cell r="FP187">
            <v>0</v>
          </cell>
          <cell r="FQ187">
            <v>0</v>
          </cell>
          <cell r="FR187">
            <v>0</v>
          </cell>
          <cell r="FS187">
            <v>0</v>
          </cell>
          <cell r="FT187">
            <v>0</v>
          </cell>
          <cell r="FU187">
            <v>0</v>
          </cell>
          <cell r="FV187">
            <v>0</v>
          </cell>
          <cell r="FW187">
            <v>157.30000000000001</v>
          </cell>
          <cell r="FX187">
            <v>0</v>
          </cell>
          <cell r="FY187">
            <v>0</v>
          </cell>
          <cell r="FZ187">
            <v>0</v>
          </cell>
          <cell r="GA187">
            <v>367.5</v>
          </cell>
          <cell r="GB187">
            <v>0</v>
          </cell>
          <cell r="GC187">
            <v>0</v>
          </cell>
          <cell r="GD187">
            <v>0</v>
          </cell>
          <cell r="GE187">
            <v>0</v>
          </cell>
          <cell r="GF187">
            <v>0</v>
          </cell>
          <cell r="GG187">
            <v>0</v>
          </cell>
          <cell r="GH187">
            <v>0</v>
          </cell>
          <cell r="GI187">
            <v>0</v>
          </cell>
          <cell r="GJ187">
            <v>0</v>
          </cell>
          <cell r="GK187">
            <v>0</v>
          </cell>
          <cell r="GL187">
            <v>0</v>
          </cell>
          <cell r="GM187">
            <v>0</v>
          </cell>
          <cell r="GN187">
            <v>0</v>
          </cell>
          <cell r="GO187">
            <v>0</v>
          </cell>
          <cell r="GP187">
            <v>524.1</v>
          </cell>
          <cell r="GQ187">
            <v>0</v>
          </cell>
          <cell r="GR187">
            <v>0</v>
          </cell>
          <cell r="GS187">
            <v>0</v>
          </cell>
          <cell r="GT187">
            <v>0</v>
          </cell>
          <cell r="GU187">
            <v>0</v>
          </cell>
          <cell r="GV187">
            <v>0</v>
          </cell>
          <cell r="GW187">
            <v>0</v>
          </cell>
          <cell r="GX187">
            <v>0</v>
          </cell>
          <cell r="GY187">
            <v>0</v>
          </cell>
          <cell r="GZ187">
            <v>0</v>
          </cell>
          <cell r="HA187">
            <v>0</v>
          </cell>
          <cell r="HB187">
            <v>0</v>
          </cell>
          <cell r="HC187">
            <v>0</v>
          </cell>
          <cell r="HD187">
            <v>0</v>
          </cell>
          <cell r="HE187">
            <v>0</v>
          </cell>
          <cell r="HF187">
            <v>0</v>
          </cell>
          <cell r="HG187">
            <v>0</v>
          </cell>
          <cell r="HH187">
            <v>0</v>
          </cell>
          <cell r="HI187">
            <v>0</v>
          </cell>
          <cell r="HJ187">
            <v>0</v>
          </cell>
          <cell r="HK187">
            <v>0</v>
          </cell>
          <cell r="HL187">
            <v>0</v>
          </cell>
          <cell r="HM187">
            <v>0</v>
          </cell>
          <cell r="HN187">
            <v>0</v>
          </cell>
          <cell r="HO187">
            <v>0</v>
          </cell>
          <cell r="HP187">
            <v>0</v>
          </cell>
          <cell r="HQ187">
            <v>0</v>
          </cell>
          <cell r="HR187">
            <v>0</v>
          </cell>
          <cell r="HS187">
            <v>0</v>
          </cell>
          <cell r="HT187">
            <v>0</v>
          </cell>
          <cell r="HU187">
            <v>0</v>
          </cell>
          <cell r="HV187">
            <v>0</v>
          </cell>
          <cell r="HW187">
            <v>0</v>
          </cell>
          <cell r="HX187">
            <v>0</v>
          </cell>
          <cell r="HY187">
            <v>0</v>
          </cell>
          <cell r="HZ187">
            <v>0</v>
          </cell>
          <cell r="IA187">
            <v>0</v>
          </cell>
          <cell r="IB187">
            <v>0</v>
          </cell>
          <cell r="IC187">
            <v>0</v>
          </cell>
          <cell r="ID187">
            <v>0</v>
          </cell>
          <cell r="IE187">
            <v>0</v>
          </cell>
          <cell r="IF187">
            <v>0</v>
          </cell>
          <cell r="IG187">
            <v>0</v>
          </cell>
          <cell r="IH187">
            <v>0</v>
          </cell>
          <cell r="II187">
            <v>0</v>
          </cell>
          <cell r="IJ187">
            <v>0</v>
          </cell>
          <cell r="IK187">
            <v>0</v>
          </cell>
          <cell r="IL187">
            <v>0</v>
          </cell>
          <cell r="IM187">
            <v>0</v>
          </cell>
          <cell r="IN187">
            <v>0</v>
          </cell>
          <cell r="IO187">
            <v>0</v>
          </cell>
          <cell r="IP187">
            <v>0</v>
          </cell>
          <cell r="IQ187">
            <v>0</v>
          </cell>
          <cell r="IR187">
            <v>0</v>
          </cell>
          <cell r="IS187">
            <v>0</v>
          </cell>
          <cell r="IT187">
            <v>0</v>
          </cell>
          <cell r="IU187">
            <v>0</v>
          </cell>
        </row>
        <row r="188">
          <cell r="A188" t="str">
            <v>ITC IN</v>
          </cell>
          <cell r="B188" t="str">
            <v>ITC</v>
          </cell>
          <cell r="C188" t="str">
            <v>FMCG</v>
          </cell>
          <cell r="D188">
            <v>0</v>
          </cell>
          <cell r="E188">
            <v>0</v>
          </cell>
          <cell r="F188">
            <v>0</v>
          </cell>
          <cell r="G188">
            <v>0</v>
          </cell>
          <cell r="H188">
            <v>0</v>
          </cell>
          <cell r="I188">
            <v>0</v>
          </cell>
          <cell r="J188">
            <v>0</v>
          </cell>
          <cell r="K188">
            <v>-81.810054999999991</v>
          </cell>
          <cell r="L188">
            <v>-129.19999999999999</v>
          </cell>
          <cell r="M188">
            <v>-100.19999999999999</v>
          </cell>
          <cell r="N188">
            <v>-182.3</v>
          </cell>
          <cell r="O188">
            <v>-12.637742229999986</v>
          </cell>
          <cell r="P188">
            <v>-10.792611000000001</v>
          </cell>
          <cell r="Q188">
            <v>3.1660820000000003</v>
          </cell>
          <cell r="R188">
            <v>-15.161956999999999</v>
          </cell>
          <cell r="S188">
            <v>-96.517772000000008</v>
          </cell>
          <cell r="T188">
            <v>-7.2280259999999998</v>
          </cell>
          <cell r="U188">
            <v>-34.845176999999993</v>
          </cell>
          <cell r="V188">
            <v>8.6999999999999993</v>
          </cell>
          <cell r="W188">
            <v>0.46511438999999655</v>
          </cell>
          <cell r="X188">
            <v>8.2999999999999989</v>
          </cell>
          <cell r="Y188">
            <v>-9.1</v>
          </cell>
          <cell r="Z188">
            <v>-18.3</v>
          </cell>
          <cell r="AA188">
            <v>-27</v>
          </cell>
          <cell r="AB188">
            <v>-14.1</v>
          </cell>
          <cell r="AC188">
            <v>-27.799999999999997</v>
          </cell>
          <cell r="AD188">
            <v>-4.5</v>
          </cell>
          <cell r="AE188">
            <v>-136.80000000000001</v>
          </cell>
          <cell r="AF188">
            <v>0</v>
          </cell>
          <cell r="AG188">
            <v>0</v>
          </cell>
          <cell r="AH188">
            <v>0</v>
          </cell>
          <cell r="AI188">
            <v>0</v>
          </cell>
          <cell r="AJ188">
            <v>0</v>
          </cell>
          <cell r="AK188">
            <v>0</v>
          </cell>
          <cell r="AL188">
            <v>0</v>
          </cell>
          <cell r="AM188">
            <v>5242.5725524500003</v>
          </cell>
          <cell r="AN188">
            <v>6815.7</v>
          </cell>
          <cell r="AO188">
            <v>6945.699999999998</v>
          </cell>
          <cell r="AP188">
            <v>6653.8999999999978</v>
          </cell>
          <cell r="AQ188">
            <v>6315.404591949994</v>
          </cell>
          <cell r="AR188">
            <v>8301.5254589099932</v>
          </cell>
          <cell r="AS188">
            <v>8152.3598111699948</v>
          </cell>
          <cell r="AT188">
            <v>8425.8934689599973</v>
          </cell>
          <cell r="AU188">
            <v>7812.3149183912719</v>
          </cell>
          <cell r="AV188">
            <v>9671.493996109999</v>
          </cell>
          <cell r="AW188">
            <v>9577.5252653359985</v>
          </cell>
          <cell r="AX188">
            <v>10613.6</v>
          </cell>
          <cell r="AY188">
            <v>9404.2287776800167</v>
          </cell>
          <cell r="AZ188">
            <v>11289.300000000003</v>
          </cell>
          <cell r="BA188">
            <v>11331.299999999997</v>
          </cell>
          <cell r="BB188">
            <v>12255.499999999998</v>
          </cell>
          <cell r="BC188">
            <v>10841.600000000002</v>
          </cell>
          <cell r="BD188">
            <v>11139.500000000004</v>
          </cell>
          <cell r="BE188">
            <v>11890.800000000001</v>
          </cell>
          <cell r="BF188">
            <v>13309.499999999996</v>
          </cell>
          <cell r="BG188">
            <v>11917.699999999999</v>
          </cell>
          <cell r="BH188">
            <v>0</v>
          </cell>
          <cell r="BI188">
            <v>0</v>
          </cell>
          <cell r="BJ188">
            <v>0</v>
          </cell>
          <cell r="BK188">
            <v>0</v>
          </cell>
          <cell r="BL188">
            <v>0</v>
          </cell>
          <cell r="BM188">
            <v>0</v>
          </cell>
          <cell r="BN188">
            <v>0</v>
          </cell>
          <cell r="BO188">
            <v>0</v>
          </cell>
          <cell r="BP188">
            <v>0</v>
          </cell>
          <cell r="BQ188">
            <v>0</v>
          </cell>
          <cell r="BR188">
            <v>0</v>
          </cell>
          <cell r="BS188">
            <v>3543.2999999999997</v>
          </cell>
          <cell r="BT188">
            <v>0</v>
          </cell>
          <cell r="BU188">
            <v>0</v>
          </cell>
          <cell r="BV188">
            <v>-454.4</v>
          </cell>
          <cell r="BW188">
            <v>4.199999999999946</v>
          </cell>
          <cell r="BX188">
            <v>0</v>
          </cell>
          <cell r="BY188">
            <v>0</v>
          </cell>
          <cell r="BZ188">
            <v>0</v>
          </cell>
          <cell r="CA188">
            <v>0</v>
          </cell>
          <cell r="CB188">
            <v>0</v>
          </cell>
          <cell r="CC188">
            <v>0</v>
          </cell>
          <cell r="CD188">
            <v>0</v>
          </cell>
          <cell r="CE188">
            <v>0</v>
          </cell>
          <cell r="CF188">
            <v>0</v>
          </cell>
          <cell r="CG188">
            <v>0</v>
          </cell>
          <cell r="CH188">
            <v>0</v>
          </cell>
          <cell r="CI188">
            <v>0</v>
          </cell>
          <cell r="CJ188">
            <v>0</v>
          </cell>
          <cell r="CK188">
            <v>0</v>
          </cell>
          <cell r="CL188">
            <v>0</v>
          </cell>
          <cell r="CM188">
            <v>0</v>
          </cell>
          <cell r="CN188">
            <v>0</v>
          </cell>
          <cell r="CO188">
            <v>0</v>
          </cell>
          <cell r="CP188">
            <v>0</v>
          </cell>
          <cell r="CQ188">
            <v>5242.5725524500003</v>
          </cell>
          <cell r="CR188">
            <v>6815.7</v>
          </cell>
          <cell r="CS188">
            <v>6945.699999999998</v>
          </cell>
          <cell r="CT188">
            <v>6653.8999999999978</v>
          </cell>
          <cell r="CU188">
            <v>9858.7045919499942</v>
          </cell>
          <cell r="CV188">
            <v>8301.5254589099932</v>
          </cell>
          <cell r="CW188">
            <v>8152.3598111699948</v>
          </cell>
          <cell r="CX188">
            <v>7971.4934689599977</v>
          </cell>
          <cell r="CY188">
            <v>7816.5149183912717</v>
          </cell>
          <cell r="CZ188">
            <v>9671.493996109999</v>
          </cell>
          <cell r="DA188">
            <v>9577.5252653359985</v>
          </cell>
          <cell r="DB188">
            <v>10613.6</v>
          </cell>
          <cell r="DC188">
            <v>9404.2287776800167</v>
          </cell>
          <cell r="DD188">
            <v>11289.300000000003</v>
          </cell>
          <cell r="DE188">
            <v>11331.299999999997</v>
          </cell>
          <cell r="DF188">
            <v>12255.499999999998</v>
          </cell>
          <cell r="DG188">
            <v>10841.600000000002</v>
          </cell>
          <cell r="DH188">
            <v>11139.500000000004</v>
          </cell>
          <cell r="DI188">
            <v>11890.800000000001</v>
          </cell>
          <cell r="DJ188">
            <v>13309.499999999996</v>
          </cell>
          <cell r="DK188">
            <v>11917.699999999999</v>
          </cell>
          <cell r="DL188">
            <v>0</v>
          </cell>
          <cell r="DM188">
            <v>0</v>
          </cell>
          <cell r="DN188">
            <v>0</v>
          </cell>
          <cell r="DO188">
            <v>0</v>
          </cell>
          <cell r="DP188">
            <v>0</v>
          </cell>
          <cell r="DQ188">
            <v>0</v>
          </cell>
          <cell r="DR188">
            <v>0</v>
          </cell>
          <cell r="DS188">
            <v>-1371.9509619999999</v>
          </cell>
          <cell r="DT188">
            <v>-2166.9</v>
          </cell>
          <cell r="DU188">
            <v>-2065</v>
          </cell>
          <cell r="DV188">
            <v>-1986.9</v>
          </cell>
          <cell r="DW188">
            <v>-2141.1626599999991</v>
          </cell>
          <cell r="DX188">
            <v>-2718.3999999999996</v>
          </cell>
          <cell r="DY188">
            <v>-2429.0730249999997</v>
          </cell>
          <cell r="DZ188">
            <v>-2603.1250949999999</v>
          </cell>
          <cell r="EA188">
            <v>-2137.5931500000015</v>
          </cell>
          <cell r="EB188">
            <v>-3148.7</v>
          </cell>
          <cell r="EC188">
            <v>-2781.571285</v>
          </cell>
          <cell r="ED188">
            <v>-3439.6</v>
          </cell>
          <cell r="EE188">
            <v>-2897.4100909999993</v>
          </cell>
          <cell r="EF188">
            <v>-3460.6</v>
          </cell>
          <cell r="EG188">
            <v>-3622.6</v>
          </cell>
          <cell r="EH188">
            <v>-3948.2999999999997</v>
          </cell>
          <cell r="EI188">
            <v>-3485.2</v>
          </cell>
          <cell r="EJ188">
            <v>-3652.7999999999997</v>
          </cell>
          <cell r="EK188">
            <v>-3863.5</v>
          </cell>
          <cell r="EL188">
            <v>-4277.3999999999996</v>
          </cell>
          <cell r="EM188">
            <v>-3827.7999999999997</v>
          </cell>
          <cell r="EN188">
            <v>0</v>
          </cell>
          <cell r="EO188">
            <v>0</v>
          </cell>
          <cell r="EP188">
            <v>0</v>
          </cell>
          <cell r="EQ188">
            <v>0</v>
          </cell>
          <cell r="ER188">
            <v>0</v>
          </cell>
          <cell r="ES188">
            <v>0</v>
          </cell>
          <cell r="ET188">
            <v>0</v>
          </cell>
          <cell r="EU188">
            <v>3870.6215904500004</v>
          </cell>
          <cell r="EV188">
            <v>4648.7999999999993</v>
          </cell>
          <cell r="EW188">
            <v>4880.699999999998</v>
          </cell>
          <cell r="EX188">
            <v>4666.9999999999982</v>
          </cell>
          <cell r="EY188">
            <v>7717.5419319499952</v>
          </cell>
          <cell r="EZ188">
            <v>5583.1254589099935</v>
          </cell>
          <cell r="FA188">
            <v>5723.2867861699951</v>
          </cell>
          <cell r="FB188">
            <v>5368.3683739599983</v>
          </cell>
          <cell r="FC188">
            <v>5678.9217683912702</v>
          </cell>
          <cell r="FD188">
            <v>6522.7939961099992</v>
          </cell>
          <cell r="FE188">
            <v>6795.9539803359985</v>
          </cell>
          <cell r="FF188">
            <v>7174</v>
          </cell>
          <cell r="FG188">
            <v>6506.818686680017</v>
          </cell>
          <cell r="FH188">
            <v>7828.7000000000025</v>
          </cell>
          <cell r="FI188">
            <v>7708.6999999999971</v>
          </cell>
          <cell r="FJ188">
            <v>8307.1999999999989</v>
          </cell>
          <cell r="FK188">
            <v>7356.4000000000024</v>
          </cell>
          <cell r="FL188">
            <v>7486.7000000000044</v>
          </cell>
          <cell r="FM188">
            <v>8027.3000000000011</v>
          </cell>
          <cell r="FN188">
            <v>9032.0999999999967</v>
          </cell>
          <cell r="FO188">
            <v>8089.9</v>
          </cell>
          <cell r="FP188">
            <v>0</v>
          </cell>
          <cell r="FQ188">
            <v>0</v>
          </cell>
          <cell r="FR188">
            <v>0</v>
          </cell>
          <cell r="FS188">
            <v>0</v>
          </cell>
          <cell r="FT188">
            <v>0</v>
          </cell>
          <cell r="FU188">
            <v>0</v>
          </cell>
          <cell r="FV188">
            <v>0</v>
          </cell>
          <cell r="FW188">
            <v>0</v>
          </cell>
          <cell r="FX188">
            <v>0</v>
          </cell>
          <cell r="FY188">
            <v>0</v>
          </cell>
          <cell r="FZ188">
            <v>0</v>
          </cell>
          <cell r="GA188">
            <v>0</v>
          </cell>
          <cell r="GB188">
            <v>0</v>
          </cell>
          <cell r="GC188">
            <v>0</v>
          </cell>
          <cell r="GD188">
            <v>0</v>
          </cell>
          <cell r="GE188">
            <v>0</v>
          </cell>
          <cell r="GF188">
            <v>0</v>
          </cell>
          <cell r="GG188">
            <v>0</v>
          </cell>
          <cell r="GH188">
            <v>0</v>
          </cell>
          <cell r="GI188">
            <v>0</v>
          </cell>
          <cell r="GJ188">
            <v>0</v>
          </cell>
          <cell r="GK188">
            <v>0</v>
          </cell>
          <cell r="GL188">
            <v>0</v>
          </cell>
          <cell r="GM188">
            <v>0</v>
          </cell>
          <cell r="GN188">
            <v>0</v>
          </cell>
          <cell r="GO188">
            <v>0</v>
          </cell>
          <cell r="GP188">
            <v>0</v>
          </cell>
          <cell r="GQ188">
            <v>0</v>
          </cell>
          <cell r="GR188">
            <v>0</v>
          </cell>
          <cell r="GS188">
            <v>0</v>
          </cell>
          <cell r="GT188">
            <v>0</v>
          </cell>
          <cell r="GU188">
            <v>0</v>
          </cell>
          <cell r="GV188">
            <v>0</v>
          </cell>
          <cell r="GW188">
            <v>0</v>
          </cell>
          <cell r="GX188">
            <v>0</v>
          </cell>
          <cell r="GY188">
            <v>0</v>
          </cell>
          <cell r="GZ188">
            <v>0</v>
          </cell>
          <cell r="HA188">
            <v>0</v>
          </cell>
          <cell r="HB188">
            <v>0</v>
          </cell>
          <cell r="HC188">
            <v>0</v>
          </cell>
          <cell r="HD188">
            <v>0</v>
          </cell>
          <cell r="HE188">
            <v>0</v>
          </cell>
          <cell r="HF188">
            <v>0</v>
          </cell>
          <cell r="HG188">
            <v>0</v>
          </cell>
          <cell r="HH188">
            <v>0</v>
          </cell>
          <cell r="HI188">
            <v>0</v>
          </cell>
          <cell r="HJ188">
            <v>0</v>
          </cell>
          <cell r="HK188">
            <v>0</v>
          </cell>
          <cell r="HL188">
            <v>0</v>
          </cell>
          <cell r="HM188">
            <v>0</v>
          </cell>
          <cell r="HN188">
            <v>0</v>
          </cell>
          <cell r="HO188">
            <v>0</v>
          </cell>
          <cell r="HP188">
            <v>0</v>
          </cell>
          <cell r="HQ188">
            <v>0</v>
          </cell>
          <cell r="HR188">
            <v>0</v>
          </cell>
          <cell r="HS188">
            <v>0</v>
          </cell>
          <cell r="HT188">
            <v>0</v>
          </cell>
          <cell r="HU188">
            <v>0</v>
          </cell>
          <cell r="HV188">
            <v>0</v>
          </cell>
          <cell r="HW188">
            <v>0</v>
          </cell>
          <cell r="HX188">
            <v>0</v>
          </cell>
          <cell r="HY188">
            <v>0</v>
          </cell>
          <cell r="HZ188">
            <v>0</v>
          </cell>
          <cell r="IA188">
            <v>0</v>
          </cell>
          <cell r="IB188">
            <v>0</v>
          </cell>
          <cell r="IC188">
            <v>0</v>
          </cell>
          <cell r="ID188">
            <v>0</v>
          </cell>
          <cell r="IE188">
            <v>0</v>
          </cell>
          <cell r="IF188">
            <v>0</v>
          </cell>
          <cell r="IG188">
            <v>0</v>
          </cell>
          <cell r="IH188">
            <v>0</v>
          </cell>
          <cell r="II188">
            <v>0</v>
          </cell>
          <cell r="IJ188">
            <v>0</v>
          </cell>
          <cell r="IK188">
            <v>0</v>
          </cell>
          <cell r="IL188">
            <v>0</v>
          </cell>
          <cell r="IM188">
            <v>0</v>
          </cell>
          <cell r="IN188">
            <v>0</v>
          </cell>
          <cell r="IO188">
            <v>0</v>
          </cell>
          <cell r="IP188">
            <v>0</v>
          </cell>
          <cell r="IQ188">
            <v>0</v>
          </cell>
          <cell r="IR188">
            <v>0</v>
          </cell>
          <cell r="IS188">
            <v>0</v>
          </cell>
          <cell r="IT188">
            <v>0</v>
          </cell>
          <cell r="IU188">
            <v>0</v>
          </cell>
        </row>
        <row r="189">
          <cell r="A189" t="str">
            <v>KFL IN</v>
          </cell>
          <cell r="B189" t="str">
            <v>Kohinoor Foods</v>
          </cell>
          <cell r="C189" t="str">
            <v>Agribusiness</v>
          </cell>
          <cell r="D189">
            <v>0</v>
          </cell>
          <cell r="E189">
            <v>-46</v>
          </cell>
          <cell r="F189">
            <v>-50.9</v>
          </cell>
          <cell r="G189">
            <v>-32</v>
          </cell>
          <cell r="H189">
            <v>-37.200000000000003</v>
          </cell>
          <cell r="I189">
            <v>-39</v>
          </cell>
          <cell r="J189">
            <v>-33.6</v>
          </cell>
          <cell r="K189">
            <v>-13.2</v>
          </cell>
          <cell r="L189">
            <v>-23.8</v>
          </cell>
          <cell r="M189">
            <v>-15.4</v>
          </cell>
          <cell r="N189">
            <v>-36.6</v>
          </cell>
          <cell r="O189">
            <v>-27.9</v>
          </cell>
          <cell r="P189">
            <v>-24.9</v>
          </cell>
          <cell r="Q189">
            <v>-34.799999999999997</v>
          </cell>
          <cell r="R189">
            <v>-52.1</v>
          </cell>
          <cell r="S189">
            <v>-12.9</v>
          </cell>
          <cell r="T189">
            <v>-40.5</v>
          </cell>
          <cell r="U189">
            <v>-44.4</v>
          </cell>
          <cell r="V189">
            <v>-55.3</v>
          </cell>
          <cell r="W189">
            <v>-58</v>
          </cell>
          <cell r="X189">
            <v>-61</v>
          </cell>
          <cell r="Y189">
            <v>-55.3</v>
          </cell>
          <cell r="Z189">
            <v>-81.3</v>
          </cell>
          <cell r="AA189">
            <v>-493.6</v>
          </cell>
          <cell r="AB189">
            <v>-206.8</v>
          </cell>
          <cell r="AC189">
            <v>-150.30000000000001</v>
          </cell>
          <cell r="AD189">
            <v>-260.39999999999998</v>
          </cell>
          <cell r="AE189">
            <v>-323</v>
          </cell>
          <cell r="AF189">
            <v>0</v>
          </cell>
          <cell r="AG189">
            <v>23.30000000000004</v>
          </cell>
          <cell r="AH189">
            <v>21.199999999999953</v>
          </cell>
          <cell r="AI189">
            <v>40.499999999999773</v>
          </cell>
          <cell r="AJ189">
            <v>28.999999999999815</v>
          </cell>
          <cell r="AK189">
            <v>42.199999999999676</v>
          </cell>
          <cell r="AL189">
            <v>34.299999999999677</v>
          </cell>
          <cell r="AM189">
            <v>62.499999999999957</v>
          </cell>
          <cell r="AN189">
            <v>39.500000000000043</v>
          </cell>
          <cell r="AO189">
            <v>55.799999999999976</v>
          </cell>
          <cell r="AP189">
            <v>54.900000000000041</v>
          </cell>
          <cell r="AQ189">
            <v>64.400000000000091</v>
          </cell>
          <cell r="AR189">
            <v>59.600000000000044</v>
          </cell>
          <cell r="AS189">
            <v>77.000000000000099</v>
          </cell>
          <cell r="AT189">
            <v>62.499999999999908</v>
          </cell>
          <cell r="AU189">
            <v>77.699999999999719</v>
          </cell>
          <cell r="AV189">
            <v>60.399999999999949</v>
          </cell>
          <cell r="AW189">
            <v>60.100000000000044</v>
          </cell>
          <cell r="AX189">
            <v>105.39999999999991</v>
          </cell>
          <cell r="AY189">
            <v>82.400000000000148</v>
          </cell>
          <cell r="AZ189">
            <v>52.500000000000142</v>
          </cell>
          <cell r="BA189">
            <v>56.299999999999955</v>
          </cell>
          <cell r="BB189">
            <v>110.40000000000011</v>
          </cell>
          <cell r="BC189">
            <v>-166.39999999999964</v>
          </cell>
          <cell r="BD189">
            <v>28.999999999999943</v>
          </cell>
          <cell r="BE189">
            <v>32.89999999999992</v>
          </cell>
          <cell r="BF189">
            <v>-40.099999999999852</v>
          </cell>
          <cell r="BG189">
            <v>16</v>
          </cell>
          <cell r="BH189">
            <v>0</v>
          </cell>
          <cell r="BI189">
            <v>0</v>
          </cell>
          <cell r="BJ189">
            <v>0</v>
          </cell>
          <cell r="BK189">
            <v>0</v>
          </cell>
          <cell r="BL189">
            <v>0</v>
          </cell>
          <cell r="BM189">
            <v>0</v>
          </cell>
          <cell r="BN189">
            <v>0</v>
          </cell>
          <cell r="BO189">
            <v>0</v>
          </cell>
          <cell r="BP189">
            <v>0</v>
          </cell>
          <cell r="BQ189">
            <v>0</v>
          </cell>
          <cell r="BR189">
            <v>0</v>
          </cell>
          <cell r="BS189">
            <v>0</v>
          </cell>
          <cell r="BT189">
            <v>0</v>
          </cell>
          <cell r="BU189">
            <v>0</v>
          </cell>
          <cell r="BV189">
            <v>0</v>
          </cell>
          <cell r="BW189">
            <v>0</v>
          </cell>
          <cell r="BX189">
            <v>0</v>
          </cell>
          <cell r="BY189">
            <v>0</v>
          </cell>
          <cell r="BZ189">
            <v>0</v>
          </cell>
          <cell r="CA189">
            <v>0</v>
          </cell>
          <cell r="CB189">
            <v>0</v>
          </cell>
          <cell r="CC189">
            <v>0</v>
          </cell>
          <cell r="CD189">
            <v>0</v>
          </cell>
          <cell r="CE189">
            <v>0</v>
          </cell>
          <cell r="CF189">
            <v>0</v>
          </cell>
          <cell r="CG189">
            <v>0</v>
          </cell>
          <cell r="CH189">
            <v>0</v>
          </cell>
          <cell r="CI189">
            <v>0</v>
          </cell>
          <cell r="CJ189">
            <v>0</v>
          </cell>
          <cell r="CK189">
            <v>23.30000000000004</v>
          </cell>
          <cell r="CL189">
            <v>21.199999999999953</v>
          </cell>
          <cell r="CM189">
            <v>40.499999999999773</v>
          </cell>
          <cell r="CN189">
            <v>28.999999999999815</v>
          </cell>
          <cell r="CO189">
            <v>42.199999999999676</v>
          </cell>
          <cell r="CP189">
            <v>34.299999999999677</v>
          </cell>
          <cell r="CQ189">
            <v>62.499999999999957</v>
          </cell>
          <cell r="CR189">
            <v>39.500000000000043</v>
          </cell>
          <cell r="CS189">
            <v>55.799999999999976</v>
          </cell>
          <cell r="CT189">
            <v>54.900000000000041</v>
          </cell>
          <cell r="CU189">
            <v>64.400000000000091</v>
          </cell>
          <cell r="CV189">
            <v>59.600000000000044</v>
          </cell>
          <cell r="CW189">
            <v>77.000000000000099</v>
          </cell>
          <cell r="CX189">
            <v>62.499999999999908</v>
          </cell>
          <cell r="CY189">
            <v>77.699999999999719</v>
          </cell>
          <cell r="CZ189">
            <v>60.399999999999949</v>
          </cell>
          <cell r="DA189">
            <v>60.100000000000044</v>
          </cell>
          <cell r="DB189">
            <v>105.39999999999991</v>
          </cell>
          <cell r="DC189">
            <v>82.400000000000148</v>
          </cell>
          <cell r="DD189">
            <v>52.500000000000142</v>
          </cell>
          <cell r="DE189">
            <v>56.299999999999955</v>
          </cell>
          <cell r="DF189">
            <v>110.40000000000011</v>
          </cell>
          <cell r="DG189">
            <v>-166.39999999999964</v>
          </cell>
          <cell r="DH189">
            <v>28.999999999999943</v>
          </cell>
          <cell r="DI189">
            <v>32.89999999999992</v>
          </cell>
          <cell r="DJ189">
            <v>-40.099999999999852</v>
          </cell>
          <cell r="DK189">
            <v>16</v>
          </cell>
          <cell r="DL189">
            <v>0</v>
          </cell>
          <cell r="DM189">
            <v>-1.5</v>
          </cell>
          <cell r="DN189">
            <v>-0.5</v>
          </cell>
          <cell r="DO189">
            <v>-10</v>
          </cell>
          <cell r="DP189">
            <v>-3</v>
          </cell>
          <cell r="DQ189">
            <v>-4</v>
          </cell>
          <cell r="DR189">
            <v>-1.2</v>
          </cell>
          <cell r="DS189">
            <v>-18.8</v>
          </cell>
          <cell r="DT189">
            <v>-5</v>
          </cell>
          <cell r="DU189">
            <v>-3.5</v>
          </cell>
          <cell r="DV189">
            <v>-7.5</v>
          </cell>
          <cell r="DW189">
            <v>-19</v>
          </cell>
          <cell r="DX189">
            <v>-10</v>
          </cell>
          <cell r="DY189">
            <v>-15</v>
          </cell>
          <cell r="DZ189">
            <v>-7.5</v>
          </cell>
          <cell r="EA189">
            <v>-36.5</v>
          </cell>
          <cell r="EB189">
            <v>-10</v>
          </cell>
          <cell r="EC189">
            <v>-12.5</v>
          </cell>
          <cell r="ED189">
            <v>-25</v>
          </cell>
          <cell r="EE189">
            <v>-40</v>
          </cell>
          <cell r="EF189">
            <v>-10.5</v>
          </cell>
          <cell r="EG189">
            <v>-12</v>
          </cell>
          <cell r="EH189">
            <v>-27.5</v>
          </cell>
          <cell r="EI189">
            <v>50.4</v>
          </cell>
          <cell r="EJ189">
            <v>-5.2</v>
          </cell>
          <cell r="EK189">
            <v>-1.8</v>
          </cell>
          <cell r="EL189">
            <v>4.5</v>
          </cell>
          <cell r="EM189">
            <v>-4</v>
          </cell>
          <cell r="EN189">
            <v>0</v>
          </cell>
          <cell r="EO189">
            <v>21.80000000000004</v>
          </cell>
          <cell r="EP189">
            <v>20.699999999999953</v>
          </cell>
          <cell r="EQ189">
            <v>30.499999999999773</v>
          </cell>
          <cell r="ER189">
            <v>25.999999999999815</v>
          </cell>
          <cell r="ES189">
            <v>38.199999999999676</v>
          </cell>
          <cell r="ET189">
            <v>33.099999999999675</v>
          </cell>
          <cell r="EU189">
            <v>43.69999999999996</v>
          </cell>
          <cell r="EV189">
            <v>34.500000000000043</v>
          </cell>
          <cell r="EW189">
            <v>52.299999999999976</v>
          </cell>
          <cell r="EX189">
            <v>47.400000000000041</v>
          </cell>
          <cell r="EY189">
            <v>45.400000000000091</v>
          </cell>
          <cell r="EZ189">
            <v>49.600000000000044</v>
          </cell>
          <cell r="FA189">
            <v>62.000000000000099</v>
          </cell>
          <cell r="FB189">
            <v>54.999999999999908</v>
          </cell>
          <cell r="FC189">
            <v>41.199999999999719</v>
          </cell>
          <cell r="FD189">
            <v>50.399999999999949</v>
          </cell>
          <cell r="FE189">
            <v>47.600000000000044</v>
          </cell>
          <cell r="FF189">
            <v>80.399999999999906</v>
          </cell>
          <cell r="FG189">
            <v>42.400000000000148</v>
          </cell>
          <cell r="FH189">
            <v>42.000000000000142</v>
          </cell>
          <cell r="FI189">
            <v>44.299999999999955</v>
          </cell>
          <cell r="FJ189">
            <v>82.900000000000105</v>
          </cell>
          <cell r="FK189">
            <v>-115.99999999999963</v>
          </cell>
          <cell r="FL189">
            <v>23.799999999999944</v>
          </cell>
          <cell r="FM189">
            <v>31.09999999999992</v>
          </cell>
          <cell r="FN189">
            <v>-35.599999999999852</v>
          </cell>
          <cell r="FO189">
            <v>12</v>
          </cell>
          <cell r="FP189">
            <v>0</v>
          </cell>
          <cell r="FQ189">
            <v>0</v>
          </cell>
          <cell r="FR189">
            <v>0</v>
          </cell>
          <cell r="FS189">
            <v>0</v>
          </cell>
          <cell r="FT189">
            <v>0</v>
          </cell>
          <cell r="FU189">
            <v>0</v>
          </cell>
          <cell r="FV189">
            <v>0</v>
          </cell>
          <cell r="FW189">
            <v>0</v>
          </cell>
          <cell r="FX189">
            <v>0</v>
          </cell>
          <cell r="FY189">
            <v>0</v>
          </cell>
          <cell r="FZ189">
            <v>0</v>
          </cell>
          <cell r="GA189">
            <v>0</v>
          </cell>
          <cell r="GB189">
            <v>0</v>
          </cell>
          <cell r="GC189">
            <v>0</v>
          </cell>
          <cell r="GD189">
            <v>0</v>
          </cell>
          <cell r="GE189">
            <v>0</v>
          </cell>
          <cell r="GF189">
            <v>0</v>
          </cell>
          <cell r="GG189">
            <v>0</v>
          </cell>
          <cell r="GH189">
            <v>0</v>
          </cell>
          <cell r="GI189">
            <v>0</v>
          </cell>
          <cell r="GJ189">
            <v>0</v>
          </cell>
          <cell r="GK189">
            <v>0</v>
          </cell>
          <cell r="GL189">
            <v>0</v>
          </cell>
          <cell r="GM189">
            <v>0</v>
          </cell>
          <cell r="GN189">
            <v>0</v>
          </cell>
          <cell r="GO189">
            <v>0</v>
          </cell>
          <cell r="GP189">
            <v>0</v>
          </cell>
          <cell r="GQ189">
            <v>0</v>
          </cell>
          <cell r="GR189">
            <v>0</v>
          </cell>
          <cell r="GS189">
            <v>0</v>
          </cell>
          <cell r="GT189">
            <v>0</v>
          </cell>
          <cell r="GU189">
            <v>0</v>
          </cell>
          <cell r="GV189">
            <v>0</v>
          </cell>
          <cell r="GW189">
            <v>0</v>
          </cell>
          <cell r="GX189">
            <v>0</v>
          </cell>
          <cell r="GY189">
            <v>0</v>
          </cell>
          <cell r="GZ189">
            <v>0</v>
          </cell>
          <cell r="HA189">
            <v>0</v>
          </cell>
          <cell r="HB189">
            <v>0</v>
          </cell>
          <cell r="HC189">
            <v>0</v>
          </cell>
          <cell r="HD189">
            <v>0</v>
          </cell>
          <cell r="HE189">
            <v>0</v>
          </cell>
          <cell r="HF189">
            <v>0</v>
          </cell>
          <cell r="HG189">
            <v>0</v>
          </cell>
          <cell r="HH189">
            <v>0</v>
          </cell>
          <cell r="HI189">
            <v>0</v>
          </cell>
          <cell r="HJ189">
            <v>0</v>
          </cell>
          <cell r="HK189">
            <v>0</v>
          </cell>
          <cell r="HL189">
            <v>0</v>
          </cell>
          <cell r="HM189">
            <v>0</v>
          </cell>
          <cell r="HN189">
            <v>0</v>
          </cell>
          <cell r="HO189">
            <v>0</v>
          </cell>
          <cell r="HP189">
            <v>0</v>
          </cell>
          <cell r="HQ189">
            <v>0</v>
          </cell>
          <cell r="HR189">
            <v>0</v>
          </cell>
          <cell r="HS189">
            <v>0</v>
          </cell>
          <cell r="HT189">
            <v>0</v>
          </cell>
          <cell r="HU189">
            <v>0</v>
          </cell>
          <cell r="HV189">
            <v>0</v>
          </cell>
          <cell r="HW189">
            <v>0</v>
          </cell>
          <cell r="HX189">
            <v>0</v>
          </cell>
          <cell r="HY189">
            <v>0</v>
          </cell>
          <cell r="HZ189">
            <v>0</v>
          </cell>
          <cell r="IA189">
            <v>0</v>
          </cell>
          <cell r="IB189">
            <v>0</v>
          </cell>
          <cell r="IC189">
            <v>0</v>
          </cell>
          <cell r="ID189">
            <v>0</v>
          </cell>
          <cell r="IE189">
            <v>0</v>
          </cell>
          <cell r="IF189">
            <v>0</v>
          </cell>
          <cell r="IG189">
            <v>0</v>
          </cell>
          <cell r="IH189">
            <v>0</v>
          </cell>
          <cell r="II189">
            <v>0</v>
          </cell>
          <cell r="IJ189">
            <v>0</v>
          </cell>
          <cell r="IK189">
            <v>0</v>
          </cell>
          <cell r="IL189">
            <v>0</v>
          </cell>
          <cell r="IM189">
            <v>0</v>
          </cell>
          <cell r="IN189">
            <v>0</v>
          </cell>
          <cell r="IO189">
            <v>0</v>
          </cell>
          <cell r="IP189">
            <v>0</v>
          </cell>
          <cell r="IQ189">
            <v>0</v>
          </cell>
          <cell r="IR189">
            <v>0</v>
          </cell>
          <cell r="IS189">
            <v>0</v>
          </cell>
          <cell r="IT189">
            <v>0</v>
          </cell>
          <cell r="IU189">
            <v>0</v>
          </cell>
        </row>
        <row r="190">
          <cell r="A190" t="str">
            <v>KRB IN</v>
          </cell>
          <cell r="B190" t="str">
            <v>KRBL</v>
          </cell>
          <cell r="C190" t="str">
            <v>Rice (Agribusiness)</v>
          </cell>
          <cell r="D190">
            <v>-44.7</v>
          </cell>
          <cell r="E190">
            <v>-50.2</v>
          </cell>
          <cell r="F190">
            <v>-37.799999999999997</v>
          </cell>
          <cell r="G190">
            <v>-35.700000000000003</v>
          </cell>
          <cell r="H190">
            <v>-23.9</v>
          </cell>
          <cell r="I190">
            <v>-16.5</v>
          </cell>
          <cell r="J190">
            <v>-17.100000000000001</v>
          </cell>
          <cell r="K190">
            <v>-28</v>
          </cell>
          <cell r="L190">
            <v>-14.2</v>
          </cell>
          <cell r="M190">
            <v>-14.3</v>
          </cell>
          <cell r="N190">
            <v>-27.9</v>
          </cell>
          <cell r="O190">
            <v>-52.7</v>
          </cell>
          <cell r="P190">
            <v>-52.7</v>
          </cell>
          <cell r="Q190">
            <v>-58.5</v>
          </cell>
          <cell r="R190">
            <v>-82.6</v>
          </cell>
          <cell r="S190">
            <v>-106.4</v>
          </cell>
          <cell r="T190">
            <v>-103.1</v>
          </cell>
          <cell r="U190">
            <v>-82</v>
          </cell>
          <cell r="V190">
            <v>-150.5</v>
          </cell>
          <cell r="W190">
            <v>-122.3</v>
          </cell>
          <cell r="X190">
            <v>-144.1</v>
          </cell>
          <cell r="Y190">
            <v>-132.30000000000001</v>
          </cell>
          <cell r="Z190">
            <v>-141.1</v>
          </cell>
          <cell r="AA190">
            <v>-228.9</v>
          </cell>
          <cell r="AB190">
            <v>-227.1</v>
          </cell>
          <cell r="AC190">
            <v>-179.5</v>
          </cell>
          <cell r="AD190">
            <v>-288.8</v>
          </cell>
          <cell r="AE190">
            <v>-164.5</v>
          </cell>
          <cell r="AF190">
            <v>57.699999999999946</v>
          </cell>
          <cell r="AG190">
            <v>44.400000000000219</v>
          </cell>
          <cell r="AH190">
            <v>54.900000000000134</v>
          </cell>
          <cell r="AI190">
            <v>45.800000000000082</v>
          </cell>
          <cell r="AJ190">
            <v>71.899999999999864</v>
          </cell>
          <cell r="AK190">
            <v>61.000000000000043</v>
          </cell>
          <cell r="AL190">
            <v>59.300000000000175</v>
          </cell>
          <cell r="AM190">
            <v>19.600000000000229</v>
          </cell>
          <cell r="AN190">
            <v>69.80000000000004</v>
          </cell>
          <cell r="AO190">
            <v>62.3</v>
          </cell>
          <cell r="AP190">
            <v>78.300000000000125</v>
          </cell>
          <cell r="AQ190">
            <v>45.699999999999989</v>
          </cell>
          <cell r="AR190">
            <v>107.09999999999984</v>
          </cell>
          <cell r="AS190">
            <v>127.89999999999995</v>
          </cell>
          <cell r="AT190">
            <v>158.89999999999992</v>
          </cell>
          <cell r="AU190">
            <v>92.699999999999903</v>
          </cell>
          <cell r="AV190">
            <v>168.6</v>
          </cell>
          <cell r="AW190">
            <v>208.49999999999989</v>
          </cell>
          <cell r="AX190">
            <v>198.70000000000016</v>
          </cell>
          <cell r="AY190">
            <v>3.6000000000000512</v>
          </cell>
          <cell r="AZ190">
            <v>9.8999999999999204</v>
          </cell>
          <cell r="BA190">
            <v>177.89999999999964</v>
          </cell>
          <cell r="BB190">
            <v>224.60000000000045</v>
          </cell>
          <cell r="BC190">
            <v>239.00000000000071</v>
          </cell>
          <cell r="BD190">
            <v>362.69999999999993</v>
          </cell>
          <cell r="BE190">
            <v>336.29999999999995</v>
          </cell>
          <cell r="BF190">
            <v>10.800000000000011</v>
          </cell>
          <cell r="BG190">
            <v>20.299999999999869</v>
          </cell>
          <cell r="BH190">
            <v>0</v>
          </cell>
          <cell r="BI190">
            <v>0</v>
          </cell>
          <cell r="BJ190">
            <v>0</v>
          </cell>
          <cell r="BK190">
            <v>0</v>
          </cell>
          <cell r="BL190">
            <v>0</v>
          </cell>
          <cell r="BM190">
            <v>0</v>
          </cell>
          <cell r="BN190">
            <v>0</v>
          </cell>
          <cell r="BO190">
            <v>0</v>
          </cell>
          <cell r="BP190">
            <v>0</v>
          </cell>
          <cell r="BQ190">
            <v>0</v>
          </cell>
          <cell r="BR190">
            <v>0</v>
          </cell>
          <cell r="BS190">
            <v>0</v>
          </cell>
          <cell r="BT190">
            <v>0</v>
          </cell>
          <cell r="BU190">
            <v>0</v>
          </cell>
          <cell r="BV190">
            <v>0</v>
          </cell>
          <cell r="BW190">
            <v>0</v>
          </cell>
          <cell r="BX190">
            <v>0</v>
          </cell>
          <cell r="BY190">
            <v>0</v>
          </cell>
          <cell r="BZ190">
            <v>0</v>
          </cell>
          <cell r="CA190">
            <v>0</v>
          </cell>
          <cell r="CB190">
            <v>0</v>
          </cell>
          <cell r="CC190">
            <v>0</v>
          </cell>
          <cell r="CD190">
            <v>0</v>
          </cell>
          <cell r="CE190">
            <v>0</v>
          </cell>
          <cell r="CF190">
            <v>0</v>
          </cell>
          <cell r="CG190">
            <v>0</v>
          </cell>
          <cell r="CH190">
            <v>0</v>
          </cell>
          <cell r="CI190">
            <v>0</v>
          </cell>
          <cell r="CJ190">
            <v>57.699999999999946</v>
          </cell>
          <cell r="CK190">
            <v>44.400000000000219</v>
          </cell>
          <cell r="CL190">
            <v>54.900000000000134</v>
          </cell>
          <cell r="CM190">
            <v>45.800000000000082</v>
          </cell>
          <cell r="CN190">
            <v>71.899999999999864</v>
          </cell>
          <cell r="CO190">
            <v>61.000000000000043</v>
          </cell>
          <cell r="CP190">
            <v>59.300000000000175</v>
          </cell>
          <cell r="CQ190">
            <v>19.600000000000229</v>
          </cell>
          <cell r="CR190">
            <v>69.80000000000004</v>
          </cell>
          <cell r="CS190">
            <v>62.3</v>
          </cell>
          <cell r="CT190">
            <v>78.300000000000125</v>
          </cell>
          <cell r="CU190">
            <v>45.699999999999989</v>
          </cell>
          <cell r="CV190">
            <v>107.09999999999984</v>
          </cell>
          <cell r="CW190">
            <v>127.89999999999995</v>
          </cell>
          <cell r="CX190">
            <v>158.89999999999992</v>
          </cell>
          <cell r="CY190">
            <v>92.699999999999903</v>
          </cell>
          <cell r="CZ190">
            <v>168.6</v>
          </cell>
          <cell r="DA190">
            <v>208.49999999999989</v>
          </cell>
          <cell r="DB190">
            <v>198.70000000000016</v>
          </cell>
          <cell r="DC190">
            <v>3.6000000000000512</v>
          </cell>
          <cell r="DD190">
            <v>9.8999999999999204</v>
          </cell>
          <cell r="DE190">
            <v>177.89999999999964</v>
          </cell>
          <cell r="DF190">
            <v>224.60000000000045</v>
          </cell>
          <cell r="DG190">
            <v>239.00000000000071</v>
          </cell>
          <cell r="DH190">
            <v>362.69999999999993</v>
          </cell>
          <cell r="DI190">
            <v>336.29999999999995</v>
          </cell>
          <cell r="DJ190">
            <v>10.800000000000011</v>
          </cell>
          <cell r="DK190">
            <v>20.299999999999869</v>
          </cell>
          <cell r="DL190">
            <v>-9</v>
          </cell>
          <cell r="DM190">
            <v>-3</v>
          </cell>
          <cell r="DN190">
            <v>-9.5</v>
          </cell>
          <cell r="DO190">
            <v>-17.899999999999999</v>
          </cell>
          <cell r="DP190">
            <v>-21.5</v>
          </cell>
          <cell r="DQ190">
            <v>-18.2</v>
          </cell>
          <cell r="DR190">
            <v>-11.4</v>
          </cell>
          <cell r="DS190">
            <v>-18.3</v>
          </cell>
          <cell r="DT190">
            <v>-24.9</v>
          </cell>
          <cell r="DU190">
            <v>-23.5</v>
          </cell>
          <cell r="DV190">
            <v>-18.600000000000001</v>
          </cell>
          <cell r="DW190">
            <v>-26.3</v>
          </cell>
          <cell r="DX190">
            <v>-29.6</v>
          </cell>
          <cell r="DY190">
            <v>-47.4</v>
          </cell>
          <cell r="DZ190">
            <v>-53.6</v>
          </cell>
          <cell r="EA190">
            <v>-35.200000000000003</v>
          </cell>
          <cell r="EB190">
            <v>-28.1</v>
          </cell>
          <cell r="EC190">
            <v>-57.300000000000004</v>
          </cell>
          <cell r="ED190">
            <v>-8.5</v>
          </cell>
          <cell r="EE190">
            <v>8.2000000000000011</v>
          </cell>
          <cell r="EF190">
            <v>-8.6999999999999993</v>
          </cell>
          <cell r="EG190">
            <v>-35.400000000000006</v>
          </cell>
          <cell r="EH190">
            <v>-28.5</v>
          </cell>
          <cell r="EI190">
            <v>-31.299999999999997</v>
          </cell>
          <cell r="EJ190">
            <v>-81.8</v>
          </cell>
          <cell r="EK190">
            <v>-115.3</v>
          </cell>
          <cell r="EL190">
            <v>-7.3000000000000007</v>
          </cell>
          <cell r="EM190">
            <v>-62.3</v>
          </cell>
          <cell r="EN190">
            <v>48.699999999999946</v>
          </cell>
          <cell r="EO190">
            <v>41.400000000000219</v>
          </cell>
          <cell r="EP190">
            <v>45.400000000000134</v>
          </cell>
          <cell r="EQ190">
            <v>27.900000000000084</v>
          </cell>
          <cell r="ER190">
            <v>50.399999999999864</v>
          </cell>
          <cell r="ES190">
            <v>42.80000000000004</v>
          </cell>
          <cell r="ET190">
            <v>47.900000000000176</v>
          </cell>
          <cell r="EU190">
            <v>1.3000000000002281</v>
          </cell>
          <cell r="EV190">
            <v>44.900000000000041</v>
          </cell>
          <cell r="EW190">
            <v>38.799999999999997</v>
          </cell>
          <cell r="EX190">
            <v>59.700000000000124</v>
          </cell>
          <cell r="EY190">
            <v>19.399999999999988</v>
          </cell>
          <cell r="EZ190">
            <v>77.499999999999829</v>
          </cell>
          <cell r="FA190">
            <v>80.499999999999943</v>
          </cell>
          <cell r="FB190">
            <v>105.29999999999993</v>
          </cell>
          <cell r="FC190">
            <v>57.499999999999901</v>
          </cell>
          <cell r="FD190">
            <v>140.5</v>
          </cell>
          <cell r="FE190">
            <v>151.19999999999987</v>
          </cell>
          <cell r="FF190">
            <v>190.20000000000016</v>
          </cell>
          <cell r="FG190">
            <v>11.800000000000052</v>
          </cell>
          <cell r="FH190">
            <v>1.1999999999999211</v>
          </cell>
          <cell r="FI190">
            <v>142.49999999999963</v>
          </cell>
          <cell r="FJ190">
            <v>196.10000000000045</v>
          </cell>
          <cell r="FK190">
            <v>207.70000000000073</v>
          </cell>
          <cell r="FL190">
            <v>280.89999999999992</v>
          </cell>
          <cell r="FM190">
            <v>220.99999999999994</v>
          </cell>
          <cell r="FN190">
            <v>3.5000000000000107</v>
          </cell>
          <cell r="FO190">
            <v>-42.000000000000128</v>
          </cell>
          <cell r="FP190">
            <v>0</v>
          </cell>
          <cell r="FQ190">
            <v>0</v>
          </cell>
          <cell r="FR190">
            <v>0</v>
          </cell>
          <cell r="FS190">
            <v>0</v>
          </cell>
          <cell r="FT190">
            <v>0</v>
          </cell>
          <cell r="FU190">
            <v>0</v>
          </cell>
          <cell r="FV190">
            <v>0</v>
          </cell>
          <cell r="FW190">
            <v>0</v>
          </cell>
          <cell r="FX190">
            <v>0</v>
          </cell>
          <cell r="FY190">
            <v>0</v>
          </cell>
          <cell r="FZ190">
            <v>0</v>
          </cell>
          <cell r="GA190">
            <v>0</v>
          </cell>
          <cell r="GB190">
            <v>0</v>
          </cell>
          <cell r="GC190">
            <v>0</v>
          </cell>
          <cell r="GD190">
            <v>0</v>
          </cell>
          <cell r="GE190">
            <v>0</v>
          </cell>
          <cell r="GF190">
            <v>0</v>
          </cell>
          <cell r="GG190">
            <v>0</v>
          </cell>
          <cell r="GH190">
            <v>0</v>
          </cell>
          <cell r="GI190">
            <v>0</v>
          </cell>
          <cell r="GJ190">
            <v>0</v>
          </cell>
          <cell r="GK190">
            <v>0</v>
          </cell>
          <cell r="GL190">
            <v>0</v>
          </cell>
          <cell r="GM190">
            <v>0</v>
          </cell>
          <cell r="GN190">
            <v>0</v>
          </cell>
          <cell r="GO190">
            <v>0</v>
          </cell>
          <cell r="GP190">
            <v>0</v>
          </cell>
          <cell r="GQ190">
            <v>0</v>
          </cell>
          <cell r="GR190">
            <v>0</v>
          </cell>
          <cell r="GS190">
            <v>0</v>
          </cell>
          <cell r="GT190">
            <v>0</v>
          </cell>
          <cell r="GU190">
            <v>0</v>
          </cell>
          <cell r="GV190">
            <v>0</v>
          </cell>
          <cell r="GW190">
            <v>0</v>
          </cell>
          <cell r="GX190">
            <v>0</v>
          </cell>
          <cell r="GY190">
            <v>0</v>
          </cell>
          <cell r="GZ190">
            <v>0</v>
          </cell>
          <cell r="HA190">
            <v>0</v>
          </cell>
          <cell r="HB190">
            <v>0</v>
          </cell>
          <cell r="HC190">
            <v>0</v>
          </cell>
          <cell r="HD190">
            <v>0</v>
          </cell>
          <cell r="HE190">
            <v>0</v>
          </cell>
          <cell r="HF190">
            <v>0</v>
          </cell>
          <cell r="HG190">
            <v>0</v>
          </cell>
          <cell r="HH190">
            <v>0</v>
          </cell>
          <cell r="HI190">
            <v>0</v>
          </cell>
          <cell r="HJ190">
            <v>0</v>
          </cell>
          <cell r="HK190">
            <v>0</v>
          </cell>
          <cell r="HL190">
            <v>0</v>
          </cell>
          <cell r="HM190">
            <v>0</v>
          </cell>
          <cell r="HN190">
            <v>0</v>
          </cell>
          <cell r="HO190">
            <v>0</v>
          </cell>
          <cell r="HP190">
            <v>0</v>
          </cell>
          <cell r="HQ190">
            <v>0</v>
          </cell>
          <cell r="HR190">
            <v>0</v>
          </cell>
          <cell r="HS190">
            <v>0</v>
          </cell>
          <cell r="HT190">
            <v>0</v>
          </cell>
          <cell r="HU190">
            <v>0</v>
          </cell>
          <cell r="HV190">
            <v>0</v>
          </cell>
          <cell r="HW190">
            <v>0</v>
          </cell>
          <cell r="HX190">
            <v>0</v>
          </cell>
          <cell r="HY190">
            <v>0</v>
          </cell>
          <cell r="HZ190">
            <v>0</v>
          </cell>
          <cell r="IA190">
            <v>0</v>
          </cell>
          <cell r="IB190">
            <v>0</v>
          </cell>
          <cell r="IC190">
            <v>0</v>
          </cell>
          <cell r="ID190">
            <v>0</v>
          </cell>
          <cell r="IE190">
            <v>0</v>
          </cell>
          <cell r="IF190">
            <v>0</v>
          </cell>
          <cell r="IG190">
            <v>0</v>
          </cell>
          <cell r="IH190">
            <v>0</v>
          </cell>
          <cell r="II190">
            <v>0</v>
          </cell>
          <cell r="IJ190">
            <v>0</v>
          </cell>
          <cell r="IK190">
            <v>0</v>
          </cell>
          <cell r="IL190">
            <v>0</v>
          </cell>
          <cell r="IM190">
            <v>0</v>
          </cell>
          <cell r="IN190">
            <v>0</v>
          </cell>
          <cell r="IO190">
            <v>0</v>
          </cell>
          <cell r="IP190">
            <v>0</v>
          </cell>
          <cell r="IQ190">
            <v>0</v>
          </cell>
          <cell r="IR190">
            <v>0</v>
          </cell>
          <cell r="IS190">
            <v>0</v>
          </cell>
          <cell r="IT190">
            <v>0</v>
          </cell>
          <cell r="IU190">
            <v>0</v>
          </cell>
        </row>
        <row r="191">
          <cell r="A191" t="str">
            <v>REIA IN</v>
          </cell>
          <cell r="B191" t="str">
            <v>REI Agro</v>
          </cell>
          <cell r="C191" t="str">
            <v xml:space="preserve">Agribusiness </v>
          </cell>
          <cell r="D191">
            <v>-40.49</v>
          </cell>
          <cell r="E191">
            <v>-46.13</v>
          </cell>
          <cell r="F191">
            <v>-48.85</v>
          </cell>
          <cell r="G191">
            <v>-44.76</v>
          </cell>
          <cell r="H191">
            <v>-41.43</v>
          </cell>
          <cell r="I191">
            <v>-44.12</v>
          </cell>
          <cell r="J191">
            <v>-45.94</v>
          </cell>
          <cell r="K191">
            <v>-23.37</v>
          </cell>
          <cell r="L191">
            <v>-57.68</v>
          </cell>
          <cell r="M191">
            <v>-75.099999999999994</v>
          </cell>
          <cell r="N191">
            <v>-76.89</v>
          </cell>
          <cell r="O191">
            <v>-81.8</v>
          </cell>
          <cell r="P191">
            <v>-93.05</v>
          </cell>
          <cell r="Q191">
            <v>-88.26</v>
          </cell>
          <cell r="R191">
            <v>-73.77</v>
          </cell>
          <cell r="S191">
            <v>-115.27</v>
          </cell>
          <cell r="T191">
            <v>-131.19999999999999</v>
          </cell>
          <cell r="U191">
            <v>-126.53</v>
          </cell>
          <cell r="V191">
            <v>-188.23400000000001</v>
          </cell>
          <cell r="W191">
            <v>-326.45999999999998</v>
          </cell>
          <cell r="X191">
            <v>-302.995</v>
          </cell>
          <cell r="Y191">
            <v>-329.07</v>
          </cell>
          <cell r="Z191">
            <v>-528.34400000000005</v>
          </cell>
          <cell r="AA191">
            <v>-613.64</v>
          </cell>
          <cell r="AB191">
            <v>-780.43799999999999</v>
          </cell>
          <cell r="AC191">
            <v>-743.8</v>
          </cell>
          <cell r="AD191">
            <v>-889.98400000000004</v>
          </cell>
          <cell r="AE191">
            <v>-955.226</v>
          </cell>
          <cell r="AF191">
            <v>29.919000000000203</v>
          </cell>
          <cell r="AG191">
            <v>29.391000000000211</v>
          </cell>
          <cell r="AH191">
            <v>30.75899999999988</v>
          </cell>
          <cell r="AI191">
            <v>38.802000000000085</v>
          </cell>
          <cell r="AJ191">
            <v>36.113000000000007</v>
          </cell>
          <cell r="AK191">
            <v>74.080999999999676</v>
          </cell>
          <cell r="AL191">
            <v>81.864999999999981</v>
          </cell>
          <cell r="AM191">
            <v>38.808000000000021</v>
          </cell>
          <cell r="AN191">
            <v>101.02199999999999</v>
          </cell>
          <cell r="AO191">
            <v>131.60000000000011</v>
          </cell>
          <cell r="AP191">
            <v>159.48800000000034</v>
          </cell>
          <cell r="AQ191">
            <v>150.89999999999975</v>
          </cell>
          <cell r="AR191">
            <v>202.09599999999972</v>
          </cell>
          <cell r="AS191">
            <v>289.57200000000068</v>
          </cell>
          <cell r="AT191">
            <v>265.27899999999977</v>
          </cell>
          <cell r="AU191">
            <v>257.80799999999954</v>
          </cell>
          <cell r="AV191">
            <v>292.01400000000029</v>
          </cell>
          <cell r="AW191">
            <v>253.35100000000031</v>
          </cell>
          <cell r="AX191">
            <v>383.76499999999987</v>
          </cell>
          <cell r="AY191">
            <v>131.31099999999986</v>
          </cell>
          <cell r="AZ191">
            <v>397.76400000000001</v>
          </cell>
          <cell r="BA191">
            <v>333.50499999999982</v>
          </cell>
          <cell r="BB191">
            <v>300.80700000000024</v>
          </cell>
          <cell r="BC191">
            <v>269.78999999999905</v>
          </cell>
          <cell r="BD191">
            <v>524.09100000000001</v>
          </cell>
          <cell r="BE191">
            <v>282.00599999999986</v>
          </cell>
          <cell r="BF191">
            <v>40.962000000000103</v>
          </cell>
          <cell r="BG191">
            <v>195.75599999999906</v>
          </cell>
          <cell r="BH191">
            <v>0</v>
          </cell>
          <cell r="BI191">
            <v>0</v>
          </cell>
          <cell r="BJ191">
            <v>0</v>
          </cell>
          <cell r="BK191">
            <v>0</v>
          </cell>
          <cell r="BL191">
            <v>0</v>
          </cell>
          <cell r="BM191">
            <v>0</v>
          </cell>
          <cell r="BN191">
            <v>0</v>
          </cell>
          <cell r="BO191">
            <v>0</v>
          </cell>
          <cell r="BP191">
            <v>0</v>
          </cell>
          <cell r="BQ191">
            <v>0</v>
          </cell>
          <cell r="BR191">
            <v>0</v>
          </cell>
          <cell r="BS191">
            <v>0</v>
          </cell>
          <cell r="BT191">
            <v>0</v>
          </cell>
          <cell r="BU191">
            <v>0</v>
          </cell>
          <cell r="BV191">
            <v>0</v>
          </cell>
          <cell r="BW191">
            <v>0</v>
          </cell>
          <cell r="BX191">
            <v>0</v>
          </cell>
          <cell r="BY191">
            <v>0</v>
          </cell>
          <cell r="BZ191">
            <v>0</v>
          </cell>
          <cell r="CA191">
            <v>0</v>
          </cell>
          <cell r="CB191">
            <v>0</v>
          </cell>
          <cell r="CC191">
            <v>0</v>
          </cell>
          <cell r="CD191">
            <v>0</v>
          </cell>
          <cell r="CE191">
            <v>0</v>
          </cell>
          <cell r="CF191">
            <v>0</v>
          </cell>
          <cell r="CG191">
            <v>0</v>
          </cell>
          <cell r="CH191">
            <v>0</v>
          </cell>
          <cell r="CI191">
            <v>0</v>
          </cell>
          <cell r="CJ191">
            <v>29.919000000000203</v>
          </cell>
          <cell r="CK191">
            <v>29.391000000000211</v>
          </cell>
          <cell r="CL191">
            <v>30.75899999999988</v>
          </cell>
          <cell r="CM191">
            <v>38.802000000000085</v>
          </cell>
          <cell r="CN191">
            <v>36.113000000000007</v>
          </cell>
          <cell r="CO191">
            <v>74.080999999999676</v>
          </cell>
          <cell r="CP191">
            <v>81.864999999999981</v>
          </cell>
          <cell r="CQ191">
            <v>38.808000000000021</v>
          </cell>
          <cell r="CR191">
            <v>101.02199999999999</v>
          </cell>
          <cell r="CS191">
            <v>131.60000000000011</v>
          </cell>
          <cell r="CT191">
            <v>159.48800000000034</v>
          </cell>
          <cell r="CU191">
            <v>150.89999999999975</v>
          </cell>
          <cell r="CV191">
            <v>202.09599999999972</v>
          </cell>
          <cell r="CW191">
            <v>289.57200000000068</v>
          </cell>
          <cell r="CX191">
            <v>265.27899999999977</v>
          </cell>
          <cell r="CY191">
            <v>257.80799999999954</v>
          </cell>
          <cell r="CZ191">
            <v>292.01400000000029</v>
          </cell>
          <cell r="DA191">
            <v>253.35100000000031</v>
          </cell>
          <cell r="DB191">
            <v>383.76499999999987</v>
          </cell>
          <cell r="DC191">
            <v>131.31099999999986</v>
          </cell>
          <cell r="DD191">
            <v>397.76400000000001</v>
          </cell>
          <cell r="DE191">
            <v>333.50499999999982</v>
          </cell>
          <cell r="DF191">
            <v>300.80700000000024</v>
          </cell>
          <cell r="DG191">
            <v>269.78999999999905</v>
          </cell>
          <cell r="DH191">
            <v>524.09100000000001</v>
          </cell>
          <cell r="DI191">
            <v>282.00599999999986</v>
          </cell>
          <cell r="DJ191">
            <v>40.962000000000103</v>
          </cell>
          <cell r="DK191">
            <v>195.75599999999906</v>
          </cell>
          <cell r="DL191">
            <v>0</v>
          </cell>
          <cell r="DM191">
            <v>0</v>
          </cell>
          <cell r="DN191">
            <v>0</v>
          </cell>
          <cell r="DO191">
            <v>0</v>
          </cell>
          <cell r="DP191">
            <v>0</v>
          </cell>
          <cell r="DQ191">
            <v>0</v>
          </cell>
          <cell r="DR191">
            <v>0</v>
          </cell>
          <cell r="DS191">
            <v>-20.93</v>
          </cell>
          <cell r="DT191">
            <v>0</v>
          </cell>
          <cell r="DU191">
            <v>-9</v>
          </cell>
          <cell r="DV191">
            <v>-7.5</v>
          </cell>
          <cell r="DW191">
            <v>-140.30000000000001</v>
          </cell>
          <cell r="DX191">
            <v>-43</v>
          </cell>
          <cell r="DY191">
            <v>-116.90600000000001</v>
          </cell>
          <cell r="DZ191">
            <v>-85.19</v>
          </cell>
          <cell r="EA191">
            <v>-115.458</v>
          </cell>
          <cell r="EB191">
            <v>-98.550000000000011</v>
          </cell>
          <cell r="EC191">
            <v>-85.617000000000004</v>
          </cell>
          <cell r="ED191">
            <v>-130.72900000000001</v>
          </cell>
          <cell r="EE191">
            <v>159.50700000000001</v>
          </cell>
          <cell r="EF191">
            <v>-86.971000000000004</v>
          </cell>
          <cell r="EG191">
            <v>-41.19</v>
          </cell>
          <cell r="EH191">
            <v>-36.32</v>
          </cell>
          <cell r="EI191">
            <v>-44.7</v>
          </cell>
          <cell r="EJ191">
            <v>-179.83600000000001</v>
          </cell>
          <cell r="EK191">
            <v>-100.6</v>
          </cell>
          <cell r="EL191">
            <v>-20.572999999999997</v>
          </cell>
          <cell r="EM191">
            <v>-58.921999999999997</v>
          </cell>
          <cell r="EN191">
            <v>29.919000000000203</v>
          </cell>
          <cell r="EO191">
            <v>29.391000000000211</v>
          </cell>
          <cell r="EP191">
            <v>30.75899999999988</v>
          </cell>
          <cell r="EQ191">
            <v>38.802000000000085</v>
          </cell>
          <cell r="ER191">
            <v>36.113000000000007</v>
          </cell>
          <cell r="ES191">
            <v>74.080999999999676</v>
          </cell>
          <cell r="ET191">
            <v>81.864999999999981</v>
          </cell>
          <cell r="EU191">
            <v>17.878000000000021</v>
          </cell>
          <cell r="EV191">
            <v>101.02199999999999</v>
          </cell>
          <cell r="EW191">
            <v>122.60000000000011</v>
          </cell>
          <cell r="EX191">
            <v>151.98800000000034</v>
          </cell>
          <cell r="EY191">
            <v>10.599999999999739</v>
          </cell>
          <cell r="EZ191">
            <v>159.09599999999972</v>
          </cell>
          <cell r="FA191">
            <v>172.66600000000068</v>
          </cell>
          <cell r="FB191">
            <v>180.08899999999977</v>
          </cell>
          <cell r="FC191">
            <v>142.34999999999954</v>
          </cell>
          <cell r="FD191">
            <v>193.46400000000028</v>
          </cell>
          <cell r="FE191">
            <v>167.73400000000032</v>
          </cell>
          <cell r="FF191">
            <v>253.03599999999986</v>
          </cell>
          <cell r="FG191">
            <v>290.81799999999987</v>
          </cell>
          <cell r="FH191">
            <v>310.79300000000001</v>
          </cell>
          <cell r="FI191">
            <v>292.31499999999983</v>
          </cell>
          <cell r="FJ191">
            <v>264.48700000000025</v>
          </cell>
          <cell r="FK191">
            <v>225.08999999999907</v>
          </cell>
          <cell r="FL191">
            <v>344.255</v>
          </cell>
          <cell r="FM191">
            <v>181.40599999999986</v>
          </cell>
          <cell r="FN191">
            <v>20.389000000000106</v>
          </cell>
          <cell r="FO191">
            <v>136.83399999999907</v>
          </cell>
          <cell r="FP191">
            <v>0</v>
          </cell>
          <cell r="FQ191">
            <v>0</v>
          </cell>
          <cell r="FR191">
            <v>0</v>
          </cell>
          <cell r="FS191">
            <v>0</v>
          </cell>
          <cell r="FT191">
            <v>0</v>
          </cell>
          <cell r="FU191">
            <v>0</v>
          </cell>
          <cell r="FV191">
            <v>0</v>
          </cell>
          <cell r="FW191">
            <v>0</v>
          </cell>
          <cell r="FX191">
            <v>0</v>
          </cell>
          <cell r="FY191">
            <v>0</v>
          </cell>
          <cell r="FZ191">
            <v>0</v>
          </cell>
          <cell r="GA191">
            <v>0</v>
          </cell>
          <cell r="GB191">
            <v>0</v>
          </cell>
          <cell r="GC191">
            <v>0</v>
          </cell>
          <cell r="GD191">
            <v>0</v>
          </cell>
          <cell r="GE191">
            <v>0</v>
          </cell>
          <cell r="GF191">
            <v>0</v>
          </cell>
          <cell r="GG191">
            <v>0</v>
          </cell>
          <cell r="GH191">
            <v>0</v>
          </cell>
          <cell r="GI191">
            <v>5.7329999999999997</v>
          </cell>
          <cell r="GJ191">
            <v>0</v>
          </cell>
          <cell r="GK191">
            <v>0</v>
          </cell>
          <cell r="GL191">
            <v>0</v>
          </cell>
          <cell r="GM191">
            <v>-1.5</v>
          </cell>
          <cell r="GN191">
            <v>0</v>
          </cell>
          <cell r="GO191">
            <v>0</v>
          </cell>
          <cell r="GP191">
            <v>0</v>
          </cell>
          <cell r="GQ191">
            <v>-7.0990000000000002</v>
          </cell>
          <cell r="GR191">
            <v>0</v>
          </cell>
          <cell r="GS191">
            <v>0</v>
          </cell>
          <cell r="GT191">
            <v>0</v>
          </cell>
          <cell r="GU191">
            <v>0</v>
          </cell>
          <cell r="GV191">
            <v>0</v>
          </cell>
          <cell r="GW191">
            <v>0</v>
          </cell>
          <cell r="GX191">
            <v>0</v>
          </cell>
          <cell r="GY191">
            <v>0</v>
          </cell>
          <cell r="GZ191">
            <v>0</v>
          </cell>
          <cell r="HA191">
            <v>0</v>
          </cell>
          <cell r="HB191">
            <v>0</v>
          </cell>
          <cell r="HC191">
            <v>0</v>
          </cell>
          <cell r="HD191">
            <v>0</v>
          </cell>
          <cell r="HE191">
            <v>0</v>
          </cell>
          <cell r="HF191">
            <v>0</v>
          </cell>
          <cell r="HG191">
            <v>0</v>
          </cell>
          <cell r="HH191">
            <v>0</v>
          </cell>
          <cell r="HI191">
            <v>0</v>
          </cell>
          <cell r="HJ191">
            <v>0</v>
          </cell>
          <cell r="HK191">
            <v>0</v>
          </cell>
          <cell r="HL191">
            <v>0</v>
          </cell>
          <cell r="HM191">
            <v>0</v>
          </cell>
          <cell r="HN191">
            <v>0</v>
          </cell>
          <cell r="HO191">
            <v>0</v>
          </cell>
          <cell r="HP191">
            <v>0</v>
          </cell>
          <cell r="HQ191">
            <v>0</v>
          </cell>
          <cell r="HR191">
            <v>0</v>
          </cell>
          <cell r="HS191">
            <v>0</v>
          </cell>
          <cell r="HT191">
            <v>0</v>
          </cell>
          <cell r="HU191">
            <v>0</v>
          </cell>
          <cell r="HV191">
            <v>0</v>
          </cell>
          <cell r="HW191">
            <v>0</v>
          </cell>
          <cell r="HX191">
            <v>0</v>
          </cell>
          <cell r="HY191">
            <v>0</v>
          </cell>
          <cell r="HZ191">
            <v>0</v>
          </cell>
          <cell r="IA191">
            <v>0</v>
          </cell>
          <cell r="IB191">
            <v>0</v>
          </cell>
          <cell r="IC191">
            <v>0</v>
          </cell>
          <cell r="ID191">
            <v>0</v>
          </cell>
          <cell r="IE191">
            <v>0</v>
          </cell>
          <cell r="IF191">
            <v>0</v>
          </cell>
          <cell r="IG191">
            <v>0</v>
          </cell>
          <cell r="IH191">
            <v>0</v>
          </cell>
          <cell r="II191">
            <v>0</v>
          </cell>
          <cell r="IJ191">
            <v>0</v>
          </cell>
          <cell r="IK191">
            <v>0</v>
          </cell>
          <cell r="IL191">
            <v>0</v>
          </cell>
          <cell r="IM191">
            <v>0</v>
          </cell>
          <cell r="IN191">
            <v>0</v>
          </cell>
          <cell r="IO191">
            <v>0</v>
          </cell>
          <cell r="IP191">
            <v>0</v>
          </cell>
          <cell r="IQ191">
            <v>0</v>
          </cell>
          <cell r="IR191">
            <v>0</v>
          </cell>
          <cell r="IS191">
            <v>0</v>
          </cell>
          <cell r="IT191">
            <v>0</v>
          </cell>
          <cell r="IU191">
            <v>0</v>
          </cell>
        </row>
        <row r="192">
          <cell r="A192" t="str">
            <v>MRCO IN</v>
          </cell>
          <cell r="B192" t="str">
            <v>Marico Industries</v>
          </cell>
          <cell r="C192" t="str">
            <v>FMCG</v>
          </cell>
          <cell r="D192">
            <v>0</v>
          </cell>
          <cell r="E192">
            <v>0</v>
          </cell>
          <cell r="F192">
            <v>0</v>
          </cell>
          <cell r="G192">
            <v>0</v>
          </cell>
          <cell r="H192">
            <v>-5</v>
          </cell>
          <cell r="I192">
            <v>-2.7</v>
          </cell>
          <cell r="J192">
            <v>-0.4</v>
          </cell>
          <cell r="K192">
            <v>-3.8</v>
          </cell>
          <cell r="L192">
            <v>-3.6</v>
          </cell>
          <cell r="M192">
            <v>-6.1</v>
          </cell>
          <cell r="N192">
            <v>-4.2</v>
          </cell>
          <cell r="O192">
            <v>-5.9</v>
          </cell>
          <cell r="P192">
            <v>-8.4</v>
          </cell>
          <cell r="Q192">
            <v>-6.3</v>
          </cell>
          <cell r="R192">
            <v>-12.7</v>
          </cell>
          <cell r="S192">
            <v>-23.1</v>
          </cell>
          <cell r="T192">
            <v>-48.1</v>
          </cell>
          <cell r="U192">
            <v>-57.1</v>
          </cell>
          <cell r="V192">
            <v>-54.1</v>
          </cell>
          <cell r="W192">
            <v>-46.8</v>
          </cell>
          <cell r="X192">
            <v>-70.8</v>
          </cell>
          <cell r="Y192">
            <v>-64.75</v>
          </cell>
          <cell r="Z192">
            <v>-68.45</v>
          </cell>
          <cell r="AA192">
            <v>-72.599999999999994</v>
          </cell>
          <cell r="AB192">
            <v>-79.900000000000006</v>
          </cell>
          <cell r="AC192">
            <v>-86.63</v>
          </cell>
          <cell r="AD192">
            <v>-67.81</v>
          </cell>
          <cell r="AE192">
            <v>-113.42</v>
          </cell>
          <cell r="AF192">
            <v>0</v>
          </cell>
          <cell r="AG192">
            <v>0</v>
          </cell>
          <cell r="AH192">
            <v>0</v>
          </cell>
          <cell r="AI192">
            <v>0</v>
          </cell>
          <cell r="AJ192">
            <v>166</v>
          </cell>
          <cell r="AK192">
            <v>158.40000000000009</v>
          </cell>
          <cell r="AL192">
            <v>168.19999999999962</v>
          </cell>
          <cell r="AM192">
            <v>139.89999999999998</v>
          </cell>
          <cell r="AN192">
            <v>189.40000000000046</v>
          </cell>
          <cell r="AO192">
            <v>176.80000000000027</v>
          </cell>
          <cell r="AP192">
            <v>196.90000000000009</v>
          </cell>
          <cell r="AQ192">
            <v>167.10000000000008</v>
          </cell>
          <cell r="AR192">
            <v>240.69999999999965</v>
          </cell>
          <cell r="AS192">
            <v>234.40000000000018</v>
          </cell>
          <cell r="AT192">
            <v>258.09999999999974</v>
          </cell>
          <cell r="AU192">
            <v>246.89999999999984</v>
          </cell>
          <cell r="AV192">
            <v>413.60000000000031</v>
          </cell>
          <cell r="AW192">
            <v>375.00000000000057</v>
          </cell>
          <cell r="AX192">
            <v>339.10000000000065</v>
          </cell>
          <cell r="AY192">
            <v>326.09999999999997</v>
          </cell>
          <cell r="AZ192">
            <v>538.59999999999991</v>
          </cell>
          <cell r="BA192">
            <v>523.43000000000109</v>
          </cell>
          <cell r="BB192">
            <v>542.03800000000001</v>
          </cell>
          <cell r="BC192">
            <v>340.80000000000075</v>
          </cell>
          <cell r="BD192">
            <v>612.29999999999984</v>
          </cell>
          <cell r="BE192">
            <v>652.71999999999969</v>
          </cell>
          <cell r="BF192">
            <v>656.77000000000089</v>
          </cell>
          <cell r="BG192">
            <v>594.99000000000024</v>
          </cell>
          <cell r="BH192">
            <v>0</v>
          </cell>
          <cell r="BI192">
            <v>0</v>
          </cell>
          <cell r="BJ192">
            <v>0</v>
          </cell>
          <cell r="BK192">
            <v>0</v>
          </cell>
          <cell r="BL192">
            <v>0</v>
          </cell>
          <cell r="BM192">
            <v>0</v>
          </cell>
          <cell r="BN192">
            <v>0</v>
          </cell>
          <cell r="BO192">
            <v>0</v>
          </cell>
          <cell r="BP192">
            <v>0</v>
          </cell>
          <cell r="BQ192">
            <v>0</v>
          </cell>
          <cell r="BR192">
            <v>0</v>
          </cell>
          <cell r="BS192">
            <v>4.7</v>
          </cell>
          <cell r="BT192">
            <v>0</v>
          </cell>
          <cell r="BU192">
            <v>0</v>
          </cell>
          <cell r="BV192">
            <v>0</v>
          </cell>
          <cell r="BW192">
            <v>0</v>
          </cell>
          <cell r="BX192">
            <v>0</v>
          </cell>
          <cell r="BY192">
            <v>47</v>
          </cell>
          <cell r="BZ192">
            <v>0</v>
          </cell>
          <cell r="CA192">
            <v>0</v>
          </cell>
          <cell r="CB192">
            <v>0</v>
          </cell>
          <cell r="CC192">
            <v>0</v>
          </cell>
          <cell r="CD192">
            <v>0</v>
          </cell>
          <cell r="CE192">
            <v>106.1</v>
          </cell>
          <cell r="CF192">
            <v>-0.2</v>
          </cell>
          <cell r="CG192">
            <v>-70</v>
          </cell>
          <cell r="CH192">
            <v>0</v>
          </cell>
          <cell r="CI192">
            <v>-150.32</v>
          </cell>
          <cell r="CJ192">
            <v>0</v>
          </cell>
          <cell r="CK192">
            <v>0</v>
          </cell>
          <cell r="CL192">
            <v>0</v>
          </cell>
          <cell r="CM192">
            <v>0</v>
          </cell>
          <cell r="CN192">
            <v>166</v>
          </cell>
          <cell r="CO192">
            <v>158.40000000000009</v>
          </cell>
          <cell r="CP192">
            <v>168.19999999999962</v>
          </cell>
          <cell r="CQ192">
            <v>139.89999999999998</v>
          </cell>
          <cell r="CR192">
            <v>189.40000000000046</v>
          </cell>
          <cell r="CS192">
            <v>176.80000000000027</v>
          </cell>
          <cell r="CT192">
            <v>196.90000000000009</v>
          </cell>
          <cell r="CU192">
            <v>171.80000000000007</v>
          </cell>
          <cell r="CV192">
            <v>240.69999999999965</v>
          </cell>
          <cell r="CW192">
            <v>234.40000000000018</v>
          </cell>
          <cell r="CX192">
            <v>258.09999999999974</v>
          </cell>
          <cell r="CY192">
            <v>246.89999999999984</v>
          </cell>
          <cell r="CZ192">
            <v>413.60000000000031</v>
          </cell>
          <cell r="DA192">
            <v>422.00000000000057</v>
          </cell>
          <cell r="DB192">
            <v>339.10000000000065</v>
          </cell>
          <cell r="DC192">
            <v>326.09999999999997</v>
          </cell>
          <cell r="DD192">
            <v>538.59999999999991</v>
          </cell>
          <cell r="DE192">
            <v>523.43000000000109</v>
          </cell>
          <cell r="DF192">
            <v>542.03800000000001</v>
          </cell>
          <cell r="DG192">
            <v>446.90000000000077</v>
          </cell>
          <cell r="DH192">
            <v>612.0999999999998</v>
          </cell>
          <cell r="DI192">
            <v>582.71999999999969</v>
          </cell>
          <cell r="DJ192">
            <v>656.77000000000089</v>
          </cell>
          <cell r="DK192">
            <v>444.67000000000024</v>
          </cell>
          <cell r="DL192">
            <v>0</v>
          </cell>
          <cell r="DM192">
            <v>0</v>
          </cell>
          <cell r="DN192">
            <v>0</v>
          </cell>
          <cell r="DO192">
            <v>0</v>
          </cell>
          <cell r="DP192">
            <v>-30</v>
          </cell>
          <cell r="DQ192">
            <v>-26.8</v>
          </cell>
          <cell r="DR192">
            <v>-25.1</v>
          </cell>
          <cell r="DS192">
            <v>20.8</v>
          </cell>
          <cell r="DT192">
            <v>-25.4</v>
          </cell>
          <cell r="DU192">
            <v>-20.599999999999998</v>
          </cell>
          <cell r="DV192">
            <v>-16</v>
          </cell>
          <cell r="DW192">
            <v>20.7</v>
          </cell>
          <cell r="DX192">
            <v>-33</v>
          </cell>
          <cell r="DY192">
            <v>-32.1</v>
          </cell>
          <cell r="DZ192">
            <v>-39</v>
          </cell>
          <cell r="EA192">
            <v>-111.2</v>
          </cell>
          <cell r="EB192">
            <v>-110.9</v>
          </cell>
          <cell r="EC192">
            <v>-160.9</v>
          </cell>
          <cell r="ED192">
            <v>-55.099999999999994</v>
          </cell>
          <cell r="EE192">
            <v>-44.900000000000006</v>
          </cell>
          <cell r="EF192">
            <v>-136.4</v>
          </cell>
          <cell r="EG192">
            <v>-100.9</v>
          </cell>
          <cell r="EH192">
            <v>-83.300000000000011</v>
          </cell>
          <cell r="EI192">
            <v>-38.999999999999986</v>
          </cell>
          <cell r="EJ192">
            <v>-149.19999999999999</v>
          </cell>
          <cell r="EK192">
            <v>-111.33</v>
          </cell>
          <cell r="EL192">
            <v>-147.77000000000001</v>
          </cell>
          <cell r="EM192">
            <v>-0.99</v>
          </cell>
          <cell r="EN192">
            <v>0</v>
          </cell>
          <cell r="EO192">
            <v>0</v>
          </cell>
          <cell r="EP192">
            <v>0</v>
          </cell>
          <cell r="EQ192">
            <v>0</v>
          </cell>
          <cell r="ER192">
            <v>136</v>
          </cell>
          <cell r="ES192">
            <v>131.60000000000008</v>
          </cell>
          <cell r="ET192">
            <v>143.09999999999962</v>
          </cell>
          <cell r="EU192">
            <v>160.69999999999999</v>
          </cell>
          <cell r="EV192">
            <v>164.00000000000045</v>
          </cell>
          <cell r="EW192">
            <v>156.20000000000027</v>
          </cell>
          <cell r="EX192">
            <v>180.90000000000009</v>
          </cell>
          <cell r="EY192">
            <v>192.50000000000006</v>
          </cell>
          <cell r="EZ192">
            <v>207.69999999999965</v>
          </cell>
          <cell r="FA192">
            <v>202.30000000000018</v>
          </cell>
          <cell r="FB192">
            <v>219.09999999999974</v>
          </cell>
          <cell r="FC192">
            <v>135.69999999999982</v>
          </cell>
          <cell r="FD192">
            <v>302.70000000000027</v>
          </cell>
          <cell r="FE192">
            <v>261.10000000000059</v>
          </cell>
          <cell r="FF192">
            <v>284.00000000000068</v>
          </cell>
          <cell r="FG192">
            <v>281.19999999999993</v>
          </cell>
          <cell r="FH192">
            <v>402.19999999999993</v>
          </cell>
          <cell r="FI192">
            <v>422.53000000000111</v>
          </cell>
          <cell r="FJ192">
            <v>458.738</v>
          </cell>
          <cell r="FK192">
            <v>407.90000000000077</v>
          </cell>
          <cell r="FL192">
            <v>462.89999999999981</v>
          </cell>
          <cell r="FM192">
            <v>471.3899999999997</v>
          </cell>
          <cell r="FN192">
            <v>509.00000000000091</v>
          </cell>
          <cell r="FO192">
            <v>443.68000000000023</v>
          </cell>
          <cell r="FP192">
            <v>0</v>
          </cell>
          <cell r="FQ192">
            <v>0</v>
          </cell>
          <cell r="FR192">
            <v>0</v>
          </cell>
          <cell r="FS192">
            <v>0</v>
          </cell>
          <cell r="FT192">
            <v>0</v>
          </cell>
          <cell r="FU192">
            <v>0</v>
          </cell>
          <cell r="FV192">
            <v>0</v>
          </cell>
          <cell r="FW192">
            <v>0</v>
          </cell>
          <cell r="FX192">
            <v>0</v>
          </cell>
          <cell r="FY192">
            <v>0</v>
          </cell>
          <cell r="FZ192">
            <v>0</v>
          </cell>
          <cell r="GA192">
            <v>0</v>
          </cell>
          <cell r="GB192">
            <v>0</v>
          </cell>
          <cell r="GC192">
            <v>0</v>
          </cell>
          <cell r="GD192">
            <v>0</v>
          </cell>
          <cell r="GE192">
            <v>0</v>
          </cell>
          <cell r="GF192">
            <v>0</v>
          </cell>
          <cell r="GG192">
            <v>0</v>
          </cell>
          <cell r="GH192">
            <v>0</v>
          </cell>
          <cell r="GI192">
            <v>0</v>
          </cell>
          <cell r="GJ192">
            <v>0</v>
          </cell>
          <cell r="GK192">
            <v>0</v>
          </cell>
          <cell r="GL192">
            <v>0</v>
          </cell>
          <cell r="GM192">
            <v>0</v>
          </cell>
          <cell r="GN192">
            <v>0</v>
          </cell>
          <cell r="GO192">
            <v>0</v>
          </cell>
          <cell r="GP192">
            <v>0</v>
          </cell>
          <cell r="GQ192">
            <v>0</v>
          </cell>
          <cell r="GR192">
            <v>0</v>
          </cell>
          <cell r="GS192">
            <v>0</v>
          </cell>
          <cell r="GT192">
            <v>0</v>
          </cell>
          <cell r="GU192">
            <v>0</v>
          </cell>
          <cell r="GV192">
            <v>0</v>
          </cell>
          <cell r="GW192">
            <v>0</v>
          </cell>
          <cell r="GX192">
            <v>0</v>
          </cell>
          <cell r="GY192">
            <v>0</v>
          </cell>
          <cell r="GZ192">
            <v>0</v>
          </cell>
          <cell r="HA192">
            <v>0</v>
          </cell>
          <cell r="HB192">
            <v>0</v>
          </cell>
          <cell r="HC192">
            <v>0</v>
          </cell>
          <cell r="HD192">
            <v>0</v>
          </cell>
          <cell r="HE192">
            <v>0</v>
          </cell>
          <cell r="HF192">
            <v>0</v>
          </cell>
          <cell r="HG192">
            <v>0</v>
          </cell>
          <cell r="HH192">
            <v>0</v>
          </cell>
          <cell r="HI192">
            <v>0</v>
          </cell>
          <cell r="HJ192">
            <v>0</v>
          </cell>
          <cell r="HK192">
            <v>0</v>
          </cell>
          <cell r="HL192">
            <v>0</v>
          </cell>
          <cell r="HM192">
            <v>0</v>
          </cell>
          <cell r="HN192">
            <v>0</v>
          </cell>
          <cell r="HO192">
            <v>0</v>
          </cell>
          <cell r="HP192">
            <v>0</v>
          </cell>
          <cell r="HQ192">
            <v>0</v>
          </cell>
          <cell r="HR192">
            <v>0</v>
          </cell>
          <cell r="HS192">
            <v>0</v>
          </cell>
          <cell r="HT192">
            <v>0</v>
          </cell>
          <cell r="HU192">
            <v>0</v>
          </cell>
          <cell r="HV192">
            <v>0</v>
          </cell>
          <cell r="HW192">
            <v>0</v>
          </cell>
          <cell r="HX192">
            <v>5</v>
          </cell>
          <cell r="HY192">
            <v>4.4000000000000004</v>
          </cell>
          <cell r="HZ192">
            <v>4.4000000000000004</v>
          </cell>
          <cell r="IA192">
            <v>3.6</v>
          </cell>
          <cell r="IB192">
            <v>5.9</v>
          </cell>
          <cell r="IC192">
            <v>6.5</v>
          </cell>
          <cell r="ID192">
            <v>-4.4000000000000004</v>
          </cell>
          <cell r="IE192">
            <v>0</v>
          </cell>
          <cell r="IF192">
            <v>0</v>
          </cell>
          <cell r="IG192">
            <v>0</v>
          </cell>
          <cell r="IH192">
            <v>0</v>
          </cell>
          <cell r="II192">
            <v>0</v>
          </cell>
          <cell r="IJ192">
            <v>0</v>
          </cell>
          <cell r="IK192">
            <v>0</v>
          </cell>
          <cell r="IL192">
            <v>0</v>
          </cell>
          <cell r="IM192">
            <v>0</v>
          </cell>
          <cell r="IN192">
            <v>0</v>
          </cell>
          <cell r="IO192">
            <v>-0.4</v>
          </cell>
          <cell r="IP192">
            <v>-0.31</v>
          </cell>
          <cell r="IQ192">
            <v>0</v>
          </cell>
          <cell r="IR192">
            <v>0</v>
          </cell>
          <cell r="IS192">
            <v>0</v>
          </cell>
          <cell r="IT192">
            <v>0</v>
          </cell>
          <cell r="IU192">
            <v>0</v>
          </cell>
        </row>
        <row r="193">
          <cell r="A193" t="str">
            <v>RDCK IN</v>
          </cell>
          <cell r="B193" t="str">
            <v>Radico Khaitan</v>
          </cell>
          <cell r="C193" t="str">
            <v>Alcoholic Beverages</v>
          </cell>
          <cell r="D193">
            <v>0</v>
          </cell>
          <cell r="E193">
            <v>0</v>
          </cell>
          <cell r="F193">
            <v>0</v>
          </cell>
          <cell r="G193">
            <v>0</v>
          </cell>
          <cell r="H193">
            <v>-23.08</v>
          </cell>
          <cell r="I193">
            <v>4.9000000000000004</v>
          </cell>
          <cell r="J193">
            <v>-33.79</v>
          </cell>
          <cell r="K193">
            <v>6.72</v>
          </cell>
          <cell r="L193">
            <v>-31.6</v>
          </cell>
          <cell r="M193">
            <v>-38.630000000000003</v>
          </cell>
          <cell r="N193">
            <v>-33.950000000000003</v>
          </cell>
          <cell r="O193">
            <v>-45.27</v>
          </cell>
          <cell r="P193">
            <v>-47.96</v>
          </cell>
          <cell r="Q193">
            <v>-45.96</v>
          </cell>
          <cell r="R193">
            <v>-71.47</v>
          </cell>
          <cell r="S193">
            <v>-72.099999999999994</v>
          </cell>
          <cell r="T193">
            <v>-87.06</v>
          </cell>
          <cell r="U193">
            <v>-86.25</v>
          </cell>
          <cell r="V193">
            <v>-80.38</v>
          </cell>
          <cell r="W193">
            <v>-71.650000000000006</v>
          </cell>
          <cell r="X193">
            <v>-110.38</v>
          </cell>
          <cell r="Y193">
            <v>-108.76</v>
          </cell>
          <cell r="Z193">
            <v>-128.02000000000001</v>
          </cell>
          <cell r="AA193">
            <v>-72.430000000000007</v>
          </cell>
          <cell r="AB193">
            <v>-95.02</v>
          </cell>
          <cell r="AC193">
            <v>-117.79</v>
          </cell>
          <cell r="AD193">
            <v>-147.07</v>
          </cell>
          <cell r="AE193">
            <v>-141.035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77.330000000000084</v>
          </cell>
          <cell r="AK193">
            <v>39.899999999999949</v>
          </cell>
          <cell r="AL193">
            <v>86.070000000000078</v>
          </cell>
          <cell r="AM193">
            <v>75.30000000000004</v>
          </cell>
          <cell r="AN193">
            <v>103.05000000000004</v>
          </cell>
          <cell r="AO193">
            <v>73.629999999999853</v>
          </cell>
          <cell r="AP193">
            <v>109.53999999999992</v>
          </cell>
          <cell r="AQ193">
            <v>125.60000000000005</v>
          </cell>
          <cell r="AR193">
            <v>128.12999999999991</v>
          </cell>
          <cell r="AS193">
            <v>108.85000000000002</v>
          </cell>
          <cell r="AT193">
            <v>151.39000000000013</v>
          </cell>
          <cell r="AU193">
            <v>134.88999999999996</v>
          </cell>
          <cell r="AV193">
            <v>162.91000000000003</v>
          </cell>
          <cell r="AW193">
            <v>132.54000000000011</v>
          </cell>
          <cell r="AX193">
            <v>112.54000000000019</v>
          </cell>
          <cell r="AY193">
            <v>32.360000000000156</v>
          </cell>
          <cell r="AZ193">
            <v>157.89000000000021</v>
          </cell>
          <cell r="BA193">
            <v>114.45999999999997</v>
          </cell>
          <cell r="BB193">
            <v>148.29999999999941</v>
          </cell>
          <cell r="BC193">
            <v>-29.23000000000016</v>
          </cell>
          <cell r="BD193">
            <v>87.79</v>
          </cell>
          <cell r="BE193">
            <v>74.640000000000398</v>
          </cell>
          <cell r="BF193">
            <v>71.95000000000033</v>
          </cell>
          <cell r="BG193">
            <v>-146.14599999999982</v>
          </cell>
          <cell r="BH193">
            <v>0</v>
          </cell>
          <cell r="BI193">
            <v>0</v>
          </cell>
          <cell r="BJ193">
            <v>0</v>
          </cell>
          <cell r="BK193">
            <v>0</v>
          </cell>
          <cell r="BL193">
            <v>0</v>
          </cell>
          <cell r="BM193">
            <v>0</v>
          </cell>
          <cell r="BN193">
            <v>0</v>
          </cell>
          <cell r="BO193">
            <v>0</v>
          </cell>
          <cell r="BP193">
            <v>0</v>
          </cell>
          <cell r="BQ193">
            <v>0</v>
          </cell>
          <cell r="BR193">
            <v>0</v>
          </cell>
          <cell r="BS193">
            <v>0</v>
          </cell>
          <cell r="BT193">
            <v>0</v>
          </cell>
          <cell r="BU193">
            <v>0</v>
          </cell>
          <cell r="BV193">
            <v>0</v>
          </cell>
          <cell r="BW193">
            <v>0</v>
          </cell>
          <cell r="BX193">
            <v>0</v>
          </cell>
          <cell r="BY193">
            <v>0</v>
          </cell>
          <cell r="BZ193">
            <v>0</v>
          </cell>
          <cell r="CA193">
            <v>0</v>
          </cell>
          <cell r="CB193">
            <v>0</v>
          </cell>
          <cell r="CC193">
            <v>0</v>
          </cell>
          <cell r="CD193">
            <v>0</v>
          </cell>
          <cell r="CE193">
            <v>0</v>
          </cell>
          <cell r="CF193">
            <v>0</v>
          </cell>
          <cell r="CG193">
            <v>0</v>
          </cell>
          <cell r="CH193">
            <v>-138</v>
          </cell>
          <cell r="CI193">
            <v>173.23</v>
          </cell>
          <cell r="CJ193">
            <v>0</v>
          </cell>
          <cell r="CK193">
            <v>0</v>
          </cell>
          <cell r="CL193">
            <v>0</v>
          </cell>
          <cell r="CM193">
            <v>0</v>
          </cell>
          <cell r="CN193">
            <v>77.330000000000084</v>
          </cell>
          <cell r="CO193">
            <v>39.899999999999949</v>
          </cell>
          <cell r="CP193">
            <v>86.070000000000078</v>
          </cell>
          <cell r="CQ193">
            <v>75.30000000000004</v>
          </cell>
          <cell r="CR193">
            <v>103.05000000000004</v>
          </cell>
          <cell r="CS193">
            <v>73.629999999999853</v>
          </cell>
          <cell r="CT193">
            <v>109.53999999999992</v>
          </cell>
          <cell r="CU193">
            <v>125.60000000000005</v>
          </cell>
          <cell r="CV193">
            <v>128.12999999999991</v>
          </cell>
          <cell r="CW193">
            <v>108.85000000000002</v>
          </cell>
          <cell r="CX193">
            <v>151.39000000000013</v>
          </cell>
          <cell r="CY193">
            <v>134.88999999999996</v>
          </cell>
          <cell r="CZ193">
            <v>162.91000000000003</v>
          </cell>
          <cell r="DA193">
            <v>132.54000000000011</v>
          </cell>
          <cell r="DB193">
            <v>112.54000000000019</v>
          </cell>
          <cell r="DC193">
            <v>32.360000000000156</v>
          </cell>
          <cell r="DD193">
            <v>157.89000000000021</v>
          </cell>
          <cell r="DE193">
            <v>114.45999999999997</v>
          </cell>
          <cell r="DF193">
            <v>148.29999999999941</v>
          </cell>
          <cell r="DG193">
            <v>-29.23000000000016</v>
          </cell>
          <cell r="DH193">
            <v>87.79</v>
          </cell>
          <cell r="DI193">
            <v>74.640000000000398</v>
          </cell>
          <cell r="DJ193">
            <v>-66.04999999999967</v>
          </cell>
          <cell r="DK193">
            <v>27.084000000000174</v>
          </cell>
          <cell r="DL193">
            <v>0</v>
          </cell>
          <cell r="DM193">
            <v>0</v>
          </cell>
          <cell r="DN193">
            <v>0</v>
          </cell>
          <cell r="DO193">
            <v>0</v>
          </cell>
          <cell r="DP193">
            <v>-22.88</v>
          </cell>
          <cell r="DQ193">
            <v>-2.1099999999999994</v>
          </cell>
          <cell r="DR193">
            <v>-17.559999999999999</v>
          </cell>
          <cell r="DS193">
            <v>-19.940000000000001</v>
          </cell>
          <cell r="DT193">
            <v>-18</v>
          </cell>
          <cell r="DU193">
            <v>-2</v>
          </cell>
          <cell r="DV193">
            <v>0</v>
          </cell>
          <cell r="DW193">
            <v>-15</v>
          </cell>
          <cell r="DX193">
            <v>-17.5</v>
          </cell>
          <cell r="DY193">
            <v>-22.5</v>
          </cell>
          <cell r="DZ193">
            <v>-25</v>
          </cell>
          <cell r="EA193">
            <v>-6.6</v>
          </cell>
          <cell r="EB193">
            <v>-30.07</v>
          </cell>
          <cell r="EC193">
            <v>-27.43</v>
          </cell>
          <cell r="ED193">
            <v>-25</v>
          </cell>
          <cell r="EE193">
            <v>-32.4</v>
          </cell>
          <cell r="EF193">
            <v>-37</v>
          </cell>
          <cell r="EG193">
            <v>-22</v>
          </cell>
          <cell r="EH193">
            <v>-32.5</v>
          </cell>
          <cell r="EI193">
            <v>30.8</v>
          </cell>
          <cell r="EJ193">
            <v>-19</v>
          </cell>
          <cell r="EK193">
            <v>-14.3</v>
          </cell>
          <cell r="EL193">
            <v>-2.2000000000000002</v>
          </cell>
          <cell r="EM193">
            <v>-22.8</v>
          </cell>
          <cell r="EN193">
            <v>0</v>
          </cell>
          <cell r="EO193">
            <v>0</v>
          </cell>
          <cell r="EP193">
            <v>0</v>
          </cell>
          <cell r="EQ193">
            <v>0</v>
          </cell>
          <cell r="ER193">
            <v>54.450000000000088</v>
          </cell>
          <cell r="ES193">
            <v>37.789999999999949</v>
          </cell>
          <cell r="ET193">
            <v>68.510000000000076</v>
          </cell>
          <cell r="EU193">
            <v>55.360000000000042</v>
          </cell>
          <cell r="EV193">
            <v>85.05000000000004</v>
          </cell>
          <cell r="EW193">
            <v>71.629999999999853</v>
          </cell>
          <cell r="EX193">
            <v>109.53999999999992</v>
          </cell>
          <cell r="EY193">
            <v>110.60000000000005</v>
          </cell>
          <cell r="EZ193">
            <v>110.62999999999991</v>
          </cell>
          <cell r="FA193">
            <v>86.350000000000023</v>
          </cell>
          <cell r="FB193">
            <v>126.39000000000013</v>
          </cell>
          <cell r="FC193">
            <v>128.28999999999996</v>
          </cell>
          <cell r="FD193">
            <v>132.84000000000003</v>
          </cell>
          <cell r="FE193">
            <v>105.1100000000001</v>
          </cell>
          <cell r="FF193">
            <v>87.540000000000191</v>
          </cell>
          <cell r="FG193">
            <v>-3.9999999999842828E-2</v>
          </cell>
          <cell r="FH193">
            <v>120.89000000000021</v>
          </cell>
          <cell r="FI193">
            <v>92.459999999999965</v>
          </cell>
          <cell r="FJ193">
            <v>115.79999999999941</v>
          </cell>
          <cell r="FK193">
            <v>1.5699999999998404</v>
          </cell>
          <cell r="FL193">
            <v>68.790000000000006</v>
          </cell>
          <cell r="FM193">
            <v>60.340000000000401</v>
          </cell>
          <cell r="FN193">
            <v>-68.249999999999673</v>
          </cell>
          <cell r="FO193">
            <v>4.284000000000173</v>
          </cell>
          <cell r="FP193">
            <v>0</v>
          </cell>
          <cell r="FQ193">
            <v>0</v>
          </cell>
          <cell r="FR193">
            <v>0</v>
          </cell>
          <cell r="FS193">
            <v>0</v>
          </cell>
          <cell r="FT193">
            <v>0</v>
          </cell>
          <cell r="FU193">
            <v>0</v>
          </cell>
          <cell r="FV193">
            <v>20.39</v>
          </cell>
          <cell r="FW193">
            <v>-7.2</v>
          </cell>
          <cell r="FX193">
            <v>15.73</v>
          </cell>
          <cell r="FY193">
            <v>15.73</v>
          </cell>
          <cell r="FZ193">
            <v>7.23</v>
          </cell>
          <cell r="GA193">
            <v>15.73</v>
          </cell>
          <cell r="GB193">
            <v>12.34</v>
          </cell>
          <cell r="GC193">
            <v>12.34</v>
          </cell>
          <cell r="GD193">
            <v>0</v>
          </cell>
          <cell r="GE193">
            <v>0</v>
          </cell>
          <cell r="GF193">
            <v>7.1</v>
          </cell>
          <cell r="GG193">
            <v>45.04</v>
          </cell>
          <cell r="GH193">
            <v>7.1</v>
          </cell>
          <cell r="GI193">
            <v>12.34</v>
          </cell>
          <cell r="GJ193">
            <v>0</v>
          </cell>
          <cell r="GK193">
            <v>0</v>
          </cell>
          <cell r="GL193">
            <v>0</v>
          </cell>
          <cell r="GM193">
            <v>0</v>
          </cell>
          <cell r="GN193">
            <v>0</v>
          </cell>
          <cell r="GO193">
            <v>0</v>
          </cell>
          <cell r="GP193">
            <v>0</v>
          </cell>
          <cell r="GQ193">
            <v>0</v>
          </cell>
          <cell r="GR193">
            <v>0</v>
          </cell>
          <cell r="GS193">
            <v>0</v>
          </cell>
          <cell r="GT193">
            <v>0</v>
          </cell>
          <cell r="GU193">
            <v>0</v>
          </cell>
          <cell r="GV193">
            <v>0</v>
          </cell>
          <cell r="GW193">
            <v>0</v>
          </cell>
          <cell r="GX193">
            <v>0</v>
          </cell>
          <cell r="GY193">
            <v>0</v>
          </cell>
          <cell r="GZ193">
            <v>0</v>
          </cell>
          <cell r="HA193">
            <v>0</v>
          </cell>
          <cell r="HB193">
            <v>0</v>
          </cell>
          <cell r="HC193">
            <v>0</v>
          </cell>
          <cell r="HD193">
            <v>0</v>
          </cell>
          <cell r="HE193">
            <v>0</v>
          </cell>
          <cell r="HF193">
            <v>0</v>
          </cell>
          <cell r="HG193">
            <v>0</v>
          </cell>
          <cell r="HH193">
            <v>0</v>
          </cell>
          <cell r="HI193">
            <v>0</v>
          </cell>
          <cell r="HJ193">
            <v>0</v>
          </cell>
          <cell r="HK193">
            <v>0</v>
          </cell>
          <cell r="HL193">
            <v>0</v>
          </cell>
          <cell r="HM193">
            <v>0</v>
          </cell>
          <cell r="HN193">
            <v>0</v>
          </cell>
          <cell r="HO193">
            <v>0</v>
          </cell>
          <cell r="HP193">
            <v>0</v>
          </cell>
          <cell r="HQ193">
            <v>0</v>
          </cell>
          <cell r="HR193">
            <v>0</v>
          </cell>
          <cell r="HS193">
            <v>0</v>
          </cell>
          <cell r="HT193">
            <v>0</v>
          </cell>
          <cell r="HU193">
            <v>0</v>
          </cell>
          <cell r="HV193">
            <v>0</v>
          </cell>
          <cell r="HW193">
            <v>0</v>
          </cell>
          <cell r="HX193">
            <v>0</v>
          </cell>
          <cell r="HY193">
            <v>0</v>
          </cell>
          <cell r="HZ193">
            <v>0</v>
          </cell>
          <cell r="IA193">
            <v>0</v>
          </cell>
          <cell r="IB193">
            <v>0</v>
          </cell>
          <cell r="IC193">
            <v>0</v>
          </cell>
          <cell r="ID193">
            <v>0</v>
          </cell>
          <cell r="IE193">
            <v>0</v>
          </cell>
          <cell r="IF193">
            <v>0</v>
          </cell>
          <cell r="IG193">
            <v>0</v>
          </cell>
          <cell r="IH193">
            <v>0</v>
          </cell>
          <cell r="II193">
            <v>0</v>
          </cell>
          <cell r="IJ193">
            <v>0</v>
          </cell>
          <cell r="IK193">
            <v>0</v>
          </cell>
          <cell r="IL193">
            <v>0</v>
          </cell>
          <cell r="IM193">
            <v>0</v>
          </cell>
          <cell r="IN193">
            <v>0</v>
          </cell>
          <cell r="IO193">
            <v>0</v>
          </cell>
          <cell r="IP193">
            <v>0</v>
          </cell>
          <cell r="IQ193">
            <v>0</v>
          </cell>
          <cell r="IR193">
            <v>0</v>
          </cell>
          <cell r="IS193">
            <v>0</v>
          </cell>
          <cell r="IT193">
            <v>0</v>
          </cell>
          <cell r="IU193">
            <v>0</v>
          </cell>
        </row>
        <row r="194">
          <cell r="A194" t="str">
            <v>TT IN</v>
          </cell>
          <cell r="B194" t="str">
            <v>Tata Tea</v>
          </cell>
          <cell r="C194" t="str">
            <v>FMCG</v>
          </cell>
        </row>
        <row r="195">
          <cell r="A195" t="str">
            <v>Information Technology</v>
          </cell>
          <cell r="B195" t="str">
            <v>Information Technology</v>
          </cell>
        </row>
        <row r="196">
          <cell r="A196" t="str">
            <v>AZTEC IN</v>
          </cell>
          <cell r="B196" t="str">
            <v>Aztec Software &amp; Technology Services</v>
          </cell>
          <cell r="C196" t="str">
            <v>Information Technology</v>
          </cell>
          <cell r="D196">
            <v>1.00193E-2</v>
          </cell>
          <cell r="E196">
            <v>0.10347000000000001</v>
          </cell>
          <cell r="F196">
            <v>0.2</v>
          </cell>
          <cell r="G196">
            <v>0</v>
          </cell>
          <cell r="H196">
            <v>0.05</v>
          </cell>
          <cell r="I196">
            <v>0</v>
          </cell>
          <cell r="J196">
            <v>0</v>
          </cell>
          <cell r="K196">
            <v>0</v>
          </cell>
          <cell r="L196">
            <v>0</v>
          </cell>
          <cell r="M196">
            <v>0.1</v>
          </cell>
          <cell r="N196">
            <v>0.1</v>
          </cell>
          <cell r="O196">
            <v>-5</v>
          </cell>
          <cell r="P196">
            <v>0</v>
          </cell>
          <cell r="Q196">
            <v>0</v>
          </cell>
          <cell r="R196">
            <v>0</v>
          </cell>
          <cell r="S196">
            <v>0</v>
          </cell>
          <cell r="T196">
            <v>0</v>
          </cell>
          <cell r="U196">
            <v>0</v>
          </cell>
          <cell r="V196">
            <v>0</v>
          </cell>
          <cell r="W196">
            <v>0</v>
          </cell>
          <cell r="X196">
            <v>0</v>
          </cell>
          <cell r="Y196">
            <v>0</v>
          </cell>
          <cell r="Z196">
            <v>0</v>
          </cell>
          <cell r="AA196">
            <v>0</v>
          </cell>
          <cell r="AB196">
            <v>0</v>
          </cell>
          <cell r="AC196">
            <v>0</v>
          </cell>
          <cell r="AD196">
            <v>0</v>
          </cell>
          <cell r="AE196">
            <v>0</v>
          </cell>
          <cell r="AF196">
            <v>-36.860105000000011</v>
          </cell>
          <cell r="AG196">
            <v>19.646209999999989</v>
          </cell>
          <cell r="AH196">
            <v>0.9000000000000028</v>
          </cell>
          <cell r="AI196">
            <v>-9.600000000000005</v>
          </cell>
          <cell r="AJ196">
            <v>3.2499999999999911</v>
          </cell>
          <cell r="AK196">
            <v>7.3999999999999932</v>
          </cell>
          <cell r="AL196">
            <v>3.6999999999999815</v>
          </cell>
          <cell r="AM196">
            <v>6.8000000000000105</v>
          </cell>
          <cell r="AN196">
            <v>32.100000000000037</v>
          </cell>
          <cell r="AO196">
            <v>40.599999999999987</v>
          </cell>
          <cell r="AP196">
            <v>42.900000000000013</v>
          </cell>
          <cell r="AQ196">
            <v>59.500000000000057</v>
          </cell>
          <cell r="AR196">
            <v>76.300000000000011</v>
          </cell>
          <cell r="AS196">
            <v>93.700000000000045</v>
          </cell>
          <cell r="AT196">
            <v>106.29999999999991</v>
          </cell>
          <cell r="AU196">
            <v>105.9</v>
          </cell>
          <cell r="AV196">
            <v>103.19999999999997</v>
          </cell>
          <cell r="AW196">
            <v>126.20000000000006</v>
          </cell>
          <cell r="AX196">
            <v>127.39999999999996</v>
          </cell>
          <cell r="AY196">
            <v>77.900000000000006</v>
          </cell>
          <cell r="AZ196">
            <v>66.800000000000011</v>
          </cell>
          <cell r="BA196">
            <v>80.2</v>
          </cell>
          <cell r="BB196">
            <v>29.999999999999979</v>
          </cell>
          <cell r="BC196">
            <v>24.100000000000019</v>
          </cell>
          <cell r="BD196">
            <v>-95.699999999999918</v>
          </cell>
          <cell r="BE196">
            <v>152.50363326639859</v>
          </cell>
          <cell r="BF196">
            <v>150.28139880601549</v>
          </cell>
          <cell r="BG196">
            <v>163.85539870756048</v>
          </cell>
          <cell r="BH196">
            <v>0</v>
          </cell>
          <cell r="BI196">
            <v>0</v>
          </cell>
          <cell r="BJ196">
            <v>0</v>
          </cell>
          <cell r="BK196">
            <v>0</v>
          </cell>
          <cell r="BL196">
            <v>0</v>
          </cell>
          <cell r="BM196">
            <v>0</v>
          </cell>
          <cell r="BN196">
            <v>0</v>
          </cell>
          <cell r="BO196">
            <v>0</v>
          </cell>
          <cell r="BP196">
            <v>0</v>
          </cell>
          <cell r="BQ196">
            <v>0</v>
          </cell>
          <cell r="BR196">
            <v>0</v>
          </cell>
          <cell r="BS196">
            <v>0</v>
          </cell>
          <cell r="BT196">
            <v>0</v>
          </cell>
          <cell r="BU196">
            <v>0</v>
          </cell>
          <cell r="BV196">
            <v>0</v>
          </cell>
          <cell r="BW196">
            <v>0</v>
          </cell>
          <cell r="BX196">
            <v>0</v>
          </cell>
          <cell r="BY196">
            <v>0</v>
          </cell>
          <cell r="BZ196">
            <v>0</v>
          </cell>
          <cell r="CA196">
            <v>0</v>
          </cell>
          <cell r="CB196">
            <v>0</v>
          </cell>
          <cell r="CC196">
            <v>0</v>
          </cell>
          <cell r="CD196">
            <v>0</v>
          </cell>
          <cell r="CE196">
            <v>0</v>
          </cell>
          <cell r="CF196">
            <v>0</v>
          </cell>
          <cell r="CG196">
            <v>0</v>
          </cell>
          <cell r="CH196">
            <v>0</v>
          </cell>
          <cell r="CI196">
            <v>0</v>
          </cell>
          <cell r="CJ196">
            <v>-36.860105000000011</v>
          </cell>
          <cell r="CK196">
            <v>19.646209999999989</v>
          </cell>
          <cell r="CL196">
            <v>0.9000000000000028</v>
          </cell>
          <cell r="CM196">
            <v>-9.600000000000005</v>
          </cell>
          <cell r="CN196">
            <v>3.2499999999999911</v>
          </cell>
          <cell r="CO196">
            <v>7.3999999999999932</v>
          </cell>
          <cell r="CP196">
            <v>3.6999999999999815</v>
          </cell>
          <cell r="CQ196">
            <v>6.8000000000000105</v>
          </cell>
          <cell r="CR196">
            <v>32.100000000000037</v>
          </cell>
          <cell r="CS196">
            <v>40.599999999999987</v>
          </cell>
          <cell r="CT196">
            <v>42.900000000000013</v>
          </cell>
          <cell r="CU196">
            <v>59.500000000000057</v>
          </cell>
          <cell r="CV196">
            <v>76.300000000000011</v>
          </cell>
          <cell r="CW196">
            <v>93.700000000000045</v>
          </cell>
          <cell r="CX196">
            <v>106.29999999999991</v>
          </cell>
          <cell r="CY196">
            <v>105.9</v>
          </cell>
          <cell r="CZ196">
            <v>103.19999999999997</v>
          </cell>
          <cell r="DA196">
            <v>126.20000000000006</v>
          </cell>
          <cell r="DB196">
            <v>127.39999999999996</v>
          </cell>
          <cell r="DC196">
            <v>77.900000000000006</v>
          </cell>
          <cell r="DD196">
            <v>66.800000000000011</v>
          </cell>
          <cell r="DE196">
            <v>80.2</v>
          </cell>
          <cell r="DF196">
            <v>29.999999999999979</v>
          </cell>
          <cell r="DG196">
            <v>24.100000000000019</v>
          </cell>
          <cell r="DH196">
            <v>-95.699999999999918</v>
          </cell>
          <cell r="DI196">
            <v>152.50363326639859</v>
          </cell>
          <cell r="DJ196">
            <v>150.28139880601549</v>
          </cell>
          <cell r="DK196">
            <v>163.85539870756048</v>
          </cell>
          <cell r="DL196">
            <v>-0.375</v>
          </cell>
          <cell r="DM196">
            <v>-3.2736800000000001</v>
          </cell>
          <cell r="DN196">
            <v>-3.3</v>
          </cell>
          <cell r="DO196">
            <v>2</v>
          </cell>
          <cell r="DP196">
            <v>0</v>
          </cell>
          <cell r="DQ196">
            <v>-1.4</v>
          </cell>
          <cell r="DR196">
            <v>-1.5</v>
          </cell>
          <cell r="DS196">
            <v>-5</v>
          </cell>
          <cell r="DT196">
            <v>-4</v>
          </cell>
          <cell r="DU196">
            <v>-1.9</v>
          </cell>
          <cell r="DV196">
            <v>3.8</v>
          </cell>
          <cell r="DW196">
            <v>-3.5</v>
          </cell>
          <cell r="DX196">
            <v>-2.5</v>
          </cell>
          <cell r="DY196">
            <v>-3.7</v>
          </cell>
          <cell r="DZ196">
            <v>-6.7</v>
          </cell>
          <cell r="EA196">
            <v>-0.59999999999999964</v>
          </cell>
          <cell r="EB196">
            <v>-10.5</v>
          </cell>
          <cell r="EC196">
            <v>-11.6</v>
          </cell>
          <cell r="ED196">
            <v>-15.899999999999999</v>
          </cell>
          <cell r="EE196">
            <v>-10.4</v>
          </cell>
          <cell r="EF196">
            <v>-9.8000000000000007</v>
          </cell>
          <cell r="EG196">
            <v>-10.9</v>
          </cell>
          <cell r="EH196">
            <v>-8.1</v>
          </cell>
          <cell r="EI196">
            <v>7.4</v>
          </cell>
          <cell r="EJ196">
            <v>2.8</v>
          </cell>
          <cell r="EK196">
            <v>-27.450653987951746</v>
          </cell>
          <cell r="EL196">
            <v>-27.050651785082788</v>
          </cell>
          <cell r="EM196">
            <v>-29.493971767360886</v>
          </cell>
          <cell r="EN196">
            <v>-37.235105000000011</v>
          </cell>
          <cell r="EO196">
            <v>16.37252999999999</v>
          </cell>
          <cell r="EP196">
            <v>-2.3999999999999968</v>
          </cell>
          <cell r="EQ196">
            <v>-7.600000000000005</v>
          </cell>
          <cell r="ER196">
            <v>3.2499999999999911</v>
          </cell>
          <cell r="ES196">
            <v>5.9999999999999929</v>
          </cell>
          <cell r="ET196">
            <v>2.1999999999999815</v>
          </cell>
          <cell r="EU196">
            <v>1.8000000000000105</v>
          </cell>
          <cell r="EV196">
            <v>28.100000000000037</v>
          </cell>
          <cell r="EW196">
            <v>38.699999999999989</v>
          </cell>
          <cell r="EX196">
            <v>46.70000000000001</v>
          </cell>
          <cell r="EY196">
            <v>56.000000000000057</v>
          </cell>
          <cell r="EZ196">
            <v>73.800000000000011</v>
          </cell>
          <cell r="FA196">
            <v>90.000000000000043</v>
          </cell>
          <cell r="FB196">
            <v>99.599999999999909</v>
          </cell>
          <cell r="FC196">
            <v>105.30000000000001</v>
          </cell>
          <cell r="FD196">
            <v>92.699999999999974</v>
          </cell>
          <cell r="FE196">
            <v>114.60000000000007</v>
          </cell>
          <cell r="FF196">
            <v>111.49999999999997</v>
          </cell>
          <cell r="FG196">
            <v>67.5</v>
          </cell>
          <cell r="FH196">
            <v>57.000000000000014</v>
          </cell>
          <cell r="FI196">
            <v>69.3</v>
          </cell>
          <cell r="FJ196">
            <v>21.899999999999977</v>
          </cell>
          <cell r="FK196">
            <v>31.500000000000021</v>
          </cell>
          <cell r="FL196">
            <v>-92.89999999999992</v>
          </cell>
          <cell r="FM196">
            <v>125.05297927844686</v>
          </cell>
          <cell r="FN196">
            <v>123.2307470209327</v>
          </cell>
          <cell r="FO196">
            <v>134.36142694019961</v>
          </cell>
          <cell r="FP196">
            <v>0</v>
          </cell>
          <cell r="FQ196">
            <v>0</v>
          </cell>
          <cell r="FR196">
            <v>0</v>
          </cell>
          <cell r="FS196">
            <v>0</v>
          </cell>
          <cell r="FT196">
            <v>0</v>
          </cell>
          <cell r="FU196">
            <v>0</v>
          </cell>
          <cell r="FV196">
            <v>0</v>
          </cell>
          <cell r="FW196">
            <v>0</v>
          </cell>
          <cell r="FX196">
            <v>0</v>
          </cell>
          <cell r="FY196">
            <v>0</v>
          </cell>
          <cell r="FZ196">
            <v>0</v>
          </cell>
          <cell r="GA196">
            <v>0</v>
          </cell>
          <cell r="GB196">
            <v>0</v>
          </cell>
          <cell r="GC196">
            <v>0</v>
          </cell>
          <cell r="GD196">
            <v>0</v>
          </cell>
          <cell r="GE196">
            <v>0</v>
          </cell>
          <cell r="GF196">
            <v>0</v>
          </cell>
          <cell r="GG196">
            <v>0</v>
          </cell>
          <cell r="GH196">
            <v>0</v>
          </cell>
          <cell r="GI196">
            <v>0</v>
          </cell>
          <cell r="GJ196">
            <v>0</v>
          </cell>
          <cell r="GK196">
            <v>0</v>
          </cell>
          <cell r="GL196">
            <v>0</v>
          </cell>
          <cell r="GM196">
            <v>0</v>
          </cell>
          <cell r="GN196">
            <v>0</v>
          </cell>
          <cell r="GO196">
            <v>0</v>
          </cell>
          <cell r="GP196">
            <v>0</v>
          </cell>
          <cell r="GQ196">
            <v>0</v>
          </cell>
          <cell r="GR196">
            <v>0</v>
          </cell>
          <cell r="GS196">
            <v>0</v>
          </cell>
          <cell r="GT196">
            <v>0</v>
          </cell>
          <cell r="GU196">
            <v>0</v>
          </cell>
          <cell r="GV196">
            <v>0</v>
          </cell>
          <cell r="GW196">
            <v>0</v>
          </cell>
          <cell r="GX196">
            <v>0</v>
          </cell>
          <cell r="GY196">
            <v>0</v>
          </cell>
          <cell r="GZ196">
            <v>0</v>
          </cell>
          <cell r="HA196">
            <v>0</v>
          </cell>
          <cell r="HB196">
            <v>0</v>
          </cell>
          <cell r="HC196">
            <v>0</v>
          </cell>
          <cell r="HD196">
            <v>0</v>
          </cell>
          <cell r="HE196">
            <v>0</v>
          </cell>
          <cell r="HF196">
            <v>0</v>
          </cell>
          <cell r="HG196">
            <v>0</v>
          </cell>
          <cell r="HH196">
            <v>0</v>
          </cell>
          <cell r="HI196">
            <v>0</v>
          </cell>
          <cell r="HJ196">
            <v>0</v>
          </cell>
          <cell r="HK196">
            <v>0</v>
          </cell>
          <cell r="HL196">
            <v>0</v>
          </cell>
          <cell r="HM196">
            <v>0</v>
          </cell>
          <cell r="HN196">
            <v>0</v>
          </cell>
          <cell r="HO196">
            <v>0</v>
          </cell>
          <cell r="HP196">
            <v>0</v>
          </cell>
          <cell r="HQ196">
            <v>0</v>
          </cell>
          <cell r="HR196">
            <v>0</v>
          </cell>
          <cell r="HS196">
            <v>0</v>
          </cell>
          <cell r="HT196">
            <v>0</v>
          </cell>
          <cell r="HU196">
            <v>0</v>
          </cell>
          <cell r="HV196">
            <v>0</v>
          </cell>
          <cell r="HW196">
            <v>0</v>
          </cell>
          <cell r="HX196">
            <v>0</v>
          </cell>
          <cell r="HY196">
            <v>0</v>
          </cell>
          <cell r="HZ196">
            <v>0</v>
          </cell>
          <cell r="IA196">
            <v>0</v>
          </cell>
          <cell r="IB196">
            <v>0</v>
          </cell>
          <cell r="IC196">
            <v>0</v>
          </cell>
          <cell r="ID196">
            <v>0</v>
          </cell>
          <cell r="IE196">
            <v>0</v>
          </cell>
          <cell r="IF196">
            <v>0</v>
          </cell>
          <cell r="IG196">
            <v>0</v>
          </cell>
          <cell r="IH196">
            <v>0</v>
          </cell>
          <cell r="II196">
            <v>0</v>
          </cell>
          <cell r="IJ196">
            <v>0</v>
          </cell>
          <cell r="IK196">
            <v>0</v>
          </cell>
          <cell r="IL196">
            <v>0</v>
          </cell>
          <cell r="IM196">
            <v>0</v>
          </cell>
          <cell r="IN196">
            <v>0</v>
          </cell>
          <cell r="IO196">
            <v>0</v>
          </cell>
          <cell r="IP196">
            <v>0</v>
          </cell>
          <cell r="IQ196">
            <v>0</v>
          </cell>
          <cell r="IR196">
            <v>0</v>
          </cell>
          <cell r="IS196">
            <v>0</v>
          </cell>
          <cell r="IT196">
            <v>0</v>
          </cell>
          <cell r="IU196">
            <v>0</v>
          </cell>
        </row>
        <row r="197">
          <cell r="A197" t="str">
            <v>GEO IN</v>
          </cell>
          <cell r="B197" t="str">
            <v>Geometric Ltd</v>
          </cell>
          <cell r="C197" t="str">
            <v>Information Technology</v>
          </cell>
          <cell r="D197">
            <v>0</v>
          </cell>
          <cell r="E197">
            <v>0</v>
          </cell>
          <cell r="F197">
            <v>0</v>
          </cell>
          <cell r="G197">
            <v>0</v>
          </cell>
          <cell r="H197">
            <v>0</v>
          </cell>
          <cell r="I197">
            <v>0</v>
          </cell>
          <cell r="J197">
            <v>0</v>
          </cell>
          <cell r="K197">
            <v>0</v>
          </cell>
          <cell r="L197">
            <v>0</v>
          </cell>
          <cell r="M197">
            <v>0</v>
          </cell>
          <cell r="N197">
            <v>0</v>
          </cell>
          <cell r="O197">
            <v>0</v>
          </cell>
          <cell r="P197">
            <v>0</v>
          </cell>
          <cell r="Q197">
            <v>0</v>
          </cell>
          <cell r="R197">
            <v>0</v>
          </cell>
          <cell r="S197">
            <v>0</v>
          </cell>
          <cell r="T197">
            <v>0</v>
          </cell>
          <cell r="U197">
            <v>0</v>
          </cell>
          <cell r="V197">
            <v>-16.21</v>
          </cell>
          <cell r="W197">
            <v>-15.23</v>
          </cell>
          <cell r="X197">
            <v>-15.87</v>
          </cell>
          <cell r="Y197">
            <v>-16.12</v>
          </cell>
          <cell r="Z197">
            <v>-16.59</v>
          </cell>
          <cell r="AA197">
            <v>-8.34</v>
          </cell>
          <cell r="AB197">
            <v>-9.52</v>
          </cell>
          <cell r="AC197">
            <v>-11.56</v>
          </cell>
          <cell r="AD197">
            <v>-11.49</v>
          </cell>
          <cell r="AE197">
            <v>-15.61</v>
          </cell>
          <cell r="AF197">
            <v>0</v>
          </cell>
          <cell r="AG197">
            <v>0</v>
          </cell>
          <cell r="AH197">
            <v>0</v>
          </cell>
          <cell r="AI197">
            <v>0</v>
          </cell>
          <cell r="AJ197">
            <v>63.809999999999981</v>
          </cell>
          <cell r="AK197">
            <v>77.92</v>
          </cell>
          <cell r="AL197">
            <v>86.249999999999957</v>
          </cell>
          <cell r="AM197">
            <v>79.479999999999976</v>
          </cell>
          <cell r="AN197">
            <v>72.899999999999949</v>
          </cell>
          <cell r="AO197">
            <v>90.41</v>
          </cell>
          <cell r="AP197">
            <v>106.22999999999995</v>
          </cell>
          <cell r="AQ197">
            <v>119.94000000000003</v>
          </cell>
          <cell r="AR197">
            <v>117.61000000000001</v>
          </cell>
          <cell r="AS197">
            <v>54.829999999999956</v>
          </cell>
          <cell r="AT197">
            <v>65.139999999999986</v>
          </cell>
          <cell r="AU197">
            <v>152.85000000000005</v>
          </cell>
          <cell r="AV197">
            <v>84.740000000000038</v>
          </cell>
          <cell r="AW197">
            <v>129.97999999999988</v>
          </cell>
          <cell r="AX197">
            <v>146.17000000000007</v>
          </cell>
          <cell r="AY197">
            <v>146.85000000000005</v>
          </cell>
          <cell r="AZ197">
            <v>138.92999999999992</v>
          </cell>
          <cell r="BA197">
            <v>116.55000000000004</v>
          </cell>
          <cell r="BB197">
            <v>101.42000000000004</v>
          </cell>
          <cell r="BC197">
            <v>86.560000000000088</v>
          </cell>
          <cell r="BD197">
            <v>84.910000000000053</v>
          </cell>
          <cell r="BE197">
            <v>108.78999999999994</v>
          </cell>
          <cell r="BF197">
            <v>63.309999999999867</v>
          </cell>
          <cell r="BG197">
            <v>-183.7999999999999</v>
          </cell>
          <cell r="BH197">
            <v>0</v>
          </cell>
          <cell r="BI197">
            <v>0</v>
          </cell>
          <cell r="BJ197">
            <v>0</v>
          </cell>
          <cell r="BK197">
            <v>0</v>
          </cell>
          <cell r="BL197">
            <v>0</v>
          </cell>
          <cell r="BM197">
            <v>0</v>
          </cell>
          <cell r="BN197">
            <v>0</v>
          </cell>
          <cell r="BO197">
            <v>0</v>
          </cell>
          <cell r="BP197">
            <v>0</v>
          </cell>
          <cell r="BQ197">
            <v>0</v>
          </cell>
          <cell r="BR197">
            <v>0</v>
          </cell>
          <cell r="BS197">
            <v>0</v>
          </cell>
          <cell r="BT197">
            <v>0</v>
          </cell>
          <cell r="BU197">
            <v>0</v>
          </cell>
          <cell r="BV197">
            <v>0</v>
          </cell>
          <cell r="BW197">
            <v>-0.85</v>
          </cell>
          <cell r="BX197">
            <v>0</v>
          </cell>
          <cell r="BY197">
            <v>-0.28000000000000003</v>
          </cell>
          <cell r="BZ197">
            <v>0</v>
          </cell>
          <cell r="CA197">
            <v>0</v>
          </cell>
          <cell r="CB197">
            <v>0</v>
          </cell>
          <cell r="CC197">
            <v>0</v>
          </cell>
          <cell r="CD197">
            <v>0</v>
          </cell>
          <cell r="CE197">
            <v>0</v>
          </cell>
          <cell r="CF197">
            <v>120.07</v>
          </cell>
          <cell r="CG197">
            <v>0</v>
          </cell>
          <cell r="CH197">
            <v>0</v>
          </cell>
          <cell r="CI197">
            <v>6.99</v>
          </cell>
          <cell r="CJ197">
            <v>0</v>
          </cell>
          <cell r="CK197">
            <v>0</v>
          </cell>
          <cell r="CL197">
            <v>0</v>
          </cell>
          <cell r="CM197">
            <v>0</v>
          </cell>
          <cell r="CN197">
            <v>63.809999999999981</v>
          </cell>
          <cell r="CO197">
            <v>77.92</v>
          </cell>
          <cell r="CP197">
            <v>86.249999999999957</v>
          </cell>
          <cell r="CQ197">
            <v>79.479999999999976</v>
          </cell>
          <cell r="CR197">
            <v>72.899999999999949</v>
          </cell>
          <cell r="CS197">
            <v>90.41</v>
          </cell>
          <cell r="CT197">
            <v>106.22999999999995</v>
          </cell>
          <cell r="CU197">
            <v>119.94000000000003</v>
          </cell>
          <cell r="CV197">
            <v>117.61000000000001</v>
          </cell>
          <cell r="CW197">
            <v>54.829999999999956</v>
          </cell>
          <cell r="CX197">
            <v>65.139999999999986</v>
          </cell>
          <cell r="CY197">
            <v>152.00000000000006</v>
          </cell>
          <cell r="CZ197">
            <v>84.740000000000038</v>
          </cell>
          <cell r="DA197">
            <v>129.69999999999987</v>
          </cell>
          <cell r="DB197">
            <v>146.17000000000007</v>
          </cell>
          <cell r="DC197">
            <v>146.85000000000005</v>
          </cell>
          <cell r="DD197">
            <v>138.92999999999992</v>
          </cell>
          <cell r="DE197">
            <v>116.55000000000004</v>
          </cell>
          <cell r="DF197">
            <v>101.42000000000004</v>
          </cell>
          <cell r="DG197">
            <v>86.560000000000088</v>
          </cell>
          <cell r="DH197">
            <v>204.98000000000005</v>
          </cell>
          <cell r="DI197">
            <v>108.78999999999994</v>
          </cell>
          <cell r="DJ197">
            <v>63.309999999999867</v>
          </cell>
          <cell r="DK197">
            <v>-176.80999999999989</v>
          </cell>
          <cell r="DL197">
            <v>0</v>
          </cell>
          <cell r="DM197">
            <v>0</v>
          </cell>
          <cell r="DN197">
            <v>0</v>
          </cell>
          <cell r="DO197">
            <v>0</v>
          </cell>
          <cell r="DP197">
            <v>0</v>
          </cell>
          <cell r="DQ197">
            <v>0</v>
          </cell>
          <cell r="DR197">
            <v>0</v>
          </cell>
          <cell r="DS197">
            <v>0</v>
          </cell>
          <cell r="DT197">
            <v>-12.52</v>
          </cell>
          <cell r="DU197">
            <v>-16.55</v>
          </cell>
          <cell r="DV197">
            <v>-16.649999999999999</v>
          </cell>
          <cell r="DW197">
            <v>-25.4</v>
          </cell>
          <cell r="DX197">
            <v>-20.48</v>
          </cell>
          <cell r="DY197">
            <v>-7.83</v>
          </cell>
          <cell r="DZ197">
            <v>-12.45</v>
          </cell>
          <cell r="EA197">
            <v>-27.299999999999997</v>
          </cell>
          <cell r="EB197">
            <v>-10</v>
          </cell>
          <cell r="EC197">
            <v>-13.799999999999999</v>
          </cell>
          <cell r="ED197">
            <v>-21.9</v>
          </cell>
          <cell r="EE197">
            <v>-22.54</v>
          </cell>
          <cell r="EF197">
            <v>-2.57</v>
          </cell>
          <cell r="EG197">
            <v>-10.330000000000002</v>
          </cell>
          <cell r="EH197">
            <v>-19.36</v>
          </cell>
          <cell r="EI197">
            <v>-24.56</v>
          </cell>
          <cell r="EJ197">
            <v>-14.46</v>
          </cell>
          <cell r="EK197">
            <v>-21.9</v>
          </cell>
          <cell r="EL197">
            <v>-15.12</v>
          </cell>
          <cell r="EM197">
            <v>-7.16</v>
          </cell>
          <cell r="EN197">
            <v>0</v>
          </cell>
          <cell r="EO197">
            <v>0</v>
          </cell>
          <cell r="EP197">
            <v>0</v>
          </cell>
          <cell r="EQ197">
            <v>0</v>
          </cell>
          <cell r="ER197">
            <v>63.809999999999981</v>
          </cell>
          <cell r="ES197">
            <v>77.92</v>
          </cell>
          <cell r="ET197">
            <v>86.249999999999957</v>
          </cell>
          <cell r="EU197">
            <v>79.479999999999976</v>
          </cell>
          <cell r="EV197">
            <v>60.379999999999953</v>
          </cell>
          <cell r="EW197">
            <v>73.86</v>
          </cell>
          <cell r="EX197">
            <v>89.579999999999956</v>
          </cell>
          <cell r="EY197">
            <v>94.54000000000002</v>
          </cell>
          <cell r="EZ197">
            <v>97.13000000000001</v>
          </cell>
          <cell r="FA197">
            <v>46.999999999999957</v>
          </cell>
          <cell r="FB197">
            <v>52.689999999999984</v>
          </cell>
          <cell r="FC197">
            <v>124.70000000000006</v>
          </cell>
          <cell r="FD197">
            <v>74.740000000000038</v>
          </cell>
          <cell r="FE197">
            <v>115.89999999999988</v>
          </cell>
          <cell r="FF197">
            <v>124.27000000000007</v>
          </cell>
          <cell r="FG197">
            <v>124.31000000000006</v>
          </cell>
          <cell r="FH197">
            <v>136.35999999999993</v>
          </cell>
          <cell r="FI197">
            <v>106.22000000000004</v>
          </cell>
          <cell r="FJ197">
            <v>82.060000000000045</v>
          </cell>
          <cell r="FK197">
            <v>62.000000000000085</v>
          </cell>
          <cell r="FL197">
            <v>190.52000000000004</v>
          </cell>
          <cell r="FM197">
            <v>86.88999999999993</v>
          </cell>
          <cell r="FN197">
            <v>48.18999999999987</v>
          </cell>
          <cell r="FO197">
            <v>-183.96999999999989</v>
          </cell>
          <cell r="FP197">
            <v>0</v>
          </cell>
          <cell r="FQ197">
            <v>0</v>
          </cell>
          <cell r="FR197">
            <v>0</v>
          </cell>
          <cell r="FS197">
            <v>0</v>
          </cell>
          <cell r="FT197">
            <v>0</v>
          </cell>
          <cell r="FU197">
            <v>0</v>
          </cell>
          <cell r="FV197">
            <v>0</v>
          </cell>
          <cell r="FW197">
            <v>0</v>
          </cell>
          <cell r="FX197">
            <v>0</v>
          </cell>
          <cell r="FY197">
            <v>0</v>
          </cell>
          <cell r="FZ197">
            <v>0</v>
          </cell>
          <cell r="GA197">
            <v>0</v>
          </cell>
          <cell r="GB197">
            <v>0</v>
          </cell>
          <cell r="GC197">
            <v>0</v>
          </cell>
          <cell r="GD197">
            <v>0</v>
          </cell>
          <cell r="GE197">
            <v>0</v>
          </cell>
          <cell r="GF197">
            <v>0</v>
          </cell>
          <cell r="GG197">
            <v>0</v>
          </cell>
          <cell r="GH197">
            <v>0</v>
          </cell>
          <cell r="GI197">
            <v>0</v>
          </cell>
          <cell r="GJ197">
            <v>0</v>
          </cell>
          <cell r="GK197">
            <v>0</v>
          </cell>
          <cell r="GL197">
            <v>0</v>
          </cell>
          <cell r="GM197">
            <v>-8.7899999999999991</v>
          </cell>
          <cell r="GN197">
            <v>4.16</v>
          </cell>
          <cell r="GO197">
            <v>-14.14</v>
          </cell>
          <cell r="GP197">
            <v>-0.63</v>
          </cell>
          <cell r="GQ197">
            <v>-2.2599999999999998</v>
          </cell>
          <cell r="GR197">
            <v>0</v>
          </cell>
          <cell r="GS197">
            <v>0</v>
          </cell>
          <cell r="GT197">
            <v>0</v>
          </cell>
          <cell r="GU197">
            <v>0</v>
          </cell>
          <cell r="GV197">
            <v>0</v>
          </cell>
          <cell r="GW197">
            <v>0</v>
          </cell>
          <cell r="GX197">
            <v>0</v>
          </cell>
          <cell r="GY197">
            <v>0</v>
          </cell>
          <cell r="GZ197">
            <v>0</v>
          </cell>
          <cell r="HA197">
            <v>0</v>
          </cell>
          <cell r="HB197">
            <v>0</v>
          </cell>
          <cell r="HC197">
            <v>0</v>
          </cell>
          <cell r="HD197">
            <v>0</v>
          </cell>
          <cell r="HE197">
            <v>0</v>
          </cell>
          <cell r="HF197">
            <v>0</v>
          </cell>
          <cell r="HG197">
            <v>0</v>
          </cell>
          <cell r="HH197">
            <v>0</v>
          </cell>
          <cell r="HI197">
            <v>0</v>
          </cell>
          <cell r="HJ197">
            <v>0</v>
          </cell>
          <cell r="HK197">
            <v>0</v>
          </cell>
          <cell r="HL197">
            <v>0</v>
          </cell>
          <cell r="HM197">
            <v>0</v>
          </cell>
          <cell r="HN197">
            <v>0</v>
          </cell>
          <cell r="HO197">
            <v>0</v>
          </cell>
          <cell r="HP197">
            <v>0</v>
          </cell>
          <cell r="HQ197">
            <v>0</v>
          </cell>
          <cell r="HR197">
            <v>0</v>
          </cell>
          <cell r="HS197">
            <v>0</v>
          </cell>
          <cell r="HT197">
            <v>0</v>
          </cell>
          <cell r="HU197">
            <v>0</v>
          </cell>
          <cell r="HV197">
            <v>0</v>
          </cell>
          <cell r="HW197">
            <v>0</v>
          </cell>
          <cell r="HX197">
            <v>0</v>
          </cell>
          <cell r="HY197">
            <v>0</v>
          </cell>
          <cell r="HZ197">
            <v>0</v>
          </cell>
          <cell r="IA197">
            <v>0</v>
          </cell>
          <cell r="IB197">
            <v>-9.35</v>
          </cell>
          <cell r="IC197">
            <v>-10.57</v>
          </cell>
          <cell r="ID197">
            <v>-10.02</v>
          </cell>
          <cell r="IE197">
            <v>-13.66</v>
          </cell>
          <cell r="IF197">
            <v>-19.18</v>
          </cell>
          <cell r="IG197">
            <v>-13.14</v>
          </cell>
          <cell r="IH197">
            <v>-13.35</v>
          </cell>
          <cell r="II197">
            <v>-17.97</v>
          </cell>
          <cell r="IJ197">
            <v>-11.29</v>
          </cell>
          <cell r="IK197">
            <v>-15.01</v>
          </cell>
          <cell r="IL197">
            <v>-18.84</v>
          </cell>
          <cell r="IM197">
            <v>-19.309999999999999</v>
          </cell>
          <cell r="IN197">
            <v>-19.829999999999998</v>
          </cell>
          <cell r="IO197">
            <v>-14.52</v>
          </cell>
          <cell r="IP197">
            <v>-14.08</v>
          </cell>
          <cell r="IQ197">
            <v>-6.55</v>
          </cell>
          <cell r="IR197">
            <v>-32.799999999999997</v>
          </cell>
          <cell r="IS197">
            <v>-39.74</v>
          </cell>
          <cell r="IT197">
            <v>-29.93</v>
          </cell>
          <cell r="IU197">
            <v>-18.98</v>
          </cell>
        </row>
        <row r="198">
          <cell r="A198" t="str">
            <v>HCLI IN</v>
          </cell>
          <cell r="B198" t="str">
            <v>HCL-Infosystems</v>
          </cell>
          <cell r="C198" t="str">
            <v>Information Technology</v>
          </cell>
          <cell r="D198">
            <v>0</v>
          </cell>
          <cell r="E198">
            <v>0</v>
          </cell>
          <cell r="F198">
            <v>0</v>
          </cell>
          <cell r="G198">
            <v>0</v>
          </cell>
          <cell r="H198">
            <v>-14.9</v>
          </cell>
          <cell r="I198">
            <v>-10.8</v>
          </cell>
          <cell r="J198">
            <v>-7.8</v>
          </cell>
          <cell r="K198">
            <v>-6.4</v>
          </cell>
          <cell r="L198">
            <v>-6</v>
          </cell>
          <cell r="M198">
            <v>-2.2000000000000002</v>
          </cell>
          <cell r="N198">
            <v>1.4</v>
          </cell>
          <cell r="O198">
            <v>24.2</v>
          </cell>
          <cell r="P198">
            <v>5.8</v>
          </cell>
          <cell r="Q198">
            <v>9.4</v>
          </cell>
          <cell r="R198">
            <v>-5.2</v>
          </cell>
          <cell r="S198">
            <v>4.5</v>
          </cell>
          <cell r="T198">
            <v>0.1</v>
          </cell>
          <cell r="U198">
            <v>-12.5</v>
          </cell>
          <cell r="V198">
            <v>-22</v>
          </cell>
          <cell r="W198">
            <v>-32.4</v>
          </cell>
          <cell r="X198">
            <v>-38.1</v>
          </cell>
          <cell r="Y198">
            <v>-76.900000000000006</v>
          </cell>
          <cell r="Z198">
            <v>-103</v>
          </cell>
          <cell r="AA198">
            <v>-106</v>
          </cell>
          <cell r="AB198">
            <v>-112</v>
          </cell>
          <cell r="AC198">
            <v>-77</v>
          </cell>
          <cell r="AD198">
            <v>-106.9</v>
          </cell>
          <cell r="AE198">
            <v>-121.6</v>
          </cell>
          <cell r="AF198">
            <v>0</v>
          </cell>
          <cell r="AG198">
            <v>0</v>
          </cell>
          <cell r="AH198">
            <v>0</v>
          </cell>
          <cell r="AI198">
            <v>0</v>
          </cell>
          <cell r="AJ198">
            <v>407.70000000000073</v>
          </cell>
          <cell r="AK198">
            <v>395.00000000000074</v>
          </cell>
          <cell r="AL198">
            <v>504.59999999999997</v>
          </cell>
          <cell r="AM198">
            <v>656.30000000000189</v>
          </cell>
          <cell r="AN198">
            <v>559.09999999999957</v>
          </cell>
          <cell r="AO198">
            <v>553.69999999999743</v>
          </cell>
          <cell r="AP198">
            <v>816.49999999999852</v>
          </cell>
          <cell r="AQ198">
            <v>830.89999999999782</v>
          </cell>
          <cell r="AR198">
            <v>758.99999999999932</v>
          </cell>
          <cell r="AS198">
            <v>820.19999999999925</v>
          </cell>
          <cell r="AT198">
            <v>880.40000000000214</v>
          </cell>
          <cell r="AU198">
            <v>1153.6999999999991</v>
          </cell>
          <cell r="AV198">
            <v>998.29999999999939</v>
          </cell>
          <cell r="AW198">
            <v>935.19999999999925</v>
          </cell>
          <cell r="AX198">
            <v>1049.2000000000007</v>
          </cell>
          <cell r="AY198">
            <v>1066.6000000000008</v>
          </cell>
          <cell r="AZ198">
            <v>1236</v>
          </cell>
          <cell r="BA198">
            <v>1055.5999999999963</v>
          </cell>
          <cell r="BB198">
            <v>1154</v>
          </cell>
          <cell r="BC198">
            <v>1135</v>
          </cell>
          <cell r="BD198">
            <v>955</v>
          </cell>
          <cell r="BE198">
            <v>960</v>
          </cell>
          <cell r="BF198">
            <v>809.80000000000075</v>
          </cell>
          <cell r="BG198">
            <v>895.10000000000139</v>
          </cell>
          <cell r="BH198">
            <v>0</v>
          </cell>
          <cell r="BI198">
            <v>0</v>
          </cell>
          <cell r="BJ198">
            <v>0</v>
          </cell>
          <cell r="BK198">
            <v>0</v>
          </cell>
          <cell r="BL198">
            <v>0.7</v>
          </cell>
          <cell r="BM198">
            <v>0</v>
          </cell>
          <cell r="BN198">
            <v>0</v>
          </cell>
          <cell r="BO198">
            <v>0</v>
          </cell>
          <cell r="BP198">
            <v>0</v>
          </cell>
          <cell r="BQ198">
            <v>0</v>
          </cell>
          <cell r="BR198">
            <v>0</v>
          </cell>
          <cell r="BS198">
            <v>0</v>
          </cell>
          <cell r="BT198">
            <v>0</v>
          </cell>
          <cell r="BU198">
            <v>0</v>
          </cell>
          <cell r="BV198">
            <v>0</v>
          </cell>
          <cell r="BW198">
            <v>0</v>
          </cell>
          <cell r="BX198">
            <v>0</v>
          </cell>
          <cell r="BY198">
            <v>0</v>
          </cell>
          <cell r="BZ198">
            <v>0</v>
          </cell>
          <cell r="CA198">
            <v>0</v>
          </cell>
          <cell r="CB198">
            <v>0</v>
          </cell>
          <cell r="CC198">
            <v>0</v>
          </cell>
          <cell r="CD198">
            <v>0</v>
          </cell>
          <cell r="CE198">
            <v>0</v>
          </cell>
          <cell r="CF198">
            <v>0</v>
          </cell>
          <cell r="CG198">
            <v>0</v>
          </cell>
          <cell r="CH198">
            <v>0</v>
          </cell>
          <cell r="CI198">
            <v>0</v>
          </cell>
          <cell r="CJ198">
            <v>0</v>
          </cell>
          <cell r="CK198">
            <v>0</v>
          </cell>
          <cell r="CL198">
            <v>0</v>
          </cell>
          <cell r="CM198">
            <v>0</v>
          </cell>
          <cell r="CN198">
            <v>408.40000000000072</v>
          </cell>
          <cell r="CO198">
            <v>395.00000000000074</v>
          </cell>
          <cell r="CP198">
            <v>504.59999999999997</v>
          </cell>
          <cell r="CQ198">
            <v>656.30000000000189</v>
          </cell>
          <cell r="CR198">
            <v>559.09999999999957</v>
          </cell>
          <cell r="CS198">
            <v>553.69999999999743</v>
          </cell>
          <cell r="CT198">
            <v>816.49999999999852</v>
          </cell>
          <cell r="CU198">
            <v>830.89999999999782</v>
          </cell>
          <cell r="CV198">
            <v>758.99999999999932</v>
          </cell>
          <cell r="CW198">
            <v>820.19999999999925</v>
          </cell>
          <cell r="CX198">
            <v>880.40000000000214</v>
          </cell>
          <cell r="CY198">
            <v>1153.6999999999991</v>
          </cell>
          <cell r="CZ198">
            <v>998.29999999999939</v>
          </cell>
          <cell r="DA198">
            <v>935.19999999999925</v>
          </cell>
          <cell r="DB198">
            <v>1049.2000000000007</v>
          </cell>
          <cell r="DC198">
            <v>1066.6000000000008</v>
          </cell>
          <cell r="DD198">
            <v>1236</v>
          </cell>
          <cell r="DE198">
            <v>1055.5999999999963</v>
          </cell>
          <cell r="DF198">
            <v>1154</v>
          </cell>
          <cell r="DG198">
            <v>1135</v>
          </cell>
          <cell r="DH198">
            <v>955</v>
          </cell>
          <cell r="DI198">
            <v>960</v>
          </cell>
          <cell r="DJ198">
            <v>809.80000000000075</v>
          </cell>
          <cell r="DK198">
            <v>895.10000000000139</v>
          </cell>
          <cell r="DL198">
            <v>0</v>
          </cell>
          <cell r="DM198">
            <v>0</v>
          </cell>
          <cell r="DN198">
            <v>0</v>
          </cell>
          <cell r="DO198">
            <v>0</v>
          </cell>
          <cell r="DP198">
            <v>-65.5</v>
          </cell>
          <cell r="DQ198">
            <v>-71.5</v>
          </cell>
          <cell r="DR198">
            <v>-90.3</v>
          </cell>
          <cell r="DS198">
            <v>-101.60000000000001</v>
          </cell>
          <cell r="DT198">
            <v>-100.6</v>
          </cell>
          <cell r="DU198">
            <v>-122.10000000000001</v>
          </cell>
          <cell r="DV198">
            <v>-215.5</v>
          </cell>
          <cell r="DW198">
            <v>-176.9</v>
          </cell>
          <cell r="DX198">
            <v>-168.6</v>
          </cell>
          <cell r="DY198">
            <v>-199</v>
          </cell>
          <cell r="DZ198">
            <v>-242.70000000000002</v>
          </cell>
          <cell r="EA198">
            <v>-309.3</v>
          </cell>
          <cell r="EB198">
            <v>-298</v>
          </cell>
          <cell r="EC198">
            <v>-264.5</v>
          </cell>
          <cell r="ED198">
            <v>-289.3</v>
          </cell>
          <cell r="EE198">
            <v>-186.79999999999998</v>
          </cell>
          <cell r="EF198">
            <v>-387</v>
          </cell>
          <cell r="EG198">
            <v>-334.30000000000007</v>
          </cell>
          <cell r="EH198">
            <v>-340</v>
          </cell>
          <cell r="EI198">
            <v>-320</v>
          </cell>
          <cell r="EJ198">
            <v>-304</v>
          </cell>
          <cell r="EK198">
            <v>-299</v>
          </cell>
          <cell r="EL198">
            <v>-257.29999999999995</v>
          </cell>
          <cell r="EM198">
            <v>-313.10000000000002</v>
          </cell>
          <cell r="EN198">
            <v>0</v>
          </cell>
          <cell r="EO198">
            <v>0</v>
          </cell>
          <cell r="EP198">
            <v>0</v>
          </cell>
          <cell r="EQ198">
            <v>0</v>
          </cell>
          <cell r="ER198">
            <v>342.90000000000072</v>
          </cell>
          <cell r="ES198">
            <v>323.50000000000074</v>
          </cell>
          <cell r="ET198">
            <v>414.29999999999995</v>
          </cell>
          <cell r="EU198">
            <v>554.70000000000186</v>
          </cell>
          <cell r="EV198">
            <v>458.49999999999955</v>
          </cell>
          <cell r="EW198">
            <v>431.59999999999741</v>
          </cell>
          <cell r="EX198">
            <v>600.99999999999852</v>
          </cell>
          <cell r="EY198">
            <v>653.99999999999784</v>
          </cell>
          <cell r="EZ198">
            <v>590.3999999999993</v>
          </cell>
          <cell r="FA198">
            <v>621.19999999999925</v>
          </cell>
          <cell r="FB198">
            <v>637.70000000000209</v>
          </cell>
          <cell r="FC198">
            <v>844.39999999999918</v>
          </cell>
          <cell r="FD198">
            <v>700.29999999999939</v>
          </cell>
          <cell r="FE198">
            <v>670.69999999999925</v>
          </cell>
          <cell r="FF198">
            <v>759.90000000000077</v>
          </cell>
          <cell r="FG198">
            <v>879.80000000000086</v>
          </cell>
          <cell r="FH198">
            <v>849</v>
          </cell>
          <cell r="FI198">
            <v>721.2999999999962</v>
          </cell>
          <cell r="FJ198">
            <v>814</v>
          </cell>
          <cell r="FK198">
            <v>815</v>
          </cell>
          <cell r="FL198">
            <v>651</v>
          </cell>
          <cell r="FM198">
            <v>661</v>
          </cell>
          <cell r="FN198">
            <v>552.5000000000008</v>
          </cell>
          <cell r="FO198">
            <v>582.00000000000136</v>
          </cell>
          <cell r="FP198">
            <v>0</v>
          </cell>
          <cell r="FQ198">
            <v>0</v>
          </cell>
          <cell r="FR198">
            <v>0</v>
          </cell>
          <cell r="FS198">
            <v>0</v>
          </cell>
          <cell r="FT198">
            <v>0</v>
          </cell>
          <cell r="FU198">
            <v>0</v>
          </cell>
          <cell r="FV198">
            <v>0</v>
          </cell>
          <cell r="FW198">
            <v>0</v>
          </cell>
          <cell r="FX198">
            <v>0</v>
          </cell>
          <cell r="FY198">
            <v>0</v>
          </cell>
          <cell r="FZ198">
            <v>0</v>
          </cell>
          <cell r="GA198">
            <v>0</v>
          </cell>
          <cell r="GB198">
            <v>0</v>
          </cell>
          <cell r="GC198">
            <v>0</v>
          </cell>
          <cell r="GD198">
            <v>0</v>
          </cell>
          <cell r="GE198">
            <v>0</v>
          </cell>
          <cell r="GF198">
            <v>0</v>
          </cell>
          <cell r="GG198">
            <v>0</v>
          </cell>
          <cell r="GH198">
            <v>0</v>
          </cell>
          <cell r="GI198">
            <v>0</v>
          </cell>
          <cell r="GJ198">
            <v>0</v>
          </cell>
          <cell r="GK198">
            <v>0</v>
          </cell>
          <cell r="GL198">
            <v>0</v>
          </cell>
          <cell r="GM198">
            <v>0</v>
          </cell>
          <cell r="GN198">
            <v>0</v>
          </cell>
          <cell r="GO198">
            <v>0</v>
          </cell>
          <cell r="GP198">
            <v>0</v>
          </cell>
          <cell r="GQ198">
            <v>0</v>
          </cell>
          <cell r="GR198">
            <v>0</v>
          </cell>
          <cell r="GS198">
            <v>0</v>
          </cell>
          <cell r="GT198">
            <v>0</v>
          </cell>
          <cell r="GU198">
            <v>0</v>
          </cell>
          <cell r="GV198">
            <v>0</v>
          </cell>
          <cell r="GW198">
            <v>0</v>
          </cell>
          <cell r="GX198">
            <v>0</v>
          </cell>
          <cell r="GY198">
            <v>0</v>
          </cell>
          <cell r="GZ198">
            <v>0</v>
          </cell>
          <cell r="HA198">
            <v>0</v>
          </cell>
          <cell r="HB198">
            <v>0</v>
          </cell>
          <cell r="HC198">
            <v>0</v>
          </cell>
          <cell r="HD198">
            <v>0</v>
          </cell>
          <cell r="HE198">
            <v>0</v>
          </cell>
          <cell r="HF198">
            <v>0</v>
          </cell>
          <cell r="HG198">
            <v>0</v>
          </cell>
          <cell r="HH198">
            <v>0</v>
          </cell>
          <cell r="HI198">
            <v>0</v>
          </cell>
          <cell r="HJ198">
            <v>0</v>
          </cell>
          <cell r="HK198">
            <v>0</v>
          </cell>
          <cell r="HL198">
            <v>0</v>
          </cell>
          <cell r="HM198">
            <v>0</v>
          </cell>
          <cell r="HN198">
            <v>0</v>
          </cell>
          <cell r="HO198">
            <v>0</v>
          </cell>
          <cell r="HP198">
            <v>0</v>
          </cell>
          <cell r="HQ198">
            <v>0</v>
          </cell>
          <cell r="HR198">
            <v>0</v>
          </cell>
          <cell r="HS198">
            <v>0</v>
          </cell>
          <cell r="HT198">
            <v>0</v>
          </cell>
          <cell r="HU198">
            <v>0</v>
          </cell>
          <cell r="HV198">
            <v>0</v>
          </cell>
          <cell r="HW198">
            <v>0</v>
          </cell>
          <cell r="HX198">
            <v>0</v>
          </cell>
          <cell r="HY198">
            <v>0</v>
          </cell>
          <cell r="HZ198">
            <v>0</v>
          </cell>
          <cell r="IA198">
            <v>0</v>
          </cell>
          <cell r="IB198">
            <v>0</v>
          </cell>
          <cell r="IC198">
            <v>0</v>
          </cell>
          <cell r="ID198">
            <v>0</v>
          </cell>
          <cell r="IE198">
            <v>0</v>
          </cell>
          <cell r="IF198">
            <v>0</v>
          </cell>
          <cell r="IG198">
            <v>0</v>
          </cell>
          <cell r="IH198">
            <v>0</v>
          </cell>
          <cell r="II198">
            <v>0</v>
          </cell>
          <cell r="IJ198">
            <v>0</v>
          </cell>
          <cell r="IK198">
            <v>0</v>
          </cell>
          <cell r="IL198">
            <v>0</v>
          </cell>
          <cell r="IM198">
            <v>0</v>
          </cell>
          <cell r="IN198">
            <v>0</v>
          </cell>
          <cell r="IO198">
            <v>0</v>
          </cell>
          <cell r="IP198">
            <v>0</v>
          </cell>
          <cell r="IQ198">
            <v>0</v>
          </cell>
          <cell r="IR198">
            <v>0</v>
          </cell>
          <cell r="IS198">
            <v>0</v>
          </cell>
          <cell r="IT198">
            <v>0</v>
          </cell>
          <cell r="IU198">
            <v>0</v>
          </cell>
        </row>
        <row r="199">
          <cell r="A199" t="str">
            <v>HCLT IN</v>
          </cell>
          <cell r="B199" t="str">
            <v>HCL Technologies</v>
          </cell>
          <cell r="C199" t="str">
            <v>Information Technology</v>
          </cell>
          <cell r="D199">
            <v>0</v>
          </cell>
          <cell r="E199">
            <v>0</v>
          </cell>
          <cell r="F199">
            <v>0</v>
          </cell>
          <cell r="G199">
            <v>0</v>
          </cell>
          <cell r="H199">
            <v>0</v>
          </cell>
          <cell r="I199">
            <v>0</v>
          </cell>
          <cell r="J199">
            <v>0</v>
          </cell>
          <cell r="K199">
            <v>0</v>
          </cell>
          <cell r="L199">
            <v>0</v>
          </cell>
          <cell r="M199">
            <v>0</v>
          </cell>
          <cell r="N199">
            <v>0</v>
          </cell>
          <cell r="O199">
            <v>0</v>
          </cell>
          <cell r="P199">
            <v>0</v>
          </cell>
          <cell r="Q199">
            <v>0</v>
          </cell>
          <cell r="R199">
            <v>0</v>
          </cell>
          <cell r="S199">
            <v>0</v>
          </cell>
          <cell r="T199">
            <v>0</v>
          </cell>
          <cell r="U199">
            <v>0</v>
          </cell>
          <cell r="V199">
            <v>0</v>
          </cell>
          <cell r="W199">
            <v>0</v>
          </cell>
          <cell r="X199">
            <v>0</v>
          </cell>
          <cell r="Y199">
            <v>0</v>
          </cell>
          <cell r="Z199">
            <v>0</v>
          </cell>
          <cell r="AA199">
            <v>0</v>
          </cell>
          <cell r="AB199">
            <v>0</v>
          </cell>
          <cell r="AC199">
            <v>0</v>
          </cell>
          <cell r="AD199">
            <v>0</v>
          </cell>
          <cell r="AE199">
            <v>0</v>
          </cell>
          <cell r="AF199">
            <v>976.59999999999991</v>
          </cell>
          <cell r="AG199">
            <v>940.62469844956593</v>
          </cell>
          <cell r="AH199">
            <v>941.43174921898947</v>
          </cell>
          <cell r="AI199">
            <v>942.4171753053331</v>
          </cell>
          <cell r="AJ199">
            <v>1202.8431907272368</v>
          </cell>
          <cell r="AK199">
            <v>1277.9937912421892</v>
          </cell>
          <cell r="AL199">
            <v>1187.5309193083813</v>
          </cell>
          <cell r="AM199">
            <v>1448.4311233818589</v>
          </cell>
          <cell r="AN199">
            <v>2272.6411530664559</v>
          </cell>
          <cell r="AO199">
            <v>1903.2029561361164</v>
          </cell>
          <cell r="AP199">
            <v>1680.4823846757363</v>
          </cell>
          <cell r="AQ199">
            <v>1739.1709237924838</v>
          </cell>
          <cell r="AR199">
            <v>1776.0808067861392</v>
          </cell>
          <cell r="AS199">
            <v>1711.0464978384389</v>
          </cell>
          <cell r="AT199">
            <v>2152.0860203976517</v>
          </cell>
          <cell r="AU199">
            <v>2230.0643141718847</v>
          </cell>
          <cell r="AV199">
            <v>2482.1174688057035</v>
          </cell>
          <cell r="AW199">
            <v>2713.1001754665813</v>
          </cell>
          <cell r="AX199">
            <v>3093.06212846165</v>
          </cell>
          <cell r="AY199">
            <v>3621.0764452938365</v>
          </cell>
          <cell r="AZ199">
            <v>5651.022129224526</v>
          </cell>
          <cell r="BA199">
            <v>3429.0602977667477</v>
          </cell>
          <cell r="BB199">
            <v>3704.0628364146978</v>
          </cell>
          <cell r="BC199">
            <v>3786.0542772211811</v>
          </cell>
          <cell r="BD199">
            <v>1590.1324665831235</v>
          </cell>
          <cell r="BE199">
            <v>3800.2923970676384</v>
          </cell>
          <cell r="BF199">
            <v>4414.04212214578</v>
          </cell>
          <cell r="BG199">
            <v>2646.1589243044036</v>
          </cell>
          <cell r="BH199">
            <v>-353</v>
          </cell>
          <cell r="BI199">
            <v>-2.1811500000000001</v>
          </cell>
          <cell r="BJ199">
            <v>0.91283599999999987</v>
          </cell>
          <cell r="BK199">
            <v>-195.03145000000001</v>
          </cell>
          <cell r="BL199">
            <v>-11.19</v>
          </cell>
          <cell r="BM199">
            <v>-9.6168525678459478</v>
          </cell>
          <cell r="BN199">
            <v>2602.897828519875</v>
          </cell>
          <cell r="BO199">
            <v>35.231949999999998</v>
          </cell>
          <cell r="BP199">
            <v>-4</v>
          </cell>
          <cell r="BQ199">
            <v>0</v>
          </cell>
          <cell r="BR199">
            <v>0</v>
          </cell>
          <cell r="BS199">
            <v>0</v>
          </cell>
          <cell r="BT199">
            <v>0</v>
          </cell>
          <cell r="BU199">
            <v>0</v>
          </cell>
          <cell r="BV199">
            <v>0</v>
          </cell>
          <cell r="BW199">
            <v>-187</v>
          </cell>
          <cell r="BX199">
            <v>-207</v>
          </cell>
          <cell r="BY199">
            <v>-211</v>
          </cell>
          <cell r="BZ199">
            <v>-266</v>
          </cell>
          <cell r="CA199">
            <v>-305</v>
          </cell>
          <cell r="CB199">
            <v>-198</v>
          </cell>
          <cell r="CC199">
            <v>-227</v>
          </cell>
          <cell r="CD199">
            <v>0</v>
          </cell>
          <cell r="CE199">
            <v>-219</v>
          </cell>
          <cell r="CF199">
            <v>0</v>
          </cell>
          <cell r="CG199">
            <v>0</v>
          </cell>
          <cell r="CH199">
            <v>0</v>
          </cell>
          <cell r="CI199">
            <v>0</v>
          </cell>
          <cell r="CJ199">
            <v>623.59999999999991</v>
          </cell>
          <cell r="CK199">
            <v>938.44354844956592</v>
          </cell>
          <cell r="CL199">
            <v>942.34458521898944</v>
          </cell>
          <cell r="CM199">
            <v>747.38572530533315</v>
          </cell>
          <cell r="CN199">
            <v>1191.6531907272367</v>
          </cell>
          <cell r="CO199">
            <v>1268.3769386743434</v>
          </cell>
          <cell r="CP199">
            <v>3790.4287478282563</v>
          </cell>
          <cell r="CQ199">
            <v>1483.663073381859</v>
          </cell>
          <cell r="CR199">
            <v>2268.6411530664559</v>
          </cell>
          <cell r="CS199">
            <v>1903.2029561361164</v>
          </cell>
          <cell r="CT199">
            <v>1680.4823846757363</v>
          </cell>
          <cell r="CU199">
            <v>1739.1709237924838</v>
          </cell>
          <cell r="CV199">
            <v>1776.0808067861392</v>
          </cell>
          <cell r="CW199">
            <v>1711.0464978384389</v>
          </cell>
          <cell r="CX199">
            <v>2152.0860203976517</v>
          </cell>
          <cell r="CY199">
            <v>2043.0643141718847</v>
          </cell>
          <cell r="CZ199">
            <v>2275.1174688057035</v>
          </cell>
          <cell r="DA199">
            <v>2502.1001754665813</v>
          </cell>
          <cell r="DB199">
            <v>2827.06212846165</v>
          </cell>
          <cell r="DC199">
            <v>3316.0764452938365</v>
          </cell>
          <cell r="DD199">
            <v>5453.022129224526</v>
          </cell>
          <cell r="DE199">
            <v>3202.0602977667477</v>
          </cell>
          <cell r="DF199">
            <v>3704.0628364146978</v>
          </cell>
          <cell r="DG199">
            <v>3567.0542772211811</v>
          </cell>
          <cell r="DH199">
            <v>1590.1324665831235</v>
          </cell>
          <cell r="DI199">
            <v>3800.2923970676384</v>
          </cell>
          <cell r="DJ199">
            <v>4414.04212214578</v>
          </cell>
          <cell r="DK199">
            <v>2646.1589243044036</v>
          </cell>
          <cell r="DL199">
            <v>-186.5</v>
          </cell>
          <cell r="DM199">
            <v>-128.49396999999999</v>
          </cell>
          <cell r="DN199">
            <v>-74.900595999999993</v>
          </cell>
          <cell r="DO199">
            <v>-63.0886</v>
          </cell>
          <cell r="DP199">
            <v>-89.609899999999996</v>
          </cell>
          <cell r="DQ199">
            <v>-160.0422648</v>
          </cell>
          <cell r="DR199">
            <v>-128.78664391999999</v>
          </cell>
          <cell r="DS199">
            <v>-76.943835149999998</v>
          </cell>
          <cell r="DT199">
            <v>-35.200000000000003</v>
          </cell>
          <cell r="DU199">
            <v>-198.18678900000006</v>
          </cell>
          <cell r="DV199">
            <v>-136.01321100000001</v>
          </cell>
          <cell r="DW199">
            <v>-187.2</v>
          </cell>
          <cell r="DX199">
            <v>-140.1</v>
          </cell>
          <cell r="DY199">
            <v>-169</v>
          </cell>
          <cell r="DZ199">
            <v>-203</v>
          </cell>
          <cell r="EA199">
            <v>-277</v>
          </cell>
          <cell r="EB199">
            <v>23</v>
          </cell>
          <cell r="EC199">
            <v>-219</v>
          </cell>
          <cell r="ED199">
            <v>-206</v>
          </cell>
          <cell r="EE199">
            <v>-283</v>
          </cell>
          <cell r="EF199">
            <v>-777</v>
          </cell>
          <cell r="EG199">
            <v>-346</v>
          </cell>
          <cell r="EH199">
            <v>-355</v>
          </cell>
          <cell r="EI199">
            <v>-368</v>
          </cell>
          <cell r="EJ199">
            <v>-203</v>
          </cell>
          <cell r="EK199">
            <v>-439</v>
          </cell>
          <cell r="EL199">
            <v>-684</v>
          </cell>
          <cell r="EM199">
            <v>-485</v>
          </cell>
          <cell r="EN199">
            <v>437.09999999999991</v>
          </cell>
          <cell r="EO199">
            <v>809.94957844956593</v>
          </cell>
          <cell r="EP199">
            <v>867.44398921898949</v>
          </cell>
          <cell r="EQ199">
            <v>684.29712530533311</v>
          </cell>
          <cell r="ER199">
            <v>1102.0432907272368</v>
          </cell>
          <cell r="ES199">
            <v>1108.3346738743435</v>
          </cell>
          <cell r="ET199">
            <v>3661.6421039082561</v>
          </cell>
          <cell r="EU199">
            <v>1406.719238231859</v>
          </cell>
          <cell r="EV199">
            <v>2233.4411530664561</v>
          </cell>
          <cell r="EW199">
            <v>1705.0161671361163</v>
          </cell>
          <cell r="EX199">
            <v>1544.4691736757363</v>
          </cell>
          <cell r="EY199">
            <v>1551.9709237924837</v>
          </cell>
          <cell r="EZ199">
            <v>1635.9808067861393</v>
          </cell>
          <cell r="FA199">
            <v>1542.0464978384389</v>
          </cell>
          <cell r="FB199">
            <v>1949.0860203976517</v>
          </cell>
          <cell r="FC199">
            <v>1766.0643141718847</v>
          </cell>
          <cell r="FD199">
            <v>2298.1174688057035</v>
          </cell>
          <cell r="FE199">
            <v>2283.1001754665813</v>
          </cell>
          <cell r="FF199">
            <v>2621.06212846165</v>
          </cell>
          <cell r="FG199">
            <v>3033.0764452938365</v>
          </cell>
          <cell r="FH199">
            <v>4676.022129224526</v>
          </cell>
          <cell r="FI199">
            <v>2856.0602977667477</v>
          </cell>
          <cell r="FJ199">
            <v>3349.0628364146978</v>
          </cell>
          <cell r="FK199">
            <v>3199.0542772211811</v>
          </cell>
          <cell r="FL199">
            <v>1387.1324665831235</v>
          </cell>
          <cell r="FM199">
            <v>3361.2923970676384</v>
          </cell>
          <cell r="FN199">
            <v>3730.04212214578</v>
          </cell>
          <cell r="FO199">
            <v>2161.1589243044036</v>
          </cell>
          <cell r="FP199">
            <v>0</v>
          </cell>
          <cell r="FQ199">
            <v>0</v>
          </cell>
          <cell r="FR199">
            <v>0</v>
          </cell>
          <cell r="FS199">
            <v>0</v>
          </cell>
          <cell r="FT199">
            <v>0</v>
          </cell>
          <cell r="FU199">
            <v>0</v>
          </cell>
          <cell r="FV199">
            <v>0</v>
          </cell>
          <cell r="FW199">
            <v>0</v>
          </cell>
          <cell r="FX199">
            <v>0</v>
          </cell>
          <cell r="FY199">
            <v>0</v>
          </cell>
          <cell r="FZ199">
            <v>0</v>
          </cell>
          <cell r="GA199">
            <v>0</v>
          </cell>
          <cell r="GB199">
            <v>0</v>
          </cell>
          <cell r="GC199">
            <v>0</v>
          </cell>
          <cell r="GD199">
            <v>0</v>
          </cell>
          <cell r="GE199">
            <v>0</v>
          </cell>
          <cell r="GF199">
            <v>0</v>
          </cell>
          <cell r="GG199">
            <v>0</v>
          </cell>
          <cell r="GH199">
            <v>0</v>
          </cell>
          <cell r="GI199">
            <v>0</v>
          </cell>
          <cell r="GJ199">
            <v>0</v>
          </cell>
          <cell r="GK199">
            <v>0</v>
          </cell>
          <cell r="GL199">
            <v>0</v>
          </cell>
          <cell r="GM199">
            <v>0</v>
          </cell>
          <cell r="GN199">
            <v>0</v>
          </cell>
          <cell r="GO199">
            <v>0</v>
          </cell>
          <cell r="GP199">
            <v>0</v>
          </cell>
          <cell r="GQ199">
            <v>0</v>
          </cell>
          <cell r="GR199">
            <v>0</v>
          </cell>
          <cell r="GS199">
            <v>0</v>
          </cell>
          <cell r="GT199">
            <v>0</v>
          </cell>
          <cell r="GU199">
            <v>0</v>
          </cell>
          <cell r="GV199">
            <v>0</v>
          </cell>
          <cell r="GW199">
            <v>0</v>
          </cell>
          <cell r="GX199">
            <v>0</v>
          </cell>
          <cell r="GY199">
            <v>0</v>
          </cell>
          <cell r="GZ199">
            <v>0</v>
          </cell>
          <cell r="HA199">
            <v>0</v>
          </cell>
          <cell r="HB199">
            <v>0</v>
          </cell>
          <cell r="HC199">
            <v>0</v>
          </cell>
          <cell r="HD199">
            <v>0</v>
          </cell>
          <cell r="HE199">
            <v>0</v>
          </cell>
          <cell r="HF199">
            <v>0</v>
          </cell>
          <cell r="HG199">
            <v>0</v>
          </cell>
          <cell r="HH199">
            <v>0</v>
          </cell>
          <cell r="HI199">
            <v>0</v>
          </cell>
          <cell r="HJ199">
            <v>0</v>
          </cell>
          <cell r="HK199">
            <v>0</v>
          </cell>
          <cell r="HL199">
            <v>0</v>
          </cell>
          <cell r="HM199">
            <v>0</v>
          </cell>
          <cell r="HN199">
            <v>0</v>
          </cell>
          <cell r="HO199">
            <v>0</v>
          </cell>
          <cell r="HP199">
            <v>0</v>
          </cell>
          <cell r="HQ199">
            <v>0</v>
          </cell>
          <cell r="HR199">
            <v>-1</v>
          </cell>
          <cell r="HS199">
            <v>17</v>
          </cell>
          <cell r="HT199">
            <v>-41.3</v>
          </cell>
          <cell r="HU199">
            <v>-49.536340000000003</v>
          </cell>
          <cell r="HV199">
            <v>-61.400231999999995</v>
          </cell>
          <cell r="HW199">
            <v>-80.814399999999992</v>
          </cell>
          <cell r="HX199">
            <v>-144.3973</v>
          </cell>
          <cell r="HY199">
            <v>-162.19193881828812</v>
          </cell>
          <cell r="HZ199">
            <v>-148.17582505478401</v>
          </cell>
          <cell r="IA199">
            <v>-148.50386935949587</v>
          </cell>
          <cell r="IB199">
            <v>-145.19999999999999</v>
          </cell>
          <cell r="IC199">
            <v>-183.15019130000002</v>
          </cell>
          <cell r="ID199">
            <v>-252.94980870000001</v>
          </cell>
          <cell r="IE199">
            <v>20.5</v>
          </cell>
          <cell r="IF199">
            <v>-16</v>
          </cell>
          <cell r="IG199">
            <v>9</v>
          </cell>
          <cell r="IH199">
            <v>-6</v>
          </cell>
          <cell r="II199">
            <v>-11</v>
          </cell>
          <cell r="IJ199">
            <v>-8</v>
          </cell>
          <cell r="IK199">
            <v>-5</v>
          </cell>
          <cell r="IL199">
            <v>-23</v>
          </cell>
          <cell r="IM199">
            <v>-20</v>
          </cell>
          <cell r="IN199">
            <v>-7</v>
          </cell>
          <cell r="IO199">
            <v>0</v>
          </cell>
          <cell r="IP199">
            <v>-21</v>
          </cell>
          <cell r="IQ199">
            <v>7</v>
          </cell>
          <cell r="IR199">
            <v>23</v>
          </cell>
          <cell r="IS199">
            <v>14</v>
          </cell>
          <cell r="IT199">
            <v>4</v>
          </cell>
          <cell r="IU199">
            <v>3</v>
          </cell>
        </row>
        <row r="200">
          <cell r="A200" t="str">
            <v>HEXW IN</v>
          </cell>
          <cell r="B200" t="str">
            <v>Hexaware Technologies</v>
          </cell>
          <cell r="C200" t="str">
            <v>Information Technology</v>
          </cell>
          <cell r="D200">
            <v>0</v>
          </cell>
          <cell r="E200">
            <v>0</v>
          </cell>
          <cell r="F200">
            <v>0</v>
          </cell>
          <cell r="G200">
            <v>0</v>
          </cell>
          <cell r="H200">
            <v>0</v>
          </cell>
          <cell r="I200">
            <v>0</v>
          </cell>
          <cell r="J200">
            <v>0</v>
          </cell>
          <cell r="K200">
            <v>0</v>
          </cell>
          <cell r="L200">
            <v>0</v>
          </cell>
          <cell r="M200">
            <v>0</v>
          </cell>
          <cell r="N200">
            <v>0</v>
          </cell>
          <cell r="O200">
            <v>0</v>
          </cell>
          <cell r="P200">
            <v>0</v>
          </cell>
          <cell r="Q200">
            <v>0</v>
          </cell>
          <cell r="R200">
            <v>0</v>
          </cell>
          <cell r="S200">
            <v>0</v>
          </cell>
          <cell r="T200">
            <v>0</v>
          </cell>
          <cell r="U200">
            <v>0</v>
          </cell>
          <cell r="V200">
            <v>0</v>
          </cell>
          <cell r="W200">
            <v>0</v>
          </cell>
          <cell r="X200">
            <v>0</v>
          </cell>
          <cell r="Y200">
            <v>0</v>
          </cell>
          <cell r="Z200">
            <v>0</v>
          </cell>
          <cell r="AA200">
            <v>0</v>
          </cell>
          <cell r="AB200">
            <v>0</v>
          </cell>
          <cell r="AC200">
            <v>0</v>
          </cell>
          <cell r="AD200">
            <v>0</v>
          </cell>
          <cell r="AE200">
            <v>0</v>
          </cell>
          <cell r="AF200">
            <v>658</v>
          </cell>
          <cell r="AG200">
            <v>680.27600000000007</v>
          </cell>
          <cell r="AH200">
            <v>55.65000000000002</v>
          </cell>
          <cell r="AI200">
            <v>7.2610000000000285</v>
          </cell>
          <cell r="AJ200">
            <v>37.025999999999968</v>
          </cell>
          <cell r="AK200">
            <v>76.043999999999997</v>
          </cell>
          <cell r="AL200">
            <v>90.35</v>
          </cell>
          <cell r="AM200">
            <v>131.82000000000014</v>
          </cell>
          <cell r="AN200">
            <v>165.56999999999988</v>
          </cell>
          <cell r="AO200">
            <v>200.8000000000001</v>
          </cell>
          <cell r="AP200">
            <v>225.39000000000004</v>
          </cell>
          <cell r="AQ200">
            <v>251.08999999999995</v>
          </cell>
          <cell r="AR200">
            <v>212.82000000000014</v>
          </cell>
          <cell r="AS200">
            <v>268.56999999999994</v>
          </cell>
          <cell r="AT200">
            <v>279.78999999999996</v>
          </cell>
          <cell r="AU200">
            <v>282.34999999999985</v>
          </cell>
          <cell r="AV200">
            <v>311.21000000000015</v>
          </cell>
          <cell r="AW200">
            <v>385.49000000000007</v>
          </cell>
          <cell r="AX200">
            <v>383.74</v>
          </cell>
          <cell r="AY200">
            <v>406.99000000000041</v>
          </cell>
          <cell r="AZ200">
            <v>313.31000000000017</v>
          </cell>
          <cell r="BA200">
            <v>321.58999999999992</v>
          </cell>
          <cell r="BB200">
            <v>191.49999999999983</v>
          </cell>
          <cell r="BC200">
            <v>349.60558378715888</v>
          </cell>
          <cell r="BD200">
            <v>349.95398341119221</v>
          </cell>
          <cell r="BE200">
            <v>395.70216653069338</v>
          </cell>
          <cell r="BF200">
            <v>441.82338703868305</v>
          </cell>
          <cell r="BG200">
            <v>461.41031984729148</v>
          </cell>
          <cell r="BH200">
            <v>0</v>
          </cell>
          <cell r="BI200">
            <v>0</v>
          </cell>
          <cell r="BJ200">
            <v>0</v>
          </cell>
          <cell r="BK200">
            <v>0</v>
          </cell>
          <cell r="BL200">
            <v>0</v>
          </cell>
          <cell r="BM200">
            <v>0</v>
          </cell>
          <cell r="BN200">
            <v>0</v>
          </cell>
          <cell r="BO200">
            <v>0</v>
          </cell>
          <cell r="BP200">
            <v>0</v>
          </cell>
          <cell r="BQ200">
            <v>0</v>
          </cell>
          <cell r="BR200">
            <v>0</v>
          </cell>
          <cell r="BS200">
            <v>0</v>
          </cell>
          <cell r="BT200">
            <v>0</v>
          </cell>
          <cell r="BU200">
            <v>0</v>
          </cell>
          <cell r="BV200">
            <v>0</v>
          </cell>
          <cell r="BW200">
            <v>0</v>
          </cell>
          <cell r="BX200">
            <v>0</v>
          </cell>
          <cell r="BY200">
            <v>0</v>
          </cell>
          <cell r="BZ200">
            <v>0</v>
          </cell>
          <cell r="CA200">
            <v>0</v>
          </cell>
          <cell r="CB200">
            <v>0</v>
          </cell>
          <cell r="CC200">
            <v>0</v>
          </cell>
          <cell r="CD200">
            <v>-1029.95</v>
          </cell>
          <cell r="CE200">
            <v>0</v>
          </cell>
          <cell r="CF200">
            <v>0</v>
          </cell>
          <cell r="CG200">
            <v>0</v>
          </cell>
          <cell r="CH200">
            <v>0</v>
          </cell>
          <cell r="CI200">
            <v>0</v>
          </cell>
          <cell r="CJ200">
            <v>658</v>
          </cell>
          <cell r="CK200">
            <v>680.27600000000007</v>
          </cell>
          <cell r="CL200">
            <v>55.65000000000002</v>
          </cell>
          <cell r="CM200">
            <v>7.2610000000000285</v>
          </cell>
          <cell r="CN200">
            <v>37.025999999999968</v>
          </cell>
          <cell r="CO200">
            <v>76.043999999999997</v>
          </cell>
          <cell r="CP200">
            <v>90.35</v>
          </cell>
          <cell r="CQ200">
            <v>131.82000000000014</v>
          </cell>
          <cell r="CR200">
            <v>165.56999999999988</v>
          </cell>
          <cell r="CS200">
            <v>200.8000000000001</v>
          </cell>
          <cell r="CT200">
            <v>225.39000000000004</v>
          </cell>
          <cell r="CU200">
            <v>251.08999999999995</v>
          </cell>
          <cell r="CV200">
            <v>212.82000000000014</v>
          </cell>
          <cell r="CW200">
            <v>268.56999999999994</v>
          </cell>
          <cell r="CX200">
            <v>279.78999999999996</v>
          </cell>
          <cell r="CY200">
            <v>282.34999999999985</v>
          </cell>
          <cell r="CZ200">
            <v>311.21000000000015</v>
          </cell>
          <cell r="DA200">
            <v>385.49000000000007</v>
          </cell>
          <cell r="DB200">
            <v>383.74</v>
          </cell>
          <cell r="DC200">
            <v>406.99000000000041</v>
          </cell>
          <cell r="DD200">
            <v>313.31000000000017</v>
          </cell>
          <cell r="DE200">
            <v>321.58999999999992</v>
          </cell>
          <cell r="DF200">
            <v>-838.45000000000027</v>
          </cell>
          <cell r="DG200">
            <v>349.60558378715888</v>
          </cell>
          <cell r="DH200">
            <v>349.95398341119221</v>
          </cell>
          <cell r="DI200">
            <v>395.70216653069338</v>
          </cell>
          <cell r="DJ200">
            <v>441.82338703868305</v>
          </cell>
          <cell r="DK200">
            <v>461.41031984729148</v>
          </cell>
          <cell r="DL200">
            <v>0</v>
          </cell>
          <cell r="DM200">
            <v>0</v>
          </cell>
          <cell r="DN200">
            <v>14.84</v>
          </cell>
          <cell r="DO200">
            <v>0</v>
          </cell>
          <cell r="DP200">
            <v>-7.43</v>
          </cell>
          <cell r="DQ200">
            <v>-16.71</v>
          </cell>
          <cell r="DR200">
            <v>-14.95</v>
          </cell>
          <cell r="DS200">
            <v>-16.559999999999999</v>
          </cell>
          <cell r="DT200">
            <v>-23.56</v>
          </cell>
          <cell r="DU200">
            <v>-35.270000000000003</v>
          </cell>
          <cell r="DV200">
            <v>-10.82</v>
          </cell>
          <cell r="DW200">
            <v>-18.73</v>
          </cell>
          <cell r="DX200">
            <v>-18.27</v>
          </cell>
          <cell r="DY200">
            <v>-28.02</v>
          </cell>
          <cell r="DZ200">
            <v>-32.26</v>
          </cell>
          <cell r="EA200">
            <v>-22.12</v>
          </cell>
          <cell r="EB200">
            <v>-13.5</v>
          </cell>
          <cell r="EC200">
            <v>-38.65</v>
          </cell>
          <cell r="ED200">
            <v>-46.2</v>
          </cell>
          <cell r="EE200">
            <v>-55.04</v>
          </cell>
          <cell r="EF200">
            <v>-52.1</v>
          </cell>
          <cell r="EG200">
            <v>-52.43</v>
          </cell>
          <cell r="EH200">
            <v>26.92</v>
          </cell>
          <cell r="EI200">
            <v>-54.188865487009629</v>
          </cell>
          <cell r="EJ200">
            <v>-54.24286742873479</v>
          </cell>
          <cell r="EK200">
            <v>-61.333835812257476</v>
          </cell>
          <cell r="EL200">
            <v>-68.482624990995873</v>
          </cell>
          <cell r="EM200">
            <v>-71.518599576330175</v>
          </cell>
          <cell r="EN200">
            <v>658</v>
          </cell>
          <cell r="EO200">
            <v>680.27600000000007</v>
          </cell>
          <cell r="EP200">
            <v>70.490000000000023</v>
          </cell>
          <cell r="EQ200">
            <v>7.2610000000000285</v>
          </cell>
          <cell r="ER200">
            <v>29.595999999999968</v>
          </cell>
          <cell r="ES200">
            <v>59.333999999999996</v>
          </cell>
          <cell r="ET200">
            <v>75.399999999999991</v>
          </cell>
          <cell r="EU200">
            <v>115.26000000000013</v>
          </cell>
          <cell r="EV200">
            <v>142.00999999999988</v>
          </cell>
          <cell r="EW200">
            <v>165.53000000000009</v>
          </cell>
          <cell r="EX200">
            <v>214.57000000000005</v>
          </cell>
          <cell r="EY200">
            <v>232.35999999999996</v>
          </cell>
          <cell r="EZ200">
            <v>194.55000000000013</v>
          </cell>
          <cell r="FA200">
            <v>240.54999999999993</v>
          </cell>
          <cell r="FB200">
            <v>247.52999999999997</v>
          </cell>
          <cell r="FC200">
            <v>260.22999999999985</v>
          </cell>
          <cell r="FD200">
            <v>297.71000000000015</v>
          </cell>
          <cell r="FE200">
            <v>346.84000000000009</v>
          </cell>
          <cell r="FF200">
            <v>337.54</v>
          </cell>
          <cell r="FG200">
            <v>351.95000000000039</v>
          </cell>
          <cell r="FH200">
            <v>261.21000000000015</v>
          </cell>
          <cell r="FI200">
            <v>269.15999999999991</v>
          </cell>
          <cell r="FJ200">
            <v>-811.53000000000031</v>
          </cell>
          <cell r="FK200">
            <v>295.41671830014923</v>
          </cell>
          <cell r="FL200">
            <v>295.71111598245744</v>
          </cell>
          <cell r="FM200">
            <v>334.36833071843591</v>
          </cell>
          <cell r="FN200">
            <v>373.34076204768718</v>
          </cell>
          <cell r="FO200">
            <v>389.89172027096129</v>
          </cell>
          <cell r="FP200">
            <v>0</v>
          </cell>
          <cell r="FQ200">
            <v>0</v>
          </cell>
          <cell r="FR200">
            <v>0</v>
          </cell>
          <cell r="FS200">
            <v>0</v>
          </cell>
          <cell r="FT200">
            <v>0</v>
          </cell>
          <cell r="FU200">
            <v>0</v>
          </cell>
          <cell r="FV200">
            <v>0</v>
          </cell>
          <cell r="FW200">
            <v>0</v>
          </cell>
          <cell r="FX200">
            <v>0</v>
          </cell>
          <cell r="FY200">
            <v>0</v>
          </cell>
          <cell r="FZ200">
            <v>0</v>
          </cell>
          <cell r="GA200">
            <v>0</v>
          </cell>
          <cell r="GB200">
            <v>0</v>
          </cell>
          <cell r="GC200">
            <v>0</v>
          </cell>
          <cell r="GD200">
            <v>0</v>
          </cell>
          <cell r="GE200">
            <v>0</v>
          </cell>
          <cell r="GF200">
            <v>0</v>
          </cell>
          <cell r="GG200">
            <v>0</v>
          </cell>
          <cell r="GH200">
            <v>0</v>
          </cell>
          <cell r="GI200">
            <v>0</v>
          </cell>
          <cell r="GJ200">
            <v>0</v>
          </cell>
          <cell r="GK200">
            <v>0</v>
          </cell>
          <cell r="GL200">
            <v>0</v>
          </cell>
          <cell r="GM200">
            <v>0</v>
          </cell>
          <cell r="GN200">
            <v>0</v>
          </cell>
          <cell r="GO200">
            <v>0</v>
          </cell>
          <cell r="GP200">
            <v>0</v>
          </cell>
          <cell r="GQ200">
            <v>0</v>
          </cell>
          <cell r="GR200">
            <v>0</v>
          </cell>
          <cell r="GS200">
            <v>0</v>
          </cell>
          <cell r="GT200">
            <v>35.26</v>
          </cell>
          <cell r="GU200">
            <v>10.250999999999999</v>
          </cell>
          <cell r="GV200">
            <v>20.059999999999999</v>
          </cell>
          <cell r="GW200">
            <v>126.94999999999999</v>
          </cell>
          <cell r="GX200">
            <v>0</v>
          </cell>
          <cell r="GY200">
            <v>0</v>
          </cell>
          <cell r="GZ200">
            <v>0</v>
          </cell>
          <cell r="HA200">
            <v>0</v>
          </cell>
          <cell r="HB200">
            <v>0</v>
          </cell>
          <cell r="HC200">
            <v>0</v>
          </cell>
          <cell r="HD200">
            <v>0</v>
          </cell>
          <cell r="HE200">
            <v>0</v>
          </cell>
          <cell r="HF200">
            <v>0</v>
          </cell>
          <cell r="HG200">
            <v>0</v>
          </cell>
          <cell r="HH200">
            <v>0</v>
          </cell>
          <cell r="HI200">
            <v>0</v>
          </cell>
          <cell r="HJ200">
            <v>0</v>
          </cell>
          <cell r="HK200">
            <v>0</v>
          </cell>
          <cell r="HL200">
            <v>0</v>
          </cell>
          <cell r="HM200">
            <v>0</v>
          </cell>
          <cell r="HN200">
            <v>0</v>
          </cell>
          <cell r="HO200">
            <v>0</v>
          </cell>
          <cell r="HP200">
            <v>0</v>
          </cell>
          <cell r="HQ200">
            <v>0</v>
          </cell>
          <cell r="HR200">
            <v>0</v>
          </cell>
          <cell r="HS200">
            <v>0</v>
          </cell>
          <cell r="HT200">
            <v>0</v>
          </cell>
          <cell r="HU200">
            <v>0</v>
          </cell>
          <cell r="HV200">
            <v>0</v>
          </cell>
          <cell r="HW200">
            <v>0</v>
          </cell>
          <cell r="HX200">
            <v>0</v>
          </cell>
          <cell r="HY200">
            <v>0</v>
          </cell>
          <cell r="HZ200">
            <v>0</v>
          </cell>
          <cell r="IA200">
            <v>0</v>
          </cell>
          <cell r="IB200">
            <v>0</v>
          </cell>
          <cell r="IC200">
            <v>0</v>
          </cell>
          <cell r="ID200">
            <v>0</v>
          </cell>
          <cell r="IE200">
            <v>0</v>
          </cell>
          <cell r="IF200">
            <v>0</v>
          </cell>
          <cell r="IG200">
            <v>0</v>
          </cell>
          <cell r="IH200">
            <v>0</v>
          </cell>
          <cell r="II200">
            <v>0</v>
          </cell>
          <cell r="IJ200">
            <v>0</v>
          </cell>
          <cell r="IK200">
            <v>0</v>
          </cell>
          <cell r="IL200">
            <v>0</v>
          </cell>
          <cell r="IM200">
            <v>0</v>
          </cell>
          <cell r="IN200">
            <v>0</v>
          </cell>
          <cell r="IO200">
            <v>0</v>
          </cell>
          <cell r="IP200">
            <v>1.5</v>
          </cell>
          <cell r="IQ200">
            <v>0</v>
          </cell>
          <cell r="IR200">
            <v>0</v>
          </cell>
          <cell r="IS200">
            <v>0</v>
          </cell>
          <cell r="IT200">
            <v>0</v>
          </cell>
          <cell r="IU200">
            <v>0</v>
          </cell>
        </row>
        <row r="201">
          <cell r="A201" t="str">
            <v>OFSS IN</v>
          </cell>
          <cell r="B201" t="str">
            <v>Oracle Financial Services Software</v>
          </cell>
          <cell r="C201" t="str">
            <v>Information Technology</v>
          </cell>
          <cell r="D201">
            <v>0</v>
          </cell>
          <cell r="E201">
            <v>0</v>
          </cell>
          <cell r="F201">
            <v>0</v>
          </cell>
          <cell r="G201">
            <v>0</v>
          </cell>
          <cell r="H201">
            <v>0</v>
          </cell>
          <cell r="I201">
            <v>0</v>
          </cell>
          <cell r="J201">
            <v>0</v>
          </cell>
          <cell r="K201">
            <v>0</v>
          </cell>
          <cell r="L201">
            <v>0</v>
          </cell>
          <cell r="M201">
            <v>0</v>
          </cell>
          <cell r="N201">
            <v>0</v>
          </cell>
          <cell r="O201">
            <v>0</v>
          </cell>
          <cell r="P201">
            <v>0</v>
          </cell>
          <cell r="Q201">
            <v>0</v>
          </cell>
          <cell r="R201">
            <v>0</v>
          </cell>
          <cell r="S201">
            <v>0</v>
          </cell>
          <cell r="T201">
            <v>0</v>
          </cell>
          <cell r="U201">
            <v>0</v>
          </cell>
          <cell r="V201">
            <v>0</v>
          </cell>
          <cell r="W201">
            <v>0</v>
          </cell>
          <cell r="X201">
            <v>0</v>
          </cell>
          <cell r="Y201">
            <v>0</v>
          </cell>
          <cell r="Z201">
            <v>0</v>
          </cell>
          <cell r="AA201">
            <v>0</v>
          </cell>
          <cell r="AB201">
            <v>0</v>
          </cell>
          <cell r="AC201">
            <v>0</v>
          </cell>
          <cell r="AD201">
            <v>0</v>
          </cell>
          <cell r="AE201">
            <v>0</v>
          </cell>
          <cell r="AF201">
            <v>358.75200000000007</v>
          </cell>
          <cell r="AG201">
            <v>649.12899999999991</v>
          </cell>
          <cell r="AH201">
            <v>646.46900000000016</v>
          </cell>
          <cell r="AI201">
            <v>404.89700000000011</v>
          </cell>
          <cell r="AJ201">
            <v>461.45099999999985</v>
          </cell>
          <cell r="AK201">
            <v>606.41499999999985</v>
          </cell>
          <cell r="AL201">
            <v>556.73099999999999</v>
          </cell>
          <cell r="AM201">
            <v>606.31400000000008</v>
          </cell>
          <cell r="AN201">
            <v>573.49499999999989</v>
          </cell>
          <cell r="AO201">
            <v>554.02999999999986</v>
          </cell>
          <cell r="AP201">
            <v>379.87129279999982</v>
          </cell>
          <cell r="AQ201">
            <v>1171.9590000000001</v>
          </cell>
          <cell r="AR201">
            <v>192.79899999999992</v>
          </cell>
          <cell r="AS201">
            <v>531.26200000000006</v>
          </cell>
          <cell r="AT201">
            <v>772.38499999999988</v>
          </cell>
          <cell r="AU201">
            <v>1589.971</v>
          </cell>
          <cell r="AV201">
            <v>447.40499999999975</v>
          </cell>
          <cell r="AW201">
            <v>1080.9149999999995</v>
          </cell>
          <cell r="AX201">
            <v>1159.8050000000007</v>
          </cell>
          <cell r="AY201">
            <v>1443.0070000000003</v>
          </cell>
          <cell r="AZ201">
            <v>447.38300000000095</v>
          </cell>
          <cell r="BA201">
            <v>965.12299999999993</v>
          </cell>
          <cell r="BB201">
            <v>1197.5881742261765</v>
          </cell>
          <cell r="BC201">
            <v>1996.0299999999997</v>
          </cell>
          <cell r="BD201">
            <v>1161.4799999999991</v>
          </cell>
          <cell r="BE201">
            <v>1498.3050000000001</v>
          </cell>
          <cell r="BF201">
            <v>2853.2440000000011</v>
          </cell>
          <cell r="BG201">
            <v>3182.1830000000032</v>
          </cell>
          <cell r="BH201">
            <v>0</v>
          </cell>
          <cell r="BI201">
            <v>0</v>
          </cell>
          <cell r="BJ201">
            <v>0</v>
          </cell>
          <cell r="BK201">
            <v>0</v>
          </cell>
          <cell r="BL201">
            <v>0</v>
          </cell>
          <cell r="BM201">
            <v>0</v>
          </cell>
          <cell r="BN201">
            <v>0</v>
          </cell>
          <cell r="BO201">
            <v>0</v>
          </cell>
          <cell r="BP201">
            <v>0</v>
          </cell>
          <cell r="BQ201">
            <v>0</v>
          </cell>
          <cell r="BR201">
            <v>0</v>
          </cell>
          <cell r="BS201">
            <v>0</v>
          </cell>
          <cell r="BT201">
            <v>0</v>
          </cell>
          <cell r="BU201">
            <v>0</v>
          </cell>
          <cell r="BV201">
            <v>0</v>
          </cell>
          <cell r="BW201">
            <v>0</v>
          </cell>
          <cell r="BX201">
            <v>0</v>
          </cell>
          <cell r="BY201">
            <v>0</v>
          </cell>
          <cell r="BZ201">
            <v>0</v>
          </cell>
          <cell r="CA201">
            <v>0</v>
          </cell>
          <cell r="CB201">
            <v>0</v>
          </cell>
          <cell r="CC201">
            <v>0</v>
          </cell>
          <cell r="CD201">
            <v>0</v>
          </cell>
          <cell r="CE201">
            <v>0</v>
          </cell>
          <cell r="CF201">
            <v>0</v>
          </cell>
          <cell r="CG201">
            <v>-468.9</v>
          </cell>
          <cell r="CH201">
            <v>0</v>
          </cell>
          <cell r="CI201">
            <v>0</v>
          </cell>
          <cell r="CJ201">
            <v>358.75200000000007</v>
          </cell>
          <cell r="CK201">
            <v>649.12899999999991</v>
          </cell>
          <cell r="CL201">
            <v>646.46900000000016</v>
          </cell>
          <cell r="CM201">
            <v>404.89700000000011</v>
          </cell>
          <cell r="CN201">
            <v>461.45099999999985</v>
          </cell>
          <cell r="CO201">
            <v>606.41499999999985</v>
          </cell>
          <cell r="CP201">
            <v>556.73099999999999</v>
          </cell>
          <cell r="CQ201">
            <v>606.31400000000008</v>
          </cell>
          <cell r="CR201">
            <v>573.49499999999989</v>
          </cell>
          <cell r="CS201">
            <v>554.02999999999986</v>
          </cell>
          <cell r="CT201">
            <v>379.87129279999982</v>
          </cell>
          <cell r="CU201">
            <v>1171.9590000000001</v>
          </cell>
          <cell r="CV201">
            <v>192.79899999999992</v>
          </cell>
          <cell r="CW201">
            <v>531.26200000000006</v>
          </cell>
          <cell r="CX201">
            <v>772.38499999999988</v>
          </cell>
          <cell r="CY201">
            <v>1589.971</v>
          </cell>
          <cell r="CZ201">
            <v>447.40499999999975</v>
          </cell>
          <cell r="DA201">
            <v>1080.9149999999995</v>
          </cell>
          <cell r="DB201">
            <v>1159.8050000000007</v>
          </cell>
          <cell r="DC201">
            <v>1443.0070000000003</v>
          </cell>
          <cell r="DD201">
            <v>447.38300000000095</v>
          </cell>
          <cell r="DE201">
            <v>965.12299999999993</v>
          </cell>
          <cell r="DF201">
            <v>1197.5881742261765</v>
          </cell>
          <cell r="DG201">
            <v>1996.0299999999997</v>
          </cell>
          <cell r="DH201">
            <v>1161.4799999999991</v>
          </cell>
          <cell r="DI201">
            <v>1029.4050000000002</v>
          </cell>
          <cell r="DJ201">
            <v>2853.2440000000011</v>
          </cell>
          <cell r="DK201">
            <v>3182.1830000000032</v>
          </cell>
          <cell r="DL201">
            <v>60.404000000000003</v>
          </cell>
          <cell r="DM201">
            <v>67.44</v>
          </cell>
          <cell r="DN201">
            <v>55.292000000000002</v>
          </cell>
          <cell r="DO201">
            <v>69.593000000000004</v>
          </cell>
          <cell r="DP201">
            <v>70.304000000000002</v>
          </cell>
          <cell r="DQ201">
            <v>139.16300000000001</v>
          </cell>
          <cell r="DR201">
            <v>183.245</v>
          </cell>
          <cell r="DS201">
            <v>122.593</v>
          </cell>
          <cell r="DT201">
            <v>-146.93299999999999</v>
          </cell>
          <cell r="DU201">
            <v>-120.73399999999999</v>
          </cell>
          <cell r="DV201">
            <v>-107.41800000000001</v>
          </cell>
          <cell r="DW201">
            <v>-251.99700000000001</v>
          </cell>
          <cell r="DX201">
            <v>-39.61</v>
          </cell>
          <cell r="DY201">
            <v>-150.69</v>
          </cell>
          <cell r="DZ201">
            <v>-236.738</v>
          </cell>
          <cell r="EA201">
            <v>-133.37899999999999</v>
          </cell>
          <cell r="EB201">
            <v>-100.422</v>
          </cell>
          <cell r="EC201">
            <v>-147.00299999999999</v>
          </cell>
          <cell r="ED201">
            <v>-49.91</v>
          </cell>
          <cell r="EE201">
            <v>-118.623</v>
          </cell>
          <cell r="EF201">
            <v>-78.879000000000005</v>
          </cell>
          <cell r="EG201">
            <v>-93.549000000000007</v>
          </cell>
          <cell r="EH201">
            <v>-128.50299999999999</v>
          </cell>
          <cell r="EI201">
            <v>-140.75399999999999</v>
          </cell>
          <cell r="EJ201">
            <v>-128.01</v>
          </cell>
          <cell r="EK201">
            <v>-91.063999999999993</v>
          </cell>
          <cell r="EL201">
            <v>-203.34</v>
          </cell>
          <cell r="EM201">
            <v>-412.94900000000007</v>
          </cell>
          <cell r="EN201">
            <v>419.15600000000006</v>
          </cell>
          <cell r="EO201">
            <v>716.56899999999996</v>
          </cell>
          <cell r="EP201">
            <v>701.76100000000019</v>
          </cell>
          <cell r="EQ201">
            <v>474.49000000000012</v>
          </cell>
          <cell r="ER201">
            <v>531.75499999999988</v>
          </cell>
          <cell r="ES201">
            <v>745.57799999999986</v>
          </cell>
          <cell r="ET201">
            <v>739.976</v>
          </cell>
          <cell r="EU201">
            <v>728.90700000000004</v>
          </cell>
          <cell r="EV201">
            <v>426.5619999999999</v>
          </cell>
          <cell r="EW201">
            <v>433.29599999999988</v>
          </cell>
          <cell r="EX201">
            <v>272.45329279999982</v>
          </cell>
          <cell r="EY201">
            <v>919.96199999999999</v>
          </cell>
          <cell r="EZ201">
            <v>153.18899999999991</v>
          </cell>
          <cell r="FA201">
            <v>380.57200000000006</v>
          </cell>
          <cell r="FB201">
            <v>535.64699999999993</v>
          </cell>
          <cell r="FC201">
            <v>1456.5920000000001</v>
          </cell>
          <cell r="FD201">
            <v>346.98299999999972</v>
          </cell>
          <cell r="FE201">
            <v>933.91199999999958</v>
          </cell>
          <cell r="FF201">
            <v>1109.8950000000007</v>
          </cell>
          <cell r="FG201">
            <v>1324.3840000000002</v>
          </cell>
          <cell r="FH201">
            <v>368.50400000000093</v>
          </cell>
          <cell r="FI201">
            <v>871.57399999999996</v>
          </cell>
          <cell r="FJ201">
            <v>1069.0851742261766</v>
          </cell>
          <cell r="FK201">
            <v>1855.2759999999998</v>
          </cell>
          <cell r="FL201">
            <v>1033.4699999999991</v>
          </cell>
          <cell r="FM201">
            <v>938.34100000000024</v>
          </cell>
          <cell r="FN201">
            <v>2649.9040000000009</v>
          </cell>
          <cell r="FO201">
            <v>2769.2340000000031</v>
          </cell>
          <cell r="FP201">
            <v>0</v>
          </cell>
          <cell r="FQ201">
            <v>0</v>
          </cell>
          <cell r="FR201">
            <v>0</v>
          </cell>
          <cell r="FS201">
            <v>0</v>
          </cell>
          <cell r="FT201">
            <v>0</v>
          </cell>
          <cell r="FU201">
            <v>0</v>
          </cell>
          <cell r="FV201">
            <v>0</v>
          </cell>
          <cell r="FW201">
            <v>0</v>
          </cell>
          <cell r="FX201">
            <v>0</v>
          </cell>
          <cell r="FY201">
            <v>0</v>
          </cell>
          <cell r="FZ201">
            <v>0</v>
          </cell>
          <cell r="GA201">
            <v>0</v>
          </cell>
          <cell r="GB201">
            <v>0</v>
          </cell>
          <cell r="GC201">
            <v>0</v>
          </cell>
          <cell r="GD201">
            <v>0</v>
          </cell>
          <cell r="GE201">
            <v>0</v>
          </cell>
          <cell r="GF201">
            <v>0</v>
          </cell>
          <cell r="GG201">
            <v>0</v>
          </cell>
          <cell r="GH201">
            <v>0</v>
          </cell>
          <cell r="GI201">
            <v>0</v>
          </cell>
          <cell r="GJ201">
            <v>0</v>
          </cell>
          <cell r="GK201">
            <v>0</v>
          </cell>
          <cell r="GL201">
            <v>0</v>
          </cell>
          <cell r="GM201">
            <v>0</v>
          </cell>
          <cell r="GN201">
            <v>0</v>
          </cell>
          <cell r="GO201">
            <v>0</v>
          </cell>
          <cell r="GP201">
            <v>0</v>
          </cell>
          <cell r="GQ201">
            <v>0</v>
          </cell>
          <cell r="GR201">
            <v>0</v>
          </cell>
          <cell r="GS201">
            <v>0</v>
          </cell>
          <cell r="GT201">
            <v>0</v>
          </cell>
          <cell r="GU201">
            <v>0</v>
          </cell>
          <cell r="GV201">
            <v>0</v>
          </cell>
          <cell r="GW201">
            <v>0</v>
          </cell>
          <cell r="GX201">
            <v>0</v>
          </cell>
          <cell r="GY201">
            <v>0</v>
          </cell>
          <cell r="GZ201">
            <v>0</v>
          </cell>
          <cell r="HA201">
            <v>0</v>
          </cell>
          <cell r="HB201">
            <v>0</v>
          </cell>
          <cell r="HC201">
            <v>0</v>
          </cell>
          <cell r="HD201">
            <v>-1.7210000000000001</v>
          </cell>
          <cell r="HE201">
            <v>2.6480000000000001</v>
          </cell>
          <cell r="HF201">
            <v>3.9260000000000002</v>
          </cell>
          <cell r="HG201">
            <v>-1.5249999999999999</v>
          </cell>
          <cell r="HH201">
            <v>4.093</v>
          </cell>
          <cell r="HI201">
            <v>1.665</v>
          </cell>
          <cell r="HJ201">
            <v>1.833</v>
          </cell>
          <cell r="HK201">
            <v>3.1E-2</v>
          </cell>
          <cell r="HL201">
            <v>-1.359</v>
          </cell>
          <cell r="HM201">
            <v>2.1040000000000001</v>
          </cell>
          <cell r="HN201">
            <v>-2.4550000000000001</v>
          </cell>
          <cell r="HO201">
            <v>-4.4249999999999998</v>
          </cell>
          <cell r="HP201">
            <v>-6.2720000000000002</v>
          </cell>
          <cell r="HQ201">
            <v>-2.339</v>
          </cell>
          <cell r="HR201">
            <v>-4.1429999999999998</v>
          </cell>
          <cell r="HS201">
            <v>-0.41899999999999998</v>
          </cell>
          <cell r="HT201">
            <v>0</v>
          </cell>
          <cell r="HU201">
            <v>0</v>
          </cell>
          <cell r="HV201">
            <v>0</v>
          </cell>
          <cell r="HW201">
            <v>0</v>
          </cell>
          <cell r="HX201">
            <v>0</v>
          </cell>
          <cell r="HY201">
            <v>0</v>
          </cell>
          <cell r="HZ201">
            <v>0</v>
          </cell>
          <cell r="IA201">
            <v>0</v>
          </cell>
          <cell r="IB201">
            <v>0</v>
          </cell>
          <cell r="IC201">
            <v>0</v>
          </cell>
          <cell r="ID201">
            <v>0</v>
          </cell>
          <cell r="IE201">
            <v>0</v>
          </cell>
          <cell r="IF201">
            <v>0</v>
          </cell>
          <cell r="IG201">
            <v>0</v>
          </cell>
          <cell r="IH201">
            <v>0</v>
          </cell>
          <cell r="II201">
            <v>2.5640000000000001</v>
          </cell>
          <cell r="IJ201">
            <v>0</v>
          </cell>
          <cell r="IK201">
            <v>0</v>
          </cell>
          <cell r="IL201">
            <v>0</v>
          </cell>
          <cell r="IM201">
            <v>0</v>
          </cell>
          <cell r="IN201">
            <v>0</v>
          </cell>
          <cell r="IO201">
            <v>0</v>
          </cell>
          <cell r="IP201">
            <v>0</v>
          </cell>
          <cell r="IQ201">
            <v>-2.4180000000000001</v>
          </cell>
          <cell r="IR201">
            <v>-9.5000000000000001E-2</v>
          </cell>
          <cell r="IS201">
            <v>-1.7609999999999999</v>
          </cell>
          <cell r="IT201">
            <v>-10.257999999999999</v>
          </cell>
          <cell r="IU201">
            <v>-0.23200000000000001</v>
          </cell>
        </row>
        <row r="202">
          <cell r="A202" t="str">
            <v>IGS IN</v>
          </cell>
          <cell r="B202" t="str">
            <v>iGate Global Solutions</v>
          </cell>
          <cell r="C202" t="str">
            <v>Information technology</v>
          </cell>
          <cell r="D202">
            <v>0</v>
          </cell>
          <cell r="E202">
            <v>0</v>
          </cell>
          <cell r="F202">
            <v>0</v>
          </cell>
          <cell r="G202">
            <v>0</v>
          </cell>
          <cell r="H202">
            <v>0</v>
          </cell>
          <cell r="I202">
            <v>0</v>
          </cell>
          <cell r="J202">
            <v>0</v>
          </cell>
          <cell r="K202">
            <v>0</v>
          </cell>
          <cell r="L202">
            <v>-3</v>
          </cell>
          <cell r="M202">
            <v>-4</v>
          </cell>
          <cell r="N202">
            <v>-4.5</v>
          </cell>
          <cell r="O202">
            <v>-7.5</v>
          </cell>
          <cell r="P202">
            <v>-5.0999999999999996</v>
          </cell>
          <cell r="Q202">
            <v>-5.5</v>
          </cell>
          <cell r="R202">
            <v>-7.6</v>
          </cell>
          <cell r="S202">
            <v>-8</v>
          </cell>
          <cell r="T202">
            <v>-7.4</v>
          </cell>
          <cell r="U202">
            <v>-7.4</v>
          </cell>
          <cell r="V202">
            <v>-7.2</v>
          </cell>
          <cell r="W202">
            <v>-6.8</v>
          </cell>
          <cell r="X202">
            <v>-6.5</v>
          </cell>
          <cell r="Y202">
            <v>0</v>
          </cell>
          <cell r="Z202">
            <v>0</v>
          </cell>
          <cell r="AA202">
            <v>0</v>
          </cell>
          <cell r="AB202">
            <v>0</v>
          </cell>
          <cell r="AC202">
            <v>0</v>
          </cell>
          <cell r="AD202">
            <v>0</v>
          </cell>
          <cell r="AE202">
            <v>0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0</v>
          </cell>
          <cell r="AK202">
            <v>0</v>
          </cell>
          <cell r="AL202">
            <v>0</v>
          </cell>
          <cell r="AM202">
            <v>0</v>
          </cell>
          <cell r="AN202">
            <v>2.1000000000000014</v>
          </cell>
          <cell r="AO202">
            <v>26.199999999999907</v>
          </cell>
          <cell r="AP202">
            <v>160.39999999999992</v>
          </cell>
          <cell r="AQ202">
            <v>30.4</v>
          </cell>
          <cell r="AR202">
            <v>11.399999999999993</v>
          </cell>
          <cell r="AS202">
            <v>65.100000000000037</v>
          </cell>
          <cell r="AT202">
            <v>91.099999999999909</v>
          </cell>
          <cell r="AU202">
            <v>55.699999999999953</v>
          </cell>
          <cell r="AV202">
            <v>21.299999999999869</v>
          </cell>
          <cell r="AW202">
            <v>92.900000000000048</v>
          </cell>
          <cell r="AX202">
            <v>155.90000000000029</v>
          </cell>
          <cell r="AY202">
            <v>226.4999999999998</v>
          </cell>
          <cell r="AZ202">
            <v>175.70000000000013</v>
          </cell>
          <cell r="BA202">
            <v>0</v>
          </cell>
          <cell r="BB202">
            <v>0</v>
          </cell>
          <cell r="BC202">
            <v>0</v>
          </cell>
          <cell r="BD202">
            <v>0</v>
          </cell>
          <cell r="BE202">
            <v>0</v>
          </cell>
          <cell r="BF202">
            <v>0</v>
          </cell>
          <cell r="BG202">
            <v>0</v>
          </cell>
          <cell r="BH202">
            <v>0</v>
          </cell>
          <cell r="BI202">
            <v>0</v>
          </cell>
          <cell r="BJ202">
            <v>0</v>
          </cell>
          <cell r="BK202">
            <v>0</v>
          </cell>
          <cell r="BL202">
            <v>0</v>
          </cell>
          <cell r="BM202">
            <v>0</v>
          </cell>
          <cell r="BN202">
            <v>0</v>
          </cell>
          <cell r="BO202">
            <v>0</v>
          </cell>
          <cell r="BP202">
            <v>-11.2</v>
          </cell>
          <cell r="BQ202">
            <v>0</v>
          </cell>
          <cell r="BR202">
            <v>0</v>
          </cell>
          <cell r="BS202">
            <v>0</v>
          </cell>
          <cell r="BT202">
            <v>0</v>
          </cell>
          <cell r="BU202">
            <v>0</v>
          </cell>
          <cell r="BV202">
            <v>-111.1</v>
          </cell>
          <cell r="BW202">
            <v>0</v>
          </cell>
          <cell r="BX202">
            <v>0</v>
          </cell>
          <cell r="BY202">
            <v>0</v>
          </cell>
          <cell r="BZ202">
            <v>0</v>
          </cell>
          <cell r="CA202">
            <v>0</v>
          </cell>
          <cell r="CB202">
            <v>-26</v>
          </cell>
          <cell r="CC202">
            <v>0</v>
          </cell>
          <cell r="CD202">
            <v>0</v>
          </cell>
          <cell r="CE202">
            <v>0</v>
          </cell>
          <cell r="CF202">
            <v>0</v>
          </cell>
          <cell r="CG202">
            <v>0</v>
          </cell>
          <cell r="CH202">
            <v>0</v>
          </cell>
          <cell r="CI202">
            <v>0</v>
          </cell>
          <cell r="CJ202">
            <v>0</v>
          </cell>
          <cell r="CK202">
            <v>0</v>
          </cell>
          <cell r="CL202">
            <v>0</v>
          </cell>
          <cell r="CM202">
            <v>0</v>
          </cell>
          <cell r="CN202">
            <v>0</v>
          </cell>
          <cell r="CO202">
            <v>0</v>
          </cell>
          <cell r="CP202">
            <v>0</v>
          </cell>
          <cell r="CQ202">
            <v>0</v>
          </cell>
          <cell r="CR202">
            <v>-9.0999999999999979</v>
          </cell>
          <cell r="CS202">
            <v>26.199999999999907</v>
          </cell>
          <cell r="CT202">
            <v>160.39999999999992</v>
          </cell>
          <cell r="CU202">
            <v>30.4</v>
          </cell>
          <cell r="CV202">
            <v>11.399999999999993</v>
          </cell>
          <cell r="CW202">
            <v>65.100000000000037</v>
          </cell>
          <cell r="CX202">
            <v>-20.000000000000085</v>
          </cell>
          <cell r="CY202">
            <v>55.699999999999953</v>
          </cell>
          <cell r="CZ202">
            <v>21.299999999999869</v>
          </cell>
          <cell r="DA202">
            <v>92.900000000000048</v>
          </cell>
          <cell r="DB202">
            <v>155.90000000000029</v>
          </cell>
          <cell r="DC202">
            <v>226.4999999999998</v>
          </cell>
          <cell r="DD202">
            <v>149.70000000000013</v>
          </cell>
          <cell r="DE202">
            <v>0</v>
          </cell>
          <cell r="DF202">
            <v>0</v>
          </cell>
          <cell r="DG202">
            <v>0</v>
          </cell>
          <cell r="DH202">
            <v>0</v>
          </cell>
          <cell r="DI202">
            <v>0</v>
          </cell>
          <cell r="DJ202">
            <v>0</v>
          </cell>
          <cell r="DK202">
            <v>0</v>
          </cell>
          <cell r="DL202">
            <v>0</v>
          </cell>
          <cell r="DM202">
            <v>0</v>
          </cell>
          <cell r="DN202">
            <v>0</v>
          </cell>
          <cell r="DO202">
            <v>0</v>
          </cell>
          <cell r="DP202">
            <v>0</v>
          </cell>
          <cell r="DQ202">
            <v>0</v>
          </cell>
          <cell r="DR202">
            <v>0</v>
          </cell>
          <cell r="DS202">
            <v>0</v>
          </cell>
          <cell r="DT202">
            <v>-1.2</v>
          </cell>
          <cell r="DU202">
            <v>-9.8000000000000007</v>
          </cell>
          <cell r="DV202">
            <v>-11.5</v>
          </cell>
          <cell r="DW202">
            <v>-15.2</v>
          </cell>
          <cell r="DX202">
            <v>-7.4</v>
          </cell>
          <cell r="DY202">
            <v>-19</v>
          </cell>
          <cell r="DZ202">
            <v>-21.9</v>
          </cell>
          <cell r="EA202">
            <v>-8.6</v>
          </cell>
          <cell r="EB202">
            <v>-10.8</v>
          </cell>
          <cell r="EC202">
            <v>-2.9000000000000004</v>
          </cell>
          <cell r="ED202">
            <v>-9.9</v>
          </cell>
          <cell r="EE202">
            <v>-8.2000000000000011</v>
          </cell>
          <cell r="EF202">
            <v>-6.6</v>
          </cell>
          <cell r="EG202">
            <v>0</v>
          </cell>
          <cell r="EH202">
            <v>0</v>
          </cell>
          <cell r="EI202">
            <v>0</v>
          </cell>
          <cell r="EJ202">
            <v>0</v>
          </cell>
          <cell r="EK202">
            <v>0</v>
          </cell>
          <cell r="EL202">
            <v>0</v>
          </cell>
          <cell r="EM202">
            <v>0</v>
          </cell>
          <cell r="EN202">
            <v>0</v>
          </cell>
          <cell r="EO202">
            <v>0</v>
          </cell>
          <cell r="EP202">
            <v>0</v>
          </cell>
          <cell r="EQ202">
            <v>0</v>
          </cell>
          <cell r="ER202">
            <v>0</v>
          </cell>
          <cell r="ES202">
            <v>0</v>
          </cell>
          <cell r="ET202">
            <v>0</v>
          </cell>
          <cell r="EU202">
            <v>0</v>
          </cell>
          <cell r="EV202">
            <v>-10.299999999999997</v>
          </cell>
          <cell r="EW202">
            <v>16.399999999999906</v>
          </cell>
          <cell r="EX202">
            <v>148.89999999999992</v>
          </cell>
          <cell r="EY202">
            <v>15.2</v>
          </cell>
          <cell r="EZ202">
            <v>3.9999999999999929</v>
          </cell>
          <cell r="FA202">
            <v>46.100000000000037</v>
          </cell>
          <cell r="FB202">
            <v>-41.900000000000084</v>
          </cell>
          <cell r="FC202">
            <v>47.099999999999952</v>
          </cell>
          <cell r="FD202">
            <v>10.499999999999869</v>
          </cell>
          <cell r="FE202">
            <v>90.000000000000043</v>
          </cell>
          <cell r="FF202">
            <v>146.00000000000028</v>
          </cell>
          <cell r="FG202">
            <v>218.29999999999981</v>
          </cell>
          <cell r="FH202">
            <v>143.10000000000014</v>
          </cell>
          <cell r="FI202">
            <v>0</v>
          </cell>
          <cell r="FJ202">
            <v>0</v>
          </cell>
          <cell r="FK202">
            <v>0</v>
          </cell>
          <cell r="FL202">
            <v>0</v>
          </cell>
          <cell r="FM202">
            <v>0</v>
          </cell>
          <cell r="FN202">
            <v>0</v>
          </cell>
          <cell r="FO202">
            <v>0</v>
          </cell>
          <cell r="FP202">
            <v>0</v>
          </cell>
          <cell r="FQ202">
            <v>0</v>
          </cell>
          <cell r="FR202">
            <v>0</v>
          </cell>
          <cell r="FS202">
            <v>0</v>
          </cell>
          <cell r="FT202">
            <v>0</v>
          </cell>
          <cell r="FU202">
            <v>0</v>
          </cell>
          <cell r="FV202">
            <v>0</v>
          </cell>
          <cell r="FW202">
            <v>0</v>
          </cell>
          <cell r="FX202">
            <v>0</v>
          </cell>
          <cell r="FY202">
            <v>0</v>
          </cell>
          <cell r="FZ202">
            <v>0</v>
          </cell>
          <cell r="GA202">
            <v>0</v>
          </cell>
          <cell r="GB202">
            <v>0</v>
          </cell>
          <cell r="GC202">
            <v>0</v>
          </cell>
          <cell r="GD202">
            <v>0</v>
          </cell>
          <cell r="GE202">
            <v>0</v>
          </cell>
          <cell r="GF202">
            <v>0</v>
          </cell>
          <cell r="GG202">
            <v>0</v>
          </cell>
          <cell r="GH202">
            <v>0</v>
          </cell>
          <cell r="GI202">
            <v>0</v>
          </cell>
          <cell r="GJ202">
            <v>0</v>
          </cell>
          <cell r="GK202">
            <v>0</v>
          </cell>
          <cell r="GL202">
            <v>0</v>
          </cell>
          <cell r="GM202">
            <v>0</v>
          </cell>
          <cell r="GN202">
            <v>0</v>
          </cell>
          <cell r="GO202">
            <v>0</v>
          </cell>
          <cell r="GP202">
            <v>0</v>
          </cell>
          <cell r="GQ202">
            <v>0</v>
          </cell>
          <cell r="GR202">
            <v>0</v>
          </cell>
          <cell r="GS202">
            <v>0</v>
          </cell>
          <cell r="GT202">
            <v>0</v>
          </cell>
          <cell r="GU202">
            <v>0</v>
          </cell>
          <cell r="GV202">
            <v>0</v>
          </cell>
          <cell r="GW202">
            <v>0</v>
          </cell>
          <cell r="GX202">
            <v>0</v>
          </cell>
          <cell r="GY202">
            <v>0</v>
          </cell>
          <cell r="GZ202">
            <v>0</v>
          </cell>
          <cell r="HA202">
            <v>0</v>
          </cell>
          <cell r="HB202">
            <v>0</v>
          </cell>
          <cell r="HC202">
            <v>0</v>
          </cell>
          <cell r="HD202">
            <v>0</v>
          </cell>
          <cell r="HE202">
            <v>0</v>
          </cell>
          <cell r="HF202">
            <v>0</v>
          </cell>
          <cell r="HG202">
            <v>0</v>
          </cell>
          <cell r="HH202">
            <v>0</v>
          </cell>
          <cell r="HI202">
            <v>0</v>
          </cell>
          <cell r="HJ202">
            <v>0</v>
          </cell>
          <cell r="HK202">
            <v>0</v>
          </cell>
          <cell r="HL202">
            <v>0</v>
          </cell>
          <cell r="HM202">
            <v>0</v>
          </cell>
          <cell r="HN202">
            <v>0</v>
          </cell>
          <cell r="HO202">
            <v>0</v>
          </cell>
          <cell r="HP202">
            <v>0</v>
          </cell>
          <cell r="HQ202">
            <v>0</v>
          </cell>
          <cell r="HR202">
            <v>0</v>
          </cell>
          <cell r="HS202">
            <v>0</v>
          </cell>
          <cell r="HT202">
            <v>0</v>
          </cell>
          <cell r="HU202">
            <v>0</v>
          </cell>
          <cell r="HV202">
            <v>0</v>
          </cell>
          <cell r="HW202">
            <v>0</v>
          </cell>
          <cell r="HX202">
            <v>0</v>
          </cell>
          <cell r="HY202">
            <v>0</v>
          </cell>
          <cell r="HZ202">
            <v>0</v>
          </cell>
          <cell r="IA202">
            <v>0</v>
          </cell>
          <cell r="IB202">
            <v>11.4</v>
          </cell>
          <cell r="IC202">
            <v>14</v>
          </cell>
          <cell r="ID202">
            <v>9.5</v>
          </cell>
          <cell r="IE202">
            <v>7.3</v>
          </cell>
          <cell r="IF202">
            <v>10.199999999999999</v>
          </cell>
          <cell r="IG202">
            <v>10.1</v>
          </cell>
          <cell r="IH202">
            <v>54.9</v>
          </cell>
          <cell r="II202">
            <v>0</v>
          </cell>
          <cell r="IJ202">
            <v>0</v>
          </cell>
          <cell r="IK202">
            <v>11.4</v>
          </cell>
          <cell r="IL202">
            <v>13.5</v>
          </cell>
          <cell r="IM202">
            <v>8.1999999999999993</v>
          </cell>
          <cell r="IN202">
            <v>0</v>
          </cell>
          <cell r="IO202">
            <v>0</v>
          </cell>
          <cell r="IP202">
            <v>0</v>
          </cell>
          <cell r="IQ202">
            <v>0</v>
          </cell>
          <cell r="IR202">
            <v>0</v>
          </cell>
          <cell r="IS202">
            <v>0</v>
          </cell>
          <cell r="IT202">
            <v>0</v>
          </cell>
          <cell r="IU202">
            <v>0</v>
          </cell>
        </row>
        <row r="203">
          <cell r="A203" t="str">
            <v>III IN</v>
          </cell>
          <cell r="B203" t="str">
            <v>3I Infotech</v>
          </cell>
          <cell r="C203" t="str">
            <v>Information Technology</v>
          </cell>
          <cell r="D203">
            <v>0</v>
          </cell>
          <cell r="E203">
            <v>0</v>
          </cell>
          <cell r="F203">
            <v>0</v>
          </cell>
          <cell r="G203">
            <v>0</v>
          </cell>
          <cell r="H203">
            <v>0</v>
          </cell>
          <cell r="I203">
            <v>0</v>
          </cell>
          <cell r="J203">
            <v>0</v>
          </cell>
          <cell r="K203">
            <v>0</v>
          </cell>
          <cell r="L203">
            <v>-24</v>
          </cell>
          <cell r="M203">
            <v>-25.3</v>
          </cell>
          <cell r="N203">
            <v>-27.32</v>
          </cell>
          <cell r="O203">
            <v>-31.04</v>
          </cell>
          <cell r="P203">
            <v>-25.43</v>
          </cell>
          <cell r="Q203">
            <v>-13.22</v>
          </cell>
          <cell r="R203">
            <v>-19.52</v>
          </cell>
          <cell r="S203">
            <v>-24.75</v>
          </cell>
          <cell r="T203">
            <v>-31.87</v>
          </cell>
          <cell r="U203">
            <v>-44.56</v>
          </cell>
          <cell r="V203">
            <v>-71.34</v>
          </cell>
          <cell r="W203">
            <v>-61.22</v>
          </cell>
          <cell r="X203">
            <v>-102.87</v>
          </cell>
          <cell r="Y203">
            <v>-130.66</v>
          </cell>
          <cell r="Z203">
            <v>-129.59</v>
          </cell>
          <cell r="AA203">
            <v>-141.99</v>
          </cell>
          <cell r="AB203">
            <v>-180.42</v>
          </cell>
          <cell r="AC203">
            <v>-236.16</v>
          </cell>
          <cell r="AD203">
            <v>-219.62320000000005</v>
          </cell>
          <cell r="AE203">
            <v>-219.62320000000005</v>
          </cell>
          <cell r="AF203">
            <v>0</v>
          </cell>
          <cell r="AG203">
            <v>0</v>
          </cell>
          <cell r="AH203">
            <v>0</v>
          </cell>
          <cell r="AI203">
            <v>0</v>
          </cell>
          <cell r="AJ203">
            <v>0</v>
          </cell>
          <cell r="AK203">
            <v>0</v>
          </cell>
          <cell r="AL203">
            <v>0</v>
          </cell>
          <cell r="AM203">
            <v>0</v>
          </cell>
          <cell r="AN203">
            <v>41.999999999999986</v>
          </cell>
          <cell r="AO203">
            <v>45.850000000000094</v>
          </cell>
          <cell r="AP203">
            <v>53.210000000000043</v>
          </cell>
          <cell r="AQ203">
            <v>71.629999999999882</v>
          </cell>
          <cell r="AR203">
            <v>102.69999999999996</v>
          </cell>
          <cell r="AS203">
            <v>123.2600000000001</v>
          </cell>
          <cell r="AT203">
            <v>171.85000000000005</v>
          </cell>
          <cell r="AU203">
            <v>181.84999999999988</v>
          </cell>
          <cell r="AV203">
            <v>230.31000000000017</v>
          </cell>
          <cell r="AW203">
            <v>244.57999999999998</v>
          </cell>
          <cell r="AX203">
            <v>193.47999999999982</v>
          </cell>
          <cell r="AY203">
            <v>340.1</v>
          </cell>
          <cell r="AZ203">
            <v>435.2700000000001</v>
          </cell>
          <cell r="BA203">
            <v>466.69000000000017</v>
          </cell>
          <cell r="BB203">
            <v>535.99000000000024</v>
          </cell>
          <cell r="BC203">
            <v>545.27</v>
          </cell>
          <cell r="BD203">
            <v>644.27000000000078</v>
          </cell>
          <cell r="BE203">
            <v>805.74999999999943</v>
          </cell>
          <cell r="BF203">
            <v>712.10016860000042</v>
          </cell>
          <cell r="BG203">
            <v>733.54147608243034</v>
          </cell>
          <cell r="BH203">
            <v>0</v>
          </cell>
          <cell r="BI203">
            <v>0</v>
          </cell>
          <cell r="BJ203">
            <v>0</v>
          </cell>
          <cell r="BK203">
            <v>0</v>
          </cell>
          <cell r="BL203">
            <v>0</v>
          </cell>
          <cell r="BM203">
            <v>0</v>
          </cell>
          <cell r="BN203">
            <v>0</v>
          </cell>
          <cell r="BO203">
            <v>0</v>
          </cell>
          <cell r="BP203">
            <v>0</v>
          </cell>
          <cell r="BQ203">
            <v>0</v>
          </cell>
          <cell r="BR203">
            <v>0</v>
          </cell>
          <cell r="BS203">
            <v>0</v>
          </cell>
          <cell r="BT203">
            <v>0</v>
          </cell>
          <cell r="BU203">
            <v>0</v>
          </cell>
          <cell r="BV203">
            <v>0</v>
          </cell>
          <cell r="BW203">
            <v>0</v>
          </cell>
          <cell r="BX203">
            <v>0</v>
          </cell>
          <cell r="BY203">
            <v>0</v>
          </cell>
          <cell r="BZ203">
            <v>209.87</v>
          </cell>
          <cell r="CA203">
            <v>-120.06</v>
          </cell>
          <cell r="CB203">
            <v>0</v>
          </cell>
          <cell r="CC203">
            <v>0</v>
          </cell>
          <cell r="CD203">
            <v>0</v>
          </cell>
          <cell r="CE203">
            <v>0</v>
          </cell>
          <cell r="CF203">
            <v>0</v>
          </cell>
          <cell r="CG203">
            <v>0</v>
          </cell>
          <cell r="CH203">
            <v>0</v>
          </cell>
          <cell r="CI203">
            <v>0</v>
          </cell>
          <cell r="CJ203">
            <v>0</v>
          </cell>
          <cell r="CK203">
            <v>0</v>
          </cell>
          <cell r="CL203">
            <v>0</v>
          </cell>
          <cell r="CM203">
            <v>0</v>
          </cell>
          <cell r="CN203">
            <v>0</v>
          </cell>
          <cell r="CO203">
            <v>0</v>
          </cell>
          <cell r="CP203">
            <v>0</v>
          </cell>
          <cell r="CQ203">
            <v>0</v>
          </cell>
          <cell r="CR203">
            <v>41.999999999999986</v>
          </cell>
          <cell r="CS203">
            <v>45.850000000000094</v>
          </cell>
          <cell r="CT203">
            <v>53.210000000000043</v>
          </cell>
          <cell r="CU203">
            <v>71.629999999999882</v>
          </cell>
          <cell r="CV203">
            <v>102.69999999999996</v>
          </cell>
          <cell r="CW203">
            <v>123.2600000000001</v>
          </cell>
          <cell r="CX203">
            <v>171.85000000000005</v>
          </cell>
          <cell r="CY203">
            <v>181.84999999999988</v>
          </cell>
          <cell r="CZ203">
            <v>230.31000000000017</v>
          </cell>
          <cell r="DA203">
            <v>244.57999999999998</v>
          </cell>
          <cell r="DB203">
            <v>403.3499999999998</v>
          </cell>
          <cell r="DC203">
            <v>220.04000000000002</v>
          </cell>
          <cell r="DD203">
            <v>435.2700000000001</v>
          </cell>
          <cell r="DE203">
            <v>466.69000000000017</v>
          </cell>
          <cell r="DF203">
            <v>535.99000000000024</v>
          </cell>
          <cell r="DG203">
            <v>545.27</v>
          </cell>
          <cell r="DH203">
            <v>644.27000000000078</v>
          </cell>
          <cell r="DI203">
            <v>805.74999999999943</v>
          </cell>
          <cell r="DJ203">
            <v>712.10016860000042</v>
          </cell>
          <cell r="DK203">
            <v>733.54147608243034</v>
          </cell>
          <cell r="DL203">
            <v>0</v>
          </cell>
          <cell r="DM203">
            <v>0</v>
          </cell>
          <cell r="DN203">
            <v>0</v>
          </cell>
          <cell r="DO203">
            <v>0</v>
          </cell>
          <cell r="DP203">
            <v>0</v>
          </cell>
          <cell r="DQ203">
            <v>0</v>
          </cell>
          <cell r="DR203">
            <v>0</v>
          </cell>
          <cell r="DS203">
            <v>0</v>
          </cell>
          <cell r="DT203">
            <v>20</v>
          </cell>
          <cell r="DU203">
            <v>34.460000000000008</v>
          </cell>
          <cell r="DV203">
            <v>50.63</v>
          </cell>
          <cell r="DW203">
            <v>3.3900000000000006</v>
          </cell>
          <cell r="DX203">
            <v>0.26999999999999957</v>
          </cell>
          <cell r="DY203">
            <v>10.18</v>
          </cell>
          <cell r="DZ203">
            <v>-7.34</v>
          </cell>
          <cell r="EA203">
            <v>-6.129999999999999</v>
          </cell>
          <cell r="EB203">
            <v>-16.77</v>
          </cell>
          <cell r="EC203">
            <v>-13.030000000000001</v>
          </cell>
          <cell r="ED203">
            <v>-3.990000000000002</v>
          </cell>
          <cell r="EE203">
            <v>-19.649999999999999</v>
          </cell>
          <cell r="EF203">
            <v>-31.99</v>
          </cell>
          <cell r="EG203">
            <v>-36.25</v>
          </cell>
          <cell r="EH203">
            <v>-39.85</v>
          </cell>
          <cell r="EI203">
            <v>-43.11</v>
          </cell>
          <cell r="EJ203">
            <v>-63.27</v>
          </cell>
          <cell r="EK203">
            <v>-86.38</v>
          </cell>
          <cell r="EL203">
            <v>-71.210016860000025</v>
          </cell>
          <cell r="EM203">
            <v>-73.354147608243053</v>
          </cell>
          <cell r="EN203">
            <v>0</v>
          </cell>
          <cell r="EO203">
            <v>0</v>
          </cell>
          <cell r="EP203">
            <v>0</v>
          </cell>
          <cell r="EQ203">
            <v>0</v>
          </cell>
          <cell r="ER203">
            <v>0</v>
          </cell>
          <cell r="ES203">
            <v>0</v>
          </cell>
          <cell r="ET203">
            <v>0</v>
          </cell>
          <cell r="EU203">
            <v>0</v>
          </cell>
          <cell r="EV203">
            <v>61.999999999999986</v>
          </cell>
          <cell r="EW203">
            <v>80.310000000000102</v>
          </cell>
          <cell r="EX203">
            <v>103.84000000000005</v>
          </cell>
          <cell r="EY203">
            <v>75.019999999999882</v>
          </cell>
          <cell r="EZ203">
            <v>102.96999999999996</v>
          </cell>
          <cell r="FA203">
            <v>133.44000000000011</v>
          </cell>
          <cell r="FB203">
            <v>164.51000000000005</v>
          </cell>
          <cell r="FC203">
            <v>175.71999999999989</v>
          </cell>
          <cell r="FD203">
            <v>213.54000000000016</v>
          </cell>
          <cell r="FE203">
            <v>231.54999999999998</v>
          </cell>
          <cell r="FF203">
            <v>399.35999999999979</v>
          </cell>
          <cell r="FG203">
            <v>200.39000000000001</v>
          </cell>
          <cell r="FH203">
            <v>403.28000000000009</v>
          </cell>
          <cell r="FI203">
            <v>430.44000000000017</v>
          </cell>
          <cell r="FJ203">
            <v>496.14000000000021</v>
          </cell>
          <cell r="FK203">
            <v>502.15999999999997</v>
          </cell>
          <cell r="FL203">
            <v>581.0000000000008</v>
          </cell>
          <cell r="FM203">
            <v>719.36999999999944</v>
          </cell>
          <cell r="FN203">
            <v>640.89015174000042</v>
          </cell>
          <cell r="FO203">
            <v>660.18732847418732</v>
          </cell>
          <cell r="FP203">
            <v>0</v>
          </cell>
          <cell r="FQ203">
            <v>0</v>
          </cell>
          <cell r="FR203">
            <v>0</v>
          </cell>
          <cell r="FS203">
            <v>0</v>
          </cell>
          <cell r="FT203">
            <v>0</v>
          </cell>
          <cell r="FU203">
            <v>0</v>
          </cell>
          <cell r="FV203">
            <v>0</v>
          </cell>
          <cell r="FW203">
            <v>0</v>
          </cell>
          <cell r="FX203">
            <v>0</v>
          </cell>
          <cell r="FY203">
            <v>0</v>
          </cell>
          <cell r="FZ203">
            <v>0</v>
          </cell>
          <cell r="GA203">
            <v>0</v>
          </cell>
          <cell r="GB203">
            <v>0</v>
          </cell>
          <cell r="GC203">
            <v>0</v>
          </cell>
          <cell r="GD203">
            <v>0</v>
          </cell>
          <cell r="GE203">
            <v>0</v>
          </cell>
          <cell r="GF203">
            <v>0</v>
          </cell>
          <cell r="GG203">
            <v>0</v>
          </cell>
          <cell r="GH203">
            <v>0</v>
          </cell>
          <cell r="GI203">
            <v>0</v>
          </cell>
          <cell r="GJ203">
            <v>0</v>
          </cell>
          <cell r="GK203">
            <v>0</v>
          </cell>
          <cell r="GL203">
            <v>0</v>
          </cell>
          <cell r="GM203">
            <v>0</v>
          </cell>
          <cell r="GN203">
            <v>0</v>
          </cell>
          <cell r="GO203">
            <v>0</v>
          </cell>
          <cell r="GP203">
            <v>0</v>
          </cell>
          <cell r="GQ203">
            <v>0</v>
          </cell>
          <cell r="GR203">
            <v>0</v>
          </cell>
          <cell r="GS203">
            <v>0</v>
          </cell>
          <cell r="GT203">
            <v>0</v>
          </cell>
          <cell r="GU203">
            <v>0</v>
          </cell>
          <cell r="GV203">
            <v>0</v>
          </cell>
          <cell r="GW203">
            <v>0</v>
          </cell>
          <cell r="GX203">
            <v>0</v>
          </cell>
          <cell r="GY203">
            <v>0</v>
          </cell>
          <cell r="GZ203">
            <v>0</v>
          </cell>
          <cell r="HA203">
            <v>0</v>
          </cell>
          <cell r="HB203">
            <v>0</v>
          </cell>
          <cell r="HC203">
            <v>0</v>
          </cell>
          <cell r="HD203">
            <v>0</v>
          </cell>
          <cell r="HE203">
            <v>0</v>
          </cell>
          <cell r="HF203">
            <v>0</v>
          </cell>
          <cell r="HG203">
            <v>0</v>
          </cell>
          <cell r="HH203">
            <v>0</v>
          </cell>
          <cell r="HI203">
            <v>0</v>
          </cell>
          <cell r="HJ203">
            <v>0</v>
          </cell>
          <cell r="HK203">
            <v>0</v>
          </cell>
          <cell r="HL203">
            <v>0</v>
          </cell>
          <cell r="HM203">
            <v>0</v>
          </cell>
          <cell r="HN203">
            <v>0</v>
          </cell>
          <cell r="HO203">
            <v>0</v>
          </cell>
          <cell r="HP203">
            <v>0</v>
          </cell>
          <cell r="HQ203">
            <v>0</v>
          </cell>
          <cell r="HR203">
            <v>0</v>
          </cell>
          <cell r="HS203">
            <v>0</v>
          </cell>
          <cell r="HT203">
            <v>0</v>
          </cell>
          <cell r="HU203">
            <v>0</v>
          </cell>
          <cell r="HV203">
            <v>0</v>
          </cell>
          <cell r="HW203">
            <v>0</v>
          </cell>
          <cell r="HX203">
            <v>0</v>
          </cell>
          <cell r="HY203">
            <v>0</v>
          </cell>
          <cell r="HZ203">
            <v>0</v>
          </cell>
          <cell r="IA203">
            <v>0</v>
          </cell>
          <cell r="IB203">
            <v>0</v>
          </cell>
          <cell r="IC203">
            <v>0</v>
          </cell>
          <cell r="ID203">
            <v>0</v>
          </cell>
          <cell r="IE203">
            <v>0</v>
          </cell>
          <cell r="IF203">
            <v>0</v>
          </cell>
          <cell r="IG203">
            <v>0</v>
          </cell>
          <cell r="IH203">
            <v>-1.71</v>
          </cell>
          <cell r="II203">
            <v>-0.56000000000000005</v>
          </cell>
          <cell r="IJ203">
            <v>0</v>
          </cell>
          <cell r="IK203">
            <v>-6.27</v>
          </cell>
          <cell r="IL203">
            <v>-2.83</v>
          </cell>
          <cell r="IM203">
            <v>1.74</v>
          </cell>
          <cell r="IN203">
            <v>-11.2</v>
          </cell>
          <cell r="IO203">
            <v>-29.61</v>
          </cell>
          <cell r="IP203">
            <v>-11.57</v>
          </cell>
          <cell r="IQ203">
            <v>-13.86</v>
          </cell>
          <cell r="IR203">
            <v>5.52</v>
          </cell>
          <cell r="IS203">
            <v>-35.869999999999997</v>
          </cell>
          <cell r="IT203">
            <v>6.4089015174000021</v>
          </cell>
          <cell r="IU203">
            <v>6.6018732847418757</v>
          </cell>
        </row>
        <row r="204">
          <cell r="A204" t="str">
            <v>INFO IN</v>
          </cell>
          <cell r="B204" t="str">
            <v>Infosys Technologies</v>
          </cell>
          <cell r="C204" t="str">
            <v>Information Technology</v>
          </cell>
          <cell r="D204">
            <v>0</v>
          </cell>
          <cell r="E204">
            <v>0</v>
          </cell>
          <cell r="F204">
            <v>0</v>
          </cell>
          <cell r="G204">
            <v>0</v>
          </cell>
          <cell r="H204">
            <v>0</v>
          </cell>
          <cell r="I204">
            <v>0</v>
          </cell>
          <cell r="J204">
            <v>0</v>
          </cell>
          <cell r="K204">
            <v>0</v>
          </cell>
          <cell r="L204">
            <v>0</v>
          </cell>
          <cell r="M204">
            <v>0</v>
          </cell>
          <cell r="N204">
            <v>0</v>
          </cell>
          <cell r="O204">
            <v>0</v>
          </cell>
          <cell r="P204">
            <v>0</v>
          </cell>
          <cell r="Q204">
            <v>0</v>
          </cell>
          <cell r="R204">
            <v>0</v>
          </cell>
          <cell r="S204">
            <v>0</v>
          </cell>
          <cell r="T204">
            <v>0</v>
          </cell>
          <cell r="U204">
            <v>0</v>
          </cell>
          <cell r="V204">
            <v>0</v>
          </cell>
          <cell r="W204">
            <v>0</v>
          </cell>
          <cell r="X204">
            <v>0</v>
          </cell>
          <cell r="Y204">
            <v>0</v>
          </cell>
          <cell r="Z204">
            <v>0</v>
          </cell>
          <cell r="AA204">
            <v>0</v>
          </cell>
          <cell r="AB204">
            <v>0</v>
          </cell>
          <cell r="AC204">
            <v>0</v>
          </cell>
          <cell r="AD204">
            <v>0</v>
          </cell>
          <cell r="AE204">
            <v>0</v>
          </cell>
          <cell r="AF204">
            <v>2581.3000000000002</v>
          </cell>
          <cell r="AG204">
            <v>2694.9999999999991</v>
          </cell>
          <cell r="AH204">
            <v>3124.1000000000022</v>
          </cell>
          <cell r="AI204">
            <v>3157.400000000001</v>
          </cell>
          <cell r="AJ204">
            <v>3309.2000000000003</v>
          </cell>
          <cell r="AK204">
            <v>3609.8000000000006</v>
          </cell>
          <cell r="AL204">
            <v>3935.0999999999995</v>
          </cell>
          <cell r="AM204">
            <v>3857.7000000000007</v>
          </cell>
          <cell r="AN204">
            <v>4524.199999999998</v>
          </cell>
          <cell r="AO204">
            <v>5299.2999999999993</v>
          </cell>
          <cell r="AP204">
            <v>5899.8999999999987</v>
          </cell>
          <cell r="AQ204">
            <v>5989.6000000000022</v>
          </cell>
          <cell r="AR204">
            <v>6122.2999999999984</v>
          </cell>
          <cell r="AS204">
            <v>6810</v>
          </cell>
          <cell r="AT204">
            <v>7390</v>
          </cell>
          <cell r="AU204">
            <v>7610</v>
          </cell>
          <cell r="AV204">
            <v>9080</v>
          </cell>
          <cell r="AW204">
            <v>10530</v>
          </cell>
          <cell r="AX204">
            <v>11140</v>
          </cell>
          <cell r="AY204">
            <v>11720</v>
          </cell>
          <cell r="AZ204">
            <v>11930</v>
          </cell>
          <cell r="BA204">
            <v>12940</v>
          </cell>
          <cell r="BB204">
            <v>13970</v>
          </cell>
          <cell r="BC204">
            <v>14600</v>
          </cell>
          <cell r="BD204">
            <v>14270</v>
          </cell>
          <cell r="BE204">
            <v>16830</v>
          </cell>
          <cell r="BF204">
            <v>18820</v>
          </cell>
          <cell r="BG204">
            <v>19150</v>
          </cell>
          <cell r="BH204">
            <v>0</v>
          </cell>
          <cell r="BI204">
            <v>0</v>
          </cell>
          <cell r="BJ204">
            <v>0</v>
          </cell>
          <cell r="BK204">
            <v>0</v>
          </cell>
          <cell r="BL204">
            <v>0</v>
          </cell>
          <cell r="BM204">
            <v>0</v>
          </cell>
          <cell r="BN204">
            <v>0</v>
          </cell>
          <cell r="BO204">
            <v>0</v>
          </cell>
          <cell r="BP204">
            <v>0</v>
          </cell>
          <cell r="BQ204">
            <v>0</v>
          </cell>
          <cell r="BR204">
            <v>0</v>
          </cell>
          <cell r="BS204">
            <v>451.9</v>
          </cell>
          <cell r="BT204">
            <v>0</v>
          </cell>
          <cell r="BU204">
            <v>0</v>
          </cell>
          <cell r="BV204">
            <v>0</v>
          </cell>
          <cell r="BW204">
            <v>0</v>
          </cell>
          <cell r="BX204">
            <v>60</v>
          </cell>
          <cell r="BY204">
            <v>0</v>
          </cell>
          <cell r="BZ204">
            <v>0</v>
          </cell>
          <cell r="CA204">
            <v>1240</v>
          </cell>
          <cell r="CB204">
            <v>510</v>
          </cell>
          <cell r="CC204">
            <v>0</v>
          </cell>
          <cell r="CD204">
            <v>500</v>
          </cell>
          <cell r="CE204">
            <v>200</v>
          </cell>
          <cell r="CF204">
            <v>310</v>
          </cell>
          <cell r="CG204">
            <v>0</v>
          </cell>
          <cell r="CH204">
            <v>620</v>
          </cell>
          <cell r="CI204">
            <v>0</v>
          </cell>
          <cell r="CJ204">
            <v>2581.3000000000002</v>
          </cell>
          <cell r="CK204">
            <v>2694.9999999999991</v>
          </cell>
          <cell r="CL204">
            <v>3124.1000000000022</v>
          </cell>
          <cell r="CM204">
            <v>3157.400000000001</v>
          </cell>
          <cell r="CN204">
            <v>3309.2000000000003</v>
          </cell>
          <cell r="CO204">
            <v>3609.8000000000006</v>
          </cell>
          <cell r="CP204">
            <v>3935.0999999999995</v>
          </cell>
          <cell r="CQ204">
            <v>3857.7000000000007</v>
          </cell>
          <cell r="CR204">
            <v>4524.199999999998</v>
          </cell>
          <cell r="CS204">
            <v>5299.2999999999993</v>
          </cell>
          <cell r="CT204">
            <v>5899.8999999999987</v>
          </cell>
          <cell r="CU204">
            <v>6441.5000000000018</v>
          </cell>
          <cell r="CV204">
            <v>6122.2999999999984</v>
          </cell>
          <cell r="CW204">
            <v>6810</v>
          </cell>
          <cell r="CX204">
            <v>7390</v>
          </cell>
          <cell r="CY204">
            <v>7610</v>
          </cell>
          <cell r="CZ204">
            <v>9140</v>
          </cell>
          <cell r="DA204">
            <v>10530</v>
          </cell>
          <cell r="DB204">
            <v>11140</v>
          </cell>
          <cell r="DC204">
            <v>12960</v>
          </cell>
          <cell r="DD204">
            <v>12440</v>
          </cell>
          <cell r="DE204">
            <v>12940</v>
          </cell>
          <cell r="DF204">
            <v>14470</v>
          </cell>
          <cell r="DG204">
            <v>14800</v>
          </cell>
          <cell r="DH204">
            <v>14580</v>
          </cell>
          <cell r="DI204">
            <v>16830</v>
          </cell>
          <cell r="DJ204">
            <v>19440</v>
          </cell>
          <cell r="DK204">
            <v>19150</v>
          </cell>
          <cell r="DL204">
            <v>-425</v>
          </cell>
          <cell r="DM204">
            <v>-450</v>
          </cell>
          <cell r="DN204">
            <v>-575</v>
          </cell>
          <cell r="DO204">
            <v>-560</v>
          </cell>
          <cell r="DP204">
            <v>-520</v>
          </cell>
          <cell r="DQ204">
            <v>-600</v>
          </cell>
          <cell r="DR204">
            <v>-650</v>
          </cell>
          <cell r="DS204">
            <v>-505.4</v>
          </cell>
          <cell r="DT204">
            <v>-641.1</v>
          </cell>
          <cell r="DU204">
            <v>-825.6</v>
          </cell>
          <cell r="DV204">
            <v>-934.3</v>
          </cell>
          <cell r="DW204">
            <v>-854.8</v>
          </cell>
          <cell r="DX204">
            <v>-801.6</v>
          </cell>
          <cell r="DY204">
            <v>-690</v>
          </cell>
          <cell r="DZ204">
            <v>-830</v>
          </cell>
          <cell r="EA204">
            <v>-810</v>
          </cell>
          <cell r="EB204">
            <v>-1060</v>
          </cell>
          <cell r="EC204">
            <v>-1230</v>
          </cell>
          <cell r="ED204">
            <v>-1300</v>
          </cell>
          <cell r="EE204">
            <v>-1510</v>
          </cell>
          <cell r="EF204">
            <v>-1650</v>
          </cell>
          <cell r="EG204">
            <v>-1940</v>
          </cell>
          <cell r="EH204">
            <v>-2160</v>
          </cell>
          <cell r="EI204">
            <v>-2310</v>
          </cell>
          <cell r="EJ204">
            <v>-1560</v>
          </cell>
          <cell r="EK204">
            <v>-2510</v>
          </cell>
          <cell r="EL204">
            <v>-3030</v>
          </cell>
          <cell r="EM204">
            <v>-3020</v>
          </cell>
          <cell r="EN204">
            <v>2156.3000000000002</v>
          </cell>
          <cell r="EO204">
            <v>2244.9999999999991</v>
          </cell>
          <cell r="EP204">
            <v>2549.1000000000022</v>
          </cell>
          <cell r="EQ204">
            <v>2597.400000000001</v>
          </cell>
          <cell r="ER204">
            <v>2789.2000000000003</v>
          </cell>
          <cell r="ES204">
            <v>3009.8000000000006</v>
          </cell>
          <cell r="ET204">
            <v>3285.0999999999995</v>
          </cell>
          <cell r="EU204">
            <v>3352.3000000000006</v>
          </cell>
          <cell r="EV204">
            <v>3883.0999999999981</v>
          </cell>
          <cell r="EW204">
            <v>4473.6999999999989</v>
          </cell>
          <cell r="EX204">
            <v>4965.5999999999985</v>
          </cell>
          <cell r="EY204">
            <v>5586.7000000000016</v>
          </cell>
          <cell r="EZ204">
            <v>5320.699999999998</v>
          </cell>
          <cell r="FA204">
            <v>6120</v>
          </cell>
          <cell r="FB204">
            <v>6560</v>
          </cell>
          <cell r="FC204">
            <v>6800</v>
          </cell>
          <cell r="FD204">
            <v>8080</v>
          </cell>
          <cell r="FE204">
            <v>9300</v>
          </cell>
          <cell r="FF204">
            <v>9840</v>
          </cell>
          <cell r="FG204">
            <v>11450</v>
          </cell>
          <cell r="FH204">
            <v>10790</v>
          </cell>
          <cell r="FI204">
            <v>11000</v>
          </cell>
          <cell r="FJ204">
            <v>12310</v>
          </cell>
          <cell r="FK204">
            <v>12490</v>
          </cell>
          <cell r="FL204">
            <v>13020</v>
          </cell>
          <cell r="FM204">
            <v>14320</v>
          </cell>
          <cell r="FN204">
            <v>16410</v>
          </cell>
          <cell r="FO204">
            <v>16130</v>
          </cell>
          <cell r="FP204">
            <v>0</v>
          </cell>
          <cell r="FQ204">
            <v>0</v>
          </cell>
          <cell r="FR204">
            <v>0</v>
          </cell>
          <cell r="FS204">
            <v>0</v>
          </cell>
          <cell r="FT204">
            <v>0</v>
          </cell>
          <cell r="FU204">
            <v>0</v>
          </cell>
          <cell r="FV204">
            <v>0</v>
          </cell>
          <cell r="FW204">
            <v>0</v>
          </cell>
          <cell r="FX204">
            <v>0</v>
          </cell>
          <cell r="FY204">
            <v>0</v>
          </cell>
          <cell r="FZ204">
            <v>0</v>
          </cell>
          <cell r="GA204">
            <v>0</v>
          </cell>
          <cell r="GB204">
            <v>0</v>
          </cell>
          <cell r="GC204">
            <v>0</v>
          </cell>
          <cell r="GD204">
            <v>0</v>
          </cell>
          <cell r="GE204">
            <v>0</v>
          </cell>
          <cell r="GF204">
            <v>0</v>
          </cell>
          <cell r="GG204">
            <v>0</v>
          </cell>
          <cell r="GH204">
            <v>0</v>
          </cell>
          <cell r="GI204">
            <v>0</v>
          </cell>
          <cell r="GJ204">
            <v>0</v>
          </cell>
          <cell r="GK204">
            <v>0</v>
          </cell>
          <cell r="GL204">
            <v>0</v>
          </cell>
          <cell r="GM204">
            <v>0</v>
          </cell>
          <cell r="GN204">
            <v>0</v>
          </cell>
          <cell r="GO204">
            <v>0</v>
          </cell>
          <cell r="GP204">
            <v>0</v>
          </cell>
          <cell r="GQ204">
            <v>0</v>
          </cell>
          <cell r="GR204">
            <v>0</v>
          </cell>
          <cell r="GS204">
            <v>0</v>
          </cell>
          <cell r="GT204">
            <v>0</v>
          </cell>
          <cell r="GU204">
            <v>0</v>
          </cell>
          <cell r="GV204">
            <v>0</v>
          </cell>
          <cell r="GW204">
            <v>0</v>
          </cell>
          <cell r="GX204">
            <v>0</v>
          </cell>
          <cell r="GY204">
            <v>0</v>
          </cell>
          <cell r="GZ204">
            <v>0</v>
          </cell>
          <cell r="HA204">
            <v>0</v>
          </cell>
          <cell r="HB204">
            <v>0</v>
          </cell>
          <cell r="HC204">
            <v>0</v>
          </cell>
          <cell r="HD204">
            <v>0</v>
          </cell>
          <cell r="HE204">
            <v>0</v>
          </cell>
          <cell r="HF204">
            <v>0</v>
          </cell>
          <cell r="HG204">
            <v>0</v>
          </cell>
          <cell r="HH204">
            <v>0</v>
          </cell>
          <cell r="HI204">
            <v>0</v>
          </cell>
          <cell r="HJ204">
            <v>0</v>
          </cell>
          <cell r="HK204">
            <v>0</v>
          </cell>
          <cell r="HL204">
            <v>0</v>
          </cell>
          <cell r="HM204">
            <v>0</v>
          </cell>
          <cell r="HN204">
            <v>0</v>
          </cell>
          <cell r="HO204">
            <v>0</v>
          </cell>
          <cell r="HP204">
            <v>0</v>
          </cell>
          <cell r="HQ204">
            <v>0</v>
          </cell>
          <cell r="HR204">
            <v>0</v>
          </cell>
          <cell r="HS204">
            <v>0</v>
          </cell>
          <cell r="HT204">
            <v>0</v>
          </cell>
          <cell r="HU204">
            <v>0</v>
          </cell>
          <cell r="HV204">
            <v>0</v>
          </cell>
          <cell r="HW204">
            <v>0</v>
          </cell>
          <cell r="HX204">
            <v>0</v>
          </cell>
          <cell r="HY204">
            <v>0</v>
          </cell>
          <cell r="HZ204">
            <v>0</v>
          </cell>
          <cell r="IA204">
            <v>0</v>
          </cell>
          <cell r="IB204">
            <v>0</v>
          </cell>
          <cell r="IC204">
            <v>0</v>
          </cell>
          <cell r="ID204">
            <v>0</v>
          </cell>
          <cell r="IE204">
            <v>-0.3</v>
          </cell>
          <cell r="IF204">
            <v>-1.5</v>
          </cell>
          <cell r="IG204">
            <v>-60</v>
          </cell>
          <cell r="IH204">
            <v>-70</v>
          </cell>
          <cell r="II204">
            <v>-70</v>
          </cell>
          <cell r="IJ204">
            <v>-80</v>
          </cell>
          <cell r="IK204">
            <v>-10</v>
          </cell>
          <cell r="IL204">
            <v>-10</v>
          </cell>
          <cell r="IM204">
            <v>-10</v>
          </cell>
          <cell r="IN204">
            <v>0</v>
          </cell>
          <cell r="IO204">
            <v>0</v>
          </cell>
          <cell r="IP204">
            <v>0</v>
          </cell>
          <cell r="IQ204">
            <v>0</v>
          </cell>
          <cell r="IR204">
            <v>0</v>
          </cell>
          <cell r="IS204">
            <v>0</v>
          </cell>
          <cell r="IT204">
            <v>0</v>
          </cell>
          <cell r="IU204">
            <v>0</v>
          </cell>
        </row>
        <row r="205">
          <cell r="A205" t="str">
            <v>INFOE IN</v>
          </cell>
          <cell r="B205" t="str">
            <v>Info Edge India</v>
          </cell>
          <cell r="C205" t="str">
            <v>Information Technology</v>
          </cell>
          <cell r="D205">
            <v>0</v>
          </cell>
          <cell r="E205">
            <v>0</v>
          </cell>
          <cell r="F205">
            <v>0</v>
          </cell>
          <cell r="G205">
            <v>0</v>
          </cell>
          <cell r="H205">
            <v>0</v>
          </cell>
          <cell r="I205">
            <v>0</v>
          </cell>
          <cell r="J205">
            <v>0</v>
          </cell>
          <cell r="K205">
            <v>0</v>
          </cell>
          <cell r="L205">
            <v>0</v>
          </cell>
          <cell r="M205">
            <v>0</v>
          </cell>
          <cell r="N205">
            <v>0</v>
          </cell>
          <cell r="O205">
            <v>0</v>
          </cell>
          <cell r="P205">
            <v>0</v>
          </cell>
          <cell r="Q205">
            <v>0</v>
          </cell>
          <cell r="R205">
            <v>0</v>
          </cell>
          <cell r="S205">
            <v>0</v>
          </cell>
          <cell r="T205">
            <v>-1.39</v>
          </cell>
          <cell r="U205">
            <v>1.3</v>
          </cell>
          <cell r="V205">
            <v>-0.08</v>
          </cell>
          <cell r="W205">
            <v>-0.09</v>
          </cell>
          <cell r="X205">
            <v>-0.08</v>
          </cell>
          <cell r="Y205">
            <v>-0.08</v>
          </cell>
          <cell r="Z205">
            <v>-0.11</v>
          </cell>
          <cell r="AA205">
            <v>-0.1</v>
          </cell>
          <cell r="AB205">
            <v>-0.09</v>
          </cell>
          <cell r="AC205">
            <v>-0.112</v>
          </cell>
          <cell r="AD205">
            <v>-8.4000000000000005E-2</v>
          </cell>
          <cell r="AE205">
            <v>-6.7000000000000004E-2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0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O205">
            <v>0</v>
          </cell>
          <cell r="AP205">
            <v>0</v>
          </cell>
          <cell r="AQ205">
            <v>0</v>
          </cell>
          <cell r="AR205">
            <v>0</v>
          </cell>
          <cell r="AS205">
            <v>0</v>
          </cell>
          <cell r="AT205">
            <v>0</v>
          </cell>
          <cell r="AU205">
            <v>0</v>
          </cell>
          <cell r="AV205">
            <v>77.760000000000034</v>
          </cell>
          <cell r="AW205">
            <v>56.790000000000006</v>
          </cell>
          <cell r="AX205">
            <v>121.39999999999999</v>
          </cell>
          <cell r="AY205">
            <v>138.86999999999998</v>
          </cell>
          <cell r="AZ205">
            <v>160.73000000000002</v>
          </cell>
          <cell r="BA205">
            <v>207.51999999999998</v>
          </cell>
          <cell r="BB205">
            <v>194.14000000000004</v>
          </cell>
          <cell r="BC205">
            <v>223.76000000000002</v>
          </cell>
          <cell r="BD205">
            <v>191.33000000000004</v>
          </cell>
          <cell r="BE205">
            <v>206.36500000000001</v>
          </cell>
          <cell r="BF205">
            <v>244.4190000000001</v>
          </cell>
          <cell r="BG205">
            <v>225.57499999999993</v>
          </cell>
          <cell r="BH205">
            <v>0</v>
          </cell>
          <cell r="BI205">
            <v>0</v>
          </cell>
          <cell r="BJ205">
            <v>0</v>
          </cell>
          <cell r="BK205">
            <v>0</v>
          </cell>
          <cell r="BL205">
            <v>0</v>
          </cell>
          <cell r="BM205">
            <v>0</v>
          </cell>
          <cell r="BN205">
            <v>0</v>
          </cell>
          <cell r="BO205">
            <v>0</v>
          </cell>
          <cell r="BP205">
            <v>0</v>
          </cell>
          <cell r="BQ205">
            <v>0</v>
          </cell>
          <cell r="BR205">
            <v>0</v>
          </cell>
          <cell r="BS205">
            <v>0</v>
          </cell>
          <cell r="BT205">
            <v>0</v>
          </cell>
          <cell r="BU205">
            <v>0</v>
          </cell>
          <cell r="BV205">
            <v>0</v>
          </cell>
          <cell r="BW205">
            <v>0</v>
          </cell>
          <cell r="BX205">
            <v>0</v>
          </cell>
          <cell r="BY205">
            <v>0</v>
          </cell>
          <cell r="BZ205">
            <v>0</v>
          </cell>
          <cell r="CA205">
            <v>0</v>
          </cell>
          <cell r="CB205">
            <v>0</v>
          </cell>
          <cell r="CC205">
            <v>0</v>
          </cell>
          <cell r="CD205">
            <v>0</v>
          </cell>
          <cell r="CE205">
            <v>0</v>
          </cell>
          <cell r="CF205">
            <v>0</v>
          </cell>
          <cell r="CG205">
            <v>0</v>
          </cell>
          <cell r="CH205">
            <v>0</v>
          </cell>
          <cell r="CI205">
            <v>0</v>
          </cell>
          <cell r="CJ205">
            <v>0</v>
          </cell>
          <cell r="CK205">
            <v>0</v>
          </cell>
          <cell r="CL205">
            <v>0</v>
          </cell>
          <cell r="CM205">
            <v>0</v>
          </cell>
          <cell r="CN205">
            <v>0</v>
          </cell>
          <cell r="CO205">
            <v>0</v>
          </cell>
          <cell r="CP205">
            <v>0</v>
          </cell>
          <cell r="CQ205">
            <v>0</v>
          </cell>
          <cell r="CR205">
            <v>0</v>
          </cell>
          <cell r="CS205">
            <v>0</v>
          </cell>
          <cell r="CT205">
            <v>0</v>
          </cell>
          <cell r="CU205">
            <v>0</v>
          </cell>
          <cell r="CV205">
            <v>0</v>
          </cell>
          <cell r="CW205">
            <v>0</v>
          </cell>
          <cell r="CX205">
            <v>0</v>
          </cell>
          <cell r="CY205">
            <v>0</v>
          </cell>
          <cell r="CZ205">
            <v>77.760000000000034</v>
          </cell>
          <cell r="DA205">
            <v>56.790000000000006</v>
          </cell>
          <cell r="DB205">
            <v>121.39999999999999</v>
          </cell>
          <cell r="DC205">
            <v>138.86999999999998</v>
          </cell>
          <cell r="DD205">
            <v>160.73000000000002</v>
          </cell>
          <cell r="DE205">
            <v>207.51999999999998</v>
          </cell>
          <cell r="DF205">
            <v>194.14000000000004</v>
          </cell>
          <cell r="DG205">
            <v>223.76000000000002</v>
          </cell>
          <cell r="DH205">
            <v>191.33000000000004</v>
          </cell>
          <cell r="DI205">
            <v>206.36500000000001</v>
          </cell>
          <cell r="DJ205">
            <v>244.4190000000001</v>
          </cell>
          <cell r="DK205">
            <v>225.57499999999993</v>
          </cell>
          <cell r="DL205">
            <v>0</v>
          </cell>
          <cell r="DM205">
            <v>0</v>
          </cell>
          <cell r="DN205">
            <v>0</v>
          </cell>
          <cell r="DO205">
            <v>0</v>
          </cell>
          <cell r="DP205">
            <v>0</v>
          </cell>
          <cell r="DQ205">
            <v>0</v>
          </cell>
          <cell r="DR205">
            <v>0</v>
          </cell>
          <cell r="DS205">
            <v>0</v>
          </cell>
          <cell r="DT205">
            <v>0</v>
          </cell>
          <cell r="DU205">
            <v>0</v>
          </cell>
          <cell r="DV205">
            <v>0</v>
          </cell>
          <cell r="DW205">
            <v>0</v>
          </cell>
          <cell r="DX205">
            <v>0</v>
          </cell>
          <cell r="DY205">
            <v>0</v>
          </cell>
          <cell r="DZ205">
            <v>0</v>
          </cell>
          <cell r="EA205">
            <v>0</v>
          </cell>
          <cell r="EB205">
            <v>-25.53</v>
          </cell>
          <cell r="EC205">
            <v>-21.250000000000004</v>
          </cell>
          <cell r="ED205">
            <v>-39.82</v>
          </cell>
          <cell r="EE205">
            <v>-37.549999999999997</v>
          </cell>
          <cell r="EF205">
            <v>-44.320000000000007</v>
          </cell>
          <cell r="EG205">
            <v>-56.080000000000005</v>
          </cell>
          <cell r="EH205">
            <v>-63.23</v>
          </cell>
          <cell r="EI205">
            <v>-67.650000000000006</v>
          </cell>
          <cell r="EJ205">
            <v>-61.6</v>
          </cell>
          <cell r="EK205">
            <v>-49.649000000000001</v>
          </cell>
          <cell r="EL205">
            <v>-71.793999999999997</v>
          </cell>
          <cell r="EM205">
            <v>-87.281000000000006</v>
          </cell>
          <cell r="EN205">
            <v>0</v>
          </cell>
          <cell r="EO205">
            <v>0</v>
          </cell>
          <cell r="EP205">
            <v>0</v>
          </cell>
          <cell r="EQ205">
            <v>0</v>
          </cell>
          <cell r="ER205">
            <v>0</v>
          </cell>
          <cell r="ES205">
            <v>0</v>
          </cell>
          <cell r="ET205">
            <v>0</v>
          </cell>
          <cell r="EU205">
            <v>0</v>
          </cell>
          <cell r="EV205">
            <v>0</v>
          </cell>
          <cell r="EW205">
            <v>0</v>
          </cell>
          <cell r="EX205">
            <v>0</v>
          </cell>
          <cell r="EY205">
            <v>0</v>
          </cell>
          <cell r="EZ205">
            <v>0</v>
          </cell>
          <cell r="FA205">
            <v>0</v>
          </cell>
          <cell r="FB205">
            <v>0</v>
          </cell>
          <cell r="FC205">
            <v>0</v>
          </cell>
          <cell r="FD205">
            <v>52.230000000000032</v>
          </cell>
          <cell r="FE205">
            <v>35.540000000000006</v>
          </cell>
          <cell r="FF205">
            <v>81.579999999999984</v>
          </cell>
          <cell r="FG205">
            <v>101.31999999999998</v>
          </cell>
          <cell r="FH205">
            <v>116.41000000000001</v>
          </cell>
          <cell r="FI205">
            <v>151.43999999999997</v>
          </cell>
          <cell r="FJ205">
            <v>130.91000000000005</v>
          </cell>
          <cell r="FK205">
            <v>156.11000000000001</v>
          </cell>
          <cell r="FL205">
            <v>129.73000000000005</v>
          </cell>
          <cell r="FM205">
            <v>156.71600000000001</v>
          </cell>
          <cell r="FN205">
            <v>172.62500000000011</v>
          </cell>
          <cell r="FO205">
            <v>138.29399999999993</v>
          </cell>
          <cell r="FP205">
            <v>0</v>
          </cell>
          <cell r="FQ205">
            <v>0</v>
          </cell>
          <cell r="FR205">
            <v>0</v>
          </cell>
          <cell r="FS205">
            <v>0</v>
          </cell>
          <cell r="FT205">
            <v>0</v>
          </cell>
          <cell r="FU205">
            <v>0</v>
          </cell>
          <cell r="FV205">
            <v>0</v>
          </cell>
          <cell r="FW205">
            <v>0</v>
          </cell>
          <cell r="FX205">
            <v>0</v>
          </cell>
          <cell r="FY205">
            <v>0</v>
          </cell>
          <cell r="FZ205">
            <v>0</v>
          </cell>
          <cell r="GA205">
            <v>0</v>
          </cell>
          <cell r="GB205">
            <v>0</v>
          </cell>
          <cell r="GC205">
            <v>0</v>
          </cell>
          <cell r="GD205">
            <v>0</v>
          </cell>
          <cell r="GE205">
            <v>0</v>
          </cell>
          <cell r="GF205">
            <v>0</v>
          </cell>
          <cell r="GG205">
            <v>0</v>
          </cell>
          <cell r="GH205">
            <v>0</v>
          </cell>
          <cell r="GI205">
            <v>0</v>
          </cell>
          <cell r="GJ205">
            <v>0</v>
          </cell>
          <cell r="GK205">
            <v>0</v>
          </cell>
          <cell r="GL205">
            <v>0</v>
          </cell>
          <cell r="GM205">
            <v>0</v>
          </cell>
          <cell r="GN205">
            <v>0</v>
          </cell>
          <cell r="GO205">
            <v>0</v>
          </cell>
          <cell r="GP205">
            <v>0</v>
          </cell>
          <cell r="GQ205">
            <v>0</v>
          </cell>
          <cell r="GR205">
            <v>0</v>
          </cell>
          <cell r="GS205">
            <v>0</v>
          </cell>
          <cell r="GT205">
            <v>0</v>
          </cell>
          <cell r="GU205">
            <v>0</v>
          </cell>
          <cell r="GV205">
            <v>0</v>
          </cell>
          <cell r="GW205">
            <v>0</v>
          </cell>
          <cell r="GX205">
            <v>0</v>
          </cell>
          <cell r="GY205">
            <v>0</v>
          </cell>
          <cell r="GZ205">
            <v>0</v>
          </cell>
          <cell r="HA205">
            <v>0</v>
          </cell>
          <cell r="HB205">
            <v>0</v>
          </cell>
          <cell r="HC205">
            <v>0</v>
          </cell>
          <cell r="HD205">
            <v>0</v>
          </cell>
          <cell r="HE205">
            <v>0</v>
          </cell>
          <cell r="HF205">
            <v>0</v>
          </cell>
          <cell r="HG205">
            <v>0</v>
          </cell>
          <cell r="HH205">
            <v>0</v>
          </cell>
          <cell r="HI205">
            <v>0</v>
          </cell>
          <cell r="HJ205">
            <v>0</v>
          </cell>
          <cell r="HK205">
            <v>0</v>
          </cell>
          <cell r="HL205">
            <v>0</v>
          </cell>
          <cell r="HM205">
            <v>0</v>
          </cell>
          <cell r="HN205">
            <v>0</v>
          </cell>
          <cell r="HO205">
            <v>0</v>
          </cell>
          <cell r="HP205">
            <v>0</v>
          </cell>
          <cell r="HQ205">
            <v>0</v>
          </cell>
          <cell r="HR205">
            <v>0</v>
          </cell>
          <cell r="HS205">
            <v>0</v>
          </cell>
          <cell r="HT205">
            <v>0</v>
          </cell>
          <cell r="HU205">
            <v>0</v>
          </cell>
          <cell r="HV205">
            <v>0</v>
          </cell>
          <cell r="HW205">
            <v>0</v>
          </cell>
          <cell r="HX205">
            <v>0</v>
          </cell>
          <cell r="HY205">
            <v>0</v>
          </cell>
          <cell r="HZ205">
            <v>0</v>
          </cell>
          <cell r="IA205">
            <v>0</v>
          </cell>
          <cell r="IB205">
            <v>0</v>
          </cell>
          <cell r="IC205">
            <v>0</v>
          </cell>
          <cell r="ID205">
            <v>0</v>
          </cell>
          <cell r="IE205">
            <v>0</v>
          </cell>
          <cell r="IF205">
            <v>0</v>
          </cell>
          <cell r="IG205">
            <v>0</v>
          </cell>
          <cell r="IH205">
            <v>0</v>
          </cell>
          <cell r="II205">
            <v>0</v>
          </cell>
          <cell r="IJ205">
            <v>0</v>
          </cell>
          <cell r="IK205">
            <v>0</v>
          </cell>
          <cell r="IL205">
            <v>0</v>
          </cell>
          <cell r="IM205">
            <v>0</v>
          </cell>
          <cell r="IN205">
            <v>0</v>
          </cell>
          <cell r="IO205">
            <v>0</v>
          </cell>
          <cell r="IP205">
            <v>0</v>
          </cell>
          <cell r="IQ205">
            <v>0</v>
          </cell>
          <cell r="IR205">
            <v>0</v>
          </cell>
          <cell r="IS205">
            <v>0</v>
          </cell>
          <cell r="IT205">
            <v>0</v>
          </cell>
          <cell r="IU205">
            <v>0</v>
          </cell>
        </row>
        <row r="206">
          <cell r="A206" t="str">
            <v>KPIT IN</v>
          </cell>
          <cell r="B206" t="str">
            <v>KPIT Cummins Infosystems</v>
          </cell>
          <cell r="C206" t="str">
            <v>Information Technology</v>
          </cell>
          <cell r="D206">
            <v>0</v>
          </cell>
          <cell r="E206">
            <v>0</v>
          </cell>
          <cell r="F206">
            <v>0</v>
          </cell>
          <cell r="G206">
            <v>0</v>
          </cell>
          <cell r="H206">
            <v>-3.9430000000000001</v>
          </cell>
          <cell r="I206">
            <v>-4.4329999999999998</v>
          </cell>
          <cell r="J206">
            <v>-3.665</v>
          </cell>
          <cell r="K206">
            <v>-4.8239999999999998</v>
          </cell>
          <cell r="L206">
            <v>-1.5920000000000001</v>
          </cell>
          <cell r="M206">
            <v>-2.601</v>
          </cell>
          <cell r="N206">
            <v>-1.79</v>
          </cell>
          <cell r="O206">
            <v>-3.4449999999999998</v>
          </cell>
          <cell r="P206">
            <v>-1.7210000000000001</v>
          </cell>
          <cell r="Q206">
            <v>-3.33</v>
          </cell>
          <cell r="R206">
            <v>-5.1159999999999997</v>
          </cell>
          <cell r="S206">
            <v>-9.01</v>
          </cell>
          <cell r="T206">
            <v>-10.94</v>
          </cell>
          <cell r="U206">
            <v>-7.34</v>
          </cell>
          <cell r="V206">
            <v>-9.3800000000000008</v>
          </cell>
          <cell r="W206">
            <v>-16.98</v>
          </cell>
          <cell r="X206">
            <v>-19.940000000000001</v>
          </cell>
          <cell r="Y206">
            <v>-18.82</v>
          </cell>
          <cell r="Z206">
            <v>-19.739999999999998</v>
          </cell>
          <cell r="AA206">
            <v>-16.98</v>
          </cell>
          <cell r="AB206">
            <v>-10.25</v>
          </cell>
          <cell r="AC206">
            <v>-10.119999999999999</v>
          </cell>
          <cell r="AD206">
            <v>-9.76</v>
          </cell>
          <cell r="AE206">
            <v>-15.35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29.632999999999992</v>
          </cell>
          <cell r="AK206">
            <v>32.755000000000045</v>
          </cell>
          <cell r="AL206">
            <v>38.77399999999998</v>
          </cell>
          <cell r="AM206">
            <v>49.265000000000029</v>
          </cell>
          <cell r="AN206">
            <v>64.541999999999959</v>
          </cell>
          <cell r="AO206">
            <v>76.210000000000107</v>
          </cell>
          <cell r="AP206">
            <v>81.729999999999961</v>
          </cell>
          <cell r="AQ206">
            <v>71.220000000000027</v>
          </cell>
          <cell r="AR206">
            <v>68.51700000000001</v>
          </cell>
          <cell r="AS206">
            <v>82.799999999999969</v>
          </cell>
          <cell r="AT206">
            <v>88.751000000000033</v>
          </cell>
          <cell r="AU206">
            <v>118.53699999999994</v>
          </cell>
          <cell r="AV206">
            <v>116.81999999999992</v>
          </cell>
          <cell r="AW206">
            <v>141.32999999999996</v>
          </cell>
          <cell r="AX206">
            <v>139.65</v>
          </cell>
          <cell r="AY206">
            <v>157.04999999999998</v>
          </cell>
          <cell r="AZ206">
            <v>141.48999999999995</v>
          </cell>
          <cell r="BA206">
            <v>159.29000000000013</v>
          </cell>
          <cell r="BB206">
            <v>163.43</v>
          </cell>
          <cell r="BC206">
            <v>137.42000000000019</v>
          </cell>
          <cell r="BD206">
            <v>149.21</v>
          </cell>
          <cell r="BE206">
            <v>199.2000000000001</v>
          </cell>
          <cell r="BF206">
            <v>198.33000000000021</v>
          </cell>
          <cell r="BG206">
            <v>230.51</v>
          </cell>
          <cell r="BH206">
            <v>0</v>
          </cell>
          <cell r="BI206">
            <v>0</v>
          </cell>
          <cell r="BJ206">
            <v>0</v>
          </cell>
          <cell r="BK206">
            <v>0</v>
          </cell>
          <cell r="BL206">
            <v>0</v>
          </cell>
          <cell r="BM206">
            <v>0</v>
          </cell>
          <cell r="BN206">
            <v>0</v>
          </cell>
          <cell r="BO206">
            <v>0</v>
          </cell>
          <cell r="BP206">
            <v>0</v>
          </cell>
          <cell r="BQ206">
            <v>0</v>
          </cell>
          <cell r="BR206">
            <v>0</v>
          </cell>
          <cell r="BS206">
            <v>0</v>
          </cell>
          <cell r="BT206">
            <v>0</v>
          </cell>
          <cell r="BU206">
            <v>0</v>
          </cell>
          <cell r="BV206">
            <v>0</v>
          </cell>
          <cell r="BW206">
            <v>0</v>
          </cell>
          <cell r="BX206">
            <v>0</v>
          </cell>
          <cell r="BY206">
            <v>0</v>
          </cell>
          <cell r="BZ206">
            <v>0</v>
          </cell>
          <cell r="CA206">
            <v>0</v>
          </cell>
          <cell r="CB206">
            <v>0</v>
          </cell>
          <cell r="CC206">
            <v>0</v>
          </cell>
          <cell r="CD206">
            <v>0</v>
          </cell>
          <cell r="CE206">
            <v>-13.72</v>
          </cell>
          <cell r="CF206">
            <v>0</v>
          </cell>
          <cell r="CG206">
            <v>0</v>
          </cell>
          <cell r="CH206">
            <v>0</v>
          </cell>
          <cell r="CI206">
            <v>0</v>
          </cell>
          <cell r="CJ206">
            <v>0</v>
          </cell>
          <cell r="CK206">
            <v>0</v>
          </cell>
          <cell r="CL206">
            <v>0</v>
          </cell>
          <cell r="CM206">
            <v>0</v>
          </cell>
          <cell r="CN206">
            <v>29.632999999999992</v>
          </cell>
          <cell r="CO206">
            <v>32.755000000000045</v>
          </cell>
          <cell r="CP206">
            <v>38.77399999999998</v>
          </cell>
          <cell r="CQ206">
            <v>49.265000000000029</v>
          </cell>
          <cell r="CR206">
            <v>64.541999999999959</v>
          </cell>
          <cell r="CS206">
            <v>76.210000000000107</v>
          </cell>
          <cell r="CT206">
            <v>81.729999999999961</v>
          </cell>
          <cell r="CU206">
            <v>71.220000000000027</v>
          </cell>
          <cell r="CV206">
            <v>68.51700000000001</v>
          </cell>
          <cell r="CW206">
            <v>82.799999999999969</v>
          </cell>
          <cell r="CX206">
            <v>88.751000000000033</v>
          </cell>
          <cell r="CY206">
            <v>118.53699999999994</v>
          </cell>
          <cell r="CZ206">
            <v>116.81999999999992</v>
          </cell>
          <cell r="DA206">
            <v>141.32999999999996</v>
          </cell>
          <cell r="DB206">
            <v>139.65</v>
          </cell>
          <cell r="DC206">
            <v>157.04999999999998</v>
          </cell>
          <cell r="DD206">
            <v>141.48999999999995</v>
          </cell>
          <cell r="DE206">
            <v>159.29000000000013</v>
          </cell>
          <cell r="DF206">
            <v>163.43</v>
          </cell>
          <cell r="DG206">
            <v>123.70000000000019</v>
          </cell>
          <cell r="DH206">
            <v>149.21</v>
          </cell>
          <cell r="DI206">
            <v>199.2000000000001</v>
          </cell>
          <cell r="DJ206">
            <v>198.33000000000021</v>
          </cell>
          <cell r="DK206">
            <v>230.51</v>
          </cell>
          <cell r="DL206">
            <v>0</v>
          </cell>
          <cell r="DM206">
            <v>0</v>
          </cell>
          <cell r="DN206">
            <v>0</v>
          </cell>
          <cell r="DO206">
            <v>0</v>
          </cell>
          <cell r="DP206">
            <v>0</v>
          </cell>
          <cell r="DQ206">
            <v>-1.6</v>
          </cell>
          <cell r="DR206">
            <v>-0.7</v>
          </cell>
          <cell r="DS206">
            <v>-2.8929999999999998</v>
          </cell>
          <cell r="DT206">
            <v>-3.1680000000000001</v>
          </cell>
          <cell r="DU206">
            <v>-6.0030000000000001</v>
          </cell>
          <cell r="DV206">
            <v>-7.64</v>
          </cell>
          <cell r="DW206">
            <v>3.907</v>
          </cell>
          <cell r="DX206">
            <v>-4.6159999999999997</v>
          </cell>
          <cell r="DY206">
            <v>-6.5720000000000001</v>
          </cell>
          <cell r="DZ206">
            <v>-6.0060000000000002</v>
          </cell>
          <cell r="EA206">
            <v>-15.787000000000001</v>
          </cell>
          <cell r="EB206">
            <v>-13.15</v>
          </cell>
          <cell r="EC206">
            <v>-17.649999999999999</v>
          </cell>
          <cell r="ED206">
            <v>-4.4000000000000004</v>
          </cell>
          <cell r="EE206">
            <v>-16.55</v>
          </cell>
          <cell r="EF206">
            <v>-15.06</v>
          </cell>
          <cell r="EG206">
            <v>-18.46</v>
          </cell>
          <cell r="EH206">
            <v>-22.31</v>
          </cell>
          <cell r="EI206">
            <v>-20.22</v>
          </cell>
          <cell r="EJ206">
            <v>-20.350000000000001</v>
          </cell>
          <cell r="EK206">
            <v>-30.92</v>
          </cell>
          <cell r="EL206">
            <v>-29.68</v>
          </cell>
          <cell r="EM206">
            <v>-38.729999999999997</v>
          </cell>
          <cell r="EN206">
            <v>0</v>
          </cell>
          <cell r="EO206">
            <v>0</v>
          </cell>
          <cell r="EP206">
            <v>0</v>
          </cell>
          <cell r="EQ206">
            <v>0</v>
          </cell>
          <cell r="ER206">
            <v>29.632999999999992</v>
          </cell>
          <cell r="ES206">
            <v>31.155000000000044</v>
          </cell>
          <cell r="ET206">
            <v>38.073999999999977</v>
          </cell>
          <cell r="EU206">
            <v>46.372000000000028</v>
          </cell>
          <cell r="EV206">
            <v>61.37399999999996</v>
          </cell>
          <cell r="EW206">
            <v>70.207000000000107</v>
          </cell>
          <cell r="EX206">
            <v>74.089999999999961</v>
          </cell>
          <cell r="EY206">
            <v>75.127000000000024</v>
          </cell>
          <cell r="EZ206">
            <v>63.90100000000001</v>
          </cell>
          <cell r="FA206">
            <v>76.227999999999966</v>
          </cell>
          <cell r="FB206">
            <v>82.745000000000033</v>
          </cell>
          <cell r="FC206">
            <v>102.74999999999993</v>
          </cell>
          <cell r="FD206">
            <v>103.66999999999992</v>
          </cell>
          <cell r="FE206">
            <v>123.67999999999995</v>
          </cell>
          <cell r="FF206">
            <v>135.25</v>
          </cell>
          <cell r="FG206">
            <v>140.49999999999997</v>
          </cell>
          <cell r="FH206">
            <v>126.42999999999995</v>
          </cell>
          <cell r="FI206">
            <v>140.83000000000013</v>
          </cell>
          <cell r="FJ206">
            <v>141.12</v>
          </cell>
          <cell r="FK206">
            <v>103.48000000000019</v>
          </cell>
          <cell r="FL206">
            <v>128.86000000000001</v>
          </cell>
          <cell r="FM206">
            <v>168.28000000000009</v>
          </cell>
          <cell r="FN206">
            <v>168.6500000000002</v>
          </cell>
          <cell r="FO206">
            <v>191.78</v>
          </cell>
          <cell r="FP206">
            <v>0</v>
          </cell>
          <cell r="FQ206">
            <v>0</v>
          </cell>
          <cell r="FR206">
            <v>0</v>
          </cell>
          <cell r="FS206">
            <v>0</v>
          </cell>
          <cell r="FT206">
            <v>0</v>
          </cell>
          <cell r="FU206">
            <v>0</v>
          </cell>
          <cell r="FV206">
            <v>0</v>
          </cell>
          <cell r="FW206">
            <v>0</v>
          </cell>
          <cell r="FX206">
            <v>0</v>
          </cell>
          <cell r="FY206">
            <v>0</v>
          </cell>
          <cell r="FZ206">
            <v>0</v>
          </cell>
          <cell r="GA206">
            <v>3.1520000000000001</v>
          </cell>
          <cell r="GB206">
            <v>0</v>
          </cell>
          <cell r="GC206">
            <v>0</v>
          </cell>
          <cell r="GD206">
            <v>0</v>
          </cell>
          <cell r="GE206">
            <v>0</v>
          </cell>
          <cell r="GF206">
            <v>0</v>
          </cell>
          <cell r="GG206">
            <v>0</v>
          </cell>
          <cell r="GH206">
            <v>0</v>
          </cell>
          <cell r="GI206">
            <v>0</v>
          </cell>
          <cell r="GJ206">
            <v>0</v>
          </cell>
          <cell r="GK206">
            <v>0</v>
          </cell>
          <cell r="GL206">
            <v>0</v>
          </cell>
          <cell r="GM206">
            <v>0</v>
          </cell>
          <cell r="GN206">
            <v>0</v>
          </cell>
          <cell r="GO206">
            <v>0</v>
          </cell>
          <cell r="GP206">
            <v>0</v>
          </cell>
          <cell r="GQ206">
            <v>0</v>
          </cell>
          <cell r="GR206">
            <v>0</v>
          </cell>
          <cell r="GS206">
            <v>0</v>
          </cell>
          <cell r="GT206">
            <v>0</v>
          </cell>
          <cell r="GU206">
            <v>0</v>
          </cell>
          <cell r="GV206">
            <v>0</v>
          </cell>
          <cell r="GW206">
            <v>0</v>
          </cell>
          <cell r="GX206">
            <v>0</v>
          </cell>
          <cell r="GY206">
            <v>0</v>
          </cell>
          <cell r="GZ206">
            <v>0</v>
          </cell>
          <cell r="HA206">
            <v>0</v>
          </cell>
          <cell r="HB206">
            <v>0</v>
          </cell>
          <cell r="HC206">
            <v>0</v>
          </cell>
          <cell r="HD206">
            <v>0</v>
          </cell>
          <cell r="HE206">
            <v>0</v>
          </cell>
          <cell r="HF206">
            <v>0</v>
          </cell>
          <cell r="HG206">
            <v>0</v>
          </cell>
          <cell r="HH206">
            <v>0</v>
          </cell>
          <cell r="HI206">
            <v>0</v>
          </cell>
          <cell r="HJ206">
            <v>0</v>
          </cell>
          <cell r="HK206">
            <v>0</v>
          </cell>
          <cell r="HL206">
            <v>0</v>
          </cell>
          <cell r="HM206">
            <v>0</v>
          </cell>
          <cell r="HN206">
            <v>0</v>
          </cell>
          <cell r="HO206">
            <v>0</v>
          </cell>
          <cell r="HP206">
            <v>0</v>
          </cell>
          <cell r="HQ206">
            <v>0</v>
          </cell>
          <cell r="HR206">
            <v>0</v>
          </cell>
          <cell r="HS206">
            <v>0</v>
          </cell>
          <cell r="HT206">
            <v>0</v>
          </cell>
          <cell r="HU206">
            <v>0</v>
          </cell>
          <cell r="HV206">
            <v>0</v>
          </cell>
          <cell r="HW206">
            <v>0</v>
          </cell>
          <cell r="HX206">
            <v>0</v>
          </cell>
          <cell r="HY206">
            <v>0</v>
          </cell>
          <cell r="HZ206">
            <v>0</v>
          </cell>
          <cell r="IA206">
            <v>0</v>
          </cell>
          <cell r="IB206">
            <v>0</v>
          </cell>
          <cell r="IC206">
            <v>0</v>
          </cell>
          <cell r="ID206">
            <v>0</v>
          </cell>
          <cell r="IE206">
            <v>-3.1520000000000001</v>
          </cell>
          <cell r="IF206">
            <v>0</v>
          </cell>
          <cell r="IG206">
            <v>0</v>
          </cell>
          <cell r="IH206">
            <v>0</v>
          </cell>
          <cell r="II206">
            <v>2.5992000000000001E-2</v>
          </cell>
          <cell r="IJ206">
            <v>0.19</v>
          </cell>
          <cell r="IK206">
            <v>0.21</v>
          </cell>
          <cell r="IL206">
            <v>-1.99</v>
          </cell>
          <cell r="IM206">
            <v>-7.0000000000000007E-2</v>
          </cell>
          <cell r="IN206">
            <v>-0.41</v>
          </cell>
          <cell r="IO206">
            <v>0.11</v>
          </cell>
          <cell r="IP206">
            <v>-0.18</v>
          </cell>
          <cell r="IQ206">
            <v>-0.47</v>
          </cell>
          <cell r="IR206">
            <v>-0.81</v>
          </cell>
          <cell r="IS206">
            <v>-1.27</v>
          </cell>
          <cell r="IT206">
            <v>0.01</v>
          </cell>
          <cell r="IU206">
            <v>-0.81</v>
          </cell>
        </row>
        <row r="207">
          <cell r="A207" t="str">
            <v>MTCL IN</v>
          </cell>
          <cell r="B207" t="str">
            <v>MindTree</v>
          </cell>
          <cell r="C207" t="str">
            <v>Information Technology</v>
          </cell>
          <cell r="D207">
            <v>0</v>
          </cell>
          <cell r="E207">
            <v>0</v>
          </cell>
          <cell r="F207">
            <v>0</v>
          </cell>
          <cell r="G207">
            <v>0</v>
          </cell>
          <cell r="H207">
            <v>0</v>
          </cell>
          <cell r="I207">
            <v>0</v>
          </cell>
          <cell r="J207">
            <v>0</v>
          </cell>
          <cell r="K207">
            <v>0</v>
          </cell>
          <cell r="L207">
            <v>0</v>
          </cell>
          <cell r="M207">
            <v>0</v>
          </cell>
          <cell r="N207">
            <v>0</v>
          </cell>
          <cell r="O207">
            <v>0</v>
          </cell>
          <cell r="P207">
            <v>0</v>
          </cell>
          <cell r="Q207">
            <v>0</v>
          </cell>
          <cell r="R207">
            <v>0</v>
          </cell>
          <cell r="S207">
            <v>0</v>
          </cell>
          <cell r="T207">
            <v>-8.6035360000000001</v>
          </cell>
          <cell r="U207">
            <v>-8.6</v>
          </cell>
          <cell r="V207">
            <v>-6.1964639999999989</v>
          </cell>
          <cell r="W207">
            <v>-6.6</v>
          </cell>
          <cell r="X207">
            <v>-9.4234139999999993</v>
          </cell>
          <cell r="Y207">
            <v>-17.899999999999999</v>
          </cell>
          <cell r="Z207">
            <v>-15.8</v>
          </cell>
          <cell r="AA207">
            <v>-15.876586000000003</v>
          </cell>
          <cell r="AB207">
            <v>-24.4</v>
          </cell>
          <cell r="AC207">
            <v>-44.6</v>
          </cell>
          <cell r="AD207">
            <v>-51.5</v>
          </cell>
          <cell r="AE207">
            <v>-41.5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O207">
            <v>0</v>
          </cell>
          <cell r="AP207">
            <v>0</v>
          </cell>
          <cell r="AQ207">
            <v>0</v>
          </cell>
          <cell r="AR207">
            <v>0</v>
          </cell>
          <cell r="AS207">
            <v>0</v>
          </cell>
          <cell r="AT207">
            <v>0</v>
          </cell>
          <cell r="AU207">
            <v>0</v>
          </cell>
          <cell r="AV207">
            <v>253.55497699999987</v>
          </cell>
          <cell r="AW207">
            <v>206.42899999999995</v>
          </cell>
          <cell r="AX207">
            <v>196.09791599999986</v>
          </cell>
          <cell r="AY207">
            <v>247.1999999999999</v>
          </cell>
          <cell r="AZ207">
            <v>229.88592700000001</v>
          </cell>
          <cell r="BA207">
            <v>299.20000000000005</v>
          </cell>
          <cell r="BB207">
            <v>250.29999999999984</v>
          </cell>
          <cell r="BC207">
            <v>338.91407299999969</v>
          </cell>
          <cell r="BD207">
            <v>-120.69999999999973</v>
          </cell>
          <cell r="BE207">
            <v>400.19999999999948</v>
          </cell>
          <cell r="BF207">
            <v>140.00000000000011</v>
          </cell>
          <cell r="BG207">
            <v>184.39999999999992</v>
          </cell>
          <cell r="BH207">
            <v>0</v>
          </cell>
          <cell r="BI207">
            <v>0</v>
          </cell>
          <cell r="BJ207">
            <v>0</v>
          </cell>
          <cell r="BK207">
            <v>0</v>
          </cell>
          <cell r="BL207">
            <v>0</v>
          </cell>
          <cell r="BM207">
            <v>0</v>
          </cell>
          <cell r="BN207">
            <v>0</v>
          </cell>
          <cell r="BO207">
            <v>0</v>
          </cell>
          <cell r="BP207">
            <v>0</v>
          </cell>
          <cell r="BQ207">
            <v>0</v>
          </cell>
          <cell r="BR207">
            <v>0</v>
          </cell>
          <cell r="BS207">
            <v>0</v>
          </cell>
          <cell r="BT207">
            <v>0</v>
          </cell>
          <cell r="BU207">
            <v>0</v>
          </cell>
          <cell r="BV207">
            <v>0</v>
          </cell>
          <cell r="BW207">
            <v>0</v>
          </cell>
          <cell r="BX207">
            <v>0</v>
          </cell>
          <cell r="BY207">
            <v>0</v>
          </cell>
          <cell r="BZ207">
            <v>0</v>
          </cell>
          <cell r="CA207">
            <v>0</v>
          </cell>
          <cell r="CB207">
            <v>0</v>
          </cell>
          <cell r="CC207">
            <v>0</v>
          </cell>
          <cell r="CD207">
            <v>0</v>
          </cell>
          <cell r="CE207">
            <v>0</v>
          </cell>
          <cell r="CF207">
            <v>0</v>
          </cell>
          <cell r="CG207">
            <v>0</v>
          </cell>
          <cell r="CH207">
            <v>0</v>
          </cell>
          <cell r="CI207">
            <v>0</v>
          </cell>
          <cell r="CJ207">
            <v>0</v>
          </cell>
          <cell r="CK207">
            <v>0</v>
          </cell>
          <cell r="CL207">
            <v>0</v>
          </cell>
          <cell r="CM207">
            <v>0</v>
          </cell>
          <cell r="CN207">
            <v>0</v>
          </cell>
          <cell r="CO207">
            <v>0</v>
          </cell>
          <cell r="CP207">
            <v>0</v>
          </cell>
          <cell r="CQ207">
            <v>0</v>
          </cell>
          <cell r="CR207">
            <v>0</v>
          </cell>
          <cell r="CS207">
            <v>0</v>
          </cell>
          <cell r="CT207">
            <v>0</v>
          </cell>
          <cell r="CU207">
            <v>0</v>
          </cell>
          <cell r="CV207">
            <v>0</v>
          </cell>
          <cell r="CW207">
            <v>0</v>
          </cell>
          <cell r="CX207">
            <v>0</v>
          </cell>
          <cell r="CY207">
            <v>0</v>
          </cell>
          <cell r="CZ207">
            <v>253.55497699999987</v>
          </cell>
          <cell r="DA207">
            <v>206.42899999999995</v>
          </cell>
          <cell r="DB207">
            <v>196.09791599999986</v>
          </cell>
          <cell r="DC207">
            <v>247.1999999999999</v>
          </cell>
          <cell r="DD207">
            <v>229.88592700000001</v>
          </cell>
          <cell r="DE207">
            <v>299.20000000000005</v>
          </cell>
          <cell r="DF207">
            <v>250.29999999999984</v>
          </cell>
          <cell r="DG207">
            <v>338.91407299999969</v>
          </cell>
          <cell r="DH207">
            <v>-120.69999999999973</v>
          </cell>
          <cell r="DI207">
            <v>400.19999999999948</v>
          </cell>
          <cell r="DJ207">
            <v>140.00000000000011</v>
          </cell>
          <cell r="DK207">
            <v>184.39999999999992</v>
          </cell>
          <cell r="DL207">
            <v>0</v>
          </cell>
          <cell r="DM207">
            <v>0</v>
          </cell>
          <cell r="DN207">
            <v>0</v>
          </cell>
          <cell r="DO207">
            <v>0</v>
          </cell>
          <cell r="DP207">
            <v>0</v>
          </cell>
          <cell r="DQ207">
            <v>0</v>
          </cell>
          <cell r="DR207">
            <v>0</v>
          </cell>
          <cell r="DS207">
            <v>0</v>
          </cell>
          <cell r="DT207">
            <v>0</v>
          </cell>
          <cell r="DU207">
            <v>0</v>
          </cell>
          <cell r="DV207">
            <v>0</v>
          </cell>
          <cell r="DW207">
            <v>0</v>
          </cell>
          <cell r="DX207">
            <v>0</v>
          </cell>
          <cell r="DY207">
            <v>0</v>
          </cell>
          <cell r="DZ207">
            <v>0</v>
          </cell>
          <cell r="EA207">
            <v>0</v>
          </cell>
          <cell r="EB207">
            <v>-11.102475999999999</v>
          </cell>
          <cell r="EC207">
            <v>17.600000000000001</v>
          </cell>
          <cell r="ED207">
            <v>0.20247599999999899</v>
          </cell>
          <cell r="EE207">
            <v>-1.7999999999999989</v>
          </cell>
          <cell r="EF207">
            <v>-23.883201</v>
          </cell>
          <cell r="EG207">
            <v>-27.9</v>
          </cell>
          <cell r="EH207">
            <v>-42.199999999999996</v>
          </cell>
          <cell r="EI207">
            <v>8.5832009999999954</v>
          </cell>
          <cell r="EJ207">
            <v>-8.3120340000000006</v>
          </cell>
          <cell r="EK207">
            <v>-48.9</v>
          </cell>
          <cell r="EL207">
            <v>-37</v>
          </cell>
          <cell r="EM207">
            <v>26.999999999999996</v>
          </cell>
          <cell r="EN207">
            <v>0</v>
          </cell>
          <cell r="EO207">
            <v>0</v>
          </cell>
          <cell r="EP207">
            <v>0</v>
          </cell>
          <cell r="EQ207">
            <v>0</v>
          </cell>
          <cell r="ER207">
            <v>0</v>
          </cell>
          <cell r="ES207">
            <v>0</v>
          </cell>
          <cell r="ET207">
            <v>0</v>
          </cell>
          <cell r="EU207">
            <v>0</v>
          </cell>
          <cell r="EV207">
            <v>0</v>
          </cell>
          <cell r="EW207">
            <v>0</v>
          </cell>
          <cell r="EX207">
            <v>0</v>
          </cell>
          <cell r="EY207">
            <v>0</v>
          </cell>
          <cell r="EZ207">
            <v>0</v>
          </cell>
          <cell r="FA207">
            <v>0</v>
          </cell>
          <cell r="FB207">
            <v>0</v>
          </cell>
          <cell r="FC207">
            <v>0</v>
          </cell>
          <cell r="FD207">
            <v>242.45250099999987</v>
          </cell>
          <cell r="FE207">
            <v>224.02899999999994</v>
          </cell>
          <cell r="FF207">
            <v>196.30039199999985</v>
          </cell>
          <cell r="FG207">
            <v>245.39999999999989</v>
          </cell>
          <cell r="FH207">
            <v>206.002726</v>
          </cell>
          <cell r="FI207">
            <v>271.30000000000007</v>
          </cell>
          <cell r="FJ207">
            <v>208.09999999999985</v>
          </cell>
          <cell r="FK207">
            <v>347.49727399999966</v>
          </cell>
          <cell r="FL207">
            <v>-129.01203399999974</v>
          </cell>
          <cell r="FM207">
            <v>351.2999999999995</v>
          </cell>
          <cell r="FN207">
            <v>103.00000000000011</v>
          </cell>
          <cell r="FO207">
            <v>211.39999999999992</v>
          </cell>
          <cell r="FP207">
            <v>0</v>
          </cell>
          <cell r="FQ207">
            <v>0</v>
          </cell>
          <cell r="FR207">
            <v>0</v>
          </cell>
          <cell r="FS207">
            <v>0</v>
          </cell>
          <cell r="FT207">
            <v>0</v>
          </cell>
          <cell r="FU207">
            <v>0</v>
          </cell>
          <cell r="FV207">
            <v>0</v>
          </cell>
          <cell r="FW207">
            <v>0</v>
          </cell>
          <cell r="FX207">
            <v>0</v>
          </cell>
          <cell r="FY207">
            <v>0</v>
          </cell>
          <cell r="FZ207">
            <v>0</v>
          </cell>
          <cell r="GA207">
            <v>0</v>
          </cell>
          <cell r="GB207">
            <v>0</v>
          </cell>
          <cell r="GC207">
            <v>0</v>
          </cell>
          <cell r="GD207">
            <v>0</v>
          </cell>
          <cell r="GE207">
            <v>0</v>
          </cell>
          <cell r="GF207">
            <v>0</v>
          </cell>
          <cell r="GG207">
            <v>0</v>
          </cell>
          <cell r="GH207">
            <v>0</v>
          </cell>
          <cell r="GI207">
            <v>0</v>
          </cell>
          <cell r="GJ207">
            <v>0</v>
          </cell>
          <cell r="GK207">
            <v>0</v>
          </cell>
          <cell r="GL207">
            <v>0</v>
          </cell>
          <cell r="GM207">
            <v>0</v>
          </cell>
          <cell r="GN207">
            <v>0</v>
          </cell>
          <cell r="GO207">
            <v>0</v>
          </cell>
          <cell r="GP207">
            <v>0</v>
          </cell>
          <cell r="GQ207">
            <v>0</v>
          </cell>
          <cell r="GR207">
            <v>0</v>
          </cell>
          <cell r="GS207">
            <v>0</v>
          </cell>
          <cell r="GT207">
            <v>0</v>
          </cell>
          <cell r="GU207">
            <v>0</v>
          </cell>
          <cell r="GV207">
            <v>0</v>
          </cell>
          <cell r="GW207">
            <v>0</v>
          </cell>
          <cell r="GX207">
            <v>0</v>
          </cell>
          <cell r="GY207">
            <v>0</v>
          </cell>
          <cell r="GZ207">
            <v>0</v>
          </cell>
          <cell r="HA207">
            <v>0</v>
          </cell>
          <cell r="HB207">
            <v>0</v>
          </cell>
          <cell r="HC207">
            <v>0</v>
          </cell>
          <cell r="HD207">
            <v>0</v>
          </cell>
          <cell r="HE207">
            <v>0</v>
          </cell>
          <cell r="HF207">
            <v>0</v>
          </cell>
          <cell r="HG207">
            <v>0</v>
          </cell>
          <cell r="HH207">
            <v>0</v>
          </cell>
          <cell r="HI207">
            <v>0</v>
          </cell>
          <cell r="HJ207">
            <v>0</v>
          </cell>
          <cell r="HK207">
            <v>0</v>
          </cell>
          <cell r="HL207">
            <v>0</v>
          </cell>
          <cell r="HM207">
            <v>0</v>
          </cell>
          <cell r="HN207">
            <v>0</v>
          </cell>
          <cell r="HO207">
            <v>0</v>
          </cell>
          <cell r="HP207">
            <v>0</v>
          </cell>
          <cell r="HQ207">
            <v>0</v>
          </cell>
          <cell r="HR207">
            <v>0</v>
          </cell>
          <cell r="HS207">
            <v>0</v>
          </cell>
          <cell r="HT207">
            <v>0</v>
          </cell>
          <cell r="HU207">
            <v>0</v>
          </cell>
          <cell r="HV207">
            <v>0</v>
          </cell>
          <cell r="HW207">
            <v>0</v>
          </cell>
          <cell r="HX207">
            <v>0</v>
          </cell>
          <cell r="HY207">
            <v>0</v>
          </cell>
          <cell r="HZ207">
            <v>0</v>
          </cell>
          <cell r="IA207">
            <v>0</v>
          </cell>
          <cell r="IB207">
            <v>0</v>
          </cell>
          <cell r="IC207">
            <v>0</v>
          </cell>
          <cell r="ID207">
            <v>0</v>
          </cell>
          <cell r="IE207">
            <v>0</v>
          </cell>
          <cell r="IF207">
            <v>0</v>
          </cell>
          <cell r="IG207">
            <v>0</v>
          </cell>
          <cell r="IH207">
            <v>0</v>
          </cell>
          <cell r="II207">
            <v>0</v>
          </cell>
          <cell r="IJ207">
            <v>0</v>
          </cell>
          <cell r="IK207">
            <v>0</v>
          </cell>
          <cell r="IL207">
            <v>0</v>
          </cell>
          <cell r="IM207">
            <v>0</v>
          </cell>
          <cell r="IN207">
            <v>0</v>
          </cell>
          <cell r="IO207">
            <v>0</v>
          </cell>
          <cell r="IP207">
            <v>0</v>
          </cell>
          <cell r="IQ207">
            <v>0</v>
          </cell>
          <cell r="IR207">
            <v>0</v>
          </cell>
          <cell r="IS207">
            <v>-1.8</v>
          </cell>
          <cell r="IT207">
            <v>-15.8</v>
          </cell>
          <cell r="IU207">
            <v>-23.4</v>
          </cell>
        </row>
        <row r="208">
          <cell r="A208" t="str">
            <v>MPHL IN</v>
          </cell>
          <cell r="B208" t="str">
            <v>MphasiS</v>
          </cell>
          <cell r="C208" t="str">
            <v>Information Technology</v>
          </cell>
          <cell r="D208">
            <v>9.5340000000000007</v>
          </cell>
          <cell r="E208">
            <v>5.5380000000000003</v>
          </cell>
          <cell r="F208">
            <v>2.105</v>
          </cell>
          <cell r="G208">
            <v>5.3780000000000001</v>
          </cell>
          <cell r="H208">
            <v>7.508</v>
          </cell>
          <cell r="I208">
            <v>7.782</v>
          </cell>
          <cell r="J208">
            <v>11.164000000000001</v>
          </cell>
          <cell r="K208">
            <v>12.781000000000001</v>
          </cell>
          <cell r="L208">
            <v>12.006</v>
          </cell>
          <cell r="M208">
            <v>9.9760000000000009</v>
          </cell>
          <cell r="N208">
            <v>7.6989999999999998</v>
          </cell>
          <cell r="O208">
            <v>11.218</v>
          </cell>
          <cell r="P208">
            <v>1.8129999999999999</v>
          </cell>
          <cell r="Q208">
            <v>2.3809999999999998</v>
          </cell>
          <cell r="R208">
            <v>2.8959999999999999</v>
          </cell>
          <cell r="S208">
            <v>10.311</v>
          </cell>
          <cell r="T208">
            <v>0</v>
          </cell>
          <cell r="U208">
            <v>0</v>
          </cell>
          <cell r="V208">
            <v>0</v>
          </cell>
          <cell r="W208">
            <v>0</v>
          </cell>
          <cell r="X208">
            <v>0</v>
          </cell>
          <cell r="Y208">
            <v>0</v>
          </cell>
          <cell r="Z208">
            <v>0</v>
          </cell>
          <cell r="AA208">
            <v>0</v>
          </cell>
          <cell r="AB208">
            <v>0</v>
          </cell>
          <cell r="AC208">
            <v>0</v>
          </cell>
          <cell r="AD208">
            <v>0</v>
          </cell>
          <cell r="AE208">
            <v>0</v>
          </cell>
          <cell r="AF208">
            <v>161.34032104969302</v>
          </cell>
          <cell r="AG208">
            <v>189.36007072080841</v>
          </cell>
          <cell r="AH208">
            <v>216.86246936439721</v>
          </cell>
          <cell r="AI208">
            <v>223.81857080387624</v>
          </cell>
          <cell r="AJ208">
            <v>212.17721085735084</v>
          </cell>
          <cell r="AK208">
            <v>266.14300000000026</v>
          </cell>
          <cell r="AL208">
            <v>304.48700000000008</v>
          </cell>
          <cell r="AM208">
            <v>273.27200000000005</v>
          </cell>
          <cell r="AN208">
            <v>332.52700000000004</v>
          </cell>
          <cell r="AO208">
            <v>285.68599999999992</v>
          </cell>
          <cell r="AP208">
            <v>228.98600000000016</v>
          </cell>
          <cell r="AQ208">
            <v>293.93700000000018</v>
          </cell>
          <cell r="AR208">
            <v>331.73900000000026</v>
          </cell>
          <cell r="AS208">
            <v>402.69700000000006</v>
          </cell>
          <cell r="AT208">
            <v>407.72500000000008</v>
          </cell>
          <cell r="AU208">
            <v>393.39799999999934</v>
          </cell>
          <cell r="AV208">
            <v>385.57400000000035</v>
          </cell>
          <cell r="AW208">
            <v>418.75900000000024</v>
          </cell>
          <cell r="AX208">
            <v>516.25499999999954</v>
          </cell>
          <cell r="AY208">
            <v>499.44499999999977</v>
          </cell>
          <cell r="AZ208">
            <v>525.94900000000075</v>
          </cell>
          <cell r="BA208">
            <v>723.92500000000052</v>
          </cell>
          <cell r="BB208">
            <v>702.08099999999922</v>
          </cell>
          <cell r="BC208">
            <v>819.09510450428695</v>
          </cell>
          <cell r="BD208">
            <v>771.95163052099008</v>
          </cell>
          <cell r="BE208">
            <v>906.87574495358945</v>
          </cell>
          <cell r="BF208">
            <v>1029.1541536611717</v>
          </cell>
          <cell r="BG208">
            <v>1068.6414588925745</v>
          </cell>
          <cell r="BH208">
            <v>0</v>
          </cell>
          <cell r="BI208">
            <v>0</v>
          </cell>
          <cell r="BJ208">
            <v>0</v>
          </cell>
          <cell r="BK208">
            <v>0</v>
          </cell>
          <cell r="BL208">
            <v>0</v>
          </cell>
          <cell r="BM208">
            <v>0</v>
          </cell>
          <cell r="BN208">
            <v>0</v>
          </cell>
          <cell r="BO208">
            <v>0</v>
          </cell>
          <cell r="BP208">
            <v>0</v>
          </cell>
          <cell r="BQ208">
            <v>0</v>
          </cell>
          <cell r="BR208">
            <v>0</v>
          </cell>
          <cell r="BS208">
            <v>0</v>
          </cell>
          <cell r="BT208">
            <v>0</v>
          </cell>
          <cell r="BU208">
            <v>0</v>
          </cell>
          <cell r="BV208">
            <v>0</v>
          </cell>
          <cell r="BW208">
            <v>0</v>
          </cell>
          <cell r="BX208">
            <v>0</v>
          </cell>
          <cell r="BY208">
            <v>0</v>
          </cell>
          <cell r="BZ208">
            <v>0</v>
          </cell>
          <cell r="CA208">
            <v>0</v>
          </cell>
          <cell r="CB208">
            <v>0</v>
          </cell>
          <cell r="CC208">
            <v>0</v>
          </cell>
          <cell r="CD208">
            <v>0</v>
          </cell>
          <cell r="CE208">
            <v>0</v>
          </cell>
          <cell r="CF208">
            <v>0</v>
          </cell>
          <cell r="CG208">
            <v>0</v>
          </cell>
          <cell r="CH208">
            <v>0</v>
          </cell>
          <cell r="CI208">
            <v>0</v>
          </cell>
          <cell r="CJ208">
            <v>161.34032104969302</v>
          </cell>
          <cell r="CK208">
            <v>189.36007072080841</v>
          </cell>
          <cell r="CL208">
            <v>216.86246936439721</v>
          </cell>
          <cell r="CM208">
            <v>223.81857080387624</v>
          </cell>
          <cell r="CN208">
            <v>212.17721085735084</v>
          </cell>
          <cell r="CO208">
            <v>266.14300000000026</v>
          </cell>
          <cell r="CP208">
            <v>304.48700000000008</v>
          </cell>
          <cell r="CQ208">
            <v>273.27200000000005</v>
          </cell>
          <cell r="CR208">
            <v>332.52700000000004</v>
          </cell>
          <cell r="CS208">
            <v>285.68599999999992</v>
          </cell>
          <cell r="CT208">
            <v>228.98600000000016</v>
          </cell>
          <cell r="CU208">
            <v>293.93700000000018</v>
          </cell>
          <cell r="CV208">
            <v>331.73900000000026</v>
          </cell>
          <cell r="CW208">
            <v>402.69700000000006</v>
          </cell>
          <cell r="CX208">
            <v>407.72500000000008</v>
          </cell>
          <cell r="CY208">
            <v>393.39799999999934</v>
          </cell>
          <cell r="CZ208">
            <v>385.57400000000035</v>
          </cell>
          <cell r="DA208">
            <v>418.75900000000024</v>
          </cell>
          <cell r="DB208">
            <v>516.25499999999954</v>
          </cell>
          <cell r="DC208">
            <v>499.44499999999977</v>
          </cell>
          <cell r="DD208">
            <v>525.94900000000075</v>
          </cell>
          <cell r="DE208">
            <v>723.92500000000052</v>
          </cell>
          <cell r="DF208">
            <v>702.08099999999922</v>
          </cell>
          <cell r="DG208">
            <v>819.09510450428695</v>
          </cell>
          <cell r="DH208">
            <v>771.95163052099008</v>
          </cell>
          <cell r="DI208">
            <v>906.87574495358945</v>
          </cell>
          <cell r="DJ208">
            <v>1029.1541536611717</v>
          </cell>
          <cell r="DK208">
            <v>1068.6414588925745</v>
          </cell>
          <cell r="DL208">
            <v>-21.802</v>
          </cell>
          <cell r="DM208">
            <v>-27.402000000000001</v>
          </cell>
          <cell r="DN208">
            <v>-34.253</v>
          </cell>
          <cell r="DO208">
            <v>-34.86</v>
          </cell>
          <cell r="DP208">
            <v>-15.722999999999999</v>
          </cell>
          <cell r="DQ208">
            <v>-11.552</v>
          </cell>
          <cell r="DR208">
            <v>-19.524999999999999</v>
          </cell>
          <cell r="DS208">
            <v>-21.97</v>
          </cell>
          <cell r="DT208">
            <v>32.228999999999999</v>
          </cell>
          <cell r="DU208">
            <v>29.454000000000004</v>
          </cell>
          <cell r="DV208">
            <v>39.590500000000006</v>
          </cell>
          <cell r="DW208">
            <v>15.672000000000001</v>
          </cell>
          <cell r="DX208">
            <v>5.2129999999999992</v>
          </cell>
          <cell r="DY208">
            <v>-1.0549999999999999</v>
          </cell>
          <cell r="DZ208">
            <v>0.63700000000000001</v>
          </cell>
          <cell r="EA208">
            <v>-41.837000000000003</v>
          </cell>
          <cell r="EB208">
            <v>-59.555</v>
          </cell>
          <cell r="EC208">
            <v>-53.201000000000001</v>
          </cell>
          <cell r="ED208">
            <v>-35.645000000000003</v>
          </cell>
          <cell r="EE208">
            <v>-34.069000000000003</v>
          </cell>
          <cell r="EF208">
            <v>-12.821</v>
          </cell>
          <cell r="EG208">
            <v>-60.780999999999999</v>
          </cell>
          <cell r="EH208">
            <v>-39.646999999999998</v>
          </cell>
          <cell r="EI208">
            <v>-98.291412540514429</v>
          </cell>
          <cell r="EJ208">
            <v>-96.49395381512376</v>
          </cell>
          <cell r="EK208">
            <v>-113.35946811919857</v>
          </cell>
          <cell r="EL208">
            <v>-128.64426920764646</v>
          </cell>
          <cell r="EM208">
            <v>-133.58018236157193</v>
          </cell>
          <cell r="EN208">
            <v>139.53832104969302</v>
          </cell>
          <cell r="EO208">
            <v>161.95807072080839</v>
          </cell>
          <cell r="EP208">
            <v>182.60946936439723</v>
          </cell>
          <cell r="EQ208">
            <v>188.95857080387623</v>
          </cell>
          <cell r="ER208">
            <v>196.45421085735086</v>
          </cell>
          <cell r="ES208">
            <v>254.59100000000026</v>
          </cell>
          <cell r="ET208">
            <v>284.9620000000001</v>
          </cell>
          <cell r="EU208">
            <v>251.30200000000005</v>
          </cell>
          <cell r="EV208">
            <v>364.75600000000003</v>
          </cell>
          <cell r="EW208">
            <v>315.13999999999993</v>
          </cell>
          <cell r="EX208">
            <v>268.57650000000018</v>
          </cell>
          <cell r="EY208">
            <v>309.60900000000021</v>
          </cell>
          <cell r="EZ208">
            <v>336.95200000000028</v>
          </cell>
          <cell r="FA208">
            <v>401.64200000000005</v>
          </cell>
          <cell r="FB208">
            <v>408.36200000000008</v>
          </cell>
          <cell r="FC208">
            <v>351.56099999999935</v>
          </cell>
          <cell r="FD208">
            <v>326.01900000000035</v>
          </cell>
          <cell r="FE208">
            <v>365.55800000000022</v>
          </cell>
          <cell r="FF208">
            <v>480.60999999999956</v>
          </cell>
          <cell r="FG208">
            <v>465.37599999999975</v>
          </cell>
          <cell r="FH208">
            <v>513.12800000000072</v>
          </cell>
          <cell r="FI208">
            <v>663.14400000000057</v>
          </cell>
          <cell r="FJ208">
            <v>662.43399999999917</v>
          </cell>
          <cell r="FK208">
            <v>720.80369196377251</v>
          </cell>
          <cell r="FL208">
            <v>675.45767670586633</v>
          </cell>
          <cell r="FM208">
            <v>793.51627683439085</v>
          </cell>
          <cell r="FN208">
            <v>900.50988445352527</v>
          </cell>
          <cell r="FO208">
            <v>935.06127653100259</v>
          </cell>
          <cell r="FP208">
            <v>0</v>
          </cell>
          <cell r="FQ208">
            <v>0</v>
          </cell>
          <cell r="FR208">
            <v>0</v>
          </cell>
          <cell r="FS208">
            <v>0</v>
          </cell>
          <cell r="FT208">
            <v>0</v>
          </cell>
          <cell r="FU208">
            <v>0</v>
          </cell>
          <cell r="FV208">
            <v>0</v>
          </cell>
          <cell r="FW208">
            <v>0</v>
          </cell>
          <cell r="FX208">
            <v>0</v>
          </cell>
          <cell r="FY208">
            <v>0</v>
          </cell>
          <cell r="FZ208">
            <v>0</v>
          </cell>
          <cell r="GA208">
            <v>0</v>
          </cell>
          <cell r="GB208">
            <v>0</v>
          </cell>
          <cell r="GC208">
            <v>0</v>
          </cell>
          <cell r="GD208">
            <v>0</v>
          </cell>
          <cell r="GE208">
            <v>0</v>
          </cell>
          <cell r="GF208">
            <v>0</v>
          </cell>
          <cell r="GG208">
            <v>0</v>
          </cell>
          <cell r="GH208">
            <v>0</v>
          </cell>
          <cell r="GI208">
            <v>0</v>
          </cell>
          <cell r="GJ208">
            <v>0</v>
          </cell>
          <cell r="GK208">
            <v>0</v>
          </cell>
          <cell r="GL208">
            <v>0</v>
          </cell>
          <cell r="GM208">
            <v>0</v>
          </cell>
          <cell r="GN208">
            <v>0</v>
          </cell>
          <cell r="GO208">
            <v>0</v>
          </cell>
          <cell r="GP208">
            <v>0</v>
          </cell>
          <cell r="GQ208">
            <v>0</v>
          </cell>
          <cell r="GR208">
            <v>0</v>
          </cell>
          <cell r="GS208">
            <v>0</v>
          </cell>
          <cell r="GT208">
            <v>0</v>
          </cell>
          <cell r="GU208">
            <v>0</v>
          </cell>
          <cell r="GV208">
            <v>0</v>
          </cell>
          <cell r="GW208">
            <v>0</v>
          </cell>
          <cell r="GX208">
            <v>0</v>
          </cell>
          <cell r="GY208">
            <v>0</v>
          </cell>
          <cell r="GZ208">
            <v>0</v>
          </cell>
          <cell r="HA208">
            <v>0</v>
          </cell>
          <cell r="HB208">
            <v>0</v>
          </cell>
          <cell r="HC208">
            <v>0</v>
          </cell>
          <cell r="HD208">
            <v>0</v>
          </cell>
          <cell r="HE208">
            <v>0</v>
          </cell>
          <cell r="HF208">
            <v>0</v>
          </cell>
          <cell r="HG208">
            <v>0</v>
          </cell>
          <cell r="HH208">
            <v>0</v>
          </cell>
          <cell r="HI208">
            <v>0</v>
          </cell>
          <cell r="HJ208">
            <v>0</v>
          </cell>
          <cell r="HK208">
            <v>0</v>
          </cell>
          <cell r="HL208">
            <v>0</v>
          </cell>
          <cell r="HM208">
            <v>0</v>
          </cell>
          <cell r="HN208">
            <v>0</v>
          </cell>
          <cell r="HO208">
            <v>0</v>
          </cell>
          <cell r="HP208">
            <v>0</v>
          </cell>
          <cell r="HQ208">
            <v>0</v>
          </cell>
          <cell r="HR208">
            <v>0</v>
          </cell>
          <cell r="HS208">
            <v>0</v>
          </cell>
          <cell r="HT208">
            <v>0</v>
          </cell>
          <cell r="HU208">
            <v>0</v>
          </cell>
          <cell r="HV208">
            <v>0</v>
          </cell>
          <cell r="HW208">
            <v>0</v>
          </cell>
          <cell r="HX208">
            <v>0</v>
          </cell>
          <cell r="HY208">
            <v>0</v>
          </cell>
          <cell r="HZ208">
            <v>0</v>
          </cell>
          <cell r="IA208">
            <v>0</v>
          </cell>
          <cell r="IB208">
            <v>0</v>
          </cell>
          <cell r="IC208">
            <v>0</v>
          </cell>
          <cell r="ID208">
            <v>0</v>
          </cell>
          <cell r="IE208">
            <v>0</v>
          </cell>
          <cell r="IF208">
            <v>0</v>
          </cell>
          <cell r="IG208">
            <v>0</v>
          </cell>
          <cell r="IH208">
            <v>0</v>
          </cell>
          <cell r="II208">
            <v>0</v>
          </cell>
          <cell r="IJ208">
            <v>0</v>
          </cell>
          <cell r="IK208">
            <v>0</v>
          </cell>
          <cell r="IL208">
            <v>0</v>
          </cell>
          <cell r="IM208">
            <v>0</v>
          </cell>
          <cell r="IN208">
            <v>0</v>
          </cell>
          <cell r="IO208">
            <v>0</v>
          </cell>
          <cell r="IP208">
            <v>0</v>
          </cell>
          <cell r="IQ208">
            <v>0</v>
          </cell>
          <cell r="IR208">
            <v>0</v>
          </cell>
          <cell r="IS208">
            <v>0</v>
          </cell>
          <cell r="IT208">
            <v>0</v>
          </cell>
          <cell r="IU208">
            <v>0</v>
          </cell>
        </row>
        <row r="209">
          <cell r="A209" t="str">
            <v>MAST IN</v>
          </cell>
          <cell r="B209" t="str">
            <v>Mastek</v>
          </cell>
          <cell r="C209" t="str">
            <v>Information Technology</v>
          </cell>
          <cell r="D209">
            <v>0</v>
          </cell>
          <cell r="E209">
            <v>0</v>
          </cell>
          <cell r="F209">
            <v>0</v>
          </cell>
          <cell r="G209">
            <v>0</v>
          </cell>
          <cell r="H209">
            <v>0</v>
          </cell>
          <cell r="I209">
            <v>0</v>
          </cell>
          <cell r="J209">
            <v>0</v>
          </cell>
          <cell r="K209">
            <v>-4.0999999999999996</v>
          </cell>
          <cell r="L209">
            <v>-2.6</v>
          </cell>
          <cell r="M209">
            <v>-1.2</v>
          </cell>
          <cell r="N209">
            <v>-3.3</v>
          </cell>
          <cell r="O209">
            <v>-1.2</v>
          </cell>
          <cell r="P209">
            <v>-4.9000000000000004</v>
          </cell>
          <cell r="Q209">
            <v>-1</v>
          </cell>
          <cell r="R209">
            <v>-3.3</v>
          </cell>
          <cell r="S209">
            <v>-1.4</v>
          </cell>
          <cell r="T209">
            <v>-3.2</v>
          </cell>
          <cell r="U209">
            <v>-1.6</v>
          </cell>
          <cell r="V209">
            <v>-3.6</v>
          </cell>
          <cell r="W209">
            <v>-2.2999999999999998</v>
          </cell>
          <cell r="X209">
            <v>-1.4</v>
          </cell>
          <cell r="Y209">
            <v>-2</v>
          </cell>
          <cell r="Z209">
            <v>-1.7</v>
          </cell>
          <cell r="AA209">
            <v>-17.399999999999999</v>
          </cell>
          <cell r="AB209">
            <v>-14.9</v>
          </cell>
          <cell r="AC209">
            <v>-12.3</v>
          </cell>
          <cell r="AD209">
            <v>-12.9</v>
          </cell>
          <cell r="AE209">
            <v>-11.1</v>
          </cell>
          <cell r="AF209">
            <v>0</v>
          </cell>
          <cell r="AG209">
            <v>0</v>
          </cell>
          <cell r="AH209">
            <v>0</v>
          </cell>
          <cell r="AI209">
            <v>0</v>
          </cell>
          <cell r="AJ209">
            <v>0</v>
          </cell>
          <cell r="AK209">
            <v>0</v>
          </cell>
          <cell r="AL209">
            <v>0</v>
          </cell>
          <cell r="AM209">
            <v>127.70000000000007</v>
          </cell>
          <cell r="AN209">
            <v>172.29999999999995</v>
          </cell>
          <cell r="AO209">
            <v>157.50000000000006</v>
          </cell>
          <cell r="AP209">
            <v>153.90000000000018</v>
          </cell>
          <cell r="AQ209">
            <v>160.59999999999997</v>
          </cell>
          <cell r="AR209">
            <v>201.49999999999997</v>
          </cell>
          <cell r="AS209">
            <v>210.1</v>
          </cell>
          <cell r="AT209">
            <v>234.90000000000009</v>
          </cell>
          <cell r="AU209">
            <v>264.20000000000027</v>
          </cell>
          <cell r="AV209">
            <v>267.39999999999986</v>
          </cell>
          <cell r="AW209">
            <v>261.49999999999994</v>
          </cell>
          <cell r="AX209">
            <v>305.49999999999994</v>
          </cell>
          <cell r="AY209">
            <v>595</v>
          </cell>
          <cell r="AZ209">
            <v>259.60000000000019</v>
          </cell>
          <cell r="BA209">
            <v>294.70000000000005</v>
          </cell>
          <cell r="BB209">
            <v>323.90000000000003</v>
          </cell>
          <cell r="BC209">
            <v>402.2000000000001</v>
          </cell>
          <cell r="BD209">
            <v>438.40000000000009</v>
          </cell>
          <cell r="BE209">
            <v>417.00000000000028</v>
          </cell>
          <cell r="BF209">
            <v>342.10000000000031</v>
          </cell>
          <cell r="BG209">
            <v>373.0999999999998</v>
          </cell>
          <cell r="BH209">
            <v>0</v>
          </cell>
          <cell r="BI209">
            <v>0</v>
          </cell>
          <cell r="BJ209">
            <v>0</v>
          </cell>
          <cell r="BK209">
            <v>0</v>
          </cell>
          <cell r="BL209">
            <v>0</v>
          </cell>
          <cell r="BM209">
            <v>0</v>
          </cell>
          <cell r="BN209">
            <v>0</v>
          </cell>
          <cell r="BO209">
            <v>-6.7</v>
          </cell>
          <cell r="BP209">
            <v>0</v>
          </cell>
          <cell r="BQ209">
            <v>0</v>
          </cell>
          <cell r="BR209">
            <v>0</v>
          </cell>
          <cell r="BS209">
            <v>0</v>
          </cell>
          <cell r="BT209">
            <v>0</v>
          </cell>
          <cell r="BU209">
            <v>0</v>
          </cell>
          <cell r="BV209">
            <v>0</v>
          </cell>
          <cell r="BW209">
            <v>0</v>
          </cell>
          <cell r="BX209">
            <v>0</v>
          </cell>
          <cell r="BY209">
            <v>0</v>
          </cell>
          <cell r="BZ209">
            <v>0</v>
          </cell>
          <cell r="CA209">
            <v>273.39999999999998</v>
          </cell>
          <cell r="CB209">
            <v>0</v>
          </cell>
          <cell r="CC209">
            <v>0</v>
          </cell>
          <cell r="CD209">
            <v>0</v>
          </cell>
          <cell r="CE209">
            <v>0</v>
          </cell>
          <cell r="CF209">
            <v>0</v>
          </cell>
          <cell r="CG209">
            <v>0</v>
          </cell>
          <cell r="CH209">
            <v>0</v>
          </cell>
          <cell r="CI209">
            <v>0</v>
          </cell>
          <cell r="CJ209">
            <v>0</v>
          </cell>
          <cell r="CK209">
            <v>0</v>
          </cell>
          <cell r="CL209">
            <v>0</v>
          </cell>
          <cell r="CM209">
            <v>0</v>
          </cell>
          <cell r="CN209">
            <v>0</v>
          </cell>
          <cell r="CO209">
            <v>0</v>
          </cell>
          <cell r="CP209">
            <v>0</v>
          </cell>
          <cell r="CQ209">
            <v>121.00000000000007</v>
          </cell>
          <cell r="CR209">
            <v>172.29999999999995</v>
          </cell>
          <cell r="CS209">
            <v>157.50000000000006</v>
          </cell>
          <cell r="CT209">
            <v>153.90000000000018</v>
          </cell>
          <cell r="CU209">
            <v>160.59999999999997</v>
          </cell>
          <cell r="CV209">
            <v>201.49999999999997</v>
          </cell>
          <cell r="CW209">
            <v>210.1</v>
          </cell>
          <cell r="CX209">
            <v>234.90000000000009</v>
          </cell>
          <cell r="CY209">
            <v>264.20000000000027</v>
          </cell>
          <cell r="CZ209">
            <v>267.39999999999986</v>
          </cell>
          <cell r="DA209">
            <v>261.49999999999994</v>
          </cell>
          <cell r="DB209">
            <v>305.49999999999994</v>
          </cell>
          <cell r="DC209">
            <v>868.4</v>
          </cell>
          <cell r="DD209">
            <v>259.60000000000019</v>
          </cell>
          <cell r="DE209">
            <v>294.70000000000005</v>
          </cell>
          <cell r="DF209">
            <v>323.90000000000003</v>
          </cell>
          <cell r="DG209">
            <v>402.2000000000001</v>
          </cell>
          <cell r="DH209">
            <v>438.40000000000009</v>
          </cell>
          <cell r="DI209">
            <v>417.00000000000028</v>
          </cell>
          <cell r="DJ209">
            <v>342.10000000000031</v>
          </cell>
          <cell r="DK209">
            <v>373.0999999999998</v>
          </cell>
          <cell r="DL209">
            <v>0</v>
          </cell>
          <cell r="DM209">
            <v>0</v>
          </cell>
          <cell r="DN209">
            <v>0</v>
          </cell>
          <cell r="DO209">
            <v>0</v>
          </cell>
          <cell r="DP209">
            <v>0</v>
          </cell>
          <cell r="DQ209">
            <v>0</v>
          </cell>
          <cell r="DR209">
            <v>0</v>
          </cell>
          <cell r="DS209">
            <v>-0.7</v>
          </cell>
          <cell r="DT209">
            <v>-19.600000000000001</v>
          </cell>
          <cell r="DU209">
            <v>-9.6999999999999993</v>
          </cell>
          <cell r="DV209">
            <v>-11.8</v>
          </cell>
          <cell r="DW209">
            <v>-18.600000000000001</v>
          </cell>
          <cell r="DX209">
            <v>-42.2</v>
          </cell>
          <cell r="DY209">
            <v>-24</v>
          </cell>
          <cell r="DZ209">
            <v>-33.200000000000003</v>
          </cell>
          <cell r="EA209">
            <v>-71.2</v>
          </cell>
          <cell r="EB209">
            <v>-40.4</v>
          </cell>
          <cell r="EC209">
            <v>-43.4</v>
          </cell>
          <cell r="ED209">
            <v>-75.5</v>
          </cell>
          <cell r="EE209">
            <v>-164.9</v>
          </cell>
          <cell r="EF209">
            <v>-23.1</v>
          </cell>
          <cell r="EG209">
            <v>-42.6</v>
          </cell>
          <cell r="EH209">
            <v>-51.8</v>
          </cell>
          <cell r="EI209">
            <v>-53.3</v>
          </cell>
          <cell r="EJ209">
            <v>-52.7</v>
          </cell>
          <cell r="EK209">
            <v>-5.2</v>
          </cell>
          <cell r="EL209">
            <v>-28.8</v>
          </cell>
          <cell r="EM209">
            <v>-39.299999999999997</v>
          </cell>
          <cell r="EN209">
            <v>0</v>
          </cell>
          <cell r="EO209">
            <v>0</v>
          </cell>
          <cell r="EP209">
            <v>0</v>
          </cell>
          <cell r="EQ209">
            <v>0</v>
          </cell>
          <cell r="ER209">
            <v>0</v>
          </cell>
          <cell r="ES209">
            <v>0</v>
          </cell>
          <cell r="ET209">
            <v>0</v>
          </cell>
          <cell r="EU209">
            <v>120.30000000000007</v>
          </cell>
          <cell r="EV209">
            <v>152.69999999999996</v>
          </cell>
          <cell r="EW209">
            <v>147.80000000000007</v>
          </cell>
          <cell r="EX209">
            <v>142.10000000000016</v>
          </cell>
          <cell r="EY209">
            <v>141.99999999999997</v>
          </cell>
          <cell r="EZ209">
            <v>159.29999999999995</v>
          </cell>
          <cell r="FA209">
            <v>186.1</v>
          </cell>
          <cell r="FB209">
            <v>201.7000000000001</v>
          </cell>
          <cell r="FC209">
            <v>193.00000000000028</v>
          </cell>
          <cell r="FD209">
            <v>226.99999999999986</v>
          </cell>
          <cell r="FE209">
            <v>218.09999999999994</v>
          </cell>
          <cell r="FF209">
            <v>229.99999999999994</v>
          </cell>
          <cell r="FG209">
            <v>703.5</v>
          </cell>
          <cell r="FH209">
            <v>236.5000000000002</v>
          </cell>
          <cell r="FI209">
            <v>252.10000000000005</v>
          </cell>
          <cell r="FJ209">
            <v>272.10000000000002</v>
          </cell>
          <cell r="FK209">
            <v>348.90000000000009</v>
          </cell>
          <cell r="FL209">
            <v>385.7000000000001</v>
          </cell>
          <cell r="FM209">
            <v>411.8000000000003</v>
          </cell>
          <cell r="FN209">
            <v>313.3000000000003</v>
          </cell>
          <cell r="FO209">
            <v>333.79999999999978</v>
          </cell>
          <cell r="FP209">
            <v>0</v>
          </cell>
          <cell r="FQ209">
            <v>0</v>
          </cell>
          <cell r="FR209">
            <v>0</v>
          </cell>
          <cell r="FS209">
            <v>0</v>
          </cell>
          <cell r="FT209">
            <v>0</v>
          </cell>
          <cell r="FU209">
            <v>0</v>
          </cell>
          <cell r="FV209">
            <v>0</v>
          </cell>
          <cell r="FW209">
            <v>0</v>
          </cell>
          <cell r="FX209">
            <v>0</v>
          </cell>
          <cell r="FY209">
            <v>0</v>
          </cell>
          <cell r="FZ209">
            <v>0</v>
          </cell>
          <cell r="GA209">
            <v>0</v>
          </cell>
          <cell r="GB209">
            <v>0</v>
          </cell>
          <cell r="GC209">
            <v>0</v>
          </cell>
          <cell r="GD209">
            <v>0</v>
          </cell>
          <cell r="GE209">
            <v>0</v>
          </cell>
          <cell r="GF209">
            <v>0</v>
          </cell>
          <cell r="GG209">
            <v>0</v>
          </cell>
          <cell r="GH209">
            <v>0</v>
          </cell>
          <cell r="GI209">
            <v>0</v>
          </cell>
          <cell r="GJ209">
            <v>0</v>
          </cell>
          <cell r="GK209">
            <v>0</v>
          </cell>
          <cell r="GL209">
            <v>0</v>
          </cell>
          <cell r="GM209">
            <v>0</v>
          </cell>
          <cell r="GN209">
            <v>0</v>
          </cell>
          <cell r="GO209">
            <v>0</v>
          </cell>
          <cell r="GP209">
            <v>0</v>
          </cell>
          <cell r="GQ209">
            <v>0</v>
          </cell>
          <cell r="GR209">
            <v>0</v>
          </cell>
          <cell r="GS209">
            <v>0</v>
          </cell>
          <cell r="GT209">
            <v>0</v>
          </cell>
          <cell r="GU209">
            <v>0</v>
          </cell>
          <cell r="GV209">
            <v>0</v>
          </cell>
          <cell r="GW209">
            <v>0</v>
          </cell>
          <cell r="GX209">
            <v>0</v>
          </cell>
          <cell r="GY209">
            <v>0</v>
          </cell>
          <cell r="GZ209">
            <v>0</v>
          </cell>
          <cell r="HA209">
            <v>0</v>
          </cell>
          <cell r="HB209">
            <v>0</v>
          </cell>
          <cell r="HC209">
            <v>0</v>
          </cell>
          <cell r="HD209">
            <v>0</v>
          </cell>
          <cell r="HE209">
            <v>0</v>
          </cell>
          <cell r="HF209">
            <v>0</v>
          </cell>
          <cell r="HG209">
            <v>0</v>
          </cell>
          <cell r="HH209">
            <v>0</v>
          </cell>
          <cell r="HI209">
            <v>0</v>
          </cell>
          <cell r="HJ209">
            <v>0</v>
          </cell>
          <cell r="HK209">
            <v>0</v>
          </cell>
          <cell r="HL209">
            <v>0</v>
          </cell>
          <cell r="HM209">
            <v>0</v>
          </cell>
          <cell r="HN209">
            <v>0</v>
          </cell>
          <cell r="HO209">
            <v>0</v>
          </cell>
          <cell r="HP209">
            <v>0</v>
          </cell>
          <cell r="HQ209">
            <v>0</v>
          </cell>
          <cell r="HR209">
            <v>0</v>
          </cell>
          <cell r="HS209">
            <v>0</v>
          </cell>
          <cell r="HT209">
            <v>0</v>
          </cell>
          <cell r="HU209">
            <v>0</v>
          </cell>
          <cell r="HV209">
            <v>0</v>
          </cell>
          <cell r="HW209">
            <v>0</v>
          </cell>
          <cell r="HX209">
            <v>0</v>
          </cell>
          <cell r="HY209">
            <v>0</v>
          </cell>
          <cell r="HZ209">
            <v>0</v>
          </cell>
          <cell r="IA209">
            <v>-26.8</v>
          </cell>
          <cell r="IB209">
            <v>-33.700000000000003</v>
          </cell>
          <cell r="IC209">
            <v>-26.2</v>
          </cell>
          <cell r="ID209">
            <v>-14</v>
          </cell>
          <cell r="IE209">
            <v>-4.4000000000000004</v>
          </cell>
          <cell r="IF209">
            <v>-12</v>
          </cell>
          <cell r="IG209">
            <v>-35.9</v>
          </cell>
          <cell r="IH209">
            <v>-40</v>
          </cell>
          <cell r="II209">
            <v>-19.899999999999999</v>
          </cell>
          <cell r="IJ209">
            <v>-21.1</v>
          </cell>
          <cell r="IK209">
            <v>-6.2</v>
          </cell>
          <cell r="IL209">
            <v>-11.6</v>
          </cell>
          <cell r="IM209">
            <v>-25.1</v>
          </cell>
          <cell r="IN209">
            <v>0</v>
          </cell>
          <cell r="IO209">
            <v>-0.9</v>
          </cell>
          <cell r="IP209">
            <v>-1.1000000000000001</v>
          </cell>
          <cell r="IQ209">
            <v>1.9</v>
          </cell>
          <cell r="IR209">
            <v>0.1</v>
          </cell>
          <cell r="IS209">
            <v>0</v>
          </cell>
          <cell r="IT209">
            <v>0</v>
          </cell>
          <cell r="IU209">
            <v>0</v>
          </cell>
        </row>
        <row r="210">
          <cell r="A210" t="str">
            <v>NITEC IN</v>
          </cell>
          <cell r="B210" t="str">
            <v>NIIT Technologies</v>
          </cell>
          <cell r="C210" t="str">
            <v>Information Technology</v>
          </cell>
          <cell r="D210">
            <v>0</v>
          </cell>
          <cell r="E210">
            <v>0</v>
          </cell>
          <cell r="F210">
            <v>0</v>
          </cell>
          <cell r="G210">
            <v>0</v>
          </cell>
          <cell r="H210">
            <v>0</v>
          </cell>
          <cell r="I210">
            <v>0</v>
          </cell>
          <cell r="J210">
            <v>0</v>
          </cell>
          <cell r="K210">
            <v>0</v>
          </cell>
          <cell r="L210">
            <v>0</v>
          </cell>
          <cell r="M210">
            <v>0</v>
          </cell>
          <cell r="N210">
            <v>0</v>
          </cell>
          <cell r="O210">
            <v>0</v>
          </cell>
          <cell r="P210">
            <v>0</v>
          </cell>
          <cell r="Q210">
            <v>0</v>
          </cell>
          <cell r="R210">
            <v>0</v>
          </cell>
          <cell r="S210">
            <v>0</v>
          </cell>
          <cell r="T210">
            <v>0</v>
          </cell>
          <cell r="U210">
            <v>0</v>
          </cell>
          <cell r="V210">
            <v>0</v>
          </cell>
          <cell r="W210">
            <v>0</v>
          </cell>
          <cell r="X210">
            <v>0</v>
          </cell>
          <cell r="Y210">
            <v>0</v>
          </cell>
          <cell r="Z210">
            <v>0</v>
          </cell>
          <cell r="AA210">
            <v>0</v>
          </cell>
          <cell r="AB210">
            <v>0</v>
          </cell>
          <cell r="AC210">
            <v>0</v>
          </cell>
          <cell r="AD210">
            <v>0</v>
          </cell>
          <cell r="AE210">
            <v>0</v>
          </cell>
          <cell r="AF210">
            <v>0</v>
          </cell>
          <cell r="AG210">
            <v>0</v>
          </cell>
          <cell r="AH210">
            <v>0</v>
          </cell>
          <cell r="AI210">
            <v>0</v>
          </cell>
          <cell r="AJ210">
            <v>0</v>
          </cell>
          <cell r="AK210">
            <v>0</v>
          </cell>
          <cell r="AL210">
            <v>0</v>
          </cell>
          <cell r="AM210">
            <v>0</v>
          </cell>
          <cell r="AN210">
            <v>156</v>
          </cell>
          <cell r="AO210">
            <v>168</v>
          </cell>
          <cell r="AP210">
            <v>153</v>
          </cell>
          <cell r="AQ210">
            <v>156</v>
          </cell>
          <cell r="AR210">
            <v>162.79999999999995</v>
          </cell>
          <cell r="AS210">
            <v>180.79999999999995</v>
          </cell>
          <cell r="AT210">
            <v>213.79999999999995</v>
          </cell>
          <cell r="AU210">
            <v>233</v>
          </cell>
          <cell r="AV210">
            <v>278</v>
          </cell>
          <cell r="AW210">
            <v>326.5</v>
          </cell>
          <cell r="AX210">
            <v>419</v>
          </cell>
          <cell r="AY210">
            <v>493</v>
          </cell>
          <cell r="AZ210">
            <v>395</v>
          </cell>
          <cell r="BA210">
            <v>392</v>
          </cell>
          <cell r="BB210">
            <v>409</v>
          </cell>
          <cell r="BC210">
            <v>312.09999999999991</v>
          </cell>
          <cell r="BD210">
            <v>406</v>
          </cell>
          <cell r="BE210">
            <v>436</v>
          </cell>
          <cell r="BF210">
            <v>238</v>
          </cell>
          <cell r="BG210">
            <v>309</v>
          </cell>
          <cell r="BH210">
            <v>0</v>
          </cell>
          <cell r="BI210">
            <v>0</v>
          </cell>
          <cell r="BJ210">
            <v>0</v>
          </cell>
          <cell r="BK210">
            <v>0</v>
          </cell>
          <cell r="BL210">
            <v>0</v>
          </cell>
          <cell r="BM210">
            <v>0</v>
          </cell>
          <cell r="BN210">
            <v>0</v>
          </cell>
          <cell r="BO210">
            <v>0</v>
          </cell>
          <cell r="BP210">
            <v>0</v>
          </cell>
          <cell r="BQ210">
            <v>0</v>
          </cell>
          <cell r="BR210">
            <v>0</v>
          </cell>
          <cell r="BS210">
            <v>0</v>
          </cell>
          <cell r="BT210">
            <v>0</v>
          </cell>
          <cell r="BU210">
            <v>0</v>
          </cell>
          <cell r="BV210">
            <v>0</v>
          </cell>
          <cell r="BW210">
            <v>0</v>
          </cell>
          <cell r="BX210">
            <v>0</v>
          </cell>
          <cell r="BY210">
            <v>0</v>
          </cell>
          <cell r="BZ210">
            <v>0</v>
          </cell>
          <cell r="CA210">
            <v>0</v>
          </cell>
          <cell r="CB210">
            <v>0</v>
          </cell>
          <cell r="CC210">
            <v>0</v>
          </cell>
          <cell r="CD210">
            <v>0</v>
          </cell>
          <cell r="CE210">
            <v>0</v>
          </cell>
          <cell r="CF210">
            <v>0</v>
          </cell>
          <cell r="CG210">
            <v>0</v>
          </cell>
          <cell r="CH210">
            <v>0</v>
          </cell>
          <cell r="CI210">
            <v>0</v>
          </cell>
          <cell r="CJ210">
            <v>0</v>
          </cell>
          <cell r="CK210">
            <v>0</v>
          </cell>
          <cell r="CL210">
            <v>0</v>
          </cell>
          <cell r="CM210">
            <v>0</v>
          </cell>
          <cell r="CN210">
            <v>0</v>
          </cell>
          <cell r="CO210">
            <v>0</v>
          </cell>
          <cell r="CP210">
            <v>0</v>
          </cell>
          <cell r="CQ210">
            <v>0</v>
          </cell>
          <cell r="CR210">
            <v>156</v>
          </cell>
          <cell r="CS210">
            <v>168</v>
          </cell>
          <cell r="CT210">
            <v>153</v>
          </cell>
          <cell r="CU210">
            <v>156</v>
          </cell>
          <cell r="CV210">
            <v>162.79999999999995</v>
          </cell>
          <cell r="CW210">
            <v>180.79999999999995</v>
          </cell>
          <cell r="CX210">
            <v>213.79999999999995</v>
          </cell>
          <cell r="CY210">
            <v>233</v>
          </cell>
          <cell r="CZ210">
            <v>278</v>
          </cell>
          <cell r="DA210">
            <v>326.5</v>
          </cell>
          <cell r="DB210">
            <v>419</v>
          </cell>
          <cell r="DC210">
            <v>493</v>
          </cell>
          <cell r="DD210">
            <v>395</v>
          </cell>
          <cell r="DE210">
            <v>392</v>
          </cell>
          <cell r="DF210">
            <v>409</v>
          </cell>
          <cell r="DG210">
            <v>312.09999999999991</v>
          </cell>
          <cell r="DH210">
            <v>406</v>
          </cell>
          <cell r="DI210">
            <v>436</v>
          </cell>
          <cell r="DJ210">
            <v>238</v>
          </cell>
          <cell r="DK210">
            <v>309</v>
          </cell>
          <cell r="DL210">
            <v>0</v>
          </cell>
          <cell r="DM210">
            <v>0</v>
          </cell>
          <cell r="DN210">
            <v>0</v>
          </cell>
          <cell r="DO210">
            <v>0</v>
          </cell>
          <cell r="DP210">
            <v>0</v>
          </cell>
          <cell r="DQ210">
            <v>0</v>
          </cell>
          <cell r="DR210">
            <v>0</v>
          </cell>
          <cell r="DS210">
            <v>0</v>
          </cell>
          <cell r="DT210">
            <v>-22</v>
          </cell>
          <cell r="DU210">
            <v>-13</v>
          </cell>
          <cell r="DV210">
            <v>-18</v>
          </cell>
          <cell r="DW210">
            <v>18</v>
          </cell>
          <cell r="DX210">
            <v>-22</v>
          </cell>
          <cell r="DY210">
            <v>-27</v>
          </cell>
          <cell r="DZ210">
            <v>-30</v>
          </cell>
          <cell r="EA210">
            <v>-36</v>
          </cell>
          <cell r="EB210">
            <v>-45</v>
          </cell>
          <cell r="EC210">
            <v>-51.5</v>
          </cell>
          <cell r="ED210">
            <v>-68</v>
          </cell>
          <cell r="EE210">
            <v>-20</v>
          </cell>
          <cell r="EF210">
            <v>-42</v>
          </cell>
          <cell r="EG210">
            <v>-47</v>
          </cell>
          <cell r="EH210">
            <v>-56</v>
          </cell>
          <cell r="EI210">
            <v>8</v>
          </cell>
          <cell r="EJ210">
            <v>-51</v>
          </cell>
          <cell r="EK210">
            <v>-65</v>
          </cell>
          <cell r="EL210">
            <v>-69</v>
          </cell>
          <cell r="EM210">
            <v>-40</v>
          </cell>
          <cell r="EN210">
            <v>0</v>
          </cell>
          <cell r="EO210">
            <v>0</v>
          </cell>
          <cell r="EP210">
            <v>0</v>
          </cell>
          <cell r="EQ210">
            <v>0</v>
          </cell>
          <cell r="ER210">
            <v>0</v>
          </cell>
          <cell r="ES210">
            <v>0</v>
          </cell>
          <cell r="ET210">
            <v>0</v>
          </cell>
          <cell r="EU210">
            <v>0</v>
          </cell>
          <cell r="EV210">
            <v>134</v>
          </cell>
          <cell r="EW210">
            <v>155</v>
          </cell>
          <cell r="EX210">
            <v>135</v>
          </cell>
          <cell r="EY210">
            <v>174</v>
          </cell>
          <cell r="EZ210">
            <v>140.79999999999995</v>
          </cell>
          <cell r="FA210">
            <v>153.79999999999995</v>
          </cell>
          <cell r="FB210">
            <v>183.79999999999995</v>
          </cell>
          <cell r="FC210">
            <v>197</v>
          </cell>
          <cell r="FD210">
            <v>233</v>
          </cell>
          <cell r="FE210">
            <v>275</v>
          </cell>
          <cell r="FF210">
            <v>351</v>
          </cell>
          <cell r="FG210">
            <v>473</v>
          </cell>
          <cell r="FH210">
            <v>353</v>
          </cell>
          <cell r="FI210">
            <v>345</v>
          </cell>
          <cell r="FJ210">
            <v>353</v>
          </cell>
          <cell r="FK210">
            <v>320.09999999999991</v>
          </cell>
          <cell r="FL210">
            <v>355</v>
          </cell>
          <cell r="FM210">
            <v>371</v>
          </cell>
          <cell r="FN210">
            <v>169</v>
          </cell>
          <cell r="FO210">
            <v>269</v>
          </cell>
          <cell r="FP210">
            <v>0</v>
          </cell>
          <cell r="FQ210">
            <v>0</v>
          </cell>
          <cell r="FR210">
            <v>0</v>
          </cell>
          <cell r="FS210">
            <v>0</v>
          </cell>
          <cell r="FT210">
            <v>0</v>
          </cell>
          <cell r="FU210">
            <v>0</v>
          </cell>
          <cell r="FV210">
            <v>0</v>
          </cell>
          <cell r="FW210">
            <v>0</v>
          </cell>
          <cell r="FX210">
            <v>0</v>
          </cell>
          <cell r="FY210">
            <v>0</v>
          </cell>
          <cell r="FZ210">
            <v>0</v>
          </cell>
          <cell r="GA210">
            <v>0</v>
          </cell>
          <cell r="GB210">
            <v>0</v>
          </cell>
          <cell r="GC210">
            <v>0</v>
          </cell>
          <cell r="GD210">
            <v>0</v>
          </cell>
          <cell r="GE210">
            <v>0</v>
          </cell>
          <cell r="GF210">
            <v>0</v>
          </cell>
          <cell r="GG210">
            <v>0</v>
          </cell>
          <cell r="GH210">
            <v>0</v>
          </cell>
          <cell r="GI210">
            <v>0</v>
          </cell>
          <cell r="GJ210">
            <v>0</v>
          </cell>
          <cell r="GK210">
            <v>0</v>
          </cell>
          <cell r="GL210">
            <v>0</v>
          </cell>
          <cell r="GM210">
            <v>0</v>
          </cell>
          <cell r="GN210">
            <v>0</v>
          </cell>
          <cell r="GO210">
            <v>0</v>
          </cell>
          <cell r="GP210">
            <v>0</v>
          </cell>
          <cell r="GQ210">
            <v>0</v>
          </cell>
          <cell r="GR210">
            <v>0</v>
          </cell>
          <cell r="GS210">
            <v>0</v>
          </cell>
          <cell r="GT210">
            <v>0</v>
          </cell>
          <cell r="GU210">
            <v>0</v>
          </cell>
          <cell r="GV210">
            <v>0</v>
          </cell>
          <cell r="GW210">
            <v>0</v>
          </cell>
          <cell r="GX210">
            <v>0</v>
          </cell>
          <cell r="GY210">
            <v>0</v>
          </cell>
          <cell r="GZ210">
            <v>0</v>
          </cell>
          <cell r="HA210">
            <v>0</v>
          </cell>
          <cell r="HB210">
            <v>0</v>
          </cell>
          <cell r="HC210">
            <v>0</v>
          </cell>
          <cell r="HD210">
            <v>0</v>
          </cell>
          <cell r="HE210">
            <v>0</v>
          </cell>
          <cell r="HF210">
            <v>0</v>
          </cell>
          <cell r="HG210">
            <v>0</v>
          </cell>
          <cell r="HH210">
            <v>0</v>
          </cell>
          <cell r="HI210">
            <v>0</v>
          </cell>
          <cell r="HJ210">
            <v>0</v>
          </cell>
          <cell r="HK210">
            <v>0</v>
          </cell>
          <cell r="HL210">
            <v>0</v>
          </cell>
          <cell r="HM210">
            <v>0</v>
          </cell>
          <cell r="HN210">
            <v>0</v>
          </cell>
          <cell r="HO210">
            <v>0</v>
          </cell>
          <cell r="HP210">
            <v>0</v>
          </cell>
          <cell r="HQ210">
            <v>0</v>
          </cell>
          <cell r="HR210">
            <v>0</v>
          </cell>
          <cell r="HS210">
            <v>0</v>
          </cell>
          <cell r="HT210">
            <v>0</v>
          </cell>
          <cell r="HU210">
            <v>0</v>
          </cell>
          <cell r="HV210">
            <v>0</v>
          </cell>
          <cell r="HW210">
            <v>0</v>
          </cell>
          <cell r="HX210">
            <v>0</v>
          </cell>
          <cell r="HY210">
            <v>0</v>
          </cell>
          <cell r="HZ210">
            <v>0</v>
          </cell>
          <cell r="IA210">
            <v>0</v>
          </cell>
          <cell r="IB210">
            <v>-2</v>
          </cell>
          <cell r="IC210">
            <v>-3</v>
          </cell>
          <cell r="ID210">
            <v>-2</v>
          </cell>
          <cell r="IE210">
            <v>-5</v>
          </cell>
          <cell r="IF210">
            <v>-1</v>
          </cell>
          <cell r="IG210">
            <v>-3</v>
          </cell>
          <cell r="IH210">
            <v>-2</v>
          </cell>
          <cell r="II210">
            <v>-5</v>
          </cell>
          <cell r="IJ210">
            <v>-14</v>
          </cell>
          <cell r="IK210">
            <v>-5</v>
          </cell>
          <cell r="IL210">
            <v>-5</v>
          </cell>
          <cell r="IM210">
            <v>-13</v>
          </cell>
          <cell r="IN210">
            <v>-2</v>
          </cell>
          <cell r="IO210">
            <v>-1</v>
          </cell>
          <cell r="IP210">
            <v>-6</v>
          </cell>
          <cell r="IQ210">
            <v>-10</v>
          </cell>
          <cell r="IR210">
            <v>-4</v>
          </cell>
          <cell r="IS210">
            <v>-4</v>
          </cell>
          <cell r="IT210">
            <v>-1</v>
          </cell>
          <cell r="IU210">
            <v>-6</v>
          </cell>
        </row>
        <row r="211">
          <cell r="A211" t="str">
            <v>PATNI IN</v>
          </cell>
          <cell r="B211" t="str">
            <v>Patni Computer Systems</v>
          </cell>
          <cell r="C211" t="str">
            <v>Information Technology</v>
          </cell>
          <cell r="D211">
            <v>-6.9344999999999999</v>
          </cell>
          <cell r="E211">
            <v>-4.2537000000000003</v>
          </cell>
          <cell r="F211">
            <v>-1.0734999999999999</v>
          </cell>
          <cell r="G211">
            <v>-0.41770000000000002</v>
          </cell>
          <cell r="H211">
            <v>-0.20250000000000001</v>
          </cell>
          <cell r="I211">
            <v>-0.34620000000000001</v>
          </cell>
          <cell r="J211">
            <v>0</v>
          </cell>
          <cell r="K211">
            <v>0</v>
          </cell>
          <cell r="L211">
            <v>0</v>
          </cell>
          <cell r="M211">
            <v>0</v>
          </cell>
          <cell r="N211">
            <v>0</v>
          </cell>
          <cell r="O211">
            <v>0</v>
          </cell>
          <cell r="P211">
            <v>0</v>
          </cell>
          <cell r="Q211">
            <v>0</v>
          </cell>
          <cell r="R211">
            <v>0</v>
          </cell>
          <cell r="S211">
            <v>0</v>
          </cell>
          <cell r="T211">
            <v>0</v>
          </cell>
          <cell r="U211">
            <v>0</v>
          </cell>
          <cell r="V211">
            <v>0</v>
          </cell>
          <cell r="W211">
            <v>0</v>
          </cell>
          <cell r="X211">
            <v>0</v>
          </cell>
          <cell r="Y211">
            <v>0</v>
          </cell>
          <cell r="Z211">
            <v>0</v>
          </cell>
          <cell r="AA211">
            <v>0</v>
          </cell>
          <cell r="AB211">
            <v>0</v>
          </cell>
          <cell r="AC211">
            <v>0</v>
          </cell>
          <cell r="AD211">
            <v>0</v>
          </cell>
          <cell r="AE211">
            <v>0</v>
          </cell>
          <cell r="AF211">
            <v>596.19839999999999</v>
          </cell>
          <cell r="AG211">
            <v>550.29399999999976</v>
          </cell>
          <cell r="AH211">
            <v>571.37200000000007</v>
          </cell>
          <cell r="AI211">
            <v>497.89689999999979</v>
          </cell>
          <cell r="AJ211">
            <v>372.43713570000017</v>
          </cell>
          <cell r="AK211">
            <v>497.26654069999984</v>
          </cell>
          <cell r="AL211">
            <v>737.51899999999989</v>
          </cell>
          <cell r="AM211">
            <v>661.73000000000013</v>
          </cell>
          <cell r="AN211">
            <v>736.46599999999989</v>
          </cell>
          <cell r="AO211">
            <v>762.93200000000013</v>
          </cell>
          <cell r="AP211">
            <v>834.11699999999996</v>
          </cell>
          <cell r="AQ211">
            <v>871.70799999999963</v>
          </cell>
          <cell r="AR211">
            <v>723.56000000000006</v>
          </cell>
          <cell r="AS211">
            <v>851.47400000000005</v>
          </cell>
          <cell r="AT211">
            <v>839.52199999999903</v>
          </cell>
          <cell r="AU211">
            <v>839.82400000000018</v>
          </cell>
          <cell r="AV211">
            <v>968.0900000000006</v>
          </cell>
          <cell r="AW211">
            <v>1287.8999999999994</v>
          </cell>
          <cell r="AX211">
            <v>1400.1390000000001</v>
          </cell>
          <cell r="AY211">
            <v>1460.3479999999995</v>
          </cell>
          <cell r="AZ211">
            <v>1600.2</v>
          </cell>
          <cell r="BA211">
            <v>1295.6999999999998</v>
          </cell>
          <cell r="BB211">
            <v>1176.2999999999988</v>
          </cell>
          <cell r="BC211">
            <v>841.8199999999996</v>
          </cell>
          <cell r="BD211">
            <v>1206.95</v>
          </cell>
          <cell r="BE211">
            <v>1302.7367000000004</v>
          </cell>
          <cell r="BF211">
            <v>897.51899999999944</v>
          </cell>
          <cell r="BG211">
            <v>940.85599999999977</v>
          </cell>
          <cell r="BH211">
            <v>0</v>
          </cell>
          <cell r="BI211">
            <v>0</v>
          </cell>
          <cell r="BJ211">
            <v>0</v>
          </cell>
          <cell r="BK211">
            <v>0</v>
          </cell>
          <cell r="BL211">
            <v>0</v>
          </cell>
          <cell r="BM211">
            <v>0</v>
          </cell>
          <cell r="BN211">
            <v>0</v>
          </cell>
          <cell r="BO211">
            <v>0</v>
          </cell>
          <cell r="BP211">
            <v>0</v>
          </cell>
          <cell r="BQ211">
            <v>0</v>
          </cell>
          <cell r="BR211">
            <v>0</v>
          </cell>
          <cell r="BS211">
            <v>0</v>
          </cell>
          <cell r="BT211">
            <v>0</v>
          </cell>
          <cell r="BU211">
            <v>0</v>
          </cell>
          <cell r="BV211">
            <v>0</v>
          </cell>
          <cell r="BW211">
            <v>0</v>
          </cell>
          <cell r="BX211">
            <v>-912.81299999999987</v>
          </cell>
          <cell r="BY211">
            <v>0</v>
          </cell>
          <cell r="BZ211">
            <v>0</v>
          </cell>
          <cell r="CA211">
            <v>0</v>
          </cell>
          <cell r="CB211">
            <v>0</v>
          </cell>
          <cell r="CC211">
            <v>0</v>
          </cell>
          <cell r="CD211">
            <v>0</v>
          </cell>
          <cell r="CE211">
            <v>0</v>
          </cell>
          <cell r="CF211">
            <v>0</v>
          </cell>
          <cell r="CG211">
            <v>0</v>
          </cell>
          <cell r="CH211">
            <v>0</v>
          </cell>
          <cell r="CI211">
            <v>0</v>
          </cell>
          <cell r="CJ211">
            <v>596.19839999999999</v>
          </cell>
          <cell r="CK211">
            <v>550.29399999999976</v>
          </cell>
          <cell r="CL211">
            <v>571.37200000000007</v>
          </cell>
          <cell r="CM211">
            <v>497.89689999999979</v>
          </cell>
          <cell r="CN211">
            <v>372.43713570000017</v>
          </cell>
          <cell r="CO211">
            <v>497.26654069999984</v>
          </cell>
          <cell r="CP211">
            <v>737.51899999999989</v>
          </cell>
          <cell r="CQ211">
            <v>661.73000000000013</v>
          </cell>
          <cell r="CR211">
            <v>736.46599999999989</v>
          </cell>
          <cell r="CS211">
            <v>762.93200000000013</v>
          </cell>
          <cell r="CT211">
            <v>834.11699999999996</v>
          </cell>
          <cell r="CU211">
            <v>871.70799999999963</v>
          </cell>
          <cell r="CV211">
            <v>723.56000000000006</v>
          </cell>
          <cell r="CW211">
            <v>851.47400000000005</v>
          </cell>
          <cell r="CX211">
            <v>839.52199999999903</v>
          </cell>
          <cell r="CY211">
            <v>839.82400000000018</v>
          </cell>
          <cell r="CZ211">
            <v>55.277000000000726</v>
          </cell>
          <cell r="DA211">
            <v>1287.8999999999994</v>
          </cell>
          <cell r="DB211">
            <v>1400.1390000000001</v>
          </cell>
          <cell r="DC211">
            <v>1460.3479999999995</v>
          </cell>
          <cell r="DD211">
            <v>1600.2</v>
          </cell>
          <cell r="DE211">
            <v>1295.6999999999998</v>
          </cell>
          <cell r="DF211">
            <v>1176.2999999999988</v>
          </cell>
          <cell r="DG211">
            <v>841.8199999999996</v>
          </cell>
          <cell r="DH211">
            <v>1206.95</v>
          </cell>
          <cell r="DI211">
            <v>1302.7367000000004</v>
          </cell>
          <cell r="DJ211">
            <v>897.51899999999944</v>
          </cell>
          <cell r="DK211">
            <v>940.85599999999977</v>
          </cell>
          <cell r="DL211">
            <v>-98.553100000000001</v>
          </cell>
          <cell r="DM211">
            <v>-85.906499999999994</v>
          </cell>
          <cell r="DN211">
            <v>-154.67949999999999</v>
          </cell>
          <cell r="DO211">
            <v>-86.7072</v>
          </cell>
          <cell r="DP211">
            <v>-84.046400000000006</v>
          </cell>
          <cell r="DQ211">
            <v>-93.240499999999997</v>
          </cell>
          <cell r="DR211">
            <v>-108.069</v>
          </cell>
          <cell r="DS211">
            <v>-102.16</v>
          </cell>
          <cell r="DT211">
            <v>-118.366</v>
          </cell>
          <cell r="DU211">
            <v>-86.881</v>
          </cell>
          <cell r="DV211">
            <v>-109.15900000000001</v>
          </cell>
          <cell r="DW211">
            <v>-189.482</v>
          </cell>
          <cell r="DX211">
            <v>-102.10899999999999</v>
          </cell>
          <cell r="DY211">
            <v>-137.892</v>
          </cell>
          <cell r="DZ211">
            <v>-178.61699999999999</v>
          </cell>
          <cell r="EA211">
            <v>-197.339</v>
          </cell>
          <cell r="EB211">
            <v>-202.1</v>
          </cell>
          <cell r="EC211">
            <v>-264.3</v>
          </cell>
          <cell r="ED211">
            <v>-265.21199999999999</v>
          </cell>
          <cell r="EE211">
            <v>-260.06799999999998</v>
          </cell>
          <cell r="EF211">
            <v>-252.7</v>
          </cell>
          <cell r="EG211">
            <v>-198</v>
          </cell>
          <cell r="EH211">
            <v>-179</v>
          </cell>
          <cell r="EI211">
            <v>-117.21899999999999</v>
          </cell>
          <cell r="EJ211">
            <v>-169.7</v>
          </cell>
          <cell r="EK211">
            <v>-167.22000000000003</v>
          </cell>
          <cell r="EL211">
            <v>-117.291</v>
          </cell>
          <cell r="EM211">
            <v>-180.161</v>
          </cell>
          <cell r="EN211">
            <v>497.64530000000002</v>
          </cell>
          <cell r="EO211">
            <v>464.38749999999976</v>
          </cell>
          <cell r="EP211">
            <v>416.69250000000011</v>
          </cell>
          <cell r="EQ211">
            <v>411.18969999999979</v>
          </cell>
          <cell r="ER211">
            <v>288.39073570000016</v>
          </cell>
          <cell r="ES211">
            <v>404.02604069999984</v>
          </cell>
          <cell r="ET211">
            <v>629.44999999999993</v>
          </cell>
          <cell r="EU211">
            <v>559.57000000000016</v>
          </cell>
          <cell r="EV211">
            <v>618.09999999999991</v>
          </cell>
          <cell r="EW211">
            <v>676.05100000000016</v>
          </cell>
          <cell r="EX211">
            <v>724.95799999999997</v>
          </cell>
          <cell r="EY211">
            <v>682.22599999999966</v>
          </cell>
          <cell r="EZ211">
            <v>621.45100000000002</v>
          </cell>
          <cell r="FA211">
            <v>713.58200000000011</v>
          </cell>
          <cell r="FB211">
            <v>660.90499999999906</v>
          </cell>
          <cell r="FC211">
            <v>642.48500000000013</v>
          </cell>
          <cell r="FD211">
            <v>-146.82299999999927</v>
          </cell>
          <cell r="FE211">
            <v>1023.5999999999995</v>
          </cell>
          <cell r="FF211">
            <v>1134.9270000000001</v>
          </cell>
          <cell r="FG211">
            <v>1200.2799999999995</v>
          </cell>
          <cell r="FH211">
            <v>1347.5</v>
          </cell>
          <cell r="FI211">
            <v>1097.6999999999998</v>
          </cell>
          <cell r="FJ211">
            <v>997.29999999999882</v>
          </cell>
          <cell r="FK211">
            <v>724.60099999999966</v>
          </cell>
          <cell r="FL211">
            <v>1037.25</v>
          </cell>
          <cell r="FM211">
            <v>1135.5167000000004</v>
          </cell>
          <cell r="FN211">
            <v>780.22799999999938</v>
          </cell>
          <cell r="FO211">
            <v>760.69499999999971</v>
          </cell>
          <cell r="FP211">
            <v>0</v>
          </cell>
          <cell r="FQ211">
            <v>0</v>
          </cell>
          <cell r="FR211">
            <v>0</v>
          </cell>
          <cell r="FS211">
            <v>0</v>
          </cell>
          <cell r="FT211">
            <v>0</v>
          </cell>
          <cell r="FU211">
            <v>0</v>
          </cell>
          <cell r="FV211">
            <v>0</v>
          </cell>
          <cell r="FW211">
            <v>0</v>
          </cell>
          <cell r="FX211">
            <v>0</v>
          </cell>
          <cell r="FY211">
            <v>0</v>
          </cell>
          <cell r="FZ211">
            <v>0</v>
          </cell>
          <cell r="GA211">
            <v>0</v>
          </cell>
          <cell r="GB211">
            <v>0</v>
          </cell>
          <cell r="GC211">
            <v>0</v>
          </cell>
          <cell r="GD211">
            <v>0</v>
          </cell>
          <cell r="GE211">
            <v>0</v>
          </cell>
          <cell r="GF211">
            <v>0</v>
          </cell>
          <cell r="GG211">
            <v>0</v>
          </cell>
          <cell r="GH211">
            <v>0</v>
          </cell>
          <cell r="GI211">
            <v>0</v>
          </cell>
          <cell r="GJ211">
            <v>0</v>
          </cell>
          <cell r="GK211">
            <v>0</v>
          </cell>
          <cell r="GL211">
            <v>0</v>
          </cell>
          <cell r="GM211">
            <v>0</v>
          </cell>
          <cell r="GN211">
            <v>0</v>
          </cell>
          <cell r="GO211">
            <v>0</v>
          </cell>
          <cell r="GP211">
            <v>0</v>
          </cell>
          <cell r="GQ211">
            <v>0</v>
          </cell>
          <cell r="GR211">
            <v>0</v>
          </cell>
          <cell r="GS211">
            <v>0</v>
          </cell>
          <cell r="GT211">
            <v>0</v>
          </cell>
          <cell r="GU211">
            <v>0</v>
          </cell>
          <cell r="GV211">
            <v>0</v>
          </cell>
          <cell r="GW211">
            <v>0</v>
          </cell>
          <cell r="GX211">
            <v>0</v>
          </cell>
          <cell r="GY211">
            <v>0</v>
          </cell>
          <cell r="GZ211">
            <v>0</v>
          </cell>
          <cell r="HA211">
            <v>0</v>
          </cell>
          <cell r="HB211">
            <v>0</v>
          </cell>
          <cell r="HC211">
            <v>0</v>
          </cell>
          <cell r="HD211">
            <v>0</v>
          </cell>
          <cell r="HE211">
            <v>0</v>
          </cell>
          <cell r="HF211">
            <v>0</v>
          </cell>
          <cell r="HG211">
            <v>0</v>
          </cell>
          <cell r="HH211">
            <v>0</v>
          </cell>
          <cell r="HI211">
            <v>0</v>
          </cell>
          <cell r="HJ211">
            <v>0</v>
          </cell>
          <cell r="HK211">
            <v>0</v>
          </cell>
          <cell r="HL211">
            <v>0</v>
          </cell>
          <cell r="HM211">
            <v>0</v>
          </cell>
          <cell r="HN211">
            <v>0</v>
          </cell>
          <cell r="HO211">
            <v>0</v>
          </cell>
          <cell r="HP211">
            <v>0</v>
          </cell>
          <cell r="HQ211">
            <v>0</v>
          </cell>
          <cell r="HR211">
            <v>0</v>
          </cell>
          <cell r="HS211">
            <v>0</v>
          </cell>
          <cell r="HT211">
            <v>0</v>
          </cell>
          <cell r="HU211">
            <v>0</v>
          </cell>
          <cell r="HV211">
            <v>0</v>
          </cell>
          <cell r="HW211">
            <v>0</v>
          </cell>
          <cell r="HX211">
            <v>0</v>
          </cell>
          <cell r="HY211">
            <v>0</v>
          </cell>
          <cell r="HZ211">
            <v>0</v>
          </cell>
          <cell r="IA211">
            <v>0</v>
          </cell>
          <cell r="IB211">
            <v>0</v>
          </cell>
          <cell r="IC211">
            <v>0</v>
          </cell>
          <cell r="ID211">
            <v>0</v>
          </cell>
          <cell r="IE211">
            <v>0</v>
          </cell>
          <cell r="IF211">
            <v>0</v>
          </cell>
          <cell r="IG211">
            <v>0</v>
          </cell>
          <cell r="IH211">
            <v>0</v>
          </cell>
          <cell r="II211">
            <v>0</v>
          </cell>
          <cell r="IJ211">
            <v>0</v>
          </cell>
          <cell r="IK211">
            <v>0</v>
          </cell>
          <cell r="IL211">
            <v>0</v>
          </cell>
          <cell r="IM211">
            <v>0</v>
          </cell>
          <cell r="IN211">
            <v>0</v>
          </cell>
          <cell r="IO211">
            <v>0</v>
          </cell>
          <cell r="IP211">
            <v>0</v>
          </cell>
          <cell r="IQ211">
            <v>0</v>
          </cell>
          <cell r="IR211">
            <v>0</v>
          </cell>
          <cell r="IS211">
            <v>0</v>
          </cell>
          <cell r="IT211">
            <v>0</v>
          </cell>
          <cell r="IU211">
            <v>0</v>
          </cell>
        </row>
        <row r="212">
          <cell r="A212" t="str">
            <v>POL IN</v>
          </cell>
          <cell r="B212" t="str">
            <v>Polaris Software</v>
          </cell>
          <cell r="C212" t="str">
            <v>Information Technology</v>
          </cell>
        </row>
        <row r="213">
          <cell r="A213" t="str">
            <v>RLTA IN</v>
          </cell>
          <cell r="B213" t="str">
            <v>Rolta India</v>
          </cell>
          <cell r="C213" t="str">
            <v>Information Technology</v>
          </cell>
          <cell r="D213">
            <v>0</v>
          </cell>
          <cell r="E213">
            <v>0</v>
          </cell>
          <cell r="F213">
            <v>0</v>
          </cell>
          <cell r="G213">
            <v>0</v>
          </cell>
          <cell r="H213">
            <v>0</v>
          </cell>
          <cell r="I213">
            <v>0</v>
          </cell>
          <cell r="J213">
            <v>0</v>
          </cell>
          <cell r="K213">
            <v>0</v>
          </cell>
          <cell r="L213">
            <v>0</v>
          </cell>
          <cell r="M213">
            <v>0</v>
          </cell>
          <cell r="N213">
            <v>0</v>
          </cell>
          <cell r="O213">
            <v>0</v>
          </cell>
          <cell r="P213">
            <v>-33.738</v>
          </cell>
          <cell r="Q213">
            <v>-27.77</v>
          </cell>
          <cell r="R213">
            <v>-37.177</v>
          </cell>
          <cell r="S213">
            <v>-47.015999999999998</v>
          </cell>
          <cell r="T213">
            <v>-34.895000000000003</v>
          </cell>
          <cell r="U213">
            <v>-2.88</v>
          </cell>
          <cell r="V213">
            <v>-0.42499999999999999</v>
          </cell>
          <cell r="W213">
            <v>-0.77200000000000002</v>
          </cell>
          <cell r="X213">
            <v>-3.29</v>
          </cell>
          <cell r="Y213">
            <v>0</v>
          </cell>
          <cell r="Z213">
            <v>0</v>
          </cell>
          <cell r="AA213">
            <v>0</v>
          </cell>
          <cell r="AB213">
            <v>0</v>
          </cell>
          <cell r="AC213">
            <v>0</v>
          </cell>
          <cell r="AD213">
            <v>-11.48</v>
          </cell>
          <cell r="AE213">
            <v>0</v>
          </cell>
          <cell r="AF213">
            <v>0</v>
          </cell>
          <cell r="AG213">
            <v>0</v>
          </cell>
          <cell r="AH213">
            <v>0</v>
          </cell>
          <cell r="AI213">
            <v>0</v>
          </cell>
          <cell r="AJ213">
            <v>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O213">
            <v>0</v>
          </cell>
          <cell r="AP213">
            <v>0</v>
          </cell>
          <cell r="AQ213">
            <v>0</v>
          </cell>
          <cell r="AR213">
            <v>271.18400000000008</v>
          </cell>
          <cell r="AS213">
            <v>298.78999999999996</v>
          </cell>
          <cell r="AT213">
            <v>344.22199999999987</v>
          </cell>
          <cell r="AU213">
            <v>368.82</v>
          </cell>
          <cell r="AV213">
            <v>408.10800000000006</v>
          </cell>
          <cell r="AW213">
            <v>413.39</v>
          </cell>
          <cell r="AX213">
            <v>459.88400000000001</v>
          </cell>
          <cell r="AY213">
            <v>510.59500000000008</v>
          </cell>
          <cell r="AZ213">
            <v>559.22100000000023</v>
          </cell>
          <cell r="BA213">
            <v>620.5</v>
          </cell>
          <cell r="BB213">
            <v>694.76999999999987</v>
          </cell>
          <cell r="BC213">
            <v>759.81000000000006</v>
          </cell>
          <cell r="BD213">
            <v>609.48000000000025</v>
          </cell>
          <cell r="BE213">
            <v>955.85000000000014</v>
          </cell>
          <cell r="BF213">
            <v>931.62000000000012</v>
          </cell>
          <cell r="BG213">
            <v>0</v>
          </cell>
          <cell r="BH213">
            <v>0</v>
          </cell>
          <cell r="BI213">
            <v>0</v>
          </cell>
          <cell r="BJ213">
            <v>0</v>
          </cell>
          <cell r="BK213">
            <v>0</v>
          </cell>
          <cell r="BL213">
            <v>0</v>
          </cell>
          <cell r="BM213">
            <v>0</v>
          </cell>
          <cell r="BN213">
            <v>0</v>
          </cell>
          <cell r="BO213">
            <v>0</v>
          </cell>
          <cell r="BP213">
            <v>0</v>
          </cell>
          <cell r="BQ213">
            <v>0</v>
          </cell>
          <cell r="BR213">
            <v>0</v>
          </cell>
          <cell r="BS213">
            <v>0</v>
          </cell>
          <cell r="BT213">
            <v>0</v>
          </cell>
          <cell r="BU213">
            <v>0</v>
          </cell>
          <cell r="BV213">
            <v>0</v>
          </cell>
          <cell r="BW213">
            <v>0</v>
          </cell>
          <cell r="BX213">
            <v>0</v>
          </cell>
          <cell r="BY213">
            <v>0</v>
          </cell>
          <cell r="BZ213">
            <v>0</v>
          </cell>
          <cell r="CA213">
            <v>0</v>
          </cell>
          <cell r="CB213">
            <v>0</v>
          </cell>
          <cell r="CC213">
            <v>0</v>
          </cell>
          <cell r="CD213">
            <v>0</v>
          </cell>
          <cell r="CE213">
            <v>0</v>
          </cell>
          <cell r="CF213">
            <v>0</v>
          </cell>
          <cell r="CG213">
            <v>-613.5</v>
          </cell>
          <cell r="CH213">
            <v>-226.59</v>
          </cell>
          <cell r="CI213">
            <v>0</v>
          </cell>
          <cell r="CJ213">
            <v>0</v>
          </cell>
          <cell r="CK213">
            <v>0</v>
          </cell>
          <cell r="CL213">
            <v>0</v>
          </cell>
          <cell r="CM213">
            <v>0</v>
          </cell>
          <cell r="CN213">
            <v>0</v>
          </cell>
          <cell r="CO213">
            <v>0</v>
          </cell>
          <cell r="CP213">
            <v>0</v>
          </cell>
          <cell r="CQ213">
            <v>0</v>
          </cell>
          <cell r="CR213">
            <v>0</v>
          </cell>
          <cell r="CS213">
            <v>0</v>
          </cell>
          <cell r="CT213">
            <v>0</v>
          </cell>
          <cell r="CU213">
            <v>0</v>
          </cell>
          <cell r="CV213">
            <v>271.18400000000008</v>
          </cell>
          <cell r="CW213">
            <v>298.78999999999996</v>
          </cell>
          <cell r="CX213">
            <v>344.22199999999987</v>
          </cell>
          <cell r="CY213">
            <v>368.82</v>
          </cell>
          <cell r="CZ213">
            <v>408.10800000000006</v>
          </cell>
          <cell r="DA213">
            <v>413.39</v>
          </cell>
          <cell r="DB213">
            <v>459.88400000000001</v>
          </cell>
          <cell r="DC213">
            <v>510.59500000000008</v>
          </cell>
          <cell r="DD213">
            <v>559.22100000000023</v>
          </cell>
          <cell r="DE213">
            <v>620.5</v>
          </cell>
          <cell r="DF213">
            <v>694.76999999999987</v>
          </cell>
          <cell r="DG213">
            <v>759.81000000000006</v>
          </cell>
          <cell r="DH213">
            <v>609.48000000000025</v>
          </cell>
          <cell r="DI213">
            <v>342.35000000000014</v>
          </cell>
          <cell r="DJ213">
            <v>705.03000000000009</v>
          </cell>
          <cell r="DK213">
            <v>0</v>
          </cell>
          <cell r="DL213">
            <v>0</v>
          </cell>
          <cell r="DM213">
            <v>0</v>
          </cell>
          <cell r="DN213">
            <v>0</v>
          </cell>
          <cell r="DO213">
            <v>0</v>
          </cell>
          <cell r="DP213">
            <v>0</v>
          </cell>
          <cell r="DQ213">
            <v>0</v>
          </cell>
          <cell r="DR213">
            <v>0</v>
          </cell>
          <cell r="DS213">
            <v>0</v>
          </cell>
          <cell r="DT213">
            <v>0</v>
          </cell>
          <cell r="DU213">
            <v>0</v>
          </cell>
          <cell r="DV213">
            <v>0</v>
          </cell>
          <cell r="DW213">
            <v>0</v>
          </cell>
          <cell r="DX213">
            <v>-26.989000000000001</v>
          </cell>
          <cell r="DY213">
            <v>-22.91</v>
          </cell>
          <cell r="DZ213">
            <v>-30.54</v>
          </cell>
          <cell r="EA213">
            <v>-38.5</v>
          </cell>
          <cell r="EB213">
            <v>-54.808999999999997</v>
          </cell>
          <cell r="EC213">
            <v>-40.200000000000003</v>
          </cell>
          <cell r="ED213">
            <v>-50.49</v>
          </cell>
          <cell r="EE213">
            <v>-55.203000000000003</v>
          </cell>
          <cell r="EF213">
            <v>-70.72</v>
          </cell>
          <cell r="EG213">
            <v>-82.3</v>
          </cell>
          <cell r="EH213">
            <v>-92.59</v>
          </cell>
          <cell r="EI213">
            <v>-103.01</v>
          </cell>
          <cell r="EJ213">
            <v>-109.91</v>
          </cell>
          <cell r="EK213">
            <v>-105.1</v>
          </cell>
          <cell r="EL213">
            <v>-101.44</v>
          </cell>
          <cell r="EM213">
            <v>0</v>
          </cell>
          <cell r="EN213">
            <v>0</v>
          </cell>
          <cell r="EO213">
            <v>0</v>
          </cell>
          <cell r="EP213">
            <v>0</v>
          </cell>
          <cell r="EQ213">
            <v>0</v>
          </cell>
          <cell r="ER213">
            <v>0</v>
          </cell>
          <cell r="ES213">
            <v>0</v>
          </cell>
          <cell r="ET213">
            <v>0</v>
          </cell>
          <cell r="EU213">
            <v>0</v>
          </cell>
          <cell r="EV213">
            <v>0</v>
          </cell>
          <cell r="EW213">
            <v>0</v>
          </cell>
          <cell r="EX213">
            <v>0</v>
          </cell>
          <cell r="EY213">
            <v>0</v>
          </cell>
          <cell r="EZ213">
            <v>244.19500000000008</v>
          </cell>
          <cell r="FA213">
            <v>275.87999999999994</v>
          </cell>
          <cell r="FB213">
            <v>313.68199999999985</v>
          </cell>
          <cell r="FC213">
            <v>330.32</v>
          </cell>
          <cell r="FD213">
            <v>353.29900000000009</v>
          </cell>
          <cell r="FE213">
            <v>373.19</v>
          </cell>
          <cell r="FF213">
            <v>409.39400000000001</v>
          </cell>
          <cell r="FG213">
            <v>455.39200000000005</v>
          </cell>
          <cell r="FH213">
            <v>488.5010000000002</v>
          </cell>
          <cell r="FI213">
            <v>538.20000000000005</v>
          </cell>
          <cell r="FJ213">
            <v>602.17999999999984</v>
          </cell>
          <cell r="FK213">
            <v>656.80000000000007</v>
          </cell>
          <cell r="FL213">
            <v>499.57000000000028</v>
          </cell>
          <cell r="FM213">
            <v>237.25000000000014</v>
          </cell>
          <cell r="FN213">
            <v>603.59000000000015</v>
          </cell>
          <cell r="FO213">
            <v>0</v>
          </cell>
          <cell r="FP213">
            <v>0</v>
          </cell>
          <cell r="FQ213">
            <v>0</v>
          </cell>
          <cell r="FR213">
            <v>0</v>
          </cell>
          <cell r="FS213">
            <v>0</v>
          </cell>
          <cell r="FT213">
            <v>0</v>
          </cell>
          <cell r="FU213">
            <v>0</v>
          </cell>
          <cell r="FV213">
            <v>0</v>
          </cell>
          <cell r="FW213">
            <v>0</v>
          </cell>
          <cell r="FX213">
            <v>0</v>
          </cell>
          <cell r="FY213">
            <v>0</v>
          </cell>
          <cell r="FZ213">
            <v>0</v>
          </cell>
          <cell r="GA213">
            <v>0</v>
          </cell>
          <cell r="GB213">
            <v>0</v>
          </cell>
          <cell r="GC213">
            <v>0</v>
          </cell>
          <cell r="GD213">
            <v>0</v>
          </cell>
          <cell r="GE213">
            <v>0</v>
          </cell>
          <cell r="GF213">
            <v>0</v>
          </cell>
          <cell r="GG213">
            <v>0</v>
          </cell>
          <cell r="GH213">
            <v>0</v>
          </cell>
          <cell r="GI213">
            <v>0</v>
          </cell>
          <cell r="GJ213">
            <v>0</v>
          </cell>
          <cell r="GK213">
            <v>0</v>
          </cell>
          <cell r="GL213">
            <v>0</v>
          </cell>
          <cell r="GM213">
            <v>0</v>
          </cell>
          <cell r="GN213">
            <v>0</v>
          </cell>
          <cell r="GO213">
            <v>0</v>
          </cell>
          <cell r="GP213">
            <v>0</v>
          </cell>
          <cell r="GQ213">
            <v>0</v>
          </cell>
          <cell r="GR213">
            <v>0</v>
          </cell>
          <cell r="GS213">
            <v>0</v>
          </cell>
          <cell r="GT213">
            <v>0</v>
          </cell>
          <cell r="GU213">
            <v>0</v>
          </cell>
          <cell r="GV213">
            <v>0</v>
          </cell>
          <cell r="GW213">
            <v>0</v>
          </cell>
          <cell r="GX213">
            <v>0</v>
          </cell>
          <cell r="GY213">
            <v>0</v>
          </cell>
          <cell r="GZ213">
            <v>0</v>
          </cell>
          <cell r="HA213">
            <v>0</v>
          </cell>
          <cell r="HB213">
            <v>0</v>
          </cell>
          <cell r="HC213">
            <v>0</v>
          </cell>
          <cell r="HD213">
            <v>0</v>
          </cell>
          <cell r="HE213">
            <v>0</v>
          </cell>
          <cell r="HF213">
            <v>0</v>
          </cell>
          <cell r="HG213">
            <v>0</v>
          </cell>
          <cell r="HH213">
            <v>0</v>
          </cell>
          <cell r="HI213">
            <v>0</v>
          </cell>
          <cell r="HJ213">
            <v>0</v>
          </cell>
          <cell r="HK213">
            <v>0</v>
          </cell>
          <cell r="HL213">
            <v>0</v>
          </cell>
          <cell r="HM213">
            <v>0</v>
          </cell>
          <cell r="HN213">
            <v>0</v>
          </cell>
          <cell r="HO213">
            <v>0</v>
          </cell>
          <cell r="HP213">
            <v>0</v>
          </cell>
          <cell r="HQ213">
            <v>0</v>
          </cell>
          <cell r="HR213">
            <v>0</v>
          </cell>
          <cell r="HS213">
            <v>0</v>
          </cell>
          <cell r="HT213">
            <v>0</v>
          </cell>
          <cell r="HU213">
            <v>0</v>
          </cell>
          <cell r="HV213">
            <v>0</v>
          </cell>
          <cell r="HW213">
            <v>0</v>
          </cell>
          <cell r="HX213">
            <v>0</v>
          </cell>
          <cell r="HY213">
            <v>0</v>
          </cell>
          <cell r="HZ213">
            <v>0</v>
          </cell>
          <cell r="IA213">
            <v>0</v>
          </cell>
          <cell r="IB213">
            <v>0</v>
          </cell>
          <cell r="IC213">
            <v>0</v>
          </cell>
          <cell r="ID213">
            <v>0</v>
          </cell>
          <cell r="IE213">
            <v>0</v>
          </cell>
          <cell r="IF213">
            <v>0</v>
          </cell>
          <cell r="IG213">
            <v>0</v>
          </cell>
          <cell r="IH213">
            <v>0</v>
          </cell>
          <cell r="II213">
            <v>0</v>
          </cell>
          <cell r="IJ213">
            <v>0</v>
          </cell>
          <cell r="IK213">
            <v>0</v>
          </cell>
          <cell r="IL213">
            <v>0</v>
          </cell>
          <cell r="IM213">
            <v>0</v>
          </cell>
          <cell r="IN213">
            <v>0</v>
          </cell>
          <cell r="IO213">
            <v>0</v>
          </cell>
          <cell r="IP213">
            <v>0</v>
          </cell>
          <cell r="IQ213">
            <v>0</v>
          </cell>
          <cell r="IR213">
            <v>8.73</v>
          </cell>
          <cell r="IS213">
            <v>1.79</v>
          </cell>
          <cell r="IT213">
            <v>1.93</v>
          </cell>
          <cell r="IU213">
            <v>0</v>
          </cell>
        </row>
        <row r="214">
          <cell r="A214" t="str">
            <v>SACT IN</v>
          </cell>
          <cell r="B214" t="str">
            <v>Sasken Communications Technologies</v>
          </cell>
          <cell r="C214" t="str">
            <v>Information Technology</v>
          </cell>
          <cell r="D214">
            <v>0</v>
          </cell>
          <cell r="E214">
            <v>0</v>
          </cell>
          <cell r="F214">
            <v>0</v>
          </cell>
          <cell r="G214">
            <v>0</v>
          </cell>
          <cell r="H214">
            <v>0</v>
          </cell>
          <cell r="I214">
            <v>0</v>
          </cell>
          <cell r="J214">
            <v>0</v>
          </cell>
          <cell r="K214">
            <v>0</v>
          </cell>
          <cell r="L214">
            <v>0</v>
          </cell>
          <cell r="M214">
            <v>-1.536</v>
          </cell>
          <cell r="N214">
            <v>-1.788</v>
          </cell>
          <cell r="O214">
            <v>-0.88600000000000001</v>
          </cell>
          <cell r="P214">
            <v>-0.38300000000000001</v>
          </cell>
          <cell r="Q214">
            <v>-0.27100000000000002</v>
          </cell>
          <cell r="R214">
            <v>-0.43099999999999999</v>
          </cell>
          <cell r="S214">
            <v>-0.34499999999999997</v>
          </cell>
          <cell r="T214">
            <v>-0.26300000000000001</v>
          </cell>
          <cell r="U214">
            <v>-23.56</v>
          </cell>
          <cell r="V214">
            <v>-10.398999999999999</v>
          </cell>
          <cell r="W214">
            <v>-10.5</v>
          </cell>
          <cell r="X214">
            <v>-10.118</v>
          </cell>
          <cell r="Y214">
            <v>-10.11</v>
          </cell>
          <cell r="Z214">
            <v>-10.009</v>
          </cell>
          <cell r="AA214">
            <v>-10.02</v>
          </cell>
          <cell r="AB214">
            <v>-11.111000000000001</v>
          </cell>
          <cell r="AC214">
            <v>-9.9</v>
          </cell>
          <cell r="AD214">
            <v>-8.7530000000000001</v>
          </cell>
          <cell r="AE214">
            <v>-8.4130000000000003</v>
          </cell>
          <cell r="AF214">
            <v>0</v>
          </cell>
          <cell r="AG214">
            <v>0</v>
          </cell>
          <cell r="AH214">
            <v>0</v>
          </cell>
          <cell r="AI214">
            <v>0</v>
          </cell>
          <cell r="AJ214">
            <v>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O214">
            <v>73.166999999999931</v>
          </cell>
          <cell r="AP214">
            <v>14.972999999999939</v>
          </cell>
          <cell r="AQ214">
            <v>125.45499999999993</v>
          </cell>
          <cell r="AR214">
            <v>61.446999999999981</v>
          </cell>
          <cell r="AS214">
            <v>150.42299999999992</v>
          </cell>
          <cell r="AT214">
            <v>80.004999999999939</v>
          </cell>
          <cell r="AU214">
            <v>73.492000000000019</v>
          </cell>
          <cell r="AV214">
            <v>91.482999999999919</v>
          </cell>
          <cell r="AW214">
            <v>152.2290000000001</v>
          </cell>
          <cell r="AX214">
            <v>153.86200000000008</v>
          </cell>
          <cell r="AY214">
            <v>144.27699999999976</v>
          </cell>
          <cell r="AZ214">
            <v>90.335999999999984</v>
          </cell>
          <cell r="BA214">
            <v>199.84099999999978</v>
          </cell>
          <cell r="BB214">
            <v>75.10100000000007</v>
          </cell>
          <cell r="BC214">
            <v>202.666</v>
          </cell>
          <cell r="BD214">
            <v>193.49799999999996</v>
          </cell>
          <cell r="BE214">
            <v>176.0419999999998</v>
          </cell>
          <cell r="BF214">
            <v>210.67599999999987</v>
          </cell>
          <cell r="BG214">
            <v>280.024</v>
          </cell>
          <cell r="BH214">
            <v>0</v>
          </cell>
          <cell r="BI214">
            <v>0</v>
          </cell>
          <cell r="BJ214">
            <v>0</v>
          </cell>
          <cell r="BK214">
            <v>0</v>
          </cell>
          <cell r="BL214">
            <v>0</v>
          </cell>
          <cell r="BM214">
            <v>0</v>
          </cell>
          <cell r="BN214">
            <v>0</v>
          </cell>
          <cell r="BO214">
            <v>0</v>
          </cell>
          <cell r="BP214">
            <v>0</v>
          </cell>
          <cell r="BQ214">
            <v>0</v>
          </cell>
          <cell r="BR214">
            <v>0</v>
          </cell>
          <cell r="BS214">
            <v>0</v>
          </cell>
          <cell r="BT214">
            <v>0</v>
          </cell>
          <cell r="BU214">
            <v>0</v>
          </cell>
          <cell r="BV214">
            <v>-67.608000000000004</v>
          </cell>
          <cell r="BW214">
            <v>0</v>
          </cell>
          <cell r="BX214">
            <v>0</v>
          </cell>
          <cell r="BY214">
            <v>0</v>
          </cell>
          <cell r="BZ214">
            <v>0</v>
          </cell>
          <cell r="CA214">
            <v>0</v>
          </cell>
          <cell r="CB214">
            <v>0</v>
          </cell>
          <cell r="CC214">
            <v>0</v>
          </cell>
          <cell r="CD214">
            <v>0</v>
          </cell>
          <cell r="CE214">
            <v>0</v>
          </cell>
          <cell r="CF214">
            <v>0</v>
          </cell>
          <cell r="CG214">
            <v>0</v>
          </cell>
          <cell r="CH214">
            <v>0</v>
          </cell>
          <cell r="CI214">
            <v>-151.97</v>
          </cell>
          <cell r="CJ214">
            <v>0</v>
          </cell>
          <cell r="CK214">
            <v>0</v>
          </cell>
          <cell r="CL214">
            <v>0</v>
          </cell>
          <cell r="CM214">
            <v>0</v>
          </cell>
          <cell r="CN214">
            <v>0</v>
          </cell>
          <cell r="CO214">
            <v>0</v>
          </cell>
          <cell r="CP214">
            <v>0</v>
          </cell>
          <cell r="CQ214">
            <v>0</v>
          </cell>
          <cell r="CR214">
            <v>0</v>
          </cell>
          <cell r="CS214">
            <v>73.166999999999931</v>
          </cell>
          <cell r="CT214">
            <v>14.972999999999939</v>
          </cell>
          <cell r="CU214">
            <v>125.45499999999993</v>
          </cell>
          <cell r="CV214">
            <v>61.446999999999981</v>
          </cell>
          <cell r="CW214">
            <v>150.42299999999992</v>
          </cell>
          <cell r="CX214">
            <v>12.396999999999935</v>
          </cell>
          <cell r="CY214">
            <v>73.492000000000019</v>
          </cell>
          <cell r="CZ214">
            <v>91.482999999999919</v>
          </cell>
          <cell r="DA214">
            <v>152.2290000000001</v>
          </cell>
          <cell r="DB214">
            <v>153.86200000000008</v>
          </cell>
          <cell r="DC214">
            <v>144.27699999999976</v>
          </cell>
          <cell r="DD214">
            <v>90.335999999999984</v>
          </cell>
          <cell r="DE214">
            <v>199.84099999999978</v>
          </cell>
          <cell r="DF214">
            <v>75.10100000000007</v>
          </cell>
          <cell r="DG214">
            <v>202.666</v>
          </cell>
          <cell r="DH214">
            <v>193.49799999999996</v>
          </cell>
          <cell r="DI214">
            <v>176.0419999999998</v>
          </cell>
          <cell r="DJ214">
            <v>210.67599999999987</v>
          </cell>
          <cell r="DK214">
            <v>128.054</v>
          </cell>
          <cell r="DL214">
            <v>0</v>
          </cell>
          <cell r="DM214">
            <v>0</v>
          </cell>
          <cell r="DN214">
            <v>0</v>
          </cell>
          <cell r="DO214">
            <v>0</v>
          </cell>
          <cell r="DP214">
            <v>0</v>
          </cell>
          <cell r="DQ214">
            <v>0</v>
          </cell>
          <cell r="DR214">
            <v>0</v>
          </cell>
          <cell r="DS214">
            <v>0</v>
          </cell>
          <cell r="DT214">
            <v>0</v>
          </cell>
          <cell r="DU214">
            <v>-7.6040000000000001</v>
          </cell>
          <cell r="DV214">
            <v>-0.61</v>
          </cell>
          <cell r="DW214">
            <v>-16.001000000000001</v>
          </cell>
          <cell r="DX214">
            <v>-13.725999999999999</v>
          </cell>
          <cell r="DY214">
            <v>-33.693999999999996</v>
          </cell>
          <cell r="DZ214">
            <v>-10.558</v>
          </cell>
          <cell r="EA214">
            <v>-10.621</v>
          </cell>
          <cell r="EB214">
            <v>-4.9630000000000001</v>
          </cell>
          <cell r="EC214">
            <v>-33.349000000000004</v>
          </cell>
          <cell r="ED214">
            <v>-35.125999999999998</v>
          </cell>
          <cell r="EE214">
            <v>-27.178000000000001</v>
          </cell>
          <cell r="EF214">
            <v>-26.477</v>
          </cell>
          <cell r="EG214">
            <v>-56.68</v>
          </cell>
          <cell r="EH214">
            <v>-36.491</v>
          </cell>
          <cell r="EI214">
            <v>-54.6</v>
          </cell>
          <cell r="EJ214">
            <v>-56.363</v>
          </cell>
          <cell r="EK214">
            <v>-72.34</v>
          </cell>
          <cell r="EL214">
            <v>-67.108000000000004</v>
          </cell>
          <cell r="EM214">
            <v>-89.415999999999968</v>
          </cell>
          <cell r="EN214">
            <v>0</v>
          </cell>
          <cell r="EO214">
            <v>0</v>
          </cell>
          <cell r="EP214">
            <v>0</v>
          </cell>
          <cell r="EQ214">
            <v>0</v>
          </cell>
          <cell r="ER214">
            <v>0</v>
          </cell>
          <cell r="ES214">
            <v>0</v>
          </cell>
          <cell r="ET214">
            <v>0</v>
          </cell>
          <cell r="EU214">
            <v>0</v>
          </cell>
          <cell r="EV214">
            <v>0</v>
          </cell>
          <cell r="EW214">
            <v>65.562999999999931</v>
          </cell>
          <cell r="EX214">
            <v>14.362999999999939</v>
          </cell>
          <cell r="EY214">
            <v>109.45399999999992</v>
          </cell>
          <cell r="EZ214">
            <v>47.720999999999982</v>
          </cell>
          <cell r="FA214">
            <v>116.72899999999993</v>
          </cell>
          <cell r="FB214">
            <v>1.8389999999999347</v>
          </cell>
          <cell r="FC214">
            <v>62.871000000000016</v>
          </cell>
          <cell r="FD214">
            <v>86.519999999999925</v>
          </cell>
          <cell r="FE214">
            <v>118.88000000000009</v>
          </cell>
          <cell r="FF214">
            <v>118.73600000000008</v>
          </cell>
          <cell r="FG214">
            <v>117.09899999999976</v>
          </cell>
          <cell r="FH214">
            <v>63.85899999999998</v>
          </cell>
          <cell r="FI214">
            <v>143.16099999999977</v>
          </cell>
          <cell r="FJ214">
            <v>38.61000000000007</v>
          </cell>
          <cell r="FK214">
            <v>148.066</v>
          </cell>
          <cell r="FL214">
            <v>137.13499999999996</v>
          </cell>
          <cell r="FM214">
            <v>103.7019999999998</v>
          </cell>
          <cell r="FN214">
            <v>143.56799999999987</v>
          </cell>
          <cell r="FO214">
            <v>38.638000000000034</v>
          </cell>
          <cell r="FP214">
            <v>0</v>
          </cell>
          <cell r="FQ214">
            <v>0</v>
          </cell>
          <cell r="FR214">
            <v>0</v>
          </cell>
          <cell r="FS214">
            <v>0</v>
          </cell>
          <cell r="FT214">
            <v>0</v>
          </cell>
          <cell r="FU214">
            <v>0</v>
          </cell>
          <cell r="FV214">
            <v>0</v>
          </cell>
          <cell r="FW214">
            <v>0</v>
          </cell>
          <cell r="FX214">
            <v>0</v>
          </cell>
          <cell r="FY214">
            <v>0</v>
          </cell>
          <cell r="FZ214">
            <v>0</v>
          </cell>
          <cell r="GA214">
            <v>0</v>
          </cell>
          <cell r="GB214">
            <v>0</v>
          </cell>
          <cell r="GC214">
            <v>0</v>
          </cell>
          <cell r="GD214">
            <v>0</v>
          </cell>
          <cell r="GE214">
            <v>0</v>
          </cell>
          <cell r="GF214">
            <v>0</v>
          </cell>
          <cell r="GG214">
            <v>0</v>
          </cell>
          <cell r="GH214">
            <v>0</v>
          </cell>
          <cell r="GI214">
            <v>0</v>
          </cell>
          <cell r="GJ214">
            <v>0</v>
          </cell>
          <cell r="GK214">
            <v>0</v>
          </cell>
          <cell r="GL214">
            <v>0</v>
          </cell>
          <cell r="GM214">
            <v>0</v>
          </cell>
          <cell r="GN214">
            <v>0</v>
          </cell>
          <cell r="GO214">
            <v>0</v>
          </cell>
          <cell r="GP214">
            <v>0</v>
          </cell>
          <cell r="GQ214">
            <v>0</v>
          </cell>
          <cell r="GR214">
            <v>0</v>
          </cell>
          <cell r="GS214">
            <v>0</v>
          </cell>
          <cell r="GT214">
            <v>0</v>
          </cell>
          <cell r="GU214">
            <v>0</v>
          </cell>
          <cell r="GV214">
            <v>0</v>
          </cell>
          <cell r="GW214">
            <v>0</v>
          </cell>
          <cell r="GX214">
            <v>0</v>
          </cell>
          <cell r="GY214">
            <v>0</v>
          </cell>
          <cell r="GZ214">
            <v>0</v>
          </cell>
          <cell r="HA214">
            <v>0</v>
          </cell>
          <cell r="HB214">
            <v>0</v>
          </cell>
          <cell r="HC214">
            <v>0</v>
          </cell>
          <cell r="HD214">
            <v>0</v>
          </cell>
          <cell r="HE214">
            <v>0</v>
          </cell>
          <cell r="HF214">
            <v>0</v>
          </cell>
          <cell r="HG214">
            <v>0</v>
          </cell>
          <cell r="HH214">
            <v>0</v>
          </cell>
          <cell r="HI214">
            <v>0</v>
          </cell>
          <cell r="HJ214">
            <v>0</v>
          </cell>
          <cell r="HK214">
            <v>0</v>
          </cell>
          <cell r="HL214">
            <v>0</v>
          </cell>
          <cell r="HM214">
            <v>0</v>
          </cell>
          <cell r="HN214">
            <v>0</v>
          </cell>
          <cell r="HO214">
            <v>0</v>
          </cell>
          <cell r="HP214">
            <v>0</v>
          </cell>
          <cell r="HQ214">
            <v>0</v>
          </cell>
          <cell r="HR214">
            <v>0</v>
          </cell>
          <cell r="HS214">
            <v>0</v>
          </cell>
          <cell r="HT214">
            <v>0</v>
          </cell>
          <cell r="HU214">
            <v>0</v>
          </cell>
          <cell r="HV214">
            <v>0</v>
          </cell>
          <cell r="HW214">
            <v>0</v>
          </cell>
          <cell r="HX214">
            <v>0</v>
          </cell>
          <cell r="HY214">
            <v>0</v>
          </cell>
          <cell r="HZ214">
            <v>0</v>
          </cell>
          <cell r="IA214">
            <v>0</v>
          </cell>
          <cell r="IB214">
            <v>0</v>
          </cell>
          <cell r="IC214">
            <v>0</v>
          </cell>
          <cell r="ID214">
            <v>0</v>
          </cell>
          <cell r="IE214">
            <v>0</v>
          </cell>
          <cell r="IF214">
            <v>0</v>
          </cell>
          <cell r="IG214">
            <v>0</v>
          </cell>
          <cell r="IH214">
            <v>0</v>
          </cell>
          <cell r="II214">
            <v>0</v>
          </cell>
          <cell r="IJ214">
            <v>0</v>
          </cell>
          <cell r="IK214">
            <v>0</v>
          </cell>
          <cell r="IL214">
            <v>0</v>
          </cell>
          <cell r="IM214">
            <v>0</v>
          </cell>
          <cell r="IN214">
            <v>0</v>
          </cell>
          <cell r="IO214">
            <v>0</v>
          </cell>
          <cell r="IP214">
            <v>0</v>
          </cell>
          <cell r="IQ214">
            <v>0</v>
          </cell>
          <cell r="IR214">
            <v>0</v>
          </cell>
          <cell r="IS214">
            <v>0</v>
          </cell>
          <cell r="IT214">
            <v>0</v>
          </cell>
          <cell r="IU214">
            <v>0</v>
          </cell>
        </row>
        <row r="215">
          <cell r="A215" t="str">
            <v>SCS IN</v>
          </cell>
          <cell r="B215" t="str">
            <v>Satyam Computer Services</v>
          </cell>
          <cell r="C215" t="str">
            <v>Information Technology</v>
          </cell>
          <cell r="D215">
            <v>-1.4650000000000001</v>
          </cell>
          <cell r="E215">
            <v>-1.915</v>
          </cell>
          <cell r="F215">
            <v>-1.929</v>
          </cell>
          <cell r="G215">
            <v>-1.899</v>
          </cell>
          <cell r="H215">
            <v>-2.5900000000000003</v>
          </cell>
          <cell r="I215">
            <v>-2.7970000000000002</v>
          </cell>
          <cell r="J215">
            <v>-2.8039999999999998</v>
          </cell>
          <cell r="K215">
            <v>-2.0249999999999999</v>
          </cell>
          <cell r="L215">
            <v>-2.3079999999999998</v>
          </cell>
          <cell r="M215">
            <v>-1.9159999999999999</v>
          </cell>
          <cell r="N215">
            <v>-2.492</v>
          </cell>
          <cell r="O215">
            <v>-2.4030000000000005</v>
          </cell>
          <cell r="P215">
            <v>-4.6909999999999998</v>
          </cell>
          <cell r="Q215">
            <v>-7.6790000000000003</v>
          </cell>
          <cell r="R215">
            <v>-26.580000000000002</v>
          </cell>
          <cell r="S215">
            <v>-16.5</v>
          </cell>
          <cell r="T215">
            <v>-25.5</v>
          </cell>
          <cell r="U215">
            <v>-27.2</v>
          </cell>
          <cell r="V215">
            <v>-32.299999999999997</v>
          </cell>
          <cell r="W215">
            <v>-74.2</v>
          </cell>
          <cell r="X215">
            <v>-33.200000000000003</v>
          </cell>
          <cell r="Y215">
            <v>-41</v>
          </cell>
          <cell r="Z215">
            <v>-81.2</v>
          </cell>
          <cell r="AA215">
            <v>-45.7</v>
          </cell>
          <cell r="AB215">
            <v>-57.4</v>
          </cell>
          <cell r="AC215">
            <v>-132.1</v>
          </cell>
          <cell r="AD215">
            <v>-42.631000000000022</v>
          </cell>
          <cell r="AE215">
            <v>-42.631000000000022</v>
          </cell>
          <cell r="AF215">
            <v>1193.4140000000009</v>
          </cell>
          <cell r="AG215">
            <v>1304.6330000000003</v>
          </cell>
          <cell r="AH215">
            <v>1280.4680000000003</v>
          </cell>
          <cell r="AI215">
            <v>1436.3289999999993</v>
          </cell>
          <cell r="AJ215">
            <v>1410.3209999999997</v>
          </cell>
          <cell r="AK215">
            <v>1637.886</v>
          </cell>
          <cell r="AL215">
            <v>1648.9980000000003</v>
          </cell>
          <cell r="AM215">
            <v>1628.4479999999967</v>
          </cell>
          <cell r="AN215">
            <v>1954.4520000000002</v>
          </cell>
          <cell r="AO215">
            <v>2085.3410000000013</v>
          </cell>
          <cell r="AP215">
            <v>1967.0660000000009</v>
          </cell>
          <cell r="AQ215">
            <v>2379.6830000000018</v>
          </cell>
          <cell r="AR215">
            <v>2323.0709999999999</v>
          </cell>
          <cell r="AS215">
            <v>2724.4159999999988</v>
          </cell>
          <cell r="AT215">
            <v>3107.8689999999983</v>
          </cell>
          <cell r="AU215">
            <v>3246.3890000000024</v>
          </cell>
          <cell r="AV215">
            <v>3901.7000000000007</v>
          </cell>
          <cell r="AW215">
            <v>3504.8000000000015</v>
          </cell>
          <cell r="AX215">
            <v>3775.5999999999995</v>
          </cell>
          <cell r="AY215">
            <v>4378.2000000000016</v>
          </cell>
          <cell r="AZ215">
            <v>4314.8000000000038</v>
          </cell>
          <cell r="BA215">
            <v>4699.9000000000015</v>
          </cell>
          <cell r="BB215">
            <v>4912.5000000000009</v>
          </cell>
          <cell r="BC215">
            <v>5255.4400000000014</v>
          </cell>
          <cell r="BD215">
            <v>6129.4999999999973</v>
          </cell>
          <cell r="BE215">
            <v>6528.1</v>
          </cell>
          <cell r="BF215">
            <v>7001.8707222446828</v>
          </cell>
          <cell r="BG215">
            <v>6768.2673586191177</v>
          </cell>
          <cell r="BH215">
            <v>0</v>
          </cell>
          <cell r="BI215">
            <v>0</v>
          </cell>
          <cell r="BJ215">
            <v>0</v>
          </cell>
          <cell r="BK215">
            <v>-1517.0609999999999</v>
          </cell>
          <cell r="BL215">
            <v>0</v>
          </cell>
          <cell r="BM215">
            <v>0</v>
          </cell>
          <cell r="BN215">
            <v>0</v>
          </cell>
          <cell r="BO215">
            <v>0</v>
          </cell>
          <cell r="BP215">
            <v>0</v>
          </cell>
          <cell r="BQ215">
            <v>0</v>
          </cell>
          <cell r="BR215">
            <v>0</v>
          </cell>
          <cell r="BS215">
            <v>0</v>
          </cell>
          <cell r="BT215">
            <v>0</v>
          </cell>
          <cell r="BU215">
            <v>0</v>
          </cell>
          <cell r="BV215">
            <v>1598</v>
          </cell>
          <cell r="BW215">
            <v>0</v>
          </cell>
          <cell r="BX215">
            <v>0</v>
          </cell>
          <cell r="BY215">
            <v>0</v>
          </cell>
          <cell r="BZ215">
            <v>0</v>
          </cell>
          <cell r="CA215">
            <v>0</v>
          </cell>
          <cell r="CB215">
            <v>0</v>
          </cell>
          <cell r="CC215">
            <v>0</v>
          </cell>
          <cell r="CD215">
            <v>0</v>
          </cell>
          <cell r="CE215">
            <v>0</v>
          </cell>
          <cell r="CF215">
            <v>0</v>
          </cell>
          <cell r="CG215">
            <v>0</v>
          </cell>
          <cell r="CH215">
            <v>0</v>
          </cell>
          <cell r="CI215">
            <v>0</v>
          </cell>
          <cell r="CJ215">
            <v>1193.4140000000009</v>
          </cell>
          <cell r="CK215">
            <v>1304.6330000000003</v>
          </cell>
          <cell r="CL215">
            <v>1280.4680000000003</v>
          </cell>
          <cell r="CM215">
            <v>-80.732000000000653</v>
          </cell>
          <cell r="CN215">
            <v>1410.3209999999997</v>
          </cell>
          <cell r="CO215">
            <v>1637.886</v>
          </cell>
          <cell r="CP215">
            <v>1648.9980000000003</v>
          </cell>
          <cell r="CQ215">
            <v>1628.4479999999967</v>
          </cell>
          <cell r="CR215">
            <v>1954.4520000000002</v>
          </cell>
          <cell r="CS215">
            <v>2085.3410000000013</v>
          </cell>
          <cell r="CT215">
            <v>1967.0660000000009</v>
          </cell>
          <cell r="CU215">
            <v>2379.6830000000018</v>
          </cell>
          <cell r="CV215">
            <v>2323.0709999999999</v>
          </cell>
          <cell r="CW215">
            <v>2724.4159999999988</v>
          </cell>
          <cell r="CX215">
            <v>4705.8689999999988</v>
          </cell>
          <cell r="CY215">
            <v>3246.3890000000024</v>
          </cell>
          <cell r="CZ215">
            <v>3901.7000000000007</v>
          </cell>
          <cell r="DA215">
            <v>3504.8000000000015</v>
          </cell>
          <cell r="DB215">
            <v>3775.5999999999995</v>
          </cell>
          <cell r="DC215">
            <v>4378.2000000000016</v>
          </cell>
          <cell r="DD215">
            <v>4314.8000000000038</v>
          </cell>
          <cell r="DE215">
            <v>4699.9000000000015</v>
          </cell>
          <cell r="DF215">
            <v>4912.5000000000009</v>
          </cell>
          <cell r="DG215">
            <v>5255.4400000000014</v>
          </cell>
          <cell r="DH215">
            <v>6129.4999999999973</v>
          </cell>
          <cell r="DI215">
            <v>6528.1</v>
          </cell>
          <cell r="DJ215">
            <v>7001.8707222446828</v>
          </cell>
          <cell r="DK215">
            <v>6768.2673586191177</v>
          </cell>
          <cell r="DL215">
            <v>-108.95</v>
          </cell>
          <cell r="DM215">
            <v>-123.078</v>
          </cell>
          <cell r="DN215">
            <v>-113.09</v>
          </cell>
          <cell r="DO215">
            <v>-270.911</v>
          </cell>
          <cell r="DP215">
            <v>-219.81899999999999</v>
          </cell>
          <cell r="DQ215">
            <v>-280.55799999999999</v>
          </cell>
          <cell r="DR215">
            <v>-279.24799999999999</v>
          </cell>
          <cell r="DS215">
            <v>-282.96900000000005</v>
          </cell>
          <cell r="DT215">
            <v>-300.62599999999998</v>
          </cell>
          <cell r="DU215">
            <v>-303.51900000000001</v>
          </cell>
          <cell r="DV215">
            <v>-288.91400000000004</v>
          </cell>
          <cell r="DW215">
            <v>-282.548</v>
          </cell>
          <cell r="DX215">
            <v>-392.00700000000001</v>
          </cell>
          <cell r="DY215">
            <v>-332.88300000000004</v>
          </cell>
          <cell r="DZ215">
            <v>-386.3</v>
          </cell>
          <cell r="EA215">
            <v>-397.4</v>
          </cell>
          <cell r="EB215">
            <v>-367.7</v>
          </cell>
          <cell r="EC215">
            <v>-306.8</v>
          </cell>
          <cell r="ED215">
            <v>-403.3</v>
          </cell>
          <cell r="EE215">
            <v>-442.3</v>
          </cell>
          <cell r="EF215">
            <v>-531.6</v>
          </cell>
          <cell r="EG215">
            <v>-609</v>
          </cell>
          <cell r="EH215">
            <v>-576.19999999999993</v>
          </cell>
          <cell r="EI215">
            <v>-586.70000000000005</v>
          </cell>
          <cell r="EJ215">
            <v>-652.5</v>
          </cell>
          <cell r="EK215">
            <v>-719.6</v>
          </cell>
          <cell r="EL215">
            <v>-797.50223944691561</v>
          </cell>
          <cell r="EM215">
            <v>-775.37851444810315</v>
          </cell>
          <cell r="EN215">
            <v>1084.4640000000009</v>
          </cell>
          <cell r="EO215">
            <v>1181.5550000000003</v>
          </cell>
          <cell r="EP215">
            <v>1167.3780000000004</v>
          </cell>
          <cell r="EQ215">
            <v>-351.64300000000065</v>
          </cell>
          <cell r="ER215">
            <v>1190.5019999999997</v>
          </cell>
          <cell r="ES215">
            <v>1357.328</v>
          </cell>
          <cell r="ET215">
            <v>1369.7500000000002</v>
          </cell>
          <cell r="EU215">
            <v>1345.4789999999966</v>
          </cell>
          <cell r="EV215">
            <v>1653.8260000000002</v>
          </cell>
          <cell r="EW215">
            <v>1781.8220000000013</v>
          </cell>
          <cell r="EX215">
            <v>1678.152000000001</v>
          </cell>
          <cell r="EY215">
            <v>2097.135000000002</v>
          </cell>
          <cell r="EZ215">
            <v>1931.0639999999999</v>
          </cell>
          <cell r="FA215">
            <v>2391.5329999999985</v>
          </cell>
          <cell r="FB215">
            <v>4319.5689999999986</v>
          </cell>
          <cell r="FC215">
            <v>2848.9890000000023</v>
          </cell>
          <cell r="FD215">
            <v>3534.0000000000009</v>
          </cell>
          <cell r="FE215">
            <v>3198.0000000000014</v>
          </cell>
          <cell r="FF215">
            <v>3372.2999999999993</v>
          </cell>
          <cell r="FG215">
            <v>3935.9000000000015</v>
          </cell>
          <cell r="FH215">
            <v>3783.2000000000039</v>
          </cell>
          <cell r="FI215">
            <v>4090.9000000000015</v>
          </cell>
          <cell r="FJ215">
            <v>4336.3000000000011</v>
          </cell>
          <cell r="FK215">
            <v>4668.7400000000016</v>
          </cell>
          <cell r="FL215">
            <v>5476.9999999999973</v>
          </cell>
          <cell r="FM215">
            <v>5808.5</v>
          </cell>
          <cell r="FN215">
            <v>6204.3684827977668</v>
          </cell>
          <cell r="FO215">
            <v>5992.8888441710142</v>
          </cell>
          <cell r="FP215">
            <v>0</v>
          </cell>
          <cell r="FQ215">
            <v>0</v>
          </cell>
          <cell r="FR215">
            <v>0</v>
          </cell>
          <cell r="FS215">
            <v>0</v>
          </cell>
          <cell r="FT215">
            <v>0</v>
          </cell>
          <cell r="FU215">
            <v>0</v>
          </cell>
          <cell r="FV215">
            <v>0</v>
          </cell>
          <cell r="FW215">
            <v>0</v>
          </cell>
          <cell r="FX215">
            <v>0</v>
          </cell>
          <cell r="FY215">
            <v>0</v>
          </cell>
          <cell r="FZ215">
            <v>0</v>
          </cell>
          <cell r="GA215">
            <v>0</v>
          </cell>
          <cell r="GB215">
            <v>0</v>
          </cell>
          <cell r="GC215">
            <v>0</v>
          </cell>
          <cell r="GD215">
            <v>0</v>
          </cell>
          <cell r="GE215">
            <v>0</v>
          </cell>
          <cell r="GF215">
            <v>0</v>
          </cell>
          <cell r="GG215">
            <v>0</v>
          </cell>
          <cell r="GH215">
            <v>0</v>
          </cell>
          <cell r="GI215">
            <v>0</v>
          </cell>
          <cell r="GJ215">
            <v>0</v>
          </cell>
          <cell r="GK215">
            <v>0</v>
          </cell>
          <cell r="GL215">
            <v>0</v>
          </cell>
          <cell r="GM215">
            <v>0</v>
          </cell>
          <cell r="GN215">
            <v>0</v>
          </cell>
          <cell r="GO215">
            <v>0</v>
          </cell>
          <cell r="GP215">
            <v>0</v>
          </cell>
          <cell r="GQ215">
            <v>0</v>
          </cell>
          <cell r="GR215">
            <v>0</v>
          </cell>
          <cell r="GS215">
            <v>0</v>
          </cell>
          <cell r="GT215">
            <v>0</v>
          </cell>
          <cell r="GU215">
            <v>0</v>
          </cell>
          <cell r="GV215">
            <v>-70.100999999999999</v>
          </cell>
          <cell r="GW215">
            <v>-21.838999999999999</v>
          </cell>
          <cell r="GX215">
            <v>-34.908000000000001</v>
          </cell>
          <cell r="GY215">
            <v>-2.3539999999999992</v>
          </cell>
          <cell r="GZ215">
            <v>-16.364999999999998</v>
          </cell>
          <cell r="HA215">
            <v>-13.198</v>
          </cell>
          <cell r="HB215">
            <v>-29.446000000000002</v>
          </cell>
          <cell r="HC215">
            <v>-35.477000000000004</v>
          </cell>
          <cell r="HD215">
            <v>-30.657</v>
          </cell>
          <cell r="HE215">
            <v>-19.209</v>
          </cell>
          <cell r="HF215">
            <v>-28.891999999999999</v>
          </cell>
          <cell r="HG215">
            <v>0</v>
          </cell>
          <cell r="HH215">
            <v>0</v>
          </cell>
          <cell r="HI215">
            <v>0</v>
          </cell>
          <cell r="HJ215">
            <v>0</v>
          </cell>
          <cell r="HK215">
            <v>0</v>
          </cell>
          <cell r="HL215">
            <v>0</v>
          </cell>
          <cell r="HM215">
            <v>0</v>
          </cell>
          <cell r="HN215">
            <v>0</v>
          </cell>
          <cell r="HO215">
            <v>0</v>
          </cell>
          <cell r="HP215">
            <v>0</v>
          </cell>
          <cell r="HQ215">
            <v>0</v>
          </cell>
          <cell r="HR215">
            <v>0</v>
          </cell>
          <cell r="HS215">
            <v>0</v>
          </cell>
          <cell r="HT215">
            <v>0</v>
          </cell>
          <cell r="HU215">
            <v>0</v>
          </cell>
          <cell r="HV215">
            <v>0</v>
          </cell>
          <cell r="HW215">
            <v>0</v>
          </cell>
          <cell r="HX215">
            <v>0</v>
          </cell>
          <cell r="HY215">
            <v>0</v>
          </cell>
          <cell r="HZ215">
            <v>0</v>
          </cell>
          <cell r="IA215">
            <v>0</v>
          </cell>
          <cell r="IB215">
            <v>0</v>
          </cell>
          <cell r="IC215">
            <v>0</v>
          </cell>
          <cell r="ID215">
            <v>0</v>
          </cell>
          <cell r="IE215">
            <v>0</v>
          </cell>
          <cell r="IF215">
            <v>1.5649999999999999</v>
          </cell>
          <cell r="IG215">
            <v>1.044</v>
          </cell>
          <cell r="IH215">
            <v>4.7300000000000004</v>
          </cell>
          <cell r="II215">
            <v>-1.8</v>
          </cell>
          <cell r="IJ215">
            <v>-1.2</v>
          </cell>
          <cell r="IK215">
            <v>0</v>
          </cell>
          <cell r="IL215">
            <v>0</v>
          </cell>
          <cell r="IM215">
            <v>0</v>
          </cell>
          <cell r="IN215">
            <v>0</v>
          </cell>
          <cell r="IO215">
            <v>0</v>
          </cell>
          <cell r="IP215">
            <v>0</v>
          </cell>
          <cell r="IQ215">
            <v>0</v>
          </cell>
          <cell r="IR215">
            <v>0</v>
          </cell>
          <cell r="IS215">
            <v>0</v>
          </cell>
          <cell r="IT215">
            <v>0</v>
          </cell>
          <cell r="IU215">
            <v>0</v>
          </cell>
        </row>
        <row r="216">
          <cell r="A216" t="str">
            <v>SUBX IN</v>
          </cell>
          <cell r="B216" t="str">
            <v>Subex</v>
          </cell>
          <cell r="C216" t="str">
            <v>Information Technology</v>
          </cell>
          <cell r="D216">
            <v>-3.6509999999999998</v>
          </cell>
          <cell r="E216">
            <v>-5.3760000000000003</v>
          </cell>
          <cell r="F216">
            <v>-7.4749999999999996</v>
          </cell>
          <cell r="G216">
            <v>-5.9610000000000003</v>
          </cell>
          <cell r="H216">
            <v>-3.9649999999999999</v>
          </cell>
          <cell r="I216">
            <v>-3.0059999999999998</v>
          </cell>
          <cell r="J216">
            <v>-2.8</v>
          </cell>
          <cell r="K216">
            <v>-4.5309999999999997</v>
          </cell>
          <cell r="L216">
            <v>-2.5539999999999998</v>
          </cell>
          <cell r="M216">
            <v>-5.125</v>
          </cell>
          <cell r="N216">
            <v>-8.7530000000000001</v>
          </cell>
          <cell r="O216">
            <v>-7.7839999999999998</v>
          </cell>
          <cell r="P216">
            <v>-6.1840000000000002</v>
          </cell>
          <cell r="Q216">
            <v>-6.069</v>
          </cell>
          <cell r="R216">
            <v>-4.79</v>
          </cell>
          <cell r="S216">
            <v>-9.3759999999999994</v>
          </cell>
          <cell r="T216">
            <v>-8.7910000000000004</v>
          </cell>
          <cell r="U216">
            <v>-19.228999999999999</v>
          </cell>
          <cell r="V216">
            <v>-20.350000000000001</v>
          </cell>
          <cell r="W216">
            <v>-38.950000000000003</v>
          </cell>
          <cell r="X216">
            <v>-69.424000000000007</v>
          </cell>
          <cell r="Y216">
            <v>-71.489999999999995</v>
          </cell>
          <cell r="Z216">
            <v>-94.16</v>
          </cell>
          <cell r="AA216">
            <v>-88.71</v>
          </cell>
          <cell r="AB216">
            <v>-101.79</v>
          </cell>
          <cell r="AC216">
            <v>-104.12499999999999</v>
          </cell>
          <cell r="AD216">
            <v>-113.34600000000003</v>
          </cell>
          <cell r="AE216">
            <v>-109.68170381973002</v>
          </cell>
          <cell r="AF216">
            <v>21.753000000000004</v>
          </cell>
          <cell r="AG216">
            <v>35.149000000000015</v>
          </cell>
          <cell r="AH216">
            <v>17.096000000000011</v>
          </cell>
          <cell r="AI216">
            <v>27.754000000000019</v>
          </cell>
          <cell r="AJ216">
            <v>32.341999999999999</v>
          </cell>
          <cell r="AK216">
            <v>44.80000000000004</v>
          </cell>
          <cell r="AL216">
            <v>54.672000000000004</v>
          </cell>
          <cell r="AM216">
            <v>57.249709000000003</v>
          </cell>
          <cell r="AN216">
            <v>24.85090000000001</v>
          </cell>
          <cell r="AO216">
            <v>51.751999999999988</v>
          </cell>
          <cell r="AP216">
            <v>86.527999999999977</v>
          </cell>
          <cell r="AQ216">
            <v>78.39</v>
          </cell>
          <cell r="AR216">
            <v>87.418999999999969</v>
          </cell>
          <cell r="AS216">
            <v>108.54</v>
          </cell>
          <cell r="AT216">
            <v>123.30200000000001</v>
          </cell>
          <cell r="AU216">
            <v>102.77399999999994</v>
          </cell>
          <cell r="AV216">
            <v>50.539000000000001</v>
          </cell>
          <cell r="AW216">
            <v>186.22592799999995</v>
          </cell>
          <cell r="AX216">
            <v>205.54100000000003</v>
          </cell>
          <cell r="AY216">
            <v>134.36999999999983</v>
          </cell>
          <cell r="AZ216">
            <v>225.01856531262334</v>
          </cell>
          <cell r="BA216">
            <v>-309.52999999999992</v>
          </cell>
          <cell r="BB216">
            <v>-23.759999999999906</v>
          </cell>
          <cell r="BC216">
            <v>-509.84999999999991</v>
          </cell>
          <cell r="BD216">
            <v>-646.95016099999987</v>
          </cell>
          <cell r="BE216">
            <v>648.48365499999989</v>
          </cell>
          <cell r="BF216">
            <v>180.61950600000003</v>
          </cell>
          <cell r="BG216">
            <v>269.29822744221019</v>
          </cell>
          <cell r="BH216">
            <v>0</v>
          </cell>
          <cell r="BI216">
            <v>0</v>
          </cell>
          <cell r="BJ216">
            <v>0</v>
          </cell>
          <cell r="BK216">
            <v>0</v>
          </cell>
          <cell r="BL216">
            <v>0</v>
          </cell>
          <cell r="BM216">
            <v>0</v>
          </cell>
          <cell r="BN216">
            <v>0</v>
          </cell>
          <cell r="BO216">
            <v>0</v>
          </cell>
          <cell r="BP216">
            <v>0</v>
          </cell>
          <cell r="BQ216">
            <v>0</v>
          </cell>
          <cell r="BR216">
            <v>0</v>
          </cell>
          <cell r="BS216">
            <v>0</v>
          </cell>
          <cell r="BT216">
            <v>2.9652496031045361E-2</v>
          </cell>
          <cell r="BU216">
            <v>9.300851450206471E-2</v>
          </cell>
          <cell r="BV216">
            <v>0.16614420062695934</v>
          </cell>
          <cell r="BW216">
            <v>-7.3924731182795744E-2</v>
          </cell>
          <cell r="BX216">
            <v>0</v>
          </cell>
          <cell r="BY216">
            <v>0</v>
          </cell>
          <cell r="BZ216">
            <v>6.8895643363728443E-2</v>
          </cell>
          <cell r="CA216">
            <v>4.3041570621180192E-2</v>
          </cell>
          <cell r="CB216">
            <v>1.804369220365043E-2</v>
          </cell>
          <cell r="CC216">
            <v>0.11154025635658082</v>
          </cell>
          <cell r="CD216">
            <v>0.12859843387000613</v>
          </cell>
          <cell r="CE216">
            <v>6.5266679215897572E-2</v>
          </cell>
          <cell r="CF216">
            <v>6.5266679215897572E-2</v>
          </cell>
          <cell r="CG216">
            <v>6.5266679215897572E-2</v>
          </cell>
          <cell r="CH216">
            <v>6.5266679215897572E-2</v>
          </cell>
          <cell r="CI216">
            <v>6.5266679215897572E-2</v>
          </cell>
          <cell r="CJ216">
            <v>21.753000000000004</v>
          </cell>
          <cell r="CK216">
            <v>35.149000000000015</v>
          </cell>
          <cell r="CL216">
            <v>17.096000000000011</v>
          </cell>
          <cell r="CM216">
            <v>27.754000000000019</v>
          </cell>
          <cell r="CN216">
            <v>32.341999999999999</v>
          </cell>
          <cell r="CO216">
            <v>44.80000000000004</v>
          </cell>
          <cell r="CP216">
            <v>54.672000000000004</v>
          </cell>
          <cell r="CQ216">
            <v>57.249709000000003</v>
          </cell>
          <cell r="CR216">
            <v>24.85090000000001</v>
          </cell>
          <cell r="CS216">
            <v>51.751999999999988</v>
          </cell>
          <cell r="CT216">
            <v>86.527999999999977</v>
          </cell>
          <cell r="CU216">
            <v>78.39</v>
          </cell>
          <cell r="CV216">
            <v>87.448652496031016</v>
          </cell>
          <cell r="CW216">
            <v>108.63300851450207</v>
          </cell>
          <cell r="CX216">
            <v>123.46814420062697</v>
          </cell>
          <cell r="CY216">
            <v>102.70007526881714</v>
          </cell>
          <cell r="CZ216">
            <v>50.539000000000001</v>
          </cell>
          <cell r="DA216">
            <v>186.22592799999995</v>
          </cell>
          <cell r="DB216">
            <v>205.60989564336376</v>
          </cell>
          <cell r="DC216">
            <v>134.413041570621</v>
          </cell>
          <cell r="DD216">
            <v>225.036609004827</v>
          </cell>
          <cell r="DE216">
            <v>-309.41845974364333</v>
          </cell>
          <cell r="DF216">
            <v>-23.631401566129899</v>
          </cell>
          <cell r="DG216">
            <v>-509.78473332078403</v>
          </cell>
          <cell r="DH216">
            <v>-646.88489432078393</v>
          </cell>
          <cell r="DI216">
            <v>648.54892167921582</v>
          </cell>
          <cell r="DJ216">
            <v>180.68477267921594</v>
          </cell>
          <cell r="DK216">
            <v>269.36349412142607</v>
          </cell>
          <cell r="DL216">
            <v>-1.1499999999999999</v>
          </cell>
          <cell r="DM216">
            <v>-2.669</v>
          </cell>
          <cell r="DN216">
            <v>-1.984</v>
          </cell>
          <cell r="DO216">
            <v>0.17299999999999999</v>
          </cell>
          <cell r="DP216">
            <v>-0.183</v>
          </cell>
          <cell r="DQ216">
            <v>0.43400000000000011</v>
          </cell>
          <cell r="DR216">
            <v>-3.2</v>
          </cell>
          <cell r="DS216">
            <v>-8.5950000000000006</v>
          </cell>
          <cell r="DT216">
            <v>-3.5990000000000002</v>
          </cell>
          <cell r="DU216">
            <v>-4.2990000000000004</v>
          </cell>
          <cell r="DV216">
            <v>-2.3679999999999999</v>
          </cell>
          <cell r="DW216">
            <v>2.4870000000000001</v>
          </cell>
          <cell r="DX216">
            <v>-1.8620000000000001</v>
          </cell>
          <cell r="DY216">
            <v>-5.5460000000000003</v>
          </cell>
          <cell r="DZ216">
            <v>-4.5999999999999996</v>
          </cell>
          <cell r="EA216">
            <v>-18.722000000000001</v>
          </cell>
          <cell r="EB216">
            <v>-10.238</v>
          </cell>
          <cell r="EC216">
            <v>-22.569000000000003</v>
          </cell>
          <cell r="ED216">
            <v>-14.298999999999999</v>
          </cell>
          <cell r="EE216">
            <v>141.63</v>
          </cell>
          <cell r="EF216">
            <v>-10.093678999999998</v>
          </cell>
          <cell r="EG216">
            <v>-38.72</v>
          </cell>
          <cell r="EH216">
            <v>-18.967349999999993</v>
          </cell>
          <cell r="EI216">
            <v>4.3000000000000007</v>
          </cell>
          <cell r="EJ216">
            <v>-9.4411269999999998</v>
          </cell>
          <cell r="EK216">
            <v>-17.875873000000002</v>
          </cell>
          <cell r="EL216">
            <v>-25.57</v>
          </cell>
          <cell r="EM216">
            <v>-21.54385819537681</v>
          </cell>
          <cell r="EN216">
            <v>20.603000000000005</v>
          </cell>
          <cell r="EO216">
            <v>32.480000000000018</v>
          </cell>
          <cell r="EP216">
            <v>15.112000000000011</v>
          </cell>
          <cell r="EQ216">
            <v>27.927000000000017</v>
          </cell>
          <cell r="ER216">
            <v>32.158999999999999</v>
          </cell>
          <cell r="ES216">
            <v>45.234000000000037</v>
          </cell>
          <cell r="ET216">
            <v>51.472000000000001</v>
          </cell>
          <cell r="EU216">
            <v>48.654709000000004</v>
          </cell>
          <cell r="EV216">
            <v>21.25190000000001</v>
          </cell>
          <cell r="EW216">
            <v>47.452999999999989</v>
          </cell>
          <cell r="EX216">
            <v>84.159999999999982</v>
          </cell>
          <cell r="EY216">
            <v>80.876999999999995</v>
          </cell>
          <cell r="EZ216">
            <v>85.586652496031022</v>
          </cell>
          <cell r="FA216">
            <v>103.08700851450206</v>
          </cell>
          <cell r="FB216">
            <v>118.86814420062697</v>
          </cell>
          <cell r="FC216">
            <v>83.97807526881715</v>
          </cell>
          <cell r="FD216">
            <v>40.301000000000002</v>
          </cell>
          <cell r="FE216">
            <v>163.65692799999994</v>
          </cell>
          <cell r="FF216">
            <v>191.31089564336375</v>
          </cell>
          <cell r="FG216">
            <v>276.04304157062097</v>
          </cell>
          <cell r="FH216">
            <v>214.94293000482699</v>
          </cell>
          <cell r="FI216">
            <v>-348.13845974364335</v>
          </cell>
          <cell r="FJ216">
            <v>-42.598751566129891</v>
          </cell>
          <cell r="FK216">
            <v>-505.48473332078402</v>
          </cell>
          <cell r="FL216">
            <v>-656.32602132078398</v>
          </cell>
          <cell r="FM216">
            <v>630.67304867921587</v>
          </cell>
          <cell r="FN216">
            <v>155.11477267921595</v>
          </cell>
          <cell r="FO216">
            <v>247.81963592604927</v>
          </cell>
          <cell r="FP216">
            <v>0</v>
          </cell>
          <cell r="FQ216">
            <v>0</v>
          </cell>
          <cell r="FR216">
            <v>0</v>
          </cell>
          <cell r="FS216">
            <v>0</v>
          </cell>
          <cell r="FT216">
            <v>0</v>
          </cell>
          <cell r="FU216">
            <v>0</v>
          </cell>
          <cell r="FV216">
            <v>0</v>
          </cell>
          <cell r="FW216">
            <v>0</v>
          </cell>
          <cell r="FX216">
            <v>0</v>
          </cell>
          <cell r="FY216">
            <v>0</v>
          </cell>
          <cell r="FZ216">
            <v>0</v>
          </cell>
          <cell r="GA216">
            <v>0</v>
          </cell>
          <cell r="GB216">
            <v>0</v>
          </cell>
          <cell r="GC216">
            <v>0</v>
          </cell>
          <cell r="GD216">
            <v>0</v>
          </cell>
          <cell r="GE216">
            <v>0</v>
          </cell>
          <cell r="GF216">
            <v>0</v>
          </cell>
          <cell r="GG216">
            <v>0</v>
          </cell>
          <cell r="GH216">
            <v>0</v>
          </cell>
          <cell r="GI216">
            <v>0</v>
          </cell>
          <cell r="GJ216">
            <v>0</v>
          </cell>
          <cell r="GK216">
            <v>0</v>
          </cell>
          <cell r="GL216">
            <v>0</v>
          </cell>
          <cell r="GM216">
            <v>0</v>
          </cell>
          <cell r="GN216">
            <v>0</v>
          </cell>
          <cell r="GO216">
            <v>0</v>
          </cell>
          <cell r="GP216">
            <v>0</v>
          </cell>
          <cell r="GQ216">
            <v>0</v>
          </cell>
          <cell r="GR216">
            <v>0</v>
          </cell>
          <cell r="GS216">
            <v>0</v>
          </cell>
          <cell r="GT216">
            <v>0</v>
          </cell>
          <cell r="GU216">
            <v>0</v>
          </cell>
          <cell r="GV216">
            <v>0</v>
          </cell>
          <cell r="GW216">
            <v>0</v>
          </cell>
          <cell r="GX216">
            <v>0</v>
          </cell>
          <cell r="GY216">
            <v>0</v>
          </cell>
          <cell r="GZ216">
            <v>0</v>
          </cell>
          <cell r="HA216">
            <v>0</v>
          </cell>
          <cell r="HB216">
            <v>0</v>
          </cell>
          <cell r="HC216">
            <v>0</v>
          </cell>
          <cell r="HD216">
            <v>0</v>
          </cell>
          <cell r="HE216">
            <v>0</v>
          </cell>
          <cell r="HF216">
            <v>0</v>
          </cell>
          <cell r="HG216">
            <v>0</v>
          </cell>
          <cell r="HH216">
            <v>0</v>
          </cell>
          <cell r="HI216">
            <v>0</v>
          </cell>
          <cell r="HJ216">
            <v>0</v>
          </cell>
          <cell r="HK216">
            <v>0</v>
          </cell>
          <cell r="HL216">
            <v>0</v>
          </cell>
          <cell r="HM216">
            <v>0</v>
          </cell>
          <cell r="HN216">
            <v>0</v>
          </cell>
          <cell r="HO216">
            <v>0</v>
          </cell>
          <cell r="HP216">
            <v>0</v>
          </cell>
          <cell r="HQ216">
            <v>0</v>
          </cell>
          <cell r="HR216">
            <v>0</v>
          </cell>
          <cell r="HS216">
            <v>0</v>
          </cell>
          <cell r="HT216">
            <v>0</v>
          </cell>
          <cell r="HU216">
            <v>0</v>
          </cell>
          <cell r="HV216">
            <v>0</v>
          </cell>
          <cell r="HW216">
            <v>0</v>
          </cell>
          <cell r="HX216">
            <v>0</v>
          </cell>
          <cell r="HY216">
            <v>0.13501446358948554</v>
          </cell>
          <cell r="HZ216">
            <v>0.1264384267475811</v>
          </cell>
          <cell r="IA216">
            <v>0</v>
          </cell>
          <cell r="IB216">
            <v>0</v>
          </cell>
          <cell r="IC216">
            <v>0</v>
          </cell>
          <cell r="ID216">
            <v>0</v>
          </cell>
          <cell r="IE216">
            <v>0</v>
          </cell>
          <cell r="IF216">
            <v>0</v>
          </cell>
          <cell r="IG216">
            <v>0</v>
          </cell>
          <cell r="IH216">
            <v>0</v>
          </cell>
          <cell r="II216">
            <v>0</v>
          </cell>
          <cell r="IJ216">
            <v>0</v>
          </cell>
          <cell r="IK216">
            <v>0</v>
          </cell>
          <cell r="IL216">
            <v>0</v>
          </cell>
          <cell r="IM216">
            <v>0</v>
          </cell>
          <cell r="IN216">
            <v>0</v>
          </cell>
          <cell r="IO216">
            <v>0</v>
          </cell>
          <cell r="IP216">
            <v>0</v>
          </cell>
          <cell r="IQ216">
            <v>0</v>
          </cell>
          <cell r="IR216">
            <v>0</v>
          </cell>
          <cell r="IS216">
            <v>0</v>
          </cell>
          <cell r="IT216">
            <v>0</v>
          </cell>
          <cell r="IU216">
            <v>0</v>
          </cell>
        </row>
        <row r="217">
          <cell r="A217" t="str">
            <v>TCS IN</v>
          </cell>
          <cell r="B217" t="str">
            <v>Tata Consultancy Services</v>
          </cell>
          <cell r="C217" t="str">
            <v>Information Technology</v>
          </cell>
          <cell r="D217">
            <v>0</v>
          </cell>
          <cell r="E217">
            <v>0</v>
          </cell>
          <cell r="F217">
            <v>0</v>
          </cell>
          <cell r="G217">
            <v>0</v>
          </cell>
          <cell r="H217">
            <v>0</v>
          </cell>
          <cell r="I217">
            <v>0</v>
          </cell>
          <cell r="J217">
            <v>0</v>
          </cell>
          <cell r="K217">
            <v>0</v>
          </cell>
          <cell r="L217">
            <v>0</v>
          </cell>
          <cell r="M217">
            <v>0</v>
          </cell>
          <cell r="N217">
            <v>0</v>
          </cell>
          <cell r="O217">
            <v>0</v>
          </cell>
          <cell r="P217">
            <v>0</v>
          </cell>
          <cell r="Q217">
            <v>0</v>
          </cell>
          <cell r="R217">
            <v>0</v>
          </cell>
          <cell r="S217">
            <v>0</v>
          </cell>
          <cell r="T217">
            <v>0</v>
          </cell>
          <cell r="U217">
            <v>0</v>
          </cell>
          <cell r="V217">
            <v>0</v>
          </cell>
          <cell r="W217">
            <v>0</v>
          </cell>
          <cell r="X217">
            <v>0</v>
          </cell>
          <cell r="Y217">
            <v>0</v>
          </cell>
          <cell r="Z217">
            <v>0</v>
          </cell>
          <cell r="AA217">
            <v>0</v>
          </cell>
          <cell r="AB217">
            <v>0</v>
          </cell>
          <cell r="AC217">
            <v>0</v>
          </cell>
          <cell r="AD217">
            <v>0</v>
          </cell>
          <cell r="AE217">
            <v>0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3341.490000000003</v>
          </cell>
          <cell r="AK217">
            <v>4528.1999999999962</v>
          </cell>
          <cell r="AL217">
            <v>5386.6000000000013</v>
          </cell>
          <cell r="AM217">
            <v>5595.4999999999973</v>
          </cell>
          <cell r="AN217">
            <v>6126.3399999999974</v>
          </cell>
          <cell r="AO217">
            <v>6764.7599999999957</v>
          </cell>
          <cell r="AP217">
            <v>8398.2600000000039</v>
          </cell>
          <cell r="AQ217">
            <v>6395.6799999999994</v>
          </cell>
          <cell r="AR217">
            <v>7868.9399999999951</v>
          </cell>
          <cell r="AS217">
            <v>10295.150000000005</v>
          </cell>
          <cell r="AT217">
            <v>8873.2204999999994</v>
          </cell>
          <cell r="AU217">
            <v>8924.6999999999971</v>
          </cell>
          <cell r="AV217">
            <v>9932.26</v>
          </cell>
          <cell r="AW217">
            <v>11413.530000000002</v>
          </cell>
          <cell r="AX217">
            <v>12972.520000000004</v>
          </cell>
          <cell r="AY217">
            <v>14071.820000000007</v>
          </cell>
          <cell r="AZ217">
            <v>13515.030000000002</v>
          </cell>
          <cell r="BA217">
            <v>14543.830000000002</v>
          </cell>
          <cell r="BB217">
            <v>15361.179999999998</v>
          </cell>
          <cell r="BC217">
            <v>14679.75</v>
          </cell>
          <cell r="BD217">
            <v>14479</v>
          </cell>
          <cell r="BE217">
            <v>15064</v>
          </cell>
          <cell r="BF217">
            <v>16173</v>
          </cell>
          <cell r="BG217">
            <v>15626</v>
          </cell>
          <cell r="BH217">
            <v>0</v>
          </cell>
          <cell r="BI217">
            <v>0</v>
          </cell>
          <cell r="BJ217">
            <v>0</v>
          </cell>
          <cell r="BK217">
            <v>0</v>
          </cell>
          <cell r="BL217">
            <v>0</v>
          </cell>
          <cell r="BM217">
            <v>0</v>
          </cell>
          <cell r="BN217">
            <v>0</v>
          </cell>
          <cell r="BO217">
            <v>0</v>
          </cell>
          <cell r="BP217">
            <v>0</v>
          </cell>
          <cell r="BQ217">
            <v>-2085.52</v>
          </cell>
          <cell r="BR217">
            <v>26.95</v>
          </cell>
          <cell r="BS217">
            <v>40.53</v>
          </cell>
          <cell r="BT217">
            <v>0</v>
          </cell>
          <cell r="BU217">
            <v>0</v>
          </cell>
          <cell r="BV217">
            <v>-3.05</v>
          </cell>
          <cell r="BW217">
            <v>-232.12</v>
          </cell>
          <cell r="BX217">
            <v>0</v>
          </cell>
          <cell r="BY217">
            <v>0</v>
          </cell>
          <cell r="BZ217">
            <v>0</v>
          </cell>
          <cell r="CA217">
            <v>0</v>
          </cell>
          <cell r="CB217">
            <v>0</v>
          </cell>
          <cell r="CC217">
            <v>0</v>
          </cell>
          <cell r="CD217">
            <v>0</v>
          </cell>
          <cell r="CE217">
            <v>0</v>
          </cell>
          <cell r="CF217">
            <v>0</v>
          </cell>
          <cell r="CG217">
            <v>0</v>
          </cell>
          <cell r="CH217">
            <v>0</v>
          </cell>
          <cell r="CI217">
            <v>0</v>
          </cell>
          <cell r="CJ217">
            <v>0</v>
          </cell>
          <cell r="CK217">
            <v>0</v>
          </cell>
          <cell r="CL217">
            <v>0</v>
          </cell>
          <cell r="CM217">
            <v>0</v>
          </cell>
          <cell r="CN217">
            <v>3341.490000000003</v>
          </cell>
          <cell r="CO217">
            <v>4528.1999999999962</v>
          </cell>
          <cell r="CP217">
            <v>5386.6000000000013</v>
          </cell>
          <cell r="CQ217">
            <v>5595.4999999999973</v>
          </cell>
          <cell r="CR217">
            <v>6126.3399999999974</v>
          </cell>
          <cell r="CS217">
            <v>4679.2399999999961</v>
          </cell>
          <cell r="CT217">
            <v>8425.2100000000046</v>
          </cell>
          <cell r="CU217">
            <v>6436.2099999999991</v>
          </cell>
          <cell r="CV217">
            <v>7868.9399999999951</v>
          </cell>
          <cell r="CW217">
            <v>10295.150000000005</v>
          </cell>
          <cell r="CX217">
            <v>8870.1705000000002</v>
          </cell>
          <cell r="CY217">
            <v>8692.5799999999963</v>
          </cell>
          <cell r="CZ217">
            <v>9932.26</v>
          </cell>
          <cell r="DA217">
            <v>11413.530000000002</v>
          </cell>
          <cell r="DB217">
            <v>12972.520000000004</v>
          </cell>
          <cell r="DC217">
            <v>14071.820000000007</v>
          </cell>
          <cell r="DD217">
            <v>13515.030000000002</v>
          </cell>
          <cell r="DE217">
            <v>14543.830000000002</v>
          </cell>
          <cell r="DF217">
            <v>15361.179999999998</v>
          </cell>
          <cell r="DG217">
            <v>14679.75</v>
          </cell>
          <cell r="DH217">
            <v>14479</v>
          </cell>
          <cell r="DI217">
            <v>15064</v>
          </cell>
          <cell r="DJ217">
            <v>16173</v>
          </cell>
          <cell r="DK217">
            <v>15626</v>
          </cell>
          <cell r="DL217">
            <v>0</v>
          </cell>
          <cell r="DM217">
            <v>0</v>
          </cell>
          <cell r="DN217">
            <v>0</v>
          </cell>
          <cell r="DO217">
            <v>0</v>
          </cell>
          <cell r="DP217">
            <v>-558.23000000000013</v>
          </cell>
          <cell r="DQ217">
            <v>-700.3</v>
          </cell>
          <cell r="DR217">
            <v>-837.93</v>
          </cell>
          <cell r="DS217">
            <v>-799.1</v>
          </cell>
          <cell r="DT217">
            <v>-1001.71</v>
          </cell>
          <cell r="DU217">
            <v>-945.88</v>
          </cell>
          <cell r="DV217">
            <v>-1282.8</v>
          </cell>
          <cell r="DW217">
            <v>-834.43</v>
          </cell>
          <cell r="DX217">
            <v>-1302.57</v>
          </cell>
          <cell r="DY217">
            <v>-1316.96</v>
          </cell>
          <cell r="DZ217">
            <v>-1320.44</v>
          </cell>
          <cell r="EA217">
            <v>-897.62</v>
          </cell>
          <cell r="EB217">
            <v>-1237.56</v>
          </cell>
          <cell r="EC217">
            <v>-1446.81</v>
          </cell>
          <cell r="ED217">
            <v>-1828.01</v>
          </cell>
          <cell r="EE217">
            <v>-2188.11</v>
          </cell>
          <cell r="EF217">
            <v>-1522.95</v>
          </cell>
          <cell r="EG217">
            <v>-2036.57</v>
          </cell>
          <cell r="EH217">
            <v>-1946.84</v>
          </cell>
          <cell r="EI217">
            <v>-1987.8</v>
          </cell>
          <cell r="EJ217">
            <v>-1947</v>
          </cell>
          <cell r="EK217">
            <v>-2291</v>
          </cell>
          <cell r="EL217">
            <v>-2481</v>
          </cell>
          <cell r="EM217">
            <v>-2293</v>
          </cell>
          <cell r="EN217">
            <v>0</v>
          </cell>
          <cell r="EO217">
            <v>0</v>
          </cell>
          <cell r="EP217">
            <v>0</v>
          </cell>
          <cell r="EQ217">
            <v>0</v>
          </cell>
          <cell r="ER217">
            <v>2783.2600000000029</v>
          </cell>
          <cell r="ES217">
            <v>3827.899999999996</v>
          </cell>
          <cell r="ET217">
            <v>4548.670000000001</v>
          </cell>
          <cell r="EU217">
            <v>4796.3999999999969</v>
          </cell>
          <cell r="EV217">
            <v>5124.6299999999974</v>
          </cell>
          <cell r="EW217">
            <v>3733.359999999996</v>
          </cell>
          <cell r="EX217">
            <v>7142.4100000000044</v>
          </cell>
          <cell r="EY217">
            <v>5601.7799999999988</v>
          </cell>
          <cell r="EZ217">
            <v>6566.3699999999953</v>
          </cell>
          <cell r="FA217">
            <v>8978.190000000006</v>
          </cell>
          <cell r="FB217">
            <v>7549.7304999999997</v>
          </cell>
          <cell r="FC217">
            <v>7794.9599999999964</v>
          </cell>
          <cell r="FD217">
            <v>8694.7000000000007</v>
          </cell>
          <cell r="FE217">
            <v>9966.720000000003</v>
          </cell>
          <cell r="FF217">
            <v>11144.510000000004</v>
          </cell>
          <cell r="FG217">
            <v>11883.710000000006</v>
          </cell>
          <cell r="FH217">
            <v>11992.080000000002</v>
          </cell>
          <cell r="FI217">
            <v>12507.260000000002</v>
          </cell>
          <cell r="FJ217">
            <v>13414.339999999998</v>
          </cell>
          <cell r="FK217">
            <v>12691.95</v>
          </cell>
          <cell r="FL217">
            <v>12532</v>
          </cell>
          <cell r="FM217">
            <v>12773</v>
          </cell>
          <cell r="FN217">
            <v>13692</v>
          </cell>
          <cell r="FO217">
            <v>13333</v>
          </cell>
          <cell r="FP217">
            <v>0</v>
          </cell>
          <cell r="FQ217">
            <v>0</v>
          </cell>
          <cell r="FR217">
            <v>0</v>
          </cell>
          <cell r="FS217">
            <v>0</v>
          </cell>
          <cell r="FT217">
            <v>0</v>
          </cell>
          <cell r="FU217">
            <v>0</v>
          </cell>
          <cell r="FV217">
            <v>0</v>
          </cell>
          <cell r="FW217">
            <v>0</v>
          </cell>
          <cell r="FX217">
            <v>0</v>
          </cell>
          <cell r="FY217">
            <v>0</v>
          </cell>
          <cell r="FZ217">
            <v>0</v>
          </cell>
          <cell r="GA217">
            <v>0</v>
          </cell>
          <cell r="GB217">
            <v>0</v>
          </cell>
          <cell r="GC217">
            <v>0</v>
          </cell>
          <cell r="GD217">
            <v>0</v>
          </cell>
          <cell r="GE217">
            <v>0</v>
          </cell>
          <cell r="GF217">
            <v>0</v>
          </cell>
          <cell r="GG217">
            <v>0</v>
          </cell>
          <cell r="GH217">
            <v>0</v>
          </cell>
          <cell r="GI217">
            <v>0</v>
          </cell>
          <cell r="GJ217">
            <v>0</v>
          </cell>
          <cell r="GK217">
            <v>0</v>
          </cell>
          <cell r="GL217">
            <v>0</v>
          </cell>
          <cell r="GM217">
            <v>0</v>
          </cell>
          <cell r="GN217">
            <v>0</v>
          </cell>
          <cell r="GO217">
            <v>0</v>
          </cell>
          <cell r="GP217">
            <v>0</v>
          </cell>
          <cell r="GQ217">
            <v>0</v>
          </cell>
          <cell r="GR217">
            <v>0</v>
          </cell>
          <cell r="GS217">
            <v>0</v>
          </cell>
          <cell r="GT217">
            <v>0</v>
          </cell>
          <cell r="GU217">
            <v>0</v>
          </cell>
          <cell r="GV217">
            <v>78.070000000000007</v>
          </cell>
          <cell r="GW217">
            <v>-6.8</v>
          </cell>
          <cell r="GX217">
            <v>4.5199999999999996</v>
          </cell>
          <cell r="GY217">
            <v>22.3</v>
          </cell>
          <cell r="GZ217">
            <v>-230.1</v>
          </cell>
          <cell r="HA217">
            <v>-244.63</v>
          </cell>
          <cell r="HB217">
            <v>-257.69</v>
          </cell>
          <cell r="HC217">
            <v>-269.51</v>
          </cell>
          <cell r="HD217">
            <v>-9.36</v>
          </cell>
          <cell r="HE217">
            <v>2.75</v>
          </cell>
          <cell r="HF217">
            <v>-2.54</v>
          </cell>
          <cell r="HG217">
            <v>33</v>
          </cell>
          <cell r="HH217">
            <v>15.53</v>
          </cell>
          <cell r="HI217">
            <v>10</v>
          </cell>
          <cell r="HJ217">
            <v>17.14</v>
          </cell>
          <cell r="HK217">
            <v>3.57</v>
          </cell>
          <cell r="HL217">
            <v>2.41</v>
          </cell>
          <cell r="HM217">
            <v>4.1399999999999997</v>
          </cell>
          <cell r="HN217">
            <v>2.8</v>
          </cell>
          <cell r="HO217">
            <v>-1.32</v>
          </cell>
          <cell r="HP217">
            <v>1</v>
          </cell>
          <cell r="HQ217">
            <v>-7</v>
          </cell>
          <cell r="HR217">
            <v>1</v>
          </cell>
          <cell r="HS217">
            <v>-1</v>
          </cell>
          <cell r="HT217">
            <v>0</v>
          </cell>
          <cell r="HU217">
            <v>0</v>
          </cell>
          <cell r="HV217">
            <v>0</v>
          </cell>
          <cell r="HW217">
            <v>0</v>
          </cell>
          <cell r="HX217">
            <v>-30.800000000000004</v>
          </cell>
          <cell r="HY217">
            <v>-24.4</v>
          </cell>
          <cell r="HZ217">
            <v>51.6</v>
          </cell>
          <cell r="IA217">
            <v>-121.8</v>
          </cell>
          <cell r="IB217">
            <v>-87.91</v>
          </cell>
          <cell r="IC217">
            <v>-55.77</v>
          </cell>
          <cell r="ID217">
            <v>-50.69</v>
          </cell>
          <cell r="IE217">
            <v>115.33</v>
          </cell>
          <cell r="IF217">
            <v>-85.3</v>
          </cell>
          <cell r="IG217">
            <v>-43.24</v>
          </cell>
          <cell r="IH217">
            <v>-48.26</v>
          </cell>
          <cell r="II217">
            <v>-102.61</v>
          </cell>
          <cell r="IJ217">
            <v>-84.56</v>
          </cell>
          <cell r="IK217">
            <v>-59.3</v>
          </cell>
          <cell r="IL217">
            <v>-114.74</v>
          </cell>
          <cell r="IM217">
            <v>-158.15</v>
          </cell>
          <cell r="IN217">
            <v>-139.97</v>
          </cell>
          <cell r="IO217">
            <v>-41.99</v>
          </cell>
          <cell r="IP217">
            <v>-109.57</v>
          </cell>
          <cell r="IQ217">
            <v>-132.53</v>
          </cell>
          <cell r="IR217">
            <v>-97</v>
          </cell>
          <cell r="IS217">
            <v>-151</v>
          </cell>
          <cell r="IT217">
            <v>-168</v>
          </cell>
          <cell r="IU217">
            <v>-189</v>
          </cell>
        </row>
        <row r="218">
          <cell r="A218" t="str">
            <v>TECHM IN</v>
          </cell>
          <cell r="B218" t="str">
            <v>Tech Mahindra</v>
          </cell>
          <cell r="C218" t="str">
            <v>Information Technology</v>
          </cell>
          <cell r="D218">
            <v>0</v>
          </cell>
          <cell r="E218">
            <v>0</v>
          </cell>
          <cell r="F218">
            <v>0</v>
          </cell>
          <cell r="G218">
            <v>0</v>
          </cell>
          <cell r="H218">
            <v>0</v>
          </cell>
          <cell r="I218">
            <v>0</v>
          </cell>
          <cell r="J218">
            <v>0</v>
          </cell>
          <cell r="K218">
            <v>0</v>
          </cell>
          <cell r="L218">
            <v>0</v>
          </cell>
          <cell r="M218">
            <v>0</v>
          </cell>
          <cell r="N218">
            <v>0</v>
          </cell>
          <cell r="O218">
            <v>0</v>
          </cell>
          <cell r="P218">
            <v>0</v>
          </cell>
          <cell r="Q218">
            <v>0</v>
          </cell>
          <cell r="R218">
            <v>0</v>
          </cell>
          <cell r="S218">
            <v>0</v>
          </cell>
          <cell r="T218">
            <v>0</v>
          </cell>
          <cell r="U218">
            <v>0</v>
          </cell>
          <cell r="V218">
            <v>-12</v>
          </cell>
          <cell r="W218">
            <v>-49</v>
          </cell>
          <cell r="X218">
            <v>-15</v>
          </cell>
          <cell r="Y218">
            <v>-26</v>
          </cell>
          <cell r="Z218">
            <v>-16</v>
          </cell>
          <cell r="AA218">
            <v>-5</v>
          </cell>
          <cell r="AB218">
            <v>-2</v>
          </cell>
          <cell r="AC218">
            <v>0</v>
          </cell>
          <cell r="AD218">
            <v>0</v>
          </cell>
          <cell r="AE218">
            <v>-23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0</v>
          </cell>
          <cell r="AK218">
            <v>0</v>
          </cell>
          <cell r="AL218">
            <v>0</v>
          </cell>
          <cell r="AM218">
            <v>0</v>
          </cell>
          <cell r="AN218">
            <v>226</v>
          </cell>
          <cell r="AO218">
            <v>335</v>
          </cell>
          <cell r="AP218">
            <v>156</v>
          </cell>
          <cell r="AQ218">
            <v>396</v>
          </cell>
          <cell r="AR218">
            <v>368</v>
          </cell>
          <cell r="AS218">
            <v>430</v>
          </cell>
          <cell r="AT218">
            <v>827</v>
          </cell>
          <cell r="AU218">
            <v>996</v>
          </cell>
          <cell r="AV218">
            <v>1210.1599999999994</v>
          </cell>
          <cell r="AW218">
            <v>1600</v>
          </cell>
          <cell r="AX218">
            <v>1891</v>
          </cell>
          <cell r="AY218">
            <v>2165</v>
          </cell>
          <cell r="AZ218">
            <v>1881</v>
          </cell>
          <cell r="BA218">
            <v>2001</v>
          </cell>
          <cell r="BB218">
            <v>2207</v>
          </cell>
          <cell r="BC218">
            <v>2354</v>
          </cell>
          <cell r="BD218">
            <v>2870</v>
          </cell>
          <cell r="BE218">
            <v>2674</v>
          </cell>
          <cell r="BF218">
            <v>2496.0000000000005</v>
          </cell>
          <cell r="BG218">
            <v>2611</v>
          </cell>
          <cell r="BH218">
            <v>0</v>
          </cell>
          <cell r="BI218">
            <v>0</v>
          </cell>
          <cell r="BJ218">
            <v>0</v>
          </cell>
          <cell r="BK218">
            <v>0</v>
          </cell>
          <cell r="BL218">
            <v>0</v>
          </cell>
          <cell r="BM218">
            <v>0</v>
          </cell>
          <cell r="BN218">
            <v>0</v>
          </cell>
          <cell r="BO218">
            <v>0</v>
          </cell>
          <cell r="BP218">
            <v>0</v>
          </cell>
          <cell r="BQ218">
            <v>0</v>
          </cell>
          <cell r="BR218">
            <v>0</v>
          </cell>
          <cell r="BS218">
            <v>0</v>
          </cell>
          <cell r="BT218">
            <v>0</v>
          </cell>
          <cell r="BU218">
            <v>0</v>
          </cell>
          <cell r="BV218">
            <v>0</v>
          </cell>
          <cell r="BW218">
            <v>0</v>
          </cell>
          <cell r="BX218">
            <v>0</v>
          </cell>
          <cell r="BY218">
            <v>339</v>
          </cell>
          <cell r="BZ218">
            <v>0</v>
          </cell>
          <cell r="CA218">
            <v>-5249</v>
          </cell>
          <cell r="CB218">
            <v>0</v>
          </cell>
          <cell r="CC218">
            <v>0</v>
          </cell>
          <cell r="CD218">
            <v>0</v>
          </cell>
          <cell r="CE218">
            <v>-4401.3999999999996</v>
          </cell>
          <cell r="CF218">
            <v>0</v>
          </cell>
          <cell r="CG218">
            <v>673</v>
          </cell>
          <cell r="CH218">
            <v>0</v>
          </cell>
          <cell r="CI218">
            <v>0</v>
          </cell>
          <cell r="CJ218">
            <v>0</v>
          </cell>
          <cell r="CK218">
            <v>0</v>
          </cell>
          <cell r="CL218">
            <v>0</v>
          </cell>
          <cell r="CM218">
            <v>0</v>
          </cell>
          <cell r="CN218">
            <v>0</v>
          </cell>
          <cell r="CO218">
            <v>0</v>
          </cell>
          <cell r="CP218">
            <v>0</v>
          </cell>
          <cell r="CQ218">
            <v>0</v>
          </cell>
          <cell r="CR218">
            <v>226</v>
          </cell>
          <cell r="CS218">
            <v>335</v>
          </cell>
          <cell r="CT218">
            <v>156</v>
          </cell>
          <cell r="CU218">
            <v>396</v>
          </cell>
          <cell r="CV218">
            <v>368</v>
          </cell>
          <cell r="CW218">
            <v>430</v>
          </cell>
          <cell r="CX218">
            <v>827</v>
          </cell>
          <cell r="CY218">
            <v>996</v>
          </cell>
          <cell r="CZ218">
            <v>1210.1599999999994</v>
          </cell>
          <cell r="DA218">
            <v>1939</v>
          </cell>
          <cell r="DB218">
            <v>1891</v>
          </cell>
          <cell r="DC218">
            <v>-3084</v>
          </cell>
          <cell r="DD218">
            <v>1881</v>
          </cell>
          <cell r="DE218">
            <v>2001</v>
          </cell>
          <cell r="DF218">
            <v>2207</v>
          </cell>
          <cell r="DG218">
            <v>-2047.3999999999996</v>
          </cell>
          <cell r="DH218">
            <v>2870</v>
          </cell>
          <cell r="DI218">
            <v>3347</v>
          </cell>
          <cell r="DJ218">
            <v>2496.0000000000005</v>
          </cell>
          <cell r="DK218">
            <v>2611</v>
          </cell>
          <cell r="DL218">
            <v>0</v>
          </cell>
          <cell r="DM218">
            <v>0</v>
          </cell>
          <cell r="DN218">
            <v>0</v>
          </cell>
          <cell r="DO218">
            <v>0</v>
          </cell>
          <cell r="DP218">
            <v>0</v>
          </cell>
          <cell r="DQ218">
            <v>0</v>
          </cell>
          <cell r="DR218">
            <v>0</v>
          </cell>
          <cell r="DS218">
            <v>0</v>
          </cell>
          <cell r="DT218">
            <v>-19</v>
          </cell>
          <cell r="DU218">
            <v>-20</v>
          </cell>
          <cell r="DV218">
            <v>-8</v>
          </cell>
          <cell r="DW218">
            <v>-44</v>
          </cell>
          <cell r="DX218">
            <v>-30</v>
          </cell>
          <cell r="DY218">
            <v>-55</v>
          </cell>
          <cell r="DZ218">
            <v>-76</v>
          </cell>
          <cell r="EA218">
            <v>-106</v>
          </cell>
          <cell r="EB218">
            <v>-144.44</v>
          </cell>
          <cell r="EC218">
            <v>-169</v>
          </cell>
          <cell r="ED218">
            <v>-224</v>
          </cell>
          <cell r="EE218">
            <v>-204</v>
          </cell>
          <cell r="EF218">
            <v>-183</v>
          </cell>
          <cell r="EG218">
            <v>-187</v>
          </cell>
          <cell r="EH218">
            <v>-213</v>
          </cell>
          <cell r="EI218">
            <v>-165</v>
          </cell>
          <cell r="EJ218">
            <v>-283</v>
          </cell>
          <cell r="EK218">
            <v>-321</v>
          </cell>
          <cell r="EL218">
            <v>-270</v>
          </cell>
          <cell r="EM218">
            <v>-306</v>
          </cell>
          <cell r="EN218">
            <v>0</v>
          </cell>
          <cell r="EO218">
            <v>0</v>
          </cell>
          <cell r="EP218">
            <v>0</v>
          </cell>
          <cell r="EQ218">
            <v>0</v>
          </cell>
          <cell r="ER218">
            <v>0</v>
          </cell>
          <cell r="ES218">
            <v>0</v>
          </cell>
          <cell r="ET218">
            <v>0</v>
          </cell>
          <cell r="EU218">
            <v>0</v>
          </cell>
          <cell r="EV218">
            <v>207</v>
          </cell>
          <cell r="EW218">
            <v>315</v>
          </cell>
          <cell r="EX218">
            <v>148</v>
          </cell>
          <cell r="EY218">
            <v>352</v>
          </cell>
          <cell r="EZ218">
            <v>338</v>
          </cell>
          <cell r="FA218">
            <v>375</v>
          </cell>
          <cell r="FB218">
            <v>751</v>
          </cell>
          <cell r="FC218">
            <v>890</v>
          </cell>
          <cell r="FD218">
            <v>1065.7199999999993</v>
          </cell>
          <cell r="FE218">
            <v>1770</v>
          </cell>
          <cell r="FF218">
            <v>1667</v>
          </cell>
          <cell r="FG218">
            <v>-3288</v>
          </cell>
          <cell r="FH218">
            <v>1698</v>
          </cell>
          <cell r="FI218">
            <v>1814</v>
          </cell>
          <cell r="FJ218">
            <v>1994</v>
          </cell>
          <cell r="FK218">
            <v>-2212.3999999999996</v>
          </cell>
          <cell r="FL218">
            <v>2587</v>
          </cell>
          <cell r="FM218">
            <v>3026</v>
          </cell>
          <cell r="FN218">
            <v>2226.0000000000005</v>
          </cell>
          <cell r="FO218">
            <v>2305</v>
          </cell>
          <cell r="FP218">
            <v>0</v>
          </cell>
          <cell r="FQ218">
            <v>0</v>
          </cell>
          <cell r="FR218">
            <v>0</v>
          </cell>
          <cell r="FS218">
            <v>0</v>
          </cell>
          <cell r="FT218">
            <v>0</v>
          </cell>
          <cell r="FU218">
            <v>0</v>
          </cell>
          <cell r="FV218">
            <v>0</v>
          </cell>
          <cell r="FW218">
            <v>0</v>
          </cell>
          <cell r="FX218">
            <v>0</v>
          </cell>
          <cell r="FY218">
            <v>0</v>
          </cell>
          <cell r="FZ218">
            <v>0</v>
          </cell>
          <cell r="GA218">
            <v>0</v>
          </cell>
          <cell r="GB218">
            <v>0</v>
          </cell>
          <cell r="GC218">
            <v>0</v>
          </cell>
          <cell r="GD218">
            <v>0</v>
          </cell>
          <cell r="GE218">
            <v>0</v>
          </cell>
          <cell r="GF218">
            <v>0</v>
          </cell>
          <cell r="GG218">
            <v>0</v>
          </cell>
          <cell r="GH218">
            <v>0</v>
          </cell>
          <cell r="GI218">
            <v>0</v>
          </cell>
          <cell r="GJ218">
            <v>0</v>
          </cell>
          <cell r="GK218">
            <v>0</v>
          </cell>
          <cell r="GL218">
            <v>0</v>
          </cell>
          <cell r="GM218">
            <v>0</v>
          </cell>
          <cell r="GN218">
            <v>0</v>
          </cell>
          <cell r="GO218">
            <v>0</v>
          </cell>
          <cell r="GP218">
            <v>0</v>
          </cell>
          <cell r="GQ218">
            <v>0</v>
          </cell>
          <cell r="GR218">
            <v>0</v>
          </cell>
          <cell r="GS218">
            <v>0</v>
          </cell>
          <cell r="GT218">
            <v>0</v>
          </cell>
          <cell r="GU218">
            <v>0</v>
          </cell>
          <cell r="GV218">
            <v>0</v>
          </cell>
          <cell r="GW218">
            <v>0</v>
          </cell>
          <cell r="GX218">
            <v>0</v>
          </cell>
          <cell r="GY218">
            <v>0</v>
          </cell>
          <cell r="GZ218">
            <v>0</v>
          </cell>
          <cell r="HA218">
            <v>0</v>
          </cell>
          <cell r="HB218">
            <v>0</v>
          </cell>
          <cell r="HC218">
            <v>0</v>
          </cell>
          <cell r="HD218">
            <v>0</v>
          </cell>
          <cell r="HE218">
            <v>0</v>
          </cell>
          <cell r="HF218">
            <v>0</v>
          </cell>
          <cell r="HG218">
            <v>0</v>
          </cell>
          <cell r="HH218">
            <v>0</v>
          </cell>
          <cell r="HI218">
            <v>0</v>
          </cell>
          <cell r="HJ218">
            <v>0</v>
          </cell>
          <cell r="HK218">
            <v>0</v>
          </cell>
          <cell r="HL218">
            <v>0</v>
          </cell>
          <cell r="HM218">
            <v>0</v>
          </cell>
          <cell r="HN218">
            <v>0</v>
          </cell>
          <cell r="HO218">
            <v>0</v>
          </cell>
          <cell r="HP218">
            <v>0</v>
          </cell>
          <cell r="HQ218">
            <v>0</v>
          </cell>
          <cell r="HR218">
            <v>0</v>
          </cell>
          <cell r="HS218">
            <v>0</v>
          </cell>
          <cell r="HT218">
            <v>0</v>
          </cell>
          <cell r="HU218">
            <v>0</v>
          </cell>
          <cell r="HV218">
            <v>0</v>
          </cell>
          <cell r="HW218">
            <v>0</v>
          </cell>
          <cell r="HX218">
            <v>0</v>
          </cell>
          <cell r="HY218">
            <v>0</v>
          </cell>
          <cell r="HZ218">
            <v>0</v>
          </cell>
          <cell r="IA218">
            <v>0</v>
          </cell>
          <cell r="IB218">
            <v>0</v>
          </cell>
          <cell r="IC218">
            <v>0</v>
          </cell>
          <cell r="ID218">
            <v>0</v>
          </cell>
          <cell r="IE218">
            <v>0</v>
          </cell>
          <cell r="IF218">
            <v>0</v>
          </cell>
          <cell r="IG218">
            <v>0</v>
          </cell>
          <cell r="IH218">
            <v>0</v>
          </cell>
          <cell r="II218">
            <v>0</v>
          </cell>
          <cell r="IJ218">
            <v>0</v>
          </cell>
          <cell r="IK218">
            <v>0</v>
          </cell>
          <cell r="IL218">
            <v>0</v>
          </cell>
          <cell r="IM218">
            <v>0</v>
          </cell>
          <cell r="IN218">
            <v>0</v>
          </cell>
          <cell r="IO218">
            <v>2</v>
          </cell>
          <cell r="IP218">
            <v>1</v>
          </cell>
          <cell r="IQ218">
            <v>-1.4</v>
          </cell>
          <cell r="IR218">
            <v>-2</v>
          </cell>
          <cell r="IS218">
            <v>1</v>
          </cell>
          <cell r="IT218">
            <v>2.7</v>
          </cell>
          <cell r="IU218">
            <v>-1</v>
          </cell>
        </row>
        <row r="219">
          <cell r="A219" t="str">
            <v>WPRO IN</v>
          </cell>
          <cell r="B219" t="str">
            <v>Wipro</v>
          </cell>
          <cell r="C219" t="str">
            <v>Information Technology</v>
          </cell>
          <cell r="D219">
            <v>0</v>
          </cell>
          <cell r="E219">
            <v>0</v>
          </cell>
          <cell r="F219">
            <v>0</v>
          </cell>
          <cell r="G219">
            <v>0</v>
          </cell>
          <cell r="H219">
            <v>0</v>
          </cell>
          <cell r="I219">
            <v>0</v>
          </cell>
          <cell r="J219">
            <v>0</v>
          </cell>
          <cell r="K219">
            <v>0</v>
          </cell>
          <cell r="L219">
            <v>0</v>
          </cell>
          <cell r="M219">
            <v>0</v>
          </cell>
          <cell r="N219">
            <v>0</v>
          </cell>
          <cell r="O219">
            <v>0</v>
          </cell>
          <cell r="P219">
            <v>0</v>
          </cell>
          <cell r="Q219">
            <v>0</v>
          </cell>
          <cell r="R219">
            <v>0</v>
          </cell>
          <cell r="S219">
            <v>0</v>
          </cell>
          <cell r="T219">
            <v>0</v>
          </cell>
          <cell r="U219">
            <v>0</v>
          </cell>
          <cell r="V219">
            <v>0</v>
          </cell>
          <cell r="W219">
            <v>0</v>
          </cell>
          <cell r="X219">
            <v>0</v>
          </cell>
          <cell r="Y219">
            <v>0</v>
          </cell>
          <cell r="Z219">
            <v>0</v>
          </cell>
          <cell r="AA219">
            <v>0</v>
          </cell>
          <cell r="AB219">
            <v>0</v>
          </cell>
          <cell r="AC219">
            <v>0</v>
          </cell>
          <cell r="AD219">
            <v>0</v>
          </cell>
          <cell r="AE219">
            <v>0</v>
          </cell>
          <cell r="AF219">
            <v>2514.5767000000005</v>
          </cell>
          <cell r="AG219">
            <v>2434.1233000000011</v>
          </cell>
          <cell r="AH219">
            <v>2577.4230000000007</v>
          </cell>
          <cell r="AI219">
            <v>2643.5139999999992</v>
          </cell>
          <cell r="AJ219">
            <v>2214.7110000000007</v>
          </cell>
          <cell r="AK219">
            <v>2616.1480000000006</v>
          </cell>
          <cell r="AL219">
            <v>3002.0879999999988</v>
          </cell>
          <cell r="AM219">
            <v>3889.8834000000006</v>
          </cell>
          <cell r="AN219">
            <v>3844.3100000000004</v>
          </cell>
          <cell r="AO219">
            <v>4693.8500000000031</v>
          </cell>
          <cell r="AP219">
            <v>4929.7400000000016</v>
          </cell>
          <cell r="AQ219">
            <v>5188.1299999999956</v>
          </cell>
          <cell r="AR219">
            <v>4817.299999999992</v>
          </cell>
          <cell r="AS219">
            <v>5387.3600000000042</v>
          </cell>
          <cell r="AT219">
            <v>6225.610000000006</v>
          </cell>
          <cell r="AU219">
            <v>6807.2000000000007</v>
          </cell>
          <cell r="AV219">
            <v>7016.7800000000025</v>
          </cell>
          <cell r="AW219">
            <v>7939.4400000000032</v>
          </cell>
          <cell r="AX219">
            <v>8407.9599999999991</v>
          </cell>
          <cell r="AY219">
            <v>9171.2499999999927</v>
          </cell>
          <cell r="AZ219">
            <v>7856</v>
          </cell>
          <cell r="BA219">
            <v>8905</v>
          </cell>
          <cell r="BB219">
            <v>9335</v>
          </cell>
          <cell r="BC219">
            <v>9784</v>
          </cell>
          <cell r="BD219">
            <v>9480</v>
          </cell>
          <cell r="BE219">
            <v>9376</v>
          </cell>
          <cell r="BF219">
            <v>10248</v>
          </cell>
          <cell r="BG219">
            <v>10469</v>
          </cell>
          <cell r="BH219">
            <v>-388.6690000000001</v>
          </cell>
          <cell r="BI219">
            <v>-6.596000000000001</v>
          </cell>
          <cell r="BJ219">
            <v>-9</v>
          </cell>
          <cell r="BK219">
            <v>26</v>
          </cell>
          <cell r="BL219">
            <v>-175.999</v>
          </cell>
          <cell r="BM219">
            <v>0</v>
          </cell>
          <cell r="BN219">
            <v>-30.001000000000001</v>
          </cell>
          <cell r="BO219">
            <v>0</v>
          </cell>
          <cell r="BP219">
            <v>0</v>
          </cell>
          <cell r="BQ219">
            <v>-196.16</v>
          </cell>
          <cell r="BR219">
            <v>0</v>
          </cell>
          <cell r="BS219">
            <v>-10.420000000000016</v>
          </cell>
          <cell r="BT219">
            <v>0</v>
          </cell>
          <cell r="BU219">
            <v>0</v>
          </cell>
          <cell r="BV219">
            <v>0</v>
          </cell>
          <cell r="BW219">
            <v>0</v>
          </cell>
          <cell r="BX219">
            <v>39.090000000000003</v>
          </cell>
          <cell r="BY219">
            <v>0</v>
          </cell>
          <cell r="BZ219">
            <v>0</v>
          </cell>
          <cell r="CA219">
            <v>700</v>
          </cell>
          <cell r="CB219">
            <v>0</v>
          </cell>
          <cell r="CC219">
            <v>0</v>
          </cell>
          <cell r="CD219">
            <v>0</v>
          </cell>
          <cell r="CE219">
            <v>0</v>
          </cell>
          <cell r="CF219">
            <v>0</v>
          </cell>
          <cell r="CG219">
            <v>0</v>
          </cell>
          <cell r="CH219">
            <v>0</v>
          </cell>
          <cell r="CI219">
            <v>0</v>
          </cell>
          <cell r="CJ219">
            <v>2125.9077000000007</v>
          </cell>
          <cell r="CK219">
            <v>2427.5273000000011</v>
          </cell>
          <cell r="CL219">
            <v>2568.4230000000007</v>
          </cell>
          <cell r="CM219">
            <v>2669.5139999999992</v>
          </cell>
          <cell r="CN219">
            <v>2038.7120000000007</v>
          </cell>
          <cell r="CO219">
            <v>2616.1480000000006</v>
          </cell>
          <cell r="CP219">
            <v>2972.0869999999986</v>
          </cell>
          <cell r="CQ219">
            <v>3889.8834000000006</v>
          </cell>
          <cell r="CR219">
            <v>3844.3100000000004</v>
          </cell>
          <cell r="CS219">
            <v>4497.6900000000032</v>
          </cell>
          <cell r="CT219">
            <v>4929.7400000000016</v>
          </cell>
          <cell r="CU219">
            <v>5177.7099999999955</v>
          </cell>
          <cell r="CV219">
            <v>4817.299999999992</v>
          </cell>
          <cell r="CW219">
            <v>5387.3600000000042</v>
          </cell>
          <cell r="CX219">
            <v>6225.610000000006</v>
          </cell>
          <cell r="CY219">
            <v>6807.2000000000007</v>
          </cell>
          <cell r="CZ219">
            <v>7055.8700000000026</v>
          </cell>
          <cell r="DA219">
            <v>7939.4400000000032</v>
          </cell>
          <cell r="DB219">
            <v>8407.9599999999991</v>
          </cell>
          <cell r="DC219">
            <v>9871.2499999999927</v>
          </cell>
          <cell r="DD219">
            <v>7856</v>
          </cell>
          <cell r="DE219">
            <v>8905</v>
          </cell>
          <cell r="DF219">
            <v>9335</v>
          </cell>
          <cell r="DG219">
            <v>9784</v>
          </cell>
          <cell r="DH219">
            <v>9480</v>
          </cell>
          <cell r="DI219">
            <v>9376</v>
          </cell>
          <cell r="DJ219">
            <v>10248</v>
          </cell>
          <cell r="DK219">
            <v>10469</v>
          </cell>
          <cell r="DL219">
            <v>-253.797</v>
          </cell>
          <cell r="DM219">
            <v>-286</v>
          </cell>
          <cell r="DN219">
            <v>-337</v>
          </cell>
          <cell r="DO219">
            <v>-466</v>
          </cell>
          <cell r="DP219">
            <v>-201.108</v>
          </cell>
          <cell r="DQ219">
            <v>-315.95100000000002</v>
          </cell>
          <cell r="DR219">
            <v>-333.59699999999998</v>
          </cell>
          <cell r="DS219">
            <v>-760</v>
          </cell>
          <cell r="DT219">
            <v>-597.82100000000003</v>
          </cell>
          <cell r="DU219">
            <v>-679</v>
          </cell>
          <cell r="DV219">
            <v>-694.15</v>
          </cell>
          <cell r="DW219">
            <v>-722.59900000000016</v>
          </cell>
          <cell r="DX219">
            <v>-586</v>
          </cell>
          <cell r="DY219">
            <v>-790.95</v>
          </cell>
          <cell r="DZ219">
            <v>-989.27</v>
          </cell>
          <cell r="EA219">
            <v>-898.51</v>
          </cell>
          <cell r="EB219">
            <v>-979.22</v>
          </cell>
          <cell r="EC219">
            <v>-1068.22</v>
          </cell>
          <cell r="ED219">
            <v>-1079.54</v>
          </cell>
          <cell r="EE219">
            <v>-595.63</v>
          </cell>
          <cell r="EF219">
            <v>-839</v>
          </cell>
          <cell r="EG219">
            <v>-865</v>
          </cell>
          <cell r="EH219">
            <v>-1074</v>
          </cell>
          <cell r="EI219">
            <v>-1095</v>
          </cell>
          <cell r="EJ219">
            <v>-1436</v>
          </cell>
          <cell r="EK219">
            <v>-1240</v>
          </cell>
          <cell r="EL219">
            <v>-1364</v>
          </cell>
          <cell r="EM219">
            <v>-1382</v>
          </cell>
          <cell r="EN219">
            <v>1872.1107000000006</v>
          </cell>
          <cell r="EO219">
            <v>2141.5273000000011</v>
          </cell>
          <cell r="EP219">
            <v>2231.4230000000007</v>
          </cell>
          <cell r="EQ219">
            <v>2203.5139999999992</v>
          </cell>
          <cell r="ER219">
            <v>1837.6040000000007</v>
          </cell>
          <cell r="ES219">
            <v>2300.1970000000006</v>
          </cell>
          <cell r="ET219">
            <v>2638.4899999999989</v>
          </cell>
          <cell r="EU219">
            <v>3129.8834000000006</v>
          </cell>
          <cell r="EV219">
            <v>3246.4890000000005</v>
          </cell>
          <cell r="EW219">
            <v>3818.6900000000032</v>
          </cell>
          <cell r="EX219">
            <v>4235.590000000002</v>
          </cell>
          <cell r="EY219">
            <v>4455.1109999999953</v>
          </cell>
          <cell r="EZ219">
            <v>4231.299999999992</v>
          </cell>
          <cell r="FA219">
            <v>4596.4100000000044</v>
          </cell>
          <cell r="FB219">
            <v>5236.3400000000056</v>
          </cell>
          <cell r="FC219">
            <v>5908.6900000000005</v>
          </cell>
          <cell r="FD219">
            <v>6076.6500000000024</v>
          </cell>
          <cell r="FE219">
            <v>6871.220000000003</v>
          </cell>
          <cell r="FF219">
            <v>7328.4199999999992</v>
          </cell>
          <cell r="FG219">
            <v>9275.6199999999935</v>
          </cell>
          <cell r="FH219">
            <v>7017</v>
          </cell>
          <cell r="FI219">
            <v>8040</v>
          </cell>
          <cell r="FJ219">
            <v>8261</v>
          </cell>
          <cell r="FK219">
            <v>8689</v>
          </cell>
          <cell r="FL219">
            <v>8044</v>
          </cell>
          <cell r="FM219">
            <v>8136</v>
          </cell>
          <cell r="FN219">
            <v>8884</v>
          </cell>
          <cell r="FO219">
            <v>9087</v>
          </cell>
          <cell r="FP219">
            <v>0</v>
          </cell>
          <cell r="FQ219">
            <v>0</v>
          </cell>
          <cell r="FR219">
            <v>0</v>
          </cell>
          <cell r="FS219">
            <v>0</v>
          </cell>
          <cell r="FT219">
            <v>0</v>
          </cell>
          <cell r="FU219">
            <v>0</v>
          </cell>
          <cell r="FV219">
            <v>0</v>
          </cell>
          <cell r="FW219">
            <v>0</v>
          </cell>
          <cell r="FX219">
            <v>0</v>
          </cell>
          <cell r="FY219">
            <v>0</v>
          </cell>
          <cell r="FZ219">
            <v>0</v>
          </cell>
          <cell r="GA219">
            <v>0</v>
          </cell>
          <cell r="GB219">
            <v>0</v>
          </cell>
          <cell r="GC219">
            <v>0</v>
          </cell>
          <cell r="GD219">
            <v>0</v>
          </cell>
          <cell r="GE219">
            <v>0</v>
          </cell>
          <cell r="GF219">
            <v>0</v>
          </cell>
          <cell r="GG219">
            <v>0</v>
          </cell>
          <cell r="GH219">
            <v>0</v>
          </cell>
          <cell r="GI219">
            <v>0</v>
          </cell>
          <cell r="GJ219">
            <v>0</v>
          </cell>
          <cell r="GK219">
            <v>0</v>
          </cell>
          <cell r="GL219">
            <v>0</v>
          </cell>
          <cell r="GM219">
            <v>0</v>
          </cell>
          <cell r="GN219">
            <v>0</v>
          </cell>
          <cell r="GO219">
            <v>0</v>
          </cell>
          <cell r="GP219">
            <v>0</v>
          </cell>
          <cell r="GQ219">
            <v>0</v>
          </cell>
          <cell r="GR219">
            <v>-206.31</v>
          </cell>
          <cell r="GS219">
            <v>-5</v>
          </cell>
          <cell r="GT219">
            <v>-48</v>
          </cell>
          <cell r="GU219">
            <v>-97</v>
          </cell>
          <cell r="GV219">
            <v>-53.941000000000003</v>
          </cell>
          <cell r="GW219">
            <v>6</v>
          </cell>
          <cell r="GX219">
            <v>42.941000000000003</v>
          </cell>
          <cell r="GY219">
            <v>101</v>
          </cell>
          <cell r="GZ219">
            <v>29.956</v>
          </cell>
          <cell r="HA219">
            <v>32.799999999999997</v>
          </cell>
          <cell r="HB219">
            <v>70.5</v>
          </cell>
          <cell r="HC219">
            <v>24.824000000000012</v>
          </cell>
          <cell r="HD219">
            <v>56</v>
          </cell>
          <cell r="HE219">
            <v>82.95</v>
          </cell>
          <cell r="HF219">
            <v>93.79</v>
          </cell>
          <cell r="HG219">
            <v>55.230000000000004</v>
          </cell>
          <cell r="HH219">
            <v>65.36</v>
          </cell>
          <cell r="HI219">
            <v>92.01</v>
          </cell>
          <cell r="HJ219">
            <v>121.36</v>
          </cell>
          <cell r="HK219">
            <v>39.15</v>
          </cell>
          <cell r="HL219">
            <v>87</v>
          </cell>
          <cell r="HM219">
            <v>84</v>
          </cell>
          <cell r="HN219">
            <v>-14</v>
          </cell>
          <cell r="HO219">
            <v>100</v>
          </cell>
          <cell r="HP219">
            <v>107</v>
          </cell>
          <cell r="HQ219">
            <v>106</v>
          </cell>
          <cell r="HR219">
            <v>114</v>
          </cell>
          <cell r="HS219">
            <v>35</v>
          </cell>
          <cell r="HT219">
            <v>0</v>
          </cell>
          <cell r="HU219">
            <v>-12</v>
          </cell>
          <cell r="HV219">
            <v>-18</v>
          </cell>
          <cell r="HW219">
            <v>0</v>
          </cell>
          <cell r="HX219">
            <v>-3.1139999999999999</v>
          </cell>
          <cell r="HY219">
            <v>-12.243</v>
          </cell>
          <cell r="HZ219">
            <v>-17.942</v>
          </cell>
          <cell r="IA219">
            <v>-23</v>
          </cell>
          <cell r="IB219">
            <v>-21.611999999999998</v>
          </cell>
          <cell r="IC219">
            <v>-21</v>
          </cell>
          <cell r="ID219">
            <v>-35.11</v>
          </cell>
          <cell r="IE219">
            <v>-3.4879999999999995</v>
          </cell>
          <cell r="IF219">
            <v>-1.4</v>
          </cell>
          <cell r="IG219">
            <v>0</v>
          </cell>
          <cell r="IH219">
            <v>0</v>
          </cell>
          <cell r="II219">
            <v>0</v>
          </cell>
          <cell r="IJ219">
            <v>0</v>
          </cell>
          <cell r="IK219">
            <v>0</v>
          </cell>
          <cell r="IL219">
            <v>0</v>
          </cell>
          <cell r="IM219">
            <v>0</v>
          </cell>
          <cell r="IN219">
            <v>0</v>
          </cell>
          <cell r="IO219">
            <v>-3</v>
          </cell>
          <cell r="IP219">
            <v>-5</v>
          </cell>
          <cell r="IQ219">
            <v>-16</v>
          </cell>
          <cell r="IR219">
            <v>-12</v>
          </cell>
          <cell r="IS219">
            <v>-22</v>
          </cell>
          <cell r="IT219">
            <v>-16</v>
          </cell>
          <cell r="IU219">
            <v>-49</v>
          </cell>
        </row>
        <row r="220">
          <cell r="A220" t="str">
            <v>Media &amp; Entertainment</v>
          </cell>
          <cell r="B220" t="str">
            <v>Media &amp; Entertainment</v>
          </cell>
        </row>
        <row r="221">
          <cell r="A221" t="str">
            <v>ADLF IN</v>
          </cell>
          <cell r="B221" t="str">
            <v>Adlabs Films</v>
          </cell>
          <cell r="C221" t="str">
            <v>Media and Entertainment</v>
          </cell>
          <cell r="D221">
            <v>-3.17</v>
          </cell>
          <cell r="E221">
            <v>-2.56</v>
          </cell>
          <cell r="F221">
            <v>-2.73</v>
          </cell>
          <cell r="G221">
            <v>-1.56</v>
          </cell>
          <cell r="H221">
            <v>-2.69</v>
          </cell>
          <cell r="I221">
            <v>-4.42</v>
          </cell>
          <cell r="J221">
            <v>-4.3600000000000003</v>
          </cell>
          <cell r="K221">
            <v>-2.37</v>
          </cell>
          <cell r="L221">
            <v>-3.92</v>
          </cell>
          <cell r="M221">
            <v>-3.25</v>
          </cell>
          <cell r="N221">
            <v>-5.41</v>
          </cell>
          <cell r="O221">
            <v>-3.7240000000000002</v>
          </cell>
          <cell r="P221">
            <v>-4.2510000000000003</v>
          </cell>
          <cell r="Q221">
            <v>-2.819</v>
          </cell>
          <cell r="R221">
            <v>-1.5429999999999999</v>
          </cell>
          <cell r="S221">
            <v>-0.26</v>
          </cell>
          <cell r="T221">
            <v>-3.4980000000000002</v>
          </cell>
          <cell r="U221">
            <v>-1.754</v>
          </cell>
          <cell r="V221">
            <v>-10.304</v>
          </cell>
          <cell r="W221">
            <v>-16.61</v>
          </cell>
          <cell r="X221">
            <v>-12.84</v>
          </cell>
          <cell r="Y221">
            <v>-52.585000000000001</v>
          </cell>
          <cell r="Z221">
            <v>-84.275999999999996</v>
          </cell>
          <cell r="AA221">
            <v>-11.428999999999988</v>
          </cell>
          <cell r="AB221">
            <v>0</v>
          </cell>
          <cell r="AC221">
            <v>0</v>
          </cell>
          <cell r="AD221">
            <v>0</v>
          </cell>
          <cell r="AE221">
            <v>0</v>
          </cell>
          <cell r="AF221">
            <v>78.977000000000032</v>
          </cell>
          <cell r="AG221">
            <v>65.960999999999999</v>
          </cell>
          <cell r="AH221">
            <v>65.246999999999986</v>
          </cell>
          <cell r="AI221">
            <v>50.453000000000003</v>
          </cell>
          <cell r="AJ221">
            <v>58.581000000000003</v>
          </cell>
          <cell r="AK221">
            <v>79.689999999999984</v>
          </cell>
          <cell r="AL221">
            <v>88.433999999999983</v>
          </cell>
          <cell r="AM221">
            <v>58.156999999999982</v>
          </cell>
          <cell r="AN221">
            <v>77.558999999999969</v>
          </cell>
          <cell r="AO221">
            <v>70.198999999999984</v>
          </cell>
          <cell r="AP221">
            <v>80.343000000000018</v>
          </cell>
          <cell r="AQ221">
            <v>97.988999999999962</v>
          </cell>
          <cell r="AR221">
            <v>76.12700000000001</v>
          </cell>
          <cell r="AS221">
            <v>93.339000000000027</v>
          </cell>
          <cell r="AT221">
            <v>113.97499999999999</v>
          </cell>
          <cell r="AU221">
            <v>109.69399999999997</v>
          </cell>
          <cell r="AV221">
            <v>198.37899999999996</v>
          </cell>
          <cell r="AW221">
            <v>221.07299999999998</v>
          </cell>
          <cell r="AX221">
            <v>251.09800000000004</v>
          </cell>
          <cell r="AY221">
            <v>181.53899999999999</v>
          </cell>
          <cell r="AZ221">
            <v>297.38400000000007</v>
          </cell>
          <cell r="BA221">
            <v>176.30599999999995</v>
          </cell>
          <cell r="BB221">
            <v>365.22900000000004</v>
          </cell>
          <cell r="BC221">
            <v>-100.96499999999999</v>
          </cell>
          <cell r="BD221">
            <v>0</v>
          </cell>
          <cell r="BE221">
            <v>0</v>
          </cell>
          <cell r="BF221">
            <v>0</v>
          </cell>
          <cell r="BG221">
            <v>0</v>
          </cell>
          <cell r="BH221">
            <v>0</v>
          </cell>
          <cell r="BI221">
            <v>0</v>
          </cell>
          <cell r="BJ221">
            <v>0</v>
          </cell>
          <cell r="BK221">
            <v>0</v>
          </cell>
          <cell r="BL221">
            <v>0</v>
          </cell>
          <cell r="BM221">
            <v>0</v>
          </cell>
          <cell r="BN221">
            <v>0</v>
          </cell>
          <cell r="BO221">
            <v>0</v>
          </cell>
          <cell r="BP221">
            <v>0</v>
          </cell>
          <cell r="BQ221">
            <v>0</v>
          </cell>
          <cell r="BR221">
            <v>0</v>
          </cell>
          <cell r="BS221">
            <v>0</v>
          </cell>
          <cell r="BT221">
            <v>0</v>
          </cell>
          <cell r="BU221">
            <v>0</v>
          </cell>
          <cell r="BV221">
            <v>0</v>
          </cell>
          <cell r="BW221">
            <v>0</v>
          </cell>
          <cell r="BX221">
            <v>0</v>
          </cell>
          <cell r="BY221">
            <v>0</v>
          </cell>
          <cell r="BZ221">
            <v>0</v>
          </cell>
          <cell r="CA221">
            <v>0</v>
          </cell>
          <cell r="CB221">
            <v>0</v>
          </cell>
          <cell r="CC221">
            <v>0</v>
          </cell>
          <cell r="CD221">
            <v>0</v>
          </cell>
          <cell r="CE221">
            <v>0</v>
          </cell>
          <cell r="CF221">
            <v>0</v>
          </cell>
          <cell r="CG221">
            <v>0</v>
          </cell>
          <cell r="CH221">
            <v>0</v>
          </cell>
          <cell r="CI221">
            <v>0</v>
          </cell>
          <cell r="CJ221">
            <v>78.977000000000032</v>
          </cell>
          <cell r="CK221">
            <v>65.960999999999999</v>
          </cell>
          <cell r="CL221">
            <v>65.246999999999986</v>
          </cell>
          <cell r="CM221">
            <v>50.453000000000003</v>
          </cell>
          <cell r="CN221">
            <v>58.581000000000003</v>
          </cell>
          <cell r="CO221">
            <v>79.689999999999984</v>
          </cell>
          <cell r="CP221">
            <v>88.433999999999983</v>
          </cell>
          <cell r="CQ221">
            <v>58.156999999999982</v>
          </cell>
          <cell r="CR221">
            <v>77.558999999999969</v>
          </cell>
          <cell r="CS221">
            <v>70.198999999999984</v>
          </cell>
          <cell r="CT221">
            <v>80.343000000000018</v>
          </cell>
          <cell r="CU221">
            <v>97.988999999999962</v>
          </cell>
          <cell r="CV221">
            <v>76.12700000000001</v>
          </cell>
          <cell r="CW221">
            <v>93.339000000000027</v>
          </cell>
          <cell r="CX221">
            <v>113.97499999999999</v>
          </cell>
          <cell r="CY221">
            <v>109.69399999999997</v>
          </cell>
          <cell r="CZ221">
            <v>198.37899999999996</v>
          </cell>
          <cell r="DA221">
            <v>221.07299999999998</v>
          </cell>
          <cell r="DB221">
            <v>251.09800000000004</v>
          </cell>
          <cell r="DC221">
            <v>181.53899999999999</v>
          </cell>
          <cell r="DD221">
            <v>297.38400000000007</v>
          </cell>
          <cell r="DE221">
            <v>176.30599999999995</v>
          </cell>
          <cell r="DF221">
            <v>365.22900000000004</v>
          </cell>
          <cell r="DG221">
            <v>-100.96499999999999</v>
          </cell>
          <cell r="DH221">
            <v>0</v>
          </cell>
          <cell r="DI221">
            <v>0</v>
          </cell>
          <cell r="DJ221">
            <v>0</v>
          </cell>
          <cell r="DK221">
            <v>0</v>
          </cell>
          <cell r="DL221">
            <v>-24.1</v>
          </cell>
          <cell r="DM221">
            <v>-24.1</v>
          </cell>
          <cell r="DN221">
            <v>-24.4</v>
          </cell>
          <cell r="DO221">
            <v>-23.3</v>
          </cell>
          <cell r="DP221">
            <v>-20.6</v>
          </cell>
          <cell r="DQ221">
            <v>-24.6</v>
          </cell>
          <cell r="DR221">
            <v>-30.4</v>
          </cell>
          <cell r="DS221">
            <v>-25.4</v>
          </cell>
          <cell r="DT221">
            <v>-25.3</v>
          </cell>
          <cell r="DU221">
            <v>-26.8</v>
          </cell>
          <cell r="DV221">
            <v>-30.2</v>
          </cell>
          <cell r="DW221">
            <v>-32.799999999999997</v>
          </cell>
          <cell r="DX221">
            <v>-21.52</v>
          </cell>
          <cell r="DY221">
            <v>-30.474999999999998</v>
          </cell>
          <cell r="DZ221">
            <v>-42.338999999999999</v>
          </cell>
          <cell r="EA221">
            <v>-28.963999999999999</v>
          </cell>
          <cell r="EB221">
            <v>-59.972000000000001</v>
          </cell>
          <cell r="EC221">
            <v>-11.675000000000001</v>
          </cell>
          <cell r="ED221">
            <v>-25.844999999999999</v>
          </cell>
          <cell r="EE221">
            <v>-28.220999999999997</v>
          </cell>
          <cell r="EF221">
            <v>-84.98</v>
          </cell>
          <cell r="EG221">
            <v>34.045999999999999</v>
          </cell>
          <cell r="EH221">
            <v>-138.28899999999999</v>
          </cell>
          <cell r="EI221">
            <v>143.74299999999999</v>
          </cell>
          <cell r="EJ221">
            <v>0</v>
          </cell>
          <cell r="EK221">
            <v>0</v>
          </cell>
          <cell r="EL221">
            <v>0</v>
          </cell>
          <cell r="EM221">
            <v>0</v>
          </cell>
          <cell r="EN221">
            <v>54.877000000000031</v>
          </cell>
          <cell r="EO221">
            <v>41.860999999999997</v>
          </cell>
          <cell r="EP221">
            <v>40.846999999999987</v>
          </cell>
          <cell r="EQ221">
            <v>27.153000000000002</v>
          </cell>
          <cell r="ER221">
            <v>37.981000000000002</v>
          </cell>
          <cell r="ES221">
            <v>55.089999999999982</v>
          </cell>
          <cell r="ET221">
            <v>58.033999999999985</v>
          </cell>
          <cell r="EU221">
            <v>32.756999999999984</v>
          </cell>
          <cell r="EV221">
            <v>52.258999999999972</v>
          </cell>
          <cell r="EW221">
            <v>43.398999999999987</v>
          </cell>
          <cell r="EX221">
            <v>50.143000000000015</v>
          </cell>
          <cell r="EY221">
            <v>65.188999999999965</v>
          </cell>
          <cell r="EZ221">
            <v>54.607000000000014</v>
          </cell>
          <cell r="FA221">
            <v>62.864000000000033</v>
          </cell>
          <cell r="FB221">
            <v>71.635999999999996</v>
          </cell>
          <cell r="FC221">
            <v>80.729999999999976</v>
          </cell>
          <cell r="FD221">
            <v>138.40699999999995</v>
          </cell>
          <cell r="FE221">
            <v>209.39799999999997</v>
          </cell>
          <cell r="FF221">
            <v>225.25300000000004</v>
          </cell>
          <cell r="FG221">
            <v>153.31799999999998</v>
          </cell>
          <cell r="FH221">
            <v>212.40400000000005</v>
          </cell>
          <cell r="FI221">
            <v>210.35199999999995</v>
          </cell>
          <cell r="FJ221">
            <v>226.94000000000005</v>
          </cell>
          <cell r="FK221">
            <v>42.778000000000006</v>
          </cell>
          <cell r="FL221">
            <v>0</v>
          </cell>
          <cell r="FM221">
            <v>0</v>
          </cell>
          <cell r="FN221">
            <v>0</v>
          </cell>
          <cell r="FO221">
            <v>0</v>
          </cell>
          <cell r="FP221">
            <v>0</v>
          </cell>
          <cell r="FQ221">
            <v>0</v>
          </cell>
          <cell r="FR221">
            <v>0</v>
          </cell>
          <cell r="FS221">
            <v>0</v>
          </cell>
          <cell r="FT221">
            <v>0</v>
          </cell>
          <cell r="FU221">
            <v>0</v>
          </cell>
          <cell r="FV221">
            <v>0</v>
          </cell>
          <cell r="FW221">
            <v>0</v>
          </cell>
          <cell r="FX221">
            <v>0</v>
          </cell>
          <cell r="FY221">
            <v>0</v>
          </cell>
          <cell r="FZ221">
            <v>0</v>
          </cell>
          <cell r="GA221">
            <v>0</v>
          </cell>
          <cell r="GB221">
            <v>0</v>
          </cell>
          <cell r="GC221">
            <v>0</v>
          </cell>
          <cell r="GD221">
            <v>0</v>
          </cell>
          <cell r="GE221">
            <v>0</v>
          </cell>
          <cell r="GF221">
            <v>0</v>
          </cell>
          <cell r="GG221">
            <v>0</v>
          </cell>
          <cell r="GH221">
            <v>0</v>
          </cell>
          <cell r="GI221">
            <v>0</v>
          </cell>
          <cell r="GJ221">
            <v>0</v>
          </cell>
          <cell r="GK221">
            <v>0</v>
          </cell>
          <cell r="GL221">
            <v>0</v>
          </cell>
          <cell r="GM221">
            <v>0</v>
          </cell>
          <cell r="GN221">
            <v>0</v>
          </cell>
          <cell r="GO221">
            <v>0</v>
          </cell>
          <cell r="GP221">
            <v>0</v>
          </cell>
          <cell r="GQ221">
            <v>0</v>
          </cell>
          <cell r="GR221">
            <v>0</v>
          </cell>
          <cell r="GS221">
            <v>0</v>
          </cell>
          <cell r="GT221">
            <v>0</v>
          </cell>
          <cell r="GU221">
            <v>0</v>
          </cell>
          <cell r="GV221">
            <v>0</v>
          </cell>
          <cell r="GW221">
            <v>0</v>
          </cell>
          <cell r="GX221">
            <v>0</v>
          </cell>
          <cell r="GY221">
            <v>0</v>
          </cell>
          <cell r="GZ221">
            <v>0</v>
          </cell>
          <cell r="HA221">
            <v>0</v>
          </cell>
          <cell r="HB221">
            <v>0</v>
          </cell>
          <cell r="HC221">
            <v>0</v>
          </cell>
          <cell r="HD221">
            <v>0</v>
          </cell>
          <cell r="HE221">
            <v>0</v>
          </cell>
          <cell r="HF221">
            <v>0</v>
          </cell>
          <cell r="HG221">
            <v>0</v>
          </cell>
          <cell r="HH221">
            <v>0</v>
          </cell>
          <cell r="HI221">
            <v>0</v>
          </cell>
          <cell r="HJ221">
            <v>0</v>
          </cell>
          <cell r="HK221">
            <v>0</v>
          </cell>
          <cell r="HL221">
            <v>0</v>
          </cell>
          <cell r="HM221">
            <v>0</v>
          </cell>
          <cell r="HN221">
            <v>0</v>
          </cell>
          <cell r="HO221">
            <v>0</v>
          </cell>
          <cell r="HP221">
            <v>0</v>
          </cell>
          <cell r="HQ221">
            <v>0</v>
          </cell>
          <cell r="HR221">
            <v>0</v>
          </cell>
          <cell r="HS221">
            <v>0</v>
          </cell>
          <cell r="HT221">
            <v>0</v>
          </cell>
          <cell r="HU221">
            <v>0</v>
          </cell>
          <cell r="HV221">
            <v>0</v>
          </cell>
          <cell r="HW221">
            <v>0</v>
          </cell>
          <cell r="HX221">
            <v>0</v>
          </cell>
          <cell r="HY221">
            <v>0</v>
          </cell>
          <cell r="HZ221">
            <v>0</v>
          </cell>
          <cell r="IA221">
            <v>0</v>
          </cell>
          <cell r="IB221">
            <v>0</v>
          </cell>
          <cell r="IC221">
            <v>0</v>
          </cell>
          <cell r="ID221">
            <v>0</v>
          </cell>
          <cell r="IE221">
            <v>0</v>
          </cell>
          <cell r="IF221">
            <v>0</v>
          </cell>
          <cell r="IG221">
            <v>0</v>
          </cell>
          <cell r="IH221">
            <v>0</v>
          </cell>
          <cell r="II221">
            <v>0</v>
          </cell>
          <cell r="IJ221">
            <v>0</v>
          </cell>
          <cell r="IK221">
            <v>0</v>
          </cell>
          <cell r="IL221">
            <v>0</v>
          </cell>
          <cell r="IM221">
            <v>0</v>
          </cell>
          <cell r="IN221">
            <v>-0.628</v>
          </cell>
          <cell r="IO221">
            <v>2.3E-2</v>
          </cell>
          <cell r="IP221">
            <v>-9.6679999999999993</v>
          </cell>
          <cell r="IQ221">
            <v>4.2649999999999997</v>
          </cell>
          <cell r="IR221">
            <v>0</v>
          </cell>
          <cell r="IS221">
            <v>0</v>
          </cell>
          <cell r="IT221">
            <v>0</v>
          </cell>
          <cell r="IU221">
            <v>0</v>
          </cell>
        </row>
        <row r="222">
          <cell r="A222" t="str">
            <v>BLJT IN</v>
          </cell>
          <cell r="B222" t="str">
            <v>Balaji Telefilms</v>
          </cell>
          <cell r="C222" t="str">
            <v>Media and Entertainment</v>
          </cell>
          <cell r="D222">
            <v>0</v>
          </cell>
          <cell r="E222">
            <v>0</v>
          </cell>
          <cell r="F222">
            <v>0</v>
          </cell>
          <cell r="G222">
            <v>0</v>
          </cell>
          <cell r="H222">
            <v>0</v>
          </cell>
          <cell r="I222">
            <v>0</v>
          </cell>
          <cell r="J222">
            <v>0</v>
          </cell>
          <cell r="K222">
            <v>0</v>
          </cell>
          <cell r="L222">
            <v>0</v>
          </cell>
          <cell r="M222">
            <v>-0.24099999999999999</v>
          </cell>
          <cell r="N222">
            <v>-0.27</v>
          </cell>
          <cell r="O222">
            <v>-1.347</v>
          </cell>
          <cell r="P222">
            <v>-2.1999999999999999E-2</v>
          </cell>
          <cell r="Q222">
            <v>-0.151</v>
          </cell>
          <cell r="R222">
            <v>-4.4999999999999998E-2</v>
          </cell>
          <cell r="S222">
            <v>-0.246</v>
          </cell>
          <cell r="T222">
            <v>-4.1000000000000002E-2</v>
          </cell>
          <cell r="U222">
            <v>-1E-3</v>
          </cell>
          <cell r="V222">
            <v>0</v>
          </cell>
          <cell r="W222">
            <v>0</v>
          </cell>
          <cell r="X222">
            <v>0</v>
          </cell>
          <cell r="Y222">
            <v>0</v>
          </cell>
          <cell r="Z222">
            <v>0</v>
          </cell>
          <cell r="AA222">
            <v>0</v>
          </cell>
          <cell r="AB222">
            <v>0</v>
          </cell>
          <cell r="AC222">
            <v>0</v>
          </cell>
          <cell r="AD222">
            <v>0</v>
          </cell>
          <cell r="AE222">
            <v>0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0</v>
          </cell>
          <cell r="AK222">
            <v>0</v>
          </cell>
          <cell r="AL222">
            <v>0</v>
          </cell>
          <cell r="AM222">
            <v>0</v>
          </cell>
          <cell r="AN222">
            <v>171.42199999999994</v>
          </cell>
          <cell r="AO222">
            <v>170.18799999999996</v>
          </cell>
          <cell r="AP222">
            <v>146.64299999999994</v>
          </cell>
          <cell r="AQ222">
            <v>135.4369999999999</v>
          </cell>
          <cell r="AR222">
            <v>184.52499999999992</v>
          </cell>
          <cell r="AS222">
            <v>258.95999999999998</v>
          </cell>
          <cell r="AT222">
            <v>206.56699999999998</v>
          </cell>
          <cell r="AU222">
            <v>229.77000000000007</v>
          </cell>
          <cell r="AV222">
            <v>253.99499999999998</v>
          </cell>
          <cell r="AW222">
            <v>285.40200000000004</v>
          </cell>
          <cell r="AX222">
            <v>324.62200000000001</v>
          </cell>
          <cell r="AY222">
            <v>313.363</v>
          </cell>
          <cell r="AZ222">
            <v>286.88700000000006</v>
          </cell>
          <cell r="BA222">
            <v>364.02100000000007</v>
          </cell>
          <cell r="BB222">
            <v>272.87400000000002</v>
          </cell>
          <cell r="BC222">
            <v>361.05399999999997</v>
          </cell>
          <cell r="BD222">
            <v>326.33999999999992</v>
          </cell>
          <cell r="BE222">
            <v>260.43899999999996</v>
          </cell>
          <cell r="BF222">
            <v>25.89599999999993</v>
          </cell>
          <cell r="BG222">
            <v>-237.54100000000008</v>
          </cell>
          <cell r="BH222">
            <v>0</v>
          </cell>
          <cell r="BI222">
            <v>0</v>
          </cell>
          <cell r="BJ222">
            <v>0</v>
          </cell>
          <cell r="BK222">
            <v>0</v>
          </cell>
          <cell r="BL222">
            <v>0</v>
          </cell>
          <cell r="BM222">
            <v>0</v>
          </cell>
          <cell r="BN222">
            <v>0</v>
          </cell>
          <cell r="BO222">
            <v>0</v>
          </cell>
          <cell r="BP222">
            <v>0</v>
          </cell>
          <cell r="BQ222">
            <v>0</v>
          </cell>
          <cell r="BR222">
            <v>0</v>
          </cell>
          <cell r="BS222">
            <v>0</v>
          </cell>
          <cell r="BT222">
            <v>0</v>
          </cell>
          <cell r="BU222">
            <v>0</v>
          </cell>
          <cell r="BV222">
            <v>0</v>
          </cell>
          <cell r="BW222">
            <v>0</v>
          </cell>
          <cell r="BX222">
            <v>0</v>
          </cell>
          <cell r="BY222">
            <v>0</v>
          </cell>
          <cell r="BZ222">
            <v>0</v>
          </cell>
          <cell r="CA222">
            <v>0</v>
          </cell>
          <cell r="CB222">
            <v>0</v>
          </cell>
          <cell r="CC222">
            <v>0</v>
          </cell>
          <cell r="CD222">
            <v>0</v>
          </cell>
          <cell r="CE222">
            <v>0</v>
          </cell>
          <cell r="CF222">
            <v>0</v>
          </cell>
          <cell r="CG222">
            <v>0</v>
          </cell>
          <cell r="CH222">
            <v>0</v>
          </cell>
          <cell r="CI222">
            <v>0</v>
          </cell>
          <cell r="CJ222">
            <v>0</v>
          </cell>
          <cell r="CK222">
            <v>0</v>
          </cell>
          <cell r="CL222">
            <v>0</v>
          </cell>
          <cell r="CM222">
            <v>0</v>
          </cell>
          <cell r="CN222">
            <v>0</v>
          </cell>
          <cell r="CO222">
            <v>0</v>
          </cell>
          <cell r="CP222">
            <v>0</v>
          </cell>
          <cell r="CQ222">
            <v>0</v>
          </cell>
          <cell r="CR222">
            <v>171.42199999999994</v>
          </cell>
          <cell r="CS222">
            <v>170.18799999999996</v>
          </cell>
          <cell r="CT222">
            <v>146.64299999999994</v>
          </cell>
          <cell r="CU222">
            <v>135.4369999999999</v>
          </cell>
          <cell r="CV222">
            <v>184.52499999999992</v>
          </cell>
          <cell r="CW222">
            <v>258.95999999999998</v>
          </cell>
          <cell r="CX222">
            <v>206.56699999999998</v>
          </cell>
          <cell r="CY222">
            <v>229.77000000000007</v>
          </cell>
          <cell r="CZ222">
            <v>253.99499999999998</v>
          </cell>
          <cell r="DA222">
            <v>285.40200000000004</v>
          </cell>
          <cell r="DB222">
            <v>324.62200000000001</v>
          </cell>
          <cell r="DC222">
            <v>313.363</v>
          </cell>
          <cell r="DD222">
            <v>286.88700000000006</v>
          </cell>
          <cell r="DE222">
            <v>364.02100000000007</v>
          </cell>
          <cell r="DF222">
            <v>272.87400000000002</v>
          </cell>
          <cell r="DG222">
            <v>361.05399999999997</v>
          </cell>
          <cell r="DH222">
            <v>326.33999999999992</v>
          </cell>
          <cell r="DI222">
            <v>260.43899999999996</v>
          </cell>
          <cell r="DJ222">
            <v>25.89599999999993</v>
          </cell>
          <cell r="DK222">
            <v>-237.54100000000008</v>
          </cell>
          <cell r="DL222">
            <v>0</v>
          </cell>
          <cell r="DM222">
            <v>0</v>
          </cell>
          <cell r="DN222">
            <v>0</v>
          </cell>
          <cell r="DO222">
            <v>0</v>
          </cell>
          <cell r="DP222">
            <v>0</v>
          </cell>
          <cell r="DQ222">
            <v>0</v>
          </cell>
          <cell r="DR222">
            <v>0</v>
          </cell>
          <cell r="DS222">
            <v>0</v>
          </cell>
          <cell r="DT222">
            <v>-61.222000000000001</v>
          </cell>
          <cell r="DU222">
            <v>-57.356000000000002</v>
          </cell>
          <cell r="DV222">
            <v>-53.187000000000005</v>
          </cell>
          <cell r="DW222">
            <v>-38.963000000000001</v>
          </cell>
          <cell r="DX222">
            <v>-59.374000000000002</v>
          </cell>
          <cell r="DY222">
            <v>-88.797999999999988</v>
          </cell>
          <cell r="DZ222">
            <v>-60.478000000000009</v>
          </cell>
          <cell r="EA222">
            <v>-74.744</v>
          </cell>
          <cell r="EB222">
            <v>-80.225000000000009</v>
          </cell>
          <cell r="EC222">
            <v>-92.434999999999988</v>
          </cell>
          <cell r="ED222">
            <v>-106.92099999999999</v>
          </cell>
          <cell r="EE222">
            <v>-100.581</v>
          </cell>
          <cell r="EF222">
            <v>-102.48399999999999</v>
          </cell>
          <cell r="EG222">
            <v>-101.26</v>
          </cell>
          <cell r="EH222">
            <v>-84.703999999999994</v>
          </cell>
          <cell r="EI222">
            <v>-122.54</v>
          </cell>
          <cell r="EJ222">
            <v>-103.78</v>
          </cell>
          <cell r="EK222">
            <v>-79.194000000000003</v>
          </cell>
          <cell r="EL222">
            <v>-20.216999999999999</v>
          </cell>
          <cell r="EM222">
            <v>91.26</v>
          </cell>
          <cell r="EN222">
            <v>0</v>
          </cell>
          <cell r="EO222">
            <v>0</v>
          </cell>
          <cell r="EP222">
            <v>0</v>
          </cell>
          <cell r="EQ222">
            <v>0</v>
          </cell>
          <cell r="ER222">
            <v>0</v>
          </cell>
          <cell r="ES222">
            <v>0</v>
          </cell>
          <cell r="ET222">
            <v>0</v>
          </cell>
          <cell r="EU222">
            <v>0</v>
          </cell>
          <cell r="EV222">
            <v>110.19999999999993</v>
          </cell>
          <cell r="EW222">
            <v>112.83199999999997</v>
          </cell>
          <cell r="EX222">
            <v>93.455999999999932</v>
          </cell>
          <cell r="EY222">
            <v>96.473999999999904</v>
          </cell>
          <cell r="EZ222">
            <v>125.15099999999993</v>
          </cell>
          <cell r="FA222">
            <v>170.16199999999998</v>
          </cell>
          <cell r="FB222">
            <v>146.08899999999997</v>
          </cell>
          <cell r="FC222">
            <v>155.02600000000007</v>
          </cell>
          <cell r="FD222">
            <v>173.76999999999998</v>
          </cell>
          <cell r="FE222">
            <v>192.96700000000004</v>
          </cell>
          <cell r="FF222">
            <v>217.70100000000002</v>
          </cell>
          <cell r="FG222">
            <v>212.78199999999998</v>
          </cell>
          <cell r="FH222">
            <v>184.40300000000008</v>
          </cell>
          <cell r="FI222">
            <v>262.76100000000008</v>
          </cell>
          <cell r="FJ222">
            <v>188.17000000000002</v>
          </cell>
          <cell r="FK222">
            <v>238.51399999999995</v>
          </cell>
          <cell r="FL222">
            <v>222.55999999999992</v>
          </cell>
          <cell r="FM222">
            <v>181.24499999999995</v>
          </cell>
          <cell r="FN222">
            <v>5.678999999999931</v>
          </cell>
          <cell r="FO222">
            <v>-146.28100000000006</v>
          </cell>
          <cell r="FP222">
            <v>0</v>
          </cell>
          <cell r="FQ222">
            <v>0</v>
          </cell>
          <cell r="FR222">
            <v>0</v>
          </cell>
          <cell r="FS222">
            <v>0</v>
          </cell>
          <cell r="FT222">
            <v>0</v>
          </cell>
          <cell r="FU222">
            <v>0</v>
          </cell>
          <cell r="FV222">
            <v>0</v>
          </cell>
          <cell r="FW222">
            <v>0</v>
          </cell>
          <cell r="FX222">
            <v>0</v>
          </cell>
          <cell r="FY222">
            <v>0</v>
          </cell>
          <cell r="FZ222">
            <v>0</v>
          </cell>
          <cell r="GA222">
            <v>0</v>
          </cell>
          <cell r="GB222">
            <v>0</v>
          </cell>
          <cell r="GC222">
            <v>0</v>
          </cell>
          <cell r="GD222">
            <v>0</v>
          </cell>
          <cell r="GE222">
            <v>0</v>
          </cell>
          <cell r="GF222">
            <v>0</v>
          </cell>
          <cell r="GG222">
            <v>0</v>
          </cell>
          <cell r="GH222">
            <v>0</v>
          </cell>
          <cell r="GI222">
            <v>0</v>
          </cell>
          <cell r="GJ222">
            <v>0</v>
          </cell>
          <cell r="GK222">
            <v>0</v>
          </cell>
          <cell r="GL222">
            <v>0</v>
          </cell>
          <cell r="GM222">
            <v>0</v>
          </cell>
          <cell r="GN222">
            <v>0</v>
          </cell>
          <cell r="GO222">
            <v>0</v>
          </cell>
          <cell r="GP222">
            <v>0</v>
          </cell>
          <cell r="GQ222">
            <v>0</v>
          </cell>
          <cell r="GR222">
            <v>0</v>
          </cell>
          <cell r="GS222">
            <v>0</v>
          </cell>
          <cell r="GT222">
            <v>0</v>
          </cell>
          <cell r="GU222">
            <v>0</v>
          </cell>
          <cell r="GV222">
            <v>0</v>
          </cell>
          <cell r="GW222">
            <v>0</v>
          </cell>
          <cell r="GX222">
            <v>0</v>
          </cell>
          <cell r="GY222">
            <v>0</v>
          </cell>
          <cell r="GZ222">
            <v>0</v>
          </cell>
          <cell r="HA222">
            <v>0</v>
          </cell>
          <cell r="HB222">
            <v>0</v>
          </cell>
          <cell r="HC222">
            <v>0</v>
          </cell>
          <cell r="HD222">
            <v>0</v>
          </cell>
          <cell r="HE222">
            <v>0</v>
          </cell>
          <cell r="HF222">
            <v>0</v>
          </cell>
          <cell r="HG222">
            <v>0</v>
          </cell>
          <cell r="HH222">
            <v>0</v>
          </cell>
          <cell r="HI222">
            <v>0</v>
          </cell>
          <cell r="HJ222">
            <v>0</v>
          </cell>
          <cell r="HK222">
            <v>0</v>
          </cell>
          <cell r="HL222">
            <v>0</v>
          </cell>
          <cell r="HM222">
            <v>0</v>
          </cell>
          <cell r="HN222">
            <v>0</v>
          </cell>
          <cell r="HO222">
            <v>0</v>
          </cell>
          <cell r="HP222">
            <v>0</v>
          </cell>
          <cell r="HQ222">
            <v>0</v>
          </cell>
          <cell r="HR222">
            <v>0</v>
          </cell>
          <cell r="HS222">
            <v>0</v>
          </cell>
          <cell r="HT222">
            <v>0</v>
          </cell>
          <cell r="HU222">
            <v>0</v>
          </cell>
          <cell r="HV222">
            <v>0</v>
          </cell>
          <cell r="HW222">
            <v>0</v>
          </cell>
          <cell r="HX222">
            <v>0</v>
          </cell>
          <cell r="HY222">
            <v>0</v>
          </cell>
          <cell r="HZ222">
            <v>0</v>
          </cell>
          <cell r="IA222">
            <v>0</v>
          </cell>
          <cell r="IB222">
            <v>0</v>
          </cell>
          <cell r="IC222">
            <v>0</v>
          </cell>
          <cell r="ID222">
            <v>0</v>
          </cell>
          <cell r="IE222">
            <v>0</v>
          </cell>
          <cell r="IF222">
            <v>0</v>
          </cell>
          <cell r="IG222">
            <v>0</v>
          </cell>
          <cell r="IH222">
            <v>0</v>
          </cell>
          <cell r="II222">
            <v>0</v>
          </cell>
          <cell r="IJ222">
            <v>0</v>
          </cell>
          <cell r="IK222">
            <v>0</v>
          </cell>
          <cell r="IL222">
            <v>0</v>
          </cell>
          <cell r="IM222">
            <v>0</v>
          </cell>
          <cell r="IN222">
            <v>0</v>
          </cell>
          <cell r="IO222">
            <v>0</v>
          </cell>
          <cell r="IP222">
            <v>0</v>
          </cell>
          <cell r="IQ222">
            <v>0</v>
          </cell>
          <cell r="IR222">
            <v>0</v>
          </cell>
          <cell r="IS222">
            <v>0</v>
          </cell>
          <cell r="IT222">
            <v>0</v>
          </cell>
          <cell r="IU222">
            <v>0</v>
          </cell>
        </row>
        <row r="223">
          <cell r="A223" t="str">
            <v>CNMX IN</v>
          </cell>
          <cell r="B223" t="str">
            <v>Cinemax India</v>
          </cell>
          <cell r="C223" t="str">
            <v>Media and Entertainment</v>
          </cell>
          <cell r="D223">
            <v>0</v>
          </cell>
          <cell r="E223">
            <v>0</v>
          </cell>
          <cell r="F223">
            <v>0</v>
          </cell>
          <cell r="G223">
            <v>0</v>
          </cell>
          <cell r="H223">
            <v>0</v>
          </cell>
          <cell r="I223">
            <v>0</v>
          </cell>
          <cell r="J223">
            <v>0</v>
          </cell>
          <cell r="K223">
            <v>0</v>
          </cell>
          <cell r="L223">
            <v>0</v>
          </cell>
          <cell r="M223">
            <v>0</v>
          </cell>
          <cell r="N223">
            <v>0</v>
          </cell>
          <cell r="O223">
            <v>0</v>
          </cell>
          <cell r="P223">
            <v>0</v>
          </cell>
          <cell r="Q223">
            <v>0</v>
          </cell>
          <cell r="R223">
            <v>0</v>
          </cell>
          <cell r="S223">
            <v>0</v>
          </cell>
          <cell r="T223">
            <v>0</v>
          </cell>
          <cell r="U223">
            <v>0</v>
          </cell>
          <cell r="V223">
            <v>0</v>
          </cell>
          <cell r="W223">
            <v>0</v>
          </cell>
          <cell r="X223">
            <v>-9.4</v>
          </cell>
          <cell r="Y223">
            <v>-8.6</v>
          </cell>
          <cell r="Z223">
            <v>-8.5</v>
          </cell>
          <cell r="AA223">
            <v>-8.1999999999999993</v>
          </cell>
          <cell r="AB223">
            <v>-12.2</v>
          </cell>
          <cell r="AC223">
            <v>-16</v>
          </cell>
          <cell r="AD223">
            <v>-17.8</v>
          </cell>
          <cell r="AE223">
            <v>-18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0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O223">
            <v>0</v>
          </cell>
          <cell r="AP223">
            <v>0</v>
          </cell>
          <cell r="AQ223">
            <v>0</v>
          </cell>
          <cell r="AR223">
            <v>0</v>
          </cell>
          <cell r="AS223">
            <v>0</v>
          </cell>
          <cell r="AT223">
            <v>0</v>
          </cell>
          <cell r="AU223">
            <v>0</v>
          </cell>
          <cell r="AV223">
            <v>0</v>
          </cell>
          <cell r="AW223">
            <v>0</v>
          </cell>
          <cell r="AX223">
            <v>0</v>
          </cell>
          <cell r="AY223">
            <v>0</v>
          </cell>
          <cell r="AZ223">
            <v>51.60000000000003</v>
          </cell>
          <cell r="BA223">
            <v>68.500000000000014</v>
          </cell>
          <cell r="BB223">
            <v>44.099999999999987</v>
          </cell>
          <cell r="BC223">
            <v>36.599999999999994</v>
          </cell>
          <cell r="BD223">
            <v>43.099999999999952</v>
          </cell>
          <cell r="BE223">
            <v>63.000000000000028</v>
          </cell>
          <cell r="BF223">
            <v>43.5</v>
          </cell>
          <cell r="BG223">
            <v>1.2000000000000313</v>
          </cell>
          <cell r="BH223">
            <v>0</v>
          </cell>
          <cell r="BI223">
            <v>0</v>
          </cell>
          <cell r="BJ223">
            <v>0</v>
          </cell>
          <cell r="BK223">
            <v>0</v>
          </cell>
          <cell r="BL223">
            <v>0</v>
          </cell>
          <cell r="BM223">
            <v>0</v>
          </cell>
          <cell r="BN223">
            <v>0</v>
          </cell>
          <cell r="BO223">
            <v>0</v>
          </cell>
          <cell r="BP223">
            <v>0</v>
          </cell>
          <cell r="BQ223">
            <v>0</v>
          </cell>
          <cell r="BR223">
            <v>0</v>
          </cell>
          <cell r="BS223">
            <v>0</v>
          </cell>
          <cell r="BT223">
            <v>0</v>
          </cell>
          <cell r="BU223">
            <v>0</v>
          </cell>
          <cell r="BV223">
            <v>0</v>
          </cell>
          <cell r="BW223">
            <v>0</v>
          </cell>
          <cell r="BX223">
            <v>0</v>
          </cell>
          <cell r="BY223">
            <v>0</v>
          </cell>
          <cell r="BZ223">
            <v>0</v>
          </cell>
          <cell r="CA223">
            <v>0</v>
          </cell>
          <cell r="CB223">
            <v>0</v>
          </cell>
          <cell r="CC223">
            <v>0</v>
          </cell>
          <cell r="CD223">
            <v>0</v>
          </cell>
          <cell r="CE223">
            <v>0</v>
          </cell>
          <cell r="CF223">
            <v>0</v>
          </cell>
          <cell r="CG223">
            <v>0</v>
          </cell>
          <cell r="CH223">
            <v>0</v>
          </cell>
          <cell r="CI223">
            <v>0</v>
          </cell>
          <cell r="CJ223">
            <v>0</v>
          </cell>
          <cell r="CK223">
            <v>0</v>
          </cell>
          <cell r="CL223">
            <v>0</v>
          </cell>
          <cell r="CM223">
            <v>0</v>
          </cell>
          <cell r="CN223">
            <v>0</v>
          </cell>
          <cell r="CO223">
            <v>0</v>
          </cell>
          <cell r="CP223">
            <v>0</v>
          </cell>
          <cell r="CQ223">
            <v>0</v>
          </cell>
          <cell r="CR223">
            <v>0</v>
          </cell>
          <cell r="CS223">
            <v>0</v>
          </cell>
          <cell r="CT223">
            <v>0</v>
          </cell>
          <cell r="CU223">
            <v>0</v>
          </cell>
          <cell r="CV223">
            <v>0</v>
          </cell>
          <cell r="CW223">
            <v>0</v>
          </cell>
          <cell r="CX223">
            <v>0</v>
          </cell>
          <cell r="CY223">
            <v>0</v>
          </cell>
          <cell r="CZ223">
            <v>0</v>
          </cell>
          <cell r="DA223">
            <v>0</v>
          </cell>
          <cell r="DB223">
            <v>0</v>
          </cell>
          <cell r="DC223">
            <v>0</v>
          </cell>
          <cell r="DD223">
            <v>51.60000000000003</v>
          </cell>
          <cell r="DE223">
            <v>68.500000000000014</v>
          </cell>
          <cell r="DF223">
            <v>44.099999999999987</v>
          </cell>
          <cell r="DG223">
            <v>36.599999999999994</v>
          </cell>
          <cell r="DH223">
            <v>43.099999999999952</v>
          </cell>
          <cell r="DI223">
            <v>63.000000000000028</v>
          </cell>
          <cell r="DJ223">
            <v>43.5</v>
          </cell>
          <cell r="DK223">
            <v>1.2000000000000313</v>
          </cell>
          <cell r="DL223">
            <v>0</v>
          </cell>
          <cell r="DM223">
            <v>0</v>
          </cell>
          <cell r="DN223">
            <v>0</v>
          </cell>
          <cell r="DO223">
            <v>0</v>
          </cell>
          <cell r="DP223">
            <v>0</v>
          </cell>
          <cell r="DQ223">
            <v>0</v>
          </cell>
          <cell r="DR223">
            <v>0</v>
          </cell>
          <cell r="DS223">
            <v>0</v>
          </cell>
          <cell r="DT223">
            <v>0</v>
          </cell>
          <cell r="DU223">
            <v>0</v>
          </cell>
          <cell r="DV223">
            <v>0</v>
          </cell>
          <cell r="DW223">
            <v>0</v>
          </cell>
          <cell r="DX223">
            <v>0</v>
          </cell>
          <cell r="DY223">
            <v>0</v>
          </cell>
          <cell r="DZ223">
            <v>0</v>
          </cell>
          <cell r="EA223">
            <v>0</v>
          </cell>
          <cell r="EB223">
            <v>0</v>
          </cell>
          <cell r="EC223">
            <v>0</v>
          </cell>
          <cell r="ED223">
            <v>0</v>
          </cell>
          <cell r="EE223">
            <v>0</v>
          </cell>
          <cell r="EF223">
            <v>-17.900000000000002</v>
          </cell>
          <cell r="EG223">
            <v>-22.4</v>
          </cell>
          <cell r="EH223">
            <v>-8.7999999999999989</v>
          </cell>
          <cell r="EI223">
            <v>-14.499999999999998</v>
          </cell>
          <cell r="EJ223">
            <v>-6.7</v>
          </cell>
          <cell r="EK223">
            <v>-19.299999999999997</v>
          </cell>
          <cell r="EL223">
            <v>-22.9</v>
          </cell>
          <cell r="EM223">
            <v>8.5000000000000018</v>
          </cell>
          <cell r="EN223">
            <v>0</v>
          </cell>
          <cell r="EO223">
            <v>0</v>
          </cell>
          <cell r="EP223">
            <v>0</v>
          </cell>
          <cell r="EQ223">
            <v>0</v>
          </cell>
          <cell r="ER223">
            <v>0</v>
          </cell>
          <cell r="ES223">
            <v>0</v>
          </cell>
          <cell r="ET223">
            <v>0</v>
          </cell>
          <cell r="EU223">
            <v>0</v>
          </cell>
          <cell r="EV223">
            <v>0</v>
          </cell>
          <cell r="EW223">
            <v>0</v>
          </cell>
          <cell r="EX223">
            <v>0</v>
          </cell>
          <cell r="EY223">
            <v>0</v>
          </cell>
          <cell r="EZ223">
            <v>0</v>
          </cell>
          <cell r="FA223">
            <v>0</v>
          </cell>
          <cell r="FB223">
            <v>0</v>
          </cell>
          <cell r="FC223">
            <v>0</v>
          </cell>
          <cell r="FD223">
            <v>0</v>
          </cell>
          <cell r="FE223">
            <v>0</v>
          </cell>
          <cell r="FF223">
            <v>0</v>
          </cell>
          <cell r="FG223">
            <v>0</v>
          </cell>
          <cell r="FH223">
            <v>33.700000000000031</v>
          </cell>
          <cell r="FI223">
            <v>46.100000000000016</v>
          </cell>
          <cell r="FJ223">
            <v>35.29999999999999</v>
          </cell>
          <cell r="FK223">
            <v>22.099999999999994</v>
          </cell>
          <cell r="FL223">
            <v>36.399999999999949</v>
          </cell>
          <cell r="FM223">
            <v>43.700000000000031</v>
          </cell>
          <cell r="FN223">
            <v>20.6</v>
          </cell>
          <cell r="FO223">
            <v>9.700000000000033</v>
          </cell>
          <cell r="FP223">
            <v>0</v>
          </cell>
          <cell r="FQ223">
            <v>0</v>
          </cell>
          <cell r="FR223">
            <v>0</v>
          </cell>
          <cell r="FS223">
            <v>0</v>
          </cell>
          <cell r="FT223">
            <v>0</v>
          </cell>
          <cell r="FU223">
            <v>0</v>
          </cell>
          <cell r="FV223">
            <v>0</v>
          </cell>
          <cell r="FW223">
            <v>0</v>
          </cell>
          <cell r="FX223">
            <v>0</v>
          </cell>
          <cell r="FY223">
            <v>0</v>
          </cell>
          <cell r="FZ223">
            <v>0</v>
          </cell>
          <cell r="GA223">
            <v>0</v>
          </cell>
          <cell r="GB223">
            <v>0</v>
          </cell>
          <cell r="GC223">
            <v>0</v>
          </cell>
          <cell r="GD223">
            <v>0</v>
          </cell>
          <cell r="GE223">
            <v>0</v>
          </cell>
          <cell r="GF223">
            <v>0</v>
          </cell>
          <cell r="GG223">
            <v>0</v>
          </cell>
          <cell r="GH223">
            <v>0</v>
          </cell>
          <cell r="GI223">
            <v>0</v>
          </cell>
          <cell r="GJ223">
            <v>0</v>
          </cell>
          <cell r="GK223">
            <v>0</v>
          </cell>
          <cell r="GL223">
            <v>0</v>
          </cell>
          <cell r="GM223">
            <v>0</v>
          </cell>
          <cell r="GN223">
            <v>0</v>
          </cell>
          <cell r="GO223">
            <v>0</v>
          </cell>
          <cell r="GP223">
            <v>0</v>
          </cell>
          <cell r="GQ223">
            <v>0</v>
          </cell>
          <cell r="GR223">
            <v>0</v>
          </cell>
          <cell r="GS223">
            <v>0</v>
          </cell>
          <cell r="GT223">
            <v>0</v>
          </cell>
          <cell r="GU223">
            <v>0</v>
          </cell>
          <cell r="GV223">
            <v>0</v>
          </cell>
          <cell r="GW223">
            <v>0</v>
          </cell>
          <cell r="GX223">
            <v>0</v>
          </cell>
          <cell r="GY223">
            <v>0</v>
          </cell>
          <cell r="GZ223">
            <v>0</v>
          </cell>
          <cell r="HA223">
            <v>0</v>
          </cell>
          <cell r="HB223">
            <v>0</v>
          </cell>
          <cell r="HC223">
            <v>0</v>
          </cell>
          <cell r="HD223">
            <v>0</v>
          </cell>
          <cell r="HE223">
            <v>0</v>
          </cell>
          <cell r="HF223">
            <v>0</v>
          </cell>
          <cell r="HG223">
            <v>0</v>
          </cell>
          <cell r="HH223">
            <v>0</v>
          </cell>
          <cell r="HI223">
            <v>0</v>
          </cell>
          <cell r="HJ223">
            <v>0</v>
          </cell>
          <cell r="HK223">
            <v>0</v>
          </cell>
          <cell r="HL223">
            <v>0</v>
          </cell>
          <cell r="HM223">
            <v>0</v>
          </cell>
          <cell r="HN223">
            <v>0</v>
          </cell>
          <cell r="HO223">
            <v>0</v>
          </cell>
          <cell r="HP223">
            <v>0</v>
          </cell>
          <cell r="HQ223">
            <v>0</v>
          </cell>
          <cell r="HR223">
            <v>0</v>
          </cell>
          <cell r="HS223">
            <v>0</v>
          </cell>
          <cell r="HT223">
            <v>0</v>
          </cell>
          <cell r="HU223">
            <v>0</v>
          </cell>
          <cell r="HV223">
            <v>0</v>
          </cell>
          <cell r="HW223">
            <v>0</v>
          </cell>
          <cell r="HX223">
            <v>0</v>
          </cell>
          <cell r="HY223">
            <v>0</v>
          </cell>
          <cell r="HZ223">
            <v>0</v>
          </cell>
          <cell r="IA223">
            <v>0</v>
          </cell>
          <cell r="IB223">
            <v>0</v>
          </cell>
          <cell r="IC223">
            <v>0</v>
          </cell>
          <cell r="ID223">
            <v>0</v>
          </cell>
          <cell r="IE223">
            <v>0</v>
          </cell>
          <cell r="IF223">
            <v>0</v>
          </cell>
          <cell r="IG223">
            <v>0</v>
          </cell>
          <cell r="IH223">
            <v>0</v>
          </cell>
          <cell r="II223">
            <v>0</v>
          </cell>
          <cell r="IJ223">
            <v>0</v>
          </cell>
          <cell r="IK223">
            <v>0</v>
          </cell>
          <cell r="IL223">
            <v>0</v>
          </cell>
          <cell r="IM223">
            <v>0</v>
          </cell>
          <cell r="IN223">
            <v>0</v>
          </cell>
          <cell r="IO223">
            <v>0</v>
          </cell>
          <cell r="IP223">
            <v>0</v>
          </cell>
          <cell r="IQ223">
            <v>0</v>
          </cell>
          <cell r="IR223">
            <v>0</v>
          </cell>
          <cell r="IS223">
            <v>0</v>
          </cell>
          <cell r="IT223">
            <v>0</v>
          </cell>
          <cell r="IU223">
            <v>0</v>
          </cell>
        </row>
        <row r="224">
          <cell r="A224" t="str">
            <v>ENIL IN</v>
          </cell>
          <cell r="B224" t="str">
            <v>Entertainment Network India</v>
          </cell>
          <cell r="C224" t="str">
            <v>Media and Entertainment</v>
          </cell>
          <cell r="D224">
            <v>0</v>
          </cell>
          <cell r="E224">
            <v>0</v>
          </cell>
          <cell r="F224">
            <v>0</v>
          </cell>
          <cell r="G224">
            <v>0</v>
          </cell>
          <cell r="H224">
            <v>0</v>
          </cell>
          <cell r="I224">
            <v>0</v>
          </cell>
          <cell r="J224">
            <v>0</v>
          </cell>
          <cell r="K224">
            <v>0</v>
          </cell>
          <cell r="L224">
            <v>0</v>
          </cell>
          <cell r="M224">
            <v>0</v>
          </cell>
          <cell r="N224">
            <v>0</v>
          </cell>
          <cell r="O224">
            <v>0</v>
          </cell>
          <cell r="P224">
            <v>0</v>
          </cell>
          <cell r="Q224">
            <v>0</v>
          </cell>
          <cell r="R224">
            <v>0</v>
          </cell>
          <cell r="S224">
            <v>-22.062000000000001</v>
          </cell>
          <cell r="T224">
            <v>-1.3149999999999999</v>
          </cell>
          <cell r="U224">
            <v>-4.3460000000000001</v>
          </cell>
          <cell r="V224">
            <v>-4.05</v>
          </cell>
          <cell r="W224">
            <v>-10.542</v>
          </cell>
          <cell r="X224">
            <v>-4.6879999999999997</v>
          </cell>
          <cell r="Y224">
            <v>-8.8949999999999996</v>
          </cell>
          <cell r="Z224">
            <v>-20.116</v>
          </cell>
          <cell r="AA224">
            <v>-46.536000000000001</v>
          </cell>
          <cell r="AB224">
            <v>-21.931000000000001</v>
          </cell>
          <cell r="AC224">
            <v>-27.388000000000002</v>
          </cell>
          <cell r="AD224">
            <v>-28.86</v>
          </cell>
          <cell r="AE224">
            <v>-19.364000000000001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O224">
            <v>0</v>
          </cell>
          <cell r="AP224">
            <v>0</v>
          </cell>
          <cell r="AQ224">
            <v>0</v>
          </cell>
          <cell r="AR224">
            <v>0</v>
          </cell>
          <cell r="AS224">
            <v>0</v>
          </cell>
          <cell r="AT224">
            <v>0</v>
          </cell>
          <cell r="AU224">
            <v>-23.828000000000028</v>
          </cell>
          <cell r="AV224">
            <v>17.340999999999994</v>
          </cell>
          <cell r="AW224">
            <v>49.933000000000007</v>
          </cell>
          <cell r="AX224">
            <v>126.22000000000001</v>
          </cell>
          <cell r="AY224">
            <v>84.372000000000014</v>
          </cell>
          <cell r="AZ224">
            <v>7.5340000000000069</v>
          </cell>
          <cell r="BA224">
            <v>2.7179999999999946</v>
          </cell>
          <cell r="BB224">
            <v>79.050000000000082</v>
          </cell>
          <cell r="BC224">
            <v>74.005299999999934</v>
          </cell>
          <cell r="BD224">
            <v>-8.0440000000000964</v>
          </cell>
          <cell r="BE224">
            <v>-41.757999999999946</v>
          </cell>
          <cell r="BF224">
            <v>54.118999999999943</v>
          </cell>
          <cell r="BG224">
            <v>15.284999999999993</v>
          </cell>
          <cell r="BH224">
            <v>0</v>
          </cell>
          <cell r="BI224">
            <v>0</v>
          </cell>
          <cell r="BJ224">
            <v>0</v>
          </cell>
          <cell r="BK224">
            <v>0</v>
          </cell>
          <cell r="BL224">
            <v>0</v>
          </cell>
          <cell r="BM224">
            <v>0</v>
          </cell>
          <cell r="BN224">
            <v>0</v>
          </cell>
          <cell r="BO224">
            <v>0</v>
          </cell>
          <cell r="BP224">
            <v>0</v>
          </cell>
          <cell r="BQ224">
            <v>0</v>
          </cell>
          <cell r="BR224">
            <v>0</v>
          </cell>
          <cell r="BS224">
            <v>0</v>
          </cell>
          <cell r="BT224">
            <v>0</v>
          </cell>
          <cell r="BU224">
            <v>0</v>
          </cell>
          <cell r="BV224">
            <v>0</v>
          </cell>
          <cell r="BW224">
            <v>98.111000000000004</v>
          </cell>
          <cell r="BX224">
            <v>0</v>
          </cell>
          <cell r="BY224">
            <v>0</v>
          </cell>
          <cell r="BZ224">
            <v>0</v>
          </cell>
          <cell r="CA224">
            <v>0</v>
          </cell>
          <cell r="CB224">
            <v>0</v>
          </cell>
          <cell r="CC224">
            <v>0</v>
          </cell>
          <cell r="CD224">
            <v>0</v>
          </cell>
          <cell r="CE224">
            <v>0</v>
          </cell>
          <cell r="CF224">
            <v>0</v>
          </cell>
          <cell r="CG224">
            <v>0</v>
          </cell>
          <cell r="CH224">
            <v>0</v>
          </cell>
          <cell r="CI224">
            <v>0</v>
          </cell>
          <cell r="CJ224">
            <v>0</v>
          </cell>
          <cell r="CK224">
            <v>0</v>
          </cell>
          <cell r="CL224">
            <v>0</v>
          </cell>
          <cell r="CM224">
            <v>0</v>
          </cell>
          <cell r="CN224">
            <v>0</v>
          </cell>
          <cell r="CO224">
            <v>0</v>
          </cell>
          <cell r="CP224">
            <v>0</v>
          </cell>
          <cell r="CQ224">
            <v>0</v>
          </cell>
          <cell r="CR224">
            <v>0</v>
          </cell>
          <cell r="CS224">
            <v>0</v>
          </cell>
          <cell r="CT224">
            <v>0</v>
          </cell>
          <cell r="CU224">
            <v>0</v>
          </cell>
          <cell r="CV224">
            <v>0</v>
          </cell>
          <cell r="CW224">
            <v>0</v>
          </cell>
          <cell r="CX224">
            <v>0</v>
          </cell>
          <cell r="CY224">
            <v>74.282999999999973</v>
          </cell>
          <cell r="CZ224">
            <v>17.340999999999994</v>
          </cell>
          <cell r="DA224">
            <v>49.933000000000007</v>
          </cell>
          <cell r="DB224">
            <v>126.22000000000001</v>
          </cell>
          <cell r="DC224">
            <v>84.372000000000014</v>
          </cell>
          <cell r="DD224">
            <v>7.5340000000000069</v>
          </cell>
          <cell r="DE224">
            <v>2.7179999999999946</v>
          </cell>
          <cell r="DF224">
            <v>79.050000000000082</v>
          </cell>
          <cell r="DG224">
            <v>74.005299999999934</v>
          </cell>
          <cell r="DH224">
            <v>-8.0440000000000964</v>
          </cell>
          <cell r="DI224">
            <v>-41.757999999999946</v>
          </cell>
          <cell r="DJ224">
            <v>54.118999999999943</v>
          </cell>
          <cell r="DK224">
            <v>15.284999999999993</v>
          </cell>
          <cell r="DL224">
            <v>0</v>
          </cell>
          <cell r="DM224">
            <v>0</v>
          </cell>
          <cell r="DN224">
            <v>0</v>
          </cell>
          <cell r="DO224">
            <v>0</v>
          </cell>
          <cell r="DP224">
            <v>0</v>
          </cell>
          <cell r="DQ224">
            <v>0</v>
          </cell>
          <cell r="DR224">
            <v>0</v>
          </cell>
          <cell r="DS224">
            <v>0</v>
          </cell>
          <cell r="DT224">
            <v>0</v>
          </cell>
          <cell r="DU224">
            <v>0</v>
          </cell>
          <cell r="DV224">
            <v>0</v>
          </cell>
          <cell r="DW224">
            <v>0</v>
          </cell>
          <cell r="DX224">
            <v>0</v>
          </cell>
          <cell r="DY224">
            <v>0</v>
          </cell>
          <cell r="DZ224">
            <v>0</v>
          </cell>
          <cell r="EA224">
            <v>-19.347999999999999</v>
          </cell>
          <cell r="EB224">
            <v>-4.2249999999999996</v>
          </cell>
          <cell r="EC224">
            <v>-0.61999999999999966</v>
          </cell>
          <cell r="ED224">
            <v>-2.2199999999999989</v>
          </cell>
          <cell r="EE224">
            <v>20.016999999999996</v>
          </cell>
          <cell r="EF224">
            <v>-3.4180000000000001</v>
          </cell>
          <cell r="EG224">
            <v>3.6810000000000009</v>
          </cell>
          <cell r="EH224">
            <v>1.4900000000000002</v>
          </cell>
          <cell r="EI224">
            <v>-3.1280000000000001</v>
          </cell>
          <cell r="EJ224">
            <v>8.7409999999999997</v>
          </cell>
          <cell r="EK224">
            <v>8.98</v>
          </cell>
          <cell r="EL224">
            <v>-5.5</v>
          </cell>
          <cell r="EM224">
            <v>-2.7</v>
          </cell>
          <cell r="EN224">
            <v>0</v>
          </cell>
          <cell r="EO224">
            <v>0</v>
          </cell>
          <cell r="EP224">
            <v>0</v>
          </cell>
          <cell r="EQ224">
            <v>0</v>
          </cell>
          <cell r="ER224">
            <v>0</v>
          </cell>
          <cell r="ES224">
            <v>0</v>
          </cell>
          <cell r="ET224">
            <v>0</v>
          </cell>
          <cell r="EU224">
            <v>0</v>
          </cell>
          <cell r="EV224">
            <v>0</v>
          </cell>
          <cell r="EW224">
            <v>0</v>
          </cell>
          <cell r="EX224">
            <v>0</v>
          </cell>
          <cell r="EY224">
            <v>0</v>
          </cell>
          <cell r="EZ224">
            <v>0</v>
          </cell>
          <cell r="FA224">
            <v>0</v>
          </cell>
          <cell r="FB224">
            <v>0</v>
          </cell>
          <cell r="FC224">
            <v>54.934999999999974</v>
          </cell>
          <cell r="FD224">
            <v>13.115999999999994</v>
          </cell>
          <cell r="FE224">
            <v>49.313000000000009</v>
          </cell>
          <cell r="FF224">
            <v>124.00000000000001</v>
          </cell>
          <cell r="FG224">
            <v>104.38900000000001</v>
          </cell>
          <cell r="FH224">
            <v>4.1160000000000068</v>
          </cell>
          <cell r="FI224">
            <v>6.3989999999999956</v>
          </cell>
          <cell r="FJ224">
            <v>80.540000000000077</v>
          </cell>
          <cell r="FK224">
            <v>70.877299999999934</v>
          </cell>
          <cell r="FL224">
            <v>0.69699999999990325</v>
          </cell>
          <cell r="FM224">
            <v>-32.777999999999949</v>
          </cell>
          <cell r="FN224">
            <v>48.618999999999943</v>
          </cell>
          <cell r="FO224">
            <v>12.584999999999994</v>
          </cell>
          <cell r="FP224">
            <v>0</v>
          </cell>
          <cell r="FQ224">
            <v>0</v>
          </cell>
          <cell r="FR224">
            <v>0</v>
          </cell>
          <cell r="FS224">
            <v>0</v>
          </cell>
          <cell r="FT224">
            <v>0</v>
          </cell>
          <cell r="FU224">
            <v>0</v>
          </cell>
          <cell r="FV224">
            <v>0</v>
          </cell>
          <cell r="FW224">
            <v>0</v>
          </cell>
          <cell r="FX224">
            <v>0</v>
          </cell>
          <cell r="FY224">
            <v>0</v>
          </cell>
          <cell r="FZ224">
            <v>0</v>
          </cell>
          <cell r="GA224">
            <v>0</v>
          </cell>
          <cell r="GB224">
            <v>0</v>
          </cell>
          <cell r="GC224">
            <v>0</v>
          </cell>
          <cell r="GD224">
            <v>0</v>
          </cell>
          <cell r="GE224">
            <v>0</v>
          </cell>
          <cell r="GF224">
            <v>0</v>
          </cell>
          <cell r="GG224">
            <v>0</v>
          </cell>
          <cell r="GH224">
            <v>0</v>
          </cell>
          <cell r="GI224">
            <v>0</v>
          </cell>
          <cell r="GJ224">
            <v>0</v>
          </cell>
          <cell r="GK224">
            <v>0</v>
          </cell>
          <cell r="GL224">
            <v>0</v>
          </cell>
          <cell r="GM224">
            <v>0</v>
          </cell>
          <cell r="GN224">
            <v>0</v>
          </cell>
          <cell r="GO224">
            <v>0</v>
          </cell>
          <cell r="GP224">
            <v>0</v>
          </cell>
          <cell r="GQ224">
            <v>0</v>
          </cell>
          <cell r="GR224">
            <v>0</v>
          </cell>
          <cell r="GS224">
            <v>0</v>
          </cell>
          <cell r="GT224">
            <v>0</v>
          </cell>
          <cell r="GU224">
            <v>0</v>
          </cell>
          <cell r="GV224">
            <v>0</v>
          </cell>
          <cell r="GW224">
            <v>0</v>
          </cell>
          <cell r="GX224">
            <v>0</v>
          </cell>
          <cell r="GY224">
            <v>0</v>
          </cell>
          <cell r="GZ224">
            <v>0</v>
          </cell>
          <cell r="HA224">
            <v>0</v>
          </cell>
          <cell r="HB224">
            <v>0</v>
          </cell>
          <cell r="HC224">
            <v>0</v>
          </cell>
          <cell r="HD224">
            <v>0</v>
          </cell>
          <cell r="HE224">
            <v>0</v>
          </cell>
          <cell r="HF224">
            <v>0</v>
          </cell>
          <cell r="HG224">
            <v>0</v>
          </cell>
          <cell r="HH224">
            <v>0</v>
          </cell>
          <cell r="HI224">
            <v>0</v>
          </cell>
          <cell r="HJ224">
            <v>0</v>
          </cell>
          <cell r="HK224">
            <v>0</v>
          </cell>
          <cell r="HL224">
            <v>0</v>
          </cell>
          <cell r="HM224">
            <v>0</v>
          </cell>
          <cell r="HN224">
            <v>0</v>
          </cell>
          <cell r="HO224">
            <v>0</v>
          </cell>
          <cell r="HP224">
            <v>0</v>
          </cell>
          <cell r="HQ224">
            <v>0</v>
          </cell>
          <cell r="HR224">
            <v>0</v>
          </cell>
          <cell r="HS224">
            <v>0</v>
          </cell>
          <cell r="HT224">
            <v>0</v>
          </cell>
          <cell r="HU224">
            <v>0</v>
          </cell>
          <cell r="HV224">
            <v>0</v>
          </cell>
          <cell r="HW224">
            <v>0</v>
          </cell>
          <cell r="HX224">
            <v>0</v>
          </cell>
          <cell r="HY224">
            <v>0</v>
          </cell>
          <cell r="HZ224">
            <v>0</v>
          </cell>
          <cell r="IA224">
            <v>0</v>
          </cell>
          <cell r="IB224">
            <v>0</v>
          </cell>
          <cell r="IC224">
            <v>0</v>
          </cell>
          <cell r="ID224">
            <v>0</v>
          </cell>
          <cell r="IE224">
            <v>0</v>
          </cell>
          <cell r="IF224">
            <v>0</v>
          </cell>
          <cell r="IG224">
            <v>0</v>
          </cell>
          <cell r="IH224">
            <v>0</v>
          </cell>
          <cell r="II224">
            <v>0</v>
          </cell>
          <cell r="IJ224">
            <v>0</v>
          </cell>
          <cell r="IK224">
            <v>0</v>
          </cell>
          <cell r="IL224">
            <v>0</v>
          </cell>
          <cell r="IM224">
            <v>0</v>
          </cell>
          <cell r="IN224">
            <v>0</v>
          </cell>
          <cell r="IO224">
            <v>0</v>
          </cell>
          <cell r="IP224">
            <v>0</v>
          </cell>
          <cell r="IQ224">
            <v>0</v>
          </cell>
          <cell r="IR224">
            <v>0</v>
          </cell>
          <cell r="IS224">
            <v>0</v>
          </cell>
          <cell r="IT224">
            <v>0</v>
          </cell>
          <cell r="IU224">
            <v>0</v>
          </cell>
        </row>
        <row r="225">
          <cell r="A225" t="str">
            <v>FAME IN</v>
          </cell>
          <cell r="B225" t="str">
            <v>Fame India</v>
          </cell>
          <cell r="C225" t="str">
            <v>Media and Entertainment</v>
          </cell>
          <cell r="D225">
            <v>0</v>
          </cell>
          <cell r="E225">
            <v>0</v>
          </cell>
          <cell r="F225">
            <v>0</v>
          </cell>
          <cell r="G225">
            <v>0</v>
          </cell>
          <cell r="H225">
            <v>0</v>
          </cell>
          <cell r="I225">
            <v>0</v>
          </cell>
          <cell r="J225">
            <v>0</v>
          </cell>
          <cell r="K225">
            <v>0</v>
          </cell>
          <cell r="L225">
            <v>0</v>
          </cell>
          <cell r="M225">
            <v>0</v>
          </cell>
          <cell r="N225">
            <v>-5.508</v>
          </cell>
          <cell r="O225">
            <v>-11.356</v>
          </cell>
          <cell r="P225">
            <v>-10.919</v>
          </cell>
          <cell r="Q225">
            <v>-8.7850000000000001</v>
          </cell>
          <cell r="R225">
            <v>-8.532</v>
          </cell>
          <cell r="S225">
            <v>-8.8580000000000005</v>
          </cell>
          <cell r="T225">
            <v>-10.367000000000001</v>
          </cell>
          <cell r="U225">
            <v>-8.5739999999999998</v>
          </cell>
          <cell r="V225">
            <v>-8.2200000000000006</v>
          </cell>
          <cell r="W225">
            <v>-8.3819999999999997</v>
          </cell>
          <cell r="X225">
            <v>-8.4009999999999998</v>
          </cell>
          <cell r="Y225">
            <v>-7.43</v>
          </cell>
          <cell r="Z225">
            <v>-7.1079999999999997</v>
          </cell>
          <cell r="AA225">
            <v>-7.0570000000000004</v>
          </cell>
          <cell r="AB225">
            <v>-6.5640000000000001</v>
          </cell>
          <cell r="AC225">
            <v>-6.8</v>
          </cell>
          <cell r="AD225">
            <v>-10.516</v>
          </cell>
          <cell r="AE225">
            <v>-25.033999999999999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0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O225">
            <v>0</v>
          </cell>
          <cell r="AP225">
            <v>-20.780999999999995</v>
          </cell>
          <cell r="AQ225">
            <v>-24.285999999999998</v>
          </cell>
          <cell r="AR225">
            <v>-11.967999999999995</v>
          </cell>
          <cell r="AS225">
            <v>-3.628000000000001</v>
          </cell>
          <cell r="AT225">
            <v>-19.754999999999999</v>
          </cell>
          <cell r="AU225">
            <v>-12.39900000000001</v>
          </cell>
          <cell r="AV225">
            <v>13.477999999999991</v>
          </cell>
          <cell r="AW225">
            <v>26.908000000000008</v>
          </cell>
          <cell r="AX225">
            <v>38.427000000000007</v>
          </cell>
          <cell r="AY225">
            <v>26.141999999999996</v>
          </cell>
          <cell r="AZ225">
            <v>56.775999999999996</v>
          </cell>
          <cell r="BA225">
            <v>46.579999999999984</v>
          </cell>
          <cell r="BB225">
            <v>34.413999999999994</v>
          </cell>
          <cell r="BC225">
            <v>-7.5539999999999923</v>
          </cell>
          <cell r="BD225">
            <v>-48.104999999999983</v>
          </cell>
          <cell r="BE225">
            <v>16.299999999999944</v>
          </cell>
          <cell r="BF225">
            <v>-145.58400000000003</v>
          </cell>
          <cell r="BG225">
            <v>57.079000000000029</v>
          </cell>
          <cell r="BH225">
            <v>0</v>
          </cell>
          <cell r="BI225">
            <v>0</v>
          </cell>
          <cell r="BJ225">
            <v>0</v>
          </cell>
          <cell r="BK225">
            <v>0</v>
          </cell>
          <cell r="BL225">
            <v>0</v>
          </cell>
          <cell r="BM225">
            <v>0</v>
          </cell>
          <cell r="BN225">
            <v>0</v>
          </cell>
          <cell r="BO225">
            <v>0</v>
          </cell>
          <cell r="BP225">
            <v>0</v>
          </cell>
          <cell r="BQ225">
            <v>0</v>
          </cell>
          <cell r="BR225">
            <v>0</v>
          </cell>
          <cell r="BS225">
            <v>0</v>
          </cell>
          <cell r="BT225">
            <v>0</v>
          </cell>
          <cell r="BU225">
            <v>0</v>
          </cell>
          <cell r="BV225">
            <v>0</v>
          </cell>
          <cell r="BW225">
            <v>0</v>
          </cell>
          <cell r="BX225">
            <v>0</v>
          </cell>
          <cell r="BY225">
            <v>0</v>
          </cell>
          <cell r="BZ225">
            <v>0</v>
          </cell>
          <cell r="CA225">
            <v>0</v>
          </cell>
          <cell r="CB225">
            <v>0</v>
          </cell>
          <cell r="CC225">
            <v>0</v>
          </cell>
          <cell r="CD225">
            <v>0</v>
          </cell>
          <cell r="CE225">
            <v>0</v>
          </cell>
          <cell r="CF225">
            <v>0</v>
          </cell>
          <cell r="CG225">
            <v>0</v>
          </cell>
          <cell r="CH225">
            <v>0</v>
          </cell>
          <cell r="CI225">
            <v>0</v>
          </cell>
          <cell r="CJ225">
            <v>0</v>
          </cell>
          <cell r="CK225">
            <v>0</v>
          </cell>
          <cell r="CL225">
            <v>0</v>
          </cell>
          <cell r="CM225">
            <v>0</v>
          </cell>
          <cell r="CN225">
            <v>0</v>
          </cell>
          <cell r="CO225">
            <v>0</v>
          </cell>
          <cell r="CP225">
            <v>0</v>
          </cell>
          <cell r="CQ225">
            <v>0</v>
          </cell>
          <cell r="CR225">
            <v>0</v>
          </cell>
          <cell r="CS225">
            <v>0</v>
          </cell>
          <cell r="CT225">
            <v>-20.780999999999995</v>
          </cell>
          <cell r="CU225">
            <v>-24.285999999999998</v>
          </cell>
          <cell r="CV225">
            <v>-11.967999999999995</v>
          </cell>
          <cell r="CW225">
            <v>-3.628000000000001</v>
          </cell>
          <cell r="CX225">
            <v>-19.754999999999999</v>
          </cell>
          <cell r="CY225">
            <v>-12.39900000000001</v>
          </cell>
          <cell r="CZ225">
            <v>13.477999999999991</v>
          </cell>
          <cell r="DA225">
            <v>26.908000000000008</v>
          </cell>
          <cell r="DB225">
            <v>38.427000000000007</v>
          </cell>
          <cell r="DC225">
            <v>26.141999999999996</v>
          </cell>
          <cell r="DD225">
            <v>56.775999999999996</v>
          </cell>
          <cell r="DE225">
            <v>46.579999999999984</v>
          </cell>
          <cell r="DF225">
            <v>34.413999999999994</v>
          </cell>
          <cell r="DG225">
            <v>-7.5539999999999923</v>
          </cell>
          <cell r="DH225">
            <v>-48.104999999999983</v>
          </cell>
          <cell r="DI225">
            <v>16.299999999999944</v>
          </cell>
          <cell r="DJ225">
            <v>-145.58400000000003</v>
          </cell>
          <cell r="DK225">
            <v>57.079000000000029</v>
          </cell>
          <cell r="DL225">
            <v>0</v>
          </cell>
          <cell r="DM225">
            <v>0</v>
          </cell>
          <cell r="DN225">
            <v>0</v>
          </cell>
          <cell r="DO225">
            <v>0</v>
          </cell>
          <cell r="DP225">
            <v>0</v>
          </cell>
          <cell r="DQ225">
            <v>0</v>
          </cell>
          <cell r="DR225">
            <v>0</v>
          </cell>
          <cell r="DS225">
            <v>0</v>
          </cell>
          <cell r="DT225">
            <v>0</v>
          </cell>
          <cell r="DU225">
            <v>0</v>
          </cell>
          <cell r="DV225">
            <v>2.915</v>
          </cell>
          <cell r="DW225">
            <v>0</v>
          </cell>
          <cell r="DX225">
            <v>-0.186</v>
          </cell>
          <cell r="DY225">
            <v>-0.25</v>
          </cell>
          <cell r="DZ225">
            <v>-0.24</v>
          </cell>
          <cell r="EA225">
            <v>-0.374</v>
          </cell>
          <cell r="EB225">
            <v>-0.876</v>
          </cell>
          <cell r="EC225">
            <v>-0.33300000000000002</v>
          </cell>
          <cell r="ED225">
            <v>-1.9970000000000001</v>
          </cell>
          <cell r="EE225">
            <v>-3.456</v>
          </cell>
          <cell r="EF225">
            <v>-4.5460000000000003</v>
          </cell>
          <cell r="EG225">
            <v>-6.54</v>
          </cell>
          <cell r="EH225">
            <v>-4.7809999999999997</v>
          </cell>
          <cell r="EI225">
            <v>-2.0379999999999985</v>
          </cell>
          <cell r="EJ225">
            <v>11.432</v>
          </cell>
          <cell r="EK225">
            <v>-8.4689999999999994</v>
          </cell>
          <cell r="EL225">
            <v>8.4</v>
          </cell>
          <cell r="EM225">
            <v>-0.65</v>
          </cell>
          <cell r="EN225">
            <v>0</v>
          </cell>
          <cell r="EO225">
            <v>0</v>
          </cell>
          <cell r="EP225">
            <v>0</v>
          </cell>
          <cell r="EQ225">
            <v>0</v>
          </cell>
          <cell r="ER225">
            <v>0</v>
          </cell>
          <cell r="ES225">
            <v>0</v>
          </cell>
          <cell r="ET225">
            <v>0</v>
          </cell>
          <cell r="EU225">
            <v>0</v>
          </cell>
          <cell r="EV225">
            <v>0</v>
          </cell>
          <cell r="EW225">
            <v>0</v>
          </cell>
          <cell r="EX225">
            <v>-17.865999999999996</v>
          </cell>
          <cell r="EY225">
            <v>-24.285999999999998</v>
          </cell>
          <cell r="EZ225">
            <v>-12.153999999999995</v>
          </cell>
          <cell r="FA225">
            <v>-3.878000000000001</v>
          </cell>
          <cell r="FB225">
            <v>-19.994999999999997</v>
          </cell>
          <cell r="FC225">
            <v>-12.77300000000001</v>
          </cell>
          <cell r="FD225">
            <v>12.601999999999991</v>
          </cell>
          <cell r="FE225">
            <v>26.57500000000001</v>
          </cell>
          <cell r="FF225">
            <v>36.430000000000007</v>
          </cell>
          <cell r="FG225">
            <v>22.685999999999996</v>
          </cell>
          <cell r="FH225">
            <v>52.23</v>
          </cell>
          <cell r="FI225">
            <v>40.039999999999985</v>
          </cell>
          <cell r="FJ225">
            <v>29.632999999999996</v>
          </cell>
          <cell r="FK225">
            <v>-9.5919999999999916</v>
          </cell>
          <cell r="FL225">
            <v>-36.672999999999981</v>
          </cell>
          <cell r="FM225">
            <v>7.8309999999999444</v>
          </cell>
          <cell r="FN225">
            <v>-137.18400000000003</v>
          </cell>
          <cell r="FO225">
            <v>56.42900000000003</v>
          </cell>
          <cell r="FP225">
            <v>0</v>
          </cell>
          <cell r="FQ225">
            <v>0</v>
          </cell>
          <cell r="FR225">
            <v>0</v>
          </cell>
          <cell r="FS225">
            <v>0</v>
          </cell>
          <cell r="FT225">
            <v>0</v>
          </cell>
          <cell r="FU225">
            <v>0</v>
          </cell>
          <cell r="FV225">
            <v>0</v>
          </cell>
          <cell r="FW225">
            <v>0</v>
          </cell>
          <cell r="FX225">
            <v>0</v>
          </cell>
          <cell r="FY225">
            <v>0</v>
          </cell>
          <cell r="FZ225">
            <v>0</v>
          </cell>
          <cell r="GA225">
            <v>0</v>
          </cell>
          <cell r="GB225">
            <v>0</v>
          </cell>
          <cell r="GC225">
            <v>0</v>
          </cell>
          <cell r="GD225">
            <v>0</v>
          </cell>
          <cell r="GE225">
            <v>0</v>
          </cell>
          <cell r="GF225">
            <v>0</v>
          </cell>
          <cell r="GG225">
            <v>0</v>
          </cell>
          <cell r="GH225">
            <v>0</v>
          </cell>
          <cell r="GI225">
            <v>0</v>
          </cell>
          <cell r="GJ225">
            <v>0</v>
          </cell>
          <cell r="GK225">
            <v>0</v>
          </cell>
          <cell r="GL225">
            <v>0</v>
          </cell>
          <cell r="GM225">
            <v>0</v>
          </cell>
          <cell r="GN225">
            <v>0</v>
          </cell>
          <cell r="GO225">
            <v>0</v>
          </cell>
          <cell r="GP225">
            <v>0</v>
          </cell>
          <cell r="GQ225">
            <v>0</v>
          </cell>
          <cell r="GR225">
            <v>0</v>
          </cell>
          <cell r="GS225">
            <v>0</v>
          </cell>
          <cell r="GT225">
            <v>0</v>
          </cell>
          <cell r="GU225">
            <v>0</v>
          </cell>
          <cell r="GV225">
            <v>0</v>
          </cell>
          <cell r="GW225">
            <v>0</v>
          </cell>
          <cell r="GX225">
            <v>0</v>
          </cell>
          <cell r="GY225">
            <v>0</v>
          </cell>
          <cell r="GZ225">
            <v>0</v>
          </cell>
          <cell r="HA225">
            <v>0</v>
          </cell>
          <cell r="HB225">
            <v>0</v>
          </cell>
          <cell r="HC225">
            <v>0</v>
          </cell>
          <cell r="HD225">
            <v>0</v>
          </cell>
          <cell r="HE225">
            <v>0</v>
          </cell>
          <cell r="HF225">
            <v>0</v>
          </cell>
          <cell r="HG225">
            <v>0</v>
          </cell>
          <cell r="HH225">
            <v>0</v>
          </cell>
          <cell r="HI225">
            <v>0</v>
          </cell>
          <cell r="HJ225">
            <v>0</v>
          </cell>
          <cell r="HK225">
            <v>0</v>
          </cell>
          <cell r="HL225">
            <v>0</v>
          </cell>
          <cell r="HM225">
            <v>0</v>
          </cell>
          <cell r="HN225">
            <v>0</v>
          </cell>
          <cell r="HO225">
            <v>0</v>
          </cell>
          <cell r="HP225">
            <v>0</v>
          </cell>
          <cell r="HQ225">
            <v>0</v>
          </cell>
          <cell r="HR225">
            <v>0</v>
          </cell>
          <cell r="HS225">
            <v>0</v>
          </cell>
          <cell r="HT225">
            <v>0</v>
          </cell>
          <cell r="HU225">
            <v>0</v>
          </cell>
          <cell r="HV225">
            <v>0</v>
          </cell>
          <cell r="HW225">
            <v>0</v>
          </cell>
          <cell r="HX225">
            <v>0</v>
          </cell>
          <cell r="HY225">
            <v>0</v>
          </cell>
          <cell r="HZ225">
            <v>0</v>
          </cell>
          <cell r="IA225">
            <v>0</v>
          </cell>
          <cell r="IB225">
            <v>0</v>
          </cell>
          <cell r="IC225">
            <v>0</v>
          </cell>
          <cell r="ID225">
            <v>0</v>
          </cell>
          <cell r="IE225">
            <v>0</v>
          </cell>
          <cell r="IF225">
            <v>0</v>
          </cell>
          <cell r="IG225">
            <v>0</v>
          </cell>
          <cell r="IH225">
            <v>0</v>
          </cell>
          <cell r="II225">
            <v>0</v>
          </cell>
          <cell r="IJ225">
            <v>0</v>
          </cell>
          <cell r="IK225">
            <v>0</v>
          </cell>
          <cell r="IL225">
            <v>0</v>
          </cell>
          <cell r="IM225">
            <v>0</v>
          </cell>
          <cell r="IN225">
            <v>0</v>
          </cell>
          <cell r="IO225">
            <v>0</v>
          </cell>
          <cell r="IP225">
            <v>0</v>
          </cell>
          <cell r="IQ225">
            <v>0</v>
          </cell>
          <cell r="IR225">
            <v>0</v>
          </cell>
          <cell r="IS225">
            <v>0</v>
          </cell>
          <cell r="IT225">
            <v>0</v>
          </cell>
          <cell r="IU225">
            <v>0</v>
          </cell>
        </row>
        <row r="226">
          <cell r="A226" t="str">
            <v>HTML IN</v>
          </cell>
          <cell r="B226" t="str">
            <v>H T Media Ltd</v>
          </cell>
          <cell r="C226" t="str">
            <v>Media and Entertainment</v>
          </cell>
          <cell r="D226">
            <v>0</v>
          </cell>
          <cell r="E226">
            <v>0</v>
          </cell>
          <cell r="F226">
            <v>0</v>
          </cell>
          <cell r="G226">
            <v>0</v>
          </cell>
          <cell r="H226">
            <v>0</v>
          </cell>
          <cell r="I226">
            <v>0</v>
          </cell>
          <cell r="J226">
            <v>0</v>
          </cell>
          <cell r="K226">
            <v>0</v>
          </cell>
          <cell r="L226">
            <v>-17.100000000000001</v>
          </cell>
          <cell r="M226">
            <v>-14.2</v>
          </cell>
          <cell r="N226">
            <v>-14.3</v>
          </cell>
          <cell r="O226">
            <v>-21.3</v>
          </cell>
          <cell r="P226">
            <v>-32.200000000000003</v>
          </cell>
          <cell r="Q226">
            <v>-34.200000000000003</v>
          </cell>
          <cell r="R226">
            <v>-34.1</v>
          </cell>
          <cell r="S226">
            <v>-33.9</v>
          </cell>
          <cell r="T226">
            <v>-33.799999999999997</v>
          </cell>
          <cell r="U226">
            <v>-37.9</v>
          </cell>
          <cell r="V226">
            <v>-36.200000000000003</v>
          </cell>
          <cell r="W226">
            <v>-34.6</v>
          </cell>
          <cell r="X226">
            <v>-41.8</v>
          </cell>
          <cell r="Y226">
            <v>-43.8</v>
          </cell>
          <cell r="Z226">
            <v>-44.5</v>
          </cell>
          <cell r="AA226">
            <v>-43.2</v>
          </cell>
          <cell r="AB226">
            <v>-50.9</v>
          </cell>
          <cell r="AC226">
            <v>-73.599999999999994</v>
          </cell>
          <cell r="AD226">
            <v>-101.4</v>
          </cell>
          <cell r="AE226">
            <v>-91</v>
          </cell>
          <cell r="AF226">
            <v>0</v>
          </cell>
          <cell r="AG226">
            <v>0</v>
          </cell>
          <cell r="AH226">
            <v>0</v>
          </cell>
          <cell r="AI226">
            <v>0</v>
          </cell>
          <cell r="AJ226">
            <v>0</v>
          </cell>
          <cell r="AK226">
            <v>0</v>
          </cell>
          <cell r="AL226">
            <v>0</v>
          </cell>
          <cell r="AM226">
            <v>0</v>
          </cell>
          <cell r="AN226">
            <v>153.2000000000001</v>
          </cell>
          <cell r="AO226">
            <v>86.899999999999949</v>
          </cell>
          <cell r="AP226">
            <v>159.10000000000011</v>
          </cell>
          <cell r="AQ226">
            <v>145.50000000000003</v>
          </cell>
          <cell r="AR226">
            <v>159.90000000000009</v>
          </cell>
          <cell r="AS226">
            <v>132.90000000000003</v>
          </cell>
          <cell r="AT226">
            <v>271.7000000000001</v>
          </cell>
          <cell r="AU226">
            <v>265.20000000000022</v>
          </cell>
          <cell r="AV226">
            <v>476.2000000000001</v>
          </cell>
          <cell r="AW226">
            <v>418.60000000000019</v>
          </cell>
          <cell r="AX226">
            <v>505.89999999999969</v>
          </cell>
          <cell r="AY226">
            <v>366.90000000000026</v>
          </cell>
          <cell r="AZ226">
            <v>510.70000000000033</v>
          </cell>
          <cell r="BA226">
            <v>416.19999999999942</v>
          </cell>
          <cell r="BB226">
            <v>521.39999999999975</v>
          </cell>
          <cell r="BC226">
            <v>564.00000000000034</v>
          </cell>
          <cell r="BD226">
            <v>565.2999999999995</v>
          </cell>
          <cell r="BE226">
            <v>248.49999999999986</v>
          </cell>
          <cell r="BF226">
            <v>263.20000000000005</v>
          </cell>
          <cell r="BG226">
            <v>256.49999999999989</v>
          </cell>
          <cell r="BH226">
            <v>0</v>
          </cell>
          <cell r="BI226">
            <v>0</v>
          </cell>
          <cell r="BJ226">
            <v>0</v>
          </cell>
          <cell r="BK226">
            <v>0</v>
          </cell>
          <cell r="BL226">
            <v>0</v>
          </cell>
          <cell r="BM226">
            <v>0</v>
          </cell>
          <cell r="BN226">
            <v>0</v>
          </cell>
          <cell r="BO226">
            <v>0</v>
          </cell>
          <cell r="BP226">
            <v>-0.7</v>
          </cell>
          <cell r="BQ226">
            <v>-19</v>
          </cell>
          <cell r="BR226">
            <v>-86.7</v>
          </cell>
          <cell r="BS226">
            <v>-7.0000000000000007E-2</v>
          </cell>
          <cell r="BT226">
            <v>-5.7</v>
          </cell>
          <cell r="BU226">
            <v>-3.4</v>
          </cell>
          <cell r="BV226">
            <v>-13.7</v>
          </cell>
          <cell r="BW226">
            <v>-198.8</v>
          </cell>
          <cell r="BX226">
            <v>-2.6</v>
          </cell>
          <cell r="BY226">
            <v>0</v>
          </cell>
          <cell r="BZ226">
            <v>0</v>
          </cell>
          <cell r="CA226">
            <v>0</v>
          </cell>
          <cell r="CB226">
            <v>0</v>
          </cell>
          <cell r="CC226">
            <v>0</v>
          </cell>
          <cell r="CD226">
            <v>0</v>
          </cell>
          <cell r="CE226">
            <v>0</v>
          </cell>
          <cell r="CF226">
            <v>0</v>
          </cell>
          <cell r="CG226">
            <v>0</v>
          </cell>
          <cell r="CH226">
            <v>-127.9</v>
          </cell>
          <cell r="CI226">
            <v>-60.3</v>
          </cell>
          <cell r="CJ226">
            <v>0</v>
          </cell>
          <cell r="CK226">
            <v>0</v>
          </cell>
          <cell r="CL226">
            <v>0</v>
          </cell>
          <cell r="CM226">
            <v>0</v>
          </cell>
          <cell r="CN226">
            <v>0</v>
          </cell>
          <cell r="CO226">
            <v>0</v>
          </cell>
          <cell r="CP226">
            <v>0</v>
          </cell>
          <cell r="CQ226">
            <v>0</v>
          </cell>
          <cell r="CR226">
            <v>152.50000000000011</v>
          </cell>
          <cell r="CS226">
            <v>67.899999999999949</v>
          </cell>
          <cell r="CT226">
            <v>72.400000000000105</v>
          </cell>
          <cell r="CU226">
            <v>145.43000000000004</v>
          </cell>
          <cell r="CV226">
            <v>154.2000000000001</v>
          </cell>
          <cell r="CW226">
            <v>129.50000000000003</v>
          </cell>
          <cell r="CX226">
            <v>258.00000000000011</v>
          </cell>
          <cell r="CY226">
            <v>66.400000000000205</v>
          </cell>
          <cell r="CZ226">
            <v>473.60000000000008</v>
          </cell>
          <cell r="DA226">
            <v>418.60000000000019</v>
          </cell>
          <cell r="DB226">
            <v>505.89999999999969</v>
          </cell>
          <cell r="DC226">
            <v>366.90000000000026</v>
          </cell>
          <cell r="DD226">
            <v>510.70000000000033</v>
          </cell>
          <cell r="DE226">
            <v>416.19999999999942</v>
          </cell>
          <cell r="DF226">
            <v>521.39999999999975</v>
          </cell>
          <cell r="DG226">
            <v>564.00000000000034</v>
          </cell>
          <cell r="DH226">
            <v>565.2999999999995</v>
          </cell>
          <cell r="DI226">
            <v>248.49999999999986</v>
          </cell>
          <cell r="DJ226">
            <v>135.30000000000004</v>
          </cell>
          <cell r="DK226">
            <v>196.19999999999987</v>
          </cell>
          <cell r="DL226">
            <v>0</v>
          </cell>
          <cell r="DM226">
            <v>0</v>
          </cell>
          <cell r="DN226">
            <v>0</v>
          </cell>
          <cell r="DO226">
            <v>0</v>
          </cell>
          <cell r="DP226">
            <v>0</v>
          </cell>
          <cell r="DQ226">
            <v>0</v>
          </cell>
          <cell r="DR226">
            <v>0</v>
          </cell>
          <cell r="DS226">
            <v>0</v>
          </cell>
          <cell r="DT226">
            <v>-58.2</v>
          </cell>
          <cell r="DU226">
            <v>-25.9</v>
          </cell>
          <cell r="DV226">
            <v>-27.6</v>
          </cell>
          <cell r="DW226">
            <v>-53.1</v>
          </cell>
          <cell r="DX226">
            <v>-56.1</v>
          </cell>
          <cell r="DY226">
            <v>-49.400000000000006</v>
          </cell>
          <cell r="DZ226">
            <v>-98.8</v>
          </cell>
          <cell r="EA226">
            <v>-34.700000000000003</v>
          </cell>
          <cell r="EB226">
            <v>-167.3</v>
          </cell>
          <cell r="EC226">
            <v>-149.6</v>
          </cell>
          <cell r="ED226">
            <v>-170.2</v>
          </cell>
          <cell r="EE226">
            <v>-127.3</v>
          </cell>
          <cell r="EF226">
            <v>-169.10000000000002</v>
          </cell>
          <cell r="EG226">
            <v>-96.8</v>
          </cell>
          <cell r="EH226">
            <v>-152.80000000000001</v>
          </cell>
          <cell r="EI226">
            <v>-148.1</v>
          </cell>
          <cell r="EJ226">
            <v>-188.1</v>
          </cell>
          <cell r="EK226">
            <v>-85.7</v>
          </cell>
          <cell r="EL226">
            <v>-57.1</v>
          </cell>
          <cell r="EM226">
            <v>38.1</v>
          </cell>
          <cell r="EN226">
            <v>0</v>
          </cell>
          <cell r="EO226">
            <v>0</v>
          </cell>
          <cell r="EP226">
            <v>0</v>
          </cell>
          <cell r="EQ226">
            <v>0</v>
          </cell>
          <cell r="ER226">
            <v>0</v>
          </cell>
          <cell r="ES226">
            <v>0</v>
          </cell>
          <cell r="ET226">
            <v>0</v>
          </cell>
          <cell r="EU226">
            <v>0</v>
          </cell>
          <cell r="EV226">
            <v>94.300000000000111</v>
          </cell>
          <cell r="EW226">
            <v>41.99999999999995</v>
          </cell>
          <cell r="EX226">
            <v>44.800000000000104</v>
          </cell>
          <cell r="EY226">
            <v>92.330000000000041</v>
          </cell>
          <cell r="EZ226">
            <v>98.100000000000108</v>
          </cell>
          <cell r="FA226">
            <v>80.100000000000023</v>
          </cell>
          <cell r="FB226">
            <v>159.2000000000001</v>
          </cell>
          <cell r="FC226">
            <v>31.700000000000202</v>
          </cell>
          <cell r="FD226">
            <v>306.30000000000007</v>
          </cell>
          <cell r="FE226">
            <v>269.00000000000023</v>
          </cell>
          <cell r="FF226">
            <v>335.6999999999997</v>
          </cell>
          <cell r="FG226">
            <v>239.60000000000025</v>
          </cell>
          <cell r="FH226">
            <v>341.60000000000031</v>
          </cell>
          <cell r="FI226">
            <v>319.39999999999941</v>
          </cell>
          <cell r="FJ226">
            <v>368.59999999999974</v>
          </cell>
          <cell r="FK226">
            <v>415.90000000000032</v>
          </cell>
          <cell r="FL226">
            <v>377.19999999999948</v>
          </cell>
          <cell r="FM226">
            <v>162.79999999999984</v>
          </cell>
          <cell r="FN226">
            <v>78.200000000000045</v>
          </cell>
          <cell r="FO226">
            <v>234.29999999999987</v>
          </cell>
          <cell r="FP226">
            <v>0</v>
          </cell>
          <cell r="FQ226">
            <v>0</v>
          </cell>
          <cell r="FR226">
            <v>0</v>
          </cell>
          <cell r="FS226">
            <v>0</v>
          </cell>
          <cell r="FT226">
            <v>0</v>
          </cell>
          <cell r="FU226">
            <v>0</v>
          </cell>
          <cell r="FV226">
            <v>0</v>
          </cell>
          <cell r="FW226">
            <v>0</v>
          </cell>
          <cell r="FX226">
            <v>0</v>
          </cell>
          <cell r="FY226">
            <v>0</v>
          </cell>
          <cell r="FZ226">
            <v>0</v>
          </cell>
          <cell r="GA226">
            <v>0</v>
          </cell>
          <cell r="GB226">
            <v>0</v>
          </cell>
          <cell r="GC226">
            <v>0</v>
          </cell>
          <cell r="GD226">
            <v>0</v>
          </cell>
          <cell r="GE226">
            <v>0</v>
          </cell>
          <cell r="GF226">
            <v>0</v>
          </cell>
          <cell r="GG226">
            <v>0</v>
          </cell>
          <cell r="GH226">
            <v>0</v>
          </cell>
          <cell r="GI226">
            <v>0</v>
          </cell>
          <cell r="GJ226">
            <v>0</v>
          </cell>
          <cell r="GK226">
            <v>0</v>
          </cell>
          <cell r="GL226">
            <v>0</v>
          </cell>
          <cell r="GM226">
            <v>0</v>
          </cell>
          <cell r="GN226">
            <v>0</v>
          </cell>
          <cell r="GO226">
            <v>0</v>
          </cell>
          <cell r="GP226">
            <v>0</v>
          </cell>
          <cell r="GQ226">
            <v>0</v>
          </cell>
          <cell r="GR226">
            <v>0</v>
          </cell>
          <cell r="GS226">
            <v>0</v>
          </cell>
          <cell r="GT226">
            <v>0</v>
          </cell>
          <cell r="GU226">
            <v>0</v>
          </cell>
          <cell r="GV226">
            <v>0</v>
          </cell>
          <cell r="GW226">
            <v>0</v>
          </cell>
          <cell r="GX226">
            <v>0</v>
          </cell>
          <cell r="GY226">
            <v>0</v>
          </cell>
          <cell r="GZ226">
            <v>0</v>
          </cell>
          <cell r="HA226">
            <v>0</v>
          </cell>
          <cell r="HB226">
            <v>0</v>
          </cell>
          <cell r="HC226">
            <v>0</v>
          </cell>
          <cell r="HD226">
            <v>0</v>
          </cell>
          <cell r="HE226">
            <v>0</v>
          </cell>
          <cell r="HF226">
            <v>0</v>
          </cell>
          <cell r="HG226">
            <v>0</v>
          </cell>
          <cell r="HH226">
            <v>0</v>
          </cell>
          <cell r="HI226">
            <v>0</v>
          </cell>
          <cell r="HJ226">
            <v>0</v>
          </cell>
          <cell r="HK226">
            <v>0</v>
          </cell>
          <cell r="HL226">
            <v>0</v>
          </cell>
          <cell r="HM226">
            <v>0</v>
          </cell>
          <cell r="HN226">
            <v>0</v>
          </cell>
          <cell r="HO226">
            <v>0</v>
          </cell>
          <cell r="HP226">
            <v>0</v>
          </cell>
          <cell r="HQ226">
            <v>0</v>
          </cell>
          <cell r="HR226">
            <v>0</v>
          </cell>
          <cell r="HS226">
            <v>0</v>
          </cell>
          <cell r="HT226">
            <v>0</v>
          </cell>
          <cell r="HU226">
            <v>0</v>
          </cell>
          <cell r="HV226">
            <v>0</v>
          </cell>
          <cell r="HW226">
            <v>0</v>
          </cell>
          <cell r="HX226">
            <v>0</v>
          </cell>
          <cell r="HY226">
            <v>0</v>
          </cell>
          <cell r="HZ226">
            <v>0</v>
          </cell>
          <cell r="IA226">
            <v>0</v>
          </cell>
          <cell r="IB226">
            <v>0</v>
          </cell>
          <cell r="IC226">
            <v>0</v>
          </cell>
          <cell r="ID226">
            <v>0</v>
          </cell>
          <cell r="IE226">
            <v>0</v>
          </cell>
          <cell r="IF226">
            <v>0</v>
          </cell>
          <cell r="IG226">
            <v>0</v>
          </cell>
          <cell r="IH226">
            <v>0</v>
          </cell>
          <cell r="II226">
            <v>0</v>
          </cell>
          <cell r="IJ226">
            <v>0</v>
          </cell>
          <cell r="IK226">
            <v>0</v>
          </cell>
          <cell r="IL226">
            <v>0</v>
          </cell>
          <cell r="IM226">
            <v>0</v>
          </cell>
          <cell r="IN226">
            <v>0</v>
          </cell>
          <cell r="IO226">
            <v>0</v>
          </cell>
          <cell r="IP226">
            <v>0</v>
          </cell>
          <cell r="IQ226">
            <v>0</v>
          </cell>
          <cell r="IR226">
            <v>0</v>
          </cell>
          <cell r="IS226">
            <v>0</v>
          </cell>
          <cell r="IT226">
            <v>0</v>
          </cell>
          <cell r="IU226">
            <v>0</v>
          </cell>
        </row>
        <row r="227">
          <cell r="A227" t="str">
            <v>JAGP IN</v>
          </cell>
          <cell r="B227" t="str">
            <v>Jagran Prakashan</v>
          </cell>
          <cell r="C227" t="str">
            <v>Media and Entertainment</v>
          </cell>
          <cell r="D227">
            <v>0</v>
          </cell>
          <cell r="E227">
            <v>0</v>
          </cell>
          <cell r="F227">
            <v>0</v>
          </cell>
          <cell r="G227">
            <v>0</v>
          </cell>
          <cell r="H227">
            <v>0</v>
          </cell>
          <cell r="I227">
            <v>0</v>
          </cell>
          <cell r="J227">
            <v>0</v>
          </cell>
          <cell r="K227">
            <v>0</v>
          </cell>
          <cell r="L227">
            <v>0</v>
          </cell>
          <cell r="M227">
            <v>0</v>
          </cell>
          <cell r="N227">
            <v>0</v>
          </cell>
          <cell r="O227">
            <v>0</v>
          </cell>
          <cell r="P227">
            <v>-22.663</v>
          </cell>
          <cell r="Q227">
            <v>-16.690000000000001</v>
          </cell>
          <cell r="R227">
            <v>-19.568000000000001</v>
          </cell>
          <cell r="S227">
            <v>-17.263999999999999</v>
          </cell>
          <cell r="T227">
            <v>-17.190999999999999</v>
          </cell>
          <cell r="U227">
            <v>-19.724</v>
          </cell>
          <cell r="V227">
            <v>-16.265999999999998</v>
          </cell>
          <cell r="W227">
            <v>-31.777000000000001</v>
          </cell>
          <cell r="X227">
            <v>-19.795999999999999</v>
          </cell>
          <cell r="Y227">
            <v>-14.457000000000001</v>
          </cell>
          <cell r="Z227">
            <v>-14.288</v>
          </cell>
          <cell r="AA227">
            <v>-11.304</v>
          </cell>
          <cell r="AB227">
            <v>-9.85</v>
          </cell>
          <cell r="AC227">
            <v>-11.502000000000001</v>
          </cell>
          <cell r="AD227">
            <v>-17.911000000000001</v>
          </cell>
          <cell r="AE227">
            <v>-19.744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O227">
            <v>0</v>
          </cell>
          <cell r="AP227">
            <v>0</v>
          </cell>
          <cell r="AQ227">
            <v>0</v>
          </cell>
          <cell r="AR227">
            <v>74.450999999999894</v>
          </cell>
          <cell r="AS227">
            <v>99.653000000000077</v>
          </cell>
          <cell r="AT227">
            <v>135.15399999999974</v>
          </cell>
          <cell r="AU227">
            <v>187.73699999999977</v>
          </cell>
          <cell r="AV227">
            <v>336.35</v>
          </cell>
          <cell r="AW227">
            <v>283.04800000000006</v>
          </cell>
          <cell r="AX227">
            <v>271.82400000000001</v>
          </cell>
          <cell r="AY227">
            <v>230.23399999999975</v>
          </cell>
          <cell r="AZ227">
            <v>511.08699999999993</v>
          </cell>
          <cell r="BA227">
            <v>329.745</v>
          </cell>
          <cell r="BB227">
            <v>385.81100000000009</v>
          </cell>
          <cell r="BC227">
            <v>227.97300000000013</v>
          </cell>
          <cell r="BD227">
            <v>465.99</v>
          </cell>
          <cell r="BE227">
            <v>334.56899999999956</v>
          </cell>
          <cell r="BF227">
            <v>229.36099999999993</v>
          </cell>
          <cell r="BG227">
            <v>322.18700000000013</v>
          </cell>
          <cell r="BH227">
            <v>0</v>
          </cell>
          <cell r="BI227">
            <v>0</v>
          </cell>
          <cell r="BJ227">
            <v>0</v>
          </cell>
          <cell r="BK227">
            <v>0</v>
          </cell>
          <cell r="BL227">
            <v>0</v>
          </cell>
          <cell r="BM227">
            <v>0</v>
          </cell>
          <cell r="BN227">
            <v>0</v>
          </cell>
          <cell r="BO227">
            <v>0</v>
          </cell>
          <cell r="BP227">
            <v>0</v>
          </cell>
          <cell r="BQ227">
            <v>0</v>
          </cell>
          <cell r="BR227">
            <v>0</v>
          </cell>
          <cell r="BS227">
            <v>0</v>
          </cell>
          <cell r="BT227">
            <v>-7.7200000000000628</v>
          </cell>
          <cell r="BU227">
            <v>-1.4310000000000258</v>
          </cell>
          <cell r="BV227">
            <v>-45.951000000000001</v>
          </cell>
          <cell r="BW227">
            <v>0</v>
          </cell>
          <cell r="BX227">
            <v>0</v>
          </cell>
          <cell r="BY227">
            <v>0</v>
          </cell>
          <cell r="BZ227">
            <v>0</v>
          </cell>
          <cell r="CA227">
            <v>0</v>
          </cell>
          <cell r="CB227">
            <v>0</v>
          </cell>
          <cell r="CC227">
            <v>0</v>
          </cell>
          <cell r="CD227">
            <v>0</v>
          </cell>
          <cell r="CE227">
            <v>0</v>
          </cell>
          <cell r="CF227">
            <v>0</v>
          </cell>
          <cell r="CG227">
            <v>0</v>
          </cell>
          <cell r="CH227">
            <v>0</v>
          </cell>
          <cell r="CI227">
            <v>0</v>
          </cell>
          <cell r="CJ227">
            <v>0</v>
          </cell>
          <cell r="CK227">
            <v>0</v>
          </cell>
          <cell r="CL227">
            <v>0</v>
          </cell>
          <cell r="CM227">
            <v>0</v>
          </cell>
          <cell r="CN227">
            <v>0</v>
          </cell>
          <cell r="CO227">
            <v>0</v>
          </cell>
          <cell r="CP227">
            <v>0</v>
          </cell>
          <cell r="CQ227">
            <v>0</v>
          </cell>
          <cell r="CR227">
            <v>0</v>
          </cell>
          <cell r="CS227">
            <v>0</v>
          </cell>
          <cell r="CT227">
            <v>0</v>
          </cell>
          <cell r="CU227">
            <v>0</v>
          </cell>
          <cell r="CV227">
            <v>66.730999999999824</v>
          </cell>
          <cell r="CW227">
            <v>98.222000000000051</v>
          </cell>
          <cell r="CX227">
            <v>89.202999999999747</v>
          </cell>
          <cell r="CY227">
            <v>187.73699999999977</v>
          </cell>
          <cell r="CZ227">
            <v>336.35</v>
          </cell>
          <cell r="DA227">
            <v>283.04800000000006</v>
          </cell>
          <cell r="DB227">
            <v>271.82400000000001</v>
          </cell>
          <cell r="DC227">
            <v>230.23399999999975</v>
          </cell>
          <cell r="DD227">
            <v>511.08699999999993</v>
          </cell>
          <cell r="DE227">
            <v>329.745</v>
          </cell>
          <cell r="DF227">
            <v>385.81100000000009</v>
          </cell>
          <cell r="DG227">
            <v>227.97300000000013</v>
          </cell>
          <cell r="DH227">
            <v>465.99</v>
          </cell>
          <cell r="DI227">
            <v>334.56899999999956</v>
          </cell>
          <cell r="DJ227">
            <v>229.36099999999993</v>
          </cell>
          <cell r="DK227">
            <v>322.18700000000013</v>
          </cell>
          <cell r="DL227">
            <v>0</v>
          </cell>
          <cell r="DM227">
            <v>0</v>
          </cell>
          <cell r="DN227">
            <v>0</v>
          </cell>
          <cell r="DO227">
            <v>0</v>
          </cell>
          <cell r="DP227">
            <v>0</v>
          </cell>
          <cell r="DQ227">
            <v>0</v>
          </cell>
          <cell r="DR227">
            <v>0</v>
          </cell>
          <cell r="DS227">
            <v>0</v>
          </cell>
          <cell r="DT227">
            <v>0</v>
          </cell>
          <cell r="DU227">
            <v>0</v>
          </cell>
          <cell r="DV227">
            <v>0</v>
          </cell>
          <cell r="DW227">
            <v>0</v>
          </cell>
          <cell r="DX227">
            <v>-23.798999999999999</v>
          </cell>
          <cell r="DY227">
            <v>-23.67</v>
          </cell>
          <cell r="DZ227">
            <v>-38.6</v>
          </cell>
          <cell r="EA227">
            <v>-57.7</v>
          </cell>
          <cell r="EB227">
            <v>-107.4</v>
          </cell>
          <cell r="EC227">
            <v>-90.850999999999999</v>
          </cell>
          <cell r="ED227">
            <v>-91.984999999999999</v>
          </cell>
          <cell r="EE227">
            <v>-99.22</v>
          </cell>
          <cell r="EF227">
            <v>-165.87200000000001</v>
          </cell>
          <cell r="EG227">
            <v>-109.9</v>
          </cell>
          <cell r="EH227">
            <v>-126.81</v>
          </cell>
          <cell r="EI227">
            <v>-73.617999999999995</v>
          </cell>
          <cell r="EJ227">
            <v>-149.5</v>
          </cell>
          <cell r="EK227">
            <v>-107.5</v>
          </cell>
          <cell r="EL227">
            <v>-74.7</v>
          </cell>
          <cell r="EM227">
            <v>-104.01</v>
          </cell>
          <cell r="EN227">
            <v>0</v>
          </cell>
          <cell r="EO227">
            <v>0</v>
          </cell>
          <cell r="EP227">
            <v>0</v>
          </cell>
          <cell r="EQ227">
            <v>0</v>
          </cell>
          <cell r="ER227">
            <v>0</v>
          </cell>
          <cell r="ES227">
            <v>0</v>
          </cell>
          <cell r="ET227">
            <v>0</v>
          </cell>
          <cell r="EU227">
            <v>0</v>
          </cell>
          <cell r="EV227">
            <v>0</v>
          </cell>
          <cell r="EW227">
            <v>0</v>
          </cell>
          <cell r="EX227">
            <v>0</v>
          </cell>
          <cell r="EY227">
            <v>0</v>
          </cell>
          <cell r="EZ227">
            <v>42.931999999999825</v>
          </cell>
          <cell r="FA227">
            <v>74.552000000000049</v>
          </cell>
          <cell r="FB227">
            <v>50.602999999999746</v>
          </cell>
          <cell r="FC227">
            <v>130.03699999999975</v>
          </cell>
          <cell r="FD227">
            <v>228.95000000000002</v>
          </cell>
          <cell r="FE227">
            <v>192.19700000000006</v>
          </cell>
          <cell r="FF227">
            <v>179.839</v>
          </cell>
          <cell r="FG227">
            <v>131.01399999999975</v>
          </cell>
          <cell r="FH227">
            <v>345.21499999999992</v>
          </cell>
          <cell r="FI227">
            <v>219.845</v>
          </cell>
          <cell r="FJ227">
            <v>259.00100000000009</v>
          </cell>
          <cell r="FK227">
            <v>154.35500000000013</v>
          </cell>
          <cell r="FL227">
            <v>316.49</v>
          </cell>
          <cell r="FM227">
            <v>227.06899999999956</v>
          </cell>
          <cell r="FN227">
            <v>154.66099999999994</v>
          </cell>
          <cell r="FO227">
            <v>218.17700000000013</v>
          </cell>
          <cell r="FP227">
            <v>0</v>
          </cell>
          <cell r="FQ227">
            <v>0</v>
          </cell>
          <cell r="FR227">
            <v>0</v>
          </cell>
          <cell r="FS227">
            <v>0</v>
          </cell>
          <cell r="FT227">
            <v>0</v>
          </cell>
          <cell r="FU227">
            <v>0</v>
          </cell>
          <cell r="FV227">
            <v>0</v>
          </cell>
          <cell r="FW227">
            <v>0</v>
          </cell>
          <cell r="FX227">
            <v>0</v>
          </cell>
          <cell r="FY227">
            <v>0</v>
          </cell>
          <cell r="FZ227">
            <v>0</v>
          </cell>
          <cell r="GA227">
            <v>0</v>
          </cell>
          <cell r="GB227">
            <v>0</v>
          </cell>
          <cell r="GC227">
            <v>0</v>
          </cell>
          <cell r="GD227">
            <v>0</v>
          </cell>
          <cell r="GE227">
            <v>0</v>
          </cell>
          <cell r="GF227">
            <v>0</v>
          </cell>
          <cell r="GG227">
            <v>-16.721</v>
          </cell>
          <cell r="GH227">
            <v>0</v>
          </cell>
          <cell r="GI227">
            <v>47</v>
          </cell>
          <cell r="GJ227">
            <v>0</v>
          </cell>
          <cell r="GK227">
            <v>0</v>
          </cell>
          <cell r="GL227">
            <v>0</v>
          </cell>
          <cell r="GM227">
            <v>0</v>
          </cell>
          <cell r="GN227">
            <v>0</v>
          </cell>
          <cell r="GO227">
            <v>0</v>
          </cell>
          <cell r="GP227">
            <v>0</v>
          </cell>
          <cell r="GQ227">
            <v>0</v>
          </cell>
          <cell r="GR227">
            <v>0</v>
          </cell>
          <cell r="GS227">
            <v>0</v>
          </cell>
          <cell r="GT227">
            <v>0</v>
          </cell>
          <cell r="GU227">
            <v>0</v>
          </cell>
          <cell r="GV227">
            <v>0</v>
          </cell>
          <cell r="GW227">
            <v>0</v>
          </cell>
          <cell r="GX227">
            <v>0</v>
          </cell>
          <cell r="GY227">
            <v>0</v>
          </cell>
          <cell r="GZ227">
            <v>0</v>
          </cell>
          <cell r="HA227">
            <v>0</v>
          </cell>
          <cell r="HB227">
            <v>0</v>
          </cell>
          <cell r="HC227">
            <v>0</v>
          </cell>
          <cell r="HD227">
            <v>0</v>
          </cell>
          <cell r="HE227">
            <v>0</v>
          </cell>
          <cell r="HF227">
            <v>0</v>
          </cell>
          <cell r="HG227">
            <v>0</v>
          </cell>
          <cell r="HH227">
            <v>0</v>
          </cell>
          <cell r="HI227">
            <v>0</v>
          </cell>
          <cell r="HJ227">
            <v>0</v>
          </cell>
          <cell r="HK227">
            <v>0</v>
          </cell>
          <cell r="HL227">
            <v>0</v>
          </cell>
          <cell r="HM227">
            <v>0</v>
          </cell>
          <cell r="HN227">
            <v>0</v>
          </cell>
          <cell r="HO227">
            <v>0</v>
          </cell>
          <cell r="HP227">
            <v>0</v>
          </cell>
          <cell r="HQ227">
            <v>0</v>
          </cell>
          <cell r="HR227">
            <v>0</v>
          </cell>
          <cell r="HS227">
            <v>0</v>
          </cell>
          <cell r="HT227">
            <v>0</v>
          </cell>
          <cell r="HU227">
            <v>0</v>
          </cell>
          <cell r="HV227">
            <v>0</v>
          </cell>
          <cell r="HW227">
            <v>0</v>
          </cell>
          <cell r="HX227">
            <v>0</v>
          </cell>
          <cell r="HY227">
            <v>0</v>
          </cell>
          <cell r="HZ227">
            <v>0</v>
          </cell>
          <cell r="IA227">
            <v>0</v>
          </cell>
          <cell r="IB227">
            <v>0</v>
          </cell>
          <cell r="IC227">
            <v>0</v>
          </cell>
          <cell r="ID227">
            <v>0</v>
          </cell>
          <cell r="IE227">
            <v>0</v>
          </cell>
          <cell r="IF227">
            <v>0</v>
          </cell>
          <cell r="IG227">
            <v>0</v>
          </cell>
          <cell r="IH227">
            <v>0</v>
          </cell>
          <cell r="II227">
            <v>0</v>
          </cell>
          <cell r="IJ227">
            <v>0</v>
          </cell>
          <cell r="IK227">
            <v>0</v>
          </cell>
          <cell r="IL227">
            <v>0</v>
          </cell>
          <cell r="IM227">
            <v>0</v>
          </cell>
          <cell r="IN227">
            <v>0</v>
          </cell>
          <cell r="IO227">
            <v>0</v>
          </cell>
          <cell r="IP227">
            <v>0</v>
          </cell>
          <cell r="IQ227">
            <v>0</v>
          </cell>
          <cell r="IR227">
            <v>0</v>
          </cell>
          <cell r="IS227">
            <v>0</v>
          </cell>
          <cell r="IT227">
            <v>0</v>
          </cell>
          <cell r="IU227">
            <v>0</v>
          </cell>
        </row>
        <row r="228">
          <cell r="A228" t="str">
            <v>INOL IN</v>
          </cell>
          <cell r="B228" t="str">
            <v>Inox Leisure</v>
          </cell>
          <cell r="C228" t="str">
            <v>Media and Entertainment</v>
          </cell>
          <cell r="D228">
            <v>0</v>
          </cell>
          <cell r="E228">
            <v>0</v>
          </cell>
          <cell r="F228">
            <v>0</v>
          </cell>
          <cell r="G228">
            <v>0</v>
          </cell>
          <cell r="H228">
            <v>0</v>
          </cell>
          <cell r="I228">
            <v>0</v>
          </cell>
          <cell r="J228">
            <v>0</v>
          </cell>
          <cell r="K228">
            <v>0</v>
          </cell>
          <cell r="L228">
            <v>0</v>
          </cell>
          <cell r="M228">
            <v>0</v>
          </cell>
          <cell r="N228">
            <v>0</v>
          </cell>
          <cell r="O228">
            <v>-19.792000000000002</v>
          </cell>
          <cell r="P228">
            <v>-19.7</v>
          </cell>
          <cell r="Q228">
            <v>-18</v>
          </cell>
          <cell r="R228">
            <v>-20.686999999999994</v>
          </cell>
          <cell r="S228">
            <v>-20.513999999999999</v>
          </cell>
          <cell r="T228">
            <v>-20.3</v>
          </cell>
          <cell r="U228">
            <v>-17.5</v>
          </cell>
          <cell r="V228">
            <v>-17.600000000000001</v>
          </cell>
          <cell r="W228">
            <v>-11.2</v>
          </cell>
          <cell r="X228">
            <v>-15.1</v>
          </cell>
          <cell r="Y228">
            <v>-19.899999999999999</v>
          </cell>
          <cell r="Z228">
            <v>-14.1</v>
          </cell>
          <cell r="AA228">
            <v>-10.8</v>
          </cell>
          <cell r="AB228">
            <v>-8.8000000000000007</v>
          </cell>
          <cell r="AC228">
            <v>-7.9</v>
          </cell>
          <cell r="AD228">
            <v>-13.5</v>
          </cell>
          <cell r="AE228">
            <v>-14.500000000000007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O228">
            <v>0</v>
          </cell>
          <cell r="AP228">
            <v>0</v>
          </cell>
          <cell r="AQ228">
            <v>55.364999999999995</v>
          </cell>
          <cell r="AR228">
            <v>60.699999999999989</v>
          </cell>
          <cell r="AS228">
            <v>85.599999999999952</v>
          </cell>
          <cell r="AT228">
            <v>48.093299999999985</v>
          </cell>
          <cell r="AU228">
            <v>54.681699999999964</v>
          </cell>
          <cell r="AV228">
            <v>100.89999999999999</v>
          </cell>
          <cell r="AW228">
            <v>94.699999999999974</v>
          </cell>
          <cell r="AX228">
            <v>68.600000000000023</v>
          </cell>
          <cell r="AY228">
            <v>59.69999999999996</v>
          </cell>
          <cell r="AZ228">
            <v>141.6</v>
          </cell>
          <cell r="BA228">
            <v>112</v>
          </cell>
          <cell r="BB228">
            <v>99.099999999999952</v>
          </cell>
          <cell r="BC228">
            <v>11.999999999999989</v>
          </cell>
          <cell r="BD228">
            <v>49.200000000000074</v>
          </cell>
          <cell r="BE228">
            <v>46.400000000000112</v>
          </cell>
          <cell r="BF228">
            <v>58.200000000000045</v>
          </cell>
          <cell r="BG228">
            <v>45.199999999999868</v>
          </cell>
          <cell r="BH228">
            <v>0</v>
          </cell>
          <cell r="BI228">
            <v>0</v>
          </cell>
          <cell r="BJ228">
            <v>0</v>
          </cell>
          <cell r="BK228">
            <v>0</v>
          </cell>
          <cell r="BL228">
            <v>0</v>
          </cell>
          <cell r="BM228">
            <v>0</v>
          </cell>
          <cell r="BN228">
            <v>0</v>
          </cell>
          <cell r="BO228">
            <v>0</v>
          </cell>
          <cell r="BP228">
            <v>0</v>
          </cell>
          <cell r="BQ228">
            <v>0</v>
          </cell>
          <cell r="BR228">
            <v>0</v>
          </cell>
          <cell r="BS228">
            <v>0</v>
          </cell>
          <cell r="BT228">
            <v>0</v>
          </cell>
          <cell r="BU228">
            <v>0</v>
          </cell>
          <cell r="BV228">
            <v>0</v>
          </cell>
          <cell r="BW228">
            <v>0</v>
          </cell>
          <cell r="BX228">
            <v>0</v>
          </cell>
          <cell r="BY228">
            <v>0</v>
          </cell>
          <cell r="BZ228">
            <v>0</v>
          </cell>
          <cell r="CA228">
            <v>0</v>
          </cell>
          <cell r="CB228">
            <v>0</v>
          </cell>
          <cell r="CC228">
            <v>0</v>
          </cell>
          <cell r="CD228">
            <v>0</v>
          </cell>
          <cell r="CE228">
            <v>0</v>
          </cell>
          <cell r="CF228">
            <v>0</v>
          </cell>
          <cell r="CG228">
            <v>0</v>
          </cell>
          <cell r="CH228">
            <v>0</v>
          </cell>
          <cell r="CI228">
            <v>0</v>
          </cell>
          <cell r="CJ228">
            <v>0</v>
          </cell>
          <cell r="CK228">
            <v>0</v>
          </cell>
          <cell r="CL228">
            <v>0</v>
          </cell>
          <cell r="CM228">
            <v>0</v>
          </cell>
          <cell r="CN228">
            <v>0</v>
          </cell>
          <cell r="CO228">
            <v>0</v>
          </cell>
          <cell r="CP228">
            <v>0</v>
          </cell>
          <cell r="CQ228">
            <v>0</v>
          </cell>
          <cell r="CR228">
            <v>0</v>
          </cell>
          <cell r="CS228">
            <v>0</v>
          </cell>
          <cell r="CT228">
            <v>0</v>
          </cell>
          <cell r="CU228">
            <v>55.364999999999995</v>
          </cell>
          <cell r="CV228">
            <v>60.699999999999989</v>
          </cell>
          <cell r="CW228">
            <v>85.599999999999952</v>
          </cell>
          <cell r="CX228">
            <v>48.093299999999985</v>
          </cell>
          <cell r="CY228">
            <v>54.681699999999964</v>
          </cell>
          <cell r="CZ228">
            <v>100.89999999999999</v>
          </cell>
          <cell r="DA228">
            <v>94.699999999999974</v>
          </cell>
          <cell r="DB228">
            <v>68.600000000000023</v>
          </cell>
          <cell r="DC228">
            <v>59.69999999999996</v>
          </cell>
          <cell r="DD228">
            <v>141.6</v>
          </cell>
          <cell r="DE228">
            <v>112</v>
          </cell>
          <cell r="DF228">
            <v>99.099999999999952</v>
          </cell>
          <cell r="DG228">
            <v>11.999999999999989</v>
          </cell>
          <cell r="DH228">
            <v>49.200000000000074</v>
          </cell>
          <cell r="DI228">
            <v>46.400000000000112</v>
          </cell>
          <cell r="DJ228">
            <v>58.200000000000045</v>
          </cell>
          <cell r="DK228">
            <v>45.199999999999868</v>
          </cell>
          <cell r="DL228">
            <v>0</v>
          </cell>
          <cell r="DM228">
            <v>0</v>
          </cell>
          <cell r="DN228">
            <v>0</v>
          </cell>
          <cell r="DO228">
            <v>0</v>
          </cell>
          <cell r="DP228">
            <v>0</v>
          </cell>
          <cell r="DQ228">
            <v>0</v>
          </cell>
          <cell r="DR228">
            <v>0</v>
          </cell>
          <cell r="DS228">
            <v>0</v>
          </cell>
          <cell r="DT228">
            <v>0</v>
          </cell>
          <cell r="DU228">
            <v>0</v>
          </cell>
          <cell r="DV228">
            <v>0</v>
          </cell>
          <cell r="DW228">
            <v>-14.571999999999999</v>
          </cell>
          <cell r="DX228">
            <v>-19.899999999999999</v>
          </cell>
          <cell r="DY228">
            <v>-29.2</v>
          </cell>
          <cell r="DZ228">
            <v>-13.68400000000001</v>
          </cell>
          <cell r="EA228">
            <v>-10.871</v>
          </cell>
          <cell r="EB228">
            <v>-17.2</v>
          </cell>
          <cell r="EC228">
            <v>-25.1</v>
          </cell>
          <cell r="ED228">
            <v>-20.3</v>
          </cell>
          <cell r="EE228">
            <v>-13.3</v>
          </cell>
          <cell r="EF228">
            <v>-32</v>
          </cell>
          <cell r="EG228">
            <v>-29</v>
          </cell>
          <cell r="EH228">
            <v>-36.200000000000003</v>
          </cell>
          <cell r="EI228">
            <v>-3.7</v>
          </cell>
          <cell r="EJ228">
            <v>-12.4</v>
          </cell>
          <cell r="EK228">
            <v>-13.7</v>
          </cell>
          <cell r="EL228">
            <v>-18.3</v>
          </cell>
          <cell r="EM228">
            <v>88.8</v>
          </cell>
          <cell r="EN228">
            <v>0</v>
          </cell>
          <cell r="EO228">
            <v>0</v>
          </cell>
          <cell r="EP228">
            <v>0</v>
          </cell>
          <cell r="EQ228">
            <v>0</v>
          </cell>
          <cell r="ER228">
            <v>0</v>
          </cell>
          <cell r="ES228">
            <v>0</v>
          </cell>
          <cell r="ET228">
            <v>0</v>
          </cell>
          <cell r="EU228">
            <v>0</v>
          </cell>
          <cell r="EV228">
            <v>0</v>
          </cell>
          <cell r="EW228">
            <v>0</v>
          </cell>
          <cell r="EX228">
            <v>0</v>
          </cell>
          <cell r="EY228">
            <v>40.792999999999992</v>
          </cell>
          <cell r="EZ228">
            <v>40.79999999999999</v>
          </cell>
          <cell r="FA228">
            <v>56.399999999999949</v>
          </cell>
          <cell r="FB228">
            <v>34.409299999999973</v>
          </cell>
          <cell r="FC228">
            <v>43.810699999999962</v>
          </cell>
          <cell r="FD228">
            <v>83.699999999999989</v>
          </cell>
          <cell r="FE228">
            <v>69.599999999999966</v>
          </cell>
          <cell r="FF228">
            <v>48.300000000000026</v>
          </cell>
          <cell r="FG228">
            <v>46.399999999999963</v>
          </cell>
          <cell r="FH228">
            <v>109.6</v>
          </cell>
          <cell r="FI228">
            <v>83</v>
          </cell>
          <cell r="FJ228">
            <v>62.899999999999949</v>
          </cell>
          <cell r="FK228">
            <v>8.2999999999999901</v>
          </cell>
          <cell r="FL228">
            <v>36.800000000000075</v>
          </cell>
          <cell r="FM228">
            <v>32.700000000000117</v>
          </cell>
          <cell r="FN228">
            <v>39.900000000000048</v>
          </cell>
          <cell r="FO228">
            <v>133.99999999999986</v>
          </cell>
          <cell r="FP228">
            <v>0</v>
          </cell>
          <cell r="FQ228">
            <v>0</v>
          </cell>
          <cell r="FR228">
            <v>0</v>
          </cell>
          <cell r="FS228">
            <v>0</v>
          </cell>
          <cell r="FT228">
            <v>0</v>
          </cell>
          <cell r="FU228">
            <v>0</v>
          </cell>
          <cell r="FV228">
            <v>0</v>
          </cell>
          <cell r="FW228">
            <v>0</v>
          </cell>
          <cell r="FX228">
            <v>0</v>
          </cell>
          <cell r="FY228">
            <v>0</v>
          </cell>
          <cell r="FZ228">
            <v>0</v>
          </cell>
          <cell r="GA228">
            <v>0</v>
          </cell>
          <cell r="GB228">
            <v>0</v>
          </cell>
          <cell r="GC228">
            <v>0</v>
          </cell>
          <cell r="GD228">
            <v>0</v>
          </cell>
          <cell r="GE228">
            <v>0</v>
          </cell>
          <cell r="GF228">
            <v>0</v>
          </cell>
          <cell r="GG228">
            <v>0</v>
          </cell>
          <cell r="GH228">
            <v>0</v>
          </cell>
          <cell r="GI228">
            <v>0</v>
          </cell>
          <cell r="GJ228">
            <v>0</v>
          </cell>
          <cell r="GK228">
            <v>0</v>
          </cell>
          <cell r="GL228">
            <v>0</v>
          </cell>
          <cell r="GM228">
            <v>0</v>
          </cell>
          <cell r="GN228">
            <v>0</v>
          </cell>
          <cell r="GO228">
            <v>0</v>
          </cell>
          <cell r="GP228">
            <v>0</v>
          </cell>
          <cell r="GQ228">
            <v>0</v>
          </cell>
          <cell r="GR228">
            <v>0</v>
          </cell>
          <cell r="GS228">
            <v>0</v>
          </cell>
          <cell r="GT228">
            <v>0</v>
          </cell>
          <cell r="GU228">
            <v>0</v>
          </cell>
          <cell r="GV228">
            <v>0</v>
          </cell>
          <cell r="GW228">
            <v>0</v>
          </cell>
          <cell r="GX228">
            <v>0</v>
          </cell>
          <cell r="GY228">
            <v>0</v>
          </cell>
          <cell r="GZ228">
            <v>0</v>
          </cell>
          <cell r="HA228">
            <v>0</v>
          </cell>
          <cell r="HB228">
            <v>0</v>
          </cell>
          <cell r="HC228">
            <v>0</v>
          </cell>
          <cell r="HD228">
            <v>0</v>
          </cell>
          <cell r="HE228">
            <v>0</v>
          </cell>
          <cell r="HF228">
            <v>0</v>
          </cell>
          <cell r="HG228">
            <v>0</v>
          </cell>
          <cell r="HH228">
            <v>0</v>
          </cell>
          <cell r="HI228">
            <v>0</v>
          </cell>
          <cell r="HJ228">
            <v>0</v>
          </cell>
          <cell r="HK228">
            <v>0</v>
          </cell>
          <cell r="HL228">
            <v>0</v>
          </cell>
          <cell r="HM228">
            <v>0</v>
          </cell>
          <cell r="HN228">
            <v>0</v>
          </cell>
          <cell r="HO228">
            <v>0</v>
          </cell>
          <cell r="HP228">
            <v>0</v>
          </cell>
          <cell r="HQ228">
            <v>0</v>
          </cell>
          <cell r="HR228">
            <v>0</v>
          </cell>
          <cell r="HS228">
            <v>0</v>
          </cell>
          <cell r="HT228">
            <v>0</v>
          </cell>
          <cell r="HU228">
            <v>0</v>
          </cell>
          <cell r="HV228">
            <v>0</v>
          </cell>
          <cell r="HW228">
            <v>0</v>
          </cell>
          <cell r="HX228">
            <v>0</v>
          </cell>
          <cell r="HY228">
            <v>0</v>
          </cell>
          <cell r="HZ228">
            <v>0</v>
          </cell>
          <cell r="IA228">
            <v>0</v>
          </cell>
          <cell r="IB228">
            <v>0</v>
          </cell>
          <cell r="IC228">
            <v>0</v>
          </cell>
          <cell r="ID228">
            <v>0</v>
          </cell>
          <cell r="IE228">
            <v>0</v>
          </cell>
          <cell r="IF228">
            <v>0</v>
          </cell>
          <cell r="IG228">
            <v>0</v>
          </cell>
          <cell r="IH228">
            <v>0</v>
          </cell>
          <cell r="II228">
            <v>0</v>
          </cell>
          <cell r="IJ228">
            <v>0</v>
          </cell>
          <cell r="IK228">
            <v>0</v>
          </cell>
          <cell r="IL228">
            <v>0</v>
          </cell>
          <cell r="IM228">
            <v>0</v>
          </cell>
          <cell r="IN228">
            <v>0</v>
          </cell>
          <cell r="IO228">
            <v>0</v>
          </cell>
          <cell r="IP228">
            <v>0</v>
          </cell>
          <cell r="IQ228">
            <v>0</v>
          </cell>
          <cell r="IR228">
            <v>0</v>
          </cell>
          <cell r="IS228">
            <v>0</v>
          </cell>
          <cell r="IT228">
            <v>0</v>
          </cell>
          <cell r="IU228">
            <v>0</v>
          </cell>
        </row>
        <row r="229">
          <cell r="A229" t="str">
            <v>NDTV IN</v>
          </cell>
          <cell r="B229" t="str">
            <v>New Delhi Television</v>
          </cell>
          <cell r="C229" t="str">
            <v>Media and Entertainment</v>
          </cell>
          <cell r="D229">
            <v>0</v>
          </cell>
          <cell r="E229">
            <v>0</v>
          </cell>
          <cell r="F229">
            <v>0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  <cell r="K229">
            <v>0</v>
          </cell>
          <cell r="L229">
            <v>0</v>
          </cell>
          <cell r="M229">
            <v>0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  <cell r="T229">
            <v>-0.7</v>
          </cell>
          <cell r="U229">
            <v>-0.8</v>
          </cell>
          <cell r="V229">
            <v>-2.8</v>
          </cell>
          <cell r="W229">
            <v>-6</v>
          </cell>
          <cell r="X229">
            <v>-2.6</v>
          </cell>
          <cell r="Y229">
            <v>-6.4</v>
          </cell>
          <cell r="Z229">
            <v>-13.4</v>
          </cell>
          <cell r="AA229">
            <v>-16.100000000000001</v>
          </cell>
          <cell r="AB229">
            <v>-29.9</v>
          </cell>
          <cell r="AC229">
            <v>-34.9</v>
          </cell>
          <cell r="AD229">
            <v>-44.3</v>
          </cell>
          <cell r="AE229">
            <v>-37.4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O229">
            <v>0</v>
          </cell>
          <cell r="AP229">
            <v>0</v>
          </cell>
          <cell r="AQ229">
            <v>0</v>
          </cell>
          <cell r="AR229">
            <v>0</v>
          </cell>
          <cell r="AS229">
            <v>0</v>
          </cell>
          <cell r="AT229">
            <v>0</v>
          </cell>
          <cell r="AU229">
            <v>0</v>
          </cell>
          <cell r="AV229">
            <v>-105.19999999999996</v>
          </cell>
          <cell r="AW229">
            <v>-175.50000000000011</v>
          </cell>
          <cell r="AX229">
            <v>78.600000000000009</v>
          </cell>
          <cell r="AY229">
            <v>2.1000000000000405</v>
          </cell>
          <cell r="AZ229">
            <v>-25.599999999999962</v>
          </cell>
          <cell r="BA229">
            <v>-49.69999999999996</v>
          </cell>
          <cell r="BB229">
            <v>111.79999999999991</v>
          </cell>
          <cell r="BC229">
            <v>55.300000000000018</v>
          </cell>
          <cell r="BD229">
            <v>-199.19999999999993</v>
          </cell>
          <cell r="BE229">
            <v>-188.19999999999993</v>
          </cell>
          <cell r="BF229">
            <v>-165.7</v>
          </cell>
          <cell r="BG229">
            <v>-430</v>
          </cell>
          <cell r="BH229">
            <v>0</v>
          </cell>
          <cell r="BI229">
            <v>0</v>
          </cell>
          <cell r="BJ229">
            <v>0</v>
          </cell>
          <cell r="BK229">
            <v>0</v>
          </cell>
          <cell r="BL229">
            <v>0</v>
          </cell>
          <cell r="BM229">
            <v>0</v>
          </cell>
          <cell r="BN229">
            <v>0</v>
          </cell>
          <cell r="BO229">
            <v>0</v>
          </cell>
          <cell r="BP229">
            <v>0</v>
          </cell>
          <cell r="BQ229">
            <v>0</v>
          </cell>
          <cell r="BR229">
            <v>0</v>
          </cell>
          <cell r="BS229">
            <v>0</v>
          </cell>
          <cell r="BT229">
            <v>0</v>
          </cell>
          <cell r="BU229">
            <v>0</v>
          </cell>
          <cell r="BV229">
            <v>0</v>
          </cell>
          <cell r="BW229">
            <v>0</v>
          </cell>
          <cell r="BX229">
            <v>0</v>
          </cell>
          <cell r="BY229">
            <v>0</v>
          </cell>
          <cell r="BZ229">
            <v>0</v>
          </cell>
          <cell r="CA229">
            <v>0</v>
          </cell>
          <cell r="CB229">
            <v>0</v>
          </cell>
          <cell r="CC229">
            <v>0</v>
          </cell>
          <cell r="CD229">
            <v>0</v>
          </cell>
          <cell r="CE229">
            <v>0</v>
          </cell>
          <cell r="CF229">
            <v>241</v>
          </cell>
          <cell r="CG229">
            <v>0</v>
          </cell>
          <cell r="CH229">
            <v>0</v>
          </cell>
          <cell r="CI229">
            <v>0</v>
          </cell>
          <cell r="CJ229">
            <v>0</v>
          </cell>
          <cell r="CK229">
            <v>0</v>
          </cell>
          <cell r="CL229">
            <v>0</v>
          </cell>
          <cell r="CM229">
            <v>0</v>
          </cell>
          <cell r="CN229">
            <v>0</v>
          </cell>
          <cell r="CO229">
            <v>0</v>
          </cell>
          <cell r="CP229">
            <v>0</v>
          </cell>
          <cell r="CQ229">
            <v>0</v>
          </cell>
          <cell r="CR229">
            <v>0</v>
          </cell>
          <cell r="CS229">
            <v>0</v>
          </cell>
          <cell r="CT229">
            <v>0</v>
          </cell>
          <cell r="CU229">
            <v>0</v>
          </cell>
          <cell r="CV229">
            <v>0</v>
          </cell>
          <cell r="CW229">
            <v>0</v>
          </cell>
          <cell r="CX229">
            <v>0</v>
          </cell>
          <cell r="CY229">
            <v>0</v>
          </cell>
          <cell r="CZ229">
            <v>-105.19999999999996</v>
          </cell>
          <cell r="DA229">
            <v>-175.50000000000011</v>
          </cell>
          <cell r="DB229">
            <v>78.600000000000009</v>
          </cell>
          <cell r="DC229">
            <v>2.1000000000000405</v>
          </cell>
          <cell r="DD229">
            <v>-25.599999999999962</v>
          </cell>
          <cell r="DE229">
            <v>-49.69999999999996</v>
          </cell>
          <cell r="DF229">
            <v>111.79999999999991</v>
          </cell>
          <cell r="DG229">
            <v>55.300000000000018</v>
          </cell>
          <cell r="DH229">
            <v>41.800000000000068</v>
          </cell>
          <cell r="DI229">
            <v>-188.19999999999993</v>
          </cell>
          <cell r="DJ229">
            <v>-165.7</v>
          </cell>
          <cell r="DK229">
            <v>-430</v>
          </cell>
          <cell r="DL229">
            <v>0</v>
          </cell>
          <cell r="DM229">
            <v>0</v>
          </cell>
          <cell r="DN229">
            <v>0</v>
          </cell>
          <cell r="DO229">
            <v>0</v>
          </cell>
          <cell r="DP229">
            <v>0</v>
          </cell>
          <cell r="DQ229">
            <v>0</v>
          </cell>
          <cell r="DR229">
            <v>0</v>
          </cell>
          <cell r="DS229">
            <v>0</v>
          </cell>
          <cell r="DT229">
            <v>0</v>
          </cell>
          <cell r="DU229">
            <v>0</v>
          </cell>
          <cell r="DV229">
            <v>0</v>
          </cell>
          <cell r="DW229">
            <v>0</v>
          </cell>
          <cell r="DX229">
            <v>0</v>
          </cell>
          <cell r="DY229">
            <v>0</v>
          </cell>
          <cell r="DZ229">
            <v>0</v>
          </cell>
          <cell r="EA229">
            <v>0</v>
          </cell>
          <cell r="EB229">
            <v>-0.19999999999999973</v>
          </cell>
          <cell r="EC229">
            <v>143.1</v>
          </cell>
          <cell r="ED229">
            <v>-8</v>
          </cell>
          <cell r="EE229">
            <v>-3.8000000000000007</v>
          </cell>
          <cell r="EF229">
            <v>4.0999999999999996</v>
          </cell>
          <cell r="EG229">
            <v>10.199999999999999</v>
          </cell>
          <cell r="EH229">
            <v>-41.199999999999996</v>
          </cell>
          <cell r="EI229">
            <v>-22.2</v>
          </cell>
          <cell r="EJ229">
            <v>-21</v>
          </cell>
          <cell r="EK229">
            <v>57.8</v>
          </cell>
          <cell r="EL229">
            <v>-9.1</v>
          </cell>
          <cell r="EM229">
            <v>-17.399999999999999</v>
          </cell>
          <cell r="EN229">
            <v>0</v>
          </cell>
          <cell r="EO229">
            <v>0</v>
          </cell>
          <cell r="EP229">
            <v>0</v>
          </cell>
          <cell r="EQ229">
            <v>0</v>
          </cell>
          <cell r="ER229">
            <v>0</v>
          </cell>
          <cell r="ES229">
            <v>0</v>
          </cell>
          <cell r="ET229">
            <v>0</v>
          </cell>
          <cell r="EU229">
            <v>0</v>
          </cell>
          <cell r="EV229">
            <v>0</v>
          </cell>
          <cell r="EW229">
            <v>0</v>
          </cell>
          <cell r="EX229">
            <v>0</v>
          </cell>
          <cell r="EY229">
            <v>0</v>
          </cell>
          <cell r="EZ229">
            <v>0</v>
          </cell>
          <cell r="FA229">
            <v>0</v>
          </cell>
          <cell r="FB229">
            <v>0</v>
          </cell>
          <cell r="FC229">
            <v>0</v>
          </cell>
          <cell r="FD229">
            <v>-105.39999999999996</v>
          </cell>
          <cell r="FE229">
            <v>-32.400000000000119</v>
          </cell>
          <cell r="FF229">
            <v>70.600000000000009</v>
          </cell>
          <cell r="FG229">
            <v>-1.6999999999999602</v>
          </cell>
          <cell r="FH229">
            <v>-21.499999999999964</v>
          </cell>
          <cell r="FI229">
            <v>-39.499999999999957</v>
          </cell>
          <cell r="FJ229">
            <v>70.599999999999909</v>
          </cell>
          <cell r="FK229">
            <v>33.100000000000023</v>
          </cell>
          <cell r="FL229">
            <v>20.800000000000068</v>
          </cell>
          <cell r="FM229">
            <v>-130.39999999999992</v>
          </cell>
          <cell r="FN229">
            <v>-174.79999999999998</v>
          </cell>
          <cell r="FO229">
            <v>-447.4</v>
          </cell>
          <cell r="FP229">
            <v>0</v>
          </cell>
          <cell r="FQ229">
            <v>0</v>
          </cell>
          <cell r="FR229">
            <v>0</v>
          </cell>
          <cell r="FS229">
            <v>0</v>
          </cell>
          <cell r="FT229">
            <v>0</v>
          </cell>
          <cell r="FU229">
            <v>0</v>
          </cell>
          <cell r="FV229">
            <v>0</v>
          </cell>
          <cell r="FW229">
            <v>0</v>
          </cell>
          <cell r="FX229">
            <v>0</v>
          </cell>
          <cell r="FY229">
            <v>0</v>
          </cell>
          <cell r="FZ229">
            <v>0</v>
          </cell>
          <cell r="GA229">
            <v>0</v>
          </cell>
          <cell r="GB229">
            <v>0</v>
          </cell>
          <cell r="GC229">
            <v>0</v>
          </cell>
          <cell r="GD229">
            <v>0</v>
          </cell>
          <cell r="GE229">
            <v>0</v>
          </cell>
          <cell r="GF229">
            <v>0</v>
          </cell>
          <cell r="GG229">
            <v>0</v>
          </cell>
          <cell r="GH229">
            <v>0</v>
          </cell>
          <cell r="GI229">
            <v>0</v>
          </cell>
          <cell r="GJ229">
            <v>0</v>
          </cell>
          <cell r="GK229">
            <v>0</v>
          </cell>
          <cell r="GL229">
            <v>0</v>
          </cell>
          <cell r="GM229">
            <v>0</v>
          </cell>
          <cell r="GN229">
            <v>0</v>
          </cell>
          <cell r="GO229">
            <v>0</v>
          </cell>
          <cell r="GP229">
            <v>0</v>
          </cell>
          <cell r="GQ229">
            <v>0</v>
          </cell>
          <cell r="GR229">
            <v>0</v>
          </cell>
          <cell r="GS229">
            <v>0</v>
          </cell>
          <cell r="GT229">
            <v>0</v>
          </cell>
          <cell r="GU229">
            <v>0</v>
          </cell>
          <cell r="GV229">
            <v>0</v>
          </cell>
          <cell r="GW229">
            <v>0</v>
          </cell>
          <cell r="GX229">
            <v>0</v>
          </cell>
          <cell r="GY229">
            <v>0</v>
          </cell>
          <cell r="GZ229">
            <v>0</v>
          </cell>
          <cell r="HA229">
            <v>0</v>
          </cell>
          <cell r="HB229">
            <v>0</v>
          </cell>
          <cell r="HC229">
            <v>0</v>
          </cell>
          <cell r="HD229">
            <v>0</v>
          </cell>
          <cell r="HE229">
            <v>0</v>
          </cell>
          <cell r="HF229">
            <v>0</v>
          </cell>
          <cell r="HG229">
            <v>0</v>
          </cell>
          <cell r="HH229">
            <v>0</v>
          </cell>
          <cell r="HI229">
            <v>0</v>
          </cell>
          <cell r="HJ229">
            <v>0</v>
          </cell>
          <cell r="HK229">
            <v>0</v>
          </cell>
          <cell r="HL229">
            <v>0</v>
          </cell>
          <cell r="HM229">
            <v>0</v>
          </cell>
          <cell r="HN229">
            <v>0</v>
          </cell>
          <cell r="HO229">
            <v>0</v>
          </cell>
          <cell r="HP229">
            <v>0</v>
          </cell>
          <cell r="HQ229">
            <v>0</v>
          </cell>
          <cell r="HR229">
            <v>0</v>
          </cell>
          <cell r="HS229">
            <v>0</v>
          </cell>
          <cell r="HT229">
            <v>0</v>
          </cell>
          <cell r="HU229">
            <v>0</v>
          </cell>
          <cell r="HV229">
            <v>0</v>
          </cell>
          <cell r="HW229">
            <v>0</v>
          </cell>
          <cell r="HX229">
            <v>0</v>
          </cell>
          <cell r="HY229">
            <v>0</v>
          </cell>
          <cell r="HZ229">
            <v>0</v>
          </cell>
          <cell r="IA229">
            <v>0</v>
          </cell>
          <cell r="IB229">
            <v>0</v>
          </cell>
          <cell r="IC229">
            <v>0</v>
          </cell>
          <cell r="ID229">
            <v>0</v>
          </cell>
          <cell r="IE229">
            <v>0</v>
          </cell>
          <cell r="IF229">
            <v>0</v>
          </cell>
          <cell r="IG229">
            <v>0</v>
          </cell>
          <cell r="IH229">
            <v>0</v>
          </cell>
          <cell r="II229">
            <v>0</v>
          </cell>
          <cell r="IJ229">
            <v>0</v>
          </cell>
          <cell r="IK229">
            <v>0</v>
          </cell>
          <cell r="IL229">
            <v>0</v>
          </cell>
          <cell r="IM229">
            <v>0</v>
          </cell>
          <cell r="IN229">
            <v>0</v>
          </cell>
          <cell r="IO229">
            <v>0</v>
          </cell>
          <cell r="IP229">
            <v>0</v>
          </cell>
          <cell r="IQ229">
            <v>0</v>
          </cell>
          <cell r="IR229">
            <v>0</v>
          </cell>
          <cell r="IS229">
            <v>0</v>
          </cell>
          <cell r="IT229">
            <v>0</v>
          </cell>
          <cell r="IU229">
            <v>0</v>
          </cell>
        </row>
        <row r="230">
          <cell r="A230" t="str">
            <v>PVRL IN</v>
          </cell>
          <cell r="B230" t="str">
            <v>PVR</v>
          </cell>
          <cell r="C230" t="str">
            <v>Media and Entertainment</v>
          </cell>
          <cell r="D230">
            <v>0</v>
          </cell>
          <cell r="E230">
            <v>0</v>
          </cell>
          <cell r="F230">
            <v>0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  <cell r="K230">
            <v>0</v>
          </cell>
          <cell r="L230">
            <v>0</v>
          </cell>
          <cell r="M230">
            <v>0</v>
          </cell>
          <cell r="N230">
            <v>-6.1</v>
          </cell>
          <cell r="O230">
            <v>-8.1</v>
          </cell>
          <cell r="P230">
            <v>-8</v>
          </cell>
          <cell r="Q230">
            <v>-8.1999999999999993</v>
          </cell>
          <cell r="R230">
            <v>-7.4</v>
          </cell>
          <cell r="S230">
            <v>-8.8000000000000007</v>
          </cell>
          <cell r="T230">
            <v>-12.1</v>
          </cell>
          <cell r="U230">
            <v>-13.9</v>
          </cell>
          <cell r="V230">
            <v>-14.4</v>
          </cell>
          <cell r="W230">
            <v>-14.6</v>
          </cell>
          <cell r="X230">
            <v>-14.2</v>
          </cell>
          <cell r="Y230">
            <v>-15</v>
          </cell>
          <cell r="Z230">
            <v>-21.3</v>
          </cell>
          <cell r="AA230">
            <v>-17.600000000000001</v>
          </cell>
          <cell r="AB230">
            <v>-23.3</v>
          </cell>
          <cell r="AC230">
            <v>-30.7</v>
          </cell>
          <cell r="AD230">
            <v>-31.8</v>
          </cell>
          <cell r="AE230">
            <v>-28.5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O230">
            <v>0</v>
          </cell>
          <cell r="AP230">
            <v>5.2999999999999776</v>
          </cell>
          <cell r="AQ230">
            <v>4.9000000000000217</v>
          </cell>
          <cell r="AR230">
            <v>27.9</v>
          </cell>
          <cell r="AS230">
            <v>34.399999999999991</v>
          </cell>
          <cell r="AT230">
            <v>11.800000000000024</v>
          </cell>
          <cell r="AU230">
            <v>15.69999999999996</v>
          </cell>
          <cell r="AV230">
            <v>50.300000000000018</v>
          </cell>
          <cell r="AW230">
            <v>43.4</v>
          </cell>
          <cell r="AX230">
            <v>24.099999999999987</v>
          </cell>
          <cell r="AY230">
            <v>34.600000000000058</v>
          </cell>
          <cell r="AZ230">
            <v>89.900000000000063</v>
          </cell>
          <cell r="BA230">
            <v>95.599999999999909</v>
          </cell>
          <cell r="BB230">
            <v>92.199999999999932</v>
          </cell>
          <cell r="BC230">
            <v>41.099999999999994</v>
          </cell>
          <cell r="BD230">
            <v>54.200000000000074</v>
          </cell>
          <cell r="BE230">
            <v>85.700000000000045</v>
          </cell>
          <cell r="BF230">
            <v>70.700000000000031</v>
          </cell>
          <cell r="BG230">
            <v>-12.099999999999955</v>
          </cell>
          <cell r="BH230">
            <v>0</v>
          </cell>
          <cell r="BI230">
            <v>0</v>
          </cell>
          <cell r="BJ230">
            <v>0</v>
          </cell>
          <cell r="BK230">
            <v>0</v>
          </cell>
          <cell r="BL230">
            <v>0</v>
          </cell>
          <cell r="BM230">
            <v>0</v>
          </cell>
          <cell r="BN230">
            <v>0</v>
          </cell>
          <cell r="BO230">
            <v>0</v>
          </cell>
          <cell r="BP230">
            <v>0</v>
          </cell>
          <cell r="BQ230">
            <v>0</v>
          </cell>
          <cell r="BR230">
            <v>0</v>
          </cell>
          <cell r="BS230">
            <v>0</v>
          </cell>
          <cell r="BT230">
            <v>0</v>
          </cell>
          <cell r="BU230">
            <v>0</v>
          </cell>
          <cell r="BV230">
            <v>0</v>
          </cell>
          <cell r="BW230">
            <v>0</v>
          </cell>
          <cell r="BX230">
            <v>0</v>
          </cell>
          <cell r="BY230">
            <v>0</v>
          </cell>
          <cell r="BZ230">
            <v>0</v>
          </cell>
          <cell r="CA230">
            <v>0</v>
          </cell>
          <cell r="CB230">
            <v>0</v>
          </cell>
          <cell r="CC230">
            <v>0</v>
          </cell>
          <cell r="CD230">
            <v>0</v>
          </cell>
          <cell r="CE230">
            <v>0</v>
          </cell>
          <cell r="CF230">
            <v>0</v>
          </cell>
          <cell r="CG230">
            <v>0</v>
          </cell>
          <cell r="CH230">
            <v>0</v>
          </cell>
          <cell r="CI230">
            <v>0</v>
          </cell>
          <cell r="CJ230">
            <v>0</v>
          </cell>
          <cell r="CK230">
            <v>0</v>
          </cell>
          <cell r="CL230">
            <v>0</v>
          </cell>
          <cell r="CM230">
            <v>0</v>
          </cell>
          <cell r="CN230">
            <v>0</v>
          </cell>
          <cell r="CO230">
            <v>0</v>
          </cell>
          <cell r="CP230">
            <v>0</v>
          </cell>
          <cell r="CQ230">
            <v>0</v>
          </cell>
          <cell r="CR230">
            <v>0</v>
          </cell>
          <cell r="CS230">
            <v>0</v>
          </cell>
          <cell r="CT230">
            <v>5.2999999999999776</v>
          </cell>
          <cell r="CU230">
            <v>4.9000000000000217</v>
          </cell>
          <cell r="CV230">
            <v>27.9</v>
          </cell>
          <cell r="CW230">
            <v>34.399999999999991</v>
          </cell>
          <cell r="CX230">
            <v>11.800000000000024</v>
          </cell>
          <cell r="CY230">
            <v>15.69999999999996</v>
          </cell>
          <cell r="CZ230">
            <v>50.300000000000018</v>
          </cell>
          <cell r="DA230">
            <v>43.4</v>
          </cell>
          <cell r="DB230">
            <v>24.099999999999987</v>
          </cell>
          <cell r="DC230">
            <v>34.600000000000058</v>
          </cell>
          <cell r="DD230">
            <v>89.900000000000063</v>
          </cell>
          <cell r="DE230">
            <v>95.599999999999909</v>
          </cell>
          <cell r="DF230">
            <v>92.199999999999932</v>
          </cell>
          <cell r="DG230">
            <v>41.099999999999994</v>
          </cell>
          <cell r="DH230">
            <v>54.200000000000074</v>
          </cell>
          <cell r="DI230">
            <v>85.700000000000045</v>
          </cell>
          <cell r="DJ230">
            <v>70.700000000000031</v>
          </cell>
          <cell r="DK230">
            <v>-12.099999999999955</v>
          </cell>
          <cell r="DL230">
            <v>0</v>
          </cell>
          <cell r="DM230">
            <v>0</v>
          </cell>
          <cell r="DN230">
            <v>0</v>
          </cell>
          <cell r="DO230">
            <v>0</v>
          </cell>
          <cell r="DP230">
            <v>0</v>
          </cell>
          <cell r="DQ230">
            <v>0</v>
          </cell>
          <cell r="DR230">
            <v>0</v>
          </cell>
          <cell r="DS230">
            <v>0</v>
          </cell>
          <cell r="DT230">
            <v>0</v>
          </cell>
          <cell r="DU230">
            <v>0</v>
          </cell>
          <cell r="DV230">
            <v>-1.9</v>
          </cell>
          <cell r="DW230">
            <v>1.9</v>
          </cell>
          <cell r="DX230">
            <v>-10.6</v>
          </cell>
          <cell r="DY230">
            <v>-13.1</v>
          </cell>
          <cell r="DZ230">
            <v>-4.7</v>
          </cell>
          <cell r="EA230">
            <v>-6.8</v>
          </cell>
          <cell r="EB230">
            <v>-17</v>
          </cell>
          <cell r="EC230">
            <v>-9.8000000000000007</v>
          </cell>
          <cell r="ED230">
            <v>-7.5</v>
          </cell>
          <cell r="EE230">
            <v>-12.600000000000001</v>
          </cell>
          <cell r="EF230">
            <v>-29.9</v>
          </cell>
          <cell r="EG230">
            <v>-33.1</v>
          </cell>
          <cell r="EH230">
            <v>-31.1</v>
          </cell>
          <cell r="EI230">
            <v>-14</v>
          </cell>
          <cell r="EJ230">
            <v>-15.4</v>
          </cell>
          <cell r="EK230">
            <v>-6.4</v>
          </cell>
          <cell r="EL230">
            <v>-51.2</v>
          </cell>
          <cell r="EM230">
            <v>1.1000000000000001</v>
          </cell>
          <cell r="EN230">
            <v>0</v>
          </cell>
          <cell r="EO230">
            <v>0</v>
          </cell>
          <cell r="EP230">
            <v>0</v>
          </cell>
          <cell r="EQ230">
            <v>0</v>
          </cell>
          <cell r="ER230">
            <v>0</v>
          </cell>
          <cell r="ES230">
            <v>0</v>
          </cell>
          <cell r="ET230">
            <v>0</v>
          </cell>
          <cell r="EU230">
            <v>0</v>
          </cell>
          <cell r="EV230">
            <v>0</v>
          </cell>
          <cell r="EW230">
            <v>0</v>
          </cell>
          <cell r="EX230">
            <v>3.3999999999999777</v>
          </cell>
          <cell r="EY230">
            <v>6.800000000000022</v>
          </cell>
          <cell r="EZ230">
            <v>17.299999999999997</v>
          </cell>
          <cell r="FA230">
            <v>21.29999999999999</v>
          </cell>
          <cell r="FB230">
            <v>7.1000000000000236</v>
          </cell>
          <cell r="FC230">
            <v>8.8999999999999595</v>
          </cell>
          <cell r="FD230">
            <v>33.300000000000018</v>
          </cell>
          <cell r="FE230">
            <v>33.599999999999994</v>
          </cell>
          <cell r="FF230">
            <v>16.599999999999987</v>
          </cell>
          <cell r="FG230">
            <v>22.000000000000057</v>
          </cell>
          <cell r="FH230">
            <v>60.000000000000064</v>
          </cell>
          <cell r="FI230">
            <v>62.499999999999908</v>
          </cell>
          <cell r="FJ230">
            <v>61.09999999999993</v>
          </cell>
          <cell r="FK230">
            <v>27.099999999999994</v>
          </cell>
          <cell r="FL230">
            <v>38.800000000000075</v>
          </cell>
          <cell r="FM230">
            <v>79.30000000000004</v>
          </cell>
          <cell r="FN230">
            <v>19.500000000000028</v>
          </cell>
          <cell r="FO230">
            <v>-10.999999999999956</v>
          </cell>
          <cell r="FP230">
            <v>0</v>
          </cell>
          <cell r="FQ230">
            <v>0</v>
          </cell>
          <cell r="FR230">
            <v>0</v>
          </cell>
          <cell r="FS230">
            <v>0</v>
          </cell>
          <cell r="FT230">
            <v>0</v>
          </cell>
          <cell r="FU230">
            <v>0</v>
          </cell>
          <cell r="FV230">
            <v>0</v>
          </cell>
          <cell r="FW230">
            <v>0</v>
          </cell>
          <cell r="FX230">
            <v>0</v>
          </cell>
          <cell r="FY230">
            <v>0</v>
          </cell>
          <cell r="FZ230">
            <v>0</v>
          </cell>
          <cell r="GA230">
            <v>0</v>
          </cell>
          <cell r="GB230">
            <v>0</v>
          </cell>
          <cell r="GC230">
            <v>0</v>
          </cell>
          <cell r="GD230">
            <v>0</v>
          </cell>
          <cell r="GE230">
            <v>0</v>
          </cell>
          <cell r="GF230">
            <v>0</v>
          </cell>
          <cell r="GG230">
            <v>0</v>
          </cell>
          <cell r="GH230">
            <v>0</v>
          </cell>
          <cell r="GI230">
            <v>0</v>
          </cell>
          <cell r="GJ230">
            <v>0</v>
          </cell>
          <cell r="GK230">
            <v>0</v>
          </cell>
          <cell r="GL230">
            <v>0</v>
          </cell>
          <cell r="GM230">
            <v>0</v>
          </cell>
          <cell r="GN230">
            <v>0</v>
          </cell>
          <cell r="GO230">
            <v>0</v>
          </cell>
          <cell r="GP230">
            <v>0</v>
          </cell>
          <cell r="GQ230">
            <v>0</v>
          </cell>
          <cell r="GR230">
            <v>0</v>
          </cell>
          <cell r="GS230">
            <v>0</v>
          </cell>
          <cell r="GT230">
            <v>0</v>
          </cell>
          <cell r="GU230">
            <v>0</v>
          </cell>
          <cell r="GV230">
            <v>0</v>
          </cell>
          <cell r="GW230">
            <v>0</v>
          </cell>
          <cell r="GX230">
            <v>0</v>
          </cell>
          <cell r="GY230">
            <v>0</v>
          </cell>
          <cell r="GZ230">
            <v>0</v>
          </cell>
          <cell r="HA230">
            <v>0</v>
          </cell>
          <cell r="HB230">
            <v>0</v>
          </cell>
          <cell r="HC230">
            <v>0</v>
          </cell>
          <cell r="HD230">
            <v>0</v>
          </cell>
          <cell r="HE230">
            <v>0</v>
          </cell>
          <cell r="HF230">
            <v>0</v>
          </cell>
          <cell r="HG230">
            <v>0</v>
          </cell>
          <cell r="HH230">
            <v>0</v>
          </cell>
          <cell r="HI230">
            <v>0</v>
          </cell>
          <cell r="HJ230">
            <v>0</v>
          </cell>
          <cell r="HK230">
            <v>0</v>
          </cell>
          <cell r="HL230">
            <v>0</v>
          </cell>
          <cell r="HM230">
            <v>0</v>
          </cell>
          <cell r="HN230">
            <v>0</v>
          </cell>
          <cell r="HO230">
            <v>0</v>
          </cell>
          <cell r="HP230">
            <v>0</v>
          </cell>
          <cell r="HQ230">
            <v>0</v>
          </cell>
          <cell r="HR230">
            <v>0</v>
          </cell>
          <cell r="HS230">
            <v>0</v>
          </cell>
          <cell r="HT230">
            <v>0</v>
          </cell>
          <cell r="HU230">
            <v>0</v>
          </cell>
          <cell r="HV230">
            <v>0</v>
          </cell>
          <cell r="HW230">
            <v>0</v>
          </cell>
          <cell r="HX230">
            <v>0</v>
          </cell>
          <cell r="HY230">
            <v>0</v>
          </cell>
          <cell r="HZ230">
            <v>0</v>
          </cell>
          <cell r="IA230">
            <v>0</v>
          </cell>
          <cell r="IB230">
            <v>0</v>
          </cell>
          <cell r="IC230">
            <v>0</v>
          </cell>
          <cell r="ID230">
            <v>0</v>
          </cell>
          <cell r="IE230">
            <v>0</v>
          </cell>
          <cell r="IF230">
            <v>0</v>
          </cell>
          <cell r="IG230">
            <v>0</v>
          </cell>
          <cell r="IH230">
            <v>0</v>
          </cell>
          <cell r="II230">
            <v>0</v>
          </cell>
          <cell r="IJ230">
            <v>0</v>
          </cell>
          <cell r="IK230">
            <v>0</v>
          </cell>
          <cell r="IL230">
            <v>0</v>
          </cell>
          <cell r="IM230">
            <v>0</v>
          </cell>
          <cell r="IN230">
            <v>0</v>
          </cell>
          <cell r="IO230">
            <v>0</v>
          </cell>
          <cell r="IP230">
            <v>0</v>
          </cell>
          <cell r="IQ230">
            <v>0</v>
          </cell>
          <cell r="IR230">
            <v>0</v>
          </cell>
          <cell r="IS230">
            <v>0</v>
          </cell>
          <cell r="IT230">
            <v>0</v>
          </cell>
          <cell r="IU230">
            <v>0</v>
          </cell>
        </row>
        <row r="231">
          <cell r="A231" t="str">
            <v>SUNTV IN</v>
          </cell>
          <cell r="B231" t="str">
            <v>Sun TV</v>
          </cell>
          <cell r="C231" t="str">
            <v>Media and Entertainment</v>
          </cell>
          <cell r="D231">
            <v>0</v>
          </cell>
          <cell r="E231">
            <v>0</v>
          </cell>
          <cell r="F231">
            <v>0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  <cell r="K231">
            <v>0</v>
          </cell>
          <cell r="L231">
            <v>0</v>
          </cell>
          <cell r="M231">
            <v>0</v>
          </cell>
          <cell r="N231">
            <v>0</v>
          </cell>
          <cell r="O231">
            <v>0</v>
          </cell>
          <cell r="P231">
            <v>0</v>
          </cell>
          <cell r="Q231">
            <v>0</v>
          </cell>
          <cell r="R231">
            <v>0</v>
          </cell>
          <cell r="S231">
            <v>0</v>
          </cell>
          <cell r="T231">
            <v>-11.3</v>
          </cell>
          <cell r="U231">
            <v>-1.8</v>
          </cell>
          <cell r="V231">
            <v>-1.5</v>
          </cell>
          <cell r="W231">
            <v>-15.1</v>
          </cell>
          <cell r="X231">
            <v>-4.8</v>
          </cell>
          <cell r="Y231">
            <v>-14.7</v>
          </cell>
          <cell r="Z231">
            <v>-25</v>
          </cell>
          <cell r="AA231">
            <v>-11.100000000000009</v>
          </cell>
          <cell r="AB231">
            <v>-0.3</v>
          </cell>
          <cell r="AC231">
            <v>-20.7</v>
          </cell>
          <cell r="AD231">
            <v>-8.1999999999999993</v>
          </cell>
          <cell r="AE231">
            <v>-9.7000000000000028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0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O231">
            <v>0</v>
          </cell>
          <cell r="AP231">
            <v>0</v>
          </cell>
          <cell r="AQ231">
            <v>0</v>
          </cell>
          <cell r="AR231">
            <v>0</v>
          </cell>
          <cell r="AS231">
            <v>0</v>
          </cell>
          <cell r="AT231">
            <v>0</v>
          </cell>
          <cell r="AU231">
            <v>0</v>
          </cell>
          <cell r="AV231">
            <v>650.50000000000011</v>
          </cell>
          <cell r="AW231">
            <v>717.20000000000016</v>
          </cell>
          <cell r="AX231">
            <v>902.30000000000007</v>
          </cell>
          <cell r="AY231">
            <v>1818.8000000000002</v>
          </cell>
          <cell r="AZ231">
            <v>1430.5</v>
          </cell>
          <cell r="BA231">
            <v>1278.3999999999999</v>
          </cell>
          <cell r="BB231">
            <v>1565.2000000000003</v>
          </cell>
          <cell r="BC231">
            <v>1408.1000000000008</v>
          </cell>
          <cell r="BD231">
            <v>1568.0999999999997</v>
          </cell>
          <cell r="BE231">
            <v>1650.4</v>
          </cell>
          <cell r="BF231">
            <v>1703.3000000000002</v>
          </cell>
          <cell r="BG231">
            <v>1739.1999999999998</v>
          </cell>
          <cell r="BH231">
            <v>0</v>
          </cell>
          <cell r="BI231">
            <v>0</v>
          </cell>
          <cell r="BJ231">
            <v>0</v>
          </cell>
          <cell r="BK231">
            <v>0</v>
          </cell>
          <cell r="BL231">
            <v>0</v>
          </cell>
          <cell r="BM231">
            <v>0</v>
          </cell>
          <cell r="BN231">
            <v>0</v>
          </cell>
          <cell r="BO231">
            <v>0</v>
          </cell>
          <cell r="BP231">
            <v>0</v>
          </cell>
          <cell r="BQ231">
            <v>0</v>
          </cell>
          <cell r="BR231">
            <v>0</v>
          </cell>
          <cell r="BS231">
            <v>0</v>
          </cell>
          <cell r="BT231">
            <v>0</v>
          </cell>
          <cell r="BU231">
            <v>0</v>
          </cell>
          <cell r="BV231">
            <v>0</v>
          </cell>
          <cell r="BW231">
            <v>0</v>
          </cell>
          <cell r="BX231">
            <v>0</v>
          </cell>
          <cell r="BY231">
            <v>0</v>
          </cell>
          <cell r="BZ231">
            <v>0</v>
          </cell>
          <cell r="CA231">
            <v>0</v>
          </cell>
          <cell r="CB231">
            <v>0</v>
          </cell>
          <cell r="CC231">
            <v>0</v>
          </cell>
          <cell r="CD231">
            <v>0</v>
          </cell>
          <cell r="CE231">
            <v>0</v>
          </cell>
          <cell r="CF231">
            <v>0</v>
          </cell>
          <cell r="CG231">
            <v>0</v>
          </cell>
          <cell r="CH231">
            <v>0</v>
          </cell>
          <cell r="CI231">
            <v>0</v>
          </cell>
          <cell r="CJ231">
            <v>0</v>
          </cell>
          <cell r="CK231">
            <v>0</v>
          </cell>
          <cell r="CL231">
            <v>0</v>
          </cell>
          <cell r="CM231">
            <v>0</v>
          </cell>
          <cell r="CN231">
            <v>0</v>
          </cell>
          <cell r="CO231">
            <v>0</v>
          </cell>
          <cell r="CP231">
            <v>0</v>
          </cell>
          <cell r="CQ231">
            <v>0</v>
          </cell>
          <cell r="CR231">
            <v>0</v>
          </cell>
          <cell r="CS231">
            <v>0</v>
          </cell>
          <cell r="CT231">
            <v>0</v>
          </cell>
          <cell r="CU231">
            <v>0</v>
          </cell>
          <cell r="CV231">
            <v>0</v>
          </cell>
          <cell r="CW231">
            <v>0</v>
          </cell>
          <cell r="CX231">
            <v>0</v>
          </cell>
          <cell r="CY231">
            <v>0</v>
          </cell>
          <cell r="CZ231">
            <v>650.50000000000011</v>
          </cell>
          <cell r="DA231">
            <v>717.20000000000016</v>
          </cell>
          <cell r="DB231">
            <v>902.30000000000007</v>
          </cell>
          <cell r="DC231">
            <v>1818.8000000000002</v>
          </cell>
          <cell r="DD231">
            <v>1430.5</v>
          </cell>
          <cell r="DE231">
            <v>1278.3999999999999</v>
          </cell>
          <cell r="DF231">
            <v>1565.2000000000003</v>
          </cell>
          <cell r="DG231">
            <v>1408.1000000000008</v>
          </cell>
          <cell r="DH231">
            <v>1568.0999999999997</v>
          </cell>
          <cell r="DI231">
            <v>1650.4</v>
          </cell>
          <cell r="DJ231">
            <v>1703.3000000000002</v>
          </cell>
          <cell r="DK231">
            <v>1739.1999999999998</v>
          </cell>
          <cell r="DL231">
            <v>0</v>
          </cell>
          <cell r="DM231">
            <v>0</v>
          </cell>
          <cell r="DN231">
            <v>0</v>
          </cell>
          <cell r="DO231">
            <v>0</v>
          </cell>
          <cell r="DP231">
            <v>0</v>
          </cell>
          <cell r="DQ231">
            <v>0</v>
          </cell>
          <cell r="DR231">
            <v>0</v>
          </cell>
          <cell r="DS231">
            <v>0</v>
          </cell>
          <cell r="DT231">
            <v>0</v>
          </cell>
          <cell r="DU231">
            <v>0</v>
          </cell>
          <cell r="DV231">
            <v>0</v>
          </cell>
          <cell r="DW231">
            <v>0</v>
          </cell>
          <cell r="DX231">
            <v>0</v>
          </cell>
          <cell r="DY231">
            <v>0</v>
          </cell>
          <cell r="DZ231">
            <v>0</v>
          </cell>
          <cell r="EA231">
            <v>0</v>
          </cell>
          <cell r="EB231">
            <v>-228.4</v>
          </cell>
          <cell r="EC231">
            <v>-237.6</v>
          </cell>
          <cell r="ED231">
            <v>-304.60000000000002</v>
          </cell>
          <cell r="EE231">
            <v>-630.20000000000005</v>
          </cell>
          <cell r="EF231">
            <v>-499.8</v>
          </cell>
          <cell r="EG231">
            <v>-476.8</v>
          </cell>
          <cell r="EH231">
            <v>-542.20000000000005</v>
          </cell>
          <cell r="EI231">
            <v>-493.60000000000014</v>
          </cell>
          <cell r="EJ231">
            <v>-542.70000000000005</v>
          </cell>
          <cell r="EK231">
            <v>-567.29999999999995</v>
          </cell>
          <cell r="EL231">
            <v>-580.9</v>
          </cell>
          <cell r="EM231">
            <v>-599.00000000000011</v>
          </cell>
          <cell r="EN231">
            <v>0</v>
          </cell>
          <cell r="EO231">
            <v>0</v>
          </cell>
          <cell r="EP231">
            <v>0</v>
          </cell>
          <cell r="EQ231">
            <v>0</v>
          </cell>
          <cell r="ER231">
            <v>0</v>
          </cell>
          <cell r="ES231">
            <v>0</v>
          </cell>
          <cell r="ET231">
            <v>0</v>
          </cell>
          <cell r="EU231">
            <v>0</v>
          </cell>
          <cell r="EV231">
            <v>0</v>
          </cell>
          <cell r="EW231">
            <v>0</v>
          </cell>
          <cell r="EX231">
            <v>0</v>
          </cell>
          <cell r="EY231">
            <v>0</v>
          </cell>
          <cell r="EZ231">
            <v>0</v>
          </cell>
          <cell r="FA231">
            <v>0</v>
          </cell>
          <cell r="FB231">
            <v>0</v>
          </cell>
          <cell r="FC231">
            <v>0</v>
          </cell>
          <cell r="FD231">
            <v>422.10000000000014</v>
          </cell>
          <cell r="FE231">
            <v>479.60000000000014</v>
          </cell>
          <cell r="FF231">
            <v>597.70000000000005</v>
          </cell>
          <cell r="FG231">
            <v>1188.6000000000001</v>
          </cell>
          <cell r="FH231">
            <v>930.7</v>
          </cell>
          <cell r="FI231">
            <v>801.59999999999991</v>
          </cell>
          <cell r="FJ231">
            <v>1023.0000000000002</v>
          </cell>
          <cell r="FK231">
            <v>914.50000000000068</v>
          </cell>
          <cell r="FL231">
            <v>1025.3999999999996</v>
          </cell>
          <cell r="FM231">
            <v>1083.1000000000001</v>
          </cell>
          <cell r="FN231">
            <v>1122.4000000000001</v>
          </cell>
          <cell r="FO231">
            <v>1140.1999999999998</v>
          </cell>
          <cell r="FP231">
            <v>0</v>
          </cell>
          <cell r="FQ231">
            <v>0</v>
          </cell>
          <cell r="FR231">
            <v>0</v>
          </cell>
          <cell r="FS231">
            <v>0</v>
          </cell>
          <cell r="FT231">
            <v>0</v>
          </cell>
          <cell r="FU231">
            <v>0</v>
          </cell>
          <cell r="FV231">
            <v>0</v>
          </cell>
          <cell r="FW231">
            <v>0</v>
          </cell>
          <cell r="FX231">
            <v>0</v>
          </cell>
          <cell r="FY231">
            <v>0</v>
          </cell>
          <cell r="FZ231">
            <v>0</v>
          </cell>
          <cell r="GA231">
            <v>0</v>
          </cell>
          <cell r="GB231">
            <v>0</v>
          </cell>
          <cell r="GC231">
            <v>0</v>
          </cell>
          <cell r="GD231">
            <v>0</v>
          </cell>
          <cell r="GE231">
            <v>0</v>
          </cell>
          <cell r="GF231">
            <v>0</v>
          </cell>
          <cell r="GG231">
            <v>0</v>
          </cell>
          <cell r="GH231">
            <v>0</v>
          </cell>
          <cell r="GI231">
            <v>0</v>
          </cell>
          <cell r="GJ231">
            <v>0</v>
          </cell>
          <cell r="GK231">
            <v>0</v>
          </cell>
          <cell r="GL231">
            <v>0</v>
          </cell>
          <cell r="GM231">
            <v>0</v>
          </cell>
          <cell r="GN231">
            <v>0</v>
          </cell>
          <cell r="GO231">
            <v>0</v>
          </cell>
          <cell r="GP231">
            <v>0</v>
          </cell>
          <cell r="GQ231">
            <v>0</v>
          </cell>
          <cell r="GR231">
            <v>0</v>
          </cell>
          <cell r="GS231">
            <v>0</v>
          </cell>
          <cell r="GT231">
            <v>0</v>
          </cell>
          <cell r="GU231">
            <v>0</v>
          </cell>
          <cell r="GV231">
            <v>0</v>
          </cell>
          <cell r="GW231">
            <v>0</v>
          </cell>
          <cell r="GX231">
            <v>0</v>
          </cell>
          <cell r="GY231">
            <v>0</v>
          </cell>
          <cell r="GZ231">
            <v>0</v>
          </cell>
          <cell r="HA231">
            <v>0</v>
          </cell>
          <cell r="HB231">
            <v>0</v>
          </cell>
          <cell r="HC231">
            <v>0</v>
          </cell>
          <cell r="HD231">
            <v>0</v>
          </cell>
          <cell r="HE231">
            <v>0</v>
          </cell>
          <cell r="HF231">
            <v>0</v>
          </cell>
          <cell r="HG231">
            <v>0</v>
          </cell>
          <cell r="HH231">
            <v>0</v>
          </cell>
          <cell r="HI231">
            <v>0</v>
          </cell>
          <cell r="HJ231">
            <v>0</v>
          </cell>
          <cell r="HK231">
            <v>0</v>
          </cell>
          <cell r="HL231">
            <v>0</v>
          </cell>
          <cell r="HM231">
            <v>0</v>
          </cell>
          <cell r="HN231">
            <v>0</v>
          </cell>
          <cell r="HO231">
            <v>0</v>
          </cell>
          <cell r="HP231">
            <v>0</v>
          </cell>
          <cell r="HQ231">
            <v>0</v>
          </cell>
          <cell r="HR231">
            <v>0</v>
          </cell>
          <cell r="HS231">
            <v>0</v>
          </cell>
          <cell r="HT231">
            <v>0</v>
          </cell>
          <cell r="HU231">
            <v>0</v>
          </cell>
          <cell r="HV231">
            <v>0</v>
          </cell>
          <cell r="HW231">
            <v>0</v>
          </cell>
          <cell r="HX231">
            <v>0</v>
          </cell>
          <cell r="HY231">
            <v>0</v>
          </cell>
          <cell r="HZ231">
            <v>0</v>
          </cell>
          <cell r="IA231">
            <v>0</v>
          </cell>
          <cell r="IB231">
            <v>0</v>
          </cell>
          <cell r="IC231">
            <v>0</v>
          </cell>
          <cell r="ID231">
            <v>0</v>
          </cell>
          <cell r="IE231">
            <v>0</v>
          </cell>
          <cell r="IF231">
            <v>0</v>
          </cell>
          <cell r="IG231">
            <v>0</v>
          </cell>
          <cell r="IH231">
            <v>0</v>
          </cell>
          <cell r="II231">
            <v>0</v>
          </cell>
          <cell r="IJ231">
            <v>0</v>
          </cell>
          <cell r="IK231">
            <v>0</v>
          </cell>
          <cell r="IL231">
            <v>0</v>
          </cell>
          <cell r="IM231">
            <v>0</v>
          </cell>
          <cell r="IN231">
            <v>0</v>
          </cell>
          <cell r="IO231">
            <v>0</v>
          </cell>
          <cell r="IP231">
            <v>0</v>
          </cell>
          <cell r="IQ231">
            <v>0</v>
          </cell>
          <cell r="IR231">
            <v>0</v>
          </cell>
          <cell r="IS231">
            <v>0</v>
          </cell>
          <cell r="IT231">
            <v>0</v>
          </cell>
          <cell r="IU231">
            <v>0</v>
          </cell>
        </row>
        <row r="232">
          <cell r="A232" t="str">
            <v>TLEI IN</v>
          </cell>
          <cell r="B232" t="str">
            <v>Television Eighteen India</v>
          </cell>
          <cell r="C232" t="str">
            <v>Media and Entertainment</v>
          </cell>
          <cell r="D232">
            <v>-7.4489999999999998</v>
          </cell>
          <cell r="E232">
            <v>-7.39</v>
          </cell>
          <cell r="F232">
            <v>-5.97</v>
          </cell>
          <cell r="G232">
            <v>-5.16</v>
          </cell>
          <cell r="H232">
            <v>-2.3620000000000001</v>
          </cell>
          <cell r="I232">
            <v>-8.16</v>
          </cell>
          <cell r="J232">
            <v>-9.2200000000000006</v>
          </cell>
          <cell r="K232">
            <v>-14.109111999999998</v>
          </cell>
          <cell r="L232">
            <v>-11.986000000000001</v>
          </cell>
          <cell r="M232">
            <v>-11.879999999999999</v>
          </cell>
          <cell r="N232">
            <v>-15.87</v>
          </cell>
          <cell r="O232">
            <v>-21.84</v>
          </cell>
          <cell r="P232">
            <v>-20.57</v>
          </cell>
          <cell r="Q232">
            <v>-22.25</v>
          </cell>
          <cell r="R232">
            <v>-40.47</v>
          </cell>
          <cell r="S232">
            <v>-36.57</v>
          </cell>
          <cell r="T232">
            <v>-39.799999999999997</v>
          </cell>
          <cell r="U232">
            <v>-48.379999999999995</v>
          </cell>
          <cell r="V232">
            <v>-71.33</v>
          </cell>
          <cell r="W232">
            <v>-70.559999999999988</v>
          </cell>
          <cell r="X232">
            <v>-87.37</v>
          </cell>
          <cell r="Y232">
            <v>-107.28999999999999</v>
          </cell>
          <cell r="Z232">
            <v>-144.83000000000001</v>
          </cell>
          <cell r="AA232">
            <v>-189.95999999999998</v>
          </cell>
          <cell r="AB232">
            <v>-221.92</v>
          </cell>
          <cell r="AC232">
            <v>-251.87000000000003</v>
          </cell>
          <cell r="AD232">
            <v>-354.77</v>
          </cell>
          <cell r="AE232">
            <v>-361.15700000000015</v>
          </cell>
          <cell r="AF232">
            <v>6.7560000000000109</v>
          </cell>
          <cell r="AG232">
            <v>-2.5900000000000016</v>
          </cell>
          <cell r="AH232">
            <v>9.6699999999999982</v>
          </cell>
          <cell r="AI232">
            <v>29.447000000000013</v>
          </cell>
          <cell r="AJ232">
            <v>37.256266000000004</v>
          </cell>
          <cell r="AK232">
            <v>8.2599999999999945</v>
          </cell>
          <cell r="AL232">
            <v>31.079999999999984</v>
          </cell>
          <cell r="AM232">
            <v>47.949435000000094</v>
          </cell>
          <cell r="AN232">
            <v>60.620000000000019</v>
          </cell>
          <cell r="AO232">
            <v>71.360000000000014</v>
          </cell>
          <cell r="AP232">
            <v>84.390000000000015</v>
          </cell>
          <cell r="AQ232">
            <v>107.08999999999997</v>
          </cell>
          <cell r="AR232">
            <v>83.356200000000001</v>
          </cell>
          <cell r="AS232">
            <v>109.07</v>
          </cell>
          <cell r="AT232">
            <v>130.27999999999997</v>
          </cell>
          <cell r="AU232">
            <v>207.38000000000005</v>
          </cell>
          <cell r="AV232">
            <v>62.640000000000043</v>
          </cell>
          <cell r="AW232">
            <v>141.43000000000006</v>
          </cell>
          <cell r="AX232">
            <v>174.01000000000005</v>
          </cell>
          <cell r="AY232">
            <v>203.07999999999987</v>
          </cell>
          <cell r="AZ232">
            <v>-26.540000000000006</v>
          </cell>
          <cell r="BA232">
            <v>54.849999999999966</v>
          </cell>
          <cell r="BB232">
            <v>122.59</v>
          </cell>
          <cell r="BC232">
            <v>178.65999999999991</v>
          </cell>
          <cell r="BD232">
            <v>-12.179999999999893</v>
          </cell>
          <cell r="BE232">
            <v>-254.59999999999982</v>
          </cell>
          <cell r="BF232">
            <v>-566.3599999999999</v>
          </cell>
          <cell r="BG232">
            <v>-1106.1597840000004</v>
          </cell>
          <cell r="BH232">
            <v>0</v>
          </cell>
          <cell r="BI232">
            <v>-6.3</v>
          </cell>
          <cell r="BJ232">
            <v>4.2699999999999996</v>
          </cell>
          <cell r="BK232">
            <v>0</v>
          </cell>
          <cell r="BL232">
            <v>0</v>
          </cell>
          <cell r="BM232">
            <v>0</v>
          </cell>
          <cell r="BN232">
            <v>0</v>
          </cell>
          <cell r="BO232">
            <v>0</v>
          </cell>
          <cell r="BP232">
            <v>0</v>
          </cell>
          <cell r="BQ232">
            <v>0</v>
          </cell>
          <cell r="BR232">
            <v>0</v>
          </cell>
          <cell r="BS232">
            <v>0</v>
          </cell>
          <cell r="BT232">
            <v>0</v>
          </cell>
          <cell r="BU232">
            <v>0</v>
          </cell>
          <cell r="BV232">
            <v>0</v>
          </cell>
          <cell r="BW232">
            <v>0</v>
          </cell>
          <cell r="BX232">
            <v>0</v>
          </cell>
          <cell r="BY232">
            <v>0</v>
          </cell>
          <cell r="BZ232">
            <v>0</v>
          </cell>
          <cell r="CA232">
            <v>0</v>
          </cell>
          <cell r="CB232">
            <v>35.86</v>
          </cell>
          <cell r="CC232">
            <v>0</v>
          </cell>
          <cell r="CD232">
            <v>0</v>
          </cell>
          <cell r="CE232">
            <v>0</v>
          </cell>
          <cell r="CF232">
            <v>0</v>
          </cell>
          <cell r="CG232">
            <v>-33.86</v>
          </cell>
          <cell r="CH232">
            <v>204.89999999999998</v>
          </cell>
          <cell r="CI232">
            <v>-188.01754399999999</v>
          </cell>
          <cell r="CJ232">
            <v>6.7560000000000109</v>
          </cell>
          <cell r="CK232">
            <v>-8.89</v>
          </cell>
          <cell r="CL232">
            <v>13.939999999999998</v>
          </cell>
          <cell r="CM232">
            <v>29.447000000000013</v>
          </cell>
          <cell r="CN232">
            <v>37.256266000000004</v>
          </cell>
          <cell r="CO232">
            <v>8.2599999999999945</v>
          </cell>
          <cell r="CP232">
            <v>31.079999999999984</v>
          </cell>
          <cell r="CQ232">
            <v>47.949435000000094</v>
          </cell>
          <cell r="CR232">
            <v>60.620000000000019</v>
          </cell>
          <cell r="CS232">
            <v>71.360000000000014</v>
          </cell>
          <cell r="CT232">
            <v>84.390000000000015</v>
          </cell>
          <cell r="CU232">
            <v>107.08999999999997</v>
          </cell>
          <cell r="CV232">
            <v>83.356200000000001</v>
          </cell>
          <cell r="CW232">
            <v>109.07</v>
          </cell>
          <cell r="CX232">
            <v>130.27999999999997</v>
          </cell>
          <cell r="CY232">
            <v>207.38000000000005</v>
          </cell>
          <cell r="CZ232">
            <v>62.640000000000043</v>
          </cell>
          <cell r="DA232">
            <v>141.43000000000006</v>
          </cell>
          <cell r="DB232">
            <v>174.01000000000005</v>
          </cell>
          <cell r="DC232">
            <v>203.07999999999987</v>
          </cell>
          <cell r="DD232">
            <v>9.3199999999999932</v>
          </cell>
          <cell r="DE232">
            <v>54.849999999999966</v>
          </cell>
          <cell r="DF232">
            <v>122.59</v>
          </cell>
          <cell r="DG232">
            <v>178.65999999999991</v>
          </cell>
          <cell r="DH232">
            <v>-12.179999999999893</v>
          </cell>
          <cell r="DI232">
            <v>-288.45999999999981</v>
          </cell>
          <cell r="DJ232">
            <v>-361.45999999999992</v>
          </cell>
          <cell r="DK232">
            <v>-1294.1773280000004</v>
          </cell>
          <cell r="DL232">
            <v>-2.58</v>
          </cell>
          <cell r="DM232">
            <v>-0.91</v>
          </cell>
          <cell r="DN232">
            <v>-2.3400000000000003</v>
          </cell>
          <cell r="DO232">
            <v>-5.15</v>
          </cell>
          <cell r="DP232">
            <v>0</v>
          </cell>
          <cell r="DQ232">
            <v>0</v>
          </cell>
          <cell r="DR232">
            <v>3.0922079999999994</v>
          </cell>
          <cell r="DS232">
            <v>-11.524529999999999</v>
          </cell>
          <cell r="DT232">
            <v>8.9</v>
          </cell>
          <cell r="DU232">
            <v>8.89</v>
          </cell>
          <cell r="DV232">
            <v>-4.9000000000000004</v>
          </cell>
          <cell r="DW232">
            <v>-6.4</v>
          </cell>
          <cell r="DX232">
            <v>-3.5</v>
          </cell>
          <cell r="DY232">
            <v>-6.75</v>
          </cell>
          <cell r="DZ232">
            <v>-6.75</v>
          </cell>
          <cell r="EA232">
            <v>-48.81</v>
          </cell>
          <cell r="EB232">
            <v>-2.04</v>
          </cell>
          <cell r="EC232">
            <v>-4.5199999999999996</v>
          </cell>
          <cell r="ED232">
            <v>-8.07</v>
          </cell>
          <cell r="EE232">
            <v>-6.63</v>
          </cell>
          <cell r="EF232">
            <v>-8.6</v>
          </cell>
          <cell r="EG232">
            <v>-38.480000000000004</v>
          </cell>
          <cell r="EH232">
            <v>-41.580000000000005</v>
          </cell>
          <cell r="EI232">
            <v>-62.72</v>
          </cell>
          <cell r="EJ232">
            <v>-14.48</v>
          </cell>
          <cell r="EK232">
            <v>-30.229999999999997</v>
          </cell>
          <cell r="EL232">
            <v>30.810000000000002</v>
          </cell>
          <cell r="EM232">
            <v>46.224417999999986</v>
          </cell>
          <cell r="EN232">
            <v>4.1760000000000108</v>
          </cell>
          <cell r="EO232">
            <v>-9.8000000000000007</v>
          </cell>
          <cell r="EP232">
            <v>11.599999999999998</v>
          </cell>
          <cell r="EQ232">
            <v>24.297000000000011</v>
          </cell>
          <cell r="ER232">
            <v>37.256266000000004</v>
          </cell>
          <cell r="ES232">
            <v>8.2599999999999945</v>
          </cell>
          <cell r="ET232">
            <v>34.172207999999983</v>
          </cell>
          <cell r="EU232">
            <v>36.424905000000095</v>
          </cell>
          <cell r="EV232">
            <v>69.520000000000024</v>
          </cell>
          <cell r="EW232">
            <v>80.250000000000014</v>
          </cell>
          <cell r="EX232">
            <v>79.490000000000009</v>
          </cell>
          <cell r="EY232">
            <v>100.68999999999997</v>
          </cell>
          <cell r="EZ232">
            <v>79.856200000000001</v>
          </cell>
          <cell r="FA232">
            <v>102.32</v>
          </cell>
          <cell r="FB232">
            <v>123.52999999999997</v>
          </cell>
          <cell r="FC232">
            <v>158.57000000000005</v>
          </cell>
          <cell r="FD232">
            <v>60.600000000000044</v>
          </cell>
          <cell r="FE232">
            <v>136.91000000000005</v>
          </cell>
          <cell r="FF232">
            <v>165.94000000000005</v>
          </cell>
          <cell r="FG232">
            <v>196.44999999999987</v>
          </cell>
          <cell r="FH232">
            <v>0.71999999999999353</v>
          </cell>
          <cell r="FI232">
            <v>16.369999999999962</v>
          </cell>
          <cell r="FJ232">
            <v>81.009999999999991</v>
          </cell>
          <cell r="FK232">
            <v>115.93999999999991</v>
          </cell>
          <cell r="FL232">
            <v>-26.659999999999894</v>
          </cell>
          <cell r="FM232">
            <v>-318.68999999999983</v>
          </cell>
          <cell r="FN232">
            <v>-330.64999999999992</v>
          </cell>
          <cell r="FO232">
            <v>-1247.9529100000004</v>
          </cell>
          <cell r="FP232">
            <v>0</v>
          </cell>
          <cell r="FQ232">
            <v>0</v>
          </cell>
          <cell r="FR232">
            <v>0</v>
          </cell>
          <cell r="FS232">
            <v>0</v>
          </cell>
          <cell r="FT232">
            <v>0</v>
          </cell>
          <cell r="FU232">
            <v>0</v>
          </cell>
          <cell r="FV232">
            <v>0</v>
          </cell>
          <cell r="FW232">
            <v>0</v>
          </cell>
          <cell r="FX232">
            <v>0</v>
          </cell>
          <cell r="FY232">
            <v>0</v>
          </cell>
          <cell r="FZ232">
            <v>0</v>
          </cell>
          <cell r="GA232">
            <v>0</v>
          </cell>
          <cell r="GB232">
            <v>0</v>
          </cell>
          <cell r="GC232">
            <v>0</v>
          </cell>
          <cell r="GD232">
            <v>0</v>
          </cell>
          <cell r="GE232">
            <v>0</v>
          </cell>
          <cell r="GF232">
            <v>0</v>
          </cell>
          <cell r="GG232">
            <v>0</v>
          </cell>
          <cell r="GH232">
            <v>0</v>
          </cell>
          <cell r="GI232">
            <v>0</v>
          </cell>
          <cell r="GJ232">
            <v>0</v>
          </cell>
          <cell r="GK232">
            <v>0</v>
          </cell>
          <cell r="GL232">
            <v>0</v>
          </cell>
          <cell r="GM232">
            <v>0</v>
          </cell>
          <cell r="GN232">
            <v>0</v>
          </cell>
          <cell r="GO232">
            <v>0</v>
          </cell>
          <cell r="GP232">
            <v>0</v>
          </cell>
          <cell r="GQ232">
            <v>0</v>
          </cell>
          <cell r="GR232">
            <v>0</v>
          </cell>
          <cell r="GS232">
            <v>0</v>
          </cell>
          <cell r="GT232">
            <v>0</v>
          </cell>
          <cell r="GU232">
            <v>0</v>
          </cell>
          <cell r="GV232">
            <v>0</v>
          </cell>
          <cell r="GW232">
            <v>0</v>
          </cell>
          <cell r="GX232">
            <v>0</v>
          </cell>
          <cell r="GY232">
            <v>0</v>
          </cell>
          <cell r="GZ232">
            <v>0</v>
          </cell>
          <cell r="HA232">
            <v>0</v>
          </cell>
          <cell r="HB232">
            <v>0</v>
          </cell>
          <cell r="HC232">
            <v>0</v>
          </cell>
          <cell r="HD232">
            <v>0</v>
          </cell>
          <cell r="HE232">
            <v>0</v>
          </cell>
          <cell r="HF232">
            <v>0</v>
          </cell>
          <cell r="HG232">
            <v>0</v>
          </cell>
          <cell r="HH232">
            <v>0</v>
          </cell>
          <cell r="HI232">
            <v>0</v>
          </cell>
          <cell r="HJ232">
            <v>-0.99</v>
          </cell>
          <cell r="HK232">
            <v>0</v>
          </cell>
          <cell r="HL232">
            <v>0</v>
          </cell>
          <cell r="HM232">
            <v>0</v>
          </cell>
          <cell r="HN232">
            <v>0</v>
          </cell>
          <cell r="HO232">
            <v>0</v>
          </cell>
          <cell r="HP232">
            <v>0</v>
          </cell>
          <cell r="HQ232">
            <v>0</v>
          </cell>
          <cell r="HR232">
            <v>0</v>
          </cell>
          <cell r="HS232">
            <v>0</v>
          </cell>
          <cell r="HT232">
            <v>0</v>
          </cell>
          <cell r="HU232">
            <v>0</v>
          </cell>
          <cell r="HV232">
            <v>0</v>
          </cell>
          <cell r="HW232">
            <v>0</v>
          </cell>
          <cell r="HX232">
            <v>0</v>
          </cell>
          <cell r="HY232">
            <v>0.1</v>
          </cell>
          <cell r="HZ232">
            <v>0.15</v>
          </cell>
          <cell r="IA232">
            <v>0.12553599999999998</v>
          </cell>
          <cell r="IB232">
            <v>0.02</v>
          </cell>
          <cell r="IC232">
            <v>-0.15</v>
          </cell>
          <cell r="ID232">
            <v>-0.18</v>
          </cell>
          <cell r="IE232">
            <v>-0.43</v>
          </cell>
          <cell r="IF232">
            <v>0</v>
          </cell>
          <cell r="IG232">
            <v>-2.2000000000000002</v>
          </cell>
          <cell r="IH232">
            <v>-3.74</v>
          </cell>
          <cell r="II232">
            <v>-5.38</v>
          </cell>
          <cell r="IJ232">
            <v>-5.92</v>
          </cell>
          <cell r="IK232">
            <v>-1.07</v>
          </cell>
          <cell r="IL232">
            <v>-0.98</v>
          </cell>
          <cell r="IM232">
            <v>4.03</v>
          </cell>
          <cell r="IN232">
            <v>3.81</v>
          </cell>
          <cell r="IO232">
            <v>22.72</v>
          </cell>
          <cell r="IP232">
            <v>3.52</v>
          </cell>
          <cell r="IQ232">
            <v>9.23</v>
          </cell>
          <cell r="IR232">
            <v>1.39</v>
          </cell>
          <cell r="IS232">
            <v>39.119999999999997</v>
          </cell>
          <cell r="IT232">
            <v>29</v>
          </cell>
          <cell r="IU232">
            <v>45.083089000000015</v>
          </cell>
        </row>
        <row r="233">
          <cell r="A233" t="str">
            <v>TVTN IN</v>
          </cell>
          <cell r="B233" t="str">
            <v>TV Today Network</v>
          </cell>
          <cell r="C233" t="str">
            <v>Media and Entertainment</v>
          </cell>
          <cell r="D233">
            <v>0</v>
          </cell>
          <cell r="E233">
            <v>0</v>
          </cell>
          <cell r="F233">
            <v>0</v>
          </cell>
          <cell r="G233">
            <v>0</v>
          </cell>
          <cell r="H233">
            <v>0</v>
          </cell>
          <cell r="I233">
            <v>0</v>
          </cell>
          <cell r="J233">
            <v>-0.5</v>
          </cell>
          <cell r="K233">
            <v>-0.1</v>
          </cell>
          <cell r="L233">
            <v>-0.4</v>
          </cell>
          <cell r="M233">
            <v>-0.2</v>
          </cell>
          <cell r="N233">
            <v>-0.1</v>
          </cell>
          <cell r="O233">
            <v>-0.2</v>
          </cell>
          <cell r="P233">
            <v>-0.3</v>
          </cell>
          <cell r="Q233">
            <v>-0.2</v>
          </cell>
          <cell r="R233">
            <v>-0.3</v>
          </cell>
          <cell r="S233">
            <v>-0.3</v>
          </cell>
          <cell r="T233">
            <v>-0.3</v>
          </cell>
          <cell r="U233">
            <v>-0.2</v>
          </cell>
          <cell r="V233">
            <v>-0.4</v>
          </cell>
          <cell r="W233">
            <v>-0.3</v>
          </cell>
          <cell r="X233">
            <v>-0.3</v>
          </cell>
          <cell r="Y233">
            <v>-0.1</v>
          </cell>
          <cell r="Z233">
            <v>-0.3</v>
          </cell>
          <cell r="AA233">
            <v>-0.219</v>
          </cell>
          <cell r="AB233">
            <v>-0.24199999999999999</v>
          </cell>
          <cell r="AC233">
            <v>-0.29499999999999998</v>
          </cell>
          <cell r="AD233">
            <v>-0.29099999999999998</v>
          </cell>
          <cell r="AE233">
            <v>-0.53900000000000003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0</v>
          </cell>
          <cell r="AK233">
            <v>0</v>
          </cell>
          <cell r="AL233">
            <v>160</v>
          </cell>
          <cell r="AM233">
            <v>146.90000000000009</v>
          </cell>
          <cell r="AN233">
            <v>96.899999999999963</v>
          </cell>
          <cell r="AO233">
            <v>-17.899999999999988</v>
          </cell>
          <cell r="AP233">
            <v>79.000000000000028</v>
          </cell>
          <cell r="AQ233">
            <v>96.9</v>
          </cell>
          <cell r="AR233">
            <v>83.800000000000011</v>
          </cell>
          <cell r="AS233">
            <v>39.299999999999997</v>
          </cell>
          <cell r="AT233">
            <v>132.99999999999997</v>
          </cell>
          <cell r="AU233">
            <v>170.1</v>
          </cell>
          <cell r="AV233">
            <v>23.600000000000069</v>
          </cell>
          <cell r="AW233">
            <v>52.599999999999994</v>
          </cell>
          <cell r="AX233">
            <v>217.49999999999997</v>
          </cell>
          <cell r="AY233">
            <v>188.09999999999997</v>
          </cell>
          <cell r="AZ233">
            <v>120.59999999999995</v>
          </cell>
          <cell r="BA233">
            <v>82.200000000000045</v>
          </cell>
          <cell r="BB233">
            <v>257.00000000000006</v>
          </cell>
          <cell r="BC233">
            <v>208.38299999999998</v>
          </cell>
          <cell r="BD233">
            <v>134.30199999999999</v>
          </cell>
          <cell r="BE233">
            <v>117.80399999999996</v>
          </cell>
          <cell r="BF233">
            <v>143.16900000000004</v>
          </cell>
          <cell r="BG233">
            <v>93.464000000000041</v>
          </cell>
          <cell r="BH233">
            <v>0</v>
          </cell>
          <cell r="BI233">
            <v>0</v>
          </cell>
          <cell r="BJ233">
            <v>0</v>
          </cell>
          <cell r="BK233">
            <v>0</v>
          </cell>
          <cell r="BL233">
            <v>0</v>
          </cell>
          <cell r="BM233">
            <v>0</v>
          </cell>
          <cell r="BN233">
            <v>-3</v>
          </cell>
          <cell r="BO233">
            <v>0</v>
          </cell>
          <cell r="BP233">
            <v>0</v>
          </cell>
          <cell r="BQ233">
            <v>0</v>
          </cell>
          <cell r="BR233">
            <v>0</v>
          </cell>
          <cell r="BS233">
            <v>0</v>
          </cell>
          <cell r="BT233">
            <v>0</v>
          </cell>
          <cell r="BU233">
            <v>0</v>
          </cell>
          <cell r="BV233">
            <v>0</v>
          </cell>
          <cell r="BW233">
            <v>0</v>
          </cell>
          <cell r="BX233">
            <v>0</v>
          </cell>
          <cell r="BY233">
            <v>0</v>
          </cell>
          <cell r="BZ233">
            <v>0</v>
          </cell>
          <cell r="CA233">
            <v>0</v>
          </cell>
          <cell r="CB233">
            <v>0</v>
          </cell>
          <cell r="CC233">
            <v>0</v>
          </cell>
          <cell r="CD233">
            <v>0</v>
          </cell>
          <cell r="CE233">
            <v>0</v>
          </cell>
          <cell r="CF233">
            <v>0</v>
          </cell>
          <cell r="CG233">
            <v>0</v>
          </cell>
          <cell r="CH233">
            <v>0</v>
          </cell>
          <cell r="CI233">
            <v>0</v>
          </cell>
          <cell r="CJ233">
            <v>0</v>
          </cell>
          <cell r="CK233">
            <v>0</v>
          </cell>
          <cell r="CL233">
            <v>0</v>
          </cell>
          <cell r="CM233">
            <v>0</v>
          </cell>
          <cell r="CN233">
            <v>0</v>
          </cell>
          <cell r="CO233">
            <v>0</v>
          </cell>
          <cell r="CP233">
            <v>157</v>
          </cell>
          <cell r="CQ233">
            <v>146.90000000000009</v>
          </cell>
          <cell r="CR233">
            <v>96.899999999999963</v>
          </cell>
          <cell r="CS233">
            <v>-17.899999999999988</v>
          </cell>
          <cell r="CT233">
            <v>79.000000000000028</v>
          </cell>
          <cell r="CU233">
            <v>96.9</v>
          </cell>
          <cell r="CV233">
            <v>83.800000000000011</v>
          </cell>
          <cell r="CW233">
            <v>39.299999999999997</v>
          </cell>
          <cell r="CX233">
            <v>132.99999999999997</v>
          </cell>
          <cell r="CY233">
            <v>170.1</v>
          </cell>
          <cell r="CZ233">
            <v>23.600000000000069</v>
          </cell>
          <cell r="DA233">
            <v>52.599999999999994</v>
          </cell>
          <cell r="DB233">
            <v>217.49999999999997</v>
          </cell>
          <cell r="DC233">
            <v>188.09999999999997</v>
          </cell>
          <cell r="DD233">
            <v>120.59999999999995</v>
          </cell>
          <cell r="DE233">
            <v>82.200000000000045</v>
          </cell>
          <cell r="DF233">
            <v>257.00000000000006</v>
          </cell>
          <cell r="DG233">
            <v>208.38299999999998</v>
          </cell>
          <cell r="DH233">
            <v>134.30199999999999</v>
          </cell>
          <cell r="DI233">
            <v>117.80399999999996</v>
          </cell>
          <cell r="DJ233">
            <v>143.16900000000004</v>
          </cell>
          <cell r="DK233">
            <v>93.464000000000041</v>
          </cell>
          <cell r="DL233">
            <v>0</v>
          </cell>
          <cell r="DM233">
            <v>0</v>
          </cell>
          <cell r="DN233">
            <v>0</v>
          </cell>
          <cell r="DO233">
            <v>0</v>
          </cell>
          <cell r="DP233">
            <v>0</v>
          </cell>
          <cell r="DQ233">
            <v>0</v>
          </cell>
          <cell r="DR233">
            <v>0</v>
          </cell>
          <cell r="DS233">
            <v>0</v>
          </cell>
          <cell r="DT233">
            <v>0</v>
          </cell>
          <cell r="DU233">
            <v>0</v>
          </cell>
          <cell r="DV233">
            <v>0</v>
          </cell>
          <cell r="DW233">
            <v>0</v>
          </cell>
          <cell r="DX233">
            <v>-25.700000000000003</v>
          </cell>
          <cell r="DY233">
            <v>-15.6</v>
          </cell>
          <cell r="DZ233">
            <v>-47.4</v>
          </cell>
          <cell r="EA233">
            <v>-59.800000000000004</v>
          </cell>
          <cell r="EB233">
            <v>-8.8000000000000007</v>
          </cell>
          <cell r="EC233">
            <v>-19.8</v>
          </cell>
          <cell r="ED233">
            <v>-76.600000000000009</v>
          </cell>
          <cell r="EE233">
            <v>-65</v>
          </cell>
          <cell r="EF233">
            <v>-40.299999999999997</v>
          </cell>
          <cell r="EG233">
            <v>-28.5</v>
          </cell>
          <cell r="EH233">
            <v>-89.8</v>
          </cell>
          <cell r="EI233">
            <v>-73.100000000000009</v>
          </cell>
          <cell r="EJ233">
            <v>-42.524999999999999</v>
          </cell>
          <cell r="EK233">
            <v>-41.548000000000002</v>
          </cell>
          <cell r="EL233">
            <v>-56.44</v>
          </cell>
          <cell r="EM233">
            <v>-11.841000000000001</v>
          </cell>
          <cell r="EN233">
            <v>0</v>
          </cell>
          <cell r="EO233">
            <v>0</v>
          </cell>
          <cell r="EP233">
            <v>0</v>
          </cell>
          <cell r="EQ233">
            <v>0</v>
          </cell>
          <cell r="ER233">
            <v>0</v>
          </cell>
          <cell r="ES233">
            <v>0</v>
          </cell>
          <cell r="ET233">
            <v>157</v>
          </cell>
          <cell r="EU233">
            <v>146.90000000000009</v>
          </cell>
          <cell r="EV233">
            <v>96.899999999999963</v>
          </cell>
          <cell r="EW233">
            <v>-17.899999999999988</v>
          </cell>
          <cell r="EX233">
            <v>79.000000000000028</v>
          </cell>
          <cell r="EY233">
            <v>96.9</v>
          </cell>
          <cell r="EZ233">
            <v>58.100000000000009</v>
          </cell>
          <cell r="FA233">
            <v>23.699999999999996</v>
          </cell>
          <cell r="FB233">
            <v>85.599999999999966</v>
          </cell>
          <cell r="FC233">
            <v>110.29999999999998</v>
          </cell>
          <cell r="FD233">
            <v>14.800000000000068</v>
          </cell>
          <cell r="FE233">
            <v>32.799999999999997</v>
          </cell>
          <cell r="FF233">
            <v>140.89999999999998</v>
          </cell>
          <cell r="FG233">
            <v>123.09999999999997</v>
          </cell>
          <cell r="FH233">
            <v>80.299999999999955</v>
          </cell>
          <cell r="FI233">
            <v>53.700000000000045</v>
          </cell>
          <cell r="FJ233">
            <v>167.20000000000005</v>
          </cell>
          <cell r="FK233">
            <v>135.28299999999996</v>
          </cell>
          <cell r="FL233">
            <v>91.776999999999987</v>
          </cell>
          <cell r="FM233">
            <v>76.255999999999958</v>
          </cell>
          <cell r="FN233">
            <v>86.729000000000042</v>
          </cell>
          <cell r="FO233">
            <v>81.623000000000047</v>
          </cell>
          <cell r="FP233">
            <v>0</v>
          </cell>
          <cell r="FQ233">
            <v>0</v>
          </cell>
          <cell r="FR233">
            <v>0</v>
          </cell>
          <cell r="FS233">
            <v>0</v>
          </cell>
          <cell r="FT233">
            <v>0</v>
          </cell>
          <cell r="FU233">
            <v>0</v>
          </cell>
          <cell r="FV233">
            <v>0</v>
          </cell>
          <cell r="FW233">
            <v>0</v>
          </cell>
          <cell r="FX233">
            <v>0</v>
          </cell>
          <cell r="FY233">
            <v>0</v>
          </cell>
          <cell r="FZ233">
            <v>0</v>
          </cell>
          <cell r="GA233">
            <v>0</v>
          </cell>
          <cell r="GB233">
            <v>0</v>
          </cell>
          <cell r="GC233">
            <v>0</v>
          </cell>
          <cell r="GD233">
            <v>0</v>
          </cell>
          <cell r="GE233">
            <v>0</v>
          </cell>
          <cell r="GF233">
            <v>0</v>
          </cell>
          <cell r="GG233">
            <v>0</v>
          </cell>
          <cell r="GH233">
            <v>0</v>
          </cell>
          <cell r="GI233">
            <v>0</v>
          </cell>
          <cell r="GJ233">
            <v>0</v>
          </cell>
          <cell r="GK233">
            <v>0</v>
          </cell>
          <cell r="GL233">
            <v>0</v>
          </cell>
          <cell r="GM233">
            <v>0</v>
          </cell>
          <cell r="GN233">
            <v>0</v>
          </cell>
          <cell r="GO233">
            <v>0</v>
          </cell>
          <cell r="GP233">
            <v>0</v>
          </cell>
          <cell r="GQ233">
            <v>0</v>
          </cell>
          <cell r="GR233">
            <v>0</v>
          </cell>
          <cell r="GS233">
            <v>0</v>
          </cell>
          <cell r="GT233">
            <v>0</v>
          </cell>
          <cell r="GU233">
            <v>0</v>
          </cell>
          <cell r="GV233">
            <v>0</v>
          </cell>
          <cell r="GW233">
            <v>0</v>
          </cell>
          <cell r="GX233">
            <v>0</v>
          </cell>
          <cell r="GY233">
            <v>0</v>
          </cell>
          <cell r="GZ233">
            <v>0</v>
          </cell>
          <cell r="HA233">
            <v>0</v>
          </cell>
          <cell r="HB233">
            <v>0</v>
          </cell>
          <cell r="HC233">
            <v>0</v>
          </cell>
          <cell r="HD233">
            <v>0</v>
          </cell>
          <cell r="HE233">
            <v>0</v>
          </cell>
          <cell r="HF233">
            <v>0</v>
          </cell>
          <cell r="HG233">
            <v>0</v>
          </cell>
          <cell r="HH233">
            <v>0</v>
          </cell>
          <cell r="HI233">
            <v>0</v>
          </cell>
          <cell r="HJ233">
            <v>0</v>
          </cell>
          <cell r="HK233">
            <v>0</v>
          </cell>
          <cell r="HL233">
            <v>0</v>
          </cell>
          <cell r="HM233">
            <v>0</v>
          </cell>
          <cell r="HN233">
            <v>0</v>
          </cell>
          <cell r="HO233">
            <v>0</v>
          </cell>
          <cell r="HP233">
            <v>0</v>
          </cell>
          <cell r="HQ233">
            <v>0</v>
          </cell>
          <cell r="HR233">
            <v>0</v>
          </cell>
          <cell r="HS233">
            <v>0</v>
          </cell>
          <cell r="HT233">
            <v>0</v>
          </cell>
          <cell r="HU233">
            <v>0</v>
          </cell>
          <cell r="HV233">
            <v>0</v>
          </cell>
          <cell r="HW233">
            <v>0</v>
          </cell>
          <cell r="HX233">
            <v>0</v>
          </cell>
          <cell r="HY233">
            <v>0</v>
          </cell>
          <cell r="HZ233">
            <v>0</v>
          </cell>
          <cell r="IA233">
            <v>0</v>
          </cell>
          <cell r="IB233">
            <v>0</v>
          </cell>
          <cell r="IC233">
            <v>0</v>
          </cell>
          <cell r="ID233">
            <v>0</v>
          </cell>
          <cell r="IE233">
            <v>0</v>
          </cell>
          <cell r="IF233">
            <v>0</v>
          </cell>
          <cell r="IG233">
            <v>0</v>
          </cell>
          <cell r="IH233">
            <v>0</v>
          </cell>
          <cell r="II233">
            <v>0</v>
          </cell>
          <cell r="IJ233">
            <v>0</v>
          </cell>
          <cell r="IK233">
            <v>0</v>
          </cell>
          <cell r="IL233">
            <v>0</v>
          </cell>
          <cell r="IM233">
            <v>0</v>
          </cell>
          <cell r="IN233">
            <v>0</v>
          </cell>
          <cell r="IO233">
            <v>0</v>
          </cell>
          <cell r="IP233">
            <v>0</v>
          </cell>
          <cell r="IQ233">
            <v>0</v>
          </cell>
          <cell r="IR233">
            <v>0</v>
          </cell>
          <cell r="IS233">
            <v>0</v>
          </cell>
          <cell r="IT233">
            <v>0</v>
          </cell>
          <cell r="IU233">
            <v>0</v>
          </cell>
        </row>
        <row r="234">
          <cell r="A234" t="str">
            <v>ZEEN IN</v>
          </cell>
          <cell r="B234" t="str">
            <v>Zee News</v>
          </cell>
          <cell r="C234" t="str">
            <v>Media</v>
          </cell>
          <cell r="D234">
            <v>0</v>
          </cell>
          <cell r="E234">
            <v>0</v>
          </cell>
          <cell r="F234">
            <v>0</v>
          </cell>
          <cell r="G234">
            <v>0</v>
          </cell>
          <cell r="H234">
            <v>0</v>
          </cell>
          <cell r="I234">
            <v>0</v>
          </cell>
          <cell r="J234">
            <v>0</v>
          </cell>
          <cell r="K234">
            <v>0</v>
          </cell>
          <cell r="L234">
            <v>0</v>
          </cell>
          <cell r="M234">
            <v>0</v>
          </cell>
          <cell r="N234">
            <v>0</v>
          </cell>
          <cell r="O234">
            <v>0</v>
          </cell>
          <cell r="P234">
            <v>0</v>
          </cell>
          <cell r="Q234">
            <v>0</v>
          </cell>
          <cell r="R234">
            <v>0</v>
          </cell>
          <cell r="S234">
            <v>0</v>
          </cell>
          <cell r="T234">
            <v>0</v>
          </cell>
          <cell r="U234">
            <v>0</v>
          </cell>
          <cell r="V234">
            <v>0</v>
          </cell>
          <cell r="W234">
            <v>-11.1</v>
          </cell>
          <cell r="X234">
            <v>-1.7</v>
          </cell>
          <cell r="Y234">
            <v>-1.5</v>
          </cell>
          <cell r="Z234">
            <v>-1.9</v>
          </cell>
          <cell r="AA234">
            <v>-0.7</v>
          </cell>
          <cell r="AB234">
            <v>-3.18</v>
          </cell>
          <cell r="AC234">
            <v>-11.16</v>
          </cell>
          <cell r="AD234">
            <v>-55.83</v>
          </cell>
          <cell r="AE234">
            <v>-89.24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0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O234">
            <v>0</v>
          </cell>
          <cell r="AP234">
            <v>0</v>
          </cell>
          <cell r="AQ234">
            <v>0</v>
          </cell>
          <cell r="AR234">
            <v>0</v>
          </cell>
          <cell r="AS234">
            <v>0</v>
          </cell>
          <cell r="AT234">
            <v>0</v>
          </cell>
          <cell r="AU234">
            <v>0</v>
          </cell>
          <cell r="AV234">
            <v>0</v>
          </cell>
          <cell r="AW234">
            <v>0</v>
          </cell>
          <cell r="AX234">
            <v>0</v>
          </cell>
          <cell r="AY234">
            <v>2.9000000000000679</v>
          </cell>
          <cell r="AZ234">
            <v>92.5</v>
          </cell>
          <cell r="BA234">
            <v>89.3</v>
          </cell>
          <cell r="BB234">
            <v>200.99999999999994</v>
          </cell>
          <cell r="BC234">
            <v>250.30000000000007</v>
          </cell>
          <cell r="BD234">
            <v>151.53000000000003</v>
          </cell>
          <cell r="BE234">
            <v>180.03999999999982</v>
          </cell>
          <cell r="BF234">
            <v>243.78999999999979</v>
          </cell>
          <cell r="BG234">
            <v>137.57000000000011</v>
          </cell>
          <cell r="BH234">
            <v>0</v>
          </cell>
          <cell r="BI234">
            <v>0</v>
          </cell>
          <cell r="BJ234">
            <v>0</v>
          </cell>
          <cell r="BK234">
            <v>0</v>
          </cell>
          <cell r="BL234">
            <v>0</v>
          </cell>
          <cell r="BM234">
            <v>0</v>
          </cell>
          <cell r="BN234">
            <v>0</v>
          </cell>
          <cell r="BO234">
            <v>0</v>
          </cell>
          <cell r="BP234">
            <v>0</v>
          </cell>
          <cell r="BQ234">
            <v>0</v>
          </cell>
          <cell r="BR234">
            <v>0</v>
          </cell>
          <cell r="BS234">
            <v>0</v>
          </cell>
          <cell r="BT234">
            <v>0</v>
          </cell>
          <cell r="BU234">
            <v>0</v>
          </cell>
          <cell r="BV234">
            <v>0</v>
          </cell>
          <cell r="BW234">
            <v>0</v>
          </cell>
          <cell r="BX234">
            <v>0</v>
          </cell>
          <cell r="BY234">
            <v>0</v>
          </cell>
          <cell r="BZ234">
            <v>0</v>
          </cell>
          <cell r="CA234">
            <v>0</v>
          </cell>
          <cell r="CB234">
            <v>0</v>
          </cell>
          <cell r="CC234">
            <v>0</v>
          </cell>
          <cell r="CD234">
            <v>0</v>
          </cell>
          <cell r="CE234">
            <v>0</v>
          </cell>
          <cell r="CF234">
            <v>0</v>
          </cell>
          <cell r="CG234">
            <v>0</v>
          </cell>
          <cell r="CH234">
            <v>0</v>
          </cell>
          <cell r="CI234">
            <v>0</v>
          </cell>
          <cell r="CJ234">
            <v>0</v>
          </cell>
          <cell r="CK234">
            <v>0</v>
          </cell>
          <cell r="CL234">
            <v>0</v>
          </cell>
          <cell r="CM234">
            <v>0</v>
          </cell>
          <cell r="CN234">
            <v>0</v>
          </cell>
          <cell r="CO234">
            <v>0</v>
          </cell>
          <cell r="CP234">
            <v>0</v>
          </cell>
          <cell r="CQ234">
            <v>0</v>
          </cell>
          <cell r="CR234">
            <v>0</v>
          </cell>
          <cell r="CS234">
            <v>0</v>
          </cell>
          <cell r="CT234">
            <v>0</v>
          </cell>
          <cell r="CU234">
            <v>0</v>
          </cell>
          <cell r="CV234">
            <v>0</v>
          </cell>
          <cell r="CW234">
            <v>0</v>
          </cell>
          <cell r="CX234">
            <v>0</v>
          </cell>
          <cell r="CY234">
            <v>0</v>
          </cell>
          <cell r="CZ234">
            <v>0</v>
          </cell>
          <cell r="DA234">
            <v>0</v>
          </cell>
          <cell r="DB234">
            <v>0</v>
          </cell>
          <cell r="DC234">
            <v>2.9000000000000679</v>
          </cell>
          <cell r="DD234">
            <v>92.5</v>
          </cell>
          <cell r="DE234">
            <v>89.3</v>
          </cell>
          <cell r="DF234">
            <v>200.99999999999994</v>
          </cell>
          <cell r="DG234">
            <v>250.30000000000007</v>
          </cell>
          <cell r="DH234">
            <v>151.53000000000003</v>
          </cell>
          <cell r="DI234">
            <v>180.03999999999982</v>
          </cell>
          <cell r="DJ234">
            <v>243.78999999999979</v>
          </cell>
          <cell r="DK234">
            <v>137.57000000000011</v>
          </cell>
          <cell r="DL234">
            <v>0</v>
          </cell>
          <cell r="DM234">
            <v>0</v>
          </cell>
          <cell r="DN234">
            <v>0</v>
          </cell>
          <cell r="DO234">
            <v>0</v>
          </cell>
          <cell r="DP234">
            <v>0</v>
          </cell>
          <cell r="DQ234">
            <v>0</v>
          </cell>
          <cell r="DR234">
            <v>0</v>
          </cell>
          <cell r="DS234">
            <v>0</v>
          </cell>
          <cell r="DT234">
            <v>0</v>
          </cell>
          <cell r="DU234">
            <v>0</v>
          </cell>
          <cell r="DV234">
            <v>0</v>
          </cell>
          <cell r="DW234">
            <v>0</v>
          </cell>
          <cell r="DX234">
            <v>0</v>
          </cell>
          <cell r="DY234">
            <v>0</v>
          </cell>
          <cell r="DZ234">
            <v>0</v>
          </cell>
          <cell r="EA234">
            <v>0</v>
          </cell>
          <cell r="EB234">
            <v>0</v>
          </cell>
          <cell r="EC234">
            <v>0</v>
          </cell>
          <cell r="ED234">
            <v>0</v>
          </cell>
          <cell r="EE234">
            <v>-8</v>
          </cell>
          <cell r="EF234">
            <v>-38</v>
          </cell>
          <cell r="EG234">
            <v>-34.200000000000003</v>
          </cell>
          <cell r="EH234">
            <v>-73.58</v>
          </cell>
          <cell r="EI234">
            <v>-97</v>
          </cell>
          <cell r="EJ234">
            <v>-60</v>
          </cell>
          <cell r="EK234">
            <v>-64.949999999999989</v>
          </cell>
          <cell r="EL234">
            <v>-94.149999999999991</v>
          </cell>
          <cell r="EM234">
            <v>-48.390000000000008</v>
          </cell>
          <cell r="EN234">
            <v>0</v>
          </cell>
          <cell r="EO234">
            <v>0</v>
          </cell>
          <cell r="EP234">
            <v>0</v>
          </cell>
          <cell r="EQ234">
            <v>0</v>
          </cell>
          <cell r="ER234">
            <v>0</v>
          </cell>
          <cell r="ES234">
            <v>0</v>
          </cell>
          <cell r="ET234">
            <v>0</v>
          </cell>
          <cell r="EU234">
            <v>0</v>
          </cell>
          <cell r="EV234">
            <v>0</v>
          </cell>
          <cell r="EW234">
            <v>0</v>
          </cell>
          <cell r="EX234">
            <v>0</v>
          </cell>
          <cell r="EY234">
            <v>0</v>
          </cell>
          <cell r="EZ234">
            <v>0</v>
          </cell>
          <cell r="FA234">
            <v>0</v>
          </cell>
          <cell r="FB234">
            <v>0</v>
          </cell>
          <cell r="FC234">
            <v>0</v>
          </cell>
          <cell r="FD234">
            <v>0</v>
          </cell>
          <cell r="FE234">
            <v>0</v>
          </cell>
          <cell r="FF234">
            <v>0</v>
          </cell>
          <cell r="FG234">
            <v>-5.0999999999999321</v>
          </cell>
          <cell r="FH234">
            <v>54.5</v>
          </cell>
          <cell r="FI234">
            <v>55.099999999999994</v>
          </cell>
          <cell r="FJ234">
            <v>127.41999999999994</v>
          </cell>
          <cell r="FK234">
            <v>153.30000000000007</v>
          </cell>
          <cell r="FL234">
            <v>91.53000000000003</v>
          </cell>
          <cell r="FM234">
            <v>115.08999999999983</v>
          </cell>
          <cell r="FN234">
            <v>149.63999999999982</v>
          </cell>
          <cell r="FO234">
            <v>89.180000000000092</v>
          </cell>
          <cell r="FP234">
            <v>0</v>
          </cell>
          <cell r="FQ234">
            <v>0</v>
          </cell>
          <cell r="FR234">
            <v>0</v>
          </cell>
          <cell r="FS234">
            <v>0</v>
          </cell>
          <cell r="FT234">
            <v>0</v>
          </cell>
          <cell r="FU234">
            <v>0</v>
          </cell>
          <cell r="FV234">
            <v>0</v>
          </cell>
          <cell r="FW234">
            <v>0</v>
          </cell>
          <cell r="FX234">
            <v>0</v>
          </cell>
          <cell r="FY234">
            <v>0</v>
          </cell>
          <cell r="FZ234">
            <v>0</v>
          </cell>
          <cell r="GA234">
            <v>0</v>
          </cell>
          <cell r="GB234">
            <v>0</v>
          </cell>
          <cell r="GC234">
            <v>0</v>
          </cell>
          <cell r="GD234">
            <v>0</v>
          </cell>
          <cell r="GE234">
            <v>0</v>
          </cell>
          <cell r="GF234">
            <v>0</v>
          </cell>
          <cell r="GG234">
            <v>0</v>
          </cell>
          <cell r="GH234">
            <v>0</v>
          </cell>
          <cell r="GI234">
            <v>0</v>
          </cell>
          <cell r="GJ234">
            <v>0</v>
          </cell>
          <cell r="GK234">
            <v>0</v>
          </cell>
          <cell r="GL234">
            <v>0</v>
          </cell>
          <cell r="GM234">
            <v>0</v>
          </cell>
          <cell r="GN234">
            <v>0</v>
          </cell>
          <cell r="GO234">
            <v>0</v>
          </cell>
          <cell r="GP234">
            <v>0</v>
          </cell>
          <cell r="GQ234">
            <v>0</v>
          </cell>
          <cell r="GR234">
            <v>0</v>
          </cell>
          <cell r="GS234">
            <v>0</v>
          </cell>
          <cell r="GT234">
            <v>0</v>
          </cell>
          <cell r="GU234">
            <v>0</v>
          </cell>
          <cell r="GV234">
            <v>0</v>
          </cell>
          <cell r="GW234">
            <v>0</v>
          </cell>
          <cell r="GX234">
            <v>0</v>
          </cell>
          <cell r="GY234">
            <v>0</v>
          </cell>
          <cell r="GZ234">
            <v>0</v>
          </cell>
          <cell r="HA234">
            <v>0</v>
          </cell>
          <cell r="HB234">
            <v>0</v>
          </cell>
          <cell r="HC234">
            <v>0</v>
          </cell>
          <cell r="HD234">
            <v>0</v>
          </cell>
          <cell r="HE234">
            <v>0</v>
          </cell>
          <cell r="HF234">
            <v>0</v>
          </cell>
          <cell r="HG234">
            <v>0</v>
          </cell>
          <cell r="HH234">
            <v>0</v>
          </cell>
          <cell r="HI234">
            <v>0</v>
          </cell>
          <cell r="HJ234">
            <v>0</v>
          </cell>
          <cell r="HK234">
            <v>0</v>
          </cell>
          <cell r="HL234">
            <v>0</v>
          </cell>
          <cell r="HM234">
            <v>0</v>
          </cell>
          <cell r="HN234">
            <v>0</v>
          </cell>
          <cell r="HO234">
            <v>0</v>
          </cell>
          <cell r="HP234">
            <v>0</v>
          </cell>
          <cell r="HQ234">
            <v>0</v>
          </cell>
          <cell r="HR234">
            <v>0</v>
          </cell>
          <cell r="HS234">
            <v>0</v>
          </cell>
          <cell r="HT234">
            <v>0</v>
          </cell>
          <cell r="HU234">
            <v>0</v>
          </cell>
          <cell r="HV234">
            <v>0</v>
          </cell>
          <cell r="HW234">
            <v>0</v>
          </cell>
          <cell r="HX234">
            <v>0</v>
          </cell>
          <cell r="HY234">
            <v>0</v>
          </cell>
          <cell r="HZ234">
            <v>0</v>
          </cell>
          <cell r="IA234">
            <v>0</v>
          </cell>
          <cell r="IB234">
            <v>0</v>
          </cell>
          <cell r="IC234">
            <v>0</v>
          </cell>
          <cell r="ID234">
            <v>0</v>
          </cell>
          <cell r="IE234">
            <v>0</v>
          </cell>
          <cell r="IF234">
            <v>0</v>
          </cell>
          <cell r="IG234">
            <v>0</v>
          </cell>
          <cell r="IH234">
            <v>0</v>
          </cell>
          <cell r="II234">
            <v>0</v>
          </cell>
          <cell r="IJ234">
            <v>0</v>
          </cell>
          <cell r="IK234">
            <v>0</v>
          </cell>
          <cell r="IL234">
            <v>0</v>
          </cell>
          <cell r="IM234">
            <v>0</v>
          </cell>
          <cell r="IN234">
            <v>3.6</v>
          </cell>
          <cell r="IO234">
            <v>0.8</v>
          </cell>
          <cell r="IP234">
            <v>0.4</v>
          </cell>
          <cell r="IQ234">
            <v>-0.1</v>
          </cell>
          <cell r="IR234">
            <v>1.59</v>
          </cell>
          <cell r="IS234">
            <v>-0.43</v>
          </cell>
          <cell r="IT234">
            <v>1.63</v>
          </cell>
          <cell r="IU234">
            <v>-1.57</v>
          </cell>
        </row>
        <row r="235">
          <cell r="A235" t="str">
            <v>Z IN</v>
          </cell>
          <cell r="B235" t="str">
            <v>Zee Entertainment</v>
          </cell>
          <cell r="C235" t="str">
            <v>Media and Entertainment</v>
          </cell>
          <cell r="D235">
            <v>-182.2</v>
          </cell>
          <cell r="E235">
            <v>-199.8</v>
          </cell>
          <cell r="F235">
            <v>-226.8</v>
          </cell>
          <cell r="G235">
            <v>-154.80000000000001</v>
          </cell>
          <cell r="H235">
            <v>-169.6</v>
          </cell>
          <cell r="I235">
            <v>-192.2</v>
          </cell>
          <cell r="J235">
            <v>-121.6</v>
          </cell>
          <cell r="K235">
            <v>-99.5</v>
          </cell>
          <cell r="L235">
            <v>-73.900000000000006</v>
          </cell>
          <cell r="M235">
            <v>-76.5</v>
          </cell>
          <cell r="N235">
            <v>-79.3</v>
          </cell>
          <cell r="O235">
            <v>-79.900000000000006</v>
          </cell>
          <cell r="P235">
            <v>-25.1</v>
          </cell>
          <cell r="Q235">
            <v>-75.8</v>
          </cell>
          <cell r="R235">
            <v>-120.1</v>
          </cell>
          <cell r="S235">
            <v>-20.5</v>
          </cell>
          <cell r="T235">
            <v>-109</v>
          </cell>
          <cell r="U235">
            <v>-34.299999999999997</v>
          </cell>
          <cell r="V235">
            <v>-68</v>
          </cell>
          <cell r="W235">
            <v>-8.4</v>
          </cell>
          <cell r="X235">
            <v>-118.2</v>
          </cell>
          <cell r="Y235">
            <v>-85</v>
          </cell>
          <cell r="Z235">
            <v>-167</v>
          </cell>
          <cell r="AA235">
            <v>-184.3</v>
          </cell>
          <cell r="AB235">
            <v>-214.10000000000002</v>
          </cell>
          <cell r="AC235">
            <v>-222.9</v>
          </cell>
          <cell r="AD235">
            <v>-385.5</v>
          </cell>
          <cell r="AE235">
            <v>-508.6</v>
          </cell>
          <cell r="AF235">
            <v>681.50000000000023</v>
          </cell>
          <cell r="AG235">
            <v>720.5</v>
          </cell>
          <cell r="AH235">
            <v>954.59999999999991</v>
          </cell>
          <cell r="AI235">
            <v>1184.6999999999998</v>
          </cell>
          <cell r="AJ235">
            <v>840.70000000000016</v>
          </cell>
          <cell r="AK235">
            <v>915.8</v>
          </cell>
          <cell r="AL235">
            <v>1212.9000000000001</v>
          </cell>
          <cell r="AM235">
            <v>1213.6000000000001</v>
          </cell>
          <cell r="AN235">
            <v>983.50000000000011</v>
          </cell>
          <cell r="AO235">
            <v>964.30000000000018</v>
          </cell>
          <cell r="AP235">
            <v>1102.7</v>
          </cell>
          <cell r="AQ235">
            <v>1246.8999999999996</v>
          </cell>
          <cell r="AR235">
            <v>988.90000000000009</v>
          </cell>
          <cell r="AS235">
            <v>563.3000000000003</v>
          </cell>
          <cell r="AT235">
            <v>394.50000000000011</v>
          </cell>
          <cell r="AU235">
            <v>764.00000000000023</v>
          </cell>
          <cell r="AV235">
            <v>647.89999999999941</v>
          </cell>
          <cell r="AW235">
            <v>283.69999999999965</v>
          </cell>
          <cell r="AX235">
            <v>1375.2000000000007</v>
          </cell>
          <cell r="AY235">
            <v>1063.8</v>
          </cell>
          <cell r="AZ235">
            <v>1224.8999999999999</v>
          </cell>
          <cell r="BA235">
            <v>1405.1000000000001</v>
          </cell>
          <cell r="BB235">
            <v>1592.3999999999999</v>
          </cell>
          <cell r="BC235">
            <v>1500.2999999999997</v>
          </cell>
          <cell r="BD235">
            <v>1450.4</v>
          </cell>
          <cell r="BE235">
            <v>1479.1000000000004</v>
          </cell>
          <cell r="BF235">
            <v>1132.0000000000007</v>
          </cell>
          <cell r="BG235">
            <v>1037.9999999999995</v>
          </cell>
          <cell r="BH235">
            <v>0</v>
          </cell>
          <cell r="BI235">
            <v>0</v>
          </cell>
          <cell r="BJ235">
            <v>0</v>
          </cell>
          <cell r="BK235">
            <v>-386.1</v>
          </cell>
          <cell r="BL235">
            <v>0</v>
          </cell>
          <cell r="BM235">
            <v>0</v>
          </cell>
          <cell r="BN235">
            <v>0</v>
          </cell>
          <cell r="BO235">
            <v>0</v>
          </cell>
          <cell r="BP235">
            <v>0</v>
          </cell>
          <cell r="BQ235">
            <v>0</v>
          </cell>
          <cell r="BR235">
            <v>0</v>
          </cell>
          <cell r="BS235">
            <v>-47.4</v>
          </cell>
          <cell r="BT235">
            <v>0</v>
          </cell>
          <cell r="BU235">
            <v>0</v>
          </cell>
          <cell r="BV235">
            <v>19</v>
          </cell>
          <cell r="BW235">
            <v>0</v>
          </cell>
          <cell r="BX235">
            <v>0</v>
          </cell>
          <cell r="BY235">
            <v>0</v>
          </cell>
          <cell r="BZ235">
            <v>0</v>
          </cell>
          <cell r="CA235">
            <v>0</v>
          </cell>
          <cell r="CB235">
            <v>0</v>
          </cell>
          <cell r="CC235">
            <v>0</v>
          </cell>
          <cell r="CD235">
            <v>0</v>
          </cell>
          <cell r="CE235">
            <v>-25.8</v>
          </cell>
          <cell r="CF235">
            <v>574</v>
          </cell>
          <cell r="CG235">
            <v>791.7</v>
          </cell>
          <cell r="CH235">
            <v>25.8</v>
          </cell>
          <cell r="CI235">
            <v>194.8</v>
          </cell>
          <cell r="CJ235">
            <v>681.50000000000023</v>
          </cell>
          <cell r="CK235">
            <v>720.5</v>
          </cell>
          <cell r="CL235">
            <v>954.59999999999991</v>
          </cell>
          <cell r="CM235">
            <v>798.5999999999998</v>
          </cell>
          <cell r="CN235">
            <v>840.70000000000016</v>
          </cell>
          <cell r="CO235">
            <v>915.8</v>
          </cell>
          <cell r="CP235">
            <v>1212.9000000000001</v>
          </cell>
          <cell r="CQ235">
            <v>1213.6000000000001</v>
          </cell>
          <cell r="CR235">
            <v>983.50000000000011</v>
          </cell>
          <cell r="CS235">
            <v>964.30000000000018</v>
          </cell>
          <cell r="CT235">
            <v>1102.7</v>
          </cell>
          <cell r="CU235">
            <v>1199.4999999999995</v>
          </cell>
          <cell r="CV235">
            <v>988.90000000000009</v>
          </cell>
          <cell r="CW235">
            <v>563.3000000000003</v>
          </cell>
          <cell r="CX235">
            <v>413.50000000000011</v>
          </cell>
          <cell r="CY235">
            <v>764.00000000000023</v>
          </cell>
          <cell r="CZ235">
            <v>647.89999999999941</v>
          </cell>
          <cell r="DA235">
            <v>283.69999999999965</v>
          </cell>
          <cell r="DB235">
            <v>1375.2000000000007</v>
          </cell>
          <cell r="DC235">
            <v>1063.8</v>
          </cell>
          <cell r="DD235">
            <v>1224.8999999999999</v>
          </cell>
          <cell r="DE235">
            <v>1405.1000000000001</v>
          </cell>
          <cell r="DF235">
            <v>1592.3999999999999</v>
          </cell>
          <cell r="DG235">
            <v>1474.4999999999998</v>
          </cell>
          <cell r="DH235">
            <v>2024.4</v>
          </cell>
          <cell r="DI235">
            <v>2270.8000000000002</v>
          </cell>
          <cell r="DJ235">
            <v>1157.8000000000006</v>
          </cell>
          <cell r="DK235">
            <v>1232.7999999999995</v>
          </cell>
          <cell r="DL235">
            <v>-204.8</v>
          </cell>
          <cell r="DM235">
            <v>-175</v>
          </cell>
          <cell r="DN235">
            <v>-245.8</v>
          </cell>
          <cell r="DO235">
            <v>-259.3</v>
          </cell>
          <cell r="DP235">
            <v>-217.7</v>
          </cell>
          <cell r="DQ235">
            <v>-215</v>
          </cell>
          <cell r="DR235">
            <v>-311</v>
          </cell>
          <cell r="DS235">
            <v>-305.10000000000002</v>
          </cell>
          <cell r="DT235">
            <v>-292.2</v>
          </cell>
          <cell r="DU235">
            <v>-273.2</v>
          </cell>
          <cell r="DV235">
            <v>-237.2</v>
          </cell>
          <cell r="DW235">
            <v>-273.8</v>
          </cell>
          <cell r="DX235">
            <v>-210.4</v>
          </cell>
          <cell r="DY235">
            <v>-138.1</v>
          </cell>
          <cell r="DZ235">
            <v>-103.2</v>
          </cell>
          <cell r="EA235">
            <v>-88.5</v>
          </cell>
          <cell r="EB235">
            <v>-108.8</v>
          </cell>
          <cell r="EC235">
            <v>-73.599999999999994</v>
          </cell>
          <cell r="ED235">
            <v>-417</v>
          </cell>
          <cell r="EE235">
            <v>-364.6</v>
          </cell>
          <cell r="EF235">
            <v>-412.2</v>
          </cell>
          <cell r="EG235">
            <v>-434.5</v>
          </cell>
          <cell r="EH235">
            <v>-457.7</v>
          </cell>
          <cell r="EI235">
            <v>-430.3</v>
          </cell>
          <cell r="EJ235">
            <v>-417.1</v>
          </cell>
          <cell r="EK235">
            <v>-489.3</v>
          </cell>
          <cell r="EL235">
            <v>-318.10000000000002</v>
          </cell>
          <cell r="EM235">
            <v>-264.7</v>
          </cell>
          <cell r="EN235">
            <v>476.70000000000022</v>
          </cell>
          <cell r="EO235">
            <v>545.5</v>
          </cell>
          <cell r="EP235">
            <v>708.8</v>
          </cell>
          <cell r="EQ235">
            <v>539.29999999999973</v>
          </cell>
          <cell r="ER235">
            <v>623.00000000000023</v>
          </cell>
          <cell r="ES235">
            <v>700.8</v>
          </cell>
          <cell r="ET235">
            <v>901.90000000000009</v>
          </cell>
          <cell r="EU235">
            <v>908.50000000000011</v>
          </cell>
          <cell r="EV235">
            <v>691.30000000000018</v>
          </cell>
          <cell r="EW235">
            <v>691.10000000000014</v>
          </cell>
          <cell r="EX235">
            <v>865.5</v>
          </cell>
          <cell r="EY235">
            <v>925.69999999999959</v>
          </cell>
          <cell r="EZ235">
            <v>778.50000000000011</v>
          </cell>
          <cell r="FA235">
            <v>425.20000000000027</v>
          </cell>
          <cell r="FB235">
            <v>310.30000000000013</v>
          </cell>
          <cell r="FC235">
            <v>675.50000000000023</v>
          </cell>
          <cell r="FD235">
            <v>539.09999999999945</v>
          </cell>
          <cell r="FE235">
            <v>210.09999999999965</v>
          </cell>
          <cell r="FF235">
            <v>958.20000000000073</v>
          </cell>
          <cell r="FG235">
            <v>699.19999999999993</v>
          </cell>
          <cell r="FH235">
            <v>812.69999999999982</v>
          </cell>
          <cell r="FI235">
            <v>970.60000000000014</v>
          </cell>
          <cell r="FJ235">
            <v>1134.6999999999998</v>
          </cell>
          <cell r="FK235">
            <v>1044.1999999999998</v>
          </cell>
          <cell r="FL235">
            <v>1607.3000000000002</v>
          </cell>
          <cell r="FM235">
            <v>1781.5000000000002</v>
          </cell>
          <cell r="FN235">
            <v>839.70000000000061</v>
          </cell>
          <cell r="FO235">
            <v>968.09999999999945</v>
          </cell>
          <cell r="FP235">
            <v>0</v>
          </cell>
          <cell r="FQ235">
            <v>0</v>
          </cell>
          <cell r="FR235">
            <v>0</v>
          </cell>
          <cell r="FS235">
            <v>34.299999999999997</v>
          </cell>
          <cell r="FT235">
            <v>0</v>
          </cell>
          <cell r="FU235">
            <v>-0.1</v>
          </cell>
          <cell r="FV235">
            <v>30.6</v>
          </cell>
          <cell r="FW235">
            <v>-4</v>
          </cell>
          <cell r="FX235">
            <v>0</v>
          </cell>
          <cell r="FY235">
            <v>0</v>
          </cell>
          <cell r="FZ235">
            <v>-3.1</v>
          </cell>
          <cell r="GA235">
            <v>-22.1</v>
          </cell>
          <cell r="GB235">
            <v>0</v>
          </cell>
          <cell r="GC235">
            <v>0</v>
          </cell>
          <cell r="GD235">
            <v>24</v>
          </cell>
          <cell r="GE235">
            <v>-0.9</v>
          </cell>
          <cell r="GF235">
            <v>-0.1</v>
          </cell>
          <cell r="GG235">
            <v>0</v>
          </cell>
          <cell r="GH235">
            <v>0</v>
          </cell>
          <cell r="GI235">
            <v>0</v>
          </cell>
          <cell r="GJ235">
            <v>0</v>
          </cell>
          <cell r="GK235">
            <v>0</v>
          </cell>
          <cell r="GL235">
            <v>0</v>
          </cell>
          <cell r="GM235">
            <v>0</v>
          </cell>
          <cell r="GN235">
            <v>0</v>
          </cell>
          <cell r="GO235">
            <v>0</v>
          </cell>
          <cell r="GP235">
            <v>0</v>
          </cell>
          <cell r="GQ235">
            <v>0</v>
          </cell>
          <cell r="GR235">
            <v>0</v>
          </cell>
          <cell r="GS235">
            <v>0</v>
          </cell>
          <cell r="GT235">
            <v>0</v>
          </cell>
          <cell r="GU235">
            <v>0</v>
          </cell>
          <cell r="GV235">
            <v>0</v>
          </cell>
          <cell r="GW235">
            <v>0</v>
          </cell>
          <cell r="GX235">
            <v>0</v>
          </cell>
          <cell r="GY235">
            <v>0</v>
          </cell>
          <cell r="GZ235">
            <v>0</v>
          </cell>
          <cell r="HA235">
            <v>0</v>
          </cell>
          <cell r="HB235">
            <v>0</v>
          </cell>
          <cell r="HC235">
            <v>0</v>
          </cell>
          <cell r="HD235">
            <v>0</v>
          </cell>
          <cell r="HE235">
            <v>0</v>
          </cell>
          <cell r="HF235">
            <v>0</v>
          </cell>
          <cell r="HG235">
            <v>0</v>
          </cell>
          <cell r="HH235">
            <v>0</v>
          </cell>
          <cell r="HI235">
            <v>0</v>
          </cell>
          <cell r="HJ235">
            <v>0</v>
          </cell>
          <cell r="HK235">
            <v>0</v>
          </cell>
          <cell r="HL235">
            <v>0</v>
          </cell>
          <cell r="HM235">
            <v>0</v>
          </cell>
          <cell r="HN235">
            <v>0</v>
          </cell>
          <cell r="HO235">
            <v>0</v>
          </cell>
          <cell r="HP235">
            <v>0</v>
          </cell>
          <cell r="HQ235">
            <v>0</v>
          </cell>
          <cell r="HR235">
            <v>0</v>
          </cell>
          <cell r="HS235">
            <v>0</v>
          </cell>
          <cell r="HT235">
            <v>-47.7</v>
          </cell>
          <cell r="HU235">
            <v>-10.9</v>
          </cell>
          <cell r="HV235">
            <v>-20.6</v>
          </cell>
          <cell r="HW235">
            <v>-105.1</v>
          </cell>
          <cell r="HX235">
            <v>-47.7</v>
          </cell>
          <cell r="HY235">
            <v>-44.5</v>
          </cell>
          <cell r="HZ235">
            <v>-26.7</v>
          </cell>
          <cell r="IA235">
            <v>77.2</v>
          </cell>
          <cell r="IB235">
            <v>-19.5</v>
          </cell>
          <cell r="IC235">
            <v>-15.1</v>
          </cell>
          <cell r="ID235">
            <v>19.2</v>
          </cell>
          <cell r="IE235">
            <v>-4.3</v>
          </cell>
          <cell r="IF235">
            <v>-18.600000000000001</v>
          </cell>
          <cell r="IG235">
            <v>-13.2</v>
          </cell>
          <cell r="IH235">
            <v>-16.899999999999999</v>
          </cell>
          <cell r="II235">
            <v>-7.7</v>
          </cell>
          <cell r="IJ235">
            <v>-12.8</v>
          </cell>
          <cell r="IK235">
            <v>12.2</v>
          </cell>
          <cell r="IL235">
            <v>-83</v>
          </cell>
          <cell r="IM235">
            <v>-95.4</v>
          </cell>
          <cell r="IN235">
            <v>-41.9</v>
          </cell>
          <cell r="IO235">
            <v>-45.6</v>
          </cell>
          <cell r="IP235">
            <v>-38</v>
          </cell>
          <cell r="IQ235">
            <v>-119.9</v>
          </cell>
          <cell r="IR235">
            <v>-6</v>
          </cell>
          <cell r="IS235">
            <v>11</v>
          </cell>
          <cell r="IT235">
            <v>-14.7</v>
          </cell>
          <cell r="IU235">
            <v>-3.4</v>
          </cell>
        </row>
        <row r="236">
          <cell r="A236" t="str">
            <v>Metals</v>
          </cell>
          <cell r="B236" t="str">
            <v>Metals</v>
          </cell>
        </row>
        <row r="237">
          <cell r="A237" t="str">
            <v>BHUS IN</v>
          </cell>
          <cell r="B237" t="str">
            <v>Bhushan steel</v>
          </cell>
          <cell r="C237" t="str">
            <v>Metals</v>
          </cell>
          <cell r="D237">
            <v>0</v>
          </cell>
          <cell r="E237">
            <v>0</v>
          </cell>
          <cell r="F237">
            <v>0</v>
          </cell>
          <cell r="G237">
            <v>0</v>
          </cell>
          <cell r="H237">
            <v>0</v>
          </cell>
          <cell r="I237">
            <v>0</v>
          </cell>
          <cell r="J237">
            <v>0</v>
          </cell>
          <cell r="K237">
            <v>0</v>
          </cell>
          <cell r="L237">
            <v>-195.8</v>
          </cell>
          <cell r="M237">
            <v>-212.5</v>
          </cell>
          <cell r="N237">
            <v>-215.8</v>
          </cell>
          <cell r="O237">
            <v>-169.8</v>
          </cell>
          <cell r="P237">
            <v>-213.5</v>
          </cell>
          <cell r="Q237">
            <v>-170.8</v>
          </cell>
          <cell r="R237">
            <v>-284.8</v>
          </cell>
          <cell r="S237">
            <v>-125.9</v>
          </cell>
          <cell r="T237">
            <v>-229.2</v>
          </cell>
          <cell r="U237">
            <v>-194</v>
          </cell>
          <cell r="V237">
            <v>-205.5</v>
          </cell>
          <cell r="W237">
            <v>-143.80000000000001</v>
          </cell>
          <cell r="X237">
            <v>-144.80000000000001</v>
          </cell>
          <cell r="Y237">
            <v>-311.8</v>
          </cell>
          <cell r="Z237">
            <v>-424</v>
          </cell>
          <cell r="AA237">
            <v>-489.1</v>
          </cell>
          <cell r="AB237">
            <v>-556.29999999999995</v>
          </cell>
          <cell r="AC237">
            <v>-768.6</v>
          </cell>
          <cell r="AD237">
            <v>-631.9</v>
          </cell>
          <cell r="AE237">
            <v>-572.79999999999995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0</v>
          </cell>
          <cell r="AK237">
            <v>0</v>
          </cell>
          <cell r="AL237">
            <v>0</v>
          </cell>
          <cell r="AM237">
            <v>0</v>
          </cell>
          <cell r="AN237">
            <v>762.50000000000068</v>
          </cell>
          <cell r="AO237">
            <v>855.59999999999991</v>
          </cell>
          <cell r="AP237">
            <v>887.69999999999959</v>
          </cell>
          <cell r="AQ237">
            <v>1008.5000000000007</v>
          </cell>
          <cell r="AR237">
            <v>1113.400000000001</v>
          </cell>
          <cell r="AS237">
            <v>719.09999999999991</v>
          </cell>
          <cell r="AT237">
            <v>1004.8000000000011</v>
          </cell>
          <cell r="AU237">
            <v>1535.6999999999989</v>
          </cell>
          <cell r="AV237">
            <v>1472.1999999999998</v>
          </cell>
          <cell r="AW237">
            <v>1727.1000000000001</v>
          </cell>
          <cell r="AX237">
            <v>1820.0000000000009</v>
          </cell>
          <cell r="AY237">
            <v>2347.5999999999995</v>
          </cell>
          <cell r="AZ237">
            <v>2285.8999999999996</v>
          </cell>
          <cell r="BA237">
            <v>2512.9999999999982</v>
          </cell>
          <cell r="BB237">
            <v>2113.6999999999989</v>
          </cell>
          <cell r="BC237">
            <v>3151.2</v>
          </cell>
          <cell r="BD237">
            <v>3077.4999999999982</v>
          </cell>
          <cell r="BE237">
            <v>3258.7000000000021</v>
          </cell>
          <cell r="BF237">
            <v>330.39999999999895</v>
          </cell>
          <cell r="BG237">
            <v>1607.1000000000006</v>
          </cell>
          <cell r="BH237">
            <v>0</v>
          </cell>
          <cell r="BI237">
            <v>0</v>
          </cell>
          <cell r="BJ237">
            <v>0</v>
          </cell>
          <cell r="BK237">
            <v>0</v>
          </cell>
          <cell r="BL237">
            <v>0</v>
          </cell>
          <cell r="BM237">
            <v>0</v>
          </cell>
          <cell r="BN237">
            <v>0</v>
          </cell>
          <cell r="BO237">
            <v>0</v>
          </cell>
          <cell r="BP237">
            <v>0</v>
          </cell>
          <cell r="BQ237">
            <v>0</v>
          </cell>
          <cell r="BR237">
            <v>0</v>
          </cell>
          <cell r="BS237">
            <v>0</v>
          </cell>
          <cell r="BT237">
            <v>0</v>
          </cell>
          <cell r="BU237">
            <v>0</v>
          </cell>
          <cell r="BV237">
            <v>0</v>
          </cell>
          <cell r="BW237">
            <v>0</v>
          </cell>
          <cell r="BX237">
            <v>0</v>
          </cell>
          <cell r="BY237">
            <v>0</v>
          </cell>
          <cell r="BZ237">
            <v>0</v>
          </cell>
          <cell r="CA237">
            <v>0</v>
          </cell>
          <cell r="CB237">
            <v>0</v>
          </cell>
          <cell r="CC237">
            <v>0</v>
          </cell>
          <cell r="CD237">
            <v>0</v>
          </cell>
          <cell r="CE237">
            <v>0</v>
          </cell>
          <cell r="CF237">
            <v>0</v>
          </cell>
          <cell r="CG237">
            <v>0</v>
          </cell>
          <cell r="CH237">
            <v>0</v>
          </cell>
          <cell r="CI237">
            <v>0</v>
          </cell>
          <cell r="CJ237">
            <v>0</v>
          </cell>
          <cell r="CK237">
            <v>0</v>
          </cell>
          <cell r="CL237">
            <v>0</v>
          </cell>
          <cell r="CM237">
            <v>0</v>
          </cell>
          <cell r="CN237">
            <v>0</v>
          </cell>
          <cell r="CO237">
            <v>0</v>
          </cell>
          <cell r="CP237">
            <v>0</v>
          </cell>
          <cell r="CQ237">
            <v>0</v>
          </cell>
          <cell r="CR237">
            <v>762.50000000000068</v>
          </cell>
          <cell r="CS237">
            <v>855.59999999999991</v>
          </cell>
          <cell r="CT237">
            <v>887.69999999999959</v>
          </cell>
          <cell r="CU237">
            <v>1008.5000000000007</v>
          </cell>
          <cell r="CV237">
            <v>1113.400000000001</v>
          </cell>
          <cell r="CW237">
            <v>719.09999999999991</v>
          </cell>
          <cell r="CX237">
            <v>1004.8000000000011</v>
          </cell>
          <cell r="CY237">
            <v>1535.6999999999989</v>
          </cell>
          <cell r="CZ237">
            <v>1472.1999999999998</v>
          </cell>
          <cell r="DA237">
            <v>1727.1000000000001</v>
          </cell>
          <cell r="DB237">
            <v>1820.0000000000009</v>
          </cell>
          <cell r="DC237">
            <v>2347.5999999999995</v>
          </cell>
          <cell r="DD237">
            <v>2285.8999999999996</v>
          </cell>
          <cell r="DE237">
            <v>2512.9999999999982</v>
          </cell>
          <cell r="DF237">
            <v>2113.6999999999989</v>
          </cell>
          <cell r="DG237">
            <v>3151.2</v>
          </cell>
          <cell r="DH237">
            <v>3077.4999999999982</v>
          </cell>
          <cell r="DI237">
            <v>3258.7000000000021</v>
          </cell>
          <cell r="DJ237">
            <v>330.39999999999895</v>
          </cell>
          <cell r="DK237">
            <v>1607.1000000000006</v>
          </cell>
          <cell r="DL237">
            <v>0</v>
          </cell>
          <cell r="DM237">
            <v>0</v>
          </cell>
          <cell r="DN237">
            <v>0</v>
          </cell>
          <cell r="DO237">
            <v>0</v>
          </cell>
          <cell r="DP237">
            <v>0</v>
          </cell>
          <cell r="DQ237">
            <v>0</v>
          </cell>
          <cell r="DR237">
            <v>0</v>
          </cell>
          <cell r="DS237">
            <v>0</v>
          </cell>
          <cell r="DT237">
            <v>-46.3</v>
          </cell>
          <cell r="DU237">
            <v>-43.8</v>
          </cell>
          <cell r="DV237">
            <v>-47.4</v>
          </cell>
          <cell r="DW237">
            <v>14.4</v>
          </cell>
          <cell r="DX237">
            <v>15.9</v>
          </cell>
          <cell r="DY237">
            <v>31.6</v>
          </cell>
          <cell r="DZ237">
            <v>13.8</v>
          </cell>
          <cell r="EA237">
            <v>-113.4</v>
          </cell>
          <cell r="EB237">
            <v>-125.1</v>
          </cell>
          <cell r="EC237">
            <v>-156.69999999999999</v>
          </cell>
          <cell r="ED237">
            <v>-159.4</v>
          </cell>
          <cell r="EE237">
            <v>-149.90000000000003</v>
          </cell>
          <cell r="EF237">
            <v>-257.39999999999998</v>
          </cell>
          <cell r="EG237">
            <v>-311.60000000000002</v>
          </cell>
          <cell r="EH237">
            <v>-221.4</v>
          </cell>
          <cell r="EI237">
            <v>-361.6</v>
          </cell>
          <cell r="EJ237">
            <v>-398.5</v>
          </cell>
          <cell r="EK237">
            <v>-524.9</v>
          </cell>
          <cell r="EL237">
            <v>-123</v>
          </cell>
          <cell r="EM237">
            <v>-443.1</v>
          </cell>
          <cell r="EN237">
            <v>0</v>
          </cell>
          <cell r="EO237">
            <v>0</v>
          </cell>
          <cell r="EP237">
            <v>0</v>
          </cell>
          <cell r="EQ237">
            <v>0</v>
          </cell>
          <cell r="ER237">
            <v>0</v>
          </cell>
          <cell r="ES237">
            <v>0</v>
          </cell>
          <cell r="ET237">
            <v>0</v>
          </cell>
          <cell r="EU237">
            <v>0</v>
          </cell>
          <cell r="EV237">
            <v>716.20000000000073</v>
          </cell>
          <cell r="EW237">
            <v>811.8</v>
          </cell>
          <cell r="EX237">
            <v>840.29999999999961</v>
          </cell>
          <cell r="EY237">
            <v>1022.9000000000007</v>
          </cell>
          <cell r="EZ237">
            <v>1129.3000000000011</v>
          </cell>
          <cell r="FA237">
            <v>750.69999999999993</v>
          </cell>
          <cell r="FB237">
            <v>1018.600000000001</v>
          </cell>
          <cell r="FC237">
            <v>1422.2999999999988</v>
          </cell>
          <cell r="FD237">
            <v>1347.1</v>
          </cell>
          <cell r="FE237">
            <v>1570.4</v>
          </cell>
          <cell r="FF237">
            <v>1660.6000000000008</v>
          </cell>
          <cell r="FG237">
            <v>2197.6999999999994</v>
          </cell>
          <cell r="FH237">
            <v>2028.4999999999995</v>
          </cell>
          <cell r="FI237">
            <v>2201.3999999999983</v>
          </cell>
          <cell r="FJ237">
            <v>1892.2999999999988</v>
          </cell>
          <cell r="FK237">
            <v>2789.6</v>
          </cell>
          <cell r="FL237">
            <v>2678.9999999999982</v>
          </cell>
          <cell r="FM237">
            <v>2733.800000000002</v>
          </cell>
          <cell r="FN237">
            <v>207.39999999999895</v>
          </cell>
          <cell r="FO237">
            <v>1164.0000000000005</v>
          </cell>
          <cell r="FP237">
            <v>0</v>
          </cell>
          <cell r="FQ237">
            <v>0</v>
          </cell>
          <cell r="FR237">
            <v>0</v>
          </cell>
          <cell r="FS237">
            <v>0</v>
          </cell>
          <cell r="FT237">
            <v>0</v>
          </cell>
          <cell r="FU237">
            <v>0</v>
          </cell>
          <cell r="FV237">
            <v>0</v>
          </cell>
          <cell r="FW237">
            <v>0</v>
          </cell>
          <cell r="FX237">
            <v>0</v>
          </cell>
          <cell r="FY237">
            <v>0</v>
          </cell>
          <cell r="FZ237">
            <v>0</v>
          </cell>
          <cell r="GA237">
            <v>0</v>
          </cell>
          <cell r="GB237">
            <v>0</v>
          </cell>
          <cell r="GC237">
            <v>0</v>
          </cell>
          <cell r="GD237">
            <v>0</v>
          </cell>
          <cell r="GE237">
            <v>0</v>
          </cell>
          <cell r="GF237">
            <v>0</v>
          </cell>
          <cell r="GG237">
            <v>0</v>
          </cell>
          <cell r="GH237">
            <v>0</v>
          </cell>
          <cell r="GI237">
            <v>0</v>
          </cell>
          <cell r="GJ237">
            <v>0</v>
          </cell>
          <cell r="GK237">
            <v>0</v>
          </cell>
          <cell r="GL237">
            <v>0</v>
          </cell>
          <cell r="GM237">
            <v>0</v>
          </cell>
          <cell r="GN237">
            <v>0</v>
          </cell>
          <cell r="GO237">
            <v>0</v>
          </cell>
          <cell r="GP237">
            <v>0</v>
          </cell>
          <cell r="GQ237">
            <v>0</v>
          </cell>
          <cell r="GR237">
            <v>0</v>
          </cell>
          <cell r="GS237">
            <v>0</v>
          </cell>
          <cell r="GT237">
            <v>0</v>
          </cell>
          <cell r="GU237">
            <v>0</v>
          </cell>
          <cell r="GV237">
            <v>0</v>
          </cell>
          <cell r="GW237">
            <v>0</v>
          </cell>
          <cell r="GX237">
            <v>0</v>
          </cell>
          <cell r="GY237">
            <v>0</v>
          </cell>
          <cell r="GZ237">
            <v>0</v>
          </cell>
          <cell r="HA237">
            <v>0</v>
          </cell>
          <cell r="HB237">
            <v>0</v>
          </cell>
          <cell r="HC237">
            <v>0</v>
          </cell>
          <cell r="HD237">
            <v>0</v>
          </cell>
          <cell r="HE237">
            <v>0</v>
          </cell>
          <cell r="HF237">
            <v>0</v>
          </cell>
          <cell r="HG237">
            <v>0</v>
          </cell>
          <cell r="HH237">
            <v>0</v>
          </cell>
          <cell r="HI237">
            <v>0</v>
          </cell>
          <cell r="HJ237">
            <v>0</v>
          </cell>
          <cell r="HK237">
            <v>0</v>
          </cell>
          <cell r="HL237">
            <v>0</v>
          </cell>
          <cell r="HM237">
            <v>0</v>
          </cell>
          <cell r="HN237">
            <v>0</v>
          </cell>
          <cell r="HO237">
            <v>0</v>
          </cell>
          <cell r="HP237">
            <v>0</v>
          </cell>
          <cell r="HQ237">
            <v>0</v>
          </cell>
          <cell r="HR237">
            <v>0</v>
          </cell>
          <cell r="HS237">
            <v>0</v>
          </cell>
          <cell r="HT237">
            <v>0</v>
          </cell>
          <cell r="HU237">
            <v>0</v>
          </cell>
          <cell r="HV237">
            <v>0</v>
          </cell>
          <cell r="HW237">
            <v>0</v>
          </cell>
          <cell r="HX237">
            <v>0</v>
          </cell>
          <cell r="HY237">
            <v>0</v>
          </cell>
          <cell r="HZ237">
            <v>0</v>
          </cell>
          <cell r="IA237">
            <v>0</v>
          </cell>
          <cell r="IB237">
            <v>0</v>
          </cell>
          <cell r="IC237">
            <v>0</v>
          </cell>
          <cell r="ID237">
            <v>0</v>
          </cell>
          <cell r="IE237">
            <v>0</v>
          </cell>
          <cell r="IF237">
            <v>0</v>
          </cell>
          <cell r="IG237">
            <v>0</v>
          </cell>
          <cell r="IH237">
            <v>0</v>
          </cell>
          <cell r="II237">
            <v>0</v>
          </cell>
          <cell r="IJ237">
            <v>0</v>
          </cell>
          <cell r="IK237">
            <v>0</v>
          </cell>
          <cell r="IL237">
            <v>0</v>
          </cell>
          <cell r="IM237">
            <v>0</v>
          </cell>
          <cell r="IN237">
            <v>0</v>
          </cell>
          <cell r="IO237">
            <v>0</v>
          </cell>
          <cell r="IP237">
            <v>0</v>
          </cell>
          <cell r="IQ237">
            <v>0</v>
          </cell>
          <cell r="IR237">
            <v>0</v>
          </cell>
          <cell r="IS237">
            <v>0</v>
          </cell>
          <cell r="IT237">
            <v>0</v>
          </cell>
          <cell r="IU237">
            <v>0</v>
          </cell>
        </row>
        <row r="238">
          <cell r="A238" t="str">
            <v>HNDL IN</v>
          </cell>
          <cell r="B238" t="str">
            <v>Hindalco Industries</v>
          </cell>
          <cell r="C238" t="str">
            <v>Metals</v>
          </cell>
          <cell r="D238">
            <v>0</v>
          </cell>
          <cell r="E238">
            <v>0</v>
          </cell>
          <cell r="F238">
            <v>0</v>
          </cell>
          <cell r="G238">
            <v>0</v>
          </cell>
          <cell r="H238">
            <v>0</v>
          </cell>
          <cell r="I238">
            <v>0</v>
          </cell>
          <cell r="J238">
            <v>-372</v>
          </cell>
          <cell r="K238">
            <v>-367</v>
          </cell>
          <cell r="L238">
            <v>-440</v>
          </cell>
          <cell r="M238">
            <v>-439</v>
          </cell>
          <cell r="N238">
            <v>-441</v>
          </cell>
          <cell r="O238">
            <v>-380</v>
          </cell>
          <cell r="P238">
            <v>-461</v>
          </cell>
          <cell r="Q238">
            <v>-539</v>
          </cell>
          <cell r="R238">
            <v>-628</v>
          </cell>
          <cell r="S238">
            <v>-624</v>
          </cell>
          <cell r="T238">
            <v>-634</v>
          </cell>
          <cell r="U238">
            <v>-515</v>
          </cell>
          <cell r="V238">
            <v>-698</v>
          </cell>
          <cell r="W238">
            <v>-577</v>
          </cell>
          <cell r="X238">
            <v>-562.6</v>
          </cell>
          <cell r="Y238">
            <v>-632</v>
          </cell>
          <cell r="Z238">
            <v>-622</v>
          </cell>
          <cell r="AA238">
            <v>-988</v>
          </cell>
          <cell r="AB238">
            <v>-761.2</v>
          </cell>
          <cell r="AC238">
            <v>-855</v>
          </cell>
          <cell r="AD238">
            <v>-932</v>
          </cell>
          <cell r="AE238">
            <v>-821.1</v>
          </cell>
          <cell r="AF238">
            <v>0</v>
          </cell>
          <cell r="AG238">
            <v>0</v>
          </cell>
          <cell r="AH238">
            <v>0</v>
          </cell>
          <cell r="AI238">
            <v>0</v>
          </cell>
          <cell r="AJ238">
            <v>0</v>
          </cell>
          <cell r="AK238">
            <v>0</v>
          </cell>
          <cell r="AL238">
            <v>2981</v>
          </cell>
          <cell r="AM238">
            <v>3263</v>
          </cell>
          <cell r="AN238">
            <v>3628</v>
          </cell>
          <cell r="AO238">
            <v>4947</v>
          </cell>
          <cell r="AP238">
            <v>5299</v>
          </cell>
          <cell r="AQ238">
            <v>5259</v>
          </cell>
          <cell r="AR238">
            <v>4750</v>
          </cell>
          <cell r="AS238">
            <v>3982</v>
          </cell>
          <cell r="AT238">
            <v>4321</v>
          </cell>
          <cell r="AU238">
            <v>7974</v>
          </cell>
          <cell r="AV238">
            <v>8135</v>
          </cell>
          <cell r="AW238">
            <v>8377</v>
          </cell>
          <cell r="AX238">
            <v>8955</v>
          </cell>
          <cell r="AY238">
            <v>9579</v>
          </cell>
          <cell r="AZ238">
            <v>8126.1</v>
          </cell>
          <cell r="BA238">
            <v>8237</v>
          </cell>
          <cell r="BB238">
            <v>7067</v>
          </cell>
          <cell r="BC238">
            <v>6905</v>
          </cell>
          <cell r="BD238">
            <v>9307.8000000000011</v>
          </cell>
          <cell r="BE238">
            <v>9255.1999999999935</v>
          </cell>
          <cell r="BF238">
            <v>6753.6999999999935</v>
          </cell>
          <cell r="BG238">
            <v>1586.5000000000023</v>
          </cell>
          <cell r="BH238">
            <v>0</v>
          </cell>
          <cell r="BI238">
            <v>0</v>
          </cell>
          <cell r="BJ238">
            <v>0</v>
          </cell>
          <cell r="BK238">
            <v>0</v>
          </cell>
          <cell r="BL238">
            <v>0</v>
          </cell>
          <cell r="BM238">
            <v>0</v>
          </cell>
          <cell r="BN238">
            <v>0</v>
          </cell>
          <cell r="BO238">
            <v>0</v>
          </cell>
          <cell r="BP238">
            <v>0</v>
          </cell>
          <cell r="BQ238">
            <v>0</v>
          </cell>
          <cell r="BR238">
            <v>0</v>
          </cell>
          <cell r="BS238">
            <v>0</v>
          </cell>
          <cell r="BT238">
            <v>0</v>
          </cell>
          <cell r="BU238">
            <v>0</v>
          </cell>
          <cell r="BV238">
            <v>0</v>
          </cell>
          <cell r="BW238">
            <v>0</v>
          </cell>
          <cell r="BX238">
            <v>0</v>
          </cell>
          <cell r="BY238">
            <v>0</v>
          </cell>
          <cell r="BZ238">
            <v>0</v>
          </cell>
          <cell r="CA238">
            <v>0</v>
          </cell>
          <cell r="CB238">
            <v>-69</v>
          </cell>
          <cell r="CC238">
            <v>0</v>
          </cell>
          <cell r="CD238">
            <v>0</v>
          </cell>
          <cell r="CE238">
            <v>0</v>
          </cell>
          <cell r="CF238">
            <v>0</v>
          </cell>
          <cell r="CG238">
            <v>0</v>
          </cell>
          <cell r="CH238">
            <v>0</v>
          </cell>
          <cell r="CI238">
            <v>0</v>
          </cell>
          <cell r="CJ238">
            <v>0</v>
          </cell>
          <cell r="CK238">
            <v>0</v>
          </cell>
          <cell r="CL238">
            <v>0</v>
          </cell>
          <cell r="CM238">
            <v>0</v>
          </cell>
          <cell r="CN238">
            <v>0</v>
          </cell>
          <cell r="CO238">
            <v>0</v>
          </cell>
          <cell r="CP238">
            <v>2981</v>
          </cell>
          <cell r="CQ238">
            <v>3263</v>
          </cell>
          <cell r="CR238">
            <v>3628</v>
          </cell>
          <cell r="CS238">
            <v>4947</v>
          </cell>
          <cell r="CT238">
            <v>5299</v>
          </cell>
          <cell r="CU238">
            <v>5259</v>
          </cell>
          <cell r="CV238">
            <v>4750</v>
          </cell>
          <cell r="CW238">
            <v>3982</v>
          </cell>
          <cell r="CX238">
            <v>4321</v>
          </cell>
          <cell r="CY238">
            <v>7974</v>
          </cell>
          <cell r="CZ238">
            <v>8135</v>
          </cell>
          <cell r="DA238">
            <v>8377</v>
          </cell>
          <cell r="DB238">
            <v>8955</v>
          </cell>
          <cell r="DC238">
            <v>9579</v>
          </cell>
          <cell r="DD238">
            <v>8057.1</v>
          </cell>
          <cell r="DE238">
            <v>8237</v>
          </cell>
          <cell r="DF238">
            <v>7067</v>
          </cell>
          <cell r="DG238">
            <v>6905</v>
          </cell>
          <cell r="DH238">
            <v>9307.8000000000011</v>
          </cell>
          <cell r="DI238">
            <v>9255.1999999999935</v>
          </cell>
          <cell r="DJ238">
            <v>6753.6999999999935</v>
          </cell>
          <cell r="DK238">
            <v>1586.5000000000023</v>
          </cell>
          <cell r="DL238">
            <v>0</v>
          </cell>
          <cell r="DM238">
            <v>0</v>
          </cell>
          <cell r="DN238">
            <v>0</v>
          </cell>
          <cell r="DO238">
            <v>0</v>
          </cell>
          <cell r="DP238">
            <v>0</v>
          </cell>
          <cell r="DQ238">
            <v>0</v>
          </cell>
          <cell r="DR238">
            <v>-1021</v>
          </cell>
          <cell r="DS238">
            <v>-1041</v>
          </cell>
          <cell r="DT238">
            <v>-1272</v>
          </cell>
          <cell r="DU238">
            <v>-1967</v>
          </cell>
          <cell r="DV238">
            <v>-1627</v>
          </cell>
          <cell r="DW238">
            <v>-683</v>
          </cell>
          <cell r="DX238">
            <v>-958</v>
          </cell>
          <cell r="DY238">
            <v>-1217</v>
          </cell>
          <cell r="DZ238">
            <v>-1345</v>
          </cell>
          <cell r="EA238">
            <v>-1711</v>
          </cell>
          <cell r="EB238">
            <v>-2120</v>
          </cell>
          <cell r="EC238">
            <v>-2401</v>
          </cell>
          <cell r="ED238">
            <v>-2516</v>
          </cell>
          <cell r="EE238">
            <v>-2366</v>
          </cell>
          <cell r="EF238">
            <v>-2070.9</v>
          </cell>
          <cell r="EG238">
            <v>-1809</v>
          </cell>
          <cell r="EH238">
            <v>-1640</v>
          </cell>
          <cell r="EI238">
            <v>-1542</v>
          </cell>
          <cell r="EJ238">
            <v>-2340.1999999999998</v>
          </cell>
          <cell r="EK238">
            <v>-2055.6999999999998</v>
          </cell>
          <cell r="EL238">
            <v>-1305.7</v>
          </cell>
          <cell r="EM238">
            <v>1101.0999999999999</v>
          </cell>
          <cell r="EN238">
            <v>0</v>
          </cell>
          <cell r="EO238">
            <v>0</v>
          </cell>
          <cell r="EP238">
            <v>0</v>
          </cell>
          <cell r="EQ238">
            <v>0</v>
          </cell>
          <cell r="ER238">
            <v>0</v>
          </cell>
          <cell r="ES238">
            <v>0</v>
          </cell>
          <cell r="ET238">
            <v>1960</v>
          </cell>
          <cell r="EU238">
            <v>2222</v>
          </cell>
          <cell r="EV238">
            <v>2356</v>
          </cell>
          <cell r="EW238">
            <v>2980</v>
          </cell>
          <cell r="EX238">
            <v>3672</v>
          </cell>
          <cell r="EY238">
            <v>4576</v>
          </cell>
          <cell r="EZ238">
            <v>3792</v>
          </cell>
          <cell r="FA238">
            <v>2765</v>
          </cell>
          <cell r="FB238">
            <v>2976</v>
          </cell>
          <cell r="FC238">
            <v>6263</v>
          </cell>
          <cell r="FD238">
            <v>6015</v>
          </cell>
          <cell r="FE238">
            <v>5976</v>
          </cell>
          <cell r="FF238">
            <v>6439</v>
          </cell>
          <cell r="FG238">
            <v>7213</v>
          </cell>
          <cell r="FH238">
            <v>5986.2000000000007</v>
          </cell>
          <cell r="FI238">
            <v>6428</v>
          </cell>
          <cell r="FJ238">
            <v>5427</v>
          </cell>
          <cell r="FK238">
            <v>5363</v>
          </cell>
          <cell r="FL238">
            <v>6967.6000000000013</v>
          </cell>
          <cell r="FM238">
            <v>7199.4999999999936</v>
          </cell>
          <cell r="FN238">
            <v>5447.9999999999936</v>
          </cell>
          <cell r="FO238">
            <v>2687.6000000000022</v>
          </cell>
          <cell r="FP238">
            <v>0</v>
          </cell>
          <cell r="FQ238">
            <v>0</v>
          </cell>
          <cell r="FR238">
            <v>0</v>
          </cell>
          <cell r="FS238">
            <v>0</v>
          </cell>
          <cell r="FT238">
            <v>0</v>
          </cell>
          <cell r="FU238">
            <v>0</v>
          </cell>
          <cell r="FV238">
            <v>0</v>
          </cell>
          <cell r="FW238">
            <v>0</v>
          </cell>
          <cell r="FX238">
            <v>0</v>
          </cell>
          <cell r="FY238">
            <v>0</v>
          </cell>
          <cell r="FZ238">
            <v>-199</v>
          </cell>
          <cell r="GA238">
            <v>-91</v>
          </cell>
          <cell r="GB238">
            <v>0</v>
          </cell>
          <cell r="GC238">
            <v>0</v>
          </cell>
          <cell r="GD238">
            <v>30</v>
          </cell>
          <cell r="GE238">
            <v>0</v>
          </cell>
          <cell r="GF238">
            <v>0</v>
          </cell>
          <cell r="GG238">
            <v>0</v>
          </cell>
          <cell r="GH238">
            <v>0</v>
          </cell>
          <cell r="GI238">
            <v>0</v>
          </cell>
          <cell r="GJ238">
            <v>0</v>
          </cell>
          <cell r="GK238">
            <v>0</v>
          </cell>
          <cell r="GL238">
            <v>0</v>
          </cell>
          <cell r="GM238">
            <v>0</v>
          </cell>
          <cell r="GN238">
            <v>0</v>
          </cell>
          <cell r="GO238">
            <v>0</v>
          </cell>
          <cell r="GP238">
            <v>0</v>
          </cell>
          <cell r="GQ238">
            <v>0</v>
          </cell>
          <cell r="GR238">
            <v>0</v>
          </cell>
          <cell r="GS238">
            <v>0</v>
          </cell>
          <cell r="GT238">
            <v>0</v>
          </cell>
          <cell r="GU238">
            <v>0</v>
          </cell>
          <cell r="GV238">
            <v>0</v>
          </cell>
          <cell r="GW238">
            <v>0</v>
          </cell>
          <cell r="GX238">
            <v>0</v>
          </cell>
          <cell r="GY238">
            <v>0</v>
          </cell>
          <cell r="GZ238">
            <v>0</v>
          </cell>
          <cell r="HA238">
            <v>0</v>
          </cell>
          <cell r="HB238">
            <v>0</v>
          </cell>
          <cell r="HC238">
            <v>0</v>
          </cell>
          <cell r="HD238">
            <v>0</v>
          </cell>
          <cell r="HE238">
            <v>0</v>
          </cell>
          <cell r="HF238">
            <v>0</v>
          </cell>
          <cell r="HG238">
            <v>0</v>
          </cell>
          <cell r="HH238">
            <v>0</v>
          </cell>
          <cell r="HI238">
            <v>0</v>
          </cell>
          <cell r="HJ238">
            <v>0</v>
          </cell>
          <cell r="HK238">
            <v>0</v>
          </cell>
          <cell r="HL238">
            <v>0</v>
          </cell>
          <cell r="HM238">
            <v>0</v>
          </cell>
          <cell r="HN238">
            <v>0</v>
          </cell>
          <cell r="HO238">
            <v>0</v>
          </cell>
          <cell r="HP238">
            <v>0</v>
          </cell>
          <cell r="HQ238">
            <v>0</v>
          </cell>
          <cell r="HR238">
            <v>0</v>
          </cell>
          <cell r="HS238">
            <v>0</v>
          </cell>
          <cell r="HT238">
            <v>0</v>
          </cell>
          <cell r="HU238">
            <v>0</v>
          </cell>
          <cell r="HV238">
            <v>0</v>
          </cell>
          <cell r="HW238">
            <v>0</v>
          </cell>
          <cell r="HX238">
            <v>0</v>
          </cell>
          <cell r="HY238">
            <v>0</v>
          </cell>
          <cell r="HZ238">
            <v>0</v>
          </cell>
          <cell r="IA238">
            <v>0</v>
          </cell>
          <cell r="IB238">
            <v>0</v>
          </cell>
          <cell r="IC238">
            <v>0</v>
          </cell>
          <cell r="ID238">
            <v>0</v>
          </cell>
          <cell r="IE238">
            <v>0</v>
          </cell>
          <cell r="IF238">
            <v>0</v>
          </cell>
          <cell r="IG238">
            <v>0</v>
          </cell>
          <cell r="IH238">
            <v>0</v>
          </cell>
          <cell r="II238">
            <v>0</v>
          </cell>
          <cell r="IJ238">
            <v>0</v>
          </cell>
          <cell r="IK238">
            <v>0</v>
          </cell>
          <cell r="IL238">
            <v>0</v>
          </cell>
          <cell r="IM238">
            <v>0</v>
          </cell>
          <cell r="IN238">
            <v>0</v>
          </cell>
          <cell r="IO238">
            <v>0</v>
          </cell>
          <cell r="IP238">
            <v>0</v>
          </cell>
          <cell r="IQ238">
            <v>0</v>
          </cell>
          <cell r="IR238">
            <v>0</v>
          </cell>
          <cell r="IS238">
            <v>0</v>
          </cell>
          <cell r="IT238">
            <v>0</v>
          </cell>
          <cell r="IU238">
            <v>0</v>
          </cell>
        </row>
      </sheetData>
      <sheetData sheetId="4" refreshError="1">
        <row r="1">
          <cell r="A1" t="str">
            <v>Bloomberg</v>
          </cell>
          <cell r="D1" t="str">
            <v>Preference dividend</v>
          </cell>
          <cell r="AF1" t="str">
            <v>Net income</v>
          </cell>
          <cell r="BH1" t="str">
            <v>Tax on non-recurring items</v>
          </cell>
          <cell r="CJ1" t="str">
            <v>Adjusted net profit</v>
          </cell>
          <cell r="DL1" t="str">
            <v>Dividend provided</v>
          </cell>
          <cell r="EN1" t="str">
            <v>Tax on dividend provided</v>
          </cell>
          <cell r="FP1" t="str">
            <v>Wtd avg shares (m)</v>
          </cell>
        </row>
        <row r="2">
          <cell r="A2" t="str">
            <v>code</v>
          </cell>
          <cell r="B2" t="str">
            <v>Company</v>
          </cell>
          <cell r="C2" t="str">
            <v>Sector</v>
          </cell>
          <cell r="D2" t="str">
            <v>Jun'02</v>
          </cell>
          <cell r="E2" t="str">
            <v>Sep'02</v>
          </cell>
          <cell r="F2" t="str">
            <v>Dec'02</v>
          </cell>
          <cell r="G2" t="str">
            <v>Mar'03</v>
          </cell>
          <cell r="H2" t="str">
            <v>Jun'03</v>
          </cell>
          <cell r="I2" t="str">
            <v>Sep'03</v>
          </cell>
          <cell r="J2" t="str">
            <v>Dec'03</v>
          </cell>
          <cell r="K2" t="str">
            <v>Mar'04</v>
          </cell>
          <cell r="L2" t="str">
            <v>Jun'04</v>
          </cell>
          <cell r="M2" t="str">
            <v>Sep'04</v>
          </cell>
          <cell r="N2" t="str">
            <v>Dec'04</v>
          </cell>
          <cell r="O2" t="str">
            <v>Mar'05</v>
          </cell>
          <cell r="P2" t="str">
            <v>Jun'05</v>
          </cell>
          <cell r="Q2" t="str">
            <v>Sep'05</v>
          </cell>
          <cell r="R2" t="str">
            <v>Dec'05</v>
          </cell>
          <cell r="S2" t="str">
            <v>Mar'06</v>
          </cell>
          <cell r="T2" t="str">
            <v>Jun'06</v>
          </cell>
          <cell r="U2" t="str">
            <v>Sep'06</v>
          </cell>
          <cell r="V2" t="str">
            <v>Dec'06</v>
          </cell>
          <cell r="W2" t="str">
            <v>Mar'07</v>
          </cell>
          <cell r="X2" t="str">
            <v>Jun'07</v>
          </cell>
          <cell r="Y2" t="str">
            <v>Sep'07</v>
          </cell>
          <cell r="Z2" t="str">
            <v>Dec'07</v>
          </cell>
          <cell r="AA2" t="str">
            <v>Mar'08</v>
          </cell>
          <cell r="AB2" t="str">
            <v>Jun'08</v>
          </cell>
          <cell r="AC2" t="str">
            <v>Sep'08</v>
          </cell>
          <cell r="AD2" t="str">
            <v>Dec'08</v>
          </cell>
          <cell r="AE2" t="str">
            <v>Mar'09</v>
          </cell>
          <cell r="AF2" t="str">
            <v>Jun'02</v>
          </cell>
          <cell r="AG2" t="str">
            <v>Sep'02</v>
          </cell>
          <cell r="AH2" t="str">
            <v>Dec'02</v>
          </cell>
          <cell r="AI2" t="str">
            <v>Mar'03</v>
          </cell>
          <cell r="AJ2" t="str">
            <v>Jun'03</v>
          </cell>
          <cell r="AK2" t="str">
            <v>Sep'03</v>
          </cell>
          <cell r="AL2" t="str">
            <v>Dec'03</v>
          </cell>
          <cell r="AM2" t="str">
            <v>Mar'04</v>
          </cell>
          <cell r="AN2" t="str">
            <v>Jun'04</v>
          </cell>
          <cell r="AO2" t="str">
            <v>Sep'04</v>
          </cell>
          <cell r="AP2" t="str">
            <v>Dec'04</v>
          </cell>
          <cell r="AQ2" t="str">
            <v>Mar'05</v>
          </cell>
          <cell r="AR2" t="str">
            <v>Jun'05</v>
          </cell>
          <cell r="AS2" t="str">
            <v>Sep'05</v>
          </cell>
          <cell r="AT2" t="str">
            <v>Dec'05</v>
          </cell>
          <cell r="AU2" t="str">
            <v>Mar'06</v>
          </cell>
          <cell r="AV2" t="str">
            <v>Jun'06</v>
          </cell>
          <cell r="AW2" t="str">
            <v>Sep'06</v>
          </cell>
          <cell r="AX2" t="str">
            <v>Dec'06</v>
          </cell>
          <cell r="AY2" t="str">
            <v>Mar'07</v>
          </cell>
          <cell r="AZ2" t="str">
            <v>Jun'07</v>
          </cell>
          <cell r="BA2" t="str">
            <v>Sep'07</v>
          </cell>
          <cell r="BB2" t="str">
            <v>Dec'07</v>
          </cell>
          <cell r="BC2" t="str">
            <v>Mar'08</v>
          </cell>
          <cell r="BD2" t="str">
            <v>Jun'08</v>
          </cell>
          <cell r="BE2" t="str">
            <v>Sep'08</v>
          </cell>
          <cell r="BF2" t="str">
            <v>Dec'08</v>
          </cell>
          <cell r="BG2" t="str">
            <v>Mar'09</v>
          </cell>
          <cell r="BH2" t="str">
            <v>Jun'02</v>
          </cell>
          <cell r="BI2" t="str">
            <v>Sep'02</v>
          </cell>
          <cell r="BJ2" t="str">
            <v>Dec'02</v>
          </cell>
          <cell r="BK2" t="str">
            <v>Mar'03</v>
          </cell>
          <cell r="BL2" t="str">
            <v>Jun'03</v>
          </cell>
          <cell r="BM2" t="str">
            <v>Sep'03</v>
          </cell>
          <cell r="BN2" t="str">
            <v>Dec'03</v>
          </cell>
          <cell r="BO2" t="str">
            <v>Mar'04</v>
          </cell>
          <cell r="BP2" t="str">
            <v>Jun'04</v>
          </cell>
          <cell r="BQ2" t="str">
            <v>Sep'04</v>
          </cell>
          <cell r="BR2" t="str">
            <v>Dec'04</v>
          </cell>
          <cell r="BS2" t="str">
            <v>Mar'05</v>
          </cell>
          <cell r="BT2" t="str">
            <v>Jun'05</v>
          </cell>
          <cell r="BU2" t="str">
            <v>Sep'05</v>
          </cell>
          <cell r="BV2" t="str">
            <v>Dec'05</v>
          </cell>
          <cell r="BW2" t="str">
            <v>Mar'06</v>
          </cell>
          <cell r="BX2" t="str">
            <v>Jun'06</v>
          </cell>
          <cell r="BY2" t="str">
            <v>Sep'06</v>
          </cell>
          <cell r="BZ2" t="str">
            <v>Dec'06</v>
          </cell>
          <cell r="CA2" t="str">
            <v>Mar'07</v>
          </cell>
          <cell r="CB2" t="str">
            <v>Jun'07</v>
          </cell>
          <cell r="CC2" t="str">
            <v>Sep'07</v>
          </cell>
          <cell r="CD2" t="str">
            <v>Dec'07</v>
          </cell>
          <cell r="CE2" t="str">
            <v>Mar'08</v>
          </cell>
          <cell r="CF2" t="str">
            <v>Jun'08</v>
          </cell>
          <cell r="CG2" t="str">
            <v>Sep'08</v>
          </cell>
          <cell r="CH2" t="str">
            <v>Dec'08</v>
          </cell>
          <cell r="CI2" t="str">
            <v>Mar'09</v>
          </cell>
          <cell r="CJ2" t="str">
            <v>Jun'02</v>
          </cell>
          <cell r="CK2" t="str">
            <v>Sep'02</v>
          </cell>
          <cell r="CL2" t="str">
            <v>Dec'02</v>
          </cell>
          <cell r="CM2" t="str">
            <v>Mar'03</v>
          </cell>
          <cell r="CN2" t="str">
            <v>Jun'03</v>
          </cell>
          <cell r="CO2" t="str">
            <v>Sep'03</v>
          </cell>
          <cell r="CP2" t="str">
            <v>Dec'03</v>
          </cell>
          <cell r="CQ2" t="str">
            <v>Mar'04</v>
          </cell>
          <cell r="CR2" t="str">
            <v>Jun'04</v>
          </cell>
          <cell r="CS2" t="str">
            <v>Sep'04</v>
          </cell>
          <cell r="CT2" t="str">
            <v>Dec'04</v>
          </cell>
          <cell r="CU2" t="str">
            <v>Mar'05</v>
          </cell>
          <cell r="CV2" t="str">
            <v>Jun'05</v>
          </cell>
          <cell r="CW2" t="str">
            <v>Sep'05</v>
          </cell>
          <cell r="CX2" t="str">
            <v>Dec'05</v>
          </cell>
          <cell r="CY2" t="str">
            <v>Mar'06</v>
          </cell>
          <cell r="CZ2" t="str">
            <v>Jun'06</v>
          </cell>
          <cell r="DA2" t="str">
            <v>Sep'06</v>
          </cell>
          <cell r="DB2" t="str">
            <v>Dec'06</v>
          </cell>
          <cell r="DC2" t="str">
            <v>Mar'07</v>
          </cell>
          <cell r="DD2" t="str">
            <v>Jun'07</v>
          </cell>
          <cell r="DE2" t="str">
            <v>Sep'07</v>
          </cell>
          <cell r="DF2" t="str">
            <v>Dec'07</v>
          </cell>
          <cell r="DG2" t="str">
            <v>Mar'08</v>
          </cell>
          <cell r="DH2" t="str">
            <v>Jun'08</v>
          </cell>
          <cell r="DI2" t="str">
            <v>Sep'08</v>
          </cell>
          <cell r="DJ2" t="str">
            <v>Dec'08</v>
          </cell>
          <cell r="DK2" t="str">
            <v>Mar'09</v>
          </cell>
          <cell r="DL2" t="str">
            <v>Jun'02</v>
          </cell>
          <cell r="DM2" t="str">
            <v>Sep'02</v>
          </cell>
          <cell r="DN2" t="str">
            <v>Dec'02</v>
          </cell>
          <cell r="DO2" t="str">
            <v>Mar'03</v>
          </cell>
          <cell r="DP2" t="str">
            <v>Jun'03</v>
          </cell>
          <cell r="DQ2" t="str">
            <v>Sep'03</v>
          </cell>
          <cell r="DR2" t="str">
            <v>Dec'03</v>
          </cell>
          <cell r="DS2" t="str">
            <v>Mar'04</v>
          </cell>
          <cell r="DT2" t="str">
            <v>Jun'04</v>
          </cell>
          <cell r="DU2" t="str">
            <v>Sep'04</v>
          </cell>
          <cell r="DV2" t="str">
            <v>Dec'04</v>
          </cell>
          <cell r="DW2" t="str">
            <v>Mar'05</v>
          </cell>
          <cell r="DX2" t="str">
            <v>Jun'05</v>
          </cell>
          <cell r="DY2" t="str">
            <v>Sep'05</v>
          </cell>
          <cell r="DZ2" t="str">
            <v>Dec'05</v>
          </cell>
          <cell r="EA2" t="str">
            <v>Mar'06</v>
          </cell>
          <cell r="EB2" t="str">
            <v>Jun'06</v>
          </cell>
          <cell r="EC2" t="str">
            <v>Sep'06</v>
          </cell>
          <cell r="ED2" t="str">
            <v>Dec'06</v>
          </cell>
          <cell r="EE2" t="str">
            <v>Mar'07</v>
          </cell>
          <cell r="EF2" t="str">
            <v>Jun'07</v>
          </cell>
          <cell r="EG2" t="str">
            <v>Sep'07</v>
          </cell>
          <cell r="EH2" t="str">
            <v>Dec'07</v>
          </cell>
          <cell r="EI2" t="str">
            <v>Mar'08</v>
          </cell>
          <cell r="EJ2" t="str">
            <v>Jun'08</v>
          </cell>
          <cell r="EK2" t="str">
            <v>Sep'08</v>
          </cell>
          <cell r="EL2" t="str">
            <v>Dec'08</v>
          </cell>
          <cell r="EM2" t="str">
            <v>Mar'09</v>
          </cell>
          <cell r="EN2" t="str">
            <v>Jun'02</v>
          </cell>
          <cell r="EO2" t="str">
            <v>Sep'02</v>
          </cell>
          <cell r="EP2" t="str">
            <v>Dec'02</v>
          </cell>
          <cell r="EQ2" t="str">
            <v>Mar'03</v>
          </cell>
          <cell r="ER2" t="str">
            <v>Jun'03</v>
          </cell>
          <cell r="ES2" t="str">
            <v>Sep'03</v>
          </cell>
          <cell r="ET2" t="str">
            <v>Dec'03</v>
          </cell>
          <cell r="EU2" t="str">
            <v>Mar'04</v>
          </cell>
          <cell r="EV2" t="str">
            <v>Jun'04</v>
          </cell>
          <cell r="EW2" t="str">
            <v>Sep'04</v>
          </cell>
          <cell r="EX2" t="str">
            <v>Dec'04</v>
          </cell>
          <cell r="EY2" t="str">
            <v>Mar'05</v>
          </cell>
          <cell r="EZ2" t="str">
            <v>Jun'05</v>
          </cell>
          <cell r="FA2" t="str">
            <v>Sep'05</v>
          </cell>
          <cell r="FB2" t="str">
            <v>Dec'05</v>
          </cell>
          <cell r="FC2" t="str">
            <v>Mar'06</v>
          </cell>
          <cell r="FD2" t="str">
            <v>Jun'06</v>
          </cell>
          <cell r="FE2" t="str">
            <v>Sep'06</v>
          </cell>
          <cell r="FF2" t="str">
            <v>Dec'06</v>
          </cell>
          <cell r="FG2" t="str">
            <v>Mar'07</v>
          </cell>
          <cell r="FH2" t="str">
            <v>Jun'07</v>
          </cell>
          <cell r="FI2" t="str">
            <v>Sep'07</v>
          </cell>
          <cell r="FJ2" t="str">
            <v>Dec'07</v>
          </cell>
          <cell r="FK2" t="str">
            <v>Mar'08</v>
          </cell>
          <cell r="FL2" t="str">
            <v>Jun'08</v>
          </cell>
          <cell r="FM2" t="str">
            <v>Sep'08</v>
          </cell>
          <cell r="FN2" t="str">
            <v>Dec'08</v>
          </cell>
          <cell r="FO2" t="str">
            <v>Mar'09</v>
          </cell>
          <cell r="FP2" t="str">
            <v>Jun'02</v>
          </cell>
          <cell r="FQ2" t="str">
            <v>Sep'02</v>
          </cell>
          <cell r="FR2" t="str">
            <v>Dec'02</v>
          </cell>
          <cell r="FS2" t="str">
            <v>Mar'03</v>
          </cell>
          <cell r="FT2" t="str">
            <v>Jun'03</v>
          </cell>
          <cell r="FU2" t="str">
            <v>Sep'03</v>
          </cell>
          <cell r="FV2" t="str">
            <v>Dec'03</v>
          </cell>
          <cell r="FW2" t="str">
            <v>Mar'04</v>
          </cell>
          <cell r="FX2" t="str">
            <v>Jun'04</v>
          </cell>
          <cell r="FY2" t="str">
            <v>Sep'04</v>
          </cell>
          <cell r="FZ2" t="str">
            <v>Dec'04</v>
          </cell>
          <cell r="GA2" t="str">
            <v>Mar'05</v>
          </cell>
          <cell r="GB2" t="str">
            <v>Jun'05</v>
          </cell>
          <cell r="GC2" t="str">
            <v>Sep'05</v>
          </cell>
          <cell r="GD2" t="str">
            <v>Dec'05</v>
          </cell>
          <cell r="GE2" t="str">
            <v>Mar'06</v>
          </cell>
          <cell r="GF2" t="str">
            <v>Jun'06</v>
          </cell>
          <cell r="GG2" t="str">
            <v>Sep'06</v>
          </cell>
          <cell r="GH2" t="str">
            <v>Dec'06</v>
          </cell>
          <cell r="GI2" t="str">
            <v>Mar'07</v>
          </cell>
          <cell r="GJ2" t="str">
            <v>Jun'07</v>
          </cell>
          <cell r="GK2" t="str">
            <v>Sep'07</v>
          </cell>
          <cell r="GL2" t="str">
            <v>Dec'07</v>
          </cell>
          <cell r="GM2" t="str">
            <v>Mar'08</v>
          </cell>
          <cell r="GN2" t="str">
            <v>Jun'08</v>
          </cell>
          <cell r="GO2" t="str">
            <v>Sep'08</v>
          </cell>
          <cell r="GP2" t="str">
            <v>Dec'08</v>
          </cell>
          <cell r="GQ2" t="str">
            <v>Mar'09</v>
          </cell>
        </row>
        <row r="3">
          <cell r="A3" t="str">
            <v>Auto Ancillaries</v>
          </cell>
          <cell r="B3" t="str">
            <v>Auto Ancillaries</v>
          </cell>
        </row>
        <row r="4">
          <cell r="A4" t="str">
            <v>ABCL IN</v>
          </cell>
          <cell r="B4" t="str">
            <v>ABC Bearings</v>
          </cell>
          <cell r="C4" t="str">
            <v>Auto Ancillaries</v>
          </cell>
          <cell r="D4">
            <v>0</v>
          </cell>
          <cell r="E4">
            <v>0</v>
          </cell>
          <cell r="F4">
            <v>0</v>
          </cell>
          <cell r="G4">
            <v>0</v>
          </cell>
          <cell r="H4">
            <v>0</v>
          </cell>
          <cell r="I4">
            <v>0</v>
          </cell>
          <cell r="J4">
            <v>0</v>
          </cell>
          <cell r="K4">
            <v>0</v>
          </cell>
          <cell r="L4">
            <v>0</v>
          </cell>
          <cell r="M4">
            <v>0</v>
          </cell>
          <cell r="N4">
            <v>0</v>
          </cell>
          <cell r="O4">
            <v>0</v>
          </cell>
          <cell r="P4">
            <v>0</v>
          </cell>
          <cell r="Q4">
            <v>0</v>
          </cell>
          <cell r="R4">
            <v>0</v>
          </cell>
          <cell r="S4">
            <v>0</v>
          </cell>
          <cell r="T4">
            <v>0</v>
          </cell>
          <cell r="U4">
            <v>0</v>
          </cell>
          <cell r="V4">
            <v>0</v>
          </cell>
          <cell r="W4">
            <v>0</v>
          </cell>
          <cell r="X4">
            <v>0</v>
          </cell>
          <cell r="Y4">
            <v>0</v>
          </cell>
          <cell r="Z4">
            <v>0</v>
          </cell>
          <cell r="AA4">
            <v>0</v>
          </cell>
          <cell r="AB4">
            <v>0</v>
          </cell>
          <cell r="AC4">
            <v>0</v>
          </cell>
          <cell r="AD4">
            <v>0</v>
          </cell>
          <cell r="AE4">
            <v>0</v>
          </cell>
          <cell r="AF4">
            <v>-16.279000000000007</v>
          </cell>
          <cell r="AG4">
            <v>0.25900000000000434</v>
          </cell>
          <cell r="AH4">
            <v>2.3120000000000047</v>
          </cell>
          <cell r="AI4">
            <v>9.3689999999999927</v>
          </cell>
          <cell r="AJ4">
            <v>3.8910000000000347</v>
          </cell>
          <cell r="AK4">
            <v>2.9040000000000266</v>
          </cell>
          <cell r="AL4">
            <v>10.899999999999959</v>
          </cell>
          <cell r="AM4">
            <v>22.391000000000027</v>
          </cell>
          <cell r="AN4">
            <v>19.42799999999998</v>
          </cell>
          <cell r="AO4">
            <v>27.146999999999963</v>
          </cell>
          <cell r="AP4">
            <v>40.295000000000044</v>
          </cell>
          <cell r="AQ4">
            <v>22.383999999999965</v>
          </cell>
          <cell r="AR4">
            <v>35.001000000000033</v>
          </cell>
          <cell r="AS4">
            <v>40.885999999999981</v>
          </cell>
          <cell r="AT4">
            <v>30.749000000000066</v>
          </cell>
          <cell r="AU4">
            <v>50.421000000000006</v>
          </cell>
          <cell r="AV4">
            <v>53.84099999999998</v>
          </cell>
          <cell r="AW4">
            <v>53.377999999999986</v>
          </cell>
          <cell r="AX4">
            <v>46.771000000000015</v>
          </cell>
          <cell r="AY4">
            <v>47.502999999999986</v>
          </cell>
          <cell r="AZ4">
            <v>31.175000000000033</v>
          </cell>
          <cell r="BA4">
            <v>28.721999999999987</v>
          </cell>
          <cell r="BB4">
            <v>55.429999999999957</v>
          </cell>
          <cell r="BC4">
            <v>43.810000000000059</v>
          </cell>
          <cell r="BD4">
            <v>41.490000000000009</v>
          </cell>
          <cell r="BE4">
            <v>20.63499999999998</v>
          </cell>
          <cell r="BF4">
            <v>0.82000000000001716</v>
          </cell>
          <cell r="BG4">
            <v>2.7910000000000457</v>
          </cell>
          <cell r="BH4">
            <v>0</v>
          </cell>
          <cell r="BI4">
            <v>0</v>
          </cell>
          <cell r="BJ4">
            <v>0</v>
          </cell>
          <cell r="BK4">
            <v>0</v>
          </cell>
          <cell r="BL4">
            <v>0</v>
          </cell>
          <cell r="BM4">
            <v>0</v>
          </cell>
          <cell r="BN4">
            <v>0</v>
          </cell>
          <cell r="BO4">
            <v>0</v>
          </cell>
          <cell r="BP4">
            <v>0</v>
          </cell>
          <cell r="BQ4">
            <v>0</v>
          </cell>
          <cell r="BR4">
            <v>0</v>
          </cell>
          <cell r="BS4">
            <v>0</v>
          </cell>
          <cell r="BT4">
            <v>0</v>
          </cell>
          <cell r="BU4">
            <v>0</v>
          </cell>
          <cell r="BV4">
            <v>0</v>
          </cell>
          <cell r="BW4">
            <v>0</v>
          </cell>
          <cell r="BX4">
            <v>0</v>
          </cell>
          <cell r="BY4">
            <v>0</v>
          </cell>
          <cell r="BZ4">
            <v>0</v>
          </cell>
          <cell r="CA4">
            <v>0</v>
          </cell>
          <cell r="CB4">
            <v>0</v>
          </cell>
          <cell r="CC4">
            <v>0</v>
          </cell>
          <cell r="CD4">
            <v>0</v>
          </cell>
          <cell r="CE4">
            <v>0</v>
          </cell>
          <cell r="CF4">
            <v>0</v>
          </cell>
          <cell r="CG4">
            <v>0</v>
          </cell>
          <cell r="CH4">
            <v>0</v>
          </cell>
          <cell r="CI4">
            <v>0</v>
          </cell>
          <cell r="CJ4">
            <v>-16.279000000000007</v>
          </cell>
          <cell r="CK4">
            <v>0.25900000000000434</v>
          </cell>
          <cell r="CL4">
            <v>2.3120000000000047</v>
          </cell>
          <cell r="CM4">
            <v>9.3689999999999927</v>
          </cell>
          <cell r="CN4">
            <v>3.8910000000000347</v>
          </cell>
          <cell r="CO4">
            <v>2.9040000000000266</v>
          </cell>
          <cell r="CP4">
            <v>10.899999999999959</v>
          </cell>
          <cell r="CQ4">
            <v>22.391000000000027</v>
          </cell>
          <cell r="CR4">
            <v>19.42799999999998</v>
          </cell>
          <cell r="CS4">
            <v>27.146999999999963</v>
          </cell>
          <cell r="CT4">
            <v>40.295000000000044</v>
          </cell>
          <cell r="CU4">
            <v>22.383999999999965</v>
          </cell>
          <cell r="CV4">
            <v>35.001000000000033</v>
          </cell>
          <cell r="CW4">
            <v>40.885999999999981</v>
          </cell>
          <cell r="CX4">
            <v>30.749000000000066</v>
          </cell>
          <cell r="CY4">
            <v>39.488000000000007</v>
          </cell>
          <cell r="CZ4">
            <v>53.84099999999998</v>
          </cell>
          <cell r="DA4">
            <v>53.377999999999986</v>
          </cell>
          <cell r="DB4">
            <v>46.771000000000015</v>
          </cell>
          <cell r="DC4">
            <v>58.509449999999987</v>
          </cell>
          <cell r="DD4">
            <v>31.175000000000033</v>
          </cell>
          <cell r="DE4">
            <v>28.721999999999987</v>
          </cell>
          <cell r="DF4">
            <v>55.429999999999957</v>
          </cell>
          <cell r="DG4">
            <v>43.810000000000059</v>
          </cell>
          <cell r="DH4">
            <v>41.490000000000009</v>
          </cell>
          <cell r="DI4">
            <v>20.63499999999998</v>
          </cell>
          <cell r="DJ4">
            <v>0.82000000000001716</v>
          </cell>
          <cell r="DK4">
            <v>9.0620000000000456</v>
          </cell>
          <cell r="DL4">
            <v>0</v>
          </cell>
          <cell r="DM4">
            <v>0</v>
          </cell>
          <cell r="DN4">
            <v>0</v>
          </cell>
          <cell r="DO4">
            <v>0</v>
          </cell>
          <cell r="DP4">
            <v>0</v>
          </cell>
          <cell r="DQ4">
            <v>0</v>
          </cell>
          <cell r="DR4">
            <v>0</v>
          </cell>
          <cell r="DS4">
            <v>0</v>
          </cell>
          <cell r="DT4">
            <v>0</v>
          </cell>
          <cell r="DU4">
            <v>0</v>
          </cell>
          <cell r="DV4">
            <v>0</v>
          </cell>
          <cell r="DW4">
            <v>0</v>
          </cell>
          <cell r="DX4">
            <v>0</v>
          </cell>
          <cell r="DY4">
            <v>0</v>
          </cell>
          <cell r="DZ4">
            <v>0</v>
          </cell>
          <cell r="EA4">
            <v>0</v>
          </cell>
          <cell r="EB4">
            <v>0</v>
          </cell>
          <cell r="EC4">
            <v>0</v>
          </cell>
          <cell r="ED4">
            <v>0</v>
          </cell>
          <cell r="EE4">
            <v>0</v>
          </cell>
          <cell r="EF4">
            <v>0</v>
          </cell>
          <cell r="EG4">
            <v>0</v>
          </cell>
          <cell r="EH4">
            <v>0</v>
          </cell>
          <cell r="EI4">
            <v>0</v>
          </cell>
          <cell r="EJ4">
            <v>0</v>
          </cell>
          <cell r="EK4">
            <v>0</v>
          </cell>
          <cell r="EL4">
            <v>0</v>
          </cell>
          <cell r="EM4">
            <v>0</v>
          </cell>
          <cell r="EN4">
            <v>0</v>
          </cell>
          <cell r="EO4">
            <v>0</v>
          </cell>
          <cell r="EP4">
            <v>0</v>
          </cell>
          <cell r="EQ4">
            <v>0</v>
          </cell>
          <cell r="ER4">
            <v>0</v>
          </cell>
          <cell r="ES4">
            <v>0</v>
          </cell>
          <cell r="ET4">
            <v>0</v>
          </cell>
          <cell r="EU4">
            <v>0</v>
          </cell>
          <cell r="EV4">
            <v>0</v>
          </cell>
          <cell r="EW4">
            <v>0</v>
          </cell>
          <cell r="EX4">
            <v>0</v>
          </cell>
          <cell r="EY4">
            <v>0</v>
          </cell>
          <cell r="EZ4">
            <v>0</v>
          </cell>
          <cell r="FA4">
            <v>0</v>
          </cell>
          <cell r="FB4">
            <v>0</v>
          </cell>
          <cell r="FC4">
            <v>0</v>
          </cell>
          <cell r="FD4">
            <v>0</v>
          </cell>
          <cell r="FE4">
            <v>0</v>
          </cell>
          <cell r="FF4">
            <v>0</v>
          </cell>
          <cell r="FG4">
            <v>0</v>
          </cell>
          <cell r="FH4">
            <v>0</v>
          </cell>
          <cell r="FI4">
            <v>0</v>
          </cell>
          <cell r="FJ4">
            <v>0</v>
          </cell>
          <cell r="FK4">
            <v>0</v>
          </cell>
          <cell r="FL4">
            <v>0</v>
          </cell>
          <cell r="FM4">
            <v>0</v>
          </cell>
          <cell r="FN4">
            <v>0</v>
          </cell>
          <cell r="FO4">
            <v>0</v>
          </cell>
          <cell r="FP4">
            <v>11.55</v>
          </cell>
          <cell r="FQ4">
            <v>11.55</v>
          </cell>
          <cell r="FR4">
            <v>11.55</v>
          </cell>
          <cell r="FS4">
            <v>11.55</v>
          </cell>
          <cell r="FT4">
            <v>11.55</v>
          </cell>
          <cell r="FU4">
            <v>11.55</v>
          </cell>
          <cell r="FV4">
            <v>11.55</v>
          </cell>
          <cell r="FW4">
            <v>11.55</v>
          </cell>
          <cell r="FX4">
            <v>11.55</v>
          </cell>
          <cell r="FY4">
            <v>11.55</v>
          </cell>
          <cell r="FZ4">
            <v>11.55</v>
          </cell>
          <cell r="GA4">
            <v>11.55</v>
          </cell>
          <cell r="GB4">
            <v>11.55</v>
          </cell>
          <cell r="GC4">
            <v>11.55</v>
          </cell>
          <cell r="GD4">
            <v>11.55</v>
          </cell>
          <cell r="GE4">
            <v>11.55</v>
          </cell>
          <cell r="GF4">
            <v>11.55</v>
          </cell>
          <cell r="GG4">
            <v>11.55</v>
          </cell>
          <cell r="GH4">
            <v>11.55</v>
          </cell>
          <cell r="GI4">
            <v>11.55</v>
          </cell>
          <cell r="GJ4">
            <v>11.55</v>
          </cell>
          <cell r="GK4">
            <v>11.55</v>
          </cell>
          <cell r="GL4">
            <v>11.55</v>
          </cell>
          <cell r="GM4">
            <v>11.55</v>
          </cell>
          <cell r="GN4">
            <v>11.55</v>
          </cell>
          <cell r="GO4">
            <v>11.55</v>
          </cell>
          <cell r="GP4">
            <v>11.55</v>
          </cell>
          <cell r="GQ4">
            <v>11.55</v>
          </cell>
        </row>
        <row r="5">
          <cell r="A5" t="str">
            <v>AMRJ IN</v>
          </cell>
          <cell r="B5" t="str">
            <v>Amara Raja Batteries</v>
          </cell>
          <cell r="C5" t="str">
            <v>Auto Ancillaries</v>
          </cell>
          <cell r="D5">
            <v>0</v>
          </cell>
          <cell r="E5">
            <v>0</v>
          </cell>
          <cell r="F5">
            <v>0</v>
          </cell>
          <cell r="G5">
            <v>0</v>
          </cell>
          <cell r="H5">
            <v>0</v>
          </cell>
          <cell r="I5">
            <v>0</v>
          </cell>
          <cell r="J5">
            <v>0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  <cell r="O5">
            <v>0</v>
          </cell>
          <cell r="P5">
            <v>0</v>
          </cell>
          <cell r="Q5">
            <v>0</v>
          </cell>
          <cell r="R5">
            <v>0</v>
          </cell>
          <cell r="S5">
            <v>0</v>
          </cell>
          <cell r="T5">
            <v>0</v>
          </cell>
          <cell r="U5">
            <v>0</v>
          </cell>
          <cell r="V5">
            <v>0</v>
          </cell>
          <cell r="W5">
            <v>0</v>
          </cell>
          <cell r="X5">
            <v>0</v>
          </cell>
          <cell r="Y5">
            <v>0</v>
          </cell>
          <cell r="Z5">
            <v>0</v>
          </cell>
          <cell r="AA5">
            <v>0</v>
          </cell>
          <cell r="AB5">
            <v>0</v>
          </cell>
          <cell r="AC5">
            <v>0</v>
          </cell>
          <cell r="AD5">
            <v>0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13.980000000000043</v>
          </cell>
          <cell r="AK5">
            <v>-66.849999999999937</v>
          </cell>
          <cell r="AL5">
            <v>-18.099999999999994</v>
          </cell>
          <cell r="AM5">
            <v>15.029999999999932</v>
          </cell>
          <cell r="AN5">
            <v>30.199999999999996</v>
          </cell>
          <cell r="AO5">
            <v>37.64000000000005</v>
          </cell>
          <cell r="AP5">
            <v>14.239999999999986</v>
          </cell>
          <cell r="AQ5">
            <v>4.8399999999999856</v>
          </cell>
          <cell r="AR5">
            <v>32.079999999999913</v>
          </cell>
          <cell r="AS5">
            <v>45.800000000000004</v>
          </cell>
          <cell r="AT5">
            <v>68.690000000000083</v>
          </cell>
          <cell r="AU5">
            <v>91.899999999999977</v>
          </cell>
          <cell r="AV5">
            <v>94.240000000000066</v>
          </cell>
          <cell r="AW5">
            <v>127.10999999999976</v>
          </cell>
          <cell r="AX5">
            <v>96.789999999999822</v>
          </cell>
          <cell r="AY5">
            <v>152.29000000000019</v>
          </cell>
          <cell r="AZ5">
            <v>179.06000000000023</v>
          </cell>
          <cell r="BA5">
            <v>206.17999999999984</v>
          </cell>
          <cell r="BB5">
            <v>296.56000000000029</v>
          </cell>
          <cell r="BC5">
            <v>261.84000000000003</v>
          </cell>
          <cell r="BD5">
            <v>58.407999999999674</v>
          </cell>
          <cell r="BE5">
            <v>58.892999999999915</v>
          </cell>
          <cell r="BF5">
            <v>144.30200000000022</v>
          </cell>
          <cell r="BG5">
            <v>246.15199999999976</v>
          </cell>
          <cell r="BH5">
            <v>0</v>
          </cell>
          <cell r="BI5">
            <v>0</v>
          </cell>
          <cell r="BJ5">
            <v>0</v>
          </cell>
          <cell r="BK5">
            <v>0</v>
          </cell>
          <cell r="BL5">
            <v>0</v>
          </cell>
          <cell r="BM5">
            <v>0</v>
          </cell>
          <cell r="BN5">
            <v>0</v>
          </cell>
          <cell r="BO5">
            <v>0</v>
          </cell>
          <cell r="BP5">
            <v>0</v>
          </cell>
          <cell r="BQ5">
            <v>0</v>
          </cell>
          <cell r="BR5">
            <v>0</v>
          </cell>
          <cell r="BS5">
            <v>0</v>
          </cell>
          <cell r="BT5">
            <v>0</v>
          </cell>
          <cell r="BU5">
            <v>0</v>
          </cell>
          <cell r="BV5">
            <v>0</v>
          </cell>
          <cell r="BW5">
            <v>0</v>
          </cell>
          <cell r="BX5">
            <v>0</v>
          </cell>
          <cell r="BY5">
            <v>0</v>
          </cell>
          <cell r="BZ5">
            <v>0</v>
          </cell>
          <cell r="CA5">
            <v>0</v>
          </cell>
          <cell r="CB5">
            <v>0</v>
          </cell>
          <cell r="CC5">
            <v>0</v>
          </cell>
          <cell r="CD5">
            <v>0</v>
          </cell>
          <cell r="CE5">
            <v>0</v>
          </cell>
          <cell r="CF5">
            <v>0</v>
          </cell>
          <cell r="CG5">
            <v>0</v>
          </cell>
          <cell r="CH5">
            <v>0</v>
          </cell>
          <cell r="CI5">
            <v>0</v>
          </cell>
          <cell r="CJ5">
            <v>0</v>
          </cell>
          <cell r="CK5">
            <v>0</v>
          </cell>
          <cell r="CL5">
            <v>0</v>
          </cell>
          <cell r="CM5">
            <v>0</v>
          </cell>
          <cell r="CN5">
            <v>13.980000000000043</v>
          </cell>
          <cell r="CO5">
            <v>-66.849999999999937</v>
          </cell>
          <cell r="CP5">
            <v>-18.099999999999994</v>
          </cell>
          <cell r="CQ5">
            <v>15.029999999999932</v>
          </cell>
          <cell r="CR5">
            <v>30.199999999999996</v>
          </cell>
          <cell r="CS5">
            <v>37.64000000000005</v>
          </cell>
          <cell r="CT5">
            <v>14.239999999999986</v>
          </cell>
          <cell r="CU5">
            <v>4.8399999999999856</v>
          </cell>
          <cell r="CV5">
            <v>32.079999999999913</v>
          </cell>
          <cell r="CW5">
            <v>45.800000000000004</v>
          </cell>
          <cell r="CX5">
            <v>68.690000000000083</v>
          </cell>
          <cell r="CY5">
            <v>91.899999999999977</v>
          </cell>
          <cell r="CZ5">
            <v>94.240000000000066</v>
          </cell>
          <cell r="DA5">
            <v>127.10999999999976</v>
          </cell>
          <cell r="DB5">
            <v>96.789999999999822</v>
          </cell>
          <cell r="DC5">
            <v>152.29000000000019</v>
          </cell>
          <cell r="DD5">
            <v>179.06000000000023</v>
          </cell>
          <cell r="DE5">
            <v>206.17999999999984</v>
          </cell>
          <cell r="DF5">
            <v>296.56000000000029</v>
          </cell>
          <cell r="DG5">
            <v>261.84000000000003</v>
          </cell>
          <cell r="DH5">
            <v>155.31999999999965</v>
          </cell>
          <cell r="DI5">
            <v>189.52399999999992</v>
          </cell>
          <cell r="DJ5">
            <v>205.94700000000023</v>
          </cell>
          <cell r="DK5">
            <v>280.49299999999977</v>
          </cell>
          <cell r="DL5">
            <v>0</v>
          </cell>
          <cell r="DM5">
            <v>0</v>
          </cell>
          <cell r="DN5">
            <v>0</v>
          </cell>
          <cell r="DO5">
            <v>0</v>
          </cell>
          <cell r="DP5">
            <v>0</v>
          </cell>
          <cell r="DQ5">
            <v>0</v>
          </cell>
          <cell r="DR5">
            <v>0</v>
          </cell>
          <cell r="DS5">
            <v>0</v>
          </cell>
          <cell r="DT5">
            <v>0</v>
          </cell>
          <cell r="DU5">
            <v>0</v>
          </cell>
          <cell r="DV5">
            <v>0</v>
          </cell>
          <cell r="DW5">
            <v>0</v>
          </cell>
          <cell r="DX5">
            <v>0</v>
          </cell>
          <cell r="DY5">
            <v>0</v>
          </cell>
          <cell r="DZ5">
            <v>0</v>
          </cell>
          <cell r="EA5">
            <v>0</v>
          </cell>
          <cell r="EB5">
            <v>0</v>
          </cell>
          <cell r="EC5">
            <v>0</v>
          </cell>
          <cell r="ED5">
            <v>0</v>
          </cell>
          <cell r="EE5">
            <v>0</v>
          </cell>
          <cell r="EF5">
            <v>0</v>
          </cell>
          <cell r="EG5">
            <v>0</v>
          </cell>
          <cell r="EH5">
            <v>0</v>
          </cell>
          <cell r="EI5">
            <v>0</v>
          </cell>
          <cell r="EJ5">
            <v>0</v>
          </cell>
          <cell r="EK5">
            <v>0</v>
          </cell>
          <cell r="EL5">
            <v>0</v>
          </cell>
          <cell r="EM5">
            <v>0</v>
          </cell>
          <cell r="EN5">
            <v>0</v>
          </cell>
          <cell r="EO5">
            <v>0</v>
          </cell>
          <cell r="EP5">
            <v>0</v>
          </cell>
          <cell r="EQ5">
            <v>0</v>
          </cell>
          <cell r="ER5">
            <v>0</v>
          </cell>
          <cell r="ES5">
            <v>0</v>
          </cell>
          <cell r="ET5">
            <v>0</v>
          </cell>
          <cell r="EU5">
            <v>0</v>
          </cell>
          <cell r="EV5">
            <v>0</v>
          </cell>
          <cell r="EW5">
            <v>0</v>
          </cell>
          <cell r="EX5">
            <v>0</v>
          </cell>
          <cell r="EY5">
            <v>0</v>
          </cell>
          <cell r="EZ5">
            <v>0</v>
          </cell>
          <cell r="FA5">
            <v>0</v>
          </cell>
          <cell r="FB5">
            <v>0</v>
          </cell>
          <cell r="FC5">
            <v>0</v>
          </cell>
          <cell r="FD5">
            <v>0</v>
          </cell>
          <cell r="FE5">
            <v>0</v>
          </cell>
          <cell r="FF5">
            <v>0</v>
          </cell>
          <cell r="FG5">
            <v>0</v>
          </cell>
          <cell r="FH5">
            <v>0</v>
          </cell>
          <cell r="FI5">
            <v>0</v>
          </cell>
          <cell r="FJ5">
            <v>0</v>
          </cell>
          <cell r="FK5">
            <v>0</v>
          </cell>
          <cell r="FL5">
            <v>0</v>
          </cell>
          <cell r="FM5">
            <v>0</v>
          </cell>
          <cell r="FN5">
            <v>0</v>
          </cell>
          <cell r="FO5">
            <v>0</v>
          </cell>
          <cell r="FP5">
            <v>0</v>
          </cell>
          <cell r="FQ5">
            <v>0</v>
          </cell>
          <cell r="FR5">
            <v>0</v>
          </cell>
          <cell r="FS5">
            <v>0</v>
          </cell>
          <cell r="FT5">
            <v>85.4</v>
          </cell>
          <cell r="FU5">
            <v>85.4</v>
          </cell>
          <cell r="FV5">
            <v>85.4</v>
          </cell>
          <cell r="FW5">
            <v>85.4</v>
          </cell>
          <cell r="FX5">
            <v>85.4</v>
          </cell>
          <cell r="FY5">
            <v>85.4</v>
          </cell>
          <cell r="FZ5">
            <v>85.4</v>
          </cell>
          <cell r="GA5">
            <v>85.4</v>
          </cell>
          <cell r="GB5">
            <v>85.4</v>
          </cell>
          <cell r="GC5">
            <v>85.4</v>
          </cell>
          <cell r="GD5">
            <v>85.4</v>
          </cell>
          <cell r="GE5">
            <v>85.4</v>
          </cell>
          <cell r="GF5">
            <v>85.4</v>
          </cell>
          <cell r="GG5">
            <v>85.4</v>
          </cell>
          <cell r="GH5">
            <v>85.4</v>
          </cell>
          <cell r="GI5">
            <v>85.4</v>
          </cell>
          <cell r="GJ5">
            <v>85.4</v>
          </cell>
          <cell r="GK5">
            <v>85.4</v>
          </cell>
          <cell r="GL5">
            <v>85.4</v>
          </cell>
          <cell r="GM5">
            <v>85.4</v>
          </cell>
          <cell r="GN5">
            <v>85.4</v>
          </cell>
          <cell r="GO5">
            <v>85.4</v>
          </cell>
          <cell r="GP5">
            <v>85.4</v>
          </cell>
          <cell r="GQ5">
            <v>85.4</v>
          </cell>
        </row>
        <row r="6">
          <cell r="A6" t="str">
            <v>AISG IN</v>
          </cell>
          <cell r="B6" t="str">
            <v>Asahi India Glass</v>
          </cell>
          <cell r="C6" t="str">
            <v>Auto Ancillaries</v>
          </cell>
          <cell r="D6">
            <v>0</v>
          </cell>
          <cell r="E6">
            <v>0</v>
          </cell>
          <cell r="F6">
            <v>0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  <cell r="K6">
            <v>0</v>
          </cell>
          <cell r="L6">
            <v>0</v>
          </cell>
          <cell r="M6">
            <v>0</v>
          </cell>
          <cell r="N6">
            <v>0</v>
          </cell>
          <cell r="O6">
            <v>0</v>
          </cell>
          <cell r="P6">
            <v>0</v>
          </cell>
          <cell r="Q6">
            <v>0</v>
          </cell>
          <cell r="R6">
            <v>0</v>
          </cell>
          <cell r="S6">
            <v>0</v>
          </cell>
          <cell r="T6">
            <v>0</v>
          </cell>
          <cell r="U6">
            <v>0</v>
          </cell>
          <cell r="V6">
            <v>0</v>
          </cell>
          <cell r="W6">
            <v>0</v>
          </cell>
          <cell r="X6">
            <v>0</v>
          </cell>
          <cell r="Y6">
            <v>0</v>
          </cell>
          <cell r="Z6">
            <v>0</v>
          </cell>
          <cell r="AA6">
            <v>0</v>
          </cell>
          <cell r="AB6">
            <v>0</v>
          </cell>
          <cell r="AC6">
            <v>0</v>
          </cell>
          <cell r="AD6">
            <v>0</v>
          </cell>
          <cell r="AE6">
            <v>0</v>
          </cell>
          <cell r="AF6">
            <v>0</v>
          </cell>
          <cell r="AG6">
            <v>49.284999999999883</v>
          </cell>
          <cell r="AH6">
            <v>39.428000000000004</v>
          </cell>
          <cell r="AI6">
            <v>60.516999999999953</v>
          </cell>
          <cell r="AJ6">
            <v>98.254999999999896</v>
          </cell>
          <cell r="AK6">
            <v>184.09700000000004</v>
          </cell>
          <cell r="AL6">
            <v>175.45300000000009</v>
          </cell>
          <cell r="AM6">
            <v>202.83399999999992</v>
          </cell>
          <cell r="AN6">
            <v>137.92299999999989</v>
          </cell>
          <cell r="AO6">
            <v>191.26199999999986</v>
          </cell>
          <cell r="AP6">
            <v>245.01599999999985</v>
          </cell>
          <cell r="AQ6">
            <v>210.19</v>
          </cell>
          <cell r="AR6">
            <v>164.46500000000015</v>
          </cell>
          <cell r="AS6">
            <v>5.0179999999998399</v>
          </cell>
          <cell r="AT6">
            <v>25.445000000000071</v>
          </cell>
          <cell r="AU6">
            <v>670.10799999999995</v>
          </cell>
          <cell r="AV6">
            <v>49.77</v>
          </cell>
          <cell r="AW6">
            <v>148.20600000000002</v>
          </cell>
          <cell r="AX6">
            <v>133.55600000000004</v>
          </cell>
          <cell r="AY6">
            <v>89.399999999999892</v>
          </cell>
          <cell r="AZ6">
            <v>207.2000000000001</v>
          </cell>
          <cell r="BA6">
            <v>55.800000000000175</v>
          </cell>
          <cell r="BB6">
            <v>-31.499999999999844</v>
          </cell>
          <cell r="BC6">
            <v>-97.800000000000367</v>
          </cell>
          <cell r="BD6">
            <v>-436.39999999999975</v>
          </cell>
          <cell r="BE6">
            <v>186.89999999999964</v>
          </cell>
          <cell r="BF6">
            <v>-213.39999999999998</v>
          </cell>
          <cell r="BG6">
            <v>29.399999999999238</v>
          </cell>
          <cell r="BH6">
            <v>0</v>
          </cell>
          <cell r="BI6">
            <v>0</v>
          </cell>
          <cell r="BJ6">
            <v>0</v>
          </cell>
          <cell r="BK6">
            <v>0</v>
          </cell>
          <cell r="BL6">
            <v>0</v>
          </cell>
          <cell r="BM6">
            <v>0</v>
          </cell>
          <cell r="BN6">
            <v>0</v>
          </cell>
          <cell r="BO6">
            <v>0</v>
          </cell>
          <cell r="BP6">
            <v>0</v>
          </cell>
          <cell r="BQ6">
            <v>0</v>
          </cell>
          <cell r="BR6">
            <v>0</v>
          </cell>
          <cell r="BS6">
            <v>0</v>
          </cell>
          <cell r="BT6">
            <v>0</v>
          </cell>
          <cell r="BU6">
            <v>0</v>
          </cell>
          <cell r="BV6">
            <v>0</v>
          </cell>
          <cell r="BW6">
            <v>0</v>
          </cell>
          <cell r="BX6">
            <v>0</v>
          </cell>
          <cell r="BY6">
            <v>0</v>
          </cell>
          <cell r="BZ6">
            <v>0</v>
          </cell>
          <cell r="CA6">
            <v>0</v>
          </cell>
          <cell r="CB6">
            <v>0</v>
          </cell>
          <cell r="CC6">
            <v>0</v>
          </cell>
          <cell r="CD6">
            <v>0</v>
          </cell>
          <cell r="CE6">
            <v>0</v>
          </cell>
          <cell r="CF6">
            <v>0</v>
          </cell>
          <cell r="CG6">
            <v>0</v>
          </cell>
          <cell r="CH6">
            <v>0</v>
          </cell>
          <cell r="CI6">
            <v>0</v>
          </cell>
          <cell r="CJ6">
            <v>0</v>
          </cell>
          <cell r="CK6">
            <v>49.284999999999883</v>
          </cell>
          <cell r="CL6">
            <v>39.428000000000004</v>
          </cell>
          <cell r="CM6">
            <v>60.516999999999953</v>
          </cell>
          <cell r="CN6">
            <v>98.254999999999896</v>
          </cell>
          <cell r="CO6">
            <v>184.09700000000004</v>
          </cell>
          <cell r="CP6">
            <v>175.45300000000009</v>
          </cell>
          <cell r="CQ6">
            <v>209.18399999999991</v>
          </cell>
          <cell r="CR6">
            <v>136.99299999999988</v>
          </cell>
          <cell r="CS6">
            <v>192.19199999999987</v>
          </cell>
          <cell r="CT6">
            <v>245.02599999999984</v>
          </cell>
          <cell r="CU6">
            <v>212.99</v>
          </cell>
          <cell r="CV6">
            <v>158.93500000000014</v>
          </cell>
          <cell r="CW6">
            <v>110.46799999999985</v>
          </cell>
          <cell r="CX6">
            <v>80.655000000000072</v>
          </cell>
          <cell r="CY6">
            <v>674.25799999999992</v>
          </cell>
          <cell r="CZ6">
            <v>52.970000000000006</v>
          </cell>
          <cell r="DA6">
            <v>144.126</v>
          </cell>
          <cell r="DB6">
            <v>134.77600000000004</v>
          </cell>
          <cell r="DC6">
            <v>96.299999999999898</v>
          </cell>
          <cell r="DD6">
            <v>209.10000000000011</v>
          </cell>
          <cell r="DE6">
            <v>60.000000000000178</v>
          </cell>
          <cell r="DF6">
            <v>-32.299999999999841</v>
          </cell>
          <cell r="DG6">
            <v>-103.60000000000036</v>
          </cell>
          <cell r="DH6">
            <v>132.9000000000002</v>
          </cell>
          <cell r="DI6">
            <v>-177.60000000000036</v>
          </cell>
          <cell r="DJ6">
            <v>-121.99999999999997</v>
          </cell>
          <cell r="DK6">
            <v>141.79999999999924</v>
          </cell>
          <cell r="DL6">
            <v>0</v>
          </cell>
          <cell r="DM6">
            <v>0</v>
          </cell>
          <cell r="DN6">
            <v>0</v>
          </cell>
          <cell r="DO6">
            <v>0</v>
          </cell>
          <cell r="DP6">
            <v>0</v>
          </cell>
          <cell r="DQ6">
            <v>0</v>
          </cell>
          <cell r="DR6">
            <v>0</v>
          </cell>
          <cell r="DS6">
            <v>0</v>
          </cell>
          <cell r="DT6">
            <v>0</v>
          </cell>
          <cell r="DU6">
            <v>79.962999999999994</v>
          </cell>
          <cell r="DV6">
            <v>0</v>
          </cell>
          <cell r="DW6">
            <v>0</v>
          </cell>
          <cell r="DX6">
            <v>0</v>
          </cell>
          <cell r="DY6">
            <v>0</v>
          </cell>
          <cell r="DZ6">
            <v>0</v>
          </cell>
          <cell r="EA6">
            <v>0</v>
          </cell>
          <cell r="EB6">
            <v>0</v>
          </cell>
          <cell r="EC6">
            <v>0</v>
          </cell>
          <cell r="ED6">
            <v>0</v>
          </cell>
          <cell r="EE6">
            <v>0</v>
          </cell>
          <cell r="EF6">
            <v>0</v>
          </cell>
          <cell r="EG6">
            <v>0</v>
          </cell>
          <cell r="EH6">
            <v>0</v>
          </cell>
          <cell r="EI6">
            <v>0</v>
          </cell>
          <cell r="EJ6">
            <v>0</v>
          </cell>
          <cell r="EK6">
            <v>0</v>
          </cell>
          <cell r="EL6">
            <v>0</v>
          </cell>
          <cell r="EM6">
            <v>0</v>
          </cell>
          <cell r="EN6">
            <v>0</v>
          </cell>
          <cell r="EO6">
            <v>0</v>
          </cell>
          <cell r="EP6">
            <v>0</v>
          </cell>
          <cell r="EQ6">
            <v>0</v>
          </cell>
          <cell r="ER6">
            <v>0</v>
          </cell>
          <cell r="ES6">
            <v>0</v>
          </cell>
          <cell r="ET6">
            <v>0</v>
          </cell>
          <cell r="EU6">
            <v>0</v>
          </cell>
          <cell r="EV6">
            <v>0</v>
          </cell>
          <cell r="EW6">
            <v>0</v>
          </cell>
          <cell r="EX6">
            <v>0</v>
          </cell>
          <cell r="EY6">
            <v>0</v>
          </cell>
          <cell r="EZ6">
            <v>0</v>
          </cell>
          <cell r="FA6">
            <v>0</v>
          </cell>
          <cell r="FB6">
            <v>0</v>
          </cell>
          <cell r="FC6">
            <v>0</v>
          </cell>
          <cell r="FD6">
            <v>0</v>
          </cell>
          <cell r="FE6">
            <v>0</v>
          </cell>
          <cell r="FF6">
            <v>0</v>
          </cell>
          <cell r="FG6">
            <v>0</v>
          </cell>
          <cell r="FH6">
            <v>0</v>
          </cell>
          <cell r="FI6">
            <v>0</v>
          </cell>
          <cell r="FJ6">
            <v>0</v>
          </cell>
          <cell r="FK6">
            <v>0</v>
          </cell>
          <cell r="FL6">
            <v>0</v>
          </cell>
          <cell r="FM6">
            <v>0</v>
          </cell>
          <cell r="FN6">
            <v>0</v>
          </cell>
          <cell r="FO6">
            <v>0</v>
          </cell>
          <cell r="FP6">
            <v>0</v>
          </cell>
          <cell r="FQ6">
            <v>148</v>
          </cell>
          <cell r="FR6">
            <v>148</v>
          </cell>
          <cell r="FS6">
            <v>148</v>
          </cell>
          <cell r="FT6">
            <v>148</v>
          </cell>
          <cell r="FU6">
            <v>159.93</v>
          </cell>
          <cell r="FV6">
            <v>159.93</v>
          </cell>
          <cell r="FW6">
            <v>159.93</v>
          </cell>
          <cell r="FX6">
            <v>159.93</v>
          </cell>
          <cell r="FY6">
            <v>159.93</v>
          </cell>
          <cell r="FZ6">
            <v>159.93</v>
          </cell>
          <cell r="GA6">
            <v>159.93</v>
          </cell>
          <cell r="GB6">
            <v>159.93</v>
          </cell>
          <cell r="GC6">
            <v>159.93</v>
          </cell>
          <cell r="GD6">
            <v>159.93</v>
          </cell>
          <cell r="GE6">
            <v>159.93</v>
          </cell>
          <cell r="GF6">
            <v>159.93</v>
          </cell>
          <cell r="GG6">
            <v>159.93</v>
          </cell>
          <cell r="GH6">
            <v>159.93</v>
          </cell>
          <cell r="GI6">
            <v>159.93</v>
          </cell>
          <cell r="GJ6">
            <v>159.93</v>
          </cell>
          <cell r="GK6">
            <v>159.93</v>
          </cell>
          <cell r="GL6">
            <v>159.93</v>
          </cell>
          <cell r="GM6">
            <v>159.93</v>
          </cell>
          <cell r="GN6">
            <v>159.93</v>
          </cell>
          <cell r="GO6">
            <v>159.93</v>
          </cell>
          <cell r="GP6">
            <v>159.93</v>
          </cell>
          <cell r="GQ6">
            <v>159.93</v>
          </cell>
        </row>
        <row r="7">
          <cell r="A7" t="str">
            <v>APTY IN</v>
          </cell>
          <cell r="B7" t="str">
            <v>Apollo Tyres</v>
          </cell>
          <cell r="C7" t="str">
            <v>Auto Ancillaries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  <cell r="H7">
            <v>0</v>
          </cell>
          <cell r="I7">
            <v>0</v>
          </cell>
          <cell r="J7">
            <v>0</v>
          </cell>
          <cell r="K7">
            <v>0</v>
          </cell>
          <cell r="L7">
            <v>0</v>
          </cell>
          <cell r="M7">
            <v>0</v>
          </cell>
          <cell r="N7">
            <v>0</v>
          </cell>
          <cell r="O7">
            <v>0</v>
          </cell>
          <cell r="P7">
            <v>0</v>
          </cell>
          <cell r="Q7">
            <v>0</v>
          </cell>
          <cell r="R7">
            <v>0</v>
          </cell>
          <cell r="S7">
            <v>0</v>
          </cell>
          <cell r="T7">
            <v>0</v>
          </cell>
          <cell r="U7">
            <v>0</v>
          </cell>
          <cell r="V7">
            <v>0</v>
          </cell>
          <cell r="W7">
            <v>0</v>
          </cell>
          <cell r="X7">
            <v>0</v>
          </cell>
          <cell r="Y7">
            <v>0</v>
          </cell>
          <cell r="Z7">
            <v>0</v>
          </cell>
          <cell r="AA7">
            <v>0</v>
          </cell>
          <cell r="AB7">
            <v>0</v>
          </cell>
          <cell r="AC7">
            <v>0</v>
          </cell>
          <cell r="AD7">
            <v>0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187</v>
          </cell>
          <cell r="AK7">
            <v>173</v>
          </cell>
          <cell r="AL7">
            <v>156</v>
          </cell>
          <cell r="AM7">
            <v>188</v>
          </cell>
          <cell r="AN7">
            <v>156</v>
          </cell>
          <cell r="AO7">
            <v>149</v>
          </cell>
          <cell r="AP7">
            <v>168</v>
          </cell>
          <cell r="AQ7">
            <v>203</v>
          </cell>
          <cell r="AR7">
            <v>165.69999999999982</v>
          </cell>
          <cell r="AS7">
            <v>221</v>
          </cell>
          <cell r="AT7">
            <v>163</v>
          </cell>
          <cell r="AU7">
            <v>177</v>
          </cell>
          <cell r="AV7">
            <v>164</v>
          </cell>
          <cell r="AW7">
            <v>194</v>
          </cell>
          <cell r="AX7">
            <v>350</v>
          </cell>
          <cell r="AY7">
            <v>427.18999999999841</v>
          </cell>
          <cell r="AZ7">
            <v>467.66000000000065</v>
          </cell>
          <cell r="BA7">
            <v>510.94000000000068</v>
          </cell>
          <cell r="BB7">
            <v>621.94000000000165</v>
          </cell>
          <cell r="BC7">
            <v>592.64999999999952</v>
          </cell>
          <cell r="BD7">
            <v>486.27999999999986</v>
          </cell>
          <cell r="BE7">
            <v>77.829999999999472</v>
          </cell>
          <cell r="BF7">
            <v>55.079999999999281</v>
          </cell>
          <cell r="BG7">
            <v>461.91999999999985</v>
          </cell>
          <cell r="BH7">
            <v>0</v>
          </cell>
          <cell r="BI7">
            <v>0</v>
          </cell>
          <cell r="BJ7">
            <v>0</v>
          </cell>
          <cell r="BK7">
            <v>0</v>
          </cell>
          <cell r="BL7">
            <v>0</v>
          </cell>
          <cell r="BM7">
            <v>0</v>
          </cell>
          <cell r="BN7">
            <v>0</v>
          </cell>
          <cell r="BO7">
            <v>0</v>
          </cell>
          <cell r="BP7">
            <v>0</v>
          </cell>
          <cell r="BQ7">
            <v>0</v>
          </cell>
          <cell r="BR7">
            <v>0</v>
          </cell>
          <cell r="BS7">
            <v>0</v>
          </cell>
          <cell r="BT7">
            <v>0</v>
          </cell>
          <cell r="BU7">
            <v>0</v>
          </cell>
          <cell r="BV7">
            <v>0</v>
          </cell>
          <cell r="BW7">
            <v>0</v>
          </cell>
          <cell r="BX7">
            <v>0</v>
          </cell>
          <cell r="BY7">
            <v>0</v>
          </cell>
          <cell r="BZ7">
            <v>0</v>
          </cell>
          <cell r="CA7">
            <v>0</v>
          </cell>
          <cell r="CB7">
            <v>0</v>
          </cell>
          <cell r="CC7">
            <v>0</v>
          </cell>
          <cell r="CD7">
            <v>0</v>
          </cell>
          <cell r="CE7">
            <v>0</v>
          </cell>
          <cell r="CF7">
            <v>0</v>
          </cell>
          <cell r="CG7">
            <v>0</v>
          </cell>
          <cell r="CH7">
            <v>0</v>
          </cell>
          <cell r="CI7">
            <v>0</v>
          </cell>
          <cell r="CJ7">
            <v>0</v>
          </cell>
          <cell r="CK7">
            <v>0</v>
          </cell>
          <cell r="CL7">
            <v>0</v>
          </cell>
          <cell r="CM7">
            <v>0</v>
          </cell>
          <cell r="CN7">
            <v>187</v>
          </cell>
          <cell r="CO7">
            <v>173</v>
          </cell>
          <cell r="CP7">
            <v>156</v>
          </cell>
          <cell r="CQ7">
            <v>188</v>
          </cell>
          <cell r="CR7">
            <v>156</v>
          </cell>
          <cell r="CS7">
            <v>149</v>
          </cell>
          <cell r="CT7">
            <v>168</v>
          </cell>
          <cell r="CU7">
            <v>203</v>
          </cell>
          <cell r="CV7">
            <v>165.69999999999982</v>
          </cell>
          <cell r="CW7">
            <v>221</v>
          </cell>
          <cell r="CX7">
            <v>163</v>
          </cell>
          <cell r="CY7">
            <v>177</v>
          </cell>
          <cell r="CZ7">
            <v>164</v>
          </cell>
          <cell r="DA7">
            <v>194</v>
          </cell>
          <cell r="DB7">
            <v>350</v>
          </cell>
          <cell r="DC7">
            <v>427.18999999999841</v>
          </cell>
          <cell r="DD7">
            <v>467.66000000000065</v>
          </cell>
          <cell r="DE7">
            <v>510.94000000000068</v>
          </cell>
          <cell r="DF7">
            <v>621.94000000000165</v>
          </cell>
          <cell r="DG7">
            <v>592.64999999999952</v>
          </cell>
          <cell r="DH7">
            <v>486.27999999999986</v>
          </cell>
          <cell r="DI7">
            <v>77.829999999999472</v>
          </cell>
          <cell r="DJ7">
            <v>55.079999999999281</v>
          </cell>
          <cell r="DK7">
            <v>461.91999999999985</v>
          </cell>
          <cell r="DL7">
            <v>0</v>
          </cell>
          <cell r="DM7">
            <v>0</v>
          </cell>
          <cell r="DN7">
            <v>0</v>
          </cell>
          <cell r="DO7">
            <v>0</v>
          </cell>
          <cell r="DP7">
            <v>0</v>
          </cell>
          <cell r="DQ7">
            <v>0</v>
          </cell>
          <cell r="DR7">
            <v>0</v>
          </cell>
          <cell r="DS7">
            <v>0</v>
          </cell>
          <cell r="DT7">
            <v>0</v>
          </cell>
          <cell r="DU7">
            <v>0</v>
          </cell>
          <cell r="DV7">
            <v>0</v>
          </cell>
          <cell r="DW7">
            <v>0</v>
          </cell>
          <cell r="DX7">
            <v>0</v>
          </cell>
          <cell r="DY7">
            <v>0</v>
          </cell>
          <cell r="DZ7">
            <v>0</v>
          </cell>
          <cell r="EA7">
            <v>0</v>
          </cell>
          <cell r="EB7">
            <v>0</v>
          </cell>
          <cell r="EC7">
            <v>0</v>
          </cell>
          <cell r="ED7">
            <v>0</v>
          </cell>
          <cell r="EE7">
            <v>0</v>
          </cell>
          <cell r="EF7">
            <v>0</v>
          </cell>
          <cell r="EG7">
            <v>0</v>
          </cell>
          <cell r="EH7">
            <v>0</v>
          </cell>
          <cell r="EI7">
            <v>0</v>
          </cell>
          <cell r="EJ7">
            <v>0</v>
          </cell>
          <cell r="EK7">
            <v>0</v>
          </cell>
          <cell r="EL7">
            <v>0</v>
          </cell>
          <cell r="EM7">
            <v>0</v>
          </cell>
          <cell r="EN7">
            <v>0</v>
          </cell>
          <cell r="EO7">
            <v>0</v>
          </cell>
          <cell r="EP7">
            <v>0</v>
          </cell>
          <cell r="EQ7">
            <v>0</v>
          </cell>
          <cell r="ER7">
            <v>0</v>
          </cell>
          <cell r="ES7">
            <v>0</v>
          </cell>
          <cell r="ET7">
            <v>0</v>
          </cell>
          <cell r="EU7">
            <v>0</v>
          </cell>
          <cell r="EV7">
            <v>0</v>
          </cell>
          <cell r="EW7">
            <v>0</v>
          </cell>
          <cell r="EX7">
            <v>0</v>
          </cell>
          <cell r="EY7">
            <v>0</v>
          </cell>
          <cell r="EZ7">
            <v>0</v>
          </cell>
          <cell r="FA7">
            <v>0</v>
          </cell>
          <cell r="FB7">
            <v>0</v>
          </cell>
          <cell r="FC7">
            <v>0</v>
          </cell>
          <cell r="FD7">
            <v>0</v>
          </cell>
          <cell r="FE7">
            <v>0</v>
          </cell>
          <cell r="FF7">
            <v>0</v>
          </cell>
          <cell r="FG7">
            <v>0</v>
          </cell>
          <cell r="FH7">
            <v>0</v>
          </cell>
          <cell r="FI7">
            <v>0</v>
          </cell>
          <cell r="FJ7">
            <v>0</v>
          </cell>
          <cell r="FK7">
            <v>0</v>
          </cell>
          <cell r="FL7">
            <v>0</v>
          </cell>
          <cell r="FM7">
            <v>0</v>
          </cell>
          <cell r="FN7">
            <v>0</v>
          </cell>
          <cell r="FO7">
            <v>0</v>
          </cell>
          <cell r="FP7">
            <v>0</v>
          </cell>
          <cell r="FQ7">
            <v>0</v>
          </cell>
          <cell r="FR7">
            <v>0</v>
          </cell>
          <cell r="FS7">
            <v>0</v>
          </cell>
          <cell r="FT7">
            <v>383.4</v>
          </cell>
          <cell r="FU7">
            <v>383.4</v>
          </cell>
          <cell r="FV7">
            <v>383.4</v>
          </cell>
          <cell r="FW7">
            <v>383.4</v>
          </cell>
          <cell r="FX7">
            <v>383.4</v>
          </cell>
          <cell r="FY7">
            <v>383.4</v>
          </cell>
          <cell r="FZ7">
            <v>383.4</v>
          </cell>
          <cell r="GA7">
            <v>383.4</v>
          </cell>
          <cell r="GB7">
            <v>383.4</v>
          </cell>
          <cell r="GC7">
            <v>383.4</v>
          </cell>
          <cell r="GD7">
            <v>383.4</v>
          </cell>
          <cell r="GE7">
            <v>383.4</v>
          </cell>
          <cell r="GF7">
            <v>383.4</v>
          </cell>
          <cell r="GG7">
            <v>383.4</v>
          </cell>
          <cell r="GH7">
            <v>383.4</v>
          </cell>
          <cell r="GI7">
            <v>383.4</v>
          </cell>
          <cell r="GJ7">
            <v>464.09</v>
          </cell>
          <cell r="GK7">
            <v>464.09</v>
          </cell>
          <cell r="GL7">
            <v>476.09</v>
          </cell>
          <cell r="GM7">
            <v>504.09</v>
          </cell>
          <cell r="GN7">
            <v>504.09</v>
          </cell>
          <cell r="GO7">
            <v>504.09</v>
          </cell>
          <cell r="GP7">
            <v>504.09</v>
          </cell>
          <cell r="GQ7">
            <v>504.09</v>
          </cell>
        </row>
        <row r="8">
          <cell r="A8" t="str">
            <v>ATXL IN</v>
          </cell>
          <cell r="B8" t="str">
            <v>Automotive Axles</v>
          </cell>
          <cell r="C8" t="str">
            <v>Auto Ancillaries</v>
          </cell>
          <cell r="D8">
            <v>0</v>
          </cell>
          <cell r="E8">
            <v>0</v>
          </cell>
          <cell r="F8">
            <v>0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  <cell r="R8">
            <v>0</v>
          </cell>
          <cell r="S8">
            <v>0</v>
          </cell>
          <cell r="T8">
            <v>0</v>
          </cell>
          <cell r="U8">
            <v>0</v>
          </cell>
          <cell r="V8">
            <v>0</v>
          </cell>
          <cell r="W8">
            <v>0</v>
          </cell>
          <cell r="X8">
            <v>0</v>
          </cell>
          <cell r="Y8">
            <v>0</v>
          </cell>
          <cell r="Z8">
            <v>0</v>
          </cell>
          <cell r="AA8">
            <v>0</v>
          </cell>
          <cell r="AB8">
            <v>0</v>
          </cell>
          <cell r="AC8">
            <v>0</v>
          </cell>
          <cell r="AD8">
            <v>0</v>
          </cell>
          <cell r="AE8">
            <v>0</v>
          </cell>
          <cell r="AF8">
            <v>38.850000000000009</v>
          </cell>
          <cell r="AG8">
            <v>28.610000000000003</v>
          </cell>
          <cell r="AH8">
            <v>44.150000000000119</v>
          </cell>
          <cell r="AI8">
            <v>53.51000000000009</v>
          </cell>
          <cell r="AJ8">
            <v>41.899999999999977</v>
          </cell>
          <cell r="AK8">
            <v>60.69</v>
          </cell>
          <cell r="AL8">
            <v>57.100000000000065</v>
          </cell>
          <cell r="AM8">
            <v>64.469999999999956</v>
          </cell>
          <cell r="AN8">
            <v>61.740000000000073</v>
          </cell>
          <cell r="AO8">
            <v>42.819999999999979</v>
          </cell>
          <cell r="AP8">
            <v>74.249999999999943</v>
          </cell>
          <cell r="AQ8">
            <v>106.37</v>
          </cell>
          <cell r="AR8">
            <v>99.069999999999936</v>
          </cell>
          <cell r="AS8">
            <v>89.32</v>
          </cell>
          <cell r="AT8">
            <v>97.779999999999887</v>
          </cell>
          <cell r="AU8">
            <v>101.35999999999996</v>
          </cell>
          <cell r="AV8">
            <v>101.35000000000019</v>
          </cell>
          <cell r="AW8">
            <v>132.9899999999999</v>
          </cell>
          <cell r="AX8">
            <v>135.57000000000028</v>
          </cell>
          <cell r="AY8">
            <v>143.76</v>
          </cell>
          <cell r="AZ8">
            <v>119.49000000000009</v>
          </cell>
          <cell r="BA8">
            <v>136.80000000000004</v>
          </cell>
          <cell r="BB8">
            <v>145.57000000000002</v>
          </cell>
          <cell r="BC8">
            <v>143.86000000000013</v>
          </cell>
          <cell r="BD8">
            <v>193.51999999999992</v>
          </cell>
          <cell r="BE8">
            <v>74.3539999999999</v>
          </cell>
          <cell r="BF8">
            <v>0.69100000000000872</v>
          </cell>
          <cell r="BG8">
            <v>-2.1350000000000309</v>
          </cell>
          <cell r="BH8">
            <v>0</v>
          </cell>
          <cell r="BI8">
            <v>0</v>
          </cell>
          <cell r="BJ8">
            <v>0</v>
          </cell>
          <cell r="BK8">
            <v>0</v>
          </cell>
          <cell r="BL8">
            <v>0</v>
          </cell>
          <cell r="BM8">
            <v>0</v>
          </cell>
          <cell r="BN8">
            <v>0</v>
          </cell>
          <cell r="BO8">
            <v>0</v>
          </cell>
          <cell r="BP8">
            <v>0</v>
          </cell>
          <cell r="BQ8">
            <v>0</v>
          </cell>
          <cell r="BR8">
            <v>0</v>
          </cell>
          <cell r="BS8">
            <v>0</v>
          </cell>
          <cell r="BT8">
            <v>0</v>
          </cell>
          <cell r="BU8">
            <v>0</v>
          </cell>
          <cell r="BV8">
            <v>0</v>
          </cell>
          <cell r="BW8">
            <v>0</v>
          </cell>
          <cell r="BX8">
            <v>0</v>
          </cell>
          <cell r="BY8">
            <v>0</v>
          </cell>
          <cell r="BZ8">
            <v>0</v>
          </cell>
          <cell r="CA8">
            <v>0</v>
          </cell>
          <cell r="CB8">
            <v>0</v>
          </cell>
          <cell r="CC8">
            <v>0</v>
          </cell>
          <cell r="CD8">
            <v>0</v>
          </cell>
          <cell r="CE8">
            <v>0</v>
          </cell>
          <cell r="CF8">
            <v>0</v>
          </cell>
          <cell r="CG8">
            <v>0</v>
          </cell>
          <cell r="CH8">
            <v>0</v>
          </cell>
          <cell r="CI8">
            <v>0</v>
          </cell>
          <cell r="CJ8">
            <v>38.850000000000009</v>
          </cell>
          <cell r="CK8">
            <v>28.610000000000003</v>
          </cell>
          <cell r="CL8">
            <v>44.150000000000119</v>
          </cell>
          <cell r="CM8">
            <v>53.51000000000009</v>
          </cell>
          <cell r="CN8">
            <v>41.899999999999977</v>
          </cell>
          <cell r="CO8">
            <v>60.69</v>
          </cell>
          <cell r="CP8">
            <v>57.100000000000065</v>
          </cell>
          <cell r="CQ8">
            <v>64.469999999999956</v>
          </cell>
          <cell r="CR8">
            <v>61.740000000000073</v>
          </cell>
          <cell r="CS8">
            <v>42.819999999999979</v>
          </cell>
          <cell r="CT8">
            <v>74.249999999999943</v>
          </cell>
          <cell r="CU8">
            <v>106.37</v>
          </cell>
          <cell r="CV8">
            <v>99.069999999999936</v>
          </cell>
          <cell r="CW8">
            <v>89.32</v>
          </cell>
          <cell r="CX8">
            <v>97.779999999999887</v>
          </cell>
          <cell r="CY8">
            <v>101.35999999999996</v>
          </cell>
          <cell r="CZ8">
            <v>101.35000000000019</v>
          </cell>
          <cell r="DA8">
            <v>132.9899999999999</v>
          </cell>
          <cell r="DB8">
            <v>135.57000000000028</v>
          </cell>
          <cell r="DC8">
            <v>143.76</v>
          </cell>
          <cell r="DD8">
            <v>119.49000000000009</v>
          </cell>
          <cell r="DE8">
            <v>136.80000000000004</v>
          </cell>
          <cell r="DF8">
            <v>145.57000000000002</v>
          </cell>
          <cell r="DG8">
            <v>143.86000000000013</v>
          </cell>
          <cell r="DH8">
            <v>193.51999999999992</v>
          </cell>
          <cell r="DI8">
            <v>74.3539999999999</v>
          </cell>
          <cell r="DJ8">
            <v>0.69100000000000872</v>
          </cell>
          <cell r="DK8">
            <v>-2.1350000000000309</v>
          </cell>
          <cell r="DL8">
            <v>0</v>
          </cell>
          <cell r="DM8">
            <v>0</v>
          </cell>
          <cell r="DN8">
            <v>0</v>
          </cell>
          <cell r="DO8">
            <v>0</v>
          </cell>
          <cell r="DP8">
            <v>0</v>
          </cell>
          <cell r="DQ8">
            <v>0</v>
          </cell>
          <cell r="DR8">
            <v>0</v>
          </cell>
          <cell r="DS8">
            <v>0</v>
          </cell>
          <cell r="DT8">
            <v>0</v>
          </cell>
          <cell r="DU8">
            <v>0</v>
          </cell>
          <cell r="DV8">
            <v>0</v>
          </cell>
          <cell r="DW8">
            <v>0</v>
          </cell>
          <cell r="DX8">
            <v>0</v>
          </cell>
          <cell r="DY8">
            <v>0</v>
          </cell>
          <cell r="DZ8">
            <v>0</v>
          </cell>
          <cell r="EA8">
            <v>0</v>
          </cell>
          <cell r="EB8">
            <v>0</v>
          </cell>
          <cell r="EC8">
            <v>0</v>
          </cell>
          <cell r="ED8">
            <v>0</v>
          </cell>
          <cell r="EE8">
            <v>0</v>
          </cell>
          <cell r="EF8">
            <v>0</v>
          </cell>
          <cell r="EG8">
            <v>0</v>
          </cell>
          <cell r="EH8">
            <v>0</v>
          </cell>
          <cell r="EI8">
            <v>0</v>
          </cell>
          <cell r="EJ8">
            <v>0</v>
          </cell>
          <cell r="EK8">
            <v>0</v>
          </cell>
          <cell r="EL8">
            <v>0</v>
          </cell>
          <cell r="EM8">
            <v>0</v>
          </cell>
          <cell r="EN8">
            <v>0</v>
          </cell>
          <cell r="EO8">
            <v>0</v>
          </cell>
          <cell r="EP8">
            <v>0</v>
          </cell>
          <cell r="EQ8">
            <v>0</v>
          </cell>
          <cell r="ER8">
            <v>0</v>
          </cell>
          <cell r="ES8">
            <v>0</v>
          </cell>
          <cell r="ET8">
            <v>0</v>
          </cell>
          <cell r="EU8">
            <v>0</v>
          </cell>
          <cell r="EV8">
            <v>0</v>
          </cell>
          <cell r="EW8">
            <v>0</v>
          </cell>
          <cell r="EX8">
            <v>0</v>
          </cell>
          <cell r="EY8">
            <v>0</v>
          </cell>
          <cell r="EZ8">
            <v>0</v>
          </cell>
          <cell r="FA8">
            <v>0</v>
          </cell>
          <cell r="FB8">
            <v>0</v>
          </cell>
          <cell r="FC8">
            <v>0</v>
          </cell>
          <cell r="FD8">
            <v>0</v>
          </cell>
          <cell r="FE8">
            <v>0</v>
          </cell>
          <cell r="FF8">
            <v>0</v>
          </cell>
          <cell r="FG8">
            <v>0</v>
          </cell>
          <cell r="FH8">
            <v>0</v>
          </cell>
          <cell r="FI8">
            <v>0</v>
          </cell>
          <cell r="FJ8">
            <v>0</v>
          </cell>
          <cell r="FK8">
            <v>0</v>
          </cell>
          <cell r="FL8">
            <v>0</v>
          </cell>
          <cell r="FM8">
            <v>0</v>
          </cell>
          <cell r="FN8">
            <v>0</v>
          </cell>
          <cell r="FO8">
            <v>0</v>
          </cell>
          <cell r="FP8">
            <v>15.112</v>
          </cell>
          <cell r="FQ8">
            <v>15.112</v>
          </cell>
          <cell r="FR8">
            <v>15.112</v>
          </cell>
          <cell r="FS8">
            <v>15.112</v>
          </cell>
          <cell r="FT8">
            <v>15.112</v>
          </cell>
          <cell r="FU8">
            <v>15.112</v>
          </cell>
          <cell r="FV8">
            <v>15.112</v>
          </cell>
          <cell r="FW8">
            <v>15.112</v>
          </cell>
          <cell r="FX8">
            <v>15.112</v>
          </cell>
          <cell r="FY8">
            <v>15.112</v>
          </cell>
          <cell r="FZ8">
            <v>15.112</v>
          </cell>
          <cell r="GA8">
            <v>15.112</v>
          </cell>
          <cell r="GB8">
            <v>15.112</v>
          </cell>
          <cell r="GC8">
            <v>15.112</v>
          </cell>
          <cell r="GD8">
            <v>15.112</v>
          </cell>
          <cell r="GE8">
            <v>15.112</v>
          </cell>
          <cell r="GF8">
            <v>15.112</v>
          </cell>
          <cell r="GG8">
            <v>15.112</v>
          </cell>
          <cell r="GH8">
            <v>15.112</v>
          </cell>
          <cell r="GI8">
            <v>15.112</v>
          </cell>
          <cell r="GJ8">
            <v>15.112</v>
          </cell>
          <cell r="GK8">
            <v>15.112</v>
          </cell>
          <cell r="GL8">
            <v>15.112</v>
          </cell>
          <cell r="GM8">
            <v>15.112</v>
          </cell>
          <cell r="GN8">
            <v>15.112</v>
          </cell>
          <cell r="GO8">
            <v>15.112</v>
          </cell>
          <cell r="GP8">
            <v>15.112</v>
          </cell>
          <cell r="GQ8">
            <v>15.212</v>
          </cell>
        </row>
        <row r="9">
          <cell r="A9" t="str">
            <v>BHFC IN</v>
          </cell>
          <cell r="B9" t="str">
            <v>Bharat Forge</v>
          </cell>
          <cell r="C9" t="str">
            <v>Auto Ancillaries</v>
          </cell>
          <cell r="D9">
            <v>0</v>
          </cell>
          <cell r="E9">
            <v>0</v>
          </cell>
          <cell r="F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  <cell r="L9">
            <v>0</v>
          </cell>
          <cell r="M9">
            <v>0</v>
          </cell>
          <cell r="N9">
            <v>0</v>
          </cell>
          <cell r="O9">
            <v>0</v>
          </cell>
          <cell r="P9">
            <v>0</v>
          </cell>
          <cell r="Q9">
            <v>0</v>
          </cell>
          <cell r="R9">
            <v>0</v>
          </cell>
          <cell r="S9">
            <v>0</v>
          </cell>
          <cell r="T9">
            <v>0</v>
          </cell>
          <cell r="U9">
            <v>0</v>
          </cell>
          <cell r="V9">
            <v>0</v>
          </cell>
          <cell r="W9">
            <v>0</v>
          </cell>
          <cell r="X9">
            <v>0</v>
          </cell>
          <cell r="Y9">
            <v>0</v>
          </cell>
          <cell r="Z9">
            <v>0</v>
          </cell>
          <cell r="AA9">
            <v>0</v>
          </cell>
          <cell r="AB9">
            <v>0</v>
          </cell>
          <cell r="AC9">
            <v>0</v>
          </cell>
          <cell r="AD9">
            <v>0</v>
          </cell>
          <cell r="AE9">
            <v>0</v>
          </cell>
          <cell r="AF9">
            <v>123.70000000000012</v>
          </cell>
          <cell r="AG9">
            <v>173.8000000000003</v>
          </cell>
          <cell r="AH9">
            <v>213.60000000000002</v>
          </cell>
          <cell r="AI9">
            <v>300.10000000000008</v>
          </cell>
          <cell r="AJ9">
            <v>263.10000000000002</v>
          </cell>
          <cell r="AK9">
            <v>293.50000000000023</v>
          </cell>
          <cell r="AL9">
            <v>329.7999999999995</v>
          </cell>
          <cell r="AM9">
            <v>362.30000000000024</v>
          </cell>
          <cell r="AN9">
            <v>339.99999999999955</v>
          </cell>
          <cell r="AO9">
            <v>378.29999999999984</v>
          </cell>
          <cell r="AP9">
            <v>414.29999999999995</v>
          </cell>
          <cell r="AQ9">
            <v>483.70000000000005</v>
          </cell>
          <cell r="AR9">
            <v>489.09999999999985</v>
          </cell>
          <cell r="AS9">
            <v>517.70000000000061</v>
          </cell>
          <cell r="AT9">
            <v>532.10000000000014</v>
          </cell>
          <cell r="AU9">
            <v>530.12</v>
          </cell>
          <cell r="AV9">
            <v>515.15000000000009</v>
          </cell>
          <cell r="AW9">
            <v>621.84000000000015</v>
          </cell>
          <cell r="AX9">
            <v>629.73000000000013</v>
          </cell>
          <cell r="AY9">
            <v>642.8099999999996</v>
          </cell>
          <cell r="AZ9">
            <v>648.12999999999988</v>
          </cell>
          <cell r="BA9">
            <v>677.48000000000047</v>
          </cell>
          <cell r="BB9">
            <v>581.78999999999917</v>
          </cell>
          <cell r="BC9">
            <v>525.01999999999953</v>
          </cell>
          <cell r="BD9">
            <v>265.60000000000031</v>
          </cell>
          <cell r="BE9">
            <v>112.49999999999989</v>
          </cell>
          <cell r="BF9">
            <v>43.500000000000192</v>
          </cell>
          <cell r="BG9">
            <v>611.09999999999957</v>
          </cell>
          <cell r="BH9">
            <v>0</v>
          </cell>
          <cell r="BI9">
            <v>0</v>
          </cell>
          <cell r="BJ9">
            <v>0</v>
          </cell>
          <cell r="BK9">
            <v>0</v>
          </cell>
          <cell r="BL9">
            <v>0</v>
          </cell>
          <cell r="BM9">
            <v>0</v>
          </cell>
          <cell r="BN9">
            <v>0</v>
          </cell>
          <cell r="BO9">
            <v>0</v>
          </cell>
          <cell r="BP9">
            <v>0</v>
          </cell>
          <cell r="BQ9">
            <v>0</v>
          </cell>
          <cell r="BR9">
            <v>0</v>
          </cell>
          <cell r="BS9">
            <v>0</v>
          </cell>
          <cell r="BT9">
            <v>0</v>
          </cell>
          <cell r="BU9">
            <v>0</v>
          </cell>
          <cell r="BV9">
            <v>0</v>
          </cell>
          <cell r="BW9">
            <v>0</v>
          </cell>
          <cell r="BX9">
            <v>0</v>
          </cell>
          <cell r="BY9">
            <v>0</v>
          </cell>
          <cell r="BZ9">
            <v>0</v>
          </cell>
          <cell r="CA9">
            <v>0</v>
          </cell>
          <cell r="CB9">
            <v>0</v>
          </cell>
          <cell r="CC9">
            <v>0</v>
          </cell>
          <cell r="CD9">
            <v>0</v>
          </cell>
          <cell r="CE9">
            <v>0</v>
          </cell>
          <cell r="CF9">
            <v>0</v>
          </cell>
          <cell r="CG9">
            <v>0</v>
          </cell>
          <cell r="CH9">
            <v>0</v>
          </cell>
          <cell r="CI9">
            <v>0</v>
          </cell>
          <cell r="CJ9">
            <v>123.70000000000012</v>
          </cell>
          <cell r="CK9">
            <v>173.8000000000003</v>
          </cell>
          <cell r="CL9">
            <v>213.60000000000002</v>
          </cell>
          <cell r="CM9">
            <v>300.10000000000008</v>
          </cell>
          <cell r="CN9">
            <v>263.10000000000002</v>
          </cell>
          <cell r="CO9">
            <v>293.50000000000023</v>
          </cell>
          <cell r="CP9">
            <v>329.7999999999995</v>
          </cell>
          <cell r="CQ9">
            <v>362.30000000000024</v>
          </cell>
          <cell r="CR9">
            <v>339.99999999999955</v>
          </cell>
          <cell r="CS9">
            <v>378.29999999999984</v>
          </cell>
          <cell r="CT9">
            <v>414.29999999999995</v>
          </cell>
          <cell r="CU9">
            <v>483.70000000000005</v>
          </cell>
          <cell r="CV9">
            <v>489.09999999999985</v>
          </cell>
          <cell r="CW9">
            <v>517.70000000000061</v>
          </cell>
          <cell r="CX9">
            <v>532.10000000000014</v>
          </cell>
          <cell r="CY9">
            <v>530.12</v>
          </cell>
          <cell r="CZ9">
            <v>559.93000000000006</v>
          </cell>
          <cell r="DA9">
            <v>621.84000000000015</v>
          </cell>
          <cell r="DB9">
            <v>629.73000000000013</v>
          </cell>
          <cell r="DC9">
            <v>642.8099999999996</v>
          </cell>
          <cell r="DD9">
            <v>648.12999999999988</v>
          </cell>
          <cell r="DE9">
            <v>677.48000000000047</v>
          </cell>
          <cell r="DF9">
            <v>581.78999999999917</v>
          </cell>
          <cell r="DG9">
            <v>525.01999999999953</v>
          </cell>
          <cell r="DH9">
            <v>265.60000000000031</v>
          </cell>
          <cell r="DI9">
            <v>112.49999999999989</v>
          </cell>
          <cell r="DJ9">
            <v>43.500000000000192</v>
          </cell>
          <cell r="DK9">
            <v>611.09999999999957</v>
          </cell>
          <cell r="DL9">
            <v>0</v>
          </cell>
          <cell r="DM9">
            <v>0</v>
          </cell>
          <cell r="DN9">
            <v>0</v>
          </cell>
          <cell r="DO9">
            <v>0</v>
          </cell>
          <cell r="DP9">
            <v>0</v>
          </cell>
          <cell r="DQ9">
            <v>0</v>
          </cell>
          <cell r="DR9">
            <v>0</v>
          </cell>
          <cell r="DS9">
            <v>0</v>
          </cell>
          <cell r="DT9">
            <v>0</v>
          </cell>
          <cell r="DU9">
            <v>0</v>
          </cell>
          <cell r="DV9">
            <v>0</v>
          </cell>
          <cell r="DW9">
            <v>0</v>
          </cell>
          <cell r="DX9">
            <v>0</v>
          </cell>
          <cell r="DY9">
            <v>0</v>
          </cell>
          <cell r="DZ9">
            <v>0</v>
          </cell>
          <cell r="EA9">
            <v>0</v>
          </cell>
          <cell r="EB9">
            <v>0</v>
          </cell>
          <cell r="EC9">
            <v>0</v>
          </cell>
          <cell r="ED9">
            <v>0</v>
          </cell>
          <cell r="EE9">
            <v>0</v>
          </cell>
          <cell r="EF9">
            <v>0</v>
          </cell>
          <cell r="EG9">
            <v>0</v>
          </cell>
          <cell r="EH9">
            <v>0</v>
          </cell>
          <cell r="EI9">
            <v>0</v>
          </cell>
          <cell r="EJ9">
            <v>0</v>
          </cell>
          <cell r="EK9">
            <v>0</v>
          </cell>
          <cell r="EL9">
            <v>0</v>
          </cell>
          <cell r="EM9">
            <v>0</v>
          </cell>
          <cell r="EN9">
            <v>0</v>
          </cell>
          <cell r="EO9">
            <v>0</v>
          </cell>
          <cell r="EP9">
            <v>0</v>
          </cell>
          <cell r="EQ9">
            <v>0</v>
          </cell>
          <cell r="ER9">
            <v>0</v>
          </cell>
          <cell r="ES9">
            <v>0</v>
          </cell>
          <cell r="ET9">
            <v>0</v>
          </cell>
          <cell r="EU9">
            <v>0</v>
          </cell>
          <cell r="EV9">
            <v>0</v>
          </cell>
          <cell r="EW9">
            <v>0</v>
          </cell>
          <cell r="EX9">
            <v>0</v>
          </cell>
          <cell r="EY9">
            <v>0</v>
          </cell>
          <cell r="EZ9">
            <v>0</v>
          </cell>
          <cell r="FA9">
            <v>0</v>
          </cell>
          <cell r="FB9">
            <v>0</v>
          </cell>
          <cell r="FC9">
            <v>0</v>
          </cell>
          <cell r="FD9">
            <v>0</v>
          </cell>
          <cell r="FE9">
            <v>0</v>
          </cell>
          <cell r="FF9">
            <v>0</v>
          </cell>
          <cell r="FG9">
            <v>0</v>
          </cell>
          <cell r="FH9">
            <v>0</v>
          </cell>
          <cell r="FI9">
            <v>0</v>
          </cell>
          <cell r="FJ9">
            <v>0</v>
          </cell>
          <cell r="FK9">
            <v>0</v>
          </cell>
          <cell r="FL9">
            <v>0</v>
          </cell>
          <cell r="FM9">
            <v>0</v>
          </cell>
          <cell r="FN9">
            <v>0</v>
          </cell>
          <cell r="FO9">
            <v>0</v>
          </cell>
          <cell r="FP9">
            <v>188.4</v>
          </cell>
          <cell r="FQ9">
            <v>188.4</v>
          </cell>
          <cell r="FR9">
            <v>188.4</v>
          </cell>
          <cell r="FS9">
            <v>188.4</v>
          </cell>
          <cell r="FT9">
            <v>188.4</v>
          </cell>
          <cell r="FU9">
            <v>188.4</v>
          </cell>
          <cell r="FV9">
            <v>188.4</v>
          </cell>
          <cell r="FW9">
            <v>188.4</v>
          </cell>
          <cell r="FX9">
            <v>188.4</v>
          </cell>
          <cell r="FY9">
            <v>188.4</v>
          </cell>
          <cell r="FZ9">
            <v>197.75</v>
          </cell>
          <cell r="GA9">
            <v>197.75</v>
          </cell>
          <cell r="GB9">
            <v>215.95</v>
          </cell>
          <cell r="GC9">
            <v>215.95</v>
          </cell>
          <cell r="GD9">
            <v>220.5</v>
          </cell>
          <cell r="GE9">
            <v>222.31</v>
          </cell>
          <cell r="GF9">
            <v>222.7</v>
          </cell>
          <cell r="GG9">
            <v>222.7</v>
          </cell>
          <cell r="GH9">
            <v>222.7</v>
          </cell>
          <cell r="GI9">
            <v>222.7</v>
          </cell>
          <cell r="GJ9">
            <v>222.7</v>
          </cell>
          <cell r="GK9">
            <v>222.7</v>
          </cell>
          <cell r="GL9">
            <v>222.7</v>
          </cell>
          <cell r="GM9">
            <v>222.7</v>
          </cell>
          <cell r="GN9">
            <v>222.7</v>
          </cell>
          <cell r="GO9">
            <v>222.7</v>
          </cell>
          <cell r="GP9">
            <v>222.7</v>
          </cell>
          <cell r="GQ9">
            <v>222.7</v>
          </cell>
        </row>
        <row r="10">
          <cell r="A10" t="str">
            <v>BIL IN</v>
          </cell>
          <cell r="B10" t="str">
            <v>Balkrishna Industries</v>
          </cell>
          <cell r="C10" t="str">
            <v>Auto Ancillaries</v>
          </cell>
          <cell r="D10">
            <v>0</v>
          </cell>
          <cell r="E10">
            <v>0</v>
          </cell>
          <cell r="F10">
            <v>0</v>
          </cell>
          <cell r="G10">
            <v>0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0</v>
          </cell>
          <cell r="N10">
            <v>0</v>
          </cell>
          <cell r="O10">
            <v>0</v>
          </cell>
          <cell r="P10">
            <v>0</v>
          </cell>
          <cell r="Q10">
            <v>0</v>
          </cell>
          <cell r="R10">
            <v>0</v>
          </cell>
          <cell r="S10">
            <v>0</v>
          </cell>
          <cell r="T10">
            <v>0</v>
          </cell>
          <cell r="U10">
            <v>0</v>
          </cell>
          <cell r="V10">
            <v>0</v>
          </cell>
          <cell r="W10">
            <v>0</v>
          </cell>
          <cell r="X10">
            <v>0</v>
          </cell>
          <cell r="Y10">
            <v>0</v>
          </cell>
          <cell r="Z10">
            <v>0</v>
          </cell>
          <cell r="AA10">
            <v>0</v>
          </cell>
          <cell r="AB10">
            <v>0</v>
          </cell>
          <cell r="AC10">
            <v>0</v>
          </cell>
          <cell r="AD10">
            <v>0</v>
          </cell>
          <cell r="AE10">
            <v>0</v>
          </cell>
          <cell r="AF10">
            <v>0</v>
          </cell>
          <cell r="AG10">
            <v>48.900000000000034</v>
          </cell>
          <cell r="AH10">
            <v>25.899999999999981</v>
          </cell>
          <cell r="AI10">
            <v>100.29999999999997</v>
          </cell>
          <cell r="AJ10">
            <v>57.899999999999991</v>
          </cell>
          <cell r="AK10">
            <v>60.200000000000045</v>
          </cell>
          <cell r="AL10">
            <v>80.799999999999926</v>
          </cell>
          <cell r="AM10">
            <v>116.1</v>
          </cell>
          <cell r="AN10">
            <v>63.600000000000151</v>
          </cell>
          <cell r="AO10">
            <v>108.90000000000006</v>
          </cell>
          <cell r="AP10">
            <v>179.20000000000005</v>
          </cell>
          <cell r="AQ10">
            <v>248.79999999999995</v>
          </cell>
          <cell r="AR10">
            <v>150.1999999999999</v>
          </cell>
          <cell r="AS10">
            <v>153.39999999999992</v>
          </cell>
          <cell r="AT10">
            <v>149.20000000000002</v>
          </cell>
          <cell r="AU10">
            <v>246.79999999999987</v>
          </cell>
          <cell r="AV10">
            <v>167.20000000000013</v>
          </cell>
          <cell r="AW10">
            <v>191.7</v>
          </cell>
          <cell r="AX10">
            <v>222.09999999999957</v>
          </cell>
          <cell r="AY10">
            <v>250.40000000000012</v>
          </cell>
          <cell r="AZ10">
            <v>216.00000000000017</v>
          </cell>
          <cell r="BA10">
            <v>256.90000000000032</v>
          </cell>
          <cell r="BB10">
            <v>365.20000000000022</v>
          </cell>
          <cell r="BC10">
            <v>228.50000000000011</v>
          </cell>
          <cell r="BD10">
            <v>143.8000000000003</v>
          </cell>
          <cell r="BE10">
            <v>170.90000000000023</v>
          </cell>
          <cell r="BF10">
            <v>172.10000000000016</v>
          </cell>
          <cell r="BG10">
            <v>217.90000000000003</v>
          </cell>
          <cell r="BH10">
            <v>0</v>
          </cell>
          <cell r="BI10">
            <v>0</v>
          </cell>
          <cell r="BJ10">
            <v>0</v>
          </cell>
          <cell r="BK10">
            <v>0</v>
          </cell>
          <cell r="BL10">
            <v>0</v>
          </cell>
          <cell r="BM10">
            <v>0</v>
          </cell>
          <cell r="BN10">
            <v>0</v>
          </cell>
          <cell r="BO10">
            <v>0</v>
          </cell>
          <cell r="BP10">
            <v>0</v>
          </cell>
          <cell r="BQ10">
            <v>0</v>
          </cell>
          <cell r="BR10">
            <v>0</v>
          </cell>
          <cell r="BS10">
            <v>0</v>
          </cell>
          <cell r="BT10">
            <v>0</v>
          </cell>
          <cell r="BU10">
            <v>0</v>
          </cell>
          <cell r="BV10">
            <v>0</v>
          </cell>
          <cell r="BW10">
            <v>0</v>
          </cell>
          <cell r="BX10">
            <v>0</v>
          </cell>
          <cell r="BY10">
            <v>0</v>
          </cell>
          <cell r="BZ10">
            <v>0</v>
          </cell>
          <cell r="CA10">
            <v>0</v>
          </cell>
          <cell r="CB10">
            <v>0</v>
          </cell>
          <cell r="CC10">
            <v>0</v>
          </cell>
          <cell r="CD10">
            <v>0</v>
          </cell>
          <cell r="CE10">
            <v>0</v>
          </cell>
          <cell r="CF10">
            <v>0</v>
          </cell>
          <cell r="CG10">
            <v>0</v>
          </cell>
          <cell r="CH10">
            <v>0</v>
          </cell>
          <cell r="CI10">
            <v>0</v>
          </cell>
          <cell r="CJ10">
            <v>0</v>
          </cell>
          <cell r="CK10">
            <v>48.900000000000034</v>
          </cell>
          <cell r="CL10">
            <v>25.899999999999981</v>
          </cell>
          <cell r="CM10">
            <v>100.29999999999997</v>
          </cell>
          <cell r="CN10">
            <v>57.899999999999991</v>
          </cell>
          <cell r="CO10">
            <v>60.200000000000045</v>
          </cell>
          <cell r="CP10">
            <v>80.799999999999926</v>
          </cell>
          <cell r="CQ10">
            <v>116.1</v>
          </cell>
          <cell r="CR10">
            <v>63.600000000000151</v>
          </cell>
          <cell r="CS10">
            <v>108.90000000000006</v>
          </cell>
          <cell r="CT10">
            <v>179.20000000000005</v>
          </cell>
          <cell r="CU10">
            <v>248.79999999999995</v>
          </cell>
          <cell r="CV10">
            <v>150.1999999999999</v>
          </cell>
          <cell r="CW10">
            <v>153.39999999999992</v>
          </cell>
          <cell r="CX10">
            <v>149.20000000000002</v>
          </cell>
          <cell r="CY10">
            <v>246.79999999999987</v>
          </cell>
          <cell r="CZ10">
            <v>167.20000000000013</v>
          </cell>
          <cell r="DA10">
            <v>191.7</v>
          </cell>
          <cell r="DB10">
            <v>222.09999999999957</v>
          </cell>
          <cell r="DC10">
            <v>294.60000000000014</v>
          </cell>
          <cell r="DD10">
            <v>214.20000000000016</v>
          </cell>
          <cell r="DE10">
            <v>269.60000000000031</v>
          </cell>
          <cell r="DF10">
            <v>365.20000000000022</v>
          </cell>
          <cell r="DG10">
            <v>228.50000000000011</v>
          </cell>
          <cell r="DH10">
            <v>143.8000000000003</v>
          </cell>
          <cell r="DI10">
            <v>170.90000000000023</v>
          </cell>
          <cell r="DJ10">
            <v>172.10000000000016</v>
          </cell>
          <cell r="DK10">
            <v>217.90000000000003</v>
          </cell>
          <cell r="DL10">
            <v>0</v>
          </cell>
          <cell r="DM10">
            <v>0</v>
          </cell>
          <cell r="DN10">
            <v>0</v>
          </cell>
          <cell r="DO10">
            <v>0</v>
          </cell>
          <cell r="DP10">
            <v>0</v>
          </cell>
          <cell r="DQ10">
            <v>0</v>
          </cell>
          <cell r="DR10">
            <v>0</v>
          </cell>
          <cell r="DS10">
            <v>0</v>
          </cell>
          <cell r="DT10">
            <v>0</v>
          </cell>
          <cell r="DU10">
            <v>0</v>
          </cell>
          <cell r="DV10">
            <v>0</v>
          </cell>
          <cell r="DW10">
            <v>0</v>
          </cell>
          <cell r="DX10">
            <v>0</v>
          </cell>
          <cell r="DY10">
            <v>0</v>
          </cell>
          <cell r="DZ10">
            <v>0</v>
          </cell>
          <cell r="EA10">
            <v>0</v>
          </cell>
          <cell r="EB10">
            <v>0</v>
          </cell>
          <cell r="EC10">
            <v>0</v>
          </cell>
          <cell r="ED10">
            <v>0</v>
          </cell>
          <cell r="EE10">
            <v>0</v>
          </cell>
          <cell r="EF10">
            <v>0</v>
          </cell>
          <cell r="EG10">
            <v>0</v>
          </cell>
          <cell r="EH10">
            <v>0</v>
          </cell>
          <cell r="EI10">
            <v>0</v>
          </cell>
          <cell r="EJ10">
            <v>0</v>
          </cell>
          <cell r="EK10">
            <v>0</v>
          </cell>
          <cell r="EL10">
            <v>0</v>
          </cell>
          <cell r="EM10">
            <v>0</v>
          </cell>
          <cell r="EN10">
            <v>0</v>
          </cell>
          <cell r="EO10">
            <v>0</v>
          </cell>
          <cell r="EP10">
            <v>0</v>
          </cell>
          <cell r="EQ10">
            <v>0</v>
          </cell>
          <cell r="ER10">
            <v>0</v>
          </cell>
          <cell r="ES10">
            <v>0</v>
          </cell>
          <cell r="ET10">
            <v>0</v>
          </cell>
          <cell r="EU10">
            <v>0</v>
          </cell>
          <cell r="EV10">
            <v>0</v>
          </cell>
          <cell r="EW10">
            <v>0</v>
          </cell>
          <cell r="EX10">
            <v>0</v>
          </cell>
          <cell r="EY10">
            <v>0</v>
          </cell>
          <cell r="EZ10">
            <v>0</v>
          </cell>
          <cell r="FA10">
            <v>0</v>
          </cell>
          <cell r="FB10">
            <v>0</v>
          </cell>
          <cell r="FC10">
            <v>0</v>
          </cell>
          <cell r="FD10">
            <v>0</v>
          </cell>
          <cell r="FE10">
            <v>0</v>
          </cell>
          <cell r="FF10">
            <v>0</v>
          </cell>
          <cell r="FG10">
            <v>0</v>
          </cell>
          <cell r="FH10">
            <v>0</v>
          </cell>
          <cell r="FI10">
            <v>0</v>
          </cell>
          <cell r="FJ10">
            <v>0</v>
          </cell>
          <cell r="FK10">
            <v>0</v>
          </cell>
          <cell r="FL10">
            <v>0</v>
          </cell>
          <cell r="FM10">
            <v>0</v>
          </cell>
          <cell r="FN10">
            <v>0</v>
          </cell>
          <cell r="FO10">
            <v>0</v>
          </cell>
          <cell r="FP10">
            <v>0</v>
          </cell>
          <cell r="FQ10">
            <v>6.1899999999999995</v>
          </cell>
          <cell r="FR10">
            <v>6.1899999999999995</v>
          </cell>
          <cell r="FS10">
            <v>6.1899999999999995</v>
          </cell>
          <cell r="FT10">
            <v>6.1899999999999995</v>
          </cell>
          <cell r="FU10">
            <v>6.1899999999999995</v>
          </cell>
          <cell r="FV10">
            <v>12.379999999999999</v>
          </cell>
          <cell r="FW10">
            <v>12.379999999999999</v>
          </cell>
          <cell r="FX10">
            <v>12.379999999999999</v>
          </cell>
          <cell r="FY10">
            <v>12.379999999999999</v>
          </cell>
          <cell r="FZ10">
            <v>12.379999999999999</v>
          </cell>
          <cell r="GA10">
            <v>12.379999999999999</v>
          </cell>
          <cell r="GB10">
            <v>18.57</v>
          </cell>
          <cell r="GC10">
            <v>18.57</v>
          </cell>
          <cell r="GD10">
            <v>19.330000000000002</v>
          </cell>
          <cell r="GE10">
            <v>19.330000000000002</v>
          </cell>
          <cell r="GF10">
            <v>19.330000000000002</v>
          </cell>
          <cell r="GG10">
            <v>19.330000000000002</v>
          </cell>
          <cell r="GH10">
            <v>19.330000000000002</v>
          </cell>
          <cell r="GI10">
            <v>19.330000000000002</v>
          </cell>
          <cell r="GJ10">
            <v>19.330000000000002</v>
          </cell>
          <cell r="GK10">
            <v>19.330000000000002</v>
          </cell>
          <cell r="GL10">
            <v>19.330000000000002</v>
          </cell>
          <cell r="GM10">
            <v>19.330000000000002</v>
          </cell>
          <cell r="GN10">
            <v>19.330000000000002</v>
          </cell>
          <cell r="GO10">
            <v>19.330000000000002</v>
          </cell>
          <cell r="GP10">
            <v>19.330000000000002</v>
          </cell>
          <cell r="GQ10">
            <v>19.330000000000002</v>
          </cell>
        </row>
        <row r="11">
          <cell r="A11" t="str">
            <v>CEAT IN</v>
          </cell>
          <cell r="B11" t="str">
            <v>Ceat</v>
          </cell>
          <cell r="C11" t="str">
            <v>Auto Ancillaries</v>
          </cell>
          <cell r="D11">
            <v>0</v>
          </cell>
          <cell r="E11">
            <v>0</v>
          </cell>
          <cell r="F11">
            <v>0</v>
          </cell>
          <cell r="G11">
            <v>0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0</v>
          </cell>
          <cell r="P11">
            <v>0</v>
          </cell>
          <cell r="Q11">
            <v>0</v>
          </cell>
          <cell r="R11">
            <v>0</v>
          </cell>
          <cell r="S11">
            <v>0</v>
          </cell>
          <cell r="T11">
            <v>0</v>
          </cell>
          <cell r="U11">
            <v>0</v>
          </cell>
          <cell r="V11">
            <v>0</v>
          </cell>
          <cell r="W11">
            <v>0</v>
          </cell>
          <cell r="X11">
            <v>0</v>
          </cell>
          <cell r="Y11">
            <v>0</v>
          </cell>
          <cell r="Z11">
            <v>0</v>
          </cell>
          <cell r="AA11">
            <v>0</v>
          </cell>
          <cell r="AB11">
            <v>0</v>
          </cell>
          <cell r="AC11">
            <v>0</v>
          </cell>
          <cell r="AD11">
            <v>0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64.499999999999602</v>
          </cell>
          <cell r="AK11">
            <v>40.399999999999203</v>
          </cell>
          <cell r="AL11">
            <v>14.099999999999824</v>
          </cell>
          <cell r="AM11">
            <v>22.699999999999825</v>
          </cell>
          <cell r="AN11">
            <v>3.700000000000307</v>
          </cell>
          <cell r="AO11">
            <v>-53.500000000000469</v>
          </cell>
          <cell r="AP11">
            <v>11.400000000000176</v>
          </cell>
          <cell r="AQ11">
            <v>17.800000000000693</v>
          </cell>
          <cell r="AR11">
            <v>-19.800000000000022</v>
          </cell>
          <cell r="AS11">
            <v>-39.700000000000557</v>
          </cell>
          <cell r="AT11">
            <v>15.399999999999817</v>
          </cell>
          <cell r="AU11">
            <v>47.799999999999656</v>
          </cell>
          <cell r="AV11">
            <v>2.2999999999996348</v>
          </cell>
          <cell r="AW11">
            <v>38.300000000000367</v>
          </cell>
          <cell r="AX11">
            <v>117.79999999999947</v>
          </cell>
          <cell r="AY11">
            <v>234.0999999999998</v>
          </cell>
          <cell r="AZ11">
            <v>303.5</v>
          </cell>
          <cell r="BA11">
            <v>255.19999999999951</v>
          </cell>
          <cell r="BB11">
            <v>191.89999999999978</v>
          </cell>
          <cell r="BC11">
            <v>769.30000000000018</v>
          </cell>
          <cell r="BD11">
            <v>-106.66999999999983</v>
          </cell>
          <cell r="BE11">
            <v>-504.29999999999978</v>
          </cell>
          <cell r="BF11">
            <v>-323.40000000000055</v>
          </cell>
          <cell r="BG11">
            <v>450.30000000000075</v>
          </cell>
          <cell r="BH11">
            <v>0</v>
          </cell>
          <cell r="BI11">
            <v>0</v>
          </cell>
          <cell r="BJ11">
            <v>0</v>
          </cell>
          <cell r="BK11">
            <v>0</v>
          </cell>
          <cell r="BL11">
            <v>0</v>
          </cell>
          <cell r="BM11">
            <v>0</v>
          </cell>
          <cell r="BN11">
            <v>0</v>
          </cell>
          <cell r="BO11">
            <v>0</v>
          </cell>
          <cell r="BP11">
            <v>0</v>
          </cell>
          <cell r="BQ11">
            <v>0</v>
          </cell>
          <cell r="BR11">
            <v>0</v>
          </cell>
          <cell r="BS11">
            <v>0</v>
          </cell>
          <cell r="BT11">
            <v>0</v>
          </cell>
          <cell r="BU11">
            <v>0</v>
          </cell>
          <cell r="BV11">
            <v>0</v>
          </cell>
          <cell r="BW11">
            <v>0</v>
          </cell>
          <cell r="BX11">
            <v>0</v>
          </cell>
          <cell r="BY11">
            <v>0</v>
          </cell>
          <cell r="BZ11">
            <v>0</v>
          </cell>
          <cell r="CA11">
            <v>0</v>
          </cell>
          <cell r="CB11">
            <v>0</v>
          </cell>
          <cell r="CC11">
            <v>0</v>
          </cell>
          <cell r="CD11">
            <v>0</v>
          </cell>
          <cell r="CE11">
            <v>0</v>
          </cell>
          <cell r="CF11">
            <v>0</v>
          </cell>
          <cell r="CG11">
            <v>0</v>
          </cell>
          <cell r="CH11">
            <v>0</v>
          </cell>
          <cell r="CI11">
            <v>0</v>
          </cell>
          <cell r="CJ11">
            <v>0</v>
          </cell>
          <cell r="CK11">
            <v>0</v>
          </cell>
          <cell r="CL11">
            <v>0</v>
          </cell>
          <cell r="CM11">
            <v>0</v>
          </cell>
          <cell r="CN11">
            <v>260.59999999999957</v>
          </cell>
          <cell r="CO11">
            <v>48.499999999999204</v>
          </cell>
          <cell r="CP11">
            <v>15.099999999999824</v>
          </cell>
          <cell r="CQ11">
            <v>23.099999999999824</v>
          </cell>
          <cell r="CR11">
            <v>3.700000000000307</v>
          </cell>
          <cell r="CS11">
            <v>-53.500000000000469</v>
          </cell>
          <cell r="CT11">
            <v>11.400000000000176</v>
          </cell>
          <cell r="CU11">
            <v>17.800000000000693</v>
          </cell>
          <cell r="CV11">
            <v>-19.800000000000022</v>
          </cell>
          <cell r="CW11">
            <v>-39.700000000000557</v>
          </cell>
          <cell r="CX11">
            <v>15.399999999999817</v>
          </cell>
          <cell r="CY11">
            <v>47.799999999999656</v>
          </cell>
          <cell r="CZ11">
            <v>2.2999999999996348</v>
          </cell>
          <cell r="DA11">
            <v>42.900000000000368</v>
          </cell>
          <cell r="DB11">
            <v>117.79999999999947</v>
          </cell>
          <cell r="DC11">
            <v>234.0999999999998</v>
          </cell>
          <cell r="DD11">
            <v>152.5</v>
          </cell>
          <cell r="DE11">
            <v>233.19999999999951</v>
          </cell>
          <cell r="DF11">
            <v>157.39999999999978</v>
          </cell>
          <cell r="DG11">
            <v>158.9000000000002</v>
          </cell>
          <cell r="DH11">
            <v>-106.66999999999983</v>
          </cell>
          <cell r="DI11">
            <v>-288.29999999999978</v>
          </cell>
          <cell r="DJ11">
            <v>-216.40000000000055</v>
          </cell>
          <cell r="DK11">
            <v>450.30000000000075</v>
          </cell>
          <cell r="DL11">
            <v>0</v>
          </cell>
          <cell r="DM11">
            <v>0</v>
          </cell>
          <cell r="DN11">
            <v>0</v>
          </cell>
          <cell r="DO11">
            <v>0</v>
          </cell>
          <cell r="DP11">
            <v>0</v>
          </cell>
          <cell r="DQ11">
            <v>0</v>
          </cell>
          <cell r="DR11">
            <v>0</v>
          </cell>
          <cell r="DS11">
            <v>0</v>
          </cell>
          <cell r="DT11">
            <v>0</v>
          </cell>
          <cell r="DU11">
            <v>0</v>
          </cell>
          <cell r="DV11">
            <v>0</v>
          </cell>
          <cell r="DW11">
            <v>0</v>
          </cell>
          <cell r="DX11">
            <v>0</v>
          </cell>
          <cell r="DY11">
            <v>0</v>
          </cell>
          <cell r="DZ11">
            <v>0</v>
          </cell>
          <cell r="EA11">
            <v>0</v>
          </cell>
          <cell r="EB11">
            <v>0</v>
          </cell>
          <cell r="EC11">
            <v>0</v>
          </cell>
          <cell r="ED11">
            <v>0</v>
          </cell>
          <cell r="EE11">
            <v>0</v>
          </cell>
          <cell r="EF11">
            <v>0</v>
          </cell>
          <cell r="EG11">
            <v>0</v>
          </cell>
          <cell r="EH11">
            <v>0</v>
          </cell>
          <cell r="EI11">
            <v>0</v>
          </cell>
          <cell r="EJ11">
            <v>0</v>
          </cell>
          <cell r="EK11">
            <v>0</v>
          </cell>
          <cell r="EL11">
            <v>0</v>
          </cell>
          <cell r="EM11">
            <v>0</v>
          </cell>
          <cell r="EN11">
            <v>0</v>
          </cell>
          <cell r="EO11">
            <v>0</v>
          </cell>
          <cell r="EP11">
            <v>0</v>
          </cell>
          <cell r="EQ11">
            <v>0</v>
          </cell>
          <cell r="ER11">
            <v>0</v>
          </cell>
          <cell r="ES11">
            <v>0</v>
          </cell>
          <cell r="ET11">
            <v>0</v>
          </cell>
          <cell r="EU11">
            <v>0</v>
          </cell>
          <cell r="EV11">
            <v>0</v>
          </cell>
          <cell r="EW11">
            <v>0</v>
          </cell>
          <cell r="EX11">
            <v>0</v>
          </cell>
          <cell r="EY11">
            <v>0</v>
          </cell>
          <cell r="EZ11">
            <v>0</v>
          </cell>
          <cell r="FA11">
            <v>0</v>
          </cell>
          <cell r="FB11">
            <v>0</v>
          </cell>
          <cell r="FC11">
            <v>0</v>
          </cell>
          <cell r="FD11">
            <v>0</v>
          </cell>
          <cell r="FE11">
            <v>0</v>
          </cell>
          <cell r="FF11">
            <v>0</v>
          </cell>
          <cell r="FG11">
            <v>0</v>
          </cell>
          <cell r="FH11">
            <v>0</v>
          </cell>
          <cell r="FI11">
            <v>0</v>
          </cell>
          <cell r="FJ11">
            <v>0</v>
          </cell>
          <cell r="FK11">
            <v>0</v>
          </cell>
          <cell r="FL11">
            <v>0</v>
          </cell>
          <cell r="FM11">
            <v>0</v>
          </cell>
          <cell r="FN11">
            <v>0</v>
          </cell>
          <cell r="FO11">
            <v>0</v>
          </cell>
          <cell r="FP11">
            <v>0</v>
          </cell>
          <cell r="FQ11">
            <v>0</v>
          </cell>
          <cell r="FR11">
            <v>0</v>
          </cell>
          <cell r="FS11">
            <v>0</v>
          </cell>
          <cell r="FT11">
            <v>35.090000000000003</v>
          </cell>
          <cell r="FU11">
            <v>35.090000000000003</v>
          </cell>
          <cell r="FV11">
            <v>35.090000000000003</v>
          </cell>
          <cell r="FW11">
            <v>35.090000000000003</v>
          </cell>
          <cell r="FX11">
            <v>35.090000000000003</v>
          </cell>
          <cell r="FY11">
            <v>35.090000000000003</v>
          </cell>
          <cell r="FZ11">
            <v>35.090000000000003</v>
          </cell>
          <cell r="GA11">
            <v>35.1</v>
          </cell>
          <cell r="GB11">
            <v>35.1</v>
          </cell>
          <cell r="GC11">
            <v>35.119999999999997</v>
          </cell>
          <cell r="GD11">
            <v>35.119999999999997</v>
          </cell>
          <cell r="GE11">
            <v>45.68</v>
          </cell>
          <cell r="GF11">
            <v>45.68</v>
          </cell>
          <cell r="GG11">
            <v>45.68</v>
          </cell>
          <cell r="GH11">
            <v>45.68</v>
          </cell>
          <cell r="GI11">
            <v>45.68</v>
          </cell>
          <cell r="GJ11">
            <v>45.68</v>
          </cell>
          <cell r="GK11">
            <v>45.68</v>
          </cell>
          <cell r="GL11">
            <v>34.24</v>
          </cell>
          <cell r="GM11">
            <v>34.24</v>
          </cell>
          <cell r="GN11">
            <v>34.24</v>
          </cell>
          <cell r="GO11">
            <v>34.24</v>
          </cell>
          <cell r="GP11">
            <v>34.24</v>
          </cell>
          <cell r="GQ11">
            <v>34.24</v>
          </cell>
        </row>
        <row r="12">
          <cell r="A12" t="str">
            <v>CLTO IN</v>
          </cell>
          <cell r="B12" t="str">
            <v>Clutch Auto</v>
          </cell>
          <cell r="C12" t="str">
            <v>Auto Ancillaries</v>
          </cell>
          <cell r="D12">
            <v>0</v>
          </cell>
          <cell r="E12">
            <v>0</v>
          </cell>
          <cell r="F12">
            <v>0</v>
          </cell>
          <cell r="G12">
            <v>0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0</v>
          </cell>
          <cell r="P12">
            <v>0</v>
          </cell>
          <cell r="Q12">
            <v>0</v>
          </cell>
          <cell r="R12">
            <v>0</v>
          </cell>
          <cell r="S12">
            <v>0</v>
          </cell>
          <cell r="T12">
            <v>0</v>
          </cell>
          <cell r="U12">
            <v>0</v>
          </cell>
          <cell r="V12">
            <v>0</v>
          </cell>
          <cell r="W12">
            <v>0</v>
          </cell>
          <cell r="X12">
            <v>0</v>
          </cell>
          <cell r="Y12">
            <v>0</v>
          </cell>
          <cell r="Z12">
            <v>0</v>
          </cell>
          <cell r="AA12">
            <v>0</v>
          </cell>
          <cell r="AB12">
            <v>0</v>
          </cell>
          <cell r="AC12">
            <v>0</v>
          </cell>
          <cell r="AD12">
            <v>0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11.874999999999996</v>
          </cell>
          <cell r="AN12">
            <v>2.7609999999999735</v>
          </cell>
          <cell r="AO12">
            <v>3.7559999999999745</v>
          </cell>
          <cell r="AP12">
            <v>15.934000000000013</v>
          </cell>
          <cell r="AQ12">
            <v>37.877000000000017</v>
          </cell>
          <cell r="AR12">
            <v>23.779999999999969</v>
          </cell>
          <cell r="AS12">
            <v>27.905000000000065</v>
          </cell>
          <cell r="AT12">
            <v>24.935999999999989</v>
          </cell>
          <cell r="AU12">
            <v>40.995000000000083</v>
          </cell>
          <cell r="AV12">
            <v>34.219999999999978</v>
          </cell>
          <cell r="AW12">
            <v>46.386999999999986</v>
          </cell>
          <cell r="AX12">
            <v>57.175000000000026</v>
          </cell>
          <cell r="AY12">
            <v>70.770999999999987</v>
          </cell>
          <cell r="AZ12">
            <v>37.146999999999956</v>
          </cell>
          <cell r="BA12">
            <v>39.829999999999949</v>
          </cell>
          <cell r="BB12">
            <v>52.029999999999959</v>
          </cell>
          <cell r="BC12">
            <v>19.807999999999968</v>
          </cell>
          <cell r="BD12">
            <v>17.763000000000051</v>
          </cell>
          <cell r="BE12">
            <v>6.4790000000000312</v>
          </cell>
          <cell r="BF12">
            <v>15.291000000000004</v>
          </cell>
          <cell r="BG12">
            <v>11.904999999999967</v>
          </cell>
          <cell r="BH12">
            <v>0</v>
          </cell>
          <cell r="BI12">
            <v>0</v>
          </cell>
          <cell r="BJ12">
            <v>0</v>
          </cell>
          <cell r="BK12">
            <v>0</v>
          </cell>
          <cell r="BL12">
            <v>0</v>
          </cell>
          <cell r="BM12">
            <v>0</v>
          </cell>
          <cell r="BN12">
            <v>0</v>
          </cell>
          <cell r="BO12">
            <v>0</v>
          </cell>
          <cell r="BP12">
            <v>0</v>
          </cell>
          <cell r="BQ12">
            <v>0</v>
          </cell>
          <cell r="BR12">
            <v>0</v>
          </cell>
          <cell r="BS12">
            <v>0</v>
          </cell>
          <cell r="BT12">
            <v>0</v>
          </cell>
          <cell r="BU12">
            <v>0</v>
          </cell>
          <cell r="BV12">
            <v>0</v>
          </cell>
          <cell r="BW12">
            <v>0</v>
          </cell>
          <cell r="BX12">
            <v>0</v>
          </cell>
          <cell r="BY12">
            <v>0</v>
          </cell>
          <cell r="BZ12">
            <v>0</v>
          </cell>
          <cell r="CA12">
            <v>0</v>
          </cell>
          <cell r="CB12">
            <v>0</v>
          </cell>
          <cell r="CC12">
            <v>0</v>
          </cell>
          <cell r="CD12">
            <v>0</v>
          </cell>
          <cell r="CE12">
            <v>0</v>
          </cell>
          <cell r="CF12">
            <v>0</v>
          </cell>
          <cell r="CG12">
            <v>0</v>
          </cell>
          <cell r="CH12">
            <v>0</v>
          </cell>
          <cell r="CI12">
            <v>0</v>
          </cell>
          <cell r="CJ12">
            <v>0</v>
          </cell>
          <cell r="CK12">
            <v>0</v>
          </cell>
          <cell r="CL12">
            <v>0</v>
          </cell>
          <cell r="CM12">
            <v>0</v>
          </cell>
          <cell r="CN12">
            <v>0</v>
          </cell>
          <cell r="CO12">
            <v>0</v>
          </cell>
          <cell r="CP12">
            <v>0</v>
          </cell>
          <cell r="CQ12">
            <v>11.874999999999996</v>
          </cell>
          <cell r="CR12">
            <v>2.7609999999999735</v>
          </cell>
          <cell r="CS12">
            <v>3.7559999999999745</v>
          </cell>
          <cell r="CT12">
            <v>15.934000000000013</v>
          </cell>
          <cell r="CU12">
            <v>37.877000000000017</v>
          </cell>
          <cell r="CV12">
            <v>23.779999999999969</v>
          </cell>
          <cell r="CW12">
            <v>27.905000000000065</v>
          </cell>
          <cell r="CX12">
            <v>24.935999999999989</v>
          </cell>
          <cell r="CY12">
            <v>40.995000000000083</v>
          </cell>
          <cell r="CZ12">
            <v>34.219999999999978</v>
          </cell>
          <cell r="DA12">
            <v>46.386999999999986</v>
          </cell>
          <cell r="DB12">
            <v>57.175000000000026</v>
          </cell>
          <cell r="DC12">
            <v>70.770999999999987</v>
          </cell>
          <cell r="DD12">
            <v>37.146999999999956</v>
          </cell>
          <cell r="DE12">
            <v>39.829999999999949</v>
          </cell>
          <cell r="DF12">
            <v>52.029999999999959</v>
          </cell>
          <cell r="DG12">
            <v>19.807999999999968</v>
          </cell>
          <cell r="DH12">
            <v>17.763000000000051</v>
          </cell>
          <cell r="DI12">
            <v>6.4790000000000312</v>
          </cell>
          <cell r="DJ12">
            <v>15.291000000000004</v>
          </cell>
          <cell r="DK12">
            <v>11.904999999999967</v>
          </cell>
          <cell r="DL12">
            <v>0</v>
          </cell>
          <cell r="DM12">
            <v>0</v>
          </cell>
          <cell r="DN12">
            <v>0</v>
          </cell>
          <cell r="DO12">
            <v>0</v>
          </cell>
          <cell r="DP12">
            <v>0</v>
          </cell>
          <cell r="DQ12">
            <v>0</v>
          </cell>
          <cell r="DR12">
            <v>0</v>
          </cell>
          <cell r="DS12">
            <v>0</v>
          </cell>
          <cell r="DT12">
            <v>0</v>
          </cell>
          <cell r="DU12">
            <v>0</v>
          </cell>
          <cell r="DV12">
            <v>0</v>
          </cell>
          <cell r="DW12">
            <v>0</v>
          </cell>
          <cell r="DX12">
            <v>0</v>
          </cell>
          <cell r="DY12">
            <v>0</v>
          </cell>
          <cell r="DZ12">
            <v>0</v>
          </cell>
          <cell r="EA12">
            <v>0</v>
          </cell>
          <cell r="EB12">
            <v>0</v>
          </cell>
          <cell r="EC12">
            <v>0</v>
          </cell>
          <cell r="ED12">
            <v>0</v>
          </cell>
          <cell r="EE12">
            <v>0</v>
          </cell>
          <cell r="EF12">
            <v>0</v>
          </cell>
          <cell r="EG12">
            <v>0</v>
          </cell>
          <cell r="EH12">
            <v>0</v>
          </cell>
          <cell r="EI12">
            <v>0</v>
          </cell>
          <cell r="EJ12">
            <v>0</v>
          </cell>
          <cell r="EK12">
            <v>0</v>
          </cell>
          <cell r="EL12">
            <v>0</v>
          </cell>
          <cell r="EM12">
            <v>0</v>
          </cell>
          <cell r="EN12">
            <v>0</v>
          </cell>
          <cell r="EO12">
            <v>0</v>
          </cell>
          <cell r="EP12">
            <v>0</v>
          </cell>
          <cell r="EQ12">
            <v>0</v>
          </cell>
          <cell r="ER12">
            <v>0</v>
          </cell>
          <cell r="ES12">
            <v>0</v>
          </cell>
          <cell r="ET12">
            <v>0</v>
          </cell>
          <cell r="EU12">
            <v>0</v>
          </cell>
          <cell r="EV12">
            <v>0</v>
          </cell>
          <cell r="EW12">
            <v>0</v>
          </cell>
          <cell r="EX12">
            <v>0</v>
          </cell>
          <cell r="EY12">
            <v>0</v>
          </cell>
          <cell r="EZ12">
            <v>0</v>
          </cell>
          <cell r="FA12">
            <v>0</v>
          </cell>
          <cell r="FB12">
            <v>0</v>
          </cell>
          <cell r="FC12">
            <v>0</v>
          </cell>
          <cell r="FD12">
            <v>0</v>
          </cell>
          <cell r="FE12">
            <v>0</v>
          </cell>
          <cell r="FF12">
            <v>0</v>
          </cell>
          <cell r="FG12">
            <v>0</v>
          </cell>
          <cell r="FH12">
            <v>0</v>
          </cell>
          <cell r="FI12">
            <v>0</v>
          </cell>
          <cell r="FJ12">
            <v>0</v>
          </cell>
          <cell r="FK12">
            <v>0</v>
          </cell>
          <cell r="FL12">
            <v>0</v>
          </cell>
          <cell r="FM12">
            <v>0</v>
          </cell>
          <cell r="FN12">
            <v>0</v>
          </cell>
          <cell r="FO12">
            <v>0</v>
          </cell>
          <cell r="FP12">
            <v>0</v>
          </cell>
          <cell r="FQ12">
            <v>0</v>
          </cell>
          <cell r="FR12">
            <v>0</v>
          </cell>
          <cell r="FS12">
            <v>0</v>
          </cell>
          <cell r="FT12">
            <v>0</v>
          </cell>
          <cell r="FU12">
            <v>0</v>
          </cell>
          <cell r="FV12">
            <v>0</v>
          </cell>
          <cell r="FW12">
            <v>8.8000000000000007</v>
          </cell>
          <cell r="FX12">
            <v>8.8000000000000007</v>
          </cell>
          <cell r="FY12">
            <v>8.8000000000000007</v>
          </cell>
          <cell r="FZ12">
            <v>8.8000000000000007</v>
          </cell>
          <cell r="GA12">
            <v>8.8000000000000007</v>
          </cell>
          <cell r="GB12">
            <v>8.8000000000000007</v>
          </cell>
          <cell r="GC12">
            <v>13.315</v>
          </cell>
          <cell r="GD12">
            <v>13.315</v>
          </cell>
          <cell r="GE12">
            <v>14</v>
          </cell>
          <cell r="GF12">
            <v>14</v>
          </cell>
          <cell r="GG12">
            <v>14</v>
          </cell>
          <cell r="GH12">
            <v>14</v>
          </cell>
          <cell r="GI12">
            <v>15.515000000000001</v>
          </cell>
          <cell r="GJ12">
            <v>16.3154</v>
          </cell>
          <cell r="GK12">
            <v>16.3154</v>
          </cell>
          <cell r="GL12">
            <v>16.3154</v>
          </cell>
          <cell r="GM12">
            <v>16.3154</v>
          </cell>
          <cell r="GN12">
            <v>16.3154</v>
          </cell>
          <cell r="GO12">
            <v>16.3154</v>
          </cell>
          <cell r="GP12">
            <v>16.3154</v>
          </cell>
          <cell r="GQ12">
            <v>16.3154</v>
          </cell>
        </row>
        <row r="13">
          <cell r="A13" t="str">
            <v>SRFN IN</v>
          </cell>
          <cell r="B13" t="str">
            <v>Denso India</v>
          </cell>
          <cell r="C13" t="str">
            <v>Auto Ancillaries</v>
          </cell>
          <cell r="D13">
            <v>0</v>
          </cell>
          <cell r="E13">
            <v>0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0</v>
          </cell>
          <cell r="O13">
            <v>0</v>
          </cell>
          <cell r="P13">
            <v>0</v>
          </cell>
          <cell r="Q13">
            <v>0</v>
          </cell>
          <cell r="R13">
            <v>0</v>
          </cell>
          <cell r="S13">
            <v>0</v>
          </cell>
          <cell r="T13">
            <v>0</v>
          </cell>
          <cell r="U13">
            <v>0</v>
          </cell>
          <cell r="V13">
            <v>0</v>
          </cell>
          <cell r="W13">
            <v>0</v>
          </cell>
          <cell r="X13">
            <v>0</v>
          </cell>
          <cell r="Y13">
            <v>0</v>
          </cell>
          <cell r="Z13">
            <v>0</v>
          </cell>
          <cell r="AA13">
            <v>0</v>
          </cell>
          <cell r="AB13">
            <v>0</v>
          </cell>
          <cell r="AC13">
            <v>0</v>
          </cell>
          <cell r="AD13">
            <v>0</v>
          </cell>
          <cell r="AE13">
            <v>0</v>
          </cell>
          <cell r="AF13">
            <v>6.2000000000000126</v>
          </cell>
          <cell r="AG13">
            <v>22.899999999999956</v>
          </cell>
          <cell r="AH13">
            <v>27.099999999999941</v>
          </cell>
          <cell r="AI13">
            <v>13.499999999999954</v>
          </cell>
          <cell r="AJ13">
            <v>19.899999999999999</v>
          </cell>
          <cell r="AK13">
            <v>30.199999999999974</v>
          </cell>
          <cell r="AL13">
            <v>21.699999999999953</v>
          </cell>
          <cell r="AM13">
            <v>41.099999999999859</v>
          </cell>
          <cell r="AN13">
            <v>35.100000000000023</v>
          </cell>
          <cell r="AO13">
            <v>39.000000000000071</v>
          </cell>
          <cell r="AP13">
            <v>12.899999999999952</v>
          </cell>
          <cell r="AQ13">
            <v>75.7</v>
          </cell>
          <cell r="AR13">
            <v>24.60000000000003</v>
          </cell>
          <cell r="AS13">
            <v>43.100000000000094</v>
          </cell>
          <cell r="AT13">
            <v>55.699999999999903</v>
          </cell>
          <cell r="AU13">
            <v>86.2650000000001</v>
          </cell>
          <cell r="AV13">
            <v>36.199999999999775</v>
          </cell>
          <cell r="AW13">
            <v>76.299999999999926</v>
          </cell>
          <cell r="AX13">
            <v>38.099999999999845</v>
          </cell>
          <cell r="AY13">
            <v>125.79999999999998</v>
          </cell>
          <cell r="AZ13">
            <v>56.300000000000111</v>
          </cell>
          <cell r="BA13">
            <v>73.299999999999898</v>
          </cell>
          <cell r="BB13">
            <v>67.699999999999974</v>
          </cell>
          <cell r="BC13">
            <v>80.499999999999773</v>
          </cell>
          <cell r="BD13">
            <v>47.300000000000011</v>
          </cell>
          <cell r="BE13">
            <v>47.400000000000233</v>
          </cell>
          <cell r="BF13">
            <v>15.499999999999815</v>
          </cell>
          <cell r="BG13">
            <v>70.499999999999872</v>
          </cell>
          <cell r="BH13">
            <v>0</v>
          </cell>
          <cell r="BI13">
            <v>0</v>
          </cell>
          <cell r="BJ13">
            <v>0</v>
          </cell>
          <cell r="BK13">
            <v>0</v>
          </cell>
          <cell r="BL13">
            <v>0</v>
          </cell>
          <cell r="BM13">
            <v>0</v>
          </cell>
          <cell r="BN13">
            <v>0</v>
          </cell>
          <cell r="BO13">
            <v>0</v>
          </cell>
          <cell r="BP13">
            <v>0</v>
          </cell>
          <cell r="BQ13">
            <v>0</v>
          </cell>
          <cell r="BR13">
            <v>0</v>
          </cell>
          <cell r="BS13">
            <v>0</v>
          </cell>
          <cell r="BT13">
            <v>0</v>
          </cell>
          <cell r="BU13">
            <v>0</v>
          </cell>
          <cell r="BV13">
            <v>0</v>
          </cell>
          <cell r="BW13">
            <v>0</v>
          </cell>
          <cell r="BX13">
            <v>0</v>
          </cell>
          <cell r="BY13">
            <v>0</v>
          </cell>
          <cell r="BZ13">
            <v>0</v>
          </cell>
          <cell r="CA13">
            <v>0</v>
          </cell>
          <cell r="CB13">
            <v>0</v>
          </cell>
          <cell r="CC13">
            <v>0</v>
          </cell>
          <cell r="CD13">
            <v>0</v>
          </cell>
          <cell r="CE13">
            <v>0</v>
          </cell>
          <cell r="CF13">
            <v>0</v>
          </cell>
          <cell r="CG13">
            <v>0</v>
          </cell>
          <cell r="CH13">
            <v>0</v>
          </cell>
          <cell r="CI13">
            <v>0</v>
          </cell>
          <cell r="CJ13">
            <v>6.2000000000000126</v>
          </cell>
          <cell r="CK13">
            <v>22.899999999999956</v>
          </cell>
          <cell r="CL13">
            <v>27.099999999999941</v>
          </cell>
          <cell r="CM13">
            <v>13.499999999999954</v>
          </cell>
          <cell r="CN13">
            <v>19.899999999999999</v>
          </cell>
          <cell r="CO13">
            <v>30.199999999999974</v>
          </cell>
          <cell r="CP13">
            <v>21.699999999999953</v>
          </cell>
          <cell r="CQ13">
            <v>41.099999999999859</v>
          </cell>
          <cell r="CR13">
            <v>35.100000000000023</v>
          </cell>
          <cell r="CS13">
            <v>39.000000000000071</v>
          </cell>
          <cell r="CT13">
            <v>12.899999999999952</v>
          </cell>
          <cell r="CU13">
            <v>75.7</v>
          </cell>
          <cell r="CV13">
            <v>24.60000000000003</v>
          </cell>
          <cell r="CW13">
            <v>43.100000000000094</v>
          </cell>
          <cell r="CX13">
            <v>55.699999999999903</v>
          </cell>
          <cell r="CY13">
            <v>86.2650000000001</v>
          </cell>
          <cell r="CZ13">
            <v>36.199999999999775</v>
          </cell>
          <cell r="DA13">
            <v>76.299999999999926</v>
          </cell>
          <cell r="DB13">
            <v>38.099999999999845</v>
          </cell>
          <cell r="DC13">
            <v>125.79999999999998</v>
          </cell>
          <cell r="DD13">
            <v>56.300000000000111</v>
          </cell>
          <cell r="DE13">
            <v>73.299999999999898</v>
          </cell>
          <cell r="DF13">
            <v>67.699999999999974</v>
          </cell>
          <cell r="DG13">
            <v>80.499999999999773</v>
          </cell>
          <cell r="DH13">
            <v>47.300000000000011</v>
          </cell>
          <cell r="DI13">
            <v>47.400000000000233</v>
          </cell>
          <cell r="DJ13">
            <v>15.499999999999815</v>
          </cell>
          <cell r="DK13">
            <v>70.499999999999872</v>
          </cell>
          <cell r="DL13">
            <v>0</v>
          </cell>
          <cell r="DM13">
            <v>0</v>
          </cell>
          <cell r="DN13">
            <v>0</v>
          </cell>
          <cell r="DO13">
            <v>0</v>
          </cell>
          <cell r="DP13">
            <v>0</v>
          </cell>
          <cell r="DQ13">
            <v>0</v>
          </cell>
          <cell r="DR13">
            <v>0</v>
          </cell>
          <cell r="DS13">
            <v>0</v>
          </cell>
          <cell r="DT13">
            <v>0</v>
          </cell>
          <cell r="DU13">
            <v>0</v>
          </cell>
          <cell r="DV13">
            <v>0</v>
          </cell>
          <cell r="DW13">
            <v>0</v>
          </cell>
          <cell r="DX13">
            <v>0</v>
          </cell>
          <cell r="DY13">
            <v>0</v>
          </cell>
          <cell r="DZ13">
            <v>0</v>
          </cell>
          <cell r="EA13">
            <v>0</v>
          </cell>
          <cell r="EB13">
            <v>0</v>
          </cell>
          <cell r="EC13">
            <v>0</v>
          </cell>
          <cell r="ED13">
            <v>0</v>
          </cell>
          <cell r="EE13">
            <v>0</v>
          </cell>
          <cell r="EF13">
            <v>0</v>
          </cell>
          <cell r="EG13">
            <v>0</v>
          </cell>
          <cell r="EH13">
            <v>0</v>
          </cell>
          <cell r="EI13">
            <v>0</v>
          </cell>
          <cell r="EJ13">
            <v>0</v>
          </cell>
          <cell r="EK13">
            <v>0</v>
          </cell>
          <cell r="EL13">
            <v>0</v>
          </cell>
          <cell r="EM13">
            <v>0</v>
          </cell>
          <cell r="EN13">
            <v>0</v>
          </cell>
          <cell r="EO13">
            <v>0</v>
          </cell>
          <cell r="EP13">
            <v>0</v>
          </cell>
          <cell r="EQ13">
            <v>0</v>
          </cell>
          <cell r="ER13">
            <v>0</v>
          </cell>
          <cell r="ES13">
            <v>0</v>
          </cell>
          <cell r="ET13">
            <v>0</v>
          </cell>
          <cell r="EU13">
            <v>0</v>
          </cell>
          <cell r="EV13">
            <v>0</v>
          </cell>
          <cell r="EW13">
            <v>0</v>
          </cell>
          <cell r="EX13">
            <v>0</v>
          </cell>
          <cell r="EY13">
            <v>0</v>
          </cell>
          <cell r="EZ13">
            <v>0</v>
          </cell>
          <cell r="FA13">
            <v>0</v>
          </cell>
          <cell r="FB13">
            <v>0</v>
          </cell>
          <cell r="FC13">
            <v>0</v>
          </cell>
          <cell r="FD13">
            <v>0</v>
          </cell>
          <cell r="FE13">
            <v>0</v>
          </cell>
          <cell r="FF13">
            <v>0</v>
          </cell>
          <cell r="FG13">
            <v>0</v>
          </cell>
          <cell r="FH13">
            <v>0</v>
          </cell>
          <cell r="FI13">
            <v>0</v>
          </cell>
          <cell r="FJ13">
            <v>0</v>
          </cell>
          <cell r="FK13">
            <v>0</v>
          </cell>
          <cell r="FL13">
            <v>0</v>
          </cell>
          <cell r="FM13">
            <v>0</v>
          </cell>
          <cell r="FN13">
            <v>0</v>
          </cell>
          <cell r="FO13">
            <v>0</v>
          </cell>
          <cell r="FP13">
            <v>27.88</v>
          </cell>
          <cell r="FQ13">
            <v>27.88</v>
          </cell>
          <cell r="FR13">
            <v>27.88</v>
          </cell>
          <cell r="FS13">
            <v>27.88</v>
          </cell>
          <cell r="FT13">
            <v>27.88</v>
          </cell>
          <cell r="FU13">
            <v>27.88</v>
          </cell>
          <cell r="FV13">
            <v>27.88</v>
          </cell>
          <cell r="FW13">
            <v>27.88</v>
          </cell>
          <cell r="FX13">
            <v>27.88</v>
          </cell>
          <cell r="FY13">
            <v>27.88</v>
          </cell>
          <cell r="FZ13">
            <v>27.88</v>
          </cell>
          <cell r="GA13">
            <v>27.88</v>
          </cell>
          <cell r="GB13">
            <v>27.88</v>
          </cell>
          <cell r="GC13">
            <v>27.88</v>
          </cell>
          <cell r="GD13">
            <v>27.88</v>
          </cell>
          <cell r="GE13">
            <v>27.88</v>
          </cell>
          <cell r="GF13">
            <v>27.88</v>
          </cell>
          <cell r="GG13">
            <v>27.88</v>
          </cell>
          <cell r="GH13">
            <v>27.88</v>
          </cell>
          <cell r="GI13">
            <v>27.88</v>
          </cell>
          <cell r="GJ13">
            <v>27.88</v>
          </cell>
          <cell r="GK13">
            <v>27.88</v>
          </cell>
          <cell r="GL13">
            <v>27.88</v>
          </cell>
          <cell r="GM13">
            <v>27.88</v>
          </cell>
          <cell r="GN13">
            <v>27.88</v>
          </cell>
          <cell r="GO13">
            <v>27.88</v>
          </cell>
          <cell r="GP13">
            <v>27.88</v>
          </cell>
          <cell r="GQ13">
            <v>27.88</v>
          </cell>
        </row>
        <row r="14">
          <cell r="A14" t="str">
            <v>DYTC IN</v>
          </cell>
          <cell r="B14" t="str">
            <v>Dynamatic Technologies</v>
          </cell>
          <cell r="C14" t="str">
            <v>Auto Ancillaries</v>
          </cell>
          <cell r="D14">
            <v>0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R14">
            <v>0</v>
          </cell>
          <cell r="S14">
            <v>0</v>
          </cell>
          <cell r="T14">
            <v>0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  <cell r="Z14">
            <v>0</v>
          </cell>
          <cell r="AA14">
            <v>0</v>
          </cell>
          <cell r="AB14">
            <v>0</v>
          </cell>
          <cell r="AC14">
            <v>0</v>
          </cell>
          <cell r="AD14">
            <v>0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11.676000000000034</v>
          </cell>
          <cell r="AO14">
            <v>23.536999999999971</v>
          </cell>
          <cell r="AP14">
            <v>28.597000000000012</v>
          </cell>
          <cell r="AQ14">
            <v>34.624999999999943</v>
          </cell>
          <cell r="AR14">
            <v>23.491999999999955</v>
          </cell>
          <cell r="AS14">
            <v>31.219000000000012</v>
          </cell>
          <cell r="AT14">
            <v>35.810000000000031</v>
          </cell>
          <cell r="AU14">
            <v>46.744999999999919</v>
          </cell>
          <cell r="AV14">
            <v>29.758999999999936</v>
          </cell>
          <cell r="AW14">
            <v>38.599999999999909</v>
          </cell>
          <cell r="AX14">
            <v>41.132999999999996</v>
          </cell>
          <cell r="AY14">
            <v>46.854999999999947</v>
          </cell>
          <cell r="AZ14">
            <v>35.836999999999989</v>
          </cell>
          <cell r="BA14">
            <v>43.445000000000007</v>
          </cell>
          <cell r="BB14">
            <v>62.355999999999966</v>
          </cell>
          <cell r="BC14">
            <v>54.38999999999988</v>
          </cell>
          <cell r="BD14">
            <v>17.735000000000046</v>
          </cell>
          <cell r="BE14">
            <v>25.016999999999761</v>
          </cell>
          <cell r="BF14">
            <v>-17.178999999999949</v>
          </cell>
          <cell r="BG14">
            <v>5.445000000000018</v>
          </cell>
          <cell r="BH14">
            <v>0</v>
          </cell>
          <cell r="BI14">
            <v>0</v>
          </cell>
          <cell r="BJ14">
            <v>0</v>
          </cell>
          <cell r="BK14">
            <v>0</v>
          </cell>
          <cell r="BL14">
            <v>0</v>
          </cell>
          <cell r="BM14">
            <v>0</v>
          </cell>
          <cell r="BN14">
            <v>0</v>
          </cell>
          <cell r="BO14">
            <v>0</v>
          </cell>
          <cell r="BP14">
            <v>0</v>
          </cell>
          <cell r="BQ14">
            <v>0</v>
          </cell>
          <cell r="BR14">
            <v>0</v>
          </cell>
          <cell r="BS14">
            <v>0</v>
          </cell>
          <cell r="BT14">
            <v>0</v>
          </cell>
          <cell r="BU14">
            <v>0</v>
          </cell>
          <cell r="BV14">
            <v>0</v>
          </cell>
          <cell r="BW14">
            <v>0</v>
          </cell>
          <cell r="BX14">
            <v>0</v>
          </cell>
          <cell r="BY14">
            <v>0</v>
          </cell>
          <cell r="BZ14">
            <v>0</v>
          </cell>
          <cell r="CA14">
            <v>0</v>
          </cell>
          <cell r="CB14">
            <v>0</v>
          </cell>
          <cell r="CC14">
            <v>0</v>
          </cell>
          <cell r="CD14">
            <v>0</v>
          </cell>
          <cell r="CE14">
            <v>0</v>
          </cell>
          <cell r="CF14">
            <v>0</v>
          </cell>
          <cell r="CG14">
            <v>0</v>
          </cell>
          <cell r="CH14">
            <v>0</v>
          </cell>
          <cell r="CI14">
            <v>0</v>
          </cell>
          <cell r="CJ14">
            <v>0</v>
          </cell>
          <cell r="CK14">
            <v>0</v>
          </cell>
          <cell r="CL14">
            <v>0</v>
          </cell>
          <cell r="CM14">
            <v>0</v>
          </cell>
          <cell r="CN14">
            <v>0</v>
          </cell>
          <cell r="CO14">
            <v>0</v>
          </cell>
          <cell r="CP14">
            <v>0</v>
          </cell>
          <cell r="CQ14">
            <v>0</v>
          </cell>
          <cell r="CR14">
            <v>11.676000000000034</v>
          </cell>
          <cell r="CS14">
            <v>23.536999999999971</v>
          </cell>
          <cell r="CT14">
            <v>28.597000000000012</v>
          </cell>
          <cell r="CU14">
            <v>34.624999999999943</v>
          </cell>
          <cell r="CV14">
            <v>23.491999999999955</v>
          </cell>
          <cell r="CW14">
            <v>31.219000000000012</v>
          </cell>
          <cell r="CX14">
            <v>35.810000000000031</v>
          </cell>
          <cell r="CY14">
            <v>50.626999999999917</v>
          </cell>
          <cell r="CZ14">
            <v>29.758999999999936</v>
          </cell>
          <cell r="DA14">
            <v>38.599999999999909</v>
          </cell>
          <cell r="DB14">
            <v>41.132999999999996</v>
          </cell>
          <cell r="DC14">
            <v>63.910999999999945</v>
          </cell>
          <cell r="DD14">
            <v>35.836999999999989</v>
          </cell>
          <cell r="DE14">
            <v>43.445000000000007</v>
          </cell>
          <cell r="DF14">
            <v>62.355999999999966</v>
          </cell>
          <cell r="DG14">
            <v>83.389999999999873</v>
          </cell>
          <cell r="DH14">
            <v>17.735000000000046</v>
          </cell>
          <cell r="DI14">
            <v>25.016999999999761</v>
          </cell>
          <cell r="DJ14">
            <v>-17.178999999999949</v>
          </cell>
          <cell r="DK14">
            <v>8.1250000000000178</v>
          </cell>
          <cell r="DL14">
            <v>0</v>
          </cell>
          <cell r="DM14">
            <v>0</v>
          </cell>
          <cell r="DN14">
            <v>0</v>
          </cell>
          <cell r="DO14">
            <v>0</v>
          </cell>
          <cell r="DP14">
            <v>0</v>
          </cell>
          <cell r="DQ14">
            <v>0</v>
          </cell>
          <cell r="DR14">
            <v>0</v>
          </cell>
          <cell r="DS14">
            <v>0</v>
          </cell>
          <cell r="DT14">
            <v>0</v>
          </cell>
          <cell r="DU14">
            <v>0</v>
          </cell>
          <cell r="DV14">
            <v>0</v>
          </cell>
          <cell r="DW14">
            <v>0</v>
          </cell>
          <cell r="DX14">
            <v>0</v>
          </cell>
          <cell r="DY14">
            <v>0</v>
          </cell>
          <cell r="DZ14">
            <v>0</v>
          </cell>
          <cell r="EA14">
            <v>0</v>
          </cell>
          <cell r="EB14">
            <v>0</v>
          </cell>
          <cell r="EC14">
            <v>0</v>
          </cell>
          <cell r="ED14">
            <v>0</v>
          </cell>
          <cell r="EE14">
            <v>0</v>
          </cell>
          <cell r="EF14">
            <v>0</v>
          </cell>
          <cell r="EG14">
            <v>0</v>
          </cell>
          <cell r="EH14">
            <v>0</v>
          </cell>
          <cell r="EI14">
            <v>0</v>
          </cell>
          <cell r="EJ14">
            <v>0</v>
          </cell>
          <cell r="EK14">
            <v>0</v>
          </cell>
          <cell r="EL14">
            <v>0</v>
          </cell>
          <cell r="EM14">
            <v>0</v>
          </cell>
          <cell r="EN14">
            <v>0</v>
          </cell>
          <cell r="EO14">
            <v>0</v>
          </cell>
          <cell r="EP14">
            <v>0</v>
          </cell>
          <cell r="EQ14">
            <v>0</v>
          </cell>
          <cell r="ER14">
            <v>0</v>
          </cell>
          <cell r="ES14">
            <v>0</v>
          </cell>
          <cell r="ET14">
            <v>0</v>
          </cell>
          <cell r="EU14">
            <v>0</v>
          </cell>
          <cell r="EV14">
            <v>0</v>
          </cell>
          <cell r="EW14">
            <v>0</v>
          </cell>
          <cell r="EX14">
            <v>0</v>
          </cell>
          <cell r="EY14">
            <v>0</v>
          </cell>
          <cell r="EZ14">
            <v>0</v>
          </cell>
          <cell r="FA14">
            <v>0</v>
          </cell>
          <cell r="FB14">
            <v>0</v>
          </cell>
          <cell r="FC14">
            <v>0</v>
          </cell>
          <cell r="FD14">
            <v>0</v>
          </cell>
          <cell r="FE14">
            <v>0</v>
          </cell>
          <cell r="FF14">
            <v>0</v>
          </cell>
          <cell r="FG14">
            <v>0</v>
          </cell>
          <cell r="FH14">
            <v>0</v>
          </cell>
          <cell r="FI14">
            <v>0</v>
          </cell>
          <cell r="FJ14">
            <v>0</v>
          </cell>
          <cell r="FK14">
            <v>0</v>
          </cell>
          <cell r="FL14">
            <v>0</v>
          </cell>
          <cell r="FM14">
            <v>0</v>
          </cell>
          <cell r="FN14">
            <v>0</v>
          </cell>
          <cell r="FO14">
            <v>0</v>
          </cell>
          <cell r="FP14">
            <v>0</v>
          </cell>
          <cell r="FQ14">
            <v>0</v>
          </cell>
          <cell r="FR14">
            <v>0</v>
          </cell>
          <cell r="FS14">
            <v>0</v>
          </cell>
          <cell r="FT14">
            <v>0</v>
          </cell>
          <cell r="FU14">
            <v>0</v>
          </cell>
          <cell r="FV14">
            <v>0</v>
          </cell>
          <cell r="FW14">
            <v>0</v>
          </cell>
          <cell r="FX14">
            <v>5.4</v>
          </cell>
          <cell r="FY14">
            <v>5.4</v>
          </cell>
          <cell r="FZ14">
            <v>5.4</v>
          </cell>
          <cell r="GA14">
            <v>5.4</v>
          </cell>
          <cell r="GB14">
            <v>5.4</v>
          </cell>
          <cell r="GC14">
            <v>5.4</v>
          </cell>
          <cell r="GD14">
            <v>5.4</v>
          </cell>
          <cell r="GE14">
            <v>5.4</v>
          </cell>
          <cell r="GF14">
            <v>5.4</v>
          </cell>
          <cell r="GG14">
            <v>5.4</v>
          </cell>
          <cell r="GH14">
            <v>5.4</v>
          </cell>
          <cell r="GI14">
            <v>5.4</v>
          </cell>
          <cell r="GJ14">
            <v>5.4</v>
          </cell>
          <cell r="GK14">
            <v>5.4</v>
          </cell>
          <cell r="GL14">
            <v>5.4</v>
          </cell>
          <cell r="GM14">
            <v>5.4</v>
          </cell>
          <cell r="GN14">
            <v>5.4</v>
          </cell>
          <cell r="GO14">
            <v>5.4</v>
          </cell>
          <cell r="GP14">
            <v>5.4</v>
          </cell>
          <cell r="GQ14">
            <v>5.4</v>
          </cell>
        </row>
        <row r="15">
          <cell r="A15" t="str">
            <v>CHLR IN</v>
          </cell>
          <cell r="B15" t="str">
            <v>Exide Industries</v>
          </cell>
          <cell r="C15" t="str">
            <v>Auto Ancillaries</v>
          </cell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0</v>
          </cell>
          <cell r="P15">
            <v>0</v>
          </cell>
          <cell r="Q15">
            <v>0</v>
          </cell>
          <cell r="R15">
            <v>0</v>
          </cell>
          <cell r="S15">
            <v>0</v>
          </cell>
          <cell r="T15">
            <v>0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Y15">
            <v>0</v>
          </cell>
          <cell r="Z15">
            <v>0</v>
          </cell>
          <cell r="AA15">
            <v>0</v>
          </cell>
          <cell r="AB15">
            <v>0</v>
          </cell>
          <cell r="AC15">
            <v>0</v>
          </cell>
          <cell r="AD15">
            <v>0</v>
          </cell>
          <cell r="AE15">
            <v>0</v>
          </cell>
          <cell r="AF15">
            <v>81.600000000000136</v>
          </cell>
          <cell r="AG15">
            <v>144.29999999999998</v>
          </cell>
          <cell r="AH15">
            <v>127.19999999999999</v>
          </cell>
          <cell r="AI15">
            <v>256.8</v>
          </cell>
          <cell r="AJ15">
            <v>138.60000000000002</v>
          </cell>
          <cell r="AK15">
            <v>207.10000000000008</v>
          </cell>
          <cell r="AL15">
            <v>169.89999999999998</v>
          </cell>
          <cell r="AM15">
            <v>213.00000000000006</v>
          </cell>
          <cell r="AN15">
            <v>183.99999999999949</v>
          </cell>
          <cell r="AO15">
            <v>197.3</v>
          </cell>
          <cell r="AP15">
            <v>209.30000000000018</v>
          </cell>
          <cell r="AQ15">
            <v>182.20000000000019</v>
          </cell>
          <cell r="AR15">
            <v>242.20000000000044</v>
          </cell>
          <cell r="AS15">
            <v>290.80000000000041</v>
          </cell>
          <cell r="AT15">
            <v>215.40000000000063</v>
          </cell>
          <cell r="AU15">
            <v>258.89999999999964</v>
          </cell>
          <cell r="AV15">
            <v>381.09999999999968</v>
          </cell>
          <cell r="AW15">
            <v>437.40000000000032</v>
          </cell>
          <cell r="AX15">
            <v>348.49999999999977</v>
          </cell>
          <cell r="AY15">
            <v>385.09999999999968</v>
          </cell>
          <cell r="AZ15">
            <v>701.10000000000082</v>
          </cell>
          <cell r="BA15">
            <v>622.39999999999986</v>
          </cell>
          <cell r="BB15">
            <v>551.6</v>
          </cell>
          <cell r="BC15">
            <v>628.19999999999982</v>
          </cell>
          <cell r="BD15">
            <v>822</v>
          </cell>
          <cell r="BE15">
            <v>778.40000000000009</v>
          </cell>
          <cell r="BF15">
            <v>561.4999999999992</v>
          </cell>
          <cell r="BG15">
            <v>681.99999999999909</v>
          </cell>
          <cell r="BH15">
            <v>0</v>
          </cell>
          <cell r="BI15">
            <v>0</v>
          </cell>
          <cell r="BJ15">
            <v>0</v>
          </cell>
          <cell r="BK15">
            <v>0</v>
          </cell>
          <cell r="BL15">
            <v>0</v>
          </cell>
          <cell r="BM15">
            <v>0</v>
          </cell>
          <cell r="BN15">
            <v>0</v>
          </cell>
          <cell r="BO15">
            <v>0</v>
          </cell>
          <cell r="BP15">
            <v>0</v>
          </cell>
          <cell r="BQ15">
            <v>0</v>
          </cell>
          <cell r="BR15">
            <v>0</v>
          </cell>
          <cell r="BS15">
            <v>0</v>
          </cell>
          <cell r="BT15">
            <v>0</v>
          </cell>
          <cell r="BU15">
            <v>0</v>
          </cell>
          <cell r="BV15">
            <v>0</v>
          </cell>
          <cell r="BW15">
            <v>0</v>
          </cell>
          <cell r="BX15">
            <v>0</v>
          </cell>
          <cell r="BY15">
            <v>0</v>
          </cell>
          <cell r="BZ15">
            <v>0</v>
          </cell>
          <cell r="CA15">
            <v>0</v>
          </cell>
          <cell r="CB15">
            <v>0</v>
          </cell>
          <cell r="CC15">
            <v>0</v>
          </cell>
          <cell r="CD15">
            <v>0</v>
          </cell>
          <cell r="CE15">
            <v>0</v>
          </cell>
          <cell r="CF15">
            <v>0</v>
          </cell>
          <cell r="CG15">
            <v>0</v>
          </cell>
          <cell r="CH15">
            <v>0</v>
          </cell>
          <cell r="CI15">
            <v>0</v>
          </cell>
          <cell r="CJ15">
            <v>81.600000000000136</v>
          </cell>
          <cell r="CK15">
            <v>156.1</v>
          </cell>
          <cell r="CL15">
            <v>127.19999999999999</v>
          </cell>
          <cell r="CM15">
            <v>213.5</v>
          </cell>
          <cell r="CN15">
            <v>138.60000000000002</v>
          </cell>
          <cell r="CO15">
            <v>207.10000000000008</v>
          </cell>
          <cell r="CP15">
            <v>169.89999999999998</v>
          </cell>
          <cell r="CQ15">
            <v>304.50000000000006</v>
          </cell>
          <cell r="CR15">
            <v>183.99999999999949</v>
          </cell>
          <cell r="CS15">
            <v>214.3</v>
          </cell>
          <cell r="CT15">
            <v>209.30000000000018</v>
          </cell>
          <cell r="CU15">
            <v>182.20000000000019</v>
          </cell>
          <cell r="CV15">
            <v>242.20000000000044</v>
          </cell>
          <cell r="CW15">
            <v>290.80000000000041</v>
          </cell>
          <cell r="CX15">
            <v>215.40000000000063</v>
          </cell>
          <cell r="CY15">
            <v>258.89999999999964</v>
          </cell>
          <cell r="CZ15">
            <v>381.09999999999968</v>
          </cell>
          <cell r="DA15">
            <v>437.40000000000032</v>
          </cell>
          <cell r="DB15">
            <v>348.49999999999977</v>
          </cell>
          <cell r="DC15">
            <v>385.09999999999968</v>
          </cell>
          <cell r="DD15">
            <v>730.60000000000082</v>
          </cell>
          <cell r="DE15">
            <v>622.39999999999986</v>
          </cell>
          <cell r="DF15">
            <v>551.6</v>
          </cell>
          <cell r="DG15">
            <v>628.19999999999982</v>
          </cell>
          <cell r="DH15">
            <v>822</v>
          </cell>
          <cell r="DI15">
            <v>778.40000000000009</v>
          </cell>
          <cell r="DJ15">
            <v>561.4999999999992</v>
          </cell>
          <cell r="DK15">
            <v>681.99999999999909</v>
          </cell>
          <cell r="DL15">
            <v>0</v>
          </cell>
          <cell r="DM15">
            <v>0</v>
          </cell>
          <cell r="DN15">
            <v>0</v>
          </cell>
          <cell r="DO15">
            <v>0</v>
          </cell>
          <cell r="DP15">
            <v>0</v>
          </cell>
          <cell r="DQ15">
            <v>0</v>
          </cell>
          <cell r="DR15">
            <v>0</v>
          </cell>
          <cell r="DS15">
            <v>0</v>
          </cell>
          <cell r="DT15">
            <v>0</v>
          </cell>
          <cell r="DU15">
            <v>0</v>
          </cell>
          <cell r="DV15">
            <v>0</v>
          </cell>
          <cell r="DW15">
            <v>0</v>
          </cell>
          <cell r="DX15">
            <v>0</v>
          </cell>
          <cell r="DY15">
            <v>0</v>
          </cell>
          <cell r="DZ15">
            <v>0</v>
          </cell>
          <cell r="EA15">
            <v>0</v>
          </cell>
          <cell r="EB15">
            <v>0</v>
          </cell>
          <cell r="EC15">
            <v>0</v>
          </cell>
          <cell r="ED15">
            <v>0</v>
          </cell>
          <cell r="EE15">
            <v>0</v>
          </cell>
          <cell r="EF15">
            <v>0</v>
          </cell>
          <cell r="EG15">
            <v>0</v>
          </cell>
          <cell r="EH15">
            <v>0</v>
          </cell>
          <cell r="EI15">
            <v>0</v>
          </cell>
          <cell r="EJ15">
            <v>0</v>
          </cell>
          <cell r="EK15">
            <v>0</v>
          </cell>
          <cell r="EL15">
            <v>0</v>
          </cell>
          <cell r="EM15">
            <v>0</v>
          </cell>
          <cell r="EN15">
            <v>0</v>
          </cell>
          <cell r="EO15">
            <v>0</v>
          </cell>
          <cell r="EP15">
            <v>0</v>
          </cell>
          <cell r="EQ15">
            <v>0</v>
          </cell>
          <cell r="ER15">
            <v>0</v>
          </cell>
          <cell r="ES15">
            <v>0</v>
          </cell>
          <cell r="ET15">
            <v>0</v>
          </cell>
          <cell r="EU15">
            <v>0</v>
          </cell>
          <cell r="EV15">
            <v>0</v>
          </cell>
          <cell r="EW15">
            <v>0</v>
          </cell>
          <cell r="EX15">
            <v>0</v>
          </cell>
          <cell r="EY15">
            <v>0</v>
          </cell>
          <cell r="EZ15">
            <v>0</v>
          </cell>
          <cell r="FA15">
            <v>0</v>
          </cell>
          <cell r="FB15">
            <v>0</v>
          </cell>
          <cell r="FC15">
            <v>0</v>
          </cell>
          <cell r="FD15">
            <v>0</v>
          </cell>
          <cell r="FE15">
            <v>0</v>
          </cell>
          <cell r="FF15">
            <v>0</v>
          </cell>
          <cell r="FG15">
            <v>0</v>
          </cell>
          <cell r="FH15">
            <v>0</v>
          </cell>
          <cell r="FI15">
            <v>0</v>
          </cell>
          <cell r="FJ15">
            <v>0</v>
          </cell>
          <cell r="FK15">
            <v>0</v>
          </cell>
          <cell r="FL15">
            <v>0</v>
          </cell>
          <cell r="FM15">
            <v>0</v>
          </cell>
          <cell r="FN15">
            <v>0</v>
          </cell>
          <cell r="FO15">
            <v>0</v>
          </cell>
          <cell r="FP15">
            <v>356.1</v>
          </cell>
          <cell r="FQ15">
            <v>356.1</v>
          </cell>
          <cell r="FR15">
            <v>356.1</v>
          </cell>
          <cell r="FS15">
            <v>356</v>
          </cell>
          <cell r="FT15">
            <v>356.1</v>
          </cell>
          <cell r="FU15">
            <v>712.2</v>
          </cell>
          <cell r="FV15">
            <v>712.2</v>
          </cell>
          <cell r="FW15">
            <v>712.2</v>
          </cell>
          <cell r="FX15">
            <v>712.2</v>
          </cell>
          <cell r="FY15">
            <v>712.2</v>
          </cell>
          <cell r="FZ15">
            <v>712.2</v>
          </cell>
          <cell r="GA15">
            <v>750</v>
          </cell>
          <cell r="GB15">
            <v>750</v>
          </cell>
          <cell r="GC15">
            <v>750</v>
          </cell>
          <cell r="GD15">
            <v>750</v>
          </cell>
          <cell r="GE15">
            <v>750</v>
          </cell>
          <cell r="GF15">
            <v>750</v>
          </cell>
          <cell r="GG15">
            <v>750</v>
          </cell>
          <cell r="GH15">
            <v>750</v>
          </cell>
          <cell r="GI15">
            <v>750</v>
          </cell>
          <cell r="GJ15">
            <v>750</v>
          </cell>
          <cell r="GK15">
            <v>750</v>
          </cell>
          <cell r="GL15">
            <v>750</v>
          </cell>
          <cell r="GM15">
            <v>800</v>
          </cell>
          <cell r="GN15">
            <v>800</v>
          </cell>
          <cell r="GO15">
            <v>800</v>
          </cell>
          <cell r="GP15">
            <v>800</v>
          </cell>
          <cell r="GQ15">
            <v>800</v>
          </cell>
        </row>
        <row r="16">
          <cell r="A16" t="str">
            <v>FAG IN</v>
          </cell>
          <cell r="B16" t="str">
            <v>FAG Bearings India</v>
          </cell>
          <cell r="C16" t="str">
            <v>Auto Ancillaries</v>
          </cell>
          <cell r="D16">
            <v>0</v>
          </cell>
          <cell r="E16">
            <v>0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  <cell r="T16">
            <v>0</v>
          </cell>
          <cell r="U16">
            <v>0</v>
          </cell>
          <cell r="V16">
            <v>0</v>
          </cell>
          <cell r="W16">
            <v>0</v>
          </cell>
          <cell r="X16">
            <v>0</v>
          </cell>
          <cell r="Y16">
            <v>0</v>
          </cell>
          <cell r="Z16">
            <v>0</v>
          </cell>
          <cell r="AA16">
            <v>0</v>
          </cell>
          <cell r="AB16">
            <v>0</v>
          </cell>
          <cell r="AC16">
            <v>0</v>
          </cell>
          <cell r="AD16">
            <v>0</v>
          </cell>
          <cell r="AE16">
            <v>0</v>
          </cell>
          <cell r="AF16">
            <v>39.200000000000053</v>
          </cell>
          <cell r="AG16">
            <v>53.800000000000011</v>
          </cell>
          <cell r="AH16">
            <v>57.900000000000006</v>
          </cell>
          <cell r="AI16">
            <v>55.900000000000048</v>
          </cell>
          <cell r="AJ16">
            <v>44.600000000000094</v>
          </cell>
          <cell r="AK16">
            <v>64.799999999999883</v>
          </cell>
          <cell r="AL16">
            <v>66.300000000000097</v>
          </cell>
          <cell r="AM16">
            <v>67.900000000000077</v>
          </cell>
          <cell r="AN16">
            <v>79.39999999999992</v>
          </cell>
          <cell r="AO16">
            <v>71.800000000000139</v>
          </cell>
          <cell r="AP16">
            <v>89.69999999999996</v>
          </cell>
          <cell r="AQ16">
            <v>88</v>
          </cell>
          <cell r="AR16">
            <v>98.300000000000097</v>
          </cell>
          <cell r="AS16">
            <v>151.80000000000001</v>
          </cell>
          <cell r="AT16">
            <v>140.79999999999995</v>
          </cell>
          <cell r="AU16">
            <v>180.39999999999998</v>
          </cell>
          <cell r="AV16">
            <v>151.59999999999985</v>
          </cell>
          <cell r="AW16">
            <v>190.90000000000006</v>
          </cell>
          <cell r="AX16">
            <v>214.09999999999991</v>
          </cell>
          <cell r="AY16">
            <v>219.99999999999997</v>
          </cell>
          <cell r="AZ16">
            <v>211.69999999999982</v>
          </cell>
          <cell r="BA16">
            <v>218.79999999999995</v>
          </cell>
          <cell r="BB16">
            <v>144.79999999999995</v>
          </cell>
          <cell r="BC16">
            <v>201.90000000000003</v>
          </cell>
          <cell r="BD16">
            <v>231.00000000000014</v>
          </cell>
          <cell r="BE16">
            <v>311.30000000000007</v>
          </cell>
          <cell r="BF16">
            <v>213.50000000000003</v>
          </cell>
          <cell r="BG16">
            <v>139.2000000000003</v>
          </cell>
          <cell r="BH16">
            <v>0</v>
          </cell>
          <cell r="BI16">
            <v>0</v>
          </cell>
          <cell r="BJ16">
            <v>0</v>
          </cell>
          <cell r="BK16">
            <v>0</v>
          </cell>
          <cell r="BL16">
            <v>0</v>
          </cell>
          <cell r="BM16">
            <v>0</v>
          </cell>
          <cell r="BN16">
            <v>0</v>
          </cell>
          <cell r="BO16">
            <v>0</v>
          </cell>
          <cell r="BP16">
            <v>0</v>
          </cell>
          <cell r="BQ16">
            <v>0</v>
          </cell>
          <cell r="BR16">
            <v>0</v>
          </cell>
          <cell r="BS16">
            <v>0</v>
          </cell>
          <cell r="BT16">
            <v>0</v>
          </cell>
          <cell r="BU16">
            <v>0</v>
          </cell>
          <cell r="BV16">
            <v>0</v>
          </cell>
          <cell r="BW16">
            <v>0</v>
          </cell>
          <cell r="BX16">
            <v>0</v>
          </cell>
          <cell r="BY16">
            <v>0</v>
          </cell>
          <cell r="BZ16">
            <v>0</v>
          </cell>
          <cell r="CA16">
            <v>0</v>
          </cell>
          <cell r="CB16">
            <v>0</v>
          </cell>
          <cell r="CC16">
            <v>0</v>
          </cell>
          <cell r="CD16">
            <v>0</v>
          </cell>
          <cell r="CE16">
            <v>0</v>
          </cell>
          <cell r="CF16">
            <v>0</v>
          </cell>
          <cell r="CG16">
            <v>0</v>
          </cell>
          <cell r="CH16">
            <v>0</v>
          </cell>
          <cell r="CI16">
            <v>0</v>
          </cell>
          <cell r="CJ16">
            <v>39.200000000000053</v>
          </cell>
          <cell r="CK16">
            <v>53.800000000000011</v>
          </cell>
          <cell r="CL16">
            <v>57.900000000000006</v>
          </cell>
          <cell r="CM16">
            <v>55.900000000000048</v>
          </cell>
          <cell r="CN16">
            <v>44.600000000000094</v>
          </cell>
          <cell r="CO16">
            <v>64.799999999999883</v>
          </cell>
          <cell r="CP16">
            <v>66.300000000000097</v>
          </cell>
          <cell r="CQ16">
            <v>67.900000000000077</v>
          </cell>
          <cell r="CR16">
            <v>79.39999999999992</v>
          </cell>
          <cell r="CS16">
            <v>71.800000000000139</v>
          </cell>
          <cell r="CT16">
            <v>89.69999999999996</v>
          </cell>
          <cell r="CU16">
            <v>88</v>
          </cell>
          <cell r="CV16">
            <v>98.300000000000097</v>
          </cell>
          <cell r="CW16">
            <v>151.80000000000001</v>
          </cell>
          <cell r="CX16">
            <v>140.79999999999995</v>
          </cell>
          <cell r="CY16">
            <v>180.39999999999998</v>
          </cell>
          <cell r="CZ16">
            <v>151.59999999999985</v>
          </cell>
          <cell r="DA16">
            <v>190.90000000000006</v>
          </cell>
          <cell r="DB16">
            <v>214.09999999999991</v>
          </cell>
          <cell r="DC16">
            <v>219.99999999999997</v>
          </cell>
          <cell r="DD16">
            <v>211.69999999999982</v>
          </cell>
          <cell r="DE16">
            <v>218.79999999999995</v>
          </cell>
          <cell r="DF16">
            <v>141.59999999999997</v>
          </cell>
          <cell r="DG16">
            <v>254.30000000000004</v>
          </cell>
          <cell r="DH16">
            <v>231.00000000000014</v>
          </cell>
          <cell r="DI16">
            <v>302.70000000000005</v>
          </cell>
          <cell r="DJ16">
            <v>213.50000000000003</v>
          </cell>
          <cell r="DK16">
            <v>254.40000000000032</v>
          </cell>
          <cell r="DL16">
            <v>0</v>
          </cell>
          <cell r="DM16">
            <v>0</v>
          </cell>
          <cell r="DN16">
            <v>0</v>
          </cell>
          <cell r="DO16">
            <v>0</v>
          </cell>
          <cell r="DP16">
            <v>0</v>
          </cell>
          <cell r="DQ16">
            <v>0</v>
          </cell>
          <cell r="DR16">
            <v>0</v>
          </cell>
          <cell r="DS16">
            <v>0</v>
          </cell>
          <cell r="DT16">
            <v>0</v>
          </cell>
          <cell r="DU16">
            <v>0</v>
          </cell>
          <cell r="DV16">
            <v>0</v>
          </cell>
          <cell r="DW16">
            <v>0</v>
          </cell>
          <cell r="DX16">
            <v>0</v>
          </cell>
          <cell r="DY16">
            <v>0</v>
          </cell>
          <cell r="DZ16">
            <v>0</v>
          </cell>
          <cell r="EA16">
            <v>0</v>
          </cell>
          <cell r="EB16">
            <v>0</v>
          </cell>
          <cell r="EC16">
            <v>0</v>
          </cell>
          <cell r="ED16">
            <v>0</v>
          </cell>
          <cell r="EE16">
            <v>0</v>
          </cell>
          <cell r="EF16">
            <v>0</v>
          </cell>
          <cell r="EG16">
            <v>0</v>
          </cell>
          <cell r="EH16">
            <v>0</v>
          </cell>
          <cell r="EI16">
            <v>0</v>
          </cell>
          <cell r="EJ16">
            <v>0</v>
          </cell>
          <cell r="EK16">
            <v>0</v>
          </cell>
          <cell r="EL16">
            <v>0</v>
          </cell>
          <cell r="EM16">
            <v>0</v>
          </cell>
          <cell r="EN16">
            <v>0</v>
          </cell>
          <cell r="EO16">
            <v>0</v>
          </cell>
          <cell r="EP16">
            <v>0</v>
          </cell>
          <cell r="EQ16">
            <v>0</v>
          </cell>
          <cell r="ER16">
            <v>0</v>
          </cell>
          <cell r="ES16">
            <v>0</v>
          </cell>
          <cell r="ET16">
            <v>0</v>
          </cell>
          <cell r="EU16">
            <v>0</v>
          </cell>
          <cell r="EV16">
            <v>0</v>
          </cell>
          <cell r="EW16">
            <v>0</v>
          </cell>
          <cell r="EX16">
            <v>0</v>
          </cell>
          <cell r="EY16">
            <v>0</v>
          </cell>
          <cell r="EZ16">
            <v>0</v>
          </cell>
          <cell r="FA16">
            <v>0</v>
          </cell>
          <cell r="FB16">
            <v>0</v>
          </cell>
          <cell r="FC16">
            <v>0</v>
          </cell>
          <cell r="FD16">
            <v>0</v>
          </cell>
          <cell r="FE16">
            <v>0</v>
          </cell>
          <cell r="FF16">
            <v>0</v>
          </cell>
          <cell r="FG16">
            <v>0</v>
          </cell>
          <cell r="FH16">
            <v>0</v>
          </cell>
          <cell r="FI16">
            <v>0</v>
          </cell>
          <cell r="FJ16">
            <v>0</v>
          </cell>
          <cell r="FK16">
            <v>0</v>
          </cell>
          <cell r="FL16">
            <v>0</v>
          </cell>
          <cell r="FM16">
            <v>0</v>
          </cell>
          <cell r="FN16">
            <v>0</v>
          </cell>
          <cell r="FO16">
            <v>0</v>
          </cell>
          <cell r="FP16">
            <v>16.619999999999997</v>
          </cell>
          <cell r="FQ16">
            <v>16.619999999999997</v>
          </cell>
          <cell r="FR16">
            <v>16.619999999999997</v>
          </cell>
          <cell r="FS16">
            <v>16.619999999999997</v>
          </cell>
          <cell r="FT16">
            <v>16.619999999999997</v>
          </cell>
          <cell r="FU16">
            <v>16.619999999999997</v>
          </cell>
          <cell r="FV16">
            <v>16.619999999999997</v>
          </cell>
          <cell r="FW16">
            <v>16.619999999999997</v>
          </cell>
          <cell r="FX16">
            <v>16.619999999999997</v>
          </cell>
          <cell r="FY16">
            <v>16.619999999999997</v>
          </cell>
          <cell r="FZ16">
            <v>16.619999999999997</v>
          </cell>
          <cell r="GA16">
            <v>16.619999999999997</v>
          </cell>
          <cell r="GB16">
            <v>16.619999999999997</v>
          </cell>
          <cell r="GC16">
            <v>16.619999999999997</v>
          </cell>
          <cell r="GD16">
            <v>16.619999999999997</v>
          </cell>
          <cell r="GE16">
            <v>16.619999999999997</v>
          </cell>
          <cell r="GF16">
            <v>16.619999999999997</v>
          </cell>
          <cell r="GG16">
            <v>16.619999999999997</v>
          </cell>
          <cell r="GH16">
            <v>16.619999999999997</v>
          </cell>
          <cell r="GI16">
            <v>16.619999999999997</v>
          </cell>
          <cell r="GJ16">
            <v>16.619999999999997</v>
          </cell>
          <cell r="GK16">
            <v>16.619999999999997</v>
          </cell>
          <cell r="GL16">
            <v>16.619999999999997</v>
          </cell>
          <cell r="GM16">
            <v>16.619999999999997</v>
          </cell>
          <cell r="GN16">
            <v>16.619999999999997</v>
          </cell>
          <cell r="GO16">
            <v>16.619999999999997</v>
          </cell>
          <cell r="GP16">
            <v>16.619999999999997</v>
          </cell>
          <cell r="GQ16">
            <v>16.619999999999997</v>
          </cell>
        </row>
        <row r="17">
          <cell r="A17" t="str">
            <v>JKI IN</v>
          </cell>
          <cell r="B17" t="str">
            <v>JK Tyers and Industries</v>
          </cell>
          <cell r="C17" t="str">
            <v>Auto Ancillaries/ Tyres</v>
          </cell>
          <cell r="D17">
            <v>0</v>
          </cell>
          <cell r="E17">
            <v>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R17">
            <v>0</v>
          </cell>
          <cell r="S17">
            <v>0</v>
          </cell>
          <cell r="T17">
            <v>0</v>
          </cell>
          <cell r="U17">
            <v>0</v>
          </cell>
          <cell r="V17">
            <v>0</v>
          </cell>
          <cell r="W17">
            <v>0</v>
          </cell>
          <cell r="X17">
            <v>0</v>
          </cell>
          <cell r="Y17">
            <v>0</v>
          </cell>
          <cell r="Z17">
            <v>0</v>
          </cell>
          <cell r="AA17">
            <v>0</v>
          </cell>
          <cell r="AB17">
            <v>0</v>
          </cell>
          <cell r="AC17">
            <v>0</v>
          </cell>
          <cell r="AD17">
            <v>0</v>
          </cell>
          <cell r="AE17">
            <v>0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0</v>
          </cell>
          <cell r="AK17">
            <v>0</v>
          </cell>
          <cell r="AL17">
            <v>15.999999999999989</v>
          </cell>
          <cell r="AM17">
            <v>63.999999999999659</v>
          </cell>
          <cell r="AN17">
            <v>19.300000000000352</v>
          </cell>
          <cell r="AO17">
            <v>22.600000000000552</v>
          </cell>
          <cell r="AP17">
            <v>-92.000000000000725</v>
          </cell>
          <cell r="AQ17">
            <v>-19.900000000000542</v>
          </cell>
          <cell r="AR17">
            <v>100.90000000000002</v>
          </cell>
          <cell r="AS17">
            <v>190.60000000000039</v>
          </cell>
          <cell r="AT17">
            <v>24.700000000000358</v>
          </cell>
          <cell r="AU17">
            <v>45.000000000000739</v>
          </cell>
          <cell r="AV17">
            <v>36.299999999999812</v>
          </cell>
          <cell r="AW17">
            <v>66.300000000000153</v>
          </cell>
          <cell r="AX17">
            <v>81.699999999999278</v>
          </cell>
          <cell r="AY17">
            <v>137.50000000000037</v>
          </cell>
          <cell r="AZ17">
            <v>202.40000000000111</v>
          </cell>
          <cell r="BA17">
            <v>243.89999999999912</v>
          </cell>
          <cell r="BB17">
            <v>217.39999999999813</v>
          </cell>
          <cell r="BC17">
            <v>230.20000000000095</v>
          </cell>
          <cell r="BD17">
            <v>202.40000000000015</v>
          </cell>
          <cell r="BE17">
            <v>-323.69999999999783</v>
          </cell>
          <cell r="BF17">
            <v>-273.80000000000052</v>
          </cell>
          <cell r="BG17">
            <v>136.4000000000014</v>
          </cell>
          <cell r="BH17">
            <v>0</v>
          </cell>
          <cell r="BI17">
            <v>0</v>
          </cell>
          <cell r="BJ17">
            <v>0</v>
          </cell>
          <cell r="BK17">
            <v>0</v>
          </cell>
          <cell r="BL17">
            <v>0</v>
          </cell>
          <cell r="BM17">
            <v>0</v>
          </cell>
          <cell r="BN17">
            <v>0</v>
          </cell>
          <cell r="BO17">
            <v>0</v>
          </cell>
          <cell r="BP17">
            <v>0</v>
          </cell>
          <cell r="BQ17">
            <v>0</v>
          </cell>
          <cell r="BR17">
            <v>0</v>
          </cell>
          <cell r="BS17">
            <v>0</v>
          </cell>
          <cell r="BT17">
            <v>0</v>
          </cell>
          <cell r="BU17">
            <v>0</v>
          </cell>
          <cell r="BV17">
            <v>0</v>
          </cell>
          <cell r="BW17">
            <v>0</v>
          </cell>
          <cell r="BX17">
            <v>0</v>
          </cell>
          <cell r="BY17">
            <v>0</v>
          </cell>
          <cell r="BZ17">
            <v>0</v>
          </cell>
          <cell r="CA17">
            <v>0</v>
          </cell>
          <cell r="CB17">
            <v>0</v>
          </cell>
          <cell r="CC17">
            <v>0</v>
          </cell>
          <cell r="CD17">
            <v>0</v>
          </cell>
          <cell r="CE17">
            <v>0</v>
          </cell>
          <cell r="CF17">
            <v>0</v>
          </cell>
          <cell r="CG17">
            <v>0</v>
          </cell>
          <cell r="CH17">
            <v>0</v>
          </cell>
          <cell r="CI17">
            <v>0</v>
          </cell>
          <cell r="CJ17">
            <v>0</v>
          </cell>
          <cell r="CK17">
            <v>0</v>
          </cell>
          <cell r="CL17">
            <v>0</v>
          </cell>
          <cell r="CM17">
            <v>0</v>
          </cell>
          <cell r="CN17">
            <v>0</v>
          </cell>
          <cell r="CO17">
            <v>0</v>
          </cell>
          <cell r="CP17">
            <v>15.999999999999989</v>
          </cell>
          <cell r="CQ17">
            <v>63.999999999999659</v>
          </cell>
          <cell r="CR17">
            <v>19.300000000000352</v>
          </cell>
          <cell r="CS17">
            <v>22.600000000000552</v>
          </cell>
          <cell r="CT17">
            <v>-92.000000000000725</v>
          </cell>
          <cell r="CU17">
            <v>-19.900000000000542</v>
          </cell>
          <cell r="CV17">
            <v>100.90000000000002</v>
          </cell>
          <cell r="CW17">
            <v>190.60000000000039</v>
          </cell>
          <cell r="CX17">
            <v>24.700000000000358</v>
          </cell>
          <cell r="CY17">
            <v>45.000000000000739</v>
          </cell>
          <cell r="CZ17">
            <v>36.299999999999812</v>
          </cell>
          <cell r="DA17">
            <v>66.300000000000153</v>
          </cell>
          <cell r="DB17">
            <v>81.699999999999278</v>
          </cell>
          <cell r="DC17">
            <v>137.50000000000037</v>
          </cell>
          <cell r="DD17">
            <v>202.40000000000111</v>
          </cell>
          <cell r="DE17">
            <v>243.89999999999912</v>
          </cell>
          <cell r="DF17">
            <v>217.39999999999813</v>
          </cell>
          <cell r="DG17">
            <v>230.20000000000095</v>
          </cell>
          <cell r="DH17">
            <v>202.40000000000015</v>
          </cell>
          <cell r="DI17">
            <v>-323.69999999999783</v>
          </cell>
          <cell r="DJ17">
            <v>-273.80000000000052</v>
          </cell>
          <cell r="DK17">
            <v>136.4000000000014</v>
          </cell>
          <cell r="DL17">
            <v>0</v>
          </cell>
          <cell r="DM17">
            <v>0</v>
          </cell>
          <cell r="DN17">
            <v>0</v>
          </cell>
          <cell r="DO17">
            <v>0</v>
          </cell>
          <cell r="DP17">
            <v>0</v>
          </cell>
          <cell r="DQ17">
            <v>0</v>
          </cell>
          <cell r="DR17">
            <v>0</v>
          </cell>
          <cell r="DS17">
            <v>0</v>
          </cell>
          <cell r="DT17">
            <v>0</v>
          </cell>
          <cell r="DU17">
            <v>0</v>
          </cell>
          <cell r="DV17">
            <v>0</v>
          </cell>
          <cell r="DW17">
            <v>0</v>
          </cell>
          <cell r="DX17">
            <v>0</v>
          </cell>
          <cell r="DY17">
            <v>0</v>
          </cell>
          <cell r="DZ17">
            <v>0</v>
          </cell>
          <cell r="EA17">
            <v>0</v>
          </cell>
          <cell r="EB17">
            <v>0</v>
          </cell>
          <cell r="EC17">
            <v>0</v>
          </cell>
          <cell r="ED17">
            <v>0</v>
          </cell>
          <cell r="EE17">
            <v>0</v>
          </cell>
          <cell r="EF17">
            <v>0</v>
          </cell>
          <cell r="EG17">
            <v>0</v>
          </cell>
          <cell r="EH17">
            <v>0</v>
          </cell>
          <cell r="EI17">
            <v>0</v>
          </cell>
          <cell r="EJ17">
            <v>0</v>
          </cell>
          <cell r="EK17">
            <v>0</v>
          </cell>
          <cell r="EL17">
            <v>0</v>
          </cell>
          <cell r="EM17">
            <v>0</v>
          </cell>
          <cell r="EN17">
            <v>0</v>
          </cell>
          <cell r="EO17">
            <v>0</v>
          </cell>
          <cell r="EP17">
            <v>0</v>
          </cell>
          <cell r="EQ17">
            <v>0</v>
          </cell>
          <cell r="ER17">
            <v>0</v>
          </cell>
          <cell r="ES17">
            <v>0</v>
          </cell>
          <cell r="ET17">
            <v>0</v>
          </cell>
          <cell r="EU17">
            <v>0</v>
          </cell>
          <cell r="EV17">
            <v>0</v>
          </cell>
          <cell r="EW17">
            <v>0</v>
          </cell>
          <cell r="EX17">
            <v>0</v>
          </cell>
          <cell r="EY17">
            <v>0</v>
          </cell>
          <cell r="EZ17">
            <v>0</v>
          </cell>
          <cell r="FA17">
            <v>0</v>
          </cell>
          <cell r="FB17">
            <v>0</v>
          </cell>
          <cell r="FC17">
            <v>0</v>
          </cell>
          <cell r="FD17">
            <v>0</v>
          </cell>
          <cell r="FE17">
            <v>0</v>
          </cell>
          <cell r="FF17">
            <v>0</v>
          </cell>
          <cell r="FG17">
            <v>0</v>
          </cell>
          <cell r="FH17">
            <v>0</v>
          </cell>
          <cell r="FI17">
            <v>0</v>
          </cell>
          <cell r="FJ17">
            <v>0</v>
          </cell>
          <cell r="FK17">
            <v>0</v>
          </cell>
          <cell r="FL17">
            <v>0</v>
          </cell>
          <cell r="FM17">
            <v>0</v>
          </cell>
          <cell r="FN17">
            <v>0</v>
          </cell>
          <cell r="FO17">
            <v>0</v>
          </cell>
          <cell r="FP17">
            <v>0</v>
          </cell>
          <cell r="FQ17">
            <v>0</v>
          </cell>
          <cell r="FR17">
            <v>0</v>
          </cell>
          <cell r="FS17">
            <v>0</v>
          </cell>
          <cell r="FT17">
            <v>0</v>
          </cell>
          <cell r="FU17">
            <v>0</v>
          </cell>
          <cell r="FV17">
            <v>37.46</v>
          </cell>
          <cell r="FW17">
            <v>37.46</v>
          </cell>
          <cell r="FX17">
            <v>37.46</v>
          </cell>
          <cell r="FY17">
            <v>37.46</v>
          </cell>
          <cell r="FZ17">
            <v>37.46</v>
          </cell>
          <cell r="GA17">
            <v>37.46</v>
          </cell>
          <cell r="GB17">
            <v>37.46</v>
          </cell>
          <cell r="GC17">
            <v>37.46</v>
          </cell>
          <cell r="GD17">
            <v>37.46</v>
          </cell>
          <cell r="GE17">
            <v>37.46</v>
          </cell>
          <cell r="GF17">
            <v>37.46</v>
          </cell>
          <cell r="GG17">
            <v>37.46</v>
          </cell>
          <cell r="GH17">
            <v>30.79</v>
          </cell>
          <cell r="GI17">
            <v>30.79</v>
          </cell>
          <cell r="GJ17">
            <v>30.79</v>
          </cell>
          <cell r="GK17">
            <v>30.79</v>
          </cell>
          <cell r="GL17">
            <v>41.06</v>
          </cell>
          <cell r="GM17">
            <v>41.06</v>
          </cell>
          <cell r="GN17">
            <v>41.06</v>
          </cell>
          <cell r="GO17">
            <v>41.06</v>
          </cell>
          <cell r="GP17">
            <v>41.06</v>
          </cell>
          <cell r="GQ17">
            <v>41.06</v>
          </cell>
        </row>
        <row r="18">
          <cell r="A18" t="str">
            <v>LGBB IN</v>
          </cell>
          <cell r="B18" t="str">
            <v>LG Balakrishnan</v>
          </cell>
          <cell r="C18" t="str">
            <v>Auto Ancillaries</v>
          </cell>
          <cell r="D18">
            <v>0</v>
          </cell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>
            <v>0</v>
          </cell>
          <cell r="S18">
            <v>0</v>
          </cell>
          <cell r="T18">
            <v>0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  <cell r="Z18">
            <v>0</v>
          </cell>
          <cell r="AA18">
            <v>0</v>
          </cell>
          <cell r="AB18">
            <v>0</v>
          </cell>
          <cell r="AC18">
            <v>0</v>
          </cell>
          <cell r="AD18">
            <v>0</v>
          </cell>
          <cell r="AE18">
            <v>0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0</v>
          </cell>
          <cell r="AK18">
            <v>0</v>
          </cell>
          <cell r="AL18">
            <v>0</v>
          </cell>
          <cell r="AM18">
            <v>0</v>
          </cell>
          <cell r="AN18">
            <v>28.861000000000026</v>
          </cell>
          <cell r="AO18">
            <v>42.158000000000044</v>
          </cell>
          <cell r="AP18">
            <v>44.65600000000002</v>
          </cell>
          <cell r="AQ18">
            <v>49.236999999999981</v>
          </cell>
          <cell r="AR18">
            <v>32.747999999999912</v>
          </cell>
          <cell r="AS18">
            <v>41.538000000000146</v>
          </cell>
          <cell r="AT18">
            <v>33.79300000000012</v>
          </cell>
          <cell r="AU18">
            <v>27.868000000000144</v>
          </cell>
          <cell r="AV18">
            <v>26.302999999999841</v>
          </cell>
          <cell r="AW18">
            <v>41.526000000000025</v>
          </cell>
          <cell r="AX18">
            <v>36.818000000000048</v>
          </cell>
          <cell r="AY18">
            <v>125.19400000000006</v>
          </cell>
          <cell r="AZ18">
            <v>34.464000000000134</v>
          </cell>
          <cell r="BA18">
            <v>47.593000000000067</v>
          </cell>
          <cell r="BB18">
            <v>26.106000000000151</v>
          </cell>
          <cell r="BC18">
            <v>40.449999999999939</v>
          </cell>
          <cell r="BD18">
            <v>63.580999999999953</v>
          </cell>
          <cell r="BE18">
            <v>287.53000000000009</v>
          </cell>
          <cell r="BF18">
            <v>45.916999999999966</v>
          </cell>
          <cell r="BG18">
            <v>-5.5909999999999442</v>
          </cell>
          <cell r="BH18">
            <v>0</v>
          </cell>
          <cell r="BI18">
            <v>0</v>
          </cell>
          <cell r="BJ18">
            <v>0</v>
          </cell>
          <cell r="BK18">
            <v>0</v>
          </cell>
          <cell r="BL18">
            <v>0</v>
          </cell>
          <cell r="BM18">
            <v>0</v>
          </cell>
          <cell r="BN18">
            <v>0</v>
          </cell>
          <cell r="BO18">
            <v>0</v>
          </cell>
          <cell r="BP18">
            <v>0</v>
          </cell>
          <cell r="BQ18">
            <v>0</v>
          </cell>
          <cell r="BR18">
            <v>0</v>
          </cell>
          <cell r="BS18">
            <v>0</v>
          </cell>
          <cell r="BT18">
            <v>0</v>
          </cell>
          <cell r="BU18">
            <v>0</v>
          </cell>
          <cell r="BV18">
            <v>0</v>
          </cell>
          <cell r="BW18">
            <v>0</v>
          </cell>
          <cell r="BX18">
            <v>0</v>
          </cell>
          <cell r="BY18">
            <v>0</v>
          </cell>
          <cell r="BZ18">
            <v>0</v>
          </cell>
          <cell r="CA18">
            <v>0</v>
          </cell>
          <cell r="CB18">
            <v>0</v>
          </cell>
          <cell r="CC18">
            <v>0</v>
          </cell>
          <cell r="CD18">
            <v>0</v>
          </cell>
          <cell r="CE18">
            <v>0</v>
          </cell>
          <cell r="CF18">
            <v>0</v>
          </cell>
          <cell r="CG18">
            <v>-62.42</v>
          </cell>
          <cell r="CH18">
            <v>66.003</v>
          </cell>
          <cell r="CI18">
            <v>0</v>
          </cell>
          <cell r="CJ18">
            <v>0</v>
          </cell>
          <cell r="CK18">
            <v>0</v>
          </cell>
          <cell r="CL18">
            <v>0</v>
          </cell>
          <cell r="CM18">
            <v>0</v>
          </cell>
          <cell r="CN18">
            <v>0</v>
          </cell>
          <cell r="CO18">
            <v>0</v>
          </cell>
          <cell r="CP18">
            <v>0</v>
          </cell>
          <cell r="CQ18">
            <v>0</v>
          </cell>
          <cell r="CR18">
            <v>28.861000000000026</v>
          </cell>
          <cell r="CS18">
            <v>42.158000000000044</v>
          </cell>
          <cell r="CT18">
            <v>44.65600000000002</v>
          </cell>
          <cell r="CU18">
            <v>49.236999999999981</v>
          </cell>
          <cell r="CV18">
            <v>32.747999999999912</v>
          </cell>
          <cell r="CW18">
            <v>41.538000000000146</v>
          </cell>
          <cell r="CX18">
            <v>33.79300000000012</v>
          </cell>
          <cell r="CY18">
            <v>27.868000000000144</v>
          </cell>
          <cell r="CZ18">
            <v>26.302999999999841</v>
          </cell>
          <cell r="DA18">
            <v>41.526000000000025</v>
          </cell>
          <cell r="DB18">
            <v>36.818000000000048</v>
          </cell>
          <cell r="DC18">
            <v>125.19400000000006</v>
          </cell>
          <cell r="DD18">
            <v>34.464000000000134</v>
          </cell>
          <cell r="DE18">
            <v>47.593000000000067</v>
          </cell>
          <cell r="DF18">
            <v>26.106000000000151</v>
          </cell>
          <cell r="DG18">
            <v>40.449999999999939</v>
          </cell>
          <cell r="DH18">
            <v>63.580999999999953</v>
          </cell>
          <cell r="DI18">
            <v>69.60000000000008</v>
          </cell>
          <cell r="DJ18">
            <v>-20.086000000000034</v>
          </cell>
          <cell r="DK18">
            <v>-31.684999999999945</v>
          </cell>
          <cell r="DL18">
            <v>0</v>
          </cell>
          <cell r="DM18">
            <v>0</v>
          </cell>
          <cell r="DN18">
            <v>0</v>
          </cell>
          <cell r="DO18">
            <v>0</v>
          </cell>
          <cell r="DP18">
            <v>0</v>
          </cell>
          <cell r="DQ18">
            <v>0</v>
          </cell>
          <cell r="DR18">
            <v>0</v>
          </cell>
          <cell r="DS18">
            <v>0</v>
          </cell>
          <cell r="DT18">
            <v>0</v>
          </cell>
          <cell r="DU18">
            <v>0</v>
          </cell>
          <cell r="DV18">
            <v>0</v>
          </cell>
          <cell r="DW18">
            <v>0</v>
          </cell>
          <cell r="DX18">
            <v>0</v>
          </cell>
          <cell r="DY18">
            <v>0</v>
          </cell>
          <cell r="DZ18">
            <v>0</v>
          </cell>
          <cell r="EA18">
            <v>0</v>
          </cell>
          <cell r="EB18">
            <v>0</v>
          </cell>
          <cell r="EC18">
            <v>0</v>
          </cell>
          <cell r="ED18">
            <v>0</v>
          </cell>
          <cell r="EE18">
            <v>0</v>
          </cell>
          <cell r="EF18">
            <v>0</v>
          </cell>
          <cell r="EG18">
            <v>0</v>
          </cell>
          <cell r="EH18">
            <v>0</v>
          </cell>
          <cell r="EI18">
            <v>0</v>
          </cell>
          <cell r="EJ18">
            <v>0</v>
          </cell>
          <cell r="EK18">
            <v>0</v>
          </cell>
          <cell r="EL18">
            <v>0</v>
          </cell>
          <cell r="EM18">
            <v>0</v>
          </cell>
          <cell r="EN18">
            <v>0</v>
          </cell>
          <cell r="EO18">
            <v>0</v>
          </cell>
          <cell r="EP18">
            <v>0</v>
          </cell>
          <cell r="EQ18">
            <v>0</v>
          </cell>
          <cell r="ER18">
            <v>0</v>
          </cell>
          <cell r="ES18">
            <v>0</v>
          </cell>
          <cell r="ET18">
            <v>0</v>
          </cell>
          <cell r="EU18">
            <v>0</v>
          </cell>
          <cell r="EV18">
            <v>0</v>
          </cell>
          <cell r="EW18">
            <v>0</v>
          </cell>
          <cell r="EX18">
            <v>0</v>
          </cell>
          <cell r="EY18">
            <v>0</v>
          </cell>
          <cell r="EZ18">
            <v>0</v>
          </cell>
          <cell r="FA18">
            <v>0</v>
          </cell>
          <cell r="FB18">
            <v>0</v>
          </cell>
          <cell r="FC18">
            <v>0</v>
          </cell>
          <cell r="FD18">
            <v>0</v>
          </cell>
          <cell r="FE18">
            <v>0</v>
          </cell>
          <cell r="FF18">
            <v>0</v>
          </cell>
          <cell r="FG18">
            <v>0</v>
          </cell>
          <cell r="FH18">
            <v>0</v>
          </cell>
          <cell r="FI18">
            <v>0</v>
          </cell>
          <cell r="FJ18">
            <v>0</v>
          </cell>
          <cell r="FK18">
            <v>0</v>
          </cell>
          <cell r="FL18">
            <v>0</v>
          </cell>
          <cell r="FM18">
            <v>0</v>
          </cell>
          <cell r="FN18">
            <v>0</v>
          </cell>
          <cell r="FO18">
            <v>0</v>
          </cell>
          <cell r="FP18">
            <v>0</v>
          </cell>
          <cell r="FQ18">
            <v>0</v>
          </cell>
          <cell r="FR18">
            <v>0</v>
          </cell>
          <cell r="FS18">
            <v>0</v>
          </cell>
          <cell r="FT18">
            <v>0</v>
          </cell>
          <cell r="FU18">
            <v>0</v>
          </cell>
          <cell r="FV18">
            <v>0</v>
          </cell>
          <cell r="FW18">
            <v>0</v>
          </cell>
          <cell r="FX18">
            <v>78.599999999999994</v>
          </cell>
          <cell r="FY18">
            <v>78.599999999999994</v>
          </cell>
          <cell r="FZ18">
            <v>78.61</v>
          </cell>
          <cell r="GA18">
            <v>78.61</v>
          </cell>
          <cell r="GB18">
            <v>78.61</v>
          </cell>
          <cell r="GC18">
            <v>78.61</v>
          </cell>
          <cell r="GD18">
            <v>78.61</v>
          </cell>
          <cell r="GE18">
            <v>78.61</v>
          </cell>
          <cell r="GF18">
            <v>84.14</v>
          </cell>
          <cell r="GG18">
            <v>84.14</v>
          </cell>
          <cell r="GH18">
            <v>84.14</v>
          </cell>
          <cell r="GI18">
            <v>84.14</v>
          </cell>
          <cell r="GJ18">
            <v>84.14</v>
          </cell>
          <cell r="GK18">
            <v>84.14</v>
          </cell>
          <cell r="GL18">
            <v>84.14</v>
          </cell>
          <cell r="GM18">
            <v>84.14</v>
          </cell>
          <cell r="GN18">
            <v>84.14</v>
          </cell>
          <cell r="GO18">
            <v>84.14</v>
          </cell>
          <cell r="GP18">
            <v>84.14</v>
          </cell>
          <cell r="GQ18">
            <v>84.14</v>
          </cell>
        </row>
        <row r="19">
          <cell r="A19" t="str">
            <v>MMFG IN</v>
          </cell>
          <cell r="B19" t="str">
            <v>MM Forgings</v>
          </cell>
          <cell r="C19" t="str">
            <v>Auto Ancillaries</v>
          </cell>
          <cell r="D19">
            <v>0</v>
          </cell>
          <cell r="E19">
            <v>0</v>
          </cell>
          <cell r="F19">
            <v>0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  <cell r="T19">
            <v>0</v>
          </cell>
          <cell r="U19">
            <v>0</v>
          </cell>
          <cell r="V19">
            <v>0</v>
          </cell>
          <cell r="W19">
            <v>0</v>
          </cell>
          <cell r="X19">
            <v>0</v>
          </cell>
          <cell r="Y19">
            <v>0</v>
          </cell>
          <cell r="Z19">
            <v>0</v>
          </cell>
          <cell r="AA19">
            <v>0</v>
          </cell>
          <cell r="AB19">
            <v>0</v>
          </cell>
          <cell r="AC19">
            <v>0</v>
          </cell>
          <cell r="AD19">
            <v>0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O19">
            <v>0</v>
          </cell>
          <cell r="AP19">
            <v>0</v>
          </cell>
          <cell r="AQ19">
            <v>0</v>
          </cell>
          <cell r="AR19">
            <v>0</v>
          </cell>
          <cell r="AS19">
            <v>0</v>
          </cell>
          <cell r="AT19">
            <v>0</v>
          </cell>
          <cell r="AU19">
            <v>24.930000000000021</v>
          </cell>
          <cell r="AV19">
            <v>33.06</v>
          </cell>
          <cell r="AW19">
            <v>37.190000000000019</v>
          </cell>
          <cell r="AX19">
            <v>33.26600000000002</v>
          </cell>
          <cell r="AY19">
            <v>37.326999999999984</v>
          </cell>
          <cell r="AZ19">
            <v>37.338999999999928</v>
          </cell>
          <cell r="BA19">
            <v>40.219999999999985</v>
          </cell>
          <cell r="BB19">
            <v>35.059999999999981</v>
          </cell>
          <cell r="BC19">
            <v>45.009999999999991</v>
          </cell>
          <cell r="BD19">
            <v>49.439999999999969</v>
          </cell>
          <cell r="BE19">
            <v>55.50700000000009</v>
          </cell>
          <cell r="BF19">
            <v>17.360000000000031</v>
          </cell>
          <cell r="BG19">
            <v>-28.98599999999999</v>
          </cell>
          <cell r="BH19">
            <v>0</v>
          </cell>
          <cell r="BI19">
            <v>0</v>
          </cell>
          <cell r="BJ19">
            <v>0</v>
          </cell>
          <cell r="BK19">
            <v>0</v>
          </cell>
          <cell r="BL19">
            <v>0</v>
          </cell>
          <cell r="BM19">
            <v>0</v>
          </cell>
          <cell r="BN19">
            <v>0</v>
          </cell>
          <cell r="BO19">
            <v>0</v>
          </cell>
          <cell r="BP19">
            <v>0</v>
          </cell>
          <cell r="BQ19">
            <v>0</v>
          </cell>
          <cell r="BR19">
            <v>0</v>
          </cell>
          <cell r="BS19">
            <v>0</v>
          </cell>
          <cell r="BT19">
            <v>0</v>
          </cell>
          <cell r="BU19">
            <v>0</v>
          </cell>
          <cell r="BV19">
            <v>0</v>
          </cell>
          <cell r="BW19">
            <v>0</v>
          </cell>
          <cell r="BX19">
            <v>0</v>
          </cell>
          <cell r="BY19">
            <v>0</v>
          </cell>
          <cell r="BZ19">
            <v>0</v>
          </cell>
          <cell r="CA19">
            <v>0</v>
          </cell>
          <cell r="CB19">
            <v>0</v>
          </cell>
          <cell r="CC19">
            <v>0</v>
          </cell>
          <cell r="CD19">
            <v>0</v>
          </cell>
          <cell r="CE19">
            <v>0</v>
          </cell>
          <cell r="CF19">
            <v>0</v>
          </cell>
          <cell r="CG19">
            <v>0</v>
          </cell>
          <cell r="CH19">
            <v>0</v>
          </cell>
          <cell r="CI19">
            <v>0</v>
          </cell>
          <cell r="CJ19">
            <v>0</v>
          </cell>
          <cell r="CK19">
            <v>0</v>
          </cell>
          <cell r="CL19">
            <v>0</v>
          </cell>
          <cell r="CM19">
            <v>0</v>
          </cell>
          <cell r="CN19">
            <v>0</v>
          </cell>
          <cell r="CO19">
            <v>0</v>
          </cell>
          <cell r="CP19">
            <v>0</v>
          </cell>
          <cell r="CQ19">
            <v>0</v>
          </cell>
          <cell r="CR19">
            <v>0</v>
          </cell>
          <cell r="CS19">
            <v>0</v>
          </cell>
          <cell r="CT19">
            <v>0</v>
          </cell>
          <cell r="CU19">
            <v>0</v>
          </cell>
          <cell r="CV19">
            <v>0</v>
          </cell>
          <cell r="CW19">
            <v>0</v>
          </cell>
          <cell r="CX19">
            <v>0</v>
          </cell>
          <cell r="CY19">
            <v>24.930000000000021</v>
          </cell>
          <cell r="CZ19">
            <v>33.06</v>
          </cell>
          <cell r="DA19">
            <v>37.190000000000019</v>
          </cell>
          <cell r="DB19">
            <v>33.26600000000002</v>
          </cell>
          <cell r="DC19">
            <v>37.326999999999984</v>
          </cell>
          <cell r="DD19">
            <v>37.338999999999928</v>
          </cell>
          <cell r="DE19">
            <v>40.219999999999985</v>
          </cell>
          <cell r="DF19">
            <v>35.059999999999981</v>
          </cell>
          <cell r="DG19">
            <v>45.009999999999991</v>
          </cell>
          <cell r="DH19">
            <v>49.439999999999969</v>
          </cell>
          <cell r="DI19">
            <v>55.50700000000009</v>
          </cell>
          <cell r="DJ19">
            <v>17.360000000000031</v>
          </cell>
          <cell r="DK19">
            <v>13.836000000000013</v>
          </cell>
          <cell r="DL19">
            <v>0</v>
          </cell>
          <cell r="DM19">
            <v>0</v>
          </cell>
          <cell r="DN19">
            <v>0</v>
          </cell>
          <cell r="DO19">
            <v>0</v>
          </cell>
          <cell r="DP19">
            <v>0</v>
          </cell>
          <cell r="DQ19">
            <v>0</v>
          </cell>
          <cell r="DR19">
            <v>0</v>
          </cell>
          <cell r="DS19">
            <v>0</v>
          </cell>
          <cell r="DT19">
            <v>0</v>
          </cell>
          <cell r="DU19">
            <v>0</v>
          </cell>
          <cell r="DV19">
            <v>0</v>
          </cell>
          <cell r="DW19">
            <v>0</v>
          </cell>
          <cell r="DX19">
            <v>0</v>
          </cell>
          <cell r="DY19">
            <v>0</v>
          </cell>
          <cell r="DZ19">
            <v>0</v>
          </cell>
          <cell r="EA19">
            <v>0</v>
          </cell>
          <cell r="EB19">
            <v>0</v>
          </cell>
          <cell r="EC19">
            <v>0</v>
          </cell>
          <cell r="ED19">
            <v>0</v>
          </cell>
          <cell r="EE19">
            <v>0</v>
          </cell>
          <cell r="EF19">
            <v>0</v>
          </cell>
          <cell r="EG19">
            <v>0</v>
          </cell>
          <cell r="EH19">
            <v>0</v>
          </cell>
          <cell r="EI19">
            <v>0</v>
          </cell>
          <cell r="EJ19">
            <v>0</v>
          </cell>
          <cell r="EK19">
            <v>0</v>
          </cell>
          <cell r="EL19">
            <v>0</v>
          </cell>
          <cell r="EM19">
            <v>0</v>
          </cell>
          <cell r="EN19">
            <v>0</v>
          </cell>
          <cell r="EO19">
            <v>0</v>
          </cell>
          <cell r="EP19">
            <v>0</v>
          </cell>
          <cell r="EQ19">
            <v>0</v>
          </cell>
          <cell r="ER19">
            <v>0</v>
          </cell>
          <cell r="ES19">
            <v>0</v>
          </cell>
          <cell r="ET19">
            <v>0</v>
          </cell>
          <cell r="EU19">
            <v>0</v>
          </cell>
          <cell r="EV19">
            <v>0</v>
          </cell>
          <cell r="EW19">
            <v>0</v>
          </cell>
          <cell r="EX19">
            <v>0</v>
          </cell>
          <cell r="EY19">
            <v>0</v>
          </cell>
          <cell r="EZ19">
            <v>0</v>
          </cell>
          <cell r="FA19">
            <v>0</v>
          </cell>
          <cell r="FB19">
            <v>0</v>
          </cell>
          <cell r="FC19">
            <v>0</v>
          </cell>
          <cell r="FD19">
            <v>0</v>
          </cell>
          <cell r="FE19">
            <v>0</v>
          </cell>
          <cell r="FF19">
            <v>0</v>
          </cell>
          <cell r="FG19">
            <v>0</v>
          </cell>
          <cell r="FH19">
            <v>0</v>
          </cell>
          <cell r="FI19">
            <v>0</v>
          </cell>
          <cell r="FJ19">
            <v>0</v>
          </cell>
          <cell r="FK19">
            <v>0</v>
          </cell>
          <cell r="FL19">
            <v>0</v>
          </cell>
          <cell r="FM19">
            <v>0</v>
          </cell>
          <cell r="FN19">
            <v>0</v>
          </cell>
          <cell r="FO19">
            <v>0</v>
          </cell>
          <cell r="FP19">
            <v>0</v>
          </cell>
          <cell r="FQ19">
            <v>0</v>
          </cell>
          <cell r="FR19">
            <v>0</v>
          </cell>
          <cell r="FS19">
            <v>0</v>
          </cell>
          <cell r="FT19">
            <v>0</v>
          </cell>
          <cell r="FU19">
            <v>0</v>
          </cell>
          <cell r="FV19">
            <v>0</v>
          </cell>
          <cell r="FW19">
            <v>0</v>
          </cell>
          <cell r="FX19">
            <v>0</v>
          </cell>
          <cell r="FY19">
            <v>0</v>
          </cell>
          <cell r="FZ19">
            <v>0</v>
          </cell>
          <cell r="GA19">
            <v>0</v>
          </cell>
          <cell r="GB19">
            <v>0</v>
          </cell>
          <cell r="GC19">
            <v>0</v>
          </cell>
          <cell r="GD19">
            <v>0</v>
          </cell>
          <cell r="GE19">
            <v>12.07</v>
          </cell>
          <cell r="GF19">
            <v>12.07</v>
          </cell>
          <cell r="GG19">
            <v>12.07</v>
          </cell>
          <cell r="GH19">
            <v>12.07</v>
          </cell>
          <cell r="GI19">
            <v>12.07</v>
          </cell>
          <cell r="GJ19">
            <v>12.07</v>
          </cell>
          <cell r="GK19">
            <v>12.07</v>
          </cell>
          <cell r="GL19">
            <v>12.07</v>
          </cell>
          <cell r="GM19">
            <v>12.07</v>
          </cell>
          <cell r="GN19">
            <v>12.07</v>
          </cell>
          <cell r="GO19">
            <v>12.07</v>
          </cell>
          <cell r="GP19">
            <v>12.07</v>
          </cell>
          <cell r="GQ19">
            <v>12.07</v>
          </cell>
        </row>
        <row r="20">
          <cell r="A20" t="str">
            <v>MSS IN</v>
          </cell>
          <cell r="B20" t="str">
            <v>Motherson Sumi Systems</v>
          </cell>
          <cell r="C20" t="str">
            <v>Auto Ancillaries</v>
          </cell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  <cell r="R20">
            <v>0</v>
          </cell>
          <cell r="S20">
            <v>0</v>
          </cell>
          <cell r="T20">
            <v>0</v>
          </cell>
          <cell r="U20">
            <v>0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A20">
            <v>0</v>
          </cell>
          <cell r="AB20">
            <v>0</v>
          </cell>
          <cell r="AC20">
            <v>0</v>
          </cell>
          <cell r="AD20">
            <v>0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130.91000000000008</v>
          </cell>
          <cell r="AK20">
            <v>139.5100000000001</v>
          </cell>
          <cell r="AL20">
            <v>153.84999999999974</v>
          </cell>
          <cell r="AM20">
            <v>228.11000000000013</v>
          </cell>
          <cell r="AN20">
            <v>176.90000000000018</v>
          </cell>
          <cell r="AO20">
            <v>221.06000000000006</v>
          </cell>
          <cell r="AP20">
            <v>171.56000000000006</v>
          </cell>
          <cell r="AQ20">
            <v>270.44999999999965</v>
          </cell>
          <cell r="AR20">
            <v>244.87999999999991</v>
          </cell>
          <cell r="AS20">
            <v>183.12000000000018</v>
          </cell>
          <cell r="AT20">
            <v>221.55999999999986</v>
          </cell>
          <cell r="AU20">
            <v>421.64000000000038</v>
          </cell>
          <cell r="AV20">
            <v>242.06000000000012</v>
          </cell>
          <cell r="AW20">
            <v>297.61999999999983</v>
          </cell>
          <cell r="AX20">
            <v>299.06999999999948</v>
          </cell>
          <cell r="AY20">
            <v>456.43999999999977</v>
          </cell>
          <cell r="AZ20">
            <v>380.75999999999993</v>
          </cell>
          <cell r="BA20">
            <v>381.55000000000007</v>
          </cell>
          <cell r="BB20">
            <v>372.41000000000014</v>
          </cell>
          <cell r="BC20">
            <v>439.84599999999989</v>
          </cell>
          <cell r="BD20">
            <v>316.5000000000004</v>
          </cell>
          <cell r="BE20">
            <v>425.90000000000043</v>
          </cell>
          <cell r="BF20">
            <v>253.89999999999947</v>
          </cell>
          <cell r="BG20">
            <v>769.00000000000136</v>
          </cell>
          <cell r="BH20">
            <v>0</v>
          </cell>
          <cell r="BI20">
            <v>0</v>
          </cell>
          <cell r="BJ20">
            <v>0</v>
          </cell>
          <cell r="BK20">
            <v>0</v>
          </cell>
          <cell r="BL20">
            <v>0</v>
          </cell>
          <cell r="BM20">
            <v>0</v>
          </cell>
          <cell r="BN20">
            <v>0</v>
          </cell>
          <cell r="BO20">
            <v>0</v>
          </cell>
          <cell r="BP20">
            <v>0</v>
          </cell>
          <cell r="BQ20">
            <v>0</v>
          </cell>
          <cell r="BR20">
            <v>0</v>
          </cell>
          <cell r="BS20">
            <v>0</v>
          </cell>
          <cell r="BT20">
            <v>0</v>
          </cell>
          <cell r="BU20">
            <v>0</v>
          </cell>
          <cell r="BV20">
            <v>0</v>
          </cell>
          <cell r="BW20">
            <v>0</v>
          </cell>
          <cell r="BX20">
            <v>0</v>
          </cell>
          <cell r="BY20">
            <v>0</v>
          </cell>
          <cell r="BZ20">
            <v>0</v>
          </cell>
          <cell r="CA20">
            <v>0</v>
          </cell>
          <cell r="CB20">
            <v>0</v>
          </cell>
          <cell r="CC20">
            <v>0</v>
          </cell>
          <cell r="CD20">
            <v>0</v>
          </cell>
          <cell r="CE20">
            <v>0</v>
          </cell>
          <cell r="CF20">
            <v>0</v>
          </cell>
          <cell r="CG20">
            <v>0</v>
          </cell>
          <cell r="CH20">
            <v>0</v>
          </cell>
          <cell r="CI20">
            <v>0</v>
          </cell>
          <cell r="CJ20">
            <v>0</v>
          </cell>
          <cell r="CK20">
            <v>0</v>
          </cell>
          <cell r="CL20">
            <v>0</v>
          </cell>
          <cell r="CM20">
            <v>0</v>
          </cell>
          <cell r="CN20">
            <v>130.91000000000008</v>
          </cell>
          <cell r="CO20">
            <v>139.5100000000001</v>
          </cell>
          <cell r="CP20">
            <v>153.84999999999974</v>
          </cell>
          <cell r="CQ20">
            <v>228.11000000000013</v>
          </cell>
          <cell r="CR20">
            <v>176.90000000000018</v>
          </cell>
          <cell r="CS20">
            <v>221.06000000000006</v>
          </cell>
          <cell r="CT20">
            <v>171.56000000000006</v>
          </cell>
          <cell r="CU20">
            <v>270.44999999999965</v>
          </cell>
          <cell r="CV20">
            <v>244.87999999999991</v>
          </cell>
          <cell r="CW20">
            <v>183.12000000000018</v>
          </cell>
          <cell r="CX20">
            <v>221.55999999999986</v>
          </cell>
          <cell r="CY20">
            <v>421.64000000000038</v>
          </cell>
          <cell r="CZ20">
            <v>242.06000000000012</v>
          </cell>
          <cell r="DA20">
            <v>297.61999999999983</v>
          </cell>
          <cell r="DB20">
            <v>299.06999999999948</v>
          </cell>
          <cell r="DC20">
            <v>456.43999999999977</v>
          </cell>
          <cell r="DD20">
            <v>380.75999999999993</v>
          </cell>
          <cell r="DE20">
            <v>381.55000000000007</v>
          </cell>
          <cell r="DF20">
            <v>372.41000000000014</v>
          </cell>
          <cell r="DG20">
            <v>439.84599999999989</v>
          </cell>
          <cell r="DH20">
            <v>316.5000000000004</v>
          </cell>
          <cell r="DI20">
            <v>425.90000000000043</v>
          </cell>
          <cell r="DJ20">
            <v>253.89999999999947</v>
          </cell>
          <cell r="DK20">
            <v>769.00000000000136</v>
          </cell>
          <cell r="DL20">
            <v>0</v>
          </cell>
          <cell r="DM20">
            <v>0</v>
          </cell>
          <cell r="DN20">
            <v>0</v>
          </cell>
          <cell r="DO20">
            <v>0</v>
          </cell>
          <cell r="DP20">
            <v>0</v>
          </cell>
          <cell r="DQ20">
            <v>0</v>
          </cell>
          <cell r="DR20">
            <v>0</v>
          </cell>
          <cell r="DS20">
            <v>0</v>
          </cell>
          <cell r="DT20">
            <v>0</v>
          </cell>
          <cell r="DU20">
            <v>0</v>
          </cell>
          <cell r="DV20">
            <v>0</v>
          </cell>
          <cell r="DW20">
            <v>0</v>
          </cell>
          <cell r="DX20">
            <v>0</v>
          </cell>
          <cell r="DY20">
            <v>0</v>
          </cell>
          <cell r="DZ20">
            <v>0</v>
          </cell>
          <cell r="EA20">
            <v>0</v>
          </cell>
          <cell r="EB20">
            <v>0</v>
          </cell>
          <cell r="EC20">
            <v>0</v>
          </cell>
          <cell r="ED20">
            <v>0</v>
          </cell>
          <cell r="EE20">
            <v>0</v>
          </cell>
          <cell r="EF20">
            <v>0</v>
          </cell>
          <cell r="EG20">
            <v>0</v>
          </cell>
          <cell r="EH20">
            <v>0</v>
          </cell>
          <cell r="EI20">
            <v>0</v>
          </cell>
          <cell r="EJ20">
            <v>0</v>
          </cell>
          <cell r="EK20">
            <v>0</v>
          </cell>
          <cell r="EL20">
            <v>0</v>
          </cell>
          <cell r="EM20">
            <v>0</v>
          </cell>
          <cell r="EN20">
            <v>0</v>
          </cell>
          <cell r="EO20">
            <v>0</v>
          </cell>
          <cell r="EP20">
            <v>0</v>
          </cell>
          <cell r="EQ20">
            <v>0</v>
          </cell>
          <cell r="ER20">
            <v>0</v>
          </cell>
          <cell r="ES20">
            <v>0</v>
          </cell>
          <cell r="ET20">
            <v>0</v>
          </cell>
          <cell r="EU20">
            <v>0</v>
          </cell>
          <cell r="EV20">
            <v>0</v>
          </cell>
          <cell r="EW20">
            <v>0</v>
          </cell>
          <cell r="EX20">
            <v>0</v>
          </cell>
          <cell r="EY20">
            <v>0</v>
          </cell>
          <cell r="EZ20">
            <v>0</v>
          </cell>
          <cell r="FA20">
            <v>0</v>
          </cell>
          <cell r="FB20">
            <v>0</v>
          </cell>
          <cell r="FC20">
            <v>0</v>
          </cell>
          <cell r="FD20">
            <v>0</v>
          </cell>
          <cell r="FE20">
            <v>0</v>
          </cell>
          <cell r="FF20">
            <v>0</v>
          </cell>
          <cell r="FG20">
            <v>0</v>
          </cell>
          <cell r="FH20">
            <v>0</v>
          </cell>
          <cell r="FI20">
            <v>0</v>
          </cell>
          <cell r="FJ20">
            <v>0</v>
          </cell>
          <cell r="FK20">
            <v>0</v>
          </cell>
          <cell r="FL20">
            <v>0</v>
          </cell>
          <cell r="FM20">
            <v>0</v>
          </cell>
          <cell r="FN20">
            <v>0</v>
          </cell>
          <cell r="FO20">
            <v>0</v>
          </cell>
          <cell r="FP20">
            <v>0</v>
          </cell>
          <cell r="FQ20">
            <v>0</v>
          </cell>
          <cell r="FR20">
            <v>0</v>
          </cell>
          <cell r="FS20">
            <v>0</v>
          </cell>
          <cell r="FT20">
            <v>352.34999999999997</v>
          </cell>
          <cell r="FU20">
            <v>352.34999999999997</v>
          </cell>
          <cell r="FV20">
            <v>352.34999999999997</v>
          </cell>
          <cell r="FW20">
            <v>352.34999999999997</v>
          </cell>
          <cell r="FX20">
            <v>352.34999999999997</v>
          </cell>
          <cell r="FY20">
            <v>352.34999999999997</v>
          </cell>
          <cell r="FZ20">
            <v>352.34999999999997</v>
          </cell>
          <cell r="GA20">
            <v>352.34999999999997</v>
          </cell>
          <cell r="GB20">
            <v>352.34999999999997</v>
          </cell>
          <cell r="GC20">
            <v>352.34999999999997</v>
          </cell>
          <cell r="GD20">
            <v>352.34999999999997</v>
          </cell>
          <cell r="GE20">
            <v>352.34999999999997</v>
          </cell>
          <cell r="GF20">
            <v>352.34999999999997</v>
          </cell>
          <cell r="GG20">
            <v>352.34999999999997</v>
          </cell>
          <cell r="GH20">
            <v>352.34999999999997</v>
          </cell>
          <cell r="GI20">
            <v>352.34999999999997</v>
          </cell>
          <cell r="GJ20">
            <v>352.34999999999997</v>
          </cell>
          <cell r="GK20">
            <v>352.34999999999997</v>
          </cell>
          <cell r="GL20">
            <v>355.49</v>
          </cell>
          <cell r="GM20">
            <v>355.55</v>
          </cell>
          <cell r="GN20">
            <v>355.5</v>
          </cell>
          <cell r="GO20">
            <v>355.5</v>
          </cell>
          <cell r="GP20">
            <v>355.5</v>
          </cell>
          <cell r="GQ20">
            <v>355.5</v>
          </cell>
        </row>
        <row r="21">
          <cell r="A21" t="str">
            <v>BOS IN</v>
          </cell>
          <cell r="B21" t="str">
            <v>Motor Industries Co</v>
          </cell>
          <cell r="C21" t="str">
            <v>Auto Ancillaries</v>
          </cell>
          <cell r="D21">
            <v>0</v>
          </cell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  <cell r="R21">
            <v>0</v>
          </cell>
          <cell r="S21">
            <v>0</v>
          </cell>
          <cell r="T21">
            <v>0</v>
          </cell>
          <cell r="U21">
            <v>0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A21">
            <v>0</v>
          </cell>
          <cell r="AB21">
            <v>0</v>
          </cell>
          <cell r="AC21">
            <v>0</v>
          </cell>
          <cell r="AD21">
            <v>0</v>
          </cell>
          <cell r="AE21">
            <v>0</v>
          </cell>
          <cell r="AF21">
            <v>402.80000000000007</v>
          </cell>
          <cell r="AG21">
            <v>281.50000000000006</v>
          </cell>
          <cell r="AH21">
            <v>397.20000000000005</v>
          </cell>
          <cell r="AI21">
            <v>522.90000000000032</v>
          </cell>
          <cell r="AJ21">
            <v>713.80000000000018</v>
          </cell>
          <cell r="AK21">
            <v>691.5</v>
          </cell>
          <cell r="AL21">
            <v>518.39999999999986</v>
          </cell>
          <cell r="AM21">
            <v>1123.5999999999997</v>
          </cell>
          <cell r="AN21">
            <v>1043.5000000000005</v>
          </cell>
          <cell r="AO21">
            <v>972.00000000000011</v>
          </cell>
          <cell r="AP21">
            <v>608.40000000000009</v>
          </cell>
          <cell r="AQ21">
            <v>917.40000000000077</v>
          </cell>
          <cell r="AR21">
            <v>1023.1000000000004</v>
          </cell>
          <cell r="AS21">
            <v>858.89999999999964</v>
          </cell>
          <cell r="AT21">
            <v>631.29999999999927</v>
          </cell>
          <cell r="AU21">
            <v>1149.1000000000008</v>
          </cell>
          <cell r="AV21">
            <v>2427.8000000000011</v>
          </cell>
          <cell r="AW21">
            <v>1253.5</v>
          </cell>
          <cell r="AX21">
            <v>649.59999999999945</v>
          </cell>
          <cell r="AY21">
            <v>1837.9999999999986</v>
          </cell>
          <cell r="AZ21">
            <v>1642.4999999999984</v>
          </cell>
          <cell r="BA21">
            <v>1367.5000000000014</v>
          </cell>
          <cell r="BB21">
            <v>1244.1000000000004</v>
          </cell>
          <cell r="BC21">
            <v>1617.1999999999994</v>
          </cell>
          <cell r="BD21">
            <v>2197.1999999999989</v>
          </cell>
          <cell r="BE21">
            <v>1581.9999999999991</v>
          </cell>
          <cell r="BF21">
            <v>942.20000000000118</v>
          </cell>
          <cell r="BG21">
            <v>493.89999999999816</v>
          </cell>
          <cell r="BH21">
            <v>0</v>
          </cell>
          <cell r="BI21">
            <v>0</v>
          </cell>
          <cell r="BJ21">
            <v>0</v>
          </cell>
          <cell r="BK21">
            <v>0</v>
          </cell>
          <cell r="BL21">
            <v>0</v>
          </cell>
          <cell r="BM21">
            <v>0</v>
          </cell>
          <cell r="BN21">
            <v>0</v>
          </cell>
          <cell r="BO21">
            <v>0</v>
          </cell>
          <cell r="BP21">
            <v>0</v>
          </cell>
          <cell r="BQ21">
            <v>0</v>
          </cell>
          <cell r="BR21">
            <v>0</v>
          </cell>
          <cell r="BS21">
            <v>0</v>
          </cell>
          <cell r="BT21">
            <v>0</v>
          </cell>
          <cell r="BU21">
            <v>0</v>
          </cell>
          <cell r="BV21">
            <v>0</v>
          </cell>
          <cell r="BW21">
            <v>0</v>
          </cell>
          <cell r="BX21">
            <v>0</v>
          </cell>
          <cell r="BY21">
            <v>0</v>
          </cell>
          <cell r="BZ21">
            <v>0</v>
          </cell>
          <cell r="CA21">
            <v>0</v>
          </cell>
          <cell r="CB21">
            <v>0</v>
          </cell>
          <cell r="CC21">
            <v>0</v>
          </cell>
          <cell r="CD21">
            <v>0</v>
          </cell>
          <cell r="CE21">
            <v>0</v>
          </cell>
          <cell r="CF21">
            <v>0</v>
          </cell>
          <cell r="CG21">
            <v>0</v>
          </cell>
          <cell r="CH21">
            <v>0</v>
          </cell>
          <cell r="CI21">
            <v>0</v>
          </cell>
          <cell r="CJ21">
            <v>402.80000000000007</v>
          </cell>
          <cell r="CK21">
            <v>281.50000000000006</v>
          </cell>
          <cell r="CL21">
            <v>522.20000000000005</v>
          </cell>
          <cell r="CM21">
            <v>522.90000000000032</v>
          </cell>
          <cell r="CN21">
            <v>713.80000000000018</v>
          </cell>
          <cell r="CO21">
            <v>941.5</v>
          </cell>
          <cell r="CP21">
            <v>518.19999999999982</v>
          </cell>
          <cell r="CQ21">
            <v>922.49999999999966</v>
          </cell>
          <cell r="CR21">
            <v>1013.7000000000005</v>
          </cell>
          <cell r="CS21">
            <v>915.00000000000011</v>
          </cell>
          <cell r="CT21">
            <v>858.10000000000014</v>
          </cell>
          <cell r="CU21">
            <v>915.20000000000073</v>
          </cell>
          <cell r="CV21">
            <v>957.00000000000034</v>
          </cell>
          <cell r="CW21">
            <v>847.59999999999968</v>
          </cell>
          <cell r="CX21">
            <v>629.8999999999993</v>
          </cell>
          <cell r="CY21">
            <v>1066.7000000000007</v>
          </cell>
          <cell r="CZ21">
            <v>992.10000000000105</v>
          </cell>
          <cell r="DA21">
            <v>1253.5</v>
          </cell>
          <cell r="DB21">
            <v>867.34999999999945</v>
          </cell>
          <cell r="DC21">
            <v>1301.5999999999985</v>
          </cell>
          <cell r="DD21">
            <v>1545.1999999999985</v>
          </cell>
          <cell r="DE21">
            <v>1367.5000000000014</v>
          </cell>
          <cell r="DF21">
            <v>1244.1000000000004</v>
          </cell>
          <cell r="DG21">
            <v>1617.1999999999994</v>
          </cell>
          <cell r="DH21">
            <v>1237.1999999999989</v>
          </cell>
          <cell r="DI21">
            <v>1581.9999999999991</v>
          </cell>
          <cell r="DJ21">
            <v>942.20000000000118</v>
          </cell>
          <cell r="DK21">
            <v>493.89999999999816</v>
          </cell>
          <cell r="DL21">
            <v>0</v>
          </cell>
          <cell r="DM21">
            <v>0</v>
          </cell>
          <cell r="DN21">
            <v>0</v>
          </cell>
          <cell r="DO21">
            <v>0</v>
          </cell>
          <cell r="DP21">
            <v>0</v>
          </cell>
          <cell r="DQ21">
            <v>0</v>
          </cell>
          <cell r="DR21">
            <v>0</v>
          </cell>
          <cell r="DS21">
            <v>0</v>
          </cell>
          <cell r="DT21">
            <v>0</v>
          </cell>
          <cell r="DU21">
            <v>0</v>
          </cell>
          <cell r="DV21">
            <v>0</v>
          </cell>
          <cell r="DW21">
            <v>0</v>
          </cell>
          <cell r="DX21">
            <v>0</v>
          </cell>
          <cell r="DY21">
            <v>0</v>
          </cell>
          <cell r="DZ21">
            <v>0</v>
          </cell>
          <cell r="EA21">
            <v>0</v>
          </cell>
          <cell r="EB21">
            <v>0</v>
          </cell>
          <cell r="EC21">
            <v>0</v>
          </cell>
          <cell r="ED21">
            <v>0</v>
          </cell>
          <cell r="EE21">
            <v>0</v>
          </cell>
          <cell r="EF21">
            <v>0</v>
          </cell>
          <cell r="EG21">
            <v>0</v>
          </cell>
          <cell r="EH21">
            <v>0</v>
          </cell>
          <cell r="EI21">
            <v>0</v>
          </cell>
          <cell r="EJ21">
            <v>0</v>
          </cell>
          <cell r="EK21">
            <v>0</v>
          </cell>
          <cell r="EL21">
            <v>0</v>
          </cell>
          <cell r="EM21">
            <v>0</v>
          </cell>
          <cell r="EN21">
            <v>0</v>
          </cell>
          <cell r="EO21">
            <v>0</v>
          </cell>
          <cell r="EP21">
            <v>0</v>
          </cell>
          <cell r="EQ21">
            <v>0</v>
          </cell>
          <cell r="ER21">
            <v>0</v>
          </cell>
          <cell r="ES21">
            <v>0</v>
          </cell>
          <cell r="ET21">
            <v>0</v>
          </cell>
          <cell r="EU21">
            <v>0</v>
          </cell>
          <cell r="EV21">
            <v>0</v>
          </cell>
          <cell r="EW21">
            <v>0</v>
          </cell>
          <cell r="EX21">
            <v>0</v>
          </cell>
          <cell r="EY21">
            <v>0</v>
          </cell>
          <cell r="EZ21">
            <v>0</v>
          </cell>
          <cell r="FA21">
            <v>0</v>
          </cell>
          <cell r="FB21">
            <v>0</v>
          </cell>
          <cell r="FC21">
            <v>0</v>
          </cell>
          <cell r="FD21">
            <v>0</v>
          </cell>
          <cell r="FE21">
            <v>0</v>
          </cell>
          <cell r="FF21">
            <v>0</v>
          </cell>
          <cell r="FG21">
            <v>0</v>
          </cell>
          <cell r="FH21">
            <v>0</v>
          </cell>
          <cell r="FI21">
            <v>0</v>
          </cell>
          <cell r="FJ21">
            <v>0</v>
          </cell>
          <cell r="FK21">
            <v>0</v>
          </cell>
          <cell r="FL21">
            <v>0</v>
          </cell>
          <cell r="FM21">
            <v>0</v>
          </cell>
          <cell r="FN21">
            <v>0</v>
          </cell>
          <cell r="FO21">
            <v>0</v>
          </cell>
          <cell r="FP21">
            <v>32.049999999999997</v>
          </cell>
          <cell r="FQ21">
            <v>32.049999999999997</v>
          </cell>
          <cell r="FR21">
            <v>32.049999999999997</v>
          </cell>
          <cell r="FS21">
            <v>32.049999999999997</v>
          </cell>
          <cell r="FT21">
            <v>32.049999999999997</v>
          </cell>
          <cell r="FU21">
            <v>32.049999999999997</v>
          </cell>
          <cell r="FV21">
            <v>32.049999999999997</v>
          </cell>
          <cell r="FW21">
            <v>32.049999999999997</v>
          </cell>
          <cell r="FX21">
            <v>32.049999999999997</v>
          </cell>
          <cell r="FY21">
            <v>32.049999999999997</v>
          </cell>
          <cell r="FZ21">
            <v>32.049999999999997</v>
          </cell>
          <cell r="GA21">
            <v>32.049999999999997</v>
          </cell>
          <cell r="GB21">
            <v>32.049999999999997</v>
          </cell>
          <cell r="GC21">
            <v>32.049999999999997</v>
          </cell>
          <cell r="GD21">
            <v>32.049999999999997</v>
          </cell>
          <cell r="GE21">
            <v>32.049999999999997</v>
          </cell>
          <cell r="GF21">
            <v>32.049999999999997</v>
          </cell>
          <cell r="GG21">
            <v>32.049999999999997</v>
          </cell>
          <cell r="GH21">
            <v>32.049999999999997</v>
          </cell>
          <cell r="GI21">
            <v>32.049999999999997</v>
          </cell>
          <cell r="GJ21">
            <v>32.049999999999997</v>
          </cell>
          <cell r="GK21">
            <v>32.049999999999997</v>
          </cell>
          <cell r="GL21">
            <v>32.049999999999997</v>
          </cell>
          <cell r="GM21">
            <v>32.049999999999997</v>
          </cell>
          <cell r="GN21">
            <v>32.049999999999997</v>
          </cell>
          <cell r="GO21">
            <v>32.049999999999997</v>
          </cell>
          <cell r="GP21">
            <v>32.049999999999997</v>
          </cell>
          <cell r="GQ21">
            <v>32.049999999999997</v>
          </cell>
        </row>
        <row r="22">
          <cell r="A22" t="str">
            <v>MRF IN</v>
          </cell>
          <cell r="B22" t="str">
            <v>MRF</v>
          </cell>
          <cell r="C22" t="str">
            <v>Auto Ancillaries</v>
          </cell>
          <cell r="D22">
            <v>0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  <cell r="T22">
            <v>0</v>
          </cell>
          <cell r="U22">
            <v>0</v>
          </cell>
          <cell r="V22">
            <v>0</v>
          </cell>
          <cell r="W22">
            <v>0</v>
          </cell>
          <cell r="X22">
            <v>0</v>
          </cell>
          <cell r="Y22">
            <v>0</v>
          </cell>
          <cell r="Z22">
            <v>0</v>
          </cell>
          <cell r="AA22">
            <v>0</v>
          </cell>
          <cell r="AB22">
            <v>0</v>
          </cell>
          <cell r="AC22">
            <v>0</v>
          </cell>
          <cell r="AD22">
            <v>0</v>
          </cell>
          <cell r="AE22">
            <v>0</v>
          </cell>
          <cell r="AF22">
            <v>294.70000000000005</v>
          </cell>
          <cell r="AG22">
            <v>264.8999999999993</v>
          </cell>
          <cell r="AH22">
            <v>201.79999999999984</v>
          </cell>
          <cell r="AI22">
            <v>682.50000000000023</v>
          </cell>
          <cell r="AJ22">
            <v>153.29999999999984</v>
          </cell>
          <cell r="AK22">
            <v>136.20000000000073</v>
          </cell>
          <cell r="AL22">
            <v>166.19999999999948</v>
          </cell>
          <cell r="AM22">
            <v>131.8999999999993</v>
          </cell>
          <cell r="AN22">
            <v>170.89999999999947</v>
          </cell>
          <cell r="AO22">
            <v>-180.69999999999959</v>
          </cell>
          <cell r="AP22">
            <v>113.00999999999914</v>
          </cell>
          <cell r="AQ22">
            <v>7.7999999999998382</v>
          </cell>
          <cell r="AR22">
            <v>170.89999999999947</v>
          </cell>
          <cell r="AS22">
            <v>113.50000000000124</v>
          </cell>
          <cell r="AT22">
            <v>139.20000000000073</v>
          </cell>
          <cell r="AU22">
            <v>58.399999999998542</v>
          </cell>
          <cell r="AV22">
            <v>81.700000000001125</v>
          </cell>
          <cell r="AW22">
            <v>519.79999999999995</v>
          </cell>
          <cell r="AX22">
            <v>289.59999999999889</v>
          </cell>
          <cell r="AY22">
            <v>357.40000000000174</v>
          </cell>
          <cell r="AZ22">
            <v>424.90000000000111</v>
          </cell>
          <cell r="BA22">
            <v>645.89999999999975</v>
          </cell>
          <cell r="BB22">
            <v>517.50000000000034</v>
          </cell>
          <cell r="BC22">
            <v>656.10483500000089</v>
          </cell>
          <cell r="BD22">
            <v>318.53999999999837</v>
          </cell>
          <cell r="BE22">
            <v>-46.54483499999769</v>
          </cell>
          <cell r="BF22">
            <v>-382.99999999999881</v>
          </cell>
          <cell r="BG22">
            <v>686.89999999999986</v>
          </cell>
          <cell r="BH22">
            <v>0</v>
          </cell>
          <cell r="BI22">
            <v>0</v>
          </cell>
          <cell r="BJ22">
            <v>0</v>
          </cell>
          <cell r="BK22">
            <v>0</v>
          </cell>
          <cell r="BL22">
            <v>0</v>
          </cell>
          <cell r="BM22">
            <v>0</v>
          </cell>
          <cell r="BN22">
            <v>0</v>
          </cell>
          <cell r="BO22">
            <v>0</v>
          </cell>
          <cell r="BP22">
            <v>0</v>
          </cell>
          <cell r="BQ22">
            <v>0</v>
          </cell>
          <cell r="BR22">
            <v>0</v>
          </cell>
          <cell r="BS22">
            <v>0</v>
          </cell>
          <cell r="BT22">
            <v>0</v>
          </cell>
          <cell r="BU22">
            <v>0</v>
          </cell>
          <cell r="BV22">
            <v>0</v>
          </cell>
          <cell r="BW22">
            <v>0</v>
          </cell>
          <cell r="BX22">
            <v>0</v>
          </cell>
          <cell r="BY22">
            <v>0</v>
          </cell>
          <cell r="BZ22">
            <v>0</v>
          </cell>
          <cell r="CA22">
            <v>0</v>
          </cell>
          <cell r="CB22">
            <v>0</v>
          </cell>
          <cell r="CC22">
            <v>0</v>
          </cell>
          <cell r="CD22">
            <v>0</v>
          </cell>
          <cell r="CE22">
            <v>0</v>
          </cell>
          <cell r="CF22">
            <v>0</v>
          </cell>
          <cell r="CG22">
            <v>0</v>
          </cell>
          <cell r="CH22">
            <v>0</v>
          </cell>
          <cell r="CI22">
            <v>0</v>
          </cell>
          <cell r="CJ22">
            <v>294.70000000000005</v>
          </cell>
          <cell r="CK22">
            <v>264.8999999999993</v>
          </cell>
          <cell r="CL22">
            <v>201.79999999999984</v>
          </cell>
          <cell r="CM22">
            <v>682.50000000000023</v>
          </cell>
          <cell r="CN22">
            <v>153.29999999999984</v>
          </cell>
          <cell r="CO22">
            <v>136.20000000000073</v>
          </cell>
          <cell r="CP22">
            <v>166.19999999999948</v>
          </cell>
          <cell r="CQ22">
            <v>131.8999999999993</v>
          </cell>
          <cell r="CR22">
            <v>170.89999999999947</v>
          </cell>
          <cell r="CS22">
            <v>-180.69999999999959</v>
          </cell>
          <cell r="CT22">
            <v>113.00999999999914</v>
          </cell>
          <cell r="CU22">
            <v>7.7999999999998382</v>
          </cell>
          <cell r="CV22">
            <v>170.89999999999947</v>
          </cell>
          <cell r="CW22">
            <v>113.50000000000124</v>
          </cell>
          <cell r="CX22">
            <v>139.20000000000073</v>
          </cell>
          <cell r="CY22">
            <v>58.399999999998542</v>
          </cell>
          <cell r="CZ22">
            <v>81.700000000001125</v>
          </cell>
          <cell r="DA22">
            <v>519.79999999999995</v>
          </cell>
          <cell r="DB22">
            <v>289.59999999999889</v>
          </cell>
          <cell r="DC22">
            <v>357.40000000000174</v>
          </cell>
          <cell r="DD22">
            <v>424.90000000000111</v>
          </cell>
          <cell r="DE22">
            <v>645.89999999999975</v>
          </cell>
          <cell r="DF22">
            <v>517.50000000000034</v>
          </cell>
          <cell r="DG22">
            <v>656.10483500000089</v>
          </cell>
          <cell r="DH22">
            <v>318.53999999999837</v>
          </cell>
          <cell r="DI22">
            <v>-46.54483499999769</v>
          </cell>
          <cell r="DJ22">
            <v>-382.99999999999881</v>
          </cell>
          <cell r="DK22">
            <v>686.89999999999986</v>
          </cell>
          <cell r="DL22">
            <v>0</v>
          </cell>
          <cell r="DM22">
            <v>0</v>
          </cell>
          <cell r="DN22">
            <v>0</v>
          </cell>
          <cell r="DO22">
            <v>0</v>
          </cell>
          <cell r="DP22">
            <v>0</v>
          </cell>
          <cell r="DQ22">
            <v>0</v>
          </cell>
          <cell r="DR22">
            <v>0</v>
          </cell>
          <cell r="DS22">
            <v>0</v>
          </cell>
          <cell r="DT22">
            <v>0</v>
          </cell>
          <cell r="DU22">
            <v>0</v>
          </cell>
          <cell r="DV22">
            <v>0</v>
          </cell>
          <cell r="DW22">
            <v>0</v>
          </cell>
          <cell r="DX22">
            <v>0</v>
          </cell>
          <cell r="DY22">
            <v>0</v>
          </cell>
          <cell r="DZ22">
            <v>0</v>
          </cell>
          <cell r="EA22">
            <v>0</v>
          </cell>
          <cell r="EB22">
            <v>0</v>
          </cell>
          <cell r="EC22">
            <v>0</v>
          </cell>
          <cell r="ED22">
            <v>0</v>
          </cell>
          <cell r="EE22">
            <v>0</v>
          </cell>
          <cell r="EF22">
            <v>0</v>
          </cell>
          <cell r="EG22">
            <v>0</v>
          </cell>
          <cell r="EH22">
            <v>0</v>
          </cell>
          <cell r="EI22">
            <v>0</v>
          </cell>
          <cell r="EJ22">
            <v>0</v>
          </cell>
          <cell r="EK22">
            <v>0</v>
          </cell>
          <cell r="EL22">
            <v>0</v>
          </cell>
          <cell r="EM22">
            <v>0</v>
          </cell>
          <cell r="EN22">
            <v>0</v>
          </cell>
          <cell r="EO22">
            <v>0</v>
          </cell>
          <cell r="EP22">
            <v>0</v>
          </cell>
          <cell r="EQ22">
            <v>0</v>
          </cell>
          <cell r="ER22">
            <v>0</v>
          </cell>
          <cell r="ES22">
            <v>0</v>
          </cell>
          <cell r="ET22">
            <v>0</v>
          </cell>
          <cell r="EU22">
            <v>0</v>
          </cell>
          <cell r="EV22">
            <v>0</v>
          </cell>
          <cell r="EW22">
            <v>0</v>
          </cell>
          <cell r="EX22">
            <v>0</v>
          </cell>
          <cell r="EY22">
            <v>0</v>
          </cell>
          <cell r="EZ22">
            <v>0</v>
          </cell>
          <cell r="FA22">
            <v>0</v>
          </cell>
          <cell r="FB22">
            <v>0</v>
          </cell>
          <cell r="FC22">
            <v>0</v>
          </cell>
          <cell r="FD22">
            <v>0</v>
          </cell>
          <cell r="FE22">
            <v>0</v>
          </cell>
          <cell r="FF22">
            <v>0</v>
          </cell>
          <cell r="FG22">
            <v>0</v>
          </cell>
          <cell r="FH22">
            <v>0</v>
          </cell>
          <cell r="FI22">
            <v>0</v>
          </cell>
          <cell r="FJ22">
            <v>0</v>
          </cell>
          <cell r="FK22">
            <v>0</v>
          </cell>
          <cell r="FL22">
            <v>0</v>
          </cell>
          <cell r="FM22">
            <v>0</v>
          </cell>
          <cell r="FN22">
            <v>0</v>
          </cell>
          <cell r="FO22">
            <v>0</v>
          </cell>
          <cell r="FP22">
            <v>4.24</v>
          </cell>
          <cell r="FQ22">
            <v>4.24</v>
          </cell>
          <cell r="FR22">
            <v>4.24</v>
          </cell>
          <cell r="FS22">
            <v>4.24</v>
          </cell>
          <cell r="FT22">
            <v>4.24</v>
          </cell>
          <cell r="FU22">
            <v>4.24</v>
          </cell>
          <cell r="FV22">
            <v>4.24</v>
          </cell>
          <cell r="FW22">
            <v>4.24</v>
          </cell>
          <cell r="FX22">
            <v>4.24</v>
          </cell>
          <cell r="FY22">
            <v>4.24</v>
          </cell>
          <cell r="FZ22">
            <v>4.24</v>
          </cell>
          <cell r="GA22">
            <v>4.24</v>
          </cell>
          <cell r="GB22">
            <v>4.24</v>
          </cell>
          <cell r="GC22">
            <v>4.24</v>
          </cell>
          <cell r="GD22">
            <v>4.24</v>
          </cell>
          <cell r="GE22">
            <v>4.24</v>
          </cell>
          <cell r="GF22">
            <v>4.24</v>
          </cell>
          <cell r="GG22">
            <v>4.24</v>
          </cell>
          <cell r="GH22">
            <v>4.24</v>
          </cell>
          <cell r="GI22">
            <v>4.24</v>
          </cell>
          <cell r="GJ22">
            <v>4.24</v>
          </cell>
          <cell r="GK22">
            <v>4.24</v>
          </cell>
          <cell r="GL22">
            <v>4.24</v>
          </cell>
          <cell r="GM22">
            <v>4.24</v>
          </cell>
          <cell r="GN22">
            <v>4.24</v>
          </cell>
          <cell r="GO22">
            <v>4.24</v>
          </cell>
          <cell r="GP22">
            <v>4.24</v>
          </cell>
          <cell r="GQ22">
            <v>4.24</v>
          </cell>
        </row>
        <row r="23">
          <cell r="A23" t="str">
            <v>MJS IN</v>
          </cell>
          <cell r="B23" t="str">
            <v>Munjal Showa</v>
          </cell>
          <cell r="C23" t="str">
            <v>Auto Ancillaries</v>
          </cell>
          <cell r="D23" t="e">
            <v>#REF!</v>
          </cell>
          <cell r="E23" t="e">
            <v>#REF!</v>
          </cell>
          <cell r="F23" t="e">
            <v>#REF!</v>
          </cell>
          <cell r="G23" t="e">
            <v>#REF!</v>
          </cell>
          <cell r="H23" t="e">
            <v>#REF!</v>
          </cell>
          <cell r="I23" t="e">
            <v>#REF!</v>
          </cell>
          <cell r="J23" t="e">
            <v>#REF!</v>
          </cell>
          <cell r="K23" t="e">
            <v>#REF!</v>
          </cell>
          <cell r="L23" t="e">
            <v>#REF!</v>
          </cell>
          <cell r="M23" t="e">
            <v>#REF!</v>
          </cell>
          <cell r="N23" t="e">
            <v>#REF!</v>
          </cell>
          <cell r="O23" t="e">
            <v>#REF!</v>
          </cell>
          <cell r="P23" t="e">
            <v>#REF!</v>
          </cell>
          <cell r="Q23" t="e">
            <v>#REF!</v>
          </cell>
          <cell r="R23" t="e">
            <v>#REF!</v>
          </cell>
          <cell r="S23" t="e">
            <v>#REF!</v>
          </cell>
          <cell r="T23" t="e">
            <v>#REF!</v>
          </cell>
          <cell r="U23" t="e">
            <v>#REF!</v>
          </cell>
          <cell r="V23" t="e">
            <v>#REF!</v>
          </cell>
          <cell r="W23" t="e">
            <v>#REF!</v>
          </cell>
          <cell r="X23" t="e">
            <v>#REF!</v>
          </cell>
          <cell r="Y23" t="e">
            <v>#REF!</v>
          </cell>
          <cell r="Z23" t="e">
            <v>#REF!</v>
          </cell>
          <cell r="AA23" t="e">
            <v>#REF!</v>
          </cell>
          <cell r="AB23" t="e">
            <v>#REF!</v>
          </cell>
          <cell r="AC23" t="e">
            <v>#REF!</v>
          </cell>
          <cell r="AD23" t="e">
            <v>#REF!</v>
          </cell>
          <cell r="AE23" t="e">
            <v>#REF!</v>
          </cell>
          <cell r="AF23" t="e">
            <v>#REF!</v>
          </cell>
          <cell r="AG23" t="e">
            <v>#REF!</v>
          </cell>
          <cell r="AH23" t="e">
            <v>#REF!</v>
          </cell>
          <cell r="AI23" t="e">
            <v>#REF!</v>
          </cell>
          <cell r="AJ23" t="e">
            <v>#REF!</v>
          </cell>
          <cell r="AK23" t="e">
            <v>#REF!</v>
          </cell>
          <cell r="AL23" t="e">
            <v>#REF!</v>
          </cell>
          <cell r="AM23" t="e">
            <v>#REF!</v>
          </cell>
          <cell r="AN23" t="e">
            <v>#REF!</v>
          </cell>
          <cell r="AO23" t="e">
            <v>#REF!</v>
          </cell>
          <cell r="AP23" t="e">
            <v>#REF!</v>
          </cell>
          <cell r="AQ23" t="e">
            <v>#REF!</v>
          </cell>
          <cell r="AR23" t="e">
            <v>#REF!</v>
          </cell>
          <cell r="AS23" t="e">
            <v>#REF!</v>
          </cell>
          <cell r="AT23" t="e">
            <v>#REF!</v>
          </cell>
          <cell r="AU23" t="e">
            <v>#REF!</v>
          </cell>
          <cell r="AV23" t="e">
            <v>#REF!</v>
          </cell>
          <cell r="AW23" t="e">
            <v>#REF!</v>
          </cell>
          <cell r="AX23" t="e">
            <v>#REF!</v>
          </cell>
          <cell r="AY23" t="e">
            <v>#REF!</v>
          </cell>
          <cell r="AZ23" t="e">
            <v>#REF!</v>
          </cell>
          <cell r="BA23" t="e">
            <v>#REF!</v>
          </cell>
          <cell r="BB23" t="e">
            <v>#REF!</v>
          </cell>
          <cell r="BC23" t="e">
            <v>#REF!</v>
          </cell>
          <cell r="BD23" t="e">
            <v>#REF!</v>
          </cell>
          <cell r="BE23" t="e">
            <v>#REF!</v>
          </cell>
          <cell r="BF23" t="e">
            <v>#REF!</v>
          </cell>
          <cell r="BG23" t="e">
            <v>#REF!</v>
          </cell>
          <cell r="BH23" t="e">
            <v>#REF!</v>
          </cell>
          <cell r="BI23" t="e">
            <v>#REF!</v>
          </cell>
          <cell r="BJ23" t="e">
            <v>#REF!</v>
          </cell>
          <cell r="BK23" t="e">
            <v>#REF!</v>
          </cell>
          <cell r="BL23" t="e">
            <v>#REF!</v>
          </cell>
          <cell r="BM23" t="e">
            <v>#REF!</v>
          </cell>
          <cell r="BN23" t="e">
            <v>#REF!</v>
          </cell>
          <cell r="BO23" t="e">
            <v>#REF!</v>
          </cell>
          <cell r="BP23" t="e">
            <v>#REF!</v>
          </cell>
          <cell r="BQ23" t="e">
            <v>#REF!</v>
          </cell>
          <cell r="BR23" t="e">
            <v>#REF!</v>
          </cell>
          <cell r="BS23" t="e">
            <v>#REF!</v>
          </cell>
          <cell r="BT23" t="e">
            <v>#REF!</v>
          </cell>
          <cell r="BU23" t="e">
            <v>#REF!</v>
          </cell>
          <cell r="BV23" t="e">
            <v>#REF!</v>
          </cell>
          <cell r="BW23" t="e">
            <v>#REF!</v>
          </cell>
          <cell r="BX23" t="e">
            <v>#REF!</v>
          </cell>
          <cell r="BY23" t="e">
            <v>#REF!</v>
          </cell>
          <cell r="BZ23" t="e">
            <v>#REF!</v>
          </cell>
          <cell r="CA23" t="e">
            <v>#REF!</v>
          </cell>
          <cell r="CB23" t="e">
            <v>#REF!</v>
          </cell>
          <cell r="CC23" t="e">
            <v>#REF!</v>
          </cell>
          <cell r="CD23" t="e">
            <v>#REF!</v>
          </cell>
          <cell r="CE23" t="e">
            <v>#REF!</v>
          </cell>
          <cell r="CF23" t="e">
            <v>#REF!</v>
          </cell>
          <cell r="CG23" t="e">
            <v>#REF!</v>
          </cell>
          <cell r="CH23" t="e">
            <v>#REF!</v>
          </cell>
          <cell r="CI23" t="e">
            <v>#REF!</v>
          </cell>
          <cell r="CJ23" t="e">
            <v>#REF!</v>
          </cell>
          <cell r="CK23" t="e">
            <v>#REF!</v>
          </cell>
          <cell r="CL23" t="e">
            <v>#REF!</v>
          </cell>
          <cell r="CM23" t="e">
            <v>#REF!</v>
          </cell>
          <cell r="CN23" t="e">
            <v>#REF!</v>
          </cell>
          <cell r="CO23" t="e">
            <v>#REF!</v>
          </cell>
          <cell r="CP23" t="e">
            <v>#REF!</v>
          </cell>
          <cell r="CQ23" t="e">
            <v>#REF!</v>
          </cell>
          <cell r="CR23" t="e">
            <v>#REF!</v>
          </cell>
          <cell r="CS23" t="e">
            <v>#REF!</v>
          </cell>
          <cell r="CT23" t="e">
            <v>#REF!</v>
          </cell>
          <cell r="CU23" t="e">
            <v>#REF!</v>
          </cell>
          <cell r="CV23" t="e">
            <v>#REF!</v>
          </cell>
          <cell r="CW23" t="e">
            <v>#REF!</v>
          </cell>
          <cell r="CX23" t="e">
            <v>#REF!</v>
          </cell>
          <cell r="CY23" t="e">
            <v>#REF!</v>
          </cell>
          <cell r="CZ23" t="e">
            <v>#REF!</v>
          </cell>
          <cell r="DA23" t="e">
            <v>#REF!</v>
          </cell>
          <cell r="DB23" t="e">
            <v>#REF!</v>
          </cell>
          <cell r="DC23" t="e">
            <v>#REF!</v>
          </cell>
          <cell r="DD23" t="e">
            <v>#REF!</v>
          </cell>
          <cell r="DE23" t="e">
            <v>#REF!</v>
          </cell>
          <cell r="DF23" t="e">
            <v>#REF!</v>
          </cell>
          <cell r="DG23" t="e">
            <v>#REF!</v>
          </cell>
          <cell r="DH23" t="e">
            <v>#REF!</v>
          </cell>
          <cell r="DI23" t="e">
            <v>#REF!</v>
          </cell>
          <cell r="DJ23" t="e">
            <v>#REF!</v>
          </cell>
          <cell r="DK23" t="e">
            <v>#REF!</v>
          </cell>
          <cell r="DL23" t="e">
            <v>#REF!</v>
          </cell>
          <cell r="DM23" t="e">
            <v>#REF!</v>
          </cell>
          <cell r="DN23" t="e">
            <v>#REF!</v>
          </cell>
          <cell r="DO23" t="e">
            <v>#REF!</v>
          </cell>
          <cell r="DP23" t="e">
            <v>#REF!</v>
          </cell>
          <cell r="DQ23" t="e">
            <v>#REF!</v>
          </cell>
          <cell r="DR23" t="e">
            <v>#REF!</v>
          </cell>
          <cell r="DS23" t="e">
            <v>#REF!</v>
          </cell>
          <cell r="DT23" t="e">
            <v>#REF!</v>
          </cell>
          <cell r="DU23" t="e">
            <v>#REF!</v>
          </cell>
          <cell r="DV23" t="e">
            <v>#REF!</v>
          </cell>
          <cell r="DW23" t="e">
            <v>#REF!</v>
          </cell>
          <cell r="DX23" t="e">
            <v>#REF!</v>
          </cell>
          <cell r="DY23" t="e">
            <v>#REF!</v>
          </cell>
          <cell r="DZ23" t="e">
            <v>#REF!</v>
          </cell>
          <cell r="EA23" t="e">
            <v>#REF!</v>
          </cell>
          <cell r="EB23" t="e">
            <v>#REF!</v>
          </cell>
          <cell r="EC23" t="e">
            <v>#REF!</v>
          </cell>
          <cell r="ED23" t="e">
            <v>#REF!</v>
          </cell>
          <cell r="EE23" t="e">
            <v>#REF!</v>
          </cell>
          <cell r="EF23" t="e">
            <v>#REF!</v>
          </cell>
          <cell r="EG23" t="e">
            <v>#REF!</v>
          </cell>
          <cell r="EH23" t="e">
            <v>#REF!</v>
          </cell>
          <cell r="EI23" t="e">
            <v>#REF!</v>
          </cell>
          <cell r="EJ23" t="e">
            <v>#REF!</v>
          </cell>
          <cell r="EK23" t="e">
            <v>#REF!</v>
          </cell>
          <cell r="EL23" t="e">
            <v>#REF!</v>
          </cell>
          <cell r="EM23" t="e">
            <v>#REF!</v>
          </cell>
          <cell r="EN23" t="e">
            <v>#REF!</v>
          </cell>
          <cell r="EO23" t="e">
            <v>#REF!</v>
          </cell>
          <cell r="EP23" t="e">
            <v>#REF!</v>
          </cell>
          <cell r="EQ23" t="e">
            <v>#REF!</v>
          </cell>
          <cell r="ER23" t="e">
            <v>#REF!</v>
          </cell>
          <cell r="ES23" t="e">
            <v>#REF!</v>
          </cell>
          <cell r="ET23" t="e">
            <v>#REF!</v>
          </cell>
          <cell r="EU23" t="e">
            <v>#REF!</v>
          </cell>
          <cell r="EV23" t="e">
            <v>#REF!</v>
          </cell>
          <cell r="EW23" t="e">
            <v>#REF!</v>
          </cell>
          <cell r="EX23" t="e">
            <v>#REF!</v>
          </cell>
          <cell r="EY23" t="e">
            <v>#REF!</v>
          </cell>
          <cell r="EZ23" t="e">
            <v>#REF!</v>
          </cell>
          <cell r="FA23" t="e">
            <v>#REF!</v>
          </cell>
          <cell r="FB23" t="e">
            <v>#REF!</v>
          </cell>
          <cell r="FC23" t="e">
            <v>#REF!</v>
          </cell>
          <cell r="FD23" t="e">
            <v>#REF!</v>
          </cell>
          <cell r="FE23" t="e">
            <v>#REF!</v>
          </cell>
          <cell r="FF23" t="e">
            <v>#REF!</v>
          </cell>
          <cell r="FG23" t="e">
            <v>#REF!</v>
          </cell>
          <cell r="FH23" t="e">
            <v>#REF!</v>
          </cell>
          <cell r="FI23" t="e">
            <v>#REF!</v>
          </cell>
          <cell r="FJ23" t="e">
            <v>#REF!</v>
          </cell>
          <cell r="FK23" t="e">
            <v>#REF!</v>
          </cell>
          <cell r="FL23" t="e">
            <v>#REF!</v>
          </cell>
          <cell r="FM23" t="e">
            <v>#REF!</v>
          </cell>
          <cell r="FN23" t="e">
            <v>#REF!</v>
          </cell>
          <cell r="FO23" t="e">
            <v>#REF!</v>
          </cell>
          <cell r="FP23">
            <v>7.9989999999999997</v>
          </cell>
          <cell r="FQ23">
            <v>7.9989999999999997</v>
          </cell>
          <cell r="FR23">
            <v>7.9989999999999997</v>
          </cell>
          <cell r="FS23">
            <v>7.9989999999999997</v>
          </cell>
          <cell r="FT23">
            <v>7.9989999999999997</v>
          </cell>
          <cell r="FU23">
            <v>7.9989999999999997</v>
          </cell>
          <cell r="FV23">
            <v>7.9989999999999997</v>
          </cell>
          <cell r="FW23">
            <v>7.9989999999999997</v>
          </cell>
          <cell r="FX23">
            <v>7.9989999999999997</v>
          </cell>
          <cell r="FY23">
            <v>7.9989999999999997</v>
          </cell>
          <cell r="FZ23">
            <v>7.9989999999999997</v>
          </cell>
          <cell r="GA23">
            <v>7.9989999999999997</v>
          </cell>
          <cell r="GB23">
            <v>7.9989999999999997</v>
          </cell>
          <cell r="GC23">
            <v>7.9989999999999997</v>
          </cell>
          <cell r="GD23">
            <v>7.9989999999999997</v>
          </cell>
          <cell r="GE23" t="e">
            <v>#REF!</v>
          </cell>
          <cell r="GF23" t="e">
            <v>#REF!</v>
          </cell>
          <cell r="GG23" t="e">
            <v>#REF!</v>
          </cell>
          <cell r="GH23" t="e">
            <v>#REF!</v>
          </cell>
          <cell r="GI23" t="e">
            <v>#REF!</v>
          </cell>
          <cell r="GJ23" t="e">
            <v>#REF!</v>
          </cell>
          <cell r="GK23" t="e">
            <v>#REF!</v>
          </cell>
          <cell r="GL23" t="e">
            <v>#REF!</v>
          </cell>
          <cell r="GM23" t="e">
            <v>#REF!</v>
          </cell>
          <cell r="GN23" t="e">
            <v>#REF!</v>
          </cell>
          <cell r="GO23" t="e">
            <v>#REF!</v>
          </cell>
          <cell r="GP23" t="e">
            <v>#REF!</v>
          </cell>
          <cell r="GQ23" t="e">
            <v>#REF!</v>
          </cell>
        </row>
        <row r="24">
          <cell r="A24" t="str">
            <v>NRBBR IN</v>
          </cell>
          <cell r="B24" t="str">
            <v>NRB Bearings</v>
          </cell>
          <cell r="C24" t="str">
            <v>Auto Ancillaries</v>
          </cell>
          <cell r="D24">
            <v>0</v>
          </cell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  <cell r="T24">
            <v>0</v>
          </cell>
          <cell r="U24">
            <v>0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  <cell r="AA24">
            <v>0</v>
          </cell>
          <cell r="AB24">
            <v>0</v>
          </cell>
          <cell r="AC24">
            <v>0</v>
          </cell>
          <cell r="AD24">
            <v>0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163.70000000000002</v>
          </cell>
          <cell r="AK24">
            <v>181.29999999999995</v>
          </cell>
          <cell r="AL24">
            <v>171.90000000000006</v>
          </cell>
          <cell r="AM24">
            <v>235.79999999999987</v>
          </cell>
          <cell r="AN24">
            <v>216.29999999999995</v>
          </cell>
          <cell r="AO24">
            <v>216.6</v>
          </cell>
          <cell r="AP24">
            <v>230.60000000000002</v>
          </cell>
          <cell r="AQ24">
            <v>251.69999999999996</v>
          </cell>
          <cell r="AR24">
            <v>255.29999999999998</v>
          </cell>
          <cell r="AS24">
            <v>287.3</v>
          </cell>
          <cell r="AT24">
            <v>282.89999999999998</v>
          </cell>
          <cell r="AU24">
            <v>287.10000000000002</v>
          </cell>
          <cell r="AV24">
            <v>301</v>
          </cell>
          <cell r="AW24">
            <v>312.89999999999998</v>
          </cell>
          <cell r="AX24">
            <v>342.30000000000007</v>
          </cell>
          <cell r="AY24">
            <v>378.59999999999997</v>
          </cell>
          <cell r="AZ24">
            <v>358.29999999999995</v>
          </cell>
          <cell r="BA24">
            <v>62.600000000000009</v>
          </cell>
          <cell r="BB24">
            <v>67.800000000000097</v>
          </cell>
          <cell r="BC24">
            <v>88.300000000000026</v>
          </cell>
          <cell r="BD24">
            <v>23.099999999999962</v>
          </cell>
          <cell r="BE24">
            <v>8.8999999999998636</v>
          </cell>
          <cell r="BF24">
            <v>-14.399999999999906</v>
          </cell>
          <cell r="BG24">
            <v>25.199999999999928</v>
          </cell>
          <cell r="BH24">
            <v>0</v>
          </cell>
          <cell r="BI24">
            <v>0</v>
          </cell>
          <cell r="BJ24">
            <v>0</v>
          </cell>
          <cell r="BK24">
            <v>0</v>
          </cell>
          <cell r="BL24">
            <v>0</v>
          </cell>
          <cell r="BM24">
            <v>0</v>
          </cell>
          <cell r="BN24">
            <v>0</v>
          </cell>
          <cell r="BO24">
            <v>0</v>
          </cell>
          <cell r="BP24">
            <v>0</v>
          </cell>
          <cell r="BQ24">
            <v>0</v>
          </cell>
          <cell r="BR24">
            <v>0</v>
          </cell>
          <cell r="BS24">
            <v>0</v>
          </cell>
          <cell r="BT24">
            <v>0</v>
          </cell>
          <cell r="BU24">
            <v>0</v>
          </cell>
          <cell r="BV24">
            <v>0</v>
          </cell>
          <cell r="BW24">
            <v>0</v>
          </cell>
          <cell r="BX24">
            <v>0</v>
          </cell>
          <cell r="BY24">
            <v>0</v>
          </cell>
          <cell r="BZ24">
            <v>0</v>
          </cell>
          <cell r="CA24">
            <v>0</v>
          </cell>
          <cell r="CB24">
            <v>0</v>
          </cell>
          <cell r="CC24">
            <v>0</v>
          </cell>
          <cell r="CD24">
            <v>0</v>
          </cell>
          <cell r="CE24">
            <v>0</v>
          </cell>
          <cell r="CF24">
            <v>0</v>
          </cell>
          <cell r="CG24">
            <v>0</v>
          </cell>
          <cell r="CH24">
            <v>0</v>
          </cell>
          <cell r="CI24">
            <v>0</v>
          </cell>
          <cell r="CJ24">
            <v>0</v>
          </cell>
          <cell r="CK24">
            <v>0</v>
          </cell>
          <cell r="CL24">
            <v>0</v>
          </cell>
          <cell r="CM24">
            <v>0</v>
          </cell>
          <cell r="CN24">
            <v>163.70000000000002</v>
          </cell>
          <cell r="CO24">
            <v>181.29999999999995</v>
          </cell>
          <cell r="CP24">
            <v>171.90000000000006</v>
          </cell>
          <cell r="CQ24">
            <v>235.79999999999987</v>
          </cell>
          <cell r="CR24">
            <v>216.29999999999995</v>
          </cell>
          <cell r="CS24">
            <v>216.6</v>
          </cell>
          <cell r="CT24">
            <v>230.60000000000002</v>
          </cell>
          <cell r="CU24">
            <v>251.69999999999996</v>
          </cell>
          <cell r="CV24">
            <v>255.29999999999998</v>
          </cell>
          <cell r="CW24">
            <v>287.3</v>
          </cell>
          <cell r="CX24">
            <v>282.89999999999998</v>
          </cell>
          <cell r="CY24">
            <v>287.10000000000002</v>
          </cell>
          <cell r="CZ24">
            <v>301</v>
          </cell>
          <cell r="DA24">
            <v>312.89999999999998</v>
          </cell>
          <cell r="DB24">
            <v>342.30000000000007</v>
          </cell>
          <cell r="DC24">
            <v>378.59999999999997</v>
          </cell>
          <cell r="DD24">
            <v>358.29999999999995</v>
          </cell>
          <cell r="DE24">
            <v>62.600000000000009</v>
          </cell>
          <cell r="DF24">
            <v>67.800000000000097</v>
          </cell>
          <cell r="DG24">
            <v>88.300000000000026</v>
          </cell>
          <cell r="DH24">
            <v>23.099999999999962</v>
          </cell>
          <cell r="DI24">
            <v>8.8999999999998636</v>
          </cell>
          <cell r="DJ24">
            <v>-14.399999999999906</v>
          </cell>
          <cell r="DK24">
            <v>25.199999999999928</v>
          </cell>
          <cell r="DL24">
            <v>0</v>
          </cell>
          <cell r="DM24">
            <v>0</v>
          </cell>
          <cell r="DN24">
            <v>0</v>
          </cell>
          <cell r="DO24">
            <v>0</v>
          </cell>
          <cell r="DP24">
            <v>0</v>
          </cell>
          <cell r="DQ24">
            <v>0</v>
          </cell>
          <cell r="DR24">
            <v>0</v>
          </cell>
          <cell r="DS24">
            <v>0</v>
          </cell>
          <cell r="DT24">
            <v>0</v>
          </cell>
          <cell r="DU24">
            <v>0</v>
          </cell>
          <cell r="DV24">
            <v>0</v>
          </cell>
          <cell r="DW24">
            <v>0</v>
          </cell>
          <cell r="DX24">
            <v>0</v>
          </cell>
          <cell r="DY24">
            <v>0</v>
          </cell>
          <cell r="DZ24">
            <v>0</v>
          </cell>
          <cell r="EA24">
            <v>0</v>
          </cell>
          <cell r="EB24">
            <v>0</v>
          </cell>
          <cell r="EC24">
            <v>0</v>
          </cell>
          <cell r="ED24">
            <v>0</v>
          </cell>
          <cell r="EE24">
            <v>0</v>
          </cell>
          <cell r="EF24">
            <v>0</v>
          </cell>
          <cell r="EG24">
            <v>0</v>
          </cell>
          <cell r="EH24">
            <v>0</v>
          </cell>
          <cell r="EI24">
            <v>0</v>
          </cell>
          <cell r="EJ24">
            <v>0</v>
          </cell>
          <cell r="EK24">
            <v>0</v>
          </cell>
          <cell r="EL24">
            <v>0</v>
          </cell>
          <cell r="EM24">
            <v>0</v>
          </cell>
          <cell r="EN24">
            <v>0</v>
          </cell>
          <cell r="EO24">
            <v>0</v>
          </cell>
          <cell r="EP24">
            <v>0</v>
          </cell>
          <cell r="EQ24">
            <v>0</v>
          </cell>
          <cell r="ER24">
            <v>0</v>
          </cell>
          <cell r="ES24">
            <v>0</v>
          </cell>
          <cell r="ET24">
            <v>0</v>
          </cell>
          <cell r="EU24">
            <v>0</v>
          </cell>
          <cell r="EV24">
            <v>0</v>
          </cell>
          <cell r="EW24">
            <v>0</v>
          </cell>
          <cell r="EX24">
            <v>0</v>
          </cell>
          <cell r="EY24">
            <v>0</v>
          </cell>
          <cell r="EZ24">
            <v>0</v>
          </cell>
          <cell r="FA24">
            <v>0</v>
          </cell>
          <cell r="FB24">
            <v>0</v>
          </cell>
          <cell r="FC24">
            <v>0</v>
          </cell>
          <cell r="FD24">
            <v>0</v>
          </cell>
          <cell r="FE24">
            <v>0</v>
          </cell>
          <cell r="FF24">
            <v>0</v>
          </cell>
          <cell r="FG24">
            <v>0</v>
          </cell>
          <cell r="FH24">
            <v>0</v>
          </cell>
          <cell r="FI24">
            <v>0</v>
          </cell>
          <cell r="FJ24">
            <v>0</v>
          </cell>
          <cell r="FK24">
            <v>0</v>
          </cell>
          <cell r="FL24">
            <v>0</v>
          </cell>
          <cell r="FM24">
            <v>0</v>
          </cell>
          <cell r="FN24">
            <v>0</v>
          </cell>
          <cell r="FO24">
            <v>0</v>
          </cell>
          <cell r="FP24">
            <v>0</v>
          </cell>
          <cell r="FQ24">
            <v>0</v>
          </cell>
          <cell r="FR24">
            <v>0</v>
          </cell>
          <cell r="FS24">
            <v>0</v>
          </cell>
          <cell r="FT24">
            <v>48.46</v>
          </cell>
          <cell r="FU24">
            <v>48.46</v>
          </cell>
          <cell r="FV24">
            <v>48.46</v>
          </cell>
          <cell r="FW24">
            <v>48.46</v>
          </cell>
          <cell r="FX24">
            <v>48.46</v>
          </cell>
          <cell r="FY24">
            <v>48.46</v>
          </cell>
          <cell r="FZ24">
            <v>48.46</v>
          </cell>
          <cell r="GA24">
            <v>48.46</v>
          </cell>
          <cell r="GB24">
            <v>48.46</v>
          </cell>
          <cell r="GC24">
            <v>48.46</v>
          </cell>
          <cell r="GD24">
            <v>48.46</v>
          </cell>
          <cell r="GE24">
            <v>48.46</v>
          </cell>
          <cell r="GF24">
            <v>48.46</v>
          </cell>
          <cell r="GG24">
            <v>48.46</v>
          </cell>
          <cell r="GH24">
            <v>48.46</v>
          </cell>
          <cell r="GI24">
            <v>48.46</v>
          </cell>
          <cell r="GJ24">
            <v>48.46</v>
          </cell>
          <cell r="GK24">
            <v>48.461500000000001</v>
          </cell>
          <cell r="GL24">
            <v>48.46</v>
          </cell>
          <cell r="GM24">
            <v>48.46</v>
          </cell>
          <cell r="GN24">
            <v>48.46</v>
          </cell>
          <cell r="GO24">
            <v>48.46</v>
          </cell>
          <cell r="GP24">
            <v>48.46</v>
          </cell>
          <cell r="GQ24">
            <v>48.46</v>
          </cell>
        </row>
        <row r="25">
          <cell r="A25" t="str">
            <v>OMAX IN</v>
          </cell>
          <cell r="B25" t="str">
            <v>Omax Autos</v>
          </cell>
          <cell r="C25" t="str">
            <v>Auto Ancillaries</v>
          </cell>
          <cell r="D25">
            <v>0</v>
          </cell>
          <cell r="E25">
            <v>0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  <cell r="K25">
            <v>0</v>
          </cell>
          <cell r="L25">
            <v>0</v>
          </cell>
          <cell r="M25">
            <v>0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R25">
            <v>0</v>
          </cell>
          <cell r="S25">
            <v>0</v>
          </cell>
          <cell r="T25">
            <v>0</v>
          </cell>
          <cell r="U25">
            <v>0</v>
          </cell>
          <cell r="V25">
            <v>0</v>
          </cell>
          <cell r="W25">
            <v>0</v>
          </cell>
          <cell r="X25">
            <v>0</v>
          </cell>
          <cell r="Y25">
            <v>0</v>
          </cell>
          <cell r="Z25">
            <v>0</v>
          </cell>
          <cell r="AA25">
            <v>0</v>
          </cell>
          <cell r="AB25">
            <v>0</v>
          </cell>
          <cell r="AC25">
            <v>0</v>
          </cell>
          <cell r="AD25">
            <v>0</v>
          </cell>
          <cell r="AE25">
            <v>0</v>
          </cell>
          <cell r="AF25">
            <v>42.899999999999885</v>
          </cell>
          <cell r="AG25">
            <v>43.500000000000078</v>
          </cell>
          <cell r="AH25">
            <v>28.899999999999991</v>
          </cell>
          <cell r="AI25">
            <v>26.199999999999932</v>
          </cell>
          <cell r="AJ25">
            <v>40.100000000000101</v>
          </cell>
          <cell r="AK25">
            <v>40.600000000000158</v>
          </cell>
          <cell r="AL25">
            <v>47.399999999999892</v>
          </cell>
          <cell r="AM25">
            <v>52.499999999999908</v>
          </cell>
          <cell r="AN25">
            <v>52.800000000000026</v>
          </cell>
          <cell r="AO25">
            <v>43.400000000000219</v>
          </cell>
          <cell r="AP25">
            <v>53.399999999999807</v>
          </cell>
          <cell r="AQ25">
            <v>52.900000000000276</v>
          </cell>
          <cell r="AR25">
            <v>53.799999999999962</v>
          </cell>
          <cell r="AS25">
            <v>47.700000000000145</v>
          </cell>
          <cell r="AT25">
            <v>50.200000000000081</v>
          </cell>
          <cell r="AU25">
            <v>37.499999999999922</v>
          </cell>
          <cell r="AV25">
            <v>56.099999999999824</v>
          </cell>
          <cell r="AW25">
            <v>56.599999999999945</v>
          </cell>
          <cell r="AX25">
            <v>66.599999999999895</v>
          </cell>
          <cell r="AY25">
            <v>80.599999999999994</v>
          </cell>
          <cell r="AZ25">
            <v>40.300000000000125</v>
          </cell>
          <cell r="BA25">
            <v>49.600000000000037</v>
          </cell>
          <cell r="BB25">
            <v>19.99999999999995</v>
          </cell>
          <cell r="BC25">
            <v>51.399999999999814</v>
          </cell>
          <cell r="BD25">
            <v>42.400000000000006</v>
          </cell>
          <cell r="BE25">
            <v>43.999999999999886</v>
          </cell>
          <cell r="BF25">
            <v>11.100000000000355</v>
          </cell>
          <cell r="BG25">
            <v>-32.200000000000131</v>
          </cell>
          <cell r="BH25">
            <v>0</v>
          </cell>
          <cell r="BI25">
            <v>0</v>
          </cell>
          <cell r="BJ25">
            <v>0</v>
          </cell>
          <cell r="BK25">
            <v>0</v>
          </cell>
          <cell r="BL25">
            <v>0</v>
          </cell>
          <cell r="BM25">
            <v>0</v>
          </cell>
          <cell r="BN25">
            <v>0</v>
          </cell>
          <cell r="BO25">
            <v>0</v>
          </cell>
          <cell r="BP25">
            <v>0</v>
          </cell>
          <cell r="BQ25">
            <v>0</v>
          </cell>
          <cell r="BR25">
            <v>0</v>
          </cell>
          <cell r="BS25">
            <v>0</v>
          </cell>
          <cell r="BT25">
            <v>0</v>
          </cell>
          <cell r="BU25">
            <v>0</v>
          </cell>
          <cell r="BV25">
            <v>0</v>
          </cell>
          <cell r="BW25">
            <v>0</v>
          </cell>
          <cell r="BX25">
            <v>0</v>
          </cell>
          <cell r="BY25">
            <v>0</v>
          </cell>
          <cell r="BZ25">
            <v>0</v>
          </cell>
          <cell r="CA25">
            <v>0</v>
          </cell>
          <cell r="CB25">
            <v>0</v>
          </cell>
          <cell r="CC25">
            <v>0</v>
          </cell>
          <cell r="CD25">
            <v>0</v>
          </cell>
          <cell r="CE25">
            <v>0</v>
          </cell>
          <cell r="CF25">
            <v>0</v>
          </cell>
          <cell r="CG25">
            <v>0</v>
          </cell>
          <cell r="CH25">
            <v>0</v>
          </cell>
          <cell r="CI25">
            <v>0</v>
          </cell>
          <cell r="CJ25">
            <v>42.899999999999885</v>
          </cell>
          <cell r="CK25">
            <v>43.500000000000078</v>
          </cell>
          <cell r="CL25">
            <v>28.899999999999991</v>
          </cell>
          <cell r="CM25">
            <v>26.199999999999932</v>
          </cell>
          <cell r="CN25">
            <v>40.100000000000101</v>
          </cell>
          <cell r="CO25">
            <v>40.600000000000158</v>
          </cell>
          <cell r="CP25">
            <v>47.399999999999892</v>
          </cell>
          <cell r="CQ25">
            <v>52.499999999999908</v>
          </cell>
          <cell r="CR25">
            <v>52.800000000000026</v>
          </cell>
          <cell r="CS25">
            <v>43.400000000000219</v>
          </cell>
          <cell r="CT25">
            <v>53.399999999999807</v>
          </cell>
          <cell r="CU25">
            <v>53.200000000000273</v>
          </cell>
          <cell r="CV25">
            <v>53.799999999999962</v>
          </cell>
          <cell r="CW25">
            <v>47.700000000000145</v>
          </cell>
          <cell r="CX25">
            <v>50.200000000000081</v>
          </cell>
          <cell r="CY25">
            <v>49.499999999999922</v>
          </cell>
          <cell r="CZ25">
            <v>56.099999999999824</v>
          </cell>
          <cell r="DA25">
            <v>58.299999999999947</v>
          </cell>
          <cell r="DB25">
            <v>66.599999999999895</v>
          </cell>
          <cell r="DC25">
            <v>54.199999999999996</v>
          </cell>
          <cell r="DD25">
            <v>40.300000000000125</v>
          </cell>
          <cell r="DE25">
            <v>10.400000000000034</v>
          </cell>
          <cell r="DF25">
            <v>6.3999999999999506</v>
          </cell>
          <cell r="DG25">
            <v>-13.600000000000186</v>
          </cell>
          <cell r="DH25">
            <v>42.400000000000006</v>
          </cell>
          <cell r="DI25">
            <v>43.999999999999886</v>
          </cell>
          <cell r="DJ25">
            <v>0.10000000000035492</v>
          </cell>
          <cell r="DK25">
            <v>-32.200000000000131</v>
          </cell>
          <cell r="DL25">
            <v>0</v>
          </cell>
          <cell r="DM25">
            <v>0</v>
          </cell>
          <cell r="DN25">
            <v>0</v>
          </cell>
          <cell r="DO25">
            <v>0</v>
          </cell>
          <cell r="DP25">
            <v>0</v>
          </cell>
          <cell r="DQ25">
            <v>0</v>
          </cell>
          <cell r="DR25">
            <v>0</v>
          </cell>
          <cell r="DS25">
            <v>0</v>
          </cell>
          <cell r="DT25">
            <v>0</v>
          </cell>
          <cell r="DU25">
            <v>0</v>
          </cell>
          <cell r="DV25">
            <v>0</v>
          </cell>
          <cell r="DW25">
            <v>0</v>
          </cell>
          <cell r="DX25">
            <v>0</v>
          </cell>
          <cell r="DY25">
            <v>0</v>
          </cell>
          <cell r="DZ25">
            <v>0</v>
          </cell>
          <cell r="EA25">
            <v>0</v>
          </cell>
          <cell r="EB25">
            <v>0</v>
          </cell>
          <cell r="EC25">
            <v>0</v>
          </cell>
          <cell r="ED25">
            <v>0</v>
          </cell>
          <cell r="EE25">
            <v>0</v>
          </cell>
          <cell r="EF25">
            <v>0</v>
          </cell>
          <cell r="EG25">
            <v>0</v>
          </cell>
          <cell r="EH25">
            <v>0</v>
          </cell>
          <cell r="EI25">
            <v>0</v>
          </cell>
          <cell r="EJ25">
            <v>0</v>
          </cell>
          <cell r="EK25">
            <v>0</v>
          </cell>
          <cell r="EL25">
            <v>0</v>
          </cell>
          <cell r="EM25">
            <v>0</v>
          </cell>
          <cell r="EN25">
            <v>0</v>
          </cell>
          <cell r="EO25">
            <v>0</v>
          </cell>
          <cell r="EP25">
            <v>0</v>
          </cell>
          <cell r="EQ25">
            <v>0</v>
          </cell>
          <cell r="ER25">
            <v>0</v>
          </cell>
          <cell r="ES25">
            <v>0</v>
          </cell>
          <cell r="ET25">
            <v>0</v>
          </cell>
          <cell r="EU25">
            <v>0</v>
          </cell>
          <cell r="EV25">
            <v>0</v>
          </cell>
          <cell r="EW25">
            <v>0</v>
          </cell>
          <cell r="EX25">
            <v>0</v>
          </cell>
          <cell r="EY25">
            <v>0</v>
          </cell>
          <cell r="EZ25">
            <v>0</v>
          </cell>
          <cell r="FA25">
            <v>0</v>
          </cell>
          <cell r="FB25">
            <v>0</v>
          </cell>
          <cell r="FC25">
            <v>0</v>
          </cell>
          <cell r="FD25">
            <v>0</v>
          </cell>
          <cell r="FE25">
            <v>0</v>
          </cell>
          <cell r="FF25">
            <v>0</v>
          </cell>
          <cell r="FG25">
            <v>0</v>
          </cell>
          <cell r="FH25">
            <v>0</v>
          </cell>
          <cell r="FI25">
            <v>0</v>
          </cell>
          <cell r="FJ25">
            <v>0</v>
          </cell>
          <cell r="FK25">
            <v>0</v>
          </cell>
          <cell r="FL25">
            <v>0</v>
          </cell>
          <cell r="FM25">
            <v>0</v>
          </cell>
          <cell r="FN25">
            <v>0</v>
          </cell>
          <cell r="FO25">
            <v>0</v>
          </cell>
          <cell r="FP25">
            <v>3.23</v>
          </cell>
          <cell r="FQ25">
            <v>19.350000000000001</v>
          </cell>
          <cell r="FR25">
            <v>19.350000000000001</v>
          </cell>
          <cell r="FS25">
            <v>19.350000000000001</v>
          </cell>
          <cell r="FT25">
            <v>19.350000000000001</v>
          </cell>
          <cell r="FU25">
            <v>19.350000000000001</v>
          </cell>
          <cell r="FV25">
            <v>19.350000000000001</v>
          </cell>
          <cell r="FW25">
            <v>20.309999999999999</v>
          </cell>
          <cell r="FX25">
            <v>20.309999999999999</v>
          </cell>
          <cell r="FY25">
            <v>20.309999999999999</v>
          </cell>
          <cell r="FZ25">
            <v>20.309999999999999</v>
          </cell>
          <cell r="GA25">
            <v>21.39</v>
          </cell>
          <cell r="GB25">
            <v>21.39</v>
          </cell>
          <cell r="GC25">
            <v>21.39</v>
          </cell>
          <cell r="GD25">
            <v>21.39</v>
          </cell>
          <cell r="GE25">
            <v>21.39</v>
          </cell>
          <cell r="GF25">
            <v>21.39</v>
          </cell>
          <cell r="GG25">
            <v>21.39</v>
          </cell>
          <cell r="GH25">
            <v>21.39</v>
          </cell>
          <cell r="GI25">
            <v>21.39</v>
          </cell>
          <cell r="GJ25">
            <v>21.39</v>
          </cell>
          <cell r="GK25">
            <v>21.39</v>
          </cell>
          <cell r="GL25">
            <v>21.39</v>
          </cell>
          <cell r="GM25">
            <v>21.39</v>
          </cell>
          <cell r="GN25">
            <v>21.39</v>
          </cell>
          <cell r="GO25">
            <v>21.39</v>
          </cell>
          <cell r="GP25">
            <v>21.39</v>
          </cell>
          <cell r="GQ25">
            <v>21.39</v>
          </cell>
        </row>
        <row r="26">
          <cell r="A26" t="str">
            <v>PRIC IN</v>
          </cell>
          <cell r="B26" t="str">
            <v>Pricol</v>
          </cell>
          <cell r="C26" t="str">
            <v>Auto Ancillaries</v>
          </cell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  <cell r="T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  <cell r="AA26">
            <v>0</v>
          </cell>
          <cell r="AB26">
            <v>0</v>
          </cell>
          <cell r="AC26">
            <v>0</v>
          </cell>
          <cell r="AD26">
            <v>0</v>
          </cell>
          <cell r="AE26">
            <v>0</v>
          </cell>
          <cell r="AF26">
            <v>30.371000000000002</v>
          </cell>
          <cell r="AG26">
            <v>51.709000000000017</v>
          </cell>
          <cell r="AH26">
            <v>44.797999999999988</v>
          </cell>
          <cell r="AI26">
            <v>25.113999999999567</v>
          </cell>
          <cell r="AJ26">
            <v>64.247999999999976</v>
          </cell>
          <cell r="AK26">
            <v>66.481000000000122</v>
          </cell>
          <cell r="AL26">
            <v>105.20899999999992</v>
          </cell>
          <cell r="AM26">
            <v>100.09800000000013</v>
          </cell>
          <cell r="AN26">
            <v>72.19700000000006</v>
          </cell>
          <cell r="AO26">
            <v>102.00599999999997</v>
          </cell>
          <cell r="AP26">
            <v>106.75200000000007</v>
          </cell>
          <cell r="AQ26">
            <v>143.83099999999999</v>
          </cell>
          <cell r="AR26">
            <v>73.98299999999989</v>
          </cell>
          <cell r="AS26">
            <v>74.19899999999997</v>
          </cell>
          <cell r="AT26">
            <v>81.641000000000133</v>
          </cell>
          <cell r="AU26">
            <v>103.05700000000013</v>
          </cell>
          <cell r="AV26">
            <v>95.952999999999946</v>
          </cell>
          <cell r="AW26">
            <v>81.322999999999809</v>
          </cell>
          <cell r="AX26">
            <v>102.56300000000003</v>
          </cell>
          <cell r="AY26">
            <v>82.28799999999984</v>
          </cell>
          <cell r="AZ26">
            <v>95.126999999999796</v>
          </cell>
          <cell r="BA26">
            <v>7.1719999999999882</v>
          </cell>
          <cell r="BB26">
            <v>35.973999999999947</v>
          </cell>
          <cell r="BC26">
            <v>36.650000000000112</v>
          </cell>
          <cell r="BD26">
            <v>-28.051999999999772</v>
          </cell>
          <cell r="BE26">
            <v>-6.9849999999999826</v>
          </cell>
          <cell r="BF26">
            <v>-166.97499999999994</v>
          </cell>
          <cell r="BG26">
            <v>-24.82499999999996</v>
          </cell>
          <cell r="BH26">
            <v>0</v>
          </cell>
          <cell r="BI26">
            <v>0</v>
          </cell>
          <cell r="BJ26">
            <v>0</v>
          </cell>
          <cell r="BK26">
            <v>0</v>
          </cell>
          <cell r="BL26">
            <v>0</v>
          </cell>
          <cell r="BM26">
            <v>0</v>
          </cell>
          <cell r="BN26">
            <v>0</v>
          </cell>
          <cell r="BO26">
            <v>0</v>
          </cell>
          <cell r="BP26">
            <v>0</v>
          </cell>
          <cell r="BQ26">
            <v>0</v>
          </cell>
          <cell r="BR26">
            <v>0</v>
          </cell>
          <cell r="BS26">
            <v>0</v>
          </cell>
          <cell r="BT26">
            <v>0</v>
          </cell>
          <cell r="BU26">
            <v>0</v>
          </cell>
          <cell r="BV26">
            <v>0</v>
          </cell>
          <cell r="BW26">
            <v>0</v>
          </cell>
          <cell r="BX26">
            <v>0</v>
          </cell>
          <cell r="BY26">
            <v>0</v>
          </cell>
          <cell r="BZ26">
            <v>0</v>
          </cell>
          <cell r="CA26">
            <v>0</v>
          </cell>
          <cell r="CB26">
            <v>0</v>
          </cell>
          <cell r="CC26">
            <v>0</v>
          </cell>
          <cell r="CD26">
            <v>0</v>
          </cell>
          <cell r="CE26">
            <v>0</v>
          </cell>
          <cell r="CF26">
            <v>0</v>
          </cell>
          <cell r="CG26">
            <v>0</v>
          </cell>
          <cell r="CH26">
            <v>0</v>
          </cell>
          <cell r="CI26">
            <v>0</v>
          </cell>
          <cell r="CJ26">
            <v>30.371000000000002</v>
          </cell>
          <cell r="CK26">
            <v>51.709000000000017</v>
          </cell>
          <cell r="CL26">
            <v>44.797999999999988</v>
          </cell>
          <cell r="CM26">
            <v>25.113999999999567</v>
          </cell>
          <cell r="CN26">
            <v>64.247999999999976</v>
          </cell>
          <cell r="CO26">
            <v>66.481000000000122</v>
          </cell>
          <cell r="CP26">
            <v>105.20899999999992</v>
          </cell>
          <cell r="CQ26">
            <v>100.09800000000013</v>
          </cell>
          <cell r="CR26">
            <v>72.19700000000006</v>
          </cell>
          <cell r="CS26">
            <v>102.00599999999997</v>
          </cell>
          <cell r="CT26">
            <v>106.75200000000007</v>
          </cell>
          <cell r="CU26">
            <v>81.130999999999986</v>
          </cell>
          <cell r="CV26">
            <v>73.98299999999989</v>
          </cell>
          <cell r="CW26">
            <v>55.808999999999969</v>
          </cell>
          <cell r="CX26">
            <v>74.381000000000128</v>
          </cell>
          <cell r="CY26">
            <v>98.917000000000129</v>
          </cell>
          <cell r="CZ26">
            <v>95.952999999999946</v>
          </cell>
          <cell r="DA26">
            <v>81.322999999999809</v>
          </cell>
          <cell r="DB26">
            <v>102.56300000000003</v>
          </cell>
          <cell r="DC26">
            <v>82.28799999999984</v>
          </cell>
          <cell r="DD26">
            <v>95.126999999999796</v>
          </cell>
          <cell r="DE26">
            <v>7.1719999999999882</v>
          </cell>
          <cell r="DF26">
            <v>35.973999999999947</v>
          </cell>
          <cell r="DG26">
            <v>23.650000000000112</v>
          </cell>
          <cell r="DH26">
            <v>-28.051999999999772</v>
          </cell>
          <cell r="DI26">
            <v>-6.9849999999999826</v>
          </cell>
          <cell r="DJ26">
            <v>-166.97499999999994</v>
          </cell>
          <cell r="DK26">
            <v>-24.82499999999996</v>
          </cell>
          <cell r="DL26">
            <v>0</v>
          </cell>
          <cell r="DM26">
            <v>0</v>
          </cell>
          <cell r="DN26">
            <v>0</v>
          </cell>
          <cell r="DO26">
            <v>0</v>
          </cell>
          <cell r="DP26">
            <v>0</v>
          </cell>
          <cell r="DQ26">
            <v>0</v>
          </cell>
          <cell r="DR26">
            <v>0</v>
          </cell>
          <cell r="DS26">
            <v>0</v>
          </cell>
          <cell r="DT26">
            <v>0</v>
          </cell>
          <cell r="DU26">
            <v>0</v>
          </cell>
          <cell r="DV26">
            <v>0</v>
          </cell>
          <cell r="DW26">
            <v>0</v>
          </cell>
          <cell r="DX26">
            <v>0</v>
          </cell>
          <cell r="DY26">
            <v>0</v>
          </cell>
          <cell r="DZ26">
            <v>0</v>
          </cell>
          <cell r="EA26">
            <v>0</v>
          </cell>
          <cell r="EB26">
            <v>0</v>
          </cell>
          <cell r="EC26">
            <v>0</v>
          </cell>
          <cell r="ED26">
            <v>0</v>
          </cell>
          <cell r="EE26">
            <v>0</v>
          </cell>
          <cell r="EF26">
            <v>0</v>
          </cell>
          <cell r="EG26">
            <v>0</v>
          </cell>
          <cell r="EH26">
            <v>0</v>
          </cell>
          <cell r="EI26">
            <v>0</v>
          </cell>
          <cell r="EJ26">
            <v>0</v>
          </cell>
          <cell r="EK26">
            <v>0</v>
          </cell>
          <cell r="EL26">
            <v>0</v>
          </cell>
          <cell r="EM26">
            <v>0</v>
          </cell>
          <cell r="EN26">
            <v>0</v>
          </cell>
          <cell r="EO26">
            <v>0</v>
          </cell>
          <cell r="EP26">
            <v>0</v>
          </cell>
          <cell r="EQ26">
            <v>0</v>
          </cell>
          <cell r="ER26">
            <v>0</v>
          </cell>
          <cell r="ES26">
            <v>0</v>
          </cell>
          <cell r="ET26">
            <v>0</v>
          </cell>
          <cell r="EU26">
            <v>0</v>
          </cell>
          <cell r="EV26">
            <v>0</v>
          </cell>
          <cell r="EW26">
            <v>0</v>
          </cell>
          <cell r="EX26">
            <v>0</v>
          </cell>
          <cell r="EY26">
            <v>0</v>
          </cell>
          <cell r="EZ26">
            <v>0</v>
          </cell>
          <cell r="FA26">
            <v>0</v>
          </cell>
          <cell r="FB26">
            <v>0</v>
          </cell>
          <cell r="FC26">
            <v>0</v>
          </cell>
          <cell r="FD26">
            <v>0</v>
          </cell>
          <cell r="FE26">
            <v>0</v>
          </cell>
          <cell r="FF26">
            <v>0</v>
          </cell>
          <cell r="FG26">
            <v>0</v>
          </cell>
          <cell r="FH26">
            <v>0</v>
          </cell>
          <cell r="FI26">
            <v>0</v>
          </cell>
          <cell r="FJ26">
            <v>0</v>
          </cell>
          <cell r="FK26">
            <v>0</v>
          </cell>
          <cell r="FL26">
            <v>0</v>
          </cell>
          <cell r="FM26">
            <v>0</v>
          </cell>
          <cell r="FN26">
            <v>0</v>
          </cell>
          <cell r="FO26">
            <v>0</v>
          </cell>
          <cell r="FP26">
            <v>90</v>
          </cell>
          <cell r="FQ26">
            <v>90</v>
          </cell>
          <cell r="FR26">
            <v>90</v>
          </cell>
          <cell r="FS26">
            <v>90</v>
          </cell>
          <cell r="FT26">
            <v>90</v>
          </cell>
          <cell r="FU26">
            <v>90</v>
          </cell>
          <cell r="FV26">
            <v>90</v>
          </cell>
          <cell r="FW26">
            <v>90</v>
          </cell>
          <cell r="FX26">
            <v>90</v>
          </cell>
          <cell r="FY26">
            <v>90</v>
          </cell>
          <cell r="FZ26">
            <v>90</v>
          </cell>
          <cell r="GA26">
            <v>90</v>
          </cell>
          <cell r="GB26">
            <v>90</v>
          </cell>
          <cell r="GC26">
            <v>90</v>
          </cell>
          <cell r="GD26">
            <v>90</v>
          </cell>
          <cell r="GE26">
            <v>90</v>
          </cell>
          <cell r="GF26">
            <v>90</v>
          </cell>
          <cell r="GG26">
            <v>90</v>
          </cell>
          <cell r="GH26">
            <v>90</v>
          </cell>
          <cell r="GI26">
            <v>90</v>
          </cell>
          <cell r="GJ26">
            <v>90</v>
          </cell>
          <cell r="GK26">
            <v>90</v>
          </cell>
          <cell r="GL26">
            <v>90</v>
          </cell>
          <cell r="GM26">
            <v>90</v>
          </cell>
          <cell r="GN26">
            <v>90</v>
          </cell>
          <cell r="GO26">
            <v>90</v>
          </cell>
          <cell r="GP26">
            <v>90</v>
          </cell>
          <cell r="GQ26">
            <v>90</v>
          </cell>
        </row>
        <row r="27">
          <cell r="A27" t="str">
            <v>RAI IN</v>
          </cell>
          <cell r="B27" t="str">
            <v>Rico Auto Industries</v>
          </cell>
          <cell r="C27" t="str">
            <v>Auto Ancillaries</v>
          </cell>
          <cell r="D27">
            <v>0</v>
          </cell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R27">
            <v>0</v>
          </cell>
          <cell r="S27">
            <v>0</v>
          </cell>
          <cell r="T27">
            <v>0</v>
          </cell>
          <cell r="U27">
            <v>0</v>
          </cell>
          <cell r="V27">
            <v>0</v>
          </cell>
          <cell r="W27">
            <v>0</v>
          </cell>
          <cell r="X27">
            <v>0</v>
          </cell>
          <cell r="Y27">
            <v>0</v>
          </cell>
          <cell r="Z27">
            <v>0</v>
          </cell>
          <cell r="AA27">
            <v>0</v>
          </cell>
          <cell r="AB27">
            <v>0</v>
          </cell>
          <cell r="AC27">
            <v>0</v>
          </cell>
          <cell r="AD27">
            <v>0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102.19999999999996</v>
          </cell>
          <cell r="AO27">
            <v>120.40000000000018</v>
          </cell>
          <cell r="AP27">
            <v>103.99999999999984</v>
          </cell>
          <cell r="AQ27">
            <v>183.39999999999984</v>
          </cell>
          <cell r="AR27">
            <v>128.89999999999992</v>
          </cell>
          <cell r="AS27">
            <v>103.0000000000001</v>
          </cell>
          <cell r="AT27">
            <v>113.09999999999977</v>
          </cell>
          <cell r="AU27">
            <v>109.30000000000025</v>
          </cell>
          <cell r="AV27">
            <v>115.60000000000009</v>
          </cell>
          <cell r="AW27">
            <v>76.200000000000259</v>
          </cell>
          <cell r="AX27">
            <v>89.900000000000233</v>
          </cell>
          <cell r="AY27">
            <v>93.5</v>
          </cell>
          <cell r="AZ27">
            <v>81.899999999999778</v>
          </cell>
          <cell r="BA27">
            <v>91.999999999999844</v>
          </cell>
          <cell r="BB27">
            <v>74.899999999999807</v>
          </cell>
          <cell r="BC27">
            <v>-15.299999999999622</v>
          </cell>
          <cell r="BD27">
            <v>52.599999999999824</v>
          </cell>
          <cell r="BE27">
            <v>38.699999999999754</v>
          </cell>
          <cell r="BF27">
            <v>-25.499999999999986</v>
          </cell>
          <cell r="BG27">
            <v>-119.40000000000045</v>
          </cell>
          <cell r="BH27">
            <v>0</v>
          </cell>
          <cell r="BI27">
            <v>0</v>
          </cell>
          <cell r="BJ27">
            <v>0</v>
          </cell>
          <cell r="BK27">
            <v>0</v>
          </cell>
          <cell r="BL27">
            <v>0</v>
          </cell>
          <cell r="BM27">
            <v>0</v>
          </cell>
          <cell r="BN27">
            <v>0</v>
          </cell>
          <cell r="BO27">
            <v>0</v>
          </cell>
          <cell r="BP27">
            <v>0</v>
          </cell>
          <cell r="BQ27">
            <v>0</v>
          </cell>
          <cell r="BR27">
            <v>0</v>
          </cell>
          <cell r="BS27">
            <v>0</v>
          </cell>
          <cell r="BT27">
            <v>0</v>
          </cell>
          <cell r="BU27">
            <v>0</v>
          </cell>
          <cell r="BV27">
            <v>0</v>
          </cell>
          <cell r="BW27">
            <v>0</v>
          </cell>
          <cell r="BX27">
            <v>0</v>
          </cell>
          <cell r="BY27">
            <v>0</v>
          </cell>
          <cell r="BZ27">
            <v>0</v>
          </cell>
          <cell r="CA27">
            <v>0</v>
          </cell>
          <cell r="CB27">
            <v>0</v>
          </cell>
          <cell r="CC27">
            <v>0</v>
          </cell>
          <cell r="CD27">
            <v>0</v>
          </cell>
          <cell r="CE27">
            <v>0</v>
          </cell>
          <cell r="CF27">
            <v>0</v>
          </cell>
          <cell r="CG27">
            <v>0</v>
          </cell>
          <cell r="CH27">
            <v>0</v>
          </cell>
          <cell r="CI27">
            <v>0</v>
          </cell>
          <cell r="CJ27">
            <v>0</v>
          </cell>
          <cell r="CK27">
            <v>0</v>
          </cell>
          <cell r="CL27">
            <v>0</v>
          </cell>
          <cell r="CM27">
            <v>0</v>
          </cell>
          <cell r="CN27">
            <v>0</v>
          </cell>
          <cell r="CO27">
            <v>0</v>
          </cell>
          <cell r="CP27">
            <v>0</v>
          </cell>
          <cell r="CQ27">
            <v>0</v>
          </cell>
          <cell r="CR27">
            <v>102.19999999999996</v>
          </cell>
          <cell r="CS27">
            <v>135.40000000000018</v>
          </cell>
          <cell r="CT27">
            <v>103.99999999999984</v>
          </cell>
          <cell r="CU27">
            <v>183.39999999999984</v>
          </cell>
          <cell r="CV27">
            <v>128.89999999999992</v>
          </cell>
          <cell r="CW27">
            <v>103.0000000000001</v>
          </cell>
          <cell r="CX27">
            <v>113.09999999999977</v>
          </cell>
          <cell r="CY27">
            <v>109.30000000000025</v>
          </cell>
          <cell r="CZ27">
            <v>115.60000000000009</v>
          </cell>
          <cell r="DA27">
            <v>76.200000000000259</v>
          </cell>
          <cell r="DB27">
            <v>89.900000000000233</v>
          </cell>
          <cell r="DC27">
            <v>93.5</v>
          </cell>
          <cell r="DD27">
            <v>80.399999999999778</v>
          </cell>
          <cell r="DE27">
            <v>91.999999999999844</v>
          </cell>
          <cell r="DF27">
            <v>74.899999999999807</v>
          </cell>
          <cell r="DG27">
            <v>-15.299999999999622</v>
          </cell>
          <cell r="DH27">
            <v>54.699999999999825</v>
          </cell>
          <cell r="DI27">
            <v>38.699999999999754</v>
          </cell>
          <cell r="DJ27">
            <v>-11.299999999999986</v>
          </cell>
          <cell r="DK27">
            <v>-133.60000000000045</v>
          </cell>
          <cell r="DL27">
            <v>0</v>
          </cell>
          <cell r="DM27">
            <v>0</v>
          </cell>
          <cell r="DN27">
            <v>0</v>
          </cell>
          <cell r="DO27">
            <v>0</v>
          </cell>
          <cell r="DP27">
            <v>0</v>
          </cell>
          <cell r="DQ27">
            <v>0</v>
          </cell>
          <cell r="DR27">
            <v>0</v>
          </cell>
          <cell r="DS27">
            <v>0</v>
          </cell>
          <cell r="DT27">
            <v>0</v>
          </cell>
          <cell r="DU27">
            <v>0</v>
          </cell>
          <cell r="DV27">
            <v>0</v>
          </cell>
          <cell r="DW27">
            <v>0</v>
          </cell>
          <cell r="DX27">
            <v>0</v>
          </cell>
          <cell r="DY27">
            <v>0</v>
          </cell>
          <cell r="DZ27">
            <v>0</v>
          </cell>
          <cell r="EA27">
            <v>0</v>
          </cell>
          <cell r="EB27">
            <v>0</v>
          </cell>
          <cell r="EC27">
            <v>0</v>
          </cell>
          <cell r="ED27">
            <v>0</v>
          </cell>
          <cell r="EE27">
            <v>0</v>
          </cell>
          <cell r="EF27">
            <v>0</v>
          </cell>
          <cell r="EG27">
            <v>0</v>
          </cell>
          <cell r="EH27">
            <v>0</v>
          </cell>
          <cell r="EI27">
            <v>0</v>
          </cell>
          <cell r="EJ27">
            <v>0</v>
          </cell>
          <cell r="EK27">
            <v>0</v>
          </cell>
          <cell r="EL27">
            <v>0</v>
          </cell>
          <cell r="EM27">
            <v>0</v>
          </cell>
          <cell r="EN27">
            <v>0</v>
          </cell>
          <cell r="EO27">
            <v>0</v>
          </cell>
          <cell r="EP27">
            <v>0</v>
          </cell>
          <cell r="EQ27">
            <v>0</v>
          </cell>
          <cell r="ER27">
            <v>0</v>
          </cell>
          <cell r="ES27">
            <v>0</v>
          </cell>
          <cell r="ET27">
            <v>0</v>
          </cell>
          <cell r="EU27">
            <v>0</v>
          </cell>
          <cell r="EV27">
            <v>0</v>
          </cell>
          <cell r="EW27">
            <v>0</v>
          </cell>
          <cell r="EX27">
            <v>0</v>
          </cell>
          <cell r="EY27">
            <v>0</v>
          </cell>
          <cell r="EZ27">
            <v>0</v>
          </cell>
          <cell r="FA27">
            <v>0</v>
          </cell>
          <cell r="FB27">
            <v>0</v>
          </cell>
          <cell r="FC27">
            <v>0</v>
          </cell>
          <cell r="FD27">
            <v>0</v>
          </cell>
          <cell r="FE27">
            <v>0</v>
          </cell>
          <cell r="FF27">
            <v>0</v>
          </cell>
          <cell r="FG27">
            <v>0</v>
          </cell>
          <cell r="FH27">
            <v>0</v>
          </cell>
          <cell r="FI27">
            <v>0</v>
          </cell>
          <cell r="FJ27">
            <v>0</v>
          </cell>
          <cell r="FK27">
            <v>0</v>
          </cell>
          <cell r="FL27">
            <v>0</v>
          </cell>
          <cell r="FM27">
            <v>0</v>
          </cell>
          <cell r="FN27">
            <v>0</v>
          </cell>
          <cell r="FO27">
            <v>0</v>
          </cell>
          <cell r="FP27">
            <v>0</v>
          </cell>
          <cell r="FQ27">
            <v>0</v>
          </cell>
          <cell r="FR27">
            <v>0</v>
          </cell>
          <cell r="FS27">
            <v>0</v>
          </cell>
          <cell r="FT27">
            <v>0</v>
          </cell>
          <cell r="FU27">
            <v>0</v>
          </cell>
          <cell r="FV27">
            <v>0</v>
          </cell>
          <cell r="FW27">
            <v>0</v>
          </cell>
          <cell r="FX27">
            <v>107.15853756528728</v>
          </cell>
          <cell r="FY27">
            <v>107.15853756528728</v>
          </cell>
          <cell r="FZ27">
            <v>107.15853756528728</v>
          </cell>
          <cell r="GA27">
            <v>107.15853756528728</v>
          </cell>
          <cell r="GB27">
            <v>122.574</v>
          </cell>
          <cell r="GC27">
            <v>122.6</v>
          </cell>
          <cell r="GD27">
            <v>122.6</v>
          </cell>
          <cell r="GE27">
            <v>122.6</v>
          </cell>
          <cell r="GF27">
            <v>122.574</v>
          </cell>
          <cell r="GG27">
            <v>122.6</v>
          </cell>
          <cell r="GH27">
            <v>122.6</v>
          </cell>
          <cell r="GI27">
            <v>123.6</v>
          </cell>
          <cell r="GJ27">
            <v>125.6</v>
          </cell>
          <cell r="GK27">
            <v>125.6</v>
          </cell>
          <cell r="GL27">
            <v>125.6</v>
          </cell>
          <cell r="GM27">
            <v>125.6</v>
          </cell>
          <cell r="GN27">
            <v>125.6</v>
          </cell>
          <cell r="GO27">
            <v>125.6</v>
          </cell>
          <cell r="GP27">
            <v>125.6</v>
          </cell>
          <cell r="GQ27">
            <v>125.6</v>
          </cell>
        </row>
        <row r="28">
          <cell r="A28" t="str">
            <v>SKF IN</v>
          </cell>
          <cell r="B28" t="str">
            <v>SKF India</v>
          </cell>
          <cell r="C28" t="str">
            <v>Auto Ancillaries</v>
          </cell>
          <cell r="D28">
            <v>0</v>
          </cell>
          <cell r="E28">
            <v>0</v>
          </cell>
          <cell r="F28">
            <v>0</v>
          </cell>
          <cell r="G28">
            <v>0</v>
          </cell>
          <cell r="H28">
            <v>0</v>
          </cell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>
            <v>0</v>
          </cell>
          <cell r="S28">
            <v>0</v>
          </cell>
          <cell r="T28">
            <v>0</v>
          </cell>
          <cell r="U28">
            <v>0</v>
          </cell>
          <cell r="V28">
            <v>0</v>
          </cell>
          <cell r="W28">
            <v>0</v>
          </cell>
          <cell r="X28">
            <v>0</v>
          </cell>
          <cell r="Y28">
            <v>0</v>
          </cell>
          <cell r="Z28">
            <v>0</v>
          </cell>
          <cell r="AA28">
            <v>0</v>
          </cell>
          <cell r="AB28">
            <v>0</v>
          </cell>
          <cell r="AC28">
            <v>0</v>
          </cell>
          <cell r="AD28">
            <v>0</v>
          </cell>
          <cell r="AE28">
            <v>0</v>
          </cell>
          <cell r="AF28">
            <v>42.699999999999996</v>
          </cell>
          <cell r="AG28">
            <v>73.60000000000008</v>
          </cell>
          <cell r="AH28">
            <v>70.700000000000045</v>
          </cell>
          <cell r="AI28">
            <v>49.90000000000002</v>
          </cell>
          <cell r="AJ28">
            <v>62.199999999999903</v>
          </cell>
          <cell r="AK28">
            <v>89.800000000000068</v>
          </cell>
          <cell r="AL28">
            <v>120.09999999999982</v>
          </cell>
          <cell r="AM28">
            <v>133.7999999999999</v>
          </cell>
          <cell r="AN28">
            <v>122.40000000000022</v>
          </cell>
          <cell r="AO28">
            <v>152.89999999999992</v>
          </cell>
          <cell r="AP28">
            <v>157.00000000000028</v>
          </cell>
          <cell r="AQ28">
            <v>140.09999999999985</v>
          </cell>
          <cell r="AR28">
            <v>196.09999999999985</v>
          </cell>
          <cell r="AS28">
            <v>202</v>
          </cell>
          <cell r="AT28">
            <v>102.39999999999982</v>
          </cell>
          <cell r="AU28">
            <v>225.19999999999987</v>
          </cell>
          <cell r="AV28">
            <v>253.20000000000002</v>
          </cell>
          <cell r="AW28">
            <v>223.80000000000027</v>
          </cell>
          <cell r="AX28">
            <v>317.49999999999966</v>
          </cell>
          <cell r="AY28">
            <v>366.59999999999945</v>
          </cell>
          <cell r="AZ28">
            <v>407.4</v>
          </cell>
          <cell r="BA28">
            <v>431.0000000000004</v>
          </cell>
          <cell r="BB28">
            <v>401.99999999999994</v>
          </cell>
          <cell r="BC28">
            <v>377.60000000000019</v>
          </cell>
          <cell r="BD28">
            <v>366.49999999999955</v>
          </cell>
          <cell r="BE28">
            <v>369.49999999999955</v>
          </cell>
          <cell r="BF28">
            <v>162.90000000000018</v>
          </cell>
          <cell r="BG28">
            <v>145.10000000000016</v>
          </cell>
          <cell r="BH28">
            <v>0</v>
          </cell>
          <cell r="BI28">
            <v>0</v>
          </cell>
          <cell r="BJ28">
            <v>0</v>
          </cell>
          <cell r="BK28">
            <v>0</v>
          </cell>
          <cell r="BL28">
            <v>0</v>
          </cell>
          <cell r="BM28">
            <v>0</v>
          </cell>
          <cell r="BN28">
            <v>0</v>
          </cell>
          <cell r="BO28">
            <v>0</v>
          </cell>
          <cell r="BP28">
            <v>0</v>
          </cell>
          <cell r="BQ28">
            <v>0</v>
          </cell>
          <cell r="BR28">
            <v>0</v>
          </cell>
          <cell r="BS28">
            <v>0</v>
          </cell>
          <cell r="BT28">
            <v>0</v>
          </cell>
          <cell r="BU28">
            <v>0</v>
          </cell>
          <cell r="BV28">
            <v>0</v>
          </cell>
          <cell r="BW28">
            <v>0</v>
          </cell>
          <cell r="BX28">
            <v>0</v>
          </cell>
          <cell r="BY28">
            <v>0</v>
          </cell>
          <cell r="BZ28">
            <v>0</v>
          </cell>
          <cell r="CA28">
            <v>0</v>
          </cell>
          <cell r="CB28">
            <v>0</v>
          </cell>
          <cell r="CC28">
            <v>0</v>
          </cell>
          <cell r="CD28">
            <v>0</v>
          </cell>
          <cell r="CE28">
            <v>0</v>
          </cell>
          <cell r="CF28">
            <v>0</v>
          </cell>
          <cell r="CG28">
            <v>0</v>
          </cell>
          <cell r="CH28">
            <v>0</v>
          </cell>
          <cell r="CI28">
            <v>0</v>
          </cell>
          <cell r="CJ28">
            <v>42.699999999999996</v>
          </cell>
          <cell r="CK28">
            <v>73.60000000000008</v>
          </cell>
          <cell r="CL28">
            <v>70.700000000000045</v>
          </cell>
          <cell r="CM28">
            <v>63.300000000000018</v>
          </cell>
          <cell r="CN28">
            <v>3.9999999999999005</v>
          </cell>
          <cell r="CO28">
            <v>84.400000000000063</v>
          </cell>
          <cell r="CP28">
            <v>106.69999999999982</v>
          </cell>
          <cell r="CQ28">
            <v>133.7999999999999</v>
          </cell>
          <cell r="CR28">
            <v>122.40000000000022</v>
          </cell>
          <cell r="CS28">
            <v>132.89999999999992</v>
          </cell>
          <cell r="CT28">
            <v>157.00000000000028</v>
          </cell>
          <cell r="CU28">
            <v>140.09999999999985</v>
          </cell>
          <cell r="CV28">
            <v>196.09999999999985</v>
          </cell>
          <cell r="CW28">
            <v>272.5</v>
          </cell>
          <cell r="CX28">
            <v>143.19999999999982</v>
          </cell>
          <cell r="CY28">
            <v>225.19999999999987</v>
          </cell>
          <cell r="CZ28">
            <v>226.3</v>
          </cell>
          <cell r="DA28">
            <v>223.80000000000027</v>
          </cell>
          <cell r="DB28">
            <v>317.49999999999966</v>
          </cell>
          <cell r="DC28">
            <v>366.59999999999945</v>
          </cell>
          <cell r="DD28">
            <v>407.4</v>
          </cell>
          <cell r="DE28">
            <v>431.0000000000004</v>
          </cell>
          <cell r="DF28">
            <v>401.99999999999994</v>
          </cell>
          <cell r="DG28">
            <v>377.60000000000019</v>
          </cell>
          <cell r="DH28">
            <v>366.49999999999955</v>
          </cell>
          <cell r="DI28">
            <v>369.49999999999955</v>
          </cell>
          <cell r="DJ28">
            <v>162.90000000000018</v>
          </cell>
          <cell r="DK28">
            <v>145.10000000000016</v>
          </cell>
          <cell r="DL28">
            <v>0</v>
          </cell>
          <cell r="DM28">
            <v>0</v>
          </cell>
          <cell r="DN28">
            <v>0</v>
          </cell>
          <cell r="DO28">
            <v>0</v>
          </cell>
          <cell r="DP28">
            <v>0</v>
          </cell>
          <cell r="DQ28">
            <v>0</v>
          </cell>
          <cell r="DR28">
            <v>0</v>
          </cell>
          <cell r="DS28">
            <v>0</v>
          </cell>
          <cell r="DT28">
            <v>0</v>
          </cell>
          <cell r="DU28">
            <v>0</v>
          </cell>
          <cell r="DV28">
            <v>0</v>
          </cell>
          <cell r="DW28">
            <v>0</v>
          </cell>
          <cell r="DX28">
            <v>0</v>
          </cell>
          <cell r="DY28">
            <v>0</v>
          </cell>
          <cell r="DZ28">
            <v>0</v>
          </cell>
          <cell r="EA28">
            <v>0</v>
          </cell>
          <cell r="EB28">
            <v>0</v>
          </cell>
          <cell r="EC28">
            <v>0</v>
          </cell>
          <cell r="ED28">
            <v>0</v>
          </cell>
          <cell r="EE28">
            <v>0</v>
          </cell>
          <cell r="EF28">
            <v>0</v>
          </cell>
          <cell r="EG28">
            <v>0</v>
          </cell>
          <cell r="EH28">
            <v>0</v>
          </cell>
          <cell r="EI28">
            <v>0</v>
          </cell>
          <cell r="EJ28">
            <v>0</v>
          </cell>
          <cell r="EK28">
            <v>0</v>
          </cell>
          <cell r="EL28">
            <v>0</v>
          </cell>
          <cell r="EM28">
            <v>0</v>
          </cell>
          <cell r="EN28">
            <v>0</v>
          </cell>
          <cell r="EO28">
            <v>0</v>
          </cell>
          <cell r="EP28">
            <v>0</v>
          </cell>
          <cell r="EQ28">
            <v>0</v>
          </cell>
          <cell r="ER28">
            <v>0</v>
          </cell>
          <cell r="ES28">
            <v>0</v>
          </cell>
          <cell r="ET28">
            <v>0</v>
          </cell>
          <cell r="EU28">
            <v>0</v>
          </cell>
          <cell r="EV28">
            <v>0</v>
          </cell>
          <cell r="EW28">
            <v>0</v>
          </cell>
          <cell r="EX28">
            <v>0</v>
          </cell>
          <cell r="EY28">
            <v>0</v>
          </cell>
          <cell r="EZ28">
            <v>0</v>
          </cell>
          <cell r="FA28">
            <v>0</v>
          </cell>
          <cell r="FB28">
            <v>0</v>
          </cell>
          <cell r="FC28">
            <v>0</v>
          </cell>
          <cell r="FD28">
            <v>0</v>
          </cell>
          <cell r="FE28">
            <v>0</v>
          </cell>
          <cell r="FF28">
            <v>0</v>
          </cell>
          <cell r="FG28">
            <v>0</v>
          </cell>
          <cell r="FH28">
            <v>0</v>
          </cell>
          <cell r="FI28">
            <v>0</v>
          </cell>
          <cell r="FJ28">
            <v>0</v>
          </cell>
          <cell r="FK28">
            <v>0</v>
          </cell>
          <cell r="FL28">
            <v>0</v>
          </cell>
          <cell r="FM28">
            <v>0</v>
          </cell>
          <cell r="FN28">
            <v>0</v>
          </cell>
          <cell r="FO28">
            <v>0</v>
          </cell>
          <cell r="FP28">
            <v>45.260000000000005</v>
          </cell>
          <cell r="FQ28">
            <v>45.260000000000005</v>
          </cell>
          <cell r="FR28">
            <v>45.160000000000004</v>
          </cell>
          <cell r="FS28">
            <v>45.260000000000005</v>
          </cell>
          <cell r="FT28">
            <v>45.260000000000005</v>
          </cell>
          <cell r="FU28">
            <v>45.260000000000005</v>
          </cell>
          <cell r="FV28">
            <v>45.260000000000005</v>
          </cell>
          <cell r="FW28">
            <v>45.260000000000005</v>
          </cell>
          <cell r="FX28">
            <v>45.260000000000005</v>
          </cell>
          <cell r="FY28">
            <v>45.260000000000005</v>
          </cell>
          <cell r="FZ28">
            <v>45.260000000000005</v>
          </cell>
          <cell r="GA28">
            <v>52.73</v>
          </cell>
          <cell r="GB28">
            <v>52.73</v>
          </cell>
          <cell r="GC28">
            <v>52.73</v>
          </cell>
          <cell r="GD28">
            <v>52.73</v>
          </cell>
          <cell r="GE28">
            <v>52.73</v>
          </cell>
          <cell r="GF28">
            <v>52.73</v>
          </cell>
          <cell r="GG28">
            <v>52.73</v>
          </cell>
          <cell r="GH28">
            <v>52.73</v>
          </cell>
          <cell r="GI28">
            <v>52.73</v>
          </cell>
          <cell r="GJ28">
            <v>52.73</v>
          </cell>
          <cell r="GK28">
            <v>52.73</v>
          </cell>
          <cell r="GL28">
            <v>52.73</v>
          </cell>
          <cell r="GM28">
            <v>52.73</v>
          </cell>
          <cell r="GN28">
            <v>52.73</v>
          </cell>
          <cell r="GO28">
            <v>52.73</v>
          </cell>
          <cell r="GP28">
            <v>52.73</v>
          </cell>
          <cell r="GQ28">
            <v>52.73</v>
          </cell>
        </row>
        <row r="29">
          <cell r="A29" t="str">
            <v>SONA IN</v>
          </cell>
          <cell r="B29" t="str">
            <v>Sona Koyo Steering Systems</v>
          </cell>
          <cell r="C29" t="str">
            <v>Auto Ancillaries</v>
          </cell>
          <cell r="D29">
            <v>0</v>
          </cell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R29">
            <v>0</v>
          </cell>
          <cell r="S29">
            <v>0</v>
          </cell>
          <cell r="T29">
            <v>0</v>
          </cell>
          <cell r="U29">
            <v>0</v>
          </cell>
          <cell r="V29">
            <v>0</v>
          </cell>
          <cell r="W29">
            <v>0</v>
          </cell>
          <cell r="X29">
            <v>0</v>
          </cell>
          <cell r="Y29">
            <v>0</v>
          </cell>
          <cell r="Z29">
            <v>0</v>
          </cell>
          <cell r="AA29">
            <v>0</v>
          </cell>
          <cell r="AB29">
            <v>0</v>
          </cell>
          <cell r="AC29">
            <v>0</v>
          </cell>
          <cell r="AD29">
            <v>0</v>
          </cell>
          <cell r="AE29">
            <v>0</v>
          </cell>
          <cell r="AF29">
            <v>9.6999999999999744</v>
          </cell>
          <cell r="AG29">
            <v>0.59999999999988685</v>
          </cell>
          <cell r="AH29">
            <v>14.600000000000023</v>
          </cell>
          <cell r="AI29">
            <v>35.80000000000004</v>
          </cell>
          <cell r="AJ29">
            <v>25.700000000000024</v>
          </cell>
          <cell r="AK29">
            <v>29.200000000000017</v>
          </cell>
          <cell r="AL29">
            <v>30.400000000000045</v>
          </cell>
          <cell r="AM29">
            <v>35.734000000000002</v>
          </cell>
          <cell r="AN29">
            <v>23.900000000000063</v>
          </cell>
          <cell r="AO29">
            <v>38.946999999999953</v>
          </cell>
          <cell r="AP29">
            <v>41.900000000000006</v>
          </cell>
          <cell r="AQ29">
            <v>62.000000000000234</v>
          </cell>
          <cell r="AR29">
            <v>27.90000000000002</v>
          </cell>
          <cell r="AS29">
            <v>37.700000000000074</v>
          </cell>
          <cell r="AT29">
            <v>35.299999999999883</v>
          </cell>
          <cell r="AU29">
            <v>61.699999999999946</v>
          </cell>
          <cell r="AV29">
            <v>36.800000000000097</v>
          </cell>
          <cell r="AW29">
            <v>63.600000000000094</v>
          </cell>
          <cell r="AX29">
            <v>-365.30000000000035</v>
          </cell>
          <cell r="AY29">
            <v>110.3</v>
          </cell>
          <cell r="AZ29">
            <v>79.800000000000097</v>
          </cell>
          <cell r="BA29">
            <v>87.899999600000044</v>
          </cell>
          <cell r="BB29">
            <v>73.199999400000124</v>
          </cell>
          <cell r="BC29">
            <v>11</v>
          </cell>
          <cell r="BD29">
            <v>-16.399999999999995</v>
          </cell>
          <cell r="BE29">
            <v>-73.199999999999903</v>
          </cell>
          <cell r="BF29">
            <v>-172.40000000000035</v>
          </cell>
          <cell r="BG29">
            <v>-48.399999999999963</v>
          </cell>
          <cell r="BH29">
            <v>0</v>
          </cell>
          <cell r="BI29">
            <v>0</v>
          </cell>
          <cell r="BJ29">
            <v>0</v>
          </cell>
          <cell r="BK29">
            <v>0</v>
          </cell>
          <cell r="BL29">
            <v>0</v>
          </cell>
          <cell r="BM29">
            <v>0</v>
          </cell>
          <cell r="BN29">
            <v>0</v>
          </cell>
          <cell r="BO29">
            <v>0</v>
          </cell>
          <cell r="BP29">
            <v>0</v>
          </cell>
          <cell r="BQ29">
            <v>0</v>
          </cell>
          <cell r="BR29">
            <v>0</v>
          </cell>
          <cell r="BS29">
            <v>0</v>
          </cell>
          <cell r="BT29">
            <v>0</v>
          </cell>
          <cell r="BU29">
            <v>0</v>
          </cell>
          <cell r="BV29">
            <v>0</v>
          </cell>
          <cell r="BW29">
            <v>0</v>
          </cell>
          <cell r="BX29">
            <v>0</v>
          </cell>
          <cell r="BY29">
            <v>0</v>
          </cell>
          <cell r="BZ29">
            <v>0</v>
          </cell>
          <cell r="CA29">
            <v>0</v>
          </cell>
          <cell r="CB29">
            <v>0</v>
          </cell>
          <cell r="CC29">
            <v>0</v>
          </cell>
          <cell r="CD29">
            <v>0</v>
          </cell>
          <cell r="CE29">
            <v>0</v>
          </cell>
          <cell r="CF29">
            <v>0</v>
          </cell>
          <cell r="CG29">
            <v>0</v>
          </cell>
          <cell r="CH29">
            <v>0</v>
          </cell>
          <cell r="CI29">
            <v>0</v>
          </cell>
          <cell r="CJ29">
            <v>9.6999999999999744</v>
          </cell>
          <cell r="CK29">
            <v>0.59999999999988685</v>
          </cell>
          <cell r="CL29">
            <v>14.600000000000023</v>
          </cell>
          <cell r="CM29">
            <v>35.80000000000004</v>
          </cell>
          <cell r="CN29">
            <v>25.700000000000024</v>
          </cell>
          <cell r="CO29">
            <v>29.200000000000017</v>
          </cell>
          <cell r="CP29">
            <v>30.400000000000045</v>
          </cell>
          <cell r="CQ29">
            <v>35.734000000000002</v>
          </cell>
          <cell r="CR29">
            <v>23.900000000000063</v>
          </cell>
          <cell r="CS29">
            <v>38.946999999999953</v>
          </cell>
          <cell r="CT29">
            <v>41.900000000000006</v>
          </cell>
          <cell r="CU29">
            <v>62.000000000000234</v>
          </cell>
          <cell r="CV29">
            <v>27.90000000000002</v>
          </cell>
          <cell r="CW29">
            <v>37.700000000000074</v>
          </cell>
          <cell r="CX29">
            <v>35.299999999999883</v>
          </cell>
          <cell r="CY29">
            <v>61.699999999999946</v>
          </cell>
          <cell r="CZ29">
            <v>36.800000000000097</v>
          </cell>
          <cell r="DA29">
            <v>63.600000000000094</v>
          </cell>
          <cell r="DB29">
            <v>-365.30000000000035</v>
          </cell>
          <cell r="DC29">
            <v>110.3</v>
          </cell>
          <cell r="DD29">
            <v>67.100000000000094</v>
          </cell>
          <cell r="DE29">
            <v>87.899999600000044</v>
          </cell>
          <cell r="DF29">
            <v>73.199999400000124</v>
          </cell>
          <cell r="DG29">
            <v>11</v>
          </cell>
          <cell r="DH29">
            <v>-0.79999999999999538</v>
          </cell>
          <cell r="DI29">
            <v>-48.899999999999906</v>
          </cell>
          <cell r="DJ29">
            <v>-164.80000000000035</v>
          </cell>
          <cell r="DK29">
            <v>-48.399999999999963</v>
          </cell>
          <cell r="DL29">
            <v>0</v>
          </cell>
          <cell r="DM29">
            <v>0</v>
          </cell>
          <cell r="DN29">
            <v>0</v>
          </cell>
          <cell r="DO29">
            <v>0</v>
          </cell>
          <cell r="DP29">
            <v>0</v>
          </cell>
          <cell r="DQ29">
            <v>0</v>
          </cell>
          <cell r="DR29">
            <v>0</v>
          </cell>
          <cell r="DS29">
            <v>0</v>
          </cell>
          <cell r="DT29">
            <v>0</v>
          </cell>
          <cell r="DU29">
            <v>0</v>
          </cell>
          <cell r="DV29">
            <v>0</v>
          </cell>
          <cell r="DW29">
            <v>0</v>
          </cell>
          <cell r="DX29">
            <v>0</v>
          </cell>
          <cell r="DY29">
            <v>0</v>
          </cell>
          <cell r="DZ29">
            <v>0</v>
          </cell>
          <cell r="EA29">
            <v>0</v>
          </cell>
          <cell r="EB29">
            <v>0</v>
          </cell>
          <cell r="EC29">
            <v>0</v>
          </cell>
          <cell r="ED29">
            <v>0</v>
          </cell>
          <cell r="EE29">
            <v>0</v>
          </cell>
          <cell r="EF29">
            <v>0</v>
          </cell>
          <cell r="EG29">
            <v>0</v>
          </cell>
          <cell r="EH29">
            <v>0</v>
          </cell>
          <cell r="EI29">
            <v>0</v>
          </cell>
          <cell r="EJ29">
            <v>0</v>
          </cell>
          <cell r="EK29">
            <v>0</v>
          </cell>
          <cell r="EL29">
            <v>0</v>
          </cell>
          <cell r="EM29">
            <v>0</v>
          </cell>
          <cell r="EN29">
            <v>0</v>
          </cell>
          <cell r="EO29">
            <v>0</v>
          </cell>
          <cell r="EP29">
            <v>0</v>
          </cell>
          <cell r="EQ29">
            <v>0</v>
          </cell>
          <cell r="ER29">
            <v>0</v>
          </cell>
          <cell r="ES29">
            <v>0</v>
          </cell>
          <cell r="ET29">
            <v>0</v>
          </cell>
          <cell r="EU29">
            <v>0</v>
          </cell>
          <cell r="EV29">
            <v>0</v>
          </cell>
          <cell r="EW29">
            <v>0</v>
          </cell>
          <cell r="EX29">
            <v>0</v>
          </cell>
          <cell r="EY29">
            <v>0</v>
          </cell>
          <cell r="EZ29">
            <v>0</v>
          </cell>
          <cell r="FA29">
            <v>0</v>
          </cell>
          <cell r="FB29">
            <v>0</v>
          </cell>
          <cell r="FC29">
            <v>0</v>
          </cell>
          <cell r="FD29">
            <v>0</v>
          </cell>
          <cell r="FE29">
            <v>0</v>
          </cell>
          <cell r="FF29">
            <v>0</v>
          </cell>
          <cell r="FG29">
            <v>0</v>
          </cell>
          <cell r="FH29">
            <v>0</v>
          </cell>
          <cell r="FI29">
            <v>0</v>
          </cell>
          <cell r="FJ29">
            <v>0</v>
          </cell>
          <cell r="FK29">
            <v>0</v>
          </cell>
          <cell r="FL29">
            <v>0</v>
          </cell>
          <cell r="FM29">
            <v>0</v>
          </cell>
          <cell r="FN29">
            <v>0</v>
          </cell>
          <cell r="FO29">
            <v>0</v>
          </cell>
          <cell r="FP29">
            <v>87.9</v>
          </cell>
          <cell r="FQ29">
            <v>87.9</v>
          </cell>
          <cell r="FR29">
            <v>87.9</v>
          </cell>
          <cell r="FS29">
            <v>87.9</v>
          </cell>
          <cell r="FT29">
            <v>87.9</v>
          </cell>
          <cell r="FU29">
            <v>87.9</v>
          </cell>
          <cell r="FV29">
            <v>87.9</v>
          </cell>
          <cell r="FW29">
            <v>87.9</v>
          </cell>
          <cell r="FX29">
            <v>87.9</v>
          </cell>
          <cell r="FY29">
            <v>87.9</v>
          </cell>
          <cell r="FZ29">
            <v>87.9</v>
          </cell>
          <cell r="GA29">
            <v>87.9</v>
          </cell>
          <cell r="GB29">
            <v>87.9</v>
          </cell>
          <cell r="GC29">
            <v>87.9</v>
          </cell>
          <cell r="GD29">
            <v>87.9</v>
          </cell>
          <cell r="GE29">
            <v>87.9</v>
          </cell>
          <cell r="GF29">
            <v>92.330699999999993</v>
          </cell>
          <cell r="GG29">
            <v>92.330699999999993</v>
          </cell>
          <cell r="GH29">
            <v>92.330699999999993</v>
          </cell>
          <cell r="GI29">
            <v>92.330699999999993</v>
          </cell>
          <cell r="GJ29">
            <v>96.95</v>
          </cell>
          <cell r="GK29">
            <v>96.95</v>
          </cell>
          <cell r="GL29">
            <v>96.95</v>
          </cell>
          <cell r="GM29">
            <v>96.95</v>
          </cell>
          <cell r="GN29">
            <v>99.35</v>
          </cell>
          <cell r="GO29">
            <v>198.7</v>
          </cell>
          <cell r="GP29">
            <v>198.7</v>
          </cell>
          <cell r="GQ29">
            <v>198.7</v>
          </cell>
          <cell r="HJ29">
            <v>92.330699999999993</v>
          </cell>
        </row>
        <row r="30">
          <cell r="A30" t="str">
            <v>SRF IN</v>
          </cell>
          <cell r="B30" t="str">
            <v>SRF</v>
          </cell>
          <cell r="C30" t="str">
            <v>Auto Ancillaries</v>
          </cell>
          <cell r="D30">
            <v>0</v>
          </cell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  <cell r="P30">
            <v>0</v>
          </cell>
          <cell r="Q30">
            <v>0</v>
          </cell>
          <cell r="R30">
            <v>0</v>
          </cell>
          <cell r="S30">
            <v>0</v>
          </cell>
          <cell r="T30">
            <v>0</v>
          </cell>
          <cell r="U30">
            <v>0</v>
          </cell>
          <cell r="V30">
            <v>0</v>
          </cell>
          <cell r="W30">
            <v>0</v>
          </cell>
          <cell r="X30">
            <v>0</v>
          </cell>
          <cell r="Y30">
            <v>0</v>
          </cell>
          <cell r="Z30">
            <v>0</v>
          </cell>
          <cell r="AA30">
            <v>0</v>
          </cell>
          <cell r="AB30">
            <v>0</v>
          </cell>
          <cell r="AC30">
            <v>0</v>
          </cell>
          <cell r="AD30">
            <v>0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1726</v>
          </cell>
          <cell r="AJ30">
            <v>136.79999999999995</v>
          </cell>
          <cell r="AK30">
            <v>122.0999999999998</v>
          </cell>
          <cell r="AL30">
            <v>88.300000000000068</v>
          </cell>
          <cell r="AM30">
            <v>68.900000000000347</v>
          </cell>
          <cell r="AN30">
            <v>120.60000000000009</v>
          </cell>
          <cell r="AO30">
            <v>105.60000000000001</v>
          </cell>
          <cell r="AP30">
            <v>163.80000000000069</v>
          </cell>
          <cell r="AQ30">
            <v>210.50000000000014</v>
          </cell>
          <cell r="AR30">
            <v>237.09999999999965</v>
          </cell>
          <cell r="AS30">
            <v>120.09999999999982</v>
          </cell>
          <cell r="AT30">
            <v>135.39999999999981</v>
          </cell>
          <cell r="AU30">
            <v>555.09999999999968</v>
          </cell>
          <cell r="AV30">
            <v>806.5</v>
          </cell>
          <cell r="AW30">
            <v>892.20000000000039</v>
          </cell>
          <cell r="AX30">
            <v>701.10000000000014</v>
          </cell>
          <cell r="AY30">
            <v>490.9000000000002</v>
          </cell>
          <cell r="AZ30">
            <v>560.20000000000095</v>
          </cell>
          <cell r="BA30">
            <v>474.10000000000025</v>
          </cell>
          <cell r="BB30">
            <v>342.80000000000052</v>
          </cell>
          <cell r="BC30">
            <v>10.200000000000273</v>
          </cell>
          <cell r="BD30">
            <v>484.9000000000006</v>
          </cell>
          <cell r="BE30">
            <v>589.39999999999964</v>
          </cell>
          <cell r="BF30">
            <v>374.79999999999984</v>
          </cell>
          <cell r="BG30">
            <v>211.49999999999977</v>
          </cell>
          <cell r="BH30">
            <v>0</v>
          </cell>
          <cell r="BI30">
            <v>0</v>
          </cell>
          <cell r="BJ30">
            <v>0</v>
          </cell>
          <cell r="BK30">
            <v>0</v>
          </cell>
          <cell r="BL30">
            <v>0</v>
          </cell>
          <cell r="BM30">
            <v>0</v>
          </cell>
          <cell r="BN30">
            <v>0</v>
          </cell>
          <cell r="BO30">
            <v>0</v>
          </cell>
          <cell r="BP30">
            <v>0</v>
          </cell>
          <cell r="BQ30">
            <v>0</v>
          </cell>
          <cell r="BR30">
            <v>0</v>
          </cell>
          <cell r="BS30">
            <v>0</v>
          </cell>
          <cell r="BT30">
            <v>0</v>
          </cell>
          <cell r="BU30">
            <v>0</v>
          </cell>
          <cell r="BV30">
            <v>0</v>
          </cell>
          <cell r="BW30">
            <v>0</v>
          </cell>
          <cell r="BX30">
            <v>0</v>
          </cell>
          <cell r="BY30">
            <v>0</v>
          </cell>
          <cell r="BZ30">
            <v>0</v>
          </cell>
          <cell r="CA30">
            <v>0</v>
          </cell>
          <cell r="CB30">
            <v>0</v>
          </cell>
          <cell r="CC30">
            <v>0</v>
          </cell>
          <cell r="CD30">
            <v>0</v>
          </cell>
          <cell r="CE30">
            <v>0</v>
          </cell>
          <cell r="CF30">
            <v>0</v>
          </cell>
          <cell r="CG30">
            <v>0</v>
          </cell>
          <cell r="CH30">
            <v>0</v>
          </cell>
          <cell r="CI30">
            <v>0</v>
          </cell>
          <cell r="CJ30">
            <v>0</v>
          </cell>
          <cell r="CK30">
            <v>0</v>
          </cell>
          <cell r="CL30">
            <v>0</v>
          </cell>
          <cell r="CM30">
            <v>1726</v>
          </cell>
          <cell r="CN30">
            <v>136.79999999999995</v>
          </cell>
          <cell r="CO30">
            <v>122.0999999999998</v>
          </cell>
          <cell r="CP30">
            <v>88.300000000000068</v>
          </cell>
          <cell r="CQ30">
            <v>68.900000000000347</v>
          </cell>
          <cell r="CR30">
            <v>120.60000000000009</v>
          </cell>
          <cell r="CS30">
            <v>105.60000000000001</v>
          </cell>
          <cell r="CT30">
            <v>163.80000000000069</v>
          </cell>
          <cell r="CU30">
            <v>210.50000000000014</v>
          </cell>
          <cell r="CV30">
            <v>237.09999999999965</v>
          </cell>
          <cell r="CW30">
            <v>120.09999999999982</v>
          </cell>
          <cell r="CX30">
            <v>135.39999999999981</v>
          </cell>
          <cell r="CY30">
            <v>555.09999999999968</v>
          </cell>
          <cell r="CZ30">
            <v>806.5</v>
          </cell>
          <cell r="DA30">
            <v>892.20000000000039</v>
          </cell>
          <cell r="DB30">
            <v>701.10000000000014</v>
          </cell>
          <cell r="DC30">
            <v>490.9000000000002</v>
          </cell>
          <cell r="DD30">
            <v>560.20000000000095</v>
          </cell>
          <cell r="DE30">
            <v>474.10000000000025</v>
          </cell>
          <cell r="DF30">
            <v>470.2000000000005</v>
          </cell>
          <cell r="DG30">
            <v>219.70000000000027</v>
          </cell>
          <cell r="DH30">
            <v>687.60000000000059</v>
          </cell>
          <cell r="DI30">
            <v>868.49999999999966</v>
          </cell>
          <cell r="DJ30">
            <v>558.49999999999977</v>
          </cell>
          <cell r="DK30">
            <v>328.99999999999977</v>
          </cell>
          <cell r="DL30">
            <v>0</v>
          </cell>
          <cell r="DM30">
            <v>0</v>
          </cell>
          <cell r="DN30">
            <v>0</v>
          </cell>
          <cell r="DO30">
            <v>0</v>
          </cell>
          <cell r="DP30">
            <v>0</v>
          </cell>
          <cell r="DQ30">
            <v>0</v>
          </cell>
          <cell r="DR30">
            <v>0</v>
          </cell>
          <cell r="DS30">
            <v>0</v>
          </cell>
          <cell r="DT30">
            <v>0</v>
          </cell>
          <cell r="DU30">
            <v>0</v>
          </cell>
          <cell r="DV30">
            <v>0</v>
          </cell>
          <cell r="DW30">
            <v>0</v>
          </cell>
          <cell r="DX30">
            <v>0</v>
          </cell>
          <cell r="DY30">
            <v>0</v>
          </cell>
          <cell r="DZ30">
            <v>0</v>
          </cell>
          <cell r="EA30">
            <v>0</v>
          </cell>
          <cell r="EB30">
            <v>0</v>
          </cell>
          <cell r="EC30">
            <v>0</v>
          </cell>
          <cell r="ED30">
            <v>0</v>
          </cell>
          <cell r="EE30">
            <v>0</v>
          </cell>
          <cell r="EF30">
            <v>0</v>
          </cell>
          <cell r="EG30">
            <v>0</v>
          </cell>
          <cell r="EH30">
            <v>0</v>
          </cell>
          <cell r="EI30">
            <v>0</v>
          </cell>
          <cell r="EJ30">
            <v>0</v>
          </cell>
          <cell r="EK30">
            <v>0</v>
          </cell>
          <cell r="EL30">
            <v>0</v>
          </cell>
          <cell r="EM30">
            <v>0</v>
          </cell>
          <cell r="EN30">
            <v>0</v>
          </cell>
          <cell r="EO30">
            <v>0</v>
          </cell>
          <cell r="EP30">
            <v>0</v>
          </cell>
          <cell r="EQ30">
            <v>0</v>
          </cell>
          <cell r="ER30">
            <v>0</v>
          </cell>
          <cell r="ES30">
            <v>0</v>
          </cell>
          <cell r="ET30">
            <v>0</v>
          </cell>
          <cell r="EU30">
            <v>0</v>
          </cell>
          <cell r="EV30">
            <v>0</v>
          </cell>
          <cell r="EW30">
            <v>0</v>
          </cell>
          <cell r="EX30">
            <v>0</v>
          </cell>
          <cell r="EY30">
            <v>0</v>
          </cell>
          <cell r="EZ30">
            <v>0</v>
          </cell>
          <cell r="FA30">
            <v>0</v>
          </cell>
          <cell r="FB30">
            <v>0</v>
          </cell>
          <cell r="FC30">
            <v>0</v>
          </cell>
          <cell r="FD30">
            <v>0</v>
          </cell>
          <cell r="FE30">
            <v>0</v>
          </cell>
          <cell r="FF30">
            <v>0</v>
          </cell>
          <cell r="FG30">
            <v>0</v>
          </cell>
          <cell r="FH30">
            <v>0</v>
          </cell>
          <cell r="FI30">
            <v>0</v>
          </cell>
          <cell r="FJ30">
            <v>0</v>
          </cell>
          <cell r="FK30">
            <v>0</v>
          </cell>
          <cell r="FL30">
            <v>0</v>
          </cell>
          <cell r="FM30">
            <v>0</v>
          </cell>
          <cell r="FN30">
            <v>0</v>
          </cell>
          <cell r="FO30">
            <v>0</v>
          </cell>
          <cell r="FP30">
            <v>0</v>
          </cell>
          <cell r="FQ30">
            <v>0</v>
          </cell>
          <cell r="FR30">
            <v>0</v>
          </cell>
          <cell r="FS30">
            <v>64.526088999999999</v>
          </cell>
          <cell r="FT30">
            <v>64.526088999999999</v>
          </cell>
          <cell r="FU30">
            <v>64.526088999999999</v>
          </cell>
          <cell r="FV30">
            <v>64.526088999999999</v>
          </cell>
          <cell r="FW30">
            <v>64.526088999999999</v>
          </cell>
          <cell r="FX30">
            <v>64.526088999999999</v>
          </cell>
          <cell r="FY30">
            <v>64.526088999999999</v>
          </cell>
          <cell r="FZ30">
            <v>64.526088999999999</v>
          </cell>
          <cell r="GA30">
            <v>64.526088999999999</v>
          </cell>
          <cell r="GB30">
            <v>64.526088999999999</v>
          </cell>
          <cell r="GC30">
            <v>64.526088999999999</v>
          </cell>
          <cell r="GD30">
            <v>64.526088999999999</v>
          </cell>
          <cell r="GE30">
            <v>64.526088999999999</v>
          </cell>
          <cell r="GF30">
            <v>67.901088999999999</v>
          </cell>
          <cell r="GG30">
            <v>67.901088999999999</v>
          </cell>
          <cell r="GH30">
            <v>67.901088999999999</v>
          </cell>
          <cell r="GI30">
            <v>67.901088999999999</v>
          </cell>
          <cell r="GJ30">
            <v>67.901088999999999</v>
          </cell>
          <cell r="GK30">
            <v>67.901088999999999</v>
          </cell>
          <cell r="GL30">
            <v>67.901088999999999</v>
          </cell>
          <cell r="GM30">
            <v>67.901088999999999</v>
          </cell>
          <cell r="GN30">
            <v>60.519663999999999</v>
          </cell>
          <cell r="GO30">
            <v>60.519663999999999</v>
          </cell>
          <cell r="GP30">
            <v>60.519663999999999</v>
          </cell>
          <cell r="GQ30">
            <v>60.519663999999999</v>
          </cell>
        </row>
        <row r="31">
          <cell r="A31" t="str">
            <v>SUBR IN</v>
          </cell>
          <cell r="B31" t="str">
            <v>Subros</v>
          </cell>
          <cell r="C31" t="str">
            <v>Auto Ancillaries</v>
          </cell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  <cell r="T31">
            <v>0</v>
          </cell>
          <cell r="U31">
            <v>0</v>
          </cell>
          <cell r="V31">
            <v>0</v>
          </cell>
          <cell r="W31">
            <v>0</v>
          </cell>
          <cell r="X31">
            <v>0</v>
          </cell>
          <cell r="Y31">
            <v>0</v>
          </cell>
          <cell r="Z31">
            <v>0</v>
          </cell>
          <cell r="AA31">
            <v>0</v>
          </cell>
          <cell r="AB31">
            <v>0</v>
          </cell>
          <cell r="AC31">
            <v>0</v>
          </cell>
          <cell r="AD31">
            <v>0</v>
          </cell>
          <cell r="AE31">
            <v>0</v>
          </cell>
          <cell r="AF31" t="e">
            <v>#REF!</v>
          </cell>
          <cell r="AG31">
            <v>13.099999999999888</v>
          </cell>
          <cell r="AH31">
            <v>11.599999999999884</v>
          </cell>
          <cell r="AI31">
            <v>44.500000000000085</v>
          </cell>
          <cell r="AJ31">
            <v>28.30000000000005</v>
          </cell>
          <cell r="AK31">
            <v>30.399999999999949</v>
          </cell>
          <cell r="AL31">
            <v>38.400000000000091</v>
          </cell>
          <cell r="AM31">
            <v>43.900000000000027</v>
          </cell>
          <cell r="AN31">
            <v>41.79999999999977</v>
          </cell>
          <cell r="AO31">
            <v>30.69999999999996</v>
          </cell>
          <cell r="AP31">
            <v>44.300000000000004</v>
          </cell>
          <cell r="AQ31">
            <v>61.49999999999968</v>
          </cell>
          <cell r="AR31">
            <v>46.20000000000006</v>
          </cell>
          <cell r="AS31">
            <v>40.500000000000014</v>
          </cell>
          <cell r="AT31">
            <v>66.099999999999966</v>
          </cell>
          <cell r="AU31">
            <v>96.999999999999659</v>
          </cell>
          <cell r="AV31">
            <v>59.499999999999901</v>
          </cell>
          <cell r="AW31">
            <v>77.999999999999901</v>
          </cell>
          <cell r="AX31">
            <v>66.099999999999966</v>
          </cell>
          <cell r="AY31">
            <v>80.800000000000225</v>
          </cell>
          <cell r="AZ31">
            <v>65.499999999999943</v>
          </cell>
          <cell r="BA31">
            <v>64.300000000000182</v>
          </cell>
          <cell r="BB31">
            <v>71.600000000000293</v>
          </cell>
          <cell r="BC31">
            <v>88.69999999999996</v>
          </cell>
          <cell r="BD31">
            <v>78.699999999999989</v>
          </cell>
          <cell r="BE31">
            <v>36.800000000000004</v>
          </cell>
          <cell r="BF31">
            <v>8.2999999999996845</v>
          </cell>
          <cell r="BG31">
            <v>7.8000000000002707</v>
          </cell>
          <cell r="BH31">
            <v>0</v>
          </cell>
          <cell r="BI31">
            <v>0</v>
          </cell>
          <cell r="BJ31">
            <v>0</v>
          </cell>
          <cell r="BK31">
            <v>0</v>
          </cell>
          <cell r="BL31">
            <v>0</v>
          </cell>
          <cell r="BM31">
            <v>0</v>
          </cell>
          <cell r="BN31">
            <v>0</v>
          </cell>
          <cell r="BO31">
            <v>0</v>
          </cell>
          <cell r="BP31">
            <v>0</v>
          </cell>
          <cell r="BQ31">
            <v>0</v>
          </cell>
          <cell r="BR31">
            <v>0</v>
          </cell>
          <cell r="BS31">
            <v>0</v>
          </cell>
          <cell r="BT31">
            <v>0</v>
          </cell>
          <cell r="BU31">
            <v>0</v>
          </cell>
          <cell r="BV31">
            <v>0</v>
          </cell>
          <cell r="BW31">
            <v>0</v>
          </cell>
          <cell r="BX31">
            <v>0</v>
          </cell>
          <cell r="BY31">
            <v>0</v>
          </cell>
          <cell r="BZ31">
            <v>0</v>
          </cell>
          <cell r="CA31">
            <v>0</v>
          </cell>
          <cell r="CB31">
            <v>0</v>
          </cell>
          <cell r="CC31">
            <v>0</v>
          </cell>
          <cell r="CD31">
            <v>0</v>
          </cell>
          <cell r="CE31">
            <v>0</v>
          </cell>
          <cell r="CF31">
            <v>0</v>
          </cell>
          <cell r="CG31">
            <v>0</v>
          </cell>
          <cell r="CH31">
            <v>0</v>
          </cell>
          <cell r="CI31">
            <v>0</v>
          </cell>
          <cell r="CJ31" t="e">
            <v>#REF!</v>
          </cell>
          <cell r="CK31">
            <v>13.099999999999888</v>
          </cell>
          <cell r="CL31">
            <v>11.599999999999884</v>
          </cell>
          <cell r="CM31">
            <v>44.500000000000085</v>
          </cell>
          <cell r="CN31">
            <v>28.30000000000005</v>
          </cell>
          <cell r="CO31">
            <v>30.399999999999949</v>
          </cell>
          <cell r="CP31">
            <v>38.400000000000091</v>
          </cell>
          <cell r="CQ31">
            <v>43.900000000000027</v>
          </cell>
          <cell r="CR31">
            <v>41.79999999999977</v>
          </cell>
          <cell r="CS31">
            <v>45.69999999999996</v>
          </cell>
          <cell r="CT31">
            <v>44.300000000000004</v>
          </cell>
          <cell r="CU31">
            <v>61.49999999999968</v>
          </cell>
          <cell r="CV31">
            <v>46.20000000000006</v>
          </cell>
          <cell r="CW31">
            <v>40.500000000000014</v>
          </cell>
          <cell r="CX31">
            <v>66.099999999999966</v>
          </cell>
          <cell r="CY31">
            <v>96.999999999999659</v>
          </cell>
          <cell r="CZ31">
            <v>59.499999999999901</v>
          </cell>
          <cell r="DA31">
            <v>77.999999999999901</v>
          </cell>
          <cell r="DB31">
            <v>66.099999999999966</v>
          </cell>
          <cell r="DC31">
            <v>80.800000000000225</v>
          </cell>
          <cell r="DD31">
            <v>65.499999999999943</v>
          </cell>
          <cell r="DE31">
            <v>64.300000000000182</v>
          </cell>
          <cell r="DF31">
            <v>71.600000000000293</v>
          </cell>
          <cell r="DG31">
            <v>88.69999999999996</v>
          </cell>
          <cell r="DH31">
            <v>78.699999999999989</v>
          </cell>
          <cell r="DI31">
            <v>36.800000000000004</v>
          </cell>
          <cell r="DJ31">
            <v>8.2999999999996845</v>
          </cell>
          <cell r="DK31">
            <v>7.8000000000002707</v>
          </cell>
          <cell r="DL31">
            <v>0</v>
          </cell>
          <cell r="DM31">
            <v>0</v>
          </cell>
          <cell r="DN31">
            <v>0</v>
          </cell>
          <cell r="DO31">
            <v>0</v>
          </cell>
          <cell r="DP31">
            <v>0</v>
          </cell>
          <cell r="DQ31">
            <v>0</v>
          </cell>
          <cell r="DR31">
            <v>0</v>
          </cell>
          <cell r="DS31">
            <v>0</v>
          </cell>
          <cell r="DT31">
            <v>0</v>
          </cell>
          <cell r="DU31">
            <v>0</v>
          </cell>
          <cell r="DV31">
            <v>0</v>
          </cell>
          <cell r="DW31">
            <v>0</v>
          </cell>
          <cell r="DX31">
            <v>0</v>
          </cell>
          <cell r="DY31">
            <v>0</v>
          </cell>
          <cell r="DZ31">
            <v>0</v>
          </cell>
          <cell r="EA31">
            <v>0</v>
          </cell>
          <cell r="EB31">
            <v>0</v>
          </cell>
          <cell r="EC31">
            <v>0</v>
          </cell>
          <cell r="ED31">
            <v>0</v>
          </cell>
          <cell r="EE31">
            <v>0</v>
          </cell>
          <cell r="EF31">
            <v>0</v>
          </cell>
          <cell r="EG31">
            <v>0</v>
          </cell>
          <cell r="EH31">
            <v>0</v>
          </cell>
          <cell r="EI31">
            <v>0</v>
          </cell>
          <cell r="EJ31">
            <v>0</v>
          </cell>
          <cell r="EK31">
            <v>0</v>
          </cell>
          <cell r="EL31">
            <v>0</v>
          </cell>
          <cell r="EM31">
            <v>0</v>
          </cell>
          <cell r="EN31">
            <v>0</v>
          </cell>
          <cell r="EO31">
            <v>0</v>
          </cell>
          <cell r="EP31">
            <v>0</v>
          </cell>
          <cell r="EQ31">
            <v>0</v>
          </cell>
          <cell r="ER31">
            <v>0</v>
          </cell>
          <cell r="ES31">
            <v>0</v>
          </cell>
          <cell r="ET31">
            <v>0</v>
          </cell>
          <cell r="EU31">
            <v>0</v>
          </cell>
          <cell r="EV31">
            <v>0</v>
          </cell>
          <cell r="EW31">
            <v>0</v>
          </cell>
          <cell r="EX31">
            <v>0</v>
          </cell>
          <cell r="EY31">
            <v>0</v>
          </cell>
          <cell r="EZ31">
            <v>0</v>
          </cell>
          <cell r="FA31">
            <v>0</v>
          </cell>
          <cell r="FB31">
            <v>0</v>
          </cell>
          <cell r="FC31">
            <v>0</v>
          </cell>
          <cell r="FD31">
            <v>0</v>
          </cell>
          <cell r="FE31">
            <v>0</v>
          </cell>
          <cell r="FF31">
            <v>0</v>
          </cell>
          <cell r="FG31">
            <v>0</v>
          </cell>
          <cell r="FH31">
            <v>0</v>
          </cell>
          <cell r="FI31">
            <v>0</v>
          </cell>
          <cell r="FJ31">
            <v>0</v>
          </cell>
          <cell r="FK31">
            <v>0</v>
          </cell>
          <cell r="FL31">
            <v>0</v>
          </cell>
          <cell r="FM31">
            <v>0</v>
          </cell>
          <cell r="FN31">
            <v>0</v>
          </cell>
          <cell r="FO31">
            <v>0</v>
          </cell>
          <cell r="FP31" t="e">
            <v>#REF!</v>
          </cell>
          <cell r="FQ31">
            <v>30</v>
          </cell>
          <cell r="FR31">
            <v>30</v>
          </cell>
          <cell r="FS31">
            <v>30</v>
          </cell>
          <cell r="FT31">
            <v>30</v>
          </cell>
          <cell r="FU31">
            <v>30</v>
          </cell>
          <cell r="FV31">
            <v>30</v>
          </cell>
          <cell r="FW31">
            <v>30</v>
          </cell>
          <cell r="FX31">
            <v>30</v>
          </cell>
          <cell r="FY31">
            <v>30</v>
          </cell>
          <cell r="FZ31">
            <v>59.988599999999998</v>
          </cell>
          <cell r="GA31">
            <v>59.988599999999998</v>
          </cell>
          <cell r="GB31">
            <v>59.988599999999998</v>
          </cell>
          <cell r="GC31">
            <v>59.988599999999998</v>
          </cell>
          <cell r="GD31">
            <v>59.988599999999998</v>
          </cell>
          <cell r="GE31">
            <v>59.988599999999998</v>
          </cell>
          <cell r="GF31">
            <v>59.988599999999998</v>
          </cell>
          <cell r="GG31">
            <v>59.988599999999998</v>
          </cell>
          <cell r="GH31">
            <v>59.988599999999998</v>
          </cell>
          <cell r="GI31">
            <v>59.988599999999998</v>
          </cell>
          <cell r="GJ31">
            <v>59.988599999999998</v>
          </cell>
          <cell r="GK31">
            <v>59.988599999999998</v>
          </cell>
          <cell r="GL31">
            <v>59.988599999999998</v>
          </cell>
          <cell r="GM31">
            <v>59.988599999999998</v>
          </cell>
          <cell r="GN31">
            <v>59.988599999999998</v>
          </cell>
          <cell r="GO31">
            <v>59.988599999999998</v>
          </cell>
          <cell r="GP31">
            <v>59.988599999999998</v>
          </cell>
          <cell r="GQ31">
            <v>59.988599999999998</v>
          </cell>
        </row>
        <row r="32">
          <cell r="A32" t="str">
            <v>SEL IN</v>
          </cell>
          <cell r="B32" t="str">
            <v>Suprajit Engineering</v>
          </cell>
          <cell r="C32" t="str">
            <v>Auto Ancillaries</v>
          </cell>
          <cell r="D32">
            <v>0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R32">
            <v>0</v>
          </cell>
          <cell r="S32">
            <v>0</v>
          </cell>
          <cell r="T32">
            <v>0</v>
          </cell>
          <cell r="U32">
            <v>0</v>
          </cell>
          <cell r="V32">
            <v>0</v>
          </cell>
          <cell r="W32">
            <v>0</v>
          </cell>
          <cell r="X32">
            <v>0</v>
          </cell>
          <cell r="Y32">
            <v>0</v>
          </cell>
          <cell r="Z32">
            <v>0</v>
          </cell>
          <cell r="AA32">
            <v>0</v>
          </cell>
          <cell r="AB32">
            <v>0</v>
          </cell>
          <cell r="AC32">
            <v>0</v>
          </cell>
          <cell r="AD32">
            <v>0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28.098000000000017</v>
          </cell>
          <cell r="AM32">
            <v>23.654999999999994</v>
          </cell>
          <cell r="AN32">
            <v>14.814999999999998</v>
          </cell>
          <cell r="AO32">
            <v>22.55000000000004</v>
          </cell>
          <cell r="AP32">
            <v>34.134999999999998</v>
          </cell>
          <cell r="AQ32">
            <v>26.391999999999999</v>
          </cell>
          <cell r="AR32">
            <v>26.051999999999992</v>
          </cell>
          <cell r="AS32">
            <v>31.594999999999985</v>
          </cell>
          <cell r="AT32">
            <v>37.977999999999945</v>
          </cell>
          <cell r="AU32">
            <v>38.525000000000063</v>
          </cell>
          <cell r="AV32">
            <v>38.822950999999946</v>
          </cell>
          <cell r="AW32">
            <v>38.29800000000013</v>
          </cell>
          <cell r="AX32">
            <v>48.1129999999999</v>
          </cell>
          <cell r="AY32">
            <v>-10.300999999999753</v>
          </cell>
          <cell r="AZ32">
            <v>38.930000000000014</v>
          </cell>
          <cell r="BA32">
            <v>14.141999999999975</v>
          </cell>
          <cell r="BB32">
            <v>21.800000000000018</v>
          </cell>
          <cell r="BC32">
            <v>5.4399999999997171</v>
          </cell>
          <cell r="BD32">
            <v>36.042000000000073</v>
          </cell>
          <cell r="BE32">
            <v>41.77199999999997</v>
          </cell>
          <cell r="BF32">
            <v>-1.7459999999999596</v>
          </cell>
          <cell r="BG32">
            <v>14.845000000000084</v>
          </cell>
          <cell r="BH32">
            <v>0</v>
          </cell>
          <cell r="BI32">
            <v>0</v>
          </cell>
          <cell r="BJ32">
            <v>0</v>
          </cell>
          <cell r="BK32">
            <v>0</v>
          </cell>
          <cell r="BL32">
            <v>0</v>
          </cell>
          <cell r="BM32">
            <v>0</v>
          </cell>
          <cell r="BN32">
            <v>0</v>
          </cell>
          <cell r="BO32">
            <v>0</v>
          </cell>
          <cell r="BP32">
            <v>0</v>
          </cell>
          <cell r="BQ32">
            <v>0</v>
          </cell>
          <cell r="BR32">
            <v>0</v>
          </cell>
          <cell r="BS32">
            <v>0</v>
          </cell>
          <cell r="BT32">
            <v>0</v>
          </cell>
          <cell r="BU32">
            <v>0</v>
          </cell>
          <cell r="BV32">
            <v>0</v>
          </cell>
          <cell r="BW32">
            <v>0</v>
          </cell>
          <cell r="BX32">
            <v>0</v>
          </cell>
          <cell r="BY32">
            <v>0</v>
          </cell>
          <cell r="BZ32">
            <v>0</v>
          </cell>
          <cell r="CA32">
            <v>0</v>
          </cell>
          <cell r="CB32">
            <v>0</v>
          </cell>
          <cell r="CC32">
            <v>0</v>
          </cell>
          <cell r="CD32">
            <v>0</v>
          </cell>
          <cell r="CE32">
            <v>0</v>
          </cell>
          <cell r="CF32">
            <v>0</v>
          </cell>
          <cell r="CG32">
            <v>0</v>
          </cell>
          <cell r="CH32">
            <v>0</v>
          </cell>
          <cell r="CI32">
            <v>0</v>
          </cell>
          <cell r="CJ32">
            <v>0</v>
          </cell>
          <cell r="CK32">
            <v>0</v>
          </cell>
          <cell r="CL32">
            <v>0</v>
          </cell>
          <cell r="CM32">
            <v>0</v>
          </cell>
          <cell r="CN32">
            <v>0</v>
          </cell>
          <cell r="CO32">
            <v>0</v>
          </cell>
          <cell r="CP32">
            <v>28.098000000000017</v>
          </cell>
          <cell r="CQ32">
            <v>23.654999999999994</v>
          </cell>
          <cell r="CR32">
            <v>14.814999999999998</v>
          </cell>
          <cell r="CS32">
            <v>22.55000000000004</v>
          </cell>
          <cell r="CT32">
            <v>34.134999999999998</v>
          </cell>
          <cell r="CU32">
            <v>26.391999999999999</v>
          </cell>
          <cell r="CV32">
            <v>26.051999999999992</v>
          </cell>
          <cell r="CW32">
            <v>31.594999999999985</v>
          </cell>
          <cell r="CX32">
            <v>37.977999999999945</v>
          </cell>
          <cell r="CY32">
            <v>38.525000000000063</v>
          </cell>
          <cell r="CZ32">
            <v>38.822950999999946</v>
          </cell>
          <cell r="DA32">
            <v>38.29800000000013</v>
          </cell>
          <cell r="DB32">
            <v>48.1129999999999</v>
          </cell>
          <cell r="DC32">
            <v>45.974000000000245</v>
          </cell>
          <cell r="DD32">
            <v>38.930000000000014</v>
          </cell>
          <cell r="DE32">
            <v>14.141999999999975</v>
          </cell>
          <cell r="DF32">
            <v>21.800000000000018</v>
          </cell>
          <cell r="DG32">
            <v>5.4399999999997171</v>
          </cell>
          <cell r="DH32">
            <v>36.042000000000073</v>
          </cell>
          <cell r="DI32">
            <v>41.77199999999997</v>
          </cell>
          <cell r="DJ32">
            <v>-1.7459999999999596</v>
          </cell>
          <cell r="DK32">
            <v>14.845000000000084</v>
          </cell>
          <cell r="DL32">
            <v>0</v>
          </cell>
          <cell r="DM32">
            <v>0</v>
          </cell>
          <cell r="DN32">
            <v>0</v>
          </cell>
          <cell r="DO32">
            <v>0</v>
          </cell>
          <cell r="DP32">
            <v>0</v>
          </cell>
          <cell r="DQ32">
            <v>0</v>
          </cell>
          <cell r="DR32">
            <v>0</v>
          </cell>
          <cell r="DS32">
            <v>0</v>
          </cell>
          <cell r="DT32">
            <v>0</v>
          </cell>
          <cell r="DU32">
            <v>0</v>
          </cell>
          <cell r="DV32">
            <v>0</v>
          </cell>
          <cell r="DW32">
            <v>0</v>
          </cell>
          <cell r="DX32">
            <v>0</v>
          </cell>
          <cell r="DY32">
            <v>0</v>
          </cell>
          <cell r="DZ32">
            <v>0</v>
          </cell>
          <cell r="EA32">
            <v>0</v>
          </cell>
          <cell r="EB32">
            <v>0</v>
          </cell>
          <cell r="EC32">
            <v>0</v>
          </cell>
          <cell r="ED32">
            <v>0</v>
          </cell>
          <cell r="EE32">
            <v>0</v>
          </cell>
          <cell r="EF32">
            <v>0</v>
          </cell>
          <cell r="EG32">
            <v>0</v>
          </cell>
          <cell r="EH32">
            <v>0</v>
          </cell>
          <cell r="EI32">
            <v>0</v>
          </cell>
          <cell r="EJ32">
            <v>0</v>
          </cell>
          <cell r="EK32">
            <v>0</v>
          </cell>
          <cell r="EL32">
            <v>0</v>
          </cell>
          <cell r="EM32">
            <v>0</v>
          </cell>
          <cell r="EN32">
            <v>0</v>
          </cell>
          <cell r="EO32">
            <v>0</v>
          </cell>
          <cell r="EP32">
            <v>0</v>
          </cell>
          <cell r="EQ32">
            <v>0</v>
          </cell>
          <cell r="ER32">
            <v>0</v>
          </cell>
          <cell r="ES32">
            <v>0</v>
          </cell>
          <cell r="ET32">
            <v>0</v>
          </cell>
          <cell r="EU32">
            <v>0</v>
          </cell>
          <cell r="EV32">
            <v>0</v>
          </cell>
          <cell r="EW32">
            <v>0</v>
          </cell>
          <cell r="EX32">
            <v>0</v>
          </cell>
          <cell r="EY32">
            <v>0</v>
          </cell>
          <cell r="EZ32">
            <v>0</v>
          </cell>
          <cell r="FA32">
            <v>0</v>
          </cell>
          <cell r="FB32">
            <v>0</v>
          </cell>
          <cell r="FC32">
            <v>0</v>
          </cell>
          <cell r="FD32">
            <v>0</v>
          </cell>
          <cell r="FE32">
            <v>0</v>
          </cell>
          <cell r="FF32">
            <v>0</v>
          </cell>
          <cell r="FG32">
            <v>0</v>
          </cell>
          <cell r="FH32">
            <v>0</v>
          </cell>
          <cell r="FI32">
            <v>0</v>
          </cell>
          <cell r="FJ32">
            <v>0</v>
          </cell>
          <cell r="FK32">
            <v>0</v>
          </cell>
          <cell r="FL32">
            <v>0</v>
          </cell>
          <cell r="FM32">
            <v>0</v>
          </cell>
          <cell r="FN32">
            <v>0</v>
          </cell>
          <cell r="FO32">
            <v>0</v>
          </cell>
          <cell r="FP32">
            <v>0</v>
          </cell>
          <cell r="FQ32">
            <v>0</v>
          </cell>
          <cell r="FR32">
            <v>0</v>
          </cell>
          <cell r="FS32">
            <v>0</v>
          </cell>
          <cell r="FT32">
            <v>0</v>
          </cell>
          <cell r="FU32">
            <v>0</v>
          </cell>
          <cell r="FV32">
            <v>60</v>
          </cell>
          <cell r="FW32">
            <v>60.009999999999991</v>
          </cell>
          <cell r="FX32">
            <v>60.009999999999991</v>
          </cell>
          <cell r="FY32">
            <v>12.001999999999999</v>
          </cell>
          <cell r="FZ32">
            <v>12.001999999999999</v>
          </cell>
          <cell r="GA32">
            <v>12.001999999999999</v>
          </cell>
          <cell r="GB32">
            <v>12.001999999999999</v>
          </cell>
          <cell r="GC32">
            <v>12.001999999999999</v>
          </cell>
          <cell r="GD32">
            <v>12.001999999999999</v>
          </cell>
          <cell r="GE32">
            <v>12.001999999999999</v>
          </cell>
          <cell r="GF32">
            <v>12</v>
          </cell>
          <cell r="GG32">
            <v>12</v>
          </cell>
          <cell r="GH32">
            <v>12</v>
          </cell>
          <cell r="GI32">
            <v>12</v>
          </cell>
          <cell r="GJ32">
            <v>12</v>
          </cell>
          <cell r="GK32">
            <v>12</v>
          </cell>
          <cell r="GL32">
            <v>12</v>
          </cell>
          <cell r="GM32">
            <v>12</v>
          </cell>
          <cell r="GN32">
            <v>12</v>
          </cell>
          <cell r="GO32">
            <v>12</v>
          </cell>
          <cell r="GP32">
            <v>12</v>
          </cell>
          <cell r="GQ32">
            <v>12</v>
          </cell>
        </row>
        <row r="33">
          <cell r="A33" t="str">
            <v>SDC IN</v>
          </cell>
          <cell r="B33" t="str">
            <v>Sundaram Clayton</v>
          </cell>
          <cell r="C33" t="str">
            <v>Auto ancillary</v>
          </cell>
          <cell r="D33">
            <v>0</v>
          </cell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R33">
            <v>0</v>
          </cell>
          <cell r="S33">
            <v>0</v>
          </cell>
          <cell r="T33">
            <v>0</v>
          </cell>
          <cell r="U33">
            <v>0</v>
          </cell>
          <cell r="V33">
            <v>0</v>
          </cell>
          <cell r="W33">
            <v>0</v>
          </cell>
          <cell r="X33">
            <v>0</v>
          </cell>
          <cell r="Y33">
            <v>0</v>
          </cell>
          <cell r="Z33">
            <v>0</v>
          </cell>
          <cell r="AA33">
            <v>0</v>
          </cell>
          <cell r="AB33">
            <v>0</v>
          </cell>
          <cell r="AC33">
            <v>0</v>
          </cell>
          <cell r="AD33">
            <v>0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O33">
            <v>0</v>
          </cell>
          <cell r="AP33">
            <v>0</v>
          </cell>
          <cell r="AQ33">
            <v>0</v>
          </cell>
          <cell r="AR33">
            <v>0</v>
          </cell>
          <cell r="AS33">
            <v>0</v>
          </cell>
          <cell r="AT33">
            <v>0</v>
          </cell>
          <cell r="AU33">
            <v>0</v>
          </cell>
          <cell r="AV33">
            <v>0</v>
          </cell>
          <cell r="AW33">
            <v>0</v>
          </cell>
          <cell r="AX33">
            <v>0</v>
          </cell>
          <cell r="AY33">
            <v>0</v>
          </cell>
          <cell r="AZ33">
            <v>0</v>
          </cell>
          <cell r="BA33">
            <v>0</v>
          </cell>
          <cell r="BB33">
            <v>0</v>
          </cell>
          <cell r="BC33">
            <v>0</v>
          </cell>
          <cell r="BD33">
            <v>0</v>
          </cell>
          <cell r="BE33">
            <v>0</v>
          </cell>
          <cell r="BF33">
            <v>0</v>
          </cell>
          <cell r="BG33">
            <v>0</v>
          </cell>
          <cell r="BH33">
            <v>0</v>
          </cell>
          <cell r="BI33">
            <v>0</v>
          </cell>
          <cell r="BJ33">
            <v>0</v>
          </cell>
          <cell r="BK33">
            <v>0</v>
          </cell>
          <cell r="BL33">
            <v>0</v>
          </cell>
          <cell r="BM33">
            <v>0</v>
          </cell>
          <cell r="BN33">
            <v>0</v>
          </cell>
          <cell r="BO33">
            <v>0</v>
          </cell>
          <cell r="BP33">
            <v>0</v>
          </cell>
          <cell r="BQ33">
            <v>0</v>
          </cell>
          <cell r="BR33">
            <v>0</v>
          </cell>
          <cell r="BS33">
            <v>0</v>
          </cell>
          <cell r="BT33">
            <v>0</v>
          </cell>
          <cell r="BU33">
            <v>0</v>
          </cell>
          <cell r="BV33">
            <v>0</v>
          </cell>
          <cell r="BW33">
            <v>0</v>
          </cell>
          <cell r="BX33">
            <v>0</v>
          </cell>
          <cell r="BY33">
            <v>0</v>
          </cell>
          <cell r="BZ33">
            <v>0</v>
          </cell>
          <cell r="CA33">
            <v>0</v>
          </cell>
          <cell r="CB33">
            <v>0</v>
          </cell>
          <cell r="CC33">
            <v>0</v>
          </cell>
          <cell r="CD33">
            <v>0</v>
          </cell>
          <cell r="CE33">
            <v>0</v>
          </cell>
          <cell r="CF33">
            <v>0</v>
          </cell>
          <cell r="CG33">
            <v>0</v>
          </cell>
          <cell r="CH33">
            <v>0</v>
          </cell>
          <cell r="CI33">
            <v>0</v>
          </cell>
          <cell r="CJ33">
            <v>0</v>
          </cell>
          <cell r="CK33">
            <v>0</v>
          </cell>
          <cell r="CL33">
            <v>0</v>
          </cell>
          <cell r="CM33">
            <v>0</v>
          </cell>
          <cell r="CN33">
            <v>0</v>
          </cell>
          <cell r="CO33">
            <v>0</v>
          </cell>
          <cell r="CP33">
            <v>0</v>
          </cell>
          <cell r="CQ33">
            <v>0</v>
          </cell>
          <cell r="CR33">
            <v>0</v>
          </cell>
          <cell r="CS33">
            <v>0</v>
          </cell>
          <cell r="CT33">
            <v>0</v>
          </cell>
          <cell r="CU33">
            <v>0</v>
          </cell>
          <cell r="CV33">
            <v>0</v>
          </cell>
          <cell r="CW33">
            <v>0</v>
          </cell>
          <cell r="CX33">
            <v>0</v>
          </cell>
          <cell r="CY33">
            <v>0</v>
          </cell>
          <cell r="CZ33">
            <v>0</v>
          </cell>
          <cell r="DA33">
            <v>0</v>
          </cell>
          <cell r="DB33">
            <v>0</v>
          </cell>
          <cell r="DC33">
            <v>0</v>
          </cell>
          <cell r="DD33">
            <v>0</v>
          </cell>
          <cell r="DE33">
            <v>0</v>
          </cell>
          <cell r="DF33">
            <v>0</v>
          </cell>
          <cell r="DG33">
            <v>0</v>
          </cell>
          <cell r="DH33">
            <v>0</v>
          </cell>
          <cell r="DI33">
            <v>0</v>
          </cell>
          <cell r="DJ33">
            <v>0</v>
          </cell>
          <cell r="DK33">
            <v>0</v>
          </cell>
          <cell r="DL33">
            <v>0</v>
          </cell>
          <cell r="DM33">
            <v>0</v>
          </cell>
          <cell r="DN33">
            <v>0</v>
          </cell>
          <cell r="DO33">
            <v>0</v>
          </cell>
          <cell r="DP33">
            <v>0</v>
          </cell>
          <cell r="DQ33">
            <v>0</v>
          </cell>
          <cell r="DR33">
            <v>0</v>
          </cell>
          <cell r="DS33">
            <v>0</v>
          </cell>
          <cell r="DT33">
            <v>0</v>
          </cell>
          <cell r="DU33">
            <v>0</v>
          </cell>
          <cell r="DV33">
            <v>0</v>
          </cell>
          <cell r="DW33">
            <v>0</v>
          </cell>
          <cell r="DX33">
            <v>0</v>
          </cell>
          <cell r="DY33">
            <v>0</v>
          </cell>
          <cell r="DZ33">
            <v>0</v>
          </cell>
          <cell r="EA33">
            <v>0</v>
          </cell>
          <cell r="EB33">
            <v>0</v>
          </cell>
          <cell r="EC33">
            <v>0</v>
          </cell>
          <cell r="ED33">
            <v>0</v>
          </cell>
          <cell r="EE33">
            <v>0</v>
          </cell>
          <cell r="EF33">
            <v>0</v>
          </cell>
          <cell r="EG33">
            <v>0</v>
          </cell>
          <cell r="EH33">
            <v>0</v>
          </cell>
          <cell r="EI33">
            <v>0</v>
          </cell>
          <cell r="EJ33">
            <v>0</v>
          </cell>
          <cell r="EK33">
            <v>0</v>
          </cell>
          <cell r="EL33">
            <v>0</v>
          </cell>
          <cell r="EM33">
            <v>0</v>
          </cell>
          <cell r="EN33">
            <v>0</v>
          </cell>
          <cell r="EO33">
            <v>0</v>
          </cell>
          <cell r="EP33">
            <v>0</v>
          </cell>
          <cell r="EQ33">
            <v>0</v>
          </cell>
          <cell r="ER33">
            <v>0</v>
          </cell>
          <cell r="ES33">
            <v>0</v>
          </cell>
          <cell r="ET33">
            <v>0</v>
          </cell>
          <cell r="EU33">
            <v>0</v>
          </cell>
          <cell r="EV33">
            <v>0</v>
          </cell>
          <cell r="EW33">
            <v>0</v>
          </cell>
          <cell r="EX33">
            <v>0</v>
          </cell>
          <cell r="EY33">
            <v>0</v>
          </cell>
          <cell r="EZ33">
            <v>0</v>
          </cell>
          <cell r="FA33">
            <v>0</v>
          </cell>
          <cell r="FB33">
            <v>0</v>
          </cell>
          <cell r="FC33">
            <v>0</v>
          </cell>
          <cell r="FD33">
            <v>0</v>
          </cell>
          <cell r="FE33">
            <v>0</v>
          </cell>
          <cell r="FF33">
            <v>0</v>
          </cell>
          <cell r="FG33">
            <v>0</v>
          </cell>
          <cell r="FH33">
            <v>0</v>
          </cell>
          <cell r="FI33">
            <v>0</v>
          </cell>
          <cell r="FJ33">
            <v>0</v>
          </cell>
          <cell r="FK33">
            <v>0</v>
          </cell>
          <cell r="FL33">
            <v>0</v>
          </cell>
          <cell r="FM33">
            <v>0</v>
          </cell>
          <cell r="FN33">
            <v>0</v>
          </cell>
          <cell r="FO33">
            <v>0</v>
          </cell>
          <cell r="FP33">
            <v>0</v>
          </cell>
          <cell r="FQ33">
            <v>0</v>
          </cell>
          <cell r="FR33">
            <v>0</v>
          </cell>
          <cell r="FS33">
            <v>0</v>
          </cell>
          <cell r="FT33">
            <v>0</v>
          </cell>
          <cell r="FU33">
            <v>0</v>
          </cell>
          <cell r="FV33">
            <v>0</v>
          </cell>
          <cell r="FW33">
            <v>0</v>
          </cell>
          <cell r="FX33">
            <v>0</v>
          </cell>
          <cell r="FY33">
            <v>0</v>
          </cell>
          <cell r="FZ33">
            <v>0</v>
          </cell>
          <cell r="GA33">
            <v>0</v>
          </cell>
          <cell r="GB33">
            <v>0</v>
          </cell>
          <cell r="GC33">
            <v>0</v>
          </cell>
          <cell r="GD33">
            <v>0</v>
          </cell>
          <cell r="GE33">
            <v>0</v>
          </cell>
          <cell r="GF33">
            <v>0</v>
          </cell>
          <cell r="GG33">
            <v>0</v>
          </cell>
          <cell r="GH33">
            <v>0</v>
          </cell>
          <cell r="GI33">
            <v>0</v>
          </cell>
          <cell r="GJ33">
            <v>0</v>
          </cell>
          <cell r="GK33">
            <v>0</v>
          </cell>
          <cell r="GL33">
            <v>0</v>
          </cell>
          <cell r="GM33">
            <v>0</v>
          </cell>
          <cell r="GN33">
            <v>0</v>
          </cell>
          <cell r="GO33">
            <v>0</v>
          </cell>
          <cell r="GP33">
            <v>0</v>
          </cell>
          <cell r="GQ33">
            <v>0</v>
          </cell>
        </row>
        <row r="34">
          <cell r="A34" t="str">
            <v>TI IN</v>
          </cell>
          <cell r="B34" t="str">
            <v>Tube Investments Of India</v>
          </cell>
          <cell r="C34" t="str">
            <v>Auto Ancillaries</v>
          </cell>
          <cell r="D34">
            <v>0</v>
          </cell>
          <cell r="E34">
            <v>0</v>
          </cell>
          <cell r="F34">
            <v>0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R34">
            <v>0</v>
          </cell>
          <cell r="S34">
            <v>0</v>
          </cell>
          <cell r="T34">
            <v>0</v>
          </cell>
          <cell r="U34">
            <v>0</v>
          </cell>
          <cell r="V34">
            <v>0</v>
          </cell>
          <cell r="W34">
            <v>0</v>
          </cell>
          <cell r="X34">
            <v>0</v>
          </cell>
          <cell r="Y34">
            <v>0</v>
          </cell>
          <cell r="Z34">
            <v>0</v>
          </cell>
          <cell r="AA34">
            <v>0</v>
          </cell>
          <cell r="AB34">
            <v>0</v>
          </cell>
          <cell r="AC34">
            <v>0</v>
          </cell>
          <cell r="AD34">
            <v>0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149.39999999999981</v>
          </cell>
          <cell r="AO34">
            <v>122.19999999999945</v>
          </cell>
          <cell r="AP34">
            <v>264.8</v>
          </cell>
          <cell r="AQ34">
            <v>370.60000000000025</v>
          </cell>
          <cell r="AR34">
            <v>234.09999999999997</v>
          </cell>
          <cell r="AS34">
            <v>313.80000000000075</v>
          </cell>
          <cell r="AT34">
            <v>374.60000000000053</v>
          </cell>
          <cell r="AU34">
            <v>906.8</v>
          </cell>
          <cell r="AV34">
            <v>894.6</v>
          </cell>
          <cell r="AW34">
            <v>263.69999999999908</v>
          </cell>
          <cell r="AX34">
            <v>205.40000000000023</v>
          </cell>
          <cell r="AY34">
            <v>194.10000000000065</v>
          </cell>
          <cell r="AZ34">
            <v>140.89999999999969</v>
          </cell>
          <cell r="BA34">
            <v>157.19999999999945</v>
          </cell>
          <cell r="BB34">
            <v>175.50000000000014</v>
          </cell>
          <cell r="BC34">
            <v>91.400000000000333</v>
          </cell>
          <cell r="BD34">
            <v>482.90000000000003</v>
          </cell>
          <cell r="BE34">
            <v>420.70000000000084</v>
          </cell>
          <cell r="BF34">
            <v>-137.50000000000017</v>
          </cell>
          <cell r="BG34">
            <v>-44.299999999999102</v>
          </cell>
          <cell r="BH34">
            <v>0</v>
          </cell>
          <cell r="BI34">
            <v>0</v>
          </cell>
          <cell r="BJ34">
            <v>0</v>
          </cell>
          <cell r="BK34">
            <v>0</v>
          </cell>
          <cell r="BL34">
            <v>0</v>
          </cell>
          <cell r="BM34">
            <v>0</v>
          </cell>
          <cell r="BN34">
            <v>0</v>
          </cell>
          <cell r="BO34">
            <v>0</v>
          </cell>
          <cell r="BP34">
            <v>0</v>
          </cell>
          <cell r="BQ34">
            <v>0</v>
          </cell>
          <cell r="BR34">
            <v>0</v>
          </cell>
          <cell r="BS34">
            <v>0</v>
          </cell>
          <cell r="BT34">
            <v>0</v>
          </cell>
          <cell r="BU34">
            <v>0</v>
          </cell>
          <cell r="BV34">
            <v>0</v>
          </cell>
          <cell r="BW34">
            <v>0</v>
          </cell>
          <cell r="BX34">
            <v>0</v>
          </cell>
          <cell r="BY34">
            <v>0</v>
          </cell>
          <cell r="BZ34">
            <v>0</v>
          </cell>
          <cell r="CA34">
            <v>0</v>
          </cell>
          <cell r="CB34">
            <v>0</v>
          </cell>
          <cell r="CC34">
            <v>0</v>
          </cell>
          <cell r="CD34">
            <v>0</v>
          </cell>
          <cell r="CE34">
            <v>0</v>
          </cell>
          <cell r="CF34">
            <v>0</v>
          </cell>
          <cell r="CG34">
            <v>0</v>
          </cell>
          <cell r="CH34">
            <v>0</v>
          </cell>
          <cell r="CI34">
            <v>0</v>
          </cell>
          <cell r="CJ34">
            <v>0</v>
          </cell>
          <cell r="CK34">
            <v>0</v>
          </cell>
          <cell r="CL34">
            <v>0</v>
          </cell>
          <cell r="CM34">
            <v>0</v>
          </cell>
          <cell r="CN34">
            <v>0</v>
          </cell>
          <cell r="CO34">
            <v>0</v>
          </cell>
          <cell r="CP34">
            <v>0</v>
          </cell>
          <cell r="CQ34">
            <v>0</v>
          </cell>
          <cell r="CR34">
            <v>149.39999999999981</v>
          </cell>
          <cell r="CS34">
            <v>122.19999999999945</v>
          </cell>
          <cell r="CT34">
            <v>264.8</v>
          </cell>
          <cell r="CU34">
            <v>370.60000000000025</v>
          </cell>
          <cell r="CV34">
            <v>234.09999999999997</v>
          </cell>
          <cell r="CW34">
            <v>313.80000000000075</v>
          </cell>
          <cell r="CX34">
            <v>374.60000000000053</v>
          </cell>
          <cell r="CY34">
            <v>906.8</v>
          </cell>
          <cell r="CZ34">
            <v>894.6</v>
          </cell>
          <cell r="DA34">
            <v>263.69999999999908</v>
          </cell>
          <cell r="DB34">
            <v>205.40000000000023</v>
          </cell>
          <cell r="DC34">
            <v>194.10000000000065</v>
          </cell>
          <cell r="DD34">
            <v>140.89999999999969</v>
          </cell>
          <cell r="DE34">
            <v>157.19999999999945</v>
          </cell>
          <cell r="DF34">
            <v>111.90000000000015</v>
          </cell>
          <cell r="DG34">
            <v>95.800000000000338</v>
          </cell>
          <cell r="DH34">
            <v>164.50000000000006</v>
          </cell>
          <cell r="DI34">
            <v>272.50000000000085</v>
          </cell>
          <cell r="DJ34">
            <v>-137.50000000000017</v>
          </cell>
          <cell r="DK34">
            <v>-44.299999999999102</v>
          </cell>
          <cell r="DL34">
            <v>0</v>
          </cell>
          <cell r="DM34">
            <v>0</v>
          </cell>
          <cell r="DN34">
            <v>0</v>
          </cell>
          <cell r="DO34">
            <v>0</v>
          </cell>
          <cell r="DP34">
            <v>0</v>
          </cell>
          <cell r="DQ34">
            <v>0</v>
          </cell>
          <cell r="DR34">
            <v>0</v>
          </cell>
          <cell r="DS34">
            <v>0</v>
          </cell>
          <cell r="DT34">
            <v>0</v>
          </cell>
          <cell r="DU34">
            <v>0</v>
          </cell>
          <cell r="DV34">
            <v>0</v>
          </cell>
          <cell r="DW34">
            <v>0</v>
          </cell>
          <cell r="DX34">
            <v>0</v>
          </cell>
          <cell r="DY34">
            <v>0</v>
          </cell>
          <cell r="DZ34">
            <v>0</v>
          </cell>
          <cell r="EA34">
            <v>0</v>
          </cell>
          <cell r="EB34">
            <v>0</v>
          </cell>
          <cell r="EC34">
            <v>0</v>
          </cell>
          <cell r="ED34">
            <v>0</v>
          </cell>
          <cell r="EE34">
            <v>0</v>
          </cell>
          <cell r="EF34">
            <v>0</v>
          </cell>
          <cell r="EG34">
            <v>0</v>
          </cell>
          <cell r="EH34">
            <v>0</v>
          </cell>
          <cell r="EI34">
            <v>0</v>
          </cell>
          <cell r="EJ34">
            <v>0</v>
          </cell>
          <cell r="EK34">
            <v>0</v>
          </cell>
          <cell r="EL34">
            <v>0</v>
          </cell>
          <cell r="EM34">
            <v>0</v>
          </cell>
          <cell r="EN34">
            <v>0</v>
          </cell>
          <cell r="EO34">
            <v>0</v>
          </cell>
          <cell r="EP34">
            <v>0</v>
          </cell>
          <cell r="EQ34">
            <v>0</v>
          </cell>
          <cell r="ER34">
            <v>0</v>
          </cell>
          <cell r="ES34">
            <v>0</v>
          </cell>
          <cell r="ET34">
            <v>0</v>
          </cell>
          <cell r="EU34">
            <v>0</v>
          </cell>
          <cell r="EV34">
            <v>0</v>
          </cell>
          <cell r="EW34">
            <v>0</v>
          </cell>
          <cell r="EX34">
            <v>0</v>
          </cell>
          <cell r="EY34">
            <v>0</v>
          </cell>
          <cell r="EZ34">
            <v>0</v>
          </cell>
          <cell r="FA34">
            <v>0</v>
          </cell>
          <cell r="FB34">
            <v>0</v>
          </cell>
          <cell r="FC34">
            <v>0</v>
          </cell>
          <cell r="FD34">
            <v>0</v>
          </cell>
          <cell r="FE34">
            <v>0</v>
          </cell>
          <cell r="FF34">
            <v>0</v>
          </cell>
          <cell r="FG34">
            <v>0</v>
          </cell>
          <cell r="FH34">
            <v>0</v>
          </cell>
          <cell r="FI34">
            <v>0</v>
          </cell>
          <cell r="FJ34">
            <v>0</v>
          </cell>
          <cell r="FK34">
            <v>0</v>
          </cell>
          <cell r="FL34">
            <v>0</v>
          </cell>
          <cell r="FM34">
            <v>0</v>
          </cell>
          <cell r="FN34">
            <v>0</v>
          </cell>
          <cell r="FO34">
            <v>0</v>
          </cell>
          <cell r="FP34">
            <v>0</v>
          </cell>
          <cell r="FQ34">
            <v>0</v>
          </cell>
          <cell r="FR34">
            <v>0</v>
          </cell>
          <cell r="FS34">
            <v>0</v>
          </cell>
          <cell r="FT34">
            <v>0</v>
          </cell>
          <cell r="FU34">
            <v>0</v>
          </cell>
          <cell r="FV34">
            <v>0</v>
          </cell>
          <cell r="FW34">
            <v>0</v>
          </cell>
          <cell r="FX34">
            <v>92.36345</v>
          </cell>
          <cell r="FY34">
            <v>184.7269</v>
          </cell>
          <cell r="FZ34">
            <v>184.7269</v>
          </cell>
          <cell r="GA34">
            <v>184.7269</v>
          </cell>
          <cell r="GB34">
            <v>184.7269</v>
          </cell>
          <cell r="GC34">
            <v>184.7269</v>
          </cell>
          <cell r="GD34">
            <v>184.7269</v>
          </cell>
          <cell r="GE34">
            <v>184.7269</v>
          </cell>
          <cell r="GF34">
            <v>184.78</v>
          </cell>
          <cell r="GG34">
            <v>184.78</v>
          </cell>
          <cell r="GH34">
            <v>184.78</v>
          </cell>
          <cell r="GI34">
            <v>185</v>
          </cell>
          <cell r="GJ34">
            <v>185</v>
          </cell>
          <cell r="GK34">
            <v>185</v>
          </cell>
          <cell r="GL34">
            <v>185</v>
          </cell>
          <cell r="GM34">
            <v>185</v>
          </cell>
          <cell r="GN34">
            <v>185</v>
          </cell>
          <cell r="GO34">
            <v>185</v>
          </cell>
          <cell r="GP34">
            <v>185</v>
          </cell>
          <cell r="GQ34">
            <v>185</v>
          </cell>
        </row>
        <row r="35">
          <cell r="A35" t="str">
            <v>SF IN</v>
          </cell>
          <cell r="B35" t="str">
            <v>Sundram Fasteners</v>
          </cell>
          <cell r="C35" t="str">
            <v>Auto Ancillaries</v>
          </cell>
          <cell r="D35">
            <v>0</v>
          </cell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R35">
            <v>0</v>
          </cell>
          <cell r="S35">
            <v>0</v>
          </cell>
          <cell r="T35">
            <v>0</v>
          </cell>
          <cell r="U35">
            <v>0</v>
          </cell>
          <cell r="V35">
            <v>0</v>
          </cell>
          <cell r="W35">
            <v>0</v>
          </cell>
          <cell r="X35">
            <v>0</v>
          </cell>
          <cell r="Y35">
            <v>0</v>
          </cell>
          <cell r="Z35">
            <v>0</v>
          </cell>
          <cell r="AA35">
            <v>0</v>
          </cell>
          <cell r="AB35">
            <v>0</v>
          </cell>
          <cell r="AC35">
            <v>0</v>
          </cell>
          <cell r="AD35">
            <v>0</v>
          </cell>
          <cell r="AE35">
            <v>0</v>
          </cell>
          <cell r="AF35">
            <v>109.29999999999993</v>
          </cell>
          <cell r="AG35">
            <v>108.19999999999976</v>
          </cell>
          <cell r="AH35">
            <v>100.3</v>
          </cell>
          <cell r="AI35">
            <v>136.1</v>
          </cell>
          <cell r="AJ35">
            <v>126.09999999999981</v>
          </cell>
          <cell r="AK35">
            <v>151.50000000000017</v>
          </cell>
          <cell r="AL35">
            <v>120.30000000000014</v>
          </cell>
          <cell r="AM35">
            <v>181.10000000000016</v>
          </cell>
          <cell r="AN35">
            <v>115.69999999999999</v>
          </cell>
          <cell r="AO35">
            <v>147.69999999999942</v>
          </cell>
          <cell r="AP35">
            <v>247.49999999999974</v>
          </cell>
          <cell r="AQ35">
            <v>182.89999999999998</v>
          </cell>
          <cell r="AR35">
            <v>173.39999999999935</v>
          </cell>
          <cell r="AS35">
            <v>137.19999999999908</v>
          </cell>
          <cell r="AT35">
            <v>124.99999999999997</v>
          </cell>
          <cell r="AU35">
            <v>191.4999999999996</v>
          </cell>
          <cell r="AV35">
            <v>180.20000000000027</v>
          </cell>
          <cell r="AW35">
            <v>254.40000000000072</v>
          </cell>
          <cell r="AX35">
            <v>209.80000000000064</v>
          </cell>
          <cell r="AY35">
            <v>74.50000000000027</v>
          </cell>
          <cell r="AZ35">
            <v>255.5999999999998</v>
          </cell>
          <cell r="BA35">
            <v>204.60000000000042</v>
          </cell>
          <cell r="BB35">
            <v>180.4000000000002</v>
          </cell>
          <cell r="BC35">
            <v>29.700000000000429</v>
          </cell>
          <cell r="BD35">
            <v>128.89999999999961</v>
          </cell>
          <cell r="BE35">
            <v>91.700000000000287</v>
          </cell>
          <cell r="BF35">
            <v>6.3999999999999888</v>
          </cell>
          <cell r="BG35">
            <v>-52.599999999999753</v>
          </cell>
          <cell r="BH35">
            <v>0</v>
          </cell>
          <cell r="BI35">
            <v>0</v>
          </cell>
          <cell r="BJ35">
            <v>0</v>
          </cell>
          <cell r="BK35">
            <v>0</v>
          </cell>
          <cell r="BL35">
            <v>0</v>
          </cell>
          <cell r="BM35">
            <v>0</v>
          </cell>
          <cell r="BN35">
            <v>0</v>
          </cell>
          <cell r="BO35">
            <v>0</v>
          </cell>
          <cell r="BP35">
            <v>0</v>
          </cell>
          <cell r="BQ35">
            <v>0</v>
          </cell>
          <cell r="BR35">
            <v>0</v>
          </cell>
          <cell r="BS35">
            <v>0</v>
          </cell>
          <cell r="BT35">
            <v>0</v>
          </cell>
          <cell r="BU35">
            <v>0</v>
          </cell>
          <cell r="BV35">
            <v>0</v>
          </cell>
          <cell r="BW35">
            <v>0</v>
          </cell>
          <cell r="BX35">
            <v>0</v>
          </cell>
          <cell r="BY35">
            <v>0</v>
          </cell>
          <cell r="BZ35">
            <v>0</v>
          </cell>
          <cell r="CA35">
            <v>0</v>
          </cell>
          <cell r="CB35">
            <v>0</v>
          </cell>
          <cell r="CC35">
            <v>0</v>
          </cell>
          <cell r="CD35">
            <v>0</v>
          </cell>
          <cell r="CE35">
            <v>0</v>
          </cell>
          <cell r="CF35">
            <v>0</v>
          </cell>
          <cell r="CG35">
            <v>0</v>
          </cell>
          <cell r="CH35">
            <v>0</v>
          </cell>
          <cell r="CI35">
            <v>0</v>
          </cell>
          <cell r="CJ35">
            <v>109.29999999999993</v>
          </cell>
          <cell r="CK35">
            <v>108.19999999999976</v>
          </cell>
          <cell r="CL35">
            <v>100.3</v>
          </cell>
          <cell r="CM35">
            <v>136.1</v>
          </cell>
          <cell r="CN35">
            <v>126.09999999999981</v>
          </cell>
          <cell r="CO35">
            <v>151.50000000000017</v>
          </cell>
          <cell r="CP35">
            <v>120.30000000000014</v>
          </cell>
          <cell r="CQ35">
            <v>181.10000000000016</v>
          </cell>
          <cell r="CR35">
            <v>115.69999999999999</v>
          </cell>
          <cell r="CS35">
            <v>147.69999999999942</v>
          </cell>
          <cell r="CT35">
            <v>247.49999999999974</v>
          </cell>
          <cell r="CU35">
            <v>182.89999999999998</v>
          </cell>
          <cell r="CV35">
            <v>173.39999999999935</v>
          </cell>
          <cell r="CW35">
            <v>137.19999999999908</v>
          </cell>
          <cell r="CX35">
            <v>124.99999999999997</v>
          </cell>
          <cell r="CY35">
            <v>191.4999999999996</v>
          </cell>
          <cell r="CZ35">
            <v>180.20000000000027</v>
          </cell>
          <cell r="DA35">
            <v>254.40000000000072</v>
          </cell>
          <cell r="DB35">
            <v>209.80000000000064</v>
          </cell>
          <cell r="DC35">
            <v>109.30000000000027</v>
          </cell>
          <cell r="DD35">
            <v>255.5999999999998</v>
          </cell>
          <cell r="DE35">
            <v>204.60000000000042</v>
          </cell>
          <cell r="DF35">
            <v>180.4000000000002</v>
          </cell>
          <cell r="DG35">
            <v>29.700000000000429</v>
          </cell>
          <cell r="DH35">
            <v>128.89999999999961</v>
          </cell>
          <cell r="DI35">
            <v>91.700000000000287</v>
          </cell>
          <cell r="DJ35">
            <v>6.3999999999999888</v>
          </cell>
          <cell r="DK35">
            <v>-52.599999999999753</v>
          </cell>
          <cell r="DL35">
            <v>0</v>
          </cell>
          <cell r="DM35">
            <v>0</v>
          </cell>
          <cell r="DN35">
            <v>0</v>
          </cell>
          <cell r="DO35">
            <v>0</v>
          </cell>
          <cell r="DP35">
            <v>0</v>
          </cell>
          <cell r="DQ35">
            <v>0</v>
          </cell>
          <cell r="DR35">
            <v>0</v>
          </cell>
          <cell r="DS35">
            <v>0</v>
          </cell>
          <cell r="DT35">
            <v>0</v>
          </cell>
          <cell r="DU35">
            <v>0</v>
          </cell>
          <cell r="DV35">
            <v>0</v>
          </cell>
          <cell r="DW35">
            <v>0</v>
          </cell>
          <cell r="DX35">
            <v>0</v>
          </cell>
          <cell r="DY35">
            <v>0</v>
          </cell>
          <cell r="DZ35">
            <v>0</v>
          </cell>
          <cell r="EA35">
            <v>0</v>
          </cell>
          <cell r="EB35">
            <v>0</v>
          </cell>
          <cell r="EC35">
            <v>0</v>
          </cell>
          <cell r="ED35">
            <v>0</v>
          </cell>
          <cell r="EE35">
            <v>0</v>
          </cell>
          <cell r="EF35">
            <v>0</v>
          </cell>
          <cell r="EG35">
            <v>0</v>
          </cell>
          <cell r="EH35">
            <v>0</v>
          </cell>
          <cell r="EI35">
            <v>0</v>
          </cell>
          <cell r="EJ35">
            <v>0</v>
          </cell>
          <cell r="EK35">
            <v>0</v>
          </cell>
          <cell r="EL35">
            <v>0</v>
          </cell>
          <cell r="EM35">
            <v>0</v>
          </cell>
          <cell r="EN35">
            <v>0</v>
          </cell>
          <cell r="EO35">
            <v>0</v>
          </cell>
          <cell r="EP35">
            <v>0</v>
          </cell>
          <cell r="EQ35">
            <v>0</v>
          </cell>
          <cell r="ER35">
            <v>0</v>
          </cell>
          <cell r="ES35">
            <v>0</v>
          </cell>
          <cell r="ET35">
            <v>0</v>
          </cell>
          <cell r="EU35">
            <v>0</v>
          </cell>
          <cell r="EV35">
            <v>0</v>
          </cell>
          <cell r="EW35">
            <v>0</v>
          </cell>
          <cell r="EX35">
            <v>0</v>
          </cell>
          <cell r="EY35">
            <v>0</v>
          </cell>
          <cell r="EZ35">
            <v>0</v>
          </cell>
          <cell r="FA35">
            <v>0</v>
          </cell>
          <cell r="FB35">
            <v>0</v>
          </cell>
          <cell r="FC35">
            <v>0</v>
          </cell>
          <cell r="FD35">
            <v>0</v>
          </cell>
          <cell r="FE35">
            <v>0</v>
          </cell>
          <cell r="FF35">
            <v>0</v>
          </cell>
          <cell r="FG35">
            <v>0</v>
          </cell>
          <cell r="FH35">
            <v>0</v>
          </cell>
          <cell r="FI35">
            <v>0</v>
          </cell>
          <cell r="FJ35">
            <v>0</v>
          </cell>
          <cell r="FK35">
            <v>0</v>
          </cell>
          <cell r="FL35">
            <v>0</v>
          </cell>
          <cell r="FM35">
            <v>0</v>
          </cell>
          <cell r="FN35">
            <v>0</v>
          </cell>
          <cell r="FO35">
            <v>0</v>
          </cell>
          <cell r="FP35">
            <v>204.4</v>
          </cell>
          <cell r="FQ35">
            <v>204.4</v>
          </cell>
          <cell r="FR35">
            <v>204.4</v>
          </cell>
          <cell r="FS35">
            <v>204.4</v>
          </cell>
          <cell r="FT35">
            <v>210.2</v>
          </cell>
          <cell r="FU35">
            <v>210.2</v>
          </cell>
          <cell r="FV35">
            <v>210.2</v>
          </cell>
          <cell r="FW35">
            <v>210.2</v>
          </cell>
          <cell r="FX35">
            <v>210.2</v>
          </cell>
          <cell r="FY35">
            <v>210.2</v>
          </cell>
          <cell r="FZ35">
            <v>210.2</v>
          </cell>
          <cell r="GA35">
            <v>210.2</v>
          </cell>
          <cell r="GB35">
            <v>210.2</v>
          </cell>
          <cell r="GC35">
            <v>210.2</v>
          </cell>
          <cell r="GD35">
            <v>210.2</v>
          </cell>
          <cell r="GE35">
            <v>210.2</v>
          </cell>
          <cell r="GF35">
            <v>210.2</v>
          </cell>
          <cell r="GG35">
            <v>210.2</v>
          </cell>
          <cell r="GH35">
            <v>210.2</v>
          </cell>
          <cell r="GI35">
            <v>210.2</v>
          </cell>
          <cell r="GJ35">
            <v>210.2</v>
          </cell>
          <cell r="GK35">
            <v>210.2</v>
          </cell>
          <cell r="GL35">
            <v>210.2</v>
          </cell>
          <cell r="GM35">
            <v>210.2</v>
          </cell>
          <cell r="GN35">
            <v>210.2</v>
          </cell>
          <cell r="GO35">
            <v>210.2</v>
          </cell>
          <cell r="GP35">
            <v>210.2</v>
          </cell>
          <cell r="GQ35">
            <v>210.2</v>
          </cell>
        </row>
        <row r="36">
          <cell r="A36" t="str">
            <v>Auto - 2/3/4 wheelers</v>
          </cell>
          <cell r="B36" t="str">
            <v>Auto - 2/3/4 wheelers</v>
          </cell>
          <cell r="CJ36">
            <v>0</v>
          </cell>
          <cell r="CK36">
            <v>0</v>
          </cell>
          <cell r="CL36">
            <v>0</v>
          </cell>
          <cell r="CM36">
            <v>0</v>
          </cell>
          <cell r="CN36">
            <v>0</v>
          </cell>
          <cell r="CO36">
            <v>0</v>
          </cell>
          <cell r="CP36">
            <v>0</v>
          </cell>
          <cell r="CQ36">
            <v>0</v>
          </cell>
          <cell r="CR36">
            <v>0</v>
          </cell>
          <cell r="CS36">
            <v>0</v>
          </cell>
          <cell r="CT36">
            <v>0</v>
          </cell>
          <cell r="CU36">
            <v>0</v>
          </cell>
          <cell r="CV36">
            <v>0</v>
          </cell>
          <cell r="CW36">
            <v>0</v>
          </cell>
          <cell r="CX36">
            <v>0</v>
          </cell>
          <cell r="CY36">
            <v>0</v>
          </cell>
          <cell r="CZ36">
            <v>0</v>
          </cell>
          <cell r="DA36">
            <v>0</v>
          </cell>
          <cell r="DB36">
            <v>0</v>
          </cell>
          <cell r="DC36">
            <v>0</v>
          </cell>
          <cell r="DD36">
            <v>0</v>
          </cell>
          <cell r="DE36">
            <v>0</v>
          </cell>
          <cell r="DF36">
            <v>0</v>
          </cell>
          <cell r="DG36">
            <v>0</v>
          </cell>
          <cell r="DH36">
            <v>0</v>
          </cell>
          <cell r="DI36">
            <v>0</v>
          </cell>
          <cell r="DJ36">
            <v>0</v>
          </cell>
          <cell r="DK36">
            <v>0</v>
          </cell>
        </row>
        <row r="37">
          <cell r="A37" t="str">
            <v>Auto - 2&amp;3 wheelers</v>
          </cell>
          <cell r="B37" t="str">
            <v>Auto - 2&amp;3 wheelers</v>
          </cell>
          <cell r="CJ37">
            <v>0</v>
          </cell>
          <cell r="CK37">
            <v>0</v>
          </cell>
          <cell r="CL37">
            <v>0</v>
          </cell>
          <cell r="CM37">
            <v>0</v>
          </cell>
          <cell r="CN37">
            <v>0</v>
          </cell>
          <cell r="CO37">
            <v>0</v>
          </cell>
          <cell r="CP37">
            <v>0</v>
          </cell>
          <cell r="CQ37">
            <v>0</v>
          </cell>
          <cell r="CR37">
            <v>0</v>
          </cell>
          <cell r="CS37">
            <v>0</v>
          </cell>
          <cell r="CT37">
            <v>0</v>
          </cell>
          <cell r="CU37">
            <v>0</v>
          </cell>
          <cell r="CV37">
            <v>0</v>
          </cell>
          <cell r="CW37">
            <v>0</v>
          </cell>
          <cell r="CX37">
            <v>0</v>
          </cell>
          <cell r="CY37">
            <v>0</v>
          </cell>
          <cell r="CZ37">
            <v>0</v>
          </cell>
          <cell r="DA37">
            <v>0</v>
          </cell>
          <cell r="DB37">
            <v>0</v>
          </cell>
          <cell r="DC37">
            <v>0</v>
          </cell>
          <cell r="DD37">
            <v>0</v>
          </cell>
          <cell r="DE37">
            <v>0</v>
          </cell>
          <cell r="DF37">
            <v>0</v>
          </cell>
          <cell r="DG37">
            <v>0</v>
          </cell>
          <cell r="DH37">
            <v>0</v>
          </cell>
          <cell r="DI37">
            <v>0</v>
          </cell>
          <cell r="DJ37">
            <v>0</v>
          </cell>
          <cell r="DK37">
            <v>0</v>
          </cell>
        </row>
        <row r="38">
          <cell r="A38" t="str">
            <v>BJAUT IN</v>
          </cell>
          <cell r="B38" t="str">
            <v>Bajaj Auto</v>
          </cell>
          <cell r="C38" t="str">
            <v>Auto - 2&amp;3 wheelers</v>
          </cell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>
            <v>0</v>
          </cell>
          <cell r="S38">
            <v>0</v>
          </cell>
          <cell r="T38">
            <v>0</v>
          </cell>
          <cell r="U38">
            <v>0</v>
          </cell>
          <cell r="V38">
            <v>0</v>
          </cell>
          <cell r="W38">
            <v>0</v>
          </cell>
          <cell r="X38">
            <v>0</v>
          </cell>
          <cell r="Y38">
            <v>0</v>
          </cell>
          <cell r="Z38">
            <v>0</v>
          </cell>
          <cell r="AA38">
            <v>0</v>
          </cell>
          <cell r="AB38">
            <v>0</v>
          </cell>
          <cell r="AC38">
            <v>0</v>
          </cell>
          <cell r="AD38">
            <v>0</v>
          </cell>
          <cell r="AE38">
            <v>0</v>
          </cell>
          <cell r="AF38">
            <v>1190.8999999999996</v>
          </cell>
          <cell r="AG38">
            <v>1308.199999999998</v>
          </cell>
          <cell r="AH38">
            <v>1339.4000000000012</v>
          </cell>
          <cell r="AI38">
            <v>1507.7999999999997</v>
          </cell>
          <cell r="AJ38">
            <v>1593.2000000000007</v>
          </cell>
          <cell r="AK38">
            <v>2023.1</v>
          </cell>
          <cell r="AL38">
            <v>1804.7000000000016</v>
          </cell>
          <cell r="AM38">
            <v>1962.8999999999996</v>
          </cell>
          <cell r="AN38">
            <v>1630.6999999999998</v>
          </cell>
          <cell r="AO38">
            <v>1794.5000000000027</v>
          </cell>
          <cell r="AP38">
            <v>1820.0999999999985</v>
          </cell>
          <cell r="AQ38">
            <v>2046.3000000000018</v>
          </cell>
          <cell r="AR38">
            <v>2079.5000000000032</v>
          </cell>
          <cell r="AS38">
            <v>2893.6000000000013</v>
          </cell>
          <cell r="AT38">
            <v>2789.9000000000033</v>
          </cell>
          <cell r="AU38" t="e">
            <v>#REF!</v>
          </cell>
          <cell r="AV38" t="e">
            <v>#REF!</v>
          </cell>
          <cell r="AW38" t="e">
            <v>#REF!</v>
          </cell>
          <cell r="AX38" t="e">
            <v>#REF!</v>
          </cell>
          <cell r="AY38" t="e">
            <v>#REF!</v>
          </cell>
          <cell r="AZ38" t="e">
            <v>#REF!</v>
          </cell>
          <cell r="BA38" t="e">
            <v>#REF!</v>
          </cell>
          <cell r="BB38" t="e">
            <v>#REF!</v>
          </cell>
          <cell r="BC38" t="e">
            <v>#REF!</v>
          </cell>
          <cell r="BD38" t="e">
            <v>#REF!</v>
          </cell>
          <cell r="BE38" t="e">
            <v>#REF!</v>
          </cell>
          <cell r="BF38" t="e">
            <v>#REF!</v>
          </cell>
          <cell r="BG38" t="e">
            <v>#REF!</v>
          </cell>
          <cell r="BH38">
            <v>0</v>
          </cell>
          <cell r="BI38">
            <v>0</v>
          </cell>
          <cell r="BJ38">
            <v>0</v>
          </cell>
          <cell r="BK38">
            <v>0</v>
          </cell>
          <cell r="BL38">
            <v>0</v>
          </cell>
          <cell r="BM38">
            <v>0</v>
          </cell>
          <cell r="BN38">
            <v>0</v>
          </cell>
          <cell r="BO38">
            <v>0</v>
          </cell>
          <cell r="BP38">
            <v>0</v>
          </cell>
          <cell r="BQ38">
            <v>0</v>
          </cell>
          <cell r="BR38">
            <v>0</v>
          </cell>
          <cell r="BS38">
            <v>0</v>
          </cell>
          <cell r="BT38">
            <v>0</v>
          </cell>
          <cell r="BU38">
            <v>0</v>
          </cell>
          <cell r="BV38">
            <v>0</v>
          </cell>
          <cell r="BW38">
            <v>0</v>
          </cell>
          <cell r="BX38">
            <v>0</v>
          </cell>
          <cell r="BY38">
            <v>0</v>
          </cell>
          <cell r="BZ38">
            <v>0</v>
          </cell>
          <cell r="CA38">
            <v>0</v>
          </cell>
          <cell r="CB38">
            <v>0</v>
          </cell>
          <cell r="CC38">
            <v>0</v>
          </cell>
          <cell r="CD38">
            <v>0</v>
          </cell>
          <cell r="CE38">
            <v>0</v>
          </cell>
          <cell r="CF38">
            <v>0</v>
          </cell>
          <cell r="CG38">
            <v>0</v>
          </cell>
          <cell r="CH38">
            <v>0</v>
          </cell>
          <cell r="CI38">
            <v>0</v>
          </cell>
          <cell r="CJ38">
            <v>1218.0999999999997</v>
          </cell>
          <cell r="CK38">
            <v>1319.7999999999979</v>
          </cell>
          <cell r="CL38">
            <v>1340.2000000000012</v>
          </cell>
          <cell r="CM38">
            <v>1506.0999999999997</v>
          </cell>
          <cell r="CN38">
            <v>1610.6000000000008</v>
          </cell>
          <cell r="CO38">
            <v>2219.1999999999998</v>
          </cell>
          <cell r="CP38">
            <v>1822.9000000000017</v>
          </cell>
          <cell r="CQ38">
            <v>2156.3999999999996</v>
          </cell>
          <cell r="CR38">
            <v>1645.4999999999998</v>
          </cell>
          <cell r="CS38">
            <v>1962.6000000000026</v>
          </cell>
          <cell r="CT38">
            <v>1989.9999999999986</v>
          </cell>
          <cell r="CU38">
            <v>2202.2000000000016</v>
          </cell>
          <cell r="CV38">
            <v>2090.0000000000032</v>
          </cell>
          <cell r="CW38">
            <v>2908.1000000000013</v>
          </cell>
          <cell r="CX38">
            <v>2908.2000000000035</v>
          </cell>
          <cell r="CY38" t="e">
            <v>#REF!</v>
          </cell>
          <cell r="CZ38" t="e">
            <v>#REF!</v>
          </cell>
          <cell r="DA38" t="e">
            <v>#REF!</v>
          </cell>
          <cell r="DB38" t="e">
            <v>#REF!</v>
          </cell>
          <cell r="DC38" t="e">
            <v>#REF!</v>
          </cell>
          <cell r="DD38" t="e">
            <v>#REF!</v>
          </cell>
          <cell r="DE38" t="e">
            <v>#REF!</v>
          </cell>
          <cell r="DF38" t="e">
            <v>#REF!</v>
          </cell>
          <cell r="DG38" t="e">
            <v>#REF!</v>
          </cell>
          <cell r="DH38" t="e">
            <v>#REF!</v>
          </cell>
          <cell r="DI38" t="e">
            <v>#REF!</v>
          </cell>
          <cell r="DJ38" t="e">
            <v>#REF!</v>
          </cell>
          <cell r="DK38" t="e">
            <v>#REF!</v>
          </cell>
          <cell r="DL38">
            <v>0</v>
          </cell>
          <cell r="DM38">
            <v>0</v>
          </cell>
          <cell r="DN38">
            <v>0</v>
          </cell>
          <cell r="DO38">
            <v>0</v>
          </cell>
          <cell r="DP38">
            <v>0</v>
          </cell>
          <cell r="DQ38">
            <v>0</v>
          </cell>
          <cell r="DR38">
            <v>0</v>
          </cell>
          <cell r="DS38">
            <v>0</v>
          </cell>
          <cell r="DT38">
            <v>0</v>
          </cell>
          <cell r="DU38">
            <v>0</v>
          </cell>
          <cell r="DV38">
            <v>0</v>
          </cell>
          <cell r="DW38">
            <v>0</v>
          </cell>
          <cell r="DX38">
            <v>0</v>
          </cell>
          <cell r="DY38">
            <v>0</v>
          </cell>
          <cell r="DZ38">
            <v>0</v>
          </cell>
          <cell r="EA38">
            <v>0</v>
          </cell>
          <cell r="EB38">
            <v>0</v>
          </cell>
          <cell r="EC38">
            <v>0</v>
          </cell>
          <cell r="ED38">
            <v>0</v>
          </cell>
          <cell r="EE38">
            <v>0</v>
          </cell>
          <cell r="EF38">
            <v>0</v>
          </cell>
          <cell r="EG38">
            <v>0</v>
          </cell>
          <cell r="EH38">
            <v>0</v>
          </cell>
          <cell r="EI38">
            <v>0</v>
          </cell>
          <cell r="EJ38">
            <v>0</v>
          </cell>
          <cell r="EK38">
            <v>0</v>
          </cell>
          <cell r="EL38">
            <v>0</v>
          </cell>
          <cell r="EM38">
            <v>0</v>
          </cell>
          <cell r="EN38">
            <v>0</v>
          </cell>
          <cell r="EO38">
            <v>0</v>
          </cell>
          <cell r="EP38">
            <v>0</v>
          </cell>
          <cell r="EQ38">
            <v>0</v>
          </cell>
          <cell r="ER38">
            <v>0</v>
          </cell>
          <cell r="ES38">
            <v>0</v>
          </cell>
          <cell r="ET38">
            <v>0</v>
          </cell>
          <cell r="EU38">
            <v>0</v>
          </cell>
          <cell r="EV38">
            <v>0</v>
          </cell>
          <cell r="EW38">
            <v>0</v>
          </cell>
          <cell r="EX38">
            <v>0</v>
          </cell>
          <cell r="EY38">
            <v>0</v>
          </cell>
          <cell r="EZ38">
            <v>0</v>
          </cell>
          <cell r="FA38">
            <v>0</v>
          </cell>
          <cell r="FB38">
            <v>0</v>
          </cell>
          <cell r="FC38">
            <v>0</v>
          </cell>
          <cell r="FD38">
            <v>0</v>
          </cell>
          <cell r="FE38">
            <v>0</v>
          </cell>
          <cell r="FF38">
            <v>0</v>
          </cell>
          <cell r="FG38">
            <v>0</v>
          </cell>
          <cell r="FH38">
            <v>0</v>
          </cell>
          <cell r="FI38">
            <v>0</v>
          </cell>
          <cell r="FJ38">
            <v>0</v>
          </cell>
          <cell r="FK38">
            <v>0</v>
          </cell>
          <cell r="FL38">
            <v>0</v>
          </cell>
          <cell r="FM38">
            <v>0</v>
          </cell>
          <cell r="FN38">
            <v>0</v>
          </cell>
          <cell r="FO38">
            <v>0</v>
          </cell>
          <cell r="FP38">
            <v>101.17999999999999</v>
          </cell>
          <cell r="FQ38">
            <v>101.17999999999999</v>
          </cell>
          <cell r="FR38">
            <v>101.17999999999999</v>
          </cell>
          <cell r="FS38">
            <v>101.17999999999999</v>
          </cell>
          <cell r="FT38">
            <v>101.17999999999999</v>
          </cell>
          <cell r="FU38">
            <v>101.17999999999999</v>
          </cell>
          <cell r="FV38">
            <v>101.17999999999999</v>
          </cell>
          <cell r="FW38">
            <v>101.17999999999999</v>
          </cell>
          <cell r="FX38">
            <v>101.17999999999999</v>
          </cell>
          <cell r="FY38">
            <v>101.17999999999999</v>
          </cell>
          <cell r="FZ38">
            <v>101.17999999999999</v>
          </cell>
          <cell r="GA38">
            <v>101.17999999999999</v>
          </cell>
          <cell r="GB38">
            <v>101.17999999999999</v>
          </cell>
          <cell r="GC38">
            <v>101.17999999999999</v>
          </cell>
          <cell r="GD38">
            <v>101.17999999999999</v>
          </cell>
          <cell r="GE38">
            <v>101.17999999999999</v>
          </cell>
          <cell r="GF38">
            <v>101.17999999999999</v>
          </cell>
          <cell r="GG38">
            <v>101.17999999999999</v>
          </cell>
          <cell r="GH38">
            <v>101.17999999999999</v>
          </cell>
          <cell r="GI38">
            <v>101.17999999999999</v>
          </cell>
          <cell r="GJ38">
            <v>144.68</v>
          </cell>
          <cell r="GK38">
            <v>144.68</v>
          </cell>
          <cell r="GL38">
            <v>144.68</v>
          </cell>
          <cell r="GM38">
            <v>144.68</v>
          </cell>
          <cell r="GN38">
            <v>144.68</v>
          </cell>
          <cell r="GO38">
            <v>144.68</v>
          </cell>
          <cell r="GP38">
            <v>144.68</v>
          </cell>
          <cell r="GQ38">
            <v>144.68</v>
          </cell>
        </row>
        <row r="39">
          <cell r="A39" t="str">
            <v>HH IN</v>
          </cell>
          <cell r="B39" t="str">
            <v>Hero Honda Motors</v>
          </cell>
          <cell r="C39" t="str">
            <v>Auto - 2&amp;3 wheelers</v>
          </cell>
          <cell r="D39">
            <v>0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0</v>
          </cell>
          <cell r="O39">
            <v>0</v>
          </cell>
          <cell r="P39">
            <v>0</v>
          </cell>
          <cell r="Q39">
            <v>0</v>
          </cell>
          <cell r="R39">
            <v>0</v>
          </cell>
          <cell r="S39">
            <v>0</v>
          </cell>
          <cell r="T39">
            <v>0</v>
          </cell>
          <cell r="U39">
            <v>0</v>
          </cell>
          <cell r="V39">
            <v>0</v>
          </cell>
          <cell r="W39">
            <v>0</v>
          </cell>
          <cell r="X39">
            <v>0</v>
          </cell>
          <cell r="Y39">
            <v>0</v>
          </cell>
          <cell r="Z39">
            <v>0</v>
          </cell>
          <cell r="AA39">
            <v>0</v>
          </cell>
          <cell r="AB39">
            <v>0</v>
          </cell>
          <cell r="AC39">
            <v>0</v>
          </cell>
          <cell r="AD39">
            <v>0</v>
          </cell>
          <cell r="AE39">
            <v>0</v>
          </cell>
          <cell r="AF39">
            <v>1391.6000000000008</v>
          </cell>
          <cell r="AG39">
            <v>1398.3999999999985</v>
          </cell>
          <cell r="AH39">
            <v>1527.9999999999986</v>
          </cell>
          <cell r="AI39">
            <v>1489.6000000000008</v>
          </cell>
          <cell r="AJ39">
            <v>1578.1999999999994</v>
          </cell>
          <cell r="AK39">
            <v>1565.5</v>
          </cell>
          <cell r="AL39">
            <v>2026.5</v>
          </cell>
          <cell r="AM39">
            <v>2113.0000000000009</v>
          </cell>
          <cell r="AN39">
            <v>1900.6999999999998</v>
          </cell>
          <cell r="AO39">
            <v>1943.6000000000013</v>
          </cell>
          <cell r="AP39">
            <v>2499.8999999999992</v>
          </cell>
          <cell r="AQ39">
            <v>2071.1000000000008</v>
          </cell>
          <cell r="AR39">
            <v>2044.499999999997</v>
          </cell>
          <cell r="AS39">
            <v>2379.1999999999989</v>
          </cell>
          <cell r="AT39">
            <v>2617.8000000000002</v>
          </cell>
          <cell r="AU39">
            <v>2671.9000000000019</v>
          </cell>
          <cell r="AV39">
            <v>2377.3999999999978</v>
          </cell>
          <cell r="AW39">
            <v>2159.6999999999966</v>
          </cell>
          <cell r="AX39">
            <v>2091.799999999997</v>
          </cell>
          <cell r="AY39">
            <v>1950.0000000000023</v>
          </cell>
          <cell r="AZ39">
            <v>1898.4000000000028</v>
          </cell>
          <cell r="BA39">
            <v>2043.2999999999997</v>
          </cell>
          <cell r="BB39">
            <v>2750.099999999999</v>
          </cell>
          <cell r="BC39">
            <v>3126.9999999999973</v>
          </cell>
          <cell r="BD39">
            <v>2728.6999999999975</v>
          </cell>
          <cell r="BE39">
            <v>3063.0000000000009</v>
          </cell>
          <cell r="BF39">
            <v>3004.2000000000035</v>
          </cell>
          <cell r="BG39">
            <v>4021.7000000000062</v>
          </cell>
          <cell r="BH39">
            <v>0</v>
          </cell>
          <cell r="BI39">
            <v>0</v>
          </cell>
          <cell r="BJ39">
            <v>0</v>
          </cell>
          <cell r="BK39">
            <v>0</v>
          </cell>
          <cell r="BL39">
            <v>0</v>
          </cell>
          <cell r="BM39">
            <v>0</v>
          </cell>
          <cell r="BN39">
            <v>0</v>
          </cell>
          <cell r="BO39">
            <v>0</v>
          </cell>
          <cell r="BP39">
            <v>0</v>
          </cell>
          <cell r="BQ39">
            <v>0</v>
          </cell>
          <cell r="BR39">
            <v>0</v>
          </cell>
          <cell r="BS39">
            <v>0</v>
          </cell>
          <cell r="BT39">
            <v>0</v>
          </cell>
          <cell r="BU39">
            <v>0</v>
          </cell>
          <cell r="BV39">
            <v>0</v>
          </cell>
          <cell r="BW39">
            <v>0</v>
          </cell>
          <cell r="BX39">
            <v>0</v>
          </cell>
          <cell r="BY39">
            <v>0</v>
          </cell>
          <cell r="BZ39">
            <v>0</v>
          </cell>
          <cell r="CA39">
            <v>0</v>
          </cell>
          <cell r="CB39">
            <v>0</v>
          </cell>
          <cell r="CC39">
            <v>0</v>
          </cell>
          <cell r="CD39">
            <v>0</v>
          </cell>
          <cell r="CE39">
            <v>0</v>
          </cell>
          <cell r="CF39">
            <v>0</v>
          </cell>
          <cell r="CG39">
            <v>0</v>
          </cell>
          <cell r="CH39">
            <v>0</v>
          </cell>
          <cell r="CI39">
            <v>0</v>
          </cell>
          <cell r="CJ39">
            <v>1391.6000000000008</v>
          </cell>
          <cell r="CK39">
            <v>1398.3999999999985</v>
          </cell>
          <cell r="CL39">
            <v>1527.9999999999986</v>
          </cell>
          <cell r="CM39">
            <v>1489.6000000000008</v>
          </cell>
          <cell r="CN39">
            <v>1578.1999999999994</v>
          </cell>
          <cell r="CO39">
            <v>1565.5</v>
          </cell>
          <cell r="CP39">
            <v>2026.5</v>
          </cell>
          <cell r="CQ39">
            <v>2113.0000000000009</v>
          </cell>
          <cell r="CR39">
            <v>1900.6999999999998</v>
          </cell>
          <cell r="CS39">
            <v>1943.6000000000013</v>
          </cell>
          <cell r="CT39">
            <v>2499.8999999999992</v>
          </cell>
          <cell r="CU39">
            <v>2071.1000000000008</v>
          </cell>
          <cell r="CV39">
            <v>2044.499999999997</v>
          </cell>
          <cell r="CW39">
            <v>2379.1999999999989</v>
          </cell>
          <cell r="CX39">
            <v>2617.8000000000002</v>
          </cell>
          <cell r="CY39">
            <v>2671.9000000000019</v>
          </cell>
          <cell r="CZ39">
            <v>2377.3999999999978</v>
          </cell>
          <cell r="DA39">
            <v>2159.6999999999966</v>
          </cell>
          <cell r="DB39">
            <v>2091.799999999997</v>
          </cell>
          <cell r="DC39">
            <v>1950.0000000000023</v>
          </cell>
          <cell r="DD39">
            <v>1898.4000000000028</v>
          </cell>
          <cell r="DE39">
            <v>2043.2999999999997</v>
          </cell>
          <cell r="DF39">
            <v>2750.099999999999</v>
          </cell>
          <cell r="DG39">
            <v>3126.9999999999973</v>
          </cell>
          <cell r="DH39">
            <v>2728.6999999999975</v>
          </cell>
          <cell r="DI39">
            <v>3063.0000000000009</v>
          </cell>
          <cell r="DJ39">
            <v>3004.2000000000035</v>
          </cell>
          <cell r="DK39">
            <v>4021.7000000000062</v>
          </cell>
          <cell r="DL39">
            <v>0</v>
          </cell>
          <cell r="DM39">
            <v>0</v>
          </cell>
          <cell r="DN39">
            <v>0</v>
          </cell>
          <cell r="DO39">
            <v>0</v>
          </cell>
          <cell r="DP39">
            <v>0</v>
          </cell>
          <cell r="DQ39">
            <v>0</v>
          </cell>
          <cell r="DR39">
            <v>0</v>
          </cell>
          <cell r="DS39">
            <v>0</v>
          </cell>
          <cell r="DT39">
            <v>0</v>
          </cell>
          <cell r="DU39">
            <v>0</v>
          </cell>
          <cell r="DV39">
            <v>0</v>
          </cell>
          <cell r="DW39">
            <v>0</v>
          </cell>
          <cell r="DX39">
            <v>0</v>
          </cell>
          <cell r="DY39">
            <v>0</v>
          </cell>
          <cell r="DZ39">
            <v>0</v>
          </cell>
          <cell r="EA39">
            <v>0</v>
          </cell>
          <cell r="EB39">
            <v>0</v>
          </cell>
          <cell r="EC39">
            <v>0</v>
          </cell>
          <cell r="ED39">
            <v>0</v>
          </cell>
          <cell r="EE39">
            <v>0</v>
          </cell>
          <cell r="EF39">
            <v>0</v>
          </cell>
          <cell r="EG39">
            <v>0</v>
          </cell>
          <cell r="EH39">
            <v>0</v>
          </cell>
          <cell r="EI39">
            <v>0</v>
          </cell>
          <cell r="EJ39">
            <v>0</v>
          </cell>
          <cell r="EK39">
            <v>0</v>
          </cell>
          <cell r="EL39">
            <v>0</v>
          </cell>
          <cell r="EM39">
            <v>0</v>
          </cell>
          <cell r="EN39">
            <v>0</v>
          </cell>
          <cell r="EO39">
            <v>0</v>
          </cell>
          <cell r="EP39">
            <v>0</v>
          </cell>
          <cell r="EQ39">
            <v>0</v>
          </cell>
          <cell r="ER39">
            <v>0</v>
          </cell>
          <cell r="ES39">
            <v>0</v>
          </cell>
          <cell r="ET39">
            <v>0</v>
          </cell>
          <cell r="EU39">
            <v>0</v>
          </cell>
          <cell r="EV39">
            <v>0</v>
          </cell>
          <cell r="EW39">
            <v>0</v>
          </cell>
          <cell r="EX39">
            <v>0</v>
          </cell>
          <cell r="EY39">
            <v>0</v>
          </cell>
          <cell r="EZ39">
            <v>0</v>
          </cell>
          <cell r="FA39">
            <v>0</v>
          </cell>
          <cell r="FB39">
            <v>0</v>
          </cell>
          <cell r="FC39">
            <v>0</v>
          </cell>
          <cell r="FD39">
            <v>0</v>
          </cell>
          <cell r="FE39">
            <v>0</v>
          </cell>
          <cell r="FF39">
            <v>0</v>
          </cell>
          <cell r="FG39">
            <v>0</v>
          </cell>
          <cell r="FH39">
            <v>0</v>
          </cell>
          <cell r="FI39">
            <v>0</v>
          </cell>
          <cell r="FJ39">
            <v>0</v>
          </cell>
          <cell r="FK39">
            <v>0</v>
          </cell>
          <cell r="FL39">
            <v>0</v>
          </cell>
          <cell r="FM39">
            <v>0</v>
          </cell>
          <cell r="FN39">
            <v>0</v>
          </cell>
          <cell r="FO39">
            <v>0</v>
          </cell>
          <cell r="FP39">
            <v>199.7</v>
          </cell>
          <cell r="FQ39">
            <v>199.7</v>
          </cell>
          <cell r="FR39">
            <v>199.7</v>
          </cell>
          <cell r="FS39">
            <v>199.7</v>
          </cell>
          <cell r="FT39">
            <v>199.7</v>
          </cell>
          <cell r="FU39">
            <v>199.7</v>
          </cell>
          <cell r="FV39">
            <v>199.7</v>
          </cell>
          <cell r="FW39">
            <v>199.7</v>
          </cell>
          <cell r="FX39">
            <v>199.7</v>
          </cell>
          <cell r="FY39">
            <v>199.7</v>
          </cell>
          <cell r="FZ39">
            <v>199.7</v>
          </cell>
          <cell r="GA39">
            <v>199.7</v>
          </cell>
          <cell r="GB39">
            <v>199.7</v>
          </cell>
          <cell r="GC39">
            <v>199.7</v>
          </cell>
          <cell r="GD39">
            <v>199.7</v>
          </cell>
          <cell r="GE39">
            <v>199.7</v>
          </cell>
          <cell r="GF39">
            <v>199.7</v>
          </cell>
          <cell r="GG39">
            <v>199.7</v>
          </cell>
          <cell r="GH39">
            <v>199.7</v>
          </cell>
          <cell r="GI39">
            <v>199.7</v>
          </cell>
          <cell r="GJ39">
            <v>199.7</v>
          </cell>
          <cell r="GK39">
            <v>199.7</v>
          </cell>
          <cell r="GL39">
            <v>199.7</v>
          </cell>
          <cell r="GM39">
            <v>199.7</v>
          </cell>
          <cell r="GN39">
            <v>199.7</v>
          </cell>
          <cell r="GO39">
            <v>199.7</v>
          </cell>
          <cell r="GP39">
            <v>199.7</v>
          </cell>
          <cell r="GQ39">
            <v>199.7</v>
          </cell>
        </row>
        <row r="40">
          <cell r="A40" t="str">
            <v>TVSL IN</v>
          </cell>
          <cell r="B40" t="str">
            <v>TVS Motor Co</v>
          </cell>
          <cell r="C40" t="str">
            <v>Auto - 2&amp;3 wheelers</v>
          </cell>
          <cell r="D40">
            <v>0</v>
          </cell>
          <cell r="E40">
            <v>0</v>
          </cell>
          <cell r="F40">
            <v>0</v>
          </cell>
          <cell r="G40">
            <v>0</v>
          </cell>
          <cell r="H40">
            <v>0</v>
          </cell>
          <cell r="I40">
            <v>0</v>
          </cell>
          <cell r="J40">
            <v>0</v>
          </cell>
          <cell r="K40">
            <v>0</v>
          </cell>
          <cell r="L40">
            <v>0</v>
          </cell>
          <cell r="M40">
            <v>0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  <cell r="R40">
            <v>0</v>
          </cell>
          <cell r="S40">
            <v>0</v>
          </cell>
          <cell r="T40">
            <v>0</v>
          </cell>
          <cell r="U40">
            <v>0</v>
          </cell>
          <cell r="V40">
            <v>0</v>
          </cell>
          <cell r="W40">
            <v>0</v>
          </cell>
          <cell r="X40">
            <v>0</v>
          </cell>
          <cell r="Y40">
            <v>0</v>
          </cell>
          <cell r="Z40">
            <v>0</v>
          </cell>
          <cell r="AA40">
            <v>0</v>
          </cell>
          <cell r="AB40">
            <v>0</v>
          </cell>
          <cell r="AC40">
            <v>0</v>
          </cell>
          <cell r="AD40">
            <v>0</v>
          </cell>
          <cell r="AE40">
            <v>0</v>
          </cell>
          <cell r="AF40">
            <v>267.79999999999961</v>
          </cell>
          <cell r="AG40">
            <v>308.50000000000034</v>
          </cell>
          <cell r="AH40">
            <v>324.79999999999995</v>
          </cell>
          <cell r="AI40">
            <v>375.39999999999986</v>
          </cell>
          <cell r="AJ40">
            <v>320.79999999999956</v>
          </cell>
          <cell r="AK40">
            <v>369.79999999999967</v>
          </cell>
          <cell r="AL40">
            <v>274.99999999999892</v>
          </cell>
          <cell r="AM40">
            <v>419.29999999999984</v>
          </cell>
          <cell r="AN40">
            <v>271.80000000000103</v>
          </cell>
          <cell r="AO40">
            <v>342.39999999999947</v>
          </cell>
          <cell r="AP40">
            <v>282.30000000000035</v>
          </cell>
          <cell r="AQ40">
            <v>239.08999999999989</v>
          </cell>
          <cell r="AR40">
            <v>249.00000000000114</v>
          </cell>
          <cell r="AS40">
            <v>319.49999999999983</v>
          </cell>
          <cell r="AT40">
            <v>310.59999999999928</v>
          </cell>
          <cell r="AU40">
            <v>290.9000000000018</v>
          </cell>
          <cell r="AV40">
            <v>212.60000000000005</v>
          </cell>
          <cell r="AW40">
            <v>248.29999999999961</v>
          </cell>
          <cell r="AX40">
            <v>114.6000000000011</v>
          </cell>
          <cell r="AY40">
            <v>90.499999999999289</v>
          </cell>
          <cell r="AZ40">
            <v>3.2000000000007418</v>
          </cell>
          <cell r="BA40">
            <v>310.60000000000178</v>
          </cell>
          <cell r="BB40">
            <v>58.300000000000729</v>
          </cell>
          <cell r="BC40">
            <v>64.799999999998704</v>
          </cell>
          <cell r="BD40">
            <v>70.216999999998379</v>
          </cell>
          <cell r="BE40">
            <v>103.79200000000105</v>
          </cell>
          <cell r="BF40">
            <v>-9.5860000000016043</v>
          </cell>
          <cell r="BG40">
            <v>168.18699999999859</v>
          </cell>
          <cell r="BH40">
            <v>0</v>
          </cell>
          <cell r="BI40">
            <v>0</v>
          </cell>
          <cell r="BJ40">
            <v>0</v>
          </cell>
          <cell r="BK40">
            <v>0</v>
          </cell>
          <cell r="BL40">
            <v>0</v>
          </cell>
          <cell r="BM40">
            <v>0</v>
          </cell>
          <cell r="BN40">
            <v>0</v>
          </cell>
          <cell r="BO40">
            <v>0</v>
          </cell>
          <cell r="BP40">
            <v>0</v>
          </cell>
          <cell r="BQ40">
            <v>0</v>
          </cell>
          <cell r="BR40">
            <v>0</v>
          </cell>
          <cell r="BS40">
            <v>0</v>
          </cell>
          <cell r="BT40">
            <v>0</v>
          </cell>
          <cell r="BU40">
            <v>0</v>
          </cell>
          <cell r="BV40">
            <v>0</v>
          </cell>
          <cell r="BW40">
            <v>0</v>
          </cell>
          <cell r="BX40">
            <v>0</v>
          </cell>
          <cell r="BY40">
            <v>0</v>
          </cell>
          <cell r="BZ40">
            <v>0</v>
          </cell>
          <cell r="CA40">
            <v>0</v>
          </cell>
          <cell r="CB40">
            <v>0</v>
          </cell>
          <cell r="CC40">
            <v>0</v>
          </cell>
          <cell r="CD40">
            <v>0</v>
          </cell>
          <cell r="CE40">
            <v>0</v>
          </cell>
          <cell r="CF40">
            <v>0</v>
          </cell>
          <cell r="CG40">
            <v>0</v>
          </cell>
          <cell r="CH40">
            <v>0</v>
          </cell>
          <cell r="CI40">
            <v>0</v>
          </cell>
          <cell r="CJ40">
            <v>267.79999999999961</v>
          </cell>
          <cell r="CK40">
            <v>308.50000000000034</v>
          </cell>
          <cell r="CL40">
            <v>324.79999999999995</v>
          </cell>
          <cell r="CM40">
            <v>375.39999999999986</v>
          </cell>
          <cell r="CN40">
            <v>320.79999999999956</v>
          </cell>
          <cell r="CO40">
            <v>369.79999999999967</v>
          </cell>
          <cell r="CP40">
            <v>274.99999999999892</v>
          </cell>
          <cell r="CQ40">
            <v>419.29999999999984</v>
          </cell>
          <cell r="CR40">
            <v>271.80000000000103</v>
          </cell>
          <cell r="CS40">
            <v>342.39999999999947</v>
          </cell>
          <cell r="CT40">
            <v>282.30000000000035</v>
          </cell>
          <cell r="CU40">
            <v>239.08999999999989</v>
          </cell>
          <cell r="CV40">
            <v>249.00000000000114</v>
          </cell>
          <cell r="CW40">
            <v>319.49999999999983</v>
          </cell>
          <cell r="CX40">
            <v>310.59999999999928</v>
          </cell>
          <cell r="CY40">
            <v>290.9000000000018</v>
          </cell>
          <cell r="CZ40">
            <v>212.60000000000005</v>
          </cell>
          <cell r="DA40">
            <v>248.29999999999961</v>
          </cell>
          <cell r="DB40">
            <v>114.6000000000011</v>
          </cell>
          <cell r="DC40">
            <v>90.499999999999289</v>
          </cell>
          <cell r="DD40">
            <v>3.2000000000007418</v>
          </cell>
          <cell r="DE40">
            <v>310.60000000000178</v>
          </cell>
          <cell r="DF40">
            <v>58.300000000000729</v>
          </cell>
          <cell r="DG40">
            <v>64.799999999998704</v>
          </cell>
          <cell r="DH40">
            <v>70.216999999998379</v>
          </cell>
          <cell r="DI40">
            <v>103.79200000000105</v>
          </cell>
          <cell r="DJ40">
            <v>-9.5860000000016043</v>
          </cell>
          <cell r="DK40">
            <v>168.18699999999859</v>
          </cell>
          <cell r="DL40">
            <v>0</v>
          </cell>
          <cell r="DM40">
            <v>0</v>
          </cell>
          <cell r="DN40">
            <v>0</v>
          </cell>
          <cell r="DO40">
            <v>0</v>
          </cell>
          <cell r="DP40">
            <v>0</v>
          </cell>
          <cell r="DQ40">
            <v>0</v>
          </cell>
          <cell r="DR40">
            <v>0</v>
          </cell>
          <cell r="DS40">
            <v>0</v>
          </cell>
          <cell r="DT40">
            <v>0</v>
          </cell>
          <cell r="DU40">
            <v>0</v>
          </cell>
          <cell r="DV40">
            <v>0</v>
          </cell>
          <cell r="DW40">
            <v>0</v>
          </cell>
          <cell r="DX40">
            <v>0</v>
          </cell>
          <cell r="DY40">
            <v>0</v>
          </cell>
          <cell r="DZ40">
            <v>0</v>
          </cell>
          <cell r="EA40">
            <v>0</v>
          </cell>
          <cell r="EB40">
            <v>0</v>
          </cell>
          <cell r="EC40">
            <v>0</v>
          </cell>
          <cell r="ED40">
            <v>0</v>
          </cell>
          <cell r="EE40">
            <v>0</v>
          </cell>
          <cell r="EF40">
            <v>0</v>
          </cell>
          <cell r="EG40">
            <v>0</v>
          </cell>
          <cell r="EH40">
            <v>0</v>
          </cell>
          <cell r="EI40">
            <v>0</v>
          </cell>
          <cell r="EJ40">
            <v>0</v>
          </cell>
          <cell r="EK40">
            <v>0</v>
          </cell>
          <cell r="EL40">
            <v>0</v>
          </cell>
          <cell r="EM40">
            <v>0</v>
          </cell>
          <cell r="EN40">
            <v>0</v>
          </cell>
          <cell r="EO40">
            <v>0</v>
          </cell>
          <cell r="EP40">
            <v>0</v>
          </cell>
          <cell r="EQ40">
            <v>0</v>
          </cell>
          <cell r="ER40">
            <v>0</v>
          </cell>
          <cell r="ES40">
            <v>0</v>
          </cell>
          <cell r="ET40">
            <v>0</v>
          </cell>
          <cell r="EU40">
            <v>0</v>
          </cell>
          <cell r="EV40">
            <v>0</v>
          </cell>
          <cell r="EW40">
            <v>0</v>
          </cell>
          <cell r="EX40">
            <v>0</v>
          </cell>
          <cell r="EY40">
            <v>0</v>
          </cell>
          <cell r="EZ40">
            <v>0</v>
          </cell>
          <cell r="FA40">
            <v>0</v>
          </cell>
          <cell r="FB40">
            <v>0</v>
          </cell>
          <cell r="FC40">
            <v>0</v>
          </cell>
          <cell r="FD40">
            <v>0</v>
          </cell>
          <cell r="FE40">
            <v>0</v>
          </cell>
          <cell r="FF40">
            <v>0</v>
          </cell>
          <cell r="FG40">
            <v>0</v>
          </cell>
          <cell r="FH40">
            <v>0</v>
          </cell>
          <cell r="FI40">
            <v>0</v>
          </cell>
          <cell r="FJ40">
            <v>0</v>
          </cell>
          <cell r="FK40">
            <v>0</v>
          </cell>
          <cell r="FL40">
            <v>0</v>
          </cell>
          <cell r="FM40">
            <v>0</v>
          </cell>
          <cell r="FN40">
            <v>0</v>
          </cell>
          <cell r="FO40">
            <v>0</v>
          </cell>
          <cell r="FP40">
            <v>231</v>
          </cell>
          <cell r="FQ40">
            <v>231</v>
          </cell>
          <cell r="FR40">
            <v>231</v>
          </cell>
          <cell r="FS40">
            <v>231</v>
          </cell>
          <cell r="FT40">
            <v>231</v>
          </cell>
          <cell r="FU40">
            <v>231</v>
          </cell>
          <cell r="FV40">
            <v>231</v>
          </cell>
          <cell r="FW40">
            <v>237.5</v>
          </cell>
          <cell r="FX40">
            <v>237.5</v>
          </cell>
          <cell r="FY40">
            <v>237.5</v>
          </cell>
          <cell r="FZ40">
            <v>237.5</v>
          </cell>
          <cell r="GA40">
            <v>237.5</v>
          </cell>
          <cell r="GB40">
            <v>237.5</v>
          </cell>
          <cell r="GC40">
            <v>237.5</v>
          </cell>
          <cell r="GD40">
            <v>237.5</v>
          </cell>
          <cell r="GE40">
            <v>237.5</v>
          </cell>
          <cell r="GF40">
            <v>237.5</v>
          </cell>
          <cell r="GG40">
            <v>237.5</v>
          </cell>
          <cell r="GH40">
            <v>237.5</v>
          </cell>
          <cell r="GI40">
            <v>237.5</v>
          </cell>
          <cell r="GJ40">
            <v>237.5</v>
          </cell>
          <cell r="GK40">
            <v>237.5</v>
          </cell>
          <cell r="GL40">
            <v>237.5</v>
          </cell>
          <cell r="GM40">
            <v>237.5</v>
          </cell>
          <cell r="GN40">
            <v>237.5</v>
          </cell>
          <cell r="GO40">
            <v>237.5</v>
          </cell>
          <cell r="GP40">
            <v>237.5</v>
          </cell>
          <cell r="GQ40">
            <v>237.5</v>
          </cell>
        </row>
        <row r="41">
          <cell r="A41" t="str">
            <v>Auto - 4 wheelers</v>
          </cell>
          <cell r="B41" t="str">
            <v>Auto - 4 wheelers</v>
          </cell>
          <cell r="CJ41">
            <v>0</v>
          </cell>
          <cell r="CK41">
            <v>0</v>
          </cell>
          <cell r="CL41">
            <v>0</v>
          </cell>
          <cell r="CM41">
            <v>0</v>
          </cell>
          <cell r="CN41">
            <v>0</v>
          </cell>
          <cell r="CO41">
            <v>0</v>
          </cell>
          <cell r="CP41">
            <v>0</v>
          </cell>
          <cell r="CQ41">
            <v>0</v>
          </cell>
          <cell r="CR41">
            <v>0</v>
          </cell>
          <cell r="CS41">
            <v>0</v>
          </cell>
          <cell r="CT41">
            <v>0</v>
          </cell>
          <cell r="CU41">
            <v>0</v>
          </cell>
          <cell r="CV41">
            <v>0</v>
          </cell>
          <cell r="CW41">
            <v>0</v>
          </cell>
          <cell r="CX41">
            <v>0</v>
          </cell>
          <cell r="CY41">
            <v>0</v>
          </cell>
          <cell r="CZ41">
            <v>0</v>
          </cell>
          <cell r="DA41">
            <v>0</v>
          </cell>
          <cell r="DB41">
            <v>0</v>
          </cell>
          <cell r="DC41">
            <v>0</v>
          </cell>
          <cell r="DD41">
            <v>0</v>
          </cell>
          <cell r="DE41">
            <v>0</v>
          </cell>
          <cell r="DF41">
            <v>0</v>
          </cell>
          <cell r="DG41">
            <v>0</v>
          </cell>
          <cell r="DH41">
            <v>0</v>
          </cell>
          <cell r="DI41">
            <v>0</v>
          </cell>
          <cell r="DJ41">
            <v>0</v>
          </cell>
          <cell r="DK41">
            <v>0</v>
          </cell>
        </row>
        <row r="42">
          <cell r="A42" t="str">
            <v>AL IN</v>
          </cell>
          <cell r="B42" t="str">
            <v>Ashok Leyland</v>
          </cell>
          <cell r="C42" t="str">
            <v>Auto - 4 wheelers</v>
          </cell>
          <cell r="D42">
            <v>0</v>
          </cell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  <cell r="P42">
            <v>0</v>
          </cell>
          <cell r="Q42">
            <v>0</v>
          </cell>
          <cell r="R42">
            <v>0</v>
          </cell>
          <cell r="S42">
            <v>0</v>
          </cell>
          <cell r="T42">
            <v>0</v>
          </cell>
          <cell r="U42">
            <v>0</v>
          </cell>
          <cell r="V42">
            <v>0</v>
          </cell>
          <cell r="W42">
            <v>0</v>
          </cell>
          <cell r="X42">
            <v>0</v>
          </cell>
          <cell r="Y42">
            <v>0</v>
          </cell>
          <cell r="Z42">
            <v>0</v>
          </cell>
          <cell r="AA42">
            <v>0</v>
          </cell>
          <cell r="AB42">
            <v>0</v>
          </cell>
          <cell r="AC42">
            <v>0</v>
          </cell>
          <cell r="AD42">
            <v>0</v>
          </cell>
          <cell r="AE42">
            <v>0</v>
          </cell>
          <cell r="AF42">
            <v>97.470000000000397</v>
          </cell>
          <cell r="AG42">
            <v>208.36999999999941</v>
          </cell>
          <cell r="AH42">
            <v>232.87</v>
          </cell>
          <cell r="AI42">
            <v>645.20999999999799</v>
          </cell>
          <cell r="AJ42">
            <v>148.08000000000058</v>
          </cell>
          <cell r="AK42">
            <v>534.83999999999958</v>
          </cell>
          <cell r="AL42">
            <v>379.86000000000092</v>
          </cell>
          <cell r="AM42">
            <v>873.21999999999957</v>
          </cell>
          <cell r="AN42">
            <v>319.39000000000033</v>
          </cell>
          <cell r="AO42">
            <v>430.58999999999941</v>
          </cell>
          <cell r="AP42">
            <v>536.50000000000239</v>
          </cell>
          <cell r="AQ42">
            <v>1427.6200000000003</v>
          </cell>
          <cell r="AR42">
            <v>643.48000000000206</v>
          </cell>
          <cell r="AS42">
            <v>750.0199999999993</v>
          </cell>
          <cell r="AT42">
            <v>545.04999999999939</v>
          </cell>
          <cell r="AU42">
            <v>1334.5900000000001</v>
          </cell>
          <cell r="AV42">
            <v>691.80000000000189</v>
          </cell>
          <cell r="AW42">
            <v>953.62999999999909</v>
          </cell>
          <cell r="AX42">
            <v>1052.9699999999984</v>
          </cell>
          <cell r="AY42">
            <v>1715.1899999999985</v>
          </cell>
          <cell r="AZ42">
            <v>881.88000000000261</v>
          </cell>
          <cell r="BA42">
            <v>803.35999999999672</v>
          </cell>
          <cell r="BB42">
            <v>1202.1699999999996</v>
          </cell>
          <cell r="BC42">
            <v>1805.689999999996</v>
          </cell>
          <cell r="BD42">
            <v>505.6900000000021</v>
          </cell>
          <cell r="BE42">
            <v>672.43699999999899</v>
          </cell>
          <cell r="BF42">
            <v>188.6809999999995</v>
          </cell>
          <cell r="BG42">
            <v>533.15000000000043</v>
          </cell>
          <cell r="BH42">
            <v>0</v>
          </cell>
          <cell r="BI42">
            <v>0</v>
          </cell>
          <cell r="BJ42">
            <v>0</v>
          </cell>
          <cell r="BK42">
            <v>0</v>
          </cell>
          <cell r="BL42">
            <v>0</v>
          </cell>
          <cell r="BM42">
            <v>0</v>
          </cell>
          <cell r="BN42">
            <v>0</v>
          </cell>
          <cell r="BO42">
            <v>0</v>
          </cell>
          <cell r="BP42">
            <v>0</v>
          </cell>
          <cell r="BQ42">
            <v>0</v>
          </cell>
          <cell r="BR42">
            <v>0</v>
          </cell>
          <cell r="BS42">
            <v>0</v>
          </cell>
          <cell r="BT42">
            <v>0</v>
          </cell>
          <cell r="BU42">
            <v>0</v>
          </cell>
          <cell r="BV42">
            <v>0</v>
          </cell>
          <cell r="BW42">
            <v>0</v>
          </cell>
          <cell r="BX42">
            <v>0</v>
          </cell>
          <cell r="BY42">
            <v>0</v>
          </cell>
          <cell r="BZ42">
            <v>0</v>
          </cell>
          <cell r="CA42">
            <v>0</v>
          </cell>
          <cell r="CB42">
            <v>0</v>
          </cell>
          <cell r="CC42">
            <v>0</v>
          </cell>
          <cell r="CD42">
            <v>0</v>
          </cell>
          <cell r="CE42">
            <v>0</v>
          </cell>
          <cell r="CF42">
            <v>0</v>
          </cell>
          <cell r="CG42">
            <v>0</v>
          </cell>
          <cell r="CH42">
            <v>0</v>
          </cell>
          <cell r="CI42">
            <v>0</v>
          </cell>
          <cell r="CJ42">
            <v>137.74000000000041</v>
          </cell>
          <cell r="CK42">
            <v>254.7899999999994</v>
          </cell>
          <cell r="CL42">
            <v>232.87</v>
          </cell>
          <cell r="CM42">
            <v>645.20999999999799</v>
          </cell>
          <cell r="CN42">
            <v>153.86000000000058</v>
          </cell>
          <cell r="CO42">
            <v>552.46999999999957</v>
          </cell>
          <cell r="CP42">
            <v>397.8900000000009</v>
          </cell>
          <cell r="CQ42">
            <v>926.96999999999957</v>
          </cell>
          <cell r="CR42">
            <v>342.6700000000003</v>
          </cell>
          <cell r="CS42">
            <v>454.32999999999942</v>
          </cell>
          <cell r="CT42">
            <v>560.65000000000236</v>
          </cell>
          <cell r="CU42">
            <v>1452.2800000000004</v>
          </cell>
          <cell r="CV42">
            <v>427.29000000000201</v>
          </cell>
          <cell r="CW42">
            <v>767.74999999999932</v>
          </cell>
          <cell r="CX42">
            <v>565.88999999999942</v>
          </cell>
          <cell r="CY42">
            <v>1355.44</v>
          </cell>
          <cell r="CZ42">
            <v>730.23000000000184</v>
          </cell>
          <cell r="DA42">
            <v>746.46999999999912</v>
          </cell>
          <cell r="DB42">
            <v>1084.0199999999984</v>
          </cell>
          <cell r="DC42">
            <v>1745.6299999999985</v>
          </cell>
          <cell r="DD42">
            <v>916.80000000000257</v>
          </cell>
          <cell r="DE42">
            <v>829.85999999999672</v>
          </cell>
          <cell r="DF42">
            <v>1214.9399999999996</v>
          </cell>
          <cell r="DG42">
            <v>1827.4599999999959</v>
          </cell>
          <cell r="DH42">
            <v>527.3200000000021</v>
          </cell>
          <cell r="DI42">
            <v>694.14499999999896</v>
          </cell>
          <cell r="DJ42">
            <v>210.97099999999949</v>
          </cell>
          <cell r="DK42">
            <v>568.61600000000044</v>
          </cell>
          <cell r="DL42">
            <v>0</v>
          </cell>
          <cell r="DM42">
            <v>0</v>
          </cell>
          <cell r="DN42">
            <v>0</v>
          </cell>
          <cell r="DO42">
            <v>0</v>
          </cell>
          <cell r="DP42">
            <v>0</v>
          </cell>
          <cell r="DQ42">
            <v>0</v>
          </cell>
          <cell r="DR42">
            <v>0</v>
          </cell>
          <cell r="DS42">
            <v>0</v>
          </cell>
          <cell r="DT42">
            <v>0</v>
          </cell>
          <cell r="DU42">
            <v>0</v>
          </cell>
          <cell r="DV42">
            <v>0</v>
          </cell>
          <cell r="DW42">
            <v>0</v>
          </cell>
          <cell r="DX42">
            <v>0</v>
          </cell>
          <cell r="DY42">
            <v>0</v>
          </cell>
          <cell r="DZ42">
            <v>0</v>
          </cell>
          <cell r="EA42">
            <v>0</v>
          </cell>
          <cell r="EB42">
            <v>0</v>
          </cell>
          <cell r="EC42">
            <v>0</v>
          </cell>
          <cell r="ED42">
            <v>0</v>
          </cell>
          <cell r="EE42">
            <v>0</v>
          </cell>
          <cell r="EF42">
            <v>0</v>
          </cell>
          <cell r="EG42">
            <v>0</v>
          </cell>
          <cell r="EH42">
            <v>0</v>
          </cell>
          <cell r="EI42">
            <v>0</v>
          </cell>
          <cell r="EJ42">
            <v>0</v>
          </cell>
          <cell r="EK42">
            <v>0</v>
          </cell>
          <cell r="EL42">
            <v>0</v>
          </cell>
          <cell r="EM42">
            <v>0</v>
          </cell>
          <cell r="EN42">
            <v>0</v>
          </cell>
          <cell r="EO42">
            <v>0</v>
          </cell>
          <cell r="EP42">
            <v>0</v>
          </cell>
          <cell r="EQ42">
            <v>0</v>
          </cell>
          <cell r="ER42">
            <v>0</v>
          </cell>
          <cell r="ES42">
            <v>0</v>
          </cell>
          <cell r="ET42">
            <v>0</v>
          </cell>
          <cell r="EU42">
            <v>0</v>
          </cell>
          <cell r="EV42">
            <v>0</v>
          </cell>
          <cell r="EW42">
            <v>0</v>
          </cell>
          <cell r="EX42">
            <v>0</v>
          </cell>
          <cell r="EY42">
            <v>0</v>
          </cell>
          <cell r="EZ42">
            <v>0</v>
          </cell>
          <cell r="FA42">
            <v>0</v>
          </cell>
          <cell r="FB42">
            <v>0</v>
          </cell>
          <cell r="FC42">
            <v>0</v>
          </cell>
          <cell r="FD42">
            <v>0</v>
          </cell>
          <cell r="FE42">
            <v>0</v>
          </cell>
          <cell r="FF42">
            <v>0</v>
          </cell>
          <cell r="FG42">
            <v>0</v>
          </cell>
          <cell r="FH42">
            <v>0</v>
          </cell>
          <cell r="FI42">
            <v>0</v>
          </cell>
          <cell r="FJ42">
            <v>0</v>
          </cell>
          <cell r="FK42">
            <v>0</v>
          </cell>
          <cell r="FL42">
            <v>0</v>
          </cell>
          <cell r="FM42">
            <v>0</v>
          </cell>
          <cell r="FN42">
            <v>0</v>
          </cell>
          <cell r="FO42">
            <v>0</v>
          </cell>
          <cell r="FP42">
            <v>1189.29</v>
          </cell>
          <cell r="FQ42">
            <v>1189.29</v>
          </cell>
          <cell r="FR42">
            <v>1189.29</v>
          </cell>
          <cell r="FS42">
            <v>1189.29</v>
          </cell>
          <cell r="FT42">
            <v>1189.29</v>
          </cell>
          <cell r="FU42">
            <v>1189.29</v>
          </cell>
          <cell r="FV42">
            <v>1189.29</v>
          </cell>
          <cell r="FW42">
            <v>1189.29</v>
          </cell>
          <cell r="FX42">
            <v>1189.29</v>
          </cell>
          <cell r="FY42">
            <v>1189.29</v>
          </cell>
          <cell r="FZ42">
            <v>1189.29</v>
          </cell>
          <cell r="GA42">
            <v>1189.29</v>
          </cell>
          <cell r="GB42">
            <v>1189.29</v>
          </cell>
          <cell r="GC42">
            <v>1189.29</v>
          </cell>
          <cell r="GD42">
            <v>1189.29</v>
          </cell>
          <cell r="GE42">
            <v>1221.5899999999999</v>
          </cell>
          <cell r="GF42">
            <v>1309.9000000000001</v>
          </cell>
          <cell r="GG42">
            <v>1309.9000000000001</v>
          </cell>
          <cell r="GH42">
            <v>1323.3</v>
          </cell>
          <cell r="GI42">
            <v>1323.87</v>
          </cell>
          <cell r="GJ42">
            <v>1323.87</v>
          </cell>
          <cell r="GK42">
            <v>1330.3</v>
          </cell>
          <cell r="GL42">
            <v>1330.3</v>
          </cell>
          <cell r="GM42">
            <v>1330.34</v>
          </cell>
          <cell r="GN42">
            <v>1330.34</v>
          </cell>
          <cell r="GO42">
            <v>1330.34</v>
          </cell>
          <cell r="GP42">
            <v>1330.34</v>
          </cell>
          <cell r="GQ42">
            <v>1330.3</v>
          </cell>
        </row>
        <row r="43">
          <cell r="A43" t="str">
            <v>EIM IN</v>
          </cell>
          <cell r="B43" t="str">
            <v>Eicher Motors</v>
          </cell>
          <cell r="C43" t="str">
            <v>Auto - 4 wheelers</v>
          </cell>
          <cell r="CJ43">
            <v>0</v>
          </cell>
          <cell r="CK43">
            <v>0</v>
          </cell>
          <cell r="CL43">
            <v>0</v>
          </cell>
          <cell r="CM43">
            <v>0</v>
          </cell>
          <cell r="CN43">
            <v>0</v>
          </cell>
          <cell r="CO43">
            <v>0</v>
          </cell>
          <cell r="CP43">
            <v>0</v>
          </cell>
          <cell r="CQ43">
            <v>0</v>
          </cell>
          <cell r="CR43">
            <v>0</v>
          </cell>
          <cell r="CS43">
            <v>0</v>
          </cell>
          <cell r="CT43">
            <v>0</v>
          </cell>
          <cell r="CU43">
            <v>0</v>
          </cell>
          <cell r="CV43">
            <v>0</v>
          </cell>
          <cell r="CW43">
            <v>0</v>
          </cell>
          <cell r="CX43">
            <v>0</v>
          </cell>
          <cell r="CY43">
            <v>0</v>
          </cell>
          <cell r="CZ43">
            <v>0</v>
          </cell>
          <cell r="DA43">
            <v>0</v>
          </cell>
          <cell r="DB43">
            <v>0</v>
          </cell>
          <cell r="DC43">
            <v>0</v>
          </cell>
          <cell r="DD43">
            <v>0</v>
          </cell>
          <cell r="DE43">
            <v>0</v>
          </cell>
          <cell r="DF43">
            <v>0</v>
          </cell>
          <cell r="DG43">
            <v>0</v>
          </cell>
          <cell r="DH43">
            <v>0</v>
          </cell>
          <cell r="DI43">
            <v>0</v>
          </cell>
          <cell r="DJ43">
            <v>0</v>
          </cell>
          <cell r="DK43">
            <v>0</v>
          </cell>
        </row>
        <row r="44">
          <cell r="A44" t="str">
            <v>MM IN</v>
          </cell>
          <cell r="B44" t="str">
            <v>Mahindra &amp; Mahindra</v>
          </cell>
          <cell r="C44" t="str">
            <v>Auto - 4 wheelers</v>
          </cell>
          <cell r="D44">
            <v>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R44">
            <v>0</v>
          </cell>
          <cell r="S44">
            <v>0</v>
          </cell>
          <cell r="T44">
            <v>0</v>
          </cell>
          <cell r="U44">
            <v>0</v>
          </cell>
          <cell r="V44">
            <v>0</v>
          </cell>
          <cell r="W44">
            <v>0</v>
          </cell>
          <cell r="X44">
            <v>0</v>
          </cell>
          <cell r="Y44">
            <v>0</v>
          </cell>
          <cell r="Z44">
            <v>0</v>
          </cell>
          <cell r="AA44">
            <v>0</v>
          </cell>
          <cell r="AB44">
            <v>0</v>
          </cell>
          <cell r="AC44">
            <v>0</v>
          </cell>
          <cell r="AD44">
            <v>0</v>
          </cell>
          <cell r="AE44">
            <v>0</v>
          </cell>
          <cell r="AF44">
            <v>77.981999999998138</v>
          </cell>
          <cell r="AG44">
            <v>-65.135000000000957</v>
          </cell>
          <cell r="AH44">
            <v>307.85799999999858</v>
          </cell>
          <cell r="AI44">
            <v>486.78200000000072</v>
          </cell>
          <cell r="AJ44">
            <v>424.97600000000091</v>
          </cell>
          <cell r="AK44">
            <v>729.89700000000028</v>
          </cell>
          <cell r="AL44">
            <v>874.19699999999852</v>
          </cell>
          <cell r="AM44">
            <v>1456.3640000000028</v>
          </cell>
          <cell r="AN44">
            <v>1039.0370000000034</v>
          </cell>
          <cell r="AO44">
            <v>1229.1649999999993</v>
          </cell>
          <cell r="AP44">
            <v>1331.864</v>
          </cell>
          <cell r="AQ44">
            <v>1526.6589999999962</v>
          </cell>
          <cell r="AR44">
            <v>1452.6229999999989</v>
          </cell>
          <cell r="AS44">
            <v>1572.0650000000028</v>
          </cell>
          <cell r="AT44">
            <v>2334.5719999999992</v>
          </cell>
          <cell r="AU44">
            <v>3211.7840000000001</v>
          </cell>
          <cell r="AV44">
            <v>2041.7789999999973</v>
          </cell>
          <cell r="AW44">
            <v>3897.4919999999956</v>
          </cell>
          <cell r="AX44">
            <v>2416.896999999999</v>
          </cell>
          <cell r="AY44">
            <v>2360.4199999999992</v>
          </cell>
          <cell r="AZ44">
            <v>1911.7080000000051</v>
          </cell>
          <cell r="BA44">
            <v>2799.9040000000023</v>
          </cell>
          <cell r="BB44">
            <v>4051.5429999999992</v>
          </cell>
          <cell r="BC44">
            <v>2210.9999999999964</v>
          </cell>
          <cell r="BD44">
            <v>1593.0250000000078</v>
          </cell>
          <cell r="BE44">
            <v>2266.8989999999962</v>
          </cell>
          <cell r="BF44">
            <v>11.959999999998431</v>
          </cell>
          <cell r="BG44">
            <v>4180.6999999999971</v>
          </cell>
          <cell r="BH44">
            <v>0</v>
          </cell>
          <cell r="BI44">
            <v>0</v>
          </cell>
          <cell r="BJ44">
            <v>0</v>
          </cell>
          <cell r="BK44">
            <v>0</v>
          </cell>
          <cell r="BL44">
            <v>0</v>
          </cell>
          <cell r="BM44">
            <v>0</v>
          </cell>
          <cell r="BN44">
            <v>0</v>
          </cell>
          <cell r="BO44">
            <v>0</v>
          </cell>
          <cell r="BP44">
            <v>0</v>
          </cell>
          <cell r="BQ44">
            <v>0</v>
          </cell>
          <cell r="BR44">
            <v>0</v>
          </cell>
          <cell r="BS44">
            <v>0</v>
          </cell>
          <cell r="BT44">
            <v>0</v>
          </cell>
          <cell r="BU44">
            <v>0</v>
          </cell>
          <cell r="BV44">
            <v>0</v>
          </cell>
          <cell r="BW44">
            <v>0</v>
          </cell>
          <cell r="BX44">
            <v>0</v>
          </cell>
          <cell r="BY44">
            <v>0</v>
          </cell>
          <cell r="BZ44">
            <v>0</v>
          </cell>
          <cell r="CA44">
            <v>0</v>
          </cell>
          <cell r="CB44">
            <v>0</v>
          </cell>
          <cell r="CC44">
            <v>0</v>
          </cell>
          <cell r="CD44">
            <v>0</v>
          </cell>
          <cell r="CE44">
            <v>0</v>
          </cell>
          <cell r="CF44">
            <v>0</v>
          </cell>
          <cell r="CG44">
            <v>0</v>
          </cell>
          <cell r="CH44">
            <v>0</v>
          </cell>
          <cell r="CI44">
            <v>0</v>
          </cell>
          <cell r="CJ44">
            <v>108.02699999999814</v>
          </cell>
          <cell r="CK44">
            <v>-72.226000000000951</v>
          </cell>
          <cell r="CL44">
            <v>314.78599999999858</v>
          </cell>
          <cell r="CM44">
            <v>566.84000000000071</v>
          </cell>
          <cell r="CN44">
            <v>481.95800000000088</v>
          </cell>
          <cell r="CO44">
            <v>613.12300000000027</v>
          </cell>
          <cell r="CP44">
            <v>999.23099999999852</v>
          </cell>
          <cell r="CQ44">
            <v>1130.5520000000029</v>
          </cell>
          <cell r="CR44">
            <v>838.15400000000341</v>
          </cell>
          <cell r="CS44">
            <v>1246.2139999999993</v>
          </cell>
          <cell r="CT44">
            <v>1350.2170000000001</v>
          </cell>
          <cell r="CU44">
            <v>1565.7389999999962</v>
          </cell>
          <cell r="CV44">
            <v>1467.542999999999</v>
          </cell>
          <cell r="CW44">
            <v>1586.9850000000029</v>
          </cell>
          <cell r="CX44">
            <v>1917.0719999999992</v>
          </cell>
          <cell r="CY44">
            <v>1761.3250000000003</v>
          </cell>
          <cell r="CZ44">
            <v>2056.6989999999973</v>
          </cell>
          <cell r="DA44">
            <v>3023.6819999999957</v>
          </cell>
          <cell r="DB44">
            <v>2423.1969999999992</v>
          </cell>
          <cell r="DC44">
            <v>2470.8539999999994</v>
          </cell>
          <cell r="DD44">
            <v>1927.558000000005</v>
          </cell>
          <cell r="DE44">
            <v>2818.9840000000022</v>
          </cell>
          <cell r="DF44">
            <v>2503.1729999999993</v>
          </cell>
          <cell r="DG44">
            <v>2072.3999999999965</v>
          </cell>
          <cell r="DH44">
            <v>1593.0250000000078</v>
          </cell>
          <cell r="DI44">
            <v>1754.2249999999963</v>
          </cell>
          <cell r="DJ44">
            <v>11.959999999998431</v>
          </cell>
          <cell r="DK44">
            <v>2435.8999999999969</v>
          </cell>
          <cell r="DL44">
            <v>0</v>
          </cell>
          <cell r="DM44">
            <v>0</v>
          </cell>
          <cell r="DN44">
            <v>0</v>
          </cell>
          <cell r="DO44">
            <v>0</v>
          </cell>
          <cell r="DP44">
            <v>0</v>
          </cell>
          <cell r="DQ44">
            <v>0</v>
          </cell>
          <cell r="DR44">
            <v>0</v>
          </cell>
          <cell r="DS44">
            <v>0</v>
          </cell>
          <cell r="DT44">
            <v>0</v>
          </cell>
          <cell r="DU44">
            <v>0</v>
          </cell>
          <cell r="DV44">
            <v>0</v>
          </cell>
          <cell r="DW44">
            <v>0</v>
          </cell>
          <cell r="DX44">
            <v>0</v>
          </cell>
          <cell r="DY44">
            <v>0</v>
          </cell>
          <cell r="DZ44">
            <v>0</v>
          </cell>
          <cell r="EA44">
            <v>0</v>
          </cell>
          <cell r="EB44">
            <v>0</v>
          </cell>
          <cell r="EC44">
            <v>0</v>
          </cell>
          <cell r="ED44">
            <v>0</v>
          </cell>
          <cell r="EE44">
            <v>0</v>
          </cell>
          <cell r="EF44">
            <v>0</v>
          </cell>
          <cell r="EG44">
            <v>0</v>
          </cell>
          <cell r="EH44">
            <v>0</v>
          </cell>
          <cell r="EI44">
            <v>0</v>
          </cell>
          <cell r="EJ44">
            <v>0</v>
          </cell>
          <cell r="EK44">
            <v>0</v>
          </cell>
          <cell r="EL44">
            <v>0</v>
          </cell>
          <cell r="EM44">
            <v>0</v>
          </cell>
          <cell r="EN44">
            <v>0</v>
          </cell>
          <cell r="EO44">
            <v>0</v>
          </cell>
          <cell r="EP44">
            <v>0</v>
          </cell>
          <cell r="EQ44">
            <v>0</v>
          </cell>
          <cell r="ER44">
            <v>0</v>
          </cell>
          <cell r="ES44">
            <v>0</v>
          </cell>
          <cell r="ET44">
            <v>0</v>
          </cell>
          <cell r="EU44">
            <v>0</v>
          </cell>
          <cell r="EV44">
            <v>0</v>
          </cell>
          <cell r="EW44">
            <v>0</v>
          </cell>
          <cell r="EX44">
            <v>0</v>
          </cell>
          <cell r="EY44">
            <v>0</v>
          </cell>
          <cell r="EZ44">
            <v>0</v>
          </cell>
          <cell r="FA44">
            <v>0</v>
          </cell>
          <cell r="FB44">
            <v>0</v>
          </cell>
          <cell r="FC44">
            <v>0</v>
          </cell>
          <cell r="FD44">
            <v>0</v>
          </cell>
          <cell r="FE44">
            <v>0</v>
          </cell>
          <cell r="FF44">
            <v>0</v>
          </cell>
          <cell r="FG44">
            <v>0</v>
          </cell>
          <cell r="FH44">
            <v>0</v>
          </cell>
          <cell r="FI44">
            <v>0</v>
          </cell>
          <cell r="FJ44">
            <v>0</v>
          </cell>
          <cell r="FK44">
            <v>0</v>
          </cell>
          <cell r="FL44">
            <v>0</v>
          </cell>
          <cell r="FM44">
            <v>0</v>
          </cell>
          <cell r="FN44">
            <v>0</v>
          </cell>
          <cell r="FO44">
            <v>0</v>
          </cell>
          <cell r="FP44">
            <v>116.008</v>
          </cell>
          <cell r="FQ44">
            <v>116.008</v>
          </cell>
          <cell r="FR44">
            <v>116.008</v>
          </cell>
          <cell r="FS44">
            <v>116.008</v>
          </cell>
          <cell r="FT44">
            <v>116.008</v>
          </cell>
          <cell r="FU44">
            <v>116.008</v>
          </cell>
          <cell r="FV44">
            <v>116.008</v>
          </cell>
          <cell r="FW44">
            <v>116.008</v>
          </cell>
          <cell r="FX44">
            <v>116.008</v>
          </cell>
          <cell r="FY44">
            <v>116.008</v>
          </cell>
          <cell r="FZ44">
            <v>116.00899999999999</v>
          </cell>
          <cell r="GA44">
            <v>232.01799999999997</v>
          </cell>
          <cell r="GB44">
            <v>232.01799999999997</v>
          </cell>
          <cell r="GC44">
            <v>232.01799999999997</v>
          </cell>
          <cell r="GD44">
            <v>232.869</v>
          </cell>
          <cell r="GE44">
            <v>233.4</v>
          </cell>
          <cell r="GF44">
            <v>236.584</v>
          </cell>
          <cell r="GG44">
            <v>236.584</v>
          </cell>
          <cell r="GH44">
            <v>237.14099999999999</v>
          </cell>
          <cell r="GI44">
            <v>238.03270000000003</v>
          </cell>
          <cell r="GJ44">
            <v>238.15619999999998</v>
          </cell>
          <cell r="GK44">
            <v>238.74200000000002</v>
          </cell>
          <cell r="GL44">
            <v>239.07300000000001</v>
          </cell>
          <cell r="GM44">
            <v>239.07300000000001</v>
          </cell>
          <cell r="GN44">
            <v>239.52770000000001</v>
          </cell>
          <cell r="GO44">
            <v>252.36410000000001</v>
          </cell>
          <cell r="GP44">
            <v>252.36410000000001</v>
          </cell>
          <cell r="GQ44">
            <v>272.61599999999999</v>
          </cell>
        </row>
        <row r="45">
          <cell r="A45" t="str">
            <v>MSIL IN</v>
          </cell>
          <cell r="B45" t="str">
            <v>Maruti Suzuki India</v>
          </cell>
          <cell r="C45" t="str">
            <v>Auto - 4 wheelers</v>
          </cell>
          <cell r="D45">
            <v>0</v>
          </cell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  <cell r="T45">
            <v>0</v>
          </cell>
          <cell r="U45">
            <v>0</v>
          </cell>
          <cell r="V45">
            <v>0</v>
          </cell>
          <cell r="W45">
            <v>0</v>
          </cell>
          <cell r="X45">
            <v>0</v>
          </cell>
          <cell r="Y45">
            <v>0</v>
          </cell>
          <cell r="Z45">
            <v>0</v>
          </cell>
          <cell r="AA45">
            <v>0</v>
          </cell>
          <cell r="AB45">
            <v>0</v>
          </cell>
          <cell r="AC45">
            <v>0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1239.8999999999985</v>
          </cell>
          <cell r="AL45">
            <v>1407.499999999995</v>
          </cell>
          <cell r="AM45">
            <v>1571.4999999999955</v>
          </cell>
          <cell r="AN45">
            <v>1709.2000000000019</v>
          </cell>
          <cell r="AO45">
            <v>1836.0000000000025</v>
          </cell>
          <cell r="AP45">
            <v>2396.5999999999995</v>
          </cell>
          <cell r="AQ45">
            <v>2594.4999999999982</v>
          </cell>
          <cell r="AR45">
            <v>2264.6000000000058</v>
          </cell>
          <cell r="AS45">
            <v>2626.6000000000031</v>
          </cell>
          <cell r="AT45">
            <v>3390.1000000000022</v>
          </cell>
          <cell r="AU45">
            <v>3609.199999999998</v>
          </cell>
          <cell r="AV45">
            <v>3695.7000000000039</v>
          </cell>
          <cell r="AW45">
            <v>3674.4000000000042</v>
          </cell>
          <cell r="AX45">
            <v>3764.1000000000063</v>
          </cell>
          <cell r="AY45">
            <v>4485.5999999999949</v>
          </cell>
          <cell r="AZ45">
            <v>4996.0000000000091</v>
          </cell>
          <cell r="BA45">
            <v>4665.0000000000009</v>
          </cell>
          <cell r="BB45">
            <v>4670.4000000000069</v>
          </cell>
          <cell r="BC45">
            <v>2976.7999999999929</v>
          </cell>
          <cell r="BD45">
            <v>4658.5000000000018</v>
          </cell>
          <cell r="BE45">
            <v>2961.2000000000007</v>
          </cell>
          <cell r="BF45">
            <v>2116.7000000000016</v>
          </cell>
          <cell r="BG45">
            <v>3331.2999999999975</v>
          </cell>
          <cell r="BH45">
            <v>0</v>
          </cell>
          <cell r="BI45">
            <v>0</v>
          </cell>
          <cell r="BJ45">
            <v>0</v>
          </cell>
          <cell r="BK45">
            <v>0</v>
          </cell>
          <cell r="BL45">
            <v>0</v>
          </cell>
          <cell r="BM45">
            <v>0</v>
          </cell>
          <cell r="BN45">
            <v>0</v>
          </cell>
          <cell r="BO45">
            <v>0</v>
          </cell>
          <cell r="BP45">
            <v>0</v>
          </cell>
          <cell r="BQ45">
            <v>0</v>
          </cell>
          <cell r="BR45">
            <v>0</v>
          </cell>
          <cell r="BS45">
            <v>0</v>
          </cell>
          <cell r="BT45">
            <v>0</v>
          </cell>
          <cell r="BU45">
            <v>0</v>
          </cell>
          <cell r="BV45">
            <v>0</v>
          </cell>
          <cell r="BW45">
            <v>0</v>
          </cell>
          <cell r="BX45">
            <v>0</v>
          </cell>
          <cell r="BY45">
            <v>0</v>
          </cell>
          <cell r="BZ45">
            <v>0</v>
          </cell>
          <cell r="CA45">
            <v>0</v>
          </cell>
          <cell r="CB45">
            <v>0</v>
          </cell>
          <cell r="CC45">
            <v>0</v>
          </cell>
          <cell r="CD45">
            <v>0</v>
          </cell>
          <cell r="CE45">
            <v>0</v>
          </cell>
          <cell r="CF45">
            <v>0</v>
          </cell>
          <cell r="CG45">
            <v>0</v>
          </cell>
          <cell r="CH45">
            <v>0</v>
          </cell>
          <cell r="CI45">
            <v>0</v>
          </cell>
          <cell r="CJ45">
            <v>0</v>
          </cell>
          <cell r="CK45">
            <v>0</v>
          </cell>
          <cell r="CL45">
            <v>0</v>
          </cell>
          <cell r="CM45">
            <v>0</v>
          </cell>
          <cell r="CN45">
            <v>0</v>
          </cell>
          <cell r="CO45">
            <v>1239.8999999999985</v>
          </cell>
          <cell r="CP45">
            <v>1407.499999999995</v>
          </cell>
          <cell r="CQ45">
            <v>1571.4999999999955</v>
          </cell>
          <cell r="CR45">
            <v>1709.2000000000019</v>
          </cell>
          <cell r="CS45">
            <v>1836.0000000000025</v>
          </cell>
          <cell r="CT45">
            <v>2396.5999999999995</v>
          </cell>
          <cell r="CU45">
            <v>2594.4999999999982</v>
          </cell>
          <cell r="CV45">
            <v>2264.6000000000058</v>
          </cell>
          <cell r="CW45">
            <v>2626.6000000000031</v>
          </cell>
          <cell r="CX45">
            <v>3390.1000000000022</v>
          </cell>
          <cell r="CY45">
            <v>3609.199999999998</v>
          </cell>
          <cell r="CZ45">
            <v>3695.7000000000039</v>
          </cell>
          <cell r="DA45">
            <v>3674.4000000000042</v>
          </cell>
          <cell r="DB45">
            <v>3764.1000000000063</v>
          </cell>
          <cell r="DC45">
            <v>4485.5999999999949</v>
          </cell>
          <cell r="DD45">
            <v>4996.0000000000091</v>
          </cell>
          <cell r="DE45">
            <v>4665.0000000000009</v>
          </cell>
          <cell r="DF45">
            <v>4670.4000000000069</v>
          </cell>
          <cell r="DG45">
            <v>2976.7999999999929</v>
          </cell>
          <cell r="DH45">
            <v>4658.5000000000018</v>
          </cell>
          <cell r="DI45">
            <v>2961.2000000000007</v>
          </cell>
          <cell r="DJ45">
            <v>2116.7000000000016</v>
          </cell>
          <cell r="DK45">
            <v>3331.2999999999975</v>
          </cell>
          <cell r="DL45">
            <v>0</v>
          </cell>
          <cell r="DM45">
            <v>0</v>
          </cell>
          <cell r="DN45">
            <v>0</v>
          </cell>
          <cell r="DO45">
            <v>0</v>
          </cell>
          <cell r="DP45">
            <v>0</v>
          </cell>
          <cell r="DQ45">
            <v>0</v>
          </cell>
          <cell r="DR45">
            <v>0</v>
          </cell>
          <cell r="DS45">
            <v>0</v>
          </cell>
          <cell r="DT45">
            <v>0</v>
          </cell>
          <cell r="DU45">
            <v>0</v>
          </cell>
          <cell r="DV45">
            <v>0</v>
          </cell>
          <cell r="DW45">
            <v>0</v>
          </cell>
          <cell r="DX45">
            <v>0</v>
          </cell>
          <cell r="DY45">
            <v>0</v>
          </cell>
          <cell r="DZ45">
            <v>0</v>
          </cell>
          <cell r="EA45">
            <v>0</v>
          </cell>
          <cell r="EB45">
            <v>0</v>
          </cell>
          <cell r="EC45">
            <v>0</v>
          </cell>
          <cell r="ED45">
            <v>0</v>
          </cell>
          <cell r="EE45">
            <v>0</v>
          </cell>
          <cell r="EF45">
            <v>0</v>
          </cell>
          <cell r="EG45">
            <v>0</v>
          </cell>
          <cell r="EH45">
            <v>0</v>
          </cell>
          <cell r="EI45">
            <v>0</v>
          </cell>
          <cell r="EJ45">
            <v>0</v>
          </cell>
          <cell r="EK45">
            <v>0</v>
          </cell>
          <cell r="EL45">
            <v>0</v>
          </cell>
          <cell r="EM45">
            <v>0</v>
          </cell>
          <cell r="EN45">
            <v>0</v>
          </cell>
          <cell r="EO45">
            <v>0</v>
          </cell>
          <cell r="EP45">
            <v>0</v>
          </cell>
          <cell r="EQ45">
            <v>0</v>
          </cell>
          <cell r="ER45">
            <v>0</v>
          </cell>
          <cell r="ES45">
            <v>0</v>
          </cell>
          <cell r="ET45">
            <v>0</v>
          </cell>
          <cell r="EU45">
            <v>0</v>
          </cell>
          <cell r="EV45">
            <v>0</v>
          </cell>
          <cell r="EW45">
            <v>0</v>
          </cell>
          <cell r="EX45">
            <v>0</v>
          </cell>
          <cell r="EY45">
            <v>0</v>
          </cell>
          <cell r="EZ45">
            <v>0</v>
          </cell>
          <cell r="FA45">
            <v>0</v>
          </cell>
          <cell r="FB45">
            <v>0</v>
          </cell>
          <cell r="FC45">
            <v>0</v>
          </cell>
          <cell r="FD45">
            <v>0</v>
          </cell>
          <cell r="FE45">
            <v>0</v>
          </cell>
          <cell r="FF45">
            <v>0</v>
          </cell>
          <cell r="FG45">
            <v>0</v>
          </cell>
          <cell r="FH45">
            <v>0</v>
          </cell>
          <cell r="FI45">
            <v>0</v>
          </cell>
          <cell r="FJ45">
            <v>0</v>
          </cell>
          <cell r="FK45">
            <v>0</v>
          </cell>
          <cell r="FL45">
            <v>0</v>
          </cell>
          <cell r="FM45">
            <v>0</v>
          </cell>
          <cell r="FN45">
            <v>0</v>
          </cell>
          <cell r="FO45">
            <v>0</v>
          </cell>
          <cell r="FP45">
            <v>0</v>
          </cell>
          <cell r="FQ45">
            <v>0</v>
          </cell>
          <cell r="FR45">
            <v>0</v>
          </cell>
          <cell r="FS45">
            <v>0</v>
          </cell>
          <cell r="FT45">
            <v>0</v>
          </cell>
          <cell r="FU45">
            <v>288.91999999999996</v>
          </cell>
          <cell r="FV45">
            <v>288.91999999999996</v>
          </cell>
          <cell r="FW45">
            <v>288.91999999999996</v>
          </cell>
          <cell r="FX45">
            <v>288.91999999999996</v>
          </cell>
          <cell r="FY45">
            <v>288.91999999999996</v>
          </cell>
          <cell r="FZ45">
            <v>288.91999999999996</v>
          </cell>
          <cell r="GA45">
            <v>288.91999999999996</v>
          </cell>
          <cell r="GB45">
            <v>288.91999999999996</v>
          </cell>
          <cell r="GC45">
            <v>288.91999999999996</v>
          </cell>
          <cell r="GD45">
            <v>288.91999999999996</v>
          </cell>
          <cell r="GE45">
            <v>288.91999999999996</v>
          </cell>
          <cell r="GF45">
            <v>288.91999999999996</v>
          </cell>
          <cell r="GG45">
            <v>288.91999999999996</v>
          </cell>
          <cell r="GH45">
            <v>288.91999999999996</v>
          </cell>
          <cell r="GI45">
            <v>288.91999999999996</v>
          </cell>
          <cell r="GJ45">
            <v>288.91999999999996</v>
          </cell>
          <cell r="GK45">
            <v>288.91999999999996</v>
          </cell>
          <cell r="GL45">
            <v>288.91999999999996</v>
          </cell>
          <cell r="GM45">
            <v>288.91999999999996</v>
          </cell>
          <cell r="GN45">
            <v>288.91999999999996</v>
          </cell>
          <cell r="GO45">
            <v>288.91999999999996</v>
          </cell>
          <cell r="GP45">
            <v>288.91999999999996</v>
          </cell>
          <cell r="GQ45">
            <v>288.91999999999996</v>
          </cell>
        </row>
        <row r="46">
          <cell r="A46" t="str">
            <v>PJT IN</v>
          </cell>
          <cell r="B46" t="str">
            <v>Punjab Tractors</v>
          </cell>
          <cell r="C46" t="str">
            <v>Auto - 4 wheelers</v>
          </cell>
          <cell r="CJ46">
            <v>0</v>
          </cell>
          <cell r="CK46">
            <v>0</v>
          </cell>
          <cell r="CL46">
            <v>0</v>
          </cell>
          <cell r="CM46">
            <v>0</v>
          </cell>
          <cell r="CN46">
            <v>0</v>
          </cell>
          <cell r="CO46">
            <v>0</v>
          </cell>
          <cell r="CP46">
            <v>0</v>
          </cell>
          <cell r="CQ46">
            <v>0</v>
          </cell>
          <cell r="CR46">
            <v>0</v>
          </cell>
          <cell r="CS46">
            <v>0</v>
          </cell>
          <cell r="CT46">
            <v>0</v>
          </cell>
          <cell r="CU46">
            <v>0</v>
          </cell>
          <cell r="CV46">
            <v>0</v>
          </cell>
          <cell r="CW46">
            <v>0</v>
          </cell>
          <cell r="CX46">
            <v>0</v>
          </cell>
          <cell r="CY46">
            <v>0</v>
          </cell>
          <cell r="CZ46">
            <v>0</v>
          </cell>
          <cell r="DA46">
            <v>0</v>
          </cell>
          <cell r="DB46">
            <v>0</v>
          </cell>
          <cell r="DC46">
            <v>0</v>
          </cell>
          <cell r="DD46">
            <v>0</v>
          </cell>
          <cell r="DE46">
            <v>0</v>
          </cell>
          <cell r="DF46">
            <v>0</v>
          </cell>
          <cell r="DG46">
            <v>0</v>
          </cell>
          <cell r="DH46">
            <v>0</v>
          </cell>
          <cell r="DI46">
            <v>0</v>
          </cell>
          <cell r="DJ46">
            <v>0</v>
          </cell>
          <cell r="DK46">
            <v>0</v>
          </cell>
        </row>
        <row r="47">
          <cell r="A47" t="str">
            <v>SM IN</v>
          </cell>
          <cell r="B47" t="str">
            <v>Swaraj Mazda</v>
          </cell>
          <cell r="C47" t="str">
            <v>Auto - 4 wheelers</v>
          </cell>
          <cell r="CJ47">
            <v>0</v>
          </cell>
          <cell r="CK47">
            <v>0</v>
          </cell>
          <cell r="CL47">
            <v>0</v>
          </cell>
          <cell r="CM47">
            <v>0</v>
          </cell>
          <cell r="CN47">
            <v>0</v>
          </cell>
          <cell r="CO47">
            <v>0</v>
          </cell>
          <cell r="CP47">
            <v>0</v>
          </cell>
          <cell r="CQ47">
            <v>0</v>
          </cell>
          <cell r="CR47">
            <v>0</v>
          </cell>
          <cell r="CS47">
            <v>0</v>
          </cell>
          <cell r="CT47">
            <v>0</v>
          </cell>
          <cell r="CU47">
            <v>0</v>
          </cell>
          <cell r="CV47">
            <v>0</v>
          </cell>
          <cell r="CW47">
            <v>0</v>
          </cell>
          <cell r="CX47">
            <v>0</v>
          </cell>
          <cell r="CY47">
            <v>0</v>
          </cell>
          <cell r="CZ47">
            <v>0</v>
          </cell>
          <cell r="DA47">
            <v>0</v>
          </cell>
          <cell r="DB47">
            <v>0</v>
          </cell>
          <cell r="DC47">
            <v>0</v>
          </cell>
          <cell r="DD47">
            <v>0</v>
          </cell>
          <cell r="DE47">
            <v>0</v>
          </cell>
          <cell r="DF47">
            <v>0</v>
          </cell>
          <cell r="DG47">
            <v>0</v>
          </cell>
          <cell r="DH47">
            <v>0</v>
          </cell>
          <cell r="DI47">
            <v>0</v>
          </cell>
          <cell r="DJ47">
            <v>0</v>
          </cell>
          <cell r="DK47">
            <v>0</v>
          </cell>
        </row>
        <row r="48">
          <cell r="A48" t="str">
            <v>TTMT IN</v>
          </cell>
          <cell r="B48" t="str">
            <v>Tata Motors</v>
          </cell>
          <cell r="C48" t="str">
            <v>Auto - 4 wheelers</v>
          </cell>
          <cell r="D48">
            <v>0</v>
          </cell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  <cell r="O48">
            <v>0</v>
          </cell>
          <cell r="P48">
            <v>0</v>
          </cell>
          <cell r="Q48">
            <v>0</v>
          </cell>
          <cell r="R48">
            <v>0</v>
          </cell>
          <cell r="S48">
            <v>0</v>
          </cell>
          <cell r="T48">
            <v>0</v>
          </cell>
          <cell r="U48">
            <v>0</v>
          </cell>
          <cell r="V48">
            <v>0</v>
          </cell>
          <cell r="W48">
            <v>0</v>
          </cell>
          <cell r="X48">
            <v>0</v>
          </cell>
          <cell r="Y48">
            <v>0</v>
          </cell>
          <cell r="Z48">
            <v>0</v>
          </cell>
          <cell r="AA48">
            <v>0</v>
          </cell>
          <cell r="AB48">
            <v>0</v>
          </cell>
          <cell r="AC48">
            <v>0</v>
          </cell>
          <cell r="AD48">
            <v>0</v>
          </cell>
          <cell r="AE48">
            <v>0</v>
          </cell>
          <cell r="AF48">
            <v>280.30000000000456</v>
          </cell>
          <cell r="AG48">
            <v>588.00000000000284</v>
          </cell>
          <cell r="AH48">
            <v>757.09999999999786</v>
          </cell>
          <cell r="AI48">
            <v>1375.7000000000003</v>
          </cell>
          <cell r="AJ48">
            <v>1003.0999999999993</v>
          </cell>
          <cell r="AK48">
            <v>2066.8000000000065</v>
          </cell>
          <cell r="AL48">
            <v>2108.8000000000011</v>
          </cell>
          <cell r="AM48">
            <v>2924.6999999999953</v>
          </cell>
          <cell r="AN48">
            <v>2233.6000000000026</v>
          </cell>
          <cell r="AO48">
            <v>3092.1000000000022</v>
          </cell>
          <cell r="AP48">
            <v>3162.1000000000035</v>
          </cell>
          <cell r="AQ48">
            <v>3881.700000000003</v>
          </cell>
          <cell r="AR48">
            <v>2871.7000000000016</v>
          </cell>
          <cell r="AS48">
            <v>3378.6999999999944</v>
          </cell>
          <cell r="AT48">
            <v>4602.3000000000084</v>
          </cell>
          <cell r="AU48">
            <v>4581.0999999999985</v>
          </cell>
          <cell r="AV48">
            <v>3818.4999999999973</v>
          </cell>
          <cell r="AW48">
            <v>4417.1999999999989</v>
          </cell>
          <cell r="AX48">
            <v>5131.7000000000016</v>
          </cell>
          <cell r="AY48">
            <v>5767.2000000000116</v>
          </cell>
          <cell r="AZ48">
            <v>4667.6000000000004</v>
          </cell>
          <cell r="BA48">
            <v>5268.4000000000142</v>
          </cell>
          <cell r="BB48">
            <v>4990.50000000002</v>
          </cell>
          <cell r="BC48">
            <v>5362.0999999999976</v>
          </cell>
          <cell r="BD48">
            <v>3261.100000000004</v>
          </cell>
          <cell r="BE48">
            <v>3469.9000000000051</v>
          </cell>
          <cell r="BF48">
            <v>-2632.6</v>
          </cell>
          <cell r="BG48">
            <v>5914.1999999999298</v>
          </cell>
          <cell r="BH48">
            <v>0</v>
          </cell>
          <cell r="BI48">
            <v>0</v>
          </cell>
          <cell r="BJ48">
            <v>0</v>
          </cell>
          <cell r="BK48">
            <v>0</v>
          </cell>
          <cell r="BL48">
            <v>0</v>
          </cell>
          <cell r="BM48">
            <v>0</v>
          </cell>
          <cell r="BN48">
            <v>0</v>
          </cell>
          <cell r="BO48">
            <v>0</v>
          </cell>
          <cell r="BP48">
            <v>0</v>
          </cell>
          <cell r="BQ48">
            <v>0</v>
          </cell>
          <cell r="BR48">
            <v>0</v>
          </cell>
          <cell r="BS48">
            <v>0</v>
          </cell>
          <cell r="BT48">
            <v>0</v>
          </cell>
          <cell r="BU48">
            <v>0</v>
          </cell>
          <cell r="BV48">
            <v>0</v>
          </cell>
          <cell r="BW48">
            <v>0</v>
          </cell>
          <cell r="BX48">
            <v>0</v>
          </cell>
          <cell r="BY48">
            <v>0</v>
          </cell>
          <cell r="BZ48">
            <v>0</v>
          </cell>
          <cell r="CA48">
            <v>0</v>
          </cell>
          <cell r="CB48">
            <v>0</v>
          </cell>
          <cell r="CC48">
            <v>0</v>
          </cell>
          <cell r="CD48">
            <v>0</v>
          </cell>
          <cell r="CE48">
            <v>0</v>
          </cell>
          <cell r="CF48">
            <v>0</v>
          </cell>
          <cell r="CG48">
            <v>0</v>
          </cell>
          <cell r="CH48">
            <v>0</v>
          </cell>
          <cell r="CI48">
            <v>0</v>
          </cell>
          <cell r="CJ48">
            <v>280.30000000000456</v>
          </cell>
          <cell r="CK48">
            <v>588.00000000000284</v>
          </cell>
          <cell r="CL48">
            <v>757.09999999999786</v>
          </cell>
          <cell r="CM48">
            <v>1435.7000000000003</v>
          </cell>
          <cell r="CN48">
            <v>1204.5999999999995</v>
          </cell>
          <cell r="CO48">
            <v>2095.4000000000065</v>
          </cell>
          <cell r="CP48">
            <v>2135.0000000000009</v>
          </cell>
          <cell r="CQ48">
            <v>3196.9999999999955</v>
          </cell>
          <cell r="CR48">
            <v>2244.3000000000025</v>
          </cell>
          <cell r="CS48">
            <v>3102.2000000000021</v>
          </cell>
          <cell r="CT48">
            <v>3172.2000000000035</v>
          </cell>
          <cell r="CU48">
            <v>3989.3000000000029</v>
          </cell>
          <cell r="CV48">
            <v>2736.8000000000015</v>
          </cell>
          <cell r="CW48">
            <v>3388.7999999999943</v>
          </cell>
          <cell r="CX48">
            <v>3212.4000000000083</v>
          </cell>
          <cell r="CY48">
            <v>4494.2999999999984</v>
          </cell>
          <cell r="CZ48">
            <v>3822.2999999999975</v>
          </cell>
          <cell r="DA48">
            <v>4418.8999999999987</v>
          </cell>
          <cell r="DB48">
            <v>5136.300000000002</v>
          </cell>
          <cell r="DC48">
            <v>5770.6000000000113</v>
          </cell>
          <cell r="DD48">
            <v>4667.6000000000004</v>
          </cell>
          <cell r="DE48">
            <v>3573.5000000000146</v>
          </cell>
          <cell r="DF48">
            <v>4438.00000000002</v>
          </cell>
          <cell r="DG48">
            <v>4735.2249999999976</v>
          </cell>
          <cell r="DH48">
            <v>3261.100000000004</v>
          </cell>
          <cell r="DI48">
            <v>3469.9000000000051</v>
          </cell>
          <cell r="DJ48">
            <v>-2632.6</v>
          </cell>
          <cell r="DK48">
            <v>768.27999999992971</v>
          </cell>
          <cell r="DL48">
            <v>0</v>
          </cell>
          <cell r="DM48">
            <v>0</v>
          </cell>
          <cell r="DN48">
            <v>0</v>
          </cell>
          <cell r="DO48">
            <v>0</v>
          </cell>
          <cell r="DP48">
            <v>0</v>
          </cell>
          <cell r="DQ48">
            <v>0</v>
          </cell>
          <cell r="DR48">
            <v>0</v>
          </cell>
          <cell r="DS48">
            <v>0</v>
          </cell>
          <cell r="DT48">
            <v>0</v>
          </cell>
          <cell r="DU48">
            <v>0</v>
          </cell>
          <cell r="DV48">
            <v>0</v>
          </cell>
          <cell r="DW48">
            <v>0</v>
          </cell>
          <cell r="DX48">
            <v>0</v>
          </cell>
          <cell r="DY48">
            <v>0</v>
          </cell>
          <cell r="DZ48">
            <v>0</v>
          </cell>
          <cell r="EA48">
            <v>0</v>
          </cell>
          <cell r="EB48">
            <v>0</v>
          </cell>
          <cell r="EC48">
            <v>0</v>
          </cell>
          <cell r="ED48">
            <v>0</v>
          </cell>
          <cell r="EE48">
            <v>0</v>
          </cell>
          <cell r="EF48">
            <v>0</v>
          </cell>
          <cell r="EG48">
            <v>0</v>
          </cell>
          <cell r="EH48">
            <v>0</v>
          </cell>
          <cell r="EI48">
            <v>0</v>
          </cell>
          <cell r="EJ48">
            <v>0</v>
          </cell>
          <cell r="EK48">
            <v>0</v>
          </cell>
          <cell r="EL48">
            <v>0</v>
          </cell>
          <cell r="EM48">
            <v>0</v>
          </cell>
          <cell r="EN48">
            <v>0</v>
          </cell>
          <cell r="EO48">
            <v>0</v>
          </cell>
          <cell r="EP48">
            <v>0</v>
          </cell>
          <cell r="EQ48">
            <v>0</v>
          </cell>
          <cell r="ER48">
            <v>0</v>
          </cell>
          <cell r="ES48">
            <v>0</v>
          </cell>
          <cell r="ET48">
            <v>0</v>
          </cell>
          <cell r="EU48">
            <v>0</v>
          </cell>
          <cell r="EV48">
            <v>0</v>
          </cell>
          <cell r="EW48">
            <v>0</v>
          </cell>
          <cell r="EX48">
            <v>0</v>
          </cell>
          <cell r="EY48">
            <v>0</v>
          </cell>
          <cell r="EZ48">
            <v>0</v>
          </cell>
          <cell r="FA48">
            <v>0</v>
          </cell>
          <cell r="FB48">
            <v>0</v>
          </cell>
          <cell r="FC48">
            <v>0</v>
          </cell>
          <cell r="FD48">
            <v>0</v>
          </cell>
          <cell r="FE48">
            <v>0</v>
          </cell>
          <cell r="FF48">
            <v>0</v>
          </cell>
          <cell r="FG48">
            <v>0</v>
          </cell>
          <cell r="FH48">
            <v>0</v>
          </cell>
          <cell r="FI48">
            <v>0</v>
          </cell>
          <cell r="FJ48">
            <v>0</v>
          </cell>
          <cell r="FK48">
            <v>0</v>
          </cell>
          <cell r="FL48">
            <v>0</v>
          </cell>
          <cell r="FM48">
            <v>0</v>
          </cell>
          <cell r="FN48">
            <v>0</v>
          </cell>
          <cell r="FO48">
            <v>0</v>
          </cell>
          <cell r="FP48">
            <v>319.82</v>
          </cell>
          <cell r="FQ48">
            <v>319.82</v>
          </cell>
          <cell r="FR48">
            <v>319.82</v>
          </cell>
          <cell r="FS48">
            <v>319.83000000000004</v>
          </cell>
          <cell r="FT48">
            <v>319.83000000000004</v>
          </cell>
          <cell r="FU48">
            <v>320.64</v>
          </cell>
          <cell r="FV48">
            <v>330.49</v>
          </cell>
          <cell r="FW48">
            <v>356.83000000000004</v>
          </cell>
          <cell r="FX48">
            <v>358.03000000000003</v>
          </cell>
          <cell r="FY48">
            <v>359.1</v>
          </cell>
          <cell r="FZ48">
            <v>361.79</v>
          </cell>
          <cell r="GA48">
            <v>361.79</v>
          </cell>
          <cell r="GB48">
            <v>361.79</v>
          </cell>
          <cell r="GC48">
            <v>376.3</v>
          </cell>
          <cell r="GD48">
            <v>376.3</v>
          </cell>
          <cell r="GE48">
            <v>382.87</v>
          </cell>
          <cell r="GF48">
            <v>382.87</v>
          </cell>
          <cell r="GG48">
            <v>385.21</v>
          </cell>
          <cell r="GH48">
            <v>385.32</v>
          </cell>
          <cell r="GI48">
            <v>385.40999999999997</v>
          </cell>
          <cell r="GJ48">
            <v>385.41999999999996</v>
          </cell>
          <cell r="GK48">
            <v>385.5</v>
          </cell>
          <cell r="GL48">
            <v>385.54</v>
          </cell>
          <cell r="GM48">
            <v>385.54</v>
          </cell>
          <cell r="GN48">
            <v>385.65999999999997</v>
          </cell>
          <cell r="GO48">
            <v>385.7</v>
          </cell>
          <cell r="GP48">
            <v>514.04999999999995</v>
          </cell>
          <cell r="GQ48">
            <v>514.04999999999995</v>
          </cell>
        </row>
        <row r="49">
          <cell r="A49" t="str">
            <v>Cement</v>
          </cell>
          <cell r="B49" t="str">
            <v>Cement</v>
          </cell>
          <cell r="CJ49">
            <v>0</v>
          </cell>
          <cell r="CK49">
            <v>0</v>
          </cell>
          <cell r="CL49">
            <v>0</v>
          </cell>
          <cell r="CM49">
            <v>0</v>
          </cell>
          <cell r="CN49">
            <v>0</v>
          </cell>
          <cell r="CO49">
            <v>0</v>
          </cell>
          <cell r="CP49">
            <v>0</v>
          </cell>
          <cell r="CQ49">
            <v>0</v>
          </cell>
          <cell r="CR49">
            <v>0</v>
          </cell>
          <cell r="CS49">
            <v>0</v>
          </cell>
          <cell r="CT49">
            <v>0</v>
          </cell>
          <cell r="CU49">
            <v>0</v>
          </cell>
          <cell r="CV49">
            <v>0</v>
          </cell>
          <cell r="CW49">
            <v>0</v>
          </cell>
          <cell r="CX49">
            <v>0</v>
          </cell>
          <cell r="CY49">
            <v>0</v>
          </cell>
          <cell r="CZ49">
            <v>0</v>
          </cell>
          <cell r="DA49">
            <v>0</v>
          </cell>
          <cell r="DB49">
            <v>0</v>
          </cell>
          <cell r="DC49">
            <v>0</v>
          </cell>
          <cell r="DD49">
            <v>0</v>
          </cell>
          <cell r="DE49">
            <v>0</v>
          </cell>
          <cell r="DF49">
            <v>0</v>
          </cell>
          <cell r="DG49">
            <v>0</v>
          </cell>
          <cell r="DH49">
            <v>0</v>
          </cell>
          <cell r="DI49">
            <v>0</v>
          </cell>
          <cell r="DJ49">
            <v>0</v>
          </cell>
          <cell r="DK49">
            <v>0</v>
          </cell>
        </row>
        <row r="50">
          <cell r="A50" t="str">
            <v>ACC IN</v>
          </cell>
          <cell r="B50" t="str">
            <v>ACC</v>
          </cell>
          <cell r="C50" t="str">
            <v>Cement</v>
          </cell>
          <cell r="D50">
            <v>0</v>
          </cell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R50">
            <v>0</v>
          </cell>
          <cell r="S50">
            <v>0</v>
          </cell>
          <cell r="T50">
            <v>0</v>
          </cell>
          <cell r="U50">
            <v>0</v>
          </cell>
          <cell r="V50">
            <v>0</v>
          </cell>
          <cell r="W50">
            <v>0</v>
          </cell>
          <cell r="X50">
            <v>0</v>
          </cell>
          <cell r="Y50">
            <v>0</v>
          </cell>
          <cell r="Z50">
            <v>0</v>
          </cell>
          <cell r="AA50">
            <v>0</v>
          </cell>
          <cell r="AB50">
            <v>0</v>
          </cell>
          <cell r="AC50">
            <v>0</v>
          </cell>
          <cell r="AD50">
            <v>0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441.40000000000089</v>
          </cell>
          <cell r="AK50">
            <v>40.000000000000142</v>
          </cell>
          <cell r="AL50">
            <v>223.20000000000073</v>
          </cell>
          <cell r="AM50">
            <v>1058.9999999999989</v>
          </cell>
          <cell r="AN50">
            <v>812.30000000000155</v>
          </cell>
          <cell r="AO50">
            <v>785.60000000000105</v>
          </cell>
          <cell r="AP50">
            <v>530.80000000000064</v>
          </cell>
          <cell r="AQ50">
            <v>1655.2000000000016</v>
          </cell>
          <cell r="AR50">
            <v>1393.6000000000001</v>
          </cell>
          <cell r="AS50">
            <v>2034.3</v>
          </cell>
          <cell r="AT50">
            <v>1924.7999999999984</v>
          </cell>
          <cell r="AU50">
            <v>2354.7999999999988</v>
          </cell>
          <cell r="AV50">
            <v>4055.7999999999993</v>
          </cell>
          <cell r="AW50">
            <v>2245.6999999999998</v>
          </cell>
          <cell r="AX50">
            <v>3584.6000000000017</v>
          </cell>
          <cell r="AY50">
            <v>3637.4999999999977</v>
          </cell>
          <cell r="AZ50">
            <v>3512.4000000000019</v>
          </cell>
          <cell r="BA50">
            <v>2924.2000000000007</v>
          </cell>
          <cell r="BB50">
            <v>4511.3999999999969</v>
          </cell>
          <cell r="BC50">
            <v>3575.3999999999978</v>
          </cell>
          <cell r="BD50">
            <v>2714.2400000000011</v>
          </cell>
          <cell r="BE50">
            <v>2834.3490000000011</v>
          </cell>
          <cell r="BF50">
            <v>3003.8090000000002</v>
          </cell>
          <cell r="BG50">
            <v>4047.6460000000025</v>
          </cell>
          <cell r="BH50">
            <v>0</v>
          </cell>
          <cell r="BI50">
            <v>0</v>
          </cell>
          <cell r="BJ50">
            <v>0</v>
          </cell>
          <cell r="BK50">
            <v>0</v>
          </cell>
          <cell r="BL50">
            <v>0</v>
          </cell>
          <cell r="BM50">
            <v>0</v>
          </cell>
          <cell r="BN50">
            <v>0</v>
          </cell>
          <cell r="BO50">
            <v>0</v>
          </cell>
          <cell r="BP50">
            <v>0</v>
          </cell>
          <cell r="BQ50">
            <v>0</v>
          </cell>
          <cell r="BR50">
            <v>0</v>
          </cell>
          <cell r="BS50">
            <v>0</v>
          </cell>
          <cell r="BT50">
            <v>0</v>
          </cell>
          <cell r="BU50">
            <v>0</v>
          </cell>
          <cell r="BV50">
            <v>0</v>
          </cell>
          <cell r="BW50">
            <v>0</v>
          </cell>
          <cell r="BX50">
            <v>0</v>
          </cell>
          <cell r="BY50">
            <v>0</v>
          </cell>
          <cell r="BZ50">
            <v>0</v>
          </cell>
          <cell r="CA50">
            <v>0</v>
          </cell>
          <cell r="CB50">
            <v>0</v>
          </cell>
          <cell r="CC50">
            <v>0</v>
          </cell>
          <cell r="CD50">
            <v>0</v>
          </cell>
          <cell r="CE50">
            <v>0</v>
          </cell>
          <cell r="CF50">
            <v>0</v>
          </cell>
          <cell r="CG50">
            <v>0</v>
          </cell>
          <cell r="CH50">
            <v>0</v>
          </cell>
          <cell r="CI50">
            <v>0</v>
          </cell>
          <cell r="CJ50">
            <v>0</v>
          </cell>
          <cell r="CK50">
            <v>0</v>
          </cell>
          <cell r="CL50">
            <v>0</v>
          </cell>
          <cell r="CM50">
            <v>0</v>
          </cell>
          <cell r="CN50">
            <v>566.40000000000089</v>
          </cell>
          <cell r="CO50">
            <v>278.90000000000015</v>
          </cell>
          <cell r="CP50">
            <v>223.20000000000073</v>
          </cell>
          <cell r="CQ50">
            <v>1058.9999999999989</v>
          </cell>
          <cell r="CR50">
            <v>812.30000000000155</v>
          </cell>
          <cell r="CS50">
            <v>785.60000000000105</v>
          </cell>
          <cell r="CT50">
            <v>535.80000000000064</v>
          </cell>
          <cell r="CU50">
            <v>1655.2000000000016</v>
          </cell>
          <cell r="CV50">
            <v>1393.6000000000001</v>
          </cell>
          <cell r="CW50">
            <v>231.29999999999995</v>
          </cell>
          <cell r="CX50">
            <v>941.19999999999834</v>
          </cell>
          <cell r="CY50">
            <v>2354.7999999999988</v>
          </cell>
          <cell r="CZ50">
            <v>2591.8999999999992</v>
          </cell>
          <cell r="DA50">
            <v>2245.6999999999998</v>
          </cell>
          <cell r="DB50">
            <v>3295.9000000000019</v>
          </cell>
          <cell r="DC50">
            <v>3637.4999999999977</v>
          </cell>
          <cell r="DD50">
            <v>3512.4000000000019</v>
          </cell>
          <cell r="DE50">
            <v>2885.3000000000006</v>
          </cell>
          <cell r="DF50">
            <v>2419.1999999999971</v>
          </cell>
          <cell r="DG50">
            <v>3209.699999999998</v>
          </cell>
          <cell r="DH50">
            <v>2591.360000000001</v>
          </cell>
          <cell r="DI50">
            <v>2834.3490000000011</v>
          </cell>
          <cell r="DJ50">
            <v>3003.8090000000002</v>
          </cell>
          <cell r="DK50">
            <v>4075.1000000000026</v>
          </cell>
          <cell r="DL50">
            <v>0</v>
          </cell>
          <cell r="DM50">
            <v>0</v>
          </cell>
          <cell r="DN50">
            <v>0</v>
          </cell>
          <cell r="DO50">
            <v>0</v>
          </cell>
          <cell r="DP50">
            <v>0</v>
          </cell>
          <cell r="DQ50">
            <v>0</v>
          </cell>
          <cell r="DR50">
            <v>0</v>
          </cell>
          <cell r="DS50">
            <v>0</v>
          </cell>
          <cell r="DT50">
            <v>0</v>
          </cell>
          <cell r="DU50">
            <v>0</v>
          </cell>
          <cell r="DV50">
            <v>0</v>
          </cell>
          <cell r="DW50">
            <v>0</v>
          </cell>
          <cell r="DX50">
            <v>0</v>
          </cell>
          <cell r="DY50">
            <v>0</v>
          </cell>
          <cell r="DZ50">
            <v>0</v>
          </cell>
          <cell r="EA50">
            <v>0</v>
          </cell>
          <cell r="EB50">
            <v>0</v>
          </cell>
          <cell r="EC50">
            <v>0</v>
          </cell>
          <cell r="ED50">
            <v>0</v>
          </cell>
          <cell r="EE50">
            <v>0</v>
          </cell>
          <cell r="EF50">
            <v>0</v>
          </cell>
          <cell r="EG50">
            <v>0</v>
          </cell>
          <cell r="EH50">
            <v>0</v>
          </cell>
          <cell r="EI50">
            <v>0</v>
          </cell>
          <cell r="EJ50">
            <v>0</v>
          </cell>
          <cell r="EK50">
            <v>0</v>
          </cell>
          <cell r="EL50">
            <v>0</v>
          </cell>
          <cell r="EM50">
            <v>0</v>
          </cell>
          <cell r="EN50">
            <v>0</v>
          </cell>
          <cell r="EO50">
            <v>0</v>
          </cell>
          <cell r="EP50">
            <v>0</v>
          </cell>
          <cell r="EQ50">
            <v>0</v>
          </cell>
          <cell r="ER50">
            <v>0</v>
          </cell>
          <cell r="ES50">
            <v>0</v>
          </cell>
          <cell r="ET50">
            <v>0</v>
          </cell>
          <cell r="EU50">
            <v>0</v>
          </cell>
          <cell r="EV50">
            <v>0</v>
          </cell>
          <cell r="EW50">
            <v>0</v>
          </cell>
          <cell r="EX50">
            <v>0</v>
          </cell>
          <cell r="EY50">
            <v>0</v>
          </cell>
          <cell r="EZ50">
            <v>0</v>
          </cell>
          <cell r="FA50">
            <v>0</v>
          </cell>
          <cell r="FB50">
            <v>0</v>
          </cell>
          <cell r="FC50">
            <v>0</v>
          </cell>
          <cell r="FD50">
            <v>0</v>
          </cell>
          <cell r="FE50">
            <v>0</v>
          </cell>
          <cell r="FF50">
            <v>0</v>
          </cell>
          <cell r="FG50">
            <v>0</v>
          </cell>
          <cell r="FH50">
            <v>0</v>
          </cell>
          <cell r="FI50">
            <v>0</v>
          </cell>
          <cell r="FJ50">
            <v>0</v>
          </cell>
          <cell r="FK50">
            <v>0</v>
          </cell>
          <cell r="FL50">
            <v>0</v>
          </cell>
          <cell r="FM50">
            <v>0</v>
          </cell>
          <cell r="FN50">
            <v>0</v>
          </cell>
          <cell r="FO50">
            <v>0</v>
          </cell>
          <cell r="FP50">
            <v>0</v>
          </cell>
          <cell r="FQ50">
            <v>0</v>
          </cell>
          <cell r="FR50">
            <v>0</v>
          </cell>
          <cell r="FS50">
            <v>0</v>
          </cell>
          <cell r="FT50">
            <v>171.25</v>
          </cell>
          <cell r="FU50">
            <v>171.59</v>
          </cell>
          <cell r="FV50">
            <v>172.11</v>
          </cell>
          <cell r="FW50">
            <v>177.94</v>
          </cell>
          <cell r="FX50">
            <v>178.42</v>
          </cell>
          <cell r="FY50">
            <v>178.71</v>
          </cell>
          <cell r="FZ50">
            <v>179.57</v>
          </cell>
          <cell r="GA50">
            <v>179.23</v>
          </cell>
          <cell r="GB50">
            <v>179.15</v>
          </cell>
          <cell r="GC50">
            <v>183.65</v>
          </cell>
          <cell r="GD50">
            <v>184.72</v>
          </cell>
          <cell r="GE50">
            <v>186.61</v>
          </cell>
          <cell r="GF50">
            <v>187.23</v>
          </cell>
          <cell r="GG50">
            <v>187.7</v>
          </cell>
          <cell r="GH50">
            <v>187.48</v>
          </cell>
          <cell r="GI50">
            <v>187.48</v>
          </cell>
          <cell r="GJ50">
            <v>187.48</v>
          </cell>
          <cell r="GK50">
            <v>187.74</v>
          </cell>
          <cell r="GL50">
            <v>187.74</v>
          </cell>
          <cell r="GM50">
            <v>187.74</v>
          </cell>
          <cell r="GN50">
            <v>187.74</v>
          </cell>
          <cell r="GO50">
            <v>187.74</v>
          </cell>
          <cell r="GP50">
            <v>187.74</v>
          </cell>
          <cell r="GQ50">
            <v>187.74</v>
          </cell>
        </row>
        <row r="51">
          <cell r="A51" t="str">
            <v>BCORP IN</v>
          </cell>
          <cell r="B51" t="str">
            <v>Birla Corp</v>
          </cell>
          <cell r="C51" t="str">
            <v>Cement</v>
          </cell>
          <cell r="D51">
            <v>0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R51">
            <v>0</v>
          </cell>
          <cell r="S51">
            <v>0</v>
          </cell>
          <cell r="T51">
            <v>0</v>
          </cell>
          <cell r="U51">
            <v>0</v>
          </cell>
          <cell r="V51">
            <v>0</v>
          </cell>
          <cell r="W51">
            <v>0</v>
          </cell>
          <cell r="X51">
            <v>0</v>
          </cell>
          <cell r="Y51">
            <v>0</v>
          </cell>
          <cell r="Z51">
            <v>0</v>
          </cell>
          <cell r="AA51">
            <v>0</v>
          </cell>
          <cell r="AB51">
            <v>0</v>
          </cell>
          <cell r="AC51">
            <v>0</v>
          </cell>
          <cell r="AD51">
            <v>0</v>
          </cell>
          <cell r="AE51">
            <v>0</v>
          </cell>
          <cell r="AF51">
            <v>17.400000000000539</v>
          </cell>
          <cell r="AG51">
            <v>5.3999999999998636</v>
          </cell>
          <cell r="AH51">
            <v>-5.6000000000002812</v>
          </cell>
          <cell r="AI51">
            <v>24.699999999999818</v>
          </cell>
          <cell r="AJ51">
            <v>136.19999999999993</v>
          </cell>
          <cell r="AK51">
            <v>-41.699999999999264</v>
          </cell>
          <cell r="AL51">
            <v>-12.299999999999635</v>
          </cell>
          <cell r="AM51">
            <v>333.40000000000003</v>
          </cell>
          <cell r="AN51">
            <v>294.00000000000006</v>
          </cell>
          <cell r="AO51">
            <v>133.8000000000003</v>
          </cell>
          <cell r="AP51">
            <v>59.500000000000085</v>
          </cell>
          <cell r="AQ51">
            <v>338.3</v>
          </cell>
          <cell r="AR51">
            <v>232.39999999999927</v>
          </cell>
          <cell r="AS51">
            <v>181.60000000000016</v>
          </cell>
          <cell r="AT51">
            <v>172.1999999999999</v>
          </cell>
          <cell r="AU51">
            <v>671.39999999999964</v>
          </cell>
          <cell r="AV51">
            <v>618.50000000000023</v>
          </cell>
          <cell r="AW51">
            <v>604.40000000000055</v>
          </cell>
          <cell r="AX51">
            <v>941.59999999999991</v>
          </cell>
          <cell r="AY51">
            <v>979.00000000000045</v>
          </cell>
          <cell r="AZ51">
            <v>974.8</v>
          </cell>
          <cell r="BA51">
            <v>1031.3000000000004</v>
          </cell>
          <cell r="BB51">
            <v>1064.3000000000006</v>
          </cell>
          <cell r="BC51">
            <v>865.59999999999968</v>
          </cell>
          <cell r="BD51">
            <v>918.20000000000039</v>
          </cell>
          <cell r="BE51">
            <v>595.99999999999932</v>
          </cell>
          <cell r="BF51">
            <v>813.8000000000003</v>
          </cell>
          <cell r="BG51">
            <v>906.10000000000116</v>
          </cell>
          <cell r="BH51">
            <v>0</v>
          </cell>
          <cell r="BI51">
            <v>0</v>
          </cell>
          <cell r="BJ51">
            <v>0</v>
          </cell>
          <cell r="BK51">
            <v>0</v>
          </cell>
          <cell r="BL51">
            <v>0</v>
          </cell>
          <cell r="BM51">
            <v>0</v>
          </cell>
          <cell r="BN51">
            <v>0</v>
          </cell>
          <cell r="BO51">
            <v>0</v>
          </cell>
          <cell r="BP51">
            <v>0</v>
          </cell>
          <cell r="BQ51">
            <v>0</v>
          </cell>
          <cell r="BR51">
            <v>0</v>
          </cell>
          <cell r="BS51">
            <v>0</v>
          </cell>
          <cell r="BT51">
            <v>0</v>
          </cell>
          <cell r="BU51">
            <v>0</v>
          </cell>
          <cell r="BV51">
            <v>0</v>
          </cell>
          <cell r="BW51">
            <v>0</v>
          </cell>
          <cell r="BX51">
            <v>0</v>
          </cell>
          <cell r="BY51">
            <v>0</v>
          </cell>
          <cell r="BZ51">
            <v>0</v>
          </cell>
          <cell r="CA51">
            <v>0</v>
          </cell>
          <cell r="CB51">
            <v>0</v>
          </cell>
          <cell r="CC51">
            <v>0</v>
          </cell>
          <cell r="CD51">
            <v>0</v>
          </cell>
          <cell r="CE51">
            <v>0</v>
          </cell>
          <cell r="CF51">
            <v>0</v>
          </cell>
          <cell r="CG51">
            <v>0</v>
          </cell>
          <cell r="CH51">
            <v>0</v>
          </cell>
          <cell r="CI51">
            <v>0</v>
          </cell>
          <cell r="CJ51">
            <v>17.400000000000539</v>
          </cell>
          <cell r="CK51">
            <v>5.3999999999998636</v>
          </cell>
          <cell r="CL51">
            <v>-5.6000000000002812</v>
          </cell>
          <cell r="CM51">
            <v>24.699999999999818</v>
          </cell>
          <cell r="CN51">
            <v>136.19999999999993</v>
          </cell>
          <cell r="CO51">
            <v>-41.699999999999264</v>
          </cell>
          <cell r="CP51">
            <v>-12.299999999999635</v>
          </cell>
          <cell r="CQ51">
            <v>333.40000000000003</v>
          </cell>
          <cell r="CR51">
            <v>294.00000000000006</v>
          </cell>
          <cell r="CS51">
            <v>133.8000000000003</v>
          </cell>
          <cell r="CT51">
            <v>59.500000000000085</v>
          </cell>
          <cell r="CU51">
            <v>338.3</v>
          </cell>
          <cell r="CV51">
            <v>232.39999999999927</v>
          </cell>
          <cell r="CW51">
            <v>181.60000000000016</v>
          </cell>
          <cell r="CX51">
            <v>172.1999999999999</v>
          </cell>
          <cell r="CY51">
            <v>671.39999999999964</v>
          </cell>
          <cell r="CZ51">
            <v>618.50000000000023</v>
          </cell>
          <cell r="DA51">
            <v>604.40000000000055</v>
          </cell>
          <cell r="DB51">
            <v>941.59999999999991</v>
          </cell>
          <cell r="DC51">
            <v>979.00000000000045</v>
          </cell>
          <cell r="DD51">
            <v>974.8</v>
          </cell>
          <cell r="DE51">
            <v>1031.3000000000004</v>
          </cell>
          <cell r="DF51">
            <v>1064.3000000000006</v>
          </cell>
          <cell r="DG51">
            <v>865.59999999999968</v>
          </cell>
          <cell r="DH51">
            <v>918.20000000000039</v>
          </cell>
          <cell r="DI51">
            <v>595.99999999999932</v>
          </cell>
          <cell r="DJ51">
            <v>813.8000000000003</v>
          </cell>
          <cell r="DK51">
            <v>906.10000000000116</v>
          </cell>
          <cell r="DL51">
            <v>0</v>
          </cell>
          <cell r="DM51">
            <v>0</v>
          </cell>
          <cell r="DN51">
            <v>0</v>
          </cell>
          <cell r="DO51">
            <v>0</v>
          </cell>
          <cell r="DP51">
            <v>0</v>
          </cell>
          <cell r="DQ51">
            <v>0</v>
          </cell>
          <cell r="DR51">
            <v>0</v>
          </cell>
          <cell r="DS51">
            <v>0</v>
          </cell>
          <cell r="DT51">
            <v>0</v>
          </cell>
          <cell r="DU51">
            <v>0</v>
          </cell>
          <cell r="DV51">
            <v>0</v>
          </cell>
          <cell r="DW51">
            <v>0</v>
          </cell>
          <cell r="DX51">
            <v>0</v>
          </cell>
          <cell r="DY51">
            <v>0</v>
          </cell>
          <cell r="DZ51">
            <v>0</v>
          </cell>
          <cell r="EA51">
            <v>0</v>
          </cell>
          <cell r="EB51">
            <v>0</v>
          </cell>
          <cell r="EC51">
            <v>0</v>
          </cell>
          <cell r="ED51">
            <v>0</v>
          </cell>
          <cell r="EE51">
            <v>0</v>
          </cell>
          <cell r="EF51">
            <v>0</v>
          </cell>
          <cell r="EG51">
            <v>0</v>
          </cell>
          <cell r="EH51">
            <v>0</v>
          </cell>
          <cell r="EI51">
            <v>0</v>
          </cell>
          <cell r="EJ51">
            <v>0</v>
          </cell>
          <cell r="EK51">
            <v>0</v>
          </cell>
          <cell r="EL51">
            <v>0</v>
          </cell>
          <cell r="EM51">
            <v>0</v>
          </cell>
          <cell r="EN51">
            <v>0</v>
          </cell>
          <cell r="EO51">
            <v>0</v>
          </cell>
          <cell r="EP51">
            <v>0</v>
          </cell>
          <cell r="EQ51">
            <v>0</v>
          </cell>
          <cell r="ER51">
            <v>0</v>
          </cell>
          <cell r="ES51">
            <v>0</v>
          </cell>
          <cell r="ET51">
            <v>0</v>
          </cell>
          <cell r="EU51">
            <v>0</v>
          </cell>
          <cell r="EV51">
            <v>0</v>
          </cell>
          <cell r="EW51">
            <v>0</v>
          </cell>
          <cell r="EX51">
            <v>0</v>
          </cell>
          <cell r="EY51">
            <v>0</v>
          </cell>
          <cell r="EZ51">
            <v>0</v>
          </cell>
          <cell r="FA51">
            <v>0</v>
          </cell>
          <cell r="FB51">
            <v>0</v>
          </cell>
          <cell r="FC51">
            <v>0</v>
          </cell>
          <cell r="FD51">
            <v>0</v>
          </cell>
          <cell r="FE51">
            <v>0</v>
          </cell>
          <cell r="FF51">
            <v>0</v>
          </cell>
          <cell r="FG51">
            <v>0</v>
          </cell>
          <cell r="FH51">
            <v>0</v>
          </cell>
          <cell r="FI51">
            <v>0</v>
          </cell>
          <cell r="FJ51">
            <v>0</v>
          </cell>
          <cell r="FK51">
            <v>0</v>
          </cell>
          <cell r="FL51">
            <v>0</v>
          </cell>
          <cell r="FM51">
            <v>0</v>
          </cell>
          <cell r="FN51">
            <v>0</v>
          </cell>
          <cell r="FO51">
            <v>0</v>
          </cell>
          <cell r="FP51">
            <v>77.008899999999997</v>
          </cell>
          <cell r="FQ51">
            <v>77.008899999999997</v>
          </cell>
          <cell r="FR51">
            <v>77.008899999999997</v>
          </cell>
          <cell r="FS51">
            <v>77.008899999999997</v>
          </cell>
          <cell r="FT51">
            <v>77.008899999999997</v>
          </cell>
          <cell r="FU51">
            <v>77.008899999999997</v>
          </cell>
          <cell r="FV51">
            <v>77.008899999999997</v>
          </cell>
          <cell r="FW51">
            <v>77.008899999999997</v>
          </cell>
          <cell r="FX51">
            <v>77.008899999999997</v>
          </cell>
          <cell r="FY51">
            <v>77.008899999999997</v>
          </cell>
          <cell r="FZ51">
            <v>77.008899999999997</v>
          </cell>
          <cell r="GA51">
            <v>77.008899999999997</v>
          </cell>
          <cell r="GB51">
            <v>77.008899999999997</v>
          </cell>
          <cell r="GC51">
            <v>77.008899999999997</v>
          </cell>
          <cell r="GD51">
            <v>77.008899999999997</v>
          </cell>
          <cell r="GE51">
            <v>77.008899999999997</v>
          </cell>
          <cell r="GF51">
            <v>77.008899999999997</v>
          </cell>
          <cell r="GG51">
            <v>77.008899999999997</v>
          </cell>
          <cell r="GH51">
            <v>77.008899999999997</v>
          </cell>
          <cell r="GI51">
            <v>77.008899999999997</v>
          </cell>
          <cell r="GJ51">
            <v>77.008899999999997</v>
          </cell>
          <cell r="GK51">
            <v>77.008899999999997</v>
          </cell>
          <cell r="GL51">
            <v>77.008899999999997</v>
          </cell>
          <cell r="GM51">
            <v>77.008899999999997</v>
          </cell>
          <cell r="GN51">
            <v>77.008899999999997</v>
          </cell>
          <cell r="GO51">
            <v>77.008899999999997</v>
          </cell>
          <cell r="GP51">
            <v>77.008899999999997</v>
          </cell>
          <cell r="GQ51">
            <v>77.008899999999997</v>
          </cell>
        </row>
        <row r="52">
          <cell r="A52" t="str">
            <v>CENT IN</v>
          </cell>
          <cell r="B52" t="str">
            <v>Century Textile &amp; Industries</v>
          </cell>
          <cell r="C52" t="str">
            <v>Cement</v>
          </cell>
          <cell r="D52">
            <v>0</v>
          </cell>
          <cell r="E52">
            <v>0</v>
          </cell>
          <cell r="F52">
            <v>0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  <cell r="T52">
            <v>0</v>
          </cell>
          <cell r="U52">
            <v>0</v>
          </cell>
          <cell r="V52">
            <v>0</v>
          </cell>
          <cell r="W52">
            <v>0</v>
          </cell>
          <cell r="X52">
            <v>0</v>
          </cell>
          <cell r="Y52">
            <v>0</v>
          </cell>
          <cell r="Z52">
            <v>0</v>
          </cell>
          <cell r="AA52">
            <v>0</v>
          </cell>
          <cell r="AB52">
            <v>0</v>
          </cell>
          <cell r="AC52">
            <v>0</v>
          </cell>
          <cell r="AD52">
            <v>0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284.10000000000002</v>
          </cell>
          <cell r="AK52">
            <v>-50.599999999998872</v>
          </cell>
          <cell r="AL52">
            <v>86.19999999999979</v>
          </cell>
          <cell r="AM52">
            <v>446.2</v>
          </cell>
          <cell r="AN52">
            <v>203.29999999999967</v>
          </cell>
          <cell r="AO52">
            <v>146.79999999999944</v>
          </cell>
          <cell r="AP52">
            <v>318.59999999999906</v>
          </cell>
          <cell r="AQ52">
            <v>425.39999999999986</v>
          </cell>
          <cell r="AR52">
            <v>460.99999999999898</v>
          </cell>
          <cell r="AS52">
            <v>74.100000000000733</v>
          </cell>
          <cell r="AT52">
            <v>303.30000000000069</v>
          </cell>
          <cell r="AU52">
            <v>252.10000000000042</v>
          </cell>
          <cell r="AV52">
            <v>697.29999999999973</v>
          </cell>
          <cell r="AW52">
            <v>747.90000000000077</v>
          </cell>
          <cell r="AX52">
            <v>339.30000000000121</v>
          </cell>
          <cell r="AY52">
            <v>943.60000000000059</v>
          </cell>
          <cell r="AZ52">
            <v>1079.0999999999992</v>
          </cell>
          <cell r="BA52">
            <v>716.40000000000009</v>
          </cell>
          <cell r="BB52">
            <v>728</v>
          </cell>
          <cell r="BC52">
            <v>270.79999999999973</v>
          </cell>
          <cell r="BD52">
            <v>625.19999999999936</v>
          </cell>
          <cell r="BE52">
            <v>285.0999999999994</v>
          </cell>
          <cell r="BF52">
            <v>231.00000000000045</v>
          </cell>
          <cell r="BG52">
            <v>1224.1000000000008</v>
          </cell>
          <cell r="BH52">
            <v>0</v>
          </cell>
          <cell r="BI52">
            <v>0</v>
          </cell>
          <cell r="BJ52">
            <v>0</v>
          </cell>
          <cell r="BK52">
            <v>0</v>
          </cell>
          <cell r="BL52">
            <v>0</v>
          </cell>
          <cell r="BM52">
            <v>0</v>
          </cell>
          <cell r="BN52">
            <v>0</v>
          </cell>
          <cell r="BO52">
            <v>0</v>
          </cell>
          <cell r="BP52">
            <v>0</v>
          </cell>
          <cell r="BQ52">
            <v>0</v>
          </cell>
          <cell r="BR52">
            <v>0</v>
          </cell>
          <cell r="BS52">
            <v>0</v>
          </cell>
          <cell r="BT52">
            <v>0</v>
          </cell>
          <cell r="BU52">
            <v>0</v>
          </cell>
          <cell r="BV52">
            <v>0</v>
          </cell>
          <cell r="BW52">
            <v>0</v>
          </cell>
          <cell r="BX52">
            <v>0</v>
          </cell>
          <cell r="BY52">
            <v>0</v>
          </cell>
          <cell r="BZ52">
            <v>0</v>
          </cell>
          <cell r="CA52">
            <v>0</v>
          </cell>
          <cell r="CB52">
            <v>0</v>
          </cell>
          <cell r="CC52">
            <v>0</v>
          </cell>
          <cell r="CD52">
            <v>0</v>
          </cell>
          <cell r="CE52">
            <v>0</v>
          </cell>
          <cell r="CF52">
            <v>0</v>
          </cell>
          <cell r="CG52">
            <v>0</v>
          </cell>
          <cell r="CH52">
            <v>0</v>
          </cell>
          <cell r="CI52">
            <v>0</v>
          </cell>
          <cell r="CJ52">
            <v>0</v>
          </cell>
          <cell r="CK52">
            <v>0</v>
          </cell>
          <cell r="CL52">
            <v>0</v>
          </cell>
          <cell r="CM52">
            <v>0</v>
          </cell>
          <cell r="CN52">
            <v>284.10000000000002</v>
          </cell>
          <cell r="CO52">
            <v>-50.599999999998872</v>
          </cell>
          <cell r="CP52">
            <v>86.19999999999979</v>
          </cell>
          <cell r="CQ52">
            <v>446.2</v>
          </cell>
          <cell r="CR52">
            <v>203.29999999999967</v>
          </cell>
          <cell r="CS52">
            <v>146.79999999999944</v>
          </cell>
          <cell r="CT52">
            <v>318.59999999999906</v>
          </cell>
          <cell r="CU52">
            <v>425.39999999999986</v>
          </cell>
          <cell r="CV52">
            <v>460.99999999999898</v>
          </cell>
          <cell r="CW52">
            <v>74.100000000000733</v>
          </cell>
          <cell r="CX52">
            <v>303.30000000000069</v>
          </cell>
          <cell r="CY52">
            <v>252.10000000000042</v>
          </cell>
          <cell r="CZ52">
            <v>697.29999999999973</v>
          </cell>
          <cell r="DA52">
            <v>747.90000000000077</v>
          </cell>
          <cell r="DB52">
            <v>1180.4000000000012</v>
          </cell>
          <cell r="DC52">
            <v>1491.8000000000006</v>
          </cell>
          <cell r="DD52">
            <v>1271.0999999999992</v>
          </cell>
          <cell r="DE52">
            <v>908.40000000000009</v>
          </cell>
          <cell r="DF52">
            <v>952.9</v>
          </cell>
          <cell r="DG52">
            <v>601.1999999999997</v>
          </cell>
          <cell r="DH52">
            <v>864.29999999999939</v>
          </cell>
          <cell r="DI52">
            <v>194.49999999999937</v>
          </cell>
          <cell r="DJ52">
            <v>438.90000000000043</v>
          </cell>
          <cell r="DK52">
            <v>1232.0000000000009</v>
          </cell>
          <cell r="DL52">
            <v>0</v>
          </cell>
          <cell r="DM52">
            <v>0</v>
          </cell>
          <cell r="DN52">
            <v>0</v>
          </cell>
          <cell r="DO52">
            <v>0</v>
          </cell>
          <cell r="DP52">
            <v>0</v>
          </cell>
          <cell r="DQ52">
            <v>0</v>
          </cell>
          <cell r="DR52">
            <v>0</v>
          </cell>
          <cell r="DS52">
            <v>0</v>
          </cell>
          <cell r="DT52">
            <v>0</v>
          </cell>
          <cell r="DU52">
            <v>0</v>
          </cell>
          <cell r="DV52">
            <v>0</v>
          </cell>
          <cell r="DW52">
            <v>0</v>
          </cell>
          <cell r="DX52">
            <v>0</v>
          </cell>
          <cell r="DY52">
            <v>0</v>
          </cell>
          <cell r="DZ52">
            <v>0</v>
          </cell>
          <cell r="EA52">
            <v>0</v>
          </cell>
          <cell r="EB52">
            <v>0</v>
          </cell>
          <cell r="EC52">
            <v>0</v>
          </cell>
          <cell r="ED52">
            <v>0</v>
          </cell>
          <cell r="EE52">
            <v>0</v>
          </cell>
          <cell r="EF52">
            <v>0</v>
          </cell>
          <cell r="EG52">
            <v>0</v>
          </cell>
          <cell r="EH52">
            <v>0</v>
          </cell>
          <cell r="EI52">
            <v>0</v>
          </cell>
          <cell r="EJ52">
            <v>0</v>
          </cell>
          <cell r="EK52">
            <v>0</v>
          </cell>
          <cell r="EL52">
            <v>0</v>
          </cell>
          <cell r="EM52">
            <v>0</v>
          </cell>
          <cell r="EN52">
            <v>0</v>
          </cell>
          <cell r="EO52">
            <v>0</v>
          </cell>
          <cell r="EP52">
            <v>0</v>
          </cell>
          <cell r="EQ52">
            <v>0</v>
          </cell>
          <cell r="ER52">
            <v>0</v>
          </cell>
          <cell r="ES52">
            <v>0</v>
          </cell>
          <cell r="ET52">
            <v>0</v>
          </cell>
          <cell r="EU52">
            <v>0</v>
          </cell>
          <cell r="EV52">
            <v>0</v>
          </cell>
          <cell r="EW52">
            <v>0</v>
          </cell>
          <cell r="EX52">
            <v>0</v>
          </cell>
          <cell r="EY52">
            <v>0</v>
          </cell>
          <cell r="EZ52">
            <v>0</v>
          </cell>
          <cell r="FA52">
            <v>0</v>
          </cell>
          <cell r="FB52">
            <v>0</v>
          </cell>
          <cell r="FC52">
            <v>0</v>
          </cell>
          <cell r="FD52">
            <v>0</v>
          </cell>
          <cell r="FE52">
            <v>0</v>
          </cell>
          <cell r="FF52">
            <v>0</v>
          </cell>
          <cell r="FG52">
            <v>0</v>
          </cell>
          <cell r="FH52">
            <v>0</v>
          </cell>
          <cell r="FI52">
            <v>0</v>
          </cell>
          <cell r="FJ52">
            <v>0</v>
          </cell>
          <cell r="FK52">
            <v>0</v>
          </cell>
          <cell r="FL52">
            <v>0</v>
          </cell>
          <cell r="FM52">
            <v>0</v>
          </cell>
          <cell r="FN52">
            <v>0</v>
          </cell>
          <cell r="FO52">
            <v>0</v>
          </cell>
          <cell r="FP52">
            <v>0</v>
          </cell>
          <cell r="FQ52">
            <v>0</v>
          </cell>
          <cell r="FR52">
            <v>0</v>
          </cell>
          <cell r="FS52">
            <v>0</v>
          </cell>
          <cell r="FT52">
            <v>93.04</v>
          </cell>
          <cell r="FU52">
            <v>93.04</v>
          </cell>
          <cell r="FV52">
            <v>93.04</v>
          </cell>
          <cell r="FW52">
            <v>93.04</v>
          </cell>
          <cell r="FX52">
            <v>93.04</v>
          </cell>
          <cell r="FY52">
            <v>93.04</v>
          </cell>
          <cell r="FZ52">
            <v>93.04</v>
          </cell>
          <cell r="GA52">
            <v>93.04</v>
          </cell>
          <cell r="GB52">
            <v>93.04</v>
          </cell>
          <cell r="GC52">
            <v>93.04</v>
          </cell>
          <cell r="GD52">
            <v>93.04</v>
          </cell>
          <cell r="GE52">
            <v>93.04</v>
          </cell>
          <cell r="GF52">
            <v>93.04</v>
          </cell>
          <cell r="GG52">
            <v>93.04</v>
          </cell>
          <cell r="GH52">
            <v>93.04</v>
          </cell>
          <cell r="GI52">
            <v>93.04</v>
          </cell>
          <cell r="GJ52">
            <v>93.04</v>
          </cell>
          <cell r="GK52">
            <v>93.04</v>
          </cell>
          <cell r="GL52">
            <v>93.04</v>
          </cell>
          <cell r="GM52">
            <v>93.04</v>
          </cell>
          <cell r="GN52">
            <v>93.04</v>
          </cell>
          <cell r="GO52">
            <v>93.04</v>
          </cell>
          <cell r="GP52">
            <v>93.04</v>
          </cell>
          <cell r="GQ52">
            <v>93.04</v>
          </cell>
        </row>
        <row r="53">
          <cell r="A53" t="str">
            <v>CHCM IN</v>
          </cell>
          <cell r="B53" t="str">
            <v>Chettinad Cement</v>
          </cell>
          <cell r="C53" t="str">
            <v>Cement</v>
          </cell>
          <cell r="D53" t="e">
            <v>#REF!</v>
          </cell>
          <cell r="E53" t="e">
            <v>#REF!</v>
          </cell>
          <cell r="F53" t="e">
            <v>#REF!</v>
          </cell>
          <cell r="G53" t="e">
            <v>#REF!</v>
          </cell>
          <cell r="H53" t="e">
            <v>#REF!</v>
          </cell>
          <cell r="I53" t="e">
            <v>#REF!</v>
          </cell>
          <cell r="J53" t="e">
            <v>#REF!</v>
          </cell>
          <cell r="K53" t="e">
            <v>#REF!</v>
          </cell>
          <cell r="L53" t="e">
            <v>#REF!</v>
          </cell>
          <cell r="M53" t="e">
            <v>#REF!</v>
          </cell>
          <cell r="N53" t="e">
            <v>#REF!</v>
          </cell>
          <cell r="O53" t="e">
            <v>#REF!</v>
          </cell>
          <cell r="P53" t="e">
            <v>#REF!</v>
          </cell>
          <cell r="Q53" t="e">
            <v>#REF!</v>
          </cell>
          <cell r="R53" t="e">
            <v>#REF!</v>
          </cell>
          <cell r="S53" t="e">
            <v>#REF!</v>
          </cell>
          <cell r="T53" t="e">
            <v>#REF!</v>
          </cell>
          <cell r="U53" t="e">
            <v>#REF!</v>
          </cell>
          <cell r="V53" t="e">
            <v>#REF!</v>
          </cell>
          <cell r="W53" t="e">
            <v>#REF!</v>
          </cell>
          <cell r="X53" t="e">
            <v>#REF!</v>
          </cell>
          <cell r="Y53" t="e">
            <v>#REF!</v>
          </cell>
          <cell r="Z53" t="e">
            <v>#REF!</v>
          </cell>
          <cell r="AA53" t="e">
            <v>#REF!</v>
          </cell>
          <cell r="AB53" t="e">
            <v>#REF!</v>
          </cell>
          <cell r="AC53" t="e">
            <v>#REF!</v>
          </cell>
          <cell r="AD53" t="e">
            <v>#REF!</v>
          </cell>
          <cell r="AE53" t="e">
            <v>#REF!</v>
          </cell>
          <cell r="AF53" t="e">
            <v>#REF!</v>
          </cell>
          <cell r="AG53" t="e">
            <v>#REF!</v>
          </cell>
          <cell r="AH53" t="e">
            <v>#REF!</v>
          </cell>
          <cell r="AI53" t="e">
            <v>#REF!</v>
          </cell>
          <cell r="AJ53" t="e">
            <v>#REF!</v>
          </cell>
          <cell r="AK53" t="e">
            <v>#REF!</v>
          </cell>
          <cell r="AL53" t="e">
            <v>#REF!</v>
          </cell>
          <cell r="AM53" t="e">
            <v>#REF!</v>
          </cell>
          <cell r="AN53" t="e">
            <v>#REF!</v>
          </cell>
          <cell r="AO53" t="e">
            <v>#REF!</v>
          </cell>
          <cell r="AP53" t="e">
            <v>#REF!</v>
          </cell>
          <cell r="AQ53" t="e">
            <v>#REF!</v>
          </cell>
          <cell r="AR53" t="e">
            <v>#REF!</v>
          </cell>
          <cell r="AS53" t="e">
            <v>#REF!</v>
          </cell>
          <cell r="AT53" t="e">
            <v>#REF!</v>
          </cell>
          <cell r="AU53" t="e">
            <v>#REF!</v>
          </cell>
          <cell r="AV53" t="e">
            <v>#REF!</v>
          </cell>
          <cell r="AW53" t="e">
            <v>#REF!</v>
          </cell>
          <cell r="AX53" t="e">
            <v>#REF!</v>
          </cell>
          <cell r="AY53" t="e">
            <v>#REF!</v>
          </cell>
          <cell r="AZ53" t="e">
            <v>#REF!</v>
          </cell>
          <cell r="BA53" t="e">
            <v>#REF!</v>
          </cell>
          <cell r="BB53" t="e">
            <v>#REF!</v>
          </cell>
          <cell r="BC53" t="e">
            <v>#REF!</v>
          </cell>
          <cell r="BD53" t="e">
            <v>#REF!</v>
          </cell>
          <cell r="BE53" t="e">
            <v>#REF!</v>
          </cell>
          <cell r="BF53" t="e">
            <v>#REF!</v>
          </cell>
          <cell r="BG53" t="e">
            <v>#REF!</v>
          </cell>
          <cell r="BH53" t="e">
            <v>#REF!</v>
          </cell>
          <cell r="BI53" t="e">
            <v>#REF!</v>
          </cell>
          <cell r="BJ53" t="e">
            <v>#REF!</v>
          </cell>
          <cell r="BK53" t="e">
            <v>#REF!</v>
          </cell>
          <cell r="BL53" t="e">
            <v>#REF!</v>
          </cell>
          <cell r="BM53" t="e">
            <v>#REF!</v>
          </cell>
          <cell r="BN53" t="e">
            <v>#REF!</v>
          </cell>
          <cell r="BO53" t="e">
            <v>#REF!</v>
          </cell>
          <cell r="BP53" t="e">
            <v>#REF!</v>
          </cell>
          <cell r="BQ53" t="e">
            <v>#REF!</v>
          </cell>
          <cell r="BR53" t="e">
            <v>#REF!</v>
          </cell>
          <cell r="BS53" t="e">
            <v>#REF!</v>
          </cell>
          <cell r="BT53" t="e">
            <v>#REF!</v>
          </cell>
          <cell r="BU53" t="e">
            <v>#REF!</v>
          </cell>
          <cell r="BV53" t="e">
            <v>#REF!</v>
          </cell>
          <cell r="BW53" t="e">
            <v>#REF!</v>
          </cell>
          <cell r="BX53" t="e">
            <v>#REF!</v>
          </cell>
          <cell r="BY53" t="e">
            <v>#REF!</v>
          </cell>
          <cell r="BZ53" t="e">
            <v>#REF!</v>
          </cell>
          <cell r="CA53" t="e">
            <v>#REF!</v>
          </cell>
          <cell r="CB53" t="e">
            <v>#REF!</v>
          </cell>
          <cell r="CC53" t="e">
            <v>#REF!</v>
          </cell>
          <cell r="CD53" t="e">
            <v>#REF!</v>
          </cell>
          <cell r="CE53" t="e">
            <v>#REF!</v>
          </cell>
          <cell r="CF53" t="e">
            <v>#REF!</v>
          </cell>
          <cell r="CG53" t="e">
            <v>#REF!</v>
          </cell>
          <cell r="CH53" t="e">
            <v>#REF!</v>
          </cell>
          <cell r="CI53" t="e">
            <v>#REF!</v>
          </cell>
          <cell r="CJ53" t="e">
            <v>#REF!</v>
          </cell>
          <cell r="CK53" t="e">
            <v>#REF!</v>
          </cell>
          <cell r="CL53" t="e">
            <v>#REF!</v>
          </cell>
          <cell r="CM53" t="e">
            <v>#REF!</v>
          </cell>
          <cell r="CN53" t="e">
            <v>#REF!</v>
          </cell>
          <cell r="CO53" t="e">
            <v>#REF!</v>
          </cell>
          <cell r="CP53" t="e">
            <v>#REF!</v>
          </cell>
          <cell r="CQ53" t="e">
            <v>#REF!</v>
          </cell>
          <cell r="CR53" t="e">
            <v>#REF!</v>
          </cell>
          <cell r="CS53" t="e">
            <v>#REF!</v>
          </cell>
          <cell r="CT53" t="e">
            <v>#REF!</v>
          </cell>
          <cell r="CU53" t="e">
            <v>#REF!</v>
          </cell>
          <cell r="CV53" t="e">
            <v>#REF!</v>
          </cell>
          <cell r="CW53" t="e">
            <v>#REF!</v>
          </cell>
          <cell r="CX53" t="e">
            <v>#REF!</v>
          </cell>
          <cell r="CY53" t="e">
            <v>#REF!</v>
          </cell>
          <cell r="CZ53" t="e">
            <v>#REF!</v>
          </cell>
          <cell r="DA53" t="e">
            <v>#REF!</v>
          </cell>
          <cell r="DB53" t="e">
            <v>#REF!</v>
          </cell>
          <cell r="DC53" t="e">
            <v>#REF!</v>
          </cell>
          <cell r="DD53" t="e">
            <v>#REF!</v>
          </cell>
          <cell r="DE53" t="e">
            <v>#REF!</v>
          </cell>
          <cell r="DF53" t="e">
            <v>#REF!</v>
          </cell>
          <cell r="DG53" t="e">
            <v>#REF!</v>
          </cell>
          <cell r="DH53" t="e">
            <v>#REF!</v>
          </cell>
          <cell r="DI53" t="e">
            <v>#REF!</v>
          </cell>
          <cell r="DJ53" t="e">
            <v>#REF!</v>
          </cell>
          <cell r="DK53" t="e">
            <v>#REF!</v>
          </cell>
          <cell r="DL53" t="e">
            <v>#REF!</v>
          </cell>
          <cell r="DM53" t="e">
            <v>#REF!</v>
          </cell>
          <cell r="DN53" t="e">
            <v>#REF!</v>
          </cell>
          <cell r="DO53" t="e">
            <v>#REF!</v>
          </cell>
          <cell r="DP53" t="e">
            <v>#REF!</v>
          </cell>
          <cell r="DQ53" t="e">
            <v>#REF!</v>
          </cell>
          <cell r="DR53" t="e">
            <v>#REF!</v>
          </cell>
          <cell r="DS53" t="e">
            <v>#REF!</v>
          </cell>
          <cell r="DT53" t="e">
            <v>#REF!</v>
          </cell>
          <cell r="DU53" t="e">
            <v>#REF!</v>
          </cell>
          <cell r="DV53" t="e">
            <v>#REF!</v>
          </cell>
          <cell r="DW53" t="e">
            <v>#REF!</v>
          </cell>
          <cell r="DX53" t="e">
            <v>#REF!</v>
          </cell>
          <cell r="DY53" t="e">
            <v>#REF!</v>
          </cell>
          <cell r="DZ53" t="e">
            <v>#REF!</v>
          </cell>
          <cell r="EA53" t="e">
            <v>#REF!</v>
          </cell>
          <cell r="EB53" t="e">
            <v>#REF!</v>
          </cell>
          <cell r="EC53" t="e">
            <v>#REF!</v>
          </cell>
          <cell r="ED53" t="e">
            <v>#REF!</v>
          </cell>
          <cell r="EE53" t="e">
            <v>#REF!</v>
          </cell>
          <cell r="EF53" t="e">
            <v>#REF!</v>
          </cell>
          <cell r="EG53" t="e">
            <v>#REF!</v>
          </cell>
          <cell r="EH53" t="e">
            <v>#REF!</v>
          </cell>
          <cell r="EI53" t="e">
            <v>#REF!</v>
          </cell>
          <cell r="EJ53" t="e">
            <v>#REF!</v>
          </cell>
          <cell r="EK53" t="e">
            <v>#REF!</v>
          </cell>
          <cell r="EL53" t="e">
            <v>#REF!</v>
          </cell>
          <cell r="EM53" t="e">
            <v>#REF!</v>
          </cell>
          <cell r="EN53" t="e">
            <v>#REF!</v>
          </cell>
          <cell r="EO53" t="e">
            <v>#REF!</v>
          </cell>
          <cell r="EP53" t="e">
            <v>#REF!</v>
          </cell>
          <cell r="EQ53" t="e">
            <v>#REF!</v>
          </cell>
          <cell r="ER53" t="e">
            <v>#REF!</v>
          </cell>
          <cell r="ES53" t="e">
            <v>#REF!</v>
          </cell>
          <cell r="ET53" t="e">
            <v>#REF!</v>
          </cell>
          <cell r="EU53" t="e">
            <v>#REF!</v>
          </cell>
          <cell r="EV53" t="e">
            <v>#REF!</v>
          </cell>
          <cell r="EW53" t="e">
            <v>#REF!</v>
          </cell>
          <cell r="EX53" t="e">
            <v>#REF!</v>
          </cell>
          <cell r="EY53" t="e">
            <v>#REF!</v>
          </cell>
          <cell r="EZ53" t="e">
            <v>#REF!</v>
          </cell>
          <cell r="FA53" t="e">
            <v>#REF!</v>
          </cell>
          <cell r="FB53" t="e">
            <v>#REF!</v>
          </cell>
          <cell r="FC53" t="e">
            <v>#REF!</v>
          </cell>
          <cell r="FD53" t="e">
            <v>#REF!</v>
          </cell>
          <cell r="FE53" t="e">
            <v>#REF!</v>
          </cell>
          <cell r="FF53" t="e">
            <v>#REF!</v>
          </cell>
          <cell r="FG53" t="e">
            <v>#REF!</v>
          </cell>
          <cell r="FH53" t="e">
            <v>#REF!</v>
          </cell>
          <cell r="FI53" t="e">
            <v>#REF!</v>
          </cell>
          <cell r="FJ53" t="e">
            <v>#REF!</v>
          </cell>
          <cell r="FK53" t="e">
            <v>#REF!</v>
          </cell>
          <cell r="FL53" t="e">
            <v>#REF!</v>
          </cell>
          <cell r="FM53" t="e">
            <v>#REF!</v>
          </cell>
          <cell r="FN53" t="e">
            <v>#REF!</v>
          </cell>
          <cell r="FO53" t="e">
            <v>#REF!</v>
          </cell>
          <cell r="FP53">
            <v>21.08</v>
          </cell>
          <cell r="FQ53">
            <v>21.08</v>
          </cell>
          <cell r="FR53">
            <v>21.08</v>
          </cell>
          <cell r="FS53">
            <v>29.5</v>
          </cell>
          <cell r="FT53">
            <v>29.5</v>
          </cell>
          <cell r="FU53">
            <v>29.5</v>
          </cell>
          <cell r="FV53">
            <v>29.5</v>
          </cell>
          <cell r="FW53">
            <v>29.5</v>
          </cell>
          <cell r="FX53">
            <v>29.5</v>
          </cell>
          <cell r="FY53">
            <v>29.5</v>
          </cell>
          <cell r="FZ53">
            <v>29.5</v>
          </cell>
          <cell r="GA53">
            <v>29.5</v>
          </cell>
          <cell r="GB53">
            <v>29.5</v>
          </cell>
          <cell r="GC53">
            <v>29.5</v>
          </cell>
          <cell r="GD53">
            <v>29.5</v>
          </cell>
          <cell r="GE53">
            <v>29.5</v>
          </cell>
          <cell r="GF53">
            <v>29.5</v>
          </cell>
          <cell r="GG53">
            <v>29.5</v>
          </cell>
          <cell r="GH53">
            <v>29.5</v>
          </cell>
          <cell r="GI53">
            <v>29.5</v>
          </cell>
          <cell r="GJ53">
            <v>29.5</v>
          </cell>
          <cell r="GK53">
            <v>29.5</v>
          </cell>
          <cell r="GL53" t="e">
            <v>#REF!</v>
          </cell>
          <cell r="GM53" t="e">
            <v>#REF!</v>
          </cell>
          <cell r="GN53" t="e">
            <v>#REF!</v>
          </cell>
          <cell r="GO53" t="e">
            <v>#REF!</v>
          </cell>
          <cell r="GP53" t="e">
            <v>#REF!</v>
          </cell>
          <cell r="GQ53" t="e">
            <v>#REF!</v>
          </cell>
        </row>
        <row r="54">
          <cell r="A54" t="str">
            <v>GRASIM IN</v>
          </cell>
          <cell r="B54" t="str">
            <v>Grasim Industries</v>
          </cell>
          <cell r="C54" t="str">
            <v>Cement</v>
          </cell>
          <cell r="D54">
            <v>0</v>
          </cell>
          <cell r="E54">
            <v>0</v>
          </cell>
          <cell r="F54">
            <v>0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N54">
            <v>0</v>
          </cell>
          <cell r="O54">
            <v>0</v>
          </cell>
          <cell r="P54">
            <v>0</v>
          </cell>
          <cell r="Q54">
            <v>0</v>
          </cell>
          <cell r="R54">
            <v>0</v>
          </cell>
          <cell r="S54">
            <v>0</v>
          </cell>
          <cell r="T54">
            <v>0</v>
          </cell>
          <cell r="U54">
            <v>0</v>
          </cell>
          <cell r="V54">
            <v>0</v>
          </cell>
          <cell r="W54">
            <v>0</v>
          </cell>
          <cell r="X54">
            <v>0</v>
          </cell>
          <cell r="Y54">
            <v>0</v>
          </cell>
          <cell r="Z54">
            <v>0</v>
          </cell>
          <cell r="AA54">
            <v>0</v>
          </cell>
          <cell r="AB54">
            <v>0</v>
          </cell>
          <cell r="AC54">
            <v>0</v>
          </cell>
          <cell r="AD54">
            <v>0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2191.6999999999998</v>
          </cell>
          <cell r="AO54">
            <v>2199.4000000000005</v>
          </cell>
          <cell r="AP54">
            <v>2170.8000000000006</v>
          </cell>
          <cell r="AQ54">
            <v>2295.1999999999994</v>
          </cell>
          <cell r="AR54">
            <v>2509.4999999999986</v>
          </cell>
          <cell r="AS54">
            <v>1876.5000000000009</v>
          </cell>
          <cell r="AT54">
            <v>1618.6999999999994</v>
          </cell>
          <cell r="AU54">
            <v>2627.4000000000005</v>
          </cell>
          <cell r="AV54">
            <v>3119.0000000000009</v>
          </cell>
          <cell r="AW54">
            <v>3378.4000000000024</v>
          </cell>
          <cell r="AX54">
            <v>4115.800000000002</v>
          </cell>
          <cell r="AY54">
            <v>4744.8999999999996</v>
          </cell>
          <cell r="AZ54">
            <v>5116.6000000000022</v>
          </cell>
          <cell r="BA54">
            <v>4997.7999999999984</v>
          </cell>
          <cell r="BB54">
            <v>5537.8999999999978</v>
          </cell>
          <cell r="BC54">
            <v>6673.6999999999971</v>
          </cell>
          <cell r="BD54">
            <v>5141.899999999996</v>
          </cell>
          <cell r="BE54">
            <v>4204</v>
          </cell>
          <cell r="BF54">
            <v>3294.5999999999985</v>
          </cell>
          <cell r="BG54">
            <v>3847.0999999999985</v>
          </cell>
          <cell r="BH54">
            <v>0</v>
          </cell>
          <cell r="BI54">
            <v>0</v>
          </cell>
          <cell r="BJ54">
            <v>0</v>
          </cell>
          <cell r="BK54">
            <v>0</v>
          </cell>
          <cell r="BL54">
            <v>0</v>
          </cell>
          <cell r="BM54">
            <v>0</v>
          </cell>
          <cell r="BN54">
            <v>0</v>
          </cell>
          <cell r="BO54">
            <v>0</v>
          </cell>
          <cell r="BP54">
            <v>0</v>
          </cell>
          <cell r="BQ54">
            <v>0</v>
          </cell>
          <cell r="BR54">
            <v>0</v>
          </cell>
          <cell r="BS54">
            <v>0</v>
          </cell>
          <cell r="BT54">
            <v>0</v>
          </cell>
          <cell r="BU54">
            <v>0</v>
          </cell>
          <cell r="BV54">
            <v>0</v>
          </cell>
          <cell r="BW54">
            <v>0</v>
          </cell>
          <cell r="BX54">
            <v>0</v>
          </cell>
          <cell r="BY54">
            <v>0</v>
          </cell>
          <cell r="BZ54">
            <v>0</v>
          </cell>
          <cell r="CA54">
            <v>0</v>
          </cell>
          <cell r="CB54">
            <v>0</v>
          </cell>
          <cell r="CC54">
            <v>0</v>
          </cell>
          <cell r="CD54">
            <v>0</v>
          </cell>
          <cell r="CE54">
            <v>0</v>
          </cell>
          <cell r="CF54">
            <v>0</v>
          </cell>
          <cell r="CG54">
            <v>0</v>
          </cell>
          <cell r="CH54">
            <v>0</v>
          </cell>
          <cell r="CI54">
            <v>0</v>
          </cell>
          <cell r="CJ54">
            <v>0</v>
          </cell>
          <cell r="CK54">
            <v>0</v>
          </cell>
          <cell r="CL54">
            <v>0</v>
          </cell>
          <cell r="CM54">
            <v>0</v>
          </cell>
          <cell r="CN54">
            <v>0</v>
          </cell>
          <cell r="CO54">
            <v>0</v>
          </cell>
          <cell r="CP54">
            <v>0</v>
          </cell>
          <cell r="CQ54">
            <v>0</v>
          </cell>
          <cell r="CR54">
            <v>2191.6999999999998</v>
          </cell>
          <cell r="CS54">
            <v>2199.4000000000005</v>
          </cell>
          <cell r="CT54">
            <v>2170.8000000000006</v>
          </cell>
          <cell r="CU54">
            <v>2871.6999999999994</v>
          </cell>
          <cell r="CV54">
            <v>2509.4999999999986</v>
          </cell>
          <cell r="CW54">
            <v>1876.5000000000009</v>
          </cell>
          <cell r="CX54">
            <v>1618.6999999999994</v>
          </cell>
          <cell r="CY54">
            <v>2586.1000000000004</v>
          </cell>
          <cell r="CZ54">
            <v>3119.0000000000009</v>
          </cell>
          <cell r="DA54">
            <v>3378.4000000000024</v>
          </cell>
          <cell r="DB54">
            <v>4115.800000000002</v>
          </cell>
          <cell r="DC54">
            <v>4373.8999999999996</v>
          </cell>
          <cell r="DD54">
            <v>5116.6000000000022</v>
          </cell>
          <cell r="DE54">
            <v>4997.7999999999984</v>
          </cell>
          <cell r="DF54">
            <v>5498.9999999999982</v>
          </cell>
          <cell r="DG54">
            <v>4414.1999999999971</v>
          </cell>
          <cell r="DH54">
            <v>5141.899999999996</v>
          </cell>
          <cell r="DI54">
            <v>4204</v>
          </cell>
          <cell r="DJ54">
            <v>3294.5999999999985</v>
          </cell>
          <cell r="DK54">
            <v>3847.0999999999985</v>
          </cell>
          <cell r="DL54">
            <v>0</v>
          </cell>
          <cell r="DM54">
            <v>0</v>
          </cell>
          <cell r="DN54">
            <v>0</v>
          </cell>
          <cell r="DO54">
            <v>0</v>
          </cell>
          <cell r="DP54">
            <v>0</v>
          </cell>
          <cell r="DQ54">
            <v>0</v>
          </cell>
          <cell r="DR54">
            <v>0</v>
          </cell>
          <cell r="DS54">
            <v>0</v>
          </cell>
          <cell r="DT54">
            <v>0</v>
          </cell>
          <cell r="DU54">
            <v>0</v>
          </cell>
          <cell r="DV54">
            <v>0</v>
          </cell>
          <cell r="DW54">
            <v>0</v>
          </cell>
          <cell r="DX54">
            <v>0</v>
          </cell>
          <cell r="DY54">
            <v>0</v>
          </cell>
          <cell r="DZ54">
            <v>0</v>
          </cell>
          <cell r="EA54">
            <v>0</v>
          </cell>
          <cell r="EB54">
            <v>0</v>
          </cell>
          <cell r="EC54">
            <v>0</v>
          </cell>
          <cell r="ED54">
            <v>0</v>
          </cell>
          <cell r="EE54">
            <v>0</v>
          </cell>
          <cell r="EF54">
            <v>0</v>
          </cell>
          <cell r="EG54">
            <v>0</v>
          </cell>
          <cell r="EH54">
            <v>0</v>
          </cell>
          <cell r="EI54">
            <v>0</v>
          </cell>
          <cell r="EJ54">
            <v>0</v>
          </cell>
          <cell r="EK54">
            <v>0</v>
          </cell>
          <cell r="EL54">
            <v>0</v>
          </cell>
          <cell r="EM54">
            <v>0</v>
          </cell>
          <cell r="EN54">
            <v>0</v>
          </cell>
          <cell r="EO54">
            <v>0</v>
          </cell>
          <cell r="EP54">
            <v>0</v>
          </cell>
          <cell r="EQ54">
            <v>0</v>
          </cell>
          <cell r="ER54">
            <v>0</v>
          </cell>
          <cell r="ES54">
            <v>0</v>
          </cell>
          <cell r="ET54">
            <v>0</v>
          </cell>
          <cell r="EU54">
            <v>0</v>
          </cell>
          <cell r="EV54">
            <v>0</v>
          </cell>
          <cell r="EW54">
            <v>0</v>
          </cell>
          <cell r="EX54">
            <v>0</v>
          </cell>
          <cell r="EY54">
            <v>0</v>
          </cell>
          <cell r="EZ54">
            <v>0</v>
          </cell>
          <cell r="FA54">
            <v>0</v>
          </cell>
          <cell r="FB54">
            <v>0</v>
          </cell>
          <cell r="FC54">
            <v>0</v>
          </cell>
          <cell r="FD54">
            <v>0</v>
          </cell>
          <cell r="FE54">
            <v>0</v>
          </cell>
          <cell r="FF54">
            <v>0</v>
          </cell>
          <cell r="FG54">
            <v>0</v>
          </cell>
          <cell r="FH54">
            <v>0</v>
          </cell>
          <cell r="FI54">
            <v>0</v>
          </cell>
          <cell r="FJ54">
            <v>0</v>
          </cell>
          <cell r="FK54">
            <v>0</v>
          </cell>
          <cell r="FL54">
            <v>0</v>
          </cell>
          <cell r="FM54">
            <v>0</v>
          </cell>
          <cell r="FN54">
            <v>0</v>
          </cell>
          <cell r="FO54">
            <v>0</v>
          </cell>
          <cell r="FP54">
            <v>0</v>
          </cell>
          <cell r="FQ54">
            <v>0</v>
          </cell>
          <cell r="FR54">
            <v>0</v>
          </cell>
          <cell r="FS54">
            <v>0</v>
          </cell>
          <cell r="FT54">
            <v>0</v>
          </cell>
          <cell r="FU54">
            <v>0</v>
          </cell>
          <cell r="FV54">
            <v>0</v>
          </cell>
          <cell r="FW54">
            <v>0</v>
          </cell>
          <cell r="FX54">
            <v>91.69</v>
          </cell>
          <cell r="FY54">
            <v>91.69</v>
          </cell>
          <cell r="FZ54">
            <v>91.69</v>
          </cell>
          <cell r="GA54">
            <v>91.69</v>
          </cell>
          <cell r="GB54">
            <v>91.69</v>
          </cell>
          <cell r="GC54">
            <v>91.69</v>
          </cell>
          <cell r="GD54">
            <v>91.69</v>
          </cell>
          <cell r="GE54">
            <v>91.69</v>
          </cell>
          <cell r="GF54">
            <v>91.69</v>
          </cell>
          <cell r="GG54">
            <v>91.69</v>
          </cell>
          <cell r="GH54">
            <v>91.69</v>
          </cell>
          <cell r="GI54">
            <v>91.69</v>
          </cell>
          <cell r="GJ54">
            <v>91.69</v>
          </cell>
          <cell r="GK54">
            <v>91.69</v>
          </cell>
          <cell r="GL54">
            <v>91.69</v>
          </cell>
          <cell r="GM54">
            <v>91.69</v>
          </cell>
          <cell r="GN54">
            <v>91.69</v>
          </cell>
          <cell r="GO54">
            <v>91.69</v>
          </cell>
          <cell r="GP54">
            <v>91.69</v>
          </cell>
          <cell r="GQ54">
            <v>91.69</v>
          </cell>
        </row>
        <row r="55">
          <cell r="A55" t="str">
            <v>ACEM IN</v>
          </cell>
          <cell r="B55" t="str">
            <v>Ambuja Cements</v>
          </cell>
          <cell r="C55" t="str">
            <v>cement</v>
          </cell>
          <cell r="D55">
            <v>0</v>
          </cell>
          <cell r="E55">
            <v>0</v>
          </cell>
          <cell r="F55">
            <v>0</v>
          </cell>
          <cell r="G55">
            <v>0</v>
          </cell>
          <cell r="H55">
            <v>0</v>
          </cell>
          <cell r="I55">
            <v>0</v>
          </cell>
          <cell r="J55">
            <v>0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  <cell r="T55">
            <v>0</v>
          </cell>
          <cell r="U55">
            <v>0</v>
          </cell>
          <cell r="V55">
            <v>0</v>
          </cell>
          <cell r="W55">
            <v>0</v>
          </cell>
          <cell r="X55">
            <v>0</v>
          </cell>
          <cell r="Y55">
            <v>0</v>
          </cell>
          <cell r="Z55">
            <v>0</v>
          </cell>
          <cell r="AA55">
            <v>0</v>
          </cell>
          <cell r="AB55">
            <v>0</v>
          </cell>
          <cell r="AC55">
            <v>0</v>
          </cell>
          <cell r="AD55">
            <v>0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181.10000000000002</v>
          </cell>
          <cell r="AL55">
            <v>595.40000000000009</v>
          </cell>
          <cell r="AM55">
            <v>1452.3</v>
          </cell>
          <cell r="AN55">
            <v>1200.4000000000003</v>
          </cell>
          <cell r="AO55">
            <v>904.80000000000041</v>
          </cell>
          <cell r="AP55">
            <v>895.49999999999977</v>
          </cell>
          <cell r="AQ55">
            <v>1431.100000000001</v>
          </cell>
          <cell r="AR55">
            <v>1451.7000000000003</v>
          </cell>
          <cell r="AS55">
            <v>752.80000000000075</v>
          </cell>
          <cell r="AT55">
            <v>950.10000000000127</v>
          </cell>
          <cell r="AU55">
            <v>3244.0000000000009</v>
          </cell>
          <cell r="AV55">
            <v>3483.9</v>
          </cell>
          <cell r="AW55">
            <v>2781.2999999999993</v>
          </cell>
          <cell r="AX55">
            <v>3377.6000000000013</v>
          </cell>
          <cell r="AY55">
            <v>5907.4</v>
          </cell>
          <cell r="AZ55">
            <v>8777.5</v>
          </cell>
          <cell r="BA55">
            <v>2924.3999999999983</v>
          </cell>
          <cell r="BB55">
            <v>81.700000000001637</v>
          </cell>
          <cell r="BC55">
            <v>3262</v>
          </cell>
          <cell r="BD55">
            <v>5770.2000000000007</v>
          </cell>
          <cell r="BE55">
            <v>2500.9999999999991</v>
          </cell>
          <cell r="BF55">
            <v>2489.5000000000018</v>
          </cell>
          <cell r="BG55">
            <v>3340.4999999999991</v>
          </cell>
          <cell r="BH55">
            <v>0</v>
          </cell>
          <cell r="BI55">
            <v>0</v>
          </cell>
          <cell r="BJ55">
            <v>0</v>
          </cell>
          <cell r="BK55">
            <v>0</v>
          </cell>
          <cell r="BL55">
            <v>0</v>
          </cell>
          <cell r="BM55">
            <v>0</v>
          </cell>
          <cell r="BN55">
            <v>0</v>
          </cell>
          <cell r="BO55">
            <v>0</v>
          </cell>
          <cell r="BP55">
            <v>0</v>
          </cell>
          <cell r="BQ55">
            <v>0</v>
          </cell>
          <cell r="BR55">
            <v>0</v>
          </cell>
          <cell r="BS55">
            <v>0</v>
          </cell>
          <cell r="BT55">
            <v>0</v>
          </cell>
          <cell r="BU55">
            <v>0</v>
          </cell>
          <cell r="BV55">
            <v>0</v>
          </cell>
          <cell r="BW55">
            <v>0</v>
          </cell>
          <cell r="BX55">
            <v>0</v>
          </cell>
          <cell r="BY55">
            <v>0</v>
          </cell>
          <cell r="BZ55">
            <v>0</v>
          </cell>
          <cell r="CA55">
            <v>0</v>
          </cell>
          <cell r="CB55">
            <v>0</v>
          </cell>
          <cell r="CC55">
            <v>0</v>
          </cell>
          <cell r="CD55">
            <v>0</v>
          </cell>
          <cell r="CE55">
            <v>0</v>
          </cell>
          <cell r="CF55">
            <v>0</v>
          </cell>
          <cell r="CG55">
            <v>0</v>
          </cell>
          <cell r="CH55">
            <v>0</v>
          </cell>
          <cell r="CI55">
            <v>0</v>
          </cell>
          <cell r="CJ55">
            <v>0</v>
          </cell>
          <cell r="CK55">
            <v>0</v>
          </cell>
          <cell r="CL55">
            <v>0</v>
          </cell>
          <cell r="CM55">
            <v>0</v>
          </cell>
          <cell r="CN55">
            <v>0</v>
          </cell>
          <cell r="CO55">
            <v>150.10000000000002</v>
          </cell>
          <cell r="CP55">
            <v>595.40000000000009</v>
          </cell>
          <cell r="CQ55">
            <v>1452.3</v>
          </cell>
          <cell r="CR55">
            <v>1200.4000000000003</v>
          </cell>
          <cell r="CS55">
            <v>904.80000000000041</v>
          </cell>
          <cell r="CT55">
            <v>895.49999999999977</v>
          </cell>
          <cell r="CU55">
            <v>1431.100000000001</v>
          </cell>
          <cell r="CV55">
            <v>1451.7000000000003</v>
          </cell>
          <cell r="CW55">
            <v>752.80000000000075</v>
          </cell>
          <cell r="CX55">
            <v>1063.4000000000012</v>
          </cell>
          <cell r="CY55">
            <v>3244.0000000000009</v>
          </cell>
          <cell r="CZ55">
            <v>3483.9</v>
          </cell>
          <cell r="DA55">
            <v>2781.2999999999993</v>
          </cell>
          <cell r="DB55">
            <v>3377.6000000000013</v>
          </cell>
          <cell r="DC55">
            <v>3499.8999999999996</v>
          </cell>
          <cell r="DD55">
            <v>4035.7</v>
          </cell>
          <cell r="DE55">
            <v>3133.1999999999985</v>
          </cell>
          <cell r="DF55">
            <v>-836.69999999999834</v>
          </cell>
          <cell r="DG55">
            <v>3320.6</v>
          </cell>
          <cell r="DH55">
            <v>2628.3000000000006</v>
          </cell>
          <cell r="DI55">
            <v>2500.9999999999991</v>
          </cell>
          <cell r="DJ55">
            <v>2489.5000000000018</v>
          </cell>
          <cell r="DK55">
            <v>3279.4999999999991</v>
          </cell>
          <cell r="DL55">
            <v>0</v>
          </cell>
          <cell r="DM55">
            <v>0</v>
          </cell>
          <cell r="DN55">
            <v>0</v>
          </cell>
          <cell r="DO55">
            <v>0</v>
          </cell>
          <cell r="DP55">
            <v>0</v>
          </cell>
          <cell r="DQ55">
            <v>0</v>
          </cell>
          <cell r="DR55">
            <v>0</v>
          </cell>
          <cell r="DS55">
            <v>0</v>
          </cell>
          <cell r="DT55">
            <v>0</v>
          </cell>
          <cell r="DU55">
            <v>0</v>
          </cell>
          <cell r="DV55">
            <v>0</v>
          </cell>
          <cell r="DW55">
            <v>0</v>
          </cell>
          <cell r="DX55">
            <v>0</v>
          </cell>
          <cell r="DY55">
            <v>0</v>
          </cell>
          <cell r="DZ55">
            <v>0</v>
          </cell>
          <cell r="EA55">
            <v>0</v>
          </cell>
          <cell r="EB55">
            <v>0</v>
          </cell>
          <cell r="EC55">
            <v>0</v>
          </cell>
          <cell r="ED55">
            <v>0</v>
          </cell>
          <cell r="EE55">
            <v>0</v>
          </cell>
          <cell r="EF55">
            <v>0</v>
          </cell>
          <cell r="EG55">
            <v>0</v>
          </cell>
          <cell r="EH55">
            <v>0</v>
          </cell>
          <cell r="EI55">
            <v>0</v>
          </cell>
          <cell r="EJ55">
            <v>0</v>
          </cell>
          <cell r="EK55">
            <v>0</v>
          </cell>
          <cell r="EL55">
            <v>0</v>
          </cell>
          <cell r="EM55">
            <v>0</v>
          </cell>
          <cell r="EN55">
            <v>0</v>
          </cell>
          <cell r="EO55">
            <v>0</v>
          </cell>
          <cell r="EP55">
            <v>0</v>
          </cell>
          <cell r="EQ55">
            <v>0</v>
          </cell>
          <cell r="ER55">
            <v>0</v>
          </cell>
          <cell r="ES55">
            <v>0</v>
          </cell>
          <cell r="ET55">
            <v>0</v>
          </cell>
          <cell r="EU55">
            <v>0</v>
          </cell>
          <cell r="EV55">
            <v>0</v>
          </cell>
          <cell r="EW55">
            <v>0</v>
          </cell>
          <cell r="EX55">
            <v>0</v>
          </cell>
          <cell r="EY55">
            <v>0</v>
          </cell>
          <cell r="EZ55">
            <v>0</v>
          </cell>
          <cell r="FA55">
            <v>0</v>
          </cell>
          <cell r="FB55">
            <v>0</v>
          </cell>
          <cell r="FC55">
            <v>0</v>
          </cell>
          <cell r="FD55">
            <v>0</v>
          </cell>
          <cell r="FE55">
            <v>0</v>
          </cell>
          <cell r="FF55">
            <v>0</v>
          </cell>
          <cell r="FG55">
            <v>0</v>
          </cell>
          <cell r="FH55">
            <v>0</v>
          </cell>
          <cell r="FI55">
            <v>0</v>
          </cell>
          <cell r="FJ55">
            <v>0</v>
          </cell>
          <cell r="FK55">
            <v>0</v>
          </cell>
          <cell r="FL55">
            <v>0</v>
          </cell>
          <cell r="FM55">
            <v>0</v>
          </cell>
          <cell r="FN55">
            <v>0</v>
          </cell>
          <cell r="FO55">
            <v>0</v>
          </cell>
          <cell r="FP55">
            <v>0</v>
          </cell>
          <cell r="FQ55">
            <v>0</v>
          </cell>
          <cell r="FR55">
            <v>0</v>
          </cell>
          <cell r="FS55">
            <v>0</v>
          </cell>
          <cell r="FT55">
            <v>0</v>
          </cell>
          <cell r="FU55">
            <v>776.6</v>
          </cell>
          <cell r="FV55">
            <v>791.55</v>
          </cell>
          <cell r="FW55">
            <v>831.75</v>
          </cell>
          <cell r="FX55">
            <v>897</v>
          </cell>
          <cell r="FY55">
            <v>899.3</v>
          </cell>
          <cell r="FZ55">
            <v>899.3</v>
          </cell>
          <cell r="GA55">
            <v>899.3</v>
          </cell>
          <cell r="GB55">
            <v>1351.9</v>
          </cell>
          <cell r="GC55">
            <v>1351.9</v>
          </cell>
          <cell r="GD55">
            <v>1351.9</v>
          </cell>
          <cell r="GE55">
            <v>1509.1</v>
          </cell>
          <cell r="GF55">
            <v>1512.85</v>
          </cell>
          <cell r="GG55">
            <v>1513.115</v>
          </cell>
          <cell r="GH55">
            <v>1516.85</v>
          </cell>
          <cell r="GI55">
            <v>1516.85</v>
          </cell>
          <cell r="GJ55">
            <v>1516.85</v>
          </cell>
          <cell r="GK55">
            <v>1516.85</v>
          </cell>
          <cell r="GL55">
            <v>1522.4</v>
          </cell>
          <cell r="GM55">
            <v>1522.4</v>
          </cell>
          <cell r="GN55">
            <v>1522.4</v>
          </cell>
          <cell r="GO55">
            <v>1522.4</v>
          </cell>
          <cell r="GP55">
            <v>1522.4</v>
          </cell>
          <cell r="GQ55">
            <v>1522.4</v>
          </cell>
        </row>
        <row r="56">
          <cell r="A56" t="str">
            <v>ICEM IN</v>
          </cell>
          <cell r="B56" t="str">
            <v>India Cements</v>
          </cell>
          <cell r="C56" t="str">
            <v>Cement</v>
          </cell>
          <cell r="D56">
            <v>0</v>
          </cell>
          <cell r="E56">
            <v>0</v>
          </cell>
          <cell r="F56">
            <v>0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  <cell r="T56">
            <v>0</v>
          </cell>
          <cell r="U56">
            <v>0</v>
          </cell>
          <cell r="V56">
            <v>0</v>
          </cell>
          <cell r="W56">
            <v>0</v>
          </cell>
          <cell r="X56">
            <v>0</v>
          </cell>
          <cell r="Y56">
            <v>0</v>
          </cell>
          <cell r="Z56">
            <v>0</v>
          </cell>
          <cell r="AA56">
            <v>0</v>
          </cell>
          <cell r="AB56">
            <v>0</v>
          </cell>
          <cell r="AC56">
            <v>0</v>
          </cell>
          <cell r="AD56">
            <v>0</v>
          </cell>
          <cell r="AE56">
            <v>0</v>
          </cell>
          <cell r="AF56">
            <v>-349.40999999999997</v>
          </cell>
          <cell r="AG56">
            <v>-561.49000000000012</v>
          </cell>
          <cell r="AH56">
            <v>-505.40000000000015</v>
          </cell>
          <cell r="AI56">
            <v>-597.40000000000009</v>
          </cell>
          <cell r="AJ56">
            <v>-108.69999999999973</v>
          </cell>
          <cell r="AK56">
            <v>-203.60000000000042</v>
          </cell>
          <cell r="AL56">
            <v>-372.40000000000009</v>
          </cell>
          <cell r="AM56">
            <v>-274.60000000000019</v>
          </cell>
          <cell r="AN56">
            <v>-180.99999999999986</v>
          </cell>
          <cell r="AO56">
            <v>-177.3000000000001</v>
          </cell>
          <cell r="AP56">
            <v>-333.1</v>
          </cell>
          <cell r="AQ56">
            <v>737.2</v>
          </cell>
          <cell r="AR56">
            <v>52.099999999999497</v>
          </cell>
          <cell r="AS56">
            <v>58.499999999999922</v>
          </cell>
          <cell r="AT56">
            <v>72.199999999999761</v>
          </cell>
          <cell r="AU56">
            <v>270.30000000000024</v>
          </cell>
          <cell r="AV56">
            <v>1125.9000000000003</v>
          </cell>
          <cell r="AW56">
            <v>1173.1999999999998</v>
          </cell>
          <cell r="AX56">
            <v>797.79999999999984</v>
          </cell>
          <cell r="AY56">
            <v>1398.1000000000004</v>
          </cell>
          <cell r="AZ56">
            <v>1833.9999999999995</v>
          </cell>
          <cell r="BA56">
            <v>2226.4999999999995</v>
          </cell>
          <cell r="BB56">
            <v>1270.600000000001</v>
          </cell>
          <cell r="BC56">
            <v>1044.4000000000001</v>
          </cell>
          <cell r="BD56">
            <v>1421.3999999999992</v>
          </cell>
          <cell r="BE56">
            <v>1342.6999999999996</v>
          </cell>
          <cell r="BF56">
            <v>619.10000000000082</v>
          </cell>
          <cell r="BG56">
            <v>938.59999999999877</v>
          </cell>
          <cell r="BH56">
            <v>0</v>
          </cell>
          <cell r="BI56">
            <v>0</v>
          </cell>
          <cell r="BJ56">
            <v>0</v>
          </cell>
          <cell r="BK56">
            <v>0</v>
          </cell>
          <cell r="BL56">
            <v>0</v>
          </cell>
          <cell r="BM56">
            <v>0</v>
          </cell>
          <cell r="BN56">
            <v>0</v>
          </cell>
          <cell r="BO56">
            <v>0</v>
          </cell>
          <cell r="BP56">
            <v>0</v>
          </cell>
          <cell r="BQ56">
            <v>0</v>
          </cell>
          <cell r="BR56">
            <v>0</v>
          </cell>
          <cell r="BS56">
            <v>0</v>
          </cell>
          <cell r="BT56">
            <v>0</v>
          </cell>
          <cell r="BU56">
            <v>0</v>
          </cell>
          <cell r="BV56">
            <v>0</v>
          </cell>
          <cell r="BW56">
            <v>0</v>
          </cell>
          <cell r="BX56">
            <v>0</v>
          </cell>
          <cell r="BY56">
            <v>0</v>
          </cell>
          <cell r="BZ56">
            <v>0</v>
          </cell>
          <cell r="CA56">
            <v>0</v>
          </cell>
          <cell r="CB56">
            <v>0</v>
          </cell>
          <cell r="CC56">
            <v>0</v>
          </cell>
          <cell r="CD56">
            <v>0</v>
          </cell>
          <cell r="CE56">
            <v>0</v>
          </cell>
          <cell r="CF56">
            <v>0</v>
          </cell>
          <cell r="CG56">
            <v>0</v>
          </cell>
          <cell r="CH56">
            <v>0</v>
          </cell>
          <cell r="CI56">
            <v>0</v>
          </cell>
          <cell r="CJ56">
            <v>-349.40999999999997</v>
          </cell>
          <cell r="CK56">
            <v>-561.49000000000012</v>
          </cell>
          <cell r="CL56">
            <v>-505.40000000000015</v>
          </cell>
          <cell r="CM56">
            <v>-597.40000000000009</v>
          </cell>
          <cell r="CN56">
            <v>-191.19999999999973</v>
          </cell>
          <cell r="CO56">
            <v>-259.70000000000044</v>
          </cell>
          <cell r="CP56">
            <v>-433.60000000000008</v>
          </cell>
          <cell r="CQ56">
            <v>-313.10000000000019</v>
          </cell>
          <cell r="CR56">
            <v>-180.99999999999986</v>
          </cell>
          <cell r="CS56">
            <v>-177.3000000000001</v>
          </cell>
          <cell r="CT56">
            <v>-333.1</v>
          </cell>
          <cell r="CU56">
            <v>103.20000000000005</v>
          </cell>
          <cell r="CV56">
            <v>52.099999999999497</v>
          </cell>
          <cell r="CW56">
            <v>58.499999999999922</v>
          </cell>
          <cell r="CX56">
            <v>5.6999999999997613</v>
          </cell>
          <cell r="CY56">
            <v>241.10000000000025</v>
          </cell>
          <cell r="CZ56">
            <v>1125.9000000000003</v>
          </cell>
          <cell r="DA56">
            <v>1173.1999999999998</v>
          </cell>
          <cell r="DB56">
            <v>797.79999999999984</v>
          </cell>
          <cell r="DC56">
            <v>1398.1000000000004</v>
          </cell>
          <cell r="DD56">
            <v>1833.9999999999995</v>
          </cell>
          <cell r="DE56">
            <v>2226.4999999999995</v>
          </cell>
          <cell r="DF56">
            <v>1270.600000000001</v>
          </cell>
          <cell r="DG56">
            <v>1525.8000000000002</v>
          </cell>
          <cell r="DH56">
            <v>1421.3999999999992</v>
          </cell>
          <cell r="DI56">
            <v>1342.6999999999996</v>
          </cell>
          <cell r="DJ56">
            <v>619.10000000000082</v>
          </cell>
          <cell r="DK56">
            <v>938.59999999999877</v>
          </cell>
          <cell r="DL56">
            <v>0</v>
          </cell>
          <cell r="DM56">
            <v>0</v>
          </cell>
          <cell r="DN56">
            <v>0</v>
          </cell>
          <cell r="DO56">
            <v>0</v>
          </cell>
          <cell r="DP56">
            <v>0</v>
          </cell>
          <cell r="DQ56">
            <v>0</v>
          </cell>
          <cell r="DR56">
            <v>0</v>
          </cell>
          <cell r="DS56">
            <v>0</v>
          </cell>
          <cell r="DT56">
            <v>0</v>
          </cell>
          <cell r="DU56">
            <v>0</v>
          </cell>
          <cell r="DV56">
            <v>0</v>
          </cell>
          <cell r="DW56">
            <v>0</v>
          </cell>
          <cell r="DX56">
            <v>0</v>
          </cell>
          <cell r="DY56">
            <v>0</v>
          </cell>
          <cell r="DZ56">
            <v>0</v>
          </cell>
          <cell r="EA56">
            <v>0</v>
          </cell>
          <cell r="EB56">
            <v>0</v>
          </cell>
          <cell r="EC56">
            <v>0</v>
          </cell>
          <cell r="ED56">
            <v>0</v>
          </cell>
          <cell r="EE56">
            <v>0</v>
          </cell>
          <cell r="EF56">
            <v>0</v>
          </cell>
          <cell r="EG56">
            <v>0</v>
          </cell>
          <cell r="EH56">
            <v>0</v>
          </cell>
          <cell r="EI56">
            <v>0</v>
          </cell>
          <cell r="EJ56">
            <v>0</v>
          </cell>
          <cell r="EK56">
            <v>0</v>
          </cell>
          <cell r="EL56">
            <v>0</v>
          </cell>
          <cell r="EM56">
            <v>0</v>
          </cell>
          <cell r="EN56">
            <v>0</v>
          </cell>
          <cell r="EO56">
            <v>0</v>
          </cell>
          <cell r="EP56">
            <v>0</v>
          </cell>
          <cell r="EQ56">
            <v>0</v>
          </cell>
          <cell r="ER56">
            <v>0</v>
          </cell>
          <cell r="ES56">
            <v>0</v>
          </cell>
          <cell r="ET56">
            <v>0</v>
          </cell>
          <cell r="EU56">
            <v>0</v>
          </cell>
          <cell r="EV56">
            <v>0</v>
          </cell>
          <cell r="EW56">
            <v>0</v>
          </cell>
          <cell r="EX56">
            <v>0</v>
          </cell>
          <cell r="EY56">
            <v>0</v>
          </cell>
          <cell r="EZ56">
            <v>0</v>
          </cell>
          <cell r="FA56">
            <v>0</v>
          </cell>
          <cell r="FB56">
            <v>0</v>
          </cell>
          <cell r="FC56">
            <v>0</v>
          </cell>
          <cell r="FD56">
            <v>0</v>
          </cell>
          <cell r="FE56">
            <v>0</v>
          </cell>
          <cell r="FF56">
            <v>0</v>
          </cell>
          <cell r="FG56">
            <v>0</v>
          </cell>
          <cell r="FH56">
            <v>0</v>
          </cell>
          <cell r="FI56">
            <v>0</v>
          </cell>
          <cell r="FJ56">
            <v>0</v>
          </cell>
          <cell r="FK56">
            <v>0</v>
          </cell>
          <cell r="FL56">
            <v>0</v>
          </cell>
          <cell r="FM56">
            <v>0</v>
          </cell>
          <cell r="FN56">
            <v>0</v>
          </cell>
          <cell r="FO56">
            <v>0</v>
          </cell>
          <cell r="FP56">
            <v>139.54550399999999</v>
          </cell>
          <cell r="FQ56">
            <v>139.54550399999999</v>
          </cell>
          <cell r="FR56">
            <v>139.54550399999999</v>
          </cell>
          <cell r="FS56">
            <v>139.54550399999999</v>
          </cell>
          <cell r="FT56">
            <v>139.54550399999999</v>
          </cell>
          <cell r="FU56">
            <v>139.54550399999999</v>
          </cell>
          <cell r="FV56">
            <v>139.54550399999999</v>
          </cell>
          <cell r="FW56">
            <v>139.54550399999999</v>
          </cell>
          <cell r="FX56">
            <v>139.54550399999999</v>
          </cell>
          <cell r="FY56">
            <v>139.54550399999999</v>
          </cell>
          <cell r="FZ56">
            <v>139.54550399999999</v>
          </cell>
          <cell r="GA56">
            <v>138.59</v>
          </cell>
          <cell r="GB56">
            <v>138.59</v>
          </cell>
          <cell r="GC56">
            <v>139.54000000000002</v>
          </cell>
          <cell r="GD56">
            <v>190.77</v>
          </cell>
          <cell r="GE56">
            <v>190.77</v>
          </cell>
          <cell r="GF56">
            <v>190.77</v>
          </cell>
          <cell r="GG56">
            <v>220.37</v>
          </cell>
          <cell r="GH56">
            <v>220.37</v>
          </cell>
          <cell r="GI56">
            <v>220.37</v>
          </cell>
          <cell r="GJ56">
            <v>260.37</v>
          </cell>
          <cell r="GK56">
            <v>260.37</v>
          </cell>
          <cell r="GL56">
            <v>281.8655</v>
          </cell>
          <cell r="GM56">
            <v>281.8655</v>
          </cell>
          <cell r="GN56">
            <v>281.8655</v>
          </cell>
          <cell r="GO56">
            <v>281.8655</v>
          </cell>
          <cell r="GP56">
            <v>281.8655</v>
          </cell>
          <cell r="GQ56">
            <v>282.44</v>
          </cell>
        </row>
        <row r="57">
          <cell r="A57" t="str">
            <v>JPA IN</v>
          </cell>
          <cell r="B57" t="str">
            <v>Jaiprakash Associates</v>
          </cell>
          <cell r="C57" t="str">
            <v>cement</v>
          </cell>
          <cell r="D57">
            <v>0</v>
          </cell>
          <cell r="E57">
            <v>0</v>
          </cell>
          <cell r="F57">
            <v>0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0</v>
          </cell>
          <cell r="N57">
            <v>0</v>
          </cell>
          <cell r="O57">
            <v>0</v>
          </cell>
          <cell r="P57">
            <v>0</v>
          </cell>
          <cell r="Q57">
            <v>0</v>
          </cell>
          <cell r="R57">
            <v>0</v>
          </cell>
          <cell r="S57">
            <v>0</v>
          </cell>
          <cell r="T57">
            <v>0</v>
          </cell>
          <cell r="U57">
            <v>0</v>
          </cell>
          <cell r="V57">
            <v>0</v>
          </cell>
          <cell r="W57">
            <v>0</v>
          </cell>
          <cell r="X57">
            <v>0</v>
          </cell>
          <cell r="Y57">
            <v>0</v>
          </cell>
          <cell r="Z57">
            <v>0</v>
          </cell>
          <cell r="AA57">
            <v>0</v>
          </cell>
          <cell r="AB57">
            <v>0</v>
          </cell>
          <cell r="AC57">
            <v>0</v>
          </cell>
          <cell r="AD57">
            <v>0</v>
          </cell>
          <cell r="AE57">
            <v>0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0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O57">
            <v>430</v>
          </cell>
          <cell r="AP57">
            <v>450</v>
          </cell>
          <cell r="AQ57">
            <v>280</v>
          </cell>
          <cell r="AR57">
            <v>4140</v>
          </cell>
          <cell r="AS57">
            <v>860</v>
          </cell>
          <cell r="AT57">
            <v>570</v>
          </cell>
          <cell r="AU57">
            <v>700</v>
          </cell>
          <cell r="AV57">
            <v>920</v>
          </cell>
          <cell r="AW57">
            <v>900.40000000000032</v>
          </cell>
          <cell r="AX57">
            <v>1020</v>
          </cell>
          <cell r="AY57">
            <v>1310</v>
          </cell>
          <cell r="AZ57">
            <v>1400</v>
          </cell>
          <cell r="BA57">
            <v>1040</v>
          </cell>
          <cell r="BB57">
            <v>1560</v>
          </cell>
          <cell r="BC57">
            <v>2100</v>
          </cell>
          <cell r="BD57">
            <v>1272.5999999999999</v>
          </cell>
          <cell r="BE57">
            <v>2031.2999999999993</v>
          </cell>
          <cell r="BF57">
            <v>1655.0999999999985</v>
          </cell>
          <cell r="BG57">
            <v>3853.2000000000003</v>
          </cell>
          <cell r="BH57">
            <v>0</v>
          </cell>
          <cell r="BI57">
            <v>0</v>
          </cell>
          <cell r="BJ57">
            <v>0</v>
          </cell>
          <cell r="BK57">
            <v>0</v>
          </cell>
          <cell r="BL57">
            <v>0</v>
          </cell>
          <cell r="BM57">
            <v>0</v>
          </cell>
          <cell r="BN57">
            <v>0</v>
          </cell>
          <cell r="BO57">
            <v>0</v>
          </cell>
          <cell r="BP57">
            <v>0</v>
          </cell>
          <cell r="BQ57">
            <v>0</v>
          </cell>
          <cell r="BR57">
            <v>0</v>
          </cell>
          <cell r="BS57">
            <v>0</v>
          </cell>
          <cell r="BT57">
            <v>0</v>
          </cell>
          <cell r="BU57">
            <v>0</v>
          </cell>
          <cell r="BV57">
            <v>0</v>
          </cell>
          <cell r="BW57">
            <v>0</v>
          </cell>
          <cell r="BX57">
            <v>0</v>
          </cell>
          <cell r="BY57">
            <v>0</v>
          </cell>
          <cell r="BZ57">
            <v>0</v>
          </cell>
          <cell r="CA57">
            <v>0</v>
          </cell>
          <cell r="CB57">
            <v>0</v>
          </cell>
          <cell r="CC57">
            <v>0</v>
          </cell>
          <cell r="CD57">
            <v>0</v>
          </cell>
          <cell r="CE57">
            <v>0</v>
          </cell>
          <cell r="CF57">
            <v>0</v>
          </cell>
          <cell r="CG57">
            <v>0</v>
          </cell>
          <cell r="CH57">
            <v>0</v>
          </cell>
          <cell r="CI57">
            <v>0</v>
          </cell>
          <cell r="CJ57">
            <v>0</v>
          </cell>
          <cell r="CK57">
            <v>0</v>
          </cell>
          <cell r="CL57">
            <v>0</v>
          </cell>
          <cell r="CM57">
            <v>0</v>
          </cell>
          <cell r="CN57">
            <v>0</v>
          </cell>
          <cell r="CO57">
            <v>0</v>
          </cell>
          <cell r="CP57">
            <v>0</v>
          </cell>
          <cell r="CQ57">
            <v>0</v>
          </cell>
          <cell r="CR57">
            <v>0</v>
          </cell>
          <cell r="CS57">
            <v>430</v>
          </cell>
          <cell r="CT57">
            <v>450</v>
          </cell>
          <cell r="CU57">
            <v>280</v>
          </cell>
          <cell r="CV57">
            <v>540</v>
          </cell>
          <cell r="CW57">
            <v>860</v>
          </cell>
          <cell r="CX57">
            <v>570</v>
          </cell>
          <cell r="CY57">
            <v>700</v>
          </cell>
          <cell r="CZ57">
            <v>920</v>
          </cell>
          <cell r="DA57">
            <v>900.40000000000032</v>
          </cell>
          <cell r="DB57">
            <v>1020</v>
          </cell>
          <cell r="DC57">
            <v>1310</v>
          </cell>
          <cell r="DD57">
            <v>1400</v>
          </cell>
          <cell r="DE57">
            <v>1040</v>
          </cell>
          <cell r="DF57">
            <v>1560</v>
          </cell>
          <cell r="DG57">
            <v>2100</v>
          </cell>
          <cell r="DH57">
            <v>1272.5999999999999</v>
          </cell>
          <cell r="DI57">
            <v>2031.2999999999993</v>
          </cell>
          <cell r="DJ57">
            <v>1655.0999999999985</v>
          </cell>
          <cell r="DK57">
            <v>3853.2000000000003</v>
          </cell>
          <cell r="DL57">
            <v>0</v>
          </cell>
          <cell r="DM57">
            <v>0</v>
          </cell>
          <cell r="DN57">
            <v>0</v>
          </cell>
          <cell r="DO57">
            <v>0</v>
          </cell>
          <cell r="DP57">
            <v>0</v>
          </cell>
          <cell r="DQ57">
            <v>0</v>
          </cell>
          <cell r="DR57">
            <v>0</v>
          </cell>
          <cell r="DS57">
            <v>0</v>
          </cell>
          <cell r="DT57">
            <v>0</v>
          </cell>
          <cell r="DU57">
            <v>0</v>
          </cell>
          <cell r="DV57">
            <v>0</v>
          </cell>
          <cell r="DW57">
            <v>0</v>
          </cell>
          <cell r="DX57">
            <v>0</v>
          </cell>
          <cell r="DY57">
            <v>0</v>
          </cell>
          <cell r="DZ57">
            <v>0</v>
          </cell>
          <cell r="EA57">
            <v>0</v>
          </cell>
          <cell r="EB57">
            <v>0</v>
          </cell>
          <cell r="EC57">
            <v>0</v>
          </cell>
          <cell r="ED57">
            <v>0</v>
          </cell>
          <cell r="EE57">
            <v>0</v>
          </cell>
          <cell r="EF57">
            <v>0</v>
          </cell>
          <cell r="EG57">
            <v>0</v>
          </cell>
          <cell r="EH57">
            <v>0</v>
          </cell>
          <cell r="EI57">
            <v>0</v>
          </cell>
          <cell r="EJ57">
            <v>0</v>
          </cell>
          <cell r="EK57">
            <v>0</v>
          </cell>
          <cell r="EL57">
            <v>0</v>
          </cell>
          <cell r="EM57">
            <v>0</v>
          </cell>
          <cell r="EN57">
            <v>0</v>
          </cell>
          <cell r="EO57">
            <v>0</v>
          </cell>
          <cell r="EP57">
            <v>0</v>
          </cell>
          <cell r="EQ57">
            <v>0</v>
          </cell>
          <cell r="ER57">
            <v>0</v>
          </cell>
          <cell r="ES57">
            <v>0</v>
          </cell>
          <cell r="ET57">
            <v>0</v>
          </cell>
          <cell r="EU57">
            <v>0</v>
          </cell>
          <cell r="EV57">
            <v>0</v>
          </cell>
          <cell r="EW57">
            <v>0</v>
          </cell>
          <cell r="EX57">
            <v>0</v>
          </cell>
          <cell r="EY57">
            <v>0</v>
          </cell>
          <cell r="EZ57">
            <v>0</v>
          </cell>
          <cell r="FA57">
            <v>0</v>
          </cell>
          <cell r="FB57">
            <v>0</v>
          </cell>
          <cell r="FC57">
            <v>0</v>
          </cell>
          <cell r="FD57">
            <v>0</v>
          </cell>
          <cell r="FE57">
            <v>0</v>
          </cell>
          <cell r="FF57">
            <v>0</v>
          </cell>
          <cell r="FG57">
            <v>0</v>
          </cell>
          <cell r="FH57">
            <v>0</v>
          </cell>
          <cell r="FI57">
            <v>0</v>
          </cell>
          <cell r="FJ57">
            <v>0</v>
          </cell>
          <cell r="FK57">
            <v>0</v>
          </cell>
          <cell r="FL57">
            <v>0</v>
          </cell>
          <cell r="FM57">
            <v>0</v>
          </cell>
          <cell r="FN57">
            <v>0</v>
          </cell>
          <cell r="FO57">
            <v>0</v>
          </cell>
          <cell r="FP57">
            <v>0</v>
          </cell>
          <cell r="FQ57">
            <v>0</v>
          </cell>
          <cell r="FR57">
            <v>0</v>
          </cell>
          <cell r="FS57">
            <v>0</v>
          </cell>
          <cell r="FT57">
            <v>0</v>
          </cell>
          <cell r="FU57">
            <v>0</v>
          </cell>
          <cell r="FV57">
            <v>0</v>
          </cell>
          <cell r="FW57">
            <v>0</v>
          </cell>
          <cell r="FX57">
            <v>0</v>
          </cell>
          <cell r="FY57">
            <v>881.1</v>
          </cell>
          <cell r="FZ57">
            <v>881.1</v>
          </cell>
          <cell r="GA57">
            <v>881.1</v>
          </cell>
          <cell r="GB57">
            <v>881.1</v>
          </cell>
          <cell r="GC57">
            <v>892.95</v>
          </cell>
          <cell r="GD57">
            <v>1040</v>
          </cell>
          <cell r="GE57">
            <v>950.90000000000009</v>
          </cell>
          <cell r="GF57">
            <v>958.5</v>
          </cell>
          <cell r="GG57">
            <v>1083.3499999999999</v>
          </cell>
          <cell r="GH57">
            <v>1090</v>
          </cell>
          <cell r="GI57">
            <v>1095</v>
          </cell>
          <cell r="GJ57">
            <v>1100</v>
          </cell>
          <cell r="GK57">
            <v>1100</v>
          </cell>
          <cell r="GL57">
            <v>1160</v>
          </cell>
          <cell r="GM57">
            <v>1170</v>
          </cell>
          <cell r="GN57">
            <v>1173.75</v>
          </cell>
          <cell r="GO57">
            <v>1173.75</v>
          </cell>
          <cell r="GP57">
            <v>1183.75</v>
          </cell>
          <cell r="GQ57">
            <v>1183.8</v>
          </cell>
        </row>
        <row r="58">
          <cell r="A58" t="str">
            <v>KSI IN</v>
          </cell>
          <cell r="B58" t="str">
            <v>Kesoram Industries</v>
          </cell>
          <cell r="C58" t="str">
            <v>Cement</v>
          </cell>
          <cell r="D58">
            <v>0</v>
          </cell>
          <cell r="E58">
            <v>0</v>
          </cell>
          <cell r="F58">
            <v>0</v>
          </cell>
          <cell r="G58">
            <v>0</v>
          </cell>
          <cell r="H58">
            <v>0</v>
          </cell>
          <cell r="I58">
            <v>0</v>
          </cell>
          <cell r="J58">
            <v>0</v>
          </cell>
          <cell r="K58">
            <v>0</v>
          </cell>
          <cell r="L58">
            <v>0</v>
          </cell>
          <cell r="M58">
            <v>0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  <cell r="T58">
            <v>0</v>
          </cell>
          <cell r="U58">
            <v>0</v>
          </cell>
          <cell r="V58">
            <v>0</v>
          </cell>
          <cell r="W58">
            <v>0</v>
          </cell>
          <cell r="X58">
            <v>0</v>
          </cell>
          <cell r="Y58">
            <v>0</v>
          </cell>
          <cell r="Z58">
            <v>0</v>
          </cell>
          <cell r="AA58">
            <v>0</v>
          </cell>
          <cell r="AB58">
            <v>0</v>
          </cell>
          <cell r="AC58">
            <v>0</v>
          </cell>
          <cell r="AD58">
            <v>0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97.428999999999647</v>
          </cell>
          <cell r="AK58">
            <v>9.1500000000000199</v>
          </cell>
          <cell r="AL58">
            <v>104.97500000000009</v>
          </cell>
          <cell r="AM58">
            <v>418.43299999999977</v>
          </cell>
          <cell r="AN58">
            <v>146.34900000000022</v>
          </cell>
          <cell r="AO58">
            <v>121.2630000000001</v>
          </cell>
          <cell r="AP58">
            <v>-49.747999999999664</v>
          </cell>
          <cell r="AQ58">
            <v>202.07999999999993</v>
          </cell>
          <cell r="AR58">
            <v>115.18989999999984</v>
          </cell>
          <cell r="AS58">
            <v>20.868999999999971</v>
          </cell>
          <cell r="AT58">
            <v>40.673000000000087</v>
          </cell>
          <cell r="AU58">
            <v>277.76500000000004</v>
          </cell>
          <cell r="AV58">
            <v>634.0000000000008</v>
          </cell>
          <cell r="AW58">
            <v>568.07200000000057</v>
          </cell>
          <cell r="AX58">
            <v>653.91600000000017</v>
          </cell>
          <cell r="AY58">
            <v>800.84</v>
          </cell>
          <cell r="AZ58">
            <v>806.81599999999958</v>
          </cell>
          <cell r="BA58">
            <v>894.66699999999992</v>
          </cell>
          <cell r="BB58">
            <v>1074.1040000000007</v>
          </cell>
          <cell r="BC58">
            <v>1057.916999999999</v>
          </cell>
          <cell r="BD58">
            <v>1184.8910000000001</v>
          </cell>
          <cell r="BE58">
            <v>625.63099999999918</v>
          </cell>
          <cell r="BF58">
            <v>391.58500000000248</v>
          </cell>
          <cell r="BG58">
            <v>1592.2549999999992</v>
          </cell>
          <cell r="BH58">
            <v>0</v>
          </cell>
          <cell r="BI58">
            <v>0</v>
          </cell>
          <cell r="BJ58">
            <v>0</v>
          </cell>
          <cell r="BK58">
            <v>0</v>
          </cell>
          <cell r="BL58">
            <v>0</v>
          </cell>
          <cell r="BM58">
            <v>0</v>
          </cell>
          <cell r="BN58">
            <v>0</v>
          </cell>
          <cell r="BO58">
            <v>0</v>
          </cell>
          <cell r="BP58">
            <v>0</v>
          </cell>
          <cell r="BQ58">
            <v>0</v>
          </cell>
          <cell r="BR58">
            <v>0</v>
          </cell>
          <cell r="BS58">
            <v>0</v>
          </cell>
          <cell r="BT58">
            <v>0</v>
          </cell>
          <cell r="BU58">
            <v>0</v>
          </cell>
          <cell r="BV58">
            <v>0</v>
          </cell>
          <cell r="BW58">
            <v>0</v>
          </cell>
          <cell r="BX58">
            <v>0</v>
          </cell>
          <cell r="BY58">
            <v>0</v>
          </cell>
          <cell r="BZ58">
            <v>0</v>
          </cell>
          <cell r="CA58">
            <v>0</v>
          </cell>
          <cell r="CB58">
            <v>0</v>
          </cell>
          <cell r="CC58">
            <v>0</v>
          </cell>
          <cell r="CD58">
            <v>0</v>
          </cell>
          <cell r="CE58">
            <v>0</v>
          </cell>
          <cell r="CF58">
            <v>0</v>
          </cell>
          <cell r="CG58">
            <v>0</v>
          </cell>
          <cell r="CH58">
            <v>0</v>
          </cell>
          <cell r="CI58">
            <v>0</v>
          </cell>
          <cell r="CJ58">
            <v>0</v>
          </cell>
          <cell r="CK58">
            <v>0</v>
          </cell>
          <cell r="CL58">
            <v>0</v>
          </cell>
          <cell r="CM58">
            <v>0</v>
          </cell>
          <cell r="CN58">
            <v>97.428999999999647</v>
          </cell>
          <cell r="CO58">
            <v>9.1500000000000199</v>
          </cell>
          <cell r="CP58">
            <v>104.97500000000009</v>
          </cell>
          <cell r="CQ58">
            <v>418.43299999999977</v>
          </cell>
          <cell r="CR58">
            <v>167.45100000000022</v>
          </cell>
          <cell r="CS58">
            <v>15.340000000000103</v>
          </cell>
          <cell r="CT58">
            <v>-49.747999999999664</v>
          </cell>
          <cell r="CU58">
            <v>202.07999999999993</v>
          </cell>
          <cell r="CV58">
            <v>118.07799999999983</v>
          </cell>
          <cell r="CW58">
            <v>20.868999999999971</v>
          </cell>
          <cell r="CX58">
            <v>40.673000000000087</v>
          </cell>
          <cell r="CY58">
            <v>277.76500000000004</v>
          </cell>
          <cell r="CZ58">
            <v>634.0000000000008</v>
          </cell>
          <cell r="DA58">
            <v>568.07200000000057</v>
          </cell>
          <cell r="DB58">
            <v>653.91600000000017</v>
          </cell>
          <cell r="DC58">
            <v>800.84</v>
          </cell>
          <cell r="DD58">
            <v>806.81599999999958</v>
          </cell>
          <cell r="DE58">
            <v>894.66699999999992</v>
          </cell>
          <cell r="DF58">
            <v>1074.1040000000007</v>
          </cell>
          <cell r="DG58">
            <v>1057.916999999999</v>
          </cell>
          <cell r="DH58">
            <v>1184.8910000000001</v>
          </cell>
          <cell r="DI58">
            <v>625.63099999999918</v>
          </cell>
          <cell r="DJ58">
            <v>391.58500000000248</v>
          </cell>
          <cell r="DK58">
            <v>1592.2549999999992</v>
          </cell>
          <cell r="DL58">
            <v>0</v>
          </cell>
          <cell r="DM58">
            <v>0</v>
          </cell>
          <cell r="DN58">
            <v>0</v>
          </cell>
          <cell r="DO58">
            <v>0</v>
          </cell>
          <cell r="DP58">
            <v>0</v>
          </cell>
          <cell r="DQ58">
            <v>0</v>
          </cell>
          <cell r="DR58">
            <v>0</v>
          </cell>
          <cell r="DS58">
            <v>0</v>
          </cell>
          <cell r="DT58">
            <v>0</v>
          </cell>
          <cell r="DU58">
            <v>0</v>
          </cell>
          <cell r="DV58">
            <v>0</v>
          </cell>
          <cell r="DW58">
            <v>0</v>
          </cell>
          <cell r="DX58">
            <v>0</v>
          </cell>
          <cell r="DY58">
            <v>0</v>
          </cell>
          <cell r="DZ58">
            <v>0</v>
          </cell>
          <cell r="EA58">
            <v>0</v>
          </cell>
          <cell r="EB58">
            <v>0</v>
          </cell>
          <cell r="EC58">
            <v>0</v>
          </cell>
          <cell r="ED58">
            <v>0</v>
          </cell>
          <cell r="EE58">
            <v>0</v>
          </cell>
          <cell r="EF58">
            <v>0</v>
          </cell>
          <cell r="EG58">
            <v>0</v>
          </cell>
          <cell r="EH58">
            <v>0</v>
          </cell>
          <cell r="EI58">
            <v>0</v>
          </cell>
          <cell r="EJ58">
            <v>0</v>
          </cell>
          <cell r="EK58">
            <v>0</v>
          </cell>
          <cell r="EL58">
            <v>0</v>
          </cell>
          <cell r="EM58">
            <v>0</v>
          </cell>
          <cell r="EN58">
            <v>0</v>
          </cell>
          <cell r="EO58">
            <v>0</v>
          </cell>
          <cell r="EP58">
            <v>0</v>
          </cell>
          <cell r="EQ58">
            <v>0</v>
          </cell>
          <cell r="ER58">
            <v>0</v>
          </cell>
          <cell r="ES58">
            <v>0</v>
          </cell>
          <cell r="ET58">
            <v>0</v>
          </cell>
          <cell r="EU58">
            <v>0</v>
          </cell>
          <cell r="EV58">
            <v>0</v>
          </cell>
          <cell r="EW58">
            <v>0</v>
          </cell>
          <cell r="EX58">
            <v>0</v>
          </cell>
          <cell r="EY58">
            <v>0</v>
          </cell>
          <cell r="EZ58">
            <v>0</v>
          </cell>
          <cell r="FA58">
            <v>0</v>
          </cell>
          <cell r="FB58">
            <v>0</v>
          </cell>
          <cell r="FC58">
            <v>0</v>
          </cell>
          <cell r="FD58">
            <v>0</v>
          </cell>
          <cell r="FE58">
            <v>0</v>
          </cell>
          <cell r="FF58">
            <v>0</v>
          </cell>
          <cell r="FG58">
            <v>0</v>
          </cell>
          <cell r="FH58">
            <v>0</v>
          </cell>
          <cell r="FI58">
            <v>0</v>
          </cell>
          <cell r="FJ58">
            <v>0</v>
          </cell>
          <cell r="FK58">
            <v>0</v>
          </cell>
          <cell r="FL58">
            <v>0</v>
          </cell>
          <cell r="FM58">
            <v>0</v>
          </cell>
          <cell r="FN58">
            <v>0</v>
          </cell>
          <cell r="FO58">
            <v>0</v>
          </cell>
          <cell r="FP58">
            <v>0</v>
          </cell>
          <cell r="FQ58">
            <v>0</v>
          </cell>
          <cell r="FR58">
            <v>0</v>
          </cell>
          <cell r="FS58">
            <v>0</v>
          </cell>
          <cell r="FT58">
            <v>45.7</v>
          </cell>
          <cell r="FU58">
            <v>45.7</v>
          </cell>
          <cell r="FV58">
            <v>45.7</v>
          </cell>
          <cell r="FW58">
            <v>45.7</v>
          </cell>
          <cell r="FX58">
            <v>45.7</v>
          </cell>
          <cell r="FY58">
            <v>45.7</v>
          </cell>
          <cell r="FZ58">
            <v>45.7</v>
          </cell>
          <cell r="GA58">
            <v>45.7</v>
          </cell>
          <cell r="GB58">
            <v>45.7</v>
          </cell>
          <cell r="GC58">
            <v>45.7</v>
          </cell>
          <cell r="GD58">
            <v>45.7</v>
          </cell>
          <cell r="GE58">
            <v>45.7</v>
          </cell>
          <cell r="GF58">
            <v>45.7</v>
          </cell>
          <cell r="GG58">
            <v>45.7</v>
          </cell>
          <cell r="GH58">
            <v>45.741999999999997</v>
          </cell>
          <cell r="GI58">
            <v>45.7</v>
          </cell>
          <cell r="GJ58">
            <v>45.7</v>
          </cell>
          <cell r="GK58">
            <v>45.7</v>
          </cell>
          <cell r="GL58">
            <v>45.7</v>
          </cell>
          <cell r="GM58">
            <v>45.7</v>
          </cell>
          <cell r="GN58">
            <v>45.7</v>
          </cell>
          <cell r="GO58">
            <v>45.7</v>
          </cell>
          <cell r="GP58">
            <v>45.7</v>
          </cell>
          <cell r="GQ58">
            <v>45.7</v>
          </cell>
        </row>
        <row r="59">
          <cell r="A59" t="str">
            <v>MC IN</v>
          </cell>
          <cell r="B59" t="str">
            <v>Madras Cements</v>
          </cell>
          <cell r="C59" t="str">
            <v>Cement</v>
          </cell>
          <cell r="D59">
            <v>0</v>
          </cell>
          <cell r="E59">
            <v>0</v>
          </cell>
          <cell r="F59">
            <v>0</v>
          </cell>
          <cell r="G59">
            <v>0</v>
          </cell>
          <cell r="H59">
            <v>0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0</v>
          </cell>
          <cell r="Q59">
            <v>0</v>
          </cell>
          <cell r="R59">
            <v>0</v>
          </cell>
          <cell r="S59">
            <v>0</v>
          </cell>
          <cell r="T59">
            <v>0</v>
          </cell>
          <cell r="U59">
            <v>0</v>
          </cell>
          <cell r="V59">
            <v>0</v>
          </cell>
          <cell r="W59">
            <v>0</v>
          </cell>
          <cell r="X59">
            <v>0</v>
          </cell>
          <cell r="Y59">
            <v>0</v>
          </cell>
          <cell r="Z59">
            <v>0</v>
          </cell>
          <cell r="AA59">
            <v>0</v>
          </cell>
          <cell r="AB59">
            <v>0</v>
          </cell>
          <cell r="AC59">
            <v>0</v>
          </cell>
          <cell r="AD59">
            <v>0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102.29999999999993</v>
          </cell>
          <cell r="AK59">
            <v>86.700000000000102</v>
          </cell>
          <cell r="AL59">
            <v>41.199999999999967</v>
          </cell>
          <cell r="AM59">
            <v>103.80000000000014</v>
          </cell>
          <cell r="AN59">
            <v>171.29999999999984</v>
          </cell>
          <cell r="AO59">
            <v>130.79999999999993</v>
          </cell>
          <cell r="AP59">
            <v>27.900000000000002</v>
          </cell>
          <cell r="AQ59">
            <v>229.20000000000005</v>
          </cell>
          <cell r="AR59">
            <v>180.5999999999998</v>
          </cell>
          <cell r="AS59">
            <v>188.10000000000002</v>
          </cell>
          <cell r="AT59">
            <v>95.899999999999892</v>
          </cell>
          <cell r="AU59">
            <v>325.5999999999998</v>
          </cell>
          <cell r="AV59">
            <v>788.50000000000023</v>
          </cell>
          <cell r="AW59">
            <v>900.70000000000027</v>
          </cell>
          <cell r="AX59">
            <v>679.2</v>
          </cell>
          <cell r="AY59">
            <v>707.79999999999984</v>
          </cell>
          <cell r="AZ59">
            <v>1005.6000000000001</v>
          </cell>
          <cell r="BA59">
            <v>1208.5</v>
          </cell>
          <cell r="BB59">
            <v>1106.5000000000002</v>
          </cell>
          <cell r="BC59">
            <v>762.20000000000027</v>
          </cell>
          <cell r="BD59">
            <v>1139.6999999999998</v>
          </cell>
          <cell r="BE59">
            <v>1135.7000000000003</v>
          </cell>
          <cell r="BF59">
            <v>627.30000000000018</v>
          </cell>
          <cell r="BG59">
            <v>732.5</v>
          </cell>
          <cell r="BH59">
            <v>0</v>
          </cell>
          <cell r="BI59">
            <v>0</v>
          </cell>
          <cell r="BJ59">
            <v>0</v>
          </cell>
          <cell r="BK59">
            <v>0</v>
          </cell>
          <cell r="BL59">
            <v>0</v>
          </cell>
          <cell r="BM59">
            <v>0</v>
          </cell>
          <cell r="BN59">
            <v>0</v>
          </cell>
          <cell r="BO59">
            <v>0</v>
          </cell>
          <cell r="BP59">
            <v>0</v>
          </cell>
          <cell r="BQ59">
            <v>0</v>
          </cell>
          <cell r="BR59">
            <v>0</v>
          </cell>
          <cell r="BS59">
            <v>0</v>
          </cell>
          <cell r="BT59">
            <v>0</v>
          </cell>
          <cell r="BU59">
            <v>0</v>
          </cell>
          <cell r="BV59">
            <v>0</v>
          </cell>
          <cell r="BW59">
            <v>0</v>
          </cell>
          <cell r="BX59">
            <v>0</v>
          </cell>
          <cell r="BY59">
            <v>0</v>
          </cell>
          <cell r="BZ59">
            <v>0</v>
          </cell>
          <cell r="CA59">
            <v>0</v>
          </cell>
          <cell r="CB59">
            <v>0</v>
          </cell>
          <cell r="CC59">
            <v>0</v>
          </cell>
          <cell r="CD59">
            <v>0</v>
          </cell>
          <cell r="CE59">
            <v>0</v>
          </cell>
          <cell r="CF59">
            <v>0</v>
          </cell>
          <cell r="CG59">
            <v>0</v>
          </cell>
          <cell r="CH59">
            <v>0</v>
          </cell>
          <cell r="CI59">
            <v>0</v>
          </cell>
          <cell r="CJ59">
            <v>0</v>
          </cell>
          <cell r="CK59">
            <v>0</v>
          </cell>
          <cell r="CL59">
            <v>0</v>
          </cell>
          <cell r="CM59">
            <v>0</v>
          </cell>
          <cell r="CN59">
            <v>102.29999999999993</v>
          </cell>
          <cell r="CO59">
            <v>86.700000000000102</v>
          </cell>
          <cell r="CP59">
            <v>41.199999999999967</v>
          </cell>
          <cell r="CQ59">
            <v>103.80000000000014</v>
          </cell>
          <cell r="CR59">
            <v>171.29999999999984</v>
          </cell>
          <cell r="CS59">
            <v>130.79999999999993</v>
          </cell>
          <cell r="CT59">
            <v>27.900000000000002</v>
          </cell>
          <cell r="CU59">
            <v>229.20000000000005</v>
          </cell>
          <cell r="CV59">
            <v>180.5999999999998</v>
          </cell>
          <cell r="CW59">
            <v>188.10000000000002</v>
          </cell>
          <cell r="CX59">
            <v>95.899999999999892</v>
          </cell>
          <cell r="CY59">
            <v>325.5999999999998</v>
          </cell>
          <cell r="CZ59">
            <v>788.50000000000023</v>
          </cell>
          <cell r="DA59">
            <v>900.70000000000027</v>
          </cell>
          <cell r="DB59">
            <v>679.2</v>
          </cell>
          <cell r="DC59">
            <v>707.79999999999984</v>
          </cell>
          <cell r="DD59">
            <v>1005.6000000000001</v>
          </cell>
          <cell r="DE59">
            <v>1208.5</v>
          </cell>
          <cell r="DF59">
            <v>1106.5000000000002</v>
          </cell>
          <cell r="DG59">
            <v>762.20000000000027</v>
          </cell>
          <cell r="DH59">
            <v>1139.6999999999998</v>
          </cell>
          <cell r="DI59">
            <v>1135.7000000000003</v>
          </cell>
          <cell r="DJ59">
            <v>627.30000000000018</v>
          </cell>
          <cell r="DK59">
            <v>736</v>
          </cell>
          <cell r="DL59">
            <v>0</v>
          </cell>
          <cell r="DM59">
            <v>0</v>
          </cell>
          <cell r="DN59">
            <v>0</v>
          </cell>
          <cell r="DO59">
            <v>0</v>
          </cell>
          <cell r="DP59">
            <v>0</v>
          </cell>
          <cell r="DQ59">
            <v>0</v>
          </cell>
          <cell r="DR59">
            <v>0</v>
          </cell>
          <cell r="DS59">
            <v>0</v>
          </cell>
          <cell r="DT59">
            <v>0</v>
          </cell>
          <cell r="DU59">
            <v>0</v>
          </cell>
          <cell r="DV59">
            <v>0</v>
          </cell>
          <cell r="DW59">
            <v>0</v>
          </cell>
          <cell r="DX59">
            <v>0</v>
          </cell>
          <cell r="DY59">
            <v>0</v>
          </cell>
          <cell r="DZ59">
            <v>0</v>
          </cell>
          <cell r="EA59">
            <v>0</v>
          </cell>
          <cell r="EB59">
            <v>0</v>
          </cell>
          <cell r="EC59">
            <v>0</v>
          </cell>
          <cell r="ED59">
            <v>0</v>
          </cell>
          <cell r="EE59">
            <v>0</v>
          </cell>
          <cell r="EF59">
            <v>0</v>
          </cell>
          <cell r="EG59">
            <v>0</v>
          </cell>
          <cell r="EH59">
            <v>0</v>
          </cell>
          <cell r="EI59">
            <v>0</v>
          </cell>
          <cell r="EJ59">
            <v>0</v>
          </cell>
          <cell r="EK59">
            <v>0</v>
          </cell>
          <cell r="EL59">
            <v>0</v>
          </cell>
          <cell r="EM59">
            <v>0</v>
          </cell>
          <cell r="EN59">
            <v>0</v>
          </cell>
          <cell r="EO59">
            <v>0</v>
          </cell>
          <cell r="EP59">
            <v>0</v>
          </cell>
          <cell r="EQ59">
            <v>0</v>
          </cell>
          <cell r="ER59">
            <v>0</v>
          </cell>
          <cell r="ES59">
            <v>0</v>
          </cell>
          <cell r="ET59">
            <v>0</v>
          </cell>
          <cell r="EU59">
            <v>0</v>
          </cell>
          <cell r="EV59">
            <v>0</v>
          </cell>
          <cell r="EW59">
            <v>0</v>
          </cell>
          <cell r="EX59">
            <v>0</v>
          </cell>
          <cell r="EY59">
            <v>0</v>
          </cell>
          <cell r="EZ59">
            <v>0</v>
          </cell>
          <cell r="FA59">
            <v>0</v>
          </cell>
          <cell r="FB59">
            <v>0</v>
          </cell>
          <cell r="FC59">
            <v>0</v>
          </cell>
          <cell r="FD59">
            <v>0</v>
          </cell>
          <cell r="FE59">
            <v>0</v>
          </cell>
          <cell r="FF59">
            <v>0</v>
          </cell>
          <cell r="FG59">
            <v>0</v>
          </cell>
          <cell r="FH59">
            <v>0</v>
          </cell>
          <cell r="FI59">
            <v>0</v>
          </cell>
          <cell r="FJ59">
            <v>0</v>
          </cell>
          <cell r="FK59">
            <v>0</v>
          </cell>
          <cell r="FL59">
            <v>0</v>
          </cell>
          <cell r="FM59">
            <v>0</v>
          </cell>
          <cell r="FN59">
            <v>0</v>
          </cell>
          <cell r="FO59">
            <v>0</v>
          </cell>
          <cell r="FP59">
            <v>0</v>
          </cell>
          <cell r="FQ59">
            <v>0</v>
          </cell>
          <cell r="FR59">
            <v>0</v>
          </cell>
          <cell r="FS59">
            <v>0</v>
          </cell>
          <cell r="FT59">
            <v>241.5</v>
          </cell>
          <cell r="FU59">
            <v>241.5</v>
          </cell>
          <cell r="FV59">
            <v>241.5</v>
          </cell>
          <cell r="FW59">
            <v>241.5</v>
          </cell>
          <cell r="FX59">
            <v>241.5</v>
          </cell>
          <cell r="FY59">
            <v>241.5</v>
          </cell>
          <cell r="FZ59">
            <v>241.5</v>
          </cell>
          <cell r="GA59">
            <v>241.5</v>
          </cell>
          <cell r="GB59">
            <v>241.5</v>
          </cell>
          <cell r="GC59">
            <v>241.5</v>
          </cell>
          <cell r="GD59">
            <v>241.5</v>
          </cell>
          <cell r="GE59">
            <v>241.5</v>
          </cell>
          <cell r="GF59">
            <v>241.5</v>
          </cell>
          <cell r="GG59">
            <v>241.5</v>
          </cell>
          <cell r="GH59">
            <v>241.5</v>
          </cell>
          <cell r="GI59">
            <v>241.5</v>
          </cell>
          <cell r="GJ59">
            <v>241.5</v>
          </cell>
          <cell r="GK59">
            <v>241.5</v>
          </cell>
          <cell r="GL59">
            <v>241.5</v>
          </cell>
          <cell r="GM59">
            <v>237.91038</v>
          </cell>
          <cell r="GN59">
            <v>237.91038</v>
          </cell>
          <cell r="GO59">
            <v>237.91038</v>
          </cell>
          <cell r="GP59">
            <v>237.91038</v>
          </cell>
          <cell r="GQ59">
            <v>237.91038</v>
          </cell>
        </row>
        <row r="60">
          <cell r="A60" t="str">
            <v>PRSC IN</v>
          </cell>
          <cell r="B60" t="str">
            <v>Prism Cement</v>
          </cell>
          <cell r="C60" t="str">
            <v>Cement</v>
          </cell>
          <cell r="D60">
            <v>0</v>
          </cell>
          <cell r="E60">
            <v>0</v>
          </cell>
          <cell r="F60">
            <v>0</v>
          </cell>
          <cell r="G60">
            <v>0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  <cell r="L60">
            <v>0</v>
          </cell>
          <cell r="M60">
            <v>0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0</v>
          </cell>
          <cell r="X60">
            <v>0</v>
          </cell>
          <cell r="Y60">
            <v>0</v>
          </cell>
          <cell r="Z60">
            <v>0</v>
          </cell>
          <cell r="AA60">
            <v>0</v>
          </cell>
          <cell r="AB60">
            <v>0</v>
          </cell>
          <cell r="AC60">
            <v>0</v>
          </cell>
          <cell r="AD60">
            <v>0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132.23899999999998</v>
          </cell>
          <cell r="AK60">
            <v>29.345999999999972</v>
          </cell>
          <cell r="AL60">
            <v>120.56200000000007</v>
          </cell>
          <cell r="AM60">
            <v>195.6879999999999</v>
          </cell>
          <cell r="AN60">
            <v>259.32499999999999</v>
          </cell>
          <cell r="AO60">
            <v>169.9680000000001</v>
          </cell>
          <cell r="AP60">
            <v>164.89999999999981</v>
          </cell>
          <cell r="AQ60">
            <v>208.44199999999995</v>
          </cell>
          <cell r="AR60">
            <v>260.00299999999999</v>
          </cell>
          <cell r="AS60">
            <v>373.60500000000008</v>
          </cell>
          <cell r="AT60">
            <v>279.57400000000007</v>
          </cell>
          <cell r="AU60">
            <v>607.08500000000004</v>
          </cell>
          <cell r="AV60">
            <v>903.85099999999989</v>
          </cell>
          <cell r="AW60">
            <v>777.95100000000002</v>
          </cell>
          <cell r="AX60">
            <v>1041.2900000000002</v>
          </cell>
          <cell r="AY60">
            <v>238.94500000000025</v>
          </cell>
          <cell r="AZ60">
            <v>1169.0720000000001</v>
          </cell>
          <cell r="BA60">
            <v>1061.8609999999999</v>
          </cell>
          <cell r="BB60">
            <v>350.34499999999997</v>
          </cell>
          <cell r="BC60">
            <v>66.962300000000539</v>
          </cell>
          <cell r="BD60">
            <v>1108.9999999999995</v>
          </cell>
          <cell r="BE60">
            <v>1074.9870000000001</v>
          </cell>
          <cell r="BF60">
            <v>1239.4020000000003</v>
          </cell>
          <cell r="BG60">
            <v>2357.1210000000005</v>
          </cell>
          <cell r="BH60">
            <v>0</v>
          </cell>
          <cell r="BI60">
            <v>0</v>
          </cell>
          <cell r="BJ60">
            <v>0</v>
          </cell>
          <cell r="BK60">
            <v>0</v>
          </cell>
          <cell r="BL60">
            <v>0</v>
          </cell>
          <cell r="BM60">
            <v>0</v>
          </cell>
          <cell r="BN60">
            <v>0</v>
          </cell>
          <cell r="BO60">
            <v>0</v>
          </cell>
          <cell r="BP60">
            <v>0</v>
          </cell>
          <cell r="BQ60">
            <v>0</v>
          </cell>
          <cell r="BR60">
            <v>0</v>
          </cell>
          <cell r="BS60">
            <v>0</v>
          </cell>
          <cell r="BT60">
            <v>0</v>
          </cell>
          <cell r="BU60">
            <v>0</v>
          </cell>
          <cell r="BV60">
            <v>0</v>
          </cell>
          <cell r="BW60">
            <v>0</v>
          </cell>
          <cell r="BX60">
            <v>0</v>
          </cell>
          <cell r="BY60">
            <v>0</v>
          </cell>
          <cell r="BZ60">
            <v>0</v>
          </cell>
          <cell r="CA60">
            <v>0</v>
          </cell>
          <cell r="CB60">
            <v>0</v>
          </cell>
          <cell r="CC60">
            <v>0</v>
          </cell>
          <cell r="CD60">
            <v>0</v>
          </cell>
          <cell r="CE60">
            <v>0</v>
          </cell>
          <cell r="CF60">
            <v>0</v>
          </cell>
          <cell r="CG60">
            <v>0</v>
          </cell>
          <cell r="CH60">
            <v>0</v>
          </cell>
          <cell r="CI60">
            <v>0</v>
          </cell>
          <cell r="CJ60">
            <v>0</v>
          </cell>
          <cell r="CK60">
            <v>0</v>
          </cell>
          <cell r="CL60">
            <v>0</v>
          </cell>
          <cell r="CM60">
            <v>0</v>
          </cell>
          <cell r="CN60">
            <v>132.23899999999998</v>
          </cell>
          <cell r="CO60">
            <v>29.345999999999972</v>
          </cell>
          <cell r="CP60">
            <v>120.56200000000007</v>
          </cell>
          <cell r="CQ60">
            <v>195.6879999999999</v>
          </cell>
          <cell r="CR60">
            <v>259.32499999999999</v>
          </cell>
          <cell r="CS60">
            <v>169.9680000000001</v>
          </cell>
          <cell r="CT60">
            <v>164.89999999999981</v>
          </cell>
          <cell r="CU60">
            <v>208.44199999999995</v>
          </cell>
          <cell r="CV60">
            <v>260.00299999999999</v>
          </cell>
          <cell r="CW60">
            <v>373.60500000000008</v>
          </cell>
          <cell r="CX60">
            <v>279.57400000000007</v>
          </cell>
          <cell r="CY60">
            <v>607.08500000000004</v>
          </cell>
          <cell r="CZ60">
            <v>903.85099999999989</v>
          </cell>
          <cell r="DA60">
            <v>777.95100000000002</v>
          </cell>
          <cell r="DB60">
            <v>1041.2900000000002</v>
          </cell>
          <cell r="DC60">
            <v>238.94500000000025</v>
          </cell>
          <cell r="DD60">
            <v>1170.0720000000001</v>
          </cell>
          <cell r="DE60">
            <v>1061.8609999999999</v>
          </cell>
          <cell r="DF60">
            <v>350.34499999999997</v>
          </cell>
          <cell r="DG60">
            <v>410.75430000000057</v>
          </cell>
          <cell r="DH60">
            <v>1184.8159999999996</v>
          </cell>
          <cell r="DI60">
            <v>1171.9950000000001</v>
          </cell>
          <cell r="DJ60">
            <v>1292.7520000000002</v>
          </cell>
          <cell r="DK60">
            <v>2440.2520000000004</v>
          </cell>
          <cell r="DL60">
            <v>0</v>
          </cell>
          <cell r="DM60">
            <v>0</v>
          </cell>
          <cell r="DN60">
            <v>0</v>
          </cell>
          <cell r="DO60">
            <v>0</v>
          </cell>
          <cell r="DP60">
            <v>0</v>
          </cell>
          <cell r="DQ60">
            <v>0</v>
          </cell>
          <cell r="DR60">
            <v>0</v>
          </cell>
          <cell r="DS60">
            <v>0</v>
          </cell>
          <cell r="DT60">
            <v>0</v>
          </cell>
          <cell r="DU60">
            <v>0</v>
          </cell>
          <cell r="DV60">
            <v>0</v>
          </cell>
          <cell r="DW60">
            <v>0</v>
          </cell>
          <cell r="DX60">
            <v>0</v>
          </cell>
          <cell r="DY60">
            <v>0</v>
          </cell>
          <cell r="DZ60">
            <v>0</v>
          </cell>
          <cell r="EA60">
            <v>0</v>
          </cell>
          <cell r="EB60">
            <v>0</v>
          </cell>
          <cell r="EC60">
            <v>0</v>
          </cell>
          <cell r="ED60">
            <v>0</v>
          </cell>
          <cell r="EE60">
            <v>0</v>
          </cell>
          <cell r="EF60">
            <v>0</v>
          </cell>
          <cell r="EG60">
            <v>0</v>
          </cell>
          <cell r="EH60">
            <v>0</v>
          </cell>
          <cell r="EI60">
            <v>0</v>
          </cell>
          <cell r="EJ60">
            <v>0</v>
          </cell>
          <cell r="EK60">
            <v>0</v>
          </cell>
          <cell r="EL60">
            <v>0</v>
          </cell>
          <cell r="EM60">
            <v>0</v>
          </cell>
          <cell r="EN60">
            <v>0</v>
          </cell>
          <cell r="EO60">
            <v>0</v>
          </cell>
          <cell r="EP60">
            <v>0</v>
          </cell>
          <cell r="EQ60">
            <v>0</v>
          </cell>
          <cell r="ER60">
            <v>0</v>
          </cell>
          <cell r="ES60">
            <v>0</v>
          </cell>
          <cell r="ET60">
            <v>0</v>
          </cell>
          <cell r="EU60">
            <v>0</v>
          </cell>
          <cell r="EV60">
            <v>0</v>
          </cell>
          <cell r="EW60">
            <v>0</v>
          </cell>
          <cell r="EX60">
            <v>0</v>
          </cell>
          <cell r="EY60">
            <v>0</v>
          </cell>
          <cell r="EZ60">
            <v>0</v>
          </cell>
          <cell r="FA60">
            <v>0</v>
          </cell>
          <cell r="FB60">
            <v>0</v>
          </cell>
          <cell r="FC60">
            <v>0</v>
          </cell>
          <cell r="FD60">
            <v>0</v>
          </cell>
          <cell r="FE60">
            <v>0</v>
          </cell>
          <cell r="FF60">
            <v>0</v>
          </cell>
          <cell r="FG60">
            <v>0</v>
          </cell>
          <cell r="FH60">
            <v>0</v>
          </cell>
          <cell r="FI60">
            <v>0</v>
          </cell>
          <cell r="FJ60">
            <v>0</v>
          </cell>
          <cell r="FK60">
            <v>0</v>
          </cell>
          <cell r="FL60">
            <v>0</v>
          </cell>
          <cell r="FM60">
            <v>0</v>
          </cell>
          <cell r="FN60">
            <v>0</v>
          </cell>
          <cell r="FO60">
            <v>0</v>
          </cell>
          <cell r="FP60">
            <v>0</v>
          </cell>
          <cell r="FQ60">
            <v>0</v>
          </cell>
          <cell r="FR60">
            <v>0</v>
          </cell>
          <cell r="FS60">
            <v>0</v>
          </cell>
          <cell r="FT60">
            <v>34.799999999999997</v>
          </cell>
          <cell r="FU60">
            <v>34.799999999999997</v>
          </cell>
          <cell r="FV60">
            <v>34.799999999999997</v>
          </cell>
          <cell r="FW60">
            <v>34.799999999999997</v>
          </cell>
          <cell r="FX60">
            <v>34.799999999999997</v>
          </cell>
          <cell r="FY60">
            <v>34.799999999999997</v>
          </cell>
          <cell r="FZ60">
            <v>34.799999999999997</v>
          </cell>
          <cell r="GA60">
            <v>34.799999999999997</v>
          </cell>
          <cell r="GB60">
            <v>34.799999999999997</v>
          </cell>
          <cell r="GC60">
            <v>34.799999999999997</v>
          </cell>
          <cell r="GD60">
            <v>34.799999999999997</v>
          </cell>
          <cell r="GE60">
            <v>34.799999999999997</v>
          </cell>
          <cell r="GF60">
            <v>34.799999999999997</v>
          </cell>
          <cell r="GG60">
            <v>34.799999999999997</v>
          </cell>
          <cell r="GH60">
            <v>34.799999999999997</v>
          </cell>
          <cell r="GI60">
            <v>34.799999999999997</v>
          </cell>
          <cell r="GJ60">
            <v>34.799999999999997</v>
          </cell>
          <cell r="GK60">
            <v>34.799999999999997</v>
          </cell>
          <cell r="GL60">
            <v>34.799999999999997</v>
          </cell>
          <cell r="GM60">
            <v>34.799999999999997</v>
          </cell>
          <cell r="GN60">
            <v>34.799999999999997</v>
          </cell>
          <cell r="GO60">
            <v>34.799999999999997</v>
          </cell>
          <cell r="GP60">
            <v>34.799999999999997</v>
          </cell>
          <cell r="GQ60">
            <v>34.799999999999997</v>
          </cell>
        </row>
        <row r="61">
          <cell r="A61" t="str">
            <v>SRCM IN</v>
          </cell>
          <cell r="B61" t="str">
            <v>Shree Cements</v>
          </cell>
          <cell r="C61" t="str">
            <v>Cement</v>
          </cell>
          <cell r="D61">
            <v>0</v>
          </cell>
          <cell r="E61">
            <v>0</v>
          </cell>
          <cell r="F61">
            <v>0</v>
          </cell>
          <cell r="G61">
            <v>0</v>
          </cell>
          <cell r="H61">
            <v>0</v>
          </cell>
          <cell r="I61">
            <v>0</v>
          </cell>
          <cell r="J61">
            <v>0</v>
          </cell>
          <cell r="K61">
            <v>0</v>
          </cell>
          <cell r="L61">
            <v>0</v>
          </cell>
          <cell r="M61">
            <v>0</v>
          </cell>
          <cell r="N61">
            <v>0</v>
          </cell>
          <cell r="O61">
            <v>0</v>
          </cell>
          <cell r="P61">
            <v>0</v>
          </cell>
          <cell r="Q61">
            <v>0</v>
          </cell>
          <cell r="R61">
            <v>0</v>
          </cell>
          <cell r="S61">
            <v>0</v>
          </cell>
          <cell r="T61">
            <v>0</v>
          </cell>
          <cell r="U61">
            <v>0</v>
          </cell>
          <cell r="V61">
            <v>0</v>
          </cell>
          <cell r="W61">
            <v>0</v>
          </cell>
          <cell r="X61">
            <v>0</v>
          </cell>
          <cell r="Y61">
            <v>0</v>
          </cell>
          <cell r="Z61">
            <v>0</v>
          </cell>
          <cell r="AA61">
            <v>0</v>
          </cell>
          <cell r="AB61">
            <v>0</v>
          </cell>
          <cell r="AC61">
            <v>0</v>
          </cell>
          <cell r="AD61">
            <v>0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132.23899999999998</v>
          </cell>
          <cell r="AK61">
            <v>29.345999999999972</v>
          </cell>
          <cell r="AL61">
            <v>120.56200000000007</v>
          </cell>
          <cell r="AM61">
            <v>195.6879999999999</v>
          </cell>
          <cell r="AN61">
            <v>259.32499999999999</v>
          </cell>
          <cell r="AO61">
            <v>169.9680000000001</v>
          </cell>
          <cell r="AP61">
            <v>164.89999999999981</v>
          </cell>
          <cell r="AQ61">
            <v>208.44199999999995</v>
          </cell>
          <cell r="AR61">
            <v>260.00299999999999</v>
          </cell>
          <cell r="AS61">
            <v>373.60500000000008</v>
          </cell>
          <cell r="AT61">
            <v>279.57400000000007</v>
          </cell>
          <cell r="AU61">
            <v>607.08500000000004</v>
          </cell>
          <cell r="AV61">
            <v>903.85099999999989</v>
          </cell>
          <cell r="AW61">
            <v>777.95100000000002</v>
          </cell>
          <cell r="AX61">
            <v>1041.2900000000002</v>
          </cell>
          <cell r="AY61">
            <v>238.94500000000025</v>
          </cell>
          <cell r="AZ61">
            <v>1169.0720000000001</v>
          </cell>
          <cell r="BA61">
            <v>1061.8609999999999</v>
          </cell>
          <cell r="BB61">
            <v>350.34499999999997</v>
          </cell>
          <cell r="BC61">
            <v>66.962300000000539</v>
          </cell>
          <cell r="BD61">
            <v>1108.9999999999995</v>
          </cell>
          <cell r="BE61">
            <v>1074.9870000000001</v>
          </cell>
          <cell r="BF61">
            <v>1239.4020000000003</v>
          </cell>
          <cell r="BG61">
            <v>2357.1210000000005</v>
          </cell>
          <cell r="BH61">
            <v>0</v>
          </cell>
          <cell r="BI61">
            <v>0</v>
          </cell>
          <cell r="BJ61">
            <v>0</v>
          </cell>
          <cell r="BK61">
            <v>0</v>
          </cell>
          <cell r="BL61">
            <v>0</v>
          </cell>
          <cell r="BM61">
            <v>0</v>
          </cell>
          <cell r="BN61">
            <v>0</v>
          </cell>
          <cell r="BO61">
            <v>0</v>
          </cell>
          <cell r="BP61">
            <v>0</v>
          </cell>
          <cell r="BQ61">
            <v>0</v>
          </cell>
          <cell r="BR61">
            <v>0</v>
          </cell>
          <cell r="BS61">
            <v>0</v>
          </cell>
          <cell r="BT61">
            <v>0</v>
          </cell>
          <cell r="BU61">
            <v>0</v>
          </cell>
          <cell r="BV61">
            <v>0</v>
          </cell>
          <cell r="BW61">
            <v>0</v>
          </cell>
          <cell r="BX61">
            <v>0</v>
          </cell>
          <cell r="BY61">
            <v>0</v>
          </cell>
          <cell r="BZ61">
            <v>0</v>
          </cell>
          <cell r="CA61">
            <v>0</v>
          </cell>
          <cell r="CB61">
            <v>0</v>
          </cell>
          <cell r="CC61">
            <v>0</v>
          </cell>
          <cell r="CD61">
            <v>0</v>
          </cell>
          <cell r="CE61">
            <v>0</v>
          </cell>
          <cell r="CF61">
            <v>0</v>
          </cell>
          <cell r="CG61">
            <v>0</v>
          </cell>
          <cell r="CH61">
            <v>0</v>
          </cell>
          <cell r="CI61">
            <v>0</v>
          </cell>
          <cell r="CJ61">
            <v>0</v>
          </cell>
          <cell r="CK61">
            <v>0</v>
          </cell>
          <cell r="CL61">
            <v>0</v>
          </cell>
          <cell r="CM61">
            <v>0</v>
          </cell>
          <cell r="CN61">
            <v>132.23899999999998</v>
          </cell>
          <cell r="CO61">
            <v>29.345999999999972</v>
          </cell>
          <cell r="CP61">
            <v>120.56200000000007</v>
          </cell>
          <cell r="CQ61">
            <v>195.6879999999999</v>
          </cell>
          <cell r="CR61">
            <v>259.32499999999999</v>
          </cell>
          <cell r="CS61">
            <v>169.9680000000001</v>
          </cell>
          <cell r="CT61">
            <v>164.89999999999981</v>
          </cell>
          <cell r="CU61">
            <v>208.44199999999995</v>
          </cell>
          <cell r="CV61">
            <v>260.00299999999999</v>
          </cell>
          <cell r="CW61">
            <v>373.60500000000008</v>
          </cell>
          <cell r="CX61">
            <v>279.57400000000007</v>
          </cell>
          <cell r="CY61">
            <v>607.08500000000004</v>
          </cell>
          <cell r="CZ61">
            <v>903.85099999999989</v>
          </cell>
          <cell r="DA61">
            <v>777.95100000000002</v>
          </cell>
          <cell r="DB61">
            <v>1041.2900000000002</v>
          </cell>
          <cell r="DC61">
            <v>238.94500000000025</v>
          </cell>
          <cell r="DD61">
            <v>1170.0720000000001</v>
          </cell>
          <cell r="DE61">
            <v>1061.8609999999999</v>
          </cell>
          <cell r="DF61">
            <v>350.34499999999997</v>
          </cell>
          <cell r="DG61">
            <v>410.75430000000057</v>
          </cell>
          <cell r="DH61">
            <v>1184.8159999999996</v>
          </cell>
          <cell r="DI61">
            <v>1171.9950000000001</v>
          </cell>
          <cell r="DJ61">
            <v>1292.7520000000002</v>
          </cell>
          <cell r="DK61">
            <v>2440.2520000000004</v>
          </cell>
          <cell r="DL61">
            <v>0</v>
          </cell>
          <cell r="DM61">
            <v>0</v>
          </cell>
          <cell r="DN61">
            <v>0</v>
          </cell>
          <cell r="DO61">
            <v>0</v>
          </cell>
          <cell r="DP61">
            <v>0</v>
          </cell>
          <cell r="DQ61">
            <v>0</v>
          </cell>
          <cell r="DR61">
            <v>0</v>
          </cell>
          <cell r="DS61">
            <v>0</v>
          </cell>
          <cell r="DT61">
            <v>0</v>
          </cell>
          <cell r="DU61">
            <v>0</v>
          </cell>
          <cell r="DV61">
            <v>0</v>
          </cell>
          <cell r="DW61">
            <v>0</v>
          </cell>
          <cell r="DX61">
            <v>0</v>
          </cell>
          <cell r="DY61">
            <v>0</v>
          </cell>
          <cell r="DZ61">
            <v>0</v>
          </cell>
          <cell r="EA61">
            <v>0</v>
          </cell>
          <cell r="EB61">
            <v>0</v>
          </cell>
          <cell r="EC61">
            <v>0</v>
          </cell>
          <cell r="ED61">
            <v>0</v>
          </cell>
          <cell r="EE61">
            <v>0</v>
          </cell>
          <cell r="EF61">
            <v>0</v>
          </cell>
          <cell r="EG61">
            <v>0</v>
          </cell>
          <cell r="EH61">
            <v>0</v>
          </cell>
          <cell r="EI61">
            <v>0</v>
          </cell>
          <cell r="EJ61">
            <v>0</v>
          </cell>
          <cell r="EK61">
            <v>0</v>
          </cell>
          <cell r="EL61">
            <v>0</v>
          </cell>
          <cell r="EM61">
            <v>0</v>
          </cell>
          <cell r="EN61">
            <v>0</v>
          </cell>
          <cell r="EO61">
            <v>0</v>
          </cell>
          <cell r="EP61">
            <v>0</v>
          </cell>
          <cell r="EQ61">
            <v>0</v>
          </cell>
          <cell r="ER61">
            <v>0</v>
          </cell>
          <cell r="ES61">
            <v>0</v>
          </cell>
          <cell r="ET61">
            <v>0</v>
          </cell>
          <cell r="EU61">
            <v>0</v>
          </cell>
          <cell r="EV61">
            <v>0</v>
          </cell>
          <cell r="EW61">
            <v>0</v>
          </cell>
          <cell r="EX61">
            <v>0</v>
          </cell>
          <cell r="EY61">
            <v>0</v>
          </cell>
          <cell r="EZ61">
            <v>0</v>
          </cell>
          <cell r="FA61">
            <v>0</v>
          </cell>
          <cell r="FB61">
            <v>0</v>
          </cell>
          <cell r="FC61">
            <v>0</v>
          </cell>
          <cell r="FD61">
            <v>0</v>
          </cell>
          <cell r="FE61">
            <v>0</v>
          </cell>
          <cell r="FF61">
            <v>0</v>
          </cell>
          <cell r="FG61">
            <v>0</v>
          </cell>
          <cell r="FH61">
            <v>0</v>
          </cell>
          <cell r="FI61">
            <v>0</v>
          </cell>
          <cell r="FJ61">
            <v>0</v>
          </cell>
          <cell r="FK61">
            <v>0</v>
          </cell>
          <cell r="FL61">
            <v>0</v>
          </cell>
          <cell r="FM61">
            <v>0</v>
          </cell>
          <cell r="FN61">
            <v>0</v>
          </cell>
          <cell r="FO61">
            <v>0</v>
          </cell>
          <cell r="FP61">
            <v>0</v>
          </cell>
          <cell r="FQ61">
            <v>0</v>
          </cell>
          <cell r="FR61">
            <v>0</v>
          </cell>
          <cell r="FS61">
            <v>0</v>
          </cell>
          <cell r="FT61">
            <v>34.799999999999997</v>
          </cell>
          <cell r="FU61">
            <v>34.799999999999997</v>
          </cell>
          <cell r="FV61">
            <v>34.799999999999997</v>
          </cell>
          <cell r="FW61">
            <v>34.799999999999997</v>
          </cell>
          <cell r="FX61">
            <v>34.799999999999997</v>
          </cell>
          <cell r="FY61">
            <v>34.799999999999997</v>
          </cell>
          <cell r="FZ61">
            <v>34.799999999999997</v>
          </cell>
          <cell r="GA61">
            <v>34.799999999999997</v>
          </cell>
          <cell r="GB61">
            <v>34.799999999999997</v>
          </cell>
          <cell r="GC61">
            <v>34.799999999999997</v>
          </cell>
          <cell r="GD61">
            <v>34.799999999999997</v>
          </cell>
          <cell r="GE61">
            <v>34.799999999999997</v>
          </cell>
          <cell r="GF61">
            <v>34.799999999999997</v>
          </cell>
          <cell r="GG61">
            <v>34.799999999999997</v>
          </cell>
          <cell r="GH61">
            <v>34.799999999999997</v>
          </cell>
          <cell r="GI61">
            <v>34.799999999999997</v>
          </cell>
          <cell r="GJ61">
            <v>34.799999999999997</v>
          </cell>
          <cell r="GK61">
            <v>34.799999999999997</v>
          </cell>
          <cell r="GL61">
            <v>34.799999999999997</v>
          </cell>
          <cell r="GM61">
            <v>34.799999999999997</v>
          </cell>
          <cell r="GN61">
            <v>34.799999999999997</v>
          </cell>
          <cell r="GO61">
            <v>34.799999999999997</v>
          </cell>
          <cell r="GP61">
            <v>34.799999999999997</v>
          </cell>
          <cell r="GQ61">
            <v>34.799999999999997</v>
          </cell>
        </row>
        <row r="62">
          <cell r="A62" t="str">
            <v>UTCEM IN</v>
          </cell>
          <cell r="B62" t="str">
            <v>Ultra Tech Cement</v>
          </cell>
          <cell r="C62" t="str">
            <v>Cement</v>
          </cell>
          <cell r="D62">
            <v>0</v>
          </cell>
          <cell r="E62">
            <v>0</v>
          </cell>
          <cell r="F62">
            <v>0</v>
          </cell>
          <cell r="G62">
            <v>0</v>
          </cell>
          <cell r="H62">
            <v>0</v>
          </cell>
          <cell r="I62">
            <v>0</v>
          </cell>
          <cell r="J62">
            <v>0</v>
          </cell>
          <cell r="K62">
            <v>0</v>
          </cell>
          <cell r="L62">
            <v>0</v>
          </cell>
          <cell r="M62">
            <v>0</v>
          </cell>
          <cell r="N62">
            <v>0</v>
          </cell>
          <cell r="O62">
            <v>0</v>
          </cell>
          <cell r="P62">
            <v>0</v>
          </cell>
          <cell r="Q62">
            <v>0</v>
          </cell>
          <cell r="R62">
            <v>0</v>
          </cell>
          <cell r="S62">
            <v>0</v>
          </cell>
          <cell r="T62">
            <v>0</v>
          </cell>
          <cell r="U62">
            <v>0</v>
          </cell>
          <cell r="V62">
            <v>0</v>
          </cell>
          <cell r="W62">
            <v>0</v>
          </cell>
          <cell r="X62">
            <v>0</v>
          </cell>
          <cell r="Y62">
            <v>0</v>
          </cell>
          <cell r="Z62">
            <v>0</v>
          </cell>
          <cell r="AA62">
            <v>0</v>
          </cell>
          <cell r="AB62">
            <v>0</v>
          </cell>
          <cell r="AC62">
            <v>0</v>
          </cell>
          <cell r="AD62">
            <v>0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164.60000000000019</v>
          </cell>
          <cell r="AO62">
            <v>255.50000000000043</v>
          </cell>
          <cell r="AP62">
            <v>-0.79999999999975557</v>
          </cell>
          <cell r="AQ62">
            <v>168.59999999999985</v>
          </cell>
          <cell r="AR62">
            <v>600.20000000000073</v>
          </cell>
          <cell r="AS62">
            <v>105.59999999999958</v>
          </cell>
          <cell r="AT62">
            <v>238.59999999999945</v>
          </cell>
          <cell r="AU62">
            <v>814.99999999999886</v>
          </cell>
          <cell r="AV62">
            <v>2108.400000000001</v>
          </cell>
          <cell r="AW62">
            <v>1274.3999999999994</v>
          </cell>
          <cell r="AX62">
            <v>2125</v>
          </cell>
          <cell r="AY62">
            <v>2315.400000000001</v>
          </cell>
          <cell r="AZ62">
            <v>2490.0999999999995</v>
          </cell>
          <cell r="BA62">
            <v>1858.6000000000004</v>
          </cell>
          <cell r="BB62">
            <v>2793.9000000000005</v>
          </cell>
          <cell r="BC62">
            <v>2828.8000000000015</v>
          </cell>
          <cell r="BD62">
            <v>2650.0999999999995</v>
          </cell>
          <cell r="BE62">
            <v>1641.9000000000012</v>
          </cell>
          <cell r="BF62">
            <v>2383.4000000000015</v>
          </cell>
          <cell r="BG62">
            <v>3094.5999999999985</v>
          </cell>
          <cell r="BH62">
            <v>0</v>
          </cell>
          <cell r="BI62">
            <v>0</v>
          </cell>
          <cell r="BJ62">
            <v>0</v>
          </cell>
          <cell r="BK62">
            <v>0</v>
          </cell>
          <cell r="BL62">
            <v>0</v>
          </cell>
          <cell r="BM62">
            <v>0</v>
          </cell>
          <cell r="BN62">
            <v>0</v>
          </cell>
          <cell r="BO62">
            <v>0</v>
          </cell>
          <cell r="BP62">
            <v>0</v>
          </cell>
          <cell r="BQ62">
            <v>0</v>
          </cell>
          <cell r="BR62">
            <v>0</v>
          </cell>
          <cell r="BS62">
            <v>0</v>
          </cell>
          <cell r="BT62">
            <v>0</v>
          </cell>
          <cell r="BU62">
            <v>0</v>
          </cell>
          <cell r="BV62">
            <v>0</v>
          </cell>
          <cell r="BW62">
            <v>0</v>
          </cell>
          <cell r="BX62">
            <v>0</v>
          </cell>
          <cell r="BY62">
            <v>0</v>
          </cell>
          <cell r="BZ62">
            <v>0</v>
          </cell>
          <cell r="CA62">
            <v>0</v>
          </cell>
          <cell r="CB62">
            <v>0</v>
          </cell>
          <cell r="CC62">
            <v>0</v>
          </cell>
          <cell r="CD62">
            <v>0</v>
          </cell>
          <cell r="CE62">
            <v>0</v>
          </cell>
          <cell r="CF62">
            <v>0</v>
          </cell>
          <cell r="CG62">
            <v>0</v>
          </cell>
          <cell r="CH62">
            <v>0</v>
          </cell>
          <cell r="CI62">
            <v>0</v>
          </cell>
          <cell r="CJ62">
            <v>0</v>
          </cell>
          <cell r="CK62">
            <v>0</v>
          </cell>
          <cell r="CL62">
            <v>0</v>
          </cell>
          <cell r="CM62">
            <v>0</v>
          </cell>
          <cell r="CN62">
            <v>0</v>
          </cell>
          <cell r="CO62">
            <v>0</v>
          </cell>
          <cell r="CP62">
            <v>0</v>
          </cell>
          <cell r="CQ62">
            <v>0</v>
          </cell>
          <cell r="CR62">
            <v>112.3000000000002</v>
          </cell>
          <cell r="CS62">
            <v>-22.999999999999574</v>
          </cell>
          <cell r="CT62">
            <v>-110.19999999999976</v>
          </cell>
          <cell r="CU62">
            <v>49.399999999999849</v>
          </cell>
          <cell r="CV62">
            <v>600.20000000000073</v>
          </cell>
          <cell r="CW62">
            <v>0.79999999999958504</v>
          </cell>
          <cell r="CX62">
            <v>238.59999999999945</v>
          </cell>
          <cell r="CY62">
            <v>814.99999999999886</v>
          </cell>
          <cell r="CZ62">
            <v>2108.400000000001</v>
          </cell>
          <cell r="DA62">
            <v>1274.3999999999994</v>
          </cell>
          <cell r="DB62">
            <v>2125</v>
          </cell>
          <cell r="DC62">
            <v>2315.400000000001</v>
          </cell>
          <cell r="DD62">
            <v>2490.0999999999995</v>
          </cell>
          <cell r="DE62">
            <v>1858.6000000000004</v>
          </cell>
          <cell r="DF62">
            <v>2793.9000000000005</v>
          </cell>
          <cell r="DG62">
            <v>2828.8000000000015</v>
          </cell>
          <cell r="DH62">
            <v>2650.0999999999995</v>
          </cell>
          <cell r="DI62">
            <v>1641.9000000000012</v>
          </cell>
          <cell r="DJ62">
            <v>2383.4000000000015</v>
          </cell>
          <cell r="DK62">
            <v>3094.5999999999985</v>
          </cell>
          <cell r="DL62">
            <v>0</v>
          </cell>
          <cell r="DM62">
            <v>0</v>
          </cell>
          <cell r="DN62">
            <v>0</v>
          </cell>
          <cell r="DO62">
            <v>0</v>
          </cell>
          <cell r="DP62">
            <v>0</v>
          </cell>
          <cell r="DQ62">
            <v>0</v>
          </cell>
          <cell r="DR62">
            <v>0</v>
          </cell>
          <cell r="DS62">
            <v>0</v>
          </cell>
          <cell r="DT62">
            <v>0</v>
          </cell>
          <cell r="DU62">
            <v>0</v>
          </cell>
          <cell r="DV62">
            <v>0</v>
          </cell>
          <cell r="DW62">
            <v>0</v>
          </cell>
          <cell r="DX62">
            <v>0</v>
          </cell>
          <cell r="DY62">
            <v>0</v>
          </cell>
          <cell r="DZ62">
            <v>0</v>
          </cell>
          <cell r="EA62">
            <v>0</v>
          </cell>
          <cell r="EB62">
            <v>0</v>
          </cell>
          <cell r="EC62">
            <v>0</v>
          </cell>
          <cell r="ED62">
            <v>0</v>
          </cell>
          <cell r="EE62">
            <v>0</v>
          </cell>
          <cell r="EF62">
            <v>0</v>
          </cell>
          <cell r="EG62">
            <v>0</v>
          </cell>
          <cell r="EH62">
            <v>0</v>
          </cell>
          <cell r="EI62">
            <v>0</v>
          </cell>
          <cell r="EJ62">
            <v>0</v>
          </cell>
          <cell r="EK62">
            <v>0</v>
          </cell>
          <cell r="EL62">
            <v>0</v>
          </cell>
          <cell r="EM62">
            <v>0</v>
          </cell>
          <cell r="EN62">
            <v>0</v>
          </cell>
          <cell r="EO62">
            <v>0</v>
          </cell>
          <cell r="EP62">
            <v>0</v>
          </cell>
          <cell r="EQ62">
            <v>0</v>
          </cell>
          <cell r="ER62">
            <v>0</v>
          </cell>
          <cell r="ES62">
            <v>0</v>
          </cell>
          <cell r="ET62">
            <v>0</v>
          </cell>
          <cell r="EU62">
            <v>0</v>
          </cell>
          <cell r="EV62">
            <v>0</v>
          </cell>
          <cell r="EW62">
            <v>0</v>
          </cell>
          <cell r="EX62">
            <v>0</v>
          </cell>
          <cell r="EY62">
            <v>0</v>
          </cell>
          <cell r="EZ62">
            <v>0</v>
          </cell>
          <cell r="FA62">
            <v>0</v>
          </cell>
          <cell r="FB62">
            <v>0</v>
          </cell>
          <cell r="FC62">
            <v>0</v>
          </cell>
          <cell r="FD62">
            <v>0</v>
          </cell>
          <cell r="FE62">
            <v>0</v>
          </cell>
          <cell r="FF62">
            <v>0</v>
          </cell>
          <cell r="FG62">
            <v>0</v>
          </cell>
          <cell r="FH62">
            <v>0</v>
          </cell>
          <cell r="FI62">
            <v>0</v>
          </cell>
          <cell r="FJ62">
            <v>0</v>
          </cell>
          <cell r="FK62">
            <v>0</v>
          </cell>
          <cell r="FL62">
            <v>0</v>
          </cell>
          <cell r="FM62">
            <v>0</v>
          </cell>
          <cell r="FN62">
            <v>0</v>
          </cell>
          <cell r="FO62">
            <v>0</v>
          </cell>
          <cell r="FP62">
            <v>0</v>
          </cell>
          <cell r="FQ62">
            <v>0</v>
          </cell>
          <cell r="FR62">
            <v>0</v>
          </cell>
          <cell r="FS62">
            <v>0</v>
          </cell>
          <cell r="FT62">
            <v>0</v>
          </cell>
          <cell r="FU62">
            <v>0</v>
          </cell>
          <cell r="FV62">
            <v>0</v>
          </cell>
          <cell r="FW62">
            <v>0</v>
          </cell>
          <cell r="FX62">
            <v>124.4</v>
          </cell>
          <cell r="FY62">
            <v>124.4</v>
          </cell>
          <cell r="FZ62">
            <v>124.4</v>
          </cell>
          <cell r="GA62">
            <v>124.4</v>
          </cell>
          <cell r="GB62">
            <v>124.4</v>
          </cell>
          <cell r="GC62">
            <v>124.4</v>
          </cell>
          <cell r="GD62">
            <v>124.4</v>
          </cell>
          <cell r="GE62">
            <v>124.4</v>
          </cell>
          <cell r="GF62">
            <v>124.5</v>
          </cell>
          <cell r="GG62">
            <v>124.5</v>
          </cell>
          <cell r="GH62">
            <v>124.5</v>
          </cell>
          <cell r="GI62">
            <v>124.5</v>
          </cell>
          <cell r="GJ62">
            <v>124.5</v>
          </cell>
          <cell r="GK62">
            <v>124.5</v>
          </cell>
          <cell r="GL62">
            <v>124.5</v>
          </cell>
          <cell r="GM62">
            <v>124.5</v>
          </cell>
          <cell r="GN62">
            <v>124.5</v>
          </cell>
          <cell r="GO62">
            <v>124.5</v>
          </cell>
          <cell r="GP62">
            <v>124.5</v>
          </cell>
          <cell r="GQ62">
            <v>124.5</v>
          </cell>
        </row>
        <row r="63">
          <cell r="A63" t="str">
            <v>Chemicals - Specialty</v>
          </cell>
          <cell r="B63" t="e">
            <v>#N/A</v>
          </cell>
          <cell r="CJ63">
            <v>0</v>
          </cell>
          <cell r="CK63">
            <v>0</v>
          </cell>
          <cell r="CL63">
            <v>0</v>
          </cell>
          <cell r="CM63">
            <v>0</v>
          </cell>
          <cell r="CN63">
            <v>0</v>
          </cell>
          <cell r="CO63">
            <v>0</v>
          </cell>
          <cell r="CP63">
            <v>0</v>
          </cell>
          <cell r="CQ63">
            <v>0</v>
          </cell>
          <cell r="CR63">
            <v>0</v>
          </cell>
          <cell r="CS63">
            <v>0</v>
          </cell>
          <cell r="CT63">
            <v>0</v>
          </cell>
          <cell r="CU63">
            <v>0</v>
          </cell>
          <cell r="CV63">
            <v>0</v>
          </cell>
          <cell r="CW63">
            <v>0</v>
          </cell>
          <cell r="CX63">
            <v>0</v>
          </cell>
          <cell r="CY63">
            <v>0</v>
          </cell>
          <cell r="CZ63">
            <v>0</v>
          </cell>
          <cell r="DA63">
            <v>0</v>
          </cell>
          <cell r="DB63">
            <v>0</v>
          </cell>
          <cell r="DC63">
            <v>0</v>
          </cell>
          <cell r="DD63">
            <v>0</v>
          </cell>
          <cell r="DE63">
            <v>0</v>
          </cell>
          <cell r="DF63">
            <v>0</v>
          </cell>
          <cell r="DG63">
            <v>0</v>
          </cell>
          <cell r="DH63">
            <v>0</v>
          </cell>
          <cell r="DI63">
            <v>0</v>
          </cell>
          <cell r="DJ63">
            <v>0</v>
          </cell>
          <cell r="DK63">
            <v>0</v>
          </cell>
        </row>
        <row r="64">
          <cell r="A64" t="str">
            <v>ADV IN</v>
          </cell>
          <cell r="B64" t="str">
            <v>Advanta India Ltd</v>
          </cell>
          <cell r="C64" t="str">
            <v>Agrochemicals and Seeds</v>
          </cell>
          <cell r="D64">
            <v>0</v>
          </cell>
          <cell r="E64">
            <v>0</v>
          </cell>
          <cell r="F64">
            <v>0</v>
          </cell>
          <cell r="G64">
            <v>0</v>
          </cell>
          <cell r="H64">
            <v>0</v>
          </cell>
          <cell r="I64">
            <v>0</v>
          </cell>
          <cell r="J64">
            <v>0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  <cell r="T64">
            <v>0</v>
          </cell>
          <cell r="U64">
            <v>0</v>
          </cell>
          <cell r="V64">
            <v>0</v>
          </cell>
          <cell r="W64">
            <v>0</v>
          </cell>
          <cell r="X64">
            <v>0</v>
          </cell>
          <cell r="Y64">
            <v>0</v>
          </cell>
          <cell r="Z64">
            <v>0</v>
          </cell>
          <cell r="AA64">
            <v>0</v>
          </cell>
          <cell r="AB64">
            <v>0</v>
          </cell>
          <cell r="AC64">
            <v>0</v>
          </cell>
          <cell r="AD64">
            <v>0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O64">
            <v>0</v>
          </cell>
          <cell r="AP64">
            <v>0</v>
          </cell>
          <cell r="AQ64">
            <v>0</v>
          </cell>
          <cell r="AR64">
            <v>0</v>
          </cell>
          <cell r="AS64">
            <v>0</v>
          </cell>
          <cell r="AT64">
            <v>0</v>
          </cell>
          <cell r="AU64">
            <v>0</v>
          </cell>
          <cell r="AV64">
            <v>0</v>
          </cell>
          <cell r="AW64">
            <v>0</v>
          </cell>
          <cell r="AX64">
            <v>0</v>
          </cell>
          <cell r="AY64">
            <v>8.7000000000000419</v>
          </cell>
          <cell r="AZ64">
            <v>169.60000000000014</v>
          </cell>
          <cell r="BA64">
            <v>16.09999999999998</v>
          </cell>
          <cell r="BB64">
            <v>251.20999999999992</v>
          </cell>
          <cell r="BC64">
            <v>44.840999999999944</v>
          </cell>
          <cell r="BD64">
            <v>226.13099999999994</v>
          </cell>
          <cell r="BE64">
            <v>71.233000000000175</v>
          </cell>
          <cell r="BF64">
            <v>191.90658256767318</v>
          </cell>
          <cell r="BG64">
            <v>-37.000000000000171</v>
          </cell>
          <cell r="BH64">
            <v>0</v>
          </cell>
          <cell r="BI64">
            <v>0</v>
          </cell>
          <cell r="BJ64">
            <v>0</v>
          </cell>
          <cell r="BK64">
            <v>0</v>
          </cell>
          <cell r="BL64">
            <v>0</v>
          </cell>
          <cell r="BM64">
            <v>0</v>
          </cell>
          <cell r="BN64">
            <v>0</v>
          </cell>
          <cell r="BO64">
            <v>0</v>
          </cell>
          <cell r="BP64">
            <v>0</v>
          </cell>
          <cell r="BQ64">
            <v>0</v>
          </cell>
          <cell r="BR64">
            <v>0</v>
          </cell>
          <cell r="BS64">
            <v>0</v>
          </cell>
          <cell r="BT64">
            <v>0</v>
          </cell>
          <cell r="BU64">
            <v>0</v>
          </cell>
          <cell r="BV64">
            <v>0</v>
          </cell>
          <cell r="BW64">
            <v>0</v>
          </cell>
          <cell r="BX64">
            <v>0</v>
          </cell>
          <cell r="BY64">
            <v>0</v>
          </cell>
          <cell r="BZ64">
            <v>0</v>
          </cell>
          <cell r="CA64">
            <v>0</v>
          </cell>
          <cell r="CB64">
            <v>0</v>
          </cell>
          <cell r="CC64">
            <v>0</v>
          </cell>
          <cell r="CD64">
            <v>0</v>
          </cell>
          <cell r="CE64">
            <v>0</v>
          </cell>
          <cell r="CF64">
            <v>0</v>
          </cell>
          <cell r="CG64">
            <v>0</v>
          </cell>
          <cell r="CH64">
            <v>0</v>
          </cell>
          <cell r="CI64">
            <v>0</v>
          </cell>
          <cell r="CJ64">
            <v>0</v>
          </cell>
          <cell r="CK64">
            <v>0</v>
          </cell>
          <cell r="CL64">
            <v>0</v>
          </cell>
          <cell r="CM64">
            <v>0</v>
          </cell>
          <cell r="CN64">
            <v>0</v>
          </cell>
          <cell r="CO64">
            <v>0</v>
          </cell>
          <cell r="CP64">
            <v>0</v>
          </cell>
          <cell r="CQ64">
            <v>0</v>
          </cell>
          <cell r="CR64">
            <v>0</v>
          </cell>
          <cell r="CS64">
            <v>0</v>
          </cell>
          <cell r="CT64">
            <v>0</v>
          </cell>
          <cell r="CU64">
            <v>0</v>
          </cell>
          <cell r="CV64">
            <v>0</v>
          </cell>
          <cell r="CW64">
            <v>0</v>
          </cell>
          <cell r="CX64">
            <v>0</v>
          </cell>
          <cell r="CY64">
            <v>0</v>
          </cell>
          <cell r="CZ64">
            <v>0</v>
          </cell>
          <cell r="DA64">
            <v>0</v>
          </cell>
          <cell r="DB64">
            <v>0</v>
          </cell>
          <cell r="DC64">
            <v>8.7000000000000419</v>
          </cell>
          <cell r="DD64">
            <v>169.60000000000014</v>
          </cell>
          <cell r="DE64">
            <v>16.09999999999998</v>
          </cell>
          <cell r="DF64">
            <v>251.20999999999992</v>
          </cell>
          <cell r="DG64">
            <v>44.840999999999944</v>
          </cell>
          <cell r="DH64">
            <v>226.13099999999994</v>
          </cell>
          <cell r="DI64">
            <v>71.233000000000175</v>
          </cell>
          <cell r="DJ64">
            <v>191.90658256767318</v>
          </cell>
          <cell r="DK64">
            <v>-37.000000000000171</v>
          </cell>
          <cell r="DL64">
            <v>0</v>
          </cell>
          <cell r="DM64">
            <v>0</v>
          </cell>
          <cell r="DN64">
            <v>0</v>
          </cell>
          <cell r="DO64">
            <v>0</v>
          </cell>
          <cell r="DP64">
            <v>0</v>
          </cell>
          <cell r="DQ64">
            <v>0</v>
          </cell>
          <cell r="DR64">
            <v>0</v>
          </cell>
          <cell r="DS64">
            <v>0</v>
          </cell>
          <cell r="DT64">
            <v>0</v>
          </cell>
          <cell r="DU64">
            <v>0</v>
          </cell>
          <cell r="DV64">
            <v>0</v>
          </cell>
          <cell r="DW64">
            <v>0</v>
          </cell>
          <cell r="DX64">
            <v>0</v>
          </cell>
          <cell r="DY64">
            <v>0</v>
          </cell>
          <cell r="DZ64">
            <v>0</v>
          </cell>
          <cell r="EA64">
            <v>0</v>
          </cell>
          <cell r="EB64">
            <v>0</v>
          </cell>
          <cell r="EC64">
            <v>0</v>
          </cell>
          <cell r="ED64">
            <v>0</v>
          </cell>
          <cell r="EE64">
            <v>0</v>
          </cell>
          <cell r="EF64">
            <v>0</v>
          </cell>
          <cell r="EG64">
            <v>0</v>
          </cell>
          <cell r="EH64">
            <v>0</v>
          </cell>
          <cell r="EI64">
            <v>0</v>
          </cell>
          <cell r="EJ64">
            <v>0</v>
          </cell>
          <cell r="EK64">
            <v>0</v>
          </cell>
          <cell r="EL64">
            <v>0</v>
          </cell>
          <cell r="EM64">
            <v>0</v>
          </cell>
          <cell r="EN64">
            <v>0</v>
          </cell>
          <cell r="EO64">
            <v>0</v>
          </cell>
          <cell r="EP64">
            <v>0</v>
          </cell>
          <cell r="EQ64">
            <v>0</v>
          </cell>
          <cell r="ER64">
            <v>0</v>
          </cell>
          <cell r="ES64">
            <v>0</v>
          </cell>
          <cell r="ET64">
            <v>0</v>
          </cell>
          <cell r="EU64">
            <v>0</v>
          </cell>
          <cell r="EV64">
            <v>0</v>
          </cell>
          <cell r="EW64">
            <v>0</v>
          </cell>
          <cell r="EX64">
            <v>0</v>
          </cell>
          <cell r="EY64">
            <v>0</v>
          </cell>
          <cell r="EZ64">
            <v>0</v>
          </cell>
          <cell r="FA64">
            <v>0</v>
          </cell>
          <cell r="FB64">
            <v>0</v>
          </cell>
          <cell r="FC64">
            <v>0</v>
          </cell>
          <cell r="FD64">
            <v>0</v>
          </cell>
          <cell r="FE64">
            <v>0</v>
          </cell>
          <cell r="FF64">
            <v>0</v>
          </cell>
          <cell r="FG64">
            <v>0</v>
          </cell>
          <cell r="FH64">
            <v>0</v>
          </cell>
          <cell r="FI64">
            <v>0</v>
          </cell>
          <cell r="FJ64">
            <v>0</v>
          </cell>
          <cell r="FK64">
            <v>0</v>
          </cell>
          <cell r="FL64">
            <v>0</v>
          </cell>
          <cell r="FM64">
            <v>0</v>
          </cell>
          <cell r="FN64">
            <v>0</v>
          </cell>
          <cell r="FO64">
            <v>0</v>
          </cell>
          <cell r="FP64">
            <v>0</v>
          </cell>
          <cell r="FQ64">
            <v>0</v>
          </cell>
          <cell r="FR64">
            <v>0</v>
          </cell>
          <cell r="FS64">
            <v>0</v>
          </cell>
          <cell r="FT64">
            <v>0</v>
          </cell>
          <cell r="FU64">
            <v>0</v>
          </cell>
          <cell r="FV64">
            <v>0</v>
          </cell>
          <cell r="FW64">
            <v>0</v>
          </cell>
          <cell r="FX64">
            <v>0</v>
          </cell>
          <cell r="FY64">
            <v>0</v>
          </cell>
          <cell r="FZ64">
            <v>0</v>
          </cell>
          <cell r="GA64">
            <v>0</v>
          </cell>
          <cell r="GB64">
            <v>0</v>
          </cell>
          <cell r="GC64">
            <v>0</v>
          </cell>
          <cell r="GD64">
            <v>0</v>
          </cell>
          <cell r="GE64">
            <v>0</v>
          </cell>
          <cell r="GF64">
            <v>0</v>
          </cell>
          <cell r="GG64">
            <v>0</v>
          </cell>
          <cell r="GH64">
            <v>0</v>
          </cell>
          <cell r="GI64">
            <v>16.834499999999998</v>
          </cell>
          <cell r="GJ64">
            <v>16.834499999999998</v>
          </cell>
          <cell r="GK64">
            <v>16.834499999999998</v>
          </cell>
          <cell r="GL64">
            <v>16.834499999999998</v>
          </cell>
          <cell r="GM64">
            <v>16.834499999999998</v>
          </cell>
          <cell r="GN64">
            <v>16.834499999999998</v>
          </cell>
          <cell r="GO64">
            <v>16.834499999999998</v>
          </cell>
          <cell r="GP64">
            <v>16.834499999999998</v>
          </cell>
          <cell r="GQ64">
            <v>16.834499999999998</v>
          </cell>
        </row>
        <row r="65">
          <cell r="A65" t="str">
            <v>CHMB IN</v>
          </cell>
          <cell r="B65" t="str">
            <v>Chambal Fertilizers &amp; Chemicals</v>
          </cell>
          <cell r="C65" t="str">
            <v>fertilizers</v>
          </cell>
          <cell r="D65">
            <v>0</v>
          </cell>
          <cell r="E65">
            <v>0</v>
          </cell>
          <cell r="F65">
            <v>0</v>
          </cell>
          <cell r="G65">
            <v>0</v>
          </cell>
          <cell r="H65">
            <v>0</v>
          </cell>
          <cell r="I65">
            <v>0</v>
          </cell>
          <cell r="J65">
            <v>0</v>
          </cell>
          <cell r="K65">
            <v>0</v>
          </cell>
          <cell r="L65">
            <v>0</v>
          </cell>
          <cell r="M65">
            <v>0</v>
          </cell>
          <cell r="N65">
            <v>0</v>
          </cell>
          <cell r="O65">
            <v>0</v>
          </cell>
          <cell r="P65">
            <v>0</v>
          </cell>
          <cell r="Q65">
            <v>0</v>
          </cell>
          <cell r="R65">
            <v>0</v>
          </cell>
          <cell r="S65">
            <v>0</v>
          </cell>
          <cell r="T65">
            <v>0</v>
          </cell>
          <cell r="U65">
            <v>0</v>
          </cell>
          <cell r="V65">
            <v>0</v>
          </cell>
          <cell r="W65">
            <v>0</v>
          </cell>
          <cell r="X65">
            <v>0</v>
          </cell>
          <cell r="Y65">
            <v>0</v>
          </cell>
          <cell r="Z65">
            <v>0</v>
          </cell>
          <cell r="AA65">
            <v>0</v>
          </cell>
          <cell r="AB65">
            <v>0</v>
          </cell>
          <cell r="AC65">
            <v>0</v>
          </cell>
          <cell r="AD65">
            <v>0</v>
          </cell>
          <cell r="AE65">
            <v>0</v>
          </cell>
          <cell r="AF65">
            <v>192.39999999999992</v>
          </cell>
          <cell r="AG65">
            <v>230.2</v>
          </cell>
          <cell r="AH65">
            <v>768.5</v>
          </cell>
          <cell r="AI65">
            <v>-450.80000000000041</v>
          </cell>
          <cell r="AJ65">
            <v>246.89999999999952</v>
          </cell>
          <cell r="AK65">
            <v>298.60000000000048</v>
          </cell>
          <cell r="AL65">
            <v>609.49999999999932</v>
          </cell>
          <cell r="AM65">
            <v>94.999999999999673</v>
          </cell>
          <cell r="AN65">
            <v>297.10000000000036</v>
          </cell>
          <cell r="AO65">
            <v>435.1</v>
          </cell>
          <cell r="AP65">
            <v>586.60000000000014</v>
          </cell>
          <cell r="AQ65">
            <v>46.799999999999443</v>
          </cell>
          <cell r="AR65">
            <v>157.60000000000002</v>
          </cell>
          <cell r="AS65">
            <v>465.59999999999968</v>
          </cell>
          <cell r="AT65">
            <v>778.89999999999964</v>
          </cell>
          <cell r="AU65">
            <v>272.00000000000091</v>
          </cell>
          <cell r="AV65">
            <v>371.89999999999901</v>
          </cell>
          <cell r="AW65">
            <v>1611.6000000000008</v>
          </cell>
          <cell r="AX65">
            <v>511.39999999999958</v>
          </cell>
          <cell r="AY65">
            <v>155.70000000000093</v>
          </cell>
          <cell r="AZ65">
            <v>617.10000000000093</v>
          </cell>
          <cell r="BA65">
            <v>593.59999999999991</v>
          </cell>
          <cell r="BB65">
            <v>633.50000000000148</v>
          </cell>
          <cell r="BC65">
            <v>199.30000000000138</v>
          </cell>
          <cell r="BD65">
            <v>237.98200000000043</v>
          </cell>
          <cell r="BE65">
            <v>475.6529999999986</v>
          </cell>
          <cell r="BF65">
            <v>753.02000000000021</v>
          </cell>
          <cell r="BG65">
            <v>838.973999999993</v>
          </cell>
          <cell r="BH65">
            <v>0</v>
          </cell>
          <cell r="BI65">
            <v>0</v>
          </cell>
          <cell r="BJ65">
            <v>0</v>
          </cell>
          <cell r="BK65">
            <v>0</v>
          </cell>
          <cell r="BL65">
            <v>0</v>
          </cell>
          <cell r="BM65">
            <v>0</v>
          </cell>
          <cell r="BN65">
            <v>0</v>
          </cell>
          <cell r="BO65">
            <v>0</v>
          </cell>
          <cell r="BP65">
            <v>0</v>
          </cell>
          <cell r="BQ65">
            <v>0</v>
          </cell>
          <cell r="BR65">
            <v>0</v>
          </cell>
          <cell r="BS65">
            <v>0</v>
          </cell>
          <cell r="BT65">
            <v>0</v>
          </cell>
          <cell r="BU65">
            <v>0</v>
          </cell>
          <cell r="BV65">
            <v>0</v>
          </cell>
          <cell r="BW65">
            <v>0</v>
          </cell>
          <cell r="BX65">
            <v>0</v>
          </cell>
          <cell r="BY65">
            <v>0</v>
          </cell>
          <cell r="BZ65">
            <v>0</v>
          </cell>
          <cell r="CA65">
            <v>0</v>
          </cell>
          <cell r="CB65">
            <v>0</v>
          </cell>
          <cell r="CC65">
            <v>0</v>
          </cell>
          <cell r="CD65">
            <v>0</v>
          </cell>
          <cell r="CE65">
            <v>0</v>
          </cell>
          <cell r="CF65">
            <v>0</v>
          </cell>
          <cell r="CG65">
            <v>0</v>
          </cell>
          <cell r="CH65">
            <v>0</v>
          </cell>
          <cell r="CI65">
            <v>0</v>
          </cell>
          <cell r="CJ65">
            <v>192.39999999999992</v>
          </cell>
          <cell r="CK65">
            <v>230.2</v>
          </cell>
          <cell r="CL65">
            <v>768.5</v>
          </cell>
          <cell r="CM65">
            <v>142.79999999999961</v>
          </cell>
          <cell r="CN65">
            <v>246.89999999999952</v>
          </cell>
          <cell r="CO65">
            <v>298.60000000000048</v>
          </cell>
          <cell r="CP65">
            <v>609.49999999999932</v>
          </cell>
          <cell r="CQ65">
            <v>94.999999999999673</v>
          </cell>
          <cell r="CR65">
            <v>297.10000000000036</v>
          </cell>
          <cell r="CS65">
            <v>435.1</v>
          </cell>
          <cell r="CT65">
            <v>586.60000000000014</v>
          </cell>
          <cell r="CU65">
            <v>46.799999999999443</v>
          </cell>
          <cell r="CV65">
            <v>157.60000000000002</v>
          </cell>
          <cell r="CW65">
            <v>465.59999999999968</v>
          </cell>
          <cell r="CX65">
            <v>778.89999999999964</v>
          </cell>
          <cell r="CY65">
            <v>272.00000000000091</v>
          </cell>
          <cell r="CZ65">
            <v>371.89999999999901</v>
          </cell>
          <cell r="DA65">
            <v>1611.6000000000008</v>
          </cell>
          <cell r="DB65">
            <v>511.39999999999958</v>
          </cell>
          <cell r="DC65">
            <v>155.70000000000093</v>
          </cell>
          <cell r="DD65">
            <v>617.10000000000093</v>
          </cell>
          <cell r="DE65">
            <v>593.59999999999991</v>
          </cell>
          <cell r="DF65">
            <v>620.80000000000143</v>
          </cell>
          <cell r="DG65">
            <v>-29.699999999998624</v>
          </cell>
          <cell r="DH65">
            <v>721.4350000000004</v>
          </cell>
          <cell r="DI65">
            <v>475.6529999999986</v>
          </cell>
          <cell r="DJ65">
            <v>700.35000000000025</v>
          </cell>
          <cell r="DK65">
            <v>312.08199999999306</v>
          </cell>
          <cell r="DL65">
            <v>0</v>
          </cell>
          <cell r="DM65">
            <v>0</v>
          </cell>
          <cell r="DN65">
            <v>0</v>
          </cell>
          <cell r="DO65">
            <v>0</v>
          </cell>
          <cell r="DP65">
            <v>0</v>
          </cell>
          <cell r="DQ65">
            <v>0</v>
          </cell>
          <cell r="DR65">
            <v>0</v>
          </cell>
          <cell r="DS65">
            <v>0</v>
          </cell>
          <cell r="DT65">
            <v>0</v>
          </cell>
          <cell r="DU65">
            <v>0</v>
          </cell>
          <cell r="DV65">
            <v>0</v>
          </cell>
          <cell r="DW65">
            <v>0</v>
          </cell>
          <cell r="DX65">
            <v>0</v>
          </cell>
          <cell r="DY65">
            <v>0</v>
          </cell>
          <cell r="DZ65">
            <v>0</v>
          </cell>
          <cell r="EA65">
            <v>0</v>
          </cell>
          <cell r="EB65">
            <v>0</v>
          </cell>
          <cell r="EC65">
            <v>0</v>
          </cell>
          <cell r="ED65">
            <v>0</v>
          </cell>
          <cell r="EE65">
            <v>0</v>
          </cell>
          <cell r="EF65">
            <v>0</v>
          </cell>
          <cell r="EG65">
            <v>0</v>
          </cell>
          <cell r="EH65">
            <v>0</v>
          </cell>
          <cell r="EI65">
            <v>0</v>
          </cell>
          <cell r="EJ65">
            <v>0</v>
          </cell>
          <cell r="EK65">
            <v>0</v>
          </cell>
          <cell r="EL65">
            <v>0</v>
          </cell>
          <cell r="EM65">
            <v>0</v>
          </cell>
          <cell r="EN65">
            <v>0</v>
          </cell>
          <cell r="EO65">
            <v>0</v>
          </cell>
          <cell r="EP65">
            <v>0</v>
          </cell>
          <cell r="EQ65">
            <v>0</v>
          </cell>
          <cell r="ER65">
            <v>0</v>
          </cell>
          <cell r="ES65">
            <v>0</v>
          </cell>
          <cell r="ET65">
            <v>0</v>
          </cell>
          <cell r="EU65">
            <v>0</v>
          </cell>
          <cell r="EV65">
            <v>0</v>
          </cell>
          <cell r="EW65">
            <v>0</v>
          </cell>
          <cell r="EX65">
            <v>0</v>
          </cell>
          <cell r="EY65">
            <v>0</v>
          </cell>
          <cell r="EZ65">
            <v>0</v>
          </cell>
          <cell r="FA65">
            <v>0</v>
          </cell>
          <cell r="FB65">
            <v>0</v>
          </cell>
          <cell r="FC65">
            <v>0</v>
          </cell>
          <cell r="FD65">
            <v>0</v>
          </cell>
          <cell r="FE65">
            <v>0</v>
          </cell>
          <cell r="FF65">
            <v>0</v>
          </cell>
          <cell r="FG65">
            <v>0</v>
          </cell>
          <cell r="FH65">
            <v>0</v>
          </cell>
          <cell r="FI65">
            <v>0</v>
          </cell>
          <cell r="FJ65">
            <v>0</v>
          </cell>
          <cell r="FK65">
            <v>0</v>
          </cell>
          <cell r="FL65">
            <v>0</v>
          </cell>
          <cell r="FM65">
            <v>0</v>
          </cell>
          <cell r="FN65">
            <v>0</v>
          </cell>
          <cell r="FO65">
            <v>0</v>
          </cell>
          <cell r="FP65">
            <v>406</v>
          </cell>
          <cell r="FQ65">
            <v>406</v>
          </cell>
          <cell r="FR65">
            <v>406</v>
          </cell>
          <cell r="FS65">
            <v>406</v>
          </cell>
          <cell r="FT65">
            <v>406</v>
          </cell>
          <cell r="FU65">
            <v>406</v>
          </cell>
          <cell r="FV65">
            <v>406</v>
          </cell>
          <cell r="FW65">
            <v>406</v>
          </cell>
          <cell r="FX65">
            <v>406</v>
          </cell>
          <cell r="FY65">
            <v>406</v>
          </cell>
          <cell r="FZ65">
            <v>406</v>
          </cell>
          <cell r="GA65">
            <v>406</v>
          </cell>
          <cell r="GB65">
            <v>406</v>
          </cell>
          <cell r="GC65">
            <v>416.2</v>
          </cell>
          <cell r="GD65">
            <v>416.2</v>
          </cell>
          <cell r="GE65">
            <v>416.2</v>
          </cell>
          <cell r="GF65">
            <v>416.2</v>
          </cell>
          <cell r="GG65">
            <v>416.2</v>
          </cell>
          <cell r="GH65">
            <v>416.2</v>
          </cell>
          <cell r="GI65">
            <v>416.2</v>
          </cell>
          <cell r="GJ65">
            <v>416.2</v>
          </cell>
          <cell r="GK65">
            <v>416.2</v>
          </cell>
          <cell r="GL65">
            <v>416.2</v>
          </cell>
          <cell r="GM65">
            <v>416.2</v>
          </cell>
          <cell r="GN65">
            <v>416.2</v>
          </cell>
          <cell r="GO65">
            <v>416.2</v>
          </cell>
          <cell r="GP65">
            <v>416.2</v>
          </cell>
          <cell r="GQ65">
            <v>416.2</v>
          </cell>
        </row>
        <row r="66">
          <cell r="A66" t="str">
            <v>RCF IN</v>
          </cell>
          <cell r="B66" t="str">
            <v>Rashtriya Chemicals &amp; Fert</v>
          </cell>
          <cell r="C66" t="str">
            <v>fertilizers</v>
          </cell>
          <cell r="D66">
            <v>0</v>
          </cell>
          <cell r="E66">
            <v>0</v>
          </cell>
          <cell r="F66">
            <v>0</v>
          </cell>
          <cell r="G66">
            <v>0</v>
          </cell>
          <cell r="H66">
            <v>0</v>
          </cell>
          <cell r="I66">
            <v>0</v>
          </cell>
          <cell r="J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0</v>
          </cell>
          <cell r="R66">
            <v>0</v>
          </cell>
          <cell r="S66">
            <v>0</v>
          </cell>
          <cell r="T66">
            <v>0</v>
          </cell>
          <cell r="U66">
            <v>0</v>
          </cell>
          <cell r="V66">
            <v>0</v>
          </cell>
          <cell r="W66">
            <v>0</v>
          </cell>
          <cell r="X66">
            <v>0</v>
          </cell>
          <cell r="Y66">
            <v>0</v>
          </cell>
          <cell r="Z66">
            <v>0</v>
          </cell>
          <cell r="AA66">
            <v>0</v>
          </cell>
          <cell r="AB66">
            <v>0</v>
          </cell>
          <cell r="AC66">
            <v>0</v>
          </cell>
          <cell r="AD66">
            <v>0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O66">
            <v>0</v>
          </cell>
          <cell r="AP66">
            <v>0</v>
          </cell>
          <cell r="AQ66">
            <v>0</v>
          </cell>
          <cell r="AR66">
            <v>0</v>
          </cell>
          <cell r="AS66">
            <v>0</v>
          </cell>
          <cell r="AT66">
            <v>0</v>
          </cell>
          <cell r="AU66">
            <v>0</v>
          </cell>
          <cell r="AV66">
            <v>0</v>
          </cell>
          <cell r="AW66">
            <v>0</v>
          </cell>
          <cell r="AX66">
            <v>0</v>
          </cell>
          <cell r="AY66">
            <v>0</v>
          </cell>
          <cell r="AZ66">
            <v>77.099999999999625</v>
          </cell>
          <cell r="BA66">
            <v>389.50000000000006</v>
          </cell>
          <cell r="BB66">
            <v>601.20000000000073</v>
          </cell>
          <cell r="BC66">
            <v>513.70000000000073</v>
          </cell>
          <cell r="BD66">
            <v>190.59999999999818</v>
          </cell>
          <cell r="BE66">
            <v>843.70000000000073</v>
          </cell>
          <cell r="BF66">
            <v>687.799999999997</v>
          </cell>
          <cell r="BG66">
            <v>393.70000000000005</v>
          </cell>
          <cell r="BH66">
            <v>0</v>
          </cell>
          <cell r="BI66">
            <v>0</v>
          </cell>
          <cell r="BJ66">
            <v>0</v>
          </cell>
          <cell r="BK66">
            <v>0</v>
          </cell>
          <cell r="BL66">
            <v>0</v>
          </cell>
          <cell r="BM66">
            <v>0</v>
          </cell>
          <cell r="BN66">
            <v>0</v>
          </cell>
          <cell r="BO66">
            <v>0</v>
          </cell>
          <cell r="BP66">
            <v>0</v>
          </cell>
          <cell r="BQ66">
            <v>0</v>
          </cell>
          <cell r="BR66">
            <v>0</v>
          </cell>
          <cell r="BS66">
            <v>0</v>
          </cell>
          <cell r="BT66">
            <v>0</v>
          </cell>
          <cell r="BU66">
            <v>0</v>
          </cell>
          <cell r="BV66">
            <v>0</v>
          </cell>
          <cell r="BW66">
            <v>0</v>
          </cell>
          <cell r="BX66">
            <v>0</v>
          </cell>
          <cell r="BY66">
            <v>0</v>
          </cell>
          <cell r="BZ66">
            <v>0</v>
          </cell>
          <cell r="CA66">
            <v>0</v>
          </cell>
          <cell r="CB66">
            <v>0</v>
          </cell>
          <cell r="CC66">
            <v>0</v>
          </cell>
          <cell r="CD66">
            <v>0</v>
          </cell>
          <cell r="CE66">
            <v>0</v>
          </cell>
          <cell r="CF66">
            <v>0</v>
          </cell>
          <cell r="CG66">
            <v>0</v>
          </cell>
          <cell r="CH66">
            <v>0</v>
          </cell>
          <cell r="CI66">
            <v>0</v>
          </cell>
          <cell r="CJ66">
            <v>0</v>
          </cell>
          <cell r="CK66">
            <v>0</v>
          </cell>
          <cell r="CL66">
            <v>0</v>
          </cell>
          <cell r="CM66">
            <v>0</v>
          </cell>
          <cell r="CN66">
            <v>0</v>
          </cell>
          <cell r="CO66">
            <v>0</v>
          </cell>
          <cell r="CP66">
            <v>0</v>
          </cell>
          <cell r="CQ66">
            <v>0</v>
          </cell>
          <cell r="CR66">
            <v>0</v>
          </cell>
          <cell r="CS66">
            <v>0</v>
          </cell>
          <cell r="CT66">
            <v>0</v>
          </cell>
          <cell r="CU66">
            <v>0</v>
          </cell>
          <cell r="CV66">
            <v>0</v>
          </cell>
          <cell r="CW66">
            <v>0</v>
          </cell>
          <cell r="CX66">
            <v>0</v>
          </cell>
          <cell r="CY66">
            <v>0</v>
          </cell>
          <cell r="CZ66">
            <v>0</v>
          </cell>
          <cell r="DA66">
            <v>0</v>
          </cell>
          <cell r="DB66">
            <v>0</v>
          </cell>
          <cell r="DC66">
            <v>0</v>
          </cell>
          <cell r="DD66">
            <v>77.099999999999625</v>
          </cell>
          <cell r="DE66">
            <v>390.30000000000007</v>
          </cell>
          <cell r="DF66">
            <v>601.30000000000075</v>
          </cell>
          <cell r="DG66">
            <v>511.00000000000074</v>
          </cell>
          <cell r="DH66">
            <v>191.69999999999817</v>
          </cell>
          <cell r="DI66">
            <v>844.80000000000075</v>
          </cell>
          <cell r="DJ66">
            <v>687.799999999997</v>
          </cell>
          <cell r="DK66">
            <v>391.20000000000005</v>
          </cell>
          <cell r="DL66">
            <v>0</v>
          </cell>
          <cell r="DM66">
            <v>0</v>
          </cell>
          <cell r="DN66">
            <v>0</v>
          </cell>
          <cell r="DO66">
            <v>0</v>
          </cell>
          <cell r="DP66">
            <v>0</v>
          </cell>
          <cell r="DQ66">
            <v>0</v>
          </cell>
          <cell r="DR66">
            <v>0</v>
          </cell>
          <cell r="DS66">
            <v>0</v>
          </cell>
          <cell r="DT66">
            <v>0</v>
          </cell>
          <cell r="DU66">
            <v>0</v>
          </cell>
          <cell r="DV66">
            <v>0</v>
          </cell>
          <cell r="DW66">
            <v>0</v>
          </cell>
          <cell r="DX66">
            <v>0</v>
          </cell>
          <cell r="DY66">
            <v>0</v>
          </cell>
          <cell r="DZ66">
            <v>0</v>
          </cell>
          <cell r="EA66">
            <v>0</v>
          </cell>
          <cell r="EB66">
            <v>0</v>
          </cell>
          <cell r="EC66">
            <v>0</v>
          </cell>
          <cell r="ED66">
            <v>0</v>
          </cell>
          <cell r="EE66">
            <v>0</v>
          </cell>
          <cell r="EF66">
            <v>0</v>
          </cell>
          <cell r="EG66">
            <v>0</v>
          </cell>
          <cell r="EH66">
            <v>0</v>
          </cell>
          <cell r="EI66">
            <v>0</v>
          </cell>
          <cell r="EJ66">
            <v>0</v>
          </cell>
          <cell r="EK66">
            <v>0</v>
          </cell>
          <cell r="EL66">
            <v>0</v>
          </cell>
          <cell r="EM66">
            <v>0</v>
          </cell>
          <cell r="EN66">
            <v>0</v>
          </cell>
          <cell r="EO66">
            <v>0</v>
          </cell>
          <cell r="EP66">
            <v>0</v>
          </cell>
          <cell r="EQ66">
            <v>0</v>
          </cell>
          <cell r="ER66">
            <v>0</v>
          </cell>
          <cell r="ES66">
            <v>0</v>
          </cell>
          <cell r="ET66">
            <v>0</v>
          </cell>
          <cell r="EU66">
            <v>0</v>
          </cell>
          <cell r="EV66">
            <v>0</v>
          </cell>
          <cell r="EW66">
            <v>0</v>
          </cell>
          <cell r="EX66">
            <v>0</v>
          </cell>
          <cell r="EY66">
            <v>0</v>
          </cell>
          <cell r="EZ66">
            <v>0</v>
          </cell>
          <cell r="FA66">
            <v>0</v>
          </cell>
          <cell r="FB66">
            <v>0</v>
          </cell>
          <cell r="FC66">
            <v>0</v>
          </cell>
          <cell r="FD66">
            <v>0</v>
          </cell>
          <cell r="FE66">
            <v>0</v>
          </cell>
          <cell r="FF66">
            <v>0</v>
          </cell>
          <cell r="FG66">
            <v>0</v>
          </cell>
          <cell r="FH66">
            <v>0</v>
          </cell>
          <cell r="FI66">
            <v>0</v>
          </cell>
          <cell r="FJ66">
            <v>0</v>
          </cell>
          <cell r="FK66">
            <v>0</v>
          </cell>
          <cell r="FL66">
            <v>0</v>
          </cell>
          <cell r="FM66">
            <v>0</v>
          </cell>
          <cell r="FN66">
            <v>0</v>
          </cell>
          <cell r="FO66">
            <v>0</v>
          </cell>
          <cell r="FP66">
            <v>0</v>
          </cell>
          <cell r="FQ66">
            <v>0</v>
          </cell>
          <cell r="FR66">
            <v>0</v>
          </cell>
          <cell r="FS66">
            <v>0</v>
          </cell>
          <cell r="FT66">
            <v>0</v>
          </cell>
          <cell r="FU66">
            <v>0</v>
          </cell>
          <cell r="FV66">
            <v>0</v>
          </cell>
          <cell r="FW66">
            <v>0</v>
          </cell>
          <cell r="FX66">
            <v>0</v>
          </cell>
          <cell r="FY66">
            <v>0</v>
          </cell>
          <cell r="FZ66">
            <v>0</v>
          </cell>
          <cell r="GA66">
            <v>0</v>
          </cell>
          <cell r="GB66">
            <v>0</v>
          </cell>
          <cell r="GC66">
            <v>0</v>
          </cell>
          <cell r="GD66">
            <v>0</v>
          </cell>
          <cell r="GE66">
            <v>0</v>
          </cell>
          <cell r="GF66">
            <v>0</v>
          </cell>
          <cell r="GG66">
            <v>0</v>
          </cell>
          <cell r="GH66">
            <v>0</v>
          </cell>
          <cell r="GI66">
            <v>0</v>
          </cell>
          <cell r="GJ66">
            <v>551.69000000000005</v>
          </cell>
          <cell r="GK66">
            <v>551.69000000000005</v>
          </cell>
          <cell r="GL66">
            <v>551.69000000000005</v>
          </cell>
          <cell r="GM66">
            <v>551.69000000000005</v>
          </cell>
          <cell r="GN66">
            <v>551.69000000000005</v>
          </cell>
          <cell r="GO66">
            <v>551.69000000000005</v>
          </cell>
          <cell r="GP66">
            <v>551.69000000000005</v>
          </cell>
          <cell r="GQ66">
            <v>551.69000000000005</v>
          </cell>
        </row>
        <row r="67">
          <cell r="A67" t="str">
            <v>NFCL IN</v>
          </cell>
          <cell r="B67" t="str">
            <v>Nagarjuna Fertilizers &amp; Chemicals</v>
          </cell>
          <cell r="C67" t="str">
            <v>fertilizers</v>
          </cell>
          <cell r="D67">
            <v>0</v>
          </cell>
          <cell r="E67">
            <v>0</v>
          </cell>
          <cell r="F67">
            <v>0</v>
          </cell>
          <cell r="G67">
            <v>0</v>
          </cell>
          <cell r="H67">
            <v>0</v>
          </cell>
          <cell r="I67">
            <v>0</v>
          </cell>
          <cell r="J67">
            <v>0</v>
          </cell>
          <cell r="K67">
            <v>0</v>
          </cell>
          <cell r="L67">
            <v>0</v>
          </cell>
          <cell r="M67">
            <v>0</v>
          </cell>
          <cell r="N67">
            <v>0</v>
          </cell>
          <cell r="O67">
            <v>0</v>
          </cell>
          <cell r="P67">
            <v>0</v>
          </cell>
          <cell r="Q67">
            <v>0</v>
          </cell>
          <cell r="R67">
            <v>0</v>
          </cell>
          <cell r="S67">
            <v>0</v>
          </cell>
          <cell r="T67">
            <v>0</v>
          </cell>
          <cell r="U67">
            <v>0</v>
          </cell>
          <cell r="V67">
            <v>0</v>
          </cell>
          <cell r="W67">
            <v>0</v>
          </cell>
          <cell r="X67">
            <v>0</v>
          </cell>
          <cell r="Y67">
            <v>0</v>
          </cell>
          <cell r="Z67">
            <v>0</v>
          </cell>
          <cell r="AA67">
            <v>0</v>
          </cell>
          <cell r="AB67">
            <v>0</v>
          </cell>
          <cell r="AC67">
            <v>0</v>
          </cell>
          <cell r="AD67">
            <v>0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O67">
            <v>0</v>
          </cell>
          <cell r="AP67">
            <v>0</v>
          </cell>
          <cell r="AQ67">
            <v>0</v>
          </cell>
          <cell r="AR67">
            <v>0</v>
          </cell>
          <cell r="AS67">
            <v>0</v>
          </cell>
          <cell r="AT67">
            <v>0</v>
          </cell>
          <cell r="AU67">
            <v>0</v>
          </cell>
          <cell r="AV67">
            <v>0</v>
          </cell>
          <cell r="AW67">
            <v>0</v>
          </cell>
          <cell r="AX67">
            <v>0</v>
          </cell>
          <cell r="AY67">
            <v>18.599999999999788</v>
          </cell>
          <cell r="AZ67">
            <v>71.500000000000085</v>
          </cell>
          <cell r="BA67">
            <v>86.600000000000733</v>
          </cell>
          <cell r="BB67">
            <v>54.700000000000145</v>
          </cell>
          <cell r="BC67">
            <v>12.500000000000497</v>
          </cell>
          <cell r="BD67">
            <v>70.41999999999976</v>
          </cell>
          <cell r="BE67">
            <v>0</v>
          </cell>
          <cell r="BF67">
            <v>0</v>
          </cell>
          <cell r="BG67">
            <v>0</v>
          </cell>
          <cell r="BH67">
            <v>0</v>
          </cell>
          <cell r="BI67">
            <v>0</v>
          </cell>
          <cell r="BJ67">
            <v>0</v>
          </cell>
          <cell r="BK67">
            <v>0</v>
          </cell>
          <cell r="BL67">
            <v>0</v>
          </cell>
          <cell r="BM67">
            <v>0</v>
          </cell>
          <cell r="BN67">
            <v>0</v>
          </cell>
          <cell r="BO67">
            <v>0</v>
          </cell>
          <cell r="BP67">
            <v>0</v>
          </cell>
          <cell r="BQ67">
            <v>0</v>
          </cell>
          <cell r="BR67">
            <v>0</v>
          </cell>
          <cell r="BS67">
            <v>0</v>
          </cell>
          <cell r="BT67">
            <v>0</v>
          </cell>
          <cell r="BU67">
            <v>0</v>
          </cell>
          <cell r="BV67">
            <v>0</v>
          </cell>
          <cell r="BW67">
            <v>0</v>
          </cell>
          <cell r="BX67">
            <v>0</v>
          </cell>
          <cell r="BY67">
            <v>0</v>
          </cell>
          <cell r="BZ67">
            <v>0</v>
          </cell>
          <cell r="CA67">
            <v>0</v>
          </cell>
          <cell r="CB67">
            <v>0</v>
          </cell>
          <cell r="CC67">
            <v>0</v>
          </cell>
          <cell r="CD67">
            <v>0</v>
          </cell>
          <cell r="CE67">
            <v>0</v>
          </cell>
          <cell r="CF67">
            <v>0</v>
          </cell>
          <cell r="CG67">
            <v>0</v>
          </cell>
          <cell r="CH67">
            <v>0</v>
          </cell>
          <cell r="CI67">
            <v>0</v>
          </cell>
          <cell r="CJ67">
            <v>0</v>
          </cell>
          <cell r="CK67">
            <v>0</v>
          </cell>
          <cell r="CL67">
            <v>0</v>
          </cell>
          <cell r="CM67">
            <v>0</v>
          </cell>
          <cell r="CN67">
            <v>0</v>
          </cell>
          <cell r="CO67">
            <v>0</v>
          </cell>
          <cell r="CP67">
            <v>0</v>
          </cell>
          <cell r="CQ67">
            <v>0</v>
          </cell>
          <cell r="CR67">
            <v>0</v>
          </cell>
          <cell r="CS67">
            <v>0</v>
          </cell>
          <cell r="CT67">
            <v>0</v>
          </cell>
          <cell r="CU67">
            <v>0</v>
          </cell>
          <cell r="CV67">
            <v>0</v>
          </cell>
          <cell r="CW67">
            <v>0</v>
          </cell>
          <cell r="CX67">
            <v>0</v>
          </cell>
          <cell r="CY67">
            <v>0</v>
          </cell>
          <cell r="CZ67">
            <v>0</v>
          </cell>
          <cell r="DA67">
            <v>0</v>
          </cell>
          <cell r="DB67">
            <v>0</v>
          </cell>
          <cell r="DC67">
            <v>18.599999999999788</v>
          </cell>
          <cell r="DD67">
            <v>71.500000000000085</v>
          </cell>
          <cell r="DE67">
            <v>86.600000000000733</v>
          </cell>
          <cell r="DF67">
            <v>54.700000000000145</v>
          </cell>
          <cell r="DG67">
            <v>12.500000000000497</v>
          </cell>
          <cell r="DH67">
            <v>70.41999999999976</v>
          </cell>
          <cell r="DI67">
            <v>0</v>
          </cell>
          <cell r="DJ67">
            <v>0</v>
          </cell>
          <cell r="DK67">
            <v>0</v>
          </cell>
          <cell r="DL67">
            <v>0</v>
          </cell>
          <cell r="DM67">
            <v>0</v>
          </cell>
          <cell r="DN67">
            <v>0</v>
          </cell>
          <cell r="DO67">
            <v>0</v>
          </cell>
          <cell r="DP67">
            <v>0</v>
          </cell>
          <cell r="DQ67">
            <v>0</v>
          </cell>
          <cell r="DR67">
            <v>0</v>
          </cell>
          <cell r="DS67">
            <v>0</v>
          </cell>
          <cell r="DT67">
            <v>0</v>
          </cell>
          <cell r="DU67">
            <v>0</v>
          </cell>
          <cell r="DV67">
            <v>0</v>
          </cell>
          <cell r="DW67">
            <v>0</v>
          </cell>
          <cell r="DX67">
            <v>0</v>
          </cell>
          <cell r="DY67">
            <v>0</v>
          </cell>
          <cell r="DZ67">
            <v>0</v>
          </cell>
          <cell r="EA67">
            <v>0</v>
          </cell>
          <cell r="EB67">
            <v>0</v>
          </cell>
          <cell r="EC67">
            <v>0</v>
          </cell>
          <cell r="ED67">
            <v>0</v>
          </cell>
          <cell r="EE67">
            <v>0</v>
          </cell>
          <cell r="EF67">
            <v>0</v>
          </cell>
          <cell r="EG67">
            <v>0</v>
          </cell>
          <cell r="EH67">
            <v>0</v>
          </cell>
          <cell r="EI67">
            <v>0</v>
          </cell>
          <cell r="EJ67">
            <v>0</v>
          </cell>
          <cell r="EK67">
            <v>0</v>
          </cell>
          <cell r="EL67">
            <v>0</v>
          </cell>
          <cell r="EM67">
            <v>0</v>
          </cell>
          <cell r="EN67">
            <v>0</v>
          </cell>
          <cell r="EO67">
            <v>0</v>
          </cell>
          <cell r="EP67">
            <v>0</v>
          </cell>
          <cell r="EQ67">
            <v>0</v>
          </cell>
          <cell r="ER67">
            <v>0</v>
          </cell>
          <cell r="ES67">
            <v>0</v>
          </cell>
          <cell r="ET67">
            <v>0</v>
          </cell>
          <cell r="EU67">
            <v>0</v>
          </cell>
          <cell r="EV67">
            <v>0</v>
          </cell>
          <cell r="EW67">
            <v>0</v>
          </cell>
          <cell r="EX67">
            <v>0</v>
          </cell>
          <cell r="EY67">
            <v>0</v>
          </cell>
          <cell r="EZ67">
            <v>0</v>
          </cell>
          <cell r="FA67">
            <v>0</v>
          </cell>
          <cell r="FB67">
            <v>0</v>
          </cell>
          <cell r="FC67">
            <v>0</v>
          </cell>
          <cell r="FD67">
            <v>0</v>
          </cell>
          <cell r="FE67">
            <v>0</v>
          </cell>
          <cell r="FF67">
            <v>0</v>
          </cell>
          <cell r="FG67">
            <v>0</v>
          </cell>
          <cell r="FH67">
            <v>0</v>
          </cell>
          <cell r="FI67">
            <v>0</v>
          </cell>
          <cell r="FJ67">
            <v>0</v>
          </cell>
          <cell r="FK67">
            <v>0</v>
          </cell>
          <cell r="FL67">
            <v>0</v>
          </cell>
          <cell r="FM67">
            <v>0</v>
          </cell>
          <cell r="FN67">
            <v>0</v>
          </cell>
          <cell r="FO67">
            <v>0</v>
          </cell>
          <cell r="FP67">
            <v>0</v>
          </cell>
          <cell r="FQ67">
            <v>0</v>
          </cell>
          <cell r="FR67">
            <v>0</v>
          </cell>
          <cell r="FS67">
            <v>0</v>
          </cell>
          <cell r="FT67">
            <v>0</v>
          </cell>
          <cell r="FU67">
            <v>0</v>
          </cell>
          <cell r="FV67">
            <v>0</v>
          </cell>
          <cell r="FW67">
            <v>0</v>
          </cell>
          <cell r="FX67">
            <v>0</v>
          </cell>
          <cell r="FY67">
            <v>0</v>
          </cell>
          <cell r="FZ67">
            <v>0</v>
          </cell>
          <cell r="GA67">
            <v>0</v>
          </cell>
          <cell r="GB67">
            <v>0</v>
          </cell>
          <cell r="GC67">
            <v>0</v>
          </cell>
          <cell r="GD67">
            <v>0</v>
          </cell>
          <cell r="GE67">
            <v>0</v>
          </cell>
          <cell r="GF67">
            <v>0</v>
          </cell>
          <cell r="GG67">
            <v>0</v>
          </cell>
          <cell r="GH67">
            <v>0</v>
          </cell>
          <cell r="GI67">
            <v>0</v>
          </cell>
          <cell r="GJ67">
            <v>0</v>
          </cell>
          <cell r="GK67">
            <v>0</v>
          </cell>
          <cell r="GL67">
            <v>0</v>
          </cell>
          <cell r="GM67">
            <v>0</v>
          </cell>
          <cell r="GN67">
            <v>0</v>
          </cell>
          <cell r="GO67">
            <v>0</v>
          </cell>
          <cell r="GP67">
            <v>0</v>
          </cell>
          <cell r="GQ67">
            <v>0</v>
          </cell>
        </row>
        <row r="68">
          <cell r="A68" t="str">
            <v>BYRCS IN</v>
          </cell>
          <cell r="B68" t="str">
            <v>Bayer CropScience</v>
          </cell>
          <cell r="C68" t="str">
            <v>Agrochemicals &amp; seeds</v>
          </cell>
          <cell r="D68">
            <v>0</v>
          </cell>
          <cell r="E68">
            <v>0</v>
          </cell>
          <cell r="F68">
            <v>0</v>
          </cell>
          <cell r="G68">
            <v>0</v>
          </cell>
          <cell r="H68">
            <v>0</v>
          </cell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>
            <v>0</v>
          </cell>
          <cell r="N68">
            <v>0</v>
          </cell>
          <cell r="O68">
            <v>0</v>
          </cell>
          <cell r="P68">
            <v>0</v>
          </cell>
          <cell r="Q68">
            <v>0</v>
          </cell>
          <cell r="R68">
            <v>0</v>
          </cell>
          <cell r="S68">
            <v>0</v>
          </cell>
          <cell r="T68">
            <v>0</v>
          </cell>
          <cell r="U68">
            <v>0</v>
          </cell>
          <cell r="V68">
            <v>0</v>
          </cell>
          <cell r="W68">
            <v>0</v>
          </cell>
          <cell r="X68">
            <v>0</v>
          </cell>
          <cell r="Y68">
            <v>0</v>
          </cell>
          <cell r="Z68">
            <v>0</v>
          </cell>
          <cell r="AA68">
            <v>0</v>
          </cell>
          <cell r="AB68">
            <v>0</v>
          </cell>
          <cell r="AC68">
            <v>0</v>
          </cell>
          <cell r="AD68">
            <v>0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91.199999999999861</v>
          </cell>
          <cell r="AJ68">
            <v>61.000000000000043</v>
          </cell>
          <cell r="AK68">
            <v>42.600000000000108</v>
          </cell>
          <cell r="AL68">
            <v>156.80000000000001</v>
          </cell>
          <cell r="AM68">
            <v>-16.400000000000002</v>
          </cell>
          <cell r="AN68">
            <v>82.499999999999943</v>
          </cell>
          <cell r="AO68">
            <v>277.00000000000006</v>
          </cell>
          <cell r="AP68">
            <v>-79.30000000000048</v>
          </cell>
          <cell r="AQ68">
            <v>-15.599999999999953</v>
          </cell>
          <cell r="AR68">
            <v>51.500000000000114</v>
          </cell>
          <cell r="AS68">
            <v>260.19999999999993</v>
          </cell>
          <cell r="AT68">
            <v>75.499999999999886</v>
          </cell>
          <cell r="AU68">
            <v>-27.099999999999991</v>
          </cell>
          <cell r="AV68">
            <v>92.099999999999952</v>
          </cell>
          <cell r="AW68">
            <v>305.79999999999995</v>
          </cell>
          <cell r="AX68">
            <v>197.69999999999996</v>
          </cell>
          <cell r="AY68">
            <v>-26.2</v>
          </cell>
          <cell r="AZ68">
            <v>259.7</v>
          </cell>
          <cell r="BA68">
            <v>330.89999999999958</v>
          </cell>
          <cell r="BB68">
            <v>-55.500000000000192</v>
          </cell>
          <cell r="BC68">
            <v>-17.200000000000095</v>
          </cell>
          <cell r="BD68">
            <v>347</v>
          </cell>
          <cell r="BE68">
            <v>510.60000000000036</v>
          </cell>
          <cell r="BF68">
            <v>66.199999999999292</v>
          </cell>
          <cell r="BG68">
            <v>20.399999999999721</v>
          </cell>
          <cell r="BH68">
            <v>0</v>
          </cell>
          <cell r="BI68">
            <v>0</v>
          </cell>
          <cell r="BJ68">
            <v>0</v>
          </cell>
          <cell r="BK68">
            <v>0</v>
          </cell>
          <cell r="BL68">
            <v>-2.3458646616541935E-2</v>
          </cell>
          <cell r="BM68">
            <v>0.77751305483029187</v>
          </cell>
          <cell r="BN68">
            <v>-17.132867132867137</v>
          </cell>
          <cell r="BO68">
            <v>-0.51235955056179783</v>
          </cell>
          <cell r="BP68">
            <v>0</v>
          </cell>
          <cell r="BQ68">
            <v>0</v>
          </cell>
          <cell r="BR68">
            <v>-111.24736842106174</v>
          </cell>
          <cell r="BS68">
            <v>0</v>
          </cell>
          <cell r="BT68">
            <v>-16.88533834586465</v>
          </cell>
          <cell r="BU68">
            <v>0</v>
          </cell>
          <cell r="BV68">
            <v>0</v>
          </cell>
          <cell r="BW68">
            <v>0</v>
          </cell>
          <cell r="BX68">
            <v>0</v>
          </cell>
          <cell r="BY68">
            <v>0</v>
          </cell>
          <cell r="BZ68">
            <v>2.5399264951553624</v>
          </cell>
          <cell r="CA68">
            <v>0</v>
          </cell>
          <cell r="CB68">
            <v>0</v>
          </cell>
          <cell r="CC68">
            <v>92.983507642799765</v>
          </cell>
          <cell r="CD68">
            <v>0</v>
          </cell>
          <cell r="CE68">
            <v>-20.516384180790933</v>
          </cell>
          <cell r="CF68">
            <v>0</v>
          </cell>
          <cell r="CG68">
            <v>0</v>
          </cell>
          <cell r="CH68">
            <v>0</v>
          </cell>
          <cell r="CI68">
            <v>0</v>
          </cell>
          <cell r="CJ68">
            <v>0</v>
          </cell>
          <cell r="CK68">
            <v>0</v>
          </cell>
          <cell r="CL68">
            <v>0</v>
          </cell>
          <cell r="CM68">
            <v>91.199999999999861</v>
          </cell>
          <cell r="CN68">
            <v>61.323458646616587</v>
          </cell>
          <cell r="CO68">
            <v>306.52248694516982</v>
          </cell>
          <cell r="CP68">
            <v>247.43286713286716</v>
          </cell>
          <cell r="CQ68">
            <v>-19.687640449438206</v>
          </cell>
          <cell r="CR68">
            <v>82.499999999999943</v>
          </cell>
          <cell r="CS68">
            <v>277.00000000000006</v>
          </cell>
          <cell r="CT68">
            <v>25.047368421061257</v>
          </cell>
          <cell r="CU68">
            <v>-15.599999999999953</v>
          </cell>
          <cell r="CV68">
            <v>137.48533834586476</v>
          </cell>
          <cell r="CW68">
            <v>260.19999999999993</v>
          </cell>
          <cell r="CX68">
            <v>75.499999999999886</v>
          </cell>
          <cell r="CY68">
            <v>-27.099999999999991</v>
          </cell>
          <cell r="CZ68">
            <v>92.099999999999952</v>
          </cell>
          <cell r="DA68">
            <v>305.79999999999995</v>
          </cell>
          <cell r="DB68">
            <v>188.1600735048446</v>
          </cell>
          <cell r="DC68">
            <v>-26.2</v>
          </cell>
          <cell r="DD68">
            <v>65.699999999999989</v>
          </cell>
          <cell r="DE68">
            <v>515.91649235719979</v>
          </cell>
          <cell r="DF68">
            <v>-53.90000000000019</v>
          </cell>
          <cell r="DG68">
            <v>30.416384180790839</v>
          </cell>
          <cell r="DH68">
            <v>347</v>
          </cell>
          <cell r="DI68">
            <v>510.60000000000036</v>
          </cell>
          <cell r="DJ68">
            <v>66.199999999999292</v>
          </cell>
          <cell r="DK68">
            <v>20.399999999999721</v>
          </cell>
          <cell r="DL68">
            <v>0</v>
          </cell>
          <cell r="DM68">
            <v>0</v>
          </cell>
          <cell r="DN68">
            <v>0</v>
          </cell>
          <cell r="DO68">
            <v>0</v>
          </cell>
          <cell r="DP68">
            <v>0</v>
          </cell>
          <cell r="DQ68">
            <v>0</v>
          </cell>
          <cell r="DR68">
            <v>0</v>
          </cell>
          <cell r="DS68">
            <v>0</v>
          </cell>
          <cell r="DT68">
            <v>0</v>
          </cell>
          <cell r="DU68">
            <v>0</v>
          </cell>
          <cell r="DV68">
            <v>0</v>
          </cell>
          <cell r="DW68">
            <v>0</v>
          </cell>
          <cell r="DX68">
            <v>0</v>
          </cell>
          <cell r="DY68">
            <v>0</v>
          </cell>
          <cell r="DZ68">
            <v>0</v>
          </cell>
          <cell r="EA68">
            <v>0</v>
          </cell>
          <cell r="EB68">
            <v>0</v>
          </cell>
          <cell r="EC68">
            <v>0</v>
          </cell>
          <cell r="ED68">
            <v>0</v>
          </cell>
          <cell r="EE68">
            <v>0</v>
          </cell>
          <cell r="EF68">
            <v>0</v>
          </cell>
          <cell r="EG68">
            <v>0</v>
          </cell>
          <cell r="EH68">
            <v>0</v>
          </cell>
          <cell r="EI68">
            <v>0</v>
          </cell>
          <cell r="EJ68">
            <v>0</v>
          </cell>
          <cell r="EK68">
            <v>0</v>
          </cell>
          <cell r="EL68">
            <v>0</v>
          </cell>
          <cell r="EM68">
            <v>0</v>
          </cell>
          <cell r="EN68">
            <v>0</v>
          </cell>
          <cell r="EO68">
            <v>0</v>
          </cell>
          <cell r="EP68">
            <v>0</v>
          </cell>
          <cell r="EQ68">
            <v>0</v>
          </cell>
          <cell r="ER68">
            <v>0</v>
          </cell>
          <cell r="ES68">
            <v>0</v>
          </cell>
          <cell r="ET68">
            <v>0</v>
          </cell>
          <cell r="EU68">
            <v>0</v>
          </cell>
          <cell r="EV68">
            <v>0</v>
          </cell>
          <cell r="EW68">
            <v>0</v>
          </cell>
          <cell r="EX68">
            <v>0</v>
          </cell>
          <cell r="EY68">
            <v>0</v>
          </cell>
          <cell r="EZ68">
            <v>0</v>
          </cell>
          <cell r="FA68">
            <v>0</v>
          </cell>
          <cell r="FB68">
            <v>0</v>
          </cell>
          <cell r="FC68">
            <v>0</v>
          </cell>
          <cell r="FD68">
            <v>0</v>
          </cell>
          <cell r="FE68">
            <v>0</v>
          </cell>
          <cell r="FF68">
            <v>0</v>
          </cell>
          <cell r="FG68">
            <v>0</v>
          </cell>
          <cell r="FH68">
            <v>0</v>
          </cell>
          <cell r="FI68">
            <v>0</v>
          </cell>
          <cell r="FJ68">
            <v>0</v>
          </cell>
          <cell r="FK68">
            <v>0</v>
          </cell>
          <cell r="FL68">
            <v>0</v>
          </cell>
          <cell r="FM68">
            <v>0</v>
          </cell>
          <cell r="FN68">
            <v>0</v>
          </cell>
          <cell r="FO68">
            <v>0</v>
          </cell>
          <cell r="FP68">
            <v>0</v>
          </cell>
          <cell r="FQ68">
            <v>0</v>
          </cell>
          <cell r="FR68">
            <v>0</v>
          </cell>
          <cell r="FS68">
            <v>39.5</v>
          </cell>
          <cell r="FT68">
            <v>39.5</v>
          </cell>
          <cell r="FU68">
            <v>39.5</v>
          </cell>
          <cell r="FV68">
            <v>39.5</v>
          </cell>
          <cell r="FW68">
            <v>39.5</v>
          </cell>
          <cell r="FX68">
            <v>39.5</v>
          </cell>
          <cell r="FY68">
            <v>39.5</v>
          </cell>
          <cell r="FZ68">
            <v>39.5</v>
          </cell>
          <cell r="GA68">
            <v>39.5</v>
          </cell>
          <cell r="GB68">
            <v>39.5</v>
          </cell>
          <cell r="GC68">
            <v>39.5</v>
          </cell>
          <cell r="GD68">
            <v>39.5</v>
          </cell>
          <cell r="GE68">
            <v>39.5</v>
          </cell>
          <cell r="GF68">
            <v>39.5</v>
          </cell>
          <cell r="GG68">
            <v>39.5</v>
          </cell>
          <cell r="GH68">
            <v>39.5</v>
          </cell>
          <cell r="GI68">
            <v>39.5</v>
          </cell>
          <cell r="GJ68">
            <v>39.5</v>
          </cell>
          <cell r="GK68">
            <v>39.5</v>
          </cell>
          <cell r="GL68">
            <v>39.5</v>
          </cell>
          <cell r="GM68">
            <v>39.5</v>
          </cell>
          <cell r="GN68">
            <v>39.5</v>
          </cell>
          <cell r="GO68">
            <v>39.5</v>
          </cell>
          <cell r="GP68">
            <v>39.5</v>
          </cell>
          <cell r="GQ68">
            <v>39.5</v>
          </cell>
        </row>
        <row r="69">
          <cell r="A69" t="str">
            <v>KSCL IN</v>
          </cell>
          <cell r="B69" t="str">
            <v>Kaveri Seed Co</v>
          </cell>
          <cell r="C69" t="str">
            <v>Agrochemicals and Seeds</v>
          </cell>
          <cell r="D69">
            <v>0</v>
          </cell>
          <cell r="E69">
            <v>0</v>
          </cell>
          <cell r="F69">
            <v>0</v>
          </cell>
          <cell r="G69">
            <v>0</v>
          </cell>
          <cell r="H69">
            <v>0</v>
          </cell>
          <cell r="I69">
            <v>0</v>
          </cell>
          <cell r="J69">
            <v>0</v>
          </cell>
          <cell r="K69">
            <v>0</v>
          </cell>
          <cell r="L69">
            <v>0</v>
          </cell>
          <cell r="M69">
            <v>0</v>
          </cell>
          <cell r="N69">
            <v>0</v>
          </cell>
          <cell r="O69">
            <v>0</v>
          </cell>
          <cell r="P69">
            <v>0</v>
          </cell>
          <cell r="Q69">
            <v>0</v>
          </cell>
          <cell r="R69">
            <v>0</v>
          </cell>
          <cell r="S69">
            <v>0</v>
          </cell>
          <cell r="T69">
            <v>0</v>
          </cell>
          <cell r="U69">
            <v>0</v>
          </cell>
          <cell r="V69">
            <v>0</v>
          </cell>
          <cell r="W69">
            <v>0</v>
          </cell>
          <cell r="X69">
            <v>0</v>
          </cell>
          <cell r="Y69">
            <v>0</v>
          </cell>
          <cell r="Z69">
            <v>0</v>
          </cell>
          <cell r="AA69">
            <v>0</v>
          </cell>
          <cell r="AB69">
            <v>0</v>
          </cell>
          <cell r="AC69">
            <v>0</v>
          </cell>
          <cell r="AD69">
            <v>0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O69">
            <v>0</v>
          </cell>
          <cell r="AP69">
            <v>0</v>
          </cell>
          <cell r="AQ69">
            <v>0</v>
          </cell>
          <cell r="AR69">
            <v>0</v>
          </cell>
          <cell r="AS69">
            <v>0</v>
          </cell>
          <cell r="AT69">
            <v>0</v>
          </cell>
          <cell r="AU69">
            <v>0</v>
          </cell>
          <cell r="AV69">
            <v>55.498999999999924</v>
          </cell>
          <cell r="AW69">
            <v>4.1850000000000032</v>
          </cell>
          <cell r="AX69">
            <v>4.3560000000000052</v>
          </cell>
          <cell r="AY69">
            <v>216.071</v>
          </cell>
          <cell r="AZ69">
            <v>125.64899999999994</v>
          </cell>
          <cell r="BA69">
            <v>11.81900000000001</v>
          </cell>
          <cell r="BB69">
            <v>15.474000000000007</v>
          </cell>
          <cell r="BC69">
            <v>-13.365000000000013</v>
          </cell>
          <cell r="BD69">
            <v>187.233</v>
          </cell>
          <cell r="BE69">
            <v>17.456999999999983</v>
          </cell>
          <cell r="BF69">
            <v>19.400999999999978</v>
          </cell>
          <cell r="BG69">
            <v>4.9240000000000403</v>
          </cell>
          <cell r="BH69">
            <v>0</v>
          </cell>
          <cell r="BI69">
            <v>0</v>
          </cell>
          <cell r="BJ69">
            <v>0</v>
          </cell>
          <cell r="BK69">
            <v>0</v>
          </cell>
          <cell r="BL69">
            <v>0</v>
          </cell>
          <cell r="BM69">
            <v>0</v>
          </cell>
          <cell r="BN69">
            <v>0</v>
          </cell>
          <cell r="BO69">
            <v>0</v>
          </cell>
          <cell r="BP69">
            <v>0</v>
          </cell>
          <cell r="BQ69">
            <v>0</v>
          </cell>
          <cell r="BR69">
            <v>0</v>
          </cell>
          <cell r="BS69">
            <v>0</v>
          </cell>
          <cell r="BT69">
            <v>0</v>
          </cell>
          <cell r="BU69">
            <v>0</v>
          </cell>
          <cell r="BV69">
            <v>0</v>
          </cell>
          <cell r="BW69">
            <v>0</v>
          </cell>
          <cell r="BX69">
            <v>0</v>
          </cell>
          <cell r="BY69">
            <v>0</v>
          </cell>
          <cell r="BZ69">
            <v>0</v>
          </cell>
          <cell r="CA69">
            <v>0</v>
          </cell>
          <cell r="CB69">
            <v>0</v>
          </cell>
          <cell r="CC69">
            <v>0</v>
          </cell>
          <cell r="CD69">
            <v>0</v>
          </cell>
          <cell r="CE69">
            <v>0</v>
          </cell>
          <cell r="CF69">
            <v>0.4140167097240392</v>
          </cell>
          <cell r="CG69">
            <v>0</v>
          </cell>
          <cell r="CH69">
            <v>0</v>
          </cell>
          <cell r="CI69">
            <v>0</v>
          </cell>
          <cell r="CJ69">
            <v>0</v>
          </cell>
          <cell r="CK69">
            <v>0</v>
          </cell>
          <cell r="CL69">
            <v>0</v>
          </cell>
          <cell r="CM69">
            <v>0</v>
          </cell>
          <cell r="CN69">
            <v>0</v>
          </cell>
          <cell r="CO69">
            <v>0</v>
          </cell>
          <cell r="CP69">
            <v>0</v>
          </cell>
          <cell r="CQ69">
            <v>0</v>
          </cell>
          <cell r="CR69">
            <v>0</v>
          </cell>
          <cell r="CS69">
            <v>0</v>
          </cell>
          <cell r="CT69">
            <v>0</v>
          </cell>
          <cell r="CU69">
            <v>0</v>
          </cell>
          <cell r="CV69">
            <v>0</v>
          </cell>
          <cell r="CW69">
            <v>0</v>
          </cell>
          <cell r="CX69">
            <v>0</v>
          </cell>
          <cell r="CY69">
            <v>0</v>
          </cell>
          <cell r="CZ69">
            <v>55.498999999999924</v>
          </cell>
          <cell r="DA69">
            <v>4.1850000000000032</v>
          </cell>
          <cell r="DB69">
            <v>4.3560000000000052</v>
          </cell>
          <cell r="DC69">
            <v>216.071</v>
          </cell>
          <cell r="DD69">
            <v>125.64899999999994</v>
          </cell>
          <cell r="DE69">
            <v>11.81900000000001</v>
          </cell>
          <cell r="DF69">
            <v>15.474000000000007</v>
          </cell>
          <cell r="DG69">
            <v>15.009999999999987</v>
          </cell>
          <cell r="DH69">
            <v>190.39698329027595</v>
          </cell>
          <cell r="DI69">
            <v>20.159999999999982</v>
          </cell>
          <cell r="DJ69">
            <v>28.179999999999978</v>
          </cell>
          <cell r="DK69">
            <v>9.7450000000000401</v>
          </cell>
          <cell r="DL69">
            <v>0</v>
          </cell>
          <cell r="DM69">
            <v>0</v>
          </cell>
          <cell r="DN69">
            <v>0</v>
          </cell>
          <cell r="DO69">
            <v>0</v>
          </cell>
          <cell r="DP69">
            <v>0</v>
          </cell>
          <cell r="DQ69">
            <v>0</v>
          </cell>
          <cell r="DR69">
            <v>0</v>
          </cell>
          <cell r="DS69">
            <v>0</v>
          </cell>
          <cell r="DT69">
            <v>0</v>
          </cell>
          <cell r="DU69">
            <v>0</v>
          </cell>
          <cell r="DV69">
            <v>0</v>
          </cell>
          <cell r="DW69">
            <v>0</v>
          </cell>
          <cell r="DX69">
            <v>0</v>
          </cell>
          <cell r="DY69">
            <v>0</v>
          </cell>
          <cell r="DZ69">
            <v>0</v>
          </cell>
          <cell r="EA69">
            <v>0</v>
          </cell>
          <cell r="EB69">
            <v>0</v>
          </cell>
          <cell r="EC69">
            <v>0</v>
          </cell>
          <cell r="ED69">
            <v>0</v>
          </cell>
          <cell r="EE69">
            <v>0</v>
          </cell>
          <cell r="EF69">
            <v>0</v>
          </cell>
          <cell r="EG69">
            <v>0</v>
          </cell>
          <cell r="EH69">
            <v>0</v>
          </cell>
          <cell r="EI69">
            <v>0</v>
          </cell>
          <cell r="EJ69">
            <v>0</v>
          </cell>
          <cell r="EK69">
            <v>0</v>
          </cell>
          <cell r="EL69">
            <v>0</v>
          </cell>
          <cell r="EM69">
            <v>0</v>
          </cell>
          <cell r="EN69">
            <v>0</v>
          </cell>
          <cell r="EO69">
            <v>0</v>
          </cell>
          <cell r="EP69">
            <v>0</v>
          </cell>
          <cell r="EQ69">
            <v>0</v>
          </cell>
          <cell r="ER69">
            <v>0</v>
          </cell>
          <cell r="ES69">
            <v>0</v>
          </cell>
          <cell r="ET69">
            <v>0</v>
          </cell>
          <cell r="EU69">
            <v>0</v>
          </cell>
          <cell r="EV69">
            <v>0</v>
          </cell>
          <cell r="EW69">
            <v>0</v>
          </cell>
          <cell r="EX69">
            <v>0</v>
          </cell>
          <cell r="EY69">
            <v>0</v>
          </cell>
          <cell r="EZ69">
            <v>0</v>
          </cell>
          <cell r="FA69">
            <v>0</v>
          </cell>
          <cell r="FB69">
            <v>0</v>
          </cell>
          <cell r="FC69">
            <v>0</v>
          </cell>
          <cell r="FD69">
            <v>0</v>
          </cell>
          <cell r="FE69">
            <v>0</v>
          </cell>
          <cell r="FF69">
            <v>0</v>
          </cell>
          <cell r="FG69">
            <v>0</v>
          </cell>
          <cell r="FH69">
            <v>0</v>
          </cell>
          <cell r="FI69">
            <v>0</v>
          </cell>
          <cell r="FJ69">
            <v>0</v>
          </cell>
          <cell r="FK69">
            <v>0</v>
          </cell>
          <cell r="FL69">
            <v>0</v>
          </cell>
          <cell r="FM69">
            <v>0</v>
          </cell>
          <cell r="FN69">
            <v>0</v>
          </cell>
          <cell r="FO69">
            <v>0</v>
          </cell>
          <cell r="FP69">
            <v>0</v>
          </cell>
          <cell r="FQ69">
            <v>0</v>
          </cell>
          <cell r="FR69">
            <v>0</v>
          </cell>
          <cell r="FS69">
            <v>0</v>
          </cell>
          <cell r="FT69">
            <v>0</v>
          </cell>
          <cell r="FU69">
            <v>0</v>
          </cell>
          <cell r="FV69">
            <v>0</v>
          </cell>
          <cell r="FW69">
            <v>0</v>
          </cell>
          <cell r="FX69">
            <v>0</v>
          </cell>
          <cell r="FY69">
            <v>0</v>
          </cell>
          <cell r="FZ69">
            <v>0</v>
          </cell>
          <cell r="GA69">
            <v>0</v>
          </cell>
          <cell r="GB69">
            <v>0</v>
          </cell>
          <cell r="GC69">
            <v>0</v>
          </cell>
          <cell r="GD69">
            <v>0</v>
          </cell>
          <cell r="GE69">
            <v>0</v>
          </cell>
          <cell r="GF69">
            <v>13.7</v>
          </cell>
          <cell r="GG69">
            <v>13.7</v>
          </cell>
          <cell r="GH69">
            <v>13.7</v>
          </cell>
          <cell r="GI69">
            <v>13.7</v>
          </cell>
          <cell r="GJ69">
            <v>13.7</v>
          </cell>
          <cell r="GK69">
            <v>13.7</v>
          </cell>
          <cell r="GL69">
            <v>13.7</v>
          </cell>
          <cell r="GM69">
            <v>13.7</v>
          </cell>
          <cell r="GN69">
            <v>13.7</v>
          </cell>
          <cell r="GO69">
            <v>13.7</v>
          </cell>
          <cell r="GP69">
            <v>13.7</v>
          </cell>
          <cell r="GQ69">
            <v>13.7</v>
          </cell>
        </row>
        <row r="70">
          <cell r="A70" t="str">
            <v>MCHM IN</v>
          </cell>
          <cell r="B70" t="str">
            <v>Monsanto India</v>
          </cell>
          <cell r="C70" t="str">
            <v>Agrochemicals &amp; Seeds</v>
          </cell>
          <cell r="D70">
            <v>0</v>
          </cell>
          <cell r="E70">
            <v>0</v>
          </cell>
          <cell r="F70">
            <v>0</v>
          </cell>
          <cell r="G70">
            <v>0</v>
          </cell>
          <cell r="H70">
            <v>0</v>
          </cell>
          <cell r="I70">
            <v>0</v>
          </cell>
          <cell r="J70">
            <v>0</v>
          </cell>
          <cell r="K70">
            <v>0</v>
          </cell>
          <cell r="L70">
            <v>0</v>
          </cell>
          <cell r="M70">
            <v>0</v>
          </cell>
          <cell r="N70">
            <v>0</v>
          </cell>
          <cell r="O70">
            <v>0</v>
          </cell>
          <cell r="P70">
            <v>0</v>
          </cell>
          <cell r="Q70">
            <v>0</v>
          </cell>
          <cell r="R70">
            <v>0</v>
          </cell>
          <cell r="S70">
            <v>0</v>
          </cell>
          <cell r="T70">
            <v>0</v>
          </cell>
          <cell r="U70">
            <v>0</v>
          </cell>
          <cell r="V70">
            <v>0</v>
          </cell>
          <cell r="W70">
            <v>0</v>
          </cell>
          <cell r="X70">
            <v>0</v>
          </cell>
          <cell r="Y70">
            <v>0</v>
          </cell>
          <cell r="Z70">
            <v>0</v>
          </cell>
          <cell r="AA70">
            <v>0</v>
          </cell>
          <cell r="AB70">
            <v>0</v>
          </cell>
          <cell r="AC70">
            <v>0</v>
          </cell>
          <cell r="AD70">
            <v>0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O70">
            <v>0</v>
          </cell>
          <cell r="AP70">
            <v>0</v>
          </cell>
          <cell r="AQ70">
            <v>0</v>
          </cell>
          <cell r="AR70">
            <v>0</v>
          </cell>
          <cell r="AS70">
            <v>0</v>
          </cell>
          <cell r="AT70">
            <v>0</v>
          </cell>
          <cell r="AU70">
            <v>0</v>
          </cell>
          <cell r="AV70">
            <v>55.498999999999924</v>
          </cell>
          <cell r="AW70">
            <v>4.1850000000000032</v>
          </cell>
          <cell r="AX70">
            <v>4.3560000000000052</v>
          </cell>
          <cell r="AY70">
            <v>216.071</v>
          </cell>
          <cell r="AZ70">
            <v>125.64899999999994</v>
          </cell>
          <cell r="BA70">
            <v>11.81900000000001</v>
          </cell>
          <cell r="BB70">
            <v>15.474000000000007</v>
          </cell>
          <cell r="BC70">
            <v>-13.365000000000013</v>
          </cell>
          <cell r="BD70">
            <v>187.233</v>
          </cell>
          <cell r="BE70">
            <v>17.456999999999983</v>
          </cell>
          <cell r="BF70">
            <v>19.400999999999978</v>
          </cell>
          <cell r="BG70">
            <v>4.9240000000000403</v>
          </cell>
          <cell r="BH70">
            <v>0</v>
          </cell>
          <cell r="BI70">
            <v>0</v>
          </cell>
          <cell r="BJ70">
            <v>0</v>
          </cell>
          <cell r="BK70">
            <v>0</v>
          </cell>
          <cell r="BL70">
            <v>0</v>
          </cell>
          <cell r="BM70">
            <v>0</v>
          </cell>
          <cell r="BN70">
            <v>0</v>
          </cell>
          <cell r="BO70">
            <v>0</v>
          </cell>
          <cell r="BP70">
            <v>0</v>
          </cell>
          <cell r="BQ70">
            <v>0</v>
          </cell>
          <cell r="BR70">
            <v>0</v>
          </cell>
          <cell r="BS70">
            <v>0</v>
          </cell>
          <cell r="BT70">
            <v>0</v>
          </cell>
          <cell r="BU70">
            <v>0</v>
          </cell>
          <cell r="BV70">
            <v>0</v>
          </cell>
          <cell r="BW70">
            <v>0</v>
          </cell>
          <cell r="BX70">
            <v>0</v>
          </cell>
          <cell r="BY70">
            <v>0</v>
          </cell>
          <cell r="BZ70">
            <v>0</v>
          </cell>
          <cell r="CA70">
            <v>0</v>
          </cell>
          <cell r="CB70">
            <v>0</v>
          </cell>
          <cell r="CC70">
            <v>0</v>
          </cell>
          <cell r="CD70">
            <v>0</v>
          </cell>
          <cell r="CE70">
            <v>0</v>
          </cell>
          <cell r="CF70">
            <v>0.4140167097240392</v>
          </cell>
          <cell r="CG70">
            <v>0</v>
          </cell>
          <cell r="CH70">
            <v>0</v>
          </cell>
          <cell r="CI70">
            <v>0</v>
          </cell>
          <cell r="CJ70">
            <v>0</v>
          </cell>
          <cell r="CK70">
            <v>0</v>
          </cell>
          <cell r="CL70">
            <v>0</v>
          </cell>
          <cell r="CM70">
            <v>0</v>
          </cell>
          <cell r="CN70">
            <v>0</v>
          </cell>
          <cell r="CO70">
            <v>0</v>
          </cell>
          <cell r="CP70">
            <v>0</v>
          </cell>
          <cell r="CQ70">
            <v>0</v>
          </cell>
          <cell r="CR70">
            <v>0</v>
          </cell>
          <cell r="CS70">
            <v>0</v>
          </cell>
          <cell r="CT70">
            <v>0</v>
          </cell>
          <cell r="CU70">
            <v>0</v>
          </cell>
          <cell r="CV70">
            <v>0</v>
          </cell>
          <cell r="CW70">
            <v>0</v>
          </cell>
          <cell r="CX70">
            <v>0</v>
          </cell>
          <cell r="CY70">
            <v>0</v>
          </cell>
          <cell r="CZ70">
            <v>55.498999999999924</v>
          </cell>
          <cell r="DA70">
            <v>4.1850000000000032</v>
          </cell>
          <cell r="DB70">
            <v>4.3560000000000052</v>
          </cell>
          <cell r="DC70">
            <v>216.071</v>
          </cell>
          <cell r="DD70">
            <v>125.64899999999994</v>
          </cell>
          <cell r="DE70">
            <v>11.81900000000001</v>
          </cell>
          <cell r="DF70">
            <v>15.474000000000007</v>
          </cell>
          <cell r="DG70">
            <v>15.009999999999987</v>
          </cell>
          <cell r="DH70">
            <v>190.39698329027595</v>
          </cell>
          <cell r="DI70">
            <v>20.159999999999982</v>
          </cell>
          <cell r="DJ70">
            <v>28.179999999999978</v>
          </cell>
          <cell r="DK70">
            <v>9.7450000000000401</v>
          </cell>
          <cell r="DL70">
            <v>0</v>
          </cell>
          <cell r="DM70">
            <v>0</v>
          </cell>
          <cell r="DN70">
            <v>0</v>
          </cell>
          <cell r="DO70">
            <v>0</v>
          </cell>
          <cell r="DP70">
            <v>0</v>
          </cell>
          <cell r="DQ70">
            <v>0</v>
          </cell>
          <cell r="DR70">
            <v>0</v>
          </cell>
          <cell r="DS70">
            <v>0</v>
          </cell>
          <cell r="DT70">
            <v>0</v>
          </cell>
          <cell r="DU70">
            <v>0</v>
          </cell>
          <cell r="DV70">
            <v>0</v>
          </cell>
          <cell r="DW70">
            <v>0</v>
          </cell>
          <cell r="DX70">
            <v>0</v>
          </cell>
          <cell r="DY70">
            <v>0</v>
          </cell>
          <cell r="DZ70">
            <v>0</v>
          </cell>
          <cell r="EA70">
            <v>0</v>
          </cell>
          <cell r="EB70">
            <v>0</v>
          </cell>
          <cell r="EC70">
            <v>0</v>
          </cell>
          <cell r="ED70">
            <v>0</v>
          </cell>
          <cell r="EE70">
            <v>0</v>
          </cell>
          <cell r="EF70">
            <v>0</v>
          </cell>
          <cell r="EG70">
            <v>0</v>
          </cell>
          <cell r="EH70">
            <v>0</v>
          </cell>
          <cell r="EI70">
            <v>0</v>
          </cell>
          <cell r="EJ70">
            <v>0</v>
          </cell>
          <cell r="EK70">
            <v>0</v>
          </cell>
          <cell r="EL70">
            <v>0</v>
          </cell>
          <cell r="EM70">
            <v>0</v>
          </cell>
          <cell r="EN70">
            <v>0</v>
          </cell>
          <cell r="EO70">
            <v>0</v>
          </cell>
          <cell r="EP70">
            <v>0</v>
          </cell>
          <cell r="EQ70">
            <v>0</v>
          </cell>
          <cell r="ER70">
            <v>0</v>
          </cell>
          <cell r="ES70">
            <v>0</v>
          </cell>
          <cell r="ET70">
            <v>0</v>
          </cell>
          <cell r="EU70">
            <v>0</v>
          </cell>
          <cell r="EV70">
            <v>0</v>
          </cell>
          <cell r="EW70">
            <v>0</v>
          </cell>
          <cell r="EX70">
            <v>0</v>
          </cell>
          <cell r="EY70">
            <v>0</v>
          </cell>
          <cell r="EZ70">
            <v>0</v>
          </cell>
          <cell r="FA70">
            <v>0</v>
          </cell>
          <cell r="FB70">
            <v>0</v>
          </cell>
          <cell r="FC70">
            <v>0</v>
          </cell>
          <cell r="FD70">
            <v>0</v>
          </cell>
          <cell r="FE70">
            <v>0</v>
          </cell>
          <cell r="FF70">
            <v>0</v>
          </cell>
          <cell r="FG70">
            <v>0</v>
          </cell>
          <cell r="FH70">
            <v>0</v>
          </cell>
          <cell r="FI70">
            <v>0</v>
          </cell>
          <cell r="FJ70">
            <v>0</v>
          </cell>
          <cell r="FK70">
            <v>0</v>
          </cell>
          <cell r="FL70">
            <v>0</v>
          </cell>
          <cell r="FM70">
            <v>0</v>
          </cell>
          <cell r="FN70">
            <v>0</v>
          </cell>
          <cell r="FO70">
            <v>0</v>
          </cell>
          <cell r="FP70">
            <v>0</v>
          </cell>
          <cell r="FQ70">
            <v>0</v>
          </cell>
          <cell r="FR70">
            <v>0</v>
          </cell>
          <cell r="FS70">
            <v>0</v>
          </cell>
          <cell r="FT70">
            <v>0</v>
          </cell>
          <cell r="FU70">
            <v>0</v>
          </cell>
          <cell r="FV70">
            <v>0</v>
          </cell>
          <cell r="FW70">
            <v>0</v>
          </cell>
          <cell r="FX70">
            <v>0</v>
          </cell>
          <cell r="FY70">
            <v>0</v>
          </cell>
          <cell r="FZ70">
            <v>0</v>
          </cell>
          <cell r="GA70">
            <v>0</v>
          </cell>
          <cell r="GB70">
            <v>0</v>
          </cell>
          <cell r="GC70">
            <v>0</v>
          </cell>
          <cell r="GD70">
            <v>0</v>
          </cell>
          <cell r="GE70">
            <v>0</v>
          </cell>
          <cell r="GF70">
            <v>13.7</v>
          </cell>
          <cell r="GG70">
            <v>13.7</v>
          </cell>
          <cell r="GH70">
            <v>13.7</v>
          </cell>
          <cell r="GI70">
            <v>13.7</v>
          </cell>
          <cell r="GJ70">
            <v>13.7</v>
          </cell>
          <cell r="GK70">
            <v>13.7</v>
          </cell>
          <cell r="GL70">
            <v>13.7</v>
          </cell>
          <cell r="GM70">
            <v>13.7</v>
          </cell>
          <cell r="GN70">
            <v>13.7</v>
          </cell>
          <cell r="GO70">
            <v>13.7</v>
          </cell>
          <cell r="GP70">
            <v>13.7</v>
          </cell>
          <cell r="GQ70">
            <v>13.7</v>
          </cell>
        </row>
        <row r="71">
          <cell r="A71" t="str">
            <v>RALI IN</v>
          </cell>
          <cell r="B71" t="str">
            <v>Rallis India</v>
          </cell>
          <cell r="C71" t="str">
            <v>Agrochemicals and Seeds</v>
          </cell>
          <cell r="D71">
            <v>0</v>
          </cell>
          <cell r="E71">
            <v>0</v>
          </cell>
          <cell r="F71">
            <v>0</v>
          </cell>
          <cell r="G71">
            <v>0</v>
          </cell>
          <cell r="H71">
            <v>0</v>
          </cell>
          <cell r="I71">
            <v>0</v>
          </cell>
          <cell r="J71">
            <v>0</v>
          </cell>
          <cell r="K71">
            <v>0</v>
          </cell>
          <cell r="L71">
            <v>0</v>
          </cell>
          <cell r="M71">
            <v>0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  <cell r="T71">
            <v>0</v>
          </cell>
          <cell r="U71">
            <v>0</v>
          </cell>
          <cell r="V71">
            <v>0</v>
          </cell>
          <cell r="W71">
            <v>0</v>
          </cell>
          <cell r="X71">
            <v>0</v>
          </cell>
          <cell r="Y71">
            <v>0</v>
          </cell>
          <cell r="Z71">
            <v>0</v>
          </cell>
          <cell r="AA71">
            <v>0</v>
          </cell>
          <cell r="AB71">
            <v>0</v>
          </cell>
          <cell r="AC71">
            <v>0</v>
          </cell>
          <cell r="AD71">
            <v>0</v>
          </cell>
          <cell r="AE71">
            <v>0</v>
          </cell>
          <cell r="AF71">
            <v>0</v>
          </cell>
          <cell r="AG71">
            <v>0</v>
          </cell>
          <cell r="AH71">
            <v>0</v>
          </cell>
          <cell r="AI71">
            <v>0</v>
          </cell>
          <cell r="AJ71">
            <v>0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O71">
            <v>0</v>
          </cell>
          <cell r="AP71">
            <v>0</v>
          </cell>
          <cell r="AQ71">
            <v>40.1</v>
          </cell>
          <cell r="AR71">
            <v>27.499999999999908</v>
          </cell>
          <cell r="AS71">
            <v>281.69999999999965</v>
          </cell>
          <cell r="AT71">
            <v>85.599999999999767</v>
          </cell>
          <cell r="AU71">
            <v>30.70000000000018</v>
          </cell>
          <cell r="AV71">
            <v>-38.400000000000141</v>
          </cell>
          <cell r="AW71">
            <v>454.39999999999981</v>
          </cell>
          <cell r="AX71">
            <v>87</v>
          </cell>
          <cell r="AY71">
            <v>97.799999999999855</v>
          </cell>
          <cell r="AZ71">
            <v>14.199999999999914</v>
          </cell>
          <cell r="BA71">
            <v>1018.7999999999998</v>
          </cell>
          <cell r="BB71">
            <v>140.20000000000019</v>
          </cell>
          <cell r="BC71">
            <v>78.699999999999818</v>
          </cell>
          <cell r="BD71">
            <v>42.300000000000352</v>
          </cell>
          <cell r="BE71">
            <v>415.90000000000009</v>
          </cell>
          <cell r="BF71">
            <v>155.6999999999999</v>
          </cell>
          <cell r="BG71">
            <v>101.79999999999964</v>
          </cell>
          <cell r="BH71">
            <v>0</v>
          </cell>
          <cell r="BI71">
            <v>0</v>
          </cell>
          <cell r="BJ71">
            <v>0</v>
          </cell>
          <cell r="BK71">
            <v>0</v>
          </cell>
          <cell r="BL71">
            <v>0</v>
          </cell>
          <cell r="BM71">
            <v>0</v>
          </cell>
          <cell r="BN71">
            <v>0</v>
          </cell>
          <cell r="BO71">
            <v>0</v>
          </cell>
          <cell r="BP71">
            <v>0</v>
          </cell>
          <cell r="BQ71">
            <v>0</v>
          </cell>
          <cell r="BR71">
            <v>0</v>
          </cell>
          <cell r="BS71">
            <v>0</v>
          </cell>
          <cell r="BT71">
            <v>0</v>
          </cell>
          <cell r="BU71">
            <v>0</v>
          </cell>
          <cell r="BV71">
            <v>0</v>
          </cell>
          <cell r="BW71">
            <v>0</v>
          </cell>
          <cell r="BX71">
            <v>0</v>
          </cell>
          <cell r="BY71">
            <v>0</v>
          </cell>
          <cell r="BZ71">
            <v>0</v>
          </cell>
          <cell r="CA71">
            <v>0</v>
          </cell>
          <cell r="CB71">
            <v>0</v>
          </cell>
          <cell r="CC71">
            <v>0</v>
          </cell>
          <cell r="CD71">
            <v>0</v>
          </cell>
          <cell r="CE71">
            <v>0</v>
          </cell>
          <cell r="CF71">
            <v>19.734000000000002</v>
          </cell>
          <cell r="CG71">
            <v>0</v>
          </cell>
          <cell r="CH71">
            <v>0</v>
          </cell>
          <cell r="CI71">
            <v>0</v>
          </cell>
          <cell r="CJ71">
            <v>0</v>
          </cell>
          <cell r="CK71">
            <v>0</v>
          </cell>
          <cell r="CL71">
            <v>0</v>
          </cell>
          <cell r="CM71">
            <v>0</v>
          </cell>
          <cell r="CN71">
            <v>0</v>
          </cell>
          <cell r="CO71">
            <v>0</v>
          </cell>
          <cell r="CP71">
            <v>0</v>
          </cell>
          <cell r="CQ71">
            <v>0</v>
          </cell>
          <cell r="CR71">
            <v>0</v>
          </cell>
          <cell r="CS71">
            <v>0</v>
          </cell>
          <cell r="CT71">
            <v>0</v>
          </cell>
          <cell r="CU71">
            <v>40.1</v>
          </cell>
          <cell r="CV71">
            <v>27.499999999999908</v>
          </cell>
          <cell r="CW71">
            <v>281.69999999999965</v>
          </cell>
          <cell r="CX71">
            <v>85.599999999999767</v>
          </cell>
          <cell r="CY71">
            <v>30.70000000000018</v>
          </cell>
          <cell r="CZ71">
            <v>31.499999999999865</v>
          </cell>
          <cell r="DA71">
            <v>63.699999999999761</v>
          </cell>
          <cell r="DB71">
            <v>87</v>
          </cell>
          <cell r="DC71">
            <v>97.799999999999855</v>
          </cell>
          <cell r="DD71">
            <v>14.199999999999914</v>
          </cell>
          <cell r="DE71">
            <v>194.99999999999989</v>
          </cell>
          <cell r="DF71">
            <v>140.20000000000019</v>
          </cell>
          <cell r="DG71">
            <v>78.699999999999818</v>
          </cell>
          <cell r="DH71">
            <v>82.366000000000355</v>
          </cell>
          <cell r="DI71">
            <v>445.00000000000011</v>
          </cell>
          <cell r="DJ71">
            <v>170.49999999999991</v>
          </cell>
          <cell r="DK71">
            <v>120.99999999999964</v>
          </cell>
          <cell r="DL71">
            <v>0</v>
          </cell>
          <cell r="DM71">
            <v>0</v>
          </cell>
          <cell r="DN71">
            <v>0</v>
          </cell>
          <cell r="DO71">
            <v>0</v>
          </cell>
          <cell r="DP71">
            <v>0</v>
          </cell>
          <cell r="DQ71">
            <v>0</v>
          </cell>
          <cell r="DR71">
            <v>0</v>
          </cell>
          <cell r="DS71">
            <v>0</v>
          </cell>
          <cell r="DT71">
            <v>0</v>
          </cell>
          <cell r="DU71">
            <v>0</v>
          </cell>
          <cell r="DV71">
            <v>0</v>
          </cell>
          <cell r="DW71">
            <v>0</v>
          </cell>
          <cell r="DX71">
            <v>0</v>
          </cell>
          <cell r="DY71">
            <v>0</v>
          </cell>
          <cell r="DZ71">
            <v>0</v>
          </cell>
          <cell r="EA71">
            <v>0</v>
          </cell>
          <cell r="EB71">
            <v>0</v>
          </cell>
          <cell r="EC71">
            <v>0</v>
          </cell>
          <cell r="ED71">
            <v>0</v>
          </cell>
          <cell r="EE71">
            <v>0</v>
          </cell>
          <cell r="EF71">
            <v>0</v>
          </cell>
          <cell r="EG71">
            <v>0</v>
          </cell>
          <cell r="EH71">
            <v>0</v>
          </cell>
          <cell r="EI71">
            <v>0</v>
          </cell>
          <cell r="EJ71">
            <v>0</v>
          </cell>
          <cell r="EK71">
            <v>0</v>
          </cell>
          <cell r="EL71">
            <v>0</v>
          </cell>
          <cell r="EM71">
            <v>0</v>
          </cell>
          <cell r="EN71">
            <v>0</v>
          </cell>
          <cell r="EO71">
            <v>0</v>
          </cell>
          <cell r="EP71">
            <v>0</v>
          </cell>
          <cell r="EQ71">
            <v>0</v>
          </cell>
          <cell r="ER71">
            <v>0</v>
          </cell>
          <cell r="ES71">
            <v>0</v>
          </cell>
          <cell r="ET71">
            <v>0</v>
          </cell>
          <cell r="EU71">
            <v>0</v>
          </cell>
          <cell r="EV71">
            <v>0</v>
          </cell>
          <cell r="EW71">
            <v>0</v>
          </cell>
          <cell r="EX71">
            <v>0</v>
          </cell>
          <cell r="EY71">
            <v>0</v>
          </cell>
          <cell r="EZ71">
            <v>0</v>
          </cell>
          <cell r="FA71">
            <v>0</v>
          </cell>
          <cell r="FB71">
            <v>0</v>
          </cell>
          <cell r="FC71">
            <v>0</v>
          </cell>
          <cell r="FD71">
            <v>0</v>
          </cell>
          <cell r="FE71">
            <v>0</v>
          </cell>
          <cell r="FF71">
            <v>0</v>
          </cell>
          <cell r="FG71">
            <v>0</v>
          </cell>
          <cell r="FH71">
            <v>0</v>
          </cell>
          <cell r="FI71">
            <v>0</v>
          </cell>
          <cell r="FJ71">
            <v>0</v>
          </cell>
          <cell r="FK71">
            <v>0</v>
          </cell>
          <cell r="FL71">
            <v>0</v>
          </cell>
          <cell r="FM71">
            <v>0</v>
          </cell>
          <cell r="FN71">
            <v>0</v>
          </cell>
          <cell r="FO71">
            <v>0</v>
          </cell>
          <cell r="FP71">
            <v>0</v>
          </cell>
          <cell r="FQ71">
            <v>0</v>
          </cell>
          <cell r="FR71">
            <v>0</v>
          </cell>
          <cell r="FS71">
            <v>0</v>
          </cell>
          <cell r="FT71">
            <v>0</v>
          </cell>
          <cell r="FU71">
            <v>0</v>
          </cell>
          <cell r="FV71">
            <v>0</v>
          </cell>
          <cell r="FW71">
            <v>0</v>
          </cell>
          <cell r="FX71">
            <v>0</v>
          </cell>
          <cell r="FY71">
            <v>0</v>
          </cell>
          <cell r="FZ71">
            <v>0</v>
          </cell>
          <cell r="GA71">
            <v>11.98</v>
          </cell>
          <cell r="GB71">
            <v>11.98</v>
          </cell>
          <cell r="GC71">
            <v>11.98</v>
          </cell>
          <cell r="GD71">
            <v>11.98</v>
          </cell>
          <cell r="GE71">
            <v>11.98</v>
          </cell>
          <cell r="GF71">
            <v>11.98</v>
          </cell>
          <cell r="GG71">
            <v>11.98</v>
          </cell>
          <cell r="GH71">
            <v>11.98</v>
          </cell>
          <cell r="GI71">
            <v>11.98</v>
          </cell>
          <cell r="GJ71">
            <v>11.98</v>
          </cell>
          <cell r="GK71">
            <v>11.98</v>
          </cell>
          <cell r="GL71">
            <v>11.98</v>
          </cell>
          <cell r="GM71">
            <v>11.98</v>
          </cell>
          <cell r="GN71">
            <v>11.98</v>
          </cell>
          <cell r="GO71">
            <v>11.98</v>
          </cell>
          <cell r="GP71">
            <v>11.98</v>
          </cell>
          <cell r="GQ71">
            <v>11.98</v>
          </cell>
        </row>
        <row r="72">
          <cell r="A72" t="str">
            <v>TTCH IN</v>
          </cell>
          <cell r="B72" t="str">
            <v>Tata Chemicals</v>
          </cell>
          <cell r="C72" t="str">
            <v>Chemicals</v>
          </cell>
          <cell r="D72">
            <v>0</v>
          </cell>
          <cell r="E72">
            <v>0</v>
          </cell>
          <cell r="F72">
            <v>0</v>
          </cell>
          <cell r="G72">
            <v>0</v>
          </cell>
          <cell r="H72">
            <v>0</v>
          </cell>
          <cell r="I72">
            <v>0</v>
          </cell>
          <cell r="J72">
            <v>0</v>
          </cell>
          <cell r="K72">
            <v>0</v>
          </cell>
          <cell r="L72">
            <v>0</v>
          </cell>
          <cell r="M72">
            <v>0</v>
          </cell>
          <cell r="N72">
            <v>0</v>
          </cell>
          <cell r="O72">
            <v>0</v>
          </cell>
          <cell r="P72">
            <v>0</v>
          </cell>
          <cell r="Q72">
            <v>0</v>
          </cell>
          <cell r="R72">
            <v>0</v>
          </cell>
          <cell r="S72">
            <v>0</v>
          </cell>
          <cell r="T72">
            <v>0</v>
          </cell>
          <cell r="U72">
            <v>0</v>
          </cell>
          <cell r="V72">
            <v>0</v>
          </cell>
          <cell r="W72">
            <v>0</v>
          </cell>
          <cell r="X72">
            <v>0</v>
          </cell>
          <cell r="Y72">
            <v>0</v>
          </cell>
          <cell r="Z72">
            <v>0</v>
          </cell>
          <cell r="AA72">
            <v>0</v>
          </cell>
          <cell r="AB72">
            <v>0</v>
          </cell>
          <cell r="AC72">
            <v>0</v>
          </cell>
          <cell r="AD72">
            <v>0</v>
          </cell>
          <cell r="AE72">
            <v>0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0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O72">
            <v>875.09999999999945</v>
          </cell>
          <cell r="AP72">
            <v>785.10000000000173</v>
          </cell>
          <cell r="AQ72">
            <v>1114.9999999999995</v>
          </cell>
          <cell r="AR72">
            <v>654.70000000000005</v>
          </cell>
          <cell r="AS72">
            <v>1264.4999999999993</v>
          </cell>
          <cell r="AT72">
            <v>984.50000000000045</v>
          </cell>
          <cell r="AU72">
            <v>656.7999999999995</v>
          </cell>
          <cell r="AV72">
            <v>753.49999999999977</v>
          </cell>
          <cell r="AW72">
            <v>1576.4999999999986</v>
          </cell>
          <cell r="AX72">
            <v>1167.700000000001</v>
          </cell>
          <cell r="AY72">
            <v>944.40000000000077</v>
          </cell>
          <cell r="AZ72">
            <v>1211.599999999999</v>
          </cell>
          <cell r="BA72">
            <v>1425.5000000000002</v>
          </cell>
          <cell r="BB72">
            <v>1254.7999999999986</v>
          </cell>
          <cell r="BC72">
            <v>5598.9000000000005</v>
          </cell>
          <cell r="BD72">
            <v>586.70000000000164</v>
          </cell>
          <cell r="BE72">
            <v>2158.0000000000073</v>
          </cell>
          <cell r="BF72">
            <v>58.7999999999995</v>
          </cell>
          <cell r="BG72">
            <v>1717.0000000000055</v>
          </cell>
          <cell r="BH72">
            <v>0</v>
          </cell>
          <cell r="BI72">
            <v>0</v>
          </cell>
          <cell r="BJ72">
            <v>0</v>
          </cell>
          <cell r="BK72">
            <v>0</v>
          </cell>
          <cell r="BL72">
            <v>0</v>
          </cell>
          <cell r="BM72">
            <v>0</v>
          </cell>
          <cell r="BN72">
            <v>0</v>
          </cell>
          <cell r="BO72">
            <v>0</v>
          </cell>
          <cell r="BP72">
            <v>0</v>
          </cell>
          <cell r="BQ72">
            <v>0</v>
          </cell>
          <cell r="BR72">
            <v>0</v>
          </cell>
          <cell r="BS72">
            <v>0</v>
          </cell>
          <cell r="BT72">
            <v>0</v>
          </cell>
          <cell r="BU72">
            <v>0</v>
          </cell>
          <cell r="BV72">
            <v>0</v>
          </cell>
          <cell r="BW72">
            <v>0</v>
          </cell>
          <cell r="BX72">
            <v>0</v>
          </cell>
          <cell r="BY72">
            <v>0</v>
          </cell>
          <cell r="BZ72">
            <v>0</v>
          </cell>
          <cell r="CA72">
            <v>0</v>
          </cell>
          <cell r="CB72">
            <v>0</v>
          </cell>
          <cell r="CC72">
            <v>0</v>
          </cell>
          <cell r="CD72">
            <v>0</v>
          </cell>
          <cell r="CE72">
            <v>0</v>
          </cell>
          <cell r="CF72">
            <v>0</v>
          </cell>
          <cell r="CG72">
            <v>0</v>
          </cell>
          <cell r="CH72">
            <v>0</v>
          </cell>
          <cell r="CI72">
            <v>0</v>
          </cell>
          <cell r="CJ72">
            <v>0</v>
          </cell>
          <cell r="CK72">
            <v>0</v>
          </cell>
          <cell r="CL72">
            <v>0</v>
          </cell>
          <cell r="CM72">
            <v>0</v>
          </cell>
          <cell r="CN72">
            <v>0</v>
          </cell>
          <cell r="CO72">
            <v>0</v>
          </cell>
          <cell r="CP72">
            <v>0</v>
          </cell>
          <cell r="CQ72">
            <v>0</v>
          </cell>
          <cell r="CR72">
            <v>0</v>
          </cell>
          <cell r="CS72">
            <v>871.89999999999941</v>
          </cell>
          <cell r="CT72">
            <v>965.90000000000168</v>
          </cell>
          <cell r="CU72">
            <v>1111.2999999999995</v>
          </cell>
          <cell r="CV72">
            <v>649.40000000000009</v>
          </cell>
          <cell r="CW72">
            <v>1258.5999999999992</v>
          </cell>
          <cell r="CX72">
            <v>978.10000000000048</v>
          </cell>
          <cell r="CY72">
            <v>644.19999999999948</v>
          </cell>
          <cell r="CZ72">
            <v>753.49999999999977</v>
          </cell>
          <cell r="DA72">
            <v>1576.4999999999986</v>
          </cell>
          <cell r="DB72">
            <v>1167.700000000001</v>
          </cell>
          <cell r="DC72">
            <v>944.40000000000077</v>
          </cell>
          <cell r="DD72">
            <v>1211.599999999999</v>
          </cell>
          <cell r="DE72">
            <v>1425.5000000000002</v>
          </cell>
          <cell r="DF72">
            <v>1254.7999999999986</v>
          </cell>
          <cell r="DG72">
            <v>713.80000000000109</v>
          </cell>
          <cell r="DH72">
            <v>1875.4000000000017</v>
          </cell>
          <cell r="DI72">
            <v>3949.4000000000074</v>
          </cell>
          <cell r="DJ72">
            <v>805.09999999999945</v>
          </cell>
          <cell r="DK72">
            <v>-1186.1999999999944</v>
          </cell>
          <cell r="DL72">
            <v>0</v>
          </cell>
          <cell r="DM72">
            <v>0</v>
          </cell>
          <cell r="DN72">
            <v>0</v>
          </cell>
          <cell r="DO72">
            <v>0</v>
          </cell>
          <cell r="DP72">
            <v>0</v>
          </cell>
          <cell r="DQ72">
            <v>0</v>
          </cell>
          <cell r="DR72">
            <v>0</v>
          </cell>
          <cell r="DS72">
            <v>0</v>
          </cell>
          <cell r="DT72">
            <v>0</v>
          </cell>
          <cell r="DU72">
            <v>0</v>
          </cell>
          <cell r="DV72">
            <v>0</v>
          </cell>
          <cell r="DW72">
            <v>0</v>
          </cell>
          <cell r="DX72">
            <v>0</v>
          </cell>
          <cell r="DY72">
            <v>0</v>
          </cell>
          <cell r="DZ72">
            <v>0</v>
          </cell>
          <cell r="EA72">
            <v>0</v>
          </cell>
          <cell r="EB72">
            <v>0</v>
          </cell>
          <cell r="EC72">
            <v>0</v>
          </cell>
          <cell r="ED72">
            <v>0</v>
          </cell>
          <cell r="EE72">
            <v>0</v>
          </cell>
          <cell r="EF72">
            <v>0</v>
          </cell>
          <cell r="EG72">
            <v>0</v>
          </cell>
          <cell r="EH72">
            <v>0</v>
          </cell>
          <cell r="EI72">
            <v>0</v>
          </cell>
          <cell r="EJ72">
            <v>0</v>
          </cell>
          <cell r="EK72">
            <v>0</v>
          </cell>
          <cell r="EL72">
            <v>0</v>
          </cell>
          <cell r="EM72">
            <v>0</v>
          </cell>
          <cell r="EN72">
            <v>0</v>
          </cell>
          <cell r="EO72">
            <v>0</v>
          </cell>
          <cell r="EP72">
            <v>0</v>
          </cell>
          <cell r="EQ72">
            <v>0</v>
          </cell>
          <cell r="ER72">
            <v>0</v>
          </cell>
          <cell r="ES72">
            <v>0</v>
          </cell>
          <cell r="ET72">
            <v>0</v>
          </cell>
          <cell r="EU72">
            <v>0</v>
          </cell>
          <cell r="EV72">
            <v>0</v>
          </cell>
          <cell r="EW72">
            <v>0</v>
          </cell>
          <cell r="EX72">
            <v>0</v>
          </cell>
          <cell r="EY72">
            <v>0</v>
          </cell>
          <cell r="EZ72">
            <v>0</v>
          </cell>
          <cell r="FA72">
            <v>0</v>
          </cell>
          <cell r="FB72">
            <v>0</v>
          </cell>
          <cell r="FC72">
            <v>0</v>
          </cell>
          <cell r="FD72">
            <v>0</v>
          </cell>
          <cell r="FE72">
            <v>0</v>
          </cell>
          <cell r="FF72">
            <v>0</v>
          </cell>
          <cell r="FG72">
            <v>0</v>
          </cell>
          <cell r="FH72">
            <v>0</v>
          </cell>
          <cell r="FI72">
            <v>0</v>
          </cell>
          <cell r="FJ72">
            <v>0</v>
          </cell>
          <cell r="FK72">
            <v>0</v>
          </cell>
          <cell r="FL72">
            <v>0</v>
          </cell>
          <cell r="FM72">
            <v>0</v>
          </cell>
          <cell r="FN72">
            <v>0</v>
          </cell>
          <cell r="FO72">
            <v>0</v>
          </cell>
          <cell r="FP72">
            <v>0</v>
          </cell>
          <cell r="FQ72">
            <v>0</v>
          </cell>
          <cell r="FR72">
            <v>0</v>
          </cell>
          <cell r="FS72">
            <v>0</v>
          </cell>
          <cell r="FT72">
            <v>0</v>
          </cell>
          <cell r="FU72">
            <v>0</v>
          </cell>
          <cell r="FV72">
            <v>0</v>
          </cell>
          <cell r="FW72">
            <v>0</v>
          </cell>
          <cell r="FX72">
            <v>0</v>
          </cell>
          <cell r="FY72">
            <v>215.18</v>
          </cell>
          <cell r="FZ72">
            <v>215.18</v>
          </cell>
          <cell r="GA72">
            <v>215.18</v>
          </cell>
          <cell r="GB72">
            <v>215.18</v>
          </cell>
          <cell r="GC72">
            <v>215.18</v>
          </cell>
          <cell r="GD72">
            <v>215.18</v>
          </cell>
          <cell r="GE72">
            <v>215.18</v>
          </cell>
          <cell r="GF72">
            <v>215.18</v>
          </cell>
          <cell r="GG72">
            <v>215.18</v>
          </cell>
          <cell r="GH72">
            <v>215.16</v>
          </cell>
          <cell r="GI72">
            <v>215.16</v>
          </cell>
          <cell r="GJ72">
            <v>215.16</v>
          </cell>
          <cell r="GK72">
            <v>215.16</v>
          </cell>
          <cell r="GL72">
            <v>215.16</v>
          </cell>
          <cell r="GM72">
            <v>215.16</v>
          </cell>
          <cell r="GN72">
            <v>243.47</v>
          </cell>
          <cell r="GO72">
            <v>243.47</v>
          </cell>
          <cell r="GP72">
            <v>243.47</v>
          </cell>
          <cell r="GQ72">
            <v>243.47</v>
          </cell>
        </row>
        <row r="73">
          <cell r="A73" t="str">
            <v>UNTP IN</v>
          </cell>
          <cell r="B73" t="str">
            <v>United Phosphorus</v>
          </cell>
          <cell r="C73" t="str">
            <v>Agrochemicals and Seeds</v>
          </cell>
          <cell r="D73">
            <v>0</v>
          </cell>
          <cell r="E73">
            <v>0</v>
          </cell>
          <cell r="F73">
            <v>0</v>
          </cell>
          <cell r="G73">
            <v>0</v>
          </cell>
          <cell r="H73">
            <v>0</v>
          </cell>
          <cell r="I73">
            <v>0</v>
          </cell>
          <cell r="J73">
            <v>0</v>
          </cell>
          <cell r="K73">
            <v>0</v>
          </cell>
          <cell r="L73">
            <v>0</v>
          </cell>
          <cell r="M73">
            <v>0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>
            <v>0</v>
          </cell>
          <cell r="S73">
            <v>0</v>
          </cell>
          <cell r="T73">
            <v>0</v>
          </cell>
          <cell r="U73">
            <v>0</v>
          </cell>
          <cell r="V73">
            <v>0</v>
          </cell>
          <cell r="W73">
            <v>0</v>
          </cell>
          <cell r="X73">
            <v>0</v>
          </cell>
          <cell r="Y73">
            <v>0</v>
          </cell>
          <cell r="Z73">
            <v>0</v>
          </cell>
          <cell r="AA73">
            <v>0</v>
          </cell>
          <cell r="AB73">
            <v>0</v>
          </cell>
          <cell r="AC73">
            <v>0</v>
          </cell>
          <cell r="AD73">
            <v>0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122.50000000000013</v>
          </cell>
          <cell r="AK73">
            <v>206.00000000000014</v>
          </cell>
          <cell r="AL73">
            <v>71.29999999999994</v>
          </cell>
          <cell r="AM73">
            <v>616.49999999999977</v>
          </cell>
          <cell r="AN73">
            <v>215.20000000000005</v>
          </cell>
          <cell r="AO73">
            <v>312.40000000000009</v>
          </cell>
          <cell r="AP73">
            <v>150.59999999999974</v>
          </cell>
          <cell r="AQ73">
            <v>893.7</v>
          </cell>
          <cell r="AR73">
            <v>383.89999999999975</v>
          </cell>
          <cell r="AS73">
            <v>489.89999999999975</v>
          </cell>
          <cell r="AT73">
            <v>264.39999999999975</v>
          </cell>
          <cell r="AU73">
            <v>1024.5999999999995</v>
          </cell>
          <cell r="AV73">
            <v>540.6999999999997</v>
          </cell>
          <cell r="AW73">
            <v>656.00000000000023</v>
          </cell>
          <cell r="AX73">
            <v>356.80000000000018</v>
          </cell>
          <cell r="AY73">
            <v>1267.6000000000001</v>
          </cell>
          <cell r="AZ73">
            <v>737.80000000000007</v>
          </cell>
          <cell r="BA73">
            <v>882.7</v>
          </cell>
          <cell r="BB73">
            <v>485.49999999999955</v>
          </cell>
          <cell r="BC73">
            <v>703.89999999999952</v>
          </cell>
          <cell r="BD73">
            <v>1476.700000000001</v>
          </cell>
          <cell r="BE73">
            <v>1220.3999999999987</v>
          </cell>
          <cell r="BF73">
            <v>646.10000000000093</v>
          </cell>
          <cell r="BG73">
            <v>1508.6000000000004</v>
          </cell>
          <cell r="BH73">
            <v>0</v>
          </cell>
          <cell r="BI73">
            <v>0</v>
          </cell>
          <cell r="BJ73">
            <v>0</v>
          </cell>
          <cell r="BK73">
            <v>0</v>
          </cell>
          <cell r="BL73">
            <v>0</v>
          </cell>
          <cell r="BM73">
            <v>0</v>
          </cell>
          <cell r="BN73">
            <v>0</v>
          </cell>
          <cell r="BO73">
            <v>0</v>
          </cell>
          <cell r="BP73">
            <v>0</v>
          </cell>
          <cell r="BQ73">
            <v>0</v>
          </cell>
          <cell r="BR73">
            <v>0</v>
          </cell>
          <cell r="BS73">
            <v>0</v>
          </cell>
          <cell r="BT73">
            <v>0</v>
          </cell>
          <cell r="BU73">
            <v>0</v>
          </cell>
          <cell r="BV73">
            <v>0</v>
          </cell>
          <cell r="BW73">
            <v>0</v>
          </cell>
          <cell r="BX73">
            <v>0</v>
          </cell>
          <cell r="BY73">
            <v>0</v>
          </cell>
          <cell r="BZ73">
            <v>0</v>
          </cell>
          <cell r="CA73">
            <v>8.6963641074358762</v>
          </cell>
          <cell r="CB73">
            <v>0</v>
          </cell>
          <cell r="CC73">
            <v>0</v>
          </cell>
          <cell r="CD73">
            <v>0</v>
          </cell>
          <cell r="CE73">
            <v>-59.415972094731089</v>
          </cell>
          <cell r="CF73">
            <v>0</v>
          </cell>
          <cell r="CG73">
            <v>0</v>
          </cell>
          <cell r="CH73">
            <v>0</v>
          </cell>
          <cell r="CI73">
            <v>0</v>
          </cell>
          <cell r="CJ73">
            <v>0</v>
          </cell>
          <cell r="CK73">
            <v>0</v>
          </cell>
          <cell r="CL73">
            <v>0</v>
          </cell>
          <cell r="CM73">
            <v>0</v>
          </cell>
          <cell r="CN73">
            <v>122.50000000000013</v>
          </cell>
          <cell r="CO73">
            <v>206.00000000000014</v>
          </cell>
          <cell r="CP73">
            <v>71.29999999999994</v>
          </cell>
          <cell r="CQ73">
            <v>616.49999999999977</v>
          </cell>
          <cell r="CR73">
            <v>215.20000000000005</v>
          </cell>
          <cell r="CS73">
            <v>312.40000000000009</v>
          </cell>
          <cell r="CT73">
            <v>150.59999999999974</v>
          </cell>
          <cell r="CU73">
            <v>893.7</v>
          </cell>
          <cell r="CV73">
            <v>383.89999999999975</v>
          </cell>
          <cell r="CW73">
            <v>489.89999999999975</v>
          </cell>
          <cell r="CX73">
            <v>264.39999999999975</v>
          </cell>
          <cell r="CY73">
            <v>1024.5999999999995</v>
          </cell>
          <cell r="CZ73">
            <v>540.6999999999997</v>
          </cell>
          <cell r="DA73">
            <v>656.00000000000023</v>
          </cell>
          <cell r="DB73">
            <v>356.80000000000018</v>
          </cell>
          <cell r="DC73">
            <v>1335.3036358925644</v>
          </cell>
          <cell r="DD73">
            <v>737.80000000000007</v>
          </cell>
          <cell r="DE73">
            <v>882.7</v>
          </cell>
          <cell r="DF73">
            <v>485.49999999999955</v>
          </cell>
          <cell r="DG73">
            <v>1906.9159720947305</v>
          </cell>
          <cell r="DH73">
            <v>1476.700000000001</v>
          </cell>
          <cell r="DI73">
            <v>1220.3999999999987</v>
          </cell>
          <cell r="DJ73">
            <v>646.10000000000093</v>
          </cell>
          <cell r="DK73">
            <v>1609.6000000000004</v>
          </cell>
          <cell r="DL73">
            <v>0</v>
          </cell>
          <cell r="DM73">
            <v>0</v>
          </cell>
          <cell r="DN73">
            <v>0</v>
          </cell>
          <cell r="DO73">
            <v>0</v>
          </cell>
          <cell r="DP73">
            <v>0</v>
          </cell>
          <cell r="DQ73">
            <v>0</v>
          </cell>
          <cell r="DR73">
            <v>0</v>
          </cell>
          <cell r="DS73">
            <v>0</v>
          </cell>
          <cell r="DT73">
            <v>0</v>
          </cell>
          <cell r="DU73">
            <v>0</v>
          </cell>
          <cell r="DV73">
            <v>0</v>
          </cell>
          <cell r="DW73">
            <v>0</v>
          </cell>
          <cell r="DX73">
            <v>0</v>
          </cell>
          <cell r="DY73">
            <v>0</v>
          </cell>
          <cell r="DZ73">
            <v>0</v>
          </cell>
          <cell r="EA73">
            <v>0</v>
          </cell>
          <cell r="EB73">
            <v>0</v>
          </cell>
          <cell r="EC73">
            <v>0</v>
          </cell>
          <cell r="ED73">
            <v>0</v>
          </cell>
          <cell r="EE73">
            <v>0</v>
          </cell>
          <cell r="EF73">
            <v>0</v>
          </cell>
          <cell r="EG73">
            <v>0</v>
          </cell>
          <cell r="EH73">
            <v>0</v>
          </cell>
          <cell r="EI73">
            <v>0</v>
          </cell>
          <cell r="EJ73">
            <v>0</v>
          </cell>
          <cell r="EK73">
            <v>0</v>
          </cell>
          <cell r="EL73">
            <v>0</v>
          </cell>
          <cell r="EM73">
            <v>0</v>
          </cell>
          <cell r="EN73">
            <v>0</v>
          </cell>
          <cell r="EO73">
            <v>0</v>
          </cell>
          <cell r="EP73">
            <v>0</v>
          </cell>
          <cell r="EQ73">
            <v>0</v>
          </cell>
          <cell r="ER73">
            <v>0</v>
          </cell>
          <cell r="ES73">
            <v>0</v>
          </cell>
          <cell r="ET73">
            <v>0</v>
          </cell>
          <cell r="EU73">
            <v>0</v>
          </cell>
          <cell r="EV73">
            <v>0</v>
          </cell>
          <cell r="EW73">
            <v>0</v>
          </cell>
          <cell r="EX73">
            <v>0</v>
          </cell>
          <cell r="EY73">
            <v>0</v>
          </cell>
          <cell r="EZ73">
            <v>0</v>
          </cell>
          <cell r="FA73">
            <v>0</v>
          </cell>
          <cell r="FB73">
            <v>0</v>
          </cell>
          <cell r="FC73">
            <v>0</v>
          </cell>
          <cell r="FD73">
            <v>0</v>
          </cell>
          <cell r="FE73">
            <v>0</v>
          </cell>
          <cell r="FF73">
            <v>0</v>
          </cell>
          <cell r="FG73">
            <v>0</v>
          </cell>
          <cell r="FH73">
            <v>0</v>
          </cell>
          <cell r="FI73">
            <v>0</v>
          </cell>
          <cell r="FJ73">
            <v>0</v>
          </cell>
          <cell r="FK73">
            <v>0</v>
          </cell>
          <cell r="FL73">
            <v>0</v>
          </cell>
          <cell r="FM73">
            <v>0</v>
          </cell>
          <cell r="FN73">
            <v>0</v>
          </cell>
          <cell r="FO73">
            <v>0</v>
          </cell>
          <cell r="FP73">
            <v>0</v>
          </cell>
          <cell r="FQ73">
            <v>0</v>
          </cell>
          <cell r="FR73">
            <v>0</v>
          </cell>
          <cell r="FS73">
            <v>0</v>
          </cell>
          <cell r="FT73">
            <v>439.56356799999998</v>
          </cell>
          <cell r="FU73">
            <v>439.56356799999998</v>
          </cell>
          <cell r="FV73">
            <v>439.56356799999998</v>
          </cell>
          <cell r="FW73">
            <v>439.56356799999998</v>
          </cell>
          <cell r="FX73">
            <v>439.56356799999998</v>
          </cell>
          <cell r="FY73">
            <v>439.56356799999998</v>
          </cell>
          <cell r="FZ73">
            <v>439.56356799999998</v>
          </cell>
          <cell r="GA73">
            <v>439.56356799999998</v>
          </cell>
          <cell r="GB73">
            <v>439.56356799999998</v>
          </cell>
          <cell r="GC73">
            <v>439.56356799999998</v>
          </cell>
          <cell r="GD73">
            <v>439.56356799999998</v>
          </cell>
          <cell r="GE73">
            <v>439.56356799999998</v>
          </cell>
          <cell r="GF73">
            <v>439.56356799999998</v>
          </cell>
          <cell r="GG73">
            <v>439.56356799999998</v>
          </cell>
          <cell r="GH73">
            <v>439.56356799999998</v>
          </cell>
          <cell r="GI73">
            <v>439.56356799999998</v>
          </cell>
          <cell r="GJ73">
            <v>439.56356799999998</v>
          </cell>
          <cell r="GK73">
            <v>439.56356799999998</v>
          </cell>
          <cell r="GL73">
            <v>439.56356799999998</v>
          </cell>
          <cell r="GM73">
            <v>439.56356799999998</v>
          </cell>
          <cell r="GN73">
            <v>439.56356799999998</v>
          </cell>
          <cell r="GO73">
            <v>439.56356799999998</v>
          </cell>
          <cell r="GP73">
            <v>439.56356799999998</v>
          </cell>
          <cell r="GQ73">
            <v>439.56356799999998</v>
          </cell>
        </row>
        <row r="75">
          <cell r="A75" t="str">
            <v>KSo IN</v>
          </cell>
          <cell r="B75" t="str">
            <v>KS Oils</v>
          </cell>
          <cell r="C75" t="str">
            <v>Edible Oil</v>
          </cell>
          <cell r="D75">
            <v>0</v>
          </cell>
          <cell r="E75">
            <v>0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>
            <v>0</v>
          </cell>
          <cell r="L75">
            <v>0</v>
          </cell>
          <cell r="M75">
            <v>0</v>
          </cell>
          <cell r="N75">
            <v>0</v>
          </cell>
          <cell r="O75">
            <v>0</v>
          </cell>
          <cell r="P75">
            <v>0</v>
          </cell>
          <cell r="Q75">
            <v>0</v>
          </cell>
          <cell r="R75">
            <v>0</v>
          </cell>
          <cell r="S75">
            <v>0</v>
          </cell>
          <cell r="T75">
            <v>0</v>
          </cell>
          <cell r="U75">
            <v>0</v>
          </cell>
          <cell r="V75">
            <v>0</v>
          </cell>
          <cell r="W75">
            <v>0</v>
          </cell>
          <cell r="X75">
            <v>0</v>
          </cell>
          <cell r="Y75">
            <v>0</v>
          </cell>
          <cell r="Z75">
            <v>0</v>
          </cell>
          <cell r="AA75">
            <v>0</v>
          </cell>
          <cell r="AB75">
            <v>0</v>
          </cell>
          <cell r="AC75">
            <v>0</v>
          </cell>
          <cell r="AD75">
            <v>0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O75">
            <v>0</v>
          </cell>
          <cell r="AP75">
            <v>0</v>
          </cell>
          <cell r="AQ75">
            <v>0</v>
          </cell>
          <cell r="AR75">
            <v>0</v>
          </cell>
          <cell r="AS75">
            <v>0</v>
          </cell>
          <cell r="AT75">
            <v>0</v>
          </cell>
          <cell r="AU75">
            <v>0</v>
          </cell>
          <cell r="AV75">
            <v>55.498999999999924</v>
          </cell>
          <cell r="AW75">
            <v>4.1850000000000032</v>
          </cell>
          <cell r="AX75">
            <v>4.3560000000000052</v>
          </cell>
          <cell r="AY75">
            <v>216.071</v>
          </cell>
          <cell r="AZ75">
            <v>125.64899999999994</v>
          </cell>
          <cell r="BA75">
            <v>11.81900000000001</v>
          </cell>
          <cell r="BB75">
            <v>15.474000000000007</v>
          </cell>
          <cell r="BC75">
            <v>-13.365000000000013</v>
          </cell>
          <cell r="BD75">
            <v>187.233</v>
          </cell>
          <cell r="BE75">
            <v>17.456999999999983</v>
          </cell>
          <cell r="BF75">
            <v>19.400999999999978</v>
          </cell>
          <cell r="BG75">
            <v>4.9240000000000403</v>
          </cell>
          <cell r="BH75">
            <v>0</v>
          </cell>
          <cell r="BI75">
            <v>0</v>
          </cell>
          <cell r="BJ75">
            <v>0</v>
          </cell>
          <cell r="BK75">
            <v>0</v>
          </cell>
          <cell r="BL75">
            <v>0</v>
          </cell>
          <cell r="BM75">
            <v>0</v>
          </cell>
          <cell r="BN75">
            <v>0</v>
          </cell>
          <cell r="BO75">
            <v>0</v>
          </cell>
          <cell r="BP75">
            <v>0</v>
          </cell>
          <cell r="BQ75">
            <v>0</v>
          </cell>
          <cell r="BR75">
            <v>0</v>
          </cell>
          <cell r="BS75">
            <v>0</v>
          </cell>
          <cell r="BT75">
            <v>0</v>
          </cell>
          <cell r="BU75">
            <v>0</v>
          </cell>
          <cell r="BV75">
            <v>0</v>
          </cell>
          <cell r="BW75">
            <v>0</v>
          </cell>
          <cell r="BX75">
            <v>0</v>
          </cell>
          <cell r="BY75">
            <v>0</v>
          </cell>
          <cell r="BZ75">
            <v>0</v>
          </cell>
          <cell r="CA75">
            <v>0</v>
          </cell>
          <cell r="CB75">
            <v>0</v>
          </cell>
          <cell r="CC75">
            <v>0</v>
          </cell>
          <cell r="CD75">
            <v>0</v>
          </cell>
          <cell r="CE75">
            <v>0</v>
          </cell>
          <cell r="CF75">
            <v>0.4140167097240392</v>
          </cell>
          <cell r="CG75">
            <v>0</v>
          </cell>
          <cell r="CH75">
            <v>0</v>
          </cell>
          <cell r="CI75">
            <v>0</v>
          </cell>
          <cell r="CJ75">
            <v>0</v>
          </cell>
          <cell r="CK75">
            <v>0</v>
          </cell>
          <cell r="CL75">
            <v>0</v>
          </cell>
          <cell r="CM75">
            <v>0</v>
          </cell>
          <cell r="CN75">
            <v>0</v>
          </cell>
          <cell r="CO75">
            <v>0</v>
          </cell>
          <cell r="CP75">
            <v>0</v>
          </cell>
          <cell r="CQ75">
            <v>0</v>
          </cell>
          <cell r="CR75">
            <v>0</v>
          </cell>
          <cell r="CS75">
            <v>0</v>
          </cell>
          <cell r="CT75">
            <v>0</v>
          </cell>
          <cell r="CU75">
            <v>0</v>
          </cell>
          <cell r="CV75">
            <v>0</v>
          </cell>
          <cell r="CW75">
            <v>0</v>
          </cell>
          <cell r="CX75">
            <v>0</v>
          </cell>
          <cell r="CY75">
            <v>0</v>
          </cell>
          <cell r="CZ75">
            <v>55.498999999999924</v>
          </cell>
          <cell r="DA75">
            <v>4.1850000000000032</v>
          </cell>
          <cell r="DB75">
            <v>4.3560000000000052</v>
          </cell>
          <cell r="DC75">
            <v>216.071</v>
          </cell>
          <cell r="DD75">
            <v>125.64899999999994</v>
          </cell>
          <cell r="DE75">
            <v>11.81900000000001</v>
          </cell>
          <cell r="DF75">
            <v>15.474000000000007</v>
          </cell>
          <cell r="DG75">
            <v>15.009999999999987</v>
          </cell>
          <cell r="DH75">
            <v>190.39698329027595</v>
          </cell>
          <cell r="DI75">
            <v>20.159999999999982</v>
          </cell>
          <cell r="DJ75">
            <v>28.179999999999978</v>
          </cell>
          <cell r="DK75">
            <v>9.7450000000000401</v>
          </cell>
          <cell r="DL75">
            <v>0</v>
          </cell>
          <cell r="DM75">
            <v>0</v>
          </cell>
          <cell r="DN75">
            <v>0</v>
          </cell>
          <cell r="DO75">
            <v>0</v>
          </cell>
          <cell r="DP75">
            <v>0</v>
          </cell>
          <cell r="DQ75">
            <v>0</v>
          </cell>
          <cell r="DR75">
            <v>0</v>
          </cell>
          <cell r="DS75">
            <v>0</v>
          </cell>
          <cell r="DT75">
            <v>0</v>
          </cell>
          <cell r="DU75">
            <v>0</v>
          </cell>
          <cell r="DV75">
            <v>0</v>
          </cell>
          <cell r="DW75">
            <v>0</v>
          </cell>
          <cell r="DX75">
            <v>0</v>
          </cell>
          <cell r="DY75">
            <v>0</v>
          </cell>
          <cell r="DZ75">
            <v>0</v>
          </cell>
          <cell r="EA75">
            <v>0</v>
          </cell>
          <cell r="EB75">
            <v>0</v>
          </cell>
          <cell r="EC75">
            <v>0</v>
          </cell>
          <cell r="ED75">
            <v>0</v>
          </cell>
          <cell r="EE75">
            <v>0</v>
          </cell>
          <cell r="EF75">
            <v>0</v>
          </cell>
          <cell r="EG75">
            <v>0</v>
          </cell>
          <cell r="EH75">
            <v>0</v>
          </cell>
          <cell r="EI75">
            <v>0</v>
          </cell>
          <cell r="EJ75">
            <v>0</v>
          </cell>
          <cell r="EK75">
            <v>0</v>
          </cell>
          <cell r="EL75">
            <v>0</v>
          </cell>
          <cell r="EM75">
            <v>0</v>
          </cell>
          <cell r="EN75">
            <v>0</v>
          </cell>
          <cell r="EO75">
            <v>0</v>
          </cell>
          <cell r="EP75">
            <v>0</v>
          </cell>
          <cell r="EQ75">
            <v>0</v>
          </cell>
          <cell r="ER75">
            <v>0</v>
          </cell>
          <cell r="ES75">
            <v>0</v>
          </cell>
          <cell r="ET75">
            <v>0</v>
          </cell>
          <cell r="EU75">
            <v>0</v>
          </cell>
          <cell r="EV75">
            <v>0</v>
          </cell>
          <cell r="EW75">
            <v>0</v>
          </cell>
          <cell r="EX75">
            <v>0</v>
          </cell>
          <cell r="EY75">
            <v>0</v>
          </cell>
          <cell r="EZ75">
            <v>0</v>
          </cell>
          <cell r="FA75">
            <v>0</v>
          </cell>
          <cell r="FB75">
            <v>0</v>
          </cell>
          <cell r="FC75">
            <v>0</v>
          </cell>
          <cell r="FD75">
            <v>0</v>
          </cell>
          <cell r="FE75">
            <v>0</v>
          </cell>
          <cell r="FF75">
            <v>0</v>
          </cell>
          <cell r="FG75">
            <v>0</v>
          </cell>
          <cell r="FH75">
            <v>0</v>
          </cell>
          <cell r="FI75">
            <v>0</v>
          </cell>
          <cell r="FJ75">
            <v>0</v>
          </cell>
          <cell r="FK75">
            <v>0</v>
          </cell>
          <cell r="FL75">
            <v>0</v>
          </cell>
          <cell r="FM75">
            <v>0</v>
          </cell>
          <cell r="FN75">
            <v>0</v>
          </cell>
          <cell r="FO75">
            <v>0</v>
          </cell>
          <cell r="FP75">
            <v>0</v>
          </cell>
          <cell r="FQ75">
            <v>0</v>
          </cell>
          <cell r="FR75">
            <v>0</v>
          </cell>
          <cell r="FS75">
            <v>0</v>
          </cell>
          <cell r="FT75">
            <v>0</v>
          </cell>
          <cell r="FU75">
            <v>0</v>
          </cell>
          <cell r="FV75">
            <v>0</v>
          </cell>
          <cell r="FW75">
            <v>0</v>
          </cell>
          <cell r="FX75">
            <v>0</v>
          </cell>
          <cell r="FY75">
            <v>0</v>
          </cell>
          <cell r="FZ75">
            <v>0</v>
          </cell>
          <cell r="GA75">
            <v>0</v>
          </cell>
          <cell r="GB75">
            <v>0</v>
          </cell>
          <cell r="GC75">
            <v>0</v>
          </cell>
          <cell r="GD75">
            <v>0</v>
          </cell>
          <cell r="GE75">
            <v>0</v>
          </cell>
          <cell r="GF75">
            <v>13.7</v>
          </cell>
          <cell r="GG75">
            <v>13.7</v>
          </cell>
          <cell r="GH75">
            <v>13.7</v>
          </cell>
          <cell r="GI75">
            <v>13.7</v>
          </cell>
          <cell r="GJ75">
            <v>13.7</v>
          </cell>
          <cell r="GK75">
            <v>13.7</v>
          </cell>
          <cell r="GL75">
            <v>13.7</v>
          </cell>
          <cell r="GM75">
            <v>13.7</v>
          </cell>
          <cell r="GN75">
            <v>13.7</v>
          </cell>
          <cell r="GO75">
            <v>13.7</v>
          </cell>
          <cell r="GP75">
            <v>13.7</v>
          </cell>
          <cell r="GQ75">
            <v>13.7</v>
          </cell>
        </row>
        <row r="76">
          <cell r="A76" t="str">
            <v>RSI IN</v>
          </cell>
          <cell r="B76" t="str">
            <v>Ruchi Soya Industries</v>
          </cell>
          <cell r="C76" t="str">
            <v>Edible oil</v>
          </cell>
          <cell r="D76">
            <v>0</v>
          </cell>
          <cell r="E76">
            <v>0</v>
          </cell>
          <cell r="F76">
            <v>0</v>
          </cell>
          <cell r="G76">
            <v>0</v>
          </cell>
          <cell r="H76">
            <v>0</v>
          </cell>
          <cell r="I76">
            <v>0</v>
          </cell>
          <cell r="J76">
            <v>0</v>
          </cell>
          <cell r="K76">
            <v>0</v>
          </cell>
          <cell r="L76">
            <v>0</v>
          </cell>
          <cell r="M76">
            <v>0</v>
          </cell>
          <cell r="N76">
            <v>0</v>
          </cell>
          <cell r="O76">
            <v>0</v>
          </cell>
          <cell r="P76">
            <v>0</v>
          </cell>
          <cell r="Q76">
            <v>0</v>
          </cell>
          <cell r="R76">
            <v>0</v>
          </cell>
          <cell r="S76">
            <v>0</v>
          </cell>
          <cell r="T76">
            <v>0</v>
          </cell>
          <cell r="U76">
            <v>0</v>
          </cell>
          <cell r="V76">
            <v>0</v>
          </cell>
          <cell r="W76">
            <v>0</v>
          </cell>
          <cell r="X76">
            <v>0</v>
          </cell>
          <cell r="Y76">
            <v>0</v>
          </cell>
          <cell r="Z76">
            <v>0</v>
          </cell>
          <cell r="AA76">
            <v>0</v>
          </cell>
          <cell r="AB76">
            <v>0</v>
          </cell>
          <cell r="AC76">
            <v>0</v>
          </cell>
          <cell r="AD76">
            <v>0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O76">
            <v>0</v>
          </cell>
          <cell r="AP76">
            <v>0</v>
          </cell>
          <cell r="AQ76">
            <v>0</v>
          </cell>
          <cell r="AR76">
            <v>0</v>
          </cell>
          <cell r="AS76">
            <v>0</v>
          </cell>
          <cell r="AT76">
            <v>0</v>
          </cell>
          <cell r="AU76">
            <v>0</v>
          </cell>
          <cell r="AV76">
            <v>55.498999999999924</v>
          </cell>
          <cell r="AW76">
            <v>4.1850000000000032</v>
          </cell>
          <cell r="AX76">
            <v>4.3560000000000052</v>
          </cell>
          <cell r="AY76">
            <v>216.071</v>
          </cell>
          <cell r="AZ76">
            <v>125.64899999999994</v>
          </cell>
          <cell r="BA76">
            <v>11.81900000000001</v>
          </cell>
          <cell r="BB76">
            <v>15.474000000000007</v>
          </cell>
          <cell r="BC76">
            <v>-13.365000000000013</v>
          </cell>
          <cell r="BD76">
            <v>187.233</v>
          </cell>
          <cell r="BE76">
            <v>17.456999999999983</v>
          </cell>
          <cell r="BF76">
            <v>19.400999999999978</v>
          </cell>
          <cell r="BG76">
            <v>4.9240000000000403</v>
          </cell>
          <cell r="BH76">
            <v>0</v>
          </cell>
          <cell r="BI76">
            <v>0</v>
          </cell>
          <cell r="BJ76">
            <v>0</v>
          </cell>
          <cell r="BK76">
            <v>0</v>
          </cell>
          <cell r="BL76">
            <v>0</v>
          </cell>
          <cell r="BM76">
            <v>0</v>
          </cell>
          <cell r="BN76">
            <v>0</v>
          </cell>
          <cell r="BO76">
            <v>0</v>
          </cell>
          <cell r="BP76">
            <v>0</v>
          </cell>
          <cell r="BQ76">
            <v>0</v>
          </cell>
          <cell r="BR76">
            <v>0</v>
          </cell>
          <cell r="BS76">
            <v>0</v>
          </cell>
          <cell r="BT76">
            <v>0</v>
          </cell>
          <cell r="BU76">
            <v>0</v>
          </cell>
          <cell r="BV76">
            <v>0</v>
          </cell>
          <cell r="BW76">
            <v>0</v>
          </cell>
          <cell r="BX76">
            <v>0</v>
          </cell>
          <cell r="BY76">
            <v>0</v>
          </cell>
          <cell r="BZ76">
            <v>0</v>
          </cell>
          <cell r="CA76">
            <v>0</v>
          </cell>
          <cell r="CB76">
            <v>0</v>
          </cell>
          <cell r="CC76">
            <v>0</v>
          </cell>
          <cell r="CD76">
            <v>0</v>
          </cell>
          <cell r="CE76">
            <v>0</v>
          </cell>
          <cell r="CF76">
            <v>0.4140167097240392</v>
          </cell>
          <cell r="CG76">
            <v>0</v>
          </cell>
          <cell r="CH76">
            <v>0</v>
          </cell>
          <cell r="CI76">
            <v>0</v>
          </cell>
          <cell r="CJ76">
            <v>0</v>
          </cell>
          <cell r="CK76">
            <v>0</v>
          </cell>
          <cell r="CL76">
            <v>0</v>
          </cell>
          <cell r="CM76">
            <v>0</v>
          </cell>
          <cell r="CN76">
            <v>0</v>
          </cell>
          <cell r="CO76">
            <v>0</v>
          </cell>
          <cell r="CP76">
            <v>0</v>
          </cell>
          <cell r="CQ76">
            <v>0</v>
          </cell>
          <cell r="CR76">
            <v>0</v>
          </cell>
          <cell r="CS76">
            <v>0</v>
          </cell>
          <cell r="CT76">
            <v>0</v>
          </cell>
          <cell r="CU76">
            <v>0</v>
          </cell>
          <cell r="CV76">
            <v>0</v>
          </cell>
          <cell r="CW76">
            <v>0</v>
          </cell>
          <cell r="CX76">
            <v>0</v>
          </cell>
          <cell r="CY76">
            <v>0</v>
          </cell>
          <cell r="CZ76">
            <v>55.498999999999924</v>
          </cell>
          <cell r="DA76">
            <v>4.1850000000000032</v>
          </cell>
          <cell r="DB76">
            <v>4.3560000000000052</v>
          </cell>
          <cell r="DC76">
            <v>216.071</v>
          </cell>
          <cell r="DD76">
            <v>125.64899999999994</v>
          </cell>
          <cell r="DE76">
            <v>11.81900000000001</v>
          </cell>
          <cell r="DF76">
            <v>15.474000000000007</v>
          </cell>
          <cell r="DG76">
            <v>15.009999999999987</v>
          </cell>
          <cell r="DH76">
            <v>190.39698329027595</v>
          </cell>
          <cell r="DI76">
            <v>20.159999999999982</v>
          </cell>
          <cell r="DJ76">
            <v>28.179999999999978</v>
          </cell>
          <cell r="DK76">
            <v>9.7450000000000401</v>
          </cell>
          <cell r="DL76">
            <v>0</v>
          </cell>
          <cell r="DM76">
            <v>0</v>
          </cell>
          <cell r="DN76">
            <v>0</v>
          </cell>
          <cell r="DO76">
            <v>0</v>
          </cell>
          <cell r="DP76">
            <v>0</v>
          </cell>
          <cell r="DQ76">
            <v>0</v>
          </cell>
          <cell r="DR76">
            <v>0</v>
          </cell>
          <cell r="DS76">
            <v>0</v>
          </cell>
          <cell r="DT76">
            <v>0</v>
          </cell>
          <cell r="DU76">
            <v>0</v>
          </cell>
          <cell r="DV76">
            <v>0</v>
          </cell>
          <cell r="DW76">
            <v>0</v>
          </cell>
          <cell r="DX76">
            <v>0</v>
          </cell>
          <cell r="DY76">
            <v>0</v>
          </cell>
          <cell r="DZ76">
            <v>0</v>
          </cell>
          <cell r="EA76">
            <v>0</v>
          </cell>
          <cell r="EB76">
            <v>0</v>
          </cell>
          <cell r="EC76">
            <v>0</v>
          </cell>
          <cell r="ED76">
            <v>0</v>
          </cell>
          <cell r="EE76">
            <v>0</v>
          </cell>
          <cell r="EF76">
            <v>0</v>
          </cell>
          <cell r="EG76">
            <v>0</v>
          </cell>
          <cell r="EH76">
            <v>0</v>
          </cell>
          <cell r="EI76">
            <v>0</v>
          </cell>
          <cell r="EJ76">
            <v>0</v>
          </cell>
          <cell r="EK76">
            <v>0</v>
          </cell>
          <cell r="EL76">
            <v>0</v>
          </cell>
          <cell r="EM76">
            <v>0</v>
          </cell>
          <cell r="EN76">
            <v>0</v>
          </cell>
          <cell r="EO76">
            <v>0</v>
          </cell>
          <cell r="EP76">
            <v>0</v>
          </cell>
          <cell r="EQ76">
            <v>0</v>
          </cell>
          <cell r="ER76">
            <v>0</v>
          </cell>
          <cell r="ES76">
            <v>0</v>
          </cell>
          <cell r="ET76">
            <v>0</v>
          </cell>
          <cell r="EU76">
            <v>0</v>
          </cell>
          <cell r="EV76">
            <v>0</v>
          </cell>
          <cell r="EW76">
            <v>0</v>
          </cell>
          <cell r="EX76">
            <v>0</v>
          </cell>
          <cell r="EY76">
            <v>0</v>
          </cell>
          <cell r="EZ76">
            <v>0</v>
          </cell>
          <cell r="FA76">
            <v>0</v>
          </cell>
          <cell r="FB76">
            <v>0</v>
          </cell>
          <cell r="FC76">
            <v>0</v>
          </cell>
          <cell r="FD76">
            <v>0</v>
          </cell>
          <cell r="FE76">
            <v>0</v>
          </cell>
          <cell r="FF76">
            <v>0</v>
          </cell>
          <cell r="FG76">
            <v>0</v>
          </cell>
          <cell r="FH76">
            <v>0</v>
          </cell>
          <cell r="FI76">
            <v>0</v>
          </cell>
          <cell r="FJ76">
            <v>0</v>
          </cell>
          <cell r="FK76">
            <v>0</v>
          </cell>
          <cell r="FL76">
            <v>0</v>
          </cell>
          <cell r="FM76">
            <v>0</v>
          </cell>
          <cell r="FN76">
            <v>0</v>
          </cell>
          <cell r="FO76">
            <v>0</v>
          </cell>
          <cell r="FP76">
            <v>0</v>
          </cell>
          <cell r="FQ76">
            <v>0</v>
          </cell>
          <cell r="FR76">
            <v>0</v>
          </cell>
          <cell r="FS76">
            <v>0</v>
          </cell>
          <cell r="FT76">
            <v>0</v>
          </cell>
          <cell r="FU76">
            <v>0</v>
          </cell>
          <cell r="FV76">
            <v>0</v>
          </cell>
          <cell r="FW76">
            <v>0</v>
          </cell>
          <cell r="FX76">
            <v>0</v>
          </cell>
          <cell r="FY76">
            <v>0</v>
          </cell>
          <cell r="FZ76">
            <v>0</v>
          </cell>
          <cell r="GA76">
            <v>0</v>
          </cell>
          <cell r="GB76">
            <v>0</v>
          </cell>
          <cell r="GC76">
            <v>0</v>
          </cell>
          <cell r="GD76">
            <v>0</v>
          </cell>
          <cell r="GE76">
            <v>0</v>
          </cell>
          <cell r="GF76">
            <v>13.7</v>
          </cell>
          <cell r="GG76">
            <v>13.7</v>
          </cell>
          <cell r="GH76">
            <v>13.7</v>
          </cell>
          <cell r="GI76">
            <v>13.7</v>
          </cell>
          <cell r="GJ76">
            <v>13.7</v>
          </cell>
          <cell r="GK76">
            <v>13.7</v>
          </cell>
          <cell r="GL76">
            <v>13.7</v>
          </cell>
          <cell r="GM76">
            <v>13.7</v>
          </cell>
          <cell r="GN76">
            <v>13.7</v>
          </cell>
          <cell r="GO76">
            <v>13.7</v>
          </cell>
          <cell r="GP76">
            <v>13.7</v>
          </cell>
          <cell r="GQ76">
            <v>13.7</v>
          </cell>
        </row>
        <row r="77">
          <cell r="A77" t="str">
            <v>Conglomerates</v>
          </cell>
          <cell r="B77" t="str">
            <v>Conglomerates</v>
          </cell>
          <cell r="CJ77">
            <v>0</v>
          </cell>
          <cell r="CK77">
            <v>0</v>
          </cell>
          <cell r="CL77">
            <v>0</v>
          </cell>
          <cell r="CM77">
            <v>0</v>
          </cell>
          <cell r="CN77">
            <v>0</v>
          </cell>
          <cell r="CO77">
            <v>0</v>
          </cell>
          <cell r="CP77">
            <v>0</v>
          </cell>
          <cell r="CQ77">
            <v>0</v>
          </cell>
          <cell r="CR77">
            <v>0</v>
          </cell>
          <cell r="CS77">
            <v>0</v>
          </cell>
          <cell r="CT77">
            <v>0</v>
          </cell>
          <cell r="CU77">
            <v>0</v>
          </cell>
          <cell r="CV77">
            <v>0</v>
          </cell>
          <cell r="CW77">
            <v>0</v>
          </cell>
          <cell r="CX77">
            <v>0</v>
          </cell>
          <cell r="CY77">
            <v>0</v>
          </cell>
          <cell r="CZ77">
            <v>0</v>
          </cell>
          <cell r="DA77">
            <v>0</v>
          </cell>
          <cell r="DB77">
            <v>0</v>
          </cell>
          <cell r="DC77">
            <v>0</v>
          </cell>
          <cell r="DD77">
            <v>0</v>
          </cell>
          <cell r="DE77">
            <v>0</v>
          </cell>
          <cell r="DF77">
            <v>0</v>
          </cell>
          <cell r="DG77">
            <v>0</v>
          </cell>
          <cell r="DH77">
            <v>0</v>
          </cell>
          <cell r="DI77">
            <v>0</v>
          </cell>
          <cell r="DJ77">
            <v>0</v>
          </cell>
          <cell r="DK77">
            <v>0</v>
          </cell>
        </row>
        <row r="79">
          <cell r="A79" t="str">
            <v>ADE IN</v>
          </cell>
          <cell r="B79" t="str">
            <v>Adani Exterprises</v>
          </cell>
          <cell r="C79" t="str">
            <v>Conglomerates</v>
          </cell>
          <cell r="D79">
            <v>0</v>
          </cell>
          <cell r="E79">
            <v>0</v>
          </cell>
          <cell r="F79">
            <v>0</v>
          </cell>
          <cell r="G79">
            <v>0</v>
          </cell>
          <cell r="H79">
            <v>0</v>
          </cell>
          <cell r="I79">
            <v>0</v>
          </cell>
          <cell r="J79">
            <v>0</v>
          </cell>
          <cell r="K79">
            <v>0</v>
          </cell>
          <cell r="L79">
            <v>0</v>
          </cell>
          <cell r="M79">
            <v>0</v>
          </cell>
          <cell r="N79">
            <v>0</v>
          </cell>
          <cell r="O79">
            <v>0</v>
          </cell>
          <cell r="P79">
            <v>0</v>
          </cell>
          <cell r="Q79">
            <v>0</v>
          </cell>
          <cell r="R79">
            <v>0</v>
          </cell>
          <cell r="S79">
            <v>0</v>
          </cell>
          <cell r="T79">
            <v>0</v>
          </cell>
          <cell r="U79">
            <v>0</v>
          </cell>
          <cell r="V79">
            <v>0</v>
          </cell>
          <cell r="W79">
            <v>0</v>
          </cell>
          <cell r="X79">
            <v>0</v>
          </cell>
          <cell r="Y79">
            <v>0</v>
          </cell>
          <cell r="Z79">
            <v>0</v>
          </cell>
          <cell r="AA79">
            <v>0</v>
          </cell>
          <cell r="AB79">
            <v>0</v>
          </cell>
          <cell r="AC79">
            <v>0</v>
          </cell>
          <cell r="AD79">
            <v>0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O79">
            <v>0</v>
          </cell>
          <cell r="AP79">
            <v>0</v>
          </cell>
          <cell r="AQ79">
            <v>0</v>
          </cell>
          <cell r="AR79">
            <v>0</v>
          </cell>
          <cell r="AS79">
            <v>0</v>
          </cell>
          <cell r="AT79">
            <v>0</v>
          </cell>
          <cell r="AU79">
            <v>0</v>
          </cell>
          <cell r="AV79">
            <v>0</v>
          </cell>
          <cell r="AW79">
            <v>0</v>
          </cell>
          <cell r="AX79">
            <v>0</v>
          </cell>
          <cell r="AY79">
            <v>0</v>
          </cell>
          <cell r="AZ79">
            <v>329.59099999999984</v>
          </cell>
          <cell r="BA79">
            <v>442.72499999999991</v>
          </cell>
          <cell r="BB79">
            <v>585.17500000000007</v>
          </cell>
          <cell r="BC79">
            <v>945.69999999999959</v>
          </cell>
          <cell r="BD79">
            <v>564.76699999999994</v>
          </cell>
          <cell r="BE79">
            <v>837.80499999999961</v>
          </cell>
          <cell r="BF79">
            <v>708.43799999999976</v>
          </cell>
          <cell r="BG79">
            <v>1140.3229999999992</v>
          </cell>
          <cell r="BH79">
            <v>0</v>
          </cell>
          <cell r="BI79">
            <v>0</v>
          </cell>
          <cell r="BJ79">
            <v>0</v>
          </cell>
          <cell r="BK79">
            <v>0</v>
          </cell>
          <cell r="BL79">
            <v>0</v>
          </cell>
          <cell r="BM79">
            <v>0</v>
          </cell>
          <cell r="BN79">
            <v>0</v>
          </cell>
          <cell r="BO79">
            <v>0</v>
          </cell>
          <cell r="BP79">
            <v>0</v>
          </cell>
          <cell r="BQ79">
            <v>0</v>
          </cell>
          <cell r="BR79">
            <v>0</v>
          </cell>
          <cell r="BS79">
            <v>0</v>
          </cell>
          <cell r="BT79">
            <v>0</v>
          </cell>
          <cell r="BU79">
            <v>0</v>
          </cell>
          <cell r="BV79">
            <v>0</v>
          </cell>
          <cell r="BW79">
            <v>0</v>
          </cell>
          <cell r="BX79">
            <v>0</v>
          </cell>
          <cell r="BY79">
            <v>0</v>
          </cell>
          <cell r="BZ79">
            <v>0</v>
          </cell>
          <cell r="CA79">
            <v>0</v>
          </cell>
          <cell r="CB79">
            <v>0</v>
          </cell>
          <cell r="CC79">
            <v>0</v>
          </cell>
          <cell r="CD79">
            <v>0</v>
          </cell>
          <cell r="CE79">
            <v>0</v>
          </cell>
          <cell r="CF79">
            <v>0</v>
          </cell>
          <cell r="CG79">
            <v>0</v>
          </cell>
          <cell r="CH79">
            <v>0</v>
          </cell>
          <cell r="CI79">
            <v>0</v>
          </cell>
          <cell r="CJ79">
            <v>0</v>
          </cell>
          <cell r="CK79">
            <v>0</v>
          </cell>
          <cell r="CL79">
            <v>0</v>
          </cell>
          <cell r="CM79">
            <v>0</v>
          </cell>
          <cell r="CN79">
            <v>0</v>
          </cell>
          <cell r="CO79">
            <v>0</v>
          </cell>
          <cell r="CP79">
            <v>0</v>
          </cell>
          <cell r="CQ79">
            <v>0</v>
          </cell>
          <cell r="CR79">
            <v>0</v>
          </cell>
          <cell r="CS79">
            <v>0</v>
          </cell>
          <cell r="CT79">
            <v>0</v>
          </cell>
          <cell r="CU79">
            <v>0</v>
          </cell>
          <cell r="CV79">
            <v>0</v>
          </cell>
          <cell r="CW79">
            <v>0</v>
          </cell>
          <cell r="CX79">
            <v>0</v>
          </cell>
          <cell r="CY79">
            <v>0</v>
          </cell>
          <cell r="CZ79">
            <v>0</v>
          </cell>
          <cell r="DA79">
            <v>0</v>
          </cell>
          <cell r="DB79">
            <v>0</v>
          </cell>
          <cell r="DC79">
            <v>0</v>
          </cell>
          <cell r="DD79">
            <v>329.59099999999984</v>
          </cell>
          <cell r="DE79">
            <v>442.72499999999991</v>
          </cell>
          <cell r="DF79">
            <v>585.17500000000007</v>
          </cell>
          <cell r="DG79">
            <v>945.69999999999959</v>
          </cell>
          <cell r="DH79">
            <v>564.76699999999994</v>
          </cell>
          <cell r="DI79">
            <v>837.80499999999961</v>
          </cell>
          <cell r="DJ79">
            <v>708.43799999999976</v>
          </cell>
          <cell r="DK79">
            <v>1140.3229999999992</v>
          </cell>
          <cell r="DL79">
            <v>0</v>
          </cell>
          <cell r="DM79">
            <v>0</v>
          </cell>
          <cell r="DN79">
            <v>0</v>
          </cell>
          <cell r="DO79">
            <v>0</v>
          </cell>
          <cell r="DP79">
            <v>0</v>
          </cell>
          <cell r="DQ79">
            <v>0</v>
          </cell>
          <cell r="DR79">
            <v>0</v>
          </cell>
          <cell r="DS79">
            <v>0</v>
          </cell>
          <cell r="DT79">
            <v>0</v>
          </cell>
          <cell r="DU79">
            <v>0</v>
          </cell>
          <cell r="DV79">
            <v>0</v>
          </cell>
          <cell r="DW79">
            <v>0</v>
          </cell>
          <cell r="DX79">
            <v>0</v>
          </cell>
          <cell r="DY79">
            <v>0</v>
          </cell>
          <cell r="DZ79">
            <v>0</v>
          </cell>
          <cell r="EA79">
            <v>0</v>
          </cell>
          <cell r="EB79">
            <v>0</v>
          </cell>
          <cell r="EC79">
            <v>0</v>
          </cell>
          <cell r="ED79">
            <v>0</v>
          </cell>
          <cell r="EE79">
            <v>0</v>
          </cell>
          <cell r="EF79">
            <v>0</v>
          </cell>
          <cell r="EG79">
            <v>0</v>
          </cell>
          <cell r="EH79">
            <v>0</v>
          </cell>
          <cell r="EI79">
            <v>0</v>
          </cell>
          <cell r="EJ79">
            <v>0</v>
          </cell>
          <cell r="EK79">
            <v>0</v>
          </cell>
          <cell r="EL79">
            <v>0</v>
          </cell>
          <cell r="EM79">
            <v>0</v>
          </cell>
          <cell r="EN79">
            <v>0</v>
          </cell>
          <cell r="EO79">
            <v>0</v>
          </cell>
          <cell r="EP79">
            <v>0</v>
          </cell>
          <cell r="EQ79">
            <v>0</v>
          </cell>
          <cell r="ER79">
            <v>0</v>
          </cell>
          <cell r="ES79">
            <v>0</v>
          </cell>
          <cell r="ET79">
            <v>0</v>
          </cell>
          <cell r="EU79">
            <v>0</v>
          </cell>
          <cell r="EV79">
            <v>0</v>
          </cell>
          <cell r="EW79">
            <v>0</v>
          </cell>
          <cell r="EX79">
            <v>0</v>
          </cell>
          <cell r="EY79">
            <v>0</v>
          </cell>
          <cell r="EZ79">
            <v>0</v>
          </cell>
          <cell r="FA79">
            <v>0</v>
          </cell>
          <cell r="FB79">
            <v>0</v>
          </cell>
          <cell r="FC79">
            <v>0</v>
          </cell>
          <cell r="FD79">
            <v>0</v>
          </cell>
          <cell r="FE79">
            <v>0</v>
          </cell>
          <cell r="FF79">
            <v>0</v>
          </cell>
          <cell r="FG79">
            <v>0</v>
          </cell>
          <cell r="FH79">
            <v>0</v>
          </cell>
          <cell r="FI79">
            <v>0</v>
          </cell>
          <cell r="FJ79">
            <v>0</v>
          </cell>
          <cell r="FK79">
            <v>0</v>
          </cell>
          <cell r="FL79">
            <v>0</v>
          </cell>
          <cell r="FM79">
            <v>0</v>
          </cell>
          <cell r="FN79">
            <v>0</v>
          </cell>
          <cell r="FO79">
            <v>0</v>
          </cell>
          <cell r="FP79">
            <v>0</v>
          </cell>
          <cell r="FQ79">
            <v>0</v>
          </cell>
          <cell r="FR79">
            <v>0</v>
          </cell>
          <cell r="FS79">
            <v>0</v>
          </cell>
          <cell r="FT79">
            <v>0</v>
          </cell>
          <cell r="FU79">
            <v>0</v>
          </cell>
          <cell r="FV79">
            <v>0</v>
          </cell>
          <cell r="FW79">
            <v>0</v>
          </cell>
          <cell r="FX79">
            <v>0</v>
          </cell>
          <cell r="FY79">
            <v>0</v>
          </cell>
          <cell r="FZ79">
            <v>0</v>
          </cell>
          <cell r="GA79">
            <v>0</v>
          </cell>
          <cell r="GB79">
            <v>0</v>
          </cell>
          <cell r="GC79">
            <v>0</v>
          </cell>
          <cell r="GD79">
            <v>0</v>
          </cell>
          <cell r="GE79">
            <v>0</v>
          </cell>
          <cell r="GF79">
            <v>0</v>
          </cell>
          <cell r="GG79">
            <v>0</v>
          </cell>
          <cell r="GH79">
            <v>0</v>
          </cell>
          <cell r="GI79">
            <v>0</v>
          </cell>
          <cell r="GJ79">
            <v>0</v>
          </cell>
          <cell r="GK79">
            <v>0</v>
          </cell>
          <cell r="GL79">
            <v>0</v>
          </cell>
          <cell r="GM79">
            <v>0</v>
          </cell>
          <cell r="GN79">
            <v>0</v>
          </cell>
          <cell r="GO79">
            <v>0</v>
          </cell>
          <cell r="GP79">
            <v>0</v>
          </cell>
          <cell r="GQ79">
            <v>0</v>
          </cell>
        </row>
        <row r="80">
          <cell r="A80" t="str">
            <v>SINT IN</v>
          </cell>
          <cell r="B80" t="str">
            <v>Sintex Industries</v>
          </cell>
          <cell r="C80" t="str">
            <v>Diversified</v>
          </cell>
          <cell r="D80">
            <v>0</v>
          </cell>
          <cell r="E80">
            <v>0</v>
          </cell>
          <cell r="F80">
            <v>0</v>
          </cell>
          <cell r="G80">
            <v>0</v>
          </cell>
          <cell r="H80">
            <v>0</v>
          </cell>
          <cell r="I80">
            <v>0</v>
          </cell>
          <cell r="J80">
            <v>0</v>
          </cell>
          <cell r="K80">
            <v>0</v>
          </cell>
          <cell r="L80">
            <v>0</v>
          </cell>
          <cell r="M80">
            <v>0</v>
          </cell>
          <cell r="N80">
            <v>0</v>
          </cell>
          <cell r="O80">
            <v>0</v>
          </cell>
          <cell r="P80">
            <v>0</v>
          </cell>
          <cell r="Q80">
            <v>0</v>
          </cell>
          <cell r="R80">
            <v>0</v>
          </cell>
          <cell r="S80">
            <v>0</v>
          </cell>
          <cell r="T80">
            <v>0</v>
          </cell>
          <cell r="U80">
            <v>0</v>
          </cell>
          <cell r="V80">
            <v>0</v>
          </cell>
          <cell r="W80">
            <v>0</v>
          </cell>
          <cell r="X80">
            <v>0</v>
          </cell>
          <cell r="Y80">
            <v>0</v>
          </cell>
          <cell r="Z80">
            <v>0</v>
          </cell>
          <cell r="AA80">
            <v>0</v>
          </cell>
          <cell r="AB80">
            <v>0</v>
          </cell>
          <cell r="AC80">
            <v>0</v>
          </cell>
          <cell r="AD80">
            <v>0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O80">
            <v>0</v>
          </cell>
          <cell r="AP80">
            <v>0</v>
          </cell>
          <cell r="AQ80">
            <v>0</v>
          </cell>
          <cell r="AR80">
            <v>0</v>
          </cell>
          <cell r="AS80">
            <v>0</v>
          </cell>
          <cell r="AT80">
            <v>0</v>
          </cell>
          <cell r="AU80">
            <v>0</v>
          </cell>
          <cell r="AV80">
            <v>0</v>
          </cell>
          <cell r="AW80">
            <v>0</v>
          </cell>
          <cell r="AX80">
            <v>0</v>
          </cell>
          <cell r="AY80">
            <v>0</v>
          </cell>
          <cell r="AZ80">
            <v>329.59099999999984</v>
          </cell>
          <cell r="BA80">
            <v>442.72499999999991</v>
          </cell>
          <cell r="BB80">
            <v>585.17500000000007</v>
          </cell>
          <cell r="BC80">
            <v>945.69999999999959</v>
          </cell>
          <cell r="BD80">
            <v>564.76699999999994</v>
          </cell>
          <cell r="BE80">
            <v>837.80499999999961</v>
          </cell>
          <cell r="BF80">
            <v>708.43799999999976</v>
          </cell>
          <cell r="BG80">
            <v>1140.3229999999992</v>
          </cell>
          <cell r="BH80">
            <v>0</v>
          </cell>
          <cell r="BI80">
            <v>0</v>
          </cell>
          <cell r="BJ80">
            <v>0</v>
          </cell>
          <cell r="BK80">
            <v>0</v>
          </cell>
          <cell r="BL80">
            <v>0</v>
          </cell>
          <cell r="BM80">
            <v>0</v>
          </cell>
          <cell r="BN80">
            <v>0</v>
          </cell>
          <cell r="BO80">
            <v>0</v>
          </cell>
          <cell r="BP80">
            <v>0</v>
          </cell>
          <cell r="BQ80">
            <v>0</v>
          </cell>
          <cell r="BR80">
            <v>0</v>
          </cell>
          <cell r="BS80">
            <v>0</v>
          </cell>
          <cell r="BT80">
            <v>0</v>
          </cell>
          <cell r="BU80">
            <v>0</v>
          </cell>
          <cell r="BV80">
            <v>0</v>
          </cell>
          <cell r="BW80">
            <v>0</v>
          </cell>
          <cell r="BX80">
            <v>0</v>
          </cell>
          <cell r="BY80">
            <v>0</v>
          </cell>
          <cell r="BZ80">
            <v>0</v>
          </cell>
          <cell r="CA80">
            <v>0</v>
          </cell>
          <cell r="CB80">
            <v>0</v>
          </cell>
          <cell r="CC80">
            <v>0</v>
          </cell>
          <cell r="CD80">
            <v>0</v>
          </cell>
          <cell r="CE80">
            <v>0</v>
          </cell>
          <cell r="CF80">
            <v>0</v>
          </cell>
          <cell r="CG80">
            <v>0</v>
          </cell>
          <cell r="CH80">
            <v>0</v>
          </cell>
          <cell r="CI80">
            <v>0</v>
          </cell>
          <cell r="CJ80">
            <v>0</v>
          </cell>
          <cell r="CK80">
            <v>0</v>
          </cell>
          <cell r="CL80">
            <v>0</v>
          </cell>
          <cell r="CM80">
            <v>0</v>
          </cell>
          <cell r="CN80">
            <v>0</v>
          </cell>
          <cell r="CO80">
            <v>0</v>
          </cell>
          <cell r="CP80">
            <v>0</v>
          </cell>
          <cell r="CQ80">
            <v>0</v>
          </cell>
          <cell r="CR80">
            <v>0</v>
          </cell>
          <cell r="CS80">
            <v>0</v>
          </cell>
          <cell r="CT80">
            <v>0</v>
          </cell>
          <cell r="CU80">
            <v>0</v>
          </cell>
          <cell r="CV80">
            <v>0</v>
          </cell>
          <cell r="CW80">
            <v>0</v>
          </cell>
          <cell r="CX80">
            <v>0</v>
          </cell>
          <cell r="CY80">
            <v>0</v>
          </cell>
          <cell r="CZ80">
            <v>0</v>
          </cell>
          <cell r="DA80">
            <v>0</v>
          </cell>
          <cell r="DB80">
            <v>0</v>
          </cell>
          <cell r="DC80">
            <v>0</v>
          </cell>
          <cell r="DD80">
            <v>329.59099999999984</v>
          </cell>
          <cell r="DE80">
            <v>442.72499999999991</v>
          </cell>
          <cell r="DF80">
            <v>585.17500000000007</v>
          </cell>
          <cell r="DG80">
            <v>945.69999999999959</v>
          </cell>
          <cell r="DH80">
            <v>564.76699999999994</v>
          </cell>
          <cell r="DI80">
            <v>837.80499999999961</v>
          </cell>
          <cell r="DJ80">
            <v>708.43799999999976</v>
          </cell>
          <cell r="DK80">
            <v>1140.3229999999992</v>
          </cell>
          <cell r="DL80">
            <v>0</v>
          </cell>
          <cell r="DM80">
            <v>0</v>
          </cell>
          <cell r="DN80">
            <v>0</v>
          </cell>
          <cell r="DO80">
            <v>0</v>
          </cell>
          <cell r="DP80">
            <v>0</v>
          </cell>
          <cell r="DQ80">
            <v>0</v>
          </cell>
          <cell r="DR80">
            <v>0</v>
          </cell>
          <cell r="DS80">
            <v>0</v>
          </cell>
          <cell r="DT80">
            <v>0</v>
          </cell>
          <cell r="DU80">
            <v>0</v>
          </cell>
          <cell r="DV80">
            <v>0</v>
          </cell>
          <cell r="DW80">
            <v>0</v>
          </cell>
          <cell r="DX80">
            <v>0</v>
          </cell>
          <cell r="DY80">
            <v>0</v>
          </cell>
          <cell r="DZ80">
            <v>0</v>
          </cell>
          <cell r="EA80">
            <v>0</v>
          </cell>
          <cell r="EB80">
            <v>0</v>
          </cell>
          <cell r="EC80">
            <v>0</v>
          </cell>
          <cell r="ED80">
            <v>0</v>
          </cell>
          <cell r="EE80">
            <v>0</v>
          </cell>
          <cell r="EF80">
            <v>0</v>
          </cell>
          <cell r="EG80">
            <v>0</v>
          </cell>
          <cell r="EH80">
            <v>0</v>
          </cell>
          <cell r="EI80">
            <v>0</v>
          </cell>
          <cell r="EJ80">
            <v>0</v>
          </cell>
          <cell r="EK80">
            <v>0</v>
          </cell>
          <cell r="EL80">
            <v>0</v>
          </cell>
          <cell r="EM80">
            <v>0</v>
          </cell>
          <cell r="EN80">
            <v>0</v>
          </cell>
          <cell r="EO80">
            <v>0</v>
          </cell>
          <cell r="EP80">
            <v>0</v>
          </cell>
          <cell r="EQ80">
            <v>0</v>
          </cell>
          <cell r="ER80">
            <v>0</v>
          </cell>
          <cell r="ES80">
            <v>0</v>
          </cell>
          <cell r="ET80">
            <v>0</v>
          </cell>
          <cell r="EU80">
            <v>0</v>
          </cell>
          <cell r="EV80">
            <v>0</v>
          </cell>
          <cell r="EW80">
            <v>0</v>
          </cell>
          <cell r="EX80">
            <v>0</v>
          </cell>
          <cell r="EY80">
            <v>0</v>
          </cell>
          <cell r="EZ80">
            <v>0</v>
          </cell>
          <cell r="FA80">
            <v>0</v>
          </cell>
          <cell r="FB80">
            <v>0</v>
          </cell>
          <cell r="FC80">
            <v>0</v>
          </cell>
          <cell r="FD80">
            <v>0</v>
          </cell>
          <cell r="FE80">
            <v>0</v>
          </cell>
          <cell r="FF80">
            <v>0</v>
          </cell>
          <cell r="FG80">
            <v>0</v>
          </cell>
          <cell r="FH80">
            <v>0</v>
          </cell>
          <cell r="FI80">
            <v>0</v>
          </cell>
          <cell r="FJ80">
            <v>0</v>
          </cell>
          <cell r="FK80">
            <v>0</v>
          </cell>
          <cell r="FL80">
            <v>0</v>
          </cell>
          <cell r="FM80">
            <v>0</v>
          </cell>
          <cell r="FN80">
            <v>0</v>
          </cell>
          <cell r="FO80">
            <v>0</v>
          </cell>
          <cell r="FP80">
            <v>0</v>
          </cell>
          <cell r="FQ80">
            <v>0</v>
          </cell>
          <cell r="FR80">
            <v>0</v>
          </cell>
          <cell r="FS80">
            <v>0</v>
          </cell>
          <cell r="FT80">
            <v>0</v>
          </cell>
          <cell r="FU80">
            <v>0</v>
          </cell>
          <cell r="FV80">
            <v>0</v>
          </cell>
          <cell r="FW80">
            <v>0</v>
          </cell>
          <cell r="FX80">
            <v>0</v>
          </cell>
          <cell r="FY80">
            <v>0</v>
          </cell>
          <cell r="FZ80">
            <v>0</v>
          </cell>
          <cell r="GA80">
            <v>0</v>
          </cell>
          <cell r="GB80">
            <v>0</v>
          </cell>
          <cell r="GC80">
            <v>0</v>
          </cell>
          <cell r="GD80">
            <v>0</v>
          </cell>
          <cell r="GE80">
            <v>0</v>
          </cell>
          <cell r="GF80">
            <v>0</v>
          </cell>
          <cell r="GG80">
            <v>0</v>
          </cell>
          <cell r="GH80">
            <v>0</v>
          </cell>
          <cell r="GI80">
            <v>0</v>
          </cell>
          <cell r="GJ80">
            <v>0</v>
          </cell>
          <cell r="GK80">
            <v>0</v>
          </cell>
          <cell r="GL80">
            <v>0</v>
          </cell>
          <cell r="GM80">
            <v>0</v>
          </cell>
          <cell r="GN80">
            <v>0</v>
          </cell>
          <cell r="GO80">
            <v>0</v>
          </cell>
          <cell r="GP80">
            <v>0</v>
          </cell>
          <cell r="GQ80">
            <v>0</v>
          </cell>
        </row>
        <row r="81">
          <cell r="A81" t="str">
            <v>Construction</v>
          </cell>
          <cell r="B81" t="str">
            <v>Construction</v>
          </cell>
          <cell r="CJ81">
            <v>0</v>
          </cell>
          <cell r="CK81">
            <v>0</v>
          </cell>
          <cell r="CL81">
            <v>0</v>
          </cell>
          <cell r="CM81">
            <v>0</v>
          </cell>
          <cell r="CN81">
            <v>0</v>
          </cell>
          <cell r="CO81">
            <v>0</v>
          </cell>
          <cell r="CP81">
            <v>0</v>
          </cell>
          <cell r="CQ81">
            <v>0</v>
          </cell>
          <cell r="CR81">
            <v>0</v>
          </cell>
          <cell r="CS81">
            <v>0</v>
          </cell>
          <cell r="CT81">
            <v>0</v>
          </cell>
          <cell r="CU81">
            <v>0</v>
          </cell>
          <cell r="CV81">
            <v>0</v>
          </cell>
          <cell r="CW81">
            <v>0</v>
          </cell>
          <cell r="CX81">
            <v>0</v>
          </cell>
          <cell r="CY81">
            <v>0</v>
          </cell>
          <cell r="CZ81">
            <v>0</v>
          </cell>
          <cell r="DA81">
            <v>0</v>
          </cell>
          <cell r="DB81">
            <v>0</v>
          </cell>
          <cell r="DC81">
            <v>0</v>
          </cell>
          <cell r="DD81">
            <v>0</v>
          </cell>
          <cell r="DE81">
            <v>0</v>
          </cell>
          <cell r="DF81">
            <v>0</v>
          </cell>
          <cell r="DG81">
            <v>0</v>
          </cell>
          <cell r="DH81">
            <v>0</v>
          </cell>
          <cell r="DI81">
            <v>0</v>
          </cell>
          <cell r="DJ81">
            <v>0</v>
          </cell>
          <cell r="DK81">
            <v>0</v>
          </cell>
        </row>
        <row r="82">
          <cell r="A82" t="str">
            <v>AKCL IN</v>
          </cell>
          <cell r="B82" t="str">
            <v>Akruti City</v>
          </cell>
          <cell r="C82" t="str">
            <v>Real Estate</v>
          </cell>
          <cell r="D82">
            <v>0</v>
          </cell>
          <cell r="E82">
            <v>0</v>
          </cell>
          <cell r="F82">
            <v>0</v>
          </cell>
          <cell r="G82">
            <v>0</v>
          </cell>
          <cell r="H82">
            <v>0</v>
          </cell>
          <cell r="I82">
            <v>0</v>
          </cell>
          <cell r="J82">
            <v>0</v>
          </cell>
          <cell r="K82">
            <v>0</v>
          </cell>
          <cell r="L82">
            <v>0</v>
          </cell>
          <cell r="M82">
            <v>0</v>
          </cell>
          <cell r="N82">
            <v>0</v>
          </cell>
          <cell r="O82">
            <v>0</v>
          </cell>
          <cell r="P82">
            <v>0</v>
          </cell>
          <cell r="Q82">
            <v>0</v>
          </cell>
          <cell r="R82">
            <v>0</v>
          </cell>
          <cell r="S82">
            <v>0</v>
          </cell>
          <cell r="T82">
            <v>0</v>
          </cell>
          <cell r="U82">
            <v>0</v>
          </cell>
          <cell r="V82">
            <v>0</v>
          </cell>
          <cell r="W82">
            <v>0</v>
          </cell>
          <cell r="X82">
            <v>0</v>
          </cell>
          <cell r="Y82">
            <v>0</v>
          </cell>
          <cell r="Z82">
            <v>0</v>
          </cell>
          <cell r="AA82">
            <v>0</v>
          </cell>
          <cell r="AB82">
            <v>0</v>
          </cell>
          <cell r="AC82">
            <v>0</v>
          </cell>
          <cell r="AD82">
            <v>0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O82">
            <v>0</v>
          </cell>
          <cell r="AP82">
            <v>0</v>
          </cell>
          <cell r="AQ82">
            <v>0</v>
          </cell>
          <cell r="AR82">
            <v>0</v>
          </cell>
          <cell r="AS82">
            <v>0</v>
          </cell>
          <cell r="AT82">
            <v>0</v>
          </cell>
          <cell r="AU82">
            <v>0</v>
          </cell>
          <cell r="AV82">
            <v>0</v>
          </cell>
          <cell r="AW82">
            <v>0</v>
          </cell>
          <cell r="AX82">
            <v>0</v>
          </cell>
          <cell r="AY82">
            <v>0</v>
          </cell>
          <cell r="AZ82">
            <v>444.79999999999995</v>
          </cell>
          <cell r="BA82">
            <v>565.0999999999998</v>
          </cell>
          <cell r="BB82">
            <v>1017.7000000000002</v>
          </cell>
          <cell r="BC82">
            <v>965.23297199999899</v>
          </cell>
          <cell r="BD82">
            <v>1708.9999999999998</v>
          </cell>
          <cell r="BE82">
            <v>1953.6</v>
          </cell>
          <cell r="BF82">
            <v>217.00000000000009</v>
          </cell>
          <cell r="BG82">
            <v>-1232.3999999999999</v>
          </cell>
          <cell r="BH82">
            <v>0</v>
          </cell>
          <cell r="BI82">
            <v>0</v>
          </cell>
          <cell r="BJ82">
            <v>0</v>
          </cell>
          <cell r="BK82">
            <v>0</v>
          </cell>
          <cell r="BL82">
            <v>0</v>
          </cell>
          <cell r="BM82">
            <v>0</v>
          </cell>
          <cell r="BN82">
            <v>0</v>
          </cell>
          <cell r="BO82">
            <v>0</v>
          </cell>
          <cell r="BP82">
            <v>0</v>
          </cell>
          <cell r="BQ82">
            <v>0</v>
          </cell>
          <cell r="BR82">
            <v>0</v>
          </cell>
          <cell r="BS82">
            <v>0</v>
          </cell>
          <cell r="BT82">
            <v>0</v>
          </cell>
          <cell r="BU82">
            <v>0</v>
          </cell>
          <cell r="BV82">
            <v>0</v>
          </cell>
          <cell r="BW82">
            <v>0</v>
          </cell>
          <cell r="BX82">
            <v>0</v>
          </cell>
          <cell r="BY82">
            <v>0</v>
          </cell>
          <cell r="BZ82">
            <v>0</v>
          </cell>
          <cell r="CA82">
            <v>0</v>
          </cell>
          <cell r="CB82">
            <v>0</v>
          </cell>
          <cell r="CC82">
            <v>0</v>
          </cell>
          <cell r="CD82">
            <v>0</v>
          </cell>
          <cell r="CE82">
            <v>0</v>
          </cell>
          <cell r="CF82">
            <v>0</v>
          </cell>
          <cell r="CG82">
            <v>0</v>
          </cell>
          <cell r="CH82">
            <v>0</v>
          </cell>
          <cell r="CI82">
            <v>0</v>
          </cell>
          <cell r="CJ82">
            <v>0</v>
          </cell>
          <cell r="CK82">
            <v>0</v>
          </cell>
          <cell r="CL82">
            <v>0</v>
          </cell>
          <cell r="CM82">
            <v>0</v>
          </cell>
          <cell r="CN82">
            <v>0</v>
          </cell>
          <cell r="CO82">
            <v>0</v>
          </cell>
          <cell r="CP82">
            <v>0</v>
          </cell>
          <cell r="CQ82">
            <v>0</v>
          </cell>
          <cell r="CR82">
            <v>0</v>
          </cell>
          <cell r="CS82">
            <v>0</v>
          </cell>
          <cell r="CT82">
            <v>0</v>
          </cell>
          <cell r="CU82">
            <v>0</v>
          </cell>
          <cell r="CV82">
            <v>0</v>
          </cell>
          <cell r="CW82">
            <v>0</v>
          </cell>
          <cell r="CX82">
            <v>0</v>
          </cell>
          <cell r="CY82">
            <v>0</v>
          </cell>
          <cell r="CZ82">
            <v>0</v>
          </cell>
          <cell r="DA82">
            <v>0</v>
          </cell>
          <cell r="DB82">
            <v>0</v>
          </cell>
          <cell r="DC82">
            <v>0</v>
          </cell>
          <cell r="DD82">
            <v>444.79999999999995</v>
          </cell>
          <cell r="DE82">
            <v>565.0999999999998</v>
          </cell>
          <cell r="DF82">
            <v>1017.7000000000002</v>
          </cell>
          <cell r="DG82">
            <v>965.23297199999899</v>
          </cell>
          <cell r="DH82">
            <v>1708.9999999999998</v>
          </cell>
          <cell r="DI82">
            <v>1953.6</v>
          </cell>
          <cell r="DJ82">
            <v>217.00000000000009</v>
          </cell>
          <cell r="DK82">
            <v>-1232.3999999999999</v>
          </cell>
          <cell r="DL82">
            <v>0</v>
          </cell>
          <cell r="DM82">
            <v>0</v>
          </cell>
          <cell r="DN82">
            <v>0</v>
          </cell>
          <cell r="DO82">
            <v>0</v>
          </cell>
          <cell r="DP82">
            <v>0</v>
          </cell>
          <cell r="DQ82">
            <v>0</v>
          </cell>
          <cell r="DR82">
            <v>0</v>
          </cell>
          <cell r="DS82">
            <v>0</v>
          </cell>
          <cell r="DT82">
            <v>0</v>
          </cell>
          <cell r="DU82">
            <v>0</v>
          </cell>
          <cell r="DV82">
            <v>0</v>
          </cell>
          <cell r="DW82">
            <v>0</v>
          </cell>
          <cell r="DX82">
            <v>0</v>
          </cell>
          <cell r="DY82">
            <v>0</v>
          </cell>
          <cell r="DZ82">
            <v>0</v>
          </cell>
          <cell r="EA82">
            <v>0</v>
          </cell>
          <cell r="EB82">
            <v>0</v>
          </cell>
          <cell r="EC82">
            <v>0</v>
          </cell>
          <cell r="ED82">
            <v>0</v>
          </cell>
          <cell r="EE82">
            <v>0</v>
          </cell>
          <cell r="EF82">
            <v>0</v>
          </cell>
          <cell r="EG82">
            <v>0</v>
          </cell>
          <cell r="EH82">
            <v>0</v>
          </cell>
          <cell r="EI82">
            <v>0</v>
          </cell>
          <cell r="EJ82">
            <v>0</v>
          </cell>
          <cell r="EK82">
            <v>0</v>
          </cell>
          <cell r="EL82">
            <v>0</v>
          </cell>
          <cell r="EM82">
            <v>0</v>
          </cell>
          <cell r="EN82">
            <v>0</v>
          </cell>
          <cell r="EO82">
            <v>0</v>
          </cell>
          <cell r="EP82">
            <v>0</v>
          </cell>
          <cell r="EQ82">
            <v>0</v>
          </cell>
          <cell r="ER82">
            <v>0</v>
          </cell>
          <cell r="ES82">
            <v>0</v>
          </cell>
          <cell r="ET82">
            <v>0</v>
          </cell>
          <cell r="EU82">
            <v>0</v>
          </cell>
          <cell r="EV82">
            <v>0</v>
          </cell>
          <cell r="EW82">
            <v>0</v>
          </cell>
          <cell r="EX82">
            <v>0</v>
          </cell>
          <cell r="EY82">
            <v>0</v>
          </cell>
          <cell r="EZ82">
            <v>0</v>
          </cell>
          <cell r="FA82">
            <v>0</v>
          </cell>
          <cell r="FB82">
            <v>0</v>
          </cell>
          <cell r="FC82">
            <v>0</v>
          </cell>
          <cell r="FD82">
            <v>0</v>
          </cell>
          <cell r="FE82">
            <v>0</v>
          </cell>
          <cell r="FF82">
            <v>0</v>
          </cell>
          <cell r="FG82">
            <v>0</v>
          </cell>
          <cell r="FH82">
            <v>0</v>
          </cell>
          <cell r="FI82">
            <v>0</v>
          </cell>
          <cell r="FJ82">
            <v>0</v>
          </cell>
          <cell r="FK82">
            <v>0</v>
          </cell>
          <cell r="FL82">
            <v>0</v>
          </cell>
          <cell r="FM82">
            <v>0</v>
          </cell>
          <cell r="FN82">
            <v>0</v>
          </cell>
          <cell r="FO82">
            <v>0</v>
          </cell>
          <cell r="FP82">
            <v>0</v>
          </cell>
          <cell r="FQ82">
            <v>0</v>
          </cell>
          <cell r="FR82">
            <v>0</v>
          </cell>
          <cell r="FS82">
            <v>0</v>
          </cell>
          <cell r="FT82">
            <v>0</v>
          </cell>
          <cell r="FU82">
            <v>0</v>
          </cell>
          <cell r="FV82">
            <v>0</v>
          </cell>
          <cell r="FW82">
            <v>0</v>
          </cell>
          <cell r="FX82">
            <v>0</v>
          </cell>
          <cell r="FY82">
            <v>0</v>
          </cell>
          <cell r="FZ82">
            <v>0</v>
          </cell>
          <cell r="GA82">
            <v>0</v>
          </cell>
          <cell r="GB82">
            <v>0</v>
          </cell>
          <cell r="GC82">
            <v>0</v>
          </cell>
          <cell r="GD82">
            <v>0</v>
          </cell>
          <cell r="GE82">
            <v>0</v>
          </cell>
          <cell r="GF82">
            <v>0</v>
          </cell>
          <cell r="GG82">
            <v>0</v>
          </cell>
          <cell r="GH82">
            <v>0</v>
          </cell>
          <cell r="GI82">
            <v>66.7</v>
          </cell>
          <cell r="GJ82">
            <v>66.7</v>
          </cell>
          <cell r="GK82">
            <v>66.7</v>
          </cell>
          <cell r="GL82">
            <v>66.7</v>
          </cell>
          <cell r="GM82">
            <v>66.7</v>
          </cell>
          <cell r="GN82">
            <v>66.7</v>
          </cell>
          <cell r="GO82">
            <v>66.7</v>
          </cell>
          <cell r="GP82">
            <v>66.7</v>
          </cell>
          <cell r="GQ82">
            <v>66.7</v>
          </cell>
        </row>
        <row r="83">
          <cell r="A83" t="str">
            <v>ARCP IN</v>
          </cell>
          <cell r="B83" t="str">
            <v>Anant Raj Industries</v>
          </cell>
          <cell r="C83" t="str">
            <v>Real Estate</v>
          </cell>
          <cell r="D83">
            <v>0</v>
          </cell>
          <cell r="E83">
            <v>0</v>
          </cell>
          <cell r="F83">
            <v>0</v>
          </cell>
          <cell r="G83">
            <v>0</v>
          </cell>
          <cell r="H83">
            <v>0</v>
          </cell>
          <cell r="I83">
            <v>0</v>
          </cell>
          <cell r="J83">
            <v>0</v>
          </cell>
          <cell r="K83">
            <v>0</v>
          </cell>
          <cell r="L83">
            <v>0</v>
          </cell>
          <cell r="M83">
            <v>0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>
            <v>0</v>
          </cell>
          <cell r="S83">
            <v>0</v>
          </cell>
          <cell r="T83">
            <v>0</v>
          </cell>
          <cell r="U83">
            <v>0</v>
          </cell>
          <cell r="V83">
            <v>0</v>
          </cell>
          <cell r="W83">
            <v>0</v>
          </cell>
          <cell r="X83">
            <v>0</v>
          </cell>
          <cell r="Y83">
            <v>0</v>
          </cell>
          <cell r="Z83">
            <v>0</v>
          </cell>
          <cell r="AA83">
            <v>0</v>
          </cell>
          <cell r="AB83">
            <v>0</v>
          </cell>
          <cell r="AC83">
            <v>0</v>
          </cell>
          <cell r="AD83">
            <v>0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O83">
            <v>0</v>
          </cell>
          <cell r="AP83">
            <v>0</v>
          </cell>
          <cell r="AQ83">
            <v>0</v>
          </cell>
          <cell r="AR83">
            <v>2.4610000000000021</v>
          </cell>
          <cell r="AS83">
            <v>25.664999999999985</v>
          </cell>
          <cell r="AT83">
            <v>120.09499999999997</v>
          </cell>
          <cell r="AU83">
            <v>142.70299999999995</v>
          </cell>
          <cell r="AV83">
            <v>200.16700000000003</v>
          </cell>
          <cell r="AW83">
            <v>270.43099999999998</v>
          </cell>
          <cell r="AX83">
            <v>423.02830000000023</v>
          </cell>
          <cell r="AY83">
            <v>263.69900000000007</v>
          </cell>
          <cell r="AZ83">
            <v>1019.7030000000001</v>
          </cell>
          <cell r="BA83">
            <v>1046.6879999999999</v>
          </cell>
          <cell r="BB83">
            <v>1225.6569999999997</v>
          </cell>
          <cell r="BC83">
            <v>1073.3920000000001</v>
          </cell>
          <cell r="BD83">
            <v>77.599999999999994</v>
          </cell>
          <cell r="BE83">
            <v>1272.9259999999999</v>
          </cell>
          <cell r="BF83">
            <v>662.024</v>
          </cell>
          <cell r="BG83">
            <v>60.085000000000058</v>
          </cell>
          <cell r="BH83">
            <v>0</v>
          </cell>
          <cell r="BI83">
            <v>0</v>
          </cell>
          <cell r="BJ83">
            <v>0</v>
          </cell>
          <cell r="BK83">
            <v>0</v>
          </cell>
          <cell r="BL83">
            <v>0</v>
          </cell>
          <cell r="BM83">
            <v>0</v>
          </cell>
          <cell r="BN83">
            <v>0</v>
          </cell>
          <cell r="BO83">
            <v>0</v>
          </cell>
          <cell r="BP83">
            <v>0</v>
          </cell>
          <cell r="BQ83">
            <v>0</v>
          </cell>
          <cell r="BR83">
            <v>0</v>
          </cell>
          <cell r="BS83">
            <v>0</v>
          </cell>
          <cell r="BT83">
            <v>0</v>
          </cell>
          <cell r="BU83">
            <v>0</v>
          </cell>
          <cell r="BV83">
            <v>0</v>
          </cell>
          <cell r="BW83">
            <v>0</v>
          </cell>
          <cell r="BX83">
            <v>0</v>
          </cell>
          <cell r="BY83">
            <v>0</v>
          </cell>
          <cell r="BZ83">
            <v>0</v>
          </cell>
          <cell r="CA83">
            <v>0</v>
          </cell>
          <cell r="CB83">
            <v>0</v>
          </cell>
          <cell r="CC83">
            <v>0</v>
          </cell>
          <cell r="CD83">
            <v>0</v>
          </cell>
          <cell r="CE83">
            <v>0</v>
          </cell>
          <cell r="CF83">
            <v>0</v>
          </cell>
          <cell r="CG83">
            <v>0</v>
          </cell>
          <cell r="CH83">
            <v>0</v>
          </cell>
          <cell r="CI83">
            <v>0</v>
          </cell>
          <cell r="CJ83">
            <v>0</v>
          </cell>
          <cell r="CK83">
            <v>0</v>
          </cell>
          <cell r="CL83">
            <v>0</v>
          </cell>
          <cell r="CM83">
            <v>0</v>
          </cell>
          <cell r="CN83">
            <v>0</v>
          </cell>
          <cell r="CO83">
            <v>0</v>
          </cell>
          <cell r="CP83">
            <v>0</v>
          </cell>
          <cell r="CQ83">
            <v>0</v>
          </cell>
          <cell r="CR83">
            <v>0</v>
          </cell>
          <cell r="CS83">
            <v>0</v>
          </cell>
          <cell r="CT83">
            <v>0</v>
          </cell>
          <cell r="CU83">
            <v>0</v>
          </cell>
          <cell r="CV83">
            <v>2.4610000000000021</v>
          </cell>
          <cell r="CW83">
            <v>25.664999999999985</v>
          </cell>
          <cell r="CX83">
            <v>120.09499999999997</v>
          </cell>
          <cell r="CY83">
            <v>142.70299999999995</v>
          </cell>
          <cell r="CZ83">
            <v>200.16700000000003</v>
          </cell>
          <cell r="DA83">
            <v>270.43099999999998</v>
          </cell>
          <cell r="DB83">
            <v>423.02830000000023</v>
          </cell>
          <cell r="DC83">
            <v>263.69900000000007</v>
          </cell>
          <cell r="DD83">
            <v>1019.7030000000001</v>
          </cell>
          <cell r="DE83">
            <v>1046.6879999999999</v>
          </cell>
          <cell r="DF83">
            <v>1225.6569999999997</v>
          </cell>
          <cell r="DG83">
            <v>1073.3920000000001</v>
          </cell>
          <cell r="DH83">
            <v>77.599999999999994</v>
          </cell>
          <cell r="DI83">
            <v>1272.9259999999999</v>
          </cell>
          <cell r="DJ83">
            <v>662.024</v>
          </cell>
          <cell r="DK83">
            <v>60.085000000000058</v>
          </cell>
          <cell r="DL83">
            <v>0</v>
          </cell>
          <cell r="DM83">
            <v>0</v>
          </cell>
          <cell r="DN83">
            <v>0</v>
          </cell>
          <cell r="DO83">
            <v>0</v>
          </cell>
          <cell r="DP83">
            <v>0</v>
          </cell>
          <cell r="DQ83">
            <v>0</v>
          </cell>
          <cell r="DR83">
            <v>0</v>
          </cell>
          <cell r="DS83">
            <v>0</v>
          </cell>
          <cell r="DT83">
            <v>0</v>
          </cell>
          <cell r="DU83">
            <v>0</v>
          </cell>
          <cell r="DV83">
            <v>0</v>
          </cell>
          <cell r="DW83">
            <v>0</v>
          </cell>
          <cell r="DX83">
            <v>0</v>
          </cell>
          <cell r="DY83">
            <v>0</v>
          </cell>
          <cell r="DZ83">
            <v>0</v>
          </cell>
          <cell r="EA83">
            <v>0</v>
          </cell>
          <cell r="EB83">
            <v>0</v>
          </cell>
          <cell r="EC83">
            <v>0</v>
          </cell>
          <cell r="ED83">
            <v>0</v>
          </cell>
          <cell r="EE83">
            <v>0</v>
          </cell>
          <cell r="EF83">
            <v>0</v>
          </cell>
          <cell r="EG83">
            <v>0</v>
          </cell>
          <cell r="EH83">
            <v>0</v>
          </cell>
          <cell r="EI83">
            <v>-442.64450250000004</v>
          </cell>
          <cell r="EJ83">
            <v>0</v>
          </cell>
          <cell r="EK83">
            <v>0</v>
          </cell>
          <cell r="EL83">
            <v>0</v>
          </cell>
          <cell r="EM83">
            <v>0</v>
          </cell>
          <cell r="EN83">
            <v>0</v>
          </cell>
          <cell r="EO83">
            <v>0</v>
          </cell>
          <cell r="EP83">
            <v>0</v>
          </cell>
          <cell r="EQ83">
            <v>0</v>
          </cell>
          <cell r="ER83">
            <v>0</v>
          </cell>
          <cell r="ES83">
            <v>0</v>
          </cell>
          <cell r="ET83">
            <v>0</v>
          </cell>
          <cell r="EU83">
            <v>0</v>
          </cell>
          <cell r="EV83">
            <v>0</v>
          </cell>
          <cell r="EW83">
            <v>0</v>
          </cell>
          <cell r="EX83">
            <v>0</v>
          </cell>
          <cell r="EY83">
            <v>0</v>
          </cell>
          <cell r="EZ83">
            <v>0</v>
          </cell>
          <cell r="FA83">
            <v>0</v>
          </cell>
          <cell r="FB83">
            <v>0</v>
          </cell>
          <cell r="FC83">
            <v>0</v>
          </cell>
          <cell r="FD83">
            <v>0</v>
          </cell>
          <cell r="FE83">
            <v>0</v>
          </cell>
          <cell r="FF83">
            <v>0</v>
          </cell>
          <cell r="FG83">
            <v>0</v>
          </cell>
          <cell r="FH83">
            <v>0</v>
          </cell>
          <cell r="FI83">
            <v>0</v>
          </cell>
          <cell r="FJ83">
            <v>0</v>
          </cell>
          <cell r="FK83">
            <v>-75.205300974750003</v>
          </cell>
          <cell r="FL83">
            <v>0</v>
          </cell>
          <cell r="FM83">
            <v>0</v>
          </cell>
          <cell r="FN83">
            <v>0</v>
          </cell>
          <cell r="FO83">
            <v>0</v>
          </cell>
          <cell r="FP83">
            <v>0</v>
          </cell>
          <cell r="FQ83">
            <v>0</v>
          </cell>
          <cell r="FR83">
            <v>0</v>
          </cell>
          <cell r="FS83">
            <v>0</v>
          </cell>
          <cell r="FT83">
            <v>0</v>
          </cell>
          <cell r="FU83">
            <v>0</v>
          </cell>
          <cell r="FV83">
            <v>0</v>
          </cell>
          <cell r="FW83">
            <v>0</v>
          </cell>
          <cell r="FX83">
            <v>0</v>
          </cell>
          <cell r="FY83">
            <v>0</v>
          </cell>
          <cell r="FZ83">
            <v>0</v>
          </cell>
          <cell r="GA83">
            <v>0</v>
          </cell>
          <cell r="GB83">
            <v>96.43</v>
          </cell>
          <cell r="GC83">
            <v>108.93</v>
          </cell>
          <cell r="GD83">
            <v>108.93</v>
          </cell>
          <cell r="GE83">
            <v>153.91067500000003</v>
          </cell>
          <cell r="GF83">
            <v>171.41067500000003</v>
          </cell>
          <cell r="GG83">
            <v>171.41067500000003</v>
          </cell>
          <cell r="GH83">
            <v>178.91067500000003</v>
          </cell>
          <cell r="GI83">
            <v>239.164725</v>
          </cell>
          <cell r="GJ83">
            <v>266.96583500000003</v>
          </cell>
          <cell r="GK83">
            <v>274.48583500000001</v>
          </cell>
          <cell r="GL83">
            <v>274.48583500000001</v>
          </cell>
          <cell r="GM83">
            <v>295.09633500000001</v>
          </cell>
          <cell r="GN83">
            <v>295.09633500000001</v>
          </cell>
          <cell r="GO83">
            <v>295.09633500000001</v>
          </cell>
          <cell r="GP83">
            <v>295.09633500000001</v>
          </cell>
          <cell r="GQ83">
            <v>295.09633500000001</v>
          </cell>
        </row>
        <row r="84">
          <cell r="A84" t="str">
            <v>AHCL IN</v>
          </cell>
          <cell r="B84" t="str">
            <v>Ansal Housing &amp; Construct</v>
          </cell>
          <cell r="C84" t="str">
            <v>Real Estate</v>
          </cell>
          <cell r="D84">
            <v>0</v>
          </cell>
          <cell r="E84">
            <v>0</v>
          </cell>
          <cell r="F84">
            <v>0</v>
          </cell>
          <cell r="G84">
            <v>0</v>
          </cell>
          <cell r="H84">
            <v>0</v>
          </cell>
          <cell r="I84">
            <v>0</v>
          </cell>
          <cell r="J84">
            <v>0</v>
          </cell>
          <cell r="K84">
            <v>0</v>
          </cell>
          <cell r="L84">
            <v>0</v>
          </cell>
          <cell r="M84">
            <v>0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R84">
            <v>0</v>
          </cell>
          <cell r="S84">
            <v>0</v>
          </cell>
          <cell r="T84">
            <v>0</v>
          </cell>
          <cell r="U84">
            <v>0</v>
          </cell>
          <cell r="V84">
            <v>0</v>
          </cell>
          <cell r="W84">
            <v>0</v>
          </cell>
          <cell r="X84">
            <v>0</v>
          </cell>
          <cell r="Y84">
            <v>0</v>
          </cell>
          <cell r="Z84">
            <v>0</v>
          </cell>
          <cell r="AA84">
            <v>0</v>
          </cell>
          <cell r="AB84">
            <v>0</v>
          </cell>
          <cell r="AC84">
            <v>0</v>
          </cell>
          <cell r="AD84">
            <v>0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23.569999999999997</v>
          </cell>
          <cell r="AJ84">
            <v>7.8799999999999919</v>
          </cell>
          <cell r="AK84">
            <v>8.9699999999999989</v>
          </cell>
          <cell r="AL84">
            <v>5.4999999999999796</v>
          </cell>
          <cell r="AM84">
            <v>8.3600000000000012</v>
          </cell>
          <cell r="AN84">
            <v>5.9999999999999858</v>
          </cell>
          <cell r="AO84">
            <v>11.770000000000012</v>
          </cell>
          <cell r="AP84">
            <v>20.569999999999979</v>
          </cell>
          <cell r="AQ84">
            <v>22.560000000000009</v>
          </cell>
          <cell r="AR84">
            <v>21.585999999999991</v>
          </cell>
          <cell r="AS84">
            <v>39.885999999999989</v>
          </cell>
          <cell r="AT84">
            <v>67.119</v>
          </cell>
          <cell r="AU84">
            <v>77.362999999999943</v>
          </cell>
          <cell r="AV84">
            <v>72.521999999999963</v>
          </cell>
          <cell r="AW84">
            <v>91.147999999999939</v>
          </cell>
          <cell r="AX84">
            <v>130.65899999999996</v>
          </cell>
          <cell r="AY84">
            <v>133.06299999999999</v>
          </cell>
          <cell r="AZ84">
            <v>126.34700000000009</v>
          </cell>
          <cell r="BA84">
            <v>130.83800000000005</v>
          </cell>
          <cell r="BB84">
            <v>164.03699999999992</v>
          </cell>
          <cell r="BC84">
            <v>132.38599999999991</v>
          </cell>
          <cell r="BD84">
            <v>103.28299999999993</v>
          </cell>
          <cell r="BE84">
            <v>66.028999999999996</v>
          </cell>
          <cell r="BF84">
            <v>30.323999999999948</v>
          </cell>
          <cell r="BG84">
            <v>-39.301999999999694</v>
          </cell>
          <cell r="BH84">
            <v>0</v>
          </cell>
          <cell r="BI84">
            <v>0</v>
          </cell>
          <cell r="BJ84">
            <v>0</v>
          </cell>
          <cell r="BK84">
            <v>0</v>
          </cell>
          <cell r="BL84">
            <v>0</v>
          </cell>
          <cell r="BM84">
            <v>0</v>
          </cell>
          <cell r="BN84">
            <v>0</v>
          </cell>
          <cell r="BO84">
            <v>0</v>
          </cell>
          <cell r="BP84">
            <v>0</v>
          </cell>
          <cell r="BQ84">
            <v>0</v>
          </cell>
          <cell r="BR84">
            <v>0</v>
          </cell>
          <cell r="BS84">
            <v>0</v>
          </cell>
          <cell r="BT84">
            <v>0</v>
          </cell>
          <cell r="BU84">
            <v>0</v>
          </cell>
          <cell r="BV84">
            <v>0</v>
          </cell>
          <cell r="BW84">
            <v>0</v>
          </cell>
          <cell r="BX84">
            <v>0</v>
          </cell>
          <cell r="BY84">
            <v>0</v>
          </cell>
          <cell r="BZ84">
            <v>0</v>
          </cell>
          <cell r="CA84">
            <v>0</v>
          </cell>
          <cell r="CB84">
            <v>0</v>
          </cell>
          <cell r="CC84">
            <v>0</v>
          </cell>
          <cell r="CD84">
            <v>0</v>
          </cell>
          <cell r="CE84">
            <v>0</v>
          </cell>
          <cell r="CF84">
            <v>0</v>
          </cell>
          <cell r="CG84">
            <v>0</v>
          </cell>
          <cell r="CH84">
            <v>0</v>
          </cell>
          <cell r="CI84">
            <v>0</v>
          </cell>
          <cell r="CJ84">
            <v>0</v>
          </cell>
          <cell r="CK84">
            <v>0</v>
          </cell>
          <cell r="CL84">
            <v>0</v>
          </cell>
          <cell r="CM84">
            <v>23.569999999999997</v>
          </cell>
          <cell r="CN84">
            <v>7.8799999999999919</v>
          </cell>
          <cell r="CO84">
            <v>8.9699999999999989</v>
          </cell>
          <cell r="CP84">
            <v>5.4999999999999796</v>
          </cell>
          <cell r="CQ84">
            <v>8.3600000000000012</v>
          </cell>
          <cell r="CR84">
            <v>5.9999999999999858</v>
          </cell>
          <cell r="CS84">
            <v>11.770000000000012</v>
          </cell>
          <cell r="CT84">
            <v>20.569999999999979</v>
          </cell>
          <cell r="CU84">
            <v>22.560000000000009</v>
          </cell>
          <cell r="CV84">
            <v>21.585999999999991</v>
          </cell>
          <cell r="CW84">
            <v>39.885999999999989</v>
          </cell>
          <cell r="CX84">
            <v>67.119</v>
          </cell>
          <cell r="CY84">
            <v>77.362999999999943</v>
          </cell>
          <cell r="CZ84">
            <v>72.521999999999963</v>
          </cell>
          <cell r="DA84">
            <v>91.147999999999939</v>
          </cell>
          <cell r="DB84">
            <v>130.65899999999996</v>
          </cell>
          <cell r="DC84">
            <v>133.06299999999999</v>
          </cell>
          <cell r="DD84">
            <v>126.34700000000009</v>
          </cell>
          <cell r="DE84">
            <v>130.83800000000005</v>
          </cell>
          <cell r="DF84">
            <v>164.03699999999992</v>
          </cell>
          <cell r="DG84">
            <v>132.38599999999991</v>
          </cell>
          <cell r="DH84">
            <v>103.28299999999993</v>
          </cell>
          <cell r="DI84">
            <v>66.028999999999996</v>
          </cell>
          <cell r="DJ84">
            <v>30.323999999999948</v>
          </cell>
          <cell r="DK84">
            <v>-39.301999999999694</v>
          </cell>
          <cell r="DL84">
            <v>0</v>
          </cell>
          <cell r="DM84">
            <v>0</v>
          </cell>
          <cell r="DN84">
            <v>0</v>
          </cell>
          <cell r="DO84">
            <v>0</v>
          </cell>
          <cell r="DP84">
            <v>0</v>
          </cell>
          <cell r="DQ84">
            <v>0</v>
          </cell>
          <cell r="DR84">
            <v>0</v>
          </cell>
          <cell r="DS84">
            <v>0</v>
          </cell>
          <cell r="DT84">
            <v>0</v>
          </cell>
          <cell r="DU84">
            <v>0</v>
          </cell>
          <cell r="DV84">
            <v>0</v>
          </cell>
          <cell r="DW84">
            <v>0</v>
          </cell>
          <cell r="DX84">
            <v>0</v>
          </cell>
          <cell r="DY84">
            <v>0</v>
          </cell>
          <cell r="DZ84">
            <v>0</v>
          </cell>
          <cell r="EA84">
            <v>0</v>
          </cell>
          <cell r="EB84">
            <v>0</v>
          </cell>
          <cell r="EC84">
            <v>0</v>
          </cell>
          <cell r="ED84">
            <v>0</v>
          </cell>
          <cell r="EE84">
            <v>0</v>
          </cell>
          <cell r="EF84">
            <v>0</v>
          </cell>
          <cell r="EG84">
            <v>0</v>
          </cell>
          <cell r="EH84">
            <v>0</v>
          </cell>
          <cell r="EI84">
            <v>0</v>
          </cell>
          <cell r="EJ84">
            <v>0</v>
          </cell>
          <cell r="EK84">
            <v>0</v>
          </cell>
          <cell r="EL84">
            <v>0</v>
          </cell>
          <cell r="EM84">
            <v>0</v>
          </cell>
          <cell r="EN84">
            <v>0</v>
          </cell>
          <cell r="EO84">
            <v>0</v>
          </cell>
          <cell r="EP84">
            <v>0</v>
          </cell>
          <cell r="EQ84">
            <v>0</v>
          </cell>
          <cell r="ER84">
            <v>0</v>
          </cell>
          <cell r="ES84">
            <v>0</v>
          </cell>
          <cell r="ET84">
            <v>0</v>
          </cell>
          <cell r="EU84">
            <v>0</v>
          </cell>
          <cell r="EV84">
            <v>0</v>
          </cell>
          <cell r="EW84">
            <v>0</v>
          </cell>
          <cell r="EX84">
            <v>0</v>
          </cell>
          <cell r="EY84">
            <v>0</v>
          </cell>
          <cell r="EZ84">
            <v>0</v>
          </cell>
          <cell r="FA84">
            <v>0</v>
          </cell>
          <cell r="FB84">
            <v>0</v>
          </cell>
          <cell r="FC84">
            <v>0</v>
          </cell>
          <cell r="FD84">
            <v>0</v>
          </cell>
          <cell r="FE84">
            <v>0</v>
          </cell>
          <cell r="FF84">
            <v>0</v>
          </cell>
          <cell r="FG84">
            <v>0</v>
          </cell>
          <cell r="FH84">
            <v>0</v>
          </cell>
          <cell r="FI84">
            <v>0</v>
          </cell>
          <cell r="FJ84">
            <v>0</v>
          </cell>
          <cell r="FK84">
            <v>0</v>
          </cell>
          <cell r="FL84">
            <v>0</v>
          </cell>
          <cell r="FM84">
            <v>0</v>
          </cell>
          <cell r="FN84">
            <v>0</v>
          </cell>
          <cell r="FO84">
            <v>0</v>
          </cell>
          <cell r="FP84">
            <v>0</v>
          </cell>
          <cell r="FQ84">
            <v>0</v>
          </cell>
          <cell r="FR84">
            <v>0</v>
          </cell>
          <cell r="FS84">
            <v>12.7</v>
          </cell>
          <cell r="FT84">
            <v>12.7</v>
          </cell>
          <cell r="FU84">
            <v>12.7</v>
          </cell>
          <cell r="FV84">
            <v>12.7</v>
          </cell>
          <cell r="FW84">
            <v>12.7</v>
          </cell>
          <cell r="FX84">
            <v>12.7</v>
          </cell>
          <cell r="FY84">
            <v>12.7</v>
          </cell>
          <cell r="FZ84">
            <v>12.7</v>
          </cell>
          <cell r="GA84">
            <v>12.7</v>
          </cell>
          <cell r="GB84">
            <v>12.7</v>
          </cell>
          <cell r="GC84">
            <v>12.7</v>
          </cell>
          <cell r="GD84">
            <v>12.7</v>
          </cell>
          <cell r="GE84">
            <v>14.4</v>
          </cell>
          <cell r="GF84">
            <v>14.43</v>
          </cell>
          <cell r="GG84">
            <v>14.92</v>
          </cell>
          <cell r="GH84">
            <v>14.92</v>
          </cell>
          <cell r="GI84">
            <v>16.7</v>
          </cell>
          <cell r="GJ84">
            <v>16.7</v>
          </cell>
          <cell r="GK84">
            <v>16.7</v>
          </cell>
          <cell r="GL84">
            <v>16.7</v>
          </cell>
          <cell r="GM84">
            <v>17.570799999999998</v>
          </cell>
          <cell r="GN84">
            <v>17.570799999999998</v>
          </cell>
          <cell r="GO84">
            <v>17.570799999999998</v>
          </cell>
          <cell r="GP84">
            <v>17.570799999999998</v>
          </cell>
          <cell r="GQ84">
            <v>17.570799999999998</v>
          </cell>
        </row>
        <row r="85">
          <cell r="A85" t="str">
            <v>APIL IN</v>
          </cell>
          <cell r="B85" t="str">
            <v>Ansal Properties and Infrastrucrure Ltd.</v>
          </cell>
          <cell r="C85" t="str">
            <v>Real Estate</v>
          </cell>
          <cell r="D85">
            <v>0</v>
          </cell>
          <cell r="E85">
            <v>0</v>
          </cell>
          <cell r="F85">
            <v>0</v>
          </cell>
          <cell r="G85">
            <v>0</v>
          </cell>
          <cell r="H85">
            <v>0</v>
          </cell>
          <cell r="I85">
            <v>0</v>
          </cell>
          <cell r="J85">
            <v>0</v>
          </cell>
          <cell r="K85">
            <v>0</v>
          </cell>
          <cell r="L85">
            <v>0</v>
          </cell>
          <cell r="M85">
            <v>0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  <cell r="T85">
            <v>0</v>
          </cell>
          <cell r="U85">
            <v>0</v>
          </cell>
          <cell r="V85">
            <v>0</v>
          </cell>
          <cell r="W85">
            <v>0</v>
          </cell>
          <cell r="X85">
            <v>0</v>
          </cell>
          <cell r="Y85">
            <v>0</v>
          </cell>
          <cell r="Z85">
            <v>0</v>
          </cell>
          <cell r="AA85">
            <v>0</v>
          </cell>
          <cell r="AB85">
            <v>0</v>
          </cell>
          <cell r="AC85">
            <v>0</v>
          </cell>
          <cell r="AD85">
            <v>0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59.300000000000011</v>
          </cell>
          <cell r="AJ85">
            <v>16.200000000000014</v>
          </cell>
          <cell r="AK85">
            <v>15.199999999999971</v>
          </cell>
          <cell r="AL85">
            <v>15.100000000000019</v>
          </cell>
          <cell r="AM85">
            <v>9.8000000000000469</v>
          </cell>
          <cell r="AN85">
            <v>28.500000000000036</v>
          </cell>
          <cell r="AO85">
            <v>36.569999999999879</v>
          </cell>
          <cell r="AP85">
            <v>55.800000000000047</v>
          </cell>
          <cell r="AQ85">
            <v>44</v>
          </cell>
          <cell r="AR85">
            <v>104.96000000000009</v>
          </cell>
          <cell r="AS85">
            <v>71.090000000000103</v>
          </cell>
          <cell r="AT85">
            <v>87.799999999999969</v>
          </cell>
          <cell r="AU85">
            <v>117.19999999999996</v>
          </cell>
          <cell r="AV85">
            <v>282.20000000000005</v>
          </cell>
          <cell r="AW85">
            <v>220.1</v>
          </cell>
          <cell r="AX85">
            <v>401.89999999999969</v>
          </cell>
          <cell r="AY85">
            <v>414.89999999999981</v>
          </cell>
          <cell r="AZ85">
            <v>325.2</v>
          </cell>
          <cell r="BA85">
            <v>585.09999999999991</v>
          </cell>
          <cell r="BB85">
            <v>521.49999999999989</v>
          </cell>
          <cell r="BC85">
            <v>303.30000000000018</v>
          </cell>
          <cell r="BD85">
            <v>215.90000000000012</v>
          </cell>
          <cell r="BE85">
            <v>230.00000000000017</v>
          </cell>
          <cell r="BF85">
            <v>-157.30000000000001</v>
          </cell>
          <cell r="BG85">
            <v>36.800000000000296</v>
          </cell>
          <cell r="BH85">
            <v>0</v>
          </cell>
          <cell r="BI85">
            <v>0</v>
          </cell>
          <cell r="BJ85">
            <v>0</v>
          </cell>
          <cell r="BK85">
            <v>0</v>
          </cell>
          <cell r="BL85">
            <v>0</v>
          </cell>
          <cell r="BM85">
            <v>0</v>
          </cell>
          <cell r="BN85">
            <v>0</v>
          </cell>
          <cell r="BO85">
            <v>0</v>
          </cell>
          <cell r="BP85">
            <v>0</v>
          </cell>
          <cell r="BQ85">
            <v>0</v>
          </cell>
          <cell r="BR85">
            <v>0</v>
          </cell>
          <cell r="BS85">
            <v>0</v>
          </cell>
          <cell r="BT85">
            <v>0</v>
          </cell>
          <cell r="BU85">
            <v>0</v>
          </cell>
          <cell r="BV85">
            <v>0</v>
          </cell>
          <cell r="BW85">
            <v>0</v>
          </cell>
          <cell r="BX85">
            <v>0</v>
          </cell>
          <cell r="BY85">
            <v>0</v>
          </cell>
          <cell r="BZ85">
            <v>0</v>
          </cell>
          <cell r="CA85">
            <v>0</v>
          </cell>
          <cell r="CB85">
            <v>0</v>
          </cell>
          <cell r="CC85">
            <v>0</v>
          </cell>
          <cell r="CD85">
            <v>0</v>
          </cell>
          <cell r="CE85">
            <v>0</v>
          </cell>
          <cell r="CF85">
            <v>0</v>
          </cell>
          <cell r="CG85">
            <v>0</v>
          </cell>
          <cell r="CH85">
            <v>0</v>
          </cell>
          <cell r="CI85">
            <v>0</v>
          </cell>
          <cell r="CJ85">
            <v>0</v>
          </cell>
          <cell r="CK85">
            <v>0</v>
          </cell>
          <cell r="CL85">
            <v>0</v>
          </cell>
          <cell r="CM85">
            <v>59.300000000000011</v>
          </cell>
          <cell r="CN85">
            <v>16.200000000000014</v>
          </cell>
          <cell r="CO85">
            <v>15.199999999999971</v>
          </cell>
          <cell r="CP85">
            <v>15.100000000000019</v>
          </cell>
          <cell r="CQ85">
            <v>9.8000000000000469</v>
          </cell>
          <cell r="CR85">
            <v>28.500000000000036</v>
          </cell>
          <cell r="CS85">
            <v>36.569999999999879</v>
          </cell>
          <cell r="CT85">
            <v>55.800000000000047</v>
          </cell>
          <cell r="CU85">
            <v>44</v>
          </cell>
          <cell r="CV85">
            <v>104.96000000000009</v>
          </cell>
          <cell r="CW85">
            <v>71.090000000000103</v>
          </cell>
          <cell r="CX85">
            <v>162.79999999999995</v>
          </cell>
          <cell r="CY85">
            <v>170.29999999999995</v>
          </cell>
          <cell r="CZ85">
            <v>282.20000000000005</v>
          </cell>
          <cell r="DA85">
            <v>223</v>
          </cell>
          <cell r="DB85">
            <v>401.89999999999969</v>
          </cell>
          <cell r="DC85">
            <v>445.39999999999981</v>
          </cell>
          <cell r="DD85">
            <v>325.2</v>
          </cell>
          <cell r="DE85">
            <v>585.09999999999991</v>
          </cell>
          <cell r="DF85">
            <v>521.49999999999989</v>
          </cell>
          <cell r="DG85">
            <v>303.30000000000018</v>
          </cell>
          <cell r="DH85">
            <v>215.90000000000012</v>
          </cell>
          <cell r="DI85">
            <v>230.00000000000017</v>
          </cell>
          <cell r="DJ85">
            <v>44.699999999999989</v>
          </cell>
          <cell r="DK85">
            <v>-141.99999999999972</v>
          </cell>
          <cell r="DL85">
            <v>0</v>
          </cell>
          <cell r="DM85">
            <v>0</v>
          </cell>
          <cell r="DN85">
            <v>0</v>
          </cell>
          <cell r="DO85">
            <v>0</v>
          </cell>
          <cell r="DP85">
            <v>0</v>
          </cell>
          <cell r="DQ85">
            <v>0</v>
          </cell>
          <cell r="DR85">
            <v>0</v>
          </cell>
          <cell r="DS85">
            <v>0</v>
          </cell>
          <cell r="DT85">
            <v>0</v>
          </cell>
          <cell r="DU85">
            <v>0</v>
          </cell>
          <cell r="DV85">
            <v>0</v>
          </cell>
          <cell r="DW85">
            <v>0</v>
          </cell>
          <cell r="DX85">
            <v>0</v>
          </cell>
          <cell r="DY85">
            <v>0</v>
          </cell>
          <cell r="DZ85">
            <v>0</v>
          </cell>
          <cell r="EA85">
            <v>0</v>
          </cell>
          <cell r="EB85">
            <v>0</v>
          </cell>
          <cell r="EC85">
            <v>0</v>
          </cell>
          <cell r="ED85">
            <v>0</v>
          </cell>
          <cell r="EE85">
            <v>0</v>
          </cell>
          <cell r="EF85">
            <v>0</v>
          </cell>
          <cell r="EG85">
            <v>0</v>
          </cell>
          <cell r="EH85">
            <v>0</v>
          </cell>
          <cell r="EI85">
            <v>0</v>
          </cell>
          <cell r="EJ85">
            <v>0</v>
          </cell>
          <cell r="EK85">
            <v>0</v>
          </cell>
          <cell r="EL85">
            <v>0</v>
          </cell>
          <cell r="EM85">
            <v>0</v>
          </cell>
          <cell r="EN85">
            <v>0</v>
          </cell>
          <cell r="EO85">
            <v>0</v>
          </cell>
          <cell r="EP85">
            <v>0</v>
          </cell>
          <cell r="EQ85">
            <v>0</v>
          </cell>
          <cell r="ER85">
            <v>0</v>
          </cell>
          <cell r="ES85">
            <v>0</v>
          </cell>
          <cell r="ET85">
            <v>0</v>
          </cell>
          <cell r="EU85">
            <v>0</v>
          </cell>
          <cell r="EV85">
            <v>0</v>
          </cell>
          <cell r="EW85">
            <v>0</v>
          </cell>
          <cell r="EX85">
            <v>0</v>
          </cell>
          <cell r="EY85">
            <v>0</v>
          </cell>
          <cell r="EZ85">
            <v>0</v>
          </cell>
          <cell r="FA85">
            <v>0</v>
          </cell>
          <cell r="FB85">
            <v>0</v>
          </cell>
          <cell r="FC85">
            <v>0</v>
          </cell>
          <cell r="FD85">
            <v>0</v>
          </cell>
          <cell r="FE85">
            <v>0</v>
          </cell>
          <cell r="FF85">
            <v>0</v>
          </cell>
          <cell r="FG85">
            <v>0</v>
          </cell>
          <cell r="FH85">
            <v>0</v>
          </cell>
          <cell r="FI85">
            <v>0</v>
          </cell>
          <cell r="FJ85">
            <v>0</v>
          </cell>
          <cell r="FK85">
            <v>0</v>
          </cell>
          <cell r="FL85">
            <v>0</v>
          </cell>
          <cell r="FM85">
            <v>0</v>
          </cell>
          <cell r="FN85">
            <v>0</v>
          </cell>
          <cell r="FO85">
            <v>0</v>
          </cell>
          <cell r="FP85">
            <v>0</v>
          </cell>
          <cell r="FQ85">
            <v>0</v>
          </cell>
          <cell r="FR85">
            <v>0</v>
          </cell>
          <cell r="FS85">
            <v>11.666</v>
          </cell>
          <cell r="FT85">
            <v>11.666</v>
          </cell>
          <cell r="FU85">
            <v>11.666</v>
          </cell>
          <cell r="FV85">
            <v>11.666</v>
          </cell>
          <cell r="FW85">
            <v>11.666</v>
          </cell>
          <cell r="FX85">
            <v>11.666</v>
          </cell>
          <cell r="FY85">
            <v>11.666</v>
          </cell>
          <cell r="FZ85">
            <v>11.666</v>
          </cell>
          <cell r="GA85">
            <v>11.666</v>
          </cell>
          <cell r="GB85">
            <v>17.5</v>
          </cell>
          <cell r="GC85">
            <v>17.5</v>
          </cell>
          <cell r="GD85">
            <v>17.5</v>
          </cell>
          <cell r="GE85">
            <v>17.5</v>
          </cell>
          <cell r="GF85">
            <v>35</v>
          </cell>
          <cell r="GG85">
            <v>50</v>
          </cell>
          <cell r="GH85">
            <v>56.7</v>
          </cell>
          <cell r="GI85">
            <v>56.7</v>
          </cell>
          <cell r="GJ85">
            <v>113.5</v>
          </cell>
          <cell r="GK85">
            <v>113.5</v>
          </cell>
          <cell r="GL85">
            <v>113.5</v>
          </cell>
          <cell r="GM85">
            <v>113.5</v>
          </cell>
          <cell r="GN85">
            <v>113.5</v>
          </cell>
          <cell r="GO85">
            <v>113.5</v>
          </cell>
          <cell r="GP85">
            <v>113.5</v>
          </cell>
          <cell r="GQ85">
            <v>113.5</v>
          </cell>
        </row>
        <row r="86">
          <cell r="A86" t="str">
            <v>AFH IN</v>
          </cell>
          <cell r="B86" t="str">
            <v>Arihant Foundations &amp; Housing</v>
          </cell>
          <cell r="C86" t="str">
            <v>Real Estate</v>
          </cell>
          <cell r="D86">
            <v>0</v>
          </cell>
          <cell r="E86">
            <v>0</v>
          </cell>
          <cell r="F86">
            <v>0</v>
          </cell>
          <cell r="G86">
            <v>0</v>
          </cell>
          <cell r="H86">
            <v>0</v>
          </cell>
          <cell r="I86">
            <v>0</v>
          </cell>
          <cell r="J86">
            <v>0</v>
          </cell>
          <cell r="K86">
            <v>0</v>
          </cell>
          <cell r="L86">
            <v>0</v>
          </cell>
          <cell r="M86">
            <v>0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  <cell r="T86">
            <v>0</v>
          </cell>
          <cell r="U86">
            <v>0</v>
          </cell>
          <cell r="V86">
            <v>0</v>
          </cell>
          <cell r="W86">
            <v>0</v>
          </cell>
          <cell r="X86">
            <v>0</v>
          </cell>
          <cell r="Y86">
            <v>0</v>
          </cell>
          <cell r="Z86">
            <v>0</v>
          </cell>
          <cell r="AA86">
            <v>0</v>
          </cell>
          <cell r="AB86">
            <v>0</v>
          </cell>
          <cell r="AC86">
            <v>0</v>
          </cell>
          <cell r="AD86">
            <v>0</v>
          </cell>
          <cell r="AE86">
            <v>0</v>
          </cell>
          <cell r="AF86">
            <v>0</v>
          </cell>
          <cell r="AG86">
            <v>3.7909999999998814</v>
          </cell>
          <cell r="AH86">
            <v>3.4549999999999454</v>
          </cell>
          <cell r="AI86">
            <v>1.5009999999999875</v>
          </cell>
          <cell r="AJ86">
            <v>2.0290000000000714</v>
          </cell>
          <cell r="AK86">
            <v>3.3800000000000021</v>
          </cell>
          <cell r="AL86">
            <v>3.146000000000015</v>
          </cell>
          <cell r="AM86">
            <v>2.8679999999999772</v>
          </cell>
          <cell r="AN86">
            <v>2.1239999999999091</v>
          </cell>
          <cell r="AO86">
            <v>-2.292999999999993</v>
          </cell>
          <cell r="AP86">
            <v>2.8719999999999795</v>
          </cell>
          <cell r="AQ86">
            <v>9.7720000000000411</v>
          </cell>
          <cell r="AR86">
            <v>17.655000000000062</v>
          </cell>
          <cell r="AS86">
            <v>44.79099999999999</v>
          </cell>
          <cell r="AT86">
            <v>34.181999999999867</v>
          </cell>
          <cell r="AU86">
            <v>52.552999999999855</v>
          </cell>
          <cell r="AV86">
            <v>54.074000000000005</v>
          </cell>
          <cell r="AW86">
            <v>59.585999999999942</v>
          </cell>
          <cell r="AX86">
            <v>63.239000000000004</v>
          </cell>
          <cell r="AY86">
            <v>70.168000000000049</v>
          </cell>
          <cell r="AZ86">
            <v>72.249999999999929</v>
          </cell>
          <cell r="BA86">
            <v>75.859999999999843</v>
          </cell>
          <cell r="BB86">
            <v>105.18400000000018</v>
          </cell>
          <cell r="BC86">
            <v>98.460000000000164</v>
          </cell>
          <cell r="BD86">
            <v>70.806000000000097</v>
          </cell>
          <cell r="BE86">
            <v>12.807000000000063</v>
          </cell>
          <cell r="BF86">
            <v>13.904999999999941</v>
          </cell>
          <cell r="BG86">
            <v>7.8529999999999625</v>
          </cell>
          <cell r="BH86">
            <v>0</v>
          </cell>
          <cell r="BI86">
            <v>0</v>
          </cell>
          <cell r="BJ86">
            <v>0</v>
          </cell>
          <cell r="BK86">
            <v>0</v>
          </cell>
          <cell r="BL86">
            <v>0</v>
          </cell>
          <cell r="BM86">
            <v>0</v>
          </cell>
          <cell r="BN86">
            <v>0</v>
          </cell>
          <cell r="BO86">
            <v>0</v>
          </cell>
          <cell r="BP86">
            <v>0</v>
          </cell>
          <cell r="BQ86">
            <v>0</v>
          </cell>
          <cell r="BR86">
            <v>0</v>
          </cell>
          <cell r="BS86">
            <v>0</v>
          </cell>
          <cell r="BT86">
            <v>0</v>
          </cell>
          <cell r="BU86">
            <v>0</v>
          </cell>
          <cell r="BV86">
            <v>0</v>
          </cell>
          <cell r="BW86">
            <v>0</v>
          </cell>
          <cell r="BX86">
            <v>0</v>
          </cell>
          <cell r="BY86">
            <v>0</v>
          </cell>
          <cell r="BZ86">
            <v>0</v>
          </cell>
          <cell r="CA86">
            <v>0</v>
          </cell>
          <cell r="CB86">
            <v>0</v>
          </cell>
          <cell r="CC86">
            <v>0</v>
          </cell>
          <cell r="CD86">
            <v>0</v>
          </cell>
          <cell r="CE86">
            <v>0</v>
          </cell>
          <cell r="CF86">
            <v>0</v>
          </cell>
          <cell r="CG86">
            <v>0</v>
          </cell>
          <cell r="CH86">
            <v>0</v>
          </cell>
          <cell r="CI86">
            <v>0</v>
          </cell>
          <cell r="CJ86">
            <v>0</v>
          </cell>
          <cell r="CK86">
            <v>3.7909999999998814</v>
          </cell>
          <cell r="CL86">
            <v>3.4549999999999454</v>
          </cell>
          <cell r="CM86">
            <v>1.5009999999999875</v>
          </cell>
          <cell r="CN86">
            <v>2.0290000000000714</v>
          </cell>
          <cell r="CO86">
            <v>3.3800000000000021</v>
          </cell>
          <cell r="CP86">
            <v>3.146000000000015</v>
          </cell>
          <cell r="CQ86">
            <v>2.8679999999999772</v>
          </cell>
          <cell r="CR86">
            <v>2.1239999999999091</v>
          </cell>
          <cell r="CS86">
            <v>-2.292999999999993</v>
          </cell>
          <cell r="CT86">
            <v>2.8719999999999795</v>
          </cell>
          <cell r="CU86">
            <v>9.7720000000000411</v>
          </cell>
          <cell r="CV86">
            <v>17.655000000000062</v>
          </cell>
          <cell r="CW86">
            <v>44.79099999999999</v>
          </cell>
          <cell r="CX86">
            <v>34.181999999999867</v>
          </cell>
          <cell r="CY86">
            <v>52.552999999999855</v>
          </cell>
          <cell r="CZ86">
            <v>54.074000000000005</v>
          </cell>
          <cell r="DA86">
            <v>59.585999999999942</v>
          </cell>
          <cell r="DB86">
            <v>63.239000000000004</v>
          </cell>
          <cell r="DC86">
            <v>70.168000000000049</v>
          </cell>
          <cell r="DD86">
            <v>72.249999999999929</v>
          </cell>
          <cell r="DE86">
            <v>75.859999999999843</v>
          </cell>
          <cell r="DF86">
            <v>105.18400000000018</v>
          </cell>
          <cell r="DG86">
            <v>98.460000000000164</v>
          </cell>
          <cell r="DH86">
            <v>98.113000000000099</v>
          </cell>
          <cell r="DI86">
            <v>12.807000000000063</v>
          </cell>
          <cell r="DJ86">
            <v>513.90499999999997</v>
          </cell>
          <cell r="DK86">
            <v>7.8529999999999625</v>
          </cell>
          <cell r="DL86">
            <v>0</v>
          </cell>
          <cell r="DM86">
            <v>0</v>
          </cell>
          <cell r="DN86">
            <v>0</v>
          </cell>
          <cell r="DO86">
            <v>0</v>
          </cell>
          <cell r="DP86">
            <v>0</v>
          </cell>
          <cell r="DQ86">
            <v>0</v>
          </cell>
          <cell r="DR86">
            <v>0</v>
          </cell>
          <cell r="DS86">
            <v>0</v>
          </cell>
          <cell r="DT86">
            <v>0</v>
          </cell>
          <cell r="DU86">
            <v>0</v>
          </cell>
          <cell r="DV86">
            <v>0</v>
          </cell>
          <cell r="DW86">
            <v>0</v>
          </cell>
          <cell r="DX86">
            <v>0</v>
          </cell>
          <cell r="DY86">
            <v>0</v>
          </cell>
          <cell r="DZ86">
            <v>0</v>
          </cell>
          <cell r="EA86">
            <v>0</v>
          </cell>
          <cell r="EB86">
            <v>0</v>
          </cell>
          <cell r="EC86">
            <v>0</v>
          </cell>
          <cell r="ED86">
            <v>0</v>
          </cell>
          <cell r="EE86">
            <v>0</v>
          </cell>
          <cell r="EF86">
            <v>0</v>
          </cell>
          <cell r="EG86">
            <v>0</v>
          </cell>
          <cell r="EH86">
            <v>0</v>
          </cell>
          <cell r="EI86">
            <v>0</v>
          </cell>
          <cell r="EJ86">
            <v>0</v>
          </cell>
          <cell r="EK86">
            <v>0</v>
          </cell>
          <cell r="EL86">
            <v>0</v>
          </cell>
          <cell r="EM86">
            <v>0</v>
          </cell>
          <cell r="EN86">
            <v>0</v>
          </cell>
          <cell r="EO86">
            <v>0</v>
          </cell>
          <cell r="EP86">
            <v>0</v>
          </cell>
          <cell r="EQ86">
            <v>0</v>
          </cell>
          <cell r="ER86">
            <v>0</v>
          </cell>
          <cell r="ES86">
            <v>0</v>
          </cell>
          <cell r="ET86">
            <v>0</v>
          </cell>
          <cell r="EU86">
            <v>0</v>
          </cell>
          <cell r="EV86">
            <v>0</v>
          </cell>
          <cell r="EW86">
            <v>0</v>
          </cell>
          <cell r="EX86">
            <v>0</v>
          </cell>
          <cell r="EY86">
            <v>0</v>
          </cell>
          <cell r="EZ86">
            <v>0</v>
          </cell>
          <cell r="FA86">
            <v>0</v>
          </cell>
          <cell r="FB86">
            <v>0</v>
          </cell>
          <cell r="FC86">
            <v>0</v>
          </cell>
          <cell r="FD86">
            <v>0</v>
          </cell>
          <cell r="FE86">
            <v>0</v>
          </cell>
          <cell r="FF86">
            <v>0</v>
          </cell>
          <cell r="FG86">
            <v>0</v>
          </cell>
          <cell r="FH86">
            <v>0</v>
          </cell>
          <cell r="FI86">
            <v>0</v>
          </cell>
          <cell r="FJ86">
            <v>0</v>
          </cell>
          <cell r="FK86">
            <v>0</v>
          </cell>
          <cell r="FL86">
            <v>0</v>
          </cell>
          <cell r="FM86">
            <v>0</v>
          </cell>
          <cell r="FN86">
            <v>0</v>
          </cell>
          <cell r="FO86">
            <v>0</v>
          </cell>
          <cell r="FP86">
            <v>0</v>
          </cell>
          <cell r="FQ86">
            <v>5</v>
          </cell>
          <cell r="FR86">
            <v>5</v>
          </cell>
          <cell r="FS86">
            <v>5</v>
          </cell>
          <cell r="FT86">
            <v>5</v>
          </cell>
          <cell r="FU86">
            <v>5</v>
          </cell>
          <cell r="FV86">
            <v>5</v>
          </cell>
          <cell r="FW86">
            <v>5</v>
          </cell>
          <cell r="FX86">
            <v>5</v>
          </cell>
          <cell r="FY86">
            <v>5</v>
          </cell>
          <cell r="FZ86">
            <v>5</v>
          </cell>
          <cell r="GA86">
            <v>5</v>
          </cell>
          <cell r="GB86">
            <v>5</v>
          </cell>
          <cell r="GC86">
            <v>6</v>
          </cell>
          <cell r="GD86">
            <v>6</v>
          </cell>
          <cell r="GE86">
            <v>6</v>
          </cell>
          <cell r="GF86">
            <v>6</v>
          </cell>
          <cell r="GG86">
            <v>6</v>
          </cell>
          <cell r="GH86">
            <v>6.15</v>
          </cell>
          <cell r="GI86">
            <v>7</v>
          </cell>
          <cell r="GJ86">
            <v>7</v>
          </cell>
          <cell r="GK86">
            <v>7</v>
          </cell>
          <cell r="GL86">
            <v>7</v>
          </cell>
          <cell r="GM86">
            <v>7.05</v>
          </cell>
          <cell r="GN86">
            <v>7.05</v>
          </cell>
          <cell r="GO86">
            <v>7.05</v>
          </cell>
          <cell r="GP86">
            <v>7.05</v>
          </cell>
          <cell r="GQ86">
            <v>7.05</v>
          </cell>
        </row>
        <row r="87">
          <cell r="A87" t="str">
            <v>BD IN</v>
          </cell>
          <cell r="B87" t="str">
            <v>Bombay Dyeing</v>
          </cell>
          <cell r="C87" t="str">
            <v>Real Estate</v>
          </cell>
          <cell r="D87">
            <v>0</v>
          </cell>
          <cell r="E87">
            <v>0</v>
          </cell>
          <cell r="F87">
            <v>0</v>
          </cell>
          <cell r="G87">
            <v>0</v>
          </cell>
          <cell r="H87">
            <v>0</v>
          </cell>
          <cell r="I87">
            <v>0</v>
          </cell>
          <cell r="J87">
            <v>0</v>
          </cell>
          <cell r="K87">
            <v>0</v>
          </cell>
          <cell r="L87">
            <v>0</v>
          </cell>
          <cell r="M87">
            <v>0</v>
          </cell>
          <cell r="N87">
            <v>0</v>
          </cell>
          <cell r="O87">
            <v>0</v>
          </cell>
          <cell r="P87">
            <v>0</v>
          </cell>
          <cell r="Q87">
            <v>0</v>
          </cell>
          <cell r="R87">
            <v>0</v>
          </cell>
          <cell r="S87">
            <v>0</v>
          </cell>
          <cell r="T87">
            <v>0</v>
          </cell>
          <cell r="U87">
            <v>0</v>
          </cell>
          <cell r="V87">
            <v>0</v>
          </cell>
          <cell r="W87">
            <v>0</v>
          </cell>
          <cell r="X87">
            <v>0</v>
          </cell>
          <cell r="Y87">
            <v>0</v>
          </cell>
          <cell r="Z87">
            <v>0</v>
          </cell>
          <cell r="AA87">
            <v>0</v>
          </cell>
          <cell r="AB87">
            <v>0</v>
          </cell>
          <cell r="AC87">
            <v>0</v>
          </cell>
          <cell r="AD87">
            <v>0</v>
          </cell>
          <cell r="AE87">
            <v>0</v>
          </cell>
          <cell r="AF87">
            <v>0</v>
          </cell>
          <cell r="AG87">
            <v>21.400000000000283</v>
          </cell>
          <cell r="AH87">
            <v>59.400000000000269</v>
          </cell>
          <cell r="AI87">
            <v>-11.000000000000103</v>
          </cell>
          <cell r="AJ87">
            <v>48.19999999999996</v>
          </cell>
          <cell r="AK87">
            <v>107.1</v>
          </cell>
          <cell r="AL87">
            <v>131.29999999999981</v>
          </cell>
          <cell r="AM87">
            <v>248.4000000000002</v>
          </cell>
          <cell r="AN87">
            <v>67.300000000000182</v>
          </cell>
          <cell r="AO87">
            <v>103.10000000000019</v>
          </cell>
          <cell r="AP87">
            <v>71.600000000000009</v>
          </cell>
          <cell r="AQ87">
            <v>-34.399999999999821</v>
          </cell>
          <cell r="AR87">
            <v>158.60000000000019</v>
          </cell>
          <cell r="AS87">
            <v>265.79999999999984</v>
          </cell>
          <cell r="AT87">
            <v>262.99999999999994</v>
          </cell>
          <cell r="AU87">
            <v>-73.999999999999716</v>
          </cell>
          <cell r="AV87">
            <v>147.60000000000005</v>
          </cell>
          <cell r="AW87">
            <v>102.60000000000016</v>
          </cell>
          <cell r="AX87">
            <v>72.100000000000279</v>
          </cell>
          <cell r="AY87">
            <v>37.000000000000263</v>
          </cell>
          <cell r="AZ87">
            <v>178.79999999999995</v>
          </cell>
          <cell r="BA87">
            <v>142.90000000000012</v>
          </cell>
          <cell r="BB87">
            <v>-370.10000000000019</v>
          </cell>
          <cell r="BC87">
            <v>215.1999999999999</v>
          </cell>
          <cell r="BD87">
            <v>-483.40000000000026</v>
          </cell>
          <cell r="BE87">
            <v>-1039.7</v>
          </cell>
          <cell r="BF87">
            <v>-577.99999999999966</v>
          </cell>
          <cell r="BG87">
            <v>154.99999999999969</v>
          </cell>
          <cell r="BH87">
            <v>0</v>
          </cell>
          <cell r="BI87">
            <v>0</v>
          </cell>
          <cell r="BJ87">
            <v>0</v>
          </cell>
          <cell r="BK87">
            <v>0</v>
          </cell>
          <cell r="BL87">
            <v>0</v>
          </cell>
          <cell r="BM87">
            <v>0</v>
          </cell>
          <cell r="BN87">
            <v>0</v>
          </cell>
          <cell r="BO87">
            <v>0</v>
          </cell>
          <cell r="BP87">
            <v>0</v>
          </cell>
          <cell r="BQ87">
            <v>0</v>
          </cell>
          <cell r="BR87">
            <v>0</v>
          </cell>
          <cell r="BS87">
            <v>0</v>
          </cell>
          <cell r="BT87">
            <v>0</v>
          </cell>
          <cell r="BU87">
            <v>0</v>
          </cell>
          <cell r="BV87">
            <v>0</v>
          </cell>
          <cell r="BW87">
            <v>0</v>
          </cell>
          <cell r="BX87">
            <v>0</v>
          </cell>
          <cell r="BY87">
            <v>0</v>
          </cell>
          <cell r="BZ87">
            <v>0</v>
          </cell>
          <cell r="CA87">
            <v>0</v>
          </cell>
          <cell r="CB87">
            <v>0</v>
          </cell>
          <cell r="CC87">
            <v>0</v>
          </cell>
          <cell r="CD87">
            <v>0</v>
          </cell>
          <cell r="CE87">
            <v>0</v>
          </cell>
          <cell r="CF87">
            <v>0</v>
          </cell>
          <cell r="CG87">
            <v>0</v>
          </cell>
          <cell r="CH87">
            <v>0</v>
          </cell>
          <cell r="CI87">
            <v>0</v>
          </cell>
          <cell r="CJ87">
            <v>0</v>
          </cell>
          <cell r="CK87">
            <v>21.400000000000283</v>
          </cell>
          <cell r="CL87">
            <v>59.400000000000269</v>
          </cell>
          <cell r="CM87">
            <v>-11.000000000000103</v>
          </cell>
          <cell r="CN87">
            <v>48.19999999999996</v>
          </cell>
          <cell r="CO87">
            <v>107.1</v>
          </cell>
          <cell r="CP87">
            <v>131.29999999999981</v>
          </cell>
          <cell r="CQ87">
            <v>248.4000000000002</v>
          </cell>
          <cell r="CR87">
            <v>67.300000000000182</v>
          </cell>
          <cell r="CS87">
            <v>103.10000000000019</v>
          </cell>
          <cell r="CT87">
            <v>71.600000000000009</v>
          </cell>
          <cell r="CU87">
            <v>-34.399999999999821</v>
          </cell>
          <cell r="CV87">
            <v>158.60000000000019</v>
          </cell>
          <cell r="CW87">
            <v>265.79999999999984</v>
          </cell>
          <cell r="CX87">
            <v>262.99999999999994</v>
          </cell>
          <cell r="CY87">
            <v>-66.899999999999721</v>
          </cell>
          <cell r="CZ87">
            <v>151.20000000000005</v>
          </cell>
          <cell r="DA87">
            <v>107.00000000000017</v>
          </cell>
          <cell r="DB87">
            <v>127.10000000000028</v>
          </cell>
          <cell r="DC87">
            <v>92.500000000000256</v>
          </cell>
          <cell r="DD87">
            <v>234.79999999999995</v>
          </cell>
          <cell r="DE87">
            <v>199.10000000000014</v>
          </cell>
          <cell r="DF87">
            <v>-313.30000000000018</v>
          </cell>
          <cell r="DG87">
            <v>-44.500000000000085</v>
          </cell>
          <cell r="DH87">
            <v>-473.20000000000027</v>
          </cell>
          <cell r="DI87">
            <v>-1036.2</v>
          </cell>
          <cell r="DJ87">
            <v>-574.59999999999968</v>
          </cell>
          <cell r="DK87">
            <v>158.49999999999969</v>
          </cell>
          <cell r="DL87">
            <v>0</v>
          </cell>
          <cell r="DM87">
            <v>0</v>
          </cell>
          <cell r="DN87">
            <v>0</v>
          </cell>
          <cell r="DO87">
            <v>0</v>
          </cell>
          <cell r="DP87">
            <v>0</v>
          </cell>
          <cell r="DQ87">
            <v>0</v>
          </cell>
          <cell r="DR87">
            <v>0</v>
          </cell>
          <cell r="DS87">
            <v>0</v>
          </cell>
          <cell r="DT87">
            <v>0</v>
          </cell>
          <cell r="DU87">
            <v>0</v>
          </cell>
          <cell r="DV87">
            <v>0</v>
          </cell>
          <cell r="DW87">
            <v>0</v>
          </cell>
          <cell r="DX87">
            <v>0</v>
          </cell>
          <cell r="DY87">
            <v>0</v>
          </cell>
          <cell r="DZ87">
            <v>0</v>
          </cell>
          <cell r="EA87">
            <v>0</v>
          </cell>
          <cell r="EB87">
            <v>0</v>
          </cell>
          <cell r="EC87">
            <v>0</v>
          </cell>
          <cell r="ED87">
            <v>0</v>
          </cell>
          <cell r="EE87">
            <v>0</v>
          </cell>
          <cell r="EF87">
            <v>0</v>
          </cell>
          <cell r="EG87">
            <v>0</v>
          </cell>
          <cell r="EH87">
            <v>0</v>
          </cell>
          <cell r="EI87">
            <v>0</v>
          </cell>
          <cell r="EJ87">
            <v>0</v>
          </cell>
          <cell r="EK87">
            <v>0</v>
          </cell>
          <cell r="EL87">
            <v>0</v>
          </cell>
          <cell r="EM87">
            <v>0</v>
          </cell>
          <cell r="EN87">
            <v>0</v>
          </cell>
          <cell r="EO87">
            <v>0</v>
          </cell>
          <cell r="EP87">
            <v>0</v>
          </cell>
          <cell r="EQ87">
            <v>0</v>
          </cell>
          <cell r="ER87">
            <v>0</v>
          </cell>
          <cell r="ES87">
            <v>0</v>
          </cell>
          <cell r="ET87">
            <v>0</v>
          </cell>
          <cell r="EU87">
            <v>0</v>
          </cell>
          <cell r="EV87">
            <v>0</v>
          </cell>
          <cell r="EW87">
            <v>0</v>
          </cell>
          <cell r="EX87">
            <v>0</v>
          </cell>
          <cell r="EY87">
            <v>0</v>
          </cell>
          <cell r="EZ87">
            <v>0</v>
          </cell>
          <cell r="FA87">
            <v>0</v>
          </cell>
          <cell r="FB87">
            <v>0</v>
          </cell>
          <cell r="FC87">
            <v>0</v>
          </cell>
          <cell r="FD87">
            <v>0</v>
          </cell>
          <cell r="FE87">
            <v>0</v>
          </cell>
          <cell r="FF87">
            <v>0</v>
          </cell>
          <cell r="FG87">
            <v>0</v>
          </cell>
          <cell r="FH87">
            <v>0</v>
          </cell>
          <cell r="FI87">
            <v>0</v>
          </cell>
          <cell r="FJ87">
            <v>0</v>
          </cell>
          <cell r="FK87">
            <v>0</v>
          </cell>
          <cell r="FL87">
            <v>0</v>
          </cell>
          <cell r="FM87">
            <v>0</v>
          </cell>
          <cell r="FN87">
            <v>0</v>
          </cell>
          <cell r="FO87">
            <v>0</v>
          </cell>
          <cell r="FP87">
            <v>0</v>
          </cell>
          <cell r="FQ87">
            <v>39.17</v>
          </cell>
          <cell r="FR87">
            <v>39.17</v>
          </cell>
          <cell r="FS87">
            <v>39</v>
          </cell>
          <cell r="FT87">
            <v>38.450000000000003</v>
          </cell>
          <cell r="FU87">
            <v>38.53</v>
          </cell>
          <cell r="FV87">
            <v>38.53</v>
          </cell>
          <cell r="FW87">
            <v>38.520000000000003</v>
          </cell>
          <cell r="FX87">
            <v>38.520000000000003</v>
          </cell>
          <cell r="FY87">
            <v>38.520000000000003</v>
          </cell>
          <cell r="FZ87">
            <v>38.58</v>
          </cell>
          <cell r="GA87">
            <v>38.58</v>
          </cell>
          <cell r="GB87">
            <v>38.61</v>
          </cell>
          <cell r="GC87">
            <v>38.61</v>
          </cell>
          <cell r="GD87">
            <v>38.61</v>
          </cell>
          <cell r="GE87">
            <v>38.61</v>
          </cell>
          <cell r="GF87">
            <v>38.6</v>
          </cell>
          <cell r="GG87">
            <v>38.61</v>
          </cell>
          <cell r="GH87">
            <v>38.61</v>
          </cell>
          <cell r="GI87">
            <v>38.61</v>
          </cell>
          <cell r="GJ87">
            <v>38.61</v>
          </cell>
          <cell r="GK87">
            <v>38.61</v>
          </cell>
          <cell r="GL87">
            <v>38.61</v>
          </cell>
          <cell r="GM87">
            <v>38.61</v>
          </cell>
          <cell r="GN87">
            <v>38.61</v>
          </cell>
          <cell r="GO87">
            <v>38.61</v>
          </cell>
          <cell r="GP87">
            <v>38.61</v>
          </cell>
          <cell r="GQ87">
            <v>38.61</v>
          </cell>
        </row>
        <row r="88">
          <cell r="A88" t="str">
            <v>BRGD IN</v>
          </cell>
          <cell r="B88" t="str">
            <v>Brigade Enterprises</v>
          </cell>
          <cell r="C88" t="str">
            <v>Real Estate</v>
          </cell>
          <cell r="D88">
            <v>0</v>
          </cell>
          <cell r="E88">
            <v>0</v>
          </cell>
          <cell r="F88">
            <v>0</v>
          </cell>
          <cell r="G88">
            <v>0</v>
          </cell>
          <cell r="H88">
            <v>0</v>
          </cell>
          <cell r="I88">
            <v>0</v>
          </cell>
          <cell r="J88">
            <v>0</v>
          </cell>
          <cell r="K88">
            <v>0</v>
          </cell>
          <cell r="L88">
            <v>0</v>
          </cell>
          <cell r="M88">
            <v>0</v>
          </cell>
          <cell r="N88">
            <v>0</v>
          </cell>
          <cell r="O88">
            <v>0</v>
          </cell>
          <cell r="P88">
            <v>0</v>
          </cell>
          <cell r="Q88">
            <v>0</v>
          </cell>
          <cell r="R88">
            <v>0</v>
          </cell>
          <cell r="S88">
            <v>0</v>
          </cell>
          <cell r="T88">
            <v>0</v>
          </cell>
          <cell r="U88">
            <v>0</v>
          </cell>
          <cell r="V88">
            <v>0</v>
          </cell>
          <cell r="W88">
            <v>0</v>
          </cell>
          <cell r="X88">
            <v>0</v>
          </cell>
          <cell r="Y88">
            <v>0</v>
          </cell>
          <cell r="Z88">
            <v>0</v>
          </cell>
          <cell r="AA88">
            <v>0</v>
          </cell>
          <cell r="AB88">
            <v>0</v>
          </cell>
          <cell r="AC88">
            <v>0</v>
          </cell>
          <cell r="AD88">
            <v>0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O88">
            <v>0</v>
          </cell>
          <cell r="AP88">
            <v>0</v>
          </cell>
          <cell r="AQ88">
            <v>0</v>
          </cell>
          <cell r="AR88">
            <v>0</v>
          </cell>
          <cell r="AS88">
            <v>0</v>
          </cell>
          <cell r="AT88">
            <v>0</v>
          </cell>
          <cell r="AU88">
            <v>0</v>
          </cell>
          <cell r="AV88">
            <v>0</v>
          </cell>
          <cell r="AW88">
            <v>0</v>
          </cell>
          <cell r="AX88">
            <v>0</v>
          </cell>
          <cell r="AY88">
            <v>0</v>
          </cell>
          <cell r="AZ88">
            <v>0</v>
          </cell>
          <cell r="BA88">
            <v>0</v>
          </cell>
          <cell r="BB88">
            <v>368.15999999999997</v>
          </cell>
          <cell r="BC88">
            <v>214.07000000000005</v>
          </cell>
          <cell r="BD88">
            <v>265.59999999999997</v>
          </cell>
          <cell r="BE88">
            <v>386.59999999999991</v>
          </cell>
          <cell r="BF88">
            <v>21.970000000000013</v>
          </cell>
          <cell r="BG88">
            <v>156.08199999999999</v>
          </cell>
          <cell r="BH88">
            <v>0</v>
          </cell>
          <cell r="BI88">
            <v>0</v>
          </cell>
          <cell r="BJ88">
            <v>0</v>
          </cell>
          <cell r="BK88">
            <v>0</v>
          </cell>
          <cell r="BL88">
            <v>0</v>
          </cell>
          <cell r="BM88">
            <v>0</v>
          </cell>
          <cell r="BN88">
            <v>0</v>
          </cell>
          <cell r="BO88">
            <v>0</v>
          </cell>
          <cell r="BP88">
            <v>0</v>
          </cell>
          <cell r="BQ88">
            <v>0</v>
          </cell>
          <cell r="BR88">
            <v>0</v>
          </cell>
          <cell r="BS88">
            <v>0</v>
          </cell>
          <cell r="BT88">
            <v>0</v>
          </cell>
          <cell r="BU88">
            <v>0</v>
          </cell>
          <cell r="BV88">
            <v>0</v>
          </cell>
          <cell r="BW88">
            <v>0</v>
          </cell>
          <cell r="BX88">
            <v>0</v>
          </cell>
          <cell r="BY88">
            <v>0</v>
          </cell>
          <cell r="BZ88">
            <v>0</v>
          </cell>
          <cell r="CA88">
            <v>0</v>
          </cell>
          <cell r="CB88">
            <v>0</v>
          </cell>
          <cell r="CC88">
            <v>0</v>
          </cell>
          <cell r="CD88">
            <v>0</v>
          </cell>
          <cell r="CE88">
            <v>0</v>
          </cell>
          <cell r="CF88">
            <v>0</v>
          </cell>
          <cell r="CG88">
            <v>0</v>
          </cell>
          <cell r="CH88">
            <v>0</v>
          </cell>
          <cell r="CI88">
            <v>0</v>
          </cell>
          <cell r="CJ88">
            <v>0</v>
          </cell>
          <cell r="CK88">
            <v>0</v>
          </cell>
          <cell r="CL88">
            <v>0</v>
          </cell>
          <cell r="CM88">
            <v>0</v>
          </cell>
          <cell r="CN88">
            <v>0</v>
          </cell>
          <cell r="CO88">
            <v>0</v>
          </cell>
          <cell r="CP88">
            <v>0</v>
          </cell>
          <cell r="CQ88">
            <v>0</v>
          </cell>
          <cell r="CR88">
            <v>0</v>
          </cell>
          <cell r="CS88">
            <v>0</v>
          </cell>
          <cell r="CT88">
            <v>0</v>
          </cell>
          <cell r="CU88">
            <v>0</v>
          </cell>
          <cell r="CV88">
            <v>0</v>
          </cell>
          <cell r="CW88">
            <v>0</v>
          </cell>
          <cell r="CX88">
            <v>0</v>
          </cell>
          <cell r="CY88">
            <v>0</v>
          </cell>
          <cell r="CZ88">
            <v>0</v>
          </cell>
          <cell r="DA88">
            <v>0</v>
          </cell>
          <cell r="DB88">
            <v>0</v>
          </cell>
          <cell r="DC88">
            <v>0</v>
          </cell>
          <cell r="DD88">
            <v>0</v>
          </cell>
          <cell r="DE88">
            <v>0</v>
          </cell>
          <cell r="DF88">
            <v>368.15999999999997</v>
          </cell>
          <cell r="DG88">
            <v>214.07000000000005</v>
          </cell>
          <cell r="DH88">
            <v>265.59999999999997</v>
          </cell>
          <cell r="DI88">
            <v>199.68999999999991</v>
          </cell>
          <cell r="DJ88">
            <v>62.310000000000016</v>
          </cell>
          <cell r="DK88">
            <v>-136.291</v>
          </cell>
          <cell r="DL88">
            <v>0</v>
          </cell>
          <cell r="DM88">
            <v>0</v>
          </cell>
          <cell r="DN88">
            <v>0</v>
          </cell>
          <cell r="DO88">
            <v>0</v>
          </cell>
          <cell r="DP88">
            <v>0</v>
          </cell>
          <cell r="DQ88">
            <v>0</v>
          </cell>
          <cell r="DR88">
            <v>0</v>
          </cell>
          <cell r="DS88">
            <v>0</v>
          </cell>
          <cell r="DT88">
            <v>0</v>
          </cell>
          <cell r="DU88">
            <v>0</v>
          </cell>
          <cell r="DV88">
            <v>0</v>
          </cell>
          <cell r="DW88">
            <v>0</v>
          </cell>
          <cell r="DX88">
            <v>0</v>
          </cell>
          <cell r="DY88">
            <v>0</v>
          </cell>
          <cell r="DZ88">
            <v>0</v>
          </cell>
          <cell r="EA88">
            <v>0</v>
          </cell>
          <cell r="EB88">
            <v>0</v>
          </cell>
          <cell r="EC88">
            <v>0</v>
          </cell>
          <cell r="ED88">
            <v>0</v>
          </cell>
          <cell r="EE88">
            <v>0</v>
          </cell>
          <cell r="EF88">
            <v>0</v>
          </cell>
          <cell r="EG88">
            <v>0</v>
          </cell>
          <cell r="EH88">
            <v>0</v>
          </cell>
          <cell r="EI88">
            <v>0</v>
          </cell>
          <cell r="EJ88">
            <v>0</v>
          </cell>
          <cell r="EK88">
            <v>0</v>
          </cell>
          <cell r="EL88">
            <v>0</v>
          </cell>
          <cell r="EM88">
            <v>0</v>
          </cell>
          <cell r="EN88">
            <v>0</v>
          </cell>
          <cell r="EO88">
            <v>0</v>
          </cell>
          <cell r="EP88">
            <v>0</v>
          </cell>
          <cell r="EQ88">
            <v>0</v>
          </cell>
          <cell r="ER88">
            <v>0</v>
          </cell>
          <cell r="ES88">
            <v>0</v>
          </cell>
          <cell r="ET88">
            <v>0</v>
          </cell>
          <cell r="EU88">
            <v>0</v>
          </cell>
          <cell r="EV88">
            <v>0</v>
          </cell>
          <cell r="EW88">
            <v>0</v>
          </cell>
          <cell r="EX88">
            <v>0</v>
          </cell>
          <cell r="EY88">
            <v>0</v>
          </cell>
          <cell r="EZ88">
            <v>0</v>
          </cell>
          <cell r="FA88">
            <v>0</v>
          </cell>
          <cell r="FB88">
            <v>0</v>
          </cell>
          <cell r="FC88">
            <v>0</v>
          </cell>
          <cell r="FD88">
            <v>0</v>
          </cell>
          <cell r="FE88">
            <v>0</v>
          </cell>
          <cell r="FF88">
            <v>0</v>
          </cell>
          <cell r="FG88">
            <v>0</v>
          </cell>
          <cell r="FH88">
            <v>0</v>
          </cell>
          <cell r="FI88">
            <v>0</v>
          </cell>
          <cell r="FJ88">
            <v>0</v>
          </cell>
          <cell r="FK88">
            <v>0</v>
          </cell>
          <cell r="FL88">
            <v>0</v>
          </cell>
          <cell r="FM88">
            <v>0</v>
          </cell>
          <cell r="FN88">
            <v>0</v>
          </cell>
          <cell r="FO88">
            <v>0</v>
          </cell>
          <cell r="FP88">
            <v>0</v>
          </cell>
          <cell r="FQ88">
            <v>0</v>
          </cell>
          <cell r="FR88">
            <v>0</v>
          </cell>
          <cell r="FS88">
            <v>0</v>
          </cell>
          <cell r="FT88">
            <v>0</v>
          </cell>
          <cell r="FU88">
            <v>0</v>
          </cell>
          <cell r="FV88">
            <v>0</v>
          </cell>
          <cell r="FW88">
            <v>0</v>
          </cell>
          <cell r="FX88">
            <v>0</v>
          </cell>
          <cell r="FY88">
            <v>0</v>
          </cell>
          <cell r="FZ88">
            <v>0</v>
          </cell>
          <cell r="GA88">
            <v>0</v>
          </cell>
          <cell r="GB88">
            <v>0</v>
          </cell>
          <cell r="GC88" t="e">
            <v>#REF!</v>
          </cell>
          <cell r="GD88">
            <v>0</v>
          </cell>
          <cell r="GE88">
            <v>0</v>
          </cell>
          <cell r="GF88">
            <v>0</v>
          </cell>
          <cell r="GG88">
            <v>0</v>
          </cell>
          <cell r="GH88">
            <v>0</v>
          </cell>
          <cell r="GI88">
            <v>0</v>
          </cell>
          <cell r="GJ88">
            <v>0</v>
          </cell>
          <cell r="GK88">
            <v>0</v>
          </cell>
          <cell r="GL88">
            <v>112.252</v>
          </cell>
          <cell r="GM88">
            <v>112.252</v>
          </cell>
          <cell r="GN88">
            <v>112.252</v>
          </cell>
          <cell r="GO88">
            <v>112.252</v>
          </cell>
          <cell r="GP88">
            <v>112.252</v>
          </cell>
          <cell r="GQ88">
            <v>112.252</v>
          </cell>
        </row>
        <row r="89">
          <cell r="A89" t="str">
            <v>DLFU IN</v>
          </cell>
          <cell r="B89" t="str">
            <v>DLF</v>
          </cell>
          <cell r="C89" t="str">
            <v>Real Estate</v>
          </cell>
          <cell r="D89">
            <v>0</v>
          </cell>
          <cell r="E89">
            <v>0</v>
          </cell>
          <cell r="F89">
            <v>0</v>
          </cell>
          <cell r="G89">
            <v>0</v>
          </cell>
          <cell r="H89">
            <v>0</v>
          </cell>
          <cell r="I89">
            <v>0</v>
          </cell>
          <cell r="J89">
            <v>0</v>
          </cell>
          <cell r="K89">
            <v>0</v>
          </cell>
          <cell r="L89">
            <v>0</v>
          </cell>
          <cell r="M89">
            <v>0</v>
          </cell>
          <cell r="N89">
            <v>0</v>
          </cell>
          <cell r="O89">
            <v>0</v>
          </cell>
          <cell r="P89">
            <v>0</v>
          </cell>
          <cell r="Q89">
            <v>0</v>
          </cell>
          <cell r="R89">
            <v>0</v>
          </cell>
          <cell r="S89">
            <v>0</v>
          </cell>
          <cell r="T89">
            <v>0</v>
          </cell>
          <cell r="U89">
            <v>0</v>
          </cell>
          <cell r="V89">
            <v>0</v>
          </cell>
          <cell r="W89">
            <v>0</v>
          </cell>
          <cell r="X89">
            <v>0</v>
          </cell>
          <cell r="Y89">
            <v>0</v>
          </cell>
          <cell r="Z89">
            <v>0</v>
          </cell>
          <cell r="AA89">
            <v>0</v>
          </cell>
          <cell r="AB89">
            <v>0</v>
          </cell>
          <cell r="AC89">
            <v>0</v>
          </cell>
          <cell r="AD89">
            <v>0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O89">
            <v>0</v>
          </cell>
          <cell r="AP89">
            <v>0</v>
          </cell>
          <cell r="AQ89">
            <v>0</v>
          </cell>
          <cell r="AR89">
            <v>0</v>
          </cell>
          <cell r="AS89">
            <v>0</v>
          </cell>
          <cell r="AT89">
            <v>0</v>
          </cell>
          <cell r="AU89">
            <v>0</v>
          </cell>
          <cell r="AV89">
            <v>0</v>
          </cell>
          <cell r="AW89">
            <v>0</v>
          </cell>
          <cell r="AX89">
            <v>0</v>
          </cell>
          <cell r="AY89">
            <v>0</v>
          </cell>
          <cell r="AZ89">
            <v>15154.800000000003</v>
          </cell>
          <cell r="BA89">
            <v>20185.499999999996</v>
          </cell>
          <cell r="BB89">
            <v>21449.799999999992</v>
          </cell>
          <cell r="BC89">
            <v>21777.900000000009</v>
          </cell>
          <cell r="BD89">
            <v>18640</v>
          </cell>
          <cell r="BE89">
            <v>19354</v>
          </cell>
          <cell r="BF89">
            <v>6707.9000000000015</v>
          </cell>
          <cell r="BG89">
            <v>1590.4999999999993</v>
          </cell>
          <cell r="BH89">
            <v>0</v>
          </cell>
          <cell r="BI89">
            <v>0</v>
          </cell>
          <cell r="BJ89">
            <v>0</v>
          </cell>
          <cell r="BK89">
            <v>0</v>
          </cell>
          <cell r="BL89">
            <v>0</v>
          </cell>
          <cell r="BM89">
            <v>0</v>
          </cell>
          <cell r="BN89">
            <v>0</v>
          </cell>
          <cell r="BO89">
            <v>0</v>
          </cell>
          <cell r="BP89">
            <v>0</v>
          </cell>
          <cell r="BQ89">
            <v>0</v>
          </cell>
          <cell r="BR89">
            <v>0</v>
          </cell>
          <cell r="BS89">
            <v>0</v>
          </cell>
          <cell r="BT89">
            <v>0</v>
          </cell>
          <cell r="BU89">
            <v>0</v>
          </cell>
          <cell r="BV89">
            <v>0</v>
          </cell>
          <cell r="BW89">
            <v>0</v>
          </cell>
          <cell r="BX89">
            <v>0</v>
          </cell>
          <cell r="BY89">
            <v>0</v>
          </cell>
          <cell r="BZ89">
            <v>0</v>
          </cell>
          <cell r="CA89">
            <v>0</v>
          </cell>
          <cell r="CB89">
            <v>0</v>
          </cell>
          <cell r="CC89">
            <v>0</v>
          </cell>
          <cell r="CD89">
            <v>0</v>
          </cell>
          <cell r="CE89">
            <v>0</v>
          </cell>
          <cell r="CF89">
            <v>0</v>
          </cell>
          <cell r="CG89">
            <v>0</v>
          </cell>
          <cell r="CH89">
            <v>0</v>
          </cell>
          <cell r="CI89">
            <v>0</v>
          </cell>
          <cell r="CJ89">
            <v>0</v>
          </cell>
          <cell r="CK89">
            <v>0</v>
          </cell>
          <cell r="CL89">
            <v>0</v>
          </cell>
          <cell r="CM89">
            <v>0</v>
          </cell>
          <cell r="CN89">
            <v>0</v>
          </cell>
          <cell r="CO89">
            <v>0</v>
          </cell>
          <cell r="CP89">
            <v>0</v>
          </cell>
          <cell r="CQ89">
            <v>0</v>
          </cell>
          <cell r="CR89">
            <v>0</v>
          </cell>
          <cell r="CS89">
            <v>0</v>
          </cell>
          <cell r="CT89">
            <v>0</v>
          </cell>
          <cell r="CU89">
            <v>0</v>
          </cell>
          <cell r="CV89">
            <v>0</v>
          </cell>
          <cell r="CW89">
            <v>0</v>
          </cell>
          <cell r="CX89">
            <v>0</v>
          </cell>
          <cell r="CY89">
            <v>0</v>
          </cell>
          <cell r="CZ89">
            <v>0</v>
          </cell>
          <cell r="DA89">
            <v>0</v>
          </cell>
          <cell r="DB89">
            <v>0</v>
          </cell>
          <cell r="DC89">
            <v>0</v>
          </cell>
          <cell r="DD89">
            <v>15154.800000000003</v>
          </cell>
          <cell r="DE89">
            <v>20185.499999999996</v>
          </cell>
          <cell r="DF89">
            <v>21449.799999999992</v>
          </cell>
          <cell r="DG89">
            <v>21777.900000000009</v>
          </cell>
          <cell r="DH89">
            <v>18640</v>
          </cell>
          <cell r="DI89">
            <v>19354</v>
          </cell>
          <cell r="DJ89">
            <v>6707.9000000000015</v>
          </cell>
          <cell r="DK89">
            <v>1590.4999999999993</v>
          </cell>
          <cell r="DL89">
            <v>0</v>
          </cell>
          <cell r="DM89">
            <v>0</v>
          </cell>
          <cell r="DN89">
            <v>0</v>
          </cell>
          <cell r="DO89">
            <v>0</v>
          </cell>
          <cell r="DP89">
            <v>0</v>
          </cell>
          <cell r="DQ89">
            <v>0</v>
          </cell>
          <cell r="DR89">
            <v>0</v>
          </cell>
          <cell r="DS89">
            <v>0</v>
          </cell>
          <cell r="DT89">
            <v>0</v>
          </cell>
          <cell r="DU89">
            <v>0</v>
          </cell>
          <cell r="DV89">
            <v>0</v>
          </cell>
          <cell r="DW89">
            <v>0</v>
          </cell>
          <cell r="DX89">
            <v>0</v>
          </cell>
          <cell r="DY89">
            <v>0</v>
          </cell>
          <cell r="DZ89">
            <v>0</v>
          </cell>
          <cell r="EA89">
            <v>0</v>
          </cell>
          <cell r="EB89">
            <v>0</v>
          </cell>
          <cell r="EC89">
            <v>0</v>
          </cell>
          <cell r="ED89">
            <v>0</v>
          </cell>
          <cell r="EE89">
            <v>0</v>
          </cell>
          <cell r="EF89">
            <v>0</v>
          </cell>
          <cell r="EG89">
            <v>3409.66536</v>
          </cell>
          <cell r="EH89">
            <v>0</v>
          </cell>
          <cell r="EI89">
            <v>0</v>
          </cell>
          <cell r="EJ89">
            <v>0</v>
          </cell>
          <cell r="EK89">
            <v>0</v>
          </cell>
          <cell r="EL89">
            <v>0</v>
          </cell>
          <cell r="EM89">
            <v>0</v>
          </cell>
          <cell r="EN89">
            <v>0</v>
          </cell>
          <cell r="EO89">
            <v>0</v>
          </cell>
          <cell r="EP89">
            <v>0</v>
          </cell>
          <cell r="EQ89">
            <v>0</v>
          </cell>
          <cell r="ER89">
            <v>0</v>
          </cell>
          <cell r="ES89">
            <v>0</v>
          </cell>
          <cell r="ET89">
            <v>0</v>
          </cell>
          <cell r="EU89">
            <v>0</v>
          </cell>
          <cell r="EV89">
            <v>0</v>
          </cell>
          <cell r="EW89">
            <v>0</v>
          </cell>
          <cell r="EX89">
            <v>0</v>
          </cell>
          <cell r="EY89">
            <v>0</v>
          </cell>
          <cell r="EZ89">
            <v>0</v>
          </cell>
          <cell r="FA89">
            <v>0</v>
          </cell>
          <cell r="FB89">
            <v>0</v>
          </cell>
          <cell r="FC89">
            <v>0</v>
          </cell>
          <cell r="FD89">
            <v>0</v>
          </cell>
          <cell r="FE89">
            <v>0</v>
          </cell>
          <cell r="FF89">
            <v>0</v>
          </cell>
          <cell r="FG89">
            <v>0</v>
          </cell>
          <cell r="FH89">
            <v>0</v>
          </cell>
          <cell r="FI89">
            <v>579.30214466400002</v>
          </cell>
          <cell r="FJ89">
            <v>0</v>
          </cell>
          <cell r="FK89">
            <v>0</v>
          </cell>
          <cell r="FL89">
            <v>0</v>
          </cell>
          <cell r="FM89">
            <v>0</v>
          </cell>
          <cell r="FN89">
            <v>0</v>
          </cell>
          <cell r="FO89">
            <v>0</v>
          </cell>
          <cell r="FP89">
            <v>0</v>
          </cell>
          <cell r="FQ89">
            <v>0</v>
          </cell>
          <cell r="FR89">
            <v>0</v>
          </cell>
          <cell r="FS89">
            <v>0</v>
          </cell>
          <cell r="FT89">
            <v>0</v>
          </cell>
          <cell r="FU89">
            <v>0</v>
          </cell>
          <cell r="FV89">
            <v>0</v>
          </cell>
          <cell r="FW89">
            <v>0</v>
          </cell>
          <cell r="FX89">
            <v>0</v>
          </cell>
          <cell r="FY89">
            <v>0</v>
          </cell>
          <cell r="FZ89">
            <v>0</v>
          </cell>
          <cell r="GA89">
            <v>0</v>
          </cell>
          <cell r="GB89">
            <v>0</v>
          </cell>
          <cell r="GC89">
            <v>0</v>
          </cell>
          <cell r="GD89">
            <v>0</v>
          </cell>
          <cell r="GE89">
            <v>0</v>
          </cell>
          <cell r="GF89">
            <v>0</v>
          </cell>
          <cell r="GG89">
            <v>0</v>
          </cell>
          <cell r="GH89">
            <v>0</v>
          </cell>
          <cell r="GI89">
            <v>0</v>
          </cell>
          <cell r="GJ89">
            <v>1704.83268</v>
          </cell>
          <cell r="GK89">
            <v>1704.83268</v>
          </cell>
          <cell r="GL89">
            <v>1704.83268</v>
          </cell>
          <cell r="GM89">
            <v>1704.83268</v>
          </cell>
          <cell r="GN89">
            <v>1704.83268</v>
          </cell>
          <cell r="GO89">
            <v>1704.83268</v>
          </cell>
          <cell r="GP89">
            <v>1702.7119130000001</v>
          </cell>
          <cell r="GQ89">
            <v>1697.2089129999999</v>
          </cell>
        </row>
        <row r="90">
          <cell r="A90" t="str">
            <v>DSK IN</v>
          </cell>
          <cell r="B90" t="str">
            <v>DS Kulkarni Developers</v>
          </cell>
          <cell r="C90" t="str">
            <v>Real Estate</v>
          </cell>
          <cell r="D90">
            <v>0</v>
          </cell>
          <cell r="E90">
            <v>0</v>
          </cell>
          <cell r="F90">
            <v>0</v>
          </cell>
          <cell r="G90">
            <v>0</v>
          </cell>
          <cell r="H90">
            <v>0</v>
          </cell>
          <cell r="I90">
            <v>0</v>
          </cell>
          <cell r="J90">
            <v>0</v>
          </cell>
          <cell r="K90">
            <v>0</v>
          </cell>
          <cell r="L90">
            <v>0</v>
          </cell>
          <cell r="M90">
            <v>0</v>
          </cell>
          <cell r="N90">
            <v>0</v>
          </cell>
          <cell r="O90">
            <v>0</v>
          </cell>
          <cell r="P90">
            <v>0</v>
          </cell>
          <cell r="Q90">
            <v>0</v>
          </cell>
          <cell r="R90">
            <v>0</v>
          </cell>
          <cell r="S90">
            <v>0</v>
          </cell>
          <cell r="T90">
            <v>0</v>
          </cell>
          <cell r="U90">
            <v>0</v>
          </cell>
          <cell r="V90">
            <v>0</v>
          </cell>
          <cell r="W90">
            <v>0</v>
          </cell>
          <cell r="X90">
            <v>0</v>
          </cell>
          <cell r="Y90">
            <v>0</v>
          </cell>
          <cell r="Z90">
            <v>0</v>
          </cell>
          <cell r="AA90">
            <v>0</v>
          </cell>
          <cell r="AB90">
            <v>0</v>
          </cell>
          <cell r="AC90">
            <v>0</v>
          </cell>
          <cell r="AD90">
            <v>0</v>
          </cell>
          <cell r="AE90">
            <v>0</v>
          </cell>
          <cell r="AF90">
            <v>0</v>
          </cell>
          <cell r="AG90">
            <v>2.3759999999999879</v>
          </cell>
          <cell r="AH90">
            <v>1.9019999999999975</v>
          </cell>
          <cell r="AI90">
            <v>-27.58500000000004</v>
          </cell>
          <cell r="AJ90">
            <v>1.973999999999996</v>
          </cell>
          <cell r="AK90">
            <v>3.076999999999996</v>
          </cell>
          <cell r="AL90">
            <v>2.6130000000000084</v>
          </cell>
          <cell r="AM90">
            <v>7.1329999999999618</v>
          </cell>
          <cell r="AN90">
            <v>3.1580000000000061</v>
          </cell>
          <cell r="AO90">
            <v>4.4249999999999909</v>
          </cell>
          <cell r="AP90">
            <v>5.201999999999976</v>
          </cell>
          <cell r="AQ90">
            <v>23.251000000000026</v>
          </cell>
          <cell r="AR90">
            <v>32.135999999999974</v>
          </cell>
          <cell r="AS90">
            <v>41.036000000000008</v>
          </cell>
          <cell r="AT90">
            <v>45.786000000000044</v>
          </cell>
          <cell r="AU90">
            <v>56.964999999999954</v>
          </cell>
          <cell r="AV90">
            <v>97.554999999999978</v>
          </cell>
          <cell r="AW90">
            <v>83.417999999999921</v>
          </cell>
          <cell r="AX90">
            <v>116.64999999999995</v>
          </cell>
          <cell r="AY90">
            <v>54.020999999999951</v>
          </cell>
          <cell r="AZ90">
            <v>107.47</v>
          </cell>
          <cell r="BA90">
            <v>152.57099999999991</v>
          </cell>
          <cell r="BB90">
            <v>102.99099999999999</v>
          </cell>
          <cell r="BC90">
            <v>48.199999999999903</v>
          </cell>
          <cell r="BD90">
            <v>77.532000000000068</v>
          </cell>
          <cell r="BE90">
            <v>45.728999999999935</v>
          </cell>
          <cell r="BF90">
            <v>24.642999999999983</v>
          </cell>
          <cell r="BG90">
            <v>-47.658000000000193</v>
          </cell>
          <cell r="BH90">
            <v>0</v>
          </cell>
          <cell r="BI90">
            <v>0</v>
          </cell>
          <cell r="BJ90">
            <v>0</v>
          </cell>
          <cell r="BK90">
            <v>0</v>
          </cell>
          <cell r="BL90">
            <v>0</v>
          </cell>
          <cell r="BM90">
            <v>0</v>
          </cell>
          <cell r="BN90">
            <v>0</v>
          </cell>
          <cell r="BO90">
            <v>0</v>
          </cell>
          <cell r="BP90">
            <v>0</v>
          </cell>
          <cell r="BQ90">
            <v>0</v>
          </cell>
          <cell r="BR90">
            <v>0</v>
          </cell>
          <cell r="BS90">
            <v>0</v>
          </cell>
          <cell r="BT90">
            <v>0</v>
          </cell>
          <cell r="BU90">
            <v>0</v>
          </cell>
          <cell r="BV90">
            <v>0</v>
          </cell>
          <cell r="BW90">
            <v>0</v>
          </cell>
          <cell r="BX90">
            <v>0</v>
          </cell>
          <cell r="BY90">
            <v>0</v>
          </cell>
          <cell r="BZ90">
            <v>0</v>
          </cell>
          <cell r="CA90">
            <v>0</v>
          </cell>
          <cell r="CB90">
            <v>0</v>
          </cell>
          <cell r="CC90">
            <v>0</v>
          </cell>
          <cell r="CD90">
            <v>0</v>
          </cell>
          <cell r="CE90">
            <v>0</v>
          </cell>
          <cell r="CF90">
            <v>0</v>
          </cell>
          <cell r="CG90">
            <v>0</v>
          </cell>
          <cell r="CH90">
            <v>0</v>
          </cell>
          <cell r="CI90">
            <v>0</v>
          </cell>
          <cell r="CJ90">
            <v>0</v>
          </cell>
          <cell r="CK90">
            <v>2.3759999999999879</v>
          </cell>
          <cell r="CL90">
            <v>1.9019999999999975</v>
          </cell>
          <cell r="CM90">
            <v>-27.58500000000004</v>
          </cell>
          <cell r="CN90">
            <v>1.973999999999996</v>
          </cell>
          <cell r="CO90">
            <v>3.076999999999996</v>
          </cell>
          <cell r="CP90">
            <v>2.6130000000000084</v>
          </cell>
          <cell r="CQ90">
            <v>7.1329999999999618</v>
          </cell>
          <cell r="CR90">
            <v>3.1580000000000061</v>
          </cell>
          <cell r="CS90">
            <v>4.4249999999999909</v>
          </cell>
          <cell r="CT90">
            <v>5.201999999999976</v>
          </cell>
          <cell r="CU90">
            <v>23.251000000000026</v>
          </cell>
          <cell r="CV90">
            <v>32.135999999999974</v>
          </cell>
          <cell r="CW90">
            <v>41.036000000000008</v>
          </cell>
          <cell r="CX90">
            <v>45.786000000000044</v>
          </cell>
          <cell r="CY90">
            <v>56.964999999999954</v>
          </cell>
          <cell r="CZ90">
            <v>97.554999999999978</v>
          </cell>
          <cell r="DA90">
            <v>83.417999999999921</v>
          </cell>
          <cell r="DB90">
            <v>116.64999999999995</v>
          </cell>
          <cell r="DC90">
            <v>54.020999999999951</v>
          </cell>
          <cell r="DD90">
            <v>107.47</v>
          </cell>
          <cell r="DE90">
            <v>152.57099999999991</v>
          </cell>
          <cell r="DF90">
            <v>102.99099999999999</v>
          </cell>
          <cell r="DG90">
            <v>53.879999999999903</v>
          </cell>
          <cell r="DH90">
            <v>77.532000000000068</v>
          </cell>
          <cell r="DI90">
            <v>45.728999999999935</v>
          </cell>
          <cell r="DJ90">
            <v>24.642999999999983</v>
          </cell>
          <cell r="DK90">
            <v>-47.658000000000193</v>
          </cell>
          <cell r="DL90">
            <v>0</v>
          </cell>
          <cell r="DM90">
            <v>0</v>
          </cell>
          <cell r="DN90">
            <v>0</v>
          </cell>
          <cell r="DO90">
            <v>0</v>
          </cell>
          <cell r="DP90">
            <v>0</v>
          </cell>
          <cell r="DQ90">
            <v>0</v>
          </cell>
          <cell r="DR90">
            <v>0</v>
          </cell>
          <cell r="DS90">
            <v>0</v>
          </cell>
          <cell r="DT90">
            <v>0</v>
          </cell>
          <cell r="DU90">
            <v>0</v>
          </cell>
          <cell r="DV90">
            <v>0</v>
          </cell>
          <cell r="DW90">
            <v>0</v>
          </cell>
          <cell r="DX90">
            <v>0</v>
          </cell>
          <cell r="DY90">
            <v>0</v>
          </cell>
          <cell r="DZ90">
            <v>0</v>
          </cell>
          <cell r="EA90">
            <v>0</v>
          </cell>
          <cell r="EB90">
            <v>0</v>
          </cell>
          <cell r="EC90">
            <v>0</v>
          </cell>
          <cell r="ED90">
            <v>0</v>
          </cell>
          <cell r="EE90">
            <v>0</v>
          </cell>
          <cell r="EF90">
            <v>0</v>
          </cell>
          <cell r="EG90">
            <v>0</v>
          </cell>
          <cell r="EH90">
            <v>0</v>
          </cell>
          <cell r="EI90">
            <v>0</v>
          </cell>
          <cell r="EJ90">
            <v>0</v>
          </cell>
          <cell r="EK90">
            <v>0</v>
          </cell>
          <cell r="EL90">
            <v>0</v>
          </cell>
          <cell r="EM90">
            <v>0</v>
          </cell>
          <cell r="EN90">
            <v>0</v>
          </cell>
          <cell r="EO90">
            <v>0</v>
          </cell>
          <cell r="EP90">
            <v>0</v>
          </cell>
          <cell r="EQ90">
            <v>0</v>
          </cell>
          <cell r="ER90">
            <v>0</v>
          </cell>
          <cell r="ES90">
            <v>0</v>
          </cell>
          <cell r="ET90">
            <v>0</v>
          </cell>
          <cell r="EU90">
            <v>0</v>
          </cell>
          <cell r="EV90">
            <v>0</v>
          </cell>
          <cell r="EW90">
            <v>0</v>
          </cell>
          <cell r="EX90">
            <v>0</v>
          </cell>
          <cell r="EY90">
            <v>0</v>
          </cell>
          <cell r="EZ90">
            <v>0</v>
          </cell>
          <cell r="FA90">
            <v>0</v>
          </cell>
          <cell r="FB90">
            <v>0</v>
          </cell>
          <cell r="FC90">
            <v>0</v>
          </cell>
          <cell r="FD90">
            <v>0</v>
          </cell>
          <cell r="FE90">
            <v>0</v>
          </cell>
          <cell r="FF90">
            <v>0</v>
          </cell>
          <cell r="FG90">
            <v>0</v>
          </cell>
          <cell r="FH90">
            <v>0</v>
          </cell>
          <cell r="FI90">
            <v>0</v>
          </cell>
          <cell r="FJ90">
            <v>0</v>
          </cell>
          <cell r="FK90">
            <v>0</v>
          </cell>
          <cell r="FL90">
            <v>0</v>
          </cell>
          <cell r="FM90">
            <v>0</v>
          </cell>
          <cell r="FN90">
            <v>0</v>
          </cell>
          <cell r="FO90">
            <v>0</v>
          </cell>
          <cell r="FP90">
            <v>0</v>
          </cell>
          <cell r="FQ90">
            <v>11</v>
          </cell>
          <cell r="FR90">
            <v>11</v>
          </cell>
          <cell r="FS90">
            <v>11</v>
          </cell>
          <cell r="FT90">
            <v>11</v>
          </cell>
          <cell r="FU90">
            <v>11</v>
          </cell>
          <cell r="FV90">
            <v>11</v>
          </cell>
          <cell r="FW90">
            <v>11</v>
          </cell>
          <cell r="FX90">
            <v>11</v>
          </cell>
          <cell r="FY90">
            <v>11</v>
          </cell>
          <cell r="FZ90">
            <v>11</v>
          </cell>
          <cell r="GA90">
            <v>11</v>
          </cell>
          <cell r="GB90">
            <v>11</v>
          </cell>
          <cell r="GC90">
            <v>11</v>
          </cell>
          <cell r="GD90">
            <v>11</v>
          </cell>
          <cell r="GE90">
            <v>11</v>
          </cell>
          <cell r="GF90">
            <v>22.000999999999998</v>
          </cell>
          <cell r="GG90">
            <v>22.000999999999998</v>
          </cell>
          <cell r="GH90">
            <v>22.000999999999998</v>
          </cell>
          <cell r="GI90">
            <v>22.000999999999998</v>
          </cell>
          <cell r="GJ90">
            <v>22.000999999999998</v>
          </cell>
          <cell r="GK90">
            <v>25.8</v>
          </cell>
          <cell r="GL90">
            <v>25.800999999999998</v>
          </cell>
          <cell r="GM90">
            <v>25.800999999999998</v>
          </cell>
          <cell r="GN90">
            <v>25.800999999999998</v>
          </cell>
          <cell r="GO90">
            <v>25.800999999999998</v>
          </cell>
          <cell r="GP90">
            <v>25.800999999999998</v>
          </cell>
          <cell r="GQ90">
            <v>25.800999999999998</v>
          </cell>
        </row>
        <row r="91">
          <cell r="A91" t="str">
            <v>HDIL IN</v>
          </cell>
          <cell r="B91" t="str">
            <v>Housing Development &amp; Infrastructure</v>
          </cell>
          <cell r="C91" t="str">
            <v>Real Estate</v>
          </cell>
          <cell r="D91">
            <v>0</v>
          </cell>
          <cell r="E91">
            <v>0</v>
          </cell>
          <cell r="F91">
            <v>0</v>
          </cell>
          <cell r="G91">
            <v>0</v>
          </cell>
          <cell r="H91">
            <v>0</v>
          </cell>
          <cell r="I91">
            <v>0</v>
          </cell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  <cell r="T91">
            <v>0</v>
          </cell>
          <cell r="U91">
            <v>0</v>
          </cell>
          <cell r="V91">
            <v>0</v>
          </cell>
          <cell r="W91">
            <v>0</v>
          </cell>
          <cell r="X91">
            <v>0</v>
          </cell>
          <cell r="Y91">
            <v>0</v>
          </cell>
          <cell r="Z91">
            <v>0</v>
          </cell>
          <cell r="AA91">
            <v>0</v>
          </cell>
          <cell r="AB91">
            <v>0</v>
          </cell>
          <cell r="AC91">
            <v>0</v>
          </cell>
          <cell r="AD91">
            <v>0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O91">
            <v>0</v>
          </cell>
          <cell r="AP91">
            <v>0</v>
          </cell>
          <cell r="AQ91">
            <v>0</v>
          </cell>
          <cell r="AR91">
            <v>0</v>
          </cell>
          <cell r="AS91">
            <v>0</v>
          </cell>
          <cell r="AT91">
            <v>0</v>
          </cell>
          <cell r="AU91">
            <v>0</v>
          </cell>
          <cell r="AV91">
            <v>0</v>
          </cell>
          <cell r="AW91">
            <v>0</v>
          </cell>
          <cell r="AX91">
            <v>0</v>
          </cell>
          <cell r="AY91">
            <v>0</v>
          </cell>
          <cell r="AZ91">
            <v>2026.8999999999999</v>
          </cell>
          <cell r="BA91">
            <v>2294.1999999999998</v>
          </cell>
          <cell r="BB91">
            <v>2702.2999999999988</v>
          </cell>
          <cell r="BC91">
            <v>7075.1999999999989</v>
          </cell>
          <cell r="BD91">
            <v>3179.2999999999997</v>
          </cell>
          <cell r="BE91">
            <v>2656.8000000000011</v>
          </cell>
          <cell r="BF91">
            <v>1848.7000000000003</v>
          </cell>
          <cell r="BG91">
            <v>619.136888</v>
          </cell>
          <cell r="BH91">
            <v>0</v>
          </cell>
          <cell r="BI91">
            <v>0</v>
          </cell>
          <cell r="BJ91">
            <v>0</v>
          </cell>
          <cell r="BK91">
            <v>0</v>
          </cell>
          <cell r="BL91">
            <v>0</v>
          </cell>
          <cell r="BM91">
            <v>0</v>
          </cell>
          <cell r="BN91">
            <v>0</v>
          </cell>
          <cell r="BO91">
            <v>0</v>
          </cell>
          <cell r="BP91">
            <v>0</v>
          </cell>
          <cell r="BQ91">
            <v>0</v>
          </cell>
          <cell r="BR91">
            <v>0</v>
          </cell>
          <cell r="BS91">
            <v>0</v>
          </cell>
          <cell r="BT91">
            <v>0</v>
          </cell>
          <cell r="BU91">
            <v>0</v>
          </cell>
          <cell r="BV91">
            <v>0</v>
          </cell>
          <cell r="BW91">
            <v>0</v>
          </cell>
          <cell r="BX91">
            <v>0</v>
          </cell>
          <cell r="BY91">
            <v>0</v>
          </cell>
          <cell r="BZ91">
            <v>0</v>
          </cell>
          <cell r="CA91">
            <v>0</v>
          </cell>
          <cell r="CB91">
            <v>0</v>
          </cell>
          <cell r="CC91">
            <v>0</v>
          </cell>
          <cell r="CD91">
            <v>0</v>
          </cell>
          <cell r="CE91">
            <v>0</v>
          </cell>
          <cell r="CF91">
            <v>0</v>
          </cell>
          <cell r="CG91">
            <v>0</v>
          </cell>
          <cell r="CH91">
            <v>0</v>
          </cell>
          <cell r="CI91">
            <v>0</v>
          </cell>
          <cell r="CJ91">
            <v>0</v>
          </cell>
          <cell r="CK91">
            <v>0</v>
          </cell>
          <cell r="CL91">
            <v>0</v>
          </cell>
          <cell r="CM91">
            <v>0</v>
          </cell>
          <cell r="CN91">
            <v>0</v>
          </cell>
          <cell r="CO91">
            <v>0</v>
          </cell>
          <cell r="CP91">
            <v>0</v>
          </cell>
          <cell r="CQ91">
            <v>0</v>
          </cell>
          <cell r="CR91">
            <v>0</v>
          </cell>
          <cell r="CS91">
            <v>0</v>
          </cell>
          <cell r="CT91">
            <v>0</v>
          </cell>
          <cell r="CU91">
            <v>0</v>
          </cell>
          <cell r="CV91">
            <v>0</v>
          </cell>
          <cell r="CW91">
            <v>0</v>
          </cell>
          <cell r="CX91">
            <v>0</v>
          </cell>
          <cell r="CY91">
            <v>0</v>
          </cell>
          <cell r="CZ91">
            <v>0</v>
          </cell>
          <cell r="DA91">
            <v>0</v>
          </cell>
          <cell r="DB91">
            <v>0</v>
          </cell>
          <cell r="DC91">
            <v>0</v>
          </cell>
          <cell r="DD91">
            <v>2026.8999999999999</v>
          </cell>
          <cell r="DE91">
            <v>2294.1999999999998</v>
          </cell>
          <cell r="DF91">
            <v>2702.2999999999988</v>
          </cell>
          <cell r="DG91">
            <v>7075.1999999999989</v>
          </cell>
          <cell r="DH91">
            <v>3179.2999999999997</v>
          </cell>
          <cell r="DI91">
            <v>2656.8000000000011</v>
          </cell>
          <cell r="DJ91">
            <v>1848.7000000000003</v>
          </cell>
          <cell r="DK91">
            <v>619.136888</v>
          </cell>
          <cell r="DL91">
            <v>0</v>
          </cell>
          <cell r="DM91">
            <v>0</v>
          </cell>
          <cell r="DN91">
            <v>0</v>
          </cell>
          <cell r="DO91">
            <v>0</v>
          </cell>
          <cell r="DP91">
            <v>0</v>
          </cell>
          <cell r="DQ91">
            <v>0</v>
          </cell>
          <cell r="DR91">
            <v>0</v>
          </cell>
          <cell r="DS91">
            <v>0</v>
          </cell>
          <cell r="DT91">
            <v>0</v>
          </cell>
          <cell r="DU91">
            <v>0</v>
          </cell>
          <cell r="DV91">
            <v>0</v>
          </cell>
          <cell r="DW91">
            <v>0</v>
          </cell>
          <cell r="DX91">
            <v>0</v>
          </cell>
          <cell r="DY91">
            <v>0</v>
          </cell>
          <cell r="DZ91">
            <v>0</v>
          </cell>
          <cell r="EA91">
            <v>0</v>
          </cell>
          <cell r="EB91">
            <v>0</v>
          </cell>
          <cell r="EC91">
            <v>0</v>
          </cell>
          <cell r="ED91">
            <v>0</v>
          </cell>
          <cell r="EE91">
            <v>0</v>
          </cell>
          <cell r="EF91">
            <v>0</v>
          </cell>
          <cell r="EG91">
            <v>0</v>
          </cell>
          <cell r="EH91">
            <v>0</v>
          </cell>
          <cell r="EI91">
            <v>-1377.4634999999998</v>
          </cell>
          <cell r="EJ91">
            <v>0</v>
          </cell>
          <cell r="EK91">
            <v>0</v>
          </cell>
          <cell r="EL91">
            <v>0</v>
          </cell>
          <cell r="EM91">
            <v>0</v>
          </cell>
          <cell r="EN91">
            <v>0</v>
          </cell>
          <cell r="EO91">
            <v>0</v>
          </cell>
          <cell r="EP91">
            <v>0</v>
          </cell>
          <cell r="EQ91">
            <v>0</v>
          </cell>
          <cell r="ER91">
            <v>0</v>
          </cell>
          <cell r="ES91">
            <v>0</v>
          </cell>
          <cell r="ET91">
            <v>0</v>
          </cell>
          <cell r="EU91">
            <v>0</v>
          </cell>
          <cell r="EV91">
            <v>0</v>
          </cell>
          <cell r="EW91">
            <v>0</v>
          </cell>
          <cell r="EX91">
            <v>0</v>
          </cell>
          <cell r="EY91">
            <v>0</v>
          </cell>
          <cell r="EZ91">
            <v>0</v>
          </cell>
          <cell r="FA91">
            <v>0</v>
          </cell>
          <cell r="FB91">
            <v>0</v>
          </cell>
          <cell r="FC91">
            <v>0</v>
          </cell>
          <cell r="FD91">
            <v>0</v>
          </cell>
          <cell r="FE91">
            <v>0</v>
          </cell>
          <cell r="FF91">
            <v>0</v>
          </cell>
          <cell r="FG91">
            <v>0</v>
          </cell>
          <cell r="FH91">
            <v>-2026.9000000000003</v>
          </cell>
          <cell r="FI91">
            <v>0</v>
          </cell>
          <cell r="FJ91">
            <v>0</v>
          </cell>
          <cell r="FK91">
            <v>-234.03104864999997</v>
          </cell>
          <cell r="FL91">
            <v>0</v>
          </cell>
          <cell r="FM91">
            <v>0</v>
          </cell>
          <cell r="FN91">
            <v>0</v>
          </cell>
          <cell r="FO91">
            <v>0</v>
          </cell>
          <cell r="FP91">
            <v>0</v>
          </cell>
          <cell r="FQ91">
            <v>0</v>
          </cell>
          <cell r="FR91">
            <v>0</v>
          </cell>
          <cell r="FS91">
            <v>0</v>
          </cell>
          <cell r="FT91">
            <v>0</v>
          </cell>
          <cell r="FU91">
            <v>0</v>
          </cell>
          <cell r="FV91">
            <v>0</v>
          </cell>
          <cell r="FW91">
            <v>0</v>
          </cell>
          <cell r="FX91">
            <v>0</v>
          </cell>
          <cell r="FY91">
            <v>0</v>
          </cell>
          <cell r="FZ91">
            <v>0</v>
          </cell>
          <cell r="GA91">
            <v>0</v>
          </cell>
          <cell r="GB91">
            <v>0</v>
          </cell>
          <cell r="GC91">
            <v>0</v>
          </cell>
          <cell r="GD91">
            <v>0</v>
          </cell>
          <cell r="GE91">
            <v>0</v>
          </cell>
          <cell r="GF91">
            <v>0</v>
          </cell>
          <cell r="GG91">
            <v>0</v>
          </cell>
          <cell r="GH91">
            <v>0</v>
          </cell>
          <cell r="GI91">
            <v>0</v>
          </cell>
          <cell r="GJ91">
            <v>231.81428571428575</v>
          </cell>
          <cell r="GK91">
            <v>275.49269999999996</v>
          </cell>
          <cell r="GL91">
            <v>275.49269999999996</v>
          </cell>
          <cell r="GM91">
            <v>275.49269999999996</v>
          </cell>
          <cell r="GN91">
            <v>275.49269999999996</v>
          </cell>
          <cell r="GO91">
            <v>275.49269999999996</v>
          </cell>
          <cell r="GP91">
            <v>275.49269999999996</v>
          </cell>
          <cell r="GQ91">
            <v>275.49269999999996</v>
          </cell>
        </row>
        <row r="92">
          <cell r="A92" t="str">
            <v>IRB IN</v>
          </cell>
          <cell r="B92" t="str">
            <v>IRB Infrastructuers</v>
          </cell>
          <cell r="C92" t="str">
            <v>Construction</v>
          </cell>
          <cell r="D92">
            <v>0</v>
          </cell>
          <cell r="E92">
            <v>0</v>
          </cell>
          <cell r="F92">
            <v>0</v>
          </cell>
          <cell r="G92">
            <v>0</v>
          </cell>
          <cell r="H92">
            <v>0</v>
          </cell>
          <cell r="I92">
            <v>0</v>
          </cell>
          <cell r="J92">
            <v>0</v>
          </cell>
          <cell r="K92">
            <v>0</v>
          </cell>
          <cell r="L92">
            <v>0</v>
          </cell>
          <cell r="M92">
            <v>0</v>
          </cell>
          <cell r="N92">
            <v>0</v>
          </cell>
          <cell r="O92">
            <v>0</v>
          </cell>
          <cell r="P92">
            <v>0</v>
          </cell>
          <cell r="Q92">
            <v>0</v>
          </cell>
          <cell r="R92">
            <v>0</v>
          </cell>
          <cell r="S92">
            <v>0</v>
          </cell>
          <cell r="T92">
            <v>0</v>
          </cell>
          <cell r="U92">
            <v>0</v>
          </cell>
          <cell r="V92">
            <v>0</v>
          </cell>
          <cell r="W92">
            <v>0</v>
          </cell>
          <cell r="X92">
            <v>0</v>
          </cell>
          <cell r="Y92">
            <v>0</v>
          </cell>
          <cell r="Z92">
            <v>0</v>
          </cell>
          <cell r="AA92">
            <v>0</v>
          </cell>
          <cell r="AB92">
            <v>0</v>
          </cell>
          <cell r="AC92">
            <v>0</v>
          </cell>
          <cell r="AD92">
            <v>0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O92">
            <v>0</v>
          </cell>
          <cell r="AP92">
            <v>0</v>
          </cell>
          <cell r="AQ92">
            <v>0</v>
          </cell>
          <cell r="AR92">
            <v>0</v>
          </cell>
          <cell r="AS92">
            <v>0</v>
          </cell>
          <cell r="AT92">
            <v>0</v>
          </cell>
          <cell r="AU92">
            <v>0</v>
          </cell>
          <cell r="AV92">
            <v>0</v>
          </cell>
          <cell r="AW92">
            <v>0</v>
          </cell>
          <cell r="AX92">
            <v>0</v>
          </cell>
          <cell r="AY92">
            <v>0</v>
          </cell>
          <cell r="AZ92">
            <v>0</v>
          </cell>
          <cell r="BA92">
            <v>0</v>
          </cell>
          <cell r="BB92">
            <v>0</v>
          </cell>
          <cell r="BC92">
            <v>0</v>
          </cell>
          <cell r="BD92">
            <v>541.721</v>
          </cell>
          <cell r="BE92">
            <v>412.08799999999991</v>
          </cell>
          <cell r="BF92">
            <v>382.39800000000025</v>
          </cell>
          <cell r="BG92">
            <v>422.23399999999987</v>
          </cell>
          <cell r="BH92">
            <v>0</v>
          </cell>
          <cell r="BI92">
            <v>0</v>
          </cell>
          <cell r="BJ92">
            <v>0</v>
          </cell>
          <cell r="BK92">
            <v>0</v>
          </cell>
          <cell r="BL92">
            <v>0</v>
          </cell>
          <cell r="BM92">
            <v>0</v>
          </cell>
          <cell r="BN92">
            <v>0</v>
          </cell>
          <cell r="BO92">
            <v>0</v>
          </cell>
          <cell r="BP92">
            <v>0</v>
          </cell>
          <cell r="BQ92">
            <v>0</v>
          </cell>
          <cell r="BR92">
            <v>0</v>
          </cell>
          <cell r="BS92">
            <v>0</v>
          </cell>
          <cell r="BT92">
            <v>0</v>
          </cell>
          <cell r="BU92">
            <v>0</v>
          </cell>
          <cell r="BV92">
            <v>0</v>
          </cell>
          <cell r="BW92">
            <v>0</v>
          </cell>
          <cell r="BX92">
            <v>0</v>
          </cell>
          <cell r="BY92">
            <v>0</v>
          </cell>
          <cell r="BZ92">
            <v>0</v>
          </cell>
          <cell r="CA92">
            <v>0</v>
          </cell>
          <cell r="CB92">
            <v>0</v>
          </cell>
          <cell r="CC92">
            <v>0</v>
          </cell>
          <cell r="CD92">
            <v>0</v>
          </cell>
          <cell r="CE92">
            <v>0</v>
          </cell>
          <cell r="CF92">
            <v>0</v>
          </cell>
          <cell r="CG92">
            <v>0</v>
          </cell>
          <cell r="CH92">
            <v>0</v>
          </cell>
          <cell r="CI92">
            <v>0</v>
          </cell>
          <cell r="CJ92">
            <v>0</v>
          </cell>
          <cell r="CK92">
            <v>0</v>
          </cell>
          <cell r="CL92">
            <v>0</v>
          </cell>
          <cell r="CM92">
            <v>0</v>
          </cell>
          <cell r="CN92">
            <v>0</v>
          </cell>
          <cell r="CO92">
            <v>0</v>
          </cell>
          <cell r="CP92">
            <v>0</v>
          </cell>
          <cell r="CQ92">
            <v>0</v>
          </cell>
          <cell r="CR92">
            <v>0</v>
          </cell>
          <cell r="CS92">
            <v>0</v>
          </cell>
          <cell r="CT92">
            <v>0</v>
          </cell>
          <cell r="CU92">
            <v>0</v>
          </cell>
          <cell r="CV92">
            <v>0</v>
          </cell>
          <cell r="CW92">
            <v>0</v>
          </cell>
          <cell r="CX92">
            <v>0</v>
          </cell>
          <cell r="CY92">
            <v>0</v>
          </cell>
          <cell r="CZ92">
            <v>0</v>
          </cell>
          <cell r="DA92">
            <v>0</v>
          </cell>
          <cell r="DB92">
            <v>0</v>
          </cell>
          <cell r="DC92">
            <v>0</v>
          </cell>
          <cell r="DD92">
            <v>0</v>
          </cell>
          <cell r="DE92">
            <v>0</v>
          </cell>
          <cell r="DF92">
            <v>0</v>
          </cell>
          <cell r="DG92">
            <v>0</v>
          </cell>
          <cell r="DH92">
            <v>541.721</v>
          </cell>
          <cell r="DI92">
            <v>412.08799999999991</v>
          </cell>
          <cell r="DJ92">
            <v>382.39800000000025</v>
          </cell>
          <cell r="DK92">
            <v>422.23399999999987</v>
          </cell>
          <cell r="DL92">
            <v>0</v>
          </cell>
          <cell r="DM92">
            <v>0</v>
          </cell>
          <cell r="DN92">
            <v>0</v>
          </cell>
          <cell r="DO92">
            <v>0</v>
          </cell>
          <cell r="DP92">
            <v>0</v>
          </cell>
          <cell r="DQ92">
            <v>0</v>
          </cell>
          <cell r="DR92">
            <v>0</v>
          </cell>
          <cell r="DS92">
            <v>0</v>
          </cell>
          <cell r="DT92">
            <v>0</v>
          </cell>
          <cell r="DU92">
            <v>0</v>
          </cell>
          <cell r="DV92">
            <v>0</v>
          </cell>
          <cell r="DW92">
            <v>0</v>
          </cell>
          <cell r="DX92">
            <v>0</v>
          </cell>
          <cell r="DY92">
            <v>0</v>
          </cell>
          <cell r="DZ92">
            <v>0</v>
          </cell>
          <cell r="EA92">
            <v>0</v>
          </cell>
          <cell r="EB92">
            <v>0</v>
          </cell>
          <cell r="EC92">
            <v>0</v>
          </cell>
          <cell r="ED92">
            <v>0</v>
          </cell>
          <cell r="EE92">
            <v>0</v>
          </cell>
          <cell r="EF92">
            <v>0</v>
          </cell>
          <cell r="EG92">
            <v>0</v>
          </cell>
          <cell r="EH92">
            <v>0</v>
          </cell>
          <cell r="EI92">
            <v>0</v>
          </cell>
          <cell r="EJ92">
            <v>0</v>
          </cell>
          <cell r="EK92">
            <v>0</v>
          </cell>
          <cell r="EL92">
            <v>0</v>
          </cell>
          <cell r="EM92">
            <v>0</v>
          </cell>
          <cell r="EN92">
            <v>0</v>
          </cell>
          <cell r="EO92">
            <v>0</v>
          </cell>
          <cell r="EP92">
            <v>0</v>
          </cell>
          <cell r="EQ92">
            <v>0</v>
          </cell>
          <cell r="ER92">
            <v>0</v>
          </cell>
          <cell r="ES92">
            <v>0</v>
          </cell>
          <cell r="ET92">
            <v>0</v>
          </cell>
          <cell r="EU92">
            <v>0</v>
          </cell>
          <cell r="EV92">
            <v>0</v>
          </cell>
          <cell r="EW92">
            <v>0</v>
          </cell>
          <cell r="EX92">
            <v>0</v>
          </cell>
          <cell r="EY92">
            <v>0</v>
          </cell>
          <cell r="EZ92">
            <v>0</v>
          </cell>
          <cell r="FA92">
            <v>0</v>
          </cell>
          <cell r="FB92">
            <v>0</v>
          </cell>
          <cell r="FC92">
            <v>0</v>
          </cell>
          <cell r="FD92">
            <v>0</v>
          </cell>
          <cell r="FE92">
            <v>0</v>
          </cell>
          <cell r="FF92">
            <v>0</v>
          </cell>
          <cell r="FG92">
            <v>0</v>
          </cell>
          <cell r="FH92">
            <v>0</v>
          </cell>
          <cell r="FI92">
            <v>0</v>
          </cell>
          <cell r="FJ92">
            <v>0</v>
          </cell>
          <cell r="FK92">
            <v>0</v>
          </cell>
          <cell r="FL92">
            <v>0</v>
          </cell>
          <cell r="FM92">
            <v>0</v>
          </cell>
          <cell r="FN92">
            <v>0</v>
          </cell>
          <cell r="FO92">
            <v>0</v>
          </cell>
          <cell r="FP92">
            <v>0</v>
          </cell>
          <cell r="FQ92">
            <v>0</v>
          </cell>
          <cell r="FR92">
            <v>0</v>
          </cell>
          <cell r="FS92">
            <v>0</v>
          </cell>
          <cell r="FT92">
            <v>0</v>
          </cell>
          <cell r="FU92">
            <v>0</v>
          </cell>
          <cell r="FV92">
            <v>0</v>
          </cell>
          <cell r="FW92">
            <v>0</v>
          </cell>
          <cell r="FX92">
            <v>0</v>
          </cell>
          <cell r="FY92">
            <v>0</v>
          </cell>
          <cell r="FZ92">
            <v>0</v>
          </cell>
          <cell r="GA92">
            <v>0</v>
          </cell>
          <cell r="GB92">
            <v>0</v>
          </cell>
          <cell r="GC92">
            <v>0</v>
          </cell>
          <cell r="GD92">
            <v>0</v>
          </cell>
          <cell r="GE92">
            <v>0</v>
          </cell>
          <cell r="GF92">
            <v>0</v>
          </cell>
          <cell r="GG92">
            <v>0</v>
          </cell>
          <cell r="GH92">
            <v>0</v>
          </cell>
          <cell r="GI92">
            <v>0</v>
          </cell>
          <cell r="GJ92">
            <v>0</v>
          </cell>
          <cell r="GK92">
            <v>0</v>
          </cell>
          <cell r="GL92">
            <v>0</v>
          </cell>
          <cell r="GM92">
            <v>0</v>
          </cell>
          <cell r="GN92">
            <v>332.36410999999998</v>
          </cell>
          <cell r="GO92">
            <v>332.36410999999998</v>
          </cell>
          <cell r="GP92">
            <v>332.36410999999998</v>
          </cell>
          <cell r="GQ92">
            <v>332.36410999999998</v>
          </cell>
        </row>
        <row r="93">
          <cell r="A93" t="str">
            <v>GMON IN</v>
          </cell>
          <cell r="B93" t="str">
            <v>Gammon India</v>
          </cell>
          <cell r="C93" t="str">
            <v>Construction</v>
          </cell>
          <cell r="D93">
            <v>0</v>
          </cell>
          <cell r="E93">
            <v>0</v>
          </cell>
          <cell r="F93">
            <v>0</v>
          </cell>
          <cell r="G93">
            <v>0</v>
          </cell>
          <cell r="H93">
            <v>0</v>
          </cell>
          <cell r="I93">
            <v>0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  <cell r="T93">
            <v>0</v>
          </cell>
          <cell r="U93">
            <v>0</v>
          </cell>
          <cell r="V93">
            <v>0</v>
          </cell>
          <cell r="W93">
            <v>0</v>
          </cell>
          <cell r="X93">
            <v>0</v>
          </cell>
          <cell r="Y93">
            <v>0</v>
          </cell>
          <cell r="Z93">
            <v>0</v>
          </cell>
          <cell r="AA93">
            <v>0</v>
          </cell>
          <cell r="AB93">
            <v>0</v>
          </cell>
          <cell r="AC93">
            <v>0</v>
          </cell>
          <cell r="AD93">
            <v>0</v>
          </cell>
          <cell r="AE93">
            <v>0</v>
          </cell>
          <cell r="AF93">
            <v>34.599999999999767</v>
          </cell>
          <cell r="AG93">
            <v>48.299999999999933</v>
          </cell>
          <cell r="AH93">
            <v>56.300000000000125</v>
          </cell>
          <cell r="AI93">
            <v>83.199999999999989</v>
          </cell>
          <cell r="AJ93">
            <v>54.900000000000034</v>
          </cell>
          <cell r="AK93">
            <v>72.200000000000458</v>
          </cell>
          <cell r="AL93">
            <v>61.299999999999727</v>
          </cell>
          <cell r="AM93">
            <v>104.19999999999978</v>
          </cell>
          <cell r="AN93">
            <v>108.70000000000003</v>
          </cell>
          <cell r="AO93">
            <v>73.900000000000091</v>
          </cell>
          <cell r="AP93">
            <v>198.79999999999964</v>
          </cell>
          <cell r="AQ93">
            <v>143.10000000000002</v>
          </cell>
          <cell r="AR93">
            <v>0</v>
          </cell>
          <cell r="AS93">
            <v>0</v>
          </cell>
          <cell r="AT93">
            <v>0</v>
          </cell>
          <cell r="AU93">
            <v>0</v>
          </cell>
          <cell r="AV93">
            <v>0</v>
          </cell>
          <cell r="AW93">
            <v>0</v>
          </cell>
          <cell r="AX93">
            <v>0</v>
          </cell>
          <cell r="AY93">
            <v>0</v>
          </cell>
          <cell r="AZ93">
            <v>0</v>
          </cell>
          <cell r="BA93">
            <v>0</v>
          </cell>
          <cell r="BB93">
            <v>0</v>
          </cell>
          <cell r="BC93">
            <v>212.90000000000103</v>
          </cell>
          <cell r="BD93">
            <v>0</v>
          </cell>
          <cell r="BE93">
            <v>0</v>
          </cell>
          <cell r="BF93">
            <v>0</v>
          </cell>
          <cell r="BG93">
            <v>726.30000000000155</v>
          </cell>
          <cell r="BH93">
            <v>0</v>
          </cell>
          <cell r="BI93">
            <v>0</v>
          </cell>
          <cell r="BJ93">
            <v>0</v>
          </cell>
          <cell r="BK93">
            <v>0</v>
          </cell>
          <cell r="BL93">
            <v>0</v>
          </cell>
          <cell r="BM93">
            <v>0</v>
          </cell>
          <cell r="BN93">
            <v>0</v>
          </cell>
          <cell r="BO93">
            <v>0</v>
          </cell>
          <cell r="BP93">
            <v>0</v>
          </cell>
          <cell r="BQ93">
            <v>0</v>
          </cell>
          <cell r="BR93">
            <v>0</v>
          </cell>
          <cell r="BS93">
            <v>0</v>
          </cell>
          <cell r="BT93">
            <v>0</v>
          </cell>
          <cell r="BU93">
            <v>0</v>
          </cell>
          <cell r="BV93">
            <v>0</v>
          </cell>
          <cell r="BW93">
            <v>0</v>
          </cell>
          <cell r="BX93">
            <v>0</v>
          </cell>
          <cell r="BY93">
            <v>0</v>
          </cell>
          <cell r="BZ93">
            <v>0</v>
          </cell>
          <cell r="CA93">
            <v>0</v>
          </cell>
          <cell r="CB93">
            <v>0</v>
          </cell>
          <cell r="CC93">
            <v>0</v>
          </cell>
          <cell r="CD93">
            <v>0</v>
          </cell>
          <cell r="CE93">
            <v>0</v>
          </cell>
          <cell r="CF93">
            <v>0</v>
          </cell>
          <cell r="CG93">
            <v>0</v>
          </cell>
          <cell r="CH93">
            <v>0</v>
          </cell>
          <cell r="CI93">
            <v>0</v>
          </cell>
          <cell r="CJ93">
            <v>34.599999999999767</v>
          </cell>
          <cell r="CK93">
            <v>48.299999999999933</v>
          </cell>
          <cell r="CL93">
            <v>56.300000000000125</v>
          </cell>
          <cell r="CM93">
            <v>83.199999999999989</v>
          </cell>
          <cell r="CN93">
            <v>54.900000000000034</v>
          </cell>
          <cell r="CO93">
            <v>72.200000000000458</v>
          </cell>
          <cell r="CP93">
            <v>61.299999999999727</v>
          </cell>
          <cell r="CQ93">
            <v>104.19999999999978</v>
          </cell>
          <cell r="CR93">
            <v>108.70000000000003</v>
          </cell>
          <cell r="CS93">
            <v>73.900000000000091</v>
          </cell>
          <cell r="CT93">
            <v>198.79999999999964</v>
          </cell>
          <cell r="CU93">
            <v>143.10000000000002</v>
          </cell>
          <cell r="CV93">
            <v>0</v>
          </cell>
          <cell r="CW93">
            <v>0</v>
          </cell>
          <cell r="CX93">
            <v>0</v>
          </cell>
          <cell r="CY93">
            <v>0</v>
          </cell>
          <cell r="CZ93">
            <v>0</v>
          </cell>
          <cell r="DA93">
            <v>0</v>
          </cell>
          <cell r="DB93">
            <v>0</v>
          </cell>
          <cell r="DC93">
            <v>0</v>
          </cell>
          <cell r="DD93">
            <v>0</v>
          </cell>
          <cell r="DE93">
            <v>0</v>
          </cell>
          <cell r="DF93">
            <v>0</v>
          </cell>
          <cell r="DG93">
            <v>212.90000000000103</v>
          </cell>
          <cell r="DH93">
            <v>0</v>
          </cell>
          <cell r="DI93">
            <v>0</v>
          </cell>
          <cell r="DJ93">
            <v>0</v>
          </cell>
          <cell r="DK93">
            <v>726.30000000000155</v>
          </cell>
          <cell r="DL93">
            <v>0</v>
          </cell>
          <cell r="DM93">
            <v>0</v>
          </cell>
          <cell r="DN93">
            <v>0</v>
          </cell>
          <cell r="DO93">
            <v>0</v>
          </cell>
          <cell r="DP93">
            <v>0</v>
          </cell>
          <cell r="DQ93">
            <v>0</v>
          </cell>
          <cell r="DR93">
            <v>0</v>
          </cell>
          <cell r="DS93">
            <v>0</v>
          </cell>
          <cell r="DT93">
            <v>0</v>
          </cell>
          <cell r="DU93">
            <v>0</v>
          </cell>
          <cell r="DV93">
            <v>0</v>
          </cell>
          <cell r="DW93">
            <v>0</v>
          </cell>
          <cell r="DX93">
            <v>0</v>
          </cell>
          <cell r="DY93">
            <v>0</v>
          </cell>
          <cell r="DZ93">
            <v>0</v>
          </cell>
          <cell r="EA93">
            <v>0</v>
          </cell>
          <cell r="EB93">
            <v>0</v>
          </cell>
          <cell r="EC93">
            <v>0</v>
          </cell>
          <cell r="ED93">
            <v>0</v>
          </cell>
          <cell r="EE93">
            <v>0</v>
          </cell>
          <cell r="EF93">
            <v>0</v>
          </cell>
          <cell r="EG93">
            <v>0</v>
          </cell>
          <cell r="EH93">
            <v>0</v>
          </cell>
          <cell r="EI93">
            <v>0</v>
          </cell>
          <cell r="EJ93">
            <v>0</v>
          </cell>
          <cell r="EK93">
            <v>0</v>
          </cell>
          <cell r="EL93">
            <v>0</v>
          </cell>
          <cell r="EM93">
            <v>0</v>
          </cell>
          <cell r="EN93">
            <v>0</v>
          </cell>
          <cell r="EO93">
            <v>0</v>
          </cell>
          <cell r="EP93">
            <v>0</v>
          </cell>
          <cell r="EQ93">
            <v>0</v>
          </cell>
          <cell r="ER93">
            <v>0</v>
          </cell>
          <cell r="ES93">
            <v>0</v>
          </cell>
          <cell r="ET93">
            <v>0</v>
          </cell>
          <cell r="EU93">
            <v>0</v>
          </cell>
          <cell r="EV93">
            <v>0</v>
          </cell>
          <cell r="EW93">
            <v>0</v>
          </cell>
          <cell r="EX93">
            <v>0</v>
          </cell>
          <cell r="EY93">
            <v>0</v>
          </cell>
          <cell r="EZ93">
            <v>0</v>
          </cell>
          <cell r="FA93">
            <v>0</v>
          </cell>
          <cell r="FB93">
            <v>0</v>
          </cell>
          <cell r="FC93">
            <v>0</v>
          </cell>
          <cell r="FD93">
            <v>0</v>
          </cell>
          <cell r="FE93">
            <v>0</v>
          </cell>
          <cell r="FF93">
            <v>0</v>
          </cell>
          <cell r="FG93">
            <v>0</v>
          </cell>
          <cell r="FH93">
            <v>0</v>
          </cell>
          <cell r="FI93">
            <v>0</v>
          </cell>
          <cell r="FJ93">
            <v>0</v>
          </cell>
          <cell r="FK93">
            <v>0</v>
          </cell>
          <cell r="FL93">
            <v>0</v>
          </cell>
          <cell r="FM93">
            <v>0</v>
          </cell>
          <cell r="FN93">
            <v>0</v>
          </cell>
          <cell r="FO93">
            <v>0</v>
          </cell>
          <cell r="FP93">
            <v>62.480000000000004</v>
          </cell>
          <cell r="FQ93">
            <v>62.480000000000004</v>
          </cell>
          <cell r="FR93">
            <v>62.480000000000004</v>
          </cell>
          <cell r="FS93">
            <v>62.480000000000004</v>
          </cell>
          <cell r="FT93">
            <v>62.480000000000004</v>
          </cell>
          <cell r="FU93">
            <v>62.480000000000004</v>
          </cell>
          <cell r="FV93">
            <v>62.480000000000004</v>
          </cell>
          <cell r="FW93">
            <v>62.480000000000004</v>
          </cell>
          <cell r="FX93">
            <v>76.185000000000002</v>
          </cell>
          <cell r="FY93">
            <v>76.185000000000002</v>
          </cell>
          <cell r="FZ93">
            <v>76.185000000000002</v>
          </cell>
          <cell r="GA93">
            <v>76.185000000000002</v>
          </cell>
          <cell r="GB93">
            <v>0</v>
          </cell>
          <cell r="GC93">
            <v>0</v>
          </cell>
          <cell r="GD93">
            <v>0</v>
          </cell>
          <cell r="GE93">
            <v>0</v>
          </cell>
          <cell r="GF93">
            <v>0</v>
          </cell>
          <cell r="GG93">
            <v>0</v>
          </cell>
          <cell r="GH93">
            <v>0</v>
          </cell>
          <cell r="GI93">
            <v>0</v>
          </cell>
          <cell r="GJ93">
            <v>0</v>
          </cell>
          <cell r="GK93">
            <v>0</v>
          </cell>
          <cell r="GL93">
            <v>0</v>
          </cell>
          <cell r="GM93">
            <v>86.744599999999991</v>
          </cell>
          <cell r="GN93">
            <v>0</v>
          </cell>
          <cell r="GO93">
            <v>0</v>
          </cell>
          <cell r="GP93">
            <v>0</v>
          </cell>
          <cell r="GQ93">
            <v>106.84826659999999</v>
          </cell>
        </row>
        <row r="94">
          <cell r="A94" t="str">
            <v>GVKP IN</v>
          </cell>
          <cell r="B94" t="str">
            <v>GVK Power &amp; Infrastructure</v>
          </cell>
          <cell r="C94" t="str">
            <v>Construction</v>
          </cell>
          <cell r="D94">
            <v>0</v>
          </cell>
          <cell r="E94">
            <v>0</v>
          </cell>
          <cell r="F94">
            <v>0</v>
          </cell>
          <cell r="G94">
            <v>0</v>
          </cell>
          <cell r="H94">
            <v>0</v>
          </cell>
          <cell r="I94">
            <v>0</v>
          </cell>
          <cell r="J94">
            <v>0</v>
          </cell>
          <cell r="K94">
            <v>0</v>
          </cell>
          <cell r="L94">
            <v>0</v>
          </cell>
          <cell r="M94">
            <v>0</v>
          </cell>
          <cell r="N94">
            <v>0</v>
          </cell>
          <cell r="O94">
            <v>0</v>
          </cell>
          <cell r="P94">
            <v>0</v>
          </cell>
          <cell r="Q94">
            <v>0</v>
          </cell>
          <cell r="R94">
            <v>0</v>
          </cell>
          <cell r="S94">
            <v>0</v>
          </cell>
          <cell r="T94">
            <v>0</v>
          </cell>
          <cell r="U94">
            <v>0</v>
          </cell>
          <cell r="V94">
            <v>0</v>
          </cell>
          <cell r="W94">
            <v>0</v>
          </cell>
          <cell r="X94">
            <v>0</v>
          </cell>
          <cell r="Y94">
            <v>0</v>
          </cell>
          <cell r="Z94">
            <v>0</v>
          </cell>
          <cell r="AA94">
            <v>0</v>
          </cell>
          <cell r="AB94">
            <v>0</v>
          </cell>
          <cell r="AC94">
            <v>0</v>
          </cell>
          <cell r="AD94">
            <v>0</v>
          </cell>
          <cell r="AE94">
            <v>0</v>
          </cell>
          <cell r="AF94">
            <v>-1723.3080912777291</v>
          </cell>
          <cell r="AG94">
            <v>-1352.5983680374807</v>
          </cell>
          <cell r="AH94">
            <v>-1455.8162928938123</v>
          </cell>
          <cell r="AI94">
            <v>-1823.0384905935537</v>
          </cell>
          <cell r="AJ94">
            <v>-1751.5851267012558</v>
          </cell>
          <cell r="AK94">
            <v>-1516.2746369531465</v>
          </cell>
          <cell r="AL94">
            <v>0</v>
          </cell>
          <cell r="AM94" t="e">
            <v>#REF!</v>
          </cell>
          <cell r="AN94">
            <v>-7478.27183068868</v>
          </cell>
          <cell r="AO94">
            <v>-23253.587205856642</v>
          </cell>
          <cell r="AP94" t="e">
            <v>#VALUE!</v>
          </cell>
          <cell r="AQ94">
            <v>-673.87985125065973</v>
          </cell>
          <cell r="AR94">
            <v>259.31983000000002</v>
          </cell>
          <cell r="AS94">
            <v>0</v>
          </cell>
          <cell r="AT94">
            <v>0</v>
          </cell>
          <cell r="AU94">
            <v>0</v>
          </cell>
          <cell r="AV94">
            <v>66.717000000000084</v>
          </cell>
          <cell r="AW94">
            <v>97.158999999999935</v>
          </cell>
          <cell r="AX94">
            <v>92.5</v>
          </cell>
          <cell r="AY94">
            <v>323.72400000000022</v>
          </cell>
          <cell r="AZ94">
            <v>215.67599999999985</v>
          </cell>
          <cell r="BA94">
            <v>395.22399999999999</v>
          </cell>
          <cell r="BB94">
            <v>403.50000000000006</v>
          </cell>
          <cell r="BC94">
            <v>340.39999999999952</v>
          </cell>
          <cell r="BD94">
            <v>392.50000000000006</v>
          </cell>
          <cell r="BE94">
            <v>304.60000000000014</v>
          </cell>
          <cell r="BF94">
            <v>223.00000000000011</v>
          </cell>
          <cell r="BG94">
            <v>155.49999999999989</v>
          </cell>
          <cell r="BH94">
            <v>0</v>
          </cell>
          <cell r="BI94">
            <v>0</v>
          </cell>
          <cell r="BJ94">
            <v>0</v>
          </cell>
          <cell r="BK94">
            <v>0</v>
          </cell>
          <cell r="BL94">
            <v>0</v>
          </cell>
          <cell r="BM94">
            <v>0</v>
          </cell>
          <cell r="BN94">
            <v>0</v>
          </cell>
          <cell r="BO94">
            <v>0</v>
          </cell>
          <cell r="BP94">
            <v>0</v>
          </cell>
          <cell r="BQ94">
            <v>0</v>
          </cell>
          <cell r="BR94">
            <v>0</v>
          </cell>
          <cell r="BS94">
            <v>0</v>
          </cell>
          <cell r="BT94">
            <v>0</v>
          </cell>
          <cell r="BU94">
            <v>0</v>
          </cell>
          <cell r="BV94">
            <v>0</v>
          </cell>
          <cell r="BW94">
            <v>0</v>
          </cell>
          <cell r="BX94">
            <v>0</v>
          </cell>
          <cell r="BY94">
            <v>0</v>
          </cell>
          <cell r="BZ94">
            <v>0</v>
          </cell>
          <cell r="CA94">
            <v>0</v>
          </cell>
          <cell r="CB94">
            <v>0</v>
          </cell>
          <cell r="CC94">
            <v>0</v>
          </cell>
          <cell r="CD94">
            <v>0</v>
          </cell>
          <cell r="CE94">
            <v>0</v>
          </cell>
          <cell r="CF94">
            <v>0</v>
          </cell>
          <cell r="CG94">
            <v>0</v>
          </cell>
          <cell r="CH94">
            <v>0</v>
          </cell>
          <cell r="CI94">
            <v>0</v>
          </cell>
          <cell r="CJ94">
            <v>-1723.3080912777291</v>
          </cell>
          <cell r="CK94">
            <v>-1352.5983680374807</v>
          </cell>
          <cell r="CL94">
            <v>-1455.8162928938123</v>
          </cell>
          <cell r="CM94">
            <v>-1823.0384905935537</v>
          </cell>
          <cell r="CN94">
            <v>-1751.5851267012558</v>
          </cell>
          <cell r="CO94">
            <v>-1516.2746369531465</v>
          </cell>
          <cell r="CP94">
            <v>0</v>
          </cell>
          <cell r="CQ94" t="e">
            <v>#REF!</v>
          </cell>
          <cell r="CR94">
            <v>-7478.27183068868</v>
          </cell>
          <cell r="CS94">
            <v>-23253.587205856642</v>
          </cell>
          <cell r="CT94" t="e">
            <v>#VALUE!</v>
          </cell>
          <cell r="CU94">
            <v>-673.87985125065973</v>
          </cell>
          <cell r="CV94">
            <v>259.31983000000002</v>
          </cell>
          <cell r="CW94">
            <v>0</v>
          </cell>
          <cell r="CX94">
            <v>0</v>
          </cell>
          <cell r="CY94">
            <v>0</v>
          </cell>
          <cell r="CZ94">
            <v>66.717000000000084</v>
          </cell>
          <cell r="DA94">
            <v>97.158999999999935</v>
          </cell>
          <cell r="DB94">
            <v>92.5</v>
          </cell>
          <cell r="DC94">
            <v>323.72400000000022</v>
          </cell>
          <cell r="DD94">
            <v>215.67599999999985</v>
          </cell>
          <cell r="DE94">
            <v>395.22399999999999</v>
          </cell>
          <cell r="DF94">
            <v>403.50000000000006</v>
          </cell>
          <cell r="DG94">
            <v>346.19999999999953</v>
          </cell>
          <cell r="DH94">
            <v>392.50000000000006</v>
          </cell>
          <cell r="DI94">
            <v>304.60000000000014</v>
          </cell>
          <cell r="DJ94">
            <v>223.00000000000011</v>
          </cell>
          <cell r="DK94">
            <v>155.49999999999989</v>
          </cell>
          <cell r="DL94">
            <v>0</v>
          </cell>
          <cell r="DM94">
            <v>0</v>
          </cell>
          <cell r="DN94">
            <v>0</v>
          </cell>
          <cell r="DO94">
            <v>0</v>
          </cell>
          <cell r="DP94">
            <v>0</v>
          </cell>
          <cell r="DQ94">
            <v>0</v>
          </cell>
          <cell r="DR94">
            <v>0</v>
          </cell>
          <cell r="DS94">
            <v>0</v>
          </cell>
          <cell r="DT94">
            <v>0</v>
          </cell>
          <cell r="DU94">
            <v>0</v>
          </cell>
          <cell r="DV94">
            <v>0</v>
          </cell>
          <cell r="DW94">
            <v>0</v>
          </cell>
          <cell r="DX94">
            <v>0</v>
          </cell>
          <cell r="DY94">
            <v>0</v>
          </cell>
          <cell r="DZ94">
            <v>0</v>
          </cell>
          <cell r="EA94">
            <v>0</v>
          </cell>
          <cell r="EB94">
            <v>0</v>
          </cell>
          <cell r="EC94">
            <v>0</v>
          </cell>
          <cell r="ED94">
            <v>0</v>
          </cell>
          <cell r="EE94">
            <v>0</v>
          </cell>
          <cell r="EF94">
            <v>0</v>
          </cell>
          <cell r="EG94">
            <v>0</v>
          </cell>
          <cell r="EH94">
            <v>0</v>
          </cell>
          <cell r="EI94">
            <v>0</v>
          </cell>
          <cell r="EJ94">
            <v>0</v>
          </cell>
          <cell r="EK94">
            <v>0</v>
          </cell>
          <cell r="EL94">
            <v>0</v>
          </cell>
          <cell r="EM94">
            <v>0</v>
          </cell>
          <cell r="EN94">
            <v>0</v>
          </cell>
          <cell r="EO94">
            <v>0</v>
          </cell>
          <cell r="EP94">
            <v>0</v>
          </cell>
          <cell r="EQ94">
            <v>0</v>
          </cell>
          <cell r="ER94">
            <v>0</v>
          </cell>
          <cell r="ES94">
            <v>0</v>
          </cell>
          <cell r="ET94">
            <v>0</v>
          </cell>
          <cell r="EU94">
            <v>0</v>
          </cell>
          <cell r="EV94">
            <v>0</v>
          </cell>
          <cell r="EW94">
            <v>0</v>
          </cell>
          <cell r="EX94">
            <v>0</v>
          </cell>
          <cell r="EY94">
            <v>0</v>
          </cell>
          <cell r="EZ94">
            <v>0</v>
          </cell>
          <cell r="FA94">
            <v>0</v>
          </cell>
          <cell r="FB94">
            <v>0</v>
          </cell>
          <cell r="FC94">
            <v>0</v>
          </cell>
          <cell r="FD94">
            <v>0</v>
          </cell>
          <cell r="FE94">
            <v>0</v>
          </cell>
          <cell r="FF94">
            <v>0</v>
          </cell>
          <cell r="FG94">
            <v>0</v>
          </cell>
          <cell r="FH94">
            <v>0</v>
          </cell>
          <cell r="FI94">
            <v>0</v>
          </cell>
          <cell r="FJ94">
            <v>0</v>
          </cell>
          <cell r="FK94">
            <v>0</v>
          </cell>
          <cell r="FL94">
            <v>0</v>
          </cell>
          <cell r="FM94">
            <v>0</v>
          </cell>
          <cell r="FN94">
            <v>0</v>
          </cell>
          <cell r="FO94">
            <v>0</v>
          </cell>
          <cell r="FP94">
            <v>75.400000000000006</v>
          </cell>
          <cell r="FQ94">
            <v>122.1</v>
          </cell>
          <cell r="FR94">
            <v>116.5</v>
          </cell>
          <cell r="FS94">
            <v>305.20000000000005</v>
          </cell>
          <cell r="FT94">
            <v>70.500000000000014</v>
          </cell>
          <cell r="FU94">
            <v>60.1</v>
          </cell>
          <cell r="FV94">
            <v>0</v>
          </cell>
          <cell r="FW94" t="e">
            <v>#REF!</v>
          </cell>
          <cell r="FX94">
            <v>0</v>
          </cell>
          <cell r="FY94">
            <v>0</v>
          </cell>
          <cell r="FZ94">
            <v>0</v>
          </cell>
          <cell r="GA94">
            <v>0</v>
          </cell>
          <cell r="GB94">
            <v>0</v>
          </cell>
          <cell r="GC94">
            <v>0</v>
          </cell>
          <cell r="GD94">
            <v>0</v>
          </cell>
          <cell r="GE94">
            <v>0</v>
          </cell>
          <cell r="GF94">
            <v>236.44399999999999</v>
          </cell>
          <cell r="GG94">
            <v>236.44399999999999</v>
          </cell>
          <cell r="GH94">
            <v>236.44399999999999</v>
          </cell>
          <cell r="GI94">
            <v>236.44399999999999</v>
          </cell>
          <cell r="GJ94">
            <v>612.13699999999994</v>
          </cell>
          <cell r="GK94">
            <v>612.13699999999994</v>
          </cell>
          <cell r="GL94">
            <v>1405.8489999999999</v>
          </cell>
          <cell r="GM94">
            <v>1405.8489999999999</v>
          </cell>
          <cell r="GN94">
            <v>1405.8489999999999</v>
          </cell>
          <cell r="GO94">
            <v>1405.8489999999999</v>
          </cell>
          <cell r="GP94">
            <v>1405.8489999999999</v>
          </cell>
          <cell r="GQ94">
            <v>1405.8489999999999</v>
          </cell>
        </row>
        <row r="95">
          <cell r="A95" t="str">
            <v>GMRI IN</v>
          </cell>
          <cell r="B95" t="str">
            <v>GMR Infrastructure</v>
          </cell>
          <cell r="C95" t="str">
            <v>Construction</v>
          </cell>
          <cell r="D95">
            <v>0</v>
          </cell>
          <cell r="E95">
            <v>0</v>
          </cell>
          <cell r="F95">
            <v>0</v>
          </cell>
          <cell r="G95">
            <v>0</v>
          </cell>
          <cell r="H95">
            <v>0</v>
          </cell>
          <cell r="I95">
            <v>0</v>
          </cell>
          <cell r="J95">
            <v>0</v>
          </cell>
          <cell r="K95">
            <v>0</v>
          </cell>
          <cell r="L95">
            <v>0</v>
          </cell>
          <cell r="M95">
            <v>0</v>
          </cell>
          <cell r="N95">
            <v>0</v>
          </cell>
          <cell r="O95">
            <v>0</v>
          </cell>
          <cell r="P95">
            <v>0</v>
          </cell>
          <cell r="Q95">
            <v>0</v>
          </cell>
          <cell r="R95">
            <v>0</v>
          </cell>
          <cell r="S95">
            <v>0</v>
          </cell>
          <cell r="T95">
            <v>0</v>
          </cell>
          <cell r="U95">
            <v>0</v>
          </cell>
          <cell r="V95">
            <v>0</v>
          </cell>
          <cell r="W95">
            <v>0</v>
          </cell>
          <cell r="X95">
            <v>0</v>
          </cell>
          <cell r="Y95">
            <v>0</v>
          </cell>
          <cell r="Z95">
            <v>0</v>
          </cell>
          <cell r="AA95">
            <v>0</v>
          </cell>
          <cell r="AB95">
            <v>0</v>
          </cell>
          <cell r="AC95">
            <v>0</v>
          </cell>
          <cell r="AD95">
            <v>0</v>
          </cell>
          <cell r="AE95">
            <v>0</v>
          </cell>
          <cell r="AF95" t="e">
            <v>#REF!</v>
          </cell>
          <cell r="AG95" t="e">
            <v>#REF!</v>
          </cell>
          <cell r="AH95" t="e">
            <v>#REF!</v>
          </cell>
          <cell r="AI95" t="e">
            <v>#REF!</v>
          </cell>
          <cell r="AJ95" t="e">
            <v>#REF!</v>
          </cell>
          <cell r="AK95" t="e">
            <v>#REF!</v>
          </cell>
          <cell r="AL95" t="e">
            <v>#REF!</v>
          </cell>
          <cell r="AM95" t="e">
            <v>#REF!</v>
          </cell>
          <cell r="AN95" t="e">
            <v>#REF!</v>
          </cell>
          <cell r="AO95" t="e">
            <v>#REF!</v>
          </cell>
          <cell r="AP95" t="e">
            <v>#REF!</v>
          </cell>
          <cell r="AQ95" t="e">
            <v>#REF!</v>
          </cell>
          <cell r="AR95">
            <v>0</v>
          </cell>
          <cell r="AS95">
            <v>0</v>
          </cell>
          <cell r="AT95">
            <v>0</v>
          </cell>
          <cell r="AU95">
            <v>0</v>
          </cell>
          <cell r="AV95">
            <v>194.90000000000012</v>
          </cell>
          <cell r="AW95">
            <v>256.1999999999997</v>
          </cell>
          <cell r="AX95">
            <v>532.60000000000036</v>
          </cell>
          <cell r="AY95">
            <v>219.50000000000006</v>
          </cell>
          <cell r="AZ95">
            <v>464.09999999999974</v>
          </cell>
          <cell r="BA95">
            <v>495.79999999999978</v>
          </cell>
          <cell r="BB95">
            <v>640.69999999999948</v>
          </cell>
          <cell r="BC95">
            <v>500.20000000000005</v>
          </cell>
          <cell r="BD95">
            <v>419.10000000000144</v>
          </cell>
          <cell r="BE95">
            <v>465.79999999999961</v>
          </cell>
          <cell r="BF95">
            <v>408.40000000000134</v>
          </cell>
          <cell r="BG95">
            <v>532.4</v>
          </cell>
          <cell r="BH95">
            <v>0</v>
          </cell>
          <cell r="BI95">
            <v>0</v>
          </cell>
          <cell r="BJ95">
            <v>0</v>
          </cell>
          <cell r="BK95">
            <v>0</v>
          </cell>
          <cell r="BL95">
            <v>0</v>
          </cell>
          <cell r="BM95">
            <v>0</v>
          </cell>
          <cell r="BN95">
            <v>0</v>
          </cell>
          <cell r="BO95">
            <v>0</v>
          </cell>
          <cell r="BP95">
            <v>0</v>
          </cell>
          <cell r="BQ95">
            <v>0</v>
          </cell>
          <cell r="BR95">
            <v>0</v>
          </cell>
          <cell r="BS95">
            <v>0</v>
          </cell>
          <cell r="BT95">
            <v>0</v>
          </cell>
          <cell r="BU95">
            <v>0</v>
          </cell>
          <cell r="BV95">
            <v>0</v>
          </cell>
          <cell r="BW95">
            <v>0</v>
          </cell>
          <cell r="BX95">
            <v>0</v>
          </cell>
          <cell r="BY95">
            <v>0</v>
          </cell>
          <cell r="BZ95">
            <v>0</v>
          </cell>
          <cell r="CA95">
            <v>0</v>
          </cell>
          <cell r="CB95">
            <v>0</v>
          </cell>
          <cell r="CC95">
            <v>0</v>
          </cell>
          <cell r="CD95">
            <v>0</v>
          </cell>
          <cell r="CE95">
            <v>0</v>
          </cell>
          <cell r="CF95">
            <v>0</v>
          </cell>
          <cell r="CG95">
            <v>0</v>
          </cell>
          <cell r="CH95">
            <v>0</v>
          </cell>
          <cell r="CI95">
            <v>0</v>
          </cell>
          <cell r="CJ95" t="e">
            <v>#REF!</v>
          </cell>
          <cell r="CK95" t="e">
            <v>#REF!</v>
          </cell>
          <cell r="CL95" t="e">
            <v>#REF!</v>
          </cell>
          <cell r="CM95" t="e">
            <v>#REF!</v>
          </cell>
          <cell r="CN95" t="e">
            <v>#REF!</v>
          </cell>
          <cell r="CO95" t="e">
            <v>#REF!</v>
          </cell>
          <cell r="CP95" t="e">
            <v>#REF!</v>
          </cell>
          <cell r="CQ95" t="e">
            <v>#REF!</v>
          </cell>
          <cell r="CR95" t="e">
            <v>#REF!</v>
          </cell>
          <cell r="CS95" t="e">
            <v>#REF!</v>
          </cell>
          <cell r="CT95" t="e">
            <v>#REF!</v>
          </cell>
          <cell r="CU95" t="e">
            <v>#REF!</v>
          </cell>
          <cell r="CV95">
            <v>0</v>
          </cell>
          <cell r="CW95">
            <v>0</v>
          </cell>
          <cell r="CX95">
            <v>0</v>
          </cell>
          <cell r="CY95">
            <v>0</v>
          </cell>
          <cell r="CZ95">
            <v>194.90000000000012</v>
          </cell>
          <cell r="DA95">
            <v>256.1999999999997</v>
          </cell>
          <cell r="DB95">
            <v>532.60000000000036</v>
          </cell>
          <cell r="DC95">
            <v>219.50000000000006</v>
          </cell>
          <cell r="DD95">
            <v>464.09999999999974</v>
          </cell>
          <cell r="DE95">
            <v>495.79999999999978</v>
          </cell>
          <cell r="DF95">
            <v>640.69999999999948</v>
          </cell>
          <cell r="DG95">
            <v>500.20000000000005</v>
          </cell>
          <cell r="DH95">
            <v>875.90000000000146</v>
          </cell>
          <cell r="DI95">
            <v>1055.1999999999996</v>
          </cell>
          <cell r="DJ95">
            <v>660.80000000000132</v>
          </cell>
          <cell r="DK95">
            <v>532.4</v>
          </cell>
          <cell r="DL95">
            <v>0</v>
          </cell>
          <cell r="DM95">
            <v>0</v>
          </cell>
          <cell r="DN95">
            <v>0</v>
          </cell>
          <cell r="DO95">
            <v>0</v>
          </cell>
          <cell r="DP95">
            <v>0</v>
          </cell>
          <cell r="DQ95">
            <v>0</v>
          </cell>
          <cell r="DR95">
            <v>0</v>
          </cell>
          <cell r="DS95">
            <v>0</v>
          </cell>
          <cell r="DT95">
            <v>0</v>
          </cell>
          <cell r="DU95">
            <v>0</v>
          </cell>
          <cell r="DV95">
            <v>0</v>
          </cell>
          <cell r="DW95">
            <v>0</v>
          </cell>
          <cell r="DX95">
            <v>0</v>
          </cell>
          <cell r="DY95">
            <v>0</v>
          </cell>
          <cell r="DZ95">
            <v>0</v>
          </cell>
          <cell r="EA95">
            <v>0</v>
          </cell>
          <cell r="EB95">
            <v>0</v>
          </cell>
          <cell r="EC95">
            <v>0</v>
          </cell>
          <cell r="ED95">
            <v>0</v>
          </cell>
          <cell r="EE95">
            <v>0</v>
          </cell>
          <cell r="EF95">
            <v>0</v>
          </cell>
          <cell r="EG95">
            <v>0</v>
          </cell>
          <cell r="EH95">
            <v>0</v>
          </cell>
          <cell r="EI95">
            <v>0</v>
          </cell>
          <cell r="EJ95">
            <v>0</v>
          </cell>
          <cell r="EK95">
            <v>0</v>
          </cell>
          <cell r="EL95">
            <v>0</v>
          </cell>
          <cell r="EM95">
            <v>0</v>
          </cell>
          <cell r="EN95">
            <v>0</v>
          </cell>
          <cell r="EO95">
            <v>0</v>
          </cell>
          <cell r="EP95">
            <v>0</v>
          </cell>
          <cell r="EQ95">
            <v>0</v>
          </cell>
          <cell r="ER95">
            <v>0</v>
          </cell>
          <cell r="ES95">
            <v>0</v>
          </cell>
          <cell r="ET95">
            <v>0</v>
          </cell>
          <cell r="EU95">
            <v>0</v>
          </cell>
          <cell r="EV95">
            <v>0</v>
          </cell>
          <cell r="EW95">
            <v>0</v>
          </cell>
          <cell r="EX95">
            <v>0</v>
          </cell>
          <cell r="EY95">
            <v>0</v>
          </cell>
          <cell r="EZ95">
            <v>0</v>
          </cell>
          <cell r="FA95">
            <v>0</v>
          </cell>
          <cell r="FB95">
            <v>0</v>
          </cell>
          <cell r="FC95">
            <v>0</v>
          </cell>
          <cell r="FD95">
            <v>0</v>
          </cell>
          <cell r="FE95">
            <v>0</v>
          </cell>
          <cell r="FF95">
            <v>0</v>
          </cell>
          <cell r="FG95">
            <v>0</v>
          </cell>
          <cell r="FH95">
            <v>0</v>
          </cell>
          <cell r="FI95">
            <v>0</v>
          </cell>
          <cell r="FJ95">
            <v>0</v>
          </cell>
          <cell r="FK95">
            <v>0</v>
          </cell>
          <cell r="FL95">
            <v>0</v>
          </cell>
          <cell r="FM95">
            <v>0</v>
          </cell>
          <cell r="FN95">
            <v>0</v>
          </cell>
          <cell r="FO95">
            <v>0</v>
          </cell>
          <cell r="FP95" t="e">
            <v>#REF!</v>
          </cell>
          <cell r="FQ95" t="e">
            <v>#REF!</v>
          </cell>
          <cell r="FR95" t="e">
            <v>#REF!</v>
          </cell>
          <cell r="FS95" t="e">
            <v>#REF!</v>
          </cell>
          <cell r="FT95" t="e">
            <v>#REF!</v>
          </cell>
          <cell r="FU95" t="e">
            <v>#REF!</v>
          </cell>
          <cell r="FV95" t="e">
            <v>#REF!</v>
          </cell>
          <cell r="FW95" t="e">
            <v>#REF!</v>
          </cell>
          <cell r="FX95" t="e">
            <v>#REF!</v>
          </cell>
          <cell r="FY95" t="e">
            <v>#REF!</v>
          </cell>
          <cell r="FZ95" t="e">
            <v>#REF!</v>
          </cell>
          <cell r="GA95" t="e">
            <v>#REF!</v>
          </cell>
          <cell r="GB95">
            <v>0</v>
          </cell>
          <cell r="GC95">
            <v>0</v>
          </cell>
          <cell r="GD95">
            <v>0</v>
          </cell>
          <cell r="GE95">
            <v>0</v>
          </cell>
          <cell r="GF95">
            <v>0</v>
          </cell>
          <cell r="GG95">
            <v>330.94</v>
          </cell>
          <cell r="GH95">
            <v>331.07</v>
          </cell>
          <cell r="GI95">
            <v>331.1</v>
          </cell>
          <cell r="GJ95">
            <v>331.1</v>
          </cell>
          <cell r="GK95">
            <v>331.1</v>
          </cell>
          <cell r="GL95">
            <v>1820.65</v>
          </cell>
          <cell r="GM95">
            <v>1820.65</v>
          </cell>
          <cell r="GN95">
            <v>1820.65</v>
          </cell>
          <cell r="GO95">
            <v>1820.65</v>
          </cell>
          <cell r="GP95">
            <v>1820.65</v>
          </cell>
          <cell r="GQ95">
            <v>1820.65</v>
          </cell>
        </row>
        <row r="96">
          <cell r="A96" t="str">
            <v>HCC IN</v>
          </cell>
          <cell r="B96" t="str">
            <v>Hindustan Construction Co</v>
          </cell>
          <cell r="C96" t="str">
            <v>Construction</v>
          </cell>
          <cell r="D96">
            <v>0</v>
          </cell>
          <cell r="E96">
            <v>0</v>
          </cell>
          <cell r="F96">
            <v>0</v>
          </cell>
          <cell r="G96">
            <v>0</v>
          </cell>
          <cell r="H96">
            <v>0</v>
          </cell>
          <cell r="I96">
            <v>0</v>
          </cell>
          <cell r="J96">
            <v>0</v>
          </cell>
          <cell r="K96">
            <v>0</v>
          </cell>
          <cell r="L96">
            <v>0</v>
          </cell>
          <cell r="M96">
            <v>0</v>
          </cell>
          <cell r="N96">
            <v>0</v>
          </cell>
          <cell r="O96">
            <v>0</v>
          </cell>
          <cell r="P96">
            <v>0</v>
          </cell>
          <cell r="Q96">
            <v>0</v>
          </cell>
          <cell r="R96">
            <v>0</v>
          </cell>
          <cell r="S96">
            <v>0</v>
          </cell>
          <cell r="T96">
            <v>0</v>
          </cell>
          <cell r="U96">
            <v>0</v>
          </cell>
          <cell r="V96">
            <v>0</v>
          </cell>
          <cell r="W96">
            <v>0</v>
          </cell>
          <cell r="X96">
            <v>0</v>
          </cell>
          <cell r="Y96">
            <v>0</v>
          </cell>
          <cell r="Z96">
            <v>0</v>
          </cell>
          <cell r="AA96">
            <v>0</v>
          </cell>
          <cell r="AB96">
            <v>0</v>
          </cell>
          <cell r="AC96">
            <v>0</v>
          </cell>
          <cell r="AD96">
            <v>0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102.259</v>
          </cell>
          <cell r="AK96">
            <v>3.1079999999998549</v>
          </cell>
          <cell r="AL96">
            <v>98.714999999999549</v>
          </cell>
          <cell r="AM96">
            <v>153.13499999999979</v>
          </cell>
          <cell r="AN96">
            <v>132.0920000000003</v>
          </cell>
          <cell r="AO96">
            <v>27.927999999999514</v>
          </cell>
          <cell r="AP96">
            <v>124.87400000000015</v>
          </cell>
          <cell r="AQ96">
            <v>455.29600000000079</v>
          </cell>
          <cell r="AR96">
            <v>226.60299999999987</v>
          </cell>
          <cell r="AS96">
            <v>356.69500000000011</v>
          </cell>
          <cell r="AT96">
            <v>226.60600000000005</v>
          </cell>
          <cell r="AU96">
            <v>438.10500000000047</v>
          </cell>
          <cell r="AV96">
            <v>251.22799999999995</v>
          </cell>
          <cell r="AW96">
            <v>41.69999999999952</v>
          </cell>
          <cell r="AX96">
            <v>219.90000000000003</v>
          </cell>
          <cell r="AY96">
            <v>-57.899999999999864</v>
          </cell>
          <cell r="AZ96">
            <v>349.80000000000052</v>
          </cell>
          <cell r="BA96">
            <v>116.29999999999998</v>
          </cell>
          <cell r="BB96">
            <v>250.48300000000111</v>
          </cell>
          <cell r="BC96">
            <v>264.03400000000158</v>
          </cell>
          <cell r="BD96">
            <v>308.43000000000075</v>
          </cell>
          <cell r="BE96">
            <v>199.43500000000023</v>
          </cell>
          <cell r="BF96">
            <v>232.02000000000052</v>
          </cell>
          <cell r="BG96">
            <v>513.61000000000035</v>
          </cell>
          <cell r="BH96">
            <v>0</v>
          </cell>
          <cell r="BI96">
            <v>0</v>
          </cell>
          <cell r="BJ96">
            <v>0</v>
          </cell>
          <cell r="BK96">
            <v>0</v>
          </cell>
          <cell r="BL96">
            <v>0</v>
          </cell>
          <cell r="BM96">
            <v>0</v>
          </cell>
          <cell r="BN96">
            <v>0</v>
          </cell>
          <cell r="BO96">
            <v>0</v>
          </cell>
          <cell r="BP96">
            <v>0</v>
          </cell>
          <cell r="BQ96">
            <v>0</v>
          </cell>
          <cell r="BR96">
            <v>0</v>
          </cell>
          <cell r="BS96">
            <v>0</v>
          </cell>
          <cell r="BT96">
            <v>0</v>
          </cell>
          <cell r="BU96">
            <v>0</v>
          </cell>
          <cell r="BV96">
            <v>0</v>
          </cell>
          <cell r="BW96">
            <v>0</v>
          </cell>
          <cell r="BX96">
            <v>0</v>
          </cell>
          <cell r="BY96">
            <v>0</v>
          </cell>
          <cell r="BZ96">
            <v>0</v>
          </cell>
          <cell r="CA96">
            <v>0</v>
          </cell>
          <cell r="CB96">
            <v>0</v>
          </cell>
          <cell r="CC96">
            <v>0</v>
          </cell>
          <cell r="CD96">
            <v>0</v>
          </cell>
          <cell r="CE96">
            <v>0</v>
          </cell>
          <cell r="CF96">
            <v>0</v>
          </cell>
          <cell r="CG96">
            <v>0</v>
          </cell>
          <cell r="CH96">
            <v>0</v>
          </cell>
          <cell r="CI96">
            <v>0</v>
          </cell>
          <cell r="CJ96">
            <v>0</v>
          </cell>
          <cell r="CK96">
            <v>0</v>
          </cell>
          <cell r="CL96">
            <v>0</v>
          </cell>
          <cell r="CM96">
            <v>0</v>
          </cell>
          <cell r="CN96">
            <v>102.259</v>
          </cell>
          <cell r="CO96">
            <v>3.1079999999998549</v>
          </cell>
          <cell r="CP96">
            <v>98.714999999999549</v>
          </cell>
          <cell r="CQ96">
            <v>153.13499999999979</v>
          </cell>
          <cell r="CR96">
            <v>132.0920000000003</v>
          </cell>
          <cell r="CS96">
            <v>27.927999999999514</v>
          </cell>
          <cell r="CT96">
            <v>124.87400000000015</v>
          </cell>
          <cell r="CU96">
            <v>455.29600000000079</v>
          </cell>
          <cell r="CV96">
            <v>226.60299999999987</v>
          </cell>
          <cell r="CW96">
            <v>356.69500000000011</v>
          </cell>
          <cell r="CX96">
            <v>226.60600000000005</v>
          </cell>
          <cell r="CY96">
            <v>438.10500000000047</v>
          </cell>
          <cell r="CZ96">
            <v>251.22799999999995</v>
          </cell>
          <cell r="DA96">
            <v>41.69999999999952</v>
          </cell>
          <cell r="DB96">
            <v>219.90000000000003</v>
          </cell>
          <cell r="DC96">
            <v>-57.899999999999864</v>
          </cell>
          <cell r="DD96">
            <v>349.80000000000052</v>
          </cell>
          <cell r="DE96">
            <v>116.29999999999998</v>
          </cell>
          <cell r="DF96">
            <v>250.48300000000111</v>
          </cell>
          <cell r="DG96">
            <v>264.03400000000158</v>
          </cell>
          <cell r="DH96">
            <v>308.43000000000075</v>
          </cell>
          <cell r="DI96">
            <v>199.43500000000023</v>
          </cell>
          <cell r="DJ96">
            <v>232.02000000000052</v>
          </cell>
          <cell r="DK96">
            <v>513.61000000000035</v>
          </cell>
          <cell r="DL96">
            <v>0</v>
          </cell>
          <cell r="DM96">
            <v>0</v>
          </cell>
          <cell r="DN96">
            <v>0</v>
          </cell>
          <cell r="DO96">
            <v>0</v>
          </cell>
          <cell r="DP96">
            <v>0</v>
          </cell>
          <cell r="DQ96">
            <v>0</v>
          </cell>
          <cell r="DR96">
            <v>0</v>
          </cell>
          <cell r="DS96">
            <v>0</v>
          </cell>
          <cell r="DT96">
            <v>0</v>
          </cell>
          <cell r="DU96">
            <v>0</v>
          </cell>
          <cell r="DV96">
            <v>0</v>
          </cell>
          <cell r="DW96">
            <v>0</v>
          </cell>
          <cell r="DX96">
            <v>0</v>
          </cell>
          <cell r="DY96">
            <v>0</v>
          </cell>
          <cell r="DZ96">
            <v>0</v>
          </cell>
          <cell r="EA96">
            <v>0</v>
          </cell>
          <cell r="EB96">
            <v>0</v>
          </cell>
          <cell r="EC96">
            <v>0</v>
          </cell>
          <cell r="ED96">
            <v>0</v>
          </cell>
          <cell r="EE96">
            <v>0</v>
          </cell>
          <cell r="EF96">
            <v>0</v>
          </cell>
          <cell r="EG96">
            <v>0</v>
          </cell>
          <cell r="EH96">
            <v>0</v>
          </cell>
          <cell r="EI96">
            <v>0</v>
          </cell>
          <cell r="EJ96">
            <v>0</v>
          </cell>
          <cell r="EK96">
            <v>0</v>
          </cell>
          <cell r="EL96">
            <v>0</v>
          </cell>
          <cell r="EM96">
            <v>0</v>
          </cell>
          <cell r="EN96">
            <v>0</v>
          </cell>
          <cell r="EO96">
            <v>0</v>
          </cell>
          <cell r="EP96">
            <v>0</v>
          </cell>
          <cell r="EQ96">
            <v>0</v>
          </cell>
          <cell r="ER96">
            <v>0</v>
          </cell>
          <cell r="ES96">
            <v>0</v>
          </cell>
          <cell r="ET96">
            <v>0</v>
          </cell>
          <cell r="EU96">
            <v>0</v>
          </cell>
          <cell r="EV96">
            <v>0</v>
          </cell>
          <cell r="EW96">
            <v>0</v>
          </cell>
          <cell r="EX96">
            <v>0</v>
          </cell>
          <cell r="EY96">
            <v>0</v>
          </cell>
          <cell r="EZ96">
            <v>0</v>
          </cell>
          <cell r="FA96">
            <v>0</v>
          </cell>
          <cell r="FB96">
            <v>0</v>
          </cell>
          <cell r="FC96">
            <v>0</v>
          </cell>
          <cell r="FD96">
            <v>0</v>
          </cell>
          <cell r="FE96">
            <v>0</v>
          </cell>
          <cell r="FF96">
            <v>0</v>
          </cell>
          <cell r="FG96">
            <v>0</v>
          </cell>
          <cell r="FH96">
            <v>0</v>
          </cell>
          <cell r="FI96">
            <v>0</v>
          </cell>
          <cell r="FJ96">
            <v>0</v>
          </cell>
          <cell r="FK96">
            <v>0</v>
          </cell>
          <cell r="FL96">
            <v>0</v>
          </cell>
          <cell r="FM96">
            <v>0</v>
          </cell>
          <cell r="FN96">
            <v>0</v>
          </cell>
          <cell r="FO96">
            <v>0</v>
          </cell>
          <cell r="FP96">
            <v>0</v>
          </cell>
          <cell r="FQ96">
            <v>0</v>
          </cell>
          <cell r="FR96">
            <v>0</v>
          </cell>
          <cell r="FS96">
            <v>0</v>
          </cell>
          <cell r="FT96">
            <v>0</v>
          </cell>
          <cell r="FU96">
            <v>0</v>
          </cell>
          <cell r="FV96">
            <v>0</v>
          </cell>
          <cell r="FW96">
            <v>0</v>
          </cell>
          <cell r="FX96">
            <v>200.24</v>
          </cell>
          <cell r="FY96">
            <v>200.24</v>
          </cell>
          <cell r="FZ96">
            <v>200.24</v>
          </cell>
          <cell r="GA96">
            <v>229.2954</v>
          </cell>
          <cell r="GB96">
            <v>256.25059999999996</v>
          </cell>
          <cell r="GC96">
            <v>256.25059999999996</v>
          </cell>
          <cell r="GD96">
            <v>256.25059999999996</v>
          </cell>
          <cell r="GE96">
            <v>256.25059999999996</v>
          </cell>
          <cell r="GF96">
            <v>273.60919999999999</v>
          </cell>
          <cell r="GG96">
            <v>273.60919999999999</v>
          </cell>
          <cell r="GH96">
            <v>273.60919999999999</v>
          </cell>
          <cell r="GI96">
            <v>273.60919999999999</v>
          </cell>
          <cell r="GJ96">
            <v>273.60919999999999</v>
          </cell>
          <cell r="GK96">
            <v>273.60919999999999</v>
          </cell>
          <cell r="GL96">
            <v>273.60919999999999</v>
          </cell>
          <cell r="GM96">
            <v>273.60919999999999</v>
          </cell>
          <cell r="GN96">
            <v>273.60919999999999</v>
          </cell>
          <cell r="GO96">
            <v>273.60919999999999</v>
          </cell>
          <cell r="GP96">
            <v>273.60919999999999</v>
          </cell>
          <cell r="GQ96">
            <v>273.60919999999999</v>
          </cell>
        </row>
        <row r="97">
          <cell r="A97" t="str">
            <v>HSI IN</v>
          </cell>
          <cell r="B97" t="str">
            <v>Hindustan Sanitaryware</v>
          </cell>
          <cell r="C97" t="str">
            <v>Others</v>
          </cell>
          <cell r="D97">
            <v>0</v>
          </cell>
          <cell r="E97">
            <v>0</v>
          </cell>
          <cell r="F97">
            <v>0</v>
          </cell>
          <cell r="G97">
            <v>0</v>
          </cell>
          <cell r="H97">
            <v>0</v>
          </cell>
          <cell r="I97">
            <v>0</v>
          </cell>
          <cell r="J97">
            <v>0</v>
          </cell>
          <cell r="K97">
            <v>0</v>
          </cell>
          <cell r="L97">
            <v>0</v>
          </cell>
          <cell r="M97">
            <v>0</v>
          </cell>
          <cell r="N97">
            <v>0</v>
          </cell>
          <cell r="O97">
            <v>0</v>
          </cell>
          <cell r="P97">
            <v>0</v>
          </cell>
          <cell r="Q97">
            <v>0</v>
          </cell>
          <cell r="R97">
            <v>0</v>
          </cell>
          <cell r="S97">
            <v>0</v>
          </cell>
          <cell r="T97">
            <v>0</v>
          </cell>
          <cell r="U97">
            <v>0</v>
          </cell>
          <cell r="V97">
            <v>0</v>
          </cell>
          <cell r="W97">
            <v>0</v>
          </cell>
          <cell r="X97">
            <v>0</v>
          </cell>
          <cell r="Y97">
            <v>0</v>
          </cell>
          <cell r="Z97">
            <v>0</v>
          </cell>
          <cell r="AA97">
            <v>0</v>
          </cell>
          <cell r="AB97">
            <v>0</v>
          </cell>
          <cell r="AC97">
            <v>0</v>
          </cell>
          <cell r="AD97">
            <v>0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57.099999999999881</v>
          </cell>
          <cell r="AJ97">
            <v>14.60000000000009</v>
          </cell>
          <cell r="AK97">
            <v>36.900000000000105</v>
          </cell>
          <cell r="AL97">
            <v>47.40000000000007</v>
          </cell>
          <cell r="AM97">
            <v>112.8</v>
          </cell>
          <cell r="AN97">
            <v>23.299999999999979</v>
          </cell>
          <cell r="AO97">
            <v>28.999999999999911</v>
          </cell>
          <cell r="AP97">
            <v>97.600000000000009</v>
          </cell>
          <cell r="AQ97">
            <v>96.099999999999838</v>
          </cell>
          <cell r="AR97">
            <v>43.699999999999989</v>
          </cell>
          <cell r="AS97">
            <v>69.20000000000006</v>
          </cell>
          <cell r="AT97">
            <v>63.099999999999852</v>
          </cell>
          <cell r="AU97">
            <v>82.199999999999875</v>
          </cell>
          <cell r="AV97">
            <v>76.500000000000114</v>
          </cell>
          <cell r="AW97">
            <v>71.399999999999977</v>
          </cell>
          <cell r="AX97">
            <v>82.800000000000068</v>
          </cell>
          <cell r="AY97">
            <v>60.399999999999871</v>
          </cell>
          <cell r="AZ97">
            <v>64.400000000000091</v>
          </cell>
          <cell r="BA97">
            <v>75.999999999999858</v>
          </cell>
          <cell r="BB97">
            <v>66.999999999999915</v>
          </cell>
          <cell r="BC97">
            <v>79.099999999999667</v>
          </cell>
          <cell r="BD97">
            <v>69.400000000000006</v>
          </cell>
          <cell r="BE97">
            <v>59.099999999999916</v>
          </cell>
          <cell r="BF97">
            <v>69.700000000000131</v>
          </cell>
          <cell r="BG97">
            <v>188.79999999999984</v>
          </cell>
          <cell r="BH97">
            <v>0</v>
          </cell>
          <cell r="BI97">
            <v>0</v>
          </cell>
          <cell r="BJ97">
            <v>0</v>
          </cell>
          <cell r="BK97">
            <v>0</v>
          </cell>
          <cell r="BL97">
            <v>0</v>
          </cell>
          <cell r="BM97">
            <v>0</v>
          </cell>
          <cell r="BN97">
            <v>0</v>
          </cell>
          <cell r="BO97">
            <v>0</v>
          </cell>
          <cell r="BP97">
            <v>0</v>
          </cell>
          <cell r="BQ97">
            <v>0</v>
          </cell>
          <cell r="BR97">
            <v>0</v>
          </cell>
          <cell r="BS97">
            <v>0</v>
          </cell>
          <cell r="BT97">
            <v>0</v>
          </cell>
          <cell r="BU97">
            <v>0</v>
          </cell>
          <cell r="BV97">
            <v>0</v>
          </cell>
          <cell r="BW97">
            <v>0</v>
          </cell>
          <cell r="BX97">
            <v>0</v>
          </cell>
          <cell r="BY97">
            <v>0</v>
          </cell>
          <cell r="BZ97">
            <v>0</v>
          </cell>
          <cell r="CA97">
            <v>0</v>
          </cell>
          <cell r="CB97">
            <v>0</v>
          </cell>
          <cell r="CC97">
            <v>0</v>
          </cell>
          <cell r="CD97">
            <v>0</v>
          </cell>
          <cell r="CE97">
            <v>0</v>
          </cell>
          <cell r="CF97">
            <v>0</v>
          </cell>
          <cell r="CG97">
            <v>0</v>
          </cell>
          <cell r="CH97">
            <v>0</v>
          </cell>
          <cell r="CI97">
            <v>0</v>
          </cell>
          <cell r="CJ97">
            <v>0</v>
          </cell>
          <cell r="CK97">
            <v>0</v>
          </cell>
          <cell r="CL97">
            <v>0</v>
          </cell>
          <cell r="CM97">
            <v>57.099999999999881</v>
          </cell>
          <cell r="CN97">
            <v>14.60000000000009</v>
          </cell>
          <cell r="CO97">
            <v>36.900000000000105</v>
          </cell>
          <cell r="CP97">
            <v>47.40000000000007</v>
          </cell>
          <cell r="CQ97">
            <v>94</v>
          </cell>
          <cell r="CR97">
            <v>23.299999999999979</v>
          </cell>
          <cell r="CS97">
            <v>28.999999999999911</v>
          </cell>
          <cell r="CT97">
            <v>42.800000000000011</v>
          </cell>
          <cell r="CU97">
            <v>96.099999999999838</v>
          </cell>
          <cell r="CV97">
            <v>43.699999999999989</v>
          </cell>
          <cell r="CW97">
            <v>69.20000000000006</v>
          </cell>
          <cell r="CX97">
            <v>63.099999999999852</v>
          </cell>
          <cell r="CY97">
            <v>82.199999999999875</v>
          </cell>
          <cell r="CZ97">
            <v>76.500000000000114</v>
          </cell>
          <cell r="DA97">
            <v>71.399999999999977</v>
          </cell>
          <cell r="DB97">
            <v>82.800000000000068</v>
          </cell>
          <cell r="DC97">
            <v>60.399999999999871</v>
          </cell>
          <cell r="DD97">
            <v>64.400000000000091</v>
          </cell>
          <cell r="DE97">
            <v>75.999999999999858</v>
          </cell>
          <cell r="DF97">
            <v>78.799999999999912</v>
          </cell>
          <cell r="DG97">
            <v>79.099999999999667</v>
          </cell>
          <cell r="DH97">
            <v>69.400000000000006</v>
          </cell>
          <cell r="DI97">
            <v>83.999999999999915</v>
          </cell>
          <cell r="DJ97">
            <v>98.000000000000128</v>
          </cell>
          <cell r="DK97">
            <v>243.59999999999985</v>
          </cell>
          <cell r="DL97">
            <v>0</v>
          </cell>
          <cell r="DM97">
            <v>0</v>
          </cell>
          <cell r="DN97">
            <v>0</v>
          </cell>
          <cell r="DO97">
            <v>0</v>
          </cell>
          <cell r="DP97">
            <v>0</v>
          </cell>
          <cell r="DQ97">
            <v>0</v>
          </cell>
          <cell r="DR97">
            <v>0</v>
          </cell>
          <cell r="DS97">
            <v>0</v>
          </cell>
          <cell r="DT97">
            <v>0</v>
          </cell>
          <cell r="DU97">
            <v>0</v>
          </cell>
          <cell r="DV97">
            <v>0</v>
          </cell>
          <cell r="DW97">
            <v>0</v>
          </cell>
          <cell r="DX97">
            <v>0</v>
          </cell>
          <cell r="DY97">
            <v>0</v>
          </cell>
          <cell r="DZ97">
            <v>0</v>
          </cell>
          <cell r="EA97">
            <v>0</v>
          </cell>
          <cell r="EB97">
            <v>0</v>
          </cell>
          <cell r="EC97">
            <v>0</v>
          </cell>
          <cell r="ED97">
            <v>0</v>
          </cell>
          <cell r="EE97">
            <v>0</v>
          </cell>
          <cell r="EF97">
            <v>0</v>
          </cell>
          <cell r="EG97">
            <v>0</v>
          </cell>
          <cell r="EH97">
            <v>0</v>
          </cell>
          <cell r="EI97">
            <v>0</v>
          </cell>
          <cell r="EJ97">
            <v>0</v>
          </cell>
          <cell r="EK97">
            <v>0</v>
          </cell>
          <cell r="EL97">
            <v>0</v>
          </cell>
          <cell r="EM97">
            <v>0</v>
          </cell>
          <cell r="EN97">
            <v>0</v>
          </cell>
          <cell r="EO97">
            <v>0</v>
          </cell>
          <cell r="EP97">
            <v>0</v>
          </cell>
          <cell r="EQ97">
            <v>0</v>
          </cell>
          <cell r="ER97">
            <v>0</v>
          </cell>
          <cell r="ES97">
            <v>0</v>
          </cell>
          <cell r="ET97">
            <v>0</v>
          </cell>
          <cell r="EU97">
            <v>0</v>
          </cell>
          <cell r="EV97">
            <v>0</v>
          </cell>
          <cell r="EW97">
            <v>0</v>
          </cell>
          <cell r="EX97">
            <v>0</v>
          </cell>
          <cell r="EY97">
            <v>0</v>
          </cell>
          <cell r="EZ97">
            <v>0</v>
          </cell>
          <cell r="FA97">
            <v>0</v>
          </cell>
          <cell r="FB97">
            <v>0</v>
          </cell>
          <cell r="FC97">
            <v>0</v>
          </cell>
          <cell r="FD97">
            <v>0</v>
          </cell>
          <cell r="FE97">
            <v>0</v>
          </cell>
          <cell r="FF97">
            <v>0</v>
          </cell>
          <cell r="FG97">
            <v>0</v>
          </cell>
          <cell r="FH97">
            <v>0</v>
          </cell>
          <cell r="FI97">
            <v>0</v>
          </cell>
          <cell r="FJ97">
            <v>0</v>
          </cell>
          <cell r="FK97">
            <v>0</v>
          </cell>
          <cell r="FL97">
            <v>0</v>
          </cell>
          <cell r="FM97">
            <v>0</v>
          </cell>
          <cell r="FN97">
            <v>0</v>
          </cell>
          <cell r="FO97">
            <v>0</v>
          </cell>
          <cell r="FP97">
            <v>0</v>
          </cell>
          <cell r="FQ97">
            <v>0</v>
          </cell>
          <cell r="FR97">
            <v>0</v>
          </cell>
          <cell r="FS97">
            <v>5.6134435000000007</v>
          </cell>
          <cell r="FT97">
            <v>11.226887000000001</v>
          </cell>
          <cell r="FU97">
            <v>11.226887000000001</v>
          </cell>
          <cell r="FV97">
            <v>11.226887000000001</v>
          </cell>
          <cell r="FW97">
            <v>11.226887000000001</v>
          </cell>
          <cell r="FX97">
            <v>18.710968000000001</v>
          </cell>
          <cell r="FY97">
            <v>18.710968000000001</v>
          </cell>
          <cell r="FZ97">
            <v>18.710968000000001</v>
          </cell>
          <cell r="GA97">
            <v>18.710968000000001</v>
          </cell>
          <cell r="GB97">
            <v>46.777419999999999</v>
          </cell>
          <cell r="GC97">
            <v>46.777419999999999</v>
          </cell>
          <cell r="GD97">
            <v>46.777419999999999</v>
          </cell>
          <cell r="GE97">
            <v>46.777419999999999</v>
          </cell>
          <cell r="GF97">
            <v>55.02</v>
          </cell>
          <cell r="GG97">
            <v>55.02</v>
          </cell>
          <cell r="GH97">
            <v>55.02</v>
          </cell>
          <cell r="GI97">
            <v>55.02</v>
          </cell>
          <cell r="GJ97">
            <v>55.02</v>
          </cell>
          <cell r="GK97">
            <v>55.02</v>
          </cell>
          <cell r="GL97">
            <v>55.02</v>
          </cell>
          <cell r="GM97">
            <v>55.02</v>
          </cell>
          <cell r="GN97">
            <v>55.02</v>
          </cell>
          <cell r="GO97">
            <v>55.02</v>
          </cell>
          <cell r="GP97">
            <v>55.02</v>
          </cell>
          <cell r="GQ97">
            <v>55.02</v>
          </cell>
        </row>
        <row r="98">
          <cell r="A98" t="str">
            <v>LANCI IN</v>
          </cell>
          <cell r="B98" t="str">
            <v>Lanco Infratech</v>
          </cell>
          <cell r="C98" t="str">
            <v>Construction</v>
          </cell>
          <cell r="D98">
            <v>0</v>
          </cell>
          <cell r="E98">
            <v>0</v>
          </cell>
          <cell r="F98">
            <v>0</v>
          </cell>
          <cell r="G98">
            <v>0</v>
          </cell>
          <cell r="H98">
            <v>0</v>
          </cell>
          <cell r="I98">
            <v>0</v>
          </cell>
          <cell r="J98">
            <v>0</v>
          </cell>
          <cell r="K98">
            <v>0</v>
          </cell>
          <cell r="L98">
            <v>0</v>
          </cell>
          <cell r="M98">
            <v>0</v>
          </cell>
          <cell r="N98">
            <v>0</v>
          </cell>
          <cell r="O98">
            <v>0</v>
          </cell>
          <cell r="P98">
            <v>0</v>
          </cell>
          <cell r="Q98">
            <v>0</v>
          </cell>
          <cell r="R98">
            <v>0</v>
          </cell>
          <cell r="S98">
            <v>0</v>
          </cell>
          <cell r="T98">
            <v>0</v>
          </cell>
          <cell r="U98">
            <v>0</v>
          </cell>
          <cell r="V98">
            <v>0</v>
          </cell>
          <cell r="W98">
            <v>0</v>
          </cell>
          <cell r="X98">
            <v>0</v>
          </cell>
          <cell r="Y98">
            <v>0</v>
          </cell>
          <cell r="Z98">
            <v>0</v>
          </cell>
          <cell r="AA98">
            <v>0</v>
          </cell>
          <cell r="AB98">
            <v>0</v>
          </cell>
          <cell r="AC98">
            <v>0</v>
          </cell>
          <cell r="AD98">
            <v>0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O98">
            <v>0</v>
          </cell>
          <cell r="AP98">
            <v>0</v>
          </cell>
          <cell r="AQ98">
            <v>0</v>
          </cell>
          <cell r="AR98">
            <v>0</v>
          </cell>
          <cell r="AS98">
            <v>0</v>
          </cell>
          <cell r="AT98">
            <v>0</v>
          </cell>
          <cell r="AU98">
            <v>59.380000000000024</v>
          </cell>
          <cell r="AV98">
            <v>170.82000000000011</v>
          </cell>
          <cell r="AW98">
            <v>518.22</v>
          </cell>
          <cell r="AX98">
            <v>621.89999999999964</v>
          </cell>
          <cell r="AY98">
            <v>568.98999999999955</v>
          </cell>
          <cell r="AZ98">
            <v>495.58799999999945</v>
          </cell>
          <cell r="BA98">
            <v>562.8570000000002</v>
          </cell>
          <cell r="BB98">
            <v>795.44000000000074</v>
          </cell>
          <cell r="BC98">
            <v>1687.8090000000007</v>
          </cell>
          <cell r="BD98">
            <v>590.57700000000159</v>
          </cell>
          <cell r="BE98">
            <v>515.59300000000007</v>
          </cell>
          <cell r="BF98">
            <v>798.7879999999991</v>
          </cell>
          <cell r="BG98">
            <v>898.62400000000548</v>
          </cell>
          <cell r="BH98">
            <v>0</v>
          </cell>
          <cell r="BI98">
            <v>0</v>
          </cell>
          <cell r="BJ98">
            <v>0</v>
          </cell>
          <cell r="BK98">
            <v>0</v>
          </cell>
          <cell r="BL98">
            <v>0</v>
          </cell>
          <cell r="BM98">
            <v>0</v>
          </cell>
          <cell r="BN98">
            <v>0</v>
          </cell>
          <cell r="BO98">
            <v>0</v>
          </cell>
          <cell r="BP98">
            <v>0</v>
          </cell>
          <cell r="BQ98">
            <v>0</v>
          </cell>
          <cell r="BR98">
            <v>0</v>
          </cell>
          <cell r="BS98">
            <v>0</v>
          </cell>
          <cell r="BT98">
            <v>0</v>
          </cell>
          <cell r="BU98">
            <v>0</v>
          </cell>
          <cell r="BV98">
            <v>0</v>
          </cell>
          <cell r="BW98">
            <v>0</v>
          </cell>
          <cell r="BX98">
            <v>0</v>
          </cell>
          <cell r="BY98">
            <v>0</v>
          </cell>
          <cell r="BZ98">
            <v>0</v>
          </cell>
          <cell r="CA98">
            <v>0</v>
          </cell>
          <cell r="CB98">
            <v>0</v>
          </cell>
          <cell r="CC98">
            <v>0</v>
          </cell>
          <cell r="CD98">
            <v>0</v>
          </cell>
          <cell r="CE98">
            <v>0</v>
          </cell>
          <cell r="CF98">
            <v>0</v>
          </cell>
          <cell r="CG98">
            <v>0</v>
          </cell>
          <cell r="CH98">
            <v>0</v>
          </cell>
          <cell r="CI98">
            <v>0</v>
          </cell>
          <cell r="CJ98">
            <v>0</v>
          </cell>
          <cell r="CK98">
            <v>0</v>
          </cell>
          <cell r="CL98">
            <v>0</v>
          </cell>
          <cell r="CM98">
            <v>0</v>
          </cell>
          <cell r="CN98">
            <v>0</v>
          </cell>
          <cell r="CO98">
            <v>0</v>
          </cell>
          <cell r="CP98">
            <v>0</v>
          </cell>
          <cell r="CQ98">
            <v>0</v>
          </cell>
          <cell r="CR98">
            <v>0</v>
          </cell>
          <cell r="CS98">
            <v>0</v>
          </cell>
          <cell r="CT98">
            <v>0</v>
          </cell>
          <cell r="CU98">
            <v>0</v>
          </cell>
          <cell r="CV98">
            <v>0</v>
          </cell>
          <cell r="CW98">
            <v>0</v>
          </cell>
          <cell r="CX98">
            <v>0</v>
          </cell>
          <cell r="CY98">
            <v>59.380000000000024</v>
          </cell>
          <cell r="CZ98">
            <v>170.82000000000011</v>
          </cell>
          <cell r="DA98">
            <v>518.22</v>
          </cell>
          <cell r="DB98">
            <v>621.89999999999964</v>
          </cell>
          <cell r="DC98">
            <v>568.98999999999955</v>
          </cell>
          <cell r="DD98">
            <v>495.58799999999945</v>
          </cell>
          <cell r="DE98">
            <v>562.8570000000002</v>
          </cell>
          <cell r="DF98">
            <v>795.44000000000074</v>
          </cell>
          <cell r="DG98">
            <v>1687.8090000000007</v>
          </cell>
          <cell r="DH98">
            <v>590.57700000000159</v>
          </cell>
          <cell r="DI98">
            <v>515.59300000000007</v>
          </cell>
          <cell r="DJ98">
            <v>798.7879999999991</v>
          </cell>
          <cell r="DK98">
            <v>898.62400000000548</v>
          </cell>
          <cell r="DL98">
            <v>0</v>
          </cell>
          <cell r="DM98">
            <v>0</v>
          </cell>
          <cell r="DN98">
            <v>0</v>
          </cell>
          <cell r="DO98">
            <v>0</v>
          </cell>
          <cell r="DP98">
            <v>0</v>
          </cell>
          <cell r="DQ98">
            <v>0</v>
          </cell>
          <cell r="DR98">
            <v>0</v>
          </cell>
          <cell r="DS98">
            <v>0</v>
          </cell>
          <cell r="DT98">
            <v>0</v>
          </cell>
          <cell r="DU98">
            <v>0</v>
          </cell>
          <cell r="DV98">
            <v>0</v>
          </cell>
          <cell r="DW98">
            <v>0</v>
          </cell>
          <cell r="DX98">
            <v>0</v>
          </cell>
          <cell r="DY98">
            <v>0</v>
          </cell>
          <cell r="DZ98">
            <v>0</v>
          </cell>
          <cell r="EA98">
            <v>0</v>
          </cell>
          <cell r="EB98">
            <v>0</v>
          </cell>
          <cell r="EC98">
            <v>0</v>
          </cell>
          <cell r="ED98">
            <v>0</v>
          </cell>
          <cell r="EE98">
            <v>0</v>
          </cell>
          <cell r="EF98">
            <v>0</v>
          </cell>
          <cell r="EG98">
            <v>0</v>
          </cell>
          <cell r="EH98">
            <v>0</v>
          </cell>
          <cell r="EI98">
            <v>0</v>
          </cell>
          <cell r="EJ98">
            <v>0</v>
          </cell>
          <cell r="EK98">
            <v>0</v>
          </cell>
          <cell r="EL98">
            <v>0</v>
          </cell>
          <cell r="EM98">
            <v>0</v>
          </cell>
          <cell r="EN98">
            <v>0</v>
          </cell>
          <cell r="EO98">
            <v>0</v>
          </cell>
          <cell r="EP98">
            <v>0</v>
          </cell>
          <cell r="EQ98">
            <v>0</v>
          </cell>
          <cell r="ER98">
            <v>0</v>
          </cell>
          <cell r="ES98">
            <v>0</v>
          </cell>
          <cell r="ET98">
            <v>0</v>
          </cell>
          <cell r="EU98">
            <v>0</v>
          </cell>
          <cell r="EV98">
            <v>0</v>
          </cell>
          <cell r="EW98">
            <v>0</v>
          </cell>
          <cell r="EX98">
            <v>0</v>
          </cell>
          <cell r="EY98">
            <v>0</v>
          </cell>
          <cell r="EZ98">
            <v>0</v>
          </cell>
          <cell r="FA98">
            <v>0</v>
          </cell>
          <cell r="FB98">
            <v>0</v>
          </cell>
          <cell r="FC98">
            <v>0</v>
          </cell>
          <cell r="FD98">
            <v>0</v>
          </cell>
          <cell r="FE98">
            <v>0</v>
          </cell>
          <cell r="FF98">
            <v>0</v>
          </cell>
          <cell r="FG98">
            <v>0</v>
          </cell>
          <cell r="FH98">
            <v>0</v>
          </cell>
          <cell r="FI98">
            <v>0</v>
          </cell>
          <cell r="FJ98">
            <v>0</v>
          </cell>
          <cell r="FK98">
            <v>0</v>
          </cell>
          <cell r="FL98">
            <v>0</v>
          </cell>
          <cell r="FM98">
            <v>0</v>
          </cell>
          <cell r="FN98">
            <v>0</v>
          </cell>
          <cell r="FO98">
            <v>0</v>
          </cell>
          <cell r="FP98">
            <v>0</v>
          </cell>
          <cell r="FQ98">
            <v>0</v>
          </cell>
          <cell r="FR98">
            <v>0</v>
          </cell>
          <cell r="FS98">
            <v>0</v>
          </cell>
          <cell r="FT98">
            <v>0</v>
          </cell>
          <cell r="FU98">
            <v>0</v>
          </cell>
          <cell r="FV98">
            <v>0</v>
          </cell>
          <cell r="FW98">
            <v>0</v>
          </cell>
          <cell r="FX98">
            <v>0</v>
          </cell>
          <cell r="FY98">
            <v>0</v>
          </cell>
          <cell r="FZ98">
            <v>0</v>
          </cell>
          <cell r="GA98">
            <v>0</v>
          </cell>
          <cell r="GB98">
            <v>0</v>
          </cell>
          <cell r="GC98">
            <v>0</v>
          </cell>
          <cell r="GD98">
            <v>138.46049999999997</v>
          </cell>
          <cell r="GE98">
            <v>219.79299999999998</v>
          </cell>
          <cell r="GF98">
            <v>219.79299999999998</v>
          </cell>
          <cell r="GG98">
            <v>219.79299999999998</v>
          </cell>
          <cell r="GH98">
            <v>219.79299999999998</v>
          </cell>
          <cell r="GI98">
            <v>219.79299999999998</v>
          </cell>
          <cell r="GJ98">
            <v>219.79299999999998</v>
          </cell>
          <cell r="GK98">
            <v>219.79299999999998</v>
          </cell>
          <cell r="GL98">
            <v>219.79299999999998</v>
          </cell>
          <cell r="GM98">
            <v>219.79299999999998</v>
          </cell>
          <cell r="GN98">
            <v>219.79299999999998</v>
          </cell>
          <cell r="GO98">
            <v>219.79299999999998</v>
          </cell>
          <cell r="GP98">
            <v>219.79299999999998</v>
          </cell>
          <cell r="GQ98">
            <v>219.79299999999998</v>
          </cell>
        </row>
        <row r="99">
          <cell r="A99" t="str">
            <v>JMCP IN</v>
          </cell>
          <cell r="B99" t="str">
            <v>JMC Projects India</v>
          </cell>
          <cell r="C99" t="str">
            <v>Construction</v>
          </cell>
          <cell r="D99">
            <v>0</v>
          </cell>
          <cell r="E99">
            <v>0</v>
          </cell>
          <cell r="F99">
            <v>0</v>
          </cell>
          <cell r="G99">
            <v>0</v>
          </cell>
          <cell r="H99">
            <v>0</v>
          </cell>
          <cell r="I99">
            <v>0</v>
          </cell>
          <cell r="J99">
            <v>0</v>
          </cell>
          <cell r="K99">
            <v>0</v>
          </cell>
          <cell r="L99">
            <v>0</v>
          </cell>
          <cell r="M99">
            <v>0</v>
          </cell>
          <cell r="N99">
            <v>0</v>
          </cell>
          <cell r="O99">
            <v>0</v>
          </cell>
          <cell r="P99">
            <v>0</v>
          </cell>
          <cell r="Q99">
            <v>0</v>
          </cell>
          <cell r="R99">
            <v>0</v>
          </cell>
          <cell r="S99">
            <v>0</v>
          </cell>
          <cell r="T99">
            <v>0</v>
          </cell>
          <cell r="U99">
            <v>0</v>
          </cell>
          <cell r="V99">
            <v>0</v>
          </cell>
          <cell r="W99">
            <v>0</v>
          </cell>
          <cell r="X99">
            <v>0</v>
          </cell>
          <cell r="Y99">
            <v>0</v>
          </cell>
          <cell r="Z99">
            <v>0</v>
          </cell>
          <cell r="AA99">
            <v>0</v>
          </cell>
          <cell r="AB99">
            <v>0</v>
          </cell>
          <cell r="AC99">
            <v>0</v>
          </cell>
          <cell r="AD99">
            <v>0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-4.8270000000000053</v>
          </cell>
          <cell r="AK99">
            <v>-18.228000000000012</v>
          </cell>
          <cell r="AL99">
            <v>-2.9130000000000198</v>
          </cell>
          <cell r="AM99">
            <v>-14.419000000000025</v>
          </cell>
          <cell r="AN99">
            <v>2.4959999999999987</v>
          </cell>
          <cell r="AO99">
            <v>3.1659999999999702</v>
          </cell>
          <cell r="AP99">
            <v>62.835999999999927</v>
          </cell>
          <cell r="AQ99">
            <v>-78.25800000000001</v>
          </cell>
          <cell r="AR99">
            <v>-12.10500000000004</v>
          </cell>
          <cell r="AS99">
            <v>2.8580000000000734</v>
          </cell>
          <cell r="AT99">
            <v>4.9509999999999366</v>
          </cell>
          <cell r="AU99">
            <v>8.1830000000000744</v>
          </cell>
          <cell r="AV99">
            <v>23.325000000000063</v>
          </cell>
          <cell r="AW99">
            <v>27.645000000000181</v>
          </cell>
          <cell r="AX99">
            <v>49.574000000000026</v>
          </cell>
          <cell r="AY99">
            <v>59.98699999999976</v>
          </cell>
          <cell r="AZ99">
            <v>53.099999999999909</v>
          </cell>
          <cell r="BA99">
            <v>67.400000000000006</v>
          </cell>
          <cell r="BB99">
            <v>90.399999999999821</v>
          </cell>
          <cell r="BC99">
            <v>95.700000000000088</v>
          </cell>
          <cell r="BD99">
            <v>79.199999999999989</v>
          </cell>
          <cell r="BE99">
            <v>67.900000000000119</v>
          </cell>
          <cell r="BF99">
            <v>57.49999999999973</v>
          </cell>
          <cell r="BG99">
            <v>163.19999999999982</v>
          </cell>
          <cell r="BH99">
            <v>0</v>
          </cell>
          <cell r="BI99">
            <v>0</v>
          </cell>
          <cell r="BJ99">
            <v>0</v>
          </cell>
          <cell r="BK99">
            <v>0</v>
          </cell>
          <cell r="BL99">
            <v>0</v>
          </cell>
          <cell r="BM99">
            <v>0</v>
          </cell>
          <cell r="BN99">
            <v>0</v>
          </cell>
          <cell r="BO99">
            <v>0</v>
          </cell>
          <cell r="BP99">
            <v>0</v>
          </cell>
          <cell r="BQ99">
            <v>0</v>
          </cell>
          <cell r="BR99">
            <v>0</v>
          </cell>
          <cell r="BS99">
            <v>0</v>
          </cell>
          <cell r="BT99">
            <v>0</v>
          </cell>
          <cell r="BU99">
            <v>0</v>
          </cell>
          <cell r="BV99">
            <v>0</v>
          </cell>
          <cell r="BW99">
            <v>0</v>
          </cell>
          <cell r="BX99">
            <v>0</v>
          </cell>
          <cell r="BY99">
            <v>0</v>
          </cell>
          <cell r="BZ99">
            <v>0</v>
          </cell>
          <cell r="CA99">
            <v>0</v>
          </cell>
          <cell r="CB99">
            <v>0</v>
          </cell>
          <cell r="CC99">
            <v>0</v>
          </cell>
          <cell r="CD99">
            <v>0</v>
          </cell>
          <cell r="CE99">
            <v>0</v>
          </cell>
          <cell r="CF99">
            <v>0</v>
          </cell>
          <cell r="CG99">
            <v>0</v>
          </cell>
          <cell r="CH99">
            <v>0</v>
          </cell>
          <cell r="CI99">
            <v>0</v>
          </cell>
          <cell r="CJ99">
            <v>0</v>
          </cell>
          <cell r="CK99">
            <v>0</v>
          </cell>
          <cell r="CL99">
            <v>0</v>
          </cell>
          <cell r="CM99">
            <v>0</v>
          </cell>
          <cell r="CN99">
            <v>-4.8270000000000053</v>
          </cell>
          <cell r="CO99">
            <v>-18.228000000000012</v>
          </cell>
          <cell r="CP99">
            <v>-2.9130000000000198</v>
          </cell>
          <cell r="CQ99">
            <v>-14.419000000000025</v>
          </cell>
          <cell r="CR99">
            <v>2.4959999999999987</v>
          </cell>
          <cell r="CS99">
            <v>3.1659999999999702</v>
          </cell>
          <cell r="CT99">
            <v>62.835999999999927</v>
          </cell>
          <cell r="CU99">
            <v>-78.25800000000001</v>
          </cell>
          <cell r="CV99">
            <v>-12.10500000000004</v>
          </cell>
          <cell r="CW99">
            <v>2.8580000000000734</v>
          </cell>
          <cell r="CX99">
            <v>4.9509999999999366</v>
          </cell>
          <cell r="CY99">
            <v>8.1830000000000744</v>
          </cell>
          <cell r="CZ99">
            <v>23.325000000000063</v>
          </cell>
          <cell r="DA99">
            <v>27.645000000000181</v>
          </cell>
          <cell r="DB99">
            <v>49.574000000000026</v>
          </cell>
          <cell r="DC99">
            <v>59.98699999999976</v>
          </cell>
          <cell r="DD99">
            <v>53.099999999999909</v>
          </cell>
          <cell r="DE99">
            <v>67.400000000000006</v>
          </cell>
          <cell r="DF99">
            <v>90.399999999999821</v>
          </cell>
          <cell r="DG99">
            <v>95.700000000000088</v>
          </cell>
          <cell r="DH99">
            <v>79.199999999999989</v>
          </cell>
          <cell r="DI99">
            <v>67.900000000000119</v>
          </cell>
          <cell r="DJ99">
            <v>57.49999999999973</v>
          </cell>
          <cell r="DK99">
            <v>163.19999999999982</v>
          </cell>
          <cell r="DL99">
            <v>0</v>
          </cell>
          <cell r="DM99">
            <v>0</v>
          </cell>
          <cell r="DN99">
            <v>0</v>
          </cell>
          <cell r="DO99">
            <v>0</v>
          </cell>
          <cell r="DP99">
            <v>0</v>
          </cell>
          <cell r="DQ99">
            <v>0</v>
          </cell>
          <cell r="DR99">
            <v>0</v>
          </cell>
          <cell r="DS99">
            <v>0</v>
          </cell>
          <cell r="DT99">
            <v>0</v>
          </cell>
          <cell r="DU99">
            <v>0</v>
          </cell>
          <cell r="DV99">
            <v>0</v>
          </cell>
          <cell r="DW99">
            <v>0</v>
          </cell>
          <cell r="DX99">
            <v>0</v>
          </cell>
          <cell r="DY99">
            <v>0</v>
          </cell>
          <cell r="DZ99">
            <v>0</v>
          </cell>
          <cell r="EA99">
            <v>0</v>
          </cell>
          <cell r="EB99">
            <v>0</v>
          </cell>
          <cell r="EC99">
            <v>0</v>
          </cell>
          <cell r="ED99">
            <v>0</v>
          </cell>
          <cell r="EE99">
            <v>0</v>
          </cell>
          <cell r="EF99">
            <v>0</v>
          </cell>
          <cell r="EG99">
            <v>0</v>
          </cell>
          <cell r="EH99">
            <v>0</v>
          </cell>
          <cell r="EI99">
            <v>0</v>
          </cell>
          <cell r="EJ99">
            <v>0</v>
          </cell>
          <cell r="EK99">
            <v>0</v>
          </cell>
          <cell r="EL99">
            <v>0</v>
          </cell>
          <cell r="EM99">
            <v>0</v>
          </cell>
          <cell r="EN99">
            <v>0</v>
          </cell>
          <cell r="EO99">
            <v>0</v>
          </cell>
          <cell r="EP99">
            <v>0</v>
          </cell>
          <cell r="EQ99">
            <v>0</v>
          </cell>
          <cell r="ER99">
            <v>0</v>
          </cell>
          <cell r="ES99">
            <v>0</v>
          </cell>
          <cell r="ET99">
            <v>0</v>
          </cell>
          <cell r="EU99">
            <v>0</v>
          </cell>
          <cell r="EV99">
            <v>0</v>
          </cell>
          <cell r="EW99">
            <v>0</v>
          </cell>
          <cell r="EX99">
            <v>0</v>
          </cell>
          <cell r="EY99">
            <v>0</v>
          </cell>
          <cell r="EZ99">
            <v>0</v>
          </cell>
          <cell r="FA99">
            <v>0</v>
          </cell>
          <cell r="FB99">
            <v>0</v>
          </cell>
          <cell r="FC99">
            <v>0</v>
          </cell>
          <cell r="FD99">
            <v>0</v>
          </cell>
          <cell r="FE99">
            <v>0</v>
          </cell>
          <cell r="FF99">
            <v>0</v>
          </cell>
          <cell r="FG99">
            <v>0</v>
          </cell>
          <cell r="FH99">
            <v>0</v>
          </cell>
          <cell r="FI99">
            <v>0</v>
          </cell>
          <cell r="FJ99">
            <v>0</v>
          </cell>
          <cell r="FK99">
            <v>0</v>
          </cell>
          <cell r="FL99">
            <v>0</v>
          </cell>
          <cell r="FM99">
            <v>0</v>
          </cell>
          <cell r="FN99">
            <v>0</v>
          </cell>
          <cell r="FO99">
            <v>0</v>
          </cell>
          <cell r="FP99">
            <v>0</v>
          </cell>
          <cell r="FQ99">
            <v>0</v>
          </cell>
          <cell r="FR99">
            <v>0</v>
          </cell>
          <cell r="FS99">
            <v>0</v>
          </cell>
          <cell r="FT99">
            <v>4.6459999999999999</v>
          </cell>
          <cell r="FU99">
            <v>4.6459999999999999</v>
          </cell>
          <cell r="FV99">
            <v>4.6459999999999999</v>
          </cell>
          <cell r="FW99">
            <v>4.6459999999999999</v>
          </cell>
          <cell r="FX99">
            <v>4.6459999999999999</v>
          </cell>
          <cell r="FY99">
            <v>4.6459999999999999</v>
          </cell>
          <cell r="FZ99">
            <v>4.6459999999999999</v>
          </cell>
          <cell r="GA99">
            <v>4.6459999999999999</v>
          </cell>
          <cell r="GB99">
            <v>4.6459999999999999</v>
          </cell>
          <cell r="GC99">
            <v>11.616</v>
          </cell>
          <cell r="GD99">
            <v>11.616</v>
          </cell>
          <cell r="GE99">
            <v>11.616</v>
          </cell>
          <cell r="GF99">
            <v>11.616</v>
          </cell>
          <cell r="GG99">
            <v>11.616</v>
          </cell>
          <cell r="GH99">
            <v>16.693200000000001</v>
          </cell>
          <cell r="GI99">
            <v>18.14029</v>
          </cell>
          <cell r="GJ99">
            <v>18.14</v>
          </cell>
          <cell r="GK99">
            <v>18.14</v>
          </cell>
          <cell r="GL99">
            <v>18.14</v>
          </cell>
          <cell r="GM99">
            <v>18.14</v>
          </cell>
          <cell r="GN99">
            <v>18.14</v>
          </cell>
          <cell r="GO99">
            <v>18.14</v>
          </cell>
          <cell r="GP99">
            <v>18.14</v>
          </cell>
          <cell r="GQ99">
            <v>18.14</v>
          </cell>
        </row>
        <row r="100">
          <cell r="A100" t="str">
            <v>NJCC IN</v>
          </cell>
          <cell r="B100" t="str">
            <v>Nagarjuna Construction</v>
          </cell>
          <cell r="C100" t="str">
            <v>Construction</v>
          </cell>
          <cell r="D100">
            <v>0</v>
          </cell>
          <cell r="E100">
            <v>0</v>
          </cell>
          <cell r="F100">
            <v>0</v>
          </cell>
          <cell r="G100">
            <v>0</v>
          </cell>
          <cell r="H100">
            <v>0</v>
          </cell>
          <cell r="I100">
            <v>0</v>
          </cell>
          <cell r="J100">
            <v>0</v>
          </cell>
          <cell r="K100">
            <v>0</v>
          </cell>
          <cell r="L100">
            <v>0</v>
          </cell>
          <cell r="M100">
            <v>0</v>
          </cell>
          <cell r="N100">
            <v>0</v>
          </cell>
          <cell r="O100">
            <v>0</v>
          </cell>
          <cell r="P100">
            <v>0</v>
          </cell>
          <cell r="Q100">
            <v>0</v>
          </cell>
          <cell r="R100">
            <v>0</v>
          </cell>
          <cell r="S100">
            <v>0</v>
          </cell>
          <cell r="T100">
            <v>0</v>
          </cell>
          <cell r="U100">
            <v>0</v>
          </cell>
          <cell r="V100">
            <v>0</v>
          </cell>
          <cell r="W100">
            <v>0</v>
          </cell>
          <cell r="X100">
            <v>0</v>
          </cell>
          <cell r="Y100">
            <v>0</v>
          </cell>
          <cell r="Z100">
            <v>0</v>
          </cell>
          <cell r="AA100">
            <v>0</v>
          </cell>
          <cell r="AB100">
            <v>0</v>
          </cell>
          <cell r="AC100">
            <v>0</v>
          </cell>
          <cell r="AD100">
            <v>0</v>
          </cell>
          <cell r="AE100">
            <v>0</v>
          </cell>
          <cell r="AF100">
            <v>40.499000000000059</v>
          </cell>
          <cell r="AG100">
            <v>40.238999999999962</v>
          </cell>
          <cell r="AH100">
            <v>41.068999999999953</v>
          </cell>
          <cell r="AI100">
            <v>62.088000000000036</v>
          </cell>
          <cell r="AJ100">
            <v>52.439999999999984</v>
          </cell>
          <cell r="AK100">
            <v>63.793000000000134</v>
          </cell>
          <cell r="AL100">
            <v>86.365999999999858</v>
          </cell>
          <cell r="AM100">
            <v>113.1690000000003</v>
          </cell>
          <cell r="AN100">
            <v>101.52599999999971</v>
          </cell>
          <cell r="AO100">
            <v>114.10000000000034</v>
          </cell>
          <cell r="AP100">
            <v>120.84100000000004</v>
          </cell>
          <cell r="AQ100">
            <v>236.29999999999984</v>
          </cell>
          <cell r="AR100">
            <v>191.7</v>
          </cell>
          <cell r="AS100">
            <v>209.09999999999994</v>
          </cell>
          <cell r="AT100">
            <v>293.82000000000039</v>
          </cell>
          <cell r="AU100">
            <v>349.39999999999907</v>
          </cell>
          <cell r="AV100">
            <v>384.0400000000003</v>
          </cell>
          <cell r="AW100">
            <v>393.34999999999945</v>
          </cell>
          <cell r="AX100">
            <v>449.09000000000037</v>
          </cell>
          <cell r="AY100">
            <v>136.79999999999967</v>
          </cell>
          <cell r="AZ100">
            <v>360.20000000000107</v>
          </cell>
          <cell r="BA100">
            <v>336.50000000000063</v>
          </cell>
          <cell r="BB100">
            <v>396.40000000000009</v>
          </cell>
          <cell r="BC100">
            <v>526.30000000000155</v>
          </cell>
          <cell r="BD100">
            <v>370.80999999999892</v>
          </cell>
          <cell r="BE100">
            <v>423.02000000000277</v>
          </cell>
          <cell r="BF100">
            <v>362.70999999999833</v>
          </cell>
          <cell r="BG100">
            <v>382.08999999999958</v>
          </cell>
          <cell r="BH100">
            <v>0</v>
          </cell>
          <cell r="BI100">
            <v>0</v>
          </cell>
          <cell r="BJ100">
            <v>0</v>
          </cell>
          <cell r="BK100">
            <v>0</v>
          </cell>
          <cell r="BL100">
            <v>0</v>
          </cell>
          <cell r="BM100">
            <v>0</v>
          </cell>
          <cell r="BN100">
            <v>0</v>
          </cell>
          <cell r="BO100">
            <v>0</v>
          </cell>
          <cell r="BP100">
            <v>0</v>
          </cell>
          <cell r="BQ100">
            <v>0</v>
          </cell>
          <cell r="BR100">
            <v>0</v>
          </cell>
          <cell r="BS100">
            <v>0</v>
          </cell>
          <cell r="BT100">
            <v>0</v>
          </cell>
          <cell r="BU100">
            <v>0</v>
          </cell>
          <cell r="BV100">
            <v>0</v>
          </cell>
          <cell r="BW100">
            <v>0</v>
          </cell>
          <cell r="BX100">
            <v>0</v>
          </cell>
          <cell r="BY100">
            <v>0</v>
          </cell>
          <cell r="BZ100">
            <v>0</v>
          </cell>
          <cell r="CA100">
            <v>0</v>
          </cell>
          <cell r="CB100">
            <v>0</v>
          </cell>
          <cell r="CC100">
            <v>0</v>
          </cell>
          <cell r="CD100">
            <v>0</v>
          </cell>
          <cell r="CE100">
            <v>0</v>
          </cell>
          <cell r="CF100">
            <v>0</v>
          </cell>
          <cell r="CG100">
            <v>0</v>
          </cell>
          <cell r="CH100">
            <v>0</v>
          </cell>
          <cell r="CI100">
            <v>0</v>
          </cell>
          <cell r="CJ100">
            <v>40.499000000000059</v>
          </cell>
          <cell r="CK100">
            <v>40.238999999999962</v>
          </cell>
          <cell r="CL100">
            <v>41.068999999999953</v>
          </cell>
          <cell r="CM100">
            <v>62.088000000000036</v>
          </cell>
          <cell r="CN100">
            <v>52.439999999999984</v>
          </cell>
          <cell r="CO100">
            <v>63.793000000000134</v>
          </cell>
          <cell r="CP100">
            <v>86.365999999999858</v>
          </cell>
          <cell r="CQ100">
            <v>113.1690000000003</v>
          </cell>
          <cell r="CR100">
            <v>101.52599999999971</v>
          </cell>
          <cell r="CS100">
            <v>114.10000000000034</v>
          </cell>
          <cell r="CT100">
            <v>120.84100000000004</v>
          </cell>
          <cell r="CU100">
            <v>236.29999999999984</v>
          </cell>
          <cell r="CV100">
            <v>191.7</v>
          </cell>
          <cell r="CW100">
            <v>209.09999999999994</v>
          </cell>
          <cell r="CX100">
            <v>293.82000000000039</v>
          </cell>
          <cell r="CY100">
            <v>349.39999999999907</v>
          </cell>
          <cell r="CZ100">
            <v>384.0400000000003</v>
          </cell>
          <cell r="DA100">
            <v>393.34999999999945</v>
          </cell>
          <cell r="DB100">
            <v>449.09000000000037</v>
          </cell>
          <cell r="DC100">
            <v>136.79999999999967</v>
          </cell>
          <cell r="DD100">
            <v>360.20000000000107</v>
          </cell>
          <cell r="DE100">
            <v>336.50000000000063</v>
          </cell>
          <cell r="DF100">
            <v>396.40000000000009</v>
          </cell>
          <cell r="DG100">
            <v>526.30000000000155</v>
          </cell>
          <cell r="DH100">
            <v>370.80999999999892</v>
          </cell>
          <cell r="DI100">
            <v>423.02000000000277</v>
          </cell>
          <cell r="DJ100">
            <v>362.70999999999833</v>
          </cell>
          <cell r="DK100">
            <v>382.08999999999958</v>
          </cell>
          <cell r="DL100">
            <v>0</v>
          </cell>
          <cell r="DM100">
            <v>0</v>
          </cell>
          <cell r="DN100">
            <v>0</v>
          </cell>
          <cell r="DO100">
            <v>0</v>
          </cell>
          <cell r="DP100">
            <v>0</v>
          </cell>
          <cell r="DQ100">
            <v>0</v>
          </cell>
          <cell r="DR100">
            <v>0</v>
          </cell>
          <cell r="DS100">
            <v>0</v>
          </cell>
          <cell r="DT100">
            <v>0</v>
          </cell>
          <cell r="DU100">
            <v>0</v>
          </cell>
          <cell r="DV100">
            <v>0</v>
          </cell>
          <cell r="DW100">
            <v>0</v>
          </cell>
          <cell r="DX100">
            <v>0</v>
          </cell>
          <cell r="DY100">
            <v>0</v>
          </cell>
          <cell r="DZ100">
            <v>0</v>
          </cell>
          <cell r="EA100">
            <v>0</v>
          </cell>
          <cell r="EB100">
            <v>0</v>
          </cell>
          <cell r="EC100">
            <v>0</v>
          </cell>
          <cell r="ED100">
            <v>0</v>
          </cell>
          <cell r="EE100">
            <v>0</v>
          </cell>
          <cell r="EF100">
            <v>0</v>
          </cell>
          <cell r="EG100">
            <v>0</v>
          </cell>
          <cell r="EH100">
            <v>0</v>
          </cell>
          <cell r="EI100">
            <v>0</v>
          </cell>
          <cell r="EJ100">
            <v>0</v>
          </cell>
          <cell r="EK100">
            <v>0</v>
          </cell>
          <cell r="EL100">
            <v>0</v>
          </cell>
          <cell r="EM100">
            <v>0</v>
          </cell>
          <cell r="EN100">
            <v>0</v>
          </cell>
          <cell r="EO100">
            <v>0</v>
          </cell>
          <cell r="EP100">
            <v>0</v>
          </cell>
          <cell r="EQ100">
            <v>0</v>
          </cell>
          <cell r="ER100">
            <v>0</v>
          </cell>
          <cell r="ES100">
            <v>0</v>
          </cell>
          <cell r="ET100">
            <v>0</v>
          </cell>
          <cell r="EU100">
            <v>0</v>
          </cell>
          <cell r="EV100">
            <v>0</v>
          </cell>
          <cell r="EW100">
            <v>0</v>
          </cell>
          <cell r="EX100">
            <v>0</v>
          </cell>
          <cell r="EY100">
            <v>0</v>
          </cell>
          <cell r="EZ100">
            <v>0</v>
          </cell>
          <cell r="FA100">
            <v>0</v>
          </cell>
          <cell r="FB100">
            <v>0</v>
          </cell>
          <cell r="FC100">
            <v>0</v>
          </cell>
          <cell r="FD100">
            <v>0</v>
          </cell>
          <cell r="FE100">
            <v>0</v>
          </cell>
          <cell r="FF100">
            <v>0</v>
          </cell>
          <cell r="FG100">
            <v>0</v>
          </cell>
          <cell r="FH100">
            <v>0</v>
          </cell>
          <cell r="FI100">
            <v>0</v>
          </cell>
          <cell r="FJ100">
            <v>0</v>
          </cell>
          <cell r="FK100">
            <v>0</v>
          </cell>
          <cell r="FL100">
            <v>0</v>
          </cell>
          <cell r="FM100">
            <v>0</v>
          </cell>
          <cell r="FN100">
            <v>0</v>
          </cell>
          <cell r="FO100">
            <v>0</v>
          </cell>
          <cell r="FP100">
            <v>94.50200000000001</v>
          </cell>
          <cell r="FQ100">
            <v>94.50200000000001</v>
          </cell>
          <cell r="FR100">
            <v>94.50200000000001</v>
          </cell>
          <cell r="FS100">
            <v>94.50200000000001</v>
          </cell>
          <cell r="FT100">
            <v>94.50200000000001</v>
          </cell>
          <cell r="FU100">
            <v>94.50200000000001</v>
          </cell>
          <cell r="FV100">
            <v>94.50200000000001</v>
          </cell>
          <cell r="FW100">
            <v>114.50200000000001</v>
          </cell>
          <cell r="FX100">
            <v>114.50200000000001</v>
          </cell>
          <cell r="FY100">
            <v>114.50200000000001</v>
          </cell>
          <cell r="FZ100">
            <v>72</v>
          </cell>
          <cell r="GA100">
            <v>159.00200000000001</v>
          </cell>
          <cell r="GB100">
            <v>159.00200000000001</v>
          </cell>
          <cell r="GC100">
            <v>159.00200000000001</v>
          </cell>
          <cell r="GD100">
            <v>100.05499999999999</v>
          </cell>
          <cell r="GE100">
            <v>206.71801999999997</v>
          </cell>
          <cell r="GF100">
            <v>206.71801999999997</v>
          </cell>
          <cell r="GG100">
            <v>206.71801999999997</v>
          </cell>
          <cell r="GH100">
            <v>206.71801999999997</v>
          </cell>
          <cell r="GI100">
            <v>208.5</v>
          </cell>
          <cell r="GJ100">
            <v>208.5</v>
          </cell>
          <cell r="GK100">
            <v>208.5</v>
          </cell>
          <cell r="GL100">
            <v>228.8</v>
          </cell>
          <cell r="GM100">
            <v>228.8</v>
          </cell>
          <cell r="GN100">
            <v>228.8</v>
          </cell>
          <cell r="GO100">
            <v>228.8</v>
          </cell>
          <cell r="GP100">
            <v>228.8</v>
          </cell>
          <cell r="GQ100">
            <v>228.8</v>
          </cell>
        </row>
        <row r="101">
          <cell r="A101" t="str">
            <v>ITCE IN</v>
          </cell>
          <cell r="B101" t="str">
            <v>ITD Cementation India</v>
          </cell>
          <cell r="C101" t="str">
            <v>Construction</v>
          </cell>
          <cell r="D101">
            <v>0</v>
          </cell>
          <cell r="E101">
            <v>0</v>
          </cell>
          <cell r="F101">
            <v>0</v>
          </cell>
          <cell r="G101">
            <v>0</v>
          </cell>
          <cell r="H101">
            <v>0</v>
          </cell>
          <cell r="I101">
            <v>0</v>
          </cell>
          <cell r="J101">
            <v>0</v>
          </cell>
          <cell r="K101">
            <v>0</v>
          </cell>
          <cell r="L101">
            <v>0</v>
          </cell>
          <cell r="M101">
            <v>0</v>
          </cell>
          <cell r="N101">
            <v>0</v>
          </cell>
          <cell r="O101">
            <v>0</v>
          </cell>
          <cell r="P101">
            <v>0</v>
          </cell>
          <cell r="Q101">
            <v>0</v>
          </cell>
          <cell r="R101">
            <v>0</v>
          </cell>
          <cell r="S101">
            <v>0</v>
          </cell>
          <cell r="T101">
            <v>0</v>
          </cell>
          <cell r="U101">
            <v>0</v>
          </cell>
          <cell r="V101">
            <v>0</v>
          </cell>
          <cell r="W101">
            <v>0</v>
          </cell>
          <cell r="X101">
            <v>0</v>
          </cell>
          <cell r="Y101">
            <v>0</v>
          </cell>
          <cell r="Z101">
            <v>0</v>
          </cell>
          <cell r="AA101">
            <v>0</v>
          </cell>
          <cell r="AB101">
            <v>0</v>
          </cell>
          <cell r="AC101">
            <v>0</v>
          </cell>
          <cell r="AD101">
            <v>0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-48.377000000000294</v>
          </cell>
          <cell r="AN101">
            <v>-52.080000000000027</v>
          </cell>
          <cell r="AO101">
            <v>60.900000000000091</v>
          </cell>
          <cell r="AP101">
            <v>-361.48799999999994</v>
          </cell>
          <cell r="AQ101">
            <v>-15.070000000000082</v>
          </cell>
          <cell r="AR101">
            <v>-59.660999999999859</v>
          </cell>
          <cell r="AS101">
            <v>-3.2260000000001128</v>
          </cell>
          <cell r="AT101">
            <v>71.199999999999719</v>
          </cell>
          <cell r="AU101">
            <v>-25.515999999999885</v>
          </cell>
          <cell r="AV101">
            <v>1.7430000000000603</v>
          </cell>
          <cell r="AW101">
            <v>-16.815000000000062</v>
          </cell>
          <cell r="AX101">
            <v>67.516000000000119</v>
          </cell>
          <cell r="AY101">
            <v>0</v>
          </cell>
          <cell r="AZ101">
            <v>0</v>
          </cell>
          <cell r="BA101">
            <v>0</v>
          </cell>
          <cell r="BB101">
            <v>0</v>
          </cell>
          <cell r="BC101">
            <v>0</v>
          </cell>
          <cell r="BD101">
            <v>0</v>
          </cell>
          <cell r="BE101">
            <v>0</v>
          </cell>
          <cell r="BF101">
            <v>0</v>
          </cell>
          <cell r="BG101">
            <v>0</v>
          </cell>
          <cell r="BH101">
            <v>0</v>
          </cell>
          <cell r="BI101">
            <v>0</v>
          </cell>
          <cell r="BJ101">
            <v>0</v>
          </cell>
          <cell r="BK101">
            <v>0</v>
          </cell>
          <cell r="BL101">
            <v>0</v>
          </cell>
          <cell r="BM101">
            <v>0</v>
          </cell>
          <cell r="BN101">
            <v>0</v>
          </cell>
          <cell r="BO101">
            <v>0</v>
          </cell>
          <cell r="BP101">
            <v>0</v>
          </cell>
          <cell r="BQ101">
            <v>0</v>
          </cell>
          <cell r="BR101">
            <v>0</v>
          </cell>
          <cell r="BS101">
            <v>0</v>
          </cell>
          <cell r="BT101">
            <v>0</v>
          </cell>
          <cell r="BU101">
            <v>0</v>
          </cell>
          <cell r="BV101">
            <v>0</v>
          </cell>
          <cell r="BW101">
            <v>0</v>
          </cell>
          <cell r="BX101">
            <v>0</v>
          </cell>
          <cell r="BY101">
            <v>0</v>
          </cell>
          <cell r="BZ101">
            <v>0</v>
          </cell>
          <cell r="CA101">
            <v>0</v>
          </cell>
          <cell r="CB101">
            <v>0</v>
          </cell>
          <cell r="CC101">
            <v>0</v>
          </cell>
          <cell r="CD101">
            <v>0</v>
          </cell>
          <cell r="CE101">
            <v>0</v>
          </cell>
          <cell r="CF101">
            <v>0</v>
          </cell>
          <cell r="CG101">
            <v>0</v>
          </cell>
          <cell r="CH101">
            <v>0</v>
          </cell>
          <cell r="CI101">
            <v>0</v>
          </cell>
          <cell r="CJ101">
            <v>0</v>
          </cell>
          <cell r="CK101">
            <v>0</v>
          </cell>
          <cell r="CL101">
            <v>0</v>
          </cell>
          <cell r="CM101">
            <v>0</v>
          </cell>
          <cell r="CN101">
            <v>0</v>
          </cell>
          <cell r="CO101">
            <v>0</v>
          </cell>
          <cell r="CP101">
            <v>0</v>
          </cell>
          <cell r="CQ101">
            <v>-48.377000000000294</v>
          </cell>
          <cell r="CR101">
            <v>-52.080000000000027</v>
          </cell>
          <cell r="CS101">
            <v>60.900000000000091</v>
          </cell>
          <cell r="CT101">
            <v>-361.48799999999994</v>
          </cell>
          <cell r="CU101">
            <v>-15.070000000000082</v>
          </cell>
          <cell r="CV101">
            <v>-59.660999999999859</v>
          </cell>
          <cell r="CW101">
            <v>-3.2260000000001128</v>
          </cell>
          <cell r="CX101">
            <v>71.199999999999719</v>
          </cell>
          <cell r="CY101">
            <v>-25.515999999999885</v>
          </cell>
          <cell r="CZ101">
            <v>1.7430000000000603</v>
          </cell>
          <cell r="DA101">
            <v>-16.815000000000062</v>
          </cell>
          <cell r="DB101">
            <v>67.516000000000119</v>
          </cell>
          <cell r="DC101">
            <v>0</v>
          </cell>
          <cell r="DD101">
            <v>0</v>
          </cell>
          <cell r="DE101">
            <v>0</v>
          </cell>
          <cell r="DF101">
            <v>0</v>
          </cell>
          <cell r="DG101">
            <v>0</v>
          </cell>
          <cell r="DH101">
            <v>0</v>
          </cell>
          <cell r="DI101">
            <v>0</v>
          </cell>
          <cell r="DJ101">
            <v>0</v>
          </cell>
          <cell r="DK101">
            <v>0</v>
          </cell>
          <cell r="DL101">
            <v>0</v>
          </cell>
          <cell r="DM101">
            <v>0</v>
          </cell>
          <cell r="DN101">
            <v>0</v>
          </cell>
          <cell r="DO101">
            <v>0</v>
          </cell>
          <cell r="DP101">
            <v>0</v>
          </cell>
          <cell r="DQ101">
            <v>0</v>
          </cell>
          <cell r="DR101">
            <v>0</v>
          </cell>
          <cell r="DS101">
            <v>0</v>
          </cell>
          <cell r="DT101">
            <v>0</v>
          </cell>
          <cell r="DU101">
            <v>0</v>
          </cell>
          <cell r="DV101">
            <v>0</v>
          </cell>
          <cell r="DW101">
            <v>0</v>
          </cell>
          <cell r="DX101">
            <v>0</v>
          </cell>
          <cell r="DY101">
            <v>0</v>
          </cell>
          <cell r="DZ101">
            <v>0</v>
          </cell>
          <cell r="EA101">
            <v>0</v>
          </cell>
          <cell r="EB101">
            <v>0</v>
          </cell>
          <cell r="EC101">
            <v>0</v>
          </cell>
          <cell r="ED101">
            <v>0</v>
          </cell>
          <cell r="EE101">
            <v>0</v>
          </cell>
          <cell r="EF101">
            <v>0</v>
          </cell>
          <cell r="EG101">
            <v>0</v>
          </cell>
          <cell r="EH101">
            <v>0</v>
          </cell>
          <cell r="EI101">
            <v>0</v>
          </cell>
          <cell r="EJ101">
            <v>0</v>
          </cell>
          <cell r="EK101">
            <v>0</v>
          </cell>
          <cell r="EL101">
            <v>0</v>
          </cell>
          <cell r="EM101">
            <v>0</v>
          </cell>
          <cell r="EN101">
            <v>0</v>
          </cell>
          <cell r="EO101">
            <v>0</v>
          </cell>
          <cell r="EP101">
            <v>0</v>
          </cell>
          <cell r="EQ101">
            <v>0</v>
          </cell>
          <cell r="ER101">
            <v>0</v>
          </cell>
          <cell r="ES101">
            <v>0</v>
          </cell>
          <cell r="ET101">
            <v>0</v>
          </cell>
          <cell r="EU101">
            <v>0</v>
          </cell>
          <cell r="EV101">
            <v>0</v>
          </cell>
          <cell r="EW101">
            <v>0</v>
          </cell>
          <cell r="EX101">
            <v>0</v>
          </cell>
          <cell r="EY101">
            <v>0</v>
          </cell>
          <cell r="EZ101">
            <v>0</v>
          </cell>
          <cell r="FA101">
            <v>0</v>
          </cell>
          <cell r="FB101">
            <v>0</v>
          </cell>
          <cell r="FC101">
            <v>0</v>
          </cell>
          <cell r="FD101">
            <v>0</v>
          </cell>
          <cell r="FE101">
            <v>0</v>
          </cell>
          <cell r="FF101">
            <v>0</v>
          </cell>
          <cell r="FG101">
            <v>0</v>
          </cell>
          <cell r="FH101">
            <v>0</v>
          </cell>
          <cell r="FI101">
            <v>0</v>
          </cell>
          <cell r="FJ101">
            <v>0</v>
          </cell>
          <cell r="FK101">
            <v>0</v>
          </cell>
          <cell r="FL101">
            <v>0</v>
          </cell>
          <cell r="FM101">
            <v>0</v>
          </cell>
          <cell r="FN101">
            <v>0</v>
          </cell>
          <cell r="FO101">
            <v>0</v>
          </cell>
          <cell r="FP101">
            <v>0</v>
          </cell>
          <cell r="FQ101">
            <v>0</v>
          </cell>
          <cell r="FR101">
            <v>0</v>
          </cell>
          <cell r="FS101">
            <v>0</v>
          </cell>
          <cell r="FT101">
            <v>0</v>
          </cell>
          <cell r="FU101">
            <v>0</v>
          </cell>
          <cell r="FV101">
            <v>0</v>
          </cell>
          <cell r="FW101">
            <v>4.6070000000000002</v>
          </cell>
          <cell r="FX101">
            <v>4.6070000000000002</v>
          </cell>
          <cell r="FY101">
            <v>4.6070000000000002</v>
          </cell>
          <cell r="FZ101">
            <v>4.6070000000000002</v>
          </cell>
          <cell r="GA101">
            <v>4.6070000000000002</v>
          </cell>
          <cell r="GB101">
            <v>4.6070000000000002</v>
          </cell>
          <cell r="GC101">
            <v>4.6070000000000002</v>
          </cell>
          <cell r="GD101">
            <v>4.6070000000000002</v>
          </cell>
          <cell r="GE101">
            <v>4.6070000000000002</v>
          </cell>
          <cell r="GF101">
            <v>4.6070000000000002</v>
          </cell>
          <cell r="GG101">
            <v>5.7582009999999997</v>
          </cell>
          <cell r="GH101">
            <v>5.7582009999999997</v>
          </cell>
          <cell r="GI101">
            <v>0</v>
          </cell>
          <cell r="GJ101">
            <v>0</v>
          </cell>
          <cell r="GK101">
            <v>0</v>
          </cell>
          <cell r="GL101">
            <v>0</v>
          </cell>
          <cell r="GM101">
            <v>0</v>
          </cell>
          <cell r="GN101">
            <v>0</v>
          </cell>
          <cell r="GO101">
            <v>0</v>
          </cell>
          <cell r="GP101">
            <v>0</v>
          </cell>
          <cell r="GQ101">
            <v>0</v>
          </cell>
        </row>
        <row r="102">
          <cell r="A102" t="str">
            <v>IVRC IN</v>
          </cell>
          <cell r="B102" t="str">
            <v>IVRCL Infrastructures &amp; Projects</v>
          </cell>
          <cell r="C102" t="str">
            <v>Construction</v>
          </cell>
          <cell r="D102">
            <v>0</v>
          </cell>
          <cell r="E102">
            <v>0</v>
          </cell>
          <cell r="F102">
            <v>0</v>
          </cell>
          <cell r="G102">
            <v>0</v>
          </cell>
          <cell r="H102">
            <v>0</v>
          </cell>
          <cell r="I102">
            <v>0</v>
          </cell>
          <cell r="J102">
            <v>0</v>
          </cell>
          <cell r="K102">
            <v>0</v>
          </cell>
          <cell r="L102">
            <v>0</v>
          </cell>
          <cell r="M102">
            <v>0</v>
          </cell>
          <cell r="N102">
            <v>0</v>
          </cell>
          <cell r="O102">
            <v>0</v>
          </cell>
          <cell r="P102">
            <v>0</v>
          </cell>
          <cell r="Q102">
            <v>0</v>
          </cell>
          <cell r="R102">
            <v>0</v>
          </cell>
          <cell r="S102">
            <v>0</v>
          </cell>
          <cell r="T102">
            <v>0</v>
          </cell>
          <cell r="U102">
            <v>0</v>
          </cell>
          <cell r="V102">
            <v>0</v>
          </cell>
          <cell r="W102">
            <v>0</v>
          </cell>
          <cell r="X102">
            <v>0</v>
          </cell>
          <cell r="Y102">
            <v>0</v>
          </cell>
          <cell r="Z102">
            <v>0</v>
          </cell>
          <cell r="AA102">
            <v>0</v>
          </cell>
          <cell r="AB102">
            <v>0</v>
          </cell>
          <cell r="AC102">
            <v>0</v>
          </cell>
          <cell r="AD102">
            <v>0</v>
          </cell>
          <cell r="AE102">
            <v>0</v>
          </cell>
          <cell r="AF102">
            <v>0</v>
          </cell>
          <cell r="AG102">
            <v>0</v>
          </cell>
          <cell r="AH102">
            <v>13.718000000000039</v>
          </cell>
          <cell r="AI102">
            <v>85.96100000000007</v>
          </cell>
          <cell r="AJ102">
            <v>64.653999999999826</v>
          </cell>
          <cell r="AK102">
            <v>63.091999999999885</v>
          </cell>
          <cell r="AL102">
            <v>82.41400000000003</v>
          </cell>
          <cell r="AM102">
            <v>174.27099999999996</v>
          </cell>
          <cell r="AN102">
            <v>107.15699999999993</v>
          </cell>
          <cell r="AO102">
            <v>81.287000000000106</v>
          </cell>
          <cell r="AP102">
            <v>143.10799999999966</v>
          </cell>
          <cell r="AQ102">
            <v>251.6930000000005</v>
          </cell>
          <cell r="AR102">
            <v>170.59999999999991</v>
          </cell>
          <cell r="AS102">
            <v>111.96000000000032</v>
          </cell>
          <cell r="AT102">
            <v>221.61000000000092</v>
          </cell>
          <cell r="AU102">
            <v>438.12000000000029</v>
          </cell>
          <cell r="AV102">
            <v>217.34999999999954</v>
          </cell>
          <cell r="AW102">
            <v>155.67000000000064</v>
          </cell>
          <cell r="AX102">
            <v>321.36000000000058</v>
          </cell>
          <cell r="AY102">
            <v>732.38999999999896</v>
          </cell>
          <cell r="AZ102">
            <v>379.56999999999977</v>
          </cell>
          <cell r="BA102">
            <v>352.51000000000056</v>
          </cell>
          <cell r="BB102">
            <v>640.55999999999995</v>
          </cell>
          <cell r="BC102">
            <v>733.06000000000017</v>
          </cell>
          <cell r="BD102">
            <v>434.94000000000057</v>
          </cell>
          <cell r="BE102">
            <v>571.24200000000042</v>
          </cell>
          <cell r="BF102">
            <v>465.28400000000119</v>
          </cell>
          <cell r="BG102">
            <v>798.81900000000053</v>
          </cell>
          <cell r="BH102">
            <v>0</v>
          </cell>
          <cell r="BI102">
            <v>0</v>
          </cell>
          <cell r="BJ102">
            <v>0</v>
          </cell>
          <cell r="BK102">
            <v>0</v>
          </cell>
          <cell r="BL102">
            <v>0</v>
          </cell>
          <cell r="BM102">
            <v>0</v>
          </cell>
          <cell r="BN102">
            <v>0</v>
          </cell>
          <cell r="BO102">
            <v>0</v>
          </cell>
          <cell r="BP102">
            <v>0</v>
          </cell>
          <cell r="BQ102">
            <v>0</v>
          </cell>
          <cell r="BR102">
            <v>0</v>
          </cell>
          <cell r="BS102">
            <v>0</v>
          </cell>
          <cell r="BT102">
            <v>0</v>
          </cell>
          <cell r="BU102">
            <v>0</v>
          </cell>
          <cell r="BV102">
            <v>0</v>
          </cell>
          <cell r="BW102">
            <v>0</v>
          </cell>
          <cell r="BX102">
            <v>0</v>
          </cell>
          <cell r="BY102">
            <v>0</v>
          </cell>
          <cell r="BZ102">
            <v>0</v>
          </cell>
          <cell r="CA102">
            <v>0</v>
          </cell>
          <cell r="CB102">
            <v>0</v>
          </cell>
          <cell r="CC102">
            <v>0</v>
          </cell>
          <cell r="CD102">
            <v>0</v>
          </cell>
          <cell r="CE102">
            <v>0</v>
          </cell>
          <cell r="CF102">
            <v>0</v>
          </cell>
          <cell r="CG102">
            <v>0</v>
          </cell>
          <cell r="CH102">
            <v>0</v>
          </cell>
          <cell r="CI102">
            <v>0</v>
          </cell>
          <cell r="CJ102">
            <v>0</v>
          </cell>
          <cell r="CK102">
            <v>0</v>
          </cell>
          <cell r="CL102">
            <v>13.718000000000039</v>
          </cell>
          <cell r="CM102">
            <v>85.96100000000007</v>
          </cell>
          <cell r="CN102">
            <v>64.653999999999826</v>
          </cell>
          <cell r="CO102">
            <v>63.091999999999885</v>
          </cell>
          <cell r="CP102">
            <v>82.41400000000003</v>
          </cell>
          <cell r="CQ102">
            <v>174.27099999999996</v>
          </cell>
          <cell r="CR102">
            <v>107.15699999999993</v>
          </cell>
          <cell r="CS102">
            <v>81.287000000000106</v>
          </cell>
          <cell r="CT102">
            <v>143.10799999999966</v>
          </cell>
          <cell r="CU102">
            <v>251.6930000000005</v>
          </cell>
          <cell r="CV102">
            <v>170.59999999999991</v>
          </cell>
          <cell r="CW102">
            <v>111.96000000000032</v>
          </cell>
          <cell r="CX102">
            <v>221.61000000000092</v>
          </cell>
          <cell r="CY102">
            <v>438.12000000000029</v>
          </cell>
          <cell r="CZ102">
            <v>217.34999999999954</v>
          </cell>
          <cell r="DA102">
            <v>155.67000000000064</v>
          </cell>
          <cell r="DB102">
            <v>321.36000000000058</v>
          </cell>
          <cell r="DC102">
            <v>732.38999999999896</v>
          </cell>
          <cell r="DD102">
            <v>379.56999999999977</v>
          </cell>
          <cell r="DE102">
            <v>352.51000000000056</v>
          </cell>
          <cell r="DF102">
            <v>640.55999999999995</v>
          </cell>
          <cell r="DG102">
            <v>733.06000000000017</v>
          </cell>
          <cell r="DH102">
            <v>434.94000000000057</v>
          </cell>
          <cell r="DI102">
            <v>601.24200000000042</v>
          </cell>
          <cell r="DJ102">
            <v>478.78400000000119</v>
          </cell>
          <cell r="DK102">
            <v>798.81900000000053</v>
          </cell>
          <cell r="DL102">
            <v>0</v>
          </cell>
          <cell r="DM102">
            <v>0</v>
          </cell>
          <cell r="DN102">
            <v>0</v>
          </cell>
          <cell r="DO102">
            <v>0</v>
          </cell>
          <cell r="DP102">
            <v>0</v>
          </cell>
          <cell r="DQ102">
            <v>0</v>
          </cell>
          <cell r="DR102">
            <v>0</v>
          </cell>
          <cell r="DS102">
            <v>0</v>
          </cell>
          <cell r="DT102">
            <v>0</v>
          </cell>
          <cell r="DU102">
            <v>0</v>
          </cell>
          <cell r="DV102">
            <v>0</v>
          </cell>
          <cell r="DW102">
            <v>0</v>
          </cell>
          <cell r="DX102">
            <v>0</v>
          </cell>
          <cell r="DY102">
            <v>0</v>
          </cell>
          <cell r="DZ102">
            <v>0</v>
          </cell>
          <cell r="EA102">
            <v>0</v>
          </cell>
          <cell r="EB102">
            <v>0</v>
          </cell>
          <cell r="EC102">
            <v>0</v>
          </cell>
          <cell r="ED102">
            <v>0</v>
          </cell>
          <cell r="EE102">
            <v>0</v>
          </cell>
          <cell r="EF102">
            <v>0</v>
          </cell>
          <cell r="EG102">
            <v>0</v>
          </cell>
          <cell r="EH102">
            <v>0</v>
          </cell>
          <cell r="EI102">
            <v>0</v>
          </cell>
          <cell r="EJ102">
            <v>0</v>
          </cell>
          <cell r="EK102">
            <v>0</v>
          </cell>
          <cell r="EL102">
            <v>0</v>
          </cell>
          <cell r="EM102">
            <v>0</v>
          </cell>
          <cell r="EN102">
            <v>0</v>
          </cell>
          <cell r="EO102">
            <v>0</v>
          </cell>
          <cell r="EP102">
            <v>0</v>
          </cell>
          <cell r="EQ102">
            <v>0</v>
          </cell>
          <cell r="ER102">
            <v>0</v>
          </cell>
          <cell r="ES102">
            <v>0</v>
          </cell>
          <cell r="ET102">
            <v>0</v>
          </cell>
          <cell r="EU102">
            <v>0</v>
          </cell>
          <cell r="EV102">
            <v>0</v>
          </cell>
          <cell r="EW102">
            <v>0</v>
          </cell>
          <cell r="EX102">
            <v>0</v>
          </cell>
          <cell r="EY102">
            <v>0</v>
          </cell>
          <cell r="EZ102">
            <v>0</v>
          </cell>
          <cell r="FA102">
            <v>0</v>
          </cell>
          <cell r="FB102">
            <v>0</v>
          </cell>
          <cell r="FC102">
            <v>0</v>
          </cell>
          <cell r="FD102">
            <v>0</v>
          </cell>
          <cell r="FE102">
            <v>0</v>
          </cell>
          <cell r="FF102">
            <v>0</v>
          </cell>
          <cell r="FG102">
            <v>0</v>
          </cell>
          <cell r="FH102">
            <v>0</v>
          </cell>
          <cell r="FI102">
            <v>0</v>
          </cell>
          <cell r="FJ102">
            <v>0</v>
          </cell>
          <cell r="FK102">
            <v>0</v>
          </cell>
          <cell r="FL102">
            <v>0</v>
          </cell>
          <cell r="FM102">
            <v>0</v>
          </cell>
          <cell r="FN102">
            <v>0</v>
          </cell>
          <cell r="FO102">
            <v>0</v>
          </cell>
          <cell r="FP102">
            <v>0</v>
          </cell>
          <cell r="FQ102">
            <v>0</v>
          </cell>
          <cell r="FR102">
            <v>10.444000000000001</v>
          </cell>
          <cell r="FS102">
            <v>10.506</v>
          </cell>
          <cell r="FT102">
            <v>10.496</v>
          </cell>
          <cell r="FU102">
            <v>10.618</v>
          </cell>
          <cell r="FV102">
            <v>53.094499999999996</v>
          </cell>
          <cell r="FW102">
            <v>53.094499999999996</v>
          </cell>
          <cell r="FX102">
            <v>84.295000000000016</v>
          </cell>
          <cell r="FY102">
            <v>84.295000000000016</v>
          </cell>
          <cell r="FZ102">
            <v>84.898500000000013</v>
          </cell>
          <cell r="GA102">
            <v>84.898500000000013</v>
          </cell>
          <cell r="GB102">
            <v>104.925</v>
          </cell>
          <cell r="GC102">
            <v>106.935</v>
          </cell>
          <cell r="GD102">
            <v>106.935</v>
          </cell>
          <cell r="GE102">
            <v>106.94000000000001</v>
          </cell>
          <cell r="GF102">
            <v>106.94000000000001</v>
          </cell>
          <cell r="GG102">
            <v>106.94000000000001</v>
          </cell>
          <cell r="GH102">
            <v>127.4</v>
          </cell>
          <cell r="GI102">
            <v>129.65</v>
          </cell>
          <cell r="GJ102">
            <v>129.65</v>
          </cell>
          <cell r="GK102">
            <v>129.65</v>
          </cell>
          <cell r="GL102">
            <v>132.44499999999999</v>
          </cell>
          <cell r="GM102">
            <v>133.5</v>
          </cell>
          <cell r="GN102">
            <v>133.5</v>
          </cell>
          <cell r="GO102">
            <v>133.5</v>
          </cell>
          <cell r="GP102">
            <v>133.5</v>
          </cell>
          <cell r="GQ102">
            <v>133.5</v>
          </cell>
        </row>
        <row r="103">
          <cell r="A103" t="str">
            <v>MDHPJ IN</v>
          </cell>
          <cell r="B103" t="str">
            <v>Madhucon Projects Ltd</v>
          </cell>
          <cell r="C103" t="str">
            <v>Construction</v>
          </cell>
          <cell r="D103">
            <v>0</v>
          </cell>
          <cell r="E103">
            <v>0</v>
          </cell>
          <cell r="F103">
            <v>0</v>
          </cell>
          <cell r="G103">
            <v>0</v>
          </cell>
          <cell r="H103">
            <v>0</v>
          </cell>
          <cell r="I103">
            <v>0</v>
          </cell>
          <cell r="J103">
            <v>0</v>
          </cell>
          <cell r="K103">
            <v>0</v>
          </cell>
          <cell r="L103">
            <v>0</v>
          </cell>
          <cell r="M103">
            <v>0</v>
          </cell>
          <cell r="N103">
            <v>0</v>
          </cell>
          <cell r="O103">
            <v>0</v>
          </cell>
          <cell r="P103">
            <v>0</v>
          </cell>
          <cell r="Q103">
            <v>0</v>
          </cell>
          <cell r="R103">
            <v>0</v>
          </cell>
          <cell r="S103">
            <v>0</v>
          </cell>
          <cell r="T103">
            <v>0</v>
          </cell>
          <cell r="U103">
            <v>0</v>
          </cell>
          <cell r="V103">
            <v>0</v>
          </cell>
          <cell r="W103">
            <v>0</v>
          </cell>
          <cell r="X103">
            <v>0</v>
          </cell>
          <cell r="Y103">
            <v>0</v>
          </cell>
          <cell r="Z103">
            <v>0</v>
          </cell>
          <cell r="AA103">
            <v>0</v>
          </cell>
          <cell r="AB103">
            <v>0</v>
          </cell>
          <cell r="AC103">
            <v>0</v>
          </cell>
          <cell r="AD103">
            <v>0</v>
          </cell>
          <cell r="AE103">
            <v>0</v>
          </cell>
          <cell r="AF103">
            <v>0</v>
          </cell>
          <cell r="AG103">
            <v>23.210000000000029</v>
          </cell>
          <cell r="AH103">
            <v>40.240000000000066</v>
          </cell>
          <cell r="AI103">
            <v>65.140000000000015</v>
          </cell>
          <cell r="AJ103">
            <v>69.159999999999968</v>
          </cell>
          <cell r="AK103">
            <v>34.83</v>
          </cell>
          <cell r="AL103">
            <v>48.980000000000047</v>
          </cell>
          <cell r="AM103">
            <v>61.969999999999978</v>
          </cell>
          <cell r="AN103">
            <v>58.539999999999992</v>
          </cell>
          <cell r="AO103">
            <v>40.319999999999936</v>
          </cell>
          <cell r="AP103">
            <v>50.479999999999983</v>
          </cell>
          <cell r="AQ103">
            <v>47.75999999999992</v>
          </cell>
          <cell r="AR103">
            <v>34.640000000000079</v>
          </cell>
          <cell r="AS103">
            <v>31.959999999999965</v>
          </cell>
          <cell r="AT103">
            <v>74.909999999999968</v>
          </cell>
          <cell r="AU103">
            <v>152.92000000000007</v>
          </cell>
          <cell r="AV103">
            <v>91.020000000000024</v>
          </cell>
          <cell r="AW103">
            <v>112.66</v>
          </cell>
          <cell r="AX103">
            <v>97.798999999999907</v>
          </cell>
          <cell r="AY103">
            <v>115.59299999999998</v>
          </cell>
          <cell r="AZ103">
            <v>91.970000000000027</v>
          </cell>
          <cell r="BA103">
            <v>135.31999999999994</v>
          </cell>
          <cell r="BB103">
            <v>129.82999999999998</v>
          </cell>
          <cell r="BC103">
            <v>182.83000000000024</v>
          </cell>
          <cell r="BD103">
            <v>148.01300000000006</v>
          </cell>
          <cell r="BE103">
            <v>128.2030000000002</v>
          </cell>
          <cell r="BF103">
            <v>138.58099999999996</v>
          </cell>
          <cell r="BG103">
            <v>78.456999999999724</v>
          </cell>
          <cell r="BH103">
            <v>0</v>
          </cell>
          <cell r="BI103">
            <v>0</v>
          </cell>
          <cell r="BJ103">
            <v>0</v>
          </cell>
          <cell r="BK103">
            <v>0</v>
          </cell>
          <cell r="BL103">
            <v>0</v>
          </cell>
          <cell r="BM103">
            <v>0</v>
          </cell>
          <cell r="BN103">
            <v>0</v>
          </cell>
          <cell r="BO103">
            <v>0</v>
          </cell>
          <cell r="BP103">
            <v>0</v>
          </cell>
          <cell r="BQ103">
            <v>0</v>
          </cell>
          <cell r="BR103">
            <v>0</v>
          </cell>
          <cell r="BS103">
            <v>0</v>
          </cell>
          <cell r="BT103">
            <v>0</v>
          </cell>
          <cell r="BU103">
            <v>0</v>
          </cell>
          <cell r="BV103">
            <v>0</v>
          </cell>
          <cell r="BW103">
            <v>0</v>
          </cell>
          <cell r="BX103">
            <v>0</v>
          </cell>
          <cell r="BY103">
            <v>0</v>
          </cell>
          <cell r="BZ103">
            <v>0</v>
          </cell>
          <cell r="CA103">
            <v>0</v>
          </cell>
          <cell r="CB103">
            <v>0</v>
          </cell>
          <cell r="CC103">
            <v>0</v>
          </cell>
          <cell r="CD103">
            <v>0</v>
          </cell>
          <cell r="CE103">
            <v>0</v>
          </cell>
          <cell r="CF103">
            <v>0</v>
          </cell>
          <cell r="CG103">
            <v>0</v>
          </cell>
          <cell r="CH103">
            <v>0</v>
          </cell>
          <cell r="CI103">
            <v>0</v>
          </cell>
          <cell r="CJ103">
            <v>0</v>
          </cell>
          <cell r="CK103">
            <v>23.210000000000029</v>
          </cell>
          <cell r="CL103">
            <v>40.240000000000066</v>
          </cell>
          <cell r="CM103">
            <v>65.140000000000015</v>
          </cell>
          <cell r="CN103">
            <v>69.159999999999968</v>
          </cell>
          <cell r="CO103">
            <v>34.83</v>
          </cell>
          <cell r="CP103">
            <v>48.980000000000047</v>
          </cell>
          <cell r="CQ103">
            <v>61.969999999999978</v>
          </cell>
          <cell r="CR103">
            <v>58.539999999999992</v>
          </cell>
          <cell r="CS103">
            <v>40.319999999999936</v>
          </cell>
          <cell r="CT103">
            <v>50.479999999999983</v>
          </cell>
          <cell r="CU103">
            <v>47.75999999999992</v>
          </cell>
          <cell r="CV103">
            <v>34.640000000000079</v>
          </cell>
          <cell r="CW103">
            <v>31.959999999999965</v>
          </cell>
          <cell r="CX103">
            <v>74.909999999999968</v>
          </cell>
          <cell r="CY103">
            <v>152.92000000000007</v>
          </cell>
          <cell r="CZ103">
            <v>91.020000000000024</v>
          </cell>
          <cell r="DA103">
            <v>112.66</v>
          </cell>
          <cell r="DB103">
            <v>97.798999999999907</v>
          </cell>
          <cell r="DC103">
            <v>115.59299999999998</v>
          </cell>
          <cell r="DD103">
            <v>91.970000000000027</v>
          </cell>
          <cell r="DE103">
            <v>135.31999999999994</v>
          </cell>
          <cell r="DF103">
            <v>129.82999999999998</v>
          </cell>
          <cell r="DG103">
            <v>182.83000000000024</v>
          </cell>
          <cell r="DH103">
            <v>148.01300000000006</v>
          </cell>
          <cell r="DI103">
            <v>128.2030000000002</v>
          </cell>
          <cell r="DJ103">
            <v>138.58099999999996</v>
          </cell>
          <cell r="DK103">
            <v>78.456999999999724</v>
          </cell>
          <cell r="DL103">
            <v>0</v>
          </cell>
          <cell r="DM103">
            <v>0</v>
          </cell>
          <cell r="DN103">
            <v>0</v>
          </cell>
          <cell r="DO103">
            <v>0</v>
          </cell>
          <cell r="DP103">
            <v>0</v>
          </cell>
          <cell r="DQ103">
            <v>0</v>
          </cell>
          <cell r="DR103">
            <v>0</v>
          </cell>
          <cell r="DS103">
            <v>0</v>
          </cell>
          <cell r="DT103">
            <v>0</v>
          </cell>
          <cell r="DU103">
            <v>0</v>
          </cell>
          <cell r="DV103">
            <v>0</v>
          </cell>
          <cell r="DW103">
            <v>0</v>
          </cell>
          <cell r="DX103">
            <v>0</v>
          </cell>
          <cell r="DY103">
            <v>0</v>
          </cell>
          <cell r="DZ103">
            <v>0</v>
          </cell>
          <cell r="EA103">
            <v>0</v>
          </cell>
          <cell r="EB103">
            <v>0</v>
          </cell>
          <cell r="EC103">
            <v>0</v>
          </cell>
          <cell r="ED103">
            <v>0</v>
          </cell>
          <cell r="EE103">
            <v>0</v>
          </cell>
          <cell r="EF103">
            <v>0</v>
          </cell>
          <cell r="EG103">
            <v>0</v>
          </cell>
          <cell r="EH103">
            <v>0</v>
          </cell>
          <cell r="EI103">
            <v>0</v>
          </cell>
          <cell r="EJ103">
            <v>0</v>
          </cell>
          <cell r="EK103">
            <v>0</v>
          </cell>
          <cell r="EL103">
            <v>0</v>
          </cell>
          <cell r="EM103">
            <v>0</v>
          </cell>
          <cell r="EN103">
            <v>0</v>
          </cell>
          <cell r="EO103">
            <v>0</v>
          </cell>
          <cell r="EP103">
            <v>0</v>
          </cell>
          <cell r="EQ103">
            <v>0</v>
          </cell>
          <cell r="ER103">
            <v>0</v>
          </cell>
          <cell r="ES103">
            <v>0</v>
          </cell>
          <cell r="ET103">
            <v>0</v>
          </cell>
          <cell r="EU103">
            <v>0</v>
          </cell>
          <cell r="EV103">
            <v>0</v>
          </cell>
          <cell r="EW103">
            <v>0</v>
          </cell>
          <cell r="EX103">
            <v>0</v>
          </cell>
          <cell r="EY103">
            <v>0</v>
          </cell>
          <cell r="EZ103">
            <v>0</v>
          </cell>
          <cell r="FA103">
            <v>0</v>
          </cell>
          <cell r="FB103">
            <v>0</v>
          </cell>
          <cell r="FC103">
            <v>0</v>
          </cell>
          <cell r="FD103">
            <v>0</v>
          </cell>
          <cell r="FE103">
            <v>0</v>
          </cell>
          <cell r="FF103">
            <v>0</v>
          </cell>
          <cell r="FG103">
            <v>0</v>
          </cell>
          <cell r="FH103">
            <v>0</v>
          </cell>
          <cell r="FI103">
            <v>0</v>
          </cell>
          <cell r="FJ103">
            <v>0</v>
          </cell>
          <cell r="FK103">
            <v>0</v>
          </cell>
          <cell r="FL103">
            <v>0</v>
          </cell>
          <cell r="FM103">
            <v>0</v>
          </cell>
          <cell r="FN103">
            <v>0</v>
          </cell>
          <cell r="FO103">
            <v>0</v>
          </cell>
          <cell r="FP103">
            <v>0</v>
          </cell>
          <cell r="FQ103">
            <v>5.07</v>
          </cell>
          <cell r="FR103">
            <v>5.07</v>
          </cell>
          <cell r="FS103">
            <v>5.07</v>
          </cell>
          <cell r="FT103">
            <v>5.03</v>
          </cell>
          <cell r="FU103">
            <v>5.03</v>
          </cell>
          <cell r="FV103">
            <v>5.03</v>
          </cell>
          <cell r="FW103">
            <v>5.03</v>
          </cell>
          <cell r="FX103">
            <v>5.42</v>
          </cell>
          <cell r="FY103">
            <v>5.42</v>
          </cell>
          <cell r="FZ103">
            <v>5.42</v>
          </cell>
          <cell r="GA103">
            <v>5.42</v>
          </cell>
          <cell r="GB103">
            <v>36.89</v>
          </cell>
          <cell r="GC103">
            <v>36.89</v>
          </cell>
          <cell r="GD103">
            <v>36.89</v>
          </cell>
          <cell r="GE103">
            <v>36.9</v>
          </cell>
          <cell r="GF103">
            <v>36.9</v>
          </cell>
          <cell r="GG103">
            <v>36.9</v>
          </cell>
          <cell r="GH103">
            <v>36.9</v>
          </cell>
          <cell r="GI103">
            <v>36.9</v>
          </cell>
          <cell r="GJ103">
            <v>36.9</v>
          </cell>
          <cell r="GK103">
            <v>36.9</v>
          </cell>
          <cell r="GL103">
            <v>36.9</v>
          </cell>
          <cell r="GM103">
            <v>36.9</v>
          </cell>
          <cell r="GN103">
            <v>36.9</v>
          </cell>
          <cell r="GO103">
            <v>36.9</v>
          </cell>
          <cell r="GP103">
            <v>36.9</v>
          </cell>
          <cell r="GQ103">
            <v>36.9</v>
          </cell>
        </row>
        <row r="104">
          <cell r="A104" t="str">
            <v>MLIFE IN</v>
          </cell>
          <cell r="B104" t="str">
            <v>Mahindra Gesco</v>
          </cell>
          <cell r="C104" t="str">
            <v>Real Estate</v>
          </cell>
          <cell r="D104">
            <v>0</v>
          </cell>
          <cell r="E104">
            <v>0</v>
          </cell>
          <cell r="F104">
            <v>0</v>
          </cell>
          <cell r="G104">
            <v>0</v>
          </cell>
          <cell r="H104">
            <v>0</v>
          </cell>
          <cell r="I104">
            <v>0</v>
          </cell>
          <cell r="J104">
            <v>0</v>
          </cell>
          <cell r="K104">
            <v>0</v>
          </cell>
          <cell r="L104">
            <v>0</v>
          </cell>
          <cell r="M104">
            <v>0</v>
          </cell>
          <cell r="N104">
            <v>0</v>
          </cell>
          <cell r="O104">
            <v>0</v>
          </cell>
          <cell r="P104">
            <v>0</v>
          </cell>
          <cell r="Q104">
            <v>0</v>
          </cell>
          <cell r="R104">
            <v>0</v>
          </cell>
          <cell r="S104">
            <v>0</v>
          </cell>
          <cell r="T104">
            <v>0</v>
          </cell>
          <cell r="U104">
            <v>0</v>
          </cell>
          <cell r="V104">
            <v>0</v>
          </cell>
          <cell r="W104">
            <v>0</v>
          </cell>
          <cell r="X104">
            <v>0</v>
          </cell>
          <cell r="Y104">
            <v>0</v>
          </cell>
          <cell r="Z104">
            <v>0</v>
          </cell>
          <cell r="AA104">
            <v>0</v>
          </cell>
          <cell r="AB104">
            <v>0</v>
          </cell>
          <cell r="AC104">
            <v>0</v>
          </cell>
          <cell r="AD104">
            <v>0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12.599999999999991</v>
          </cell>
          <cell r="AO104">
            <v>11.300000000000008</v>
          </cell>
          <cell r="AP104">
            <v>27.699999999999967</v>
          </cell>
          <cell r="AQ104">
            <v>26.899999999999984</v>
          </cell>
          <cell r="AR104">
            <v>22.900000000000013</v>
          </cell>
          <cell r="AS104">
            <v>23.200000000000024</v>
          </cell>
          <cell r="AT104">
            <v>25.299999999999997</v>
          </cell>
          <cell r="AU104">
            <v>38.599999999999973</v>
          </cell>
          <cell r="AV104">
            <v>33.80000000000004</v>
          </cell>
          <cell r="AW104">
            <v>28.000000000000057</v>
          </cell>
          <cell r="AX104">
            <v>94.999999999999972</v>
          </cell>
          <cell r="AY104">
            <v>-15.20000000000001</v>
          </cell>
          <cell r="AZ104">
            <v>121.99999999999997</v>
          </cell>
          <cell r="BA104">
            <v>198.69999999999993</v>
          </cell>
          <cell r="BB104">
            <v>111.69999999999995</v>
          </cell>
          <cell r="BC104">
            <v>221.50000000000003</v>
          </cell>
          <cell r="BD104">
            <v>97.5</v>
          </cell>
          <cell r="BE104">
            <v>111.99999999999999</v>
          </cell>
          <cell r="BF104">
            <v>113.09999999999994</v>
          </cell>
          <cell r="BG104">
            <v>140.99999999999994</v>
          </cell>
          <cell r="BH104">
            <v>0</v>
          </cell>
          <cell r="BI104">
            <v>0</v>
          </cell>
          <cell r="BJ104">
            <v>0</v>
          </cell>
          <cell r="BK104">
            <v>0</v>
          </cell>
          <cell r="BL104">
            <v>0</v>
          </cell>
          <cell r="BM104">
            <v>0</v>
          </cell>
          <cell r="BN104">
            <v>0</v>
          </cell>
          <cell r="BO104">
            <v>0</v>
          </cell>
          <cell r="BP104">
            <v>0</v>
          </cell>
          <cell r="BQ104">
            <v>0</v>
          </cell>
          <cell r="BR104">
            <v>0</v>
          </cell>
          <cell r="BS104">
            <v>0</v>
          </cell>
          <cell r="BT104">
            <v>0</v>
          </cell>
          <cell r="BU104">
            <v>0</v>
          </cell>
          <cell r="BV104">
            <v>0</v>
          </cell>
          <cell r="BW104">
            <v>0</v>
          </cell>
          <cell r="BX104">
            <v>0</v>
          </cell>
          <cell r="BY104">
            <v>0</v>
          </cell>
          <cell r="BZ104">
            <v>0</v>
          </cell>
          <cell r="CA104">
            <v>0</v>
          </cell>
          <cell r="CB104">
            <v>0</v>
          </cell>
          <cell r="CC104">
            <v>0</v>
          </cell>
          <cell r="CD104">
            <v>0</v>
          </cell>
          <cell r="CE104">
            <v>0</v>
          </cell>
          <cell r="CF104">
            <v>0</v>
          </cell>
          <cell r="CG104">
            <v>0</v>
          </cell>
          <cell r="CH104">
            <v>0</v>
          </cell>
          <cell r="CI104">
            <v>0</v>
          </cell>
          <cell r="CJ104">
            <v>0</v>
          </cell>
          <cell r="CK104">
            <v>0</v>
          </cell>
          <cell r="CL104">
            <v>0</v>
          </cell>
          <cell r="CM104">
            <v>0</v>
          </cell>
          <cell r="CN104">
            <v>0</v>
          </cell>
          <cell r="CO104">
            <v>0</v>
          </cell>
          <cell r="CP104">
            <v>0</v>
          </cell>
          <cell r="CQ104">
            <v>0</v>
          </cell>
          <cell r="CR104">
            <v>12.599999999999991</v>
          </cell>
          <cell r="CS104">
            <v>11.300000000000008</v>
          </cell>
          <cell r="CT104">
            <v>27.699999999999967</v>
          </cell>
          <cell r="CU104">
            <v>26.899999999999984</v>
          </cell>
          <cell r="CV104">
            <v>22.900000000000013</v>
          </cell>
          <cell r="CW104">
            <v>23.200000000000024</v>
          </cell>
          <cell r="CX104">
            <v>25.299999999999997</v>
          </cell>
          <cell r="CY104">
            <v>38.599999999999973</v>
          </cell>
          <cell r="CZ104">
            <v>33.80000000000004</v>
          </cell>
          <cell r="DA104">
            <v>28.000000000000057</v>
          </cell>
          <cell r="DB104">
            <v>94.999999999999972</v>
          </cell>
          <cell r="DC104">
            <v>-15.20000000000001</v>
          </cell>
          <cell r="DD104">
            <v>121.99999999999997</v>
          </cell>
          <cell r="DE104">
            <v>198.69999999999993</v>
          </cell>
          <cell r="DF104">
            <v>111.69999999999995</v>
          </cell>
          <cell r="DG104">
            <v>221.50000000000003</v>
          </cell>
          <cell r="DH104">
            <v>97.5</v>
          </cell>
          <cell r="DI104">
            <v>111.99999999999999</v>
          </cell>
          <cell r="DJ104">
            <v>113.09999999999994</v>
          </cell>
          <cell r="DK104">
            <v>140.99999999999994</v>
          </cell>
          <cell r="DL104">
            <v>0</v>
          </cell>
          <cell r="DM104">
            <v>0</v>
          </cell>
          <cell r="DN104">
            <v>0</v>
          </cell>
          <cell r="DO104">
            <v>0</v>
          </cell>
          <cell r="DP104">
            <v>0</v>
          </cell>
          <cell r="DQ104">
            <v>0</v>
          </cell>
          <cell r="DR104">
            <v>0</v>
          </cell>
          <cell r="DS104">
            <v>0</v>
          </cell>
          <cell r="DT104">
            <v>0</v>
          </cell>
          <cell r="DU104">
            <v>0</v>
          </cell>
          <cell r="DV104">
            <v>0</v>
          </cell>
          <cell r="DW104">
            <v>0</v>
          </cell>
          <cell r="DX104">
            <v>0</v>
          </cell>
          <cell r="DY104">
            <v>0</v>
          </cell>
          <cell r="DZ104">
            <v>0</v>
          </cell>
          <cell r="EA104">
            <v>0</v>
          </cell>
          <cell r="EB104">
            <v>0</v>
          </cell>
          <cell r="EC104">
            <v>0</v>
          </cell>
          <cell r="ED104">
            <v>0</v>
          </cell>
          <cell r="EE104">
            <v>0</v>
          </cell>
          <cell r="EF104">
            <v>0</v>
          </cell>
          <cell r="EG104">
            <v>0</v>
          </cell>
          <cell r="EH104">
            <v>0</v>
          </cell>
          <cell r="EI104">
            <v>0</v>
          </cell>
          <cell r="EJ104">
            <v>0</v>
          </cell>
          <cell r="EK104">
            <v>0</v>
          </cell>
          <cell r="EL104">
            <v>0</v>
          </cell>
          <cell r="EM104">
            <v>0</v>
          </cell>
          <cell r="EN104">
            <v>0</v>
          </cell>
          <cell r="EO104">
            <v>0</v>
          </cell>
          <cell r="EP104">
            <v>0</v>
          </cell>
          <cell r="EQ104">
            <v>0</v>
          </cell>
          <cell r="ER104">
            <v>0</v>
          </cell>
          <cell r="ES104">
            <v>0</v>
          </cell>
          <cell r="ET104">
            <v>0</v>
          </cell>
          <cell r="EU104">
            <v>0</v>
          </cell>
          <cell r="EV104">
            <v>0</v>
          </cell>
          <cell r="EW104">
            <v>0</v>
          </cell>
          <cell r="EX104">
            <v>0</v>
          </cell>
          <cell r="EY104">
            <v>0</v>
          </cell>
          <cell r="EZ104">
            <v>0</v>
          </cell>
          <cell r="FA104">
            <v>0</v>
          </cell>
          <cell r="FB104">
            <v>0</v>
          </cell>
          <cell r="FC104">
            <v>0</v>
          </cell>
          <cell r="FD104">
            <v>0</v>
          </cell>
          <cell r="FE104">
            <v>0</v>
          </cell>
          <cell r="FF104">
            <v>0</v>
          </cell>
          <cell r="FG104">
            <v>0</v>
          </cell>
          <cell r="FH104">
            <v>0</v>
          </cell>
          <cell r="FI104">
            <v>0</v>
          </cell>
          <cell r="FJ104">
            <v>0</v>
          </cell>
          <cell r="FK104">
            <v>0</v>
          </cell>
          <cell r="FL104">
            <v>0</v>
          </cell>
          <cell r="FM104">
            <v>0</v>
          </cell>
          <cell r="FN104">
            <v>0</v>
          </cell>
          <cell r="FO104">
            <v>0</v>
          </cell>
          <cell r="FP104">
            <v>0</v>
          </cell>
          <cell r="FQ104">
            <v>0</v>
          </cell>
          <cell r="FR104">
            <v>0</v>
          </cell>
          <cell r="FS104">
            <v>0</v>
          </cell>
          <cell r="FT104">
            <v>0</v>
          </cell>
          <cell r="FU104">
            <v>0</v>
          </cell>
          <cell r="FV104">
            <v>0</v>
          </cell>
          <cell r="FW104">
            <v>0</v>
          </cell>
          <cell r="FX104">
            <v>31.028079999999999</v>
          </cell>
          <cell r="FY104">
            <v>31.028079999999999</v>
          </cell>
          <cell r="FZ104">
            <v>31.028079999999999</v>
          </cell>
          <cell r="GA104">
            <v>31.028079999999999</v>
          </cell>
          <cell r="GB104">
            <v>31.028079999999999</v>
          </cell>
          <cell r="GC104">
            <v>31.028079999999999</v>
          </cell>
          <cell r="GD104">
            <v>31.028079999999999</v>
          </cell>
          <cell r="GE104">
            <v>31.028079999999999</v>
          </cell>
          <cell r="GF104">
            <v>31.028079999999999</v>
          </cell>
          <cell r="GG104">
            <v>39.947400000000002</v>
          </cell>
          <cell r="GH104">
            <v>39.947400000000002</v>
          </cell>
          <cell r="GI104">
            <v>39.947400000000002</v>
          </cell>
          <cell r="GJ104">
            <v>39.947400000000002</v>
          </cell>
          <cell r="GK104">
            <v>39.947400000000002</v>
          </cell>
          <cell r="GL104">
            <v>39.947400000000002</v>
          </cell>
          <cell r="GM104">
            <v>40.81</v>
          </cell>
          <cell r="GN104">
            <v>40.81</v>
          </cell>
          <cell r="GO104">
            <v>40.81</v>
          </cell>
          <cell r="GP104">
            <v>40.81</v>
          </cell>
          <cell r="GQ104">
            <v>40.81</v>
          </cell>
        </row>
        <row r="105">
          <cell r="A105" t="str">
            <v>NTB IN</v>
          </cell>
          <cell r="B105" t="str">
            <v>Noida Toll Bridge</v>
          </cell>
          <cell r="C105" t="str">
            <v xml:space="preserve">Construction </v>
          </cell>
          <cell r="D105">
            <v>0</v>
          </cell>
          <cell r="E105">
            <v>0</v>
          </cell>
          <cell r="F105">
            <v>0</v>
          </cell>
          <cell r="G105">
            <v>0</v>
          </cell>
          <cell r="H105">
            <v>0</v>
          </cell>
          <cell r="I105">
            <v>0</v>
          </cell>
          <cell r="J105">
            <v>0</v>
          </cell>
          <cell r="K105">
            <v>0</v>
          </cell>
          <cell r="L105">
            <v>0</v>
          </cell>
          <cell r="M105">
            <v>0</v>
          </cell>
          <cell r="N105">
            <v>0</v>
          </cell>
          <cell r="O105">
            <v>0</v>
          </cell>
          <cell r="P105">
            <v>0</v>
          </cell>
          <cell r="Q105">
            <v>0</v>
          </cell>
          <cell r="R105">
            <v>0</v>
          </cell>
          <cell r="S105">
            <v>0</v>
          </cell>
          <cell r="T105">
            <v>0</v>
          </cell>
          <cell r="U105">
            <v>0</v>
          </cell>
          <cell r="V105">
            <v>0</v>
          </cell>
          <cell r="W105">
            <v>0</v>
          </cell>
          <cell r="X105">
            <v>0</v>
          </cell>
          <cell r="Y105">
            <v>0</v>
          </cell>
          <cell r="Z105">
            <v>0</v>
          </cell>
          <cell r="AA105">
            <v>0</v>
          </cell>
          <cell r="AB105">
            <v>0</v>
          </cell>
          <cell r="AC105">
            <v>0</v>
          </cell>
          <cell r="AD105">
            <v>0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O105" t="e">
            <v>#VALUE!</v>
          </cell>
          <cell r="AP105">
            <v>0</v>
          </cell>
          <cell r="AQ105">
            <v>0</v>
          </cell>
          <cell r="AR105">
            <v>0</v>
          </cell>
          <cell r="AS105">
            <v>-26.886999999999993</v>
          </cell>
          <cell r="AT105">
            <v>-29.705999999999992</v>
          </cell>
          <cell r="AU105">
            <v>119.283</v>
          </cell>
          <cell r="AV105">
            <v>16.631000000000007</v>
          </cell>
          <cell r="AW105">
            <v>21.540000000000003</v>
          </cell>
          <cell r="AX105">
            <v>30.308000000000007</v>
          </cell>
          <cell r="AY105">
            <v>42.145999999999994</v>
          </cell>
          <cell r="AZ105">
            <v>65.516000000000005</v>
          </cell>
          <cell r="BA105">
            <v>81.830000000000013</v>
          </cell>
          <cell r="BB105">
            <v>65.952999999999975</v>
          </cell>
          <cell r="BC105">
            <v>66.45999999999998</v>
          </cell>
          <cell r="BD105">
            <v>73.210999999999984</v>
          </cell>
          <cell r="BE105">
            <v>74.539000000000001</v>
          </cell>
          <cell r="BF105">
            <v>83.455999999999989</v>
          </cell>
          <cell r="BG105">
            <v>105.66700000000007</v>
          </cell>
          <cell r="BH105">
            <v>0</v>
          </cell>
          <cell r="BI105">
            <v>0</v>
          </cell>
          <cell r="BJ105">
            <v>0</v>
          </cell>
          <cell r="BK105">
            <v>0</v>
          </cell>
          <cell r="BL105">
            <v>0</v>
          </cell>
          <cell r="BM105">
            <v>0</v>
          </cell>
          <cell r="BN105">
            <v>0</v>
          </cell>
          <cell r="BO105">
            <v>0</v>
          </cell>
          <cell r="BP105">
            <v>0</v>
          </cell>
          <cell r="BQ105">
            <v>0</v>
          </cell>
          <cell r="BR105">
            <v>0</v>
          </cell>
          <cell r="BS105">
            <v>0</v>
          </cell>
          <cell r="BT105">
            <v>0</v>
          </cell>
          <cell r="BU105">
            <v>0</v>
          </cell>
          <cell r="BV105">
            <v>0</v>
          </cell>
          <cell r="BW105">
            <v>0</v>
          </cell>
          <cell r="BX105">
            <v>0</v>
          </cell>
          <cell r="BY105">
            <v>0</v>
          </cell>
          <cell r="BZ105">
            <v>0</v>
          </cell>
          <cell r="CA105">
            <v>0</v>
          </cell>
          <cell r="CB105">
            <v>0</v>
          </cell>
          <cell r="CC105">
            <v>0</v>
          </cell>
          <cell r="CD105">
            <v>0</v>
          </cell>
          <cell r="CE105">
            <v>0</v>
          </cell>
          <cell r="CF105">
            <v>0</v>
          </cell>
          <cell r="CG105">
            <v>0</v>
          </cell>
          <cell r="CH105">
            <v>0</v>
          </cell>
          <cell r="CI105">
            <v>0</v>
          </cell>
          <cell r="CJ105">
            <v>0</v>
          </cell>
          <cell r="CK105">
            <v>0</v>
          </cell>
          <cell r="CL105">
            <v>0</v>
          </cell>
          <cell r="CM105">
            <v>0</v>
          </cell>
          <cell r="CN105">
            <v>0</v>
          </cell>
          <cell r="CO105">
            <v>0</v>
          </cell>
          <cell r="CP105">
            <v>0</v>
          </cell>
          <cell r="CQ105">
            <v>0</v>
          </cell>
          <cell r="CR105">
            <v>0</v>
          </cell>
          <cell r="CS105" t="e">
            <v>#VALUE!</v>
          </cell>
          <cell r="CT105">
            <v>0</v>
          </cell>
          <cell r="CU105">
            <v>0</v>
          </cell>
          <cell r="CV105">
            <v>0</v>
          </cell>
          <cell r="CW105">
            <v>-26.886999999999993</v>
          </cell>
          <cell r="CX105">
            <v>-29.705999999999992</v>
          </cell>
          <cell r="CY105">
            <v>119.283</v>
          </cell>
          <cell r="CZ105">
            <v>16.631000000000007</v>
          </cell>
          <cell r="DA105">
            <v>21.540000000000003</v>
          </cell>
          <cell r="DB105">
            <v>30.308000000000007</v>
          </cell>
          <cell r="DC105">
            <v>42.145999999999994</v>
          </cell>
          <cell r="DD105">
            <v>65.516000000000005</v>
          </cell>
          <cell r="DE105">
            <v>81.830000000000013</v>
          </cell>
          <cell r="DF105">
            <v>65.952999999999975</v>
          </cell>
          <cell r="DG105">
            <v>66.45999999999998</v>
          </cell>
          <cell r="DH105">
            <v>73.210999999999984</v>
          </cell>
          <cell r="DI105">
            <v>74.539000000000001</v>
          </cell>
          <cell r="DJ105">
            <v>83.455999999999989</v>
          </cell>
          <cell r="DK105">
            <v>105.66700000000007</v>
          </cell>
          <cell r="DL105">
            <v>0</v>
          </cell>
          <cell r="DM105">
            <v>0</v>
          </cell>
          <cell r="DN105">
            <v>0</v>
          </cell>
          <cell r="DO105">
            <v>0</v>
          </cell>
          <cell r="DP105">
            <v>0</v>
          </cell>
          <cell r="DQ105">
            <v>0</v>
          </cell>
          <cell r="DR105">
            <v>0</v>
          </cell>
          <cell r="DS105">
            <v>0</v>
          </cell>
          <cell r="DT105">
            <v>0</v>
          </cell>
          <cell r="DU105">
            <v>0</v>
          </cell>
          <cell r="DV105">
            <v>0</v>
          </cell>
          <cell r="DW105">
            <v>0</v>
          </cell>
          <cell r="DX105">
            <v>0</v>
          </cell>
          <cell r="DY105">
            <v>0</v>
          </cell>
          <cell r="DZ105">
            <v>0</v>
          </cell>
          <cell r="EA105">
            <v>0</v>
          </cell>
          <cell r="EB105">
            <v>0</v>
          </cell>
          <cell r="EC105">
            <v>0</v>
          </cell>
          <cell r="ED105">
            <v>0</v>
          </cell>
          <cell r="EE105">
            <v>0</v>
          </cell>
          <cell r="EF105">
            <v>0</v>
          </cell>
          <cell r="EG105">
            <v>0</v>
          </cell>
          <cell r="EH105">
            <v>0</v>
          </cell>
          <cell r="EI105">
            <v>0</v>
          </cell>
          <cell r="EJ105">
            <v>0</v>
          </cell>
          <cell r="EK105">
            <v>0</v>
          </cell>
          <cell r="EL105">
            <v>0</v>
          </cell>
          <cell r="EM105">
            <v>0</v>
          </cell>
          <cell r="EN105">
            <v>0</v>
          </cell>
          <cell r="EO105">
            <v>0</v>
          </cell>
          <cell r="EP105">
            <v>0</v>
          </cell>
          <cell r="EQ105">
            <v>0</v>
          </cell>
          <cell r="ER105">
            <v>0</v>
          </cell>
          <cell r="ES105">
            <v>0</v>
          </cell>
          <cell r="ET105">
            <v>0</v>
          </cell>
          <cell r="EU105">
            <v>0</v>
          </cell>
          <cell r="EV105">
            <v>0</v>
          </cell>
          <cell r="EW105">
            <v>0</v>
          </cell>
          <cell r="EX105">
            <v>0</v>
          </cell>
          <cell r="EY105">
            <v>0</v>
          </cell>
          <cell r="EZ105">
            <v>0</v>
          </cell>
          <cell r="FA105">
            <v>0</v>
          </cell>
          <cell r="FB105">
            <v>0</v>
          </cell>
          <cell r="FC105">
            <v>0</v>
          </cell>
          <cell r="FD105">
            <v>0</v>
          </cell>
          <cell r="FE105">
            <v>0</v>
          </cell>
          <cell r="FF105">
            <v>0</v>
          </cell>
          <cell r="FG105">
            <v>0</v>
          </cell>
          <cell r="FH105">
            <v>0</v>
          </cell>
          <cell r="FI105">
            <v>0</v>
          </cell>
          <cell r="FJ105">
            <v>0</v>
          </cell>
          <cell r="FK105">
            <v>0</v>
          </cell>
          <cell r="FL105">
            <v>0</v>
          </cell>
          <cell r="FM105">
            <v>0</v>
          </cell>
          <cell r="FN105">
            <v>0</v>
          </cell>
          <cell r="FO105">
            <v>0</v>
          </cell>
          <cell r="FP105">
            <v>0</v>
          </cell>
          <cell r="FQ105">
            <v>0</v>
          </cell>
          <cell r="FR105">
            <v>0</v>
          </cell>
          <cell r="FS105" t="e">
            <v>#REF!</v>
          </cell>
          <cell r="FT105" t="e">
            <v>#REF!</v>
          </cell>
          <cell r="FU105" t="e">
            <v>#REF!</v>
          </cell>
          <cell r="FV105" t="e">
            <v>#REF!</v>
          </cell>
          <cell r="FW105" t="e">
            <v>#REF!</v>
          </cell>
          <cell r="FX105">
            <v>0</v>
          </cell>
          <cell r="FY105">
            <v>0</v>
          </cell>
          <cell r="FZ105">
            <v>0</v>
          </cell>
          <cell r="GA105">
            <v>0</v>
          </cell>
          <cell r="GB105">
            <v>0</v>
          </cell>
          <cell r="GC105">
            <v>122.876</v>
          </cell>
          <cell r="GD105">
            <v>123.58</v>
          </cell>
          <cell r="GE105">
            <v>180.41300000000001</v>
          </cell>
          <cell r="GF105">
            <v>186.19499999999999</v>
          </cell>
          <cell r="GG105">
            <v>186.19499999999999</v>
          </cell>
          <cell r="GH105">
            <v>186.19499999999999</v>
          </cell>
          <cell r="GI105">
            <v>186.19499999999999</v>
          </cell>
          <cell r="GJ105">
            <v>186.19499999999999</v>
          </cell>
          <cell r="GK105">
            <v>186.19499999999999</v>
          </cell>
          <cell r="GL105">
            <v>186.19499999999999</v>
          </cell>
          <cell r="GM105">
            <v>186.19499999999999</v>
          </cell>
          <cell r="GN105">
            <v>186.19499999999999</v>
          </cell>
          <cell r="GO105">
            <v>186.19499999999999</v>
          </cell>
          <cell r="GP105">
            <v>186.19499999999999</v>
          </cell>
          <cell r="GQ105">
            <v>186.19499999999999</v>
          </cell>
        </row>
        <row r="106">
          <cell r="A106" t="str">
            <v>OAXE IN</v>
          </cell>
          <cell r="B106" t="str">
            <v>OMAXE</v>
          </cell>
          <cell r="C106" t="str">
            <v>Real Estate</v>
          </cell>
          <cell r="D106">
            <v>0</v>
          </cell>
          <cell r="E106">
            <v>0</v>
          </cell>
          <cell r="F106">
            <v>0</v>
          </cell>
          <cell r="G106">
            <v>0</v>
          </cell>
          <cell r="H106">
            <v>0</v>
          </cell>
          <cell r="I106">
            <v>0</v>
          </cell>
          <cell r="J106">
            <v>0</v>
          </cell>
          <cell r="K106">
            <v>0</v>
          </cell>
          <cell r="L106">
            <v>0</v>
          </cell>
          <cell r="M106">
            <v>0</v>
          </cell>
          <cell r="N106">
            <v>0</v>
          </cell>
          <cell r="O106">
            <v>0</v>
          </cell>
          <cell r="P106">
            <v>0</v>
          </cell>
          <cell r="Q106">
            <v>0</v>
          </cell>
          <cell r="R106">
            <v>0</v>
          </cell>
          <cell r="S106">
            <v>0</v>
          </cell>
          <cell r="T106">
            <v>0</v>
          </cell>
          <cell r="U106">
            <v>0</v>
          </cell>
          <cell r="V106">
            <v>0</v>
          </cell>
          <cell r="W106">
            <v>0</v>
          </cell>
          <cell r="X106">
            <v>0</v>
          </cell>
          <cell r="Y106">
            <v>0</v>
          </cell>
          <cell r="Z106">
            <v>0</v>
          </cell>
          <cell r="AA106">
            <v>0</v>
          </cell>
          <cell r="AB106">
            <v>0</v>
          </cell>
          <cell r="AC106">
            <v>0</v>
          </cell>
          <cell r="AD106">
            <v>0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O106">
            <v>0</v>
          </cell>
          <cell r="AP106">
            <v>0</v>
          </cell>
          <cell r="AQ106">
            <v>0</v>
          </cell>
          <cell r="AR106">
            <v>0</v>
          </cell>
          <cell r="AS106">
            <v>0</v>
          </cell>
          <cell r="AT106">
            <v>0</v>
          </cell>
          <cell r="AU106">
            <v>0</v>
          </cell>
          <cell r="AV106">
            <v>0</v>
          </cell>
          <cell r="AW106">
            <v>0</v>
          </cell>
          <cell r="AX106">
            <v>0</v>
          </cell>
          <cell r="AY106">
            <v>0</v>
          </cell>
          <cell r="AZ106">
            <v>671.43988001170658</v>
          </cell>
          <cell r="BA106">
            <v>1540.7412607296747</v>
          </cell>
          <cell r="BB106">
            <v>1476.3414490111732</v>
          </cell>
          <cell r="BC106">
            <v>991.99747779860775</v>
          </cell>
          <cell r="BD106">
            <v>566.67999999999961</v>
          </cell>
          <cell r="BE106">
            <v>203.7949999999999</v>
          </cell>
          <cell r="BF106">
            <v>58.938000000000187</v>
          </cell>
          <cell r="BG106">
            <v>-416.29000000000019</v>
          </cell>
          <cell r="BH106">
            <v>0</v>
          </cell>
          <cell r="BI106">
            <v>0</v>
          </cell>
          <cell r="BJ106">
            <v>0</v>
          </cell>
          <cell r="BK106">
            <v>0</v>
          </cell>
          <cell r="BL106">
            <v>0</v>
          </cell>
          <cell r="BM106">
            <v>0</v>
          </cell>
          <cell r="BN106">
            <v>0</v>
          </cell>
          <cell r="BO106">
            <v>0</v>
          </cell>
          <cell r="BP106">
            <v>0</v>
          </cell>
          <cell r="BQ106">
            <v>0</v>
          </cell>
          <cell r="BR106">
            <v>0</v>
          </cell>
          <cell r="BS106">
            <v>0</v>
          </cell>
          <cell r="BT106">
            <v>0</v>
          </cell>
          <cell r="BU106">
            <v>0</v>
          </cell>
          <cell r="BV106">
            <v>0</v>
          </cell>
          <cell r="BW106">
            <v>0</v>
          </cell>
          <cell r="BX106">
            <v>0</v>
          </cell>
          <cell r="BY106">
            <v>0</v>
          </cell>
          <cell r="BZ106">
            <v>0</v>
          </cell>
          <cell r="CA106">
            <v>0</v>
          </cell>
          <cell r="CB106">
            <v>0</v>
          </cell>
          <cell r="CC106">
            <v>0</v>
          </cell>
          <cell r="CD106">
            <v>0</v>
          </cell>
          <cell r="CE106">
            <v>0</v>
          </cell>
          <cell r="CF106">
            <v>0</v>
          </cell>
          <cell r="CG106">
            <v>0</v>
          </cell>
          <cell r="CH106">
            <v>0</v>
          </cell>
          <cell r="CI106">
            <v>0</v>
          </cell>
          <cell r="CJ106">
            <v>0</v>
          </cell>
          <cell r="CK106">
            <v>0</v>
          </cell>
          <cell r="CL106">
            <v>0</v>
          </cell>
          <cell r="CM106">
            <v>0</v>
          </cell>
          <cell r="CN106">
            <v>0</v>
          </cell>
          <cell r="CO106">
            <v>0</v>
          </cell>
          <cell r="CP106">
            <v>0</v>
          </cell>
          <cell r="CQ106">
            <v>0</v>
          </cell>
          <cell r="CR106">
            <v>0</v>
          </cell>
          <cell r="CS106">
            <v>0</v>
          </cell>
          <cell r="CT106">
            <v>0</v>
          </cell>
          <cell r="CU106">
            <v>0</v>
          </cell>
          <cell r="CV106">
            <v>0</v>
          </cell>
          <cell r="CW106">
            <v>0</v>
          </cell>
          <cell r="CX106">
            <v>0</v>
          </cell>
          <cell r="CY106">
            <v>0</v>
          </cell>
          <cell r="CZ106">
            <v>0</v>
          </cell>
          <cell r="DA106">
            <v>0</v>
          </cell>
          <cell r="DB106">
            <v>0</v>
          </cell>
          <cell r="DC106">
            <v>0</v>
          </cell>
          <cell r="DD106">
            <v>671.43988001170658</v>
          </cell>
          <cell r="DE106">
            <v>1540.7412607296747</v>
          </cell>
          <cell r="DF106">
            <v>1476.3414490111732</v>
          </cell>
          <cell r="DG106">
            <v>991.99747779860775</v>
          </cell>
          <cell r="DH106">
            <v>566.67999999999961</v>
          </cell>
          <cell r="DI106">
            <v>203.7949999999999</v>
          </cell>
          <cell r="DJ106">
            <v>58.938000000000187</v>
          </cell>
          <cell r="DK106">
            <v>-416.29000000000019</v>
          </cell>
          <cell r="DL106">
            <v>0</v>
          </cell>
          <cell r="DM106">
            <v>0</v>
          </cell>
          <cell r="DN106">
            <v>0</v>
          </cell>
          <cell r="DO106">
            <v>0</v>
          </cell>
          <cell r="DP106">
            <v>0</v>
          </cell>
          <cell r="DQ106">
            <v>0</v>
          </cell>
          <cell r="DR106">
            <v>0</v>
          </cell>
          <cell r="DS106">
            <v>0</v>
          </cell>
          <cell r="DT106">
            <v>0</v>
          </cell>
          <cell r="DU106">
            <v>0</v>
          </cell>
          <cell r="DV106">
            <v>0</v>
          </cell>
          <cell r="DW106">
            <v>0</v>
          </cell>
          <cell r="DX106">
            <v>0</v>
          </cell>
          <cell r="DY106">
            <v>0</v>
          </cell>
          <cell r="DZ106">
            <v>0</v>
          </cell>
          <cell r="EA106">
            <v>0</v>
          </cell>
          <cell r="EB106">
            <v>0</v>
          </cell>
          <cell r="EC106">
            <v>0</v>
          </cell>
          <cell r="ED106">
            <v>0</v>
          </cell>
          <cell r="EE106">
            <v>0</v>
          </cell>
          <cell r="EF106">
            <v>0</v>
          </cell>
          <cell r="EG106">
            <v>0</v>
          </cell>
          <cell r="EH106">
            <v>0</v>
          </cell>
          <cell r="EI106">
            <v>0</v>
          </cell>
          <cell r="EJ106">
            <v>0</v>
          </cell>
          <cell r="EK106">
            <v>0</v>
          </cell>
          <cell r="EL106">
            <v>0</v>
          </cell>
          <cell r="EM106">
            <v>0</v>
          </cell>
          <cell r="EN106">
            <v>0</v>
          </cell>
          <cell r="EO106">
            <v>0</v>
          </cell>
          <cell r="EP106">
            <v>0</v>
          </cell>
          <cell r="EQ106">
            <v>0</v>
          </cell>
          <cell r="ER106">
            <v>0</v>
          </cell>
          <cell r="ES106">
            <v>0</v>
          </cell>
          <cell r="ET106">
            <v>0</v>
          </cell>
          <cell r="EU106">
            <v>0</v>
          </cell>
          <cell r="EV106">
            <v>0</v>
          </cell>
          <cell r="EW106">
            <v>0</v>
          </cell>
          <cell r="EX106">
            <v>0</v>
          </cell>
          <cell r="EY106">
            <v>0</v>
          </cell>
          <cell r="EZ106">
            <v>0</v>
          </cell>
          <cell r="FA106">
            <v>0</v>
          </cell>
          <cell r="FB106">
            <v>0</v>
          </cell>
          <cell r="FC106">
            <v>0</v>
          </cell>
          <cell r="FD106">
            <v>0</v>
          </cell>
          <cell r="FE106">
            <v>0</v>
          </cell>
          <cell r="FF106">
            <v>0</v>
          </cell>
          <cell r="FG106">
            <v>0</v>
          </cell>
          <cell r="FH106">
            <v>0</v>
          </cell>
          <cell r="FI106">
            <v>0</v>
          </cell>
          <cell r="FJ106">
            <v>0</v>
          </cell>
          <cell r="FK106">
            <v>0</v>
          </cell>
          <cell r="FL106">
            <v>0</v>
          </cell>
          <cell r="FM106">
            <v>0</v>
          </cell>
          <cell r="FN106">
            <v>0</v>
          </cell>
          <cell r="FO106">
            <v>0</v>
          </cell>
          <cell r="FP106">
            <v>0</v>
          </cell>
          <cell r="FQ106">
            <v>0</v>
          </cell>
          <cell r="FR106">
            <v>0</v>
          </cell>
          <cell r="FS106">
            <v>0</v>
          </cell>
          <cell r="FT106">
            <v>0</v>
          </cell>
          <cell r="FU106">
            <v>0</v>
          </cell>
          <cell r="FV106">
            <v>0</v>
          </cell>
          <cell r="FW106">
            <v>0</v>
          </cell>
          <cell r="FX106">
            <v>0</v>
          </cell>
          <cell r="FY106">
            <v>0</v>
          </cell>
          <cell r="FZ106">
            <v>0</v>
          </cell>
          <cell r="GA106">
            <v>0</v>
          </cell>
          <cell r="GB106">
            <v>0</v>
          </cell>
          <cell r="GC106">
            <v>0</v>
          </cell>
          <cell r="GD106">
            <v>0</v>
          </cell>
          <cell r="GE106">
            <v>0</v>
          </cell>
          <cell r="GF106">
            <v>0</v>
          </cell>
          <cell r="GG106">
            <v>0</v>
          </cell>
          <cell r="GH106">
            <v>0</v>
          </cell>
          <cell r="GI106">
            <v>0</v>
          </cell>
          <cell r="GJ106">
            <v>177.65299999999999</v>
          </cell>
          <cell r="GK106">
            <v>173.56652000000003</v>
          </cell>
          <cell r="GL106">
            <v>173.56652000000003</v>
          </cell>
          <cell r="GM106">
            <v>173.56652000000003</v>
          </cell>
          <cell r="GN106">
            <v>173.56652000000003</v>
          </cell>
          <cell r="GO106">
            <v>173.56652000000003</v>
          </cell>
          <cell r="GP106">
            <v>173.56652000000003</v>
          </cell>
          <cell r="GQ106">
            <v>173.56652000000003</v>
          </cell>
        </row>
        <row r="107">
          <cell r="A107" t="str">
            <v>ORB IN</v>
          </cell>
          <cell r="B107" t="str">
            <v>Orbit Corp</v>
          </cell>
          <cell r="C107" t="str">
            <v>Real Estate</v>
          </cell>
          <cell r="D107">
            <v>0</v>
          </cell>
          <cell r="E107">
            <v>0</v>
          </cell>
          <cell r="F107">
            <v>0</v>
          </cell>
          <cell r="G107">
            <v>0</v>
          </cell>
          <cell r="H107">
            <v>0</v>
          </cell>
          <cell r="I107">
            <v>0</v>
          </cell>
          <cell r="J107">
            <v>0</v>
          </cell>
          <cell r="K107">
            <v>0</v>
          </cell>
          <cell r="L107">
            <v>0</v>
          </cell>
          <cell r="M107">
            <v>0</v>
          </cell>
          <cell r="N107">
            <v>0</v>
          </cell>
          <cell r="O107">
            <v>0</v>
          </cell>
          <cell r="P107">
            <v>0</v>
          </cell>
          <cell r="Q107">
            <v>0</v>
          </cell>
          <cell r="R107">
            <v>0</v>
          </cell>
          <cell r="S107">
            <v>0</v>
          </cell>
          <cell r="T107">
            <v>0</v>
          </cell>
          <cell r="U107">
            <v>0</v>
          </cell>
          <cell r="V107">
            <v>0</v>
          </cell>
          <cell r="W107">
            <v>0</v>
          </cell>
          <cell r="X107">
            <v>0</v>
          </cell>
          <cell r="Y107">
            <v>0</v>
          </cell>
          <cell r="Z107">
            <v>0</v>
          </cell>
          <cell r="AA107">
            <v>0</v>
          </cell>
          <cell r="AB107">
            <v>0</v>
          </cell>
          <cell r="AC107">
            <v>0</v>
          </cell>
          <cell r="AD107">
            <v>0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O107">
            <v>0</v>
          </cell>
          <cell r="AP107">
            <v>0</v>
          </cell>
          <cell r="AQ107">
            <v>0</v>
          </cell>
          <cell r="AR107">
            <v>0</v>
          </cell>
          <cell r="AS107">
            <v>0</v>
          </cell>
          <cell r="AT107">
            <v>0</v>
          </cell>
          <cell r="AU107">
            <v>0</v>
          </cell>
          <cell r="AV107">
            <v>0</v>
          </cell>
          <cell r="AW107">
            <v>-94.037000000000006</v>
          </cell>
          <cell r="AX107">
            <v>-88.966000000000008</v>
          </cell>
          <cell r="AY107">
            <v>-478.40899999999999</v>
          </cell>
          <cell r="AZ107">
            <v>-151.42699999999988</v>
          </cell>
          <cell r="BA107">
            <v>345.02900000000011</v>
          </cell>
          <cell r="BB107">
            <v>817.9799999999999</v>
          </cell>
          <cell r="BC107">
            <v>1345.8269999999998</v>
          </cell>
          <cell r="BD107">
            <v>247.04999999999995</v>
          </cell>
          <cell r="BE107">
            <v>224.84223680241422</v>
          </cell>
          <cell r="BF107">
            <v>337.58099999999996</v>
          </cell>
          <cell r="BG107">
            <v>94.222999999999971</v>
          </cell>
          <cell r="BH107">
            <v>0</v>
          </cell>
          <cell r="BI107">
            <v>0</v>
          </cell>
          <cell r="BJ107">
            <v>0</v>
          </cell>
          <cell r="BK107">
            <v>0</v>
          </cell>
          <cell r="BL107">
            <v>0</v>
          </cell>
          <cell r="BM107">
            <v>0</v>
          </cell>
          <cell r="BN107">
            <v>0</v>
          </cell>
          <cell r="BO107">
            <v>0</v>
          </cell>
          <cell r="BP107">
            <v>0</v>
          </cell>
          <cell r="BQ107">
            <v>0</v>
          </cell>
          <cell r="BR107">
            <v>0</v>
          </cell>
          <cell r="BS107">
            <v>0</v>
          </cell>
          <cell r="BT107">
            <v>0</v>
          </cell>
          <cell r="BU107">
            <v>0</v>
          </cell>
          <cell r="BV107">
            <v>0</v>
          </cell>
          <cell r="BW107">
            <v>0</v>
          </cell>
          <cell r="BX107">
            <v>0</v>
          </cell>
          <cell r="BY107">
            <v>0</v>
          </cell>
          <cell r="BZ107">
            <v>0</v>
          </cell>
          <cell r="CA107">
            <v>0</v>
          </cell>
          <cell r="CB107">
            <v>0</v>
          </cell>
          <cell r="CC107">
            <v>0</v>
          </cell>
          <cell r="CD107">
            <v>0</v>
          </cell>
          <cell r="CE107">
            <v>0</v>
          </cell>
          <cell r="CF107">
            <v>0</v>
          </cell>
          <cell r="CG107">
            <v>0</v>
          </cell>
          <cell r="CH107">
            <v>0</v>
          </cell>
          <cell r="CI107">
            <v>0</v>
          </cell>
          <cell r="CJ107">
            <v>0</v>
          </cell>
          <cell r="CK107">
            <v>0</v>
          </cell>
          <cell r="CL107">
            <v>0</v>
          </cell>
          <cell r="CM107">
            <v>0</v>
          </cell>
          <cell r="CN107">
            <v>0</v>
          </cell>
          <cell r="CO107">
            <v>0</v>
          </cell>
          <cell r="CP107">
            <v>0</v>
          </cell>
          <cell r="CQ107">
            <v>0</v>
          </cell>
          <cell r="CR107">
            <v>0</v>
          </cell>
          <cell r="CS107">
            <v>0</v>
          </cell>
          <cell r="CT107">
            <v>0</v>
          </cell>
          <cell r="CU107">
            <v>0</v>
          </cell>
          <cell r="CV107">
            <v>0</v>
          </cell>
          <cell r="CW107">
            <v>0</v>
          </cell>
          <cell r="CX107">
            <v>0</v>
          </cell>
          <cell r="CY107">
            <v>0</v>
          </cell>
          <cell r="CZ107">
            <v>0</v>
          </cell>
          <cell r="DA107">
            <v>-94.037000000000006</v>
          </cell>
          <cell r="DB107">
            <v>-88.966000000000008</v>
          </cell>
          <cell r="DC107">
            <v>-478.40899999999999</v>
          </cell>
          <cell r="DD107">
            <v>-151.42699999999988</v>
          </cell>
          <cell r="DE107">
            <v>345.02900000000011</v>
          </cell>
          <cell r="DF107">
            <v>817.9799999999999</v>
          </cell>
          <cell r="DG107">
            <v>1345.8269999999998</v>
          </cell>
          <cell r="DH107">
            <v>247.04999999999995</v>
          </cell>
          <cell r="DI107">
            <v>224.84223680241422</v>
          </cell>
          <cell r="DJ107">
            <v>337.58099999999996</v>
          </cell>
          <cell r="DK107">
            <v>94.222999999999971</v>
          </cell>
          <cell r="DL107">
            <v>0</v>
          </cell>
          <cell r="DM107">
            <v>0</v>
          </cell>
          <cell r="DN107">
            <v>0</v>
          </cell>
          <cell r="DO107">
            <v>0</v>
          </cell>
          <cell r="DP107">
            <v>0</v>
          </cell>
          <cell r="DQ107">
            <v>0</v>
          </cell>
          <cell r="DR107">
            <v>0</v>
          </cell>
          <cell r="DS107">
            <v>0</v>
          </cell>
          <cell r="DT107">
            <v>0</v>
          </cell>
          <cell r="DU107">
            <v>0</v>
          </cell>
          <cell r="DV107">
            <v>0</v>
          </cell>
          <cell r="DW107">
            <v>0</v>
          </cell>
          <cell r="DX107">
            <v>0</v>
          </cell>
          <cell r="DY107">
            <v>0</v>
          </cell>
          <cell r="DZ107">
            <v>0</v>
          </cell>
          <cell r="EA107">
            <v>0</v>
          </cell>
          <cell r="EB107">
            <v>0</v>
          </cell>
          <cell r="EC107">
            <v>0</v>
          </cell>
          <cell r="ED107">
            <v>0</v>
          </cell>
          <cell r="EE107">
            <v>0</v>
          </cell>
          <cell r="EF107">
            <v>0</v>
          </cell>
          <cell r="EG107">
            <v>0</v>
          </cell>
          <cell r="EH107">
            <v>0</v>
          </cell>
          <cell r="EI107">
            <v>0</v>
          </cell>
          <cell r="EJ107">
            <v>0</v>
          </cell>
          <cell r="EK107">
            <v>0</v>
          </cell>
          <cell r="EL107">
            <v>0</v>
          </cell>
          <cell r="EM107">
            <v>0</v>
          </cell>
          <cell r="EN107">
            <v>0</v>
          </cell>
          <cell r="EO107">
            <v>0</v>
          </cell>
          <cell r="EP107">
            <v>0</v>
          </cell>
          <cell r="EQ107">
            <v>0</v>
          </cell>
          <cell r="ER107">
            <v>0</v>
          </cell>
          <cell r="ES107">
            <v>0</v>
          </cell>
          <cell r="ET107">
            <v>0</v>
          </cell>
          <cell r="EU107">
            <v>0</v>
          </cell>
          <cell r="EV107">
            <v>0</v>
          </cell>
          <cell r="EW107">
            <v>0</v>
          </cell>
          <cell r="EX107">
            <v>0</v>
          </cell>
          <cell r="EY107">
            <v>0</v>
          </cell>
          <cell r="EZ107">
            <v>0</v>
          </cell>
          <cell r="FA107">
            <v>0</v>
          </cell>
          <cell r="FB107">
            <v>0</v>
          </cell>
          <cell r="FC107">
            <v>0</v>
          </cell>
          <cell r="FD107">
            <v>0</v>
          </cell>
          <cell r="FE107">
            <v>0</v>
          </cell>
          <cell r="FF107">
            <v>0</v>
          </cell>
          <cell r="FG107">
            <v>0</v>
          </cell>
          <cell r="FH107">
            <v>0</v>
          </cell>
          <cell r="FI107">
            <v>0</v>
          </cell>
          <cell r="FJ107">
            <v>0</v>
          </cell>
          <cell r="FK107">
            <v>0</v>
          </cell>
          <cell r="FL107">
            <v>0</v>
          </cell>
          <cell r="FM107">
            <v>0</v>
          </cell>
          <cell r="FN107">
            <v>0</v>
          </cell>
          <cell r="FO107">
            <v>0</v>
          </cell>
          <cell r="FP107">
            <v>0</v>
          </cell>
          <cell r="FQ107">
            <v>0</v>
          </cell>
          <cell r="FR107">
            <v>0</v>
          </cell>
          <cell r="FS107">
            <v>0</v>
          </cell>
          <cell r="FT107">
            <v>0</v>
          </cell>
          <cell r="FU107">
            <v>0</v>
          </cell>
          <cell r="FV107">
            <v>0</v>
          </cell>
          <cell r="FW107">
            <v>0</v>
          </cell>
          <cell r="FX107">
            <v>0</v>
          </cell>
          <cell r="FY107">
            <v>0</v>
          </cell>
          <cell r="FZ107">
            <v>0</v>
          </cell>
          <cell r="GA107">
            <v>0</v>
          </cell>
          <cell r="GB107">
            <v>0</v>
          </cell>
          <cell r="GC107">
            <v>0</v>
          </cell>
          <cell r="GD107">
            <v>0</v>
          </cell>
          <cell r="GE107">
            <v>0</v>
          </cell>
          <cell r="GF107">
            <v>0</v>
          </cell>
          <cell r="GG107">
            <v>36.271000000000001</v>
          </cell>
          <cell r="GH107">
            <v>36.271000000000001</v>
          </cell>
          <cell r="GI107">
            <v>36.271000000000001</v>
          </cell>
          <cell r="GJ107">
            <v>36.271000000000001</v>
          </cell>
          <cell r="GK107">
            <v>36.271000000000001</v>
          </cell>
          <cell r="GL107">
            <v>36.271000000000001</v>
          </cell>
          <cell r="GM107">
            <v>36.271000000000001</v>
          </cell>
          <cell r="GN107">
            <v>36.271000000000001</v>
          </cell>
          <cell r="GO107">
            <v>36.271000000000001</v>
          </cell>
          <cell r="GP107">
            <v>0</v>
          </cell>
          <cell r="GQ107">
            <v>0</v>
          </cell>
        </row>
        <row r="108">
          <cell r="A108" t="str">
            <v>PEC IN</v>
          </cell>
          <cell r="B108" t="str">
            <v>Patel Engineering</v>
          </cell>
          <cell r="C108" t="str">
            <v>Construction</v>
          </cell>
          <cell r="D108">
            <v>0</v>
          </cell>
          <cell r="E108">
            <v>0</v>
          </cell>
          <cell r="F108">
            <v>0</v>
          </cell>
          <cell r="G108">
            <v>0</v>
          </cell>
          <cell r="H108">
            <v>0</v>
          </cell>
          <cell r="I108">
            <v>0</v>
          </cell>
          <cell r="J108">
            <v>0</v>
          </cell>
          <cell r="K108">
            <v>0</v>
          </cell>
          <cell r="L108">
            <v>0</v>
          </cell>
          <cell r="M108">
            <v>0</v>
          </cell>
          <cell r="N108">
            <v>0</v>
          </cell>
          <cell r="O108">
            <v>0</v>
          </cell>
          <cell r="P108">
            <v>0</v>
          </cell>
          <cell r="Q108">
            <v>0</v>
          </cell>
          <cell r="R108">
            <v>0</v>
          </cell>
          <cell r="S108">
            <v>0</v>
          </cell>
          <cell r="T108">
            <v>0</v>
          </cell>
          <cell r="U108">
            <v>0</v>
          </cell>
          <cell r="V108">
            <v>0</v>
          </cell>
          <cell r="W108">
            <v>0</v>
          </cell>
          <cell r="X108">
            <v>0</v>
          </cell>
          <cell r="Y108">
            <v>0</v>
          </cell>
          <cell r="Z108">
            <v>0</v>
          </cell>
          <cell r="AA108">
            <v>0</v>
          </cell>
          <cell r="AB108">
            <v>0</v>
          </cell>
          <cell r="AC108">
            <v>0</v>
          </cell>
          <cell r="AD108">
            <v>0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65.677000000000049</v>
          </cell>
          <cell r="AK108">
            <v>64.051000000000087</v>
          </cell>
          <cell r="AL108">
            <v>58.39199999999984</v>
          </cell>
          <cell r="AM108">
            <v>64.607000000000085</v>
          </cell>
          <cell r="AN108">
            <v>65.06300000000013</v>
          </cell>
          <cell r="AO108">
            <v>75.7650000000002</v>
          </cell>
          <cell r="AP108">
            <v>113.27699999999996</v>
          </cell>
          <cell r="AQ108">
            <v>105.82800000000003</v>
          </cell>
          <cell r="AR108">
            <v>117.95600000000012</v>
          </cell>
          <cell r="AS108">
            <v>125.40200000000004</v>
          </cell>
          <cell r="AT108">
            <v>253.21000000000026</v>
          </cell>
          <cell r="AU108">
            <v>234.09299999999985</v>
          </cell>
          <cell r="AV108">
            <v>201.01599999999948</v>
          </cell>
          <cell r="AW108">
            <v>254.85200000000003</v>
          </cell>
          <cell r="AX108">
            <v>294.63600000000031</v>
          </cell>
          <cell r="AY108">
            <v>358.19999999999948</v>
          </cell>
          <cell r="AZ108">
            <v>270.39999999999969</v>
          </cell>
          <cell r="BA108">
            <v>355.29999999999984</v>
          </cell>
          <cell r="BB108">
            <v>388.49999999999994</v>
          </cell>
          <cell r="BC108">
            <v>504.79999999999973</v>
          </cell>
          <cell r="BD108">
            <v>349.90000000000038</v>
          </cell>
          <cell r="BE108">
            <v>425.8000000000003</v>
          </cell>
          <cell r="BF108">
            <v>396.90000000000015</v>
          </cell>
          <cell r="BG108">
            <v>632.19999999999959</v>
          </cell>
          <cell r="BH108">
            <v>0</v>
          </cell>
          <cell r="BI108">
            <v>0</v>
          </cell>
          <cell r="BJ108">
            <v>0</v>
          </cell>
          <cell r="BK108">
            <v>0</v>
          </cell>
          <cell r="BL108">
            <v>0</v>
          </cell>
          <cell r="BM108">
            <v>0</v>
          </cell>
          <cell r="BN108">
            <v>0</v>
          </cell>
          <cell r="BO108">
            <v>0</v>
          </cell>
          <cell r="BP108">
            <v>0</v>
          </cell>
          <cell r="BQ108">
            <v>0</v>
          </cell>
          <cell r="BR108">
            <v>0</v>
          </cell>
          <cell r="BS108">
            <v>0</v>
          </cell>
          <cell r="BT108">
            <v>0</v>
          </cell>
          <cell r="BU108">
            <v>0</v>
          </cell>
          <cell r="BV108">
            <v>0</v>
          </cell>
          <cell r="BW108">
            <v>0</v>
          </cell>
          <cell r="BX108">
            <v>0</v>
          </cell>
          <cell r="BY108">
            <v>0</v>
          </cell>
          <cell r="BZ108">
            <v>0</v>
          </cell>
          <cell r="CA108">
            <v>0</v>
          </cell>
          <cell r="CB108">
            <v>0</v>
          </cell>
          <cell r="CC108">
            <v>0</v>
          </cell>
          <cell r="CD108">
            <v>0</v>
          </cell>
          <cell r="CE108">
            <v>0</v>
          </cell>
          <cell r="CF108">
            <v>0</v>
          </cell>
          <cell r="CG108">
            <v>0</v>
          </cell>
          <cell r="CH108">
            <v>0</v>
          </cell>
          <cell r="CI108">
            <v>0</v>
          </cell>
          <cell r="CJ108">
            <v>0</v>
          </cell>
          <cell r="CK108">
            <v>0</v>
          </cell>
          <cell r="CL108">
            <v>0</v>
          </cell>
          <cell r="CM108">
            <v>0</v>
          </cell>
          <cell r="CN108">
            <v>65.677000000000049</v>
          </cell>
          <cell r="CO108">
            <v>64.051000000000087</v>
          </cell>
          <cell r="CP108">
            <v>58.39199999999984</v>
          </cell>
          <cell r="CQ108">
            <v>64.607000000000085</v>
          </cell>
          <cell r="CR108">
            <v>65.06300000000013</v>
          </cell>
          <cell r="CS108">
            <v>75.7650000000002</v>
          </cell>
          <cell r="CT108">
            <v>113.27699999999996</v>
          </cell>
          <cell r="CU108">
            <v>105.82800000000003</v>
          </cell>
          <cell r="CV108">
            <v>117.95600000000012</v>
          </cell>
          <cell r="CW108">
            <v>125.40200000000004</v>
          </cell>
          <cell r="CX108">
            <v>253.21000000000026</v>
          </cell>
          <cell r="CY108">
            <v>234.09299999999985</v>
          </cell>
          <cell r="CZ108">
            <v>201.01599999999948</v>
          </cell>
          <cell r="DA108">
            <v>254.85200000000003</v>
          </cell>
          <cell r="DB108">
            <v>294.63600000000031</v>
          </cell>
          <cell r="DC108">
            <v>358.19999999999948</v>
          </cell>
          <cell r="DD108">
            <v>270.39999999999969</v>
          </cell>
          <cell r="DE108">
            <v>355.29999999999984</v>
          </cell>
          <cell r="DF108">
            <v>388.49999999999994</v>
          </cell>
          <cell r="DG108">
            <v>504.79999999999973</v>
          </cell>
          <cell r="DH108">
            <v>349.90000000000038</v>
          </cell>
          <cell r="DI108">
            <v>425.8000000000003</v>
          </cell>
          <cell r="DJ108">
            <v>396.90000000000015</v>
          </cell>
          <cell r="DK108">
            <v>632.19999999999959</v>
          </cell>
          <cell r="DL108">
            <v>0</v>
          </cell>
          <cell r="DM108">
            <v>0</v>
          </cell>
          <cell r="DN108">
            <v>0</v>
          </cell>
          <cell r="DO108">
            <v>0</v>
          </cell>
          <cell r="DP108">
            <v>0</v>
          </cell>
          <cell r="DQ108">
            <v>0</v>
          </cell>
          <cell r="DR108">
            <v>0</v>
          </cell>
          <cell r="DS108">
            <v>0</v>
          </cell>
          <cell r="DT108">
            <v>0</v>
          </cell>
          <cell r="DU108">
            <v>0</v>
          </cell>
          <cell r="DV108">
            <v>0</v>
          </cell>
          <cell r="DW108">
            <v>0</v>
          </cell>
          <cell r="DX108">
            <v>0</v>
          </cell>
          <cell r="DY108">
            <v>0</v>
          </cell>
          <cell r="DZ108">
            <v>0</v>
          </cell>
          <cell r="EA108">
            <v>0</v>
          </cell>
          <cell r="EB108">
            <v>0</v>
          </cell>
          <cell r="EC108">
            <v>0</v>
          </cell>
          <cell r="ED108">
            <v>0</v>
          </cell>
          <cell r="EE108">
            <v>0</v>
          </cell>
          <cell r="EF108">
            <v>0</v>
          </cell>
          <cell r="EG108">
            <v>0</v>
          </cell>
          <cell r="EH108">
            <v>0</v>
          </cell>
          <cell r="EI108">
            <v>0</v>
          </cell>
          <cell r="EJ108">
            <v>0</v>
          </cell>
          <cell r="EK108">
            <v>0</v>
          </cell>
          <cell r="EL108">
            <v>0</v>
          </cell>
          <cell r="EM108">
            <v>0</v>
          </cell>
          <cell r="EN108">
            <v>0</v>
          </cell>
          <cell r="EO108">
            <v>0</v>
          </cell>
          <cell r="EP108">
            <v>0</v>
          </cell>
          <cell r="EQ108">
            <v>0</v>
          </cell>
          <cell r="ER108">
            <v>0</v>
          </cell>
          <cell r="ES108">
            <v>0</v>
          </cell>
          <cell r="ET108">
            <v>0</v>
          </cell>
          <cell r="EU108">
            <v>0</v>
          </cell>
          <cell r="EV108">
            <v>0</v>
          </cell>
          <cell r="EW108">
            <v>0</v>
          </cell>
          <cell r="EX108">
            <v>0</v>
          </cell>
          <cell r="EY108">
            <v>0</v>
          </cell>
          <cell r="EZ108">
            <v>0</v>
          </cell>
          <cell r="FA108">
            <v>0</v>
          </cell>
          <cell r="FB108">
            <v>0</v>
          </cell>
          <cell r="FC108">
            <v>0</v>
          </cell>
          <cell r="FD108">
            <v>0</v>
          </cell>
          <cell r="FE108">
            <v>0</v>
          </cell>
          <cell r="FF108">
            <v>0</v>
          </cell>
          <cell r="FG108">
            <v>0</v>
          </cell>
          <cell r="FH108">
            <v>0</v>
          </cell>
          <cell r="FI108">
            <v>0</v>
          </cell>
          <cell r="FJ108">
            <v>0</v>
          </cell>
          <cell r="FK108">
            <v>0</v>
          </cell>
          <cell r="FL108">
            <v>0</v>
          </cell>
          <cell r="FM108">
            <v>0</v>
          </cell>
          <cell r="FN108">
            <v>0</v>
          </cell>
          <cell r="FO108">
            <v>0</v>
          </cell>
          <cell r="FP108">
            <v>0</v>
          </cell>
          <cell r="FQ108">
            <v>0</v>
          </cell>
          <cell r="FR108">
            <v>0</v>
          </cell>
          <cell r="FS108">
            <v>0</v>
          </cell>
          <cell r="FT108">
            <v>48.604799999999997</v>
          </cell>
          <cell r="FU108">
            <v>48.604799999999997</v>
          </cell>
          <cell r="FV108">
            <v>48.604799999999997</v>
          </cell>
          <cell r="FW108">
            <v>48.604799999999997</v>
          </cell>
          <cell r="FX108">
            <v>48.604799999999997</v>
          </cell>
          <cell r="FY108">
            <v>48.604799999999997</v>
          </cell>
          <cell r="FZ108">
            <v>48.604799999999997</v>
          </cell>
          <cell r="GA108">
            <v>48.604799999999997</v>
          </cell>
          <cell r="GB108">
            <v>48.604799999999997</v>
          </cell>
          <cell r="GC108">
            <v>48.604799999999997</v>
          </cell>
          <cell r="GD108">
            <v>48.604799999999997</v>
          </cell>
          <cell r="GE108">
            <v>50</v>
          </cell>
          <cell r="GF108">
            <v>59.659089999999999</v>
          </cell>
          <cell r="GG108">
            <v>59.659089999999999</v>
          </cell>
          <cell r="GH108">
            <v>59.659089999999999</v>
          </cell>
          <cell r="GI108">
            <v>59.659089999999999</v>
          </cell>
          <cell r="GJ108">
            <v>59.659089999999999</v>
          </cell>
          <cell r="GK108">
            <v>59.66</v>
          </cell>
          <cell r="GL108">
            <v>59.66</v>
          </cell>
          <cell r="GM108">
            <v>59.7</v>
          </cell>
          <cell r="GN108">
            <v>59.7</v>
          </cell>
          <cell r="GO108">
            <v>59.7</v>
          </cell>
          <cell r="GP108">
            <v>59.7</v>
          </cell>
          <cell r="GQ108">
            <v>59.7</v>
          </cell>
        </row>
        <row r="109">
          <cell r="A109" t="str">
            <v>PHNX IN</v>
          </cell>
          <cell r="B109" t="str">
            <v>Phoenix Mills</v>
          </cell>
          <cell r="C109" t="str">
            <v>Real estate</v>
          </cell>
          <cell r="D109">
            <v>0</v>
          </cell>
          <cell r="E109">
            <v>0</v>
          </cell>
          <cell r="F109">
            <v>0</v>
          </cell>
          <cell r="G109">
            <v>0</v>
          </cell>
          <cell r="H109">
            <v>0</v>
          </cell>
          <cell r="I109">
            <v>0</v>
          </cell>
          <cell r="J109">
            <v>0</v>
          </cell>
          <cell r="K109">
            <v>0</v>
          </cell>
          <cell r="L109">
            <v>0</v>
          </cell>
          <cell r="M109">
            <v>0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  <cell r="T109">
            <v>0</v>
          </cell>
          <cell r="U109">
            <v>0</v>
          </cell>
          <cell r="V109">
            <v>0</v>
          </cell>
          <cell r="W109">
            <v>0</v>
          </cell>
          <cell r="X109">
            <v>0</v>
          </cell>
          <cell r="Y109">
            <v>0</v>
          </cell>
          <cell r="Z109">
            <v>0</v>
          </cell>
          <cell r="AA109">
            <v>0</v>
          </cell>
          <cell r="AB109">
            <v>0</v>
          </cell>
          <cell r="AC109">
            <v>0</v>
          </cell>
          <cell r="AD109">
            <v>0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O109">
            <v>0</v>
          </cell>
          <cell r="AP109">
            <v>0</v>
          </cell>
          <cell r="AQ109">
            <v>0</v>
          </cell>
          <cell r="AR109">
            <v>0</v>
          </cell>
          <cell r="AS109">
            <v>0</v>
          </cell>
          <cell r="AT109">
            <v>0</v>
          </cell>
          <cell r="AU109">
            <v>0</v>
          </cell>
          <cell r="AV109">
            <v>0</v>
          </cell>
          <cell r="AW109">
            <v>0.35299999999999976</v>
          </cell>
          <cell r="AX109">
            <v>-22.792999999999999</v>
          </cell>
          <cell r="AY109">
            <v>46.114000000000004</v>
          </cell>
          <cell r="AZ109">
            <v>1390.329</v>
          </cell>
          <cell r="BA109">
            <v>74.399000000000001</v>
          </cell>
          <cell r="BB109">
            <v>349.84999999999997</v>
          </cell>
          <cell r="BC109">
            <v>39.573999999999991</v>
          </cell>
          <cell r="BD109">
            <v>170.23400000000004</v>
          </cell>
          <cell r="BE109">
            <v>172.81023016082932</v>
          </cell>
          <cell r="BF109">
            <v>134.16300000000001</v>
          </cell>
          <cell r="BG109">
            <v>106.32000000000001</v>
          </cell>
          <cell r="BH109">
            <v>0</v>
          </cell>
          <cell r="BI109">
            <v>0</v>
          </cell>
          <cell r="BJ109">
            <v>0</v>
          </cell>
          <cell r="BK109">
            <v>0</v>
          </cell>
          <cell r="BL109">
            <v>0</v>
          </cell>
          <cell r="BM109">
            <v>0</v>
          </cell>
          <cell r="BN109">
            <v>0</v>
          </cell>
          <cell r="BO109">
            <v>0</v>
          </cell>
          <cell r="BP109">
            <v>0</v>
          </cell>
          <cell r="BQ109">
            <v>0</v>
          </cell>
          <cell r="BR109">
            <v>0</v>
          </cell>
          <cell r="BS109">
            <v>0</v>
          </cell>
          <cell r="BT109">
            <v>0</v>
          </cell>
          <cell r="BU109">
            <v>0</v>
          </cell>
          <cell r="BV109">
            <v>0</v>
          </cell>
          <cell r="BW109">
            <v>0</v>
          </cell>
          <cell r="BX109">
            <v>0</v>
          </cell>
          <cell r="BY109">
            <v>0</v>
          </cell>
          <cell r="BZ109">
            <v>0</v>
          </cell>
          <cell r="CA109">
            <v>0</v>
          </cell>
          <cell r="CB109">
            <v>0</v>
          </cell>
          <cell r="CC109">
            <v>0</v>
          </cell>
          <cell r="CD109">
            <v>0</v>
          </cell>
          <cell r="CE109">
            <v>0</v>
          </cell>
          <cell r="CF109">
            <v>0</v>
          </cell>
          <cell r="CG109">
            <v>0</v>
          </cell>
          <cell r="CH109">
            <v>0</v>
          </cell>
          <cell r="CI109">
            <v>0</v>
          </cell>
          <cell r="CJ109">
            <v>0</v>
          </cell>
          <cell r="CK109">
            <v>0</v>
          </cell>
          <cell r="CL109">
            <v>0</v>
          </cell>
          <cell r="CM109">
            <v>0</v>
          </cell>
          <cell r="CN109">
            <v>0</v>
          </cell>
          <cell r="CO109">
            <v>0</v>
          </cell>
          <cell r="CP109">
            <v>0</v>
          </cell>
          <cell r="CQ109">
            <v>0</v>
          </cell>
          <cell r="CR109">
            <v>0</v>
          </cell>
          <cell r="CS109">
            <v>0</v>
          </cell>
          <cell r="CT109">
            <v>0</v>
          </cell>
          <cell r="CU109">
            <v>0</v>
          </cell>
          <cell r="CV109">
            <v>0</v>
          </cell>
          <cell r="CW109">
            <v>0</v>
          </cell>
          <cell r="CX109">
            <v>0</v>
          </cell>
          <cell r="CY109">
            <v>0</v>
          </cell>
          <cell r="CZ109">
            <v>0</v>
          </cell>
          <cell r="DA109">
            <v>0.35299999999999976</v>
          </cell>
          <cell r="DB109">
            <v>-22.792999999999999</v>
          </cell>
          <cell r="DC109">
            <v>46.114000000000004</v>
          </cell>
          <cell r="DD109">
            <v>1390.329</v>
          </cell>
          <cell r="DE109">
            <v>74.399000000000001</v>
          </cell>
          <cell r="DF109">
            <v>349.84999999999997</v>
          </cell>
          <cell r="DG109">
            <v>39.573999999999991</v>
          </cell>
          <cell r="DH109">
            <v>170.23400000000004</v>
          </cell>
          <cell r="DI109">
            <v>172.81023016082932</v>
          </cell>
          <cell r="DJ109">
            <v>134.16300000000001</v>
          </cell>
          <cell r="DK109">
            <v>106.32000000000001</v>
          </cell>
          <cell r="DL109">
            <v>0</v>
          </cell>
          <cell r="DM109">
            <v>0</v>
          </cell>
          <cell r="DN109">
            <v>0</v>
          </cell>
          <cell r="DO109">
            <v>0</v>
          </cell>
          <cell r="DP109">
            <v>0</v>
          </cell>
          <cell r="DQ109">
            <v>0</v>
          </cell>
          <cell r="DR109">
            <v>0</v>
          </cell>
          <cell r="DS109">
            <v>0</v>
          </cell>
          <cell r="DT109">
            <v>0</v>
          </cell>
          <cell r="DU109">
            <v>0</v>
          </cell>
          <cell r="DV109">
            <v>0</v>
          </cell>
          <cell r="DW109">
            <v>0</v>
          </cell>
          <cell r="DX109">
            <v>0</v>
          </cell>
          <cell r="DY109">
            <v>0</v>
          </cell>
          <cell r="DZ109">
            <v>0</v>
          </cell>
          <cell r="EA109">
            <v>0</v>
          </cell>
          <cell r="EB109">
            <v>0</v>
          </cell>
          <cell r="EC109">
            <v>0</v>
          </cell>
          <cell r="ED109">
            <v>0</v>
          </cell>
          <cell r="EE109">
            <v>0</v>
          </cell>
          <cell r="EF109">
            <v>0</v>
          </cell>
          <cell r="EG109">
            <v>0</v>
          </cell>
          <cell r="EH109">
            <v>0</v>
          </cell>
          <cell r="EI109">
            <v>0</v>
          </cell>
          <cell r="EJ109">
            <v>0</v>
          </cell>
          <cell r="EK109">
            <v>0</v>
          </cell>
          <cell r="EL109">
            <v>0</v>
          </cell>
          <cell r="EM109">
            <v>0</v>
          </cell>
          <cell r="EN109">
            <v>0</v>
          </cell>
          <cell r="EO109">
            <v>0</v>
          </cell>
          <cell r="EP109">
            <v>0</v>
          </cell>
          <cell r="EQ109">
            <v>0</v>
          </cell>
          <cell r="ER109">
            <v>0</v>
          </cell>
          <cell r="ES109">
            <v>0</v>
          </cell>
          <cell r="ET109">
            <v>0</v>
          </cell>
          <cell r="EU109">
            <v>0</v>
          </cell>
          <cell r="EV109">
            <v>0</v>
          </cell>
          <cell r="EW109">
            <v>0</v>
          </cell>
          <cell r="EX109">
            <v>0</v>
          </cell>
          <cell r="EY109">
            <v>0</v>
          </cell>
          <cell r="EZ109">
            <v>0</v>
          </cell>
          <cell r="FA109">
            <v>0</v>
          </cell>
          <cell r="FB109">
            <v>0</v>
          </cell>
          <cell r="FC109">
            <v>0</v>
          </cell>
          <cell r="FD109">
            <v>0</v>
          </cell>
          <cell r="FE109">
            <v>0</v>
          </cell>
          <cell r="FF109">
            <v>0</v>
          </cell>
          <cell r="FG109">
            <v>0</v>
          </cell>
          <cell r="FH109">
            <v>0</v>
          </cell>
          <cell r="FI109">
            <v>0</v>
          </cell>
          <cell r="FJ109">
            <v>0</v>
          </cell>
          <cell r="FK109">
            <v>0</v>
          </cell>
          <cell r="FL109">
            <v>0</v>
          </cell>
          <cell r="FM109">
            <v>0</v>
          </cell>
          <cell r="FN109">
            <v>0</v>
          </cell>
          <cell r="FO109">
            <v>0</v>
          </cell>
          <cell r="FP109">
            <v>0</v>
          </cell>
          <cell r="FQ109">
            <v>0</v>
          </cell>
          <cell r="FR109">
            <v>0</v>
          </cell>
          <cell r="FS109">
            <v>0</v>
          </cell>
          <cell r="FT109">
            <v>0</v>
          </cell>
          <cell r="FU109">
            <v>0</v>
          </cell>
          <cell r="FV109">
            <v>0</v>
          </cell>
          <cell r="FW109">
            <v>0</v>
          </cell>
          <cell r="FX109">
            <v>0</v>
          </cell>
          <cell r="FY109">
            <v>0</v>
          </cell>
          <cell r="FZ109">
            <v>0</v>
          </cell>
          <cell r="GA109">
            <v>0</v>
          </cell>
          <cell r="GB109">
            <v>0</v>
          </cell>
          <cell r="GC109">
            <v>0</v>
          </cell>
          <cell r="GD109">
            <v>0</v>
          </cell>
          <cell r="GE109">
            <v>0</v>
          </cell>
          <cell r="GF109">
            <v>0</v>
          </cell>
          <cell r="GG109">
            <v>71.179000000000002</v>
          </cell>
          <cell r="GH109">
            <v>95.679000000000002</v>
          </cell>
          <cell r="GI109">
            <v>135.67877999999999</v>
          </cell>
          <cell r="GJ109">
            <v>135.67877999999999</v>
          </cell>
          <cell r="GK109">
            <v>135.67877999999999</v>
          </cell>
          <cell r="GL109">
            <v>144.85110465116281</v>
          </cell>
          <cell r="GM109">
            <v>144.85110465116281</v>
          </cell>
          <cell r="GN109">
            <v>144.85110465116281</v>
          </cell>
          <cell r="GO109">
            <v>144.85110465116281</v>
          </cell>
          <cell r="GP109">
            <v>0</v>
          </cell>
          <cell r="GQ109">
            <v>0</v>
          </cell>
        </row>
        <row r="110">
          <cell r="A110" t="str">
            <v>PES IN</v>
          </cell>
          <cell r="B110" t="str">
            <v>Prajay Engineers Syndicate Ltd</v>
          </cell>
          <cell r="C110" t="str">
            <v>Real Estate</v>
          </cell>
          <cell r="D110">
            <v>0</v>
          </cell>
          <cell r="E110">
            <v>0</v>
          </cell>
          <cell r="F110">
            <v>0</v>
          </cell>
          <cell r="G110">
            <v>0</v>
          </cell>
          <cell r="H110">
            <v>0</v>
          </cell>
          <cell r="I110">
            <v>0</v>
          </cell>
          <cell r="J110">
            <v>0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  <cell r="Q110">
            <v>0</v>
          </cell>
          <cell r="R110">
            <v>0</v>
          </cell>
          <cell r="S110">
            <v>0</v>
          </cell>
          <cell r="T110">
            <v>0</v>
          </cell>
          <cell r="U110">
            <v>0</v>
          </cell>
          <cell r="V110">
            <v>0</v>
          </cell>
          <cell r="W110">
            <v>0</v>
          </cell>
          <cell r="X110">
            <v>0</v>
          </cell>
          <cell r="Y110">
            <v>0</v>
          </cell>
          <cell r="Z110">
            <v>0</v>
          </cell>
          <cell r="AA110">
            <v>0</v>
          </cell>
          <cell r="AB110">
            <v>0</v>
          </cell>
          <cell r="AC110">
            <v>0</v>
          </cell>
          <cell r="AD110">
            <v>0</v>
          </cell>
          <cell r="AE110">
            <v>0</v>
          </cell>
          <cell r="AF110">
            <v>0.70300000000000473</v>
          </cell>
          <cell r="AG110">
            <v>1.1019999999999968</v>
          </cell>
          <cell r="AH110">
            <v>1.0959999999999956</v>
          </cell>
          <cell r="AI110">
            <v>7.0149999999999881</v>
          </cell>
          <cell r="AJ110">
            <v>1.1180000000000052</v>
          </cell>
          <cell r="AK110">
            <v>0.64999999999999947</v>
          </cell>
          <cell r="AL110">
            <v>1.4019999999999966</v>
          </cell>
          <cell r="AM110">
            <v>4.616000000000005</v>
          </cell>
          <cell r="AN110">
            <v>0.54000000000000092</v>
          </cell>
          <cell r="AO110">
            <v>0.78100000000000147</v>
          </cell>
          <cell r="AP110">
            <v>1.6109999999999989</v>
          </cell>
          <cell r="AQ110">
            <v>41.494000000000014</v>
          </cell>
          <cell r="AR110">
            <v>57.719000000000001</v>
          </cell>
          <cell r="AS110">
            <v>22.61</v>
          </cell>
          <cell r="AT110">
            <v>50.133999999999993</v>
          </cell>
          <cell r="AU110">
            <v>104.66500000000002</v>
          </cell>
          <cell r="AV110">
            <v>132.35399999999998</v>
          </cell>
          <cell r="AW110">
            <v>133.68999999999997</v>
          </cell>
          <cell r="AX110">
            <v>152.23499999999999</v>
          </cell>
          <cell r="AY110">
            <v>353.60599999999999</v>
          </cell>
          <cell r="AZ110">
            <v>270.1330000000001</v>
          </cell>
          <cell r="BA110">
            <v>154.06</v>
          </cell>
          <cell r="BB110">
            <v>655.26</v>
          </cell>
          <cell r="BC110">
            <v>-50.820999999999962</v>
          </cell>
          <cell r="BD110">
            <v>30.038999999999998</v>
          </cell>
          <cell r="BE110">
            <v>74.919999999999959</v>
          </cell>
          <cell r="BF110">
            <v>3.8000000000007583E-2</v>
          </cell>
          <cell r="BG110">
            <v>-114.91999999999999</v>
          </cell>
          <cell r="BH110">
            <v>0</v>
          </cell>
          <cell r="BI110">
            <v>0</v>
          </cell>
          <cell r="BJ110">
            <v>0</v>
          </cell>
          <cell r="BK110">
            <v>0</v>
          </cell>
          <cell r="BL110">
            <v>0</v>
          </cell>
          <cell r="BM110">
            <v>0</v>
          </cell>
          <cell r="BN110">
            <v>0</v>
          </cell>
          <cell r="BO110">
            <v>0</v>
          </cell>
          <cell r="BP110">
            <v>0</v>
          </cell>
          <cell r="BQ110">
            <v>0</v>
          </cell>
          <cell r="BR110">
            <v>0</v>
          </cell>
          <cell r="BS110">
            <v>0</v>
          </cell>
          <cell r="BT110">
            <v>0</v>
          </cell>
          <cell r="BU110">
            <v>0</v>
          </cell>
          <cell r="BV110">
            <v>0</v>
          </cell>
          <cell r="BW110">
            <v>0</v>
          </cell>
          <cell r="BX110">
            <v>0</v>
          </cell>
          <cell r="BY110">
            <v>0</v>
          </cell>
          <cell r="BZ110">
            <v>0</v>
          </cell>
          <cell r="CA110">
            <v>0</v>
          </cell>
          <cell r="CB110">
            <v>0</v>
          </cell>
          <cell r="CC110">
            <v>0</v>
          </cell>
          <cell r="CD110">
            <v>0</v>
          </cell>
          <cell r="CE110">
            <v>0</v>
          </cell>
          <cell r="CF110">
            <v>0</v>
          </cell>
          <cell r="CG110">
            <v>0</v>
          </cell>
          <cell r="CH110">
            <v>0</v>
          </cell>
          <cell r="CI110">
            <v>0</v>
          </cell>
          <cell r="CJ110">
            <v>0.70300000000000473</v>
          </cell>
          <cell r="CK110">
            <v>1.1019999999999968</v>
          </cell>
          <cell r="CL110">
            <v>1.0959999999999956</v>
          </cell>
          <cell r="CM110">
            <v>7.0149999999999881</v>
          </cell>
          <cell r="CN110">
            <v>1.1180000000000052</v>
          </cell>
          <cell r="CO110">
            <v>0.64999999999999947</v>
          </cell>
          <cell r="CP110">
            <v>1.4019999999999966</v>
          </cell>
          <cell r="CQ110">
            <v>4.616000000000005</v>
          </cell>
          <cell r="CR110">
            <v>0.54000000000000092</v>
          </cell>
          <cell r="CS110">
            <v>0.78100000000000147</v>
          </cell>
          <cell r="CT110">
            <v>1.6109999999999989</v>
          </cell>
          <cell r="CU110">
            <v>41.494000000000014</v>
          </cell>
          <cell r="CV110">
            <v>57.719000000000001</v>
          </cell>
          <cell r="CW110">
            <v>22.61</v>
          </cell>
          <cell r="CX110">
            <v>50.133999999999993</v>
          </cell>
          <cell r="CY110">
            <v>104.66500000000002</v>
          </cell>
          <cell r="CZ110">
            <v>132.35399999999998</v>
          </cell>
          <cell r="DA110">
            <v>133.68999999999997</v>
          </cell>
          <cell r="DB110">
            <v>152.23499999999999</v>
          </cell>
          <cell r="DC110">
            <v>353.60599999999999</v>
          </cell>
          <cell r="DD110">
            <v>270.1330000000001</v>
          </cell>
          <cell r="DE110">
            <v>154.06</v>
          </cell>
          <cell r="DF110">
            <v>655.26</v>
          </cell>
          <cell r="DG110">
            <v>-50.820999999999962</v>
          </cell>
          <cell r="DH110">
            <v>30.038999999999998</v>
          </cell>
          <cell r="DI110">
            <v>74.919999999999959</v>
          </cell>
          <cell r="DJ110">
            <v>3.8000000000007583E-2</v>
          </cell>
          <cell r="DK110">
            <v>-114.91999999999999</v>
          </cell>
          <cell r="DL110">
            <v>0</v>
          </cell>
          <cell r="DM110">
            <v>0</v>
          </cell>
          <cell r="DN110">
            <v>0</v>
          </cell>
          <cell r="DO110">
            <v>0</v>
          </cell>
          <cell r="DP110">
            <v>0</v>
          </cell>
          <cell r="DQ110">
            <v>0</v>
          </cell>
          <cell r="DR110">
            <v>0</v>
          </cell>
          <cell r="DS110">
            <v>0</v>
          </cell>
          <cell r="DT110">
            <v>0</v>
          </cell>
          <cell r="DU110">
            <v>0</v>
          </cell>
          <cell r="DV110">
            <v>0</v>
          </cell>
          <cell r="DW110">
            <v>0</v>
          </cell>
          <cell r="DX110">
            <v>0</v>
          </cell>
          <cell r="DY110">
            <v>0</v>
          </cell>
          <cell r="DZ110">
            <v>0</v>
          </cell>
          <cell r="EA110">
            <v>0</v>
          </cell>
          <cell r="EB110">
            <v>0</v>
          </cell>
          <cell r="EC110">
            <v>0</v>
          </cell>
          <cell r="ED110">
            <v>0</v>
          </cell>
          <cell r="EE110">
            <v>0</v>
          </cell>
          <cell r="EF110">
            <v>0</v>
          </cell>
          <cell r="EG110">
            <v>0</v>
          </cell>
          <cell r="EH110">
            <v>0</v>
          </cell>
          <cell r="EI110">
            <v>0</v>
          </cell>
          <cell r="EJ110">
            <v>0</v>
          </cell>
          <cell r="EK110">
            <v>0</v>
          </cell>
          <cell r="EL110">
            <v>0</v>
          </cell>
          <cell r="EM110">
            <v>0</v>
          </cell>
          <cell r="EN110">
            <v>0</v>
          </cell>
          <cell r="EO110">
            <v>0</v>
          </cell>
          <cell r="EP110">
            <v>0</v>
          </cell>
          <cell r="EQ110">
            <v>0</v>
          </cell>
          <cell r="ER110">
            <v>0</v>
          </cell>
          <cell r="ES110">
            <v>0</v>
          </cell>
          <cell r="ET110">
            <v>0</v>
          </cell>
          <cell r="EU110">
            <v>0</v>
          </cell>
          <cell r="EV110">
            <v>0</v>
          </cell>
          <cell r="EW110">
            <v>0</v>
          </cell>
          <cell r="EX110">
            <v>0</v>
          </cell>
          <cell r="EY110">
            <v>0</v>
          </cell>
          <cell r="EZ110">
            <v>0</v>
          </cell>
          <cell r="FA110">
            <v>0</v>
          </cell>
          <cell r="FB110">
            <v>0</v>
          </cell>
          <cell r="FC110">
            <v>0</v>
          </cell>
          <cell r="FD110">
            <v>0</v>
          </cell>
          <cell r="FE110">
            <v>0</v>
          </cell>
          <cell r="FF110">
            <v>0</v>
          </cell>
          <cell r="FG110">
            <v>0</v>
          </cell>
          <cell r="FH110">
            <v>0</v>
          </cell>
          <cell r="FI110">
            <v>0</v>
          </cell>
          <cell r="FJ110">
            <v>0</v>
          </cell>
          <cell r="FK110">
            <v>0</v>
          </cell>
          <cell r="FL110">
            <v>0</v>
          </cell>
          <cell r="FM110">
            <v>0</v>
          </cell>
          <cell r="FN110">
            <v>0</v>
          </cell>
          <cell r="FO110">
            <v>0</v>
          </cell>
          <cell r="FP110">
            <v>7.7080000000000002</v>
          </cell>
          <cell r="FQ110">
            <v>7.7080000000000002</v>
          </cell>
          <cell r="FR110">
            <v>7.7080000000000002</v>
          </cell>
          <cell r="FS110">
            <v>7.7080000000000002</v>
          </cell>
          <cell r="FT110">
            <v>7.7080000000000002</v>
          </cell>
          <cell r="FU110">
            <v>7.7080000000000002</v>
          </cell>
          <cell r="FV110">
            <v>7.7080000000000002</v>
          </cell>
          <cell r="FW110">
            <v>7.7080000000000002</v>
          </cell>
          <cell r="FX110">
            <v>7.7080000000000002</v>
          </cell>
          <cell r="FY110">
            <v>7.7080000000000002</v>
          </cell>
          <cell r="FZ110">
            <v>7.7080000000000002</v>
          </cell>
          <cell r="GA110">
            <v>7.7279999999999998</v>
          </cell>
          <cell r="GB110">
            <v>11.669</v>
          </cell>
          <cell r="GC110">
            <v>11.669</v>
          </cell>
          <cell r="GD110">
            <v>11.669</v>
          </cell>
          <cell r="GE110">
            <v>14.894</v>
          </cell>
          <cell r="GF110">
            <v>18.638999999999999</v>
          </cell>
          <cell r="GG110">
            <v>21.016999999999999</v>
          </cell>
          <cell r="GH110">
            <v>21.03</v>
          </cell>
          <cell r="GI110">
            <v>21.661999999999999</v>
          </cell>
          <cell r="GJ110">
            <v>22.389800000000001</v>
          </cell>
          <cell r="GK110">
            <v>24.856999999999999</v>
          </cell>
          <cell r="GL110">
            <v>27.591000000000001</v>
          </cell>
          <cell r="GM110">
            <v>39.695999999999998</v>
          </cell>
          <cell r="GN110">
            <v>39.695999999999998</v>
          </cell>
          <cell r="GO110">
            <v>39.695999999999998</v>
          </cell>
          <cell r="GP110">
            <v>39.695999999999998</v>
          </cell>
          <cell r="GQ110">
            <v>39.695999999999998</v>
          </cell>
        </row>
        <row r="111">
          <cell r="A111" t="str">
            <v>PARSV IN</v>
          </cell>
          <cell r="B111" t="str">
            <v>Parsvnath Developers</v>
          </cell>
          <cell r="C111" t="str">
            <v>Real Estate</v>
          </cell>
          <cell r="D111">
            <v>0</v>
          </cell>
          <cell r="E111">
            <v>0</v>
          </cell>
          <cell r="F111">
            <v>0</v>
          </cell>
          <cell r="G111">
            <v>0</v>
          </cell>
          <cell r="H111">
            <v>0</v>
          </cell>
          <cell r="I111">
            <v>0</v>
          </cell>
          <cell r="J111">
            <v>0</v>
          </cell>
          <cell r="K111">
            <v>0</v>
          </cell>
          <cell r="L111">
            <v>0</v>
          </cell>
          <cell r="M111">
            <v>0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  <cell r="T111">
            <v>0</v>
          </cell>
          <cell r="U111">
            <v>0</v>
          </cell>
          <cell r="V111">
            <v>0</v>
          </cell>
          <cell r="W111">
            <v>0</v>
          </cell>
          <cell r="X111">
            <v>0</v>
          </cell>
          <cell r="Y111">
            <v>0</v>
          </cell>
          <cell r="Z111">
            <v>0</v>
          </cell>
          <cell r="AA111">
            <v>0</v>
          </cell>
          <cell r="AB111">
            <v>0</v>
          </cell>
          <cell r="AC111">
            <v>0</v>
          </cell>
          <cell r="AD111">
            <v>0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O111">
            <v>0</v>
          </cell>
          <cell r="AP111">
            <v>0</v>
          </cell>
          <cell r="AQ111">
            <v>0</v>
          </cell>
          <cell r="AR111">
            <v>0</v>
          </cell>
          <cell r="AS111">
            <v>0</v>
          </cell>
          <cell r="AT111">
            <v>0</v>
          </cell>
          <cell r="AU111">
            <v>374.66000000000042</v>
          </cell>
          <cell r="AV111">
            <v>365.44999999999976</v>
          </cell>
          <cell r="AW111">
            <v>489.31199999999887</v>
          </cell>
          <cell r="AX111">
            <v>538.62000000000012</v>
          </cell>
          <cell r="AY111">
            <v>1324.3799999999999</v>
          </cell>
          <cell r="AZ111">
            <v>1021.79</v>
          </cell>
          <cell r="BA111">
            <v>1027.1199999999994</v>
          </cell>
          <cell r="BB111">
            <v>1125.7099999999998</v>
          </cell>
          <cell r="BC111">
            <v>1148.9649999999992</v>
          </cell>
          <cell r="BD111">
            <v>739.67999999999972</v>
          </cell>
          <cell r="BE111">
            <v>218.6519999999999</v>
          </cell>
          <cell r="BF111">
            <v>53.902999999999992</v>
          </cell>
          <cell r="BG111">
            <v>116.01899999999998</v>
          </cell>
          <cell r="BH111">
            <v>0</v>
          </cell>
          <cell r="BI111">
            <v>0</v>
          </cell>
          <cell r="BJ111">
            <v>0</v>
          </cell>
          <cell r="BK111">
            <v>0</v>
          </cell>
          <cell r="BL111">
            <v>0</v>
          </cell>
          <cell r="BM111">
            <v>0</v>
          </cell>
          <cell r="BN111">
            <v>0</v>
          </cell>
          <cell r="BO111">
            <v>0</v>
          </cell>
          <cell r="BP111">
            <v>0</v>
          </cell>
          <cell r="BQ111">
            <v>0</v>
          </cell>
          <cell r="BR111">
            <v>0</v>
          </cell>
          <cell r="BS111">
            <v>0</v>
          </cell>
          <cell r="BT111">
            <v>0</v>
          </cell>
          <cell r="BU111">
            <v>0</v>
          </cell>
          <cell r="BV111">
            <v>0</v>
          </cell>
          <cell r="BW111">
            <v>0</v>
          </cell>
          <cell r="BX111">
            <v>0</v>
          </cell>
          <cell r="BY111">
            <v>0</v>
          </cell>
          <cell r="BZ111">
            <v>0</v>
          </cell>
          <cell r="CA111">
            <v>0</v>
          </cell>
          <cell r="CB111">
            <v>0</v>
          </cell>
          <cell r="CC111">
            <v>0</v>
          </cell>
          <cell r="CD111">
            <v>0</v>
          </cell>
          <cell r="CE111">
            <v>0</v>
          </cell>
          <cell r="CF111">
            <v>0</v>
          </cell>
          <cell r="CG111">
            <v>0</v>
          </cell>
          <cell r="CH111">
            <v>0</v>
          </cell>
          <cell r="CI111">
            <v>0</v>
          </cell>
          <cell r="CJ111">
            <v>0</v>
          </cell>
          <cell r="CK111">
            <v>0</v>
          </cell>
          <cell r="CL111">
            <v>0</v>
          </cell>
          <cell r="CM111">
            <v>0</v>
          </cell>
          <cell r="CN111">
            <v>0</v>
          </cell>
          <cell r="CO111">
            <v>0</v>
          </cell>
          <cell r="CP111">
            <v>0</v>
          </cell>
          <cell r="CQ111">
            <v>0</v>
          </cell>
          <cell r="CR111">
            <v>0</v>
          </cell>
          <cell r="CS111">
            <v>0</v>
          </cell>
          <cell r="CT111">
            <v>0</v>
          </cell>
          <cell r="CU111">
            <v>0</v>
          </cell>
          <cell r="CV111">
            <v>0</v>
          </cell>
          <cell r="CW111">
            <v>0</v>
          </cell>
          <cell r="CX111">
            <v>0</v>
          </cell>
          <cell r="CY111">
            <v>374.66000000000042</v>
          </cell>
          <cell r="CZ111">
            <v>365.44999999999976</v>
          </cell>
          <cell r="DA111">
            <v>489.31199999999887</v>
          </cell>
          <cell r="DB111">
            <v>538.62000000000012</v>
          </cell>
          <cell r="DC111">
            <v>1324.3799999999999</v>
          </cell>
          <cell r="DD111">
            <v>1021.79</v>
          </cell>
          <cell r="DE111">
            <v>1027.1199999999994</v>
          </cell>
          <cell r="DF111">
            <v>1149.3899999999999</v>
          </cell>
          <cell r="DG111">
            <v>1148.9649999999992</v>
          </cell>
          <cell r="DH111">
            <v>739.67999999999972</v>
          </cell>
          <cell r="DI111">
            <v>218.6519999999999</v>
          </cell>
          <cell r="DJ111">
            <v>53.902999999999992</v>
          </cell>
          <cell r="DK111">
            <v>116.01899999999998</v>
          </cell>
          <cell r="DL111">
            <v>0</v>
          </cell>
          <cell r="DM111">
            <v>0</v>
          </cell>
          <cell r="DN111">
            <v>0</v>
          </cell>
          <cell r="DO111">
            <v>0</v>
          </cell>
          <cell r="DP111">
            <v>0</v>
          </cell>
          <cell r="DQ111">
            <v>0</v>
          </cell>
          <cell r="DR111">
            <v>0</v>
          </cell>
          <cell r="DS111">
            <v>0</v>
          </cell>
          <cell r="DT111">
            <v>0</v>
          </cell>
          <cell r="DU111">
            <v>0</v>
          </cell>
          <cell r="DV111">
            <v>0</v>
          </cell>
          <cell r="DW111">
            <v>0</v>
          </cell>
          <cell r="DX111">
            <v>0</v>
          </cell>
          <cell r="DY111">
            <v>0</v>
          </cell>
          <cell r="DZ111">
            <v>0</v>
          </cell>
          <cell r="EA111">
            <v>0</v>
          </cell>
          <cell r="EB111">
            <v>0</v>
          </cell>
          <cell r="EC111">
            <v>0</v>
          </cell>
          <cell r="ED111">
            <v>0</v>
          </cell>
          <cell r="EE111">
            <v>0</v>
          </cell>
          <cell r="EF111">
            <v>0</v>
          </cell>
          <cell r="EG111">
            <v>0</v>
          </cell>
          <cell r="EH111">
            <v>0</v>
          </cell>
          <cell r="EI111">
            <v>0</v>
          </cell>
          <cell r="EJ111">
            <v>0</v>
          </cell>
          <cell r="EK111">
            <v>0</v>
          </cell>
          <cell r="EL111">
            <v>0</v>
          </cell>
          <cell r="EM111">
            <v>0</v>
          </cell>
          <cell r="EN111">
            <v>0</v>
          </cell>
          <cell r="EO111">
            <v>0</v>
          </cell>
          <cell r="EP111">
            <v>0</v>
          </cell>
          <cell r="EQ111">
            <v>0</v>
          </cell>
          <cell r="ER111">
            <v>0</v>
          </cell>
          <cell r="ES111">
            <v>0</v>
          </cell>
          <cell r="ET111">
            <v>0</v>
          </cell>
          <cell r="EU111">
            <v>0</v>
          </cell>
          <cell r="EV111">
            <v>0</v>
          </cell>
          <cell r="EW111">
            <v>0</v>
          </cell>
          <cell r="EX111">
            <v>0</v>
          </cell>
          <cell r="EY111">
            <v>0</v>
          </cell>
          <cell r="EZ111">
            <v>0</v>
          </cell>
          <cell r="FA111">
            <v>0</v>
          </cell>
          <cell r="FB111">
            <v>0</v>
          </cell>
          <cell r="FC111">
            <v>0</v>
          </cell>
          <cell r="FD111">
            <v>0</v>
          </cell>
          <cell r="FE111">
            <v>0</v>
          </cell>
          <cell r="FF111">
            <v>0</v>
          </cell>
          <cell r="FG111">
            <v>0</v>
          </cell>
          <cell r="FH111">
            <v>0</v>
          </cell>
          <cell r="FI111">
            <v>0</v>
          </cell>
          <cell r="FJ111">
            <v>0</v>
          </cell>
          <cell r="FK111">
            <v>0</v>
          </cell>
          <cell r="FL111">
            <v>0</v>
          </cell>
          <cell r="FM111">
            <v>0</v>
          </cell>
          <cell r="FN111">
            <v>0</v>
          </cell>
          <cell r="FO111">
            <v>0</v>
          </cell>
          <cell r="FP111">
            <v>0</v>
          </cell>
          <cell r="FQ111">
            <v>0</v>
          </cell>
          <cell r="FR111">
            <v>0</v>
          </cell>
          <cell r="FS111">
            <v>0</v>
          </cell>
          <cell r="FT111">
            <v>0</v>
          </cell>
          <cell r="FU111">
            <v>0</v>
          </cell>
          <cell r="FV111">
            <v>0</v>
          </cell>
          <cell r="FW111">
            <v>0</v>
          </cell>
          <cell r="FX111">
            <v>0</v>
          </cell>
          <cell r="FY111">
            <v>0</v>
          </cell>
          <cell r="FZ111">
            <v>0</v>
          </cell>
          <cell r="GA111">
            <v>0</v>
          </cell>
          <cell r="GB111">
            <v>0</v>
          </cell>
          <cell r="GC111">
            <v>0</v>
          </cell>
          <cell r="GD111">
            <v>0</v>
          </cell>
          <cell r="GE111">
            <v>98.913600000000002</v>
          </cell>
          <cell r="GF111">
            <v>98.913600000000002</v>
          </cell>
          <cell r="GG111">
            <v>98.913600000000002</v>
          </cell>
          <cell r="GH111">
            <v>184.6962</v>
          </cell>
          <cell r="GI111">
            <v>184.6962</v>
          </cell>
          <cell r="GJ111">
            <v>184.6962</v>
          </cell>
          <cell r="GK111">
            <v>184.6962</v>
          </cell>
          <cell r="GL111">
            <v>184.6962</v>
          </cell>
          <cell r="GM111">
            <v>184.6962</v>
          </cell>
          <cell r="GN111">
            <v>184.6962</v>
          </cell>
          <cell r="GO111">
            <v>184.6962</v>
          </cell>
          <cell r="GP111">
            <v>184.6962</v>
          </cell>
          <cell r="GQ111">
            <v>184.6962</v>
          </cell>
        </row>
        <row r="112">
          <cell r="A112" t="str">
            <v>PENL IN</v>
          </cell>
          <cell r="B112" t="str">
            <v>Peninsula Land</v>
          </cell>
          <cell r="C112" t="str">
            <v>Real Estate</v>
          </cell>
          <cell r="D112">
            <v>0</v>
          </cell>
          <cell r="E112">
            <v>0</v>
          </cell>
          <cell r="F112">
            <v>0</v>
          </cell>
          <cell r="G112">
            <v>0</v>
          </cell>
          <cell r="H112">
            <v>0</v>
          </cell>
          <cell r="I112">
            <v>0</v>
          </cell>
          <cell r="J112">
            <v>0</v>
          </cell>
          <cell r="K112">
            <v>0</v>
          </cell>
          <cell r="L112">
            <v>0</v>
          </cell>
          <cell r="M112">
            <v>0</v>
          </cell>
          <cell r="N112">
            <v>0</v>
          </cell>
          <cell r="O112">
            <v>0</v>
          </cell>
          <cell r="P112">
            <v>0</v>
          </cell>
          <cell r="Q112">
            <v>0</v>
          </cell>
          <cell r="R112">
            <v>0</v>
          </cell>
          <cell r="S112">
            <v>0</v>
          </cell>
          <cell r="T112">
            <v>0</v>
          </cell>
          <cell r="U112">
            <v>0</v>
          </cell>
          <cell r="V112">
            <v>0</v>
          </cell>
          <cell r="W112">
            <v>0</v>
          </cell>
          <cell r="X112">
            <v>0</v>
          </cell>
          <cell r="Y112">
            <v>0</v>
          </cell>
          <cell r="Z112">
            <v>0</v>
          </cell>
          <cell r="AA112">
            <v>0</v>
          </cell>
          <cell r="AB112">
            <v>0</v>
          </cell>
          <cell r="AC112">
            <v>0</v>
          </cell>
          <cell r="AD112">
            <v>0</v>
          </cell>
          <cell r="AE112">
            <v>0</v>
          </cell>
          <cell r="AF112">
            <v>771.8</v>
          </cell>
          <cell r="AG112">
            <v>-95.200000000000017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-179.8</v>
          </cell>
          <cell r="AN112">
            <v>-120.9</v>
          </cell>
          <cell r="AO112">
            <v>-134.30000000000001</v>
          </cell>
          <cell r="AP112">
            <v>-9.4000000000000572</v>
          </cell>
          <cell r="AQ112">
            <v>50.600000000000009</v>
          </cell>
          <cell r="AR112">
            <v>435.22800000000001</v>
          </cell>
          <cell r="AS112">
            <v>-19.899999999999999</v>
          </cell>
          <cell r="AT112">
            <v>-6.3999999999999932</v>
          </cell>
          <cell r="AU112">
            <v>395.59999999999997</v>
          </cell>
          <cell r="AV112">
            <v>670.0999999999998</v>
          </cell>
          <cell r="AW112">
            <v>767.8</v>
          </cell>
          <cell r="AX112">
            <v>217.30000000000007</v>
          </cell>
          <cell r="AY112">
            <v>335.09999999999991</v>
          </cell>
          <cell r="AZ112">
            <v>334.99999999999994</v>
          </cell>
          <cell r="BA112">
            <v>336.9000000000002</v>
          </cell>
          <cell r="BB112">
            <v>378.7</v>
          </cell>
          <cell r="BC112">
            <v>247.40000000000015</v>
          </cell>
          <cell r="BD112">
            <v>312.50000000000006</v>
          </cell>
          <cell r="BE112">
            <v>546.00000000000011</v>
          </cell>
          <cell r="BF112">
            <v>277.69999999999993</v>
          </cell>
          <cell r="BG112">
            <v>359.60000000000014</v>
          </cell>
          <cell r="BH112">
            <v>0</v>
          </cell>
          <cell r="BI112">
            <v>0</v>
          </cell>
          <cell r="BJ112">
            <v>0</v>
          </cell>
          <cell r="BK112">
            <v>0</v>
          </cell>
          <cell r="BL112">
            <v>0</v>
          </cell>
          <cell r="BM112">
            <v>0</v>
          </cell>
          <cell r="BN112">
            <v>0</v>
          </cell>
          <cell r="BO112">
            <v>0</v>
          </cell>
          <cell r="BP112">
            <v>0</v>
          </cell>
          <cell r="BQ112">
            <v>0</v>
          </cell>
          <cell r="BR112">
            <v>0</v>
          </cell>
          <cell r="BS112">
            <v>0</v>
          </cell>
          <cell r="BT112">
            <v>0</v>
          </cell>
          <cell r="BU112">
            <v>0</v>
          </cell>
          <cell r="BV112">
            <v>0</v>
          </cell>
          <cell r="BW112">
            <v>0</v>
          </cell>
          <cell r="BX112">
            <v>0</v>
          </cell>
          <cell r="BY112">
            <v>0</v>
          </cell>
          <cell r="BZ112">
            <v>0</v>
          </cell>
          <cell r="CA112">
            <v>0</v>
          </cell>
          <cell r="CB112">
            <v>0</v>
          </cell>
          <cell r="CC112">
            <v>0</v>
          </cell>
          <cell r="CD112">
            <v>0</v>
          </cell>
          <cell r="CE112">
            <v>0</v>
          </cell>
          <cell r="CF112">
            <v>0</v>
          </cell>
          <cell r="CG112">
            <v>0</v>
          </cell>
          <cell r="CH112">
            <v>0</v>
          </cell>
          <cell r="CI112">
            <v>0</v>
          </cell>
          <cell r="CJ112">
            <v>676.5</v>
          </cell>
          <cell r="CK112">
            <v>-3.7000000000000171</v>
          </cell>
          <cell r="CL112">
            <v>0</v>
          </cell>
          <cell r="CM112">
            <v>0</v>
          </cell>
          <cell r="CN112">
            <v>0</v>
          </cell>
          <cell r="CO112">
            <v>0</v>
          </cell>
          <cell r="CP112">
            <v>0</v>
          </cell>
          <cell r="CQ112">
            <v>-179.8</v>
          </cell>
          <cell r="CR112">
            <v>-120.9</v>
          </cell>
          <cell r="CS112">
            <v>-105.80000000000001</v>
          </cell>
          <cell r="CT112">
            <v>-9.4000000000000572</v>
          </cell>
          <cell r="CU112">
            <v>30.70000000000001</v>
          </cell>
          <cell r="CV112">
            <v>182.977</v>
          </cell>
          <cell r="CW112">
            <v>-19.899999999999999</v>
          </cell>
          <cell r="CX112">
            <v>5.5000000000000071</v>
          </cell>
          <cell r="CY112">
            <v>458.79999999999995</v>
          </cell>
          <cell r="CZ112">
            <v>670.0999999999998</v>
          </cell>
          <cell r="DA112">
            <v>807.69999999999993</v>
          </cell>
          <cell r="DB112">
            <v>217.30000000000007</v>
          </cell>
          <cell r="DC112">
            <v>335.09999999999991</v>
          </cell>
          <cell r="DD112">
            <v>334.99999999999994</v>
          </cell>
          <cell r="DE112">
            <v>336.9000000000002</v>
          </cell>
          <cell r="DF112">
            <v>378.7</v>
          </cell>
          <cell r="DG112">
            <v>247.40000000000015</v>
          </cell>
          <cell r="DH112">
            <v>312.50000000000006</v>
          </cell>
          <cell r="DI112">
            <v>546.00000000000011</v>
          </cell>
          <cell r="DJ112">
            <v>277.69999999999993</v>
          </cell>
          <cell r="DK112">
            <v>359.60000000000014</v>
          </cell>
          <cell r="DL112">
            <v>0</v>
          </cell>
          <cell r="DM112">
            <v>0</v>
          </cell>
          <cell r="DN112">
            <v>0</v>
          </cell>
          <cell r="DO112">
            <v>0</v>
          </cell>
          <cell r="DP112">
            <v>0</v>
          </cell>
          <cell r="DQ112">
            <v>0</v>
          </cell>
          <cell r="DR112">
            <v>0</v>
          </cell>
          <cell r="DS112">
            <v>0</v>
          </cell>
          <cell r="DT112">
            <v>0</v>
          </cell>
          <cell r="DU112">
            <v>0</v>
          </cell>
          <cell r="DV112">
            <v>0</v>
          </cell>
          <cell r="DW112">
            <v>0</v>
          </cell>
          <cell r="DX112">
            <v>0</v>
          </cell>
          <cell r="DY112">
            <v>0</v>
          </cell>
          <cell r="DZ112">
            <v>0</v>
          </cell>
          <cell r="EA112">
            <v>0</v>
          </cell>
          <cell r="EB112">
            <v>0</v>
          </cell>
          <cell r="EC112">
            <v>0</v>
          </cell>
          <cell r="ED112">
            <v>0</v>
          </cell>
          <cell r="EE112">
            <v>0</v>
          </cell>
          <cell r="EF112">
            <v>0</v>
          </cell>
          <cell r="EG112">
            <v>0</v>
          </cell>
          <cell r="EH112">
            <v>0</v>
          </cell>
          <cell r="EI112">
            <v>0</v>
          </cell>
          <cell r="EJ112">
            <v>0</v>
          </cell>
          <cell r="EK112">
            <v>0</v>
          </cell>
          <cell r="EL112">
            <v>0</v>
          </cell>
          <cell r="EM112">
            <v>0</v>
          </cell>
          <cell r="EN112">
            <v>0</v>
          </cell>
          <cell r="EO112">
            <v>0</v>
          </cell>
          <cell r="EP112">
            <v>0</v>
          </cell>
          <cell r="EQ112">
            <v>0</v>
          </cell>
          <cell r="ER112">
            <v>0</v>
          </cell>
          <cell r="ES112">
            <v>0</v>
          </cell>
          <cell r="ET112">
            <v>0</v>
          </cell>
          <cell r="EU112">
            <v>0</v>
          </cell>
          <cell r="EV112">
            <v>0</v>
          </cell>
          <cell r="EW112">
            <v>0</v>
          </cell>
          <cell r="EX112">
            <v>0</v>
          </cell>
          <cell r="EY112">
            <v>0</v>
          </cell>
          <cell r="EZ112">
            <v>0</v>
          </cell>
          <cell r="FA112">
            <v>0</v>
          </cell>
          <cell r="FB112">
            <v>0</v>
          </cell>
          <cell r="FC112">
            <v>0</v>
          </cell>
          <cell r="FD112">
            <v>0</v>
          </cell>
          <cell r="FE112">
            <v>0</v>
          </cell>
          <cell r="FF112">
            <v>0</v>
          </cell>
          <cell r="FG112">
            <v>0</v>
          </cell>
          <cell r="FH112">
            <v>0</v>
          </cell>
          <cell r="FI112">
            <v>0</v>
          </cell>
          <cell r="FJ112">
            <v>0</v>
          </cell>
          <cell r="FK112">
            <v>0</v>
          </cell>
          <cell r="FL112">
            <v>0</v>
          </cell>
          <cell r="FM112">
            <v>0</v>
          </cell>
          <cell r="FN112">
            <v>0</v>
          </cell>
          <cell r="FO112">
            <v>0</v>
          </cell>
          <cell r="FP112">
            <v>39.53</v>
          </cell>
          <cell r="FQ112">
            <v>19.53</v>
          </cell>
          <cell r="FR112">
            <v>0</v>
          </cell>
          <cell r="FS112">
            <v>0</v>
          </cell>
          <cell r="FT112">
            <v>0</v>
          </cell>
          <cell r="FU112">
            <v>0</v>
          </cell>
          <cell r="FV112">
            <v>0</v>
          </cell>
          <cell r="FW112">
            <v>97.65</v>
          </cell>
          <cell r="FX112">
            <v>97.65</v>
          </cell>
          <cell r="FY112">
            <v>97.65</v>
          </cell>
          <cell r="FZ112">
            <v>97.65</v>
          </cell>
          <cell r="GA112">
            <v>97.65</v>
          </cell>
          <cell r="GB112">
            <v>97.65</v>
          </cell>
          <cell r="GC112">
            <v>97.65</v>
          </cell>
          <cell r="GD112">
            <v>97.65</v>
          </cell>
          <cell r="GE112">
            <v>197.65</v>
          </cell>
          <cell r="GF112">
            <v>197.75</v>
          </cell>
          <cell r="GG112">
            <v>197.75</v>
          </cell>
          <cell r="GH112">
            <v>210.45100000000002</v>
          </cell>
          <cell r="GI112">
            <v>210.45100000000002</v>
          </cell>
          <cell r="GJ112">
            <v>235.45</v>
          </cell>
          <cell r="GK112">
            <v>235.45000000000002</v>
          </cell>
          <cell r="GL112">
            <v>279.2</v>
          </cell>
          <cell r="GM112">
            <v>279.2</v>
          </cell>
          <cell r="GN112">
            <v>279.2</v>
          </cell>
          <cell r="GO112">
            <v>279.2</v>
          </cell>
          <cell r="GP112">
            <v>279.2</v>
          </cell>
          <cell r="GQ112">
            <v>279.2</v>
          </cell>
        </row>
        <row r="113">
          <cell r="A113" t="str">
            <v>PVKP IN</v>
          </cell>
          <cell r="B113" t="str">
            <v>Puravankara Projects</v>
          </cell>
          <cell r="C113" t="str">
            <v>Real Estate</v>
          </cell>
          <cell r="D113">
            <v>0</v>
          </cell>
          <cell r="E113">
            <v>0</v>
          </cell>
          <cell r="F113">
            <v>0</v>
          </cell>
          <cell r="G113">
            <v>0</v>
          </cell>
          <cell r="H113">
            <v>0</v>
          </cell>
          <cell r="I113">
            <v>0</v>
          </cell>
          <cell r="J113">
            <v>0</v>
          </cell>
          <cell r="K113">
            <v>0</v>
          </cell>
          <cell r="L113">
            <v>0</v>
          </cell>
          <cell r="M113">
            <v>0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  <cell r="T113">
            <v>0</v>
          </cell>
          <cell r="U113">
            <v>0</v>
          </cell>
          <cell r="V113">
            <v>0</v>
          </cell>
          <cell r="W113">
            <v>0</v>
          </cell>
          <cell r="X113">
            <v>0</v>
          </cell>
          <cell r="Y113">
            <v>0</v>
          </cell>
          <cell r="Z113">
            <v>0</v>
          </cell>
          <cell r="AA113">
            <v>0</v>
          </cell>
          <cell r="AB113">
            <v>0</v>
          </cell>
          <cell r="AC113">
            <v>0</v>
          </cell>
          <cell r="AD113">
            <v>0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O113">
            <v>0</v>
          </cell>
          <cell r="AP113">
            <v>0</v>
          </cell>
          <cell r="AQ113">
            <v>0</v>
          </cell>
          <cell r="AR113">
            <v>0</v>
          </cell>
          <cell r="AS113">
            <v>0</v>
          </cell>
          <cell r="AT113">
            <v>0</v>
          </cell>
          <cell r="AU113">
            <v>0</v>
          </cell>
          <cell r="AV113">
            <v>259.8050300000001</v>
          </cell>
          <cell r="AW113">
            <v>281.86203400000005</v>
          </cell>
          <cell r="AX113">
            <v>284.36400000000003</v>
          </cell>
          <cell r="AY113">
            <v>464.95893599999977</v>
          </cell>
          <cell r="AZ113">
            <v>440.14099999999996</v>
          </cell>
          <cell r="BA113">
            <v>602.2455779999998</v>
          </cell>
          <cell r="BB113">
            <v>631.15133300000002</v>
          </cell>
          <cell r="BC113">
            <v>727.12601200000006</v>
          </cell>
          <cell r="BD113">
            <v>618.85797300000002</v>
          </cell>
          <cell r="BE113">
            <v>504.7</v>
          </cell>
          <cell r="BF113">
            <v>174.70000000000005</v>
          </cell>
          <cell r="BG113">
            <v>145.80000000000004</v>
          </cell>
          <cell r="BH113">
            <v>0</v>
          </cell>
          <cell r="BI113">
            <v>0</v>
          </cell>
          <cell r="BJ113">
            <v>0</v>
          </cell>
          <cell r="BK113">
            <v>0</v>
          </cell>
          <cell r="BL113">
            <v>0</v>
          </cell>
          <cell r="BM113">
            <v>0</v>
          </cell>
          <cell r="BN113">
            <v>0</v>
          </cell>
          <cell r="BO113">
            <v>0</v>
          </cell>
          <cell r="BP113">
            <v>0</v>
          </cell>
          <cell r="BQ113">
            <v>0</v>
          </cell>
          <cell r="BR113">
            <v>0</v>
          </cell>
          <cell r="BS113">
            <v>0</v>
          </cell>
          <cell r="BT113">
            <v>0</v>
          </cell>
          <cell r="BU113">
            <v>0</v>
          </cell>
          <cell r="BV113">
            <v>0</v>
          </cell>
          <cell r="BW113">
            <v>0</v>
          </cell>
          <cell r="BX113">
            <v>0</v>
          </cell>
          <cell r="BY113">
            <v>0</v>
          </cell>
          <cell r="BZ113">
            <v>0</v>
          </cell>
          <cell r="CA113">
            <v>0</v>
          </cell>
          <cell r="CB113">
            <v>0</v>
          </cell>
          <cell r="CC113">
            <v>0</v>
          </cell>
          <cell r="CD113">
            <v>0</v>
          </cell>
          <cell r="CE113">
            <v>0</v>
          </cell>
          <cell r="CF113">
            <v>0</v>
          </cell>
          <cell r="CG113">
            <v>0</v>
          </cell>
          <cell r="CH113">
            <v>0</v>
          </cell>
          <cell r="CI113">
            <v>0</v>
          </cell>
          <cell r="CJ113">
            <v>0</v>
          </cell>
          <cell r="CK113">
            <v>0</v>
          </cell>
          <cell r="CL113">
            <v>0</v>
          </cell>
          <cell r="CM113">
            <v>0</v>
          </cell>
          <cell r="CN113">
            <v>0</v>
          </cell>
          <cell r="CO113">
            <v>0</v>
          </cell>
          <cell r="CP113">
            <v>0</v>
          </cell>
          <cell r="CQ113">
            <v>0</v>
          </cell>
          <cell r="CR113">
            <v>0</v>
          </cell>
          <cell r="CS113">
            <v>0</v>
          </cell>
          <cell r="CT113">
            <v>0</v>
          </cell>
          <cell r="CU113">
            <v>0</v>
          </cell>
          <cell r="CV113">
            <v>0</v>
          </cell>
          <cell r="CW113">
            <v>0</v>
          </cell>
          <cell r="CX113">
            <v>0</v>
          </cell>
          <cell r="CY113">
            <v>0</v>
          </cell>
          <cell r="CZ113">
            <v>259.8050300000001</v>
          </cell>
          <cell r="DA113">
            <v>281.86203400000005</v>
          </cell>
          <cell r="DB113">
            <v>284.36400000000003</v>
          </cell>
          <cell r="DC113">
            <v>464.95893599999977</v>
          </cell>
          <cell r="DD113">
            <v>440.14099999999996</v>
          </cell>
          <cell r="DE113">
            <v>602.2455779999998</v>
          </cell>
          <cell r="DF113">
            <v>631.15133300000002</v>
          </cell>
          <cell r="DG113">
            <v>727.12601200000006</v>
          </cell>
          <cell r="DH113">
            <v>618.85797300000002</v>
          </cell>
          <cell r="DI113">
            <v>504.7</v>
          </cell>
          <cell r="DJ113">
            <v>174.70000000000005</v>
          </cell>
          <cell r="DK113">
            <v>145.80000000000004</v>
          </cell>
          <cell r="DL113">
            <v>0</v>
          </cell>
          <cell r="DM113">
            <v>0</v>
          </cell>
          <cell r="DN113">
            <v>0</v>
          </cell>
          <cell r="DO113">
            <v>0</v>
          </cell>
          <cell r="DP113">
            <v>0</v>
          </cell>
          <cell r="DQ113">
            <v>0</v>
          </cell>
          <cell r="DR113">
            <v>0</v>
          </cell>
          <cell r="DS113">
            <v>0</v>
          </cell>
          <cell r="DT113">
            <v>0</v>
          </cell>
          <cell r="DU113">
            <v>0</v>
          </cell>
          <cell r="DV113">
            <v>0</v>
          </cell>
          <cell r="DW113">
            <v>0</v>
          </cell>
          <cell r="DX113">
            <v>0</v>
          </cell>
          <cell r="DY113">
            <v>0</v>
          </cell>
          <cell r="DZ113">
            <v>0</v>
          </cell>
          <cell r="EA113">
            <v>0</v>
          </cell>
          <cell r="EB113">
            <v>0</v>
          </cell>
          <cell r="EC113">
            <v>0</v>
          </cell>
          <cell r="ED113">
            <v>0</v>
          </cell>
          <cell r="EE113">
            <v>0</v>
          </cell>
          <cell r="EF113">
            <v>0</v>
          </cell>
          <cell r="EG113">
            <v>0</v>
          </cell>
          <cell r="EH113">
            <v>0</v>
          </cell>
          <cell r="EI113">
            <v>0</v>
          </cell>
          <cell r="EJ113">
            <v>0</v>
          </cell>
          <cell r="EK113">
            <v>0</v>
          </cell>
          <cell r="EL113">
            <v>0</v>
          </cell>
          <cell r="EM113">
            <v>0</v>
          </cell>
          <cell r="EN113">
            <v>0</v>
          </cell>
          <cell r="EO113">
            <v>0</v>
          </cell>
          <cell r="EP113">
            <v>0</v>
          </cell>
          <cell r="EQ113">
            <v>0</v>
          </cell>
          <cell r="ER113">
            <v>0</v>
          </cell>
          <cell r="ES113">
            <v>0</v>
          </cell>
          <cell r="ET113">
            <v>0</v>
          </cell>
          <cell r="EU113">
            <v>0</v>
          </cell>
          <cell r="EV113">
            <v>0</v>
          </cell>
          <cell r="EW113">
            <v>0</v>
          </cell>
          <cell r="EX113">
            <v>0</v>
          </cell>
          <cell r="EY113">
            <v>0</v>
          </cell>
          <cell r="EZ113">
            <v>0</v>
          </cell>
          <cell r="FA113">
            <v>0</v>
          </cell>
          <cell r="FB113">
            <v>0</v>
          </cell>
          <cell r="FC113">
            <v>0</v>
          </cell>
          <cell r="FD113">
            <v>0</v>
          </cell>
          <cell r="FE113">
            <v>0</v>
          </cell>
          <cell r="FF113">
            <v>0</v>
          </cell>
          <cell r="FG113">
            <v>0</v>
          </cell>
          <cell r="FH113">
            <v>0</v>
          </cell>
          <cell r="FI113">
            <v>0</v>
          </cell>
          <cell r="FJ113">
            <v>0</v>
          </cell>
          <cell r="FK113">
            <v>0</v>
          </cell>
          <cell r="FL113">
            <v>0</v>
          </cell>
          <cell r="FM113">
            <v>0</v>
          </cell>
          <cell r="FN113">
            <v>0</v>
          </cell>
          <cell r="FO113">
            <v>0</v>
          </cell>
          <cell r="FP113">
            <v>0</v>
          </cell>
          <cell r="FQ113">
            <v>0</v>
          </cell>
          <cell r="FR113">
            <v>0</v>
          </cell>
          <cell r="FS113">
            <v>0</v>
          </cell>
          <cell r="FT113">
            <v>0</v>
          </cell>
          <cell r="FU113">
            <v>0</v>
          </cell>
          <cell r="FV113">
            <v>0</v>
          </cell>
          <cell r="FW113">
            <v>0</v>
          </cell>
          <cell r="FX113">
            <v>0</v>
          </cell>
          <cell r="FY113">
            <v>0</v>
          </cell>
          <cell r="FZ113">
            <v>0</v>
          </cell>
          <cell r="GA113">
            <v>0</v>
          </cell>
          <cell r="GB113">
            <v>0</v>
          </cell>
          <cell r="GC113">
            <v>0</v>
          </cell>
          <cell r="GD113">
            <v>0</v>
          </cell>
          <cell r="GE113">
            <v>192.01740000000001</v>
          </cell>
          <cell r="GF113">
            <v>192.01740000000001</v>
          </cell>
          <cell r="GG113">
            <v>192.01740000000001</v>
          </cell>
          <cell r="GH113">
            <v>192.01740000000001</v>
          </cell>
          <cell r="GI113">
            <v>192.01740000000001</v>
          </cell>
          <cell r="GJ113">
            <v>192.01740000000001</v>
          </cell>
          <cell r="GK113">
            <v>213.48506500000002</v>
          </cell>
          <cell r="GL113">
            <v>213.48506500000002</v>
          </cell>
          <cell r="GM113">
            <v>213.48506500000002</v>
          </cell>
          <cell r="GN113">
            <v>213.48506500000002</v>
          </cell>
          <cell r="GO113">
            <v>213.48506500000002</v>
          </cell>
          <cell r="GP113">
            <v>213.48506500000002</v>
          </cell>
          <cell r="GQ113">
            <v>213.48506500000002</v>
          </cell>
        </row>
        <row r="114">
          <cell r="A114" t="str">
            <v>SOBHA IN</v>
          </cell>
          <cell r="B114" t="str">
            <v>Sobha Developers</v>
          </cell>
          <cell r="C114" t="str">
            <v>Real Estate</v>
          </cell>
          <cell r="D114">
            <v>0</v>
          </cell>
          <cell r="E114">
            <v>0</v>
          </cell>
          <cell r="F114">
            <v>0</v>
          </cell>
          <cell r="G114">
            <v>0</v>
          </cell>
          <cell r="H114">
            <v>0</v>
          </cell>
          <cell r="I114">
            <v>0</v>
          </cell>
          <cell r="J114">
            <v>0</v>
          </cell>
          <cell r="K114">
            <v>0</v>
          </cell>
          <cell r="L114">
            <v>0</v>
          </cell>
          <cell r="M114">
            <v>0</v>
          </cell>
          <cell r="N114">
            <v>0</v>
          </cell>
          <cell r="O114">
            <v>0</v>
          </cell>
          <cell r="P114">
            <v>0</v>
          </cell>
          <cell r="Q114">
            <v>0</v>
          </cell>
          <cell r="R114">
            <v>0</v>
          </cell>
          <cell r="S114">
            <v>0</v>
          </cell>
          <cell r="T114">
            <v>0</v>
          </cell>
          <cell r="U114">
            <v>0</v>
          </cell>
          <cell r="V114">
            <v>0</v>
          </cell>
          <cell r="W114">
            <v>0</v>
          </cell>
          <cell r="X114">
            <v>0</v>
          </cell>
          <cell r="Y114">
            <v>0</v>
          </cell>
          <cell r="Z114">
            <v>0</v>
          </cell>
          <cell r="AA114">
            <v>0</v>
          </cell>
          <cell r="AB114">
            <v>0</v>
          </cell>
          <cell r="AC114">
            <v>0</v>
          </cell>
          <cell r="AD114">
            <v>0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O114">
            <v>0</v>
          </cell>
          <cell r="AP114">
            <v>0</v>
          </cell>
          <cell r="AQ114">
            <v>0</v>
          </cell>
          <cell r="AR114">
            <v>0</v>
          </cell>
          <cell r="AS114">
            <v>0</v>
          </cell>
          <cell r="AT114">
            <v>0</v>
          </cell>
          <cell r="AU114" t="e">
            <v>#VALUE!</v>
          </cell>
          <cell r="AV114">
            <v>0</v>
          </cell>
          <cell r="AW114">
            <v>0</v>
          </cell>
          <cell r="AX114">
            <v>457</v>
          </cell>
          <cell r="AY114">
            <v>619</v>
          </cell>
          <cell r="AZ114">
            <v>408</v>
          </cell>
          <cell r="BA114">
            <v>561.80999999999972</v>
          </cell>
          <cell r="BB114">
            <v>611</v>
          </cell>
          <cell r="BC114">
            <v>702</v>
          </cell>
          <cell r="BD114">
            <v>505</v>
          </cell>
          <cell r="BE114">
            <v>490</v>
          </cell>
          <cell r="BF114">
            <v>75</v>
          </cell>
          <cell r="BG114">
            <v>27</v>
          </cell>
          <cell r="BH114">
            <v>0</v>
          </cell>
          <cell r="BI114">
            <v>0</v>
          </cell>
          <cell r="BJ114">
            <v>0</v>
          </cell>
          <cell r="BK114">
            <v>0</v>
          </cell>
          <cell r="BL114">
            <v>0</v>
          </cell>
          <cell r="BM114">
            <v>0</v>
          </cell>
          <cell r="BN114">
            <v>0</v>
          </cell>
          <cell r="BO114">
            <v>0</v>
          </cell>
          <cell r="BP114">
            <v>0</v>
          </cell>
          <cell r="BQ114">
            <v>0</v>
          </cell>
          <cell r="BR114">
            <v>0</v>
          </cell>
          <cell r="BS114">
            <v>0</v>
          </cell>
          <cell r="BT114">
            <v>0</v>
          </cell>
          <cell r="BU114">
            <v>0</v>
          </cell>
          <cell r="BV114">
            <v>0</v>
          </cell>
          <cell r="BW114">
            <v>0</v>
          </cell>
          <cell r="BX114">
            <v>0</v>
          </cell>
          <cell r="BY114">
            <v>0</v>
          </cell>
          <cell r="BZ114">
            <v>0</v>
          </cell>
          <cell r="CA114">
            <v>0</v>
          </cell>
          <cell r="CB114">
            <v>0</v>
          </cell>
          <cell r="CC114">
            <v>0</v>
          </cell>
          <cell r="CD114">
            <v>0</v>
          </cell>
          <cell r="CE114">
            <v>0</v>
          </cell>
          <cell r="CF114">
            <v>0</v>
          </cell>
          <cell r="CG114">
            <v>0</v>
          </cell>
          <cell r="CH114">
            <v>0</v>
          </cell>
          <cell r="CI114">
            <v>0</v>
          </cell>
          <cell r="CJ114">
            <v>0</v>
          </cell>
          <cell r="CK114">
            <v>0</v>
          </cell>
          <cell r="CL114">
            <v>0</v>
          </cell>
          <cell r="CM114">
            <v>0</v>
          </cell>
          <cell r="CN114">
            <v>0</v>
          </cell>
          <cell r="CO114">
            <v>0</v>
          </cell>
          <cell r="CP114">
            <v>0</v>
          </cell>
          <cell r="CQ114">
            <v>0</v>
          </cell>
          <cell r="CR114">
            <v>0</v>
          </cell>
          <cell r="CS114">
            <v>0</v>
          </cell>
          <cell r="CT114">
            <v>0</v>
          </cell>
          <cell r="CU114">
            <v>0</v>
          </cell>
          <cell r="CV114">
            <v>0</v>
          </cell>
          <cell r="CW114">
            <v>0</v>
          </cell>
          <cell r="CX114">
            <v>0</v>
          </cell>
          <cell r="CY114" t="e">
            <v>#VALUE!</v>
          </cell>
          <cell r="CZ114">
            <v>0</v>
          </cell>
          <cell r="DA114">
            <v>0</v>
          </cell>
          <cell r="DB114">
            <v>457</v>
          </cell>
          <cell r="DC114">
            <v>619</v>
          </cell>
          <cell r="DD114">
            <v>408</v>
          </cell>
          <cell r="DE114">
            <v>561.80999999999972</v>
          </cell>
          <cell r="DF114">
            <v>611</v>
          </cell>
          <cell r="DG114">
            <v>702</v>
          </cell>
          <cell r="DH114">
            <v>505</v>
          </cell>
          <cell r="DI114">
            <v>490</v>
          </cell>
          <cell r="DJ114">
            <v>75</v>
          </cell>
          <cell r="DK114">
            <v>27</v>
          </cell>
          <cell r="DL114">
            <v>0</v>
          </cell>
          <cell r="DM114">
            <v>0</v>
          </cell>
          <cell r="DN114">
            <v>0</v>
          </cell>
          <cell r="DO114">
            <v>0</v>
          </cell>
          <cell r="DP114">
            <v>0</v>
          </cell>
          <cell r="DQ114">
            <v>0</v>
          </cell>
          <cell r="DR114">
            <v>0</v>
          </cell>
          <cell r="DS114">
            <v>0</v>
          </cell>
          <cell r="DT114">
            <v>0</v>
          </cell>
          <cell r="DU114">
            <v>0</v>
          </cell>
          <cell r="DV114">
            <v>0</v>
          </cell>
          <cell r="DW114">
            <v>0</v>
          </cell>
          <cell r="DX114">
            <v>0</v>
          </cell>
          <cell r="DY114">
            <v>0</v>
          </cell>
          <cell r="DZ114">
            <v>0</v>
          </cell>
          <cell r="EA114">
            <v>0</v>
          </cell>
          <cell r="EB114">
            <v>0</v>
          </cell>
          <cell r="EC114">
            <v>0</v>
          </cell>
          <cell r="ED114">
            <v>0</v>
          </cell>
          <cell r="EE114">
            <v>0</v>
          </cell>
          <cell r="EF114">
            <v>0</v>
          </cell>
          <cell r="EG114">
            <v>0</v>
          </cell>
          <cell r="EH114">
            <v>0</v>
          </cell>
          <cell r="EI114">
            <v>0</v>
          </cell>
          <cell r="EJ114">
            <v>0</v>
          </cell>
          <cell r="EK114">
            <v>0</v>
          </cell>
          <cell r="EL114">
            <v>0</v>
          </cell>
          <cell r="EM114">
            <v>0</v>
          </cell>
          <cell r="EN114">
            <v>0</v>
          </cell>
          <cell r="EO114">
            <v>0</v>
          </cell>
          <cell r="EP114">
            <v>0</v>
          </cell>
          <cell r="EQ114">
            <v>0</v>
          </cell>
          <cell r="ER114">
            <v>0</v>
          </cell>
          <cell r="ES114">
            <v>0</v>
          </cell>
          <cell r="ET114">
            <v>0</v>
          </cell>
          <cell r="EU114">
            <v>0</v>
          </cell>
          <cell r="EV114">
            <v>0</v>
          </cell>
          <cell r="EW114">
            <v>0</v>
          </cell>
          <cell r="EX114">
            <v>0</v>
          </cell>
          <cell r="EY114">
            <v>0</v>
          </cell>
          <cell r="EZ114">
            <v>0</v>
          </cell>
          <cell r="FA114">
            <v>0</v>
          </cell>
          <cell r="FB114">
            <v>0</v>
          </cell>
          <cell r="FC114">
            <v>0</v>
          </cell>
          <cell r="FD114">
            <v>0</v>
          </cell>
          <cell r="FE114">
            <v>0</v>
          </cell>
          <cell r="FF114">
            <v>0</v>
          </cell>
          <cell r="FG114">
            <v>0</v>
          </cell>
          <cell r="FH114">
            <v>0</v>
          </cell>
          <cell r="FI114">
            <v>0</v>
          </cell>
          <cell r="FJ114">
            <v>0</v>
          </cell>
          <cell r="FK114">
            <v>0</v>
          </cell>
          <cell r="FL114">
            <v>0</v>
          </cell>
          <cell r="FM114">
            <v>0</v>
          </cell>
          <cell r="FN114">
            <v>0</v>
          </cell>
          <cell r="FO114">
            <v>0</v>
          </cell>
          <cell r="FP114">
            <v>0</v>
          </cell>
          <cell r="FQ114">
            <v>0</v>
          </cell>
          <cell r="FR114">
            <v>0</v>
          </cell>
          <cell r="FS114">
            <v>0</v>
          </cell>
          <cell r="FT114">
            <v>0</v>
          </cell>
          <cell r="FU114">
            <v>0</v>
          </cell>
          <cell r="FV114">
            <v>0</v>
          </cell>
          <cell r="FW114">
            <v>0</v>
          </cell>
          <cell r="FX114">
            <v>0</v>
          </cell>
          <cell r="FY114">
            <v>0</v>
          </cell>
          <cell r="FZ114">
            <v>0</v>
          </cell>
          <cell r="GA114">
            <v>0</v>
          </cell>
          <cell r="GB114">
            <v>0</v>
          </cell>
          <cell r="GC114" t="e">
            <v>#REF!</v>
          </cell>
          <cell r="GD114">
            <v>0</v>
          </cell>
          <cell r="GE114">
            <v>0</v>
          </cell>
          <cell r="GF114">
            <v>0</v>
          </cell>
          <cell r="GG114">
            <v>0</v>
          </cell>
          <cell r="GH114">
            <v>72.902000000000001</v>
          </cell>
          <cell r="GI114">
            <v>72.902000000000001</v>
          </cell>
          <cell r="GJ114">
            <v>72.902000000000001</v>
          </cell>
          <cell r="GK114">
            <v>72.902000000000001</v>
          </cell>
          <cell r="GL114">
            <v>72.902000000000001</v>
          </cell>
          <cell r="GM114">
            <v>72.902000000000001</v>
          </cell>
          <cell r="GN114">
            <v>72.902000000000001</v>
          </cell>
          <cell r="GO114">
            <v>72.902000000000001</v>
          </cell>
          <cell r="GP114">
            <v>72.902000000000001</v>
          </cell>
          <cell r="GQ114">
            <v>72.902000000000001</v>
          </cell>
        </row>
        <row r="115">
          <cell r="A115" t="str">
            <v>PUNJ IN</v>
          </cell>
          <cell r="B115" t="str">
            <v>Punj Lloyd</v>
          </cell>
          <cell r="C115" t="str">
            <v>Construction</v>
          </cell>
          <cell r="D115">
            <v>0</v>
          </cell>
          <cell r="E115">
            <v>0</v>
          </cell>
          <cell r="F115">
            <v>0</v>
          </cell>
          <cell r="G115">
            <v>0</v>
          </cell>
          <cell r="H115">
            <v>0</v>
          </cell>
          <cell r="I115">
            <v>0</v>
          </cell>
          <cell r="J115">
            <v>0</v>
          </cell>
          <cell r="K115">
            <v>0</v>
          </cell>
          <cell r="L115">
            <v>0</v>
          </cell>
          <cell r="M115">
            <v>0</v>
          </cell>
          <cell r="N115">
            <v>0</v>
          </cell>
          <cell r="O115">
            <v>0</v>
          </cell>
          <cell r="P115">
            <v>0</v>
          </cell>
          <cell r="Q115">
            <v>0</v>
          </cell>
          <cell r="R115">
            <v>0</v>
          </cell>
          <cell r="S115">
            <v>0</v>
          </cell>
          <cell r="T115">
            <v>0</v>
          </cell>
          <cell r="U115">
            <v>0</v>
          </cell>
          <cell r="V115">
            <v>0</v>
          </cell>
          <cell r="W115">
            <v>0</v>
          </cell>
          <cell r="X115">
            <v>0</v>
          </cell>
          <cell r="Y115">
            <v>0</v>
          </cell>
          <cell r="Z115">
            <v>0</v>
          </cell>
          <cell r="AA115">
            <v>0</v>
          </cell>
          <cell r="AB115">
            <v>0</v>
          </cell>
          <cell r="AC115">
            <v>0</v>
          </cell>
          <cell r="AD115">
            <v>0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O115">
            <v>0</v>
          </cell>
          <cell r="AP115">
            <v>0</v>
          </cell>
          <cell r="AQ115">
            <v>0</v>
          </cell>
          <cell r="AR115">
            <v>0</v>
          </cell>
          <cell r="AS115">
            <v>0</v>
          </cell>
          <cell r="AT115">
            <v>0</v>
          </cell>
          <cell r="AU115">
            <v>0</v>
          </cell>
          <cell r="AV115">
            <v>263.3900000000001</v>
          </cell>
          <cell r="AW115">
            <v>333.79999999999887</v>
          </cell>
          <cell r="AX115">
            <v>482.86000000000018</v>
          </cell>
          <cell r="AY115">
            <v>889.29999999999802</v>
          </cell>
          <cell r="AZ115">
            <v>595.29999999999973</v>
          </cell>
          <cell r="BA115">
            <v>894.7000000000005</v>
          </cell>
          <cell r="BB115">
            <v>917.20000000000221</v>
          </cell>
          <cell r="BC115">
            <v>1177.400000000001</v>
          </cell>
          <cell r="BD115">
            <v>1118.5000000000014</v>
          </cell>
          <cell r="BE115">
            <v>1441.1999999999987</v>
          </cell>
          <cell r="BF115">
            <v>-2256.1999999999971</v>
          </cell>
          <cell r="BG115">
            <v>-2556.5999999999985</v>
          </cell>
          <cell r="BH115">
            <v>0</v>
          </cell>
          <cell r="BI115">
            <v>0</v>
          </cell>
          <cell r="BJ115">
            <v>0</v>
          </cell>
          <cell r="BK115">
            <v>0</v>
          </cell>
          <cell r="BL115">
            <v>0</v>
          </cell>
          <cell r="BM115">
            <v>0</v>
          </cell>
          <cell r="BN115">
            <v>0</v>
          </cell>
          <cell r="BO115">
            <v>0</v>
          </cell>
          <cell r="BP115">
            <v>0</v>
          </cell>
          <cell r="BQ115">
            <v>0</v>
          </cell>
          <cell r="BR115">
            <v>0</v>
          </cell>
          <cell r="BS115">
            <v>0</v>
          </cell>
          <cell r="BT115">
            <v>0</v>
          </cell>
          <cell r="BU115">
            <v>0</v>
          </cell>
          <cell r="BV115">
            <v>0</v>
          </cell>
          <cell r="BW115">
            <v>0</v>
          </cell>
          <cell r="BX115">
            <v>0</v>
          </cell>
          <cell r="BY115">
            <v>0</v>
          </cell>
          <cell r="BZ115">
            <v>0</v>
          </cell>
          <cell r="CA115">
            <v>0</v>
          </cell>
          <cell r="CB115">
            <v>0</v>
          </cell>
          <cell r="CC115">
            <v>0</v>
          </cell>
          <cell r="CD115">
            <v>0</v>
          </cell>
          <cell r="CE115">
            <v>0</v>
          </cell>
          <cell r="CF115">
            <v>0</v>
          </cell>
          <cell r="CG115">
            <v>0</v>
          </cell>
          <cell r="CH115">
            <v>0</v>
          </cell>
          <cell r="CI115">
            <v>0</v>
          </cell>
          <cell r="CJ115">
            <v>0</v>
          </cell>
          <cell r="CK115">
            <v>0</v>
          </cell>
          <cell r="CL115">
            <v>0</v>
          </cell>
          <cell r="CM115">
            <v>0</v>
          </cell>
          <cell r="CN115">
            <v>0</v>
          </cell>
          <cell r="CO115">
            <v>0</v>
          </cell>
          <cell r="CP115">
            <v>0</v>
          </cell>
          <cell r="CQ115">
            <v>0</v>
          </cell>
          <cell r="CR115">
            <v>0</v>
          </cell>
          <cell r="CS115">
            <v>0</v>
          </cell>
          <cell r="CT115">
            <v>0</v>
          </cell>
          <cell r="CU115">
            <v>0</v>
          </cell>
          <cell r="CV115">
            <v>0</v>
          </cell>
          <cell r="CW115">
            <v>0</v>
          </cell>
          <cell r="CX115">
            <v>0</v>
          </cell>
          <cell r="CY115">
            <v>0</v>
          </cell>
          <cell r="CZ115">
            <v>263.3900000000001</v>
          </cell>
          <cell r="DA115">
            <v>333.79999999999887</v>
          </cell>
          <cell r="DB115">
            <v>482.86000000000018</v>
          </cell>
          <cell r="DC115">
            <v>889.29999999999802</v>
          </cell>
          <cell r="DD115">
            <v>595.29999999999973</v>
          </cell>
          <cell r="DE115">
            <v>894.7000000000005</v>
          </cell>
          <cell r="DF115">
            <v>546.00000000000227</v>
          </cell>
          <cell r="DG115">
            <v>1177.400000000001</v>
          </cell>
          <cell r="DH115">
            <v>914.40000000000134</v>
          </cell>
          <cell r="DI115">
            <v>1441.1999999999987</v>
          </cell>
          <cell r="DJ115">
            <v>-2184.1999999999971</v>
          </cell>
          <cell r="DK115">
            <v>-2578.2999999999984</v>
          </cell>
          <cell r="DL115">
            <v>0</v>
          </cell>
          <cell r="DM115">
            <v>0</v>
          </cell>
          <cell r="DN115">
            <v>0</v>
          </cell>
          <cell r="DO115">
            <v>0</v>
          </cell>
          <cell r="DP115">
            <v>0</v>
          </cell>
          <cell r="DQ115">
            <v>0</v>
          </cell>
          <cell r="DR115">
            <v>0</v>
          </cell>
          <cell r="DS115">
            <v>0</v>
          </cell>
          <cell r="DT115">
            <v>0</v>
          </cell>
          <cell r="DU115">
            <v>0</v>
          </cell>
          <cell r="DV115">
            <v>0</v>
          </cell>
          <cell r="DW115">
            <v>0</v>
          </cell>
          <cell r="DX115">
            <v>0</v>
          </cell>
          <cell r="DY115">
            <v>0</v>
          </cell>
          <cell r="DZ115">
            <v>0</v>
          </cell>
          <cell r="EA115">
            <v>0</v>
          </cell>
          <cell r="EB115">
            <v>0</v>
          </cell>
          <cell r="EC115">
            <v>0</v>
          </cell>
          <cell r="ED115">
            <v>0</v>
          </cell>
          <cell r="EE115">
            <v>0</v>
          </cell>
          <cell r="EF115">
            <v>0</v>
          </cell>
          <cell r="EG115">
            <v>0</v>
          </cell>
          <cell r="EH115">
            <v>0</v>
          </cell>
          <cell r="EI115">
            <v>0</v>
          </cell>
          <cell r="EJ115">
            <v>0</v>
          </cell>
          <cell r="EK115">
            <v>0</v>
          </cell>
          <cell r="EL115">
            <v>0</v>
          </cell>
          <cell r="EM115">
            <v>0</v>
          </cell>
          <cell r="EN115">
            <v>0</v>
          </cell>
          <cell r="EO115">
            <v>0</v>
          </cell>
          <cell r="EP115">
            <v>0</v>
          </cell>
          <cell r="EQ115">
            <v>0</v>
          </cell>
          <cell r="ER115">
            <v>0</v>
          </cell>
          <cell r="ES115">
            <v>0</v>
          </cell>
          <cell r="ET115">
            <v>0</v>
          </cell>
          <cell r="EU115">
            <v>0</v>
          </cell>
          <cell r="EV115">
            <v>0</v>
          </cell>
          <cell r="EW115">
            <v>0</v>
          </cell>
          <cell r="EX115">
            <v>0</v>
          </cell>
          <cell r="EY115">
            <v>0</v>
          </cell>
          <cell r="EZ115">
            <v>0</v>
          </cell>
          <cell r="FA115">
            <v>0</v>
          </cell>
          <cell r="FB115">
            <v>0</v>
          </cell>
          <cell r="FC115">
            <v>0</v>
          </cell>
          <cell r="FD115">
            <v>0</v>
          </cell>
          <cell r="FE115">
            <v>0</v>
          </cell>
          <cell r="FF115">
            <v>0</v>
          </cell>
          <cell r="FG115">
            <v>0</v>
          </cell>
          <cell r="FH115">
            <v>0</v>
          </cell>
          <cell r="FI115">
            <v>0</v>
          </cell>
          <cell r="FJ115">
            <v>0</v>
          </cell>
          <cell r="FK115">
            <v>0</v>
          </cell>
          <cell r="FL115">
            <v>0</v>
          </cell>
          <cell r="FM115">
            <v>0</v>
          </cell>
          <cell r="FN115">
            <v>0</v>
          </cell>
          <cell r="FO115">
            <v>0</v>
          </cell>
          <cell r="FP115">
            <v>0</v>
          </cell>
          <cell r="FQ115">
            <v>0</v>
          </cell>
          <cell r="FR115">
            <v>0</v>
          </cell>
          <cell r="FS115">
            <v>0</v>
          </cell>
          <cell r="FT115">
            <v>0</v>
          </cell>
          <cell r="FU115">
            <v>0</v>
          </cell>
          <cell r="FV115">
            <v>0</v>
          </cell>
          <cell r="FW115">
            <v>0</v>
          </cell>
          <cell r="FX115">
            <v>0</v>
          </cell>
          <cell r="FY115">
            <v>0</v>
          </cell>
          <cell r="FZ115">
            <v>0</v>
          </cell>
          <cell r="GA115">
            <v>0</v>
          </cell>
          <cell r="GB115">
            <v>0</v>
          </cell>
          <cell r="GC115">
            <v>0</v>
          </cell>
          <cell r="GD115">
            <v>0</v>
          </cell>
          <cell r="GE115">
            <v>0</v>
          </cell>
          <cell r="GF115">
            <v>261.09899999999999</v>
          </cell>
          <cell r="GG115">
            <v>261.26049999999998</v>
          </cell>
          <cell r="GH115">
            <v>261.26049999999998</v>
          </cell>
          <cell r="GI115">
            <v>261.26049999999998</v>
          </cell>
          <cell r="GJ115">
            <v>303.44600000000003</v>
          </cell>
          <cell r="GK115">
            <v>303.44600000000003</v>
          </cell>
          <cell r="GL115">
            <v>303.44600000000003</v>
          </cell>
          <cell r="GM115">
            <v>303.44600000000003</v>
          </cell>
          <cell r="GN115">
            <v>303.44600000000003</v>
          </cell>
          <cell r="GO115">
            <v>303.44600000000003</v>
          </cell>
          <cell r="GP115">
            <v>303.44600000000003</v>
          </cell>
          <cell r="GQ115">
            <v>303.44600000000003</v>
          </cell>
        </row>
        <row r="116">
          <cell r="A116" t="str">
            <v>PRIL IN</v>
          </cell>
          <cell r="B116" t="str">
            <v>Pratibha Industries</v>
          </cell>
          <cell r="C116" t="str">
            <v>Construction</v>
          </cell>
          <cell r="D116">
            <v>0</v>
          </cell>
          <cell r="E116">
            <v>0</v>
          </cell>
          <cell r="F116">
            <v>0</v>
          </cell>
          <cell r="G116">
            <v>0</v>
          </cell>
          <cell r="H116">
            <v>0</v>
          </cell>
          <cell r="I116">
            <v>0</v>
          </cell>
          <cell r="J116">
            <v>0</v>
          </cell>
          <cell r="K116">
            <v>0</v>
          </cell>
          <cell r="L116">
            <v>0</v>
          </cell>
          <cell r="M116">
            <v>0</v>
          </cell>
          <cell r="N116">
            <v>0</v>
          </cell>
          <cell r="O116">
            <v>0</v>
          </cell>
          <cell r="P116">
            <v>0</v>
          </cell>
          <cell r="Q116">
            <v>0</v>
          </cell>
          <cell r="R116">
            <v>0</v>
          </cell>
          <cell r="S116">
            <v>0</v>
          </cell>
          <cell r="T116">
            <v>0</v>
          </cell>
          <cell r="U116">
            <v>0</v>
          </cell>
          <cell r="V116">
            <v>0</v>
          </cell>
          <cell r="W116">
            <v>0</v>
          </cell>
          <cell r="X116">
            <v>0</v>
          </cell>
          <cell r="Y116">
            <v>0</v>
          </cell>
          <cell r="Z116">
            <v>0</v>
          </cell>
          <cell r="AA116">
            <v>0</v>
          </cell>
          <cell r="AB116">
            <v>0</v>
          </cell>
          <cell r="AC116">
            <v>0</v>
          </cell>
          <cell r="AD116">
            <v>0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O116">
            <v>0</v>
          </cell>
          <cell r="AP116">
            <v>0</v>
          </cell>
          <cell r="AQ116">
            <v>0</v>
          </cell>
          <cell r="AR116">
            <v>0</v>
          </cell>
          <cell r="AS116">
            <v>0</v>
          </cell>
          <cell r="AT116">
            <v>0</v>
          </cell>
          <cell r="AU116">
            <v>52.820000000000064</v>
          </cell>
          <cell r="AV116">
            <v>37.489999999999931</v>
          </cell>
          <cell r="AW116">
            <v>37.230000000000075</v>
          </cell>
          <cell r="AX116">
            <v>65.450000000000017</v>
          </cell>
          <cell r="AY116">
            <v>63.950000000000088</v>
          </cell>
          <cell r="AZ116">
            <v>59.909999999999954</v>
          </cell>
          <cell r="BA116">
            <v>67.519999999999939</v>
          </cell>
          <cell r="BB116">
            <v>110.64999999999991</v>
          </cell>
          <cell r="BC116">
            <v>103.17200000000028</v>
          </cell>
          <cell r="BD116">
            <v>116.20199999999988</v>
          </cell>
          <cell r="BE116">
            <v>106.00999999999982</v>
          </cell>
          <cell r="BF116">
            <v>103.71000000000026</v>
          </cell>
          <cell r="BG116">
            <v>121.42099999999998</v>
          </cell>
          <cell r="BH116">
            <v>0</v>
          </cell>
          <cell r="BI116">
            <v>0</v>
          </cell>
          <cell r="BJ116">
            <v>0</v>
          </cell>
          <cell r="BK116">
            <v>0</v>
          </cell>
          <cell r="BL116">
            <v>0</v>
          </cell>
          <cell r="BM116">
            <v>0</v>
          </cell>
          <cell r="BN116">
            <v>0</v>
          </cell>
          <cell r="BO116">
            <v>0</v>
          </cell>
          <cell r="BP116">
            <v>0</v>
          </cell>
          <cell r="BQ116">
            <v>0</v>
          </cell>
          <cell r="BR116">
            <v>0</v>
          </cell>
          <cell r="BS116">
            <v>0</v>
          </cell>
          <cell r="BT116">
            <v>0</v>
          </cell>
          <cell r="BU116">
            <v>0</v>
          </cell>
          <cell r="BV116">
            <v>0</v>
          </cell>
          <cell r="BW116">
            <v>0</v>
          </cell>
          <cell r="BX116">
            <v>0</v>
          </cell>
          <cell r="BY116">
            <v>0</v>
          </cell>
          <cell r="BZ116">
            <v>0</v>
          </cell>
          <cell r="CA116">
            <v>0</v>
          </cell>
          <cell r="CB116">
            <v>0</v>
          </cell>
          <cell r="CC116">
            <v>0</v>
          </cell>
          <cell r="CD116">
            <v>0</v>
          </cell>
          <cell r="CE116">
            <v>0</v>
          </cell>
          <cell r="CF116">
            <v>0</v>
          </cell>
          <cell r="CG116">
            <v>0</v>
          </cell>
          <cell r="CH116">
            <v>0</v>
          </cell>
          <cell r="CI116">
            <v>0</v>
          </cell>
          <cell r="CJ116">
            <v>0</v>
          </cell>
          <cell r="CK116">
            <v>0</v>
          </cell>
          <cell r="CL116">
            <v>0</v>
          </cell>
          <cell r="CM116">
            <v>0</v>
          </cell>
          <cell r="CN116">
            <v>0</v>
          </cell>
          <cell r="CO116">
            <v>0</v>
          </cell>
          <cell r="CP116">
            <v>0</v>
          </cell>
          <cell r="CQ116">
            <v>0</v>
          </cell>
          <cell r="CR116">
            <v>0</v>
          </cell>
          <cell r="CS116">
            <v>0</v>
          </cell>
          <cell r="CT116">
            <v>0</v>
          </cell>
          <cell r="CU116">
            <v>0</v>
          </cell>
          <cell r="CV116">
            <v>0</v>
          </cell>
          <cell r="CW116">
            <v>0</v>
          </cell>
          <cell r="CX116">
            <v>0</v>
          </cell>
          <cell r="CY116">
            <v>52.820000000000064</v>
          </cell>
          <cell r="CZ116">
            <v>37.489999999999931</v>
          </cell>
          <cell r="DA116">
            <v>37.230000000000075</v>
          </cell>
          <cell r="DB116">
            <v>65.450000000000017</v>
          </cell>
          <cell r="DC116">
            <v>63.950000000000088</v>
          </cell>
          <cell r="DD116">
            <v>59.909999999999954</v>
          </cell>
          <cell r="DE116">
            <v>67.519999999999939</v>
          </cell>
          <cell r="DF116">
            <v>110.64999999999991</v>
          </cell>
          <cell r="DG116">
            <v>103.17200000000028</v>
          </cell>
          <cell r="DH116">
            <v>116.20199999999988</v>
          </cell>
          <cell r="DI116">
            <v>106.00999999999982</v>
          </cell>
          <cell r="DJ116">
            <v>103.71000000000026</v>
          </cell>
          <cell r="DK116">
            <v>121.42099999999998</v>
          </cell>
          <cell r="DL116">
            <v>0</v>
          </cell>
          <cell r="DM116">
            <v>0</v>
          </cell>
          <cell r="DN116">
            <v>0</v>
          </cell>
          <cell r="DO116">
            <v>0</v>
          </cell>
          <cell r="DP116">
            <v>0</v>
          </cell>
          <cell r="DQ116">
            <v>0</v>
          </cell>
          <cell r="DR116">
            <v>0</v>
          </cell>
          <cell r="DS116">
            <v>0</v>
          </cell>
          <cell r="DT116">
            <v>0</v>
          </cell>
          <cell r="DU116">
            <v>0</v>
          </cell>
          <cell r="DV116">
            <v>0</v>
          </cell>
          <cell r="DW116">
            <v>0</v>
          </cell>
          <cell r="DX116">
            <v>0</v>
          </cell>
          <cell r="DY116">
            <v>0</v>
          </cell>
          <cell r="DZ116">
            <v>0</v>
          </cell>
          <cell r="EA116">
            <v>0</v>
          </cell>
          <cell r="EB116">
            <v>0</v>
          </cell>
          <cell r="EC116">
            <v>0</v>
          </cell>
          <cell r="ED116">
            <v>0</v>
          </cell>
          <cell r="EE116">
            <v>0</v>
          </cell>
          <cell r="EF116">
            <v>0</v>
          </cell>
          <cell r="EG116">
            <v>0</v>
          </cell>
          <cell r="EH116">
            <v>0</v>
          </cell>
          <cell r="EI116">
            <v>0</v>
          </cell>
          <cell r="EJ116">
            <v>0</v>
          </cell>
          <cell r="EK116">
            <v>0</v>
          </cell>
          <cell r="EL116">
            <v>0</v>
          </cell>
          <cell r="EM116">
            <v>0</v>
          </cell>
          <cell r="EN116">
            <v>0</v>
          </cell>
          <cell r="EO116">
            <v>0</v>
          </cell>
          <cell r="EP116">
            <v>0</v>
          </cell>
          <cell r="EQ116">
            <v>0</v>
          </cell>
          <cell r="ER116">
            <v>0</v>
          </cell>
          <cell r="ES116">
            <v>0</v>
          </cell>
          <cell r="ET116">
            <v>0</v>
          </cell>
          <cell r="EU116">
            <v>0</v>
          </cell>
          <cell r="EV116">
            <v>0</v>
          </cell>
          <cell r="EW116">
            <v>0</v>
          </cell>
          <cell r="EX116">
            <v>0</v>
          </cell>
          <cell r="EY116">
            <v>0</v>
          </cell>
          <cell r="EZ116">
            <v>0</v>
          </cell>
          <cell r="FA116">
            <v>0</v>
          </cell>
          <cell r="FB116">
            <v>0</v>
          </cell>
          <cell r="FC116">
            <v>0</v>
          </cell>
          <cell r="FD116">
            <v>0</v>
          </cell>
          <cell r="FE116">
            <v>0</v>
          </cell>
          <cell r="FF116">
            <v>0</v>
          </cell>
          <cell r="FG116">
            <v>0</v>
          </cell>
          <cell r="FH116">
            <v>0</v>
          </cell>
          <cell r="FI116">
            <v>0</v>
          </cell>
          <cell r="FJ116">
            <v>0</v>
          </cell>
          <cell r="FK116">
            <v>0</v>
          </cell>
          <cell r="FL116">
            <v>0</v>
          </cell>
          <cell r="FM116">
            <v>0</v>
          </cell>
          <cell r="FN116">
            <v>0</v>
          </cell>
          <cell r="FO116">
            <v>0</v>
          </cell>
          <cell r="FP116">
            <v>0</v>
          </cell>
          <cell r="FQ116">
            <v>0</v>
          </cell>
          <cell r="FR116">
            <v>0</v>
          </cell>
          <cell r="FS116">
            <v>0</v>
          </cell>
          <cell r="FT116">
            <v>0</v>
          </cell>
          <cell r="FU116">
            <v>0</v>
          </cell>
          <cell r="FV116">
            <v>0</v>
          </cell>
          <cell r="FW116">
            <v>0</v>
          </cell>
          <cell r="FX116">
            <v>0</v>
          </cell>
          <cell r="FY116">
            <v>0</v>
          </cell>
          <cell r="FZ116">
            <v>0</v>
          </cell>
          <cell r="GA116">
            <v>0</v>
          </cell>
          <cell r="GB116">
            <v>0</v>
          </cell>
          <cell r="GC116">
            <v>0</v>
          </cell>
          <cell r="GD116">
            <v>0</v>
          </cell>
          <cell r="GE116">
            <v>14.3</v>
          </cell>
          <cell r="GF116">
            <v>14.3</v>
          </cell>
          <cell r="GG116">
            <v>14.3</v>
          </cell>
          <cell r="GH116">
            <v>14.3</v>
          </cell>
          <cell r="GI116">
            <v>14.3</v>
          </cell>
          <cell r="GJ116">
            <v>16.7</v>
          </cell>
          <cell r="GK116">
            <v>16.7</v>
          </cell>
          <cell r="GL116">
            <v>16.7</v>
          </cell>
          <cell r="GM116">
            <v>16.7</v>
          </cell>
          <cell r="GN116">
            <v>16.7</v>
          </cell>
          <cell r="GO116">
            <v>16.684999999999999</v>
          </cell>
          <cell r="GP116">
            <v>16.684999999999999</v>
          </cell>
          <cell r="GQ116">
            <v>16.684999999999999</v>
          </cell>
        </row>
        <row r="117">
          <cell r="A117" t="str">
            <v>SADE IN</v>
          </cell>
          <cell r="B117" t="str">
            <v>Sadbhav Engineering</v>
          </cell>
          <cell r="C117" t="str">
            <v>Construction</v>
          </cell>
          <cell r="D117">
            <v>0</v>
          </cell>
          <cell r="E117">
            <v>0</v>
          </cell>
          <cell r="F117">
            <v>0</v>
          </cell>
          <cell r="G117">
            <v>0</v>
          </cell>
          <cell r="H117">
            <v>0</v>
          </cell>
          <cell r="I117">
            <v>0</v>
          </cell>
          <cell r="J117">
            <v>0</v>
          </cell>
          <cell r="K117">
            <v>0</v>
          </cell>
          <cell r="L117">
            <v>0</v>
          </cell>
          <cell r="M117">
            <v>0</v>
          </cell>
          <cell r="N117">
            <v>0</v>
          </cell>
          <cell r="O117">
            <v>0</v>
          </cell>
          <cell r="P117">
            <v>0</v>
          </cell>
          <cell r="Q117">
            <v>0</v>
          </cell>
          <cell r="R117">
            <v>0</v>
          </cell>
          <cell r="S117">
            <v>0</v>
          </cell>
          <cell r="T117">
            <v>0</v>
          </cell>
          <cell r="U117">
            <v>0</v>
          </cell>
          <cell r="V117">
            <v>0</v>
          </cell>
          <cell r="W117">
            <v>0</v>
          </cell>
          <cell r="X117">
            <v>0</v>
          </cell>
          <cell r="Y117">
            <v>0</v>
          </cell>
          <cell r="Z117">
            <v>0</v>
          </cell>
          <cell r="AA117">
            <v>0</v>
          </cell>
          <cell r="AB117">
            <v>0</v>
          </cell>
          <cell r="AC117">
            <v>0</v>
          </cell>
          <cell r="AD117">
            <v>0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O117">
            <v>0</v>
          </cell>
          <cell r="AP117">
            <v>0</v>
          </cell>
          <cell r="AQ117">
            <v>0</v>
          </cell>
          <cell r="AR117">
            <v>21.52999999999998</v>
          </cell>
          <cell r="AS117">
            <v>35.349999999999973</v>
          </cell>
          <cell r="AT117">
            <v>33.319999999999979</v>
          </cell>
          <cell r="AU117">
            <v>51.33999999999989</v>
          </cell>
          <cell r="AV117">
            <v>55.185000000000045</v>
          </cell>
          <cell r="AW117">
            <v>24.452999999999982</v>
          </cell>
          <cell r="AX117">
            <v>98.272999999999939</v>
          </cell>
          <cell r="AY117">
            <v>119.88200000000029</v>
          </cell>
          <cell r="AZ117">
            <v>111.42700000000019</v>
          </cell>
          <cell r="BA117">
            <v>55.507999999999996</v>
          </cell>
          <cell r="BB117">
            <v>136.8360000000001</v>
          </cell>
          <cell r="BC117">
            <v>219.90899999999993</v>
          </cell>
          <cell r="BD117">
            <v>148.75199999999938</v>
          </cell>
          <cell r="BE117">
            <v>50.467999999999861</v>
          </cell>
          <cell r="BF117">
            <v>143.71000000000021</v>
          </cell>
          <cell r="BG117">
            <v>290.01400000000052</v>
          </cell>
          <cell r="BH117">
            <v>0</v>
          </cell>
          <cell r="BI117">
            <v>0</v>
          </cell>
          <cell r="BJ117">
            <v>0</v>
          </cell>
          <cell r="BK117">
            <v>0</v>
          </cell>
          <cell r="BL117">
            <v>0</v>
          </cell>
          <cell r="BM117">
            <v>0</v>
          </cell>
          <cell r="BN117">
            <v>0</v>
          </cell>
          <cell r="BO117">
            <v>0</v>
          </cell>
          <cell r="BP117">
            <v>0</v>
          </cell>
          <cell r="BQ117">
            <v>0</v>
          </cell>
          <cell r="BR117">
            <v>0</v>
          </cell>
          <cell r="BS117">
            <v>0</v>
          </cell>
          <cell r="BT117">
            <v>0</v>
          </cell>
          <cell r="BU117">
            <v>0</v>
          </cell>
          <cell r="BV117">
            <v>0</v>
          </cell>
          <cell r="BW117">
            <v>0</v>
          </cell>
          <cell r="BX117">
            <v>0</v>
          </cell>
          <cell r="BY117">
            <v>0</v>
          </cell>
          <cell r="BZ117">
            <v>0</v>
          </cell>
          <cell r="CA117">
            <v>0</v>
          </cell>
          <cell r="CB117">
            <v>0</v>
          </cell>
          <cell r="CC117">
            <v>0</v>
          </cell>
          <cell r="CD117">
            <v>0</v>
          </cell>
          <cell r="CE117">
            <v>0</v>
          </cell>
          <cell r="CF117">
            <v>0</v>
          </cell>
          <cell r="CG117">
            <v>0</v>
          </cell>
          <cell r="CH117">
            <v>0</v>
          </cell>
          <cell r="CI117">
            <v>0</v>
          </cell>
          <cell r="CJ117">
            <v>0</v>
          </cell>
          <cell r="CK117">
            <v>0</v>
          </cell>
          <cell r="CL117">
            <v>0</v>
          </cell>
          <cell r="CM117">
            <v>0</v>
          </cell>
          <cell r="CN117">
            <v>0</v>
          </cell>
          <cell r="CO117">
            <v>0</v>
          </cell>
          <cell r="CP117">
            <v>0</v>
          </cell>
          <cell r="CQ117">
            <v>0</v>
          </cell>
          <cell r="CR117">
            <v>0</v>
          </cell>
          <cell r="CS117">
            <v>0</v>
          </cell>
          <cell r="CT117">
            <v>0</v>
          </cell>
          <cell r="CU117">
            <v>0</v>
          </cell>
          <cell r="CV117">
            <v>21.52999999999998</v>
          </cell>
          <cell r="CW117">
            <v>35.349999999999973</v>
          </cell>
          <cell r="CX117">
            <v>33.319999999999979</v>
          </cell>
          <cell r="CY117">
            <v>28.49999999999989</v>
          </cell>
          <cell r="CZ117">
            <v>55.185000000000045</v>
          </cell>
          <cell r="DA117">
            <v>24.452999999999982</v>
          </cell>
          <cell r="DB117">
            <v>98.272999999999939</v>
          </cell>
          <cell r="DC117">
            <v>119.88200000000029</v>
          </cell>
          <cell r="DD117">
            <v>111.42700000000019</v>
          </cell>
          <cell r="DE117">
            <v>55.507999999999996</v>
          </cell>
          <cell r="DF117">
            <v>136.8360000000001</v>
          </cell>
          <cell r="DG117">
            <v>160.22899999999993</v>
          </cell>
          <cell r="DH117">
            <v>148.75199999999938</v>
          </cell>
          <cell r="DI117">
            <v>50.467999999999861</v>
          </cell>
          <cell r="DJ117">
            <v>143.71000000000021</v>
          </cell>
          <cell r="DK117">
            <v>290.01400000000052</v>
          </cell>
          <cell r="DL117">
            <v>0</v>
          </cell>
          <cell r="DM117">
            <v>0</v>
          </cell>
          <cell r="DN117">
            <v>0</v>
          </cell>
          <cell r="DO117">
            <v>0</v>
          </cell>
          <cell r="DP117">
            <v>0</v>
          </cell>
          <cell r="DQ117">
            <v>0</v>
          </cell>
          <cell r="DR117">
            <v>0</v>
          </cell>
          <cell r="DS117">
            <v>0</v>
          </cell>
          <cell r="DT117">
            <v>0</v>
          </cell>
          <cell r="DU117">
            <v>0</v>
          </cell>
          <cell r="DV117">
            <v>0</v>
          </cell>
          <cell r="DW117">
            <v>0</v>
          </cell>
          <cell r="DX117">
            <v>0</v>
          </cell>
          <cell r="DY117">
            <v>0</v>
          </cell>
          <cell r="DZ117">
            <v>0</v>
          </cell>
          <cell r="EA117">
            <v>0</v>
          </cell>
          <cell r="EB117">
            <v>0</v>
          </cell>
          <cell r="EC117">
            <v>0</v>
          </cell>
          <cell r="ED117">
            <v>0</v>
          </cell>
          <cell r="EE117">
            <v>0</v>
          </cell>
          <cell r="EF117">
            <v>0</v>
          </cell>
          <cell r="EG117">
            <v>0</v>
          </cell>
          <cell r="EH117">
            <v>0</v>
          </cell>
          <cell r="EI117">
            <v>0</v>
          </cell>
          <cell r="EJ117">
            <v>0</v>
          </cell>
          <cell r="EK117">
            <v>0</v>
          </cell>
          <cell r="EL117">
            <v>0</v>
          </cell>
          <cell r="EM117">
            <v>0</v>
          </cell>
          <cell r="EN117">
            <v>0</v>
          </cell>
          <cell r="EO117">
            <v>0</v>
          </cell>
          <cell r="EP117">
            <v>0</v>
          </cell>
          <cell r="EQ117">
            <v>0</v>
          </cell>
          <cell r="ER117">
            <v>0</v>
          </cell>
          <cell r="ES117">
            <v>0</v>
          </cell>
          <cell r="ET117">
            <v>0</v>
          </cell>
          <cell r="EU117">
            <v>0</v>
          </cell>
          <cell r="EV117">
            <v>0</v>
          </cell>
          <cell r="EW117">
            <v>0</v>
          </cell>
          <cell r="EX117">
            <v>0</v>
          </cell>
          <cell r="EY117">
            <v>0</v>
          </cell>
          <cell r="EZ117">
            <v>0</v>
          </cell>
          <cell r="FA117">
            <v>0</v>
          </cell>
          <cell r="FB117">
            <v>0</v>
          </cell>
          <cell r="FC117">
            <v>0</v>
          </cell>
          <cell r="FD117">
            <v>0</v>
          </cell>
          <cell r="FE117">
            <v>0</v>
          </cell>
          <cell r="FF117">
            <v>0</v>
          </cell>
          <cell r="FG117">
            <v>0</v>
          </cell>
          <cell r="FH117">
            <v>0</v>
          </cell>
          <cell r="FI117">
            <v>0</v>
          </cell>
          <cell r="FJ117">
            <v>0</v>
          </cell>
          <cell r="FK117">
            <v>0</v>
          </cell>
          <cell r="FL117">
            <v>0</v>
          </cell>
          <cell r="FM117">
            <v>0</v>
          </cell>
          <cell r="FN117">
            <v>0</v>
          </cell>
          <cell r="FO117">
            <v>0</v>
          </cell>
          <cell r="FP117">
            <v>0</v>
          </cell>
          <cell r="FQ117">
            <v>0</v>
          </cell>
          <cell r="FR117">
            <v>0</v>
          </cell>
          <cell r="FS117">
            <v>0</v>
          </cell>
          <cell r="FT117">
            <v>0</v>
          </cell>
          <cell r="FU117">
            <v>0</v>
          </cell>
          <cell r="FV117">
            <v>0</v>
          </cell>
          <cell r="FW117">
            <v>0</v>
          </cell>
          <cell r="FX117">
            <v>0</v>
          </cell>
          <cell r="FY117">
            <v>0</v>
          </cell>
          <cell r="FZ117">
            <v>0</v>
          </cell>
          <cell r="GA117">
            <v>0</v>
          </cell>
          <cell r="GB117">
            <v>8</v>
          </cell>
          <cell r="GC117">
            <v>8</v>
          </cell>
          <cell r="GD117">
            <v>8</v>
          </cell>
          <cell r="GE117">
            <v>8.9666666666666668</v>
          </cell>
          <cell r="GF117">
            <v>10.9</v>
          </cell>
          <cell r="GG117">
            <v>10.9</v>
          </cell>
          <cell r="GH117">
            <v>10.9</v>
          </cell>
          <cell r="GI117">
            <v>10.9</v>
          </cell>
          <cell r="GJ117">
            <v>12.5</v>
          </cell>
          <cell r="GK117">
            <v>12.5</v>
          </cell>
          <cell r="GL117">
            <v>12.5</v>
          </cell>
          <cell r="GM117">
            <v>12.5</v>
          </cell>
          <cell r="GN117">
            <v>12.5</v>
          </cell>
          <cell r="GO117">
            <v>12.5</v>
          </cell>
          <cell r="GP117">
            <v>12.5</v>
          </cell>
          <cell r="GQ117">
            <v>12.5</v>
          </cell>
        </row>
        <row r="118">
          <cell r="A118" t="str">
            <v>SINF IN</v>
          </cell>
          <cell r="B118" t="str">
            <v>Simplex Infrastructures</v>
          </cell>
          <cell r="C118" t="str">
            <v>Construction</v>
          </cell>
          <cell r="D118">
            <v>0</v>
          </cell>
          <cell r="E118">
            <v>0</v>
          </cell>
          <cell r="F118">
            <v>0</v>
          </cell>
          <cell r="G118">
            <v>0</v>
          </cell>
          <cell r="H118">
            <v>0</v>
          </cell>
          <cell r="I118">
            <v>0</v>
          </cell>
          <cell r="J118">
            <v>0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  <cell r="T118">
            <v>0</v>
          </cell>
          <cell r="U118">
            <v>0</v>
          </cell>
          <cell r="V118">
            <v>0</v>
          </cell>
          <cell r="W118">
            <v>0</v>
          </cell>
          <cell r="X118">
            <v>0</v>
          </cell>
          <cell r="Y118">
            <v>0</v>
          </cell>
          <cell r="Z118">
            <v>0</v>
          </cell>
          <cell r="AA118">
            <v>0</v>
          </cell>
          <cell r="AB118">
            <v>0</v>
          </cell>
          <cell r="AC118">
            <v>0</v>
          </cell>
          <cell r="AD118">
            <v>0</v>
          </cell>
          <cell r="AE118">
            <v>0</v>
          </cell>
          <cell r="AF118">
            <v>0</v>
          </cell>
          <cell r="AG118">
            <v>14.899999999999862</v>
          </cell>
          <cell r="AH118">
            <v>15.600000000000001</v>
          </cell>
          <cell r="AI118">
            <v>46.900000000000041</v>
          </cell>
          <cell r="AJ118">
            <v>17.599999999999913</v>
          </cell>
          <cell r="AK118">
            <v>10.400000000000045</v>
          </cell>
          <cell r="AL118">
            <v>22.299999999999994</v>
          </cell>
          <cell r="AM118">
            <v>46.799999999999969</v>
          </cell>
          <cell r="AN118">
            <v>13.69999999999991</v>
          </cell>
          <cell r="AO118">
            <v>14.300000000000082</v>
          </cell>
          <cell r="AP118">
            <v>97.300000000000011</v>
          </cell>
          <cell r="AQ118">
            <v>130</v>
          </cell>
          <cell r="AR118">
            <v>116.19999999999995</v>
          </cell>
          <cell r="AS118">
            <v>89.600000000000207</v>
          </cell>
          <cell r="AT118">
            <v>110.00000000000038</v>
          </cell>
          <cell r="AU118">
            <v>99.699999999999932</v>
          </cell>
          <cell r="AV118">
            <v>102.79999999999998</v>
          </cell>
          <cell r="AW118">
            <v>70.599999999999881</v>
          </cell>
          <cell r="AX118">
            <v>172.90000000000009</v>
          </cell>
          <cell r="AY118">
            <v>177.89999999999941</v>
          </cell>
          <cell r="AZ118">
            <v>196.89999999999981</v>
          </cell>
          <cell r="BA118">
            <v>191.00000000000003</v>
          </cell>
          <cell r="BB118">
            <v>220.30000000000055</v>
          </cell>
          <cell r="BC118">
            <v>289.70000000000005</v>
          </cell>
          <cell r="BD118">
            <v>383.30000000000177</v>
          </cell>
          <cell r="BE118">
            <v>280.70000000000039</v>
          </cell>
          <cell r="BF118">
            <v>252.50000000000142</v>
          </cell>
          <cell r="BG118">
            <v>298.6000000000007</v>
          </cell>
          <cell r="BH118">
            <v>0</v>
          </cell>
          <cell r="BI118">
            <v>0</v>
          </cell>
          <cell r="BJ118">
            <v>0</v>
          </cell>
          <cell r="BK118">
            <v>0</v>
          </cell>
          <cell r="BL118">
            <v>0</v>
          </cell>
          <cell r="BM118">
            <v>0</v>
          </cell>
          <cell r="BN118">
            <v>0</v>
          </cell>
          <cell r="BO118">
            <v>0</v>
          </cell>
          <cell r="BP118">
            <v>0</v>
          </cell>
          <cell r="BQ118">
            <v>0</v>
          </cell>
          <cell r="BR118">
            <v>0</v>
          </cell>
          <cell r="BS118">
            <v>0</v>
          </cell>
          <cell r="BT118">
            <v>0</v>
          </cell>
          <cell r="BU118">
            <v>0</v>
          </cell>
          <cell r="BV118">
            <v>0</v>
          </cell>
          <cell r="BW118">
            <v>0</v>
          </cell>
          <cell r="BX118">
            <v>0</v>
          </cell>
          <cell r="BY118">
            <v>0</v>
          </cell>
          <cell r="BZ118">
            <v>0</v>
          </cell>
          <cell r="CA118">
            <v>0</v>
          </cell>
          <cell r="CB118">
            <v>0</v>
          </cell>
          <cell r="CC118">
            <v>0</v>
          </cell>
          <cell r="CD118">
            <v>0</v>
          </cell>
          <cell r="CE118">
            <v>0</v>
          </cell>
          <cell r="CF118">
            <v>0</v>
          </cell>
          <cell r="CG118">
            <v>0</v>
          </cell>
          <cell r="CH118">
            <v>0</v>
          </cell>
          <cell r="CI118">
            <v>0</v>
          </cell>
          <cell r="CJ118">
            <v>0</v>
          </cell>
          <cell r="CK118">
            <v>14.899999999999862</v>
          </cell>
          <cell r="CL118">
            <v>15.600000000000001</v>
          </cell>
          <cell r="CM118">
            <v>46.900000000000041</v>
          </cell>
          <cell r="CN118">
            <v>17.599999999999913</v>
          </cell>
          <cell r="CO118">
            <v>10.400000000000045</v>
          </cell>
          <cell r="CP118">
            <v>22.299999999999994</v>
          </cell>
          <cell r="CQ118">
            <v>46.799999999999969</v>
          </cell>
          <cell r="CR118">
            <v>13.69999999999991</v>
          </cell>
          <cell r="CS118">
            <v>14.300000000000082</v>
          </cell>
          <cell r="CT118">
            <v>97.300000000000011</v>
          </cell>
          <cell r="CU118">
            <v>130</v>
          </cell>
          <cell r="CV118">
            <v>116.19999999999995</v>
          </cell>
          <cell r="CW118">
            <v>89.600000000000207</v>
          </cell>
          <cell r="CX118">
            <v>110.00000000000038</v>
          </cell>
          <cell r="CY118">
            <v>99.699999999999932</v>
          </cell>
          <cell r="CZ118">
            <v>102.79999999999998</v>
          </cell>
          <cell r="DA118">
            <v>70.599999999999881</v>
          </cell>
          <cell r="DB118">
            <v>172.90000000000009</v>
          </cell>
          <cell r="DC118">
            <v>177.89999999999941</v>
          </cell>
          <cell r="DD118">
            <v>196.89999999999981</v>
          </cell>
          <cell r="DE118">
            <v>191.00000000000003</v>
          </cell>
          <cell r="DF118">
            <v>220.30000000000055</v>
          </cell>
          <cell r="DG118">
            <v>289.70000000000005</v>
          </cell>
          <cell r="DH118">
            <v>383.30000000000177</v>
          </cell>
          <cell r="DI118">
            <v>280.70000000000039</v>
          </cell>
          <cell r="DJ118">
            <v>252.50000000000142</v>
          </cell>
          <cell r="DK118">
            <v>298.6000000000007</v>
          </cell>
          <cell r="DL118">
            <v>0</v>
          </cell>
          <cell r="DM118">
            <v>0</v>
          </cell>
          <cell r="DN118">
            <v>0</v>
          </cell>
          <cell r="DO118">
            <v>0</v>
          </cell>
          <cell r="DP118">
            <v>0</v>
          </cell>
          <cell r="DQ118">
            <v>0</v>
          </cell>
          <cell r="DR118">
            <v>0</v>
          </cell>
          <cell r="DS118">
            <v>0</v>
          </cell>
          <cell r="DT118">
            <v>0</v>
          </cell>
          <cell r="DU118">
            <v>0</v>
          </cell>
          <cell r="DV118">
            <v>0</v>
          </cell>
          <cell r="DW118">
            <v>0</v>
          </cell>
          <cell r="DX118">
            <v>0</v>
          </cell>
          <cell r="DY118">
            <v>0</v>
          </cell>
          <cell r="DZ118">
            <v>0</v>
          </cell>
          <cell r="EA118">
            <v>0</v>
          </cell>
          <cell r="EB118">
            <v>0</v>
          </cell>
          <cell r="EC118">
            <v>0</v>
          </cell>
          <cell r="ED118">
            <v>0</v>
          </cell>
          <cell r="EE118">
            <v>0</v>
          </cell>
          <cell r="EF118">
            <v>0</v>
          </cell>
          <cell r="EG118">
            <v>0</v>
          </cell>
          <cell r="EH118">
            <v>0</v>
          </cell>
          <cell r="EI118">
            <v>0</v>
          </cell>
          <cell r="EJ118">
            <v>0</v>
          </cell>
          <cell r="EK118">
            <v>0</v>
          </cell>
          <cell r="EL118">
            <v>0</v>
          </cell>
          <cell r="EM118">
            <v>0</v>
          </cell>
          <cell r="EN118">
            <v>0</v>
          </cell>
          <cell r="EO118">
            <v>0</v>
          </cell>
          <cell r="EP118">
            <v>0</v>
          </cell>
          <cell r="EQ118">
            <v>0</v>
          </cell>
          <cell r="ER118">
            <v>0</v>
          </cell>
          <cell r="ES118">
            <v>0</v>
          </cell>
          <cell r="ET118">
            <v>0</v>
          </cell>
          <cell r="EU118">
            <v>0</v>
          </cell>
          <cell r="EV118">
            <v>0</v>
          </cell>
          <cell r="EW118">
            <v>0</v>
          </cell>
          <cell r="EX118">
            <v>0</v>
          </cell>
          <cell r="EY118">
            <v>0</v>
          </cell>
          <cell r="EZ118">
            <v>0</v>
          </cell>
          <cell r="FA118">
            <v>0</v>
          </cell>
          <cell r="FB118">
            <v>0</v>
          </cell>
          <cell r="FC118">
            <v>0</v>
          </cell>
          <cell r="FD118">
            <v>0</v>
          </cell>
          <cell r="FE118">
            <v>0</v>
          </cell>
          <cell r="FF118">
            <v>0</v>
          </cell>
          <cell r="FG118">
            <v>0</v>
          </cell>
          <cell r="FH118">
            <v>0</v>
          </cell>
          <cell r="FI118">
            <v>0</v>
          </cell>
          <cell r="FJ118">
            <v>0</v>
          </cell>
          <cell r="FK118">
            <v>0</v>
          </cell>
          <cell r="FL118">
            <v>0</v>
          </cell>
          <cell r="FM118">
            <v>0</v>
          </cell>
          <cell r="FN118">
            <v>0</v>
          </cell>
          <cell r="FO118">
            <v>0</v>
          </cell>
          <cell r="FP118">
            <v>36.640263500000003</v>
          </cell>
          <cell r="FQ118">
            <v>36.640263500000003</v>
          </cell>
          <cell r="FR118">
            <v>36.640263500000003</v>
          </cell>
          <cell r="FS118">
            <v>36.640263500000003</v>
          </cell>
          <cell r="FT118">
            <v>36.640263500000003</v>
          </cell>
          <cell r="FU118">
            <v>36.640263500000003</v>
          </cell>
          <cell r="FV118">
            <v>36.640263500000003</v>
          </cell>
          <cell r="FW118">
            <v>36.640263500000003</v>
          </cell>
          <cell r="FX118">
            <v>36.640263500000003</v>
          </cell>
          <cell r="FY118">
            <v>36.640263500000003</v>
          </cell>
          <cell r="FZ118">
            <v>36.640263500000003</v>
          </cell>
          <cell r="GA118">
            <v>36.640263500000003</v>
          </cell>
          <cell r="GB118">
            <v>36.640263500000003</v>
          </cell>
          <cell r="GC118">
            <v>36.640263500000003</v>
          </cell>
          <cell r="GD118">
            <v>36.640263500000003</v>
          </cell>
          <cell r="GE118">
            <v>36.640263500000003</v>
          </cell>
          <cell r="GF118">
            <v>43.0655</v>
          </cell>
          <cell r="GG118">
            <v>43.0655</v>
          </cell>
          <cell r="GH118">
            <v>43.0655</v>
          </cell>
          <cell r="GI118">
            <v>43.0655</v>
          </cell>
          <cell r="GJ118">
            <v>49.7</v>
          </cell>
          <cell r="GK118">
            <v>49.7</v>
          </cell>
          <cell r="GL118">
            <v>49.7</v>
          </cell>
          <cell r="GM118">
            <v>49.7</v>
          </cell>
          <cell r="GN118">
            <v>49.7</v>
          </cell>
          <cell r="GO118">
            <v>49.7</v>
          </cell>
          <cell r="GP118">
            <v>49.7</v>
          </cell>
          <cell r="GQ118">
            <v>49.7</v>
          </cell>
        </row>
        <row r="119">
          <cell r="A119" t="str">
            <v>SBPM IN</v>
          </cell>
          <cell r="B119" t="str">
            <v>Subhash Projects &amp; Marketing</v>
          </cell>
          <cell r="C119" t="str">
            <v>Construction</v>
          </cell>
          <cell r="D119">
            <v>0</v>
          </cell>
          <cell r="E119">
            <v>0</v>
          </cell>
          <cell r="F119">
            <v>0</v>
          </cell>
          <cell r="G119">
            <v>0</v>
          </cell>
          <cell r="H119">
            <v>0</v>
          </cell>
          <cell r="I119">
            <v>0</v>
          </cell>
          <cell r="J119">
            <v>0</v>
          </cell>
          <cell r="K119">
            <v>0</v>
          </cell>
          <cell r="L119">
            <v>0</v>
          </cell>
          <cell r="M119">
            <v>0</v>
          </cell>
          <cell r="N119">
            <v>0</v>
          </cell>
          <cell r="O119">
            <v>0</v>
          </cell>
          <cell r="P119">
            <v>0</v>
          </cell>
          <cell r="Q119">
            <v>0</v>
          </cell>
          <cell r="R119">
            <v>0</v>
          </cell>
          <cell r="S119">
            <v>0</v>
          </cell>
          <cell r="T119">
            <v>0</v>
          </cell>
          <cell r="U119">
            <v>0</v>
          </cell>
          <cell r="V119">
            <v>0</v>
          </cell>
          <cell r="W119">
            <v>0</v>
          </cell>
          <cell r="X119">
            <v>0</v>
          </cell>
          <cell r="Y119">
            <v>0</v>
          </cell>
          <cell r="Z119">
            <v>0</v>
          </cell>
          <cell r="AA119">
            <v>0</v>
          </cell>
          <cell r="AB119">
            <v>0</v>
          </cell>
          <cell r="AC119">
            <v>0</v>
          </cell>
          <cell r="AD119">
            <v>0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0.50000000000002243</v>
          </cell>
          <cell r="AO119">
            <v>8.0000000000000213</v>
          </cell>
          <cell r="AP119">
            <v>6.5000000000000462</v>
          </cell>
          <cell r="AQ119">
            <v>821.2</v>
          </cell>
          <cell r="AR119">
            <v>708.19999999999993</v>
          </cell>
          <cell r="AS119">
            <v>583.09999999999991</v>
          </cell>
          <cell r="AT119">
            <v>853.2</v>
          </cell>
          <cell r="AU119">
            <v>1450.5</v>
          </cell>
          <cell r="AV119">
            <v>114.9</v>
          </cell>
          <cell r="AW119">
            <v>100.60000000000014</v>
          </cell>
          <cell r="AX119">
            <v>86.899999999999793</v>
          </cell>
          <cell r="AY119">
            <v>133.10000000000036</v>
          </cell>
          <cell r="AZ119">
            <v>137.4000000000002</v>
          </cell>
          <cell r="BA119">
            <v>123.89999999999996</v>
          </cell>
          <cell r="BB119">
            <v>153.50000000000028</v>
          </cell>
          <cell r="BC119">
            <v>167.29999999999987</v>
          </cell>
          <cell r="BD119">
            <v>162.50000000000034</v>
          </cell>
          <cell r="BE119">
            <v>124.49999999999989</v>
          </cell>
          <cell r="BF119">
            <v>147.69999999999985</v>
          </cell>
          <cell r="BG119">
            <v>97.000000000002331</v>
          </cell>
          <cell r="BH119">
            <v>0</v>
          </cell>
          <cell r="BI119">
            <v>0</v>
          </cell>
          <cell r="BJ119">
            <v>0</v>
          </cell>
          <cell r="BK119">
            <v>0</v>
          </cell>
          <cell r="BL119">
            <v>0</v>
          </cell>
          <cell r="BM119">
            <v>0</v>
          </cell>
          <cell r="BN119">
            <v>0</v>
          </cell>
          <cell r="BO119">
            <v>0</v>
          </cell>
          <cell r="BP119">
            <v>0</v>
          </cell>
          <cell r="BQ119">
            <v>0</v>
          </cell>
          <cell r="BR119">
            <v>0</v>
          </cell>
          <cell r="BS119">
            <v>0</v>
          </cell>
          <cell r="BT119">
            <v>0</v>
          </cell>
          <cell r="BU119">
            <v>0</v>
          </cell>
          <cell r="BV119">
            <v>0</v>
          </cell>
          <cell r="BW119">
            <v>0</v>
          </cell>
          <cell r="BX119">
            <v>0</v>
          </cell>
          <cell r="BY119">
            <v>0</v>
          </cell>
          <cell r="BZ119">
            <v>0</v>
          </cell>
          <cell r="CA119">
            <v>0</v>
          </cell>
          <cell r="CB119">
            <v>0</v>
          </cell>
          <cell r="CC119">
            <v>0</v>
          </cell>
          <cell r="CD119">
            <v>0</v>
          </cell>
          <cell r="CE119">
            <v>0</v>
          </cell>
          <cell r="CF119">
            <v>0</v>
          </cell>
          <cell r="CG119">
            <v>0</v>
          </cell>
          <cell r="CH119">
            <v>0</v>
          </cell>
          <cell r="CI119">
            <v>0</v>
          </cell>
          <cell r="CJ119">
            <v>0</v>
          </cell>
          <cell r="CK119">
            <v>0</v>
          </cell>
          <cell r="CL119">
            <v>0</v>
          </cell>
          <cell r="CM119">
            <v>0</v>
          </cell>
          <cell r="CN119">
            <v>0</v>
          </cell>
          <cell r="CO119">
            <v>0</v>
          </cell>
          <cell r="CP119">
            <v>0</v>
          </cell>
          <cell r="CQ119">
            <v>0</v>
          </cell>
          <cell r="CR119">
            <v>0.50000000000002243</v>
          </cell>
          <cell r="CS119">
            <v>8.0000000000000213</v>
          </cell>
          <cell r="CT119">
            <v>6.5000000000000462</v>
          </cell>
          <cell r="CU119">
            <v>821.2</v>
          </cell>
          <cell r="CV119">
            <v>708.19999999999993</v>
          </cell>
          <cell r="CW119">
            <v>583.09999999999991</v>
          </cell>
          <cell r="CX119">
            <v>853.2</v>
          </cell>
          <cell r="CY119">
            <v>1450.5</v>
          </cell>
          <cell r="CZ119">
            <v>114.9</v>
          </cell>
          <cell r="DA119">
            <v>100.60000000000014</v>
          </cell>
          <cell r="DB119">
            <v>86.899999999999793</v>
          </cell>
          <cell r="DC119">
            <v>133.10000000000036</v>
          </cell>
          <cell r="DD119">
            <v>137.4000000000002</v>
          </cell>
          <cell r="DE119">
            <v>123.89999999999996</v>
          </cell>
          <cell r="DF119">
            <v>153.50000000000028</v>
          </cell>
          <cell r="DG119">
            <v>167.29999999999987</v>
          </cell>
          <cell r="DH119">
            <v>162.50000000000034</v>
          </cell>
          <cell r="DI119">
            <v>124.49999999999989</v>
          </cell>
          <cell r="DJ119">
            <v>147.69999999999985</v>
          </cell>
          <cell r="DK119">
            <v>97.000000000002331</v>
          </cell>
          <cell r="DL119">
            <v>0</v>
          </cell>
          <cell r="DM119">
            <v>0</v>
          </cell>
          <cell r="DN119">
            <v>0</v>
          </cell>
          <cell r="DO119">
            <v>0</v>
          </cell>
          <cell r="DP119">
            <v>0</v>
          </cell>
          <cell r="DQ119">
            <v>0</v>
          </cell>
          <cell r="DR119">
            <v>0</v>
          </cell>
          <cell r="DS119">
            <v>0</v>
          </cell>
          <cell r="DT119">
            <v>0</v>
          </cell>
          <cell r="DU119">
            <v>0</v>
          </cell>
          <cell r="DV119">
            <v>0</v>
          </cell>
          <cell r="DW119">
            <v>0</v>
          </cell>
          <cell r="DX119">
            <v>0</v>
          </cell>
          <cell r="DY119">
            <v>0</v>
          </cell>
          <cell r="DZ119">
            <v>0</v>
          </cell>
          <cell r="EA119">
            <v>0</v>
          </cell>
          <cell r="EB119">
            <v>0</v>
          </cell>
          <cell r="EC119">
            <v>0</v>
          </cell>
          <cell r="ED119">
            <v>0</v>
          </cell>
          <cell r="EE119">
            <v>0</v>
          </cell>
          <cell r="EF119">
            <v>0</v>
          </cell>
          <cell r="EG119">
            <v>0</v>
          </cell>
          <cell r="EH119">
            <v>0</v>
          </cell>
          <cell r="EI119">
            <v>0</v>
          </cell>
          <cell r="EJ119">
            <v>0</v>
          </cell>
          <cell r="EK119">
            <v>0</v>
          </cell>
          <cell r="EL119">
            <v>0</v>
          </cell>
          <cell r="EM119">
            <v>0</v>
          </cell>
          <cell r="EN119">
            <v>0</v>
          </cell>
          <cell r="EO119">
            <v>0</v>
          </cell>
          <cell r="EP119">
            <v>0</v>
          </cell>
          <cell r="EQ119">
            <v>0</v>
          </cell>
          <cell r="ER119">
            <v>0</v>
          </cell>
          <cell r="ES119">
            <v>0</v>
          </cell>
          <cell r="ET119">
            <v>0</v>
          </cell>
          <cell r="EU119">
            <v>0</v>
          </cell>
          <cell r="EV119">
            <v>0</v>
          </cell>
          <cell r="EW119">
            <v>0</v>
          </cell>
          <cell r="EX119">
            <v>0</v>
          </cell>
          <cell r="EY119">
            <v>0</v>
          </cell>
          <cell r="EZ119">
            <v>0</v>
          </cell>
          <cell r="FA119">
            <v>0</v>
          </cell>
          <cell r="FB119">
            <v>0</v>
          </cell>
          <cell r="FC119">
            <v>0</v>
          </cell>
          <cell r="FD119">
            <v>0</v>
          </cell>
          <cell r="FE119">
            <v>0</v>
          </cell>
          <cell r="FF119">
            <v>0</v>
          </cell>
          <cell r="FG119">
            <v>0</v>
          </cell>
          <cell r="FH119">
            <v>0</v>
          </cell>
          <cell r="FI119">
            <v>0</v>
          </cell>
          <cell r="FJ119">
            <v>0</v>
          </cell>
          <cell r="FK119">
            <v>0</v>
          </cell>
          <cell r="FL119">
            <v>0</v>
          </cell>
          <cell r="FM119">
            <v>0</v>
          </cell>
          <cell r="FN119">
            <v>0</v>
          </cell>
          <cell r="FO119">
            <v>0</v>
          </cell>
          <cell r="FP119">
            <v>0</v>
          </cell>
          <cell r="FQ119">
            <v>0</v>
          </cell>
          <cell r="FR119">
            <v>0</v>
          </cell>
          <cell r="FS119">
            <v>0</v>
          </cell>
          <cell r="FT119">
            <v>0</v>
          </cell>
          <cell r="FU119">
            <v>0</v>
          </cell>
          <cell r="FV119">
            <v>0</v>
          </cell>
          <cell r="FW119">
            <v>0</v>
          </cell>
          <cell r="FX119">
            <v>0</v>
          </cell>
          <cell r="FY119">
            <v>0</v>
          </cell>
          <cell r="FZ119">
            <v>0</v>
          </cell>
          <cell r="GA119">
            <v>0</v>
          </cell>
          <cell r="GB119">
            <v>0</v>
          </cell>
          <cell r="GC119">
            <v>0</v>
          </cell>
          <cell r="GD119">
            <v>0</v>
          </cell>
          <cell r="GE119">
            <v>0</v>
          </cell>
          <cell r="GF119">
            <v>38</v>
          </cell>
          <cell r="GG119">
            <v>38</v>
          </cell>
          <cell r="GH119">
            <v>38</v>
          </cell>
          <cell r="GI119">
            <v>38</v>
          </cell>
          <cell r="GJ119">
            <v>38</v>
          </cell>
          <cell r="GK119">
            <v>38.28</v>
          </cell>
          <cell r="GL119">
            <v>38.28</v>
          </cell>
          <cell r="GM119">
            <v>38.28</v>
          </cell>
          <cell r="GN119">
            <v>38.28</v>
          </cell>
          <cell r="GO119">
            <v>38.28</v>
          </cell>
          <cell r="GP119">
            <v>38.28</v>
          </cell>
          <cell r="GQ119">
            <v>38.28</v>
          </cell>
        </row>
        <row r="120">
          <cell r="A120" t="str">
            <v>UT IN</v>
          </cell>
          <cell r="B120" t="str">
            <v>Unitech Ltd</v>
          </cell>
          <cell r="C120" t="str">
            <v>Real Estate</v>
          </cell>
          <cell r="D120">
            <v>0</v>
          </cell>
          <cell r="E120">
            <v>0</v>
          </cell>
          <cell r="F120">
            <v>0</v>
          </cell>
          <cell r="G120">
            <v>0</v>
          </cell>
          <cell r="H120">
            <v>0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  <cell r="Q120">
            <v>0</v>
          </cell>
          <cell r="R120">
            <v>0</v>
          </cell>
          <cell r="S120">
            <v>0</v>
          </cell>
          <cell r="T120">
            <v>0</v>
          </cell>
          <cell r="U120">
            <v>0</v>
          </cell>
          <cell r="V120">
            <v>0</v>
          </cell>
          <cell r="W120">
            <v>0</v>
          </cell>
          <cell r="X120">
            <v>0</v>
          </cell>
          <cell r="Y120">
            <v>0</v>
          </cell>
          <cell r="Z120">
            <v>0</v>
          </cell>
          <cell r="AA120">
            <v>0</v>
          </cell>
          <cell r="AB120">
            <v>0</v>
          </cell>
          <cell r="AC120">
            <v>0</v>
          </cell>
          <cell r="AD120">
            <v>0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O120">
            <v>0</v>
          </cell>
          <cell r="AP120">
            <v>0</v>
          </cell>
          <cell r="AQ120">
            <v>0</v>
          </cell>
          <cell r="AR120">
            <v>0</v>
          </cell>
          <cell r="AS120">
            <v>0</v>
          </cell>
          <cell r="AT120">
            <v>0</v>
          </cell>
          <cell r="AU120">
            <v>0</v>
          </cell>
          <cell r="AV120">
            <v>770.30000000000018</v>
          </cell>
          <cell r="AW120">
            <v>1029.9999999999995</v>
          </cell>
          <cell r="AX120">
            <v>3778.4</v>
          </cell>
          <cell r="AY120">
            <v>7479.6105999999982</v>
          </cell>
          <cell r="AZ120">
            <v>3656.7</v>
          </cell>
          <cell r="BA120">
            <v>4101.2</v>
          </cell>
          <cell r="BB120">
            <v>5257.8</v>
          </cell>
          <cell r="BC120">
            <v>3602.8000000000015</v>
          </cell>
          <cell r="BD120">
            <v>4233.1000000000004</v>
          </cell>
          <cell r="BE120">
            <v>3589.2000000000012</v>
          </cell>
          <cell r="BF120">
            <v>1360.4999999999993</v>
          </cell>
          <cell r="BG120">
            <v>2794.3000000000006</v>
          </cell>
          <cell r="BH120">
            <v>0</v>
          </cell>
          <cell r="BI120">
            <v>0</v>
          </cell>
          <cell r="BJ120">
            <v>0</v>
          </cell>
          <cell r="BK120">
            <v>0</v>
          </cell>
          <cell r="BL120">
            <v>0</v>
          </cell>
          <cell r="BM120">
            <v>0</v>
          </cell>
          <cell r="BN120">
            <v>0</v>
          </cell>
          <cell r="BO120">
            <v>0</v>
          </cell>
          <cell r="BP120">
            <v>0</v>
          </cell>
          <cell r="BQ120">
            <v>0</v>
          </cell>
          <cell r="BR120">
            <v>0</v>
          </cell>
          <cell r="BS120">
            <v>0</v>
          </cell>
          <cell r="BT120">
            <v>0</v>
          </cell>
          <cell r="BU120">
            <v>0</v>
          </cell>
          <cell r="BV120">
            <v>0</v>
          </cell>
          <cell r="BW120">
            <v>0</v>
          </cell>
          <cell r="BX120">
            <v>0</v>
          </cell>
          <cell r="BY120">
            <v>0</v>
          </cell>
          <cell r="BZ120">
            <v>0</v>
          </cell>
          <cell r="CA120">
            <v>0</v>
          </cell>
          <cell r="CB120">
            <v>0</v>
          </cell>
          <cell r="CC120">
            <v>0</v>
          </cell>
          <cell r="CD120">
            <v>0</v>
          </cell>
          <cell r="CE120">
            <v>0</v>
          </cell>
          <cell r="CF120">
            <v>0</v>
          </cell>
          <cell r="CG120">
            <v>0</v>
          </cell>
          <cell r="CH120">
            <v>0</v>
          </cell>
          <cell r="CI120">
            <v>0</v>
          </cell>
          <cell r="CJ120">
            <v>0</v>
          </cell>
          <cell r="CK120">
            <v>0</v>
          </cell>
          <cell r="CL120">
            <v>0</v>
          </cell>
          <cell r="CM120">
            <v>0</v>
          </cell>
          <cell r="CN120">
            <v>0</v>
          </cell>
          <cell r="CO120">
            <v>0</v>
          </cell>
          <cell r="CP120">
            <v>0</v>
          </cell>
          <cell r="CQ120">
            <v>0</v>
          </cell>
          <cell r="CR120">
            <v>0</v>
          </cell>
          <cell r="CS120">
            <v>0</v>
          </cell>
          <cell r="CT120">
            <v>0</v>
          </cell>
          <cell r="CU120">
            <v>0</v>
          </cell>
          <cell r="CV120">
            <v>0</v>
          </cell>
          <cell r="CW120">
            <v>0</v>
          </cell>
          <cell r="CX120">
            <v>0</v>
          </cell>
          <cell r="CY120">
            <v>0</v>
          </cell>
          <cell r="CZ120">
            <v>770.30000000000018</v>
          </cell>
          <cell r="DA120">
            <v>1029.9999999999995</v>
          </cell>
          <cell r="DB120">
            <v>3778.4</v>
          </cell>
          <cell r="DC120">
            <v>7479.6105999999982</v>
          </cell>
          <cell r="DD120">
            <v>3656.7</v>
          </cell>
          <cell r="DE120">
            <v>4101.2</v>
          </cell>
          <cell r="DF120">
            <v>5257.8</v>
          </cell>
          <cell r="DG120">
            <v>3602.8000000000015</v>
          </cell>
          <cell r="DH120">
            <v>4233.1000000000004</v>
          </cell>
          <cell r="DI120">
            <v>3589.2000000000012</v>
          </cell>
          <cell r="DJ120">
            <v>1360.4999999999993</v>
          </cell>
          <cell r="DK120">
            <v>2794.3000000000006</v>
          </cell>
          <cell r="DL120">
            <v>0</v>
          </cell>
          <cell r="DM120">
            <v>0</v>
          </cell>
          <cell r="DN120">
            <v>0</v>
          </cell>
          <cell r="DO120">
            <v>0</v>
          </cell>
          <cell r="DP120">
            <v>0</v>
          </cell>
          <cell r="DQ120">
            <v>0</v>
          </cell>
          <cell r="DR120">
            <v>0</v>
          </cell>
          <cell r="DS120">
            <v>0</v>
          </cell>
          <cell r="DT120">
            <v>0</v>
          </cell>
          <cell r="DU120">
            <v>0</v>
          </cell>
          <cell r="DV120">
            <v>0</v>
          </cell>
          <cell r="DW120">
            <v>0</v>
          </cell>
          <cell r="DX120">
            <v>0</v>
          </cell>
          <cell r="DY120">
            <v>0</v>
          </cell>
          <cell r="DZ120">
            <v>0</v>
          </cell>
          <cell r="EA120">
            <v>0</v>
          </cell>
          <cell r="EB120">
            <v>0</v>
          </cell>
          <cell r="EC120">
            <v>0</v>
          </cell>
          <cell r="ED120">
            <v>0</v>
          </cell>
          <cell r="EE120">
            <v>0</v>
          </cell>
          <cell r="EF120">
            <v>0</v>
          </cell>
          <cell r="EG120">
            <v>0</v>
          </cell>
          <cell r="EH120">
            <v>0</v>
          </cell>
          <cell r="EI120">
            <v>0</v>
          </cell>
          <cell r="EJ120">
            <v>0</v>
          </cell>
          <cell r="EK120">
            <v>0</v>
          </cell>
          <cell r="EL120">
            <v>0</v>
          </cell>
          <cell r="EM120">
            <v>0</v>
          </cell>
          <cell r="EN120">
            <v>0</v>
          </cell>
          <cell r="EO120">
            <v>0</v>
          </cell>
          <cell r="EP120">
            <v>0</v>
          </cell>
          <cell r="EQ120">
            <v>0</v>
          </cell>
          <cell r="ER120">
            <v>0</v>
          </cell>
          <cell r="ES120">
            <v>0</v>
          </cell>
          <cell r="ET120">
            <v>0</v>
          </cell>
          <cell r="EU120">
            <v>0</v>
          </cell>
          <cell r="EV120">
            <v>0</v>
          </cell>
          <cell r="EW120">
            <v>0</v>
          </cell>
          <cell r="EX120">
            <v>0</v>
          </cell>
          <cell r="EY120">
            <v>0</v>
          </cell>
          <cell r="EZ120">
            <v>0</v>
          </cell>
          <cell r="FA120">
            <v>0</v>
          </cell>
          <cell r="FB120">
            <v>0</v>
          </cell>
          <cell r="FC120">
            <v>0</v>
          </cell>
          <cell r="FD120">
            <v>0</v>
          </cell>
          <cell r="FE120">
            <v>0</v>
          </cell>
          <cell r="FF120">
            <v>0</v>
          </cell>
          <cell r="FG120">
            <v>0</v>
          </cell>
          <cell r="FH120">
            <v>0</v>
          </cell>
          <cell r="FI120">
            <v>0</v>
          </cell>
          <cell r="FJ120">
            <v>0</v>
          </cell>
          <cell r="FK120">
            <v>0</v>
          </cell>
          <cell r="FL120">
            <v>0</v>
          </cell>
          <cell r="FM120">
            <v>0</v>
          </cell>
          <cell r="FN120">
            <v>0</v>
          </cell>
          <cell r="FO120">
            <v>0</v>
          </cell>
          <cell r="FP120">
            <v>0</v>
          </cell>
          <cell r="FQ120">
            <v>0</v>
          </cell>
          <cell r="FR120">
            <v>0</v>
          </cell>
          <cell r="FS120">
            <v>0</v>
          </cell>
          <cell r="FT120">
            <v>0</v>
          </cell>
          <cell r="FU120">
            <v>0</v>
          </cell>
          <cell r="FV120">
            <v>0</v>
          </cell>
          <cell r="FW120">
            <v>0</v>
          </cell>
          <cell r="FX120">
            <v>0</v>
          </cell>
          <cell r="FY120">
            <v>0</v>
          </cell>
          <cell r="FZ120">
            <v>0</v>
          </cell>
          <cell r="GA120">
            <v>0</v>
          </cell>
          <cell r="GB120">
            <v>0</v>
          </cell>
          <cell r="GC120">
            <v>0</v>
          </cell>
          <cell r="GD120">
            <v>0</v>
          </cell>
          <cell r="GE120">
            <v>0</v>
          </cell>
          <cell r="GF120">
            <v>1623.375</v>
          </cell>
          <cell r="GG120">
            <v>1623.375</v>
          </cell>
          <cell r="GH120">
            <v>1623.375</v>
          </cell>
          <cell r="GI120">
            <v>1623.375</v>
          </cell>
          <cell r="GJ120">
            <v>1623.375</v>
          </cell>
          <cell r="GK120">
            <v>1623.375</v>
          </cell>
          <cell r="GL120">
            <v>1623.375</v>
          </cell>
          <cell r="GM120">
            <v>1623.375</v>
          </cell>
          <cell r="GN120">
            <v>1623.375</v>
          </cell>
          <cell r="GO120">
            <v>1623.375</v>
          </cell>
          <cell r="GP120">
            <v>1623.375</v>
          </cell>
          <cell r="GQ120">
            <v>1623.375</v>
          </cell>
        </row>
        <row r="121">
          <cell r="A121" t="str">
            <v>UIP IN</v>
          </cell>
          <cell r="B121" t="str">
            <v>Unity Infraprojects</v>
          </cell>
          <cell r="C121" t="str">
            <v>Construction</v>
          </cell>
          <cell r="D121">
            <v>0</v>
          </cell>
          <cell r="E121">
            <v>0</v>
          </cell>
          <cell r="F121">
            <v>0</v>
          </cell>
          <cell r="G121">
            <v>0</v>
          </cell>
          <cell r="H121">
            <v>0</v>
          </cell>
          <cell r="I121">
            <v>0</v>
          </cell>
          <cell r="J121">
            <v>0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  <cell r="T121">
            <v>0</v>
          </cell>
          <cell r="U121">
            <v>0</v>
          </cell>
          <cell r="V121">
            <v>0</v>
          </cell>
          <cell r="W121">
            <v>0</v>
          </cell>
          <cell r="X121">
            <v>0</v>
          </cell>
          <cell r="Y121">
            <v>0</v>
          </cell>
          <cell r="Z121">
            <v>0</v>
          </cell>
          <cell r="AA121">
            <v>0</v>
          </cell>
          <cell r="AB121">
            <v>0</v>
          </cell>
          <cell r="AC121">
            <v>0</v>
          </cell>
          <cell r="AD121">
            <v>0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O121">
            <v>0</v>
          </cell>
          <cell r="AP121">
            <v>0</v>
          </cell>
          <cell r="AQ121">
            <v>0</v>
          </cell>
          <cell r="AR121">
            <v>0</v>
          </cell>
          <cell r="AS121">
            <v>0</v>
          </cell>
          <cell r="AT121">
            <v>0</v>
          </cell>
          <cell r="AU121">
            <v>82.676000000000087</v>
          </cell>
          <cell r="AV121">
            <v>85.797999999999917</v>
          </cell>
          <cell r="AW121">
            <v>88.85100000000007</v>
          </cell>
          <cell r="AX121">
            <v>135.93299999999999</v>
          </cell>
          <cell r="AY121">
            <v>72.391999999999825</v>
          </cell>
          <cell r="AZ121">
            <v>106.01399999999992</v>
          </cell>
          <cell r="BA121">
            <v>108.35</v>
          </cell>
          <cell r="BB121">
            <v>177.59000000000043</v>
          </cell>
          <cell r="BC121">
            <v>202.45000000000005</v>
          </cell>
          <cell r="BD121">
            <v>156.09999999999974</v>
          </cell>
          <cell r="BE121">
            <v>154.22500000000008</v>
          </cell>
          <cell r="BF121">
            <v>176.49500000000057</v>
          </cell>
          <cell r="BG121">
            <v>209.82199999999995</v>
          </cell>
          <cell r="BH121">
            <v>0</v>
          </cell>
          <cell r="BI121">
            <v>0</v>
          </cell>
          <cell r="BJ121">
            <v>0</v>
          </cell>
          <cell r="BK121">
            <v>0</v>
          </cell>
          <cell r="BL121">
            <v>0</v>
          </cell>
          <cell r="BM121">
            <v>0</v>
          </cell>
          <cell r="BN121">
            <v>0</v>
          </cell>
          <cell r="BO121">
            <v>0</v>
          </cell>
          <cell r="BP121">
            <v>0</v>
          </cell>
          <cell r="BQ121">
            <v>0</v>
          </cell>
          <cell r="BR121">
            <v>0</v>
          </cell>
          <cell r="BS121">
            <v>0</v>
          </cell>
          <cell r="BT121">
            <v>0</v>
          </cell>
          <cell r="BU121">
            <v>0</v>
          </cell>
          <cell r="BV121">
            <v>0</v>
          </cell>
          <cell r="BW121">
            <v>0</v>
          </cell>
          <cell r="BX121">
            <v>0</v>
          </cell>
          <cell r="BY121">
            <v>0</v>
          </cell>
          <cell r="BZ121">
            <v>0</v>
          </cell>
          <cell r="CA121">
            <v>0</v>
          </cell>
          <cell r="CB121">
            <v>0</v>
          </cell>
          <cell r="CC121">
            <v>0</v>
          </cell>
          <cell r="CD121">
            <v>0</v>
          </cell>
          <cell r="CE121">
            <v>0</v>
          </cell>
          <cell r="CF121">
            <v>0</v>
          </cell>
          <cell r="CG121">
            <v>0</v>
          </cell>
          <cell r="CH121">
            <v>0</v>
          </cell>
          <cell r="CI121">
            <v>0</v>
          </cell>
          <cell r="CJ121">
            <v>0</v>
          </cell>
          <cell r="CK121">
            <v>0</v>
          </cell>
          <cell r="CL121">
            <v>0</v>
          </cell>
          <cell r="CM121">
            <v>0</v>
          </cell>
          <cell r="CN121">
            <v>0</v>
          </cell>
          <cell r="CO121">
            <v>0</v>
          </cell>
          <cell r="CP121">
            <v>0</v>
          </cell>
          <cell r="CQ121">
            <v>0</v>
          </cell>
          <cell r="CR121">
            <v>0</v>
          </cell>
          <cell r="CS121">
            <v>0</v>
          </cell>
          <cell r="CT121">
            <v>0</v>
          </cell>
          <cell r="CU121">
            <v>0</v>
          </cell>
          <cell r="CV121">
            <v>0</v>
          </cell>
          <cell r="CW121">
            <v>0</v>
          </cell>
          <cell r="CX121">
            <v>0</v>
          </cell>
          <cell r="CY121">
            <v>82.676000000000087</v>
          </cell>
          <cell r="CZ121">
            <v>85.797999999999917</v>
          </cell>
          <cell r="DA121">
            <v>88.85100000000007</v>
          </cell>
          <cell r="DB121">
            <v>135.93299999999999</v>
          </cell>
          <cell r="DC121">
            <v>72.391999999999825</v>
          </cell>
          <cell r="DD121">
            <v>106.01399999999992</v>
          </cell>
          <cell r="DE121">
            <v>108.35</v>
          </cell>
          <cell r="DF121">
            <v>177.59000000000043</v>
          </cell>
          <cell r="DG121">
            <v>202.45000000000005</v>
          </cell>
          <cell r="DH121">
            <v>156.09999999999974</v>
          </cell>
          <cell r="DI121">
            <v>154.22500000000008</v>
          </cell>
          <cell r="DJ121">
            <v>176.49500000000057</v>
          </cell>
          <cell r="DK121">
            <v>209.82199999999995</v>
          </cell>
          <cell r="DL121">
            <v>0</v>
          </cell>
          <cell r="DM121">
            <v>0</v>
          </cell>
          <cell r="DN121">
            <v>0</v>
          </cell>
          <cell r="DO121">
            <v>0</v>
          </cell>
          <cell r="DP121">
            <v>0</v>
          </cell>
          <cell r="DQ121">
            <v>0</v>
          </cell>
          <cell r="DR121">
            <v>0</v>
          </cell>
          <cell r="DS121">
            <v>0</v>
          </cell>
          <cell r="DT121">
            <v>0</v>
          </cell>
          <cell r="DU121">
            <v>0</v>
          </cell>
          <cell r="DV121">
            <v>0</v>
          </cell>
          <cell r="DW121">
            <v>0</v>
          </cell>
          <cell r="DX121">
            <v>0</v>
          </cell>
          <cell r="DY121">
            <v>0</v>
          </cell>
          <cell r="DZ121">
            <v>0</v>
          </cell>
          <cell r="EA121">
            <v>0</v>
          </cell>
          <cell r="EB121">
            <v>0</v>
          </cell>
          <cell r="EC121">
            <v>0</v>
          </cell>
          <cell r="ED121">
            <v>0</v>
          </cell>
          <cell r="EE121">
            <v>0</v>
          </cell>
          <cell r="EF121">
            <v>0</v>
          </cell>
          <cell r="EG121">
            <v>0</v>
          </cell>
          <cell r="EH121">
            <v>0</v>
          </cell>
          <cell r="EI121">
            <v>0</v>
          </cell>
          <cell r="EJ121">
            <v>0</v>
          </cell>
          <cell r="EK121">
            <v>0</v>
          </cell>
          <cell r="EL121">
            <v>0</v>
          </cell>
          <cell r="EM121">
            <v>0</v>
          </cell>
          <cell r="EN121">
            <v>0</v>
          </cell>
          <cell r="EO121">
            <v>0</v>
          </cell>
          <cell r="EP121">
            <v>0</v>
          </cell>
          <cell r="EQ121">
            <v>0</v>
          </cell>
          <cell r="ER121">
            <v>0</v>
          </cell>
          <cell r="ES121">
            <v>0</v>
          </cell>
          <cell r="ET121">
            <v>0</v>
          </cell>
          <cell r="EU121">
            <v>0</v>
          </cell>
          <cell r="EV121">
            <v>0</v>
          </cell>
          <cell r="EW121">
            <v>0</v>
          </cell>
          <cell r="EX121">
            <v>0</v>
          </cell>
          <cell r="EY121">
            <v>0</v>
          </cell>
          <cell r="EZ121">
            <v>0</v>
          </cell>
          <cell r="FA121">
            <v>0</v>
          </cell>
          <cell r="FB121">
            <v>0</v>
          </cell>
          <cell r="FC121">
            <v>0</v>
          </cell>
          <cell r="FD121">
            <v>0</v>
          </cell>
          <cell r="FE121">
            <v>0</v>
          </cell>
          <cell r="FF121">
            <v>0</v>
          </cell>
          <cell r="FG121">
            <v>0</v>
          </cell>
          <cell r="FH121">
            <v>0</v>
          </cell>
          <cell r="FI121">
            <v>0</v>
          </cell>
          <cell r="FJ121">
            <v>0</v>
          </cell>
          <cell r="FK121">
            <v>0</v>
          </cell>
          <cell r="FL121">
            <v>0</v>
          </cell>
          <cell r="FM121">
            <v>0</v>
          </cell>
          <cell r="FN121">
            <v>0</v>
          </cell>
          <cell r="FO121">
            <v>0</v>
          </cell>
          <cell r="FP121">
            <v>0</v>
          </cell>
          <cell r="FQ121">
            <v>0</v>
          </cell>
          <cell r="FR121">
            <v>0</v>
          </cell>
          <cell r="FS121">
            <v>0</v>
          </cell>
          <cell r="FT121">
            <v>0</v>
          </cell>
          <cell r="FU121">
            <v>0</v>
          </cell>
          <cell r="FV121">
            <v>0</v>
          </cell>
          <cell r="FW121">
            <v>0</v>
          </cell>
          <cell r="FX121">
            <v>0</v>
          </cell>
          <cell r="FY121">
            <v>0</v>
          </cell>
          <cell r="FZ121">
            <v>0</v>
          </cell>
          <cell r="GA121">
            <v>0</v>
          </cell>
          <cell r="GB121">
            <v>0</v>
          </cell>
          <cell r="GC121">
            <v>0</v>
          </cell>
          <cell r="GD121">
            <v>0</v>
          </cell>
          <cell r="GE121">
            <v>10.6</v>
          </cell>
          <cell r="GF121">
            <v>13.368</v>
          </cell>
          <cell r="GG121">
            <v>13.368</v>
          </cell>
          <cell r="GH121">
            <v>13.368</v>
          </cell>
          <cell r="GI121">
            <v>13.368</v>
          </cell>
          <cell r="GJ121">
            <v>13.368</v>
          </cell>
          <cell r="GK121">
            <v>13.368</v>
          </cell>
          <cell r="GL121">
            <v>13.368</v>
          </cell>
          <cell r="GM121">
            <v>13.368</v>
          </cell>
          <cell r="GN121">
            <v>13.368</v>
          </cell>
          <cell r="GO121">
            <v>13.368</v>
          </cell>
          <cell r="GP121">
            <v>13.368</v>
          </cell>
          <cell r="GQ121">
            <v>13.368</v>
          </cell>
        </row>
        <row r="122">
          <cell r="A122" t="str">
            <v>VPUL IN</v>
          </cell>
          <cell r="B122" t="str">
            <v>Vipul</v>
          </cell>
          <cell r="C122" t="str">
            <v>Real Estate</v>
          </cell>
          <cell r="D122">
            <v>0</v>
          </cell>
          <cell r="E122">
            <v>0</v>
          </cell>
          <cell r="F122">
            <v>0</v>
          </cell>
          <cell r="G122">
            <v>0</v>
          </cell>
          <cell r="H122">
            <v>0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M122">
            <v>0</v>
          </cell>
          <cell r="N122">
            <v>0</v>
          </cell>
          <cell r="O122">
            <v>0</v>
          </cell>
          <cell r="P122">
            <v>0</v>
          </cell>
          <cell r="Q122">
            <v>0</v>
          </cell>
          <cell r="R122">
            <v>0</v>
          </cell>
          <cell r="S122">
            <v>0</v>
          </cell>
          <cell r="T122">
            <v>0</v>
          </cell>
          <cell r="U122">
            <v>0</v>
          </cell>
          <cell r="V122">
            <v>0</v>
          </cell>
          <cell r="W122">
            <v>0</v>
          </cell>
          <cell r="X122">
            <v>0</v>
          </cell>
          <cell r="Y122">
            <v>0</v>
          </cell>
          <cell r="Z122">
            <v>0</v>
          </cell>
          <cell r="AA122">
            <v>0</v>
          </cell>
          <cell r="AB122">
            <v>0</v>
          </cell>
          <cell r="AC122">
            <v>0</v>
          </cell>
          <cell r="AD122">
            <v>0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O122">
            <v>0</v>
          </cell>
          <cell r="AP122">
            <v>0</v>
          </cell>
          <cell r="AQ122">
            <v>9.8730000000000153</v>
          </cell>
          <cell r="AR122">
            <v>3.8889999999999989</v>
          </cell>
          <cell r="AS122">
            <v>6.6940000000000017</v>
          </cell>
          <cell r="AT122">
            <v>16.932000000000002</v>
          </cell>
          <cell r="AU122">
            <v>61.932400000000023</v>
          </cell>
          <cell r="AV122">
            <v>15.866000000000014</v>
          </cell>
          <cell r="AW122">
            <v>56.144999999999996</v>
          </cell>
          <cell r="AX122">
            <v>220.81099999999998</v>
          </cell>
          <cell r="AY122">
            <v>121.804</v>
          </cell>
          <cell r="AZ122">
            <v>80.009999999999991</v>
          </cell>
          <cell r="BA122">
            <v>56.042000000000044</v>
          </cell>
          <cell r="BB122">
            <v>127.25999999999996</v>
          </cell>
          <cell r="BC122">
            <v>92.483000000000075</v>
          </cell>
          <cell r="BD122">
            <v>88.883999999999887</v>
          </cell>
          <cell r="BE122">
            <v>67.541000000000025</v>
          </cell>
          <cell r="BF122">
            <v>55.362999999999985</v>
          </cell>
          <cell r="BG122">
            <v>26.460999999999977</v>
          </cell>
          <cell r="BH122">
            <v>0</v>
          </cell>
          <cell r="BI122">
            <v>0</v>
          </cell>
          <cell r="BJ122">
            <v>0</v>
          </cell>
          <cell r="BK122">
            <v>0</v>
          </cell>
          <cell r="BL122">
            <v>0</v>
          </cell>
          <cell r="BM122">
            <v>0</v>
          </cell>
          <cell r="BN122">
            <v>0</v>
          </cell>
          <cell r="BO122">
            <v>0</v>
          </cell>
          <cell r="BP122">
            <v>0</v>
          </cell>
          <cell r="BQ122">
            <v>0</v>
          </cell>
          <cell r="BR122">
            <v>0</v>
          </cell>
          <cell r="BS122">
            <v>0</v>
          </cell>
          <cell r="BT122">
            <v>0</v>
          </cell>
          <cell r="BU122">
            <v>0</v>
          </cell>
          <cell r="BV122">
            <v>0</v>
          </cell>
          <cell r="BW122">
            <v>0</v>
          </cell>
          <cell r="BX122">
            <v>0</v>
          </cell>
          <cell r="BY122">
            <v>0</v>
          </cell>
          <cell r="BZ122">
            <v>0</v>
          </cell>
          <cell r="CA122">
            <v>0</v>
          </cell>
          <cell r="CB122">
            <v>0</v>
          </cell>
          <cell r="CC122">
            <v>0</v>
          </cell>
          <cell r="CD122">
            <v>0</v>
          </cell>
          <cell r="CE122">
            <v>0</v>
          </cell>
          <cell r="CF122">
            <v>0</v>
          </cell>
          <cell r="CG122">
            <v>0</v>
          </cell>
          <cell r="CH122">
            <v>0</v>
          </cell>
          <cell r="CI122">
            <v>0</v>
          </cell>
          <cell r="CJ122">
            <v>0</v>
          </cell>
          <cell r="CK122">
            <v>0</v>
          </cell>
          <cell r="CL122">
            <v>0</v>
          </cell>
          <cell r="CM122">
            <v>0</v>
          </cell>
          <cell r="CN122">
            <v>0</v>
          </cell>
          <cell r="CO122">
            <v>0</v>
          </cell>
          <cell r="CP122">
            <v>0</v>
          </cell>
          <cell r="CQ122">
            <v>0</v>
          </cell>
          <cell r="CR122">
            <v>0</v>
          </cell>
          <cell r="CS122">
            <v>0</v>
          </cell>
          <cell r="CT122">
            <v>0</v>
          </cell>
          <cell r="CU122">
            <v>9.8730000000000153</v>
          </cell>
          <cell r="CV122">
            <v>3.8889999999999989</v>
          </cell>
          <cell r="CW122">
            <v>6.6940000000000017</v>
          </cell>
          <cell r="CX122">
            <v>16.932000000000002</v>
          </cell>
          <cell r="CY122">
            <v>61.932400000000023</v>
          </cell>
          <cell r="CZ122">
            <v>15.866000000000014</v>
          </cell>
          <cell r="DA122">
            <v>56.144999999999996</v>
          </cell>
          <cell r="DB122">
            <v>220.81099999999998</v>
          </cell>
          <cell r="DC122">
            <v>121.804</v>
          </cell>
          <cell r="DD122">
            <v>80.009999999999991</v>
          </cell>
          <cell r="DE122">
            <v>71.492000000000047</v>
          </cell>
          <cell r="DF122">
            <v>127.25999999999996</v>
          </cell>
          <cell r="DG122">
            <v>92.483000000000075</v>
          </cell>
          <cell r="DH122">
            <v>88.883999999999887</v>
          </cell>
          <cell r="DI122">
            <v>67.541000000000025</v>
          </cell>
          <cell r="DJ122">
            <v>55.362999999999985</v>
          </cell>
          <cell r="DK122">
            <v>26.460999999999977</v>
          </cell>
          <cell r="DL122">
            <v>0</v>
          </cell>
          <cell r="DM122">
            <v>0</v>
          </cell>
          <cell r="DN122">
            <v>0</v>
          </cell>
          <cell r="DO122">
            <v>0</v>
          </cell>
          <cell r="DP122">
            <v>0</v>
          </cell>
          <cell r="DQ122">
            <v>0</v>
          </cell>
          <cell r="DR122">
            <v>0</v>
          </cell>
          <cell r="DS122">
            <v>0</v>
          </cell>
          <cell r="DT122">
            <v>0</v>
          </cell>
          <cell r="DU122">
            <v>0</v>
          </cell>
          <cell r="DV122">
            <v>0</v>
          </cell>
          <cell r="DW122">
            <v>0</v>
          </cell>
          <cell r="DX122">
            <v>0</v>
          </cell>
          <cell r="DY122">
            <v>0</v>
          </cell>
          <cell r="DZ122">
            <v>0</v>
          </cell>
          <cell r="EA122">
            <v>0</v>
          </cell>
          <cell r="EB122">
            <v>0</v>
          </cell>
          <cell r="EC122">
            <v>0</v>
          </cell>
          <cell r="ED122">
            <v>0</v>
          </cell>
          <cell r="EE122">
            <v>0</v>
          </cell>
          <cell r="EF122">
            <v>0</v>
          </cell>
          <cell r="EG122">
            <v>0</v>
          </cell>
          <cell r="EH122">
            <v>0</v>
          </cell>
          <cell r="EI122">
            <v>0</v>
          </cell>
          <cell r="EJ122">
            <v>0</v>
          </cell>
          <cell r="EK122">
            <v>0</v>
          </cell>
          <cell r="EL122">
            <v>0</v>
          </cell>
          <cell r="EM122">
            <v>0</v>
          </cell>
          <cell r="EN122">
            <v>0</v>
          </cell>
          <cell r="EO122">
            <v>0</v>
          </cell>
          <cell r="EP122">
            <v>0</v>
          </cell>
          <cell r="EQ122">
            <v>0</v>
          </cell>
          <cell r="ER122">
            <v>0</v>
          </cell>
          <cell r="ES122">
            <v>0</v>
          </cell>
          <cell r="ET122">
            <v>0</v>
          </cell>
          <cell r="EU122">
            <v>0</v>
          </cell>
          <cell r="EV122">
            <v>0</v>
          </cell>
          <cell r="EW122">
            <v>0</v>
          </cell>
          <cell r="EX122">
            <v>0</v>
          </cell>
          <cell r="EY122">
            <v>0</v>
          </cell>
          <cell r="EZ122">
            <v>0</v>
          </cell>
          <cell r="FA122">
            <v>0</v>
          </cell>
          <cell r="FB122">
            <v>0</v>
          </cell>
          <cell r="FC122">
            <v>0</v>
          </cell>
          <cell r="FD122">
            <v>0</v>
          </cell>
          <cell r="FE122">
            <v>0</v>
          </cell>
          <cell r="FF122">
            <v>0</v>
          </cell>
          <cell r="FG122">
            <v>0</v>
          </cell>
          <cell r="FH122">
            <v>0</v>
          </cell>
          <cell r="FI122">
            <v>0</v>
          </cell>
          <cell r="FJ122">
            <v>0</v>
          </cell>
          <cell r="FK122">
            <v>0</v>
          </cell>
          <cell r="FL122">
            <v>0</v>
          </cell>
          <cell r="FM122">
            <v>0</v>
          </cell>
          <cell r="FN122">
            <v>0</v>
          </cell>
          <cell r="FO122">
            <v>0</v>
          </cell>
          <cell r="FP122">
            <v>0</v>
          </cell>
          <cell r="FQ122">
            <v>0</v>
          </cell>
          <cell r="FR122">
            <v>0</v>
          </cell>
          <cell r="FS122">
            <v>0</v>
          </cell>
          <cell r="FT122">
            <v>0</v>
          </cell>
          <cell r="FU122">
            <v>0</v>
          </cell>
          <cell r="FV122">
            <v>0</v>
          </cell>
          <cell r="FW122">
            <v>0</v>
          </cell>
          <cell r="FX122">
            <v>0</v>
          </cell>
          <cell r="FY122">
            <v>0</v>
          </cell>
          <cell r="FZ122">
            <v>0</v>
          </cell>
          <cell r="GA122">
            <v>5.1020000000000003</v>
          </cell>
          <cell r="GB122">
            <v>5.1020000000000003</v>
          </cell>
          <cell r="GC122">
            <v>25.51</v>
          </cell>
          <cell r="GD122">
            <v>25.51</v>
          </cell>
          <cell r="GE122">
            <v>25.51</v>
          </cell>
          <cell r="GF122">
            <v>25.51</v>
          </cell>
          <cell r="GG122">
            <v>25.51</v>
          </cell>
          <cell r="GH122">
            <v>25.51</v>
          </cell>
          <cell r="GI122">
            <v>51.024999999999999</v>
          </cell>
          <cell r="GJ122">
            <v>59.985323110624506</v>
          </cell>
          <cell r="GK122">
            <v>59.985323110624506</v>
          </cell>
          <cell r="GL122">
            <v>59.993000000000002</v>
          </cell>
          <cell r="GM122">
            <v>59.991999999999997</v>
          </cell>
          <cell r="GN122">
            <v>59.991999999999997</v>
          </cell>
          <cell r="GO122">
            <v>59.991999999999997</v>
          </cell>
          <cell r="GP122">
            <v>59.991999999999997</v>
          </cell>
          <cell r="GQ122">
            <v>59.991999999999997</v>
          </cell>
        </row>
        <row r="123">
          <cell r="A123" t="str">
            <v>Engineering &amp; Capital Goods</v>
          </cell>
          <cell r="B123" t="str">
            <v>Engineering &amp; Capital Goods</v>
          </cell>
          <cell r="CJ123">
            <v>0</v>
          </cell>
          <cell r="CK123">
            <v>0</v>
          </cell>
          <cell r="CL123">
            <v>0</v>
          </cell>
          <cell r="CM123">
            <v>0</v>
          </cell>
          <cell r="CN123">
            <v>0</v>
          </cell>
          <cell r="CO123">
            <v>0</v>
          </cell>
          <cell r="CP123">
            <v>0</v>
          </cell>
          <cell r="CQ123">
            <v>0</v>
          </cell>
          <cell r="CR123">
            <v>0</v>
          </cell>
          <cell r="CS123">
            <v>0</v>
          </cell>
          <cell r="CT123">
            <v>0</v>
          </cell>
          <cell r="CU123">
            <v>0</v>
          </cell>
          <cell r="CV123">
            <v>0</v>
          </cell>
          <cell r="CW123">
            <v>0</v>
          </cell>
          <cell r="CX123">
            <v>0</v>
          </cell>
          <cell r="CY123">
            <v>0</v>
          </cell>
          <cell r="CZ123">
            <v>0</v>
          </cell>
          <cell r="DA123">
            <v>0</v>
          </cell>
          <cell r="DB123">
            <v>0</v>
          </cell>
          <cell r="DC123">
            <v>0</v>
          </cell>
          <cell r="DD123">
            <v>0</v>
          </cell>
          <cell r="DE123">
            <v>0</v>
          </cell>
          <cell r="DF123">
            <v>0</v>
          </cell>
          <cell r="DG123">
            <v>0</v>
          </cell>
          <cell r="DH123">
            <v>0</v>
          </cell>
          <cell r="DI123">
            <v>0</v>
          </cell>
          <cell r="DJ123">
            <v>0</v>
          </cell>
          <cell r="DK123">
            <v>0</v>
          </cell>
        </row>
        <row r="124">
          <cell r="A124" t="str">
            <v>ABB IN</v>
          </cell>
          <cell r="B124" t="str">
            <v>ABB India</v>
          </cell>
          <cell r="C124" t="str">
            <v>Engineering &amp; Capital Goods</v>
          </cell>
          <cell r="D124">
            <v>0</v>
          </cell>
          <cell r="E124">
            <v>0</v>
          </cell>
          <cell r="F124">
            <v>0</v>
          </cell>
          <cell r="G124">
            <v>0</v>
          </cell>
          <cell r="H124">
            <v>0</v>
          </cell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  <cell r="Q124">
            <v>0</v>
          </cell>
          <cell r="R124">
            <v>0</v>
          </cell>
          <cell r="S124">
            <v>0</v>
          </cell>
          <cell r="T124">
            <v>0</v>
          </cell>
          <cell r="U124">
            <v>0</v>
          </cell>
          <cell r="V124">
            <v>0</v>
          </cell>
          <cell r="W124">
            <v>0</v>
          </cell>
          <cell r="X124">
            <v>0</v>
          </cell>
          <cell r="Y124">
            <v>0</v>
          </cell>
          <cell r="Z124">
            <v>0</v>
          </cell>
          <cell r="AA124">
            <v>0</v>
          </cell>
          <cell r="AB124">
            <v>0</v>
          </cell>
          <cell r="AC124">
            <v>0</v>
          </cell>
          <cell r="AD124">
            <v>0</v>
          </cell>
          <cell r="AE124">
            <v>0</v>
          </cell>
          <cell r="AF124">
            <v>181.19999999999953</v>
          </cell>
          <cell r="AG124">
            <v>172.8</v>
          </cell>
          <cell r="AH124">
            <v>410.69699999999938</v>
          </cell>
          <cell r="AI124">
            <v>87.477999999999582</v>
          </cell>
          <cell r="AJ124">
            <v>452.63199999999972</v>
          </cell>
          <cell r="AK124">
            <v>208.50500000000017</v>
          </cell>
          <cell r="AL124">
            <v>493.33500000000072</v>
          </cell>
          <cell r="AM124">
            <v>168.80600000000021</v>
          </cell>
          <cell r="AN124">
            <v>306.16500000000048</v>
          </cell>
          <cell r="AO124">
            <v>359.69100000000083</v>
          </cell>
          <cell r="AP124">
            <v>708.22600000000011</v>
          </cell>
          <cell r="AQ124">
            <v>275.0909999999995</v>
          </cell>
          <cell r="AR124">
            <v>436.05299999999932</v>
          </cell>
          <cell r="AS124">
            <v>529.44500000000119</v>
          </cell>
          <cell r="AT124">
            <v>946.2289999999989</v>
          </cell>
          <cell r="AU124">
            <v>513.02900000000011</v>
          </cell>
          <cell r="AV124">
            <v>719.05299999999966</v>
          </cell>
          <cell r="AW124">
            <v>821.43599999999947</v>
          </cell>
          <cell r="AX124">
            <v>1349.5479999999989</v>
          </cell>
          <cell r="AY124">
            <v>866.32900000000154</v>
          </cell>
          <cell r="AZ124">
            <v>1085.6000000000026</v>
          </cell>
          <cell r="BA124">
            <v>1156.8700000000028</v>
          </cell>
          <cell r="BB124">
            <v>1807.8890000000008</v>
          </cell>
          <cell r="BC124">
            <v>1176.9300000000007</v>
          </cell>
          <cell r="BD124">
            <v>1318.1020000000012</v>
          </cell>
          <cell r="BE124">
            <v>1047.9079999999994</v>
          </cell>
          <cell r="BF124">
            <v>1931.1950000000056</v>
          </cell>
          <cell r="BG124">
            <v>783.56000000000017</v>
          </cell>
          <cell r="BH124">
            <v>0</v>
          </cell>
          <cell r="BI124">
            <v>0</v>
          </cell>
          <cell r="BJ124">
            <v>0</v>
          </cell>
          <cell r="BK124">
            <v>0</v>
          </cell>
          <cell r="BL124">
            <v>0</v>
          </cell>
          <cell r="BM124">
            <v>0</v>
          </cell>
          <cell r="BN124">
            <v>0</v>
          </cell>
          <cell r="BO124">
            <v>0</v>
          </cell>
          <cell r="BP124">
            <v>0</v>
          </cell>
          <cell r="BQ124">
            <v>0</v>
          </cell>
          <cell r="BR124">
            <v>0</v>
          </cell>
          <cell r="BS124">
            <v>0</v>
          </cell>
          <cell r="BT124">
            <v>0</v>
          </cell>
          <cell r="BU124">
            <v>0</v>
          </cell>
          <cell r="BV124">
            <v>0</v>
          </cell>
          <cell r="BW124">
            <v>0</v>
          </cell>
          <cell r="BX124">
            <v>0</v>
          </cell>
          <cell r="BY124">
            <v>0</v>
          </cell>
          <cell r="BZ124">
            <v>0</v>
          </cell>
          <cell r="CA124">
            <v>0</v>
          </cell>
          <cell r="CB124">
            <v>0</v>
          </cell>
          <cell r="CC124">
            <v>0</v>
          </cell>
          <cell r="CD124">
            <v>0</v>
          </cell>
          <cell r="CE124">
            <v>0</v>
          </cell>
          <cell r="CF124">
            <v>0</v>
          </cell>
          <cell r="CG124">
            <v>0</v>
          </cell>
          <cell r="CH124">
            <v>0</v>
          </cell>
          <cell r="CI124">
            <v>0</v>
          </cell>
          <cell r="CJ124">
            <v>181.19999999999953</v>
          </cell>
          <cell r="CK124">
            <v>172.8</v>
          </cell>
          <cell r="CL124">
            <v>396.89699999999937</v>
          </cell>
          <cell r="CM124">
            <v>87.477999999999582</v>
          </cell>
          <cell r="CN124">
            <v>219.63199999999972</v>
          </cell>
          <cell r="CO124">
            <v>208.50500000000017</v>
          </cell>
          <cell r="CP124">
            <v>493.33500000000072</v>
          </cell>
          <cell r="CQ124">
            <v>168.80600000000021</v>
          </cell>
          <cell r="CR124">
            <v>306.16500000000048</v>
          </cell>
          <cell r="CS124">
            <v>321.70100000000082</v>
          </cell>
          <cell r="CT124">
            <v>708.22600000000011</v>
          </cell>
          <cell r="CU124">
            <v>275.0909999999995</v>
          </cell>
          <cell r="CV124">
            <v>436.05299999999932</v>
          </cell>
          <cell r="CW124">
            <v>529.44500000000119</v>
          </cell>
          <cell r="CX124">
            <v>946.2289999999989</v>
          </cell>
          <cell r="CY124">
            <v>513.02900000000011</v>
          </cell>
          <cell r="CZ124">
            <v>719.05299999999966</v>
          </cell>
          <cell r="DA124">
            <v>821.43599999999947</v>
          </cell>
          <cell r="DB124">
            <v>1349.5479999999989</v>
          </cell>
          <cell r="DC124">
            <v>866.32900000000154</v>
          </cell>
          <cell r="DD124">
            <v>1085.6000000000026</v>
          </cell>
          <cell r="DE124">
            <v>1156.8700000000028</v>
          </cell>
          <cell r="DF124">
            <v>1807.8890000000008</v>
          </cell>
          <cell r="DG124">
            <v>1176.9300000000007</v>
          </cell>
          <cell r="DH124">
            <v>1318.1020000000012</v>
          </cell>
          <cell r="DI124">
            <v>1047.9079999999994</v>
          </cell>
          <cell r="DJ124">
            <v>1931.1950000000056</v>
          </cell>
          <cell r="DK124">
            <v>783.56000000000017</v>
          </cell>
          <cell r="DL124">
            <v>0</v>
          </cell>
          <cell r="DM124">
            <v>0</v>
          </cell>
          <cell r="DN124">
            <v>0</v>
          </cell>
          <cell r="DO124">
            <v>0</v>
          </cell>
          <cell r="DP124">
            <v>0</v>
          </cell>
          <cell r="DQ124">
            <v>0</v>
          </cell>
          <cell r="DR124">
            <v>0</v>
          </cell>
          <cell r="DS124">
            <v>0</v>
          </cell>
          <cell r="DT124">
            <v>0</v>
          </cell>
          <cell r="DU124">
            <v>0</v>
          </cell>
          <cell r="DV124">
            <v>0</v>
          </cell>
          <cell r="DW124">
            <v>0</v>
          </cell>
          <cell r="DX124">
            <v>0</v>
          </cell>
          <cell r="DY124">
            <v>0</v>
          </cell>
          <cell r="DZ124">
            <v>0</v>
          </cell>
          <cell r="EA124">
            <v>0</v>
          </cell>
          <cell r="EB124">
            <v>0</v>
          </cell>
          <cell r="EC124">
            <v>0</v>
          </cell>
          <cell r="ED124">
            <v>0</v>
          </cell>
          <cell r="EE124">
            <v>0</v>
          </cell>
          <cell r="EF124">
            <v>0</v>
          </cell>
          <cell r="EG124">
            <v>0</v>
          </cell>
          <cell r="EH124">
            <v>0</v>
          </cell>
          <cell r="EI124">
            <v>0</v>
          </cell>
          <cell r="EJ124">
            <v>0</v>
          </cell>
          <cell r="EK124">
            <v>0</v>
          </cell>
          <cell r="EL124">
            <v>0</v>
          </cell>
          <cell r="EM124">
            <v>0</v>
          </cell>
          <cell r="EN124">
            <v>0</v>
          </cell>
          <cell r="EO124">
            <v>0</v>
          </cell>
          <cell r="EP124">
            <v>0</v>
          </cell>
          <cell r="EQ124">
            <v>0</v>
          </cell>
          <cell r="ER124">
            <v>0</v>
          </cell>
          <cell r="ES124">
            <v>0</v>
          </cell>
          <cell r="ET124">
            <v>0</v>
          </cell>
          <cell r="EU124">
            <v>0</v>
          </cell>
          <cell r="EV124">
            <v>0</v>
          </cell>
          <cell r="EW124">
            <v>0</v>
          </cell>
          <cell r="EX124">
            <v>0</v>
          </cell>
          <cell r="EY124">
            <v>0</v>
          </cell>
          <cell r="EZ124">
            <v>0</v>
          </cell>
          <cell r="FA124">
            <v>0</v>
          </cell>
          <cell r="FB124">
            <v>0</v>
          </cell>
          <cell r="FC124">
            <v>0</v>
          </cell>
          <cell r="FD124">
            <v>0</v>
          </cell>
          <cell r="FE124">
            <v>0</v>
          </cell>
          <cell r="FF124">
            <v>0</v>
          </cell>
          <cell r="FG124">
            <v>0</v>
          </cell>
          <cell r="FH124">
            <v>0</v>
          </cell>
          <cell r="FI124">
            <v>0</v>
          </cell>
          <cell r="FJ124">
            <v>0</v>
          </cell>
          <cell r="FK124">
            <v>0</v>
          </cell>
          <cell r="FL124">
            <v>0</v>
          </cell>
          <cell r="FM124">
            <v>0</v>
          </cell>
          <cell r="FN124">
            <v>0</v>
          </cell>
          <cell r="FO124">
            <v>0</v>
          </cell>
          <cell r="FP124">
            <v>42.4</v>
          </cell>
          <cell r="FQ124">
            <v>42.4</v>
          </cell>
          <cell r="FR124">
            <v>42.4</v>
          </cell>
          <cell r="FS124">
            <v>42.4</v>
          </cell>
          <cell r="FT124">
            <v>42.4</v>
          </cell>
          <cell r="FU124">
            <v>42.4</v>
          </cell>
          <cell r="FV124">
            <v>42.4</v>
          </cell>
          <cell r="FW124">
            <v>42.4</v>
          </cell>
          <cell r="FX124">
            <v>42.4</v>
          </cell>
          <cell r="FY124">
            <v>42.4</v>
          </cell>
          <cell r="FZ124">
            <v>42.4</v>
          </cell>
          <cell r="GA124">
            <v>42.4</v>
          </cell>
          <cell r="GB124">
            <v>42.4</v>
          </cell>
          <cell r="GC124">
            <v>42.4</v>
          </cell>
          <cell r="GD124">
            <v>42.4</v>
          </cell>
          <cell r="GE124">
            <v>42.4</v>
          </cell>
          <cell r="GF124">
            <v>42.4</v>
          </cell>
          <cell r="GG124">
            <v>42.4</v>
          </cell>
          <cell r="GH124">
            <v>42.4</v>
          </cell>
          <cell r="GI124">
            <v>211.90837500000001</v>
          </cell>
          <cell r="GJ124">
            <v>211.90837500000001</v>
          </cell>
          <cell r="GK124">
            <v>211.90837500000001</v>
          </cell>
          <cell r="GL124">
            <v>211.90837500000001</v>
          </cell>
          <cell r="GM124">
            <v>211.90837500000001</v>
          </cell>
          <cell r="GN124">
            <v>211.90837500000001</v>
          </cell>
          <cell r="GO124">
            <v>211.90837500000001</v>
          </cell>
          <cell r="GP124">
            <v>211.90837500000001</v>
          </cell>
          <cell r="GQ124">
            <v>211.90837500000001</v>
          </cell>
        </row>
        <row r="125">
          <cell r="A125" t="str">
            <v>AWL IN</v>
          </cell>
          <cell r="B125" t="str">
            <v>Ador Welding</v>
          </cell>
          <cell r="C125" t="str">
            <v>Engineering &amp; Capital Goods</v>
          </cell>
          <cell r="D125">
            <v>0</v>
          </cell>
          <cell r="E125">
            <v>0</v>
          </cell>
          <cell r="F125">
            <v>0</v>
          </cell>
          <cell r="G125">
            <v>0</v>
          </cell>
          <cell r="H125">
            <v>0</v>
          </cell>
          <cell r="I125">
            <v>0</v>
          </cell>
          <cell r="J125">
            <v>0</v>
          </cell>
          <cell r="K125">
            <v>0</v>
          </cell>
          <cell r="L125">
            <v>0</v>
          </cell>
          <cell r="M125">
            <v>0</v>
          </cell>
          <cell r="N125">
            <v>0</v>
          </cell>
          <cell r="O125">
            <v>0</v>
          </cell>
          <cell r="P125">
            <v>0</v>
          </cell>
          <cell r="Q125">
            <v>0</v>
          </cell>
          <cell r="R125">
            <v>0</v>
          </cell>
          <cell r="S125">
            <v>0</v>
          </cell>
          <cell r="T125">
            <v>0</v>
          </cell>
          <cell r="U125">
            <v>0</v>
          </cell>
          <cell r="V125">
            <v>0</v>
          </cell>
          <cell r="W125">
            <v>0</v>
          </cell>
          <cell r="X125">
            <v>0</v>
          </cell>
          <cell r="Y125">
            <v>0</v>
          </cell>
          <cell r="Z125">
            <v>0</v>
          </cell>
          <cell r="AA125">
            <v>0</v>
          </cell>
          <cell r="AB125">
            <v>0</v>
          </cell>
          <cell r="AC125">
            <v>0</v>
          </cell>
          <cell r="AD125">
            <v>0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O125">
            <v>0</v>
          </cell>
          <cell r="AP125">
            <v>0</v>
          </cell>
          <cell r="AQ125">
            <v>186.19999999999996</v>
          </cell>
          <cell r="AR125">
            <v>49.80000000000004</v>
          </cell>
          <cell r="AS125">
            <v>148.20000000000002</v>
          </cell>
          <cell r="AT125">
            <v>64.099999999999994</v>
          </cell>
          <cell r="AU125">
            <v>135.69999999999993</v>
          </cell>
          <cell r="AV125">
            <v>25.500000000000028</v>
          </cell>
          <cell r="AW125">
            <v>115.50000000000001</v>
          </cell>
          <cell r="AX125">
            <v>74.499999999999929</v>
          </cell>
          <cell r="AY125">
            <v>108.19999999999992</v>
          </cell>
          <cell r="AZ125">
            <v>37.300000000000033</v>
          </cell>
          <cell r="BA125">
            <v>87.699999999999932</v>
          </cell>
          <cell r="BB125">
            <v>14.499999999999993</v>
          </cell>
          <cell r="BC125">
            <v>85.89999999999992</v>
          </cell>
          <cell r="BD125">
            <v>38.753000000000029</v>
          </cell>
          <cell r="BE125">
            <v>55.148999999999958</v>
          </cell>
          <cell r="BF125">
            <v>26.849999999999991</v>
          </cell>
          <cell r="BG125">
            <v>17.545999999999651</v>
          </cell>
          <cell r="BH125">
            <v>0</v>
          </cell>
          <cell r="BI125">
            <v>0</v>
          </cell>
          <cell r="BJ125">
            <v>0</v>
          </cell>
          <cell r="BK125">
            <v>0</v>
          </cell>
          <cell r="BL125">
            <v>0</v>
          </cell>
          <cell r="BM125">
            <v>0</v>
          </cell>
          <cell r="BN125">
            <v>0</v>
          </cell>
          <cell r="BO125">
            <v>0</v>
          </cell>
          <cell r="BP125">
            <v>0</v>
          </cell>
          <cell r="BQ125">
            <v>0</v>
          </cell>
          <cell r="BR125">
            <v>0</v>
          </cell>
          <cell r="BS125">
            <v>0</v>
          </cell>
          <cell r="BT125">
            <v>0</v>
          </cell>
          <cell r="BU125">
            <v>0</v>
          </cell>
          <cell r="BV125">
            <v>0</v>
          </cell>
          <cell r="BW125">
            <v>0</v>
          </cell>
          <cell r="BX125">
            <v>0</v>
          </cell>
          <cell r="BY125">
            <v>0</v>
          </cell>
          <cell r="BZ125">
            <v>0</v>
          </cell>
          <cell r="CA125">
            <v>0</v>
          </cell>
          <cell r="CB125">
            <v>0</v>
          </cell>
          <cell r="CC125">
            <v>0</v>
          </cell>
          <cell r="CD125">
            <v>0</v>
          </cell>
          <cell r="CE125">
            <v>0</v>
          </cell>
          <cell r="CF125">
            <v>0</v>
          </cell>
          <cell r="CG125">
            <v>0</v>
          </cell>
          <cell r="CH125">
            <v>0</v>
          </cell>
          <cell r="CI125">
            <v>0</v>
          </cell>
          <cell r="CJ125">
            <v>0</v>
          </cell>
          <cell r="CK125">
            <v>0</v>
          </cell>
          <cell r="CL125">
            <v>0</v>
          </cell>
          <cell r="CM125">
            <v>0</v>
          </cell>
          <cell r="CN125">
            <v>0</v>
          </cell>
          <cell r="CO125">
            <v>0</v>
          </cell>
          <cell r="CP125">
            <v>0</v>
          </cell>
          <cell r="CQ125">
            <v>0</v>
          </cell>
          <cell r="CR125">
            <v>0</v>
          </cell>
          <cell r="CS125">
            <v>0</v>
          </cell>
          <cell r="CT125">
            <v>0</v>
          </cell>
          <cell r="CU125">
            <v>186.19999999999996</v>
          </cell>
          <cell r="CV125">
            <v>49.80000000000004</v>
          </cell>
          <cell r="CW125">
            <v>148.20000000000002</v>
          </cell>
          <cell r="CX125">
            <v>64.099999999999994</v>
          </cell>
          <cell r="CY125">
            <v>135.69999999999993</v>
          </cell>
          <cell r="CZ125">
            <v>25.500000000000028</v>
          </cell>
          <cell r="DA125">
            <v>115.50000000000001</v>
          </cell>
          <cell r="DB125">
            <v>74.499999999999929</v>
          </cell>
          <cell r="DC125">
            <v>108.19999999999992</v>
          </cell>
          <cell r="DD125">
            <v>37.300000000000033</v>
          </cell>
          <cell r="DE125">
            <v>86.799999999999926</v>
          </cell>
          <cell r="DF125">
            <v>14.599999999999993</v>
          </cell>
          <cell r="DG125">
            <v>90.099999999999923</v>
          </cell>
          <cell r="DH125">
            <v>38.753000000000029</v>
          </cell>
          <cell r="DI125">
            <v>55.148999999999958</v>
          </cell>
          <cell r="DJ125">
            <v>26.849999999999991</v>
          </cell>
          <cell r="DK125">
            <v>17.545999999999651</v>
          </cell>
          <cell r="DL125">
            <v>0</v>
          </cell>
          <cell r="DM125">
            <v>0</v>
          </cell>
          <cell r="DN125">
            <v>0</v>
          </cell>
          <cell r="DO125">
            <v>0</v>
          </cell>
          <cell r="DP125">
            <v>0</v>
          </cell>
          <cell r="DQ125">
            <v>0</v>
          </cell>
          <cell r="DR125">
            <v>0</v>
          </cell>
          <cell r="DS125">
            <v>0</v>
          </cell>
          <cell r="DT125">
            <v>0</v>
          </cell>
          <cell r="DU125">
            <v>0</v>
          </cell>
          <cell r="DV125">
            <v>0</v>
          </cell>
          <cell r="DW125">
            <v>0</v>
          </cell>
          <cell r="DX125">
            <v>0</v>
          </cell>
          <cell r="DY125">
            <v>0</v>
          </cell>
          <cell r="DZ125">
            <v>0</v>
          </cell>
          <cell r="EA125">
            <v>0</v>
          </cell>
          <cell r="EB125">
            <v>0</v>
          </cell>
          <cell r="EC125">
            <v>0</v>
          </cell>
          <cell r="ED125">
            <v>0</v>
          </cell>
          <cell r="EE125">
            <v>0</v>
          </cell>
          <cell r="EF125">
            <v>0</v>
          </cell>
          <cell r="EG125">
            <v>0</v>
          </cell>
          <cell r="EH125">
            <v>0</v>
          </cell>
          <cell r="EI125">
            <v>0</v>
          </cell>
          <cell r="EJ125">
            <v>0</v>
          </cell>
          <cell r="EK125">
            <v>0</v>
          </cell>
          <cell r="EL125">
            <v>0</v>
          </cell>
          <cell r="EM125">
            <v>0</v>
          </cell>
          <cell r="EN125">
            <v>0</v>
          </cell>
          <cell r="EO125">
            <v>0</v>
          </cell>
          <cell r="EP125">
            <v>0</v>
          </cell>
          <cell r="EQ125">
            <v>0</v>
          </cell>
          <cell r="ER125">
            <v>0</v>
          </cell>
          <cell r="ES125">
            <v>0</v>
          </cell>
          <cell r="ET125">
            <v>0</v>
          </cell>
          <cell r="EU125">
            <v>0</v>
          </cell>
          <cell r="EV125">
            <v>0</v>
          </cell>
          <cell r="EW125">
            <v>0</v>
          </cell>
          <cell r="EX125">
            <v>0</v>
          </cell>
          <cell r="EY125">
            <v>0</v>
          </cell>
          <cell r="EZ125">
            <v>0</v>
          </cell>
          <cell r="FA125">
            <v>0</v>
          </cell>
          <cell r="FB125">
            <v>0</v>
          </cell>
          <cell r="FC125">
            <v>0</v>
          </cell>
          <cell r="FD125">
            <v>0</v>
          </cell>
          <cell r="FE125">
            <v>0</v>
          </cell>
          <cell r="FF125">
            <v>0</v>
          </cell>
          <cell r="FG125">
            <v>0</v>
          </cell>
          <cell r="FH125">
            <v>0</v>
          </cell>
          <cell r="FI125">
            <v>0</v>
          </cell>
          <cell r="FJ125">
            <v>0</v>
          </cell>
          <cell r="FK125">
            <v>0</v>
          </cell>
          <cell r="FL125">
            <v>0</v>
          </cell>
          <cell r="FM125">
            <v>0</v>
          </cell>
          <cell r="FN125">
            <v>0</v>
          </cell>
          <cell r="FO125">
            <v>0</v>
          </cell>
          <cell r="FP125">
            <v>0</v>
          </cell>
          <cell r="FQ125">
            <v>0</v>
          </cell>
          <cell r="FR125">
            <v>0</v>
          </cell>
          <cell r="FS125">
            <v>0</v>
          </cell>
          <cell r="FT125">
            <v>0</v>
          </cell>
          <cell r="FU125">
            <v>0</v>
          </cell>
          <cell r="FV125">
            <v>0</v>
          </cell>
          <cell r="FW125">
            <v>0</v>
          </cell>
          <cell r="FX125">
            <v>0</v>
          </cell>
          <cell r="FY125">
            <v>0</v>
          </cell>
          <cell r="FZ125">
            <v>0</v>
          </cell>
          <cell r="GA125">
            <v>13.6</v>
          </cell>
          <cell r="GB125">
            <v>13.6</v>
          </cell>
          <cell r="GC125">
            <v>13.6</v>
          </cell>
          <cell r="GD125">
            <v>13.6</v>
          </cell>
          <cell r="GE125">
            <v>13.6</v>
          </cell>
          <cell r="GF125">
            <v>13.6</v>
          </cell>
          <cell r="GG125">
            <v>13.6</v>
          </cell>
          <cell r="GH125">
            <v>13.6</v>
          </cell>
          <cell r="GI125">
            <v>13.6</v>
          </cell>
          <cell r="GJ125">
            <v>13.6</v>
          </cell>
          <cell r="GK125">
            <v>13.6</v>
          </cell>
          <cell r="GL125">
            <v>13.6</v>
          </cell>
          <cell r="GM125">
            <v>13.6</v>
          </cell>
          <cell r="GN125">
            <v>13.6</v>
          </cell>
          <cell r="GO125">
            <v>13.6</v>
          </cell>
          <cell r="GP125">
            <v>13.6</v>
          </cell>
          <cell r="GQ125">
            <v>13.6</v>
          </cell>
        </row>
        <row r="126">
          <cell r="A126" t="str">
            <v>ALFA IN</v>
          </cell>
          <cell r="B126" t="str">
            <v>Alfa-Laval India</v>
          </cell>
          <cell r="C126" t="str">
            <v>Engineering &amp; Capital Goods</v>
          </cell>
          <cell r="D126">
            <v>0</v>
          </cell>
          <cell r="E126">
            <v>0</v>
          </cell>
          <cell r="F126">
            <v>0</v>
          </cell>
          <cell r="G126">
            <v>0</v>
          </cell>
          <cell r="H126">
            <v>0</v>
          </cell>
          <cell r="I126">
            <v>0</v>
          </cell>
          <cell r="J126">
            <v>0</v>
          </cell>
          <cell r="K126">
            <v>0</v>
          </cell>
          <cell r="L126">
            <v>0</v>
          </cell>
          <cell r="M126">
            <v>0</v>
          </cell>
          <cell r="N126">
            <v>0</v>
          </cell>
          <cell r="O126">
            <v>0</v>
          </cell>
          <cell r="P126">
            <v>0</v>
          </cell>
          <cell r="Q126">
            <v>0</v>
          </cell>
          <cell r="R126">
            <v>0</v>
          </cell>
          <cell r="S126">
            <v>0</v>
          </cell>
          <cell r="T126">
            <v>0</v>
          </cell>
          <cell r="U126">
            <v>0</v>
          </cell>
          <cell r="V126">
            <v>0</v>
          </cell>
          <cell r="W126">
            <v>0</v>
          </cell>
          <cell r="X126">
            <v>0</v>
          </cell>
          <cell r="Y126">
            <v>0</v>
          </cell>
          <cell r="Z126">
            <v>0</v>
          </cell>
          <cell r="AA126">
            <v>0</v>
          </cell>
          <cell r="AB126">
            <v>0</v>
          </cell>
          <cell r="AC126">
            <v>0</v>
          </cell>
          <cell r="AD126">
            <v>0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O126">
            <v>200.08999999999992</v>
          </cell>
          <cell r="AP126">
            <v>183.76999999999992</v>
          </cell>
          <cell r="AQ126">
            <v>172.50000000000017</v>
          </cell>
          <cell r="AR126">
            <v>196.54000000000019</v>
          </cell>
          <cell r="AS126">
            <v>163.69000000000005</v>
          </cell>
          <cell r="AT126">
            <v>115.45000000000019</v>
          </cell>
          <cell r="AU126">
            <v>187.64000000000007</v>
          </cell>
          <cell r="AV126">
            <v>187.67000000000019</v>
          </cell>
          <cell r="AW126">
            <v>210.68000000000023</v>
          </cell>
          <cell r="AX126">
            <v>110.62000000000005</v>
          </cell>
          <cell r="AY126">
            <v>242.19</v>
          </cell>
          <cell r="AZ126">
            <v>200.05999999999995</v>
          </cell>
          <cell r="BA126">
            <v>237.08000000000004</v>
          </cell>
          <cell r="BB126">
            <v>235.13000000000005</v>
          </cell>
          <cell r="BC126">
            <v>221.98999999999995</v>
          </cell>
          <cell r="BD126">
            <v>258.65000000000026</v>
          </cell>
          <cell r="BE126">
            <v>213.74999999999986</v>
          </cell>
          <cell r="BF126">
            <v>207.31999999999965</v>
          </cell>
          <cell r="BG126">
            <v>241.33999999999978</v>
          </cell>
          <cell r="BH126">
            <v>0</v>
          </cell>
          <cell r="BI126">
            <v>0</v>
          </cell>
          <cell r="BJ126">
            <v>0</v>
          </cell>
          <cell r="BK126">
            <v>0</v>
          </cell>
          <cell r="BL126">
            <v>0</v>
          </cell>
          <cell r="BM126">
            <v>0</v>
          </cell>
          <cell r="BN126">
            <v>0</v>
          </cell>
          <cell r="BO126">
            <v>0</v>
          </cell>
          <cell r="BP126">
            <v>0</v>
          </cell>
          <cell r="BQ126">
            <v>0</v>
          </cell>
          <cell r="BR126">
            <v>0</v>
          </cell>
          <cell r="BS126">
            <v>0</v>
          </cell>
          <cell r="BT126">
            <v>0</v>
          </cell>
          <cell r="BU126">
            <v>0</v>
          </cell>
          <cell r="BV126">
            <v>0</v>
          </cell>
          <cell r="BW126">
            <v>0</v>
          </cell>
          <cell r="BX126">
            <v>0</v>
          </cell>
          <cell r="BY126">
            <v>0</v>
          </cell>
          <cell r="BZ126">
            <v>0</v>
          </cell>
          <cell r="CA126">
            <v>0</v>
          </cell>
          <cell r="CB126">
            <v>0</v>
          </cell>
          <cell r="CC126">
            <v>0</v>
          </cell>
          <cell r="CD126">
            <v>0</v>
          </cell>
          <cell r="CE126">
            <v>0</v>
          </cell>
          <cell r="CF126">
            <v>0</v>
          </cell>
          <cell r="CG126">
            <v>0</v>
          </cell>
          <cell r="CH126">
            <v>0</v>
          </cell>
          <cell r="CI126">
            <v>0</v>
          </cell>
          <cell r="CJ126">
            <v>0</v>
          </cell>
          <cell r="CK126">
            <v>0</v>
          </cell>
          <cell r="CL126">
            <v>0</v>
          </cell>
          <cell r="CM126">
            <v>0</v>
          </cell>
          <cell r="CN126">
            <v>0</v>
          </cell>
          <cell r="CO126">
            <v>0</v>
          </cell>
          <cell r="CP126">
            <v>0</v>
          </cell>
          <cell r="CQ126">
            <v>0</v>
          </cell>
          <cell r="CR126">
            <v>0</v>
          </cell>
          <cell r="CS126">
            <v>170.98999999999992</v>
          </cell>
          <cell r="CT126">
            <v>183.76999999999992</v>
          </cell>
          <cell r="CU126">
            <v>172.50000000000017</v>
          </cell>
          <cell r="CV126">
            <v>196.54000000000019</v>
          </cell>
          <cell r="CW126">
            <v>163.69000000000005</v>
          </cell>
          <cell r="CX126">
            <v>115.45000000000019</v>
          </cell>
          <cell r="CY126">
            <v>187.64000000000007</v>
          </cell>
          <cell r="CZ126">
            <v>187.67000000000019</v>
          </cell>
          <cell r="DA126">
            <v>163.78000000000023</v>
          </cell>
          <cell r="DB126">
            <v>110.62000000000005</v>
          </cell>
          <cell r="DC126">
            <v>242.19</v>
          </cell>
          <cell r="DD126">
            <v>200.05999999999995</v>
          </cell>
          <cell r="DE126">
            <v>237.08000000000004</v>
          </cell>
          <cell r="DF126">
            <v>235.13000000000005</v>
          </cell>
          <cell r="DG126">
            <v>221.98999999999995</v>
          </cell>
          <cell r="DH126">
            <v>258.65000000000026</v>
          </cell>
          <cell r="DI126">
            <v>213.74999999999986</v>
          </cell>
          <cell r="DJ126">
            <v>207.31999999999965</v>
          </cell>
          <cell r="DK126">
            <v>241.33999999999978</v>
          </cell>
          <cell r="DL126">
            <v>0</v>
          </cell>
          <cell r="DM126">
            <v>0</v>
          </cell>
          <cell r="DN126">
            <v>0</v>
          </cell>
          <cell r="DO126">
            <v>0</v>
          </cell>
          <cell r="DP126">
            <v>0</v>
          </cell>
          <cell r="DQ126">
            <v>0</v>
          </cell>
          <cell r="DR126">
            <v>0</v>
          </cell>
          <cell r="DS126">
            <v>0</v>
          </cell>
          <cell r="DT126">
            <v>0</v>
          </cell>
          <cell r="DU126">
            <v>0</v>
          </cell>
          <cell r="DV126">
            <v>0</v>
          </cell>
          <cell r="DW126">
            <v>0</v>
          </cell>
          <cell r="DX126">
            <v>0</v>
          </cell>
          <cell r="DY126">
            <v>0</v>
          </cell>
          <cell r="DZ126">
            <v>0</v>
          </cell>
          <cell r="EA126">
            <v>0</v>
          </cell>
          <cell r="EB126">
            <v>0</v>
          </cell>
          <cell r="EC126">
            <v>0</v>
          </cell>
          <cell r="ED126">
            <v>0</v>
          </cell>
          <cell r="EE126">
            <v>0</v>
          </cell>
          <cell r="EF126">
            <v>0</v>
          </cell>
          <cell r="EG126">
            <v>0</v>
          </cell>
          <cell r="EH126">
            <v>0</v>
          </cell>
          <cell r="EI126">
            <v>0</v>
          </cell>
          <cell r="EJ126">
            <v>0</v>
          </cell>
          <cell r="EK126">
            <v>0</v>
          </cell>
          <cell r="EL126">
            <v>0</v>
          </cell>
          <cell r="EM126">
            <v>0</v>
          </cell>
          <cell r="EN126">
            <v>0</v>
          </cell>
          <cell r="EO126">
            <v>0</v>
          </cell>
          <cell r="EP126">
            <v>0</v>
          </cell>
          <cell r="EQ126">
            <v>0</v>
          </cell>
          <cell r="ER126">
            <v>0</v>
          </cell>
          <cell r="ES126">
            <v>0</v>
          </cell>
          <cell r="ET126">
            <v>0</v>
          </cell>
          <cell r="EU126">
            <v>0</v>
          </cell>
          <cell r="EV126">
            <v>0</v>
          </cell>
          <cell r="EW126">
            <v>0</v>
          </cell>
          <cell r="EX126">
            <v>0</v>
          </cell>
          <cell r="EY126">
            <v>0</v>
          </cell>
          <cell r="EZ126">
            <v>0</v>
          </cell>
          <cell r="FA126">
            <v>0</v>
          </cell>
          <cell r="FB126">
            <v>0</v>
          </cell>
          <cell r="FC126">
            <v>0</v>
          </cell>
          <cell r="FD126">
            <v>0</v>
          </cell>
          <cell r="FE126">
            <v>0</v>
          </cell>
          <cell r="FF126">
            <v>0</v>
          </cell>
          <cell r="FG126">
            <v>0</v>
          </cell>
          <cell r="FH126">
            <v>0</v>
          </cell>
          <cell r="FI126">
            <v>0</v>
          </cell>
          <cell r="FJ126">
            <v>0</v>
          </cell>
          <cell r="FK126">
            <v>0</v>
          </cell>
          <cell r="FL126">
            <v>0</v>
          </cell>
          <cell r="FM126">
            <v>0</v>
          </cell>
          <cell r="FN126">
            <v>0</v>
          </cell>
          <cell r="FO126">
            <v>0</v>
          </cell>
          <cell r="FP126">
            <v>0</v>
          </cell>
          <cell r="FQ126">
            <v>0</v>
          </cell>
          <cell r="FR126">
            <v>0</v>
          </cell>
          <cell r="FS126">
            <v>0</v>
          </cell>
          <cell r="FT126">
            <v>0</v>
          </cell>
          <cell r="FU126">
            <v>0</v>
          </cell>
          <cell r="FV126">
            <v>0</v>
          </cell>
          <cell r="FW126">
            <v>0</v>
          </cell>
          <cell r="FX126">
            <v>0</v>
          </cell>
          <cell r="FY126">
            <v>18.160482999999999</v>
          </cell>
          <cell r="FZ126">
            <v>18.160482999999999</v>
          </cell>
          <cell r="GA126">
            <v>18.160482999999999</v>
          </cell>
          <cell r="GB126">
            <v>18.160482999999999</v>
          </cell>
          <cell r="GC126">
            <v>18.160482999999999</v>
          </cell>
          <cell r="GD126">
            <v>18.160482999999999</v>
          </cell>
          <cell r="GE126">
            <v>18.160482999999999</v>
          </cell>
          <cell r="GF126">
            <v>18.160482999999999</v>
          </cell>
          <cell r="GG126">
            <v>18.160482999999999</v>
          </cell>
          <cell r="GH126">
            <v>18.160482999999999</v>
          </cell>
          <cell r="GI126">
            <v>18.160482999999999</v>
          </cell>
          <cell r="GJ126">
            <v>18.160482999999999</v>
          </cell>
          <cell r="GK126">
            <v>18.160482999999999</v>
          </cell>
          <cell r="GL126">
            <v>18.160482999999999</v>
          </cell>
          <cell r="GM126">
            <v>18.160482999999999</v>
          </cell>
          <cell r="GN126">
            <v>18.160482999999999</v>
          </cell>
          <cell r="GO126">
            <v>18.160482999999999</v>
          </cell>
          <cell r="GP126">
            <v>18.160482999999999</v>
          </cell>
          <cell r="GQ126">
            <v>18.160482999999999</v>
          </cell>
        </row>
        <row r="127">
          <cell r="A127" t="str">
            <v>AIAE IN</v>
          </cell>
          <cell r="B127" t="str">
            <v>AIA Engineering</v>
          </cell>
          <cell r="C127" t="str">
            <v>Engineering &amp; Capital Goods</v>
          </cell>
          <cell r="D127">
            <v>0</v>
          </cell>
          <cell r="E127">
            <v>0</v>
          </cell>
          <cell r="F127">
            <v>0</v>
          </cell>
          <cell r="G127">
            <v>0</v>
          </cell>
          <cell r="H127">
            <v>0</v>
          </cell>
          <cell r="I127">
            <v>0</v>
          </cell>
          <cell r="J127">
            <v>0</v>
          </cell>
          <cell r="K127">
            <v>0</v>
          </cell>
          <cell r="L127">
            <v>0</v>
          </cell>
          <cell r="M127">
            <v>0</v>
          </cell>
          <cell r="N127">
            <v>0</v>
          </cell>
          <cell r="O127">
            <v>0</v>
          </cell>
          <cell r="P127">
            <v>0</v>
          </cell>
          <cell r="Q127">
            <v>0</v>
          </cell>
          <cell r="R127">
            <v>0</v>
          </cell>
          <cell r="S127">
            <v>0</v>
          </cell>
          <cell r="T127">
            <v>0</v>
          </cell>
          <cell r="U127">
            <v>0</v>
          </cell>
          <cell r="V127">
            <v>0</v>
          </cell>
          <cell r="W127">
            <v>0</v>
          </cell>
          <cell r="X127">
            <v>0</v>
          </cell>
          <cell r="Y127">
            <v>0</v>
          </cell>
          <cell r="Z127">
            <v>0</v>
          </cell>
          <cell r="AA127">
            <v>0</v>
          </cell>
          <cell r="AB127">
            <v>0</v>
          </cell>
          <cell r="AC127">
            <v>0</v>
          </cell>
          <cell r="AD127">
            <v>0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O127">
            <v>0</v>
          </cell>
          <cell r="AP127">
            <v>63.454000000000008</v>
          </cell>
          <cell r="AQ127">
            <v>35.243999999999872</v>
          </cell>
          <cell r="AR127">
            <v>105.02000000000002</v>
          </cell>
          <cell r="AS127">
            <v>100.97900000000008</v>
          </cell>
          <cell r="AT127">
            <v>141.523</v>
          </cell>
          <cell r="AU127">
            <v>172.63000000000034</v>
          </cell>
          <cell r="AV127">
            <v>219.11900000000009</v>
          </cell>
          <cell r="AW127">
            <v>241.27100000000007</v>
          </cell>
          <cell r="AX127">
            <v>248.89300000000003</v>
          </cell>
          <cell r="AY127">
            <v>232.38200000000035</v>
          </cell>
          <cell r="AZ127">
            <v>216.398</v>
          </cell>
          <cell r="BA127">
            <v>272.51799999999992</v>
          </cell>
          <cell r="BB127">
            <v>402.80000000000024</v>
          </cell>
          <cell r="BC127">
            <v>441.11999999999989</v>
          </cell>
          <cell r="BD127">
            <v>396.33999999999975</v>
          </cell>
          <cell r="BE127">
            <v>449.82600000000031</v>
          </cell>
          <cell r="BF127">
            <v>468.57100000000008</v>
          </cell>
          <cell r="BG127">
            <v>392.32199999999989</v>
          </cell>
          <cell r="BH127">
            <v>0</v>
          </cell>
          <cell r="BI127">
            <v>0</v>
          </cell>
          <cell r="BJ127">
            <v>0</v>
          </cell>
          <cell r="BK127">
            <v>0</v>
          </cell>
          <cell r="BL127">
            <v>0</v>
          </cell>
          <cell r="BM127">
            <v>0</v>
          </cell>
          <cell r="BN127">
            <v>0</v>
          </cell>
          <cell r="BO127">
            <v>0</v>
          </cell>
          <cell r="BP127">
            <v>0</v>
          </cell>
          <cell r="BQ127">
            <v>0</v>
          </cell>
          <cell r="BR127">
            <v>0</v>
          </cell>
          <cell r="BS127">
            <v>0</v>
          </cell>
          <cell r="BT127">
            <v>0</v>
          </cell>
          <cell r="BU127">
            <v>0</v>
          </cell>
          <cell r="BV127">
            <v>0</v>
          </cell>
          <cell r="BW127">
            <v>0</v>
          </cell>
          <cell r="BX127">
            <v>0</v>
          </cell>
          <cell r="BY127">
            <v>0</v>
          </cell>
          <cell r="BZ127">
            <v>0</v>
          </cell>
          <cell r="CA127">
            <v>0</v>
          </cell>
          <cell r="CB127">
            <v>0</v>
          </cell>
          <cell r="CC127">
            <v>0</v>
          </cell>
          <cell r="CD127">
            <v>0</v>
          </cell>
          <cell r="CE127">
            <v>0</v>
          </cell>
          <cell r="CF127">
            <v>0</v>
          </cell>
          <cell r="CG127">
            <v>0</v>
          </cell>
          <cell r="CH127">
            <v>0</v>
          </cell>
          <cell r="CI127">
            <v>0</v>
          </cell>
          <cell r="CJ127">
            <v>0</v>
          </cell>
          <cell r="CK127">
            <v>0</v>
          </cell>
          <cell r="CL127">
            <v>0</v>
          </cell>
          <cell r="CM127">
            <v>0</v>
          </cell>
          <cell r="CN127">
            <v>0</v>
          </cell>
          <cell r="CO127">
            <v>0</v>
          </cell>
          <cell r="CP127">
            <v>0</v>
          </cell>
          <cell r="CQ127">
            <v>0</v>
          </cell>
          <cell r="CR127">
            <v>0</v>
          </cell>
          <cell r="CS127">
            <v>0</v>
          </cell>
          <cell r="CT127">
            <v>63.454000000000008</v>
          </cell>
          <cell r="CU127">
            <v>35.243999999999872</v>
          </cell>
          <cell r="CV127">
            <v>105.02000000000002</v>
          </cell>
          <cell r="CW127">
            <v>100.97900000000008</v>
          </cell>
          <cell r="CX127">
            <v>141.523</v>
          </cell>
          <cell r="CY127">
            <v>172.63000000000034</v>
          </cell>
          <cell r="CZ127">
            <v>219.11900000000009</v>
          </cell>
          <cell r="DA127">
            <v>241.27100000000007</v>
          </cell>
          <cell r="DB127">
            <v>248.89300000000003</v>
          </cell>
          <cell r="DC127">
            <v>232.38200000000035</v>
          </cell>
          <cell r="DD127">
            <v>216.398</v>
          </cell>
          <cell r="DE127">
            <v>272.51799999999992</v>
          </cell>
          <cell r="DF127">
            <v>402.80000000000024</v>
          </cell>
          <cell r="DG127">
            <v>441.11999999999989</v>
          </cell>
          <cell r="DH127">
            <v>396.33999999999975</v>
          </cell>
          <cell r="DI127">
            <v>449.82600000000031</v>
          </cell>
          <cell r="DJ127">
            <v>468.57100000000008</v>
          </cell>
          <cell r="DK127">
            <v>392.32199999999989</v>
          </cell>
          <cell r="DL127">
            <v>0</v>
          </cell>
          <cell r="DM127">
            <v>0</v>
          </cell>
          <cell r="DN127">
            <v>0</v>
          </cell>
          <cell r="DO127">
            <v>0</v>
          </cell>
          <cell r="DP127">
            <v>0</v>
          </cell>
          <cell r="DQ127">
            <v>0</v>
          </cell>
          <cell r="DR127">
            <v>0</v>
          </cell>
          <cell r="DS127">
            <v>0</v>
          </cell>
          <cell r="DT127">
            <v>0</v>
          </cell>
          <cell r="DU127">
            <v>0</v>
          </cell>
          <cell r="DV127">
            <v>0</v>
          </cell>
          <cell r="DW127">
            <v>0</v>
          </cell>
          <cell r="DX127">
            <v>0</v>
          </cell>
          <cell r="DY127">
            <v>0</v>
          </cell>
          <cell r="DZ127">
            <v>0</v>
          </cell>
          <cell r="EA127">
            <v>0</v>
          </cell>
          <cell r="EB127">
            <v>0</v>
          </cell>
          <cell r="EC127">
            <v>0</v>
          </cell>
          <cell r="ED127">
            <v>0</v>
          </cell>
          <cell r="EE127">
            <v>0</v>
          </cell>
          <cell r="EF127">
            <v>0</v>
          </cell>
          <cell r="EG127">
            <v>0</v>
          </cell>
          <cell r="EH127">
            <v>0</v>
          </cell>
          <cell r="EI127">
            <v>0</v>
          </cell>
          <cell r="EJ127">
            <v>0</v>
          </cell>
          <cell r="EK127">
            <v>0</v>
          </cell>
          <cell r="EL127">
            <v>0</v>
          </cell>
          <cell r="EM127">
            <v>0</v>
          </cell>
          <cell r="EN127">
            <v>0</v>
          </cell>
          <cell r="EO127">
            <v>0</v>
          </cell>
          <cell r="EP127">
            <v>0</v>
          </cell>
          <cell r="EQ127">
            <v>0</v>
          </cell>
          <cell r="ER127">
            <v>0</v>
          </cell>
          <cell r="ES127">
            <v>0</v>
          </cell>
          <cell r="ET127">
            <v>0</v>
          </cell>
          <cell r="EU127">
            <v>0</v>
          </cell>
          <cell r="EV127">
            <v>0</v>
          </cell>
          <cell r="EW127">
            <v>0</v>
          </cell>
          <cell r="EX127">
            <v>0</v>
          </cell>
          <cell r="EY127">
            <v>0</v>
          </cell>
          <cell r="EZ127">
            <v>0</v>
          </cell>
          <cell r="FA127">
            <v>0</v>
          </cell>
          <cell r="FB127">
            <v>0</v>
          </cell>
          <cell r="FC127">
            <v>0</v>
          </cell>
          <cell r="FD127">
            <v>0</v>
          </cell>
          <cell r="FE127">
            <v>0</v>
          </cell>
          <cell r="FF127">
            <v>0</v>
          </cell>
          <cell r="FG127">
            <v>0</v>
          </cell>
          <cell r="FH127">
            <v>0</v>
          </cell>
          <cell r="FI127">
            <v>0</v>
          </cell>
          <cell r="FJ127">
            <v>0</v>
          </cell>
          <cell r="FK127">
            <v>0</v>
          </cell>
          <cell r="FL127">
            <v>0</v>
          </cell>
          <cell r="FM127">
            <v>0</v>
          </cell>
          <cell r="FN127">
            <v>0</v>
          </cell>
          <cell r="FO127">
            <v>0</v>
          </cell>
          <cell r="FP127">
            <v>0</v>
          </cell>
          <cell r="FQ127">
            <v>0</v>
          </cell>
          <cell r="FR127">
            <v>0</v>
          </cell>
          <cell r="FS127">
            <v>0</v>
          </cell>
          <cell r="FT127">
            <v>0</v>
          </cell>
          <cell r="FU127">
            <v>0</v>
          </cell>
          <cell r="FV127">
            <v>0</v>
          </cell>
          <cell r="FW127">
            <v>0</v>
          </cell>
          <cell r="FX127">
            <v>0</v>
          </cell>
          <cell r="FY127">
            <v>0</v>
          </cell>
          <cell r="FZ127">
            <v>17.7759</v>
          </cell>
          <cell r="GA127">
            <v>17.7759</v>
          </cell>
          <cell r="GB127">
            <v>94</v>
          </cell>
          <cell r="GC127">
            <v>94</v>
          </cell>
          <cell r="GD127">
            <v>94</v>
          </cell>
          <cell r="GE127">
            <v>94</v>
          </cell>
          <cell r="GF127">
            <v>94</v>
          </cell>
          <cell r="GG127">
            <v>94</v>
          </cell>
          <cell r="GH127">
            <v>94</v>
          </cell>
          <cell r="GI127">
            <v>94</v>
          </cell>
          <cell r="GJ127">
            <v>94</v>
          </cell>
          <cell r="GK127">
            <v>94</v>
          </cell>
          <cell r="GL127">
            <v>94</v>
          </cell>
          <cell r="GM127">
            <v>94</v>
          </cell>
          <cell r="GN127">
            <v>94</v>
          </cell>
          <cell r="GO127">
            <v>94</v>
          </cell>
          <cell r="GP127">
            <v>94</v>
          </cell>
          <cell r="GQ127">
            <v>94</v>
          </cell>
        </row>
        <row r="128">
          <cell r="A128" t="str">
            <v>ACCE IN</v>
          </cell>
          <cell r="B128" t="str">
            <v>Action Construction Equipments</v>
          </cell>
          <cell r="C128" t="str">
            <v xml:space="preserve">Earth moving equipment </v>
          </cell>
          <cell r="D128">
            <v>0</v>
          </cell>
          <cell r="E128">
            <v>0</v>
          </cell>
          <cell r="F128">
            <v>0</v>
          </cell>
          <cell r="G128">
            <v>0</v>
          </cell>
          <cell r="H128">
            <v>0</v>
          </cell>
          <cell r="I128">
            <v>0</v>
          </cell>
          <cell r="J128">
            <v>0</v>
          </cell>
          <cell r="K128">
            <v>0</v>
          </cell>
          <cell r="L128">
            <v>0</v>
          </cell>
          <cell r="M128">
            <v>0</v>
          </cell>
          <cell r="N128">
            <v>0</v>
          </cell>
          <cell r="O128">
            <v>0</v>
          </cell>
          <cell r="P128">
            <v>0</v>
          </cell>
          <cell r="Q128">
            <v>0</v>
          </cell>
          <cell r="R128">
            <v>0</v>
          </cell>
          <cell r="S128">
            <v>0</v>
          </cell>
          <cell r="T128">
            <v>0</v>
          </cell>
          <cell r="U128">
            <v>0</v>
          </cell>
          <cell r="V128">
            <v>0</v>
          </cell>
          <cell r="W128">
            <v>0</v>
          </cell>
          <cell r="X128">
            <v>0</v>
          </cell>
          <cell r="Y128">
            <v>0</v>
          </cell>
          <cell r="Z128">
            <v>0</v>
          </cell>
          <cell r="AA128">
            <v>0</v>
          </cell>
          <cell r="AB128">
            <v>0</v>
          </cell>
          <cell r="AC128">
            <v>0</v>
          </cell>
          <cell r="AD128">
            <v>0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57.099999999999881</v>
          </cell>
          <cell r="AJ128">
            <v>14.60000000000009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O128">
            <v>0</v>
          </cell>
          <cell r="AP128">
            <v>0</v>
          </cell>
          <cell r="AQ128">
            <v>0</v>
          </cell>
          <cell r="AR128">
            <v>0</v>
          </cell>
          <cell r="AS128">
            <v>38.674000000000063</v>
          </cell>
          <cell r="AT128">
            <v>30.481000000000012</v>
          </cell>
          <cell r="AU128">
            <v>31.622999999999937</v>
          </cell>
          <cell r="AV128">
            <v>39.898999999999909</v>
          </cell>
          <cell r="AW128">
            <v>42.37</v>
          </cell>
          <cell r="AX128">
            <v>47.095000000000006</v>
          </cell>
          <cell r="AY128">
            <v>70.190000000000026</v>
          </cell>
          <cell r="AZ128">
            <v>75.453000000000046</v>
          </cell>
          <cell r="BA128">
            <v>93.027000000000058</v>
          </cell>
          <cell r="BB128">
            <v>31.843000000000018</v>
          </cell>
          <cell r="BC128">
            <v>98.752000000000038</v>
          </cell>
          <cell r="BD128">
            <v>122.65299999999979</v>
          </cell>
          <cell r="BE128">
            <v>87.477999999999952</v>
          </cell>
          <cell r="BF128">
            <v>8.3156000000001953</v>
          </cell>
          <cell r="BG128">
            <v>9.6499999999999737</v>
          </cell>
          <cell r="BH128">
            <v>0</v>
          </cell>
          <cell r="BI128">
            <v>0</v>
          </cell>
          <cell r="BJ128">
            <v>0</v>
          </cell>
          <cell r="BK128">
            <v>0</v>
          </cell>
          <cell r="BL128">
            <v>0</v>
          </cell>
          <cell r="BM128">
            <v>0</v>
          </cell>
          <cell r="BN128">
            <v>0</v>
          </cell>
          <cell r="BO128">
            <v>0</v>
          </cell>
          <cell r="BP128">
            <v>0</v>
          </cell>
          <cell r="BQ128">
            <v>0</v>
          </cell>
          <cell r="BR128">
            <v>0</v>
          </cell>
          <cell r="BS128">
            <v>0</v>
          </cell>
          <cell r="BT128">
            <v>0</v>
          </cell>
          <cell r="BU128">
            <v>0</v>
          </cell>
          <cell r="BV128">
            <v>0</v>
          </cell>
          <cell r="BW128">
            <v>0</v>
          </cell>
          <cell r="BX128">
            <v>0</v>
          </cell>
          <cell r="BY128">
            <v>0</v>
          </cell>
          <cell r="BZ128">
            <v>0</v>
          </cell>
          <cell r="CA128">
            <v>0</v>
          </cell>
          <cell r="CB128">
            <v>0</v>
          </cell>
          <cell r="CC128">
            <v>0</v>
          </cell>
          <cell r="CD128">
            <v>0</v>
          </cell>
          <cell r="CE128">
            <v>0</v>
          </cell>
          <cell r="CF128">
            <v>0</v>
          </cell>
          <cell r="CG128">
            <v>0</v>
          </cell>
          <cell r="CH128">
            <v>0</v>
          </cell>
          <cell r="CI128">
            <v>0</v>
          </cell>
          <cell r="CJ128">
            <v>0</v>
          </cell>
          <cell r="CK128">
            <v>0</v>
          </cell>
          <cell r="CL128">
            <v>0</v>
          </cell>
          <cell r="CM128">
            <v>57.099999999999881</v>
          </cell>
          <cell r="CN128">
            <v>14.60000000000009</v>
          </cell>
          <cell r="CO128">
            <v>0</v>
          </cell>
          <cell r="CP128">
            <v>0</v>
          </cell>
          <cell r="CQ128">
            <v>0</v>
          </cell>
          <cell r="CR128">
            <v>0</v>
          </cell>
          <cell r="CS128">
            <v>0</v>
          </cell>
          <cell r="CT128">
            <v>0</v>
          </cell>
          <cell r="CU128">
            <v>0</v>
          </cell>
          <cell r="CV128">
            <v>0</v>
          </cell>
          <cell r="CW128">
            <v>38.674000000000063</v>
          </cell>
          <cell r="CX128">
            <v>30.481000000000012</v>
          </cell>
          <cell r="CY128">
            <v>31.622999999999937</v>
          </cell>
          <cell r="CZ128">
            <v>39.898999999999909</v>
          </cell>
          <cell r="DA128">
            <v>42.37</v>
          </cell>
          <cell r="DB128">
            <v>47.095000000000006</v>
          </cell>
          <cell r="DC128">
            <v>70.190000000000026</v>
          </cell>
          <cell r="DD128">
            <v>75.453000000000046</v>
          </cell>
          <cell r="DE128">
            <v>93.027000000000058</v>
          </cell>
          <cell r="DF128">
            <v>31.843000000000018</v>
          </cell>
          <cell r="DG128">
            <v>98.752000000000038</v>
          </cell>
          <cell r="DH128">
            <v>122.65299999999979</v>
          </cell>
          <cell r="DI128">
            <v>87.477999999999952</v>
          </cell>
          <cell r="DJ128">
            <v>8.3156000000001953</v>
          </cell>
          <cell r="DK128">
            <v>9.6499999999999737</v>
          </cell>
          <cell r="DL128">
            <v>0</v>
          </cell>
          <cell r="DM128">
            <v>0</v>
          </cell>
          <cell r="DN128">
            <v>0</v>
          </cell>
          <cell r="DO128">
            <v>0</v>
          </cell>
          <cell r="DP128">
            <v>0</v>
          </cell>
          <cell r="DQ128">
            <v>0</v>
          </cell>
          <cell r="DR128">
            <v>0</v>
          </cell>
          <cell r="DS128">
            <v>0</v>
          </cell>
          <cell r="DT128">
            <v>0</v>
          </cell>
          <cell r="DU128">
            <v>0</v>
          </cell>
          <cell r="DV128">
            <v>0</v>
          </cell>
          <cell r="DW128">
            <v>0</v>
          </cell>
          <cell r="DX128">
            <v>0</v>
          </cell>
          <cell r="DY128">
            <v>0</v>
          </cell>
          <cell r="DZ128">
            <v>0</v>
          </cell>
          <cell r="EA128">
            <v>0</v>
          </cell>
          <cell r="EB128">
            <v>0</v>
          </cell>
          <cell r="EC128">
            <v>0</v>
          </cell>
          <cell r="ED128">
            <v>0</v>
          </cell>
          <cell r="EE128">
            <v>0</v>
          </cell>
          <cell r="EF128">
            <v>0</v>
          </cell>
          <cell r="EG128">
            <v>0</v>
          </cell>
          <cell r="EH128">
            <v>0</v>
          </cell>
          <cell r="EI128">
            <v>0</v>
          </cell>
          <cell r="EJ128">
            <v>0</v>
          </cell>
          <cell r="EK128">
            <v>0</v>
          </cell>
          <cell r="EL128">
            <v>0</v>
          </cell>
          <cell r="EM128">
            <v>0</v>
          </cell>
          <cell r="EN128">
            <v>0</v>
          </cell>
          <cell r="EO128">
            <v>0</v>
          </cell>
          <cell r="EP128">
            <v>0</v>
          </cell>
          <cell r="EQ128">
            <v>0</v>
          </cell>
          <cell r="ER128">
            <v>0</v>
          </cell>
          <cell r="ES128">
            <v>0</v>
          </cell>
          <cell r="ET128">
            <v>0</v>
          </cell>
          <cell r="EU128">
            <v>0</v>
          </cell>
          <cell r="EV128">
            <v>0</v>
          </cell>
          <cell r="EW128">
            <v>0</v>
          </cell>
          <cell r="EX128">
            <v>0</v>
          </cell>
          <cell r="EY128">
            <v>0</v>
          </cell>
          <cell r="EZ128">
            <v>0</v>
          </cell>
          <cell r="FA128">
            <v>0</v>
          </cell>
          <cell r="FB128">
            <v>0</v>
          </cell>
          <cell r="FC128">
            <v>0</v>
          </cell>
          <cell r="FD128">
            <v>0</v>
          </cell>
          <cell r="FE128">
            <v>0</v>
          </cell>
          <cell r="FF128">
            <v>0</v>
          </cell>
          <cell r="FG128">
            <v>0</v>
          </cell>
          <cell r="FH128">
            <v>0</v>
          </cell>
          <cell r="FI128">
            <v>0</v>
          </cell>
          <cell r="FJ128">
            <v>0</v>
          </cell>
          <cell r="FK128">
            <v>0</v>
          </cell>
          <cell r="FL128">
            <v>0</v>
          </cell>
          <cell r="FM128">
            <v>0</v>
          </cell>
          <cell r="FN128">
            <v>0</v>
          </cell>
          <cell r="FO128">
            <v>0</v>
          </cell>
          <cell r="FP128">
            <v>0</v>
          </cell>
          <cell r="FQ128">
            <v>0</v>
          </cell>
          <cell r="FR128">
            <v>0</v>
          </cell>
          <cell r="FS128">
            <v>0</v>
          </cell>
          <cell r="FT128">
            <v>0</v>
          </cell>
          <cell r="FU128">
            <v>0</v>
          </cell>
          <cell r="FV128">
            <v>0</v>
          </cell>
          <cell r="FW128">
            <v>0</v>
          </cell>
          <cell r="FX128">
            <v>0</v>
          </cell>
          <cell r="FY128">
            <v>0</v>
          </cell>
          <cell r="FZ128">
            <v>0</v>
          </cell>
          <cell r="GA128">
            <v>0</v>
          </cell>
          <cell r="GB128">
            <v>0</v>
          </cell>
          <cell r="GC128">
            <v>89.885000000000005</v>
          </cell>
          <cell r="GD128">
            <v>89.885000000000005</v>
          </cell>
          <cell r="GE128">
            <v>89.885000000000005</v>
          </cell>
          <cell r="GF128">
            <v>89.885000000000005</v>
          </cell>
          <cell r="GG128">
            <v>89.885000000000005</v>
          </cell>
          <cell r="GH128">
            <v>89.885000000000005</v>
          </cell>
          <cell r="GI128">
            <v>89.885000000000005</v>
          </cell>
          <cell r="GJ128">
            <v>89.885000000000005</v>
          </cell>
          <cell r="GK128">
            <v>89.885000000000005</v>
          </cell>
          <cell r="GL128">
            <v>89.885000000000005</v>
          </cell>
          <cell r="GM128">
            <v>89.885000000000005</v>
          </cell>
          <cell r="GN128">
            <v>89.885000000000005</v>
          </cell>
          <cell r="GO128">
            <v>89.885000000000005</v>
          </cell>
          <cell r="GP128">
            <v>89.885000000000005</v>
          </cell>
          <cell r="GQ128">
            <v>89.885000000000005</v>
          </cell>
        </row>
        <row r="129">
          <cell r="A129" t="str">
            <v>ATCP IN</v>
          </cell>
          <cell r="B129" t="str">
            <v>Atlas Copco (India)</v>
          </cell>
          <cell r="C129" t="str">
            <v>Engineering &amp; Capital Goods</v>
          </cell>
          <cell r="D129">
            <v>0</v>
          </cell>
          <cell r="E129">
            <v>0</v>
          </cell>
          <cell r="F129">
            <v>0</v>
          </cell>
          <cell r="G129">
            <v>0</v>
          </cell>
          <cell r="H129">
            <v>0</v>
          </cell>
          <cell r="I129">
            <v>0</v>
          </cell>
          <cell r="J129">
            <v>0</v>
          </cell>
          <cell r="K129">
            <v>0</v>
          </cell>
          <cell r="L129">
            <v>0</v>
          </cell>
          <cell r="M129">
            <v>0</v>
          </cell>
          <cell r="N129">
            <v>0</v>
          </cell>
          <cell r="O129">
            <v>0</v>
          </cell>
          <cell r="P129">
            <v>0</v>
          </cell>
          <cell r="Q129">
            <v>0</v>
          </cell>
          <cell r="R129">
            <v>0</v>
          </cell>
          <cell r="S129">
            <v>0</v>
          </cell>
          <cell r="T129">
            <v>0</v>
          </cell>
          <cell r="U129">
            <v>0</v>
          </cell>
          <cell r="V129">
            <v>0</v>
          </cell>
          <cell r="W129">
            <v>0</v>
          </cell>
          <cell r="X129">
            <v>0</v>
          </cell>
          <cell r="Y129">
            <v>0</v>
          </cell>
          <cell r="Z129">
            <v>0</v>
          </cell>
          <cell r="AA129">
            <v>0</v>
          </cell>
          <cell r="AB129">
            <v>0</v>
          </cell>
          <cell r="AC129">
            <v>0</v>
          </cell>
          <cell r="AD129">
            <v>0</v>
          </cell>
          <cell r="AE129">
            <v>0</v>
          </cell>
          <cell r="AF129">
            <v>0</v>
          </cell>
          <cell r="AG129">
            <v>0</v>
          </cell>
          <cell r="AH129">
            <v>0</v>
          </cell>
          <cell r="AI129">
            <v>74.19999999999996</v>
          </cell>
          <cell r="AJ129">
            <v>85.600000000000051</v>
          </cell>
          <cell r="AK129">
            <v>70.600000000000051</v>
          </cell>
          <cell r="AL129">
            <v>107.20000000000007</v>
          </cell>
          <cell r="AM129">
            <v>101.69999999999999</v>
          </cell>
          <cell r="AN129">
            <v>86.69999999999996</v>
          </cell>
          <cell r="AO129">
            <v>-39.1</v>
          </cell>
          <cell r="AP129">
            <v>81.700000000000117</v>
          </cell>
          <cell r="AQ129">
            <v>121.30000000000014</v>
          </cell>
          <cell r="AR129">
            <v>159.09999999999988</v>
          </cell>
          <cell r="AS129">
            <v>119.9999999999998</v>
          </cell>
          <cell r="AT129">
            <v>105.20000000000014</v>
          </cell>
          <cell r="AU129">
            <v>176.7000000000001</v>
          </cell>
          <cell r="AV129">
            <v>192.19999999999993</v>
          </cell>
          <cell r="AW129">
            <v>174.33599999999996</v>
          </cell>
          <cell r="AX129">
            <v>177.09999999999997</v>
          </cell>
          <cell r="AY129">
            <v>179.7999999999999</v>
          </cell>
          <cell r="AZ129">
            <v>261.79999999999984</v>
          </cell>
          <cell r="BA129">
            <v>204.69999999999982</v>
          </cell>
          <cell r="BB129">
            <v>163.69999999999965</v>
          </cell>
          <cell r="BC129">
            <v>249.50000000000014</v>
          </cell>
          <cell r="BD129">
            <v>211.39999999999955</v>
          </cell>
          <cell r="BE129">
            <v>220.99999999999989</v>
          </cell>
          <cell r="BF129">
            <v>179.10000000000051</v>
          </cell>
          <cell r="BG129">
            <v>144.60000000000048</v>
          </cell>
          <cell r="BH129">
            <v>0</v>
          </cell>
          <cell r="BI129">
            <v>0</v>
          </cell>
          <cell r="BJ129">
            <v>0</v>
          </cell>
          <cell r="BK129">
            <v>0</v>
          </cell>
          <cell r="BL129">
            <v>0</v>
          </cell>
          <cell r="BM129">
            <v>0</v>
          </cell>
          <cell r="BN129">
            <v>0</v>
          </cell>
          <cell r="BO129">
            <v>0</v>
          </cell>
          <cell r="BP129">
            <v>0</v>
          </cell>
          <cell r="BQ129">
            <v>0</v>
          </cell>
          <cell r="BR129">
            <v>0</v>
          </cell>
          <cell r="BS129">
            <v>0</v>
          </cell>
          <cell r="BT129">
            <v>0</v>
          </cell>
          <cell r="BU129">
            <v>0</v>
          </cell>
          <cell r="BV129">
            <v>0</v>
          </cell>
          <cell r="BW129">
            <v>0</v>
          </cell>
          <cell r="BX129">
            <v>0</v>
          </cell>
          <cell r="BY129">
            <v>0</v>
          </cell>
          <cell r="BZ129">
            <v>0</v>
          </cell>
          <cell r="CA129">
            <v>0</v>
          </cell>
          <cell r="CB129">
            <v>0</v>
          </cell>
          <cell r="CC129">
            <v>0</v>
          </cell>
          <cell r="CD129">
            <v>0</v>
          </cell>
          <cell r="CE129">
            <v>0</v>
          </cell>
          <cell r="CF129">
            <v>0</v>
          </cell>
          <cell r="CG129">
            <v>0</v>
          </cell>
          <cell r="CH129">
            <v>0</v>
          </cell>
          <cell r="CI129">
            <v>0</v>
          </cell>
          <cell r="CJ129">
            <v>0</v>
          </cell>
          <cell r="CK129">
            <v>0</v>
          </cell>
          <cell r="CL129">
            <v>0</v>
          </cell>
          <cell r="CM129">
            <v>99.299999999999955</v>
          </cell>
          <cell r="CN129">
            <v>110.70000000000005</v>
          </cell>
          <cell r="CO129">
            <v>109.00000000000006</v>
          </cell>
          <cell r="CP129">
            <v>132.30000000000007</v>
          </cell>
          <cell r="CQ129">
            <v>126.39999999999999</v>
          </cell>
          <cell r="CR129">
            <v>110.69999999999996</v>
          </cell>
          <cell r="CS129">
            <v>206.9</v>
          </cell>
          <cell r="CT129">
            <v>83.400000000000119</v>
          </cell>
          <cell r="CU129">
            <v>121.30000000000014</v>
          </cell>
          <cell r="CV129">
            <v>159.09999999999988</v>
          </cell>
          <cell r="CW129">
            <v>119.9999999999998</v>
          </cell>
          <cell r="CX129">
            <v>112.50000000000014</v>
          </cell>
          <cell r="CY129">
            <v>176.7000000000001</v>
          </cell>
          <cell r="CZ129">
            <v>192.19999999999993</v>
          </cell>
          <cell r="DA129">
            <v>174.33599999999996</v>
          </cell>
          <cell r="DB129">
            <v>205.19999999999996</v>
          </cell>
          <cell r="DC129">
            <v>179.7999999999999</v>
          </cell>
          <cell r="DD129">
            <v>161.79999999999984</v>
          </cell>
          <cell r="DE129">
            <v>208.39999999999981</v>
          </cell>
          <cell r="DF129">
            <v>167.59999999999965</v>
          </cell>
          <cell r="DG129">
            <v>249.50000000000014</v>
          </cell>
          <cell r="DH129">
            <v>211.39999999999955</v>
          </cell>
          <cell r="DI129">
            <v>220.99999999999989</v>
          </cell>
          <cell r="DJ129">
            <v>179.10000000000051</v>
          </cell>
          <cell r="DK129">
            <v>144.60000000000048</v>
          </cell>
          <cell r="DL129">
            <v>0</v>
          </cell>
          <cell r="DM129">
            <v>0</v>
          </cell>
          <cell r="DN129">
            <v>0</v>
          </cell>
          <cell r="DO129">
            <v>0</v>
          </cell>
          <cell r="DP129">
            <v>0</v>
          </cell>
          <cell r="DQ129">
            <v>0</v>
          </cell>
          <cell r="DR129">
            <v>0</v>
          </cell>
          <cell r="DS129">
            <v>0</v>
          </cell>
          <cell r="DT129">
            <v>0</v>
          </cell>
          <cell r="DU129">
            <v>0</v>
          </cell>
          <cell r="DV129">
            <v>0</v>
          </cell>
          <cell r="DW129">
            <v>0</v>
          </cell>
          <cell r="DX129">
            <v>0</v>
          </cell>
          <cell r="DY129">
            <v>0</v>
          </cell>
          <cell r="DZ129">
            <v>0</v>
          </cell>
          <cell r="EA129">
            <v>0</v>
          </cell>
          <cell r="EB129">
            <v>0</v>
          </cell>
          <cell r="EC129">
            <v>0</v>
          </cell>
          <cell r="ED129">
            <v>0</v>
          </cell>
          <cell r="EE129">
            <v>0</v>
          </cell>
          <cell r="EF129">
            <v>0</v>
          </cell>
          <cell r="EG129">
            <v>0</v>
          </cell>
          <cell r="EH129">
            <v>0</v>
          </cell>
          <cell r="EI129">
            <v>0</v>
          </cell>
          <cell r="EJ129">
            <v>0</v>
          </cell>
          <cell r="EK129">
            <v>0</v>
          </cell>
          <cell r="EL129">
            <v>0</v>
          </cell>
          <cell r="EM129">
            <v>0</v>
          </cell>
          <cell r="EN129">
            <v>0</v>
          </cell>
          <cell r="EO129">
            <v>0</v>
          </cell>
          <cell r="EP129">
            <v>0</v>
          </cell>
          <cell r="EQ129">
            <v>0</v>
          </cell>
          <cell r="ER129">
            <v>0</v>
          </cell>
          <cell r="ES129">
            <v>0</v>
          </cell>
          <cell r="ET129">
            <v>0</v>
          </cell>
          <cell r="EU129">
            <v>0</v>
          </cell>
          <cell r="EV129">
            <v>0</v>
          </cell>
          <cell r="EW129">
            <v>0</v>
          </cell>
          <cell r="EX129">
            <v>0</v>
          </cell>
          <cell r="EY129">
            <v>0</v>
          </cell>
          <cell r="EZ129">
            <v>0</v>
          </cell>
          <cell r="FA129">
            <v>0</v>
          </cell>
          <cell r="FB129">
            <v>0</v>
          </cell>
          <cell r="FC129">
            <v>0</v>
          </cell>
          <cell r="FD129">
            <v>0</v>
          </cell>
          <cell r="FE129">
            <v>0</v>
          </cell>
          <cell r="FF129">
            <v>0</v>
          </cell>
          <cell r="FG129">
            <v>0</v>
          </cell>
          <cell r="FH129">
            <v>0</v>
          </cell>
          <cell r="FI129">
            <v>0</v>
          </cell>
          <cell r="FJ129">
            <v>0</v>
          </cell>
          <cell r="FK129">
            <v>0</v>
          </cell>
          <cell r="FL129">
            <v>0</v>
          </cell>
          <cell r="FM129">
            <v>0</v>
          </cell>
          <cell r="FN129">
            <v>0</v>
          </cell>
          <cell r="FO129">
            <v>0</v>
          </cell>
          <cell r="FP129">
            <v>0</v>
          </cell>
          <cell r="FQ129">
            <v>0</v>
          </cell>
          <cell r="FR129">
            <v>0</v>
          </cell>
          <cell r="FS129">
            <v>22.56</v>
          </cell>
          <cell r="FT129">
            <v>22.56</v>
          </cell>
          <cell r="FU129">
            <v>22.56</v>
          </cell>
          <cell r="FV129">
            <v>22.56</v>
          </cell>
          <cell r="FW129">
            <v>22.56</v>
          </cell>
          <cell r="FX129">
            <v>22.56</v>
          </cell>
          <cell r="FY129">
            <v>22.56</v>
          </cell>
          <cell r="FZ129">
            <v>22.56</v>
          </cell>
          <cell r="GA129">
            <v>22.56</v>
          </cell>
          <cell r="GB129">
            <v>22.56</v>
          </cell>
          <cell r="GC129">
            <v>22.56</v>
          </cell>
          <cell r="GD129">
            <v>22.56</v>
          </cell>
          <cell r="GE129">
            <v>22.56</v>
          </cell>
          <cell r="GF129">
            <v>22.56</v>
          </cell>
          <cell r="GG129">
            <v>22.56</v>
          </cell>
          <cell r="GH129">
            <v>22.56</v>
          </cell>
          <cell r="GI129">
            <v>22.56</v>
          </cell>
          <cell r="GJ129">
            <v>22.56</v>
          </cell>
          <cell r="GK129">
            <v>22.56</v>
          </cell>
          <cell r="GL129">
            <v>22.56</v>
          </cell>
          <cell r="GM129">
            <v>22.56</v>
          </cell>
          <cell r="GN129">
            <v>22.56</v>
          </cell>
          <cell r="GO129">
            <v>22.56</v>
          </cell>
          <cell r="GP129">
            <v>22.56</v>
          </cell>
          <cell r="GQ129">
            <v>22.56</v>
          </cell>
        </row>
        <row r="130">
          <cell r="A130" t="str">
            <v>ATD IN</v>
          </cell>
          <cell r="B130" t="str">
            <v>Areva T&amp;D India</v>
          </cell>
          <cell r="C130" t="str">
            <v>Engineering &amp; Capital Goods</v>
          </cell>
          <cell r="D130">
            <v>0</v>
          </cell>
          <cell r="E130">
            <v>0</v>
          </cell>
          <cell r="F130">
            <v>0</v>
          </cell>
          <cell r="G130">
            <v>0</v>
          </cell>
          <cell r="H130">
            <v>0</v>
          </cell>
          <cell r="I130">
            <v>0</v>
          </cell>
          <cell r="J130">
            <v>0</v>
          </cell>
          <cell r="K130">
            <v>0</v>
          </cell>
          <cell r="L130">
            <v>0</v>
          </cell>
          <cell r="M130">
            <v>0</v>
          </cell>
          <cell r="N130">
            <v>0</v>
          </cell>
          <cell r="O130">
            <v>0</v>
          </cell>
          <cell r="P130">
            <v>0</v>
          </cell>
          <cell r="Q130">
            <v>0</v>
          </cell>
          <cell r="R130">
            <v>0</v>
          </cell>
          <cell r="S130">
            <v>0</v>
          </cell>
          <cell r="T130">
            <v>0</v>
          </cell>
          <cell r="U130">
            <v>0</v>
          </cell>
          <cell r="V130">
            <v>0</v>
          </cell>
          <cell r="W130">
            <v>0</v>
          </cell>
          <cell r="X130">
            <v>0</v>
          </cell>
          <cell r="Y130">
            <v>0</v>
          </cell>
          <cell r="Z130">
            <v>0</v>
          </cell>
          <cell r="AA130">
            <v>0</v>
          </cell>
          <cell r="AB130">
            <v>0</v>
          </cell>
          <cell r="AC130">
            <v>0</v>
          </cell>
          <cell r="AD130">
            <v>0</v>
          </cell>
          <cell r="AE130">
            <v>0</v>
          </cell>
          <cell r="AF130">
            <v>0</v>
          </cell>
          <cell r="AG130">
            <v>19.59999999999977</v>
          </cell>
          <cell r="AH130">
            <v>7.9000000000001824</v>
          </cell>
          <cell r="AI130">
            <v>45.799999999999891</v>
          </cell>
          <cell r="AJ130">
            <v>3.8999999999999782</v>
          </cell>
          <cell r="AK130">
            <v>115.39999999999991</v>
          </cell>
          <cell r="AL130">
            <v>-11.399999999999864</v>
          </cell>
          <cell r="AM130">
            <v>60.899999999999821</v>
          </cell>
          <cell r="AN130">
            <v>62.799999999999983</v>
          </cell>
          <cell r="AO130">
            <v>28.100000000000318</v>
          </cell>
          <cell r="AP130">
            <v>36.200000000000273</v>
          </cell>
          <cell r="AQ130">
            <v>84.900000000000176</v>
          </cell>
          <cell r="AR130">
            <v>90.499999999999915</v>
          </cell>
          <cell r="AS130">
            <v>117.90000000000026</v>
          </cell>
          <cell r="AT130">
            <v>154.19999999999979</v>
          </cell>
          <cell r="AU130">
            <v>236.39999999999935</v>
          </cell>
          <cell r="AV130">
            <v>270.79999999999939</v>
          </cell>
          <cell r="AW130">
            <v>359.89999999999992</v>
          </cell>
          <cell r="AX130">
            <v>322.20000000000027</v>
          </cell>
          <cell r="AY130">
            <v>395.89999999999895</v>
          </cell>
          <cell r="AZ130">
            <v>510.69999999999965</v>
          </cell>
          <cell r="BA130">
            <v>480</v>
          </cell>
          <cell r="BB130">
            <v>839.7</v>
          </cell>
          <cell r="BC130">
            <v>541.10000000000105</v>
          </cell>
          <cell r="BD130">
            <v>646.5999999999998</v>
          </cell>
          <cell r="BE130">
            <v>523.10000000000093</v>
          </cell>
          <cell r="BF130">
            <v>552.39999999999986</v>
          </cell>
          <cell r="BG130">
            <v>513.99999999999909</v>
          </cell>
          <cell r="BH130">
            <v>0</v>
          </cell>
          <cell r="BI130">
            <v>0</v>
          </cell>
          <cell r="BJ130">
            <v>0</v>
          </cell>
          <cell r="BK130">
            <v>0</v>
          </cell>
          <cell r="BL130">
            <v>0</v>
          </cell>
          <cell r="BM130">
            <v>0</v>
          </cell>
          <cell r="BN130">
            <v>0</v>
          </cell>
          <cell r="BO130">
            <v>0</v>
          </cell>
          <cell r="BP130">
            <v>0</v>
          </cell>
          <cell r="BQ130">
            <v>0</v>
          </cell>
          <cell r="BR130">
            <v>0</v>
          </cell>
          <cell r="BS130">
            <v>0</v>
          </cell>
          <cell r="BT130">
            <v>0</v>
          </cell>
          <cell r="BU130">
            <v>0</v>
          </cell>
          <cell r="BV130">
            <v>0</v>
          </cell>
          <cell r="BW130">
            <v>0</v>
          </cell>
          <cell r="BX130">
            <v>0</v>
          </cell>
          <cell r="BY130">
            <v>0</v>
          </cell>
          <cell r="BZ130">
            <v>0</v>
          </cell>
          <cell r="CA130">
            <v>0</v>
          </cell>
          <cell r="CB130">
            <v>0</v>
          </cell>
          <cell r="CC130">
            <v>0</v>
          </cell>
          <cell r="CD130">
            <v>0</v>
          </cell>
          <cell r="CE130">
            <v>0</v>
          </cell>
          <cell r="CF130">
            <v>0</v>
          </cell>
          <cell r="CG130">
            <v>0</v>
          </cell>
          <cell r="CH130">
            <v>0</v>
          </cell>
          <cell r="CI130">
            <v>0</v>
          </cell>
          <cell r="CJ130">
            <v>0</v>
          </cell>
          <cell r="CK130">
            <v>19.59999999999977</v>
          </cell>
          <cell r="CL130">
            <v>7.9000000000001824</v>
          </cell>
          <cell r="CM130">
            <v>45.799999999999891</v>
          </cell>
          <cell r="CN130">
            <v>3.8999999999999782</v>
          </cell>
          <cell r="CO130">
            <v>115.39999999999991</v>
          </cell>
          <cell r="CP130">
            <v>-11.399999999999864</v>
          </cell>
          <cell r="CQ130">
            <v>60.899999999999821</v>
          </cell>
          <cell r="CR130">
            <v>62.799999999999983</v>
          </cell>
          <cell r="CS130">
            <v>28.100000000000318</v>
          </cell>
          <cell r="CT130">
            <v>36.200000000000273</v>
          </cell>
          <cell r="CU130">
            <v>84.900000000000176</v>
          </cell>
          <cell r="CV130">
            <v>90.499999999999915</v>
          </cell>
          <cell r="CW130">
            <v>117.90000000000026</v>
          </cell>
          <cell r="CX130">
            <v>154.19999999999979</v>
          </cell>
          <cell r="CY130">
            <v>236.39999999999935</v>
          </cell>
          <cell r="CZ130">
            <v>270.79999999999939</v>
          </cell>
          <cell r="DA130">
            <v>262.39999999999992</v>
          </cell>
          <cell r="DB130">
            <v>322.20000000000027</v>
          </cell>
          <cell r="DC130">
            <v>395.89999999999895</v>
          </cell>
          <cell r="DD130">
            <v>510.69999999999965</v>
          </cell>
          <cell r="DE130">
            <v>480</v>
          </cell>
          <cell r="DF130">
            <v>839.7</v>
          </cell>
          <cell r="DG130">
            <v>457.20000000000107</v>
          </cell>
          <cell r="DH130">
            <v>634.5999999999998</v>
          </cell>
          <cell r="DI130">
            <v>504.00000000000091</v>
          </cell>
          <cell r="DJ130">
            <v>796.19999999999982</v>
          </cell>
          <cell r="DK130">
            <v>596.59999999999911</v>
          </cell>
          <cell r="DL130">
            <v>0</v>
          </cell>
          <cell r="DM130">
            <v>0</v>
          </cell>
          <cell r="DN130">
            <v>0</v>
          </cell>
          <cell r="DO130">
            <v>0</v>
          </cell>
          <cell r="DP130">
            <v>0</v>
          </cell>
          <cell r="DQ130">
            <v>0</v>
          </cell>
          <cell r="DR130">
            <v>0</v>
          </cell>
          <cell r="DS130">
            <v>0</v>
          </cell>
          <cell r="DT130">
            <v>0</v>
          </cell>
          <cell r="DU130">
            <v>0</v>
          </cell>
          <cell r="DV130">
            <v>0</v>
          </cell>
          <cell r="DW130">
            <v>0</v>
          </cell>
          <cell r="DX130">
            <v>0</v>
          </cell>
          <cell r="DY130">
            <v>0</v>
          </cell>
          <cell r="DZ130">
            <v>0</v>
          </cell>
          <cell r="EA130">
            <v>0</v>
          </cell>
          <cell r="EB130">
            <v>0</v>
          </cell>
          <cell r="EC130">
            <v>0</v>
          </cell>
          <cell r="ED130">
            <v>0</v>
          </cell>
          <cell r="EE130">
            <v>0</v>
          </cell>
          <cell r="EF130">
            <v>0</v>
          </cell>
          <cell r="EG130">
            <v>0</v>
          </cell>
          <cell r="EH130">
            <v>0</v>
          </cell>
          <cell r="EI130">
            <v>0</v>
          </cell>
          <cell r="EJ130">
            <v>0</v>
          </cell>
          <cell r="EK130">
            <v>0</v>
          </cell>
          <cell r="EL130">
            <v>0</v>
          </cell>
          <cell r="EM130">
            <v>0</v>
          </cell>
          <cell r="EN130">
            <v>0</v>
          </cell>
          <cell r="EO130">
            <v>0</v>
          </cell>
          <cell r="EP130">
            <v>0</v>
          </cell>
          <cell r="EQ130">
            <v>0</v>
          </cell>
          <cell r="ER130">
            <v>0</v>
          </cell>
          <cell r="ES130">
            <v>0</v>
          </cell>
          <cell r="ET130">
            <v>0</v>
          </cell>
          <cell r="EU130">
            <v>0</v>
          </cell>
          <cell r="EV130">
            <v>0</v>
          </cell>
          <cell r="EW130">
            <v>0</v>
          </cell>
          <cell r="EX130">
            <v>0</v>
          </cell>
          <cell r="EY130">
            <v>0</v>
          </cell>
          <cell r="EZ130">
            <v>0</v>
          </cell>
          <cell r="FA130">
            <v>0</v>
          </cell>
          <cell r="FB130">
            <v>0</v>
          </cell>
          <cell r="FC130">
            <v>0</v>
          </cell>
          <cell r="FD130">
            <v>0</v>
          </cell>
          <cell r="FE130">
            <v>0</v>
          </cell>
          <cell r="FF130">
            <v>0</v>
          </cell>
          <cell r="FG130">
            <v>0</v>
          </cell>
          <cell r="FH130">
            <v>0</v>
          </cell>
          <cell r="FI130">
            <v>0</v>
          </cell>
          <cell r="FJ130">
            <v>0</v>
          </cell>
          <cell r="FK130">
            <v>0</v>
          </cell>
          <cell r="FL130">
            <v>0</v>
          </cell>
          <cell r="FM130">
            <v>0</v>
          </cell>
          <cell r="FN130">
            <v>0</v>
          </cell>
          <cell r="FO130">
            <v>0</v>
          </cell>
          <cell r="FP130">
            <v>0</v>
          </cell>
          <cell r="FQ130">
            <v>239.10400000000004</v>
          </cell>
          <cell r="FR130">
            <v>239.10400000000004</v>
          </cell>
          <cell r="FS130">
            <v>239.10400000000004</v>
          </cell>
          <cell r="FT130">
            <v>239.10400000000004</v>
          </cell>
          <cell r="FU130">
            <v>239.10400000000004</v>
          </cell>
          <cell r="FV130">
            <v>239.10400000000004</v>
          </cell>
          <cell r="FW130">
            <v>239.10400000000004</v>
          </cell>
          <cell r="FX130">
            <v>239.10400000000004</v>
          </cell>
          <cell r="FY130">
            <v>239.10400000000004</v>
          </cell>
          <cell r="FZ130">
            <v>239.10400000000004</v>
          </cell>
          <cell r="GA130">
            <v>239.10400000000004</v>
          </cell>
          <cell r="GB130">
            <v>239.10400000000004</v>
          </cell>
          <cell r="GC130">
            <v>239.10400000000004</v>
          </cell>
          <cell r="GD130">
            <v>239.10400000000004</v>
          </cell>
          <cell r="GE130">
            <v>239.10400000000004</v>
          </cell>
          <cell r="GF130">
            <v>239.10400000000004</v>
          </cell>
          <cell r="GG130">
            <v>239.10400000000004</v>
          </cell>
          <cell r="GH130">
            <v>239.10400000000004</v>
          </cell>
          <cell r="GI130">
            <v>239.10400000000004</v>
          </cell>
          <cell r="GJ130">
            <v>239.10400000000004</v>
          </cell>
          <cell r="GK130">
            <v>239.10400000000004</v>
          </cell>
          <cell r="GL130">
            <v>239.10400000000004</v>
          </cell>
          <cell r="GM130">
            <v>239.10400000000004</v>
          </cell>
          <cell r="GN130">
            <v>239.10400000000004</v>
          </cell>
          <cell r="GO130">
            <v>239.10400000000004</v>
          </cell>
          <cell r="GP130">
            <v>239.10400000000004</v>
          </cell>
          <cell r="GQ130">
            <v>239.10400000000004</v>
          </cell>
        </row>
        <row r="131">
          <cell r="A131" t="str">
            <v>ASTM IN</v>
          </cell>
          <cell r="B131" t="str">
            <v>Astra Microwave Products</v>
          </cell>
          <cell r="C131" t="str">
            <v>Engineering &amp; capital goods</v>
          </cell>
          <cell r="D131">
            <v>0</v>
          </cell>
          <cell r="E131">
            <v>0</v>
          </cell>
          <cell r="F131">
            <v>0</v>
          </cell>
          <cell r="G131">
            <v>0</v>
          </cell>
          <cell r="H131">
            <v>0</v>
          </cell>
          <cell r="I131">
            <v>0</v>
          </cell>
          <cell r="J131">
            <v>0</v>
          </cell>
          <cell r="K131">
            <v>0</v>
          </cell>
          <cell r="L131">
            <v>0</v>
          </cell>
          <cell r="M131">
            <v>0</v>
          </cell>
          <cell r="N131">
            <v>0</v>
          </cell>
          <cell r="O131">
            <v>0</v>
          </cell>
          <cell r="P131">
            <v>0</v>
          </cell>
          <cell r="Q131">
            <v>0</v>
          </cell>
          <cell r="R131">
            <v>0</v>
          </cell>
          <cell r="S131">
            <v>0</v>
          </cell>
          <cell r="T131">
            <v>0</v>
          </cell>
          <cell r="U131">
            <v>0</v>
          </cell>
          <cell r="V131">
            <v>0</v>
          </cell>
          <cell r="W131">
            <v>0</v>
          </cell>
          <cell r="X131">
            <v>0</v>
          </cell>
          <cell r="Y131">
            <v>0</v>
          </cell>
          <cell r="Z131">
            <v>0</v>
          </cell>
          <cell r="AA131">
            <v>0</v>
          </cell>
          <cell r="AB131">
            <v>0</v>
          </cell>
          <cell r="AC131">
            <v>0</v>
          </cell>
          <cell r="AD131">
            <v>0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3.7840000000000016</v>
          </cell>
          <cell r="AK131">
            <v>4.1889999999999983</v>
          </cell>
          <cell r="AL131">
            <v>9.785999999999996</v>
          </cell>
          <cell r="AM131">
            <v>57.09999999999998</v>
          </cell>
          <cell r="AN131">
            <v>27.592999999999996</v>
          </cell>
          <cell r="AO131">
            <v>11.599999999999996</v>
          </cell>
          <cell r="AP131">
            <v>48.400000000000041</v>
          </cell>
          <cell r="AQ131">
            <v>82.731999999999999</v>
          </cell>
          <cell r="AR131">
            <v>118.60000000000001</v>
          </cell>
          <cell r="AS131">
            <v>125.29999999999998</v>
          </cell>
          <cell r="AT131">
            <v>72</v>
          </cell>
          <cell r="AU131">
            <v>57.299999999999969</v>
          </cell>
          <cell r="AV131">
            <v>13.300000000000004</v>
          </cell>
          <cell r="AW131">
            <v>46.500000000000014</v>
          </cell>
          <cell r="AX131">
            <v>81.299999999999983</v>
          </cell>
          <cell r="AY131">
            <v>144.89999999999998</v>
          </cell>
          <cell r="AZ131">
            <v>18.799999999999972</v>
          </cell>
          <cell r="BA131">
            <v>20.999999999999982</v>
          </cell>
          <cell r="BB131">
            <v>44.799999999999983</v>
          </cell>
          <cell r="BC131">
            <v>126.69999999999997</v>
          </cell>
          <cell r="BD131">
            <v>16.527999999999995</v>
          </cell>
          <cell r="BE131">
            <v>28.183999999999983</v>
          </cell>
          <cell r="BF131">
            <v>15.609999999999996</v>
          </cell>
          <cell r="BG131">
            <v>84.617999999999952</v>
          </cell>
          <cell r="BH131">
            <v>0</v>
          </cell>
          <cell r="BI131">
            <v>0</v>
          </cell>
          <cell r="BJ131">
            <v>0</v>
          </cell>
          <cell r="BK131">
            <v>0</v>
          </cell>
          <cell r="BL131">
            <v>0</v>
          </cell>
          <cell r="BM131">
            <v>0</v>
          </cell>
          <cell r="BN131">
            <v>0</v>
          </cell>
          <cell r="BO131">
            <v>0</v>
          </cell>
          <cell r="BP131">
            <v>0</v>
          </cell>
          <cell r="BQ131">
            <v>0</v>
          </cell>
          <cell r="BR131">
            <v>0</v>
          </cell>
          <cell r="BS131">
            <v>0</v>
          </cell>
          <cell r="BT131">
            <v>0</v>
          </cell>
          <cell r="BU131">
            <v>0</v>
          </cell>
          <cell r="BV131">
            <v>0</v>
          </cell>
          <cell r="BW131">
            <v>0</v>
          </cell>
          <cell r="BX131">
            <v>0</v>
          </cell>
          <cell r="BY131">
            <v>0</v>
          </cell>
          <cell r="BZ131">
            <v>0</v>
          </cell>
          <cell r="CA131">
            <v>0</v>
          </cell>
          <cell r="CB131">
            <v>0</v>
          </cell>
          <cell r="CC131">
            <v>0</v>
          </cell>
          <cell r="CD131">
            <v>0</v>
          </cell>
          <cell r="CE131">
            <v>0</v>
          </cell>
          <cell r="CF131">
            <v>0</v>
          </cell>
          <cell r="CG131">
            <v>0</v>
          </cell>
          <cell r="CH131">
            <v>0</v>
          </cell>
          <cell r="CI131">
            <v>0</v>
          </cell>
          <cell r="CJ131">
            <v>0</v>
          </cell>
          <cell r="CK131">
            <v>0</v>
          </cell>
          <cell r="CL131">
            <v>0</v>
          </cell>
          <cell r="CM131">
            <v>0</v>
          </cell>
          <cell r="CN131">
            <v>3.7840000000000016</v>
          </cell>
          <cell r="CO131">
            <v>4.1889999999999983</v>
          </cell>
          <cell r="CP131">
            <v>9.785999999999996</v>
          </cell>
          <cell r="CQ131">
            <v>57.09999999999998</v>
          </cell>
          <cell r="CR131">
            <v>27.592999999999996</v>
          </cell>
          <cell r="CS131">
            <v>11.599999999999996</v>
          </cell>
          <cell r="CT131">
            <v>48.400000000000041</v>
          </cell>
          <cell r="CU131">
            <v>82.731999999999999</v>
          </cell>
          <cell r="CV131">
            <v>118.60000000000001</v>
          </cell>
          <cell r="CW131">
            <v>125.29999999999998</v>
          </cell>
          <cell r="CX131">
            <v>72</v>
          </cell>
          <cell r="CY131">
            <v>57.299999999999969</v>
          </cell>
          <cell r="CZ131">
            <v>13.300000000000004</v>
          </cell>
          <cell r="DA131">
            <v>46.500000000000014</v>
          </cell>
          <cell r="DB131">
            <v>81.299999999999983</v>
          </cell>
          <cell r="DC131">
            <v>144.89999999999998</v>
          </cell>
          <cell r="DD131">
            <v>18.799999999999972</v>
          </cell>
          <cell r="DE131">
            <v>20.999999999999982</v>
          </cell>
          <cell r="DF131">
            <v>44.899999999999984</v>
          </cell>
          <cell r="DG131">
            <v>126.79999999999997</v>
          </cell>
          <cell r="DH131">
            <v>17.227999999999994</v>
          </cell>
          <cell r="DI131">
            <v>28.658999999999985</v>
          </cell>
          <cell r="DJ131">
            <v>16.589999999999996</v>
          </cell>
          <cell r="DK131">
            <v>84.922999999999959</v>
          </cell>
          <cell r="DL131">
            <v>0</v>
          </cell>
          <cell r="DM131">
            <v>0</v>
          </cell>
          <cell r="DN131">
            <v>0</v>
          </cell>
          <cell r="DO131">
            <v>0</v>
          </cell>
          <cell r="DP131">
            <v>0</v>
          </cell>
          <cell r="DQ131">
            <v>0</v>
          </cell>
          <cell r="DR131">
            <v>0</v>
          </cell>
          <cell r="DS131">
            <v>0</v>
          </cell>
          <cell r="DT131">
            <v>0</v>
          </cell>
          <cell r="DU131">
            <v>0</v>
          </cell>
          <cell r="DV131">
            <v>0</v>
          </cell>
          <cell r="DW131">
            <v>0</v>
          </cell>
          <cell r="DX131">
            <v>0</v>
          </cell>
          <cell r="DY131">
            <v>0</v>
          </cell>
          <cell r="DZ131">
            <v>0</v>
          </cell>
          <cell r="EA131">
            <v>0</v>
          </cell>
          <cell r="EB131">
            <v>0</v>
          </cell>
          <cell r="EC131">
            <v>0</v>
          </cell>
          <cell r="ED131">
            <v>0</v>
          </cell>
          <cell r="EE131">
            <v>0</v>
          </cell>
          <cell r="EF131">
            <v>0</v>
          </cell>
          <cell r="EG131">
            <v>0</v>
          </cell>
          <cell r="EH131">
            <v>0</v>
          </cell>
          <cell r="EI131">
            <v>0</v>
          </cell>
          <cell r="EJ131">
            <v>0</v>
          </cell>
          <cell r="EK131">
            <v>0</v>
          </cell>
          <cell r="EL131">
            <v>0</v>
          </cell>
          <cell r="EM131">
            <v>0</v>
          </cell>
          <cell r="EN131">
            <v>0</v>
          </cell>
          <cell r="EO131">
            <v>0</v>
          </cell>
          <cell r="EP131">
            <v>0</v>
          </cell>
          <cell r="EQ131">
            <v>0</v>
          </cell>
          <cell r="ER131">
            <v>0</v>
          </cell>
          <cell r="ES131">
            <v>0</v>
          </cell>
          <cell r="ET131">
            <v>0</v>
          </cell>
          <cell r="EU131">
            <v>0</v>
          </cell>
          <cell r="EV131">
            <v>0</v>
          </cell>
          <cell r="EW131">
            <v>0</v>
          </cell>
          <cell r="EX131">
            <v>0</v>
          </cell>
          <cell r="EY131">
            <v>0</v>
          </cell>
          <cell r="EZ131">
            <v>0</v>
          </cell>
          <cell r="FA131">
            <v>0</v>
          </cell>
          <cell r="FB131">
            <v>0</v>
          </cell>
          <cell r="FC131">
            <v>0</v>
          </cell>
          <cell r="FD131">
            <v>0</v>
          </cell>
          <cell r="FE131">
            <v>0</v>
          </cell>
          <cell r="FF131">
            <v>0</v>
          </cell>
          <cell r="FG131">
            <v>0</v>
          </cell>
          <cell r="FH131">
            <v>0</v>
          </cell>
          <cell r="FI131">
            <v>0</v>
          </cell>
          <cell r="FJ131">
            <v>0</v>
          </cell>
          <cell r="FK131">
            <v>0</v>
          </cell>
          <cell r="FL131">
            <v>0</v>
          </cell>
          <cell r="FM131">
            <v>0</v>
          </cell>
          <cell r="FN131">
            <v>0</v>
          </cell>
          <cell r="FO131">
            <v>0</v>
          </cell>
          <cell r="FP131">
            <v>0</v>
          </cell>
          <cell r="FQ131">
            <v>0</v>
          </cell>
          <cell r="FR131">
            <v>0</v>
          </cell>
          <cell r="FS131">
            <v>0</v>
          </cell>
          <cell r="FT131">
            <v>5.3112450000000004</v>
          </cell>
          <cell r="FU131">
            <v>5.3112450000000004</v>
          </cell>
          <cell r="FV131">
            <v>5.3112450000000004</v>
          </cell>
          <cell r="FW131">
            <v>5.3112450000000004</v>
          </cell>
          <cell r="FX131">
            <v>5.3112450000000004</v>
          </cell>
          <cell r="FY131">
            <v>5.3112450000000004</v>
          </cell>
          <cell r="FZ131">
            <v>5.3112450000000004</v>
          </cell>
          <cell r="GA131">
            <v>5.3112450000000004</v>
          </cell>
          <cell r="GB131">
            <v>5.3112450000000004</v>
          </cell>
          <cell r="GC131">
            <v>5.3112450000000004</v>
          </cell>
          <cell r="GD131">
            <v>53.112450000000003</v>
          </cell>
          <cell r="GE131">
            <v>53.112450000000003</v>
          </cell>
          <cell r="GF131">
            <v>53.446750000000002</v>
          </cell>
          <cell r="GG131">
            <v>53.446750000000002</v>
          </cell>
          <cell r="GH131">
            <v>53.446750000000002</v>
          </cell>
          <cell r="GI131">
            <v>53.446750000000002</v>
          </cell>
          <cell r="GJ131">
            <v>53.755850000000002</v>
          </cell>
          <cell r="GK131">
            <v>53.755850000000002</v>
          </cell>
          <cell r="GL131">
            <v>53.755850000000002</v>
          </cell>
          <cell r="GM131">
            <v>53.755850000000002</v>
          </cell>
          <cell r="GN131">
            <v>54.045949999999998</v>
          </cell>
          <cell r="GO131">
            <v>54.045949999999998</v>
          </cell>
          <cell r="GP131">
            <v>54.045949999999998</v>
          </cell>
          <cell r="GQ131">
            <v>54.045949999999998</v>
          </cell>
        </row>
        <row r="132">
          <cell r="A132" t="str">
            <v>BGRL IN</v>
          </cell>
          <cell r="B132" t="str">
            <v>BGR Energy Systems</v>
          </cell>
          <cell r="C132" t="str">
            <v>Engineering &amp; Capital goods</v>
          </cell>
          <cell r="D132">
            <v>0</v>
          </cell>
          <cell r="E132">
            <v>0</v>
          </cell>
          <cell r="F132">
            <v>0</v>
          </cell>
          <cell r="G132">
            <v>0</v>
          </cell>
          <cell r="H132">
            <v>0</v>
          </cell>
          <cell r="I132">
            <v>0</v>
          </cell>
          <cell r="J132">
            <v>0</v>
          </cell>
          <cell r="K132">
            <v>0</v>
          </cell>
          <cell r="L132">
            <v>0</v>
          </cell>
          <cell r="M132">
            <v>0</v>
          </cell>
          <cell r="N132">
            <v>0</v>
          </cell>
          <cell r="O132">
            <v>0</v>
          </cell>
          <cell r="P132">
            <v>0</v>
          </cell>
          <cell r="Q132">
            <v>0</v>
          </cell>
          <cell r="R132">
            <v>0</v>
          </cell>
          <cell r="S132">
            <v>0</v>
          </cell>
          <cell r="T132">
            <v>0</v>
          </cell>
          <cell r="U132">
            <v>0</v>
          </cell>
          <cell r="V132">
            <v>0</v>
          </cell>
          <cell r="W132">
            <v>0</v>
          </cell>
          <cell r="X132">
            <v>0</v>
          </cell>
          <cell r="Y132">
            <v>0</v>
          </cell>
          <cell r="Z132">
            <v>0</v>
          </cell>
          <cell r="AA132">
            <v>0</v>
          </cell>
          <cell r="AB132">
            <v>0</v>
          </cell>
          <cell r="AC132">
            <v>0</v>
          </cell>
          <cell r="AD132">
            <v>0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O132">
            <v>0</v>
          </cell>
          <cell r="AP132">
            <v>0</v>
          </cell>
          <cell r="AQ132">
            <v>0</v>
          </cell>
          <cell r="AR132">
            <v>0</v>
          </cell>
          <cell r="AS132">
            <v>0</v>
          </cell>
          <cell r="AT132">
            <v>0</v>
          </cell>
          <cell r="AU132">
            <v>0</v>
          </cell>
          <cell r="AV132">
            <v>0</v>
          </cell>
          <cell r="AW132">
            <v>0</v>
          </cell>
          <cell r="AX132">
            <v>0</v>
          </cell>
          <cell r="AY132">
            <v>0</v>
          </cell>
          <cell r="AZ132">
            <v>146.78100000000006</v>
          </cell>
          <cell r="BA132">
            <v>160.29800000000023</v>
          </cell>
          <cell r="BB132">
            <v>218.20599999999973</v>
          </cell>
          <cell r="BC132">
            <v>319.11999999999978</v>
          </cell>
          <cell r="BD132">
            <v>172.31100000000004</v>
          </cell>
          <cell r="BE132">
            <v>236.85499999999973</v>
          </cell>
          <cell r="BF132">
            <v>272.13199999999972</v>
          </cell>
          <cell r="BG132">
            <v>469.66499999999957</v>
          </cell>
          <cell r="BH132">
            <v>0</v>
          </cell>
          <cell r="BI132">
            <v>0</v>
          </cell>
          <cell r="BJ132">
            <v>0</v>
          </cell>
          <cell r="BK132">
            <v>0</v>
          </cell>
          <cell r="BL132">
            <v>0</v>
          </cell>
          <cell r="BM132">
            <v>0</v>
          </cell>
          <cell r="BN132">
            <v>0</v>
          </cell>
          <cell r="BO132">
            <v>0</v>
          </cell>
          <cell r="BP132">
            <v>0</v>
          </cell>
          <cell r="BQ132">
            <v>0</v>
          </cell>
          <cell r="BR132">
            <v>0</v>
          </cell>
          <cell r="BS132">
            <v>0</v>
          </cell>
          <cell r="BT132">
            <v>0</v>
          </cell>
          <cell r="BU132">
            <v>0</v>
          </cell>
          <cell r="BV132">
            <v>0</v>
          </cell>
          <cell r="BW132">
            <v>0</v>
          </cell>
          <cell r="BX132">
            <v>0</v>
          </cell>
          <cell r="BY132">
            <v>0</v>
          </cell>
          <cell r="BZ132">
            <v>0</v>
          </cell>
          <cell r="CA132">
            <v>0</v>
          </cell>
          <cell r="CB132">
            <v>0</v>
          </cell>
          <cell r="CC132">
            <v>0</v>
          </cell>
          <cell r="CD132">
            <v>0</v>
          </cell>
          <cell r="CE132">
            <v>0</v>
          </cell>
          <cell r="CF132">
            <v>0</v>
          </cell>
          <cell r="CG132">
            <v>0</v>
          </cell>
          <cell r="CH132">
            <v>0</v>
          </cell>
          <cell r="CI132">
            <v>0</v>
          </cell>
          <cell r="CJ132">
            <v>0</v>
          </cell>
          <cell r="CK132">
            <v>0</v>
          </cell>
          <cell r="CL132">
            <v>0</v>
          </cell>
          <cell r="CM132">
            <v>0</v>
          </cell>
          <cell r="CN132">
            <v>0</v>
          </cell>
          <cell r="CO132">
            <v>0</v>
          </cell>
          <cell r="CP132">
            <v>0</v>
          </cell>
          <cell r="CQ132">
            <v>0</v>
          </cell>
          <cell r="CR132">
            <v>0</v>
          </cell>
          <cell r="CS132">
            <v>0</v>
          </cell>
          <cell r="CT132">
            <v>0</v>
          </cell>
          <cell r="CU132">
            <v>0</v>
          </cell>
          <cell r="CV132">
            <v>0</v>
          </cell>
          <cell r="CW132">
            <v>0</v>
          </cell>
          <cell r="CX132">
            <v>0</v>
          </cell>
          <cell r="CY132">
            <v>0</v>
          </cell>
          <cell r="CZ132">
            <v>0</v>
          </cell>
          <cell r="DA132">
            <v>0</v>
          </cell>
          <cell r="DB132">
            <v>0</v>
          </cell>
          <cell r="DC132">
            <v>0</v>
          </cell>
          <cell r="DD132">
            <v>146.78100000000006</v>
          </cell>
          <cell r="DE132">
            <v>160.29800000000023</v>
          </cell>
          <cell r="DF132">
            <v>218.20599999999973</v>
          </cell>
          <cell r="DG132">
            <v>319.11999999999978</v>
          </cell>
          <cell r="DH132">
            <v>172.31100000000004</v>
          </cell>
          <cell r="DI132">
            <v>236.85499999999973</v>
          </cell>
          <cell r="DJ132">
            <v>272.13199999999972</v>
          </cell>
          <cell r="DK132">
            <v>469.66499999999957</v>
          </cell>
          <cell r="DL132">
            <v>0</v>
          </cell>
          <cell r="DM132">
            <v>0</v>
          </cell>
          <cell r="DN132">
            <v>0</v>
          </cell>
          <cell r="DO132">
            <v>0</v>
          </cell>
          <cell r="DP132">
            <v>0</v>
          </cell>
          <cell r="DQ132">
            <v>0</v>
          </cell>
          <cell r="DR132">
            <v>0</v>
          </cell>
          <cell r="DS132">
            <v>0</v>
          </cell>
          <cell r="DT132">
            <v>0</v>
          </cell>
          <cell r="DU132">
            <v>0</v>
          </cell>
          <cell r="DV132">
            <v>0</v>
          </cell>
          <cell r="DW132">
            <v>0</v>
          </cell>
          <cell r="DX132">
            <v>0</v>
          </cell>
          <cell r="DY132">
            <v>0</v>
          </cell>
          <cell r="DZ132">
            <v>0</v>
          </cell>
          <cell r="EA132">
            <v>0</v>
          </cell>
          <cell r="EB132">
            <v>0</v>
          </cell>
          <cell r="EC132">
            <v>0</v>
          </cell>
          <cell r="ED132">
            <v>0</v>
          </cell>
          <cell r="EE132">
            <v>0</v>
          </cell>
          <cell r="EF132">
            <v>0</v>
          </cell>
          <cell r="EG132">
            <v>0</v>
          </cell>
          <cell r="EH132">
            <v>0</v>
          </cell>
          <cell r="EI132">
            <v>0</v>
          </cell>
          <cell r="EJ132">
            <v>0</v>
          </cell>
          <cell r="EK132">
            <v>0</v>
          </cell>
          <cell r="EL132">
            <v>0</v>
          </cell>
          <cell r="EM132">
            <v>0</v>
          </cell>
          <cell r="EN132">
            <v>0</v>
          </cell>
          <cell r="EO132">
            <v>0</v>
          </cell>
          <cell r="EP132">
            <v>0</v>
          </cell>
          <cell r="EQ132">
            <v>0</v>
          </cell>
          <cell r="ER132">
            <v>0</v>
          </cell>
          <cell r="ES132">
            <v>0</v>
          </cell>
          <cell r="ET132">
            <v>0</v>
          </cell>
          <cell r="EU132">
            <v>0</v>
          </cell>
          <cell r="EV132">
            <v>0</v>
          </cell>
          <cell r="EW132">
            <v>0</v>
          </cell>
          <cell r="EX132">
            <v>0</v>
          </cell>
          <cell r="EY132">
            <v>0</v>
          </cell>
          <cell r="EZ132">
            <v>0</v>
          </cell>
          <cell r="FA132">
            <v>0</v>
          </cell>
          <cell r="FB132">
            <v>0</v>
          </cell>
          <cell r="FC132">
            <v>0</v>
          </cell>
          <cell r="FD132">
            <v>0</v>
          </cell>
          <cell r="FE132">
            <v>0</v>
          </cell>
          <cell r="FF132">
            <v>0</v>
          </cell>
          <cell r="FG132">
            <v>0</v>
          </cell>
          <cell r="FH132">
            <v>0</v>
          </cell>
          <cell r="FI132">
            <v>0</v>
          </cell>
          <cell r="FJ132">
            <v>0</v>
          </cell>
          <cell r="FK132">
            <v>0</v>
          </cell>
          <cell r="FL132">
            <v>0</v>
          </cell>
          <cell r="FM132">
            <v>0</v>
          </cell>
          <cell r="FN132">
            <v>0</v>
          </cell>
          <cell r="FO132">
            <v>0</v>
          </cell>
          <cell r="FP132" t="e">
            <v>#REF!</v>
          </cell>
          <cell r="FQ132" t="e">
            <v>#REF!</v>
          </cell>
          <cell r="FR132" t="e">
            <v>#REF!</v>
          </cell>
          <cell r="FS132" t="e">
            <v>#REF!</v>
          </cell>
          <cell r="FT132" t="e">
            <v>#REF!</v>
          </cell>
          <cell r="FU132" t="e">
            <v>#REF!</v>
          </cell>
          <cell r="FV132" t="e">
            <v>#REF!</v>
          </cell>
          <cell r="FW132" t="e">
            <v>#REF!</v>
          </cell>
          <cell r="FX132" t="e">
            <v>#REF!</v>
          </cell>
          <cell r="FY132" t="e">
            <v>#REF!</v>
          </cell>
          <cell r="FZ132" t="e">
            <v>#REF!</v>
          </cell>
          <cell r="GA132" t="e">
            <v>#REF!</v>
          </cell>
          <cell r="GB132" t="e">
            <v>#REF!</v>
          </cell>
          <cell r="GC132" t="e">
            <v>#REF!</v>
          </cell>
          <cell r="GD132" t="e">
            <v>#REF!</v>
          </cell>
          <cell r="GE132" t="e">
            <v>#REF!</v>
          </cell>
          <cell r="GF132" t="e">
            <v>#REF!</v>
          </cell>
          <cell r="GG132" t="e">
            <v>#REF!</v>
          </cell>
          <cell r="GH132" t="e">
            <v>#REF!</v>
          </cell>
          <cell r="GI132" t="e">
            <v>#REF!</v>
          </cell>
          <cell r="GJ132">
            <v>64.8</v>
          </cell>
          <cell r="GK132">
            <v>64.8</v>
          </cell>
          <cell r="GL132">
            <v>72</v>
          </cell>
          <cell r="GM132">
            <v>72</v>
          </cell>
          <cell r="GN132">
            <v>72</v>
          </cell>
          <cell r="GO132">
            <v>72</v>
          </cell>
          <cell r="GP132">
            <v>72</v>
          </cell>
          <cell r="GQ132">
            <v>72</v>
          </cell>
        </row>
        <row r="133">
          <cell r="A133" t="str">
            <v>BIJL IN</v>
          </cell>
          <cell r="B133" t="str">
            <v>Bharat Bijlee</v>
          </cell>
          <cell r="C133" t="str">
            <v>Engineering &amp; Capital Goods</v>
          </cell>
          <cell r="D133">
            <v>0</v>
          </cell>
          <cell r="E133">
            <v>0</v>
          </cell>
          <cell r="F133">
            <v>0</v>
          </cell>
          <cell r="G133">
            <v>0</v>
          </cell>
          <cell r="H133">
            <v>0</v>
          </cell>
          <cell r="I133">
            <v>0</v>
          </cell>
          <cell r="J133">
            <v>0</v>
          </cell>
          <cell r="K133">
            <v>0</v>
          </cell>
          <cell r="L133">
            <v>0</v>
          </cell>
          <cell r="M133">
            <v>0</v>
          </cell>
          <cell r="N133">
            <v>0</v>
          </cell>
          <cell r="O133">
            <v>0</v>
          </cell>
          <cell r="P133">
            <v>0</v>
          </cell>
          <cell r="Q133">
            <v>0</v>
          </cell>
          <cell r="R133">
            <v>0</v>
          </cell>
          <cell r="S133">
            <v>0</v>
          </cell>
          <cell r="T133">
            <v>0</v>
          </cell>
          <cell r="U133">
            <v>0</v>
          </cell>
          <cell r="V133">
            <v>0</v>
          </cell>
          <cell r="W133">
            <v>0</v>
          </cell>
          <cell r="X133">
            <v>0</v>
          </cell>
          <cell r="Y133">
            <v>0</v>
          </cell>
          <cell r="Z133">
            <v>0</v>
          </cell>
          <cell r="AA133">
            <v>0</v>
          </cell>
          <cell r="AB133">
            <v>0</v>
          </cell>
          <cell r="AC133">
            <v>0</v>
          </cell>
          <cell r="AD133">
            <v>0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5.6999999999999762</v>
          </cell>
          <cell r="AK133">
            <v>8.9000000000000874</v>
          </cell>
          <cell r="AL133">
            <v>24</v>
          </cell>
          <cell r="AM133">
            <v>34.400000000000098</v>
          </cell>
          <cell r="AN133">
            <v>23.000000000000039</v>
          </cell>
          <cell r="AO133">
            <v>36.19999999999996</v>
          </cell>
          <cell r="AP133">
            <v>209.30000000000007</v>
          </cell>
          <cell r="AQ133">
            <v>9.1999999999999833</v>
          </cell>
          <cell r="AR133">
            <v>39.69999999999996</v>
          </cell>
          <cell r="AS133">
            <v>73.099999999999994</v>
          </cell>
          <cell r="AT133">
            <v>93.100000000000051</v>
          </cell>
          <cell r="AU133">
            <v>130.89999999999978</v>
          </cell>
          <cell r="AV133">
            <v>42.799999999999983</v>
          </cell>
          <cell r="AW133">
            <v>83.799999999999898</v>
          </cell>
          <cell r="AX133">
            <v>133.70000000000002</v>
          </cell>
          <cell r="AY133">
            <v>290.7</v>
          </cell>
          <cell r="AZ133">
            <v>125.9999999999999</v>
          </cell>
          <cell r="BA133">
            <v>163.59999999999985</v>
          </cell>
          <cell r="BB133">
            <v>123.29999999999991</v>
          </cell>
          <cell r="BC133">
            <v>311.99999999999977</v>
          </cell>
          <cell r="BD133">
            <v>76.600000000000108</v>
          </cell>
          <cell r="BE133">
            <v>124.80000000000014</v>
          </cell>
          <cell r="BF133">
            <v>133.29999999999978</v>
          </cell>
          <cell r="BG133">
            <v>303.00000000000011</v>
          </cell>
          <cell r="BH133">
            <v>0</v>
          </cell>
          <cell r="BI133">
            <v>0</v>
          </cell>
          <cell r="BJ133">
            <v>0</v>
          </cell>
          <cell r="BK133">
            <v>0</v>
          </cell>
          <cell r="BL133">
            <v>0</v>
          </cell>
          <cell r="BM133">
            <v>0</v>
          </cell>
          <cell r="BN133">
            <v>0</v>
          </cell>
          <cell r="BO133">
            <v>0</v>
          </cell>
          <cell r="BP133">
            <v>0</v>
          </cell>
          <cell r="BQ133">
            <v>0</v>
          </cell>
          <cell r="BR133">
            <v>0</v>
          </cell>
          <cell r="BS133">
            <v>0</v>
          </cell>
          <cell r="BT133">
            <v>0</v>
          </cell>
          <cell r="BU133">
            <v>0</v>
          </cell>
          <cell r="BV133">
            <v>0</v>
          </cell>
          <cell r="BW133">
            <v>0</v>
          </cell>
          <cell r="BX133">
            <v>0</v>
          </cell>
          <cell r="BY133">
            <v>0</v>
          </cell>
          <cell r="BZ133">
            <v>0</v>
          </cell>
          <cell r="CA133">
            <v>0</v>
          </cell>
          <cell r="CB133">
            <v>0</v>
          </cell>
          <cell r="CC133">
            <v>0</v>
          </cell>
          <cell r="CD133">
            <v>0</v>
          </cell>
          <cell r="CE133">
            <v>0</v>
          </cell>
          <cell r="CF133">
            <v>0</v>
          </cell>
          <cell r="CG133">
            <v>0</v>
          </cell>
          <cell r="CH133">
            <v>0</v>
          </cell>
          <cell r="CI133">
            <v>0</v>
          </cell>
          <cell r="CJ133">
            <v>0</v>
          </cell>
          <cell r="CK133">
            <v>0</v>
          </cell>
          <cell r="CL133">
            <v>0</v>
          </cell>
          <cell r="CM133">
            <v>0</v>
          </cell>
          <cell r="CN133">
            <v>9.6999999999999762</v>
          </cell>
          <cell r="CO133">
            <v>12.800000000000088</v>
          </cell>
          <cell r="CP133">
            <v>28</v>
          </cell>
          <cell r="CQ133">
            <v>38.400000000000098</v>
          </cell>
          <cell r="CR133">
            <v>27.000000000000039</v>
          </cell>
          <cell r="CS133">
            <v>40.099999999999959</v>
          </cell>
          <cell r="CT133">
            <v>62.500000000000057</v>
          </cell>
          <cell r="CU133">
            <v>56.299999999999983</v>
          </cell>
          <cell r="CV133">
            <v>43.69999999999996</v>
          </cell>
          <cell r="CW133">
            <v>41.999999999999993</v>
          </cell>
          <cell r="CX133">
            <v>97.100000000000051</v>
          </cell>
          <cell r="CY133">
            <v>134.89999999999978</v>
          </cell>
          <cell r="CZ133">
            <v>46.399999999999984</v>
          </cell>
          <cell r="DA133">
            <v>87.399999999999892</v>
          </cell>
          <cell r="DB133">
            <v>137.30000000000001</v>
          </cell>
          <cell r="DC133">
            <v>294.3</v>
          </cell>
          <cell r="DD133">
            <v>125.9999999999999</v>
          </cell>
          <cell r="DE133">
            <v>163.59999999999985</v>
          </cell>
          <cell r="DF133">
            <v>123.29999999999991</v>
          </cell>
          <cell r="DG133">
            <v>311.99999999999977</v>
          </cell>
          <cell r="DH133">
            <v>76.600000000000108</v>
          </cell>
          <cell r="DI133">
            <v>124.80000000000014</v>
          </cell>
          <cell r="DJ133">
            <v>133.29999999999978</v>
          </cell>
          <cell r="DK133">
            <v>303.00000000000011</v>
          </cell>
          <cell r="DL133">
            <v>0</v>
          </cell>
          <cell r="DM133">
            <v>0</v>
          </cell>
          <cell r="DN133">
            <v>0</v>
          </cell>
          <cell r="DO133">
            <v>0</v>
          </cell>
          <cell r="DP133">
            <v>0</v>
          </cell>
          <cell r="DQ133">
            <v>0</v>
          </cell>
          <cell r="DR133">
            <v>0</v>
          </cell>
          <cell r="DS133">
            <v>0</v>
          </cell>
          <cell r="DT133">
            <v>0</v>
          </cell>
          <cell r="DU133">
            <v>0</v>
          </cell>
          <cell r="DV133">
            <v>0</v>
          </cell>
          <cell r="DW133">
            <v>0</v>
          </cell>
          <cell r="DX133">
            <v>0</v>
          </cell>
          <cell r="DY133">
            <v>0</v>
          </cell>
          <cell r="DZ133">
            <v>0</v>
          </cell>
          <cell r="EA133">
            <v>0</v>
          </cell>
          <cell r="EB133">
            <v>0</v>
          </cell>
          <cell r="EC133">
            <v>0</v>
          </cell>
          <cell r="ED133">
            <v>0</v>
          </cell>
          <cell r="EE133">
            <v>0</v>
          </cell>
          <cell r="EF133">
            <v>0</v>
          </cell>
          <cell r="EG133">
            <v>0</v>
          </cell>
          <cell r="EH133">
            <v>0</v>
          </cell>
          <cell r="EI133">
            <v>0</v>
          </cell>
          <cell r="EJ133">
            <v>0</v>
          </cell>
          <cell r="EK133">
            <v>0</v>
          </cell>
          <cell r="EL133">
            <v>0</v>
          </cell>
          <cell r="EM133">
            <v>0</v>
          </cell>
          <cell r="EN133">
            <v>0</v>
          </cell>
          <cell r="EO133">
            <v>0</v>
          </cell>
          <cell r="EP133">
            <v>0</v>
          </cell>
          <cell r="EQ133">
            <v>0</v>
          </cell>
          <cell r="ER133">
            <v>0</v>
          </cell>
          <cell r="ES133">
            <v>0</v>
          </cell>
          <cell r="ET133">
            <v>0</v>
          </cell>
          <cell r="EU133">
            <v>0</v>
          </cell>
          <cell r="EV133">
            <v>0</v>
          </cell>
          <cell r="EW133">
            <v>0</v>
          </cell>
          <cell r="EX133">
            <v>0</v>
          </cell>
          <cell r="EY133">
            <v>0</v>
          </cell>
          <cell r="EZ133">
            <v>0</v>
          </cell>
          <cell r="FA133">
            <v>0</v>
          </cell>
          <cell r="FB133">
            <v>0</v>
          </cell>
          <cell r="FC133">
            <v>0</v>
          </cell>
          <cell r="FD133">
            <v>0</v>
          </cell>
          <cell r="FE133">
            <v>0</v>
          </cell>
          <cell r="FF133">
            <v>0</v>
          </cell>
          <cell r="FG133">
            <v>0</v>
          </cell>
          <cell r="FH133">
            <v>0</v>
          </cell>
          <cell r="FI133">
            <v>0</v>
          </cell>
          <cell r="FJ133">
            <v>0</v>
          </cell>
          <cell r="FK133">
            <v>0</v>
          </cell>
          <cell r="FL133">
            <v>0</v>
          </cell>
          <cell r="FM133">
            <v>0</v>
          </cell>
          <cell r="FN133">
            <v>0</v>
          </cell>
          <cell r="FO133">
            <v>0</v>
          </cell>
          <cell r="FP133">
            <v>0</v>
          </cell>
          <cell r="FQ133">
            <v>0</v>
          </cell>
          <cell r="FR133">
            <v>0</v>
          </cell>
          <cell r="FS133">
            <v>0</v>
          </cell>
          <cell r="FT133">
            <v>0.56499999999999995</v>
          </cell>
          <cell r="FU133">
            <v>0.56499999999999995</v>
          </cell>
          <cell r="FV133">
            <v>0.56499999999999995</v>
          </cell>
          <cell r="FW133">
            <v>0.56499999999999995</v>
          </cell>
          <cell r="FX133">
            <v>0.56499999999999995</v>
          </cell>
          <cell r="FY133">
            <v>0.56499999999999995</v>
          </cell>
          <cell r="FZ133">
            <v>0.56499999999999995</v>
          </cell>
          <cell r="GA133">
            <v>0.56499999999999995</v>
          </cell>
          <cell r="GB133">
            <v>0.56499999999999995</v>
          </cell>
          <cell r="GC133">
            <v>5.65</v>
          </cell>
          <cell r="GD133">
            <v>5.65</v>
          </cell>
          <cell r="GE133">
            <v>5.65</v>
          </cell>
          <cell r="GF133">
            <v>5.65</v>
          </cell>
          <cell r="GG133">
            <v>5.65</v>
          </cell>
          <cell r="GH133">
            <v>5.65</v>
          </cell>
          <cell r="GI133">
            <v>5.65</v>
          </cell>
          <cell r="GJ133">
            <v>5.65</v>
          </cell>
          <cell r="GK133">
            <v>5.65</v>
          </cell>
          <cell r="GL133">
            <v>5.65</v>
          </cell>
          <cell r="GM133">
            <v>5.65</v>
          </cell>
          <cell r="GN133">
            <v>5.65</v>
          </cell>
          <cell r="GO133">
            <v>5.65</v>
          </cell>
          <cell r="GP133">
            <v>5.65</v>
          </cell>
          <cell r="GQ133">
            <v>5.65</v>
          </cell>
        </row>
        <row r="134">
          <cell r="A134" t="str">
            <v>BJE IN</v>
          </cell>
          <cell r="B134" t="str">
            <v>Bajaj Electricals</v>
          </cell>
          <cell r="C134" t="str">
            <v>Engineering &amp; Capital Goods</v>
          </cell>
          <cell r="D134">
            <v>0</v>
          </cell>
          <cell r="E134">
            <v>0</v>
          </cell>
          <cell r="F134">
            <v>0</v>
          </cell>
          <cell r="G134">
            <v>0</v>
          </cell>
          <cell r="H134">
            <v>0</v>
          </cell>
          <cell r="I134">
            <v>0</v>
          </cell>
          <cell r="J134">
            <v>0</v>
          </cell>
          <cell r="K134">
            <v>0</v>
          </cell>
          <cell r="L134">
            <v>0</v>
          </cell>
          <cell r="M134">
            <v>0</v>
          </cell>
          <cell r="N134">
            <v>0</v>
          </cell>
          <cell r="O134">
            <v>0</v>
          </cell>
          <cell r="P134">
            <v>0</v>
          </cell>
          <cell r="Q134">
            <v>0</v>
          </cell>
          <cell r="R134">
            <v>0</v>
          </cell>
          <cell r="S134">
            <v>0</v>
          </cell>
          <cell r="T134">
            <v>0</v>
          </cell>
          <cell r="U134">
            <v>0</v>
          </cell>
          <cell r="V134">
            <v>0</v>
          </cell>
          <cell r="W134">
            <v>0</v>
          </cell>
          <cell r="X134">
            <v>0</v>
          </cell>
          <cell r="Y134">
            <v>0</v>
          </cell>
          <cell r="Z134">
            <v>0</v>
          </cell>
          <cell r="AA134">
            <v>0</v>
          </cell>
          <cell r="AB134">
            <v>0</v>
          </cell>
          <cell r="AC134">
            <v>0</v>
          </cell>
          <cell r="AD134">
            <v>0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16.000000000000114</v>
          </cell>
          <cell r="AK134">
            <v>16.300000000000054</v>
          </cell>
          <cell r="AL134">
            <v>24.500000000000185</v>
          </cell>
          <cell r="AM134">
            <v>56.799999999999912</v>
          </cell>
          <cell r="AN134">
            <v>6.599999999999957</v>
          </cell>
          <cell r="AO134">
            <v>33.699999999999953</v>
          </cell>
          <cell r="AP134">
            <v>47.500000000000234</v>
          </cell>
          <cell r="AQ134">
            <v>50.6000000000002</v>
          </cell>
          <cell r="AR134">
            <v>51.900000000000105</v>
          </cell>
          <cell r="AS134">
            <v>48.699999999999918</v>
          </cell>
          <cell r="AT134">
            <v>61.699999999999719</v>
          </cell>
          <cell r="AU134">
            <v>135.99999999999991</v>
          </cell>
          <cell r="AV134">
            <v>36.899999999999814</v>
          </cell>
          <cell r="AW134">
            <v>59.799999999999827</v>
          </cell>
          <cell r="AX134">
            <v>99.500000000000057</v>
          </cell>
          <cell r="AY134">
            <v>189.30000000000007</v>
          </cell>
          <cell r="AZ134">
            <v>77.799999999999812</v>
          </cell>
          <cell r="BA134">
            <v>131.80000000000001</v>
          </cell>
          <cell r="BB134">
            <v>189.20000000000061</v>
          </cell>
          <cell r="BC134">
            <v>332.79999999999944</v>
          </cell>
          <cell r="BD134">
            <v>101.11400000000019</v>
          </cell>
          <cell r="BE134">
            <v>122.89999999999984</v>
          </cell>
          <cell r="BF134">
            <v>194.40000000000009</v>
          </cell>
          <cell r="BG134">
            <v>475.10000000000082</v>
          </cell>
          <cell r="BH134">
            <v>0</v>
          </cell>
          <cell r="BI134">
            <v>0</v>
          </cell>
          <cell r="BJ134">
            <v>0</v>
          </cell>
          <cell r="BK134">
            <v>0</v>
          </cell>
          <cell r="BL134">
            <v>0</v>
          </cell>
          <cell r="BM134">
            <v>0</v>
          </cell>
          <cell r="BN134">
            <v>0</v>
          </cell>
          <cell r="BO134">
            <v>0</v>
          </cell>
          <cell r="BP134">
            <v>0</v>
          </cell>
          <cell r="BQ134">
            <v>0</v>
          </cell>
          <cell r="BR134">
            <v>0</v>
          </cell>
          <cell r="BS134">
            <v>0</v>
          </cell>
          <cell r="BT134">
            <v>0</v>
          </cell>
          <cell r="BU134">
            <v>0</v>
          </cell>
          <cell r="BV134">
            <v>0</v>
          </cell>
          <cell r="BW134">
            <v>0</v>
          </cell>
          <cell r="BX134">
            <v>0</v>
          </cell>
          <cell r="BY134">
            <v>0</v>
          </cell>
          <cell r="BZ134">
            <v>0</v>
          </cell>
          <cell r="CA134">
            <v>0</v>
          </cell>
          <cell r="CB134">
            <v>0</v>
          </cell>
          <cell r="CC134">
            <v>0</v>
          </cell>
          <cell r="CD134">
            <v>0</v>
          </cell>
          <cell r="CE134">
            <v>0</v>
          </cell>
          <cell r="CF134">
            <v>0</v>
          </cell>
          <cell r="CG134">
            <v>0</v>
          </cell>
          <cell r="CH134">
            <v>0</v>
          </cell>
          <cell r="CI134">
            <v>0</v>
          </cell>
          <cell r="CJ134">
            <v>0</v>
          </cell>
          <cell r="CK134">
            <v>0</v>
          </cell>
          <cell r="CL134">
            <v>0</v>
          </cell>
          <cell r="CM134">
            <v>0</v>
          </cell>
          <cell r="CN134">
            <v>-102.89999999999989</v>
          </cell>
          <cell r="CO134">
            <v>16.300000000000054</v>
          </cell>
          <cell r="CP134">
            <v>24.500000000000185</v>
          </cell>
          <cell r="CQ134">
            <v>58.399999999999913</v>
          </cell>
          <cell r="CR134">
            <v>-19.700000000000038</v>
          </cell>
          <cell r="CS134">
            <v>33.699999999999953</v>
          </cell>
          <cell r="CT134">
            <v>49.500000000000234</v>
          </cell>
          <cell r="CU134">
            <v>83.100000000000193</v>
          </cell>
          <cell r="CV134">
            <v>16.500000000000107</v>
          </cell>
          <cell r="CW134">
            <v>85.799999999999926</v>
          </cell>
          <cell r="CX134">
            <v>54.29999999999972</v>
          </cell>
          <cell r="CY134">
            <v>139.49999999999991</v>
          </cell>
          <cell r="CZ134">
            <v>36.899999999999814</v>
          </cell>
          <cell r="DA134">
            <v>59.799999999999827</v>
          </cell>
          <cell r="DB134">
            <v>99.500000000000057</v>
          </cell>
          <cell r="DC134">
            <v>195.10000000000008</v>
          </cell>
          <cell r="DD134">
            <v>77.799999999999812</v>
          </cell>
          <cell r="DE134">
            <v>131.80000000000001</v>
          </cell>
          <cell r="DF134">
            <v>189.20000000000061</v>
          </cell>
          <cell r="DG134">
            <v>332.79999999999944</v>
          </cell>
          <cell r="DH134">
            <v>101.11400000000019</v>
          </cell>
          <cell r="DI134">
            <v>122.89999999999984</v>
          </cell>
          <cell r="DJ134">
            <v>194.40000000000009</v>
          </cell>
          <cell r="DK134">
            <v>475.10000000000082</v>
          </cell>
          <cell r="DL134">
            <v>0</v>
          </cell>
          <cell r="DM134">
            <v>0</v>
          </cell>
          <cell r="DN134">
            <v>0</v>
          </cell>
          <cell r="DO134">
            <v>0</v>
          </cell>
          <cell r="DP134">
            <v>0</v>
          </cell>
          <cell r="DQ134">
            <v>0</v>
          </cell>
          <cell r="DR134">
            <v>0</v>
          </cell>
          <cell r="DS134">
            <v>0</v>
          </cell>
          <cell r="DT134">
            <v>0</v>
          </cell>
          <cell r="DU134">
            <v>0</v>
          </cell>
          <cell r="DV134">
            <v>0</v>
          </cell>
          <cell r="DW134">
            <v>0</v>
          </cell>
          <cell r="DX134">
            <v>0</v>
          </cell>
          <cell r="DY134">
            <v>0</v>
          </cell>
          <cell r="DZ134">
            <v>0</v>
          </cell>
          <cell r="EA134">
            <v>0</v>
          </cell>
          <cell r="EB134">
            <v>0</v>
          </cell>
          <cell r="EC134">
            <v>0</v>
          </cell>
          <cell r="ED134">
            <v>0</v>
          </cell>
          <cell r="EE134">
            <v>0</v>
          </cell>
          <cell r="EF134">
            <v>0</v>
          </cell>
          <cell r="EG134">
            <v>0</v>
          </cell>
          <cell r="EH134">
            <v>0</v>
          </cell>
          <cell r="EI134">
            <v>0</v>
          </cell>
          <cell r="EJ134">
            <v>0</v>
          </cell>
          <cell r="EK134">
            <v>0</v>
          </cell>
          <cell r="EL134">
            <v>0</v>
          </cell>
          <cell r="EM134">
            <v>0</v>
          </cell>
          <cell r="EN134">
            <v>0</v>
          </cell>
          <cell r="EO134">
            <v>0</v>
          </cell>
          <cell r="EP134">
            <v>0</v>
          </cell>
          <cell r="EQ134">
            <v>0</v>
          </cell>
          <cell r="ER134">
            <v>0</v>
          </cell>
          <cell r="ES134">
            <v>0</v>
          </cell>
          <cell r="ET134">
            <v>0</v>
          </cell>
          <cell r="EU134">
            <v>0</v>
          </cell>
          <cell r="EV134">
            <v>0</v>
          </cell>
          <cell r="EW134">
            <v>0</v>
          </cell>
          <cell r="EX134">
            <v>0</v>
          </cell>
          <cell r="EY134">
            <v>0</v>
          </cell>
          <cell r="EZ134">
            <v>0</v>
          </cell>
          <cell r="FA134">
            <v>0</v>
          </cell>
          <cell r="FB134">
            <v>0</v>
          </cell>
          <cell r="FC134">
            <v>0</v>
          </cell>
          <cell r="FD134">
            <v>0</v>
          </cell>
          <cell r="FE134">
            <v>0</v>
          </cell>
          <cell r="FF134">
            <v>0</v>
          </cell>
          <cell r="FG134">
            <v>0</v>
          </cell>
          <cell r="FH134">
            <v>0</v>
          </cell>
          <cell r="FI134">
            <v>0</v>
          </cell>
          <cell r="FJ134">
            <v>0</v>
          </cell>
          <cell r="FK134">
            <v>0</v>
          </cell>
          <cell r="FL134">
            <v>0</v>
          </cell>
          <cell r="FM134">
            <v>0</v>
          </cell>
          <cell r="FN134">
            <v>0</v>
          </cell>
          <cell r="FO134">
            <v>0</v>
          </cell>
          <cell r="FP134">
            <v>0</v>
          </cell>
          <cell r="FQ134">
            <v>0</v>
          </cell>
          <cell r="FR134">
            <v>0</v>
          </cell>
          <cell r="FS134">
            <v>0</v>
          </cell>
          <cell r="FT134">
            <v>17.28</v>
          </cell>
          <cell r="FU134">
            <v>17.28</v>
          </cell>
          <cell r="FV134">
            <v>17.28</v>
          </cell>
          <cell r="FW134">
            <v>17.28</v>
          </cell>
          <cell r="FX134">
            <v>17.28</v>
          </cell>
          <cell r="FY134">
            <v>17.28</v>
          </cell>
          <cell r="FZ134">
            <v>17.28</v>
          </cell>
          <cell r="GA134">
            <v>17.28</v>
          </cell>
          <cell r="GB134">
            <v>17.28</v>
          </cell>
          <cell r="GC134">
            <v>17.28</v>
          </cell>
          <cell r="GD134">
            <v>17.28</v>
          </cell>
          <cell r="GE134">
            <v>17.28</v>
          </cell>
          <cell r="GF134">
            <v>17.28</v>
          </cell>
          <cell r="GG134">
            <v>17.28</v>
          </cell>
          <cell r="GH134">
            <v>17.28</v>
          </cell>
          <cell r="GI134">
            <v>17.28</v>
          </cell>
          <cell r="GJ134">
            <v>17.28</v>
          </cell>
          <cell r="GK134">
            <v>17.28</v>
          </cell>
          <cell r="GL134">
            <v>17.28</v>
          </cell>
          <cell r="GM134">
            <v>17.28</v>
          </cell>
          <cell r="GN134">
            <v>17.285799999999998</v>
          </cell>
          <cell r="GO134">
            <v>17.285799999999998</v>
          </cell>
          <cell r="GP134">
            <v>17.285799999999998</v>
          </cell>
          <cell r="GQ134">
            <v>17.285799999999998</v>
          </cell>
        </row>
        <row r="135">
          <cell r="A135" t="str">
            <v>BHE IN</v>
          </cell>
          <cell r="B135" t="str">
            <v>Bharat Electronics</v>
          </cell>
          <cell r="C135" t="str">
            <v>Engineering &amp; Capital Goods</v>
          </cell>
          <cell r="D135">
            <v>0</v>
          </cell>
          <cell r="E135">
            <v>0</v>
          </cell>
          <cell r="F135">
            <v>0</v>
          </cell>
          <cell r="G135">
            <v>0</v>
          </cell>
          <cell r="H135">
            <v>0</v>
          </cell>
          <cell r="I135">
            <v>0</v>
          </cell>
          <cell r="J135">
            <v>0</v>
          </cell>
          <cell r="K135">
            <v>0</v>
          </cell>
          <cell r="L135">
            <v>0</v>
          </cell>
          <cell r="M135">
            <v>0</v>
          </cell>
          <cell r="N135">
            <v>0</v>
          </cell>
          <cell r="O135">
            <v>0</v>
          </cell>
          <cell r="P135">
            <v>0</v>
          </cell>
          <cell r="Q135">
            <v>0</v>
          </cell>
          <cell r="R135">
            <v>0</v>
          </cell>
          <cell r="S135">
            <v>0</v>
          </cell>
          <cell r="T135">
            <v>0</v>
          </cell>
          <cell r="U135">
            <v>0</v>
          </cell>
          <cell r="V135">
            <v>0</v>
          </cell>
          <cell r="W135">
            <v>0</v>
          </cell>
          <cell r="X135">
            <v>0</v>
          </cell>
          <cell r="Y135">
            <v>0</v>
          </cell>
          <cell r="Z135">
            <v>0</v>
          </cell>
          <cell r="AA135">
            <v>0</v>
          </cell>
          <cell r="AB135">
            <v>0</v>
          </cell>
          <cell r="AC135">
            <v>0</v>
          </cell>
          <cell r="AD135">
            <v>0</v>
          </cell>
          <cell r="AE135">
            <v>0</v>
          </cell>
          <cell r="AF135">
            <v>254.59999999999994</v>
          </cell>
          <cell r="AG135">
            <v>476.69999999999987</v>
          </cell>
          <cell r="AH135">
            <v>530.99999999999886</v>
          </cell>
          <cell r="AI135">
            <v>1486.6000000000022</v>
          </cell>
          <cell r="AJ135">
            <v>534.99999999999955</v>
          </cell>
          <cell r="AK135">
            <v>712.49999999999943</v>
          </cell>
          <cell r="AL135">
            <v>681.69999999999993</v>
          </cell>
          <cell r="AM135">
            <v>1100.0000000000005</v>
          </cell>
          <cell r="AN135">
            <v>581.39999999999918</v>
          </cell>
          <cell r="AO135">
            <v>1105.6000000000008</v>
          </cell>
          <cell r="AP135">
            <v>822.09999999999923</v>
          </cell>
          <cell r="AQ135">
            <v>1782.0000000000007</v>
          </cell>
          <cell r="AR135">
            <v>565.50000000000045</v>
          </cell>
          <cell r="AS135">
            <v>1466.7000000000007</v>
          </cell>
          <cell r="AT135">
            <v>970.1</v>
          </cell>
          <cell r="AU135">
            <v>2809.099999999999</v>
          </cell>
          <cell r="AV135">
            <v>602.69999999999959</v>
          </cell>
          <cell r="AW135">
            <v>1482.9000000000005</v>
          </cell>
          <cell r="AX135">
            <v>1481.7999999999997</v>
          </cell>
          <cell r="AY135">
            <v>3571.1999999999989</v>
          </cell>
          <cell r="AZ135">
            <v>263.00000000000051</v>
          </cell>
          <cell r="BA135">
            <v>1228.4000000000008</v>
          </cell>
          <cell r="BB135">
            <v>1129.7000000000012</v>
          </cell>
          <cell r="BC135">
            <v>5048.3000000000047</v>
          </cell>
          <cell r="BD135">
            <v>25.189999999999024</v>
          </cell>
          <cell r="BE135">
            <v>1237.3549999999998</v>
          </cell>
          <cell r="BF135">
            <v>1126.6579999999999</v>
          </cell>
          <cell r="BG135">
            <v>5630.0749999999962</v>
          </cell>
          <cell r="BH135">
            <v>0</v>
          </cell>
          <cell r="BI135">
            <v>0</v>
          </cell>
          <cell r="BJ135">
            <v>0</v>
          </cell>
          <cell r="BK135">
            <v>0</v>
          </cell>
          <cell r="BL135">
            <v>0</v>
          </cell>
          <cell r="BM135">
            <v>0</v>
          </cell>
          <cell r="BN135">
            <v>0</v>
          </cell>
          <cell r="BO135">
            <v>0</v>
          </cell>
          <cell r="BP135">
            <v>0</v>
          </cell>
          <cell r="BQ135">
            <v>0</v>
          </cell>
          <cell r="BR135">
            <v>0</v>
          </cell>
          <cell r="BS135">
            <v>0</v>
          </cell>
          <cell r="BT135">
            <v>0</v>
          </cell>
          <cell r="BU135">
            <v>0</v>
          </cell>
          <cell r="BV135">
            <v>0</v>
          </cell>
          <cell r="BW135">
            <v>0</v>
          </cell>
          <cell r="BX135">
            <v>0</v>
          </cell>
          <cell r="BY135">
            <v>0</v>
          </cell>
          <cell r="BZ135">
            <v>0</v>
          </cell>
          <cell r="CA135">
            <v>0</v>
          </cell>
          <cell r="CB135">
            <v>0</v>
          </cell>
          <cell r="CC135">
            <v>0</v>
          </cell>
          <cell r="CD135">
            <v>0</v>
          </cell>
          <cell r="CE135">
            <v>0</v>
          </cell>
          <cell r="CF135">
            <v>0</v>
          </cell>
          <cell r="CG135">
            <v>0</v>
          </cell>
          <cell r="CH135">
            <v>0</v>
          </cell>
          <cell r="CI135">
            <v>0</v>
          </cell>
          <cell r="CJ135">
            <v>254.59999999999994</v>
          </cell>
          <cell r="CK135">
            <v>476.69999999999987</v>
          </cell>
          <cell r="CL135">
            <v>530.99999999999886</v>
          </cell>
          <cell r="CM135">
            <v>1486.6000000000022</v>
          </cell>
          <cell r="CN135">
            <v>534.99999999999955</v>
          </cell>
          <cell r="CO135">
            <v>712.49999999999943</v>
          </cell>
          <cell r="CP135">
            <v>1013.1999999999999</v>
          </cell>
          <cell r="CQ135">
            <v>1100.0000000000005</v>
          </cell>
          <cell r="CR135">
            <v>581.39999999999918</v>
          </cell>
          <cell r="CS135">
            <v>1416.9000000000008</v>
          </cell>
          <cell r="CT135">
            <v>822.9999999999992</v>
          </cell>
          <cell r="CU135">
            <v>1782.0000000000007</v>
          </cell>
          <cell r="CV135">
            <v>565.50000000000045</v>
          </cell>
          <cell r="CW135">
            <v>1466.7000000000007</v>
          </cell>
          <cell r="CX135">
            <v>970.1</v>
          </cell>
          <cell r="CY135">
            <v>2809.099999999999</v>
          </cell>
          <cell r="CZ135">
            <v>602.69999999999959</v>
          </cell>
          <cell r="DA135">
            <v>1482.9000000000005</v>
          </cell>
          <cell r="DB135">
            <v>1481.7999999999997</v>
          </cell>
          <cell r="DC135">
            <v>3571.1999999999989</v>
          </cell>
          <cell r="DD135">
            <v>263.00000000000051</v>
          </cell>
          <cell r="DE135">
            <v>1228.4000000000008</v>
          </cell>
          <cell r="DF135">
            <v>1129.7000000000012</v>
          </cell>
          <cell r="DG135">
            <v>4836.0000000000045</v>
          </cell>
          <cell r="DH135">
            <v>25.189999999999024</v>
          </cell>
          <cell r="DI135">
            <v>1237.3549999999998</v>
          </cell>
          <cell r="DJ135">
            <v>1126.6579999999999</v>
          </cell>
          <cell r="DK135">
            <v>5630.0749999999962</v>
          </cell>
          <cell r="DL135">
            <v>0</v>
          </cell>
          <cell r="DM135">
            <v>0</v>
          </cell>
          <cell r="DN135">
            <v>0</v>
          </cell>
          <cell r="DO135">
            <v>0</v>
          </cell>
          <cell r="DP135">
            <v>0</v>
          </cell>
          <cell r="DQ135">
            <v>0</v>
          </cell>
          <cell r="DR135">
            <v>0</v>
          </cell>
          <cell r="DS135">
            <v>0</v>
          </cell>
          <cell r="DT135">
            <v>0</v>
          </cell>
          <cell r="DU135">
            <v>0</v>
          </cell>
          <cell r="DV135">
            <v>0</v>
          </cell>
          <cell r="DW135">
            <v>0</v>
          </cell>
          <cell r="DX135">
            <v>0</v>
          </cell>
          <cell r="DY135">
            <v>0</v>
          </cell>
          <cell r="DZ135">
            <v>0</v>
          </cell>
          <cell r="EA135">
            <v>0</v>
          </cell>
          <cell r="EB135">
            <v>0</v>
          </cell>
          <cell r="EC135">
            <v>0</v>
          </cell>
          <cell r="ED135">
            <v>0</v>
          </cell>
          <cell r="EE135">
            <v>0</v>
          </cell>
          <cell r="EF135">
            <v>0</v>
          </cell>
          <cell r="EG135">
            <v>0</v>
          </cell>
          <cell r="EH135">
            <v>0</v>
          </cell>
          <cell r="EI135">
            <v>0</v>
          </cell>
          <cell r="EJ135">
            <v>0</v>
          </cell>
          <cell r="EK135">
            <v>0</v>
          </cell>
          <cell r="EL135">
            <v>0</v>
          </cell>
          <cell r="EM135">
            <v>0</v>
          </cell>
          <cell r="EN135">
            <v>0</v>
          </cell>
          <cell r="EO135">
            <v>0</v>
          </cell>
          <cell r="EP135">
            <v>0</v>
          </cell>
          <cell r="EQ135">
            <v>0</v>
          </cell>
          <cell r="ER135">
            <v>0</v>
          </cell>
          <cell r="ES135">
            <v>0</v>
          </cell>
          <cell r="ET135">
            <v>0</v>
          </cell>
          <cell r="EU135">
            <v>0</v>
          </cell>
          <cell r="EV135">
            <v>0</v>
          </cell>
          <cell r="EW135">
            <v>0</v>
          </cell>
          <cell r="EX135">
            <v>0</v>
          </cell>
          <cell r="EY135">
            <v>0</v>
          </cell>
          <cell r="EZ135">
            <v>0</v>
          </cell>
          <cell r="FA135">
            <v>0</v>
          </cell>
          <cell r="FB135">
            <v>0</v>
          </cell>
          <cell r="FC135">
            <v>0</v>
          </cell>
          <cell r="FD135">
            <v>0</v>
          </cell>
          <cell r="FE135">
            <v>0</v>
          </cell>
          <cell r="FF135">
            <v>0</v>
          </cell>
          <cell r="FG135">
            <v>0</v>
          </cell>
          <cell r="FH135">
            <v>0</v>
          </cell>
          <cell r="FI135">
            <v>0</v>
          </cell>
          <cell r="FJ135">
            <v>0</v>
          </cell>
          <cell r="FK135">
            <v>0</v>
          </cell>
          <cell r="FL135">
            <v>0</v>
          </cell>
          <cell r="FM135">
            <v>0</v>
          </cell>
          <cell r="FN135">
            <v>0</v>
          </cell>
          <cell r="FO135">
            <v>0</v>
          </cell>
          <cell r="FP135">
            <v>80</v>
          </cell>
          <cell r="FQ135">
            <v>80</v>
          </cell>
          <cell r="FR135">
            <v>80</v>
          </cell>
          <cell r="FS135">
            <v>80</v>
          </cell>
          <cell r="FT135">
            <v>80</v>
          </cell>
          <cell r="FU135">
            <v>80</v>
          </cell>
          <cell r="FV135">
            <v>80</v>
          </cell>
          <cell r="FW135">
            <v>80</v>
          </cell>
          <cell r="FX135">
            <v>80</v>
          </cell>
          <cell r="FY135">
            <v>80</v>
          </cell>
          <cell r="FZ135">
            <v>80</v>
          </cell>
          <cell r="GA135">
            <v>80</v>
          </cell>
          <cell r="GB135">
            <v>80</v>
          </cell>
          <cell r="GC135">
            <v>80</v>
          </cell>
          <cell r="GD135">
            <v>80</v>
          </cell>
          <cell r="GE135">
            <v>80</v>
          </cell>
          <cell r="GF135">
            <v>80</v>
          </cell>
          <cell r="GG135">
            <v>80</v>
          </cell>
          <cell r="GH135">
            <v>80</v>
          </cell>
          <cell r="GI135">
            <v>80</v>
          </cell>
          <cell r="GJ135">
            <v>80</v>
          </cell>
          <cell r="GK135">
            <v>80</v>
          </cell>
          <cell r="GL135">
            <v>80</v>
          </cell>
          <cell r="GM135">
            <v>80</v>
          </cell>
          <cell r="GN135">
            <v>80</v>
          </cell>
          <cell r="GO135">
            <v>80</v>
          </cell>
          <cell r="GP135">
            <v>80</v>
          </cell>
          <cell r="GQ135">
            <v>80</v>
          </cell>
        </row>
        <row r="136">
          <cell r="A136" t="str">
            <v>BEML IN</v>
          </cell>
          <cell r="B136" t="str">
            <v>Bharat Earth Movers</v>
          </cell>
          <cell r="C136" t="str">
            <v>Engineering &amp; Capital Goods</v>
          </cell>
          <cell r="D136">
            <v>0</v>
          </cell>
          <cell r="E136">
            <v>0</v>
          </cell>
          <cell r="F136">
            <v>0</v>
          </cell>
          <cell r="G136">
            <v>0</v>
          </cell>
          <cell r="H136">
            <v>0</v>
          </cell>
          <cell r="I136">
            <v>0</v>
          </cell>
          <cell r="J136">
            <v>0</v>
          </cell>
          <cell r="K136">
            <v>0</v>
          </cell>
          <cell r="L136">
            <v>0</v>
          </cell>
          <cell r="M136">
            <v>0</v>
          </cell>
          <cell r="N136">
            <v>0</v>
          </cell>
          <cell r="O136">
            <v>0</v>
          </cell>
          <cell r="P136">
            <v>0</v>
          </cell>
          <cell r="Q136">
            <v>0</v>
          </cell>
          <cell r="R136">
            <v>0</v>
          </cell>
          <cell r="S136">
            <v>0</v>
          </cell>
          <cell r="T136">
            <v>0</v>
          </cell>
          <cell r="U136">
            <v>0</v>
          </cell>
          <cell r="V136">
            <v>0</v>
          </cell>
          <cell r="W136">
            <v>0</v>
          </cell>
          <cell r="X136">
            <v>0</v>
          </cell>
          <cell r="Y136">
            <v>0</v>
          </cell>
          <cell r="Z136">
            <v>0</v>
          </cell>
          <cell r="AA136">
            <v>0</v>
          </cell>
          <cell r="AB136">
            <v>0</v>
          </cell>
          <cell r="AC136">
            <v>0</v>
          </cell>
          <cell r="AD136">
            <v>0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-169.8</v>
          </cell>
          <cell r="AK136">
            <v>197.49999999999946</v>
          </cell>
          <cell r="AL136">
            <v>115.19999999999982</v>
          </cell>
          <cell r="AM136">
            <v>184.30000000000024</v>
          </cell>
          <cell r="AN136">
            <v>51.90000000000046</v>
          </cell>
          <cell r="AO136">
            <v>194.59999999999971</v>
          </cell>
          <cell r="AP136">
            <v>242.99999999999991</v>
          </cell>
          <cell r="AQ136">
            <v>1236.2000000000014</v>
          </cell>
          <cell r="AR136">
            <v>140.49999999999989</v>
          </cell>
          <cell r="AS136">
            <v>290.79999999999984</v>
          </cell>
          <cell r="AT136">
            <v>557.79999999999973</v>
          </cell>
          <cell r="AU136">
            <v>860.80000000000086</v>
          </cell>
          <cell r="AV136">
            <v>141.69999999999962</v>
          </cell>
          <cell r="AW136">
            <v>365.70000000000073</v>
          </cell>
          <cell r="AX136">
            <v>529.70000000000039</v>
          </cell>
          <cell r="AY136">
            <v>935.10000000000139</v>
          </cell>
          <cell r="AZ136">
            <v>235.90000000000049</v>
          </cell>
          <cell r="BA136">
            <v>243.19999999999911</v>
          </cell>
          <cell r="BB136">
            <v>592.39999999999884</v>
          </cell>
          <cell r="BC136">
            <v>1184.999999999998</v>
          </cell>
          <cell r="BD136">
            <v>-174.30000000000027</v>
          </cell>
          <cell r="BE136">
            <v>555.09999999999934</v>
          </cell>
          <cell r="BF136">
            <v>585.39999999999918</v>
          </cell>
          <cell r="BG136">
            <v>1720.2</v>
          </cell>
          <cell r="BH136">
            <v>0</v>
          </cell>
          <cell r="BI136">
            <v>0</v>
          </cell>
          <cell r="BJ136">
            <v>0</v>
          </cell>
          <cell r="BK136">
            <v>0</v>
          </cell>
          <cell r="BL136">
            <v>0</v>
          </cell>
          <cell r="BM136">
            <v>0</v>
          </cell>
          <cell r="BN136">
            <v>0</v>
          </cell>
          <cell r="BO136">
            <v>0</v>
          </cell>
          <cell r="BP136">
            <v>0</v>
          </cell>
          <cell r="BQ136">
            <v>0</v>
          </cell>
          <cell r="BR136">
            <v>0</v>
          </cell>
          <cell r="BS136">
            <v>0</v>
          </cell>
          <cell r="BT136">
            <v>0</v>
          </cell>
          <cell r="BU136">
            <v>0</v>
          </cell>
          <cell r="BV136">
            <v>0</v>
          </cell>
          <cell r="BW136">
            <v>0</v>
          </cell>
          <cell r="BX136">
            <v>0</v>
          </cell>
          <cell r="BY136">
            <v>0</v>
          </cell>
          <cell r="BZ136">
            <v>0</v>
          </cell>
          <cell r="CA136">
            <v>0</v>
          </cell>
          <cell r="CB136">
            <v>0</v>
          </cell>
          <cell r="CC136">
            <v>0</v>
          </cell>
          <cell r="CD136">
            <v>0</v>
          </cell>
          <cell r="CE136">
            <v>0</v>
          </cell>
          <cell r="CF136">
            <v>0</v>
          </cell>
          <cell r="CG136">
            <v>0</v>
          </cell>
          <cell r="CH136">
            <v>0</v>
          </cell>
          <cell r="CI136">
            <v>0</v>
          </cell>
          <cell r="CJ136">
            <v>0</v>
          </cell>
          <cell r="CK136">
            <v>0</v>
          </cell>
          <cell r="CL136">
            <v>0</v>
          </cell>
          <cell r="CM136">
            <v>0</v>
          </cell>
          <cell r="CN136">
            <v>-169.8</v>
          </cell>
          <cell r="CO136">
            <v>197.49999999999946</v>
          </cell>
          <cell r="CP136">
            <v>115.19999999999982</v>
          </cell>
          <cell r="CQ136">
            <v>184.30000000000024</v>
          </cell>
          <cell r="CR136">
            <v>51.90000000000046</v>
          </cell>
          <cell r="CS136">
            <v>194.59999999999971</v>
          </cell>
          <cell r="CT136">
            <v>242.99999999999991</v>
          </cell>
          <cell r="CU136">
            <v>1236.2000000000014</v>
          </cell>
          <cell r="CV136">
            <v>132.2999999999999</v>
          </cell>
          <cell r="CW136">
            <v>290.79999999999984</v>
          </cell>
          <cell r="CX136">
            <v>557.79999999999973</v>
          </cell>
          <cell r="CY136">
            <v>860.80000000000086</v>
          </cell>
          <cell r="CZ136">
            <v>141.69999999999962</v>
          </cell>
          <cell r="DA136">
            <v>365.70000000000073</v>
          </cell>
          <cell r="DB136">
            <v>529.70000000000039</v>
          </cell>
          <cell r="DC136">
            <v>935.10000000000139</v>
          </cell>
          <cell r="DD136">
            <v>235.90000000000049</v>
          </cell>
          <cell r="DE136">
            <v>243.19999999999911</v>
          </cell>
          <cell r="DF136">
            <v>592.39999999999884</v>
          </cell>
          <cell r="DG136">
            <v>1184.999999999998</v>
          </cell>
          <cell r="DH136">
            <v>-174.30000000000027</v>
          </cell>
          <cell r="DI136">
            <v>555.09999999999934</v>
          </cell>
          <cell r="DJ136">
            <v>585.39999999999918</v>
          </cell>
          <cell r="DK136">
            <v>1720.2</v>
          </cell>
          <cell r="DL136">
            <v>0</v>
          </cell>
          <cell r="DM136">
            <v>0</v>
          </cell>
          <cell r="DN136">
            <v>0</v>
          </cell>
          <cell r="DO136">
            <v>0</v>
          </cell>
          <cell r="DP136">
            <v>0</v>
          </cell>
          <cell r="DQ136">
            <v>0</v>
          </cell>
          <cell r="DR136">
            <v>0</v>
          </cell>
          <cell r="DS136">
            <v>0</v>
          </cell>
          <cell r="DT136">
            <v>0</v>
          </cell>
          <cell r="DU136">
            <v>0</v>
          </cell>
          <cell r="DV136">
            <v>0</v>
          </cell>
          <cell r="DW136">
            <v>0</v>
          </cell>
          <cell r="DX136">
            <v>0</v>
          </cell>
          <cell r="DY136">
            <v>0</v>
          </cell>
          <cell r="DZ136">
            <v>0</v>
          </cell>
          <cell r="EA136">
            <v>0</v>
          </cell>
          <cell r="EB136">
            <v>0</v>
          </cell>
          <cell r="EC136">
            <v>0</v>
          </cell>
          <cell r="ED136">
            <v>0</v>
          </cell>
          <cell r="EE136">
            <v>0</v>
          </cell>
          <cell r="EF136">
            <v>0</v>
          </cell>
          <cell r="EG136">
            <v>0</v>
          </cell>
          <cell r="EH136">
            <v>0</v>
          </cell>
          <cell r="EI136">
            <v>0</v>
          </cell>
          <cell r="EJ136">
            <v>0</v>
          </cell>
          <cell r="EK136">
            <v>0</v>
          </cell>
          <cell r="EL136">
            <v>0</v>
          </cell>
          <cell r="EM136">
            <v>0</v>
          </cell>
          <cell r="EN136">
            <v>0</v>
          </cell>
          <cell r="EO136">
            <v>0</v>
          </cell>
          <cell r="EP136">
            <v>0</v>
          </cell>
          <cell r="EQ136">
            <v>0</v>
          </cell>
          <cell r="ER136">
            <v>0</v>
          </cell>
          <cell r="ES136">
            <v>0</v>
          </cell>
          <cell r="ET136">
            <v>0</v>
          </cell>
          <cell r="EU136">
            <v>0</v>
          </cell>
          <cell r="EV136">
            <v>0</v>
          </cell>
          <cell r="EW136">
            <v>0</v>
          </cell>
          <cell r="EX136">
            <v>0</v>
          </cell>
          <cell r="EY136">
            <v>0</v>
          </cell>
          <cell r="EZ136">
            <v>0</v>
          </cell>
          <cell r="FA136">
            <v>0</v>
          </cell>
          <cell r="FB136">
            <v>0</v>
          </cell>
          <cell r="FC136">
            <v>0</v>
          </cell>
          <cell r="FD136">
            <v>0</v>
          </cell>
          <cell r="FE136">
            <v>0</v>
          </cell>
          <cell r="FF136">
            <v>0</v>
          </cell>
          <cell r="FG136">
            <v>0</v>
          </cell>
          <cell r="FH136">
            <v>0</v>
          </cell>
          <cell r="FI136">
            <v>0</v>
          </cell>
          <cell r="FJ136">
            <v>0</v>
          </cell>
          <cell r="FK136">
            <v>0</v>
          </cell>
          <cell r="FL136">
            <v>0</v>
          </cell>
          <cell r="FM136">
            <v>0</v>
          </cell>
          <cell r="FN136">
            <v>0</v>
          </cell>
          <cell r="FO136">
            <v>0</v>
          </cell>
          <cell r="FP136">
            <v>0</v>
          </cell>
          <cell r="FQ136">
            <v>0</v>
          </cell>
          <cell r="FR136">
            <v>0</v>
          </cell>
          <cell r="FS136">
            <v>0</v>
          </cell>
          <cell r="FT136">
            <v>0</v>
          </cell>
          <cell r="FU136">
            <v>36.9</v>
          </cell>
          <cell r="FV136">
            <v>36.9</v>
          </cell>
          <cell r="FW136">
            <v>36.9</v>
          </cell>
          <cell r="FX136">
            <v>36.9</v>
          </cell>
          <cell r="FY136">
            <v>36.9</v>
          </cell>
          <cell r="FZ136">
            <v>36.9</v>
          </cell>
          <cell r="GA136">
            <v>36.9</v>
          </cell>
          <cell r="GB136">
            <v>36.9</v>
          </cell>
          <cell r="GC136">
            <v>36.9</v>
          </cell>
          <cell r="GD136">
            <v>36.9</v>
          </cell>
          <cell r="GE136">
            <v>36.9</v>
          </cell>
          <cell r="GF136">
            <v>36.9</v>
          </cell>
          <cell r="GG136">
            <v>36.9</v>
          </cell>
          <cell r="GH136">
            <v>37</v>
          </cell>
          <cell r="GI136">
            <v>37</v>
          </cell>
          <cell r="GJ136">
            <v>41.8</v>
          </cell>
          <cell r="GK136">
            <v>41.8</v>
          </cell>
          <cell r="GL136">
            <v>41.8</v>
          </cell>
          <cell r="GM136">
            <v>41.8</v>
          </cell>
          <cell r="GN136">
            <v>41.8</v>
          </cell>
          <cell r="GO136">
            <v>41.8</v>
          </cell>
          <cell r="GP136">
            <v>41.8</v>
          </cell>
          <cell r="GQ136">
            <v>41.8</v>
          </cell>
        </row>
        <row r="137">
          <cell r="A137" t="str">
            <v>BHEL IN</v>
          </cell>
          <cell r="B137" t="str">
            <v>Bharat Heavy Electricals</v>
          </cell>
          <cell r="C137" t="str">
            <v>Engineering &amp; Capital Goods</v>
          </cell>
          <cell r="D137">
            <v>0</v>
          </cell>
          <cell r="E137">
            <v>0</v>
          </cell>
          <cell r="F137">
            <v>0</v>
          </cell>
          <cell r="G137">
            <v>0</v>
          </cell>
          <cell r="H137">
            <v>0</v>
          </cell>
          <cell r="I137">
            <v>0</v>
          </cell>
          <cell r="J137">
            <v>0</v>
          </cell>
          <cell r="K137">
            <v>0</v>
          </cell>
          <cell r="L137">
            <v>0</v>
          </cell>
          <cell r="M137">
            <v>0</v>
          </cell>
          <cell r="N137">
            <v>0</v>
          </cell>
          <cell r="O137">
            <v>0</v>
          </cell>
          <cell r="P137">
            <v>0</v>
          </cell>
          <cell r="Q137">
            <v>0</v>
          </cell>
          <cell r="R137">
            <v>0</v>
          </cell>
          <cell r="S137">
            <v>0</v>
          </cell>
          <cell r="T137">
            <v>0</v>
          </cell>
          <cell r="U137">
            <v>0</v>
          </cell>
          <cell r="V137">
            <v>0</v>
          </cell>
          <cell r="W137">
            <v>0</v>
          </cell>
          <cell r="X137">
            <v>0</v>
          </cell>
          <cell r="Y137">
            <v>0</v>
          </cell>
          <cell r="Z137">
            <v>0</v>
          </cell>
          <cell r="AA137">
            <v>0</v>
          </cell>
          <cell r="AB137">
            <v>0</v>
          </cell>
          <cell r="AC137">
            <v>0</v>
          </cell>
          <cell r="AD137">
            <v>0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-110.80000000000142</v>
          </cell>
          <cell r="AK137">
            <v>1029.1999999999982</v>
          </cell>
          <cell r="AL137">
            <v>1311.1999999999996</v>
          </cell>
          <cell r="AM137">
            <v>4125.4000000000005</v>
          </cell>
          <cell r="AN137">
            <v>234.79999999999887</v>
          </cell>
          <cell r="AO137">
            <v>1582.7999999999995</v>
          </cell>
          <cell r="AP137">
            <v>2373.5999999999995</v>
          </cell>
          <cell r="AQ137">
            <v>5846.3000000000065</v>
          </cell>
          <cell r="AR137">
            <v>1279.100000000002</v>
          </cell>
          <cell r="AS137">
            <v>2601.6000000000004</v>
          </cell>
          <cell r="AT137">
            <v>4231.9000000000005</v>
          </cell>
          <cell r="AU137">
            <v>8679.5000000000073</v>
          </cell>
          <cell r="AV137">
            <v>2366.3999999999992</v>
          </cell>
          <cell r="AW137">
            <v>3600.0999999999976</v>
          </cell>
          <cell r="AX137">
            <v>6676.4999999999927</v>
          </cell>
          <cell r="AY137">
            <v>11504</v>
          </cell>
          <cell r="AZ137">
            <v>2889.0999999999972</v>
          </cell>
          <cell r="BA137">
            <v>6567.1999999999971</v>
          </cell>
          <cell r="BB137">
            <v>7720.0000000000027</v>
          </cell>
          <cell r="BC137">
            <v>11109</v>
          </cell>
          <cell r="BD137">
            <v>3844.6999999999971</v>
          </cell>
          <cell r="BE137">
            <v>6157.4000000000015</v>
          </cell>
          <cell r="BF137">
            <v>7905.5999999999985</v>
          </cell>
          <cell r="BG137">
            <v>13474.700000000003</v>
          </cell>
          <cell r="BH137">
            <v>0</v>
          </cell>
          <cell r="BI137">
            <v>0</v>
          </cell>
          <cell r="BJ137">
            <v>0</v>
          </cell>
          <cell r="BK137">
            <v>0</v>
          </cell>
          <cell r="BL137">
            <v>0</v>
          </cell>
          <cell r="BM137">
            <v>0</v>
          </cell>
          <cell r="BN137">
            <v>0</v>
          </cell>
          <cell r="BO137">
            <v>0</v>
          </cell>
          <cell r="BP137">
            <v>0</v>
          </cell>
          <cell r="BQ137">
            <v>0</v>
          </cell>
          <cell r="BR137">
            <v>0</v>
          </cell>
          <cell r="BS137">
            <v>0</v>
          </cell>
          <cell r="BT137">
            <v>0</v>
          </cell>
          <cell r="BU137">
            <v>0</v>
          </cell>
          <cell r="BV137">
            <v>0</v>
          </cell>
          <cell r="BW137">
            <v>0</v>
          </cell>
          <cell r="BX137">
            <v>0</v>
          </cell>
          <cell r="BY137">
            <v>0</v>
          </cell>
          <cell r="BZ137">
            <v>0</v>
          </cell>
          <cell r="CA137">
            <v>0</v>
          </cell>
          <cell r="CB137">
            <v>0</v>
          </cell>
          <cell r="CC137">
            <v>0</v>
          </cell>
          <cell r="CD137">
            <v>0</v>
          </cell>
          <cell r="CE137">
            <v>0</v>
          </cell>
          <cell r="CF137">
            <v>0</v>
          </cell>
          <cell r="CG137">
            <v>0</v>
          </cell>
          <cell r="CH137">
            <v>0</v>
          </cell>
          <cell r="CI137">
            <v>0</v>
          </cell>
          <cell r="CJ137">
            <v>0</v>
          </cell>
          <cell r="CK137">
            <v>0</v>
          </cell>
          <cell r="CL137">
            <v>0</v>
          </cell>
          <cell r="CM137">
            <v>0</v>
          </cell>
          <cell r="CN137">
            <v>-110.80000000000142</v>
          </cell>
          <cell r="CO137">
            <v>1431.3999999999983</v>
          </cell>
          <cell r="CP137">
            <v>1924.6999999999996</v>
          </cell>
          <cell r="CQ137">
            <v>4624.1000000000004</v>
          </cell>
          <cell r="CR137">
            <v>234.79999999999887</v>
          </cell>
          <cell r="CS137">
            <v>1582.7999999999995</v>
          </cell>
          <cell r="CT137">
            <v>2373.5999999999995</v>
          </cell>
          <cell r="CU137">
            <v>5846.3000000000065</v>
          </cell>
          <cell r="CV137">
            <v>1279.100000000002</v>
          </cell>
          <cell r="CW137">
            <v>2601.6000000000004</v>
          </cell>
          <cell r="CX137">
            <v>4231.9000000000005</v>
          </cell>
          <cell r="CY137">
            <v>8679.5000000000073</v>
          </cell>
          <cell r="CZ137">
            <v>2366.3999999999992</v>
          </cell>
          <cell r="DA137">
            <v>3600.0999999999976</v>
          </cell>
          <cell r="DB137">
            <v>6676.4999999999927</v>
          </cell>
          <cell r="DC137">
            <v>11504</v>
          </cell>
          <cell r="DD137">
            <v>2889.0999999999972</v>
          </cell>
          <cell r="DE137">
            <v>4375.9999999999973</v>
          </cell>
          <cell r="DF137">
            <v>7720.0000000000027</v>
          </cell>
          <cell r="DG137">
            <v>11109</v>
          </cell>
          <cell r="DH137">
            <v>3844.6999999999971</v>
          </cell>
          <cell r="DI137">
            <v>6157.4000000000015</v>
          </cell>
          <cell r="DJ137">
            <v>7905.5999999999985</v>
          </cell>
          <cell r="DK137">
            <v>13474.700000000003</v>
          </cell>
          <cell r="DL137">
            <v>0</v>
          </cell>
          <cell r="DM137">
            <v>0</v>
          </cell>
          <cell r="DN137">
            <v>0</v>
          </cell>
          <cell r="DO137">
            <v>0</v>
          </cell>
          <cell r="DP137">
            <v>0</v>
          </cell>
          <cell r="DQ137">
            <v>0</v>
          </cell>
          <cell r="DR137">
            <v>0</v>
          </cell>
          <cell r="DS137">
            <v>0</v>
          </cell>
          <cell r="DT137">
            <v>0</v>
          </cell>
          <cell r="DU137">
            <v>0</v>
          </cell>
          <cell r="DV137">
            <v>0</v>
          </cell>
          <cell r="DW137">
            <v>0</v>
          </cell>
          <cell r="DX137">
            <v>0</v>
          </cell>
          <cell r="DY137">
            <v>0</v>
          </cell>
          <cell r="DZ137">
            <v>0</v>
          </cell>
          <cell r="EA137">
            <v>0</v>
          </cell>
          <cell r="EB137">
            <v>0</v>
          </cell>
          <cell r="EC137">
            <v>0</v>
          </cell>
          <cell r="ED137">
            <v>0</v>
          </cell>
          <cell r="EE137">
            <v>0</v>
          </cell>
          <cell r="EF137">
            <v>0</v>
          </cell>
          <cell r="EG137">
            <v>0</v>
          </cell>
          <cell r="EH137">
            <v>0</v>
          </cell>
          <cell r="EI137">
            <v>0</v>
          </cell>
          <cell r="EJ137">
            <v>0</v>
          </cell>
          <cell r="EK137">
            <v>0</v>
          </cell>
          <cell r="EL137">
            <v>0</v>
          </cell>
          <cell r="EM137">
            <v>0</v>
          </cell>
          <cell r="EN137">
            <v>0</v>
          </cell>
          <cell r="EO137">
            <v>0</v>
          </cell>
          <cell r="EP137">
            <v>0</v>
          </cell>
          <cell r="EQ137">
            <v>0</v>
          </cell>
          <cell r="ER137">
            <v>0</v>
          </cell>
          <cell r="ES137">
            <v>0</v>
          </cell>
          <cell r="ET137">
            <v>0</v>
          </cell>
          <cell r="EU137">
            <v>0</v>
          </cell>
          <cell r="EV137">
            <v>0</v>
          </cell>
          <cell r="EW137">
            <v>0</v>
          </cell>
          <cell r="EX137">
            <v>0</v>
          </cell>
          <cell r="EY137">
            <v>0</v>
          </cell>
          <cell r="EZ137">
            <v>0</v>
          </cell>
          <cell r="FA137">
            <v>0</v>
          </cell>
          <cell r="FB137">
            <v>0</v>
          </cell>
          <cell r="FC137">
            <v>0</v>
          </cell>
          <cell r="FD137">
            <v>0</v>
          </cell>
          <cell r="FE137">
            <v>0</v>
          </cell>
          <cell r="FF137">
            <v>0</v>
          </cell>
          <cell r="FG137">
            <v>0</v>
          </cell>
          <cell r="FH137">
            <v>0</v>
          </cell>
          <cell r="FI137">
            <v>0</v>
          </cell>
          <cell r="FJ137">
            <v>0</v>
          </cell>
          <cell r="FK137">
            <v>0</v>
          </cell>
          <cell r="FL137">
            <v>0</v>
          </cell>
          <cell r="FM137">
            <v>0</v>
          </cell>
          <cell r="FN137">
            <v>0</v>
          </cell>
          <cell r="FO137">
            <v>0</v>
          </cell>
          <cell r="FP137">
            <v>0</v>
          </cell>
          <cell r="FQ137">
            <v>0</v>
          </cell>
          <cell r="FR137">
            <v>0</v>
          </cell>
          <cell r="FS137">
            <v>0</v>
          </cell>
          <cell r="FT137">
            <v>244.76</v>
          </cell>
          <cell r="FU137">
            <v>244.76</v>
          </cell>
          <cell r="FV137">
            <v>244.76</v>
          </cell>
          <cell r="FW137">
            <v>244.76</v>
          </cell>
          <cell r="FX137">
            <v>244.76</v>
          </cell>
          <cell r="FY137">
            <v>244.76</v>
          </cell>
          <cell r="FZ137">
            <v>244.76</v>
          </cell>
          <cell r="GA137">
            <v>244.76</v>
          </cell>
          <cell r="GB137">
            <v>244.76</v>
          </cell>
          <cell r="GC137">
            <v>244.76</v>
          </cell>
          <cell r="GD137">
            <v>244.76</v>
          </cell>
          <cell r="GE137">
            <v>244.76</v>
          </cell>
          <cell r="GF137">
            <v>244.76</v>
          </cell>
          <cell r="GG137">
            <v>244.76</v>
          </cell>
          <cell r="GH137">
            <v>244.76</v>
          </cell>
          <cell r="GI137">
            <v>489.52</v>
          </cell>
          <cell r="GJ137">
            <v>489.52</v>
          </cell>
          <cell r="GK137">
            <v>489.52</v>
          </cell>
          <cell r="GL137">
            <v>489.52</v>
          </cell>
          <cell r="GM137">
            <v>489.52</v>
          </cell>
          <cell r="GN137">
            <v>489.52</v>
          </cell>
          <cell r="GO137">
            <v>489.52</v>
          </cell>
          <cell r="GP137">
            <v>489.52</v>
          </cell>
          <cell r="GQ137">
            <v>489.52</v>
          </cell>
        </row>
        <row r="138">
          <cell r="A138" t="str">
            <v>BHSL IN</v>
          </cell>
          <cell r="B138" t="str">
            <v>Bharati Shipyard</v>
          </cell>
          <cell r="C138" t="str">
            <v>Engineering &amp; Capital Goods</v>
          </cell>
          <cell r="D138">
            <v>0</v>
          </cell>
          <cell r="E138">
            <v>0</v>
          </cell>
          <cell r="F138">
            <v>0</v>
          </cell>
          <cell r="G138">
            <v>0</v>
          </cell>
          <cell r="H138">
            <v>0</v>
          </cell>
          <cell r="I138">
            <v>0</v>
          </cell>
          <cell r="J138">
            <v>0</v>
          </cell>
          <cell r="K138">
            <v>0</v>
          </cell>
          <cell r="L138">
            <v>0</v>
          </cell>
          <cell r="M138">
            <v>0</v>
          </cell>
          <cell r="N138">
            <v>0</v>
          </cell>
          <cell r="O138">
            <v>0</v>
          </cell>
          <cell r="P138">
            <v>0</v>
          </cell>
          <cell r="Q138">
            <v>0</v>
          </cell>
          <cell r="R138">
            <v>0</v>
          </cell>
          <cell r="S138">
            <v>0</v>
          </cell>
          <cell r="T138">
            <v>0</v>
          </cell>
          <cell r="U138">
            <v>0</v>
          </cell>
          <cell r="V138">
            <v>0</v>
          </cell>
          <cell r="W138">
            <v>0</v>
          </cell>
          <cell r="X138">
            <v>0</v>
          </cell>
          <cell r="Y138">
            <v>0</v>
          </cell>
          <cell r="Z138">
            <v>0</v>
          </cell>
          <cell r="AA138">
            <v>0</v>
          </cell>
          <cell r="AB138">
            <v>0</v>
          </cell>
          <cell r="AC138">
            <v>0</v>
          </cell>
          <cell r="AD138">
            <v>0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O138">
            <v>0</v>
          </cell>
          <cell r="AP138">
            <v>46.282000000000025</v>
          </cell>
          <cell r="AQ138">
            <v>82.28799999999994</v>
          </cell>
          <cell r="AR138">
            <v>67.028999999999982</v>
          </cell>
          <cell r="AS138">
            <v>78.924999999999983</v>
          </cell>
          <cell r="AT138">
            <v>104.41600000000005</v>
          </cell>
          <cell r="AU138">
            <v>255.49099999999999</v>
          </cell>
          <cell r="AV138">
            <v>121.1719999999999</v>
          </cell>
          <cell r="AW138">
            <v>127.47699999999996</v>
          </cell>
          <cell r="AX138">
            <v>176.24699999999999</v>
          </cell>
          <cell r="AY138">
            <v>307.50100000000009</v>
          </cell>
          <cell r="AZ138">
            <v>222.29899999999978</v>
          </cell>
          <cell r="BA138">
            <v>257.54999999999995</v>
          </cell>
          <cell r="BB138">
            <v>266.94699999999989</v>
          </cell>
          <cell r="BC138">
            <v>326.50899999999979</v>
          </cell>
          <cell r="BD138">
            <v>296.8250000000001</v>
          </cell>
          <cell r="BE138">
            <v>330.15699999999987</v>
          </cell>
          <cell r="BF138">
            <v>317.92600000000016</v>
          </cell>
          <cell r="BG138">
            <v>303.39900000000023</v>
          </cell>
          <cell r="BH138">
            <v>0</v>
          </cell>
          <cell r="BI138">
            <v>0</v>
          </cell>
          <cell r="BJ138">
            <v>0</v>
          </cell>
          <cell r="BK138">
            <v>0</v>
          </cell>
          <cell r="BL138">
            <v>0</v>
          </cell>
          <cell r="BM138">
            <v>0</v>
          </cell>
          <cell r="BN138">
            <v>0</v>
          </cell>
          <cell r="BO138">
            <v>0</v>
          </cell>
          <cell r="BP138">
            <v>0</v>
          </cell>
          <cell r="BQ138">
            <v>0</v>
          </cell>
          <cell r="BR138">
            <v>0</v>
          </cell>
          <cell r="BS138">
            <v>0</v>
          </cell>
          <cell r="BT138">
            <v>0</v>
          </cell>
          <cell r="BU138">
            <v>0</v>
          </cell>
          <cell r="BV138">
            <v>0</v>
          </cell>
          <cell r="BW138">
            <v>0</v>
          </cell>
          <cell r="BX138">
            <v>0</v>
          </cell>
          <cell r="BY138">
            <v>0</v>
          </cell>
          <cell r="BZ138">
            <v>0</v>
          </cell>
          <cell r="CA138">
            <v>0</v>
          </cell>
          <cell r="CB138">
            <v>0</v>
          </cell>
          <cell r="CC138">
            <v>0</v>
          </cell>
          <cell r="CD138">
            <v>0</v>
          </cell>
          <cell r="CE138">
            <v>0</v>
          </cell>
          <cell r="CF138">
            <v>0</v>
          </cell>
          <cell r="CG138">
            <v>0</v>
          </cell>
          <cell r="CH138">
            <v>0</v>
          </cell>
          <cell r="CI138">
            <v>0</v>
          </cell>
          <cell r="CJ138">
            <v>0</v>
          </cell>
          <cell r="CK138">
            <v>0</v>
          </cell>
          <cell r="CL138">
            <v>0</v>
          </cell>
          <cell r="CM138">
            <v>0</v>
          </cell>
          <cell r="CN138">
            <v>0</v>
          </cell>
          <cell r="CO138">
            <v>0</v>
          </cell>
          <cell r="CP138">
            <v>0</v>
          </cell>
          <cell r="CQ138">
            <v>0</v>
          </cell>
          <cell r="CR138">
            <v>0</v>
          </cell>
          <cell r="CS138">
            <v>0</v>
          </cell>
          <cell r="CT138">
            <v>46.282000000000025</v>
          </cell>
          <cell r="CU138">
            <v>82.28799999999994</v>
          </cell>
          <cell r="CV138">
            <v>67.028999999999982</v>
          </cell>
          <cell r="CW138">
            <v>78.924999999999983</v>
          </cell>
          <cell r="CX138">
            <v>104.41600000000005</v>
          </cell>
          <cell r="CY138">
            <v>255.49099999999999</v>
          </cell>
          <cell r="CZ138">
            <v>121.1719999999999</v>
          </cell>
          <cell r="DA138">
            <v>127.47699999999996</v>
          </cell>
          <cell r="DB138">
            <v>176.24699999999999</v>
          </cell>
          <cell r="DC138">
            <v>307.50100000000009</v>
          </cell>
          <cell r="DD138">
            <v>222.29899999999978</v>
          </cell>
          <cell r="DE138">
            <v>257.54999999999995</v>
          </cell>
          <cell r="DF138">
            <v>266.94699999999989</v>
          </cell>
          <cell r="DG138">
            <v>326.50899999999979</v>
          </cell>
          <cell r="DH138">
            <v>296.8250000000001</v>
          </cell>
          <cell r="DI138">
            <v>330.15699999999987</v>
          </cell>
          <cell r="DJ138">
            <v>317.92600000000016</v>
          </cell>
          <cell r="DK138">
            <v>303.39900000000023</v>
          </cell>
          <cell r="DL138">
            <v>0</v>
          </cell>
          <cell r="DM138">
            <v>0</v>
          </cell>
          <cell r="DN138">
            <v>0</v>
          </cell>
          <cell r="DO138">
            <v>0</v>
          </cell>
          <cell r="DP138">
            <v>0</v>
          </cell>
          <cell r="DQ138">
            <v>0</v>
          </cell>
          <cell r="DR138">
            <v>0</v>
          </cell>
          <cell r="DS138">
            <v>0</v>
          </cell>
          <cell r="DT138">
            <v>0</v>
          </cell>
          <cell r="DU138">
            <v>0</v>
          </cell>
          <cell r="DV138">
            <v>0</v>
          </cell>
          <cell r="DW138">
            <v>0</v>
          </cell>
          <cell r="DX138">
            <v>0</v>
          </cell>
          <cell r="DY138">
            <v>0</v>
          </cell>
          <cell r="DZ138">
            <v>0</v>
          </cell>
          <cell r="EA138">
            <v>0</v>
          </cell>
          <cell r="EB138">
            <v>0</v>
          </cell>
          <cell r="EC138">
            <v>0</v>
          </cell>
          <cell r="ED138">
            <v>0</v>
          </cell>
          <cell r="EE138">
            <v>0</v>
          </cell>
          <cell r="EF138">
            <v>0</v>
          </cell>
          <cell r="EG138">
            <v>0</v>
          </cell>
          <cell r="EH138">
            <v>0</v>
          </cell>
          <cell r="EI138">
            <v>0</v>
          </cell>
          <cell r="EJ138">
            <v>0</v>
          </cell>
          <cell r="EK138">
            <v>0</v>
          </cell>
          <cell r="EL138">
            <v>0</v>
          </cell>
          <cell r="EM138">
            <v>0</v>
          </cell>
          <cell r="EN138">
            <v>0</v>
          </cell>
          <cell r="EO138">
            <v>0</v>
          </cell>
          <cell r="EP138">
            <v>0</v>
          </cell>
          <cell r="EQ138">
            <v>0</v>
          </cell>
          <cell r="ER138">
            <v>0</v>
          </cell>
          <cell r="ES138">
            <v>0</v>
          </cell>
          <cell r="ET138">
            <v>0</v>
          </cell>
          <cell r="EU138">
            <v>0</v>
          </cell>
          <cell r="EV138">
            <v>0</v>
          </cell>
          <cell r="EW138">
            <v>0</v>
          </cell>
          <cell r="EX138">
            <v>0</v>
          </cell>
          <cell r="EY138">
            <v>0</v>
          </cell>
          <cell r="EZ138">
            <v>0</v>
          </cell>
          <cell r="FA138">
            <v>0</v>
          </cell>
          <cell r="FB138">
            <v>0</v>
          </cell>
          <cell r="FC138">
            <v>0</v>
          </cell>
          <cell r="FD138">
            <v>0</v>
          </cell>
          <cell r="FE138">
            <v>0</v>
          </cell>
          <cell r="FF138">
            <v>0</v>
          </cell>
          <cell r="FG138">
            <v>0</v>
          </cell>
          <cell r="FH138">
            <v>0</v>
          </cell>
          <cell r="FI138">
            <v>0</v>
          </cell>
          <cell r="FJ138">
            <v>0</v>
          </cell>
          <cell r="FK138">
            <v>0</v>
          </cell>
          <cell r="FL138">
            <v>0</v>
          </cell>
          <cell r="FM138">
            <v>0</v>
          </cell>
          <cell r="FN138">
            <v>0</v>
          </cell>
          <cell r="FO138">
            <v>0</v>
          </cell>
          <cell r="FP138">
            <v>0</v>
          </cell>
          <cell r="FQ138">
            <v>0</v>
          </cell>
          <cell r="FR138">
            <v>0</v>
          </cell>
          <cell r="FS138">
            <v>0</v>
          </cell>
          <cell r="FT138">
            <v>0</v>
          </cell>
          <cell r="FU138">
            <v>0</v>
          </cell>
          <cell r="FV138">
            <v>0</v>
          </cell>
          <cell r="FW138">
            <v>0</v>
          </cell>
          <cell r="FX138">
            <v>0</v>
          </cell>
          <cell r="FY138">
            <v>0</v>
          </cell>
          <cell r="FZ138">
            <v>22.5</v>
          </cell>
          <cell r="GA138">
            <v>22.5</v>
          </cell>
          <cell r="GB138">
            <v>22.5</v>
          </cell>
          <cell r="GC138">
            <v>22.5</v>
          </cell>
          <cell r="GD138">
            <v>22.5</v>
          </cell>
          <cell r="GE138">
            <v>22.5</v>
          </cell>
          <cell r="GF138">
            <v>22.5</v>
          </cell>
          <cell r="GG138">
            <v>22.5</v>
          </cell>
          <cell r="GH138">
            <v>22.5</v>
          </cell>
          <cell r="GI138">
            <v>22.5</v>
          </cell>
          <cell r="GJ138">
            <v>22.5</v>
          </cell>
          <cell r="GK138">
            <v>22.5</v>
          </cell>
          <cell r="GL138">
            <v>26.5</v>
          </cell>
          <cell r="GM138">
            <v>27.6</v>
          </cell>
          <cell r="GN138">
            <v>27.6</v>
          </cell>
          <cell r="GO138">
            <v>27.6</v>
          </cell>
          <cell r="GP138">
            <v>27.6</v>
          </cell>
          <cell r="GQ138">
            <v>27.6</v>
          </cell>
        </row>
        <row r="139">
          <cell r="A139" t="str">
            <v>BLSTR IN</v>
          </cell>
          <cell r="B139" t="str">
            <v>Blue Star</v>
          </cell>
          <cell r="C139" t="str">
            <v>Engineering &amp; Capital Goods</v>
          </cell>
          <cell r="D139">
            <v>0</v>
          </cell>
          <cell r="E139">
            <v>0</v>
          </cell>
          <cell r="F139">
            <v>0</v>
          </cell>
          <cell r="G139">
            <v>0</v>
          </cell>
          <cell r="H139">
            <v>0</v>
          </cell>
          <cell r="I139">
            <v>0</v>
          </cell>
          <cell r="J139">
            <v>0</v>
          </cell>
          <cell r="K139">
            <v>0</v>
          </cell>
          <cell r="L139">
            <v>0</v>
          </cell>
          <cell r="M139">
            <v>0</v>
          </cell>
          <cell r="N139">
            <v>0</v>
          </cell>
          <cell r="O139">
            <v>0</v>
          </cell>
          <cell r="P139">
            <v>0</v>
          </cell>
          <cell r="Q139">
            <v>0</v>
          </cell>
          <cell r="R139">
            <v>0</v>
          </cell>
          <cell r="S139">
            <v>0</v>
          </cell>
          <cell r="T139">
            <v>0</v>
          </cell>
          <cell r="U139">
            <v>0</v>
          </cell>
          <cell r="V139">
            <v>0</v>
          </cell>
          <cell r="W139">
            <v>0</v>
          </cell>
          <cell r="X139">
            <v>0</v>
          </cell>
          <cell r="Y139">
            <v>0</v>
          </cell>
          <cell r="Z139">
            <v>0</v>
          </cell>
          <cell r="AA139">
            <v>0</v>
          </cell>
          <cell r="AB139">
            <v>0</v>
          </cell>
          <cell r="AC139">
            <v>0</v>
          </cell>
          <cell r="AD139">
            <v>0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32.300000000000182</v>
          </cell>
          <cell r="AK139">
            <v>82.799999999999685</v>
          </cell>
          <cell r="AL139">
            <v>47.199999999999903</v>
          </cell>
          <cell r="AM139">
            <v>214.89999999999978</v>
          </cell>
          <cell r="AN139">
            <v>36.200000000000088</v>
          </cell>
          <cell r="AO139">
            <v>87.499999999999858</v>
          </cell>
          <cell r="AP139">
            <v>32.299999999999912</v>
          </cell>
          <cell r="AQ139">
            <v>208.79999999999978</v>
          </cell>
          <cell r="AR139">
            <v>50.500000000000085</v>
          </cell>
          <cell r="AS139">
            <v>115.89999999999965</v>
          </cell>
          <cell r="AT139">
            <v>69.099999999999739</v>
          </cell>
          <cell r="AU139">
            <v>252.99999999999994</v>
          </cell>
          <cell r="AV139">
            <v>72.200000000000088</v>
          </cell>
          <cell r="AW139">
            <v>184.19999999999979</v>
          </cell>
          <cell r="AX139">
            <v>115.1</v>
          </cell>
          <cell r="AY139">
            <v>339.90000000000032</v>
          </cell>
          <cell r="AZ139">
            <v>226.69999999999982</v>
          </cell>
          <cell r="BA139">
            <v>459.70000000000005</v>
          </cell>
          <cell r="BB139">
            <v>354.4000000000002</v>
          </cell>
          <cell r="BC139">
            <v>350.48299999999915</v>
          </cell>
          <cell r="BD139">
            <v>364.19999999999908</v>
          </cell>
          <cell r="BE139">
            <v>449.49999999999949</v>
          </cell>
          <cell r="BF139">
            <v>321.89999999999981</v>
          </cell>
          <cell r="BG139">
            <v>667.49999999999955</v>
          </cell>
          <cell r="BH139">
            <v>0</v>
          </cell>
          <cell r="BI139">
            <v>0</v>
          </cell>
          <cell r="BJ139">
            <v>0</v>
          </cell>
          <cell r="BK139">
            <v>0</v>
          </cell>
          <cell r="BL139">
            <v>0</v>
          </cell>
          <cell r="BM139">
            <v>0</v>
          </cell>
          <cell r="BN139">
            <v>0</v>
          </cell>
          <cell r="BO139">
            <v>0</v>
          </cell>
          <cell r="BP139">
            <v>0</v>
          </cell>
          <cell r="BQ139">
            <v>0</v>
          </cell>
          <cell r="BR139">
            <v>0</v>
          </cell>
          <cell r="BS139">
            <v>0</v>
          </cell>
          <cell r="BT139">
            <v>0</v>
          </cell>
          <cell r="BU139">
            <v>0</v>
          </cell>
          <cell r="BV139">
            <v>0</v>
          </cell>
          <cell r="BW139">
            <v>0</v>
          </cell>
          <cell r="BX139">
            <v>0</v>
          </cell>
          <cell r="BY139">
            <v>0</v>
          </cell>
          <cell r="BZ139">
            <v>0</v>
          </cell>
          <cell r="CA139">
            <v>0</v>
          </cell>
          <cell r="CB139">
            <v>0</v>
          </cell>
          <cell r="CC139">
            <v>0</v>
          </cell>
          <cell r="CD139">
            <v>0</v>
          </cell>
          <cell r="CE139">
            <v>0</v>
          </cell>
          <cell r="CF139">
            <v>0</v>
          </cell>
          <cell r="CG139">
            <v>0</v>
          </cell>
          <cell r="CH139">
            <v>0</v>
          </cell>
          <cell r="CI139">
            <v>0</v>
          </cell>
          <cell r="CJ139">
            <v>0</v>
          </cell>
          <cell r="CK139">
            <v>0</v>
          </cell>
          <cell r="CL139">
            <v>0</v>
          </cell>
          <cell r="CM139">
            <v>0</v>
          </cell>
          <cell r="CN139">
            <v>32.300000000000182</v>
          </cell>
          <cell r="CO139">
            <v>82.799999999999685</v>
          </cell>
          <cell r="CP139">
            <v>47.199999999999903</v>
          </cell>
          <cell r="CQ139">
            <v>214.89999999999978</v>
          </cell>
          <cell r="CR139">
            <v>36.200000000000088</v>
          </cell>
          <cell r="CS139">
            <v>87.499999999999858</v>
          </cell>
          <cell r="CT139">
            <v>32.299999999999912</v>
          </cell>
          <cell r="CU139">
            <v>208.79999999999978</v>
          </cell>
          <cell r="CV139">
            <v>50.500000000000085</v>
          </cell>
          <cell r="CW139">
            <v>115.89999999999965</v>
          </cell>
          <cell r="CX139">
            <v>69.099999999999739</v>
          </cell>
          <cell r="CY139">
            <v>252.99999999999994</v>
          </cell>
          <cell r="CZ139">
            <v>72.200000000000088</v>
          </cell>
          <cell r="DA139">
            <v>184.19999999999979</v>
          </cell>
          <cell r="DB139">
            <v>115.1</v>
          </cell>
          <cell r="DC139">
            <v>339.90000000000032</v>
          </cell>
          <cell r="DD139">
            <v>226.69999999999982</v>
          </cell>
          <cell r="DE139">
            <v>459.70000000000005</v>
          </cell>
          <cell r="DF139">
            <v>354.4000000000002</v>
          </cell>
          <cell r="DG139">
            <v>350.48299999999915</v>
          </cell>
          <cell r="DH139">
            <v>364.19999999999908</v>
          </cell>
          <cell r="DI139">
            <v>449.49999999999949</v>
          </cell>
          <cell r="DJ139">
            <v>321.89999999999981</v>
          </cell>
          <cell r="DK139">
            <v>667.49999999999955</v>
          </cell>
          <cell r="DL139">
            <v>0</v>
          </cell>
          <cell r="DM139">
            <v>0</v>
          </cell>
          <cell r="DN139">
            <v>0</v>
          </cell>
          <cell r="DO139">
            <v>0</v>
          </cell>
          <cell r="DP139">
            <v>0</v>
          </cell>
          <cell r="DQ139">
            <v>0</v>
          </cell>
          <cell r="DR139">
            <v>0</v>
          </cell>
          <cell r="DS139">
            <v>0</v>
          </cell>
          <cell r="DT139">
            <v>0</v>
          </cell>
          <cell r="DU139">
            <v>0</v>
          </cell>
          <cell r="DV139">
            <v>0</v>
          </cell>
          <cell r="DW139">
            <v>0</v>
          </cell>
          <cell r="DX139">
            <v>0</v>
          </cell>
          <cell r="DY139">
            <v>0</v>
          </cell>
          <cell r="DZ139">
            <v>0</v>
          </cell>
          <cell r="EA139">
            <v>0</v>
          </cell>
          <cell r="EB139">
            <v>0</v>
          </cell>
          <cell r="EC139">
            <v>0</v>
          </cell>
          <cell r="ED139">
            <v>0</v>
          </cell>
          <cell r="EE139">
            <v>0</v>
          </cell>
          <cell r="EF139">
            <v>0</v>
          </cell>
          <cell r="EG139">
            <v>0</v>
          </cell>
          <cell r="EH139">
            <v>0</v>
          </cell>
          <cell r="EI139">
            <v>0</v>
          </cell>
          <cell r="EJ139">
            <v>0</v>
          </cell>
          <cell r="EK139">
            <v>0</v>
          </cell>
          <cell r="EL139">
            <v>0</v>
          </cell>
          <cell r="EM139">
            <v>0</v>
          </cell>
          <cell r="EN139">
            <v>0</v>
          </cell>
          <cell r="EO139">
            <v>0</v>
          </cell>
          <cell r="EP139">
            <v>0</v>
          </cell>
          <cell r="EQ139">
            <v>0</v>
          </cell>
          <cell r="ER139">
            <v>0</v>
          </cell>
          <cell r="ES139">
            <v>0</v>
          </cell>
          <cell r="ET139">
            <v>0</v>
          </cell>
          <cell r="EU139">
            <v>0</v>
          </cell>
          <cell r="EV139">
            <v>0</v>
          </cell>
          <cell r="EW139">
            <v>0</v>
          </cell>
          <cell r="EX139">
            <v>0</v>
          </cell>
          <cell r="EY139">
            <v>0</v>
          </cell>
          <cell r="EZ139">
            <v>0</v>
          </cell>
          <cell r="FA139">
            <v>0</v>
          </cell>
          <cell r="FB139">
            <v>0</v>
          </cell>
          <cell r="FC139">
            <v>0</v>
          </cell>
          <cell r="FD139">
            <v>0</v>
          </cell>
          <cell r="FE139">
            <v>0</v>
          </cell>
          <cell r="FF139">
            <v>0</v>
          </cell>
          <cell r="FG139">
            <v>0</v>
          </cell>
          <cell r="FH139">
            <v>0</v>
          </cell>
          <cell r="FI139">
            <v>0</v>
          </cell>
          <cell r="FJ139">
            <v>0</v>
          </cell>
          <cell r="FK139">
            <v>0</v>
          </cell>
          <cell r="FL139">
            <v>0</v>
          </cell>
          <cell r="FM139">
            <v>0</v>
          </cell>
          <cell r="FN139">
            <v>0</v>
          </cell>
          <cell r="FO139">
            <v>0</v>
          </cell>
          <cell r="FP139">
            <v>0</v>
          </cell>
          <cell r="FQ139">
            <v>0</v>
          </cell>
          <cell r="FR139">
            <v>0</v>
          </cell>
          <cell r="FS139">
            <v>0</v>
          </cell>
          <cell r="FT139">
            <v>89.9</v>
          </cell>
          <cell r="FU139">
            <v>89.9</v>
          </cell>
          <cell r="FV139">
            <v>89.9</v>
          </cell>
          <cell r="FW139">
            <v>89.9</v>
          </cell>
          <cell r="FX139">
            <v>89.9</v>
          </cell>
          <cell r="FY139">
            <v>89.9</v>
          </cell>
          <cell r="FZ139">
            <v>89.9</v>
          </cell>
          <cell r="GA139">
            <v>89.9</v>
          </cell>
          <cell r="GB139">
            <v>89.9</v>
          </cell>
          <cell r="GC139">
            <v>89.9</v>
          </cell>
          <cell r="GD139">
            <v>89.9</v>
          </cell>
          <cell r="GE139">
            <v>89.9</v>
          </cell>
          <cell r="GF139">
            <v>89.9</v>
          </cell>
          <cell r="GG139">
            <v>89.9</v>
          </cell>
          <cell r="GH139">
            <v>90</v>
          </cell>
          <cell r="GI139">
            <v>90</v>
          </cell>
          <cell r="GJ139">
            <v>90</v>
          </cell>
          <cell r="GK139">
            <v>90</v>
          </cell>
          <cell r="GL139">
            <v>90</v>
          </cell>
          <cell r="GM139">
            <v>90</v>
          </cell>
          <cell r="GN139">
            <v>90</v>
          </cell>
          <cell r="GO139">
            <v>90</v>
          </cell>
          <cell r="GP139">
            <v>90</v>
          </cell>
          <cell r="GQ139">
            <v>90</v>
          </cell>
        </row>
        <row r="140">
          <cell r="A140" t="str">
            <v>CU IN</v>
          </cell>
          <cell r="B140" t="str">
            <v>Carborundum Universal</v>
          </cell>
          <cell r="C140" t="str">
            <v>Engineering &amp; Capital Goods</v>
          </cell>
          <cell r="D140">
            <v>0</v>
          </cell>
          <cell r="E140">
            <v>0</v>
          </cell>
          <cell r="F140">
            <v>0</v>
          </cell>
          <cell r="G140">
            <v>0</v>
          </cell>
          <cell r="H140">
            <v>0</v>
          </cell>
          <cell r="I140">
            <v>0</v>
          </cell>
          <cell r="J140">
            <v>0</v>
          </cell>
          <cell r="K140">
            <v>0</v>
          </cell>
          <cell r="L140">
            <v>0</v>
          </cell>
          <cell r="M140">
            <v>0</v>
          </cell>
          <cell r="N140">
            <v>0</v>
          </cell>
          <cell r="O140">
            <v>0</v>
          </cell>
          <cell r="P140">
            <v>0</v>
          </cell>
          <cell r="Q140">
            <v>0</v>
          </cell>
          <cell r="R140">
            <v>0</v>
          </cell>
          <cell r="S140">
            <v>0</v>
          </cell>
          <cell r="T140">
            <v>0</v>
          </cell>
          <cell r="U140">
            <v>0</v>
          </cell>
          <cell r="V140">
            <v>0</v>
          </cell>
          <cell r="W140">
            <v>0</v>
          </cell>
          <cell r="X140">
            <v>0</v>
          </cell>
          <cell r="Y140">
            <v>0</v>
          </cell>
          <cell r="Z140">
            <v>0</v>
          </cell>
          <cell r="AA140">
            <v>0</v>
          </cell>
          <cell r="AB140">
            <v>0</v>
          </cell>
          <cell r="AC140">
            <v>0</v>
          </cell>
          <cell r="AD140">
            <v>0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72.999999999999915</v>
          </cell>
          <cell r="AO140">
            <v>84.000000000000071</v>
          </cell>
          <cell r="AP140">
            <v>92.69999999999996</v>
          </cell>
          <cell r="AQ140">
            <v>134.59999999999988</v>
          </cell>
          <cell r="AR140">
            <v>88.69999999999996</v>
          </cell>
          <cell r="AS140">
            <v>134.89999999999998</v>
          </cell>
          <cell r="AT140">
            <v>434.19999999999993</v>
          </cell>
          <cell r="AU140">
            <v>108.30000000000014</v>
          </cell>
          <cell r="AV140">
            <v>129.60000000000014</v>
          </cell>
          <cell r="AW140">
            <v>157.30000000000015</v>
          </cell>
          <cell r="AX140">
            <v>126.09999999999998</v>
          </cell>
          <cell r="AY140">
            <v>204.20000000000022</v>
          </cell>
          <cell r="AZ140">
            <v>123.20000000000017</v>
          </cell>
          <cell r="BA140">
            <v>122.5</v>
          </cell>
          <cell r="BB140">
            <v>482.4</v>
          </cell>
          <cell r="BC140">
            <v>247.50000000000011</v>
          </cell>
          <cell r="BD140">
            <v>111.5</v>
          </cell>
          <cell r="BE140">
            <v>134.10000000000011</v>
          </cell>
          <cell r="BF140">
            <v>-12.900000000000063</v>
          </cell>
          <cell r="BG140">
            <v>76.799999999999812</v>
          </cell>
          <cell r="BH140">
            <v>0</v>
          </cell>
          <cell r="BI140">
            <v>0</v>
          </cell>
          <cell r="BJ140">
            <v>0</v>
          </cell>
          <cell r="BK140">
            <v>0</v>
          </cell>
          <cell r="BL140">
            <v>0</v>
          </cell>
          <cell r="BM140">
            <v>0</v>
          </cell>
          <cell r="BN140">
            <v>0</v>
          </cell>
          <cell r="BO140">
            <v>0</v>
          </cell>
          <cell r="BP140">
            <v>0</v>
          </cell>
          <cell r="BQ140">
            <v>0</v>
          </cell>
          <cell r="BR140">
            <v>0</v>
          </cell>
          <cell r="BS140">
            <v>0</v>
          </cell>
          <cell r="BT140">
            <v>0</v>
          </cell>
          <cell r="BU140">
            <v>0</v>
          </cell>
          <cell r="BV140">
            <v>0</v>
          </cell>
          <cell r="BW140">
            <v>0</v>
          </cell>
          <cell r="BX140">
            <v>0</v>
          </cell>
          <cell r="BY140">
            <v>0</v>
          </cell>
          <cell r="BZ140">
            <v>0</v>
          </cell>
          <cell r="CA140">
            <v>0</v>
          </cell>
          <cell r="CB140">
            <v>0</v>
          </cell>
          <cell r="CC140">
            <v>0</v>
          </cell>
          <cell r="CD140">
            <v>0</v>
          </cell>
          <cell r="CE140">
            <v>0</v>
          </cell>
          <cell r="CF140">
            <v>0</v>
          </cell>
          <cell r="CG140">
            <v>0</v>
          </cell>
          <cell r="CH140">
            <v>0</v>
          </cell>
          <cell r="CI140">
            <v>0</v>
          </cell>
          <cell r="CJ140">
            <v>0</v>
          </cell>
          <cell r="CK140">
            <v>0</v>
          </cell>
          <cell r="CL140">
            <v>0</v>
          </cell>
          <cell r="CM140">
            <v>0</v>
          </cell>
          <cell r="CN140">
            <v>0</v>
          </cell>
          <cell r="CO140">
            <v>0</v>
          </cell>
          <cell r="CP140">
            <v>0</v>
          </cell>
          <cell r="CQ140">
            <v>0</v>
          </cell>
          <cell r="CR140">
            <v>57.299999999999912</v>
          </cell>
          <cell r="CS140">
            <v>84.000000000000071</v>
          </cell>
          <cell r="CT140">
            <v>92.69999999999996</v>
          </cell>
          <cell r="CU140">
            <v>157.29999999999987</v>
          </cell>
          <cell r="CV140">
            <v>88.69999999999996</v>
          </cell>
          <cell r="CW140">
            <v>134.89999999999998</v>
          </cell>
          <cell r="CX140">
            <v>110.19999999999993</v>
          </cell>
          <cell r="CY140">
            <v>108.30000000000014</v>
          </cell>
          <cell r="CZ140">
            <v>90.200000000000131</v>
          </cell>
          <cell r="DA140">
            <v>157.30000000000015</v>
          </cell>
          <cell r="DB140">
            <v>126.09999999999998</v>
          </cell>
          <cell r="DC140">
            <v>174.00000000000014</v>
          </cell>
          <cell r="DD140">
            <v>123.20000000000017</v>
          </cell>
          <cell r="DE140">
            <v>144.5</v>
          </cell>
          <cell r="DF140">
            <v>30.499999999999943</v>
          </cell>
          <cell r="DG140">
            <v>230.10000000000011</v>
          </cell>
          <cell r="DH140">
            <v>111.5</v>
          </cell>
          <cell r="DI140">
            <v>134.10000000000011</v>
          </cell>
          <cell r="DJ140">
            <v>-12.900000000000063</v>
          </cell>
          <cell r="DK140">
            <v>76.799999999999812</v>
          </cell>
          <cell r="DL140">
            <v>0</v>
          </cell>
          <cell r="DM140">
            <v>0</v>
          </cell>
          <cell r="DN140">
            <v>0</v>
          </cell>
          <cell r="DO140">
            <v>0</v>
          </cell>
          <cell r="DP140">
            <v>0</v>
          </cell>
          <cell r="DQ140">
            <v>0</v>
          </cell>
          <cell r="DR140">
            <v>0</v>
          </cell>
          <cell r="DS140">
            <v>0</v>
          </cell>
          <cell r="DT140">
            <v>0</v>
          </cell>
          <cell r="DU140">
            <v>0</v>
          </cell>
          <cell r="DV140">
            <v>0</v>
          </cell>
          <cell r="DW140">
            <v>0</v>
          </cell>
          <cell r="DX140">
            <v>0</v>
          </cell>
          <cell r="DY140">
            <v>0</v>
          </cell>
          <cell r="DZ140">
            <v>0</v>
          </cell>
          <cell r="EA140">
            <v>0</v>
          </cell>
          <cell r="EB140">
            <v>0</v>
          </cell>
          <cell r="EC140">
            <v>0</v>
          </cell>
          <cell r="ED140">
            <v>0</v>
          </cell>
          <cell r="EE140">
            <v>0</v>
          </cell>
          <cell r="EF140">
            <v>0</v>
          </cell>
          <cell r="EG140">
            <v>0</v>
          </cell>
          <cell r="EH140">
            <v>0</v>
          </cell>
          <cell r="EI140">
            <v>0</v>
          </cell>
          <cell r="EJ140">
            <v>0</v>
          </cell>
          <cell r="EK140">
            <v>0</v>
          </cell>
          <cell r="EL140">
            <v>0</v>
          </cell>
          <cell r="EM140">
            <v>0</v>
          </cell>
          <cell r="EN140">
            <v>0</v>
          </cell>
          <cell r="EO140">
            <v>0</v>
          </cell>
          <cell r="EP140">
            <v>0</v>
          </cell>
          <cell r="EQ140">
            <v>0</v>
          </cell>
          <cell r="ER140">
            <v>0</v>
          </cell>
          <cell r="ES140">
            <v>0</v>
          </cell>
          <cell r="ET140">
            <v>0</v>
          </cell>
          <cell r="EU140">
            <v>0</v>
          </cell>
          <cell r="EV140">
            <v>0</v>
          </cell>
          <cell r="EW140">
            <v>0</v>
          </cell>
          <cell r="EX140">
            <v>0</v>
          </cell>
          <cell r="EY140">
            <v>0</v>
          </cell>
          <cell r="EZ140">
            <v>0</v>
          </cell>
          <cell r="FA140">
            <v>0</v>
          </cell>
          <cell r="FB140">
            <v>0</v>
          </cell>
          <cell r="FC140">
            <v>0</v>
          </cell>
          <cell r="FD140">
            <v>0</v>
          </cell>
          <cell r="FE140">
            <v>0</v>
          </cell>
          <cell r="FF140">
            <v>0</v>
          </cell>
          <cell r="FG140">
            <v>0</v>
          </cell>
          <cell r="FH140">
            <v>0</v>
          </cell>
          <cell r="FI140">
            <v>0</v>
          </cell>
          <cell r="FJ140">
            <v>0</v>
          </cell>
          <cell r="FK140">
            <v>0</v>
          </cell>
          <cell r="FL140">
            <v>0</v>
          </cell>
          <cell r="FM140">
            <v>0</v>
          </cell>
          <cell r="FN140">
            <v>0</v>
          </cell>
          <cell r="FO140">
            <v>0</v>
          </cell>
          <cell r="FP140">
            <v>0</v>
          </cell>
          <cell r="FQ140">
            <v>0</v>
          </cell>
          <cell r="FR140">
            <v>0</v>
          </cell>
          <cell r="FS140">
            <v>0</v>
          </cell>
          <cell r="FT140">
            <v>0</v>
          </cell>
          <cell r="FU140">
            <v>0</v>
          </cell>
          <cell r="FV140">
            <v>0</v>
          </cell>
          <cell r="FW140">
            <v>0</v>
          </cell>
          <cell r="FX140">
            <v>93.350000000000009</v>
          </cell>
          <cell r="FY140">
            <v>93.350000000000009</v>
          </cell>
          <cell r="FZ140">
            <v>93.350000000000009</v>
          </cell>
          <cell r="GA140">
            <v>93.350000000000009</v>
          </cell>
          <cell r="GB140">
            <v>93.34</v>
          </cell>
          <cell r="GC140">
            <v>93.34</v>
          </cell>
          <cell r="GD140">
            <v>93.34</v>
          </cell>
          <cell r="GE140">
            <v>93.34</v>
          </cell>
          <cell r="GF140">
            <v>93.34</v>
          </cell>
          <cell r="GG140">
            <v>93.34</v>
          </cell>
          <cell r="GH140">
            <v>93.34</v>
          </cell>
          <cell r="GI140">
            <v>93.34</v>
          </cell>
          <cell r="GJ140">
            <v>93.34</v>
          </cell>
          <cell r="GK140">
            <v>93.34</v>
          </cell>
          <cell r="GL140">
            <v>93.34</v>
          </cell>
          <cell r="GM140">
            <v>93.34</v>
          </cell>
          <cell r="GN140">
            <v>93.34</v>
          </cell>
          <cell r="GO140">
            <v>93.34</v>
          </cell>
          <cell r="GP140">
            <v>93.34</v>
          </cell>
          <cell r="GQ140">
            <v>93.34</v>
          </cell>
        </row>
        <row r="141">
          <cell r="A141" t="str">
            <v>CRG IN</v>
          </cell>
          <cell r="B141" t="str">
            <v>Crompton Greaves</v>
          </cell>
          <cell r="C141" t="str">
            <v>Engineering &amp; Capital Goods</v>
          </cell>
          <cell r="D141">
            <v>0</v>
          </cell>
          <cell r="E141">
            <v>0</v>
          </cell>
          <cell r="F141">
            <v>0</v>
          </cell>
          <cell r="G141">
            <v>0</v>
          </cell>
          <cell r="H141">
            <v>0</v>
          </cell>
          <cell r="I141">
            <v>0</v>
          </cell>
          <cell r="J141">
            <v>0</v>
          </cell>
          <cell r="K141">
            <v>0</v>
          </cell>
          <cell r="L141">
            <v>0</v>
          </cell>
          <cell r="M141">
            <v>0</v>
          </cell>
          <cell r="N141">
            <v>0</v>
          </cell>
          <cell r="O141">
            <v>0</v>
          </cell>
          <cell r="P141">
            <v>0</v>
          </cell>
          <cell r="Q141">
            <v>0</v>
          </cell>
          <cell r="R141">
            <v>0</v>
          </cell>
          <cell r="S141">
            <v>0</v>
          </cell>
          <cell r="T141">
            <v>0</v>
          </cell>
          <cell r="U141">
            <v>0</v>
          </cell>
          <cell r="V141">
            <v>0</v>
          </cell>
          <cell r="W141">
            <v>0</v>
          </cell>
          <cell r="X141">
            <v>0</v>
          </cell>
          <cell r="Y141">
            <v>0</v>
          </cell>
          <cell r="Z141">
            <v>0</v>
          </cell>
          <cell r="AA141">
            <v>0</v>
          </cell>
          <cell r="AB141">
            <v>0</v>
          </cell>
          <cell r="AC141">
            <v>0</v>
          </cell>
          <cell r="AD141">
            <v>0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27.300000000000004</v>
          </cell>
          <cell r="AK141">
            <v>227.00000000000017</v>
          </cell>
          <cell r="AL141">
            <v>159.39999999999958</v>
          </cell>
          <cell r="AM141">
            <v>294.59999999999962</v>
          </cell>
          <cell r="AN141">
            <v>175.30000000000064</v>
          </cell>
          <cell r="AO141">
            <v>249.29999999999981</v>
          </cell>
          <cell r="AP141">
            <v>315.90000000000111</v>
          </cell>
          <cell r="AQ141">
            <v>453.50000000000034</v>
          </cell>
          <cell r="AR141">
            <v>312.50000000000074</v>
          </cell>
          <cell r="AS141">
            <v>325.19999999999993</v>
          </cell>
          <cell r="AT141">
            <v>432.10000000000053</v>
          </cell>
          <cell r="AU141">
            <v>560.99999999999977</v>
          </cell>
          <cell r="AV141">
            <v>363.69999999999976</v>
          </cell>
          <cell r="AW141">
            <v>406.60000000000036</v>
          </cell>
          <cell r="AX141">
            <v>454.20000000000067</v>
          </cell>
          <cell r="AY141">
            <v>699.20000000000118</v>
          </cell>
          <cell r="AZ141">
            <v>687.5999999999998</v>
          </cell>
          <cell r="BA141">
            <v>741.90000000000009</v>
          </cell>
          <cell r="BB141">
            <v>679.00000000000193</v>
          </cell>
          <cell r="BC141">
            <v>1030.699999999998</v>
          </cell>
          <cell r="BD141">
            <v>889.00000000000114</v>
          </cell>
          <cell r="BE141">
            <v>925.40000000000168</v>
          </cell>
          <cell r="BF141">
            <v>847.69999999999777</v>
          </cell>
          <cell r="BG141">
            <v>1308.7999999999997</v>
          </cell>
          <cell r="BH141">
            <v>0</v>
          </cell>
          <cell r="BI141">
            <v>0</v>
          </cell>
          <cell r="BJ141">
            <v>0</v>
          </cell>
          <cell r="BK141">
            <v>0</v>
          </cell>
          <cell r="BL141">
            <v>0</v>
          </cell>
          <cell r="BM141">
            <v>0</v>
          </cell>
          <cell r="BN141">
            <v>0</v>
          </cell>
          <cell r="BO141">
            <v>0</v>
          </cell>
          <cell r="BP141">
            <v>0</v>
          </cell>
          <cell r="BQ141">
            <v>0</v>
          </cell>
          <cell r="BR141">
            <v>0</v>
          </cell>
          <cell r="BS141">
            <v>0</v>
          </cell>
          <cell r="BT141">
            <v>0</v>
          </cell>
          <cell r="BU141">
            <v>0</v>
          </cell>
          <cell r="BV141">
            <v>0</v>
          </cell>
          <cell r="BW141">
            <v>0</v>
          </cell>
          <cell r="BX141">
            <v>0</v>
          </cell>
          <cell r="BY141">
            <v>0</v>
          </cell>
          <cell r="BZ141">
            <v>0</v>
          </cell>
          <cell r="CA141">
            <v>0</v>
          </cell>
          <cell r="CB141">
            <v>0</v>
          </cell>
          <cell r="CC141">
            <v>0</v>
          </cell>
          <cell r="CD141">
            <v>0</v>
          </cell>
          <cell r="CE141">
            <v>0</v>
          </cell>
          <cell r="CF141">
            <v>0</v>
          </cell>
          <cell r="CG141">
            <v>0</v>
          </cell>
          <cell r="CH141">
            <v>0</v>
          </cell>
          <cell r="CI141">
            <v>0</v>
          </cell>
          <cell r="CJ141">
            <v>0</v>
          </cell>
          <cell r="CK141">
            <v>0</v>
          </cell>
          <cell r="CL141">
            <v>0</v>
          </cell>
          <cell r="CM141">
            <v>0</v>
          </cell>
          <cell r="CN141">
            <v>27.300000000000004</v>
          </cell>
          <cell r="CO141">
            <v>227.00000000000017</v>
          </cell>
          <cell r="CP141">
            <v>111.39999999999958</v>
          </cell>
          <cell r="CQ141">
            <v>284.29999999999961</v>
          </cell>
          <cell r="CR141">
            <v>175.30000000000064</v>
          </cell>
          <cell r="CS141">
            <v>249.29999999999981</v>
          </cell>
          <cell r="CT141">
            <v>315.90000000000111</v>
          </cell>
          <cell r="CU141">
            <v>407.30000000000035</v>
          </cell>
          <cell r="CV141">
            <v>312.50000000000074</v>
          </cell>
          <cell r="CW141">
            <v>325.19999999999993</v>
          </cell>
          <cell r="CX141">
            <v>432.10000000000053</v>
          </cell>
          <cell r="CY141">
            <v>560.99999999999977</v>
          </cell>
          <cell r="CZ141">
            <v>363.69999999999976</v>
          </cell>
          <cell r="DA141">
            <v>406.60000000000036</v>
          </cell>
          <cell r="DB141">
            <v>454.20000000000067</v>
          </cell>
          <cell r="DC141">
            <v>699.20000000000118</v>
          </cell>
          <cell r="DD141">
            <v>687.5999999999998</v>
          </cell>
          <cell r="DE141">
            <v>741.90000000000009</v>
          </cell>
          <cell r="DF141">
            <v>679.00000000000193</v>
          </cell>
          <cell r="DG141">
            <v>1030.699999999998</v>
          </cell>
          <cell r="DH141">
            <v>889.00000000000114</v>
          </cell>
          <cell r="DI141">
            <v>925.40000000000168</v>
          </cell>
          <cell r="DJ141">
            <v>847.69999999999777</v>
          </cell>
          <cell r="DK141">
            <v>1308.7999999999997</v>
          </cell>
          <cell r="DL141">
            <v>0</v>
          </cell>
          <cell r="DM141">
            <v>0</v>
          </cell>
          <cell r="DN141">
            <v>0</v>
          </cell>
          <cell r="DO141">
            <v>0</v>
          </cell>
          <cell r="DP141">
            <v>0</v>
          </cell>
          <cell r="DQ141">
            <v>0</v>
          </cell>
          <cell r="DR141">
            <v>0</v>
          </cell>
          <cell r="DS141">
            <v>0</v>
          </cell>
          <cell r="DT141">
            <v>0</v>
          </cell>
          <cell r="DU141">
            <v>0</v>
          </cell>
          <cell r="DV141">
            <v>0</v>
          </cell>
          <cell r="DW141">
            <v>0</v>
          </cell>
          <cell r="DX141">
            <v>0</v>
          </cell>
          <cell r="DY141">
            <v>0</v>
          </cell>
          <cell r="DZ141">
            <v>0</v>
          </cell>
          <cell r="EA141">
            <v>0</v>
          </cell>
          <cell r="EB141">
            <v>0</v>
          </cell>
          <cell r="EC141">
            <v>0</v>
          </cell>
          <cell r="ED141">
            <v>0</v>
          </cell>
          <cell r="EE141">
            <v>0</v>
          </cell>
          <cell r="EF141">
            <v>0</v>
          </cell>
          <cell r="EG141">
            <v>0</v>
          </cell>
          <cell r="EH141">
            <v>0</v>
          </cell>
          <cell r="EI141">
            <v>0</v>
          </cell>
          <cell r="EJ141">
            <v>0</v>
          </cell>
          <cell r="EK141">
            <v>0</v>
          </cell>
          <cell r="EL141">
            <v>0</v>
          </cell>
          <cell r="EM141">
            <v>0</v>
          </cell>
          <cell r="EN141">
            <v>0</v>
          </cell>
          <cell r="EO141">
            <v>0</v>
          </cell>
          <cell r="EP141">
            <v>0</v>
          </cell>
          <cell r="EQ141">
            <v>0</v>
          </cell>
          <cell r="ER141">
            <v>0</v>
          </cell>
          <cell r="ES141">
            <v>0</v>
          </cell>
          <cell r="ET141">
            <v>0</v>
          </cell>
          <cell r="EU141">
            <v>0</v>
          </cell>
          <cell r="EV141">
            <v>0</v>
          </cell>
          <cell r="EW141">
            <v>0</v>
          </cell>
          <cell r="EX141">
            <v>0</v>
          </cell>
          <cell r="EY141">
            <v>0</v>
          </cell>
          <cell r="EZ141">
            <v>0</v>
          </cell>
          <cell r="FA141">
            <v>0</v>
          </cell>
          <cell r="FB141">
            <v>0</v>
          </cell>
          <cell r="FC141">
            <v>0</v>
          </cell>
          <cell r="FD141">
            <v>0</v>
          </cell>
          <cell r="FE141">
            <v>0</v>
          </cell>
          <cell r="FF141">
            <v>0</v>
          </cell>
          <cell r="FG141">
            <v>0</v>
          </cell>
          <cell r="FH141">
            <v>0</v>
          </cell>
          <cell r="FI141">
            <v>0</v>
          </cell>
          <cell r="FJ141">
            <v>0</v>
          </cell>
          <cell r="FK141">
            <v>0</v>
          </cell>
          <cell r="FL141">
            <v>0</v>
          </cell>
          <cell r="FM141">
            <v>0</v>
          </cell>
          <cell r="FN141">
            <v>0</v>
          </cell>
          <cell r="FO141">
            <v>0</v>
          </cell>
          <cell r="FP141">
            <v>0</v>
          </cell>
          <cell r="FQ141">
            <v>0</v>
          </cell>
          <cell r="FR141">
            <v>0</v>
          </cell>
          <cell r="FS141">
            <v>0</v>
          </cell>
          <cell r="FT141">
            <v>366.6</v>
          </cell>
          <cell r="FU141">
            <v>366.6</v>
          </cell>
          <cell r="FV141">
            <v>366.6</v>
          </cell>
          <cell r="FW141">
            <v>366.6</v>
          </cell>
          <cell r="FX141">
            <v>366.6</v>
          </cell>
          <cell r="FY141">
            <v>366.58499999999998</v>
          </cell>
          <cell r="FZ141">
            <v>366.58499999999998</v>
          </cell>
          <cell r="GA141">
            <v>366.58499999999998</v>
          </cell>
          <cell r="GB141">
            <v>366.58499999999998</v>
          </cell>
          <cell r="GC141">
            <v>366.58499999999998</v>
          </cell>
          <cell r="GD141">
            <v>366.58499999999998</v>
          </cell>
          <cell r="GE141">
            <v>366.58499999999998</v>
          </cell>
          <cell r="GF141">
            <v>366.58499999999998</v>
          </cell>
          <cell r="GG141">
            <v>366.58499999999998</v>
          </cell>
          <cell r="GH141">
            <v>366.58499999999998</v>
          </cell>
          <cell r="GI141">
            <v>366.58499999999998</v>
          </cell>
          <cell r="GJ141">
            <v>366.58499999999998</v>
          </cell>
          <cell r="GK141">
            <v>366.58499999999998</v>
          </cell>
          <cell r="GL141">
            <v>366.58499999999998</v>
          </cell>
          <cell r="GM141">
            <v>366.58499999999998</v>
          </cell>
          <cell r="GN141">
            <v>366.58499999999998</v>
          </cell>
          <cell r="GO141">
            <v>366.58499999999998</v>
          </cell>
          <cell r="GP141">
            <v>366.58499999999998</v>
          </cell>
          <cell r="GQ141">
            <v>366.58499999999998</v>
          </cell>
        </row>
        <row r="142">
          <cell r="A142" t="str">
            <v>KKC IN</v>
          </cell>
          <cell r="B142" t="str">
            <v>Cummins India</v>
          </cell>
          <cell r="C142" t="str">
            <v>Engineering &amp; Capital Goods</v>
          </cell>
          <cell r="D142">
            <v>0</v>
          </cell>
          <cell r="E142">
            <v>0</v>
          </cell>
          <cell r="F142">
            <v>0</v>
          </cell>
          <cell r="G142">
            <v>0</v>
          </cell>
          <cell r="H142">
            <v>0</v>
          </cell>
          <cell r="I142">
            <v>0</v>
          </cell>
          <cell r="J142">
            <v>0</v>
          </cell>
          <cell r="K142">
            <v>0</v>
          </cell>
          <cell r="L142">
            <v>0</v>
          </cell>
          <cell r="M142">
            <v>0</v>
          </cell>
          <cell r="N142">
            <v>0</v>
          </cell>
          <cell r="O142">
            <v>0</v>
          </cell>
          <cell r="P142">
            <v>0</v>
          </cell>
          <cell r="Q142">
            <v>0</v>
          </cell>
          <cell r="R142">
            <v>0</v>
          </cell>
          <cell r="S142">
            <v>0</v>
          </cell>
          <cell r="T142">
            <v>0</v>
          </cell>
          <cell r="U142">
            <v>0</v>
          </cell>
          <cell r="V142">
            <v>0</v>
          </cell>
          <cell r="W142">
            <v>0</v>
          </cell>
          <cell r="X142">
            <v>0</v>
          </cell>
          <cell r="Y142">
            <v>0</v>
          </cell>
          <cell r="Z142">
            <v>0</v>
          </cell>
          <cell r="AA142">
            <v>0</v>
          </cell>
          <cell r="AB142">
            <v>0</v>
          </cell>
          <cell r="AC142">
            <v>0</v>
          </cell>
          <cell r="AD142">
            <v>0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289.07299999999987</v>
          </cell>
          <cell r="AK142">
            <v>290.62300000000039</v>
          </cell>
          <cell r="AL142">
            <v>257.78400000000005</v>
          </cell>
          <cell r="AM142">
            <v>295.73399999999992</v>
          </cell>
          <cell r="AN142">
            <v>289.06700000000023</v>
          </cell>
          <cell r="AO142">
            <v>286.00060000000065</v>
          </cell>
          <cell r="AP142">
            <v>328.55900000000008</v>
          </cell>
          <cell r="AQ142">
            <v>463.82699999999988</v>
          </cell>
          <cell r="AR142">
            <v>354.34100000000018</v>
          </cell>
          <cell r="AS142">
            <v>377.69669999999996</v>
          </cell>
          <cell r="AT142">
            <v>484.73000000000013</v>
          </cell>
          <cell r="AU142">
            <v>540.99799999999993</v>
          </cell>
          <cell r="AV142">
            <v>507.86900000000009</v>
          </cell>
          <cell r="AW142">
            <v>626.96200000000056</v>
          </cell>
          <cell r="AX142">
            <v>628.9</v>
          </cell>
          <cell r="AY142">
            <v>656.70000000000016</v>
          </cell>
          <cell r="AZ142">
            <v>640.1999999999997</v>
          </cell>
          <cell r="BA142">
            <v>665.6000000000007</v>
          </cell>
          <cell r="BB142">
            <v>746.10000000000082</v>
          </cell>
          <cell r="BC142">
            <v>755.99999999999966</v>
          </cell>
          <cell r="BD142">
            <v>882.7</v>
          </cell>
          <cell r="BE142">
            <v>939.19999999999936</v>
          </cell>
          <cell r="BF142">
            <v>1141.4000000000003</v>
          </cell>
          <cell r="BG142">
            <v>1181.7</v>
          </cell>
          <cell r="BH142">
            <v>0</v>
          </cell>
          <cell r="BI142">
            <v>0</v>
          </cell>
          <cell r="BJ142">
            <v>0</v>
          </cell>
          <cell r="BK142">
            <v>0</v>
          </cell>
          <cell r="BL142">
            <v>0</v>
          </cell>
          <cell r="BM142">
            <v>0</v>
          </cell>
          <cell r="BN142">
            <v>0</v>
          </cell>
          <cell r="BO142">
            <v>0</v>
          </cell>
          <cell r="BP142">
            <v>0</v>
          </cell>
          <cell r="BQ142">
            <v>0</v>
          </cell>
          <cell r="BR142">
            <v>0</v>
          </cell>
          <cell r="BS142">
            <v>0</v>
          </cell>
          <cell r="BT142">
            <v>0</v>
          </cell>
          <cell r="BU142">
            <v>0</v>
          </cell>
          <cell r="BV142">
            <v>0</v>
          </cell>
          <cell r="BW142">
            <v>0</v>
          </cell>
          <cell r="BX142">
            <v>0</v>
          </cell>
          <cell r="BY142">
            <v>0</v>
          </cell>
          <cell r="BZ142">
            <v>0</v>
          </cell>
          <cell r="CA142">
            <v>0</v>
          </cell>
          <cell r="CB142">
            <v>0</v>
          </cell>
          <cell r="CC142">
            <v>0</v>
          </cell>
          <cell r="CD142">
            <v>0</v>
          </cell>
          <cell r="CE142">
            <v>0</v>
          </cell>
          <cell r="CF142">
            <v>0</v>
          </cell>
          <cell r="CG142">
            <v>0</v>
          </cell>
          <cell r="CH142">
            <v>0</v>
          </cell>
          <cell r="CI142">
            <v>0</v>
          </cell>
          <cell r="CJ142">
            <v>0</v>
          </cell>
          <cell r="CK142">
            <v>0</v>
          </cell>
          <cell r="CL142">
            <v>0</v>
          </cell>
          <cell r="CM142">
            <v>0</v>
          </cell>
          <cell r="CN142">
            <v>303.35699999999986</v>
          </cell>
          <cell r="CO142">
            <v>297.61600000000038</v>
          </cell>
          <cell r="CP142">
            <v>259.80100000000004</v>
          </cell>
          <cell r="CQ142">
            <v>295.73399999999992</v>
          </cell>
          <cell r="CR142">
            <v>303.35100000000023</v>
          </cell>
          <cell r="CS142">
            <v>292.99360000000064</v>
          </cell>
          <cell r="CT142">
            <v>328.55900000000008</v>
          </cell>
          <cell r="CU142">
            <v>463.92199999999991</v>
          </cell>
          <cell r="CV142">
            <v>354.34100000000018</v>
          </cell>
          <cell r="CW142">
            <v>377.69669999999996</v>
          </cell>
          <cell r="CX142">
            <v>484.73000000000013</v>
          </cell>
          <cell r="CY142">
            <v>540.99799999999993</v>
          </cell>
          <cell r="CZ142">
            <v>507.86900000000009</v>
          </cell>
          <cell r="DA142">
            <v>626.96200000000056</v>
          </cell>
          <cell r="DB142">
            <v>628.9</v>
          </cell>
          <cell r="DC142">
            <v>656.70000000000016</v>
          </cell>
          <cell r="DD142">
            <v>640.1999999999997</v>
          </cell>
          <cell r="DE142">
            <v>665.6000000000007</v>
          </cell>
          <cell r="DF142">
            <v>746.10000000000082</v>
          </cell>
          <cell r="DG142">
            <v>755.99999999999966</v>
          </cell>
          <cell r="DH142">
            <v>882.7</v>
          </cell>
          <cell r="DI142">
            <v>939.19999999999936</v>
          </cell>
          <cell r="DJ142">
            <v>1141.4000000000003</v>
          </cell>
          <cell r="DK142">
            <v>1181.7</v>
          </cell>
          <cell r="DL142">
            <v>0</v>
          </cell>
          <cell r="DM142">
            <v>0</v>
          </cell>
          <cell r="DN142">
            <v>0</v>
          </cell>
          <cell r="DO142">
            <v>0</v>
          </cell>
          <cell r="DP142">
            <v>0</v>
          </cell>
          <cell r="DQ142">
            <v>0</v>
          </cell>
          <cell r="DR142">
            <v>0</v>
          </cell>
          <cell r="DS142">
            <v>0</v>
          </cell>
          <cell r="DT142">
            <v>0</v>
          </cell>
          <cell r="DU142">
            <v>0</v>
          </cell>
          <cell r="DV142">
            <v>0</v>
          </cell>
          <cell r="DW142">
            <v>0</v>
          </cell>
          <cell r="DX142">
            <v>0</v>
          </cell>
          <cell r="DY142">
            <v>0</v>
          </cell>
          <cell r="DZ142">
            <v>0</v>
          </cell>
          <cell r="EA142">
            <v>0</v>
          </cell>
          <cell r="EB142">
            <v>0</v>
          </cell>
          <cell r="EC142">
            <v>0</v>
          </cell>
          <cell r="ED142">
            <v>0</v>
          </cell>
          <cell r="EE142">
            <v>0</v>
          </cell>
          <cell r="EF142">
            <v>0</v>
          </cell>
          <cell r="EG142">
            <v>0</v>
          </cell>
          <cell r="EH142">
            <v>0</v>
          </cell>
          <cell r="EI142">
            <v>0</v>
          </cell>
          <cell r="EJ142">
            <v>0</v>
          </cell>
          <cell r="EK142">
            <v>0</v>
          </cell>
          <cell r="EL142">
            <v>0</v>
          </cell>
          <cell r="EM142">
            <v>0</v>
          </cell>
          <cell r="EN142">
            <v>0</v>
          </cell>
          <cell r="EO142">
            <v>0</v>
          </cell>
          <cell r="EP142">
            <v>0</v>
          </cell>
          <cell r="EQ142">
            <v>0</v>
          </cell>
          <cell r="ER142">
            <v>0</v>
          </cell>
          <cell r="ES142">
            <v>0</v>
          </cell>
          <cell r="ET142">
            <v>0</v>
          </cell>
          <cell r="EU142">
            <v>0</v>
          </cell>
          <cell r="EV142">
            <v>0</v>
          </cell>
          <cell r="EW142">
            <v>0</v>
          </cell>
          <cell r="EX142">
            <v>0</v>
          </cell>
          <cell r="EY142">
            <v>0</v>
          </cell>
          <cell r="EZ142">
            <v>0</v>
          </cell>
          <cell r="FA142">
            <v>0</v>
          </cell>
          <cell r="FB142">
            <v>0</v>
          </cell>
          <cell r="FC142">
            <v>0</v>
          </cell>
          <cell r="FD142">
            <v>0</v>
          </cell>
          <cell r="FE142">
            <v>0</v>
          </cell>
          <cell r="FF142">
            <v>0</v>
          </cell>
          <cell r="FG142">
            <v>0</v>
          </cell>
          <cell r="FH142">
            <v>0</v>
          </cell>
          <cell r="FI142">
            <v>0</v>
          </cell>
          <cell r="FJ142">
            <v>0</v>
          </cell>
          <cell r="FK142">
            <v>0</v>
          </cell>
          <cell r="FL142">
            <v>0</v>
          </cell>
          <cell r="FM142">
            <v>0</v>
          </cell>
          <cell r="FN142">
            <v>0</v>
          </cell>
          <cell r="FO142">
            <v>0</v>
          </cell>
          <cell r="FP142">
            <v>0</v>
          </cell>
          <cell r="FQ142">
            <v>0</v>
          </cell>
          <cell r="FR142">
            <v>0</v>
          </cell>
          <cell r="FS142">
            <v>0</v>
          </cell>
          <cell r="FT142">
            <v>0</v>
          </cell>
          <cell r="FU142">
            <v>0</v>
          </cell>
          <cell r="FV142">
            <v>0</v>
          </cell>
          <cell r="FW142">
            <v>0</v>
          </cell>
          <cell r="FX142">
            <v>198</v>
          </cell>
          <cell r="FY142">
            <v>198</v>
          </cell>
          <cell r="FZ142">
            <v>198</v>
          </cell>
          <cell r="GA142">
            <v>198</v>
          </cell>
          <cell r="GB142">
            <v>198</v>
          </cell>
          <cell r="GC142">
            <v>198</v>
          </cell>
          <cell r="GD142">
            <v>198</v>
          </cell>
          <cell r="GE142">
            <v>198</v>
          </cell>
          <cell r="GF142">
            <v>198</v>
          </cell>
          <cell r="GG142">
            <v>198</v>
          </cell>
          <cell r="GH142">
            <v>198</v>
          </cell>
          <cell r="GI142">
            <v>198</v>
          </cell>
          <cell r="GJ142">
            <v>198</v>
          </cell>
          <cell r="GK142">
            <v>198</v>
          </cell>
          <cell r="GL142">
            <v>198</v>
          </cell>
          <cell r="GM142">
            <v>198</v>
          </cell>
          <cell r="GN142">
            <v>198</v>
          </cell>
          <cell r="GO142">
            <v>198</v>
          </cell>
          <cell r="GP142">
            <v>198</v>
          </cell>
          <cell r="GQ142">
            <v>198</v>
          </cell>
        </row>
        <row r="143">
          <cell r="A143" t="str">
            <v>ELCN IN</v>
          </cell>
          <cell r="B143" t="str">
            <v>Elecon Engineering Co</v>
          </cell>
          <cell r="C143" t="str">
            <v>Engineering &amp; Capital Goods</v>
          </cell>
          <cell r="D143">
            <v>0</v>
          </cell>
          <cell r="E143">
            <v>0</v>
          </cell>
          <cell r="F143">
            <v>0</v>
          </cell>
          <cell r="G143">
            <v>0</v>
          </cell>
          <cell r="H143">
            <v>0</v>
          </cell>
          <cell r="I143">
            <v>0</v>
          </cell>
          <cell r="J143">
            <v>0</v>
          </cell>
          <cell r="K143">
            <v>0</v>
          </cell>
          <cell r="L143">
            <v>0</v>
          </cell>
          <cell r="M143">
            <v>0</v>
          </cell>
          <cell r="N143">
            <v>0</v>
          </cell>
          <cell r="O143">
            <v>0</v>
          </cell>
          <cell r="P143">
            <v>0</v>
          </cell>
          <cell r="Q143">
            <v>0</v>
          </cell>
          <cell r="R143">
            <v>0</v>
          </cell>
          <cell r="S143">
            <v>0</v>
          </cell>
          <cell r="T143">
            <v>0</v>
          </cell>
          <cell r="U143">
            <v>0</v>
          </cell>
          <cell r="V143">
            <v>0</v>
          </cell>
          <cell r="W143">
            <v>0</v>
          </cell>
          <cell r="X143">
            <v>0</v>
          </cell>
          <cell r="Y143">
            <v>0</v>
          </cell>
          <cell r="Z143">
            <v>0</v>
          </cell>
          <cell r="AA143">
            <v>0</v>
          </cell>
          <cell r="AB143">
            <v>0</v>
          </cell>
          <cell r="AC143">
            <v>0</v>
          </cell>
          <cell r="AD143">
            <v>0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-25.32200000000001</v>
          </cell>
          <cell r="AK143">
            <v>-17.903999999999964</v>
          </cell>
          <cell r="AL143">
            <v>-234.43100000000004</v>
          </cell>
          <cell r="AM143">
            <v>7.4840000000000764</v>
          </cell>
          <cell r="AN143">
            <v>10.152000000000037</v>
          </cell>
          <cell r="AO143">
            <v>11.055000000000007</v>
          </cell>
          <cell r="AP143">
            <v>18.836999999999993</v>
          </cell>
          <cell r="AQ143">
            <v>60.367000000000182</v>
          </cell>
          <cell r="AR143">
            <v>30.271000000000026</v>
          </cell>
          <cell r="AS143">
            <v>57.51899999999992</v>
          </cell>
          <cell r="AT143">
            <v>81.433000000000092</v>
          </cell>
          <cell r="AU143">
            <v>109.58900000000006</v>
          </cell>
          <cell r="AV143">
            <v>54.035000000000089</v>
          </cell>
          <cell r="AW143">
            <v>162.69099999999997</v>
          </cell>
          <cell r="AX143">
            <v>146.7399999999999</v>
          </cell>
          <cell r="AY143">
            <v>185.58899999999943</v>
          </cell>
          <cell r="AZ143">
            <v>104.10699999999993</v>
          </cell>
          <cell r="BA143">
            <v>172.30400000000003</v>
          </cell>
          <cell r="BB143">
            <v>165.85000000000005</v>
          </cell>
          <cell r="BC143">
            <v>229.85</v>
          </cell>
          <cell r="BD143">
            <v>119.42499999999995</v>
          </cell>
          <cell r="BE143">
            <v>160.15599999999989</v>
          </cell>
          <cell r="BF143">
            <v>125.1049999999999</v>
          </cell>
          <cell r="BG143">
            <v>169.8179999999997</v>
          </cell>
          <cell r="BH143">
            <v>0</v>
          </cell>
          <cell r="BI143">
            <v>0</v>
          </cell>
          <cell r="BJ143">
            <v>0</v>
          </cell>
          <cell r="BK143">
            <v>0</v>
          </cell>
          <cell r="BL143">
            <v>0</v>
          </cell>
          <cell r="BM143">
            <v>0</v>
          </cell>
          <cell r="BN143">
            <v>0</v>
          </cell>
          <cell r="BO143">
            <v>0</v>
          </cell>
          <cell r="BP143">
            <v>0</v>
          </cell>
          <cell r="BQ143">
            <v>0</v>
          </cell>
          <cell r="BR143">
            <v>0</v>
          </cell>
          <cell r="BS143">
            <v>0</v>
          </cell>
          <cell r="BT143">
            <v>0</v>
          </cell>
          <cell r="BU143">
            <v>0</v>
          </cell>
          <cell r="BV143">
            <v>0</v>
          </cell>
          <cell r="BW143">
            <v>0</v>
          </cell>
          <cell r="BX143">
            <v>0</v>
          </cell>
          <cell r="BY143">
            <v>0</v>
          </cell>
          <cell r="BZ143">
            <v>0</v>
          </cell>
          <cell r="CA143">
            <v>0</v>
          </cell>
          <cell r="CB143">
            <v>0</v>
          </cell>
          <cell r="CC143">
            <v>0</v>
          </cell>
          <cell r="CD143">
            <v>0</v>
          </cell>
          <cell r="CE143">
            <v>0</v>
          </cell>
          <cell r="CF143">
            <v>0</v>
          </cell>
          <cell r="CG143">
            <v>0</v>
          </cell>
          <cell r="CH143">
            <v>0</v>
          </cell>
          <cell r="CI143">
            <v>0</v>
          </cell>
          <cell r="CJ143">
            <v>0</v>
          </cell>
          <cell r="CK143">
            <v>0</v>
          </cell>
          <cell r="CL143">
            <v>0</v>
          </cell>
          <cell r="CM143">
            <v>0</v>
          </cell>
          <cell r="CN143">
            <v>-25.32200000000001</v>
          </cell>
          <cell r="CO143">
            <v>-17.903999999999964</v>
          </cell>
          <cell r="CP143">
            <v>-234.43100000000004</v>
          </cell>
          <cell r="CQ143">
            <v>7.4840000000000764</v>
          </cell>
          <cell r="CR143">
            <v>10.152000000000037</v>
          </cell>
          <cell r="CS143">
            <v>11.055000000000007</v>
          </cell>
          <cell r="CT143">
            <v>18.836999999999993</v>
          </cell>
          <cell r="CU143">
            <v>60.367000000000182</v>
          </cell>
          <cell r="CV143">
            <v>30.271000000000026</v>
          </cell>
          <cell r="CW143">
            <v>57.51899999999992</v>
          </cell>
          <cell r="CX143">
            <v>81.433000000000092</v>
          </cell>
          <cell r="CY143">
            <v>127.33900000000006</v>
          </cell>
          <cell r="CZ143">
            <v>59.775000000000091</v>
          </cell>
          <cell r="DA143">
            <v>168.43499999999997</v>
          </cell>
          <cell r="DB143">
            <v>152.48299999999989</v>
          </cell>
          <cell r="DC143">
            <v>191.31899999999942</v>
          </cell>
          <cell r="DD143">
            <v>104.32399999999993</v>
          </cell>
          <cell r="DE143">
            <v>172.30400000000003</v>
          </cell>
          <cell r="DF143">
            <v>165.85000000000005</v>
          </cell>
          <cell r="DG143">
            <v>229.85</v>
          </cell>
          <cell r="DH143">
            <v>119.42499999999995</v>
          </cell>
          <cell r="DI143">
            <v>160.15599999999989</v>
          </cell>
          <cell r="DJ143">
            <v>125.1049999999999</v>
          </cell>
          <cell r="DK143">
            <v>169.8179999999997</v>
          </cell>
          <cell r="DL143">
            <v>0</v>
          </cell>
          <cell r="DM143">
            <v>0</v>
          </cell>
          <cell r="DN143">
            <v>0</v>
          </cell>
          <cell r="DO143">
            <v>0</v>
          </cell>
          <cell r="DP143">
            <v>0</v>
          </cell>
          <cell r="DQ143">
            <v>0</v>
          </cell>
          <cell r="DR143">
            <v>0</v>
          </cell>
          <cell r="DS143">
            <v>0</v>
          </cell>
          <cell r="DT143">
            <v>0</v>
          </cell>
          <cell r="DU143">
            <v>0</v>
          </cell>
          <cell r="DV143">
            <v>0</v>
          </cell>
          <cell r="DW143">
            <v>0</v>
          </cell>
          <cell r="DX143">
            <v>0</v>
          </cell>
          <cell r="DY143">
            <v>0</v>
          </cell>
          <cell r="DZ143">
            <v>0</v>
          </cell>
          <cell r="EA143">
            <v>0</v>
          </cell>
          <cell r="EB143">
            <v>0</v>
          </cell>
          <cell r="EC143">
            <v>0</v>
          </cell>
          <cell r="ED143">
            <v>0</v>
          </cell>
          <cell r="EE143">
            <v>0</v>
          </cell>
          <cell r="EF143">
            <v>0</v>
          </cell>
          <cell r="EG143">
            <v>0</v>
          </cell>
          <cell r="EH143">
            <v>0</v>
          </cell>
          <cell r="EI143">
            <v>0</v>
          </cell>
          <cell r="EJ143">
            <v>0</v>
          </cell>
          <cell r="EK143">
            <v>0</v>
          </cell>
          <cell r="EL143">
            <v>0</v>
          </cell>
          <cell r="EM143">
            <v>0</v>
          </cell>
          <cell r="EN143">
            <v>0</v>
          </cell>
          <cell r="EO143">
            <v>0</v>
          </cell>
          <cell r="EP143">
            <v>0</v>
          </cell>
          <cell r="EQ143">
            <v>0</v>
          </cell>
          <cell r="ER143">
            <v>0</v>
          </cell>
          <cell r="ES143">
            <v>0</v>
          </cell>
          <cell r="ET143">
            <v>0</v>
          </cell>
          <cell r="EU143">
            <v>0</v>
          </cell>
          <cell r="EV143">
            <v>0</v>
          </cell>
          <cell r="EW143">
            <v>0</v>
          </cell>
          <cell r="EX143">
            <v>0</v>
          </cell>
          <cell r="EY143">
            <v>0</v>
          </cell>
          <cell r="EZ143">
            <v>0</v>
          </cell>
          <cell r="FA143">
            <v>0</v>
          </cell>
          <cell r="FB143">
            <v>0</v>
          </cell>
          <cell r="FC143">
            <v>0</v>
          </cell>
          <cell r="FD143">
            <v>0</v>
          </cell>
          <cell r="FE143">
            <v>0</v>
          </cell>
          <cell r="FF143">
            <v>0</v>
          </cell>
          <cell r="FG143">
            <v>0</v>
          </cell>
          <cell r="FH143">
            <v>0</v>
          </cell>
          <cell r="FI143">
            <v>0</v>
          </cell>
          <cell r="FJ143">
            <v>0</v>
          </cell>
          <cell r="FK143">
            <v>0</v>
          </cell>
          <cell r="FL143">
            <v>0</v>
          </cell>
          <cell r="FM143">
            <v>0</v>
          </cell>
          <cell r="FN143">
            <v>0</v>
          </cell>
          <cell r="FO143">
            <v>0</v>
          </cell>
          <cell r="FP143">
            <v>0</v>
          </cell>
          <cell r="FQ143">
            <v>0</v>
          </cell>
          <cell r="FR143">
            <v>0</v>
          </cell>
          <cell r="FS143">
            <v>0</v>
          </cell>
          <cell r="FT143">
            <v>5.6</v>
          </cell>
          <cell r="FU143">
            <v>5.6</v>
          </cell>
          <cell r="FV143">
            <v>5.6</v>
          </cell>
          <cell r="FW143">
            <v>5.6</v>
          </cell>
          <cell r="FX143">
            <v>5.6</v>
          </cell>
          <cell r="FY143">
            <v>5.6</v>
          </cell>
          <cell r="FZ143">
            <v>5.6</v>
          </cell>
          <cell r="GA143">
            <v>5.6</v>
          </cell>
          <cell r="GB143">
            <v>5.6</v>
          </cell>
          <cell r="GC143">
            <v>5.6</v>
          </cell>
          <cell r="GD143">
            <v>5.6</v>
          </cell>
          <cell r="GE143">
            <v>5.7</v>
          </cell>
          <cell r="GF143">
            <v>6.13</v>
          </cell>
          <cell r="GG143">
            <v>6.1303939999999999</v>
          </cell>
          <cell r="GH143">
            <v>30.950000000000003</v>
          </cell>
          <cell r="GI143">
            <v>30.950000000000003</v>
          </cell>
          <cell r="GJ143">
            <v>30.950000000000003</v>
          </cell>
          <cell r="GK143">
            <v>30.950000000000003</v>
          </cell>
          <cell r="GL143">
            <v>92.769043252595168</v>
          </cell>
          <cell r="GM143">
            <v>92.86</v>
          </cell>
          <cell r="GN143">
            <v>92.861509999999996</v>
          </cell>
          <cell r="GO143">
            <v>92.861509999999996</v>
          </cell>
          <cell r="GP143">
            <v>92.861509999999996</v>
          </cell>
          <cell r="GQ143">
            <v>92.861509999999996</v>
          </cell>
        </row>
        <row r="144">
          <cell r="A144" t="str">
            <v>EEI IN</v>
          </cell>
          <cell r="B144" t="str">
            <v>Eimco Elecon India Ltd</v>
          </cell>
          <cell r="C144" t="str">
            <v>Engineering &amp; Capital Goods</v>
          </cell>
          <cell r="D144">
            <v>0</v>
          </cell>
          <cell r="E144">
            <v>0</v>
          </cell>
          <cell r="F144">
            <v>0</v>
          </cell>
          <cell r="G144">
            <v>0</v>
          </cell>
          <cell r="H144">
            <v>0</v>
          </cell>
          <cell r="I144">
            <v>0</v>
          </cell>
          <cell r="J144">
            <v>0</v>
          </cell>
          <cell r="K144">
            <v>0</v>
          </cell>
          <cell r="L144">
            <v>0</v>
          </cell>
          <cell r="M144">
            <v>0</v>
          </cell>
          <cell r="N144">
            <v>0</v>
          </cell>
          <cell r="O144">
            <v>0</v>
          </cell>
          <cell r="P144">
            <v>0</v>
          </cell>
          <cell r="Q144">
            <v>0</v>
          </cell>
          <cell r="R144">
            <v>0</v>
          </cell>
          <cell r="S144">
            <v>0</v>
          </cell>
          <cell r="T144">
            <v>0</v>
          </cell>
          <cell r="U144">
            <v>0</v>
          </cell>
          <cell r="V144">
            <v>0</v>
          </cell>
          <cell r="W144">
            <v>0</v>
          </cell>
          <cell r="X144">
            <v>0</v>
          </cell>
          <cell r="Y144">
            <v>0</v>
          </cell>
          <cell r="Z144">
            <v>0</v>
          </cell>
          <cell r="AA144">
            <v>0</v>
          </cell>
          <cell r="AB144">
            <v>0</v>
          </cell>
          <cell r="AC144">
            <v>0</v>
          </cell>
          <cell r="AD144">
            <v>0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15.262999999999995</v>
          </cell>
          <cell r="AK144">
            <v>29.488000000000028</v>
          </cell>
          <cell r="AL144">
            <v>20.996999999999993</v>
          </cell>
          <cell r="AM144">
            <v>10.323999999999984</v>
          </cell>
          <cell r="AN144">
            <v>25.096000000000014</v>
          </cell>
          <cell r="AO144">
            <v>17.293999999999976</v>
          </cell>
          <cell r="AP144">
            <v>23.327999999999996</v>
          </cell>
          <cell r="AQ144">
            <v>21.822000000000017</v>
          </cell>
          <cell r="AR144">
            <v>17.119</v>
          </cell>
          <cell r="AS144">
            <v>25.951999999999984</v>
          </cell>
          <cell r="AT144">
            <v>12.525000000000006</v>
          </cell>
          <cell r="AU144">
            <v>26.885999999999981</v>
          </cell>
          <cell r="AV144">
            <v>28.635999999999996</v>
          </cell>
          <cell r="AW144">
            <v>17.222999999999985</v>
          </cell>
          <cell r="AX144">
            <v>14.959999999999997</v>
          </cell>
          <cell r="AY144">
            <v>26.08400000000001</v>
          </cell>
          <cell r="AZ144">
            <v>40.892999999999972</v>
          </cell>
          <cell r="BA144">
            <v>33.879999999999974</v>
          </cell>
          <cell r="BB144">
            <v>14.741000000000007</v>
          </cell>
          <cell r="BC144">
            <v>43.874000000000017</v>
          </cell>
          <cell r="BD144">
            <v>35.513999999999946</v>
          </cell>
          <cell r="BE144">
            <v>25.033000000000019</v>
          </cell>
          <cell r="BF144">
            <v>27.044999999999991</v>
          </cell>
          <cell r="BG144">
            <v>64.678999999999945</v>
          </cell>
          <cell r="BH144">
            <v>0</v>
          </cell>
          <cell r="BI144">
            <v>0</v>
          </cell>
          <cell r="BJ144">
            <v>0</v>
          </cell>
          <cell r="BK144">
            <v>0</v>
          </cell>
          <cell r="BL144">
            <v>0</v>
          </cell>
          <cell r="BM144">
            <v>0</v>
          </cell>
          <cell r="BN144">
            <v>0</v>
          </cell>
          <cell r="BO144">
            <v>0</v>
          </cell>
          <cell r="BP144">
            <v>0</v>
          </cell>
          <cell r="BQ144">
            <v>0</v>
          </cell>
          <cell r="BR144">
            <v>0</v>
          </cell>
          <cell r="BS144">
            <v>0</v>
          </cell>
          <cell r="BT144">
            <v>0</v>
          </cell>
          <cell r="BU144">
            <v>0</v>
          </cell>
          <cell r="BV144">
            <v>0</v>
          </cell>
          <cell r="BW144">
            <v>0</v>
          </cell>
          <cell r="BX144">
            <v>0</v>
          </cell>
          <cell r="BY144">
            <v>0</v>
          </cell>
          <cell r="BZ144">
            <v>0</v>
          </cell>
          <cell r="CA144">
            <v>0</v>
          </cell>
          <cell r="CB144">
            <v>0</v>
          </cell>
          <cell r="CC144">
            <v>0</v>
          </cell>
          <cell r="CD144">
            <v>0</v>
          </cell>
          <cell r="CE144">
            <v>0</v>
          </cell>
          <cell r="CF144">
            <v>0</v>
          </cell>
          <cell r="CG144">
            <v>0</v>
          </cell>
          <cell r="CH144">
            <v>0</v>
          </cell>
          <cell r="CI144">
            <v>0</v>
          </cell>
          <cell r="CJ144">
            <v>0</v>
          </cell>
          <cell r="CK144">
            <v>0</v>
          </cell>
          <cell r="CL144">
            <v>0</v>
          </cell>
          <cell r="CM144">
            <v>0</v>
          </cell>
          <cell r="CN144">
            <v>15.262999999999995</v>
          </cell>
          <cell r="CO144">
            <v>29.488000000000028</v>
          </cell>
          <cell r="CP144">
            <v>20.996999999999993</v>
          </cell>
          <cell r="CQ144">
            <v>10.323999999999984</v>
          </cell>
          <cell r="CR144">
            <v>25.096000000000014</v>
          </cell>
          <cell r="CS144">
            <v>17.293999999999976</v>
          </cell>
          <cell r="CT144">
            <v>23.327999999999996</v>
          </cell>
          <cell r="CU144">
            <v>21.822000000000017</v>
          </cell>
          <cell r="CV144">
            <v>17.119</v>
          </cell>
          <cell r="CW144">
            <v>25.951999999999984</v>
          </cell>
          <cell r="CX144">
            <v>12.525000000000006</v>
          </cell>
          <cell r="CY144">
            <v>26.885999999999981</v>
          </cell>
          <cell r="CZ144">
            <v>28.635999999999996</v>
          </cell>
          <cell r="DA144">
            <v>17.222999999999985</v>
          </cell>
          <cell r="DB144">
            <v>14.959999999999997</v>
          </cell>
          <cell r="DC144">
            <v>26.08400000000001</v>
          </cell>
          <cell r="DD144">
            <v>40.892999999999972</v>
          </cell>
          <cell r="DE144">
            <v>33.879999999999974</v>
          </cell>
          <cell r="DF144">
            <v>14.741000000000007</v>
          </cell>
          <cell r="DG144">
            <v>35.860000000000014</v>
          </cell>
          <cell r="DH144">
            <v>35.513999999999946</v>
          </cell>
          <cell r="DI144">
            <v>25.033000000000019</v>
          </cell>
          <cell r="DJ144">
            <v>27.044999999999991</v>
          </cell>
          <cell r="DK144">
            <v>64.678999999999945</v>
          </cell>
          <cell r="DL144">
            <v>0</v>
          </cell>
          <cell r="DM144">
            <v>0</v>
          </cell>
          <cell r="DN144">
            <v>0</v>
          </cell>
          <cell r="DO144">
            <v>0</v>
          </cell>
          <cell r="DP144">
            <v>0</v>
          </cell>
          <cell r="DQ144">
            <v>0</v>
          </cell>
          <cell r="DR144">
            <v>0</v>
          </cell>
          <cell r="DS144">
            <v>0</v>
          </cell>
          <cell r="DT144">
            <v>0</v>
          </cell>
          <cell r="DU144">
            <v>0</v>
          </cell>
          <cell r="DV144">
            <v>0</v>
          </cell>
          <cell r="DW144">
            <v>0</v>
          </cell>
          <cell r="DX144">
            <v>0</v>
          </cell>
          <cell r="DY144">
            <v>0</v>
          </cell>
          <cell r="DZ144">
            <v>0</v>
          </cell>
          <cell r="EA144">
            <v>0</v>
          </cell>
          <cell r="EB144">
            <v>0</v>
          </cell>
          <cell r="EC144">
            <v>0</v>
          </cell>
          <cell r="ED144">
            <v>0</v>
          </cell>
          <cell r="EE144">
            <v>0</v>
          </cell>
          <cell r="EF144">
            <v>0</v>
          </cell>
          <cell r="EG144">
            <v>0</v>
          </cell>
          <cell r="EH144">
            <v>0</v>
          </cell>
          <cell r="EI144">
            <v>0</v>
          </cell>
          <cell r="EJ144">
            <v>0</v>
          </cell>
          <cell r="EK144">
            <v>0</v>
          </cell>
          <cell r="EL144">
            <v>0</v>
          </cell>
          <cell r="EM144">
            <v>0</v>
          </cell>
          <cell r="EN144">
            <v>0</v>
          </cell>
          <cell r="EO144">
            <v>0</v>
          </cell>
          <cell r="EP144">
            <v>0</v>
          </cell>
          <cell r="EQ144">
            <v>0</v>
          </cell>
          <cell r="ER144">
            <v>0</v>
          </cell>
          <cell r="ES144">
            <v>0</v>
          </cell>
          <cell r="ET144">
            <v>0</v>
          </cell>
          <cell r="EU144">
            <v>0</v>
          </cell>
          <cell r="EV144">
            <v>0</v>
          </cell>
          <cell r="EW144">
            <v>0</v>
          </cell>
          <cell r="EX144">
            <v>0</v>
          </cell>
          <cell r="EY144">
            <v>0</v>
          </cell>
          <cell r="EZ144">
            <v>0</v>
          </cell>
          <cell r="FA144">
            <v>0</v>
          </cell>
          <cell r="FB144">
            <v>0</v>
          </cell>
          <cell r="FC144">
            <v>0</v>
          </cell>
          <cell r="FD144">
            <v>0</v>
          </cell>
          <cell r="FE144">
            <v>0</v>
          </cell>
          <cell r="FF144">
            <v>0</v>
          </cell>
          <cell r="FG144">
            <v>0</v>
          </cell>
          <cell r="FH144">
            <v>0</v>
          </cell>
          <cell r="FI144">
            <v>0</v>
          </cell>
          <cell r="FJ144">
            <v>0</v>
          </cell>
          <cell r="FK144">
            <v>0</v>
          </cell>
          <cell r="FL144">
            <v>0</v>
          </cell>
          <cell r="FM144">
            <v>0</v>
          </cell>
          <cell r="FN144">
            <v>0</v>
          </cell>
          <cell r="FO144">
            <v>0</v>
          </cell>
          <cell r="FP144">
            <v>0</v>
          </cell>
          <cell r="FQ144">
            <v>0</v>
          </cell>
          <cell r="FR144">
            <v>0</v>
          </cell>
          <cell r="FS144">
            <v>0</v>
          </cell>
          <cell r="FT144">
            <v>5.7683850000000003</v>
          </cell>
          <cell r="FU144">
            <v>5.7683850000000003</v>
          </cell>
          <cell r="FV144">
            <v>5.7683850000000003</v>
          </cell>
          <cell r="FW144">
            <v>5.7683850000000003</v>
          </cell>
          <cell r="FX144">
            <v>5.7683850000000003</v>
          </cell>
          <cell r="FY144">
            <v>5.7683850000000003</v>
          </cell>
          <cell r="FZ144">
            <v>5.7683850000000003</v>
          </cell>
          <cell r="GA144">
            <v>5.7683850000000003</v>
          </cell>
          <cell r="GB144">
            <v>5.7683850000000003</v>
          </cell>
          <cell r="GC144">
            <v>5.7683850000000003</v>
          </cell>
          <cell r="GD144">
            <v>5.7683850000000003</v>
          </cell>
          <cell r="GE144">
            <v>5.7683850000000003</v>
          </cell>
          <cell r="GF144">
            <v>5.7683850000000003</v>
          </cell>
          <cell r="GG144">
            <v>5.7683850000000003</v>
          </cell>
          <cell r="GH144">
            <v>5.7683850000000003</v>
          </cell>
          <cell r="GI144">
            <v>5.7683850000000003</v>
          </cell>
          <cell r="GJ144">
            <v>5.7683850000000003</v>
          </cell>
          <cell r="GK144">
            <v>5.7683850000000003</v>
          </cell>
          <cell r="GL144">
            <v>5.7683850000000003</v>
          </cell>
          <cell r="GM144">
            <v>5.7683850000000003</v>
          </cell>
          <cell r="GN144">
            <v>5.7683850000000003</v>
          </cell>
          <cell r="GO144">
            <v>5.7683850000000003</v>
          </cell>
          <cell r="GP144">
            <v>5.7683850000000003</v>
          </cell>
          <cell r="GQ144">
            <v>5.7683850000000003</v>
          </cell>
        </row>
        <row r="145">
          <cell r="A145" t="str">
            <v>EMCO IN</v>
          </cell>
          <cell r="B145" t="str">
            <v>Emco</v>
          </cell>
          <cell r="C145" t="str">
            <v>Engineering &amp; Capital Goods</v>
          </cell>
          <cell r="D145">
            <v>0</v>
          </cell>
          <cell r="E145">
            <v>0</v>
          </cell>
          <cell r="F145">
            <v>0</v>
          </cell>
          <cell r="G145">
            <v>0</v>
          </cell>
          <cell r="H145">
            <v>0</v>
          </cell>
          <cell r="I145">
            <v>0</v>
          </cell>
          <cell r="J145">
            <v>0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  <cell r="T145">
            <v>0</v>
          </cell>
          <cell r="U145">
            <v>0</v>
          </cell>
          <cell r="V145">
            <v>0</v>
          </cell>
          <cell r="W145">
            <v>0</v>
          </cell>
          <cell r="X145">
            <v>0</v>
          </cell>
          <cell r="Y145">
            <v>0</v>
          </cell>
          <cell r="Z145">
            <v>0</v>
          </cell>
          <cell r="AA145">
            <v>0</v>
          </cell>
          <cell r="AB145">
            <v>0</v>
          </cell>
          <cell r="AC145">
            <v>0</v>
          </cell>
          <cell r="AD145">
            <v>0</v>
          </cell>
          <cell r="AE145">
            <v>0</v>
          </cell>
          <cell r="AF145">
            <v>0</v>
          </cell>
          <cell r="AG145">
            <v>15.410000000000023</v>
          </cell>
          <cell r="AH145">
            <v>4.0079999999999849</v>
          </cell>
          <cell r="AI145">
            <v>1.000999999999997</v>
          </cell>
          <cell r="AJ145">
            <v>5.784000000000046</v>
          </cell>
          <cell r="AK145">
            <v>10.265999999999979</v>
          </cell>
          <cell r="AL145">
            <v>10.844000000000072</v>
          </cell>
          <cell r="AM145">
            <v>15.056999999999935</v>
          </cell>
          <cell r="AN145">
            <v>9.3490000000000055</v>
          </cell>
          <cell r="AO145">
            <v>25.028999999999961</v>
          </cell>
          <cell r="AP145">
            <v>30.502000000000017</v>
          </cell>
          <cell r="AQ145">
            <v>31.168000000000013</v>
          </cell>
          <cell r="AR145">
            <v>35.003999999999991</v>
          </cell>
          <cell r="AS145">
            <v>50.682000000000002</v>
          </cell>
          <cell r="AT145">
            <v>60.535000000000053</v>
          </cell>
          <cell r="AU145">
            <v>44.494999999999848</v>
          </cell>
          <cell r="AV145">
            <v>74.899999999999949</v>
          </cell>
          <cell r="AW145">
            <v>86.809999999999945</v>
          </cell>
          <cell r="AX145">
            <v>99.02300000000001</v>
          </cell>
          <cell r="AY145">
            <v>145.20000000000027</v>
          </cell>
          <cell r="AZ145">
            <v>90.06499999999977</v>
          </cell>
          <cell r="BA145">
            <v>103.55499999999981</v>
          </cell>
          <cell r="BB145">
            <v>151.13399999999979</v>
          </cell>
          <cell r="BC145">
            <v>287.83299999999974</v>
          </cell>
          <cell r="BD145">
            <v>100.46600000000012</v>
          </cell>
          <cell r="BE145">
            <v>113.0269999999999</v>
          </cell>
          <cell r="BF145">
            <v>82.010000000000048</v>
          </cell>
          <cell r="BG145">
            <v>236.66100000000051</v>
          </cell>
          <cell r="BH145">
            <v>0</v>
          </cell>
          <cell r="BI145">
            <v>0</v>
          </cell>
          <cell r="BJ145">
            <v>0</v>
          </cell>
          <cell r="BK145">
            <v>0</v>
          </cell>
          <cell r="BL145">
            <v>0</v>
          </cell>
          <cell r="BM145">
            <v>0</v>
          </cell>
          <cell r="BN145">
            <v>0</v>
          </cell>
          <cell r="BO145">
            <v>0</v>
          </cell>
          <cell r="BP145">
            <v>0</v>
          </cell>
          <cell r="BQ145">
            <v>0</v>
          </cell>
          <cell r="BR145">
            <v>0</v>
          </cell>
          <cell r="BS145">
            <v>0</v>
          </cell>
          <cell r="BT145">
            <v>0</v>
          </cell>
          <cell r="BU145">
            <v>0</v>
          </cell>
          <cell r="BV145">
            <v>0</v>
          </cell>
          <cell r="BW145">
            <v>0</v>
          </cell>
          <cell r="BX145">
            <v>0</v>
          </cell>
          <cell r="BY145">
            <v>0</v>
          </cell>
          <cell r="BZ145">
            <v>0</v>
          </cell>
          <cell r="CA145">
            <v>0</v>
          </cell>
          <cell r="CB145">
            <v>0</v>
          </cell>
          <cell r="CC145">
            <v>0</v>
          </cell>
          <cell r="CD145">
            <v>0</v>
          </cell>
          <cell r="CE145">
            <v>0</v>
          </cell>
          <cell r="CF145">
            <v>0</v>
          </cell>
          <cell r="CG145">
            <v>0</v>
          </cell>
          <cell r="CH145">
            <v>0</v>
          </cell>
          <cell r="CI145">
            <v>0</v>
          </cell>
          <cell r="CJ145">
            <v>0</v>
          </cell>
          <cell r="CK145">
            <v>15.410000000000023</v>
          </cell>
          <cell r="CL145">
            <v>4.0079999999999849</v>
          </cell>
          <cell r="CM145">
            <v>1.1009999999999971</v>
          </cell>
          <cell r="CN145">
            <v>5.784000000000046</v>
          </cell>
          <cell r="CO145">
            <v>10.265999999999979</v>
          </cell>
          <cell r="CP145">
            <v>10.844000000000072</v>
          </cell>
          <cell r="CQ145">
            <v>14.216999999999935</v>
          </cell>
          <cell r="CR145">
            <v>9.3490000000000055</v>
          </cell>
          <cell r="CS145">
            <v>25.028999999999961</v>
          </cell>
          <cell r="CT145">
            <v>30.502000000000017</v>
          </cell>
          <cell r="CU145">
            <v>31.168000000000013</v>
          </cell>
          <cell r="CV145">
            <v>35.003999999999991</v>
          </cell>
          <cell r="CW145">
            <v>50.682000000000002</v>
          </cell>
          <cell r="CX145">
            <v>60.535000000000053</v>
          </cell>
          <cell r="CY145">
            <v>44.494999999999848</v>
          </cell>
          <cell r="CZ145">
            <v>74.899999999999949</v>
          </cell>
          <cell r="DA145">
            <v>86.809999999999945</v>
          </cell>
          <cell r="DB145">
            <v>99.02300000000001</v>
          </cell>
          <cell r="DC145">
            <v>145.20000000000027</v>
          </cell>
          <cell r="DD145">
            <v>90.06499999999977</v>
          </cell>
          <cell r="DE145">
            <v>103.55499999999981</v>
          </cell>
          <cell r="DF145">
            <v>151.13399999999979</v>
          </cell>
          <cell r="DG145">
            <v>290.92299999999972</v>
          </cell>
          <cell r="DH145">
            <v>100.46600000000012</v>
          </cell>
          <cell r="DI145">
            <v>113.0269999999999</v>
          </cell>
          <cell r="DJ145">
            <v>82.010000000000048</v>
          </cell>
          <cell r="DK145">
            <v>236.66100000000051</v>
          </cell>
          <cell r="DL145">
            <v>0</v>
          </cell>
          <cell r="DM145">
            <v>0</v>
          </cell>
          <cell r="DN145">
            <v>0</v>
          </cell>
          <cell r="DO145">
            <v>0</v>
          </cell>
          <cell r="DP145">
            <v>0</v>
          </cell>
          <cell r="DQ145">
            <v>0</v>
          </cell>
          <cell r="DR145">
            <v>0</v>
          </cell>
          <cell r="DS145">
            <v>0</v>
          </cell>
          <cell r="DT145">
            <v>0</v>
          </cell>
          <cell r="DU145">
            <v>0</v>
          </cell>
          <cell r="DV145">
            <v>0</v>
          </cell>
          <cell r="DW145">
            <v>0</v>
          </cell>
          <cell r="DX145">
            <v>0</v>
          </cell>
          <cell r="DY145">
            <v>0</v>
          </cell>
          <cell r="DZ145">
            <v>0</v>
          </cell>
          <cell r="EA145">
            <v>0</v>
          </cell>
          <cell r="EB145">
            <v>0</v>
          </cell>
          <cell r="EC145">
            <v>0</v>
          </cell>
          <cell r="ED145">
            <v>0</v>
          </cell>
          <cell r="EE145">
            <v>0</v>
          </cell>
          <cell r="EF145">
            <v>0</v>
          </cell>
          <cell r="EG145">
            <v>0</v>
          </cell>
          <cell r="EH145">
            <v>0</v>
          </cell>
          <cell r="EI145">
            <v>0</v>
          </cell>
          <cell r="EJ145">
            <v>0</v>
          </cell>
          <cell r="EK145">
            <v>0</v>
          </cell>
          <cell r="EL145">
            <v>0</v>
          </cell>
          <cell r="EM145">
            <v>0</v>
          </cell>
          <cell r="EN145">
            <v>0</v>
          </cell>
          <cell r="EO145">
            <v>0</v>
          </cell>
          <cell r="EP145">
            <v>0</v>
          </cell>
          <cell r="EQ145">
            <v>0</v>
          </cell>
          <cell r="ER145">
            <v>0</v>
          </cell>
          <cell r="ES145">
            <v>0</v>
          </cell>
          <cell r="ET145">
            <v>0</v>
          </cell>
          <cell r="EU145">
            <v>0</v>
          </cell>
          <cell r="EV145">
            <v>0</v>
          </cell>
          <cell r="EW145">
            <v>0</v>
          </cell>
          <cell r="EX145">
            <v>0</v>
          </cell>
          <cell r="EY145">
            <v>0</v>
          </cell>
          <cell r="EZ145">
            <v>0</v>
          </cell>
          <cell r="FA145">
            <v>0</v>
          </cell>
          <cell r="FB145">
            <v>0</v>
          </cell>
          <cell r="FC145">
            <v>0</v>
          </cell>
          <cell r="FD145">
            <v>0</v>
          </cell>
          <cell r="FE145">
            <v>0</v>
          </cell>
          <cell r="FF145">
            <v>0</v>
          </cell>
          <cell r="FG145">
            <v>0</v>
          </cell>
          <cell r="FH145">
            <v>0</v>
          </cell>
          <cell r="FI145">
            <v>0</v>
          </cell>
          <cell r="FJ145">
            <v>0</v>
          </cell>
          <cell r="FK145">
            <v>0</v>
          </cell>
          <cell r="FL145">
            <v>0</v>
          </cell>
          <cell r="FM145">
            <v>0</v>
          </cell>
          <cell r="FN145">
            <v>0</v>
          </cell>
          <cell r="FO145">
            <v>0</v>
          </cell>
          <cell r="FP145">
            <v>0</v>
          </cell>
          <cell r="FQ145">
            <v>27.684999999999999</v>
          </cell>
          <cell r="FR145">
            <v>27.684999999999999</v>
          </cell>
          <cell r="FS145">
            <v>27.684999999999999</v>
          </cell>
          <cell r="FT145">
            <v>27.684999999999999</v>
          </cell>
          <cell r="FU145">
            <v>27.684999999999999</v>
          </cell>
          <cell r="FV145">
            <v>27.684999999999999</v>
          </cell>
          <cell r="FW145">
            <v>29.035</v>
          </cell>
          <cell r="FX145">
            <v>29.035</v>
          </cell>
          <cell r="FY145">
            <v>29.035</v>
          </cell>
          <cell r="FZ145">
            <v>29.125</v>
          </cell>
          <cell r="GA145">
            <v>30.565000000000001</v>
          </cell>
          <cell r="GB145">
            <v>36.814999999999998</v>
          </cell>
          <cell r="GC145">
            <v>36.835000000000001</v>
          </cell>
          <cell r="GD145">
            <v>38.185000000000002</v>
          </cell>
          <cell r="GE145">
            <v>38.19</v>
          </cell>
          <cell r="GF145">
            <v>38.200000000000003</v>
          </cell>
          <cell r="GG145">
            <v>39.546999999999997</v>
          </cell>
          <cell r="GH145">
            <v>47.717391304347828</v>
          </cell>
          <cell r="GI145">
            <v>51.046860000000002</v>
          </cell>
          <cell r="GJ145">
            <v>51.046860000000002</v>
          </cell>
          <cell r="GK145">
            <v>51.046860000000002</v>
          </cell>
          <cell r="GL145">
            <v>57.5</v>
          </cell>
          <cell r="GM145">
            <v>57.5</v>
          </cell>
          <cell r="GN145">
            <v>58.837000000000003</v>
          </cell>
          <cell r="GO145">
            <v>58.837000000000003</v>
          </cell>
          <cell r="GP145">
            <v>58.837000000000003</v>
          </cell>
          <cell r="GQ145">
            <v>58.837000000000003</v>
          </cell>
        </row>
        <row r="146">
          <cell r="A146" t="str">
            <v>ESAB IN</v>
          </cell>
          <cell r="B146" t="str">
            <v>Esab India</v>
          </cell>
          <cell r="C146" t="str">
            <v>Engineering &amp; Capital Goods</v>
          </cell>
          <cell r="D146">
            <v>0</v>
          </cell>
          <cell r="E146">
            <v>0</v>
          </cell>
          <cell r="F146">
            <v>0</v>
          </cell>
          <cell r="G146">
            <v>0</v>
          </cell>
          <cell r="H146">
            <v>0</v>
          </cell>
          <cell r="I146">
            <v>0</v>
          </cell>
          <cell r="J146">
            <v>0</v>
          </cell>
          <cell r="K146">
            <v>0</v>
          </cell>
          <cell r="L146">
            <v>0</v>
          </cell>
          <cell r="M146">
            <v>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  <cell r="T146">
            <v>0</v>
          </cell>
          <cell r="U146">
            <v>0</v>
          </cell>
          <cell r="V146">
            <v>0</v>
          </cell>
          <cell r="W146">
            <v>0</v>
          </cell>
          <cell r="X146">
            <v>0</v>
          </cell>
          <cell r="Y146">
            <v>0</v>
          </cell>
          <cell r="Z146">
            <v>0</v>
          </cell>
          <cell r="AA146">
            <v>0</v>
          </cell>
          <cell r="AB146">
            <v>0</v>
          </cell>
          <cell r="AC146">
            <v>0</v>
          </cell>
          <cell r="AD146">
            <v>0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O146">
            <v>0</v>
          </cell>
          <cell r="AP146">
            <v>0</v>
          </cell>
          <cell r="AQ146">
            <v>75.100000000000037</v>
          </cell>
          <cell r="AR146">
            <v>100.09999999999991</v>
          </cell>
          <cell r="AS146">
            <v>138.89999999999986</v>
          </cell>
          <cell r="AT146">
            <v>83</v>
          </cell>
          <cell r="AU146">
            <v>89.099999999999966</v>
          </cell>
          <cell r="AV146">
            <v>104.40000000000002</v>
          </cell>
          <cell r="AW146">
            <v>132.2000000000001</v>
          </cell>
          <cell r="AX146">
            <v>101</v>
          </cell>
          <cell r="AY146">
            <v>123.20000000000006</v>
          </cell>
          <cell r="AZ146">
            <v>141.20000000000005</v>
          </cell>
          <cell r="BA146">
            <v>136.90000000000003</v>
          </cell>
          <cell r="BB146">
            <v>132.69999999999999</v>
          </cell>
          <cell r="BC146">
            <v>154.10000000000002</v>
          </cell>
          <cell r="BD146">
            <v>184.90000000000009</v>
          </cell>
          <cell r="BE146">
            <v>180.49999999999994</v>
          </cell>
          <cell r="BF146">
            <v>92.10000000000008</v>
          </cell>
          <cell r="BG146">
            <v>163.29999999999993</v>
          </cell>
          <cell r="BH146">
            <v>0</v>
          </cell>
          <cell r="BI146">
            <v>0</v>
          </cell>
          <cell r="BJ146">
            <v>0</v>
          </cell>
          <cell r="BK146">
            <v>0</v>
          </cell>
          <cell r="BL146">
            <v>0</v>
          </cell>
          <cell r="BM146">
            <v>0</v>
          </cell>
          <cell r="BN146">
            <v>0</v>
          </cell>
          <cell r="BO146">
            <v>0</v>
          </cell>
          <cell r="BP146">
            <v>0</v>
          </cell>
          <cell r="BQ146">
            <v>0</v>
          </cell>
          <cell r="BR146">
            <v>0</v>
          </cell>
          <cell r="BS146">
            <v>0</v>
          </cell>
          <cell r="BT146">
            <v>0</v>
          </cell>
          <cell r="BU146">
            <v>0</v>
          </cell>
          <cell r="BV146">
            <v>0</v>
          </cell>
          <cell r="BW146">
            <v>0</v>
          </cell>
          <cell r="BX146">
            <v>0</v>
          </cell>
          <cell r="BY146">
            <v>0</v>
          </cell>
          <cell r="BZ146">
            <v>0</v>
          </cell>
          <cell r="CA146">
            <v>0</v>
          </cell>
          <cell r="CB146">
            <v>0</v>
          </cell>
          <cell r="CC146">
            <v>0</v>
          </cell>
          <cell r="CD146">
            <v>0</v>
          </cell>
          <cell r="CE146">
            <v>0</v>
          </cell>
          <cell r="CF146">
            <v>0</v>
          </cell>
          <cell r="CG146">
            <v>0</v>
          </cell>
          <cell r="CH146">
            <v>0</v>
          </cell>
          <cell r="CI146">
            <v>0</v>
          </cell>
          <cell r="CJ146">
            <v>0</v>
          </cell>
          <cell r="CK146">
            <v>0</v>
          </cell>
          <cell r="CL146">
            <v>0</v>
          </cell>
          <cell r="CM146">
            <v>0</v>
          </cell>
          <cell r="CN146">
            <v>0</v>
          </cell>
          <cell r="CO146">
            <v>0</v>
          </cell>
          <cell r="CP146">
            <v>0</v>
          </cell>
          <cell r="CQ146">
            <v>0</v>
          </cell>
          <cell r="CR146">
            <v>0</v>
          </cell>
          <cell r="CS146">
            <v>0</v>
          </cell>
          <cell r="CT146">
            <v>0</v>
          </cell>
          <cell r="CU146">
            <v>75.100000000000037</v>
          </cell>
          <cell r="CV146">
            <v>100.09999999999991</v>
          </cell>
          <cell r="CW146">
            <v>138.89999999999986</v>
          </cell>
          <cell r="CX146">
            <v>83</v>
          </cell>
          <cell r="CY146">
            <v>89.099999999999966</v>
          </cell>
          <cell r="CZ146">
            <v>104.40000000000002</v>
          </cell>
          <cell r="DA146">
            <v>132.2000000000001</v>
          </cell>
          <cell r="DB146">
            <v>101</v>
          </cell>
          <cell r="DC146">
            <v>123.20000000000006</v>
          </cell>
          <cell r="DD146">
            <v>141.20000000000005</v>
          </cell>
          <cell r="DE146">
            <v>136.90000000000003</v>
          </cell>
          <cell r="DF146">
            <v>132.69999999999999</v>
          </cell>
          <cell r="DG146">
            <v>154.10000000000002</v>
          </cell>
          <cell r="DH146">
            <v>184.90000000000009</v>
          </cell>
          <cell r="DI146">
            <v>180.49999999999994</v>
          </cell>
          <cell r="DJ146">
            <v>92.10000000000008</v>
          </cell>
          <cell r="DK146">
            <v>163.29999999999993</v>
          </cell>
          <cell r="DL146">
            <v>0</v>
          </cell>
          <cell r="DM146">
            <v>0</v>
          </cell>
          <cell r="DN146">
            <v>0</v>
          </cell>
          <cell r="DO146">
            <v>0</v>
          </cell>
          <cell r="DP146">
            <v>0</v>
          </cell>
          <cell r="DQ146">
            <v>0</v>
          </cell>
          <cell r="DR146">
            <v>0</v>
          </cell>
          <cell r="DS146">
            <v>0</v>
          </cell>
          <cell r="DT146">
            <v>0</v>
          </cell>
          <cell r="DU146">
            <v>0</v>
          </cell>
          <cell r="DV146">
            <v>0</v>
          </cell>
          <cell r="DW146">
            <v>0</v>
          </cell>
          <cell r="DX146">
            <v>0</v>
          </cell>
          <cell r="DY146">
            <v>0</v>
          </cell>
          <cell r="DZ146">
            <v>0</v>
          </cell>
          <cell r="EA146">
            <v>0</v>
          </cell>
          <cell r="EB146">
            <v>0</v>
          </cell>
          <cell r="EC146">
            <v>0</v>
          </cell>
          <cell r="ED146">
            <v>0</v>
          </cell>
          <cell r="EE146">
            <v>0</v>
          </cell>
          <cell r="EF146">
            <v>0</v>
          </cell>
          <cell r="EG146">
            <v>0</v>
          </cell>
          <cell r="EH146">
            <v>0</v>
          </cell>
          <cell r="EI146">
            <v>0</v>
          </cell>
          <cell r="EJ146">
            <v>0</v>
          </cell>
          <cell r="EK146">
            <v>0</v>
          </cell>
          <cell r="EL146">
            <v>0</v>
          </cell>
          <cell r="EM146">
            <v>0</v>
          </cell>
          <cell r="EN146">
            <v>0</v>
          </cell>
          <cell r="EO146">
            <v>0</v>
          </cell>
          <cell r="EP146">
            <v>0</v>
          </cell>
          <cell r="EQ146">
            <v>0</v>
          </cell>
          <cell r="ER146">
            <v>0</v>
          </cell>
          <cell r="ES146">
            <v>0</v>
          </cell>
          <cell r="ET146">
            <v>0</v>
          </cell>
          <cell r="EU146">
            <v>0</v>
          </cell>
          <cell r="EV146">
            <v>0</v>
          </cell>
          <cell r="EW146">
            <v>0</v>
          </cell>
          <cell r="EX146">
            <v>0</v>
          </cell>
          <cell r="EY146">
            <v>0</v>
          </cell>
          <cell r="EZ146">
            <v>0</v>
          </cell>
          <cell r="FA146">
            <v>0</v>
          </cell>
          <cell r="FB146">
            <v>0</v>
          </cell>
          <cell r="FC146">
            <v>0</v>
          </cell>
          <cell r="FD146">
            <v>0</v>
          </cell>
          <cell r="FE146">
            <v>0</v>
          </cell>
          <cell r="FF146">
            <v>0</v>
          </cell>
          <cell r="FG146">
            <v>0</v>
          </cell>
          <cell r="FH146">
            <v>0</v>
          </cell>
          <cell r="FI146">
            <v>0</v>
          </cell>
          <cell r="FJ146">
            <v>0</v>
          </cell>
          <cell r="FK146">
            <v>0</v>
          </cell>
          <cell r="FL146">
            <v>0</v>
          </cell>
          <cell r="FM146">
            <v>0</v>
          </cell>
          <cell r="FN146">
            <v>0</v>
          </cell>
          <cell r="FO146">
            <v>0</v>
          </cell>
          <cell r="FP146">
            <v>0</v>
          </cell>
          <cell r="FQ146">
            <v>0</v>
          </cell>
          <cell r="FR146">
            <v>0</v>
          </cell>
          <cell r="FS146">
            <v>0</v>
          </cell>
          <cell r="FT146">
            <v>0</v>
          </cell>
          <cell r="FU146">
            <v>0</v>
          </cell>
          <cell r="FV146">
            <v>0</v>
          </cell>
          <cell r="FW146">
            <v>0</v>
          </cell>
          <cell r="FX146">
            <v>0</v>
          </cell>
          <cell r="FY146">
            <v>0</v>
          </cell>
          <cell r="FZ146">
            <v>0</v>
          </cell>
          <cell r="GA146">
            <v>15.39302</v>
          </cell>
          <cell r="GB146">
            <v>15.39302</v>
          </cell>
          <cell r="GC146">
            <v>15.39302</v>
          </cell>
          <cell r="GD146">
            <v>15.39302</v>
          </cell>
          <cell r="GE146">
            <v>15.39302</v>
          </cell>
          <cell r="GF146">
            <v>15.39302</v>
          </cell>
          <cell r="GG146">
            <v>15.39302</v>
          </cell>
          <cell r="GH146">
            <v>15.39302</v>
          </cell>
          <cell r="GI146">
            <v>15.39302</v>
          </cell>
          <cell r="GJ146">
            <v>15.39302</v>
          </cell>
          <cell r="GK146">
            <v>15.39302</v>
          </cell>
          <cell r="GL146">
            <v>15.39302</v>
          </cell>
          <cell r="GM146">
            <v>15.39302</v>
          </cell>
          <cell r="GN146">
            <v>15.39302</v>
          </cell>
          <cell r="GO146">
            <v>15.39302</v>
          </cell>
          <cell r="GP146">
            <v>15.39302</v>
          </cell>
          <cell r="GQ146">
            <v>15.39302</v>
          </cell>
        </row>
        <row r="147">
          <cell r="A147" t="str">
            <v>EKCL IN</v>
          </cell>
          <cell r="B147" t="str">
            <v>Everest Kanto Cylinder Ltd</v>
          </cell>
          <cell r="C147" t="str">
            <v>Engineering &amp; Capital Goods</v>
          </cell>
          <cell r="D147">
            <v>0</v>
          </cell>
          <cell r="E147">
            <v>0</v>
          </cell>
          <cell r="F147">
            <v>0</v>
          </cell>
          <cell r="G147">
            <v>0</v>
          </cell>
          <cell r="H147">
            <v>0</v>
          </cell>
          <cell r="I147">
            <v>0</v>
          </cell>
          <cell r="J147">
            <v>0</v>
          </cell>
          <cell r="K147">
            <v>0</v>
          </cell>
          <cell r="L147">
            <v>0</v>
          </cell>
          <cell r="M147">
            <v>0</v>
          </cell>
          <cell r="N147">
            <v>0</v>
          </cell>
          <cell r="O147">
            <v>0</v>
          </cell>
          <cell r="P147">
            <v>0</v>
          </cell>
          <cell r="Q147">
            <v>0</v>
          </cell>
          <cell r="R147">
            <v>0</v>
          </cell>
          <cell r="S147">
            <v>0</v>
          </cell>
          <cell r="T147">
            <v>0</v>
          </cell>
          <cell r="U147">
            <v>0</v>
          </cell>
          <cell r="V147">
            <v>0</v>
          </cell>
          <cell r="W147">
            <v>0</v>
          </cell>
          <cell r="X147">
            <v>0</v>
          </cell>
          <cell r="Y147">
            <v>0</v>
          </cell>
          <cell r="Z147">
            <v>0</v>
          </cell>
          <cell r="AA147">
            <v>0</v>
          </cell>
          <cell r="AB147">
            <v>0</v>
          </cell>
          <cell r="AC147">
            <v>0</v>
          </cell>
          <cell r="AD147">
            <v>0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O147">
            <v>0</v>
          </cell>
          <cell r="AP147">
            <v>0</v>
          </cell>
          <cell r="AQ147">
            <v>0</v>
          </cell>
          <cell r="AR147">
            <v>52.30000000000004</v>
          </cell>
          <cell r="AS147">
            <v>93.21999999999997</v>
          </cell>
          <cell r="AT147">
            <v>87.289999999999992</v>
          </cell>
          <cell r="AU147">
            <v>102.10000000000002</v>
          </cell>
          <cell r="AV147">
            <v>115.08399999999996</v>
          </cell>
          <cell r="AW147">
            <v>136.10299999999989</v>
          </cell>
          <cell r="AX147">
            <v>203.75100000000015</v>
          </cell>
          <cell r="AY147">
            <v>278.2</v>
          </cell>
          <cell r="AZ147">
            <v>231.49999999999994</v>
          </cell>
          <cell r="BA147">
            <v>283.90000000000009</v>
          </cell>
          <cell r="BB147">
            <v>294.20000000000027</v>
          </cell>
          <cell r="BC147">
            <v>242.1130000000002</v>
          </cell>
          <cell r="BD147">
            <v>314.99999999999983</v>
          </cell>
          <cell r="BE147">
            <v>431.69999999999965</v>
          </cell>
          <cell r="BF147">
            <v>381.69999999999993</v>
          </cell>
          <cell r="BG147">
            <v>211.79999999999998</v>
          </cell>
          <cell r="BH147">
            <v>0</v>
          </cell>
          <cell r="BI147">
            <v>0</v>
          </cell>
          <cell r="BJ147">
            <v>0</v>
          </cell>
          <cell r="BK147">
            <v>0</v>
          </cell>
          <cell r="BL147">
            <v>0</v>
          </cell>
          <cell r="BM147">
            <v>0</v>
          </cell>
          <cell r="BN147">
            <v>0</v>
          </cell>
          <cell r="BO147">
            <v>0</v>
          </cell>
          <cell r="BP147">
            <v>0</v>
          </cell>
          <cell r="BQ147">
            <v>0</v>
          </cell>
          <cell r="BR147">
            <v>0</v>
          </cell>
          <cell r="BS147">
            <v>0</v>
          </cell>
          <cell r="BT147">
            <v>0</v>
          </cell>
          <cell r="BU147">
            <v>0</v>
          </cell>
          <cell r="BV147">
            <v>0</v>
          </cell>
          <cell r="BW147">
            <v>0</v>
          </cell>
          <cell r="BX147">
            <v>0</v>
          </cell>
          <cell r="BY147">
            <v>0</v>
          </cell>
          <cell r="BZ147">
            <v>0</v>
          </cell>
          <cell r="CA147">
            <v>0</v>
          </cell>
          <cell r="CB147">
            <v>0</v>
          </cell>
          <cell r="CC147">
            <v>0</v>
          </cell>
          <cell r="CD147">
            <v>0</v>
          </cell>
          <cell r="CE147">
            <v>0</v>
          </cell>
          <cell r="CF147">
            <v>0</v>
          </cell>
          <cell r="CG147">
            <v>0</v>
          </cell>
          <cell r="CH147">
            <v>0</v>
          </cell>
          <cell r="CI147">
            <v>0</v>
          </cell>
          <cell r="CJ147">
            <v>0</v>
          </cell>
          <cell r="CK147">
            <v>0</v>
          </cell>
          <cell r="CL147">
            <v>0</v>
          </cell>
          <cell r="CM147">
            <v>0</v>
          </cell>
          <cell r="CN147">
            <v>0</v>
          </cell>
          <cell r="CO147">
            <v>0</v>
          </cell>
          <cell r="CP147">
            <v>0</v>
          </cell>
          <cell r="CQ147">
            <v>0</v>
          </cell>
          <cell r="CR147">
            <v>0</v>
          </cell>
          <cell r="CS147">
            <v>0</v>
          </cell>
          <cell r="CT147">
            <v>0</v>
          </cell>
          <cell r="CU147">
            <v>0</v>
          </cell>
          <cell r="CV147">
            <v>52.30000000000004</v>
          </cell>
          <cell r="CW147">
            <v>93.21999999999997</v>
          </cell>
          <cell r="CX147">
            <v>87.289999999999992</v>
          </cell>
          <cell r="CY147">
            <v>102.10000000000002</v>
          </cell>
          <cell r="CZ147">
            <v>115.08399999999996</v>
          </cell>
          <cell r="DA147">
            <v>136.10299999999989</v>
          </cell>
          <cell r="DB147">
            <v>203.75100000000015</v>
          </cell>
          <cell r="DC147">
            <v>278.2</v>
          </cell>
          <cell r="DD147">
            <v>231.49999999999994</v>
          </cell>
          <cell r="DE147">
            <v>283.90000000000009</v>
          </cell>
          <cell r="DF147">
            <v>294.20000000000027</v>
          </cell>
          <cell r="DG147">
            <v>242.1130000000002</v>
          </cell>
          <cell r="DH147">
            <v>314.99999999999983</v>
          </cell>
          <cell r="DI147">
            <v>431.69999999999965</v>
          </cell>
          <cell r="DJ147">
            <v>381.69999999999993</v>
          </cell>
          <cell r="DK147">
            <v>211.79999999999998</v>
          </cell>
          <cell r="DL147">
            <v>0</v>
          </cell>
          <cell r="DM147">
            <v>0</v>
          </cell>
          <cell r="DN147">
            <v>0</v>
          </cell>
          <cell r="DO147">
            <v>0</v>
          </cell>
          <cell r="DP147">
            <v>0</v>
          </cell>
          <cell r="DQ147">
            <v>0</v>
          </cell>
          <cell r="DR147">
            <v>0</v>
          </cell>
          <cell r="DS147">
            <v>0</v>
          </cell>
          <cell r="DT147">
            <v>0</v>
          </cell>
          <cell r="DU147">
            <v>0</v>
          </cell>
          <cell r="DV147">
            <v>0</v>
          </cell>
          <cell r="DW147">
            <v>0</v>
          </cell>
          <cell r="DX147">
            <v>0</v>
          </cell>
          <cell r="DY147">
            <v>0</v>
          </cell>
          <cell r="DZ147">
            <v>0</v>
          </cell>
          <cell r="EA147">
            <v>0</v>
          </cell>
          <cell r="EB147">
            <v>0</v>
          </cell>
          <cell r="EC147">
            <v>0</v>
          </cell>
          <cell r="ED147">
            <v>0</v>
          </cell>
          <cell r="EE147">
            <v>0</v>
          </cell>
          <cell r="EF147">
            <v>0</v>
          </cell>
          <cell r="EG147">
            <v>0</v>
          </cell>
          <cell r="EH147">
            <v>0</v>
          </cell>
          <cell r="EI147">
            <v>0</v>
          </cell>
          <cell r="EJ147">
            <v>0</v>
          </cell>
          <cell r="EK147">
            <v>0</v>
          </cell>
          <cell r="EL147">
            <v>0</v>
          </cell>
          <cell r="EM147">
            <v>0</v>
          </cell>
          <cell r="EN147">
            <v>0</v>
          </cell>
          <cell r="EO147">
            <v>0</v>
          </cell>
          <cell r="EP147">
            <v>0</v>
          </cell>
          <cell r="EQ147">
            <v>0</v>
          </cell>
          <cell r="ER147">
            <v>0</v>
          </cell>
          <cell r="ES147">
            <v>0</v>
          </cell>
          <cell r="ET147">
            <v>0</v>
          </cell>
          <cell r="EU147">
            <v>0</v>
          </cell>
          <cell r="EV147">
            <v>0</v>
          </cell>
          <cell r="EW147">
            <v>0</v>
          </cell>
          <cell r="EX147">
            <v>0</v>
          </cell>
          <cell r="EY147">
            <v>0</v>
          </cell>
          <cell r="EZ147">
            <v>0</v>
          </cell>
          <cell r="FA147">
            <v>0</v>
          </cell>
          <cell r="FB147">
            <v>0</v>
          </cell>
          <cell r="FC147">
            <v>0</v>
          </cell>
          <cell r="FD147">
            <v>0</v>
          </cell>
          <cell r="FE147">
            <v>0</v>
          </cell>
          <cell r="FF147">
            <v>0</v>
          </cell>
          <cell r="FG147">
            <v>0</v>
          </cell>
          <cell r="FH147">
            <v>0</v>
          </cell>
          <cell r="FI147">
            <v>0</v>
          </cell>
          <cell r="FJ147">
            <v>0</v>
          </cell>
          <cell r="FK147">
            <v>0</v>
          </cell>
          <cell r="FL147">
            <v>0</v>
          </cell>
          <cell r="FM147">
            <v>0</v>
          </cell>
          <cell r="FN147">
            <v>0</v>
          </cell>
          <cell r="FO147">
            <v>0</v>
          </cell>
          <cell r="FP147">
            <v>0</v>
          </cell>
          <cell r="FQ147">
            <v>0</v>
          </cell>
          <cell r="FR147">
            <v>0</v>
          </cell>
          <cell r="FS147">
            <v>0</v>
          </cell>
          <cell r="FT147">
            <v>0</v>
          </cell>
          <cell r="FU147">
            <v>0</v>
          </cell>
          <cell r="FV147">
            <v>0</v>
          </cell>
          <cell r="FW147">
            <v>0</v>
          </cell>
          <cell r="FX147">
            <v>0</v>
          </cell>
          <cell r="FY147">
            <v>0</v>
          </cell>
          <cell r="FZ147">
            <v>0</v>
          </cell>
          <cell r="GA147">
            <v>0</v>
          </cell>
          <cell r="GB147">
            <v>88.2</v>
          </cell>
          <cell r="GC147">
            <v>88.2</v>
          </cell>
          <cell r="GD147">
            <v>88.2</v>
          </cell>
          <cell r="GE147">
            <v>88.2</v>
          </cell>
          <cell r="GF147">
            <v>97.6</v>
          </cell>
          <cell r="GG147">
            <v>97.6</v>
          </cell>
          <cell r="GH147">
            <v>97.6</v>
          </cell>
          <cell r="GI147">
            <v>97.6</v>
          </cell>
          <cell r="GJ147">
            <v>97.6</v>
          </cell>
          <cell r="GK147">
            <v>97.6</v>
          </cell>
          <cell r="GL147">
            <v>101.157527</v>
          </cell>
          <cell r="GM147">
            <v>101.157527</v>
          </cell>
          <cell r="GN147">
            <v>101.157527</v>
          </cell>
          <cell r="GO147">
            <v>101.157527</v>
          </cell>
          <cell r="GP147">
            <v>101.157527</v>
          </cell>
          <cell r="GQ147">
            <v>101.157527</v>
          </cell>
        </row>
        <row r="148">
          <cell r="A148" t="str">
            <v>FDLC IN</v>
          </cell>
          <cell r="B148" t="str">
            <v>Fedders Lloyd Corp</v>
          </cell>
          <cell r="C148" t="str">
            <v>Engineering &amp; Capital Goods</v>
          </cell>
          <cell r="D148">
            <v>0</v>
          </cell>
          <cell r="E148">
            <v>0</v>
          </cell>
          <cell r="F148">
            <v>0</v>
          </cell>
          <cell r="G148">
            <v>0</v>
          </cell>
          <cell r="H148">
            <v>0</v>
          </cell>
          <cell r="I148">
            <v>0</v>
          </cell>
          <cell r="J148">
            <v>0</v>
          </cell>
          <cell r="K148">
            <v>0</v>
          </cell>
          <cell r="L148">
            <v>0</v>
          </cell>
          <cell r="M148">
            <v>0</v>
          </cell>
          <cell r="N148">
            <v>0</v>
          </cell>
          <cell r="O148">
            <v>0</v>
          </cell>
          <cell r="P148">
            <v>0</v>
          </cell>
          <cell r="Q148">
            <v>0</v>
          </cell>
          <cell r="R148">
            <v>0</v>
          </cell>
          <cell r="S148">
            <v>0</v>
          </cell>
          <cell r="T148">
            <v>0</v>
          </cell>
          <cell r="U148">
            <v>0</v>
          </cell>
          <cell r="V148">
            <v>0</v>
          </cell>
          <cell r="W148">
            <v>0</v>
          </cell>
          <cell r="X148">
            <v>0</v>
          </cell>
          <cell r="Y148">
            <v>0</v>
          </cell>
          <cell r="Z148">
            <v>0</v>
          </cell>
          <cell r="AA148">
            <v>0</v>
          </cell>
          <cell r="AB148">
            <v>0</v>
          </cell>
          <cell r="AC148">
            <v>0</v>
          </cell>
          <cell r="AD148">
            <v>0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11.540999999999986</v>
          </cell>
          <cell r="AJ148">
            <v>39.857000000000056</v>
          </cell>
          <cell r="AK148">
            <v>9.6540000000000248</v>
          </cell>
          <cell r="AL148">
            <v>9.1759999999999451</v>
          </cell>
          <cell r="AM148">
            <v>10.365999999999964</v>
          </cell>
          <cell r="AN148">
            <v>11.323999999999982</v>
          </cell>
          <cell r="AO148">
            <v>10.583999999999945</v>
          </cell>
          <cell r="AP148">
            <v>15.576000000000043</v>
          </cell>
          <cell r="AQ148">
            <v>27.160999999999962</v>
          </cell>
          <cell r="AR148">
            <v>24.890000000000065</v>
          </cell>
          <cell r="AS148">
            <v>21.997000000000099</v>
          </cell>
          <cell r="AT148">
            <v>26.58799999999987</v>
          </cell>
          <cell r="AU148">
            <v>36.585999999999856</v>
          </cell>
          <cell r="AV148">
            <v>41.456000000000017</v>
          </cell>
          <cell r="AW148">
            <v>38.412000000000113</v>
          </cell>
          <cell r="AX148">
            <v>43.585000000000001</v>
          </cell>
          <cell r="AY148">
            <v>47.850000000000072</v>
          </cell>
          <cell r="AZ148">
            <v>62.506999999999969</v>
          </cell>
          <cell r="BA148">
            <v>65.049999999999983</v>
          </cell>
          <cell r="BB148">
            <v>62.268000000000114</v>
          </cell>
          <cell r="BC148">
            <v>42.739999999999959</v>
          </cell>
          <cell r="BD148">
            <v>53.90999999999994</v>
          </cell>
          <cell r="BE148">
            <v>22.700000000000021</v>
          </cell>
          <cell r="BF148">
            <v>12.400000000000073</v>
          </cell>
          <cell r="BG148">
            <v>19.4800000000001</v>
          </cell>
          <cell r="BH148">
            <v>0</v>
          </cell>
          <cell r="BI148">
            <v>0</v>
          </cell>
          <cell r="BJ148">
            <v>0</v>
          </cell>
          <cell r="BK148">
            <v>0</v>
          </cell>
          <cell r="BL148">
            <v>0</v>
          </cell>
          <cell r="BM148">
            <v>0</v>
          </cell>
          <cell r="BN148">
            <v>0</v>
          </cell>
          <cell r="BO148">
            <v>0</v>
          </cell>
          <cell r="BP148">
            <v>0</v>
          </cell>
          <cell r="BQ148">
            <v>0</v>
          </cell>
          <cell r="BR148">
            <v>0</v>
          </cell>
          <cell r="BS148">
            <v>0</v>
          </cell>
          <cell r="BT148">
            <v>0</v>
          </cell>
          <cell r="BU148">
            <v>0</v>
          </cell>
          <cell r="BV148">
            <v>0</v>
          </cell>
          <cell r="BW148">
            <v>0</v>
          </cell>
          <cell r="BX148">
            <v>0</v>
          </cell>
          <cell r="BY148">
            <v>0</v>
          </cell>
          <cell r="BZ148">
            <v>0</v>
          </cell>
          <cell r="CA148">
            <v>0</v>
          </cell>
          <cell r="CB148">
            <v>0</v>
          </cell>
          <cell r="CC148">
            <v>0</v>
          </cell>
          <cell r="CD148">
            <v>0</v>
          </cell>
          <cell r="CE148">
            <v>0</v>
          </cell>
          <cell r="CF148">
            <v>0</v>
          </cell>
          <cell r="CG148">
            <v>0</v>
          </cell>
          <cell r="CH148">
            <v>0</v>
          </cell>
          <cell r="CI148">
            <v>0</v>
          </cell>
          <cell r="CJ148">
            <v>0</v>
          </cell>
          <cell r="CK148">
            <v>0</v>
          </cell>
          <cell r="CL148">
            <v>0</v>
          </cell>
          <cell r="CM148">
            <v>11.540999999999986</v>
          </cell>
          <cell r="CN148">
            <v>39.857000000000056</v>
          </cell>
          <cell r="CO148">
            <v>9.6540000000000248</v>
          </cell>
          <cell r="CP148">
            <v>9.1759999999999451</v>
          </cell>
          <cell r="CQ148">
            <v>10.365999999999964</v>
          </cell>
          <cell r="CR148">
            <v>11.323999999999982</v>
          </cell>
          <cell r="CS148">
            <v>10.583999999999945</v>
          </cell>
          <cell r="CT148">
            <v>15.576000000000043</v>
          </cell>
          <cell r="CU148">
            <v>27.160999999999962</v>
          </cell>
          <cell r="CV148">
            <v>24.890000000000065</v>
          </cell>
          <cell r="CW148">
            <v>21.997000000000099</v>
          </cell>
          <cell r="CX148">
            <v>26.58799999999987</v>
          </cell>
          <cell r="CY148">
            <v>36.585999999999856</v>
          </cell>
          <cell r="CZ148">
            <v>41.456000000000017</v>
          </cell>
          <cell r="DA148">
            <v>38.412000000000113</v>
          </cell>
          <cell r="DB148">
            <v>43.585000000000001</v>
          </cell>
          <cell r="DC148">
            <v>47.850000000000072</v>
          </cell>
          <cell r="DD148">
            <v>62.506999999999969</v>
          </cell>
          <cell r="DE148">
            <v>65.049999999999983</v>
          </cell>
          <cell r="DF148">
            <v>62.268000000000114</v>
          </cell>
          <cell r="DG148">
            <v>42.739999999999959</v>
          </cell>
          <cell r="DH148">
            <v>53.90999999999994</v>
          </cell>
          <cell r="DI148">
            <v>22.700000000000021</v>
          </cell>
          <cell r="DJ148">
            <v>12.400000000000073</v>
          </cell>
          <cell r="DK148">
            <v>19.4800000000001</v>
          </cell>
          <cell r="DL148">
            <v>0</v>
          </cell>
          <cell r="DM148">
            <v>0</v>
          </cell>
          <cell r="DN148">
            <v>0</v>
          </cell>
          <cell r="DO148">
            <v>0</v>
          </cell>
          <cell r="DP148">
            <v>0</v>
          </cell>
          <cell r="DQ148">
            <v>0</v>
          </cell>
          <cell r="DR148">
            <v>0</v>
          </cell>
          <cell r="DS148">
            <v>0</v>
          </cell>
          <cell r="DT148">
            <v>0</v>
          </cell>
          <cell r="DU148">
            <v>0</v>
          </cell>
          <cell r="DV148">
            <v>0</v>
          </cell>
          <cell r="DW148">
            <v>0</v>
          </cell>
          <cell r="DX148">
            <v>0</v>
          </cell>
          <cell r="DY148">
            <v>0</v>
          </cell>
          <cell r="DZ148">
            <v>0</v>
          </cell>
          <cell r="EA148">
            <v>0</v>
          </cell>
          <cell r="EB148">
            <v>0</v>
          </cell>
          <cell r="EC148">
            <v>0</v>
          </cell>
          <cell r="ED148">
            <v>0</v>
          </cell>
          <cell r="EE148">
            <v>0</v>
          </cell>
          <cell r="EF148">
            <v>0</v>
          </cell>
          <cell r="EG148">
            <v>0</v>
          </cell>
          <cell r="EH148">
            <v>0</v>
          </cell>
          <cell r="EI148">
            <v>0</v>
          </cell>
          <cell r="EJ148">
            <v>0</v>
          </cell>
          <cell r="EK148">
            <v>0</v>
          </cell>
          <cell r="EL148">
            <v>0</v>
          </cell>
          <cell r="EM148">
            <v>0</v>
          </cell>
          <cell r="EN148">
            <v>0</v>
          </cell>
          <cell r="EO148">
            <v>0</v>
          </cell>
          <cell r="EP148">
            <v>0</v>
          </cell>
          <cell r="EQ148">
            <v>0</v>
          </cell>
          <cell r="ER148">
            <v>0</v>
          </cell>
          <cell r="ES148">
            <v>0</v>
          </cell>
          <cell r="ET148">
            <v>0</v>
          </cell>
          <cell r="EU148">
            <v>0</v>
          </cell>
          <cell r="EV148">
            <v>0</v>
          </cell>
          <cell r="EW148">
            <v>0</v>
          </cell>
          <cell r="EX148">
            <v>0</v>
          </cell>
          <cell r="EY148">
            <v>0</v>
          </cell>
          <cell r="EZ148">
            <v>0</v>
          </cell>
          <cell r="FA148">
            <v>0</v>
          </cell>
          <cell r="FB148">
            <v>0</v>
          </cell>
          <cell r="FC148">
            <v>0</v>
          </cell>
          <cell r="FD148">
            <v>0</v>
          </cell>
          <cell r="FE148">
            <v>0</v>
          </cell>
          <cell r="FF148">
            <v>0</v>
          </cell>
          <cell r="FG148">
            <v>0</v>
          </cell>
          <cell r="FH148">
            <v>0</v>
          </cell>
          <cell r="FI148">
            <v>0</v>
          </cell>
          <cell r="FJ148">
            <v>0</v>
          </cell>
          <cell r="FK148">
            <v>0</v>
          </cell>
          <cell r="FL148">
            <v>0</v>
          </cell>
          <cell r="FM148">
            <v>0</v>
          </cell>
          <cell r="FN148">
            <v>0</v>
          </cell>
          <cell r="FO148">
            <v>0</v>
          </cell>
          <cell r="FP148">
            <v>0</v>
          </cell>
          <cell r="FQ148">
            <v>0</v>
          </cell>
          <cell r="FR148">
            <v>0</v>
          </cell>
          <cell r="FS148">
            <v>20.7697</v>
          </cell>
          <cell r="FT148">
            <v>20.7697</v>
          </cell>
          <cell r="FU148">
            <v>20.7697</v>
          </cell>
          <cell r="FV148">
            <v>20.7697</v>
          </cell>
          <cell r="FW148">
            <v>20.7697</v>
          </cell>
          <cell r="FX148">
            <v>20.7697</v>
          </cell>
          <cell r="FY148">
            <v>20.7697</v>
          </cell>
          <cell r="FZ148">
            <v>20.7697</v>
          </cell>
          <cell r="GA148">
            <v>20.7697</v>
          </cell>
          <cell r="GB148">
            <v>20.7697</v>
          </cell>
          <cell r="GC148">
            <v>20.7697</v>
          </cell>
          <cell r="GD148">
            <v>20.7697</v>
          </cell>
          <cell r="GE148">
            <v>20.7697</v>
          </cell>
          <cell r="GF148">
            <v>20.7697</v>
          </cell>
          <cell r="GG148">
            <v>30.8</v>
          </cell>
          <cell r="GH148">
            <v>30.7697</v>
          </cell>
          <cell r="GI148">
            <v>30.7697</v>
          </cell>
          <cell r="GJ148">
            <v>30.7697</v>
          </cell>
          <cell r="GK148">
            <v>30.7697</v>
          </cell>
          <cell r="GL148">
            <v>30.7697</v>
          </cell>
          <cell r="GM148">
            <v>30.7697</v>
          </cell>
          <cell r="GN148">
            <v>30.7697</v>
          </cell>
          <cell r="GO148">
            <v>30.7697</v>
          </cell>
          <cell r="GP148">
            <v>30.7697</v>
          </cell>
          <cell r="GQ148">
            <v>30.7697</v>
          </cell>
        </row>
        <row r="149">
          <cell r="A149" t="str">
            <v>FNXC IN</v>
          </cell>
          <cell r="B149" t="str">
            <v>Finolex Cables Ltd</v>
          </cell>
          <cell r="C149" t="str">
            <v>Engineering &amp; Capital Goods</v>
          </cell>
          <cell r="D149">
            <v>0</v>
          </cell>
          <cell r="E149">
            <v>0</v>
          </cell>
          <cell r="F149">
            <v>0</v>
          </cell>
          <cell r="G149">
            <v>0</v>
          </cell>
          <cell r="H149">
            <v>0</v>
          </cell>
          <cell r="I149">
            <v>0</v>
          </cell>
          <cell r="J149">
            <v>0</v>
          </cell>
          <cell r="K149">
            <v>0</v>
          </cell>
          <cell r="L149">
            <v>0</v>
          </cell>
          <cell r="M149">
            <v>0</v>
          </cell>
          <cell r="N149">
            <v>0</v>
          </cell>
          <cell r="O149">
            <v>0</v>
          </cell>
          <cell r="P149">
            <v>0</v>
          </cell>
          <cell r="Q149">
            <v>0</v>
          </cell>
          <cell r="R149">
            <v>0</v>
          </cell>
          <cell r="S149">
            <v>0</v>
          </cell>
          <cell r="T149">
            <v>0</v>
          </cell>
          <cell r="U149">
            <v>0</v>
          </cell>
          <cell r="V149">
            <v>0</v>
          </cell>
          <cell r="W149">
            <v>0</v>
          </cell>
          <cell r="X149">
            <v>0</v>
          </cell>
          <cell r="Y149">
            <v>0</v>
          </cell>
          <cell r="Z149">
            <v>0</v>
          </cell>
          <cell r="AA149">
            <v>0</v>
          </cell>
          <cell r="AB149">
            <v>0</v>
          </cell>
          <cell r="AC149">
            <v>0</v>
          </cell>
          <cell r="AD149">
            <v>0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97.9</v>
          </cell>
          <cell r="AK149">
            <v>92.299999999999955</v>
          </cell>
          <cell r="AL149">
            <v>71.899999999999764</v>
          </cell>
          <cell r="AM149">
            <v>33.599999999999774</v>
          </cell>
          <cell r="AN149">
            <v>67.899999999999721</v>
          </cell>
          <cell r="AO149">
            <v>49.999999999999773</v>
          </cell>
          <cell r="AP149">
            <v>88.500000000000227</v>
          </cell>
          <cell r="AQ149">
            <v>101.2999999999999</v>
          </cell>
          <cell r="AR149">
            <v>119.99999999999997</v>
          </cell>
          <cell r="AS149">
            <v>57.099999999999781</v>
          </cell>
          <cell r="AT149">
            <v>107.89999999999998</v>
          </cell>
          <cell r="AU149">
            <v>210.20000000000027</v>
          </cell>
          <cell r="AV149">
            <v>225.60000000000011</v>
          </cell>
          <cell r="AW149">
            <v>215.39999999999981</v>
          </cell>
          <cell r="AX149">
            <v>160.99999999999972</v>
          </cell>
          <cell r="AY149">
            <v>88.299999999999926</v>
          </cell>
          <cell r="AZ149">
            <v>318.09999999999991</v>
          </cell>
          <cell r="BA149">
            <v>267.99999999999989</v>
          </cell>
          <cell r="BB149">
            <v>205.00000000000065</v>
          </cell>
          <cell r="BC149">
            <v>99.900000000000531</v>
          </cell>
          <cell r="BD149">
            <v>74.300000000000068</v>
          </cell>
          <cell r="BE149">
            <v>18.400000000000073</v>
          </cell>
          <cell r="BF149">
            <v>-475.29999999999995</v>
          </cell>
          <cell r="BG149">
            <v>27.300000000000011</v>
          </cell>
          <cell r="BH149">
            <v>0</v>
          </cell>
          <cell r="BI149">
            <v>0</v>
          </cell>
          <cell r="BJ149">
            <v>0</v>
          </cell>
          <cell r="BK149">
            <v>0</v>
          </cell>
          <cell r="BL149">
            <v>0</v>
          </cell>
          <cell r="BM149">
            <v>0</v>
          </cell>
          <cell r="BN149">
            <v>0</v>
          </cell>
          <cell r="BO149">
            <v>0</v>
          </cell>
          <cell r="BP149">
            <v>0</v>
          </cell>
          <cell r="BQ149">
            <v>0</v>
          </cell>
          <cell r="BR149">
            <v>0</v>
          </cell>
          <cell r="BS149">
            <v>0</v>
          </cell>
          <cell r="BT149">
            <v>0</v>
          </cell>
          <cell r="BU149">
            <v>0</v>
          </cell>
          <cell r="BV149">
            <v>0</v>
          </cell>
          <cell r="BW149">
            <v>0</v>
          </cell>
          <cell r="BX149">
            <v>0</v>
          </cell>
          <cell r="BY149">
            <v>0</v>
          </cell>
          <cell r="BZ149">
            <v>0</v>
          </cell>
          <cell r="CA149">
            <v>0</v>
          </cell>
          <cell r="CB149">
            <v>0</v>
          </cell>
          <cell r="CC149">
            <v>0</v>
          </cell>
          <cell r="CD149">
            <v>0</v>
          </cell>
          <cell r="CE149">
            <v>0</v>
          </cell>
          <cell r="CF149">
            <v>0</v>
          </cell>
          <cell r="CG149">
            <v>0</v>
          </cell>
          <cell r="CH149">
            <v>0</v>
          </cell>
          <cell r="CI149">
            <v>0</v>
          </cell>
          <cell r="CJ149">
            <v>0</v>
          </cell>
          <cell r="CK149">
            <v>0</v>
          </cell>
          <cell r="CL149">
            <v>0</v>
          </cell>
          <cell r="CM149">
            <v>0</v>
          </cell>
          <cell r="CN149">
            <v>97.9</v>
          </cell>
          <cell r="CO149">
            <v>103.19999999999996</v>
          </cell>
          <cell r="CP149">
            <v>71.899999999999764</v>
          </cell>
          <cell r="CQ149">
            <v>59.599999999999774</v>
          </cell>
          <cell r="CR149">
            <v>67.899999999999721</v>
          </cell>
          <cell r="CS149">
            <v>49.999999999999773</v>
          </cell>
          <cell r="CT149">
            <v>88.500000000000227</v>
          </cell>
          <cell r="CU149">
            <v>101.2999999999999</v>
          </cell>
          <cell r="CV149">
            <v>119.99999999999997</v>
          </cell>
          <cell r="CW149">
            <v>57.099999999999781</v>
          </cell>
          <cell r="CX149">
            <v>107.89999999999998</v>
          </cell>
          <cell r="CY149">
            <v>210.20000000000027</v>
          </cell>
          <cell r="CZ149">
            <v>225.60000000000011</v>
          </cell>
          <cell r="DA149">
            <v>215.39999999999981</v>
          </cell>
          <cell r="DB149">
            <v>160.99999999999972</v>
          </cell>
          <cell r="DC149">
            <v>88.299999999999926</v>
          </cell>
          <cell r="DD149">
            <v>318.09999999999991</v>
          </cell>
          <cell r="DE149">
            <v>267.99999999999989</v>
          </cell>
          <cell r="DF149">
            <v>205.00000000000065</v>
          </cell>
          <cell r="DG149">
            <v>99.900000000000531</v>
          </cell>
          <cell r="DH149">
            <v>317.10000000000008</v>
          </cell>
          <cell r="DI149">
            <v>74.60000000000008</v>
          </cell>
          <cell r="DJ149">
            <v>-333.29999999999995</v>
          </cell>
          <cell r="DK149">
            <v>25.300000000000011</v>
          </cell>
          <cell r="DL149">
            <v>0</v>
          </cell>
          <cell r="DM149">
            <v>0</v>
          </cell>
          <cell r="DN149">
            <v>0</v>
          </cell>
          <cell r="DO149">
            <v>0</v>
          </cell>
          <cell r="DP149">
            <v>0</v>
          </cell>
          <cell r="DQ149">
            <v>0</v>
          </cell>
          <cell r="DR149">
            <v>0</v>
          </cell>
          <cell r="DS149">
            <v>0</v>
          </cell>
          <cell r="DT149">
            <v>0</v>
          </cell>
          <cell r="DU149">
            <v>0</v>
          </cell>
          <cell r="DV149">
            <v>0</v>
          </cell>
          <cell r="DW149">
            <v>0</v>
          </cell>
          <cell r="DX149">
            <v>0</v>
          </cell>
          <cell r="DY149">
            <v>0</v>
          </cell>
          <cell r="DZ149">
            <v>0</v>
          </cell>
          <cell r="EA149">
            <v>0</v>
          </cell>
          <cell r="EB149">
            <v>0</v>
          </cell>
          <cell r="EC149">
            <v>0</v>
          </cell>
          <cell r="ED149">
            <v>0</v>
          </cell>
          <cell r="EE149">
            <v>0</v>
          </cell>
          <cell r="EF149">
            <v>0</v>
          </cell>
          <cell r="EG149">
            <v>0</v>
          </cell>
          <cell r="EH149">
            <v>0</v>
          </cell>
          <cell r="EI149">
            <v>0</v>
          </cell>
          <cell r="EJ149">
            <v>0</v>
          </cell>
          <cell r="EK149">
            <v>0</v>
          </cell>
          <cell r="EL149">
            <v>0</v>
          </cell>
          <cell r="EM149">
            <v>0</v>
          </cell>
          <cell r="EN149">
            <v>0</v>
          </cell>
          <cell r="EO149">
            <v>0</v>
          </cell>
          <cell r="EP149">
            <v>0</v>
          </cell>
          <cell r="EQ149">
            <v>0</v>
          </cell>
          <cell r="ER149">
            <v>0</v>
          </cell>
          <cell r="ES149">
            <v>0</v>
          </cell>
          <cell r="ET149">
            <v>0</v>
          </cell>
          <cell r="EU149">
            <v>0</v>
          </cell>
          <cell r="EV149">
            <v>0</v>
          </cell>
          <cell r="EW149">
            <v>0</v>
          </cell>
          <cell r="EX149">
            <v>0</v>
          </cell>
          <cell r="EY149">
            <v>0</v>
          </cell>
          <cell r="EZ149">
            <v>0</v>
          </cell>
          <cell r="FA149">
            <v>0</v>
          </cell>
          <cell r="FB149">
            <v>0</v>
          </cell>
          <cell r="FC149">
            <v>0</v>
          </cell>
          <cell r="FD149">
            <v>0</v>
          </cell>
          <cell r="FE149">
            <v>0</v>
          </cell>
          <cell r="FF149">
            <v>0</v>
          </cell>
          <cell r="FG149">
            <v>0</v>
          </cell>
          <cell r="FH149">
            <v>0</v>
          </cell>
          <cell r="FI149">
            <v>0</v>
          </cell>
          <cell r="FJ149">
            <v>0</v>
          </cell>
          <cell r="FK149">
            <v>0</v>
          </cell>
          <cell r="FL149">
            <v>0</v>
          </cell>
          <cell r="FM149">
            <v>0</v>
          </cell>
          <cell r="FN149">
            <v>0</v>
          </cell>
          <cell r="FO149">
            <v>0</v>
          </cell>
          <cell r="FP149">
            <v>0</v>
          </cell>
          <cell r="FQ149">
            <v>0</v>
          </cell>
          <cell r="FR149">
            <v>0</v>
          </cell>
          <cell r="FS149">
            <v>0</v>
          </cell>
          <cell r="FT149">
            <v>152.94999999999999</v>
          </cell>
          <cell r="FU149">
            <v>152.94999999999999</v>
          </cell>
          <cell r="FV149">
            <v>152.94999999999999</v>
          </cell>
          <cell r="FW149">
            <v>152.94999999999999</v>
          </cell>
          <cell r="FX149">
            <v>152.94999999999999</v>
          </cell>
          <cell r="FY149">
            <v>152.94999999999999</v>
          </cell>
          <cell r="FZ149">
            <v>152.94999999999999</v>
          </cell>
          <cell r="GA149">
            <v>152.94999999999999</v>
          </cell>
          <cell r="GB149">
            <v>152.94999999999999</v>
          </cell>
          <cell r="GC149">
            <v>152.94999999999999</v>
          </cell>
          <cell r="GD149">
            <v>152.94999999999999</v>
          </cell>
          <cell r="GE149">
            <v>152.94999999999999</v>
          </cell>
          <cell r="GF149">
            <v>152.94999999999999</v>
          </cell>
          <cell r="GG149">
            <v>152.94999999999999</v>
          </cell>
          <cell r="GH149">
            <v>152.94999999999999</v>
          </cell>
          <cell r="GI149">
            <v>152.94999999999999</v>
          </cell>
          <cell r="GJ149">
            <v>152.9</v>
          </cell>
          <cell r="GK149">
            <v>152.9</v>
          </cell>
          <cell r="GL149">
            <v>152.9</v>
          </cell>
          <cell r="GM149">
            <v>152.9</v>
          </cell>
          <cell r="GN149">
            <v>152.9</v>
          </cell>
          <cell r="GO149">
            <v>152.9</v>
          </cell>
          <cell r="GP149">
            <v>152.9</v>
          </cell>
          <cell r="GQ149">
            <v>152.94999999999999</v>
          </cell>
        </row>
        <row r="150">
          <cell r="A150" t="str">
            <v>GPIN IN</v>
          </cell>
          <cell r="B150" t="str">
            <v>Genus Power Infrastructure</v>
          </cell>
          <cell r="C150" t="str">
            <v>Engineering &amp; Capital Goods</v>
          </cell>
          <cell r="D150">
            <v>0</v>
          </cell>
          <cell r="E150">
            <v>0</v>
          </cell>
          <cell r="F150">
            <v>0</v>
          </cell>
          <cell r="G150">
            <v>0</v>
          </cell>
          <cell r="H150">
            <v>0</v>
          </cell>
          <cell r="I150">
            <v>0</v>
          </cell>
          <cell r="J150">
            <v>0</v>
          </cell>
          <cell r="K150">
            <v>0</v>
          </cell>
          <cell r="L150">
            <v>0</v>
          </cell>
          <cell r="M150">
            <v>0</v>
          </cell>
          <cell r="N150">
            <v>0</v>
          </cell>
          <cell r="O150">
            <v>0</v>
          </cell>
          <cell r="P150">
            <v>0</v>
          </cell>
          <cell r="Q150">
            <v>0</v>
          </cell>
          <cell r="R150">
            <v>0</v>
          </cell>
          <cell r="S150">
            <v>0</v>
          </cell>
          <cell r="T150">
            <v>0</v>
          </cell>
          <cell r="U150">
            <v>0</v>
          </cell>
          <cell r="V150">
            <v>0</v>
          </cell>
          <cell r="W150">
            <v>0</v>
          </cell>
          <cell r="X150">
            <v>0</v>
          </cell>
          <cell r="Y150">
            <v>0</v>
          </cell>
          <cell r="Z150">
            <v>0</v>
          </cell>
          <cell r="AA150">
            <v>0</v>
          </cell>
          <cell r="AB150">
            <v>0</v>
          </cell>
          <cell r="AC150">
            <v>0</v>
          </cell>
          <cell r="AD150">
            <v>0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5.7370000000000125</v>
          </cell>
          <cell r="AK150">
            <v>3.9710000000000054</v>
          </cell>
          <cell r="AL150">
            <v>11.287000000000017</v>
          </cell>
          <cell r="AM150">
            <v>14.671999999999921</v>
          </cell>
          <cell r="AN150">
            <v>15.159999999999993</v>
          </cell>
          <cell r="AO150">
            <v>13.37900000000004</v>
          </cell>
          <cell r="AP150">
            <v>16.800000000000015</v>
          </cell>
          <cell r="AQ150">
            <v>33.335000000000015</v>
          </cell>
          <cell r="AR150">
            <v>21.011000000000038</v>
          </cell>
          <cell r="AS150">
            <v>29.938000000000027</v>
          </cell>
          <cell r="AT150">
            <v>16.642000000000021</v>
          </cell>
          <cell r="AU150">
            <v>80.03499999999984</v>
          </cell>
          <cell r="AV150">
            <v>36.851999999999954</v>
          </cell>
          <cell r="AW150">
            <v>56.315000000000055</v>
          </cell>
          <cell r="AX150">
            <v>62.700999999999937</v>
          </cell>
          <cell r="AY150">
            <v>126.34999999999998</v>
          </cell>
          <cell r="AZ150">
            <v>69.221000000000032</v>
          </cell>
          <cell r="BA150">
            <v>91.664000000000016</v>
          </cell>
          <cell r="BB150">
            <v>98.958000000000055</v>
          </cell>
          <cell r="BC150">
            <v>255.20000000000022</v>
          </cell>
          <cell r="BD150">
            <v>85.444000000000059</v>
          </cell>
          <cell r="BE150">
            <v>116.72500000000002</v>
          </cell>
          <cell r="BF150">
            <v>106.47100000000007</v>
          </cell>
          <cell r="BG150">
            <v>201.12899999999968</v>
          </cell>
          <cell r="BH150">
            <v>0</v>
          </cell>
          <cell r="BI150">
            <v>0</v>
          </cell>
          <cell r="BJ150">
            <v>0</v>
          </cell>
          <cell r="BK150">
            <v>0</v>
          </cell>
          <cell r="BL150">
            <v>0</v>
          </cell>
          <cell r="BM150">
            <v>0</v>
          </cell>
          <cell r="BN150">
            <v>0</v>
          </cell>
          <cell r="BO150">
            <v>0</v>
          </cell>
          <cell r="BP150">
            <v>0</v>
          </cell>
          <cell r="BQ150">
            <v>0</v>
          </cell>
          <cell r="BR150">
            <v>0</v>
          </cell>
          <cell r="BS150">
            <v>0</v>
          </cell>
          <cell r="BT150">
            <v>0</v>
          </cell>
          <cell r="BU150">
            <v>0</v>
          </cell>
          <cell r="BV150">
            <v>0</v>
          </cell>
          <cell r="BW150">
            <v>0</v>
          </cell>
          <cell r="BX150">
            <v>0</v>
          </cell>
          <cell r="BY150">
            <v>0</v>
          </cell>
          <cell r="BZ150">
            <v>0</v>
          </cell>
          <cell r="CA150">
            <v>0</v>
          </cell>
          <cell r="CB150">
            <v>0</v>
          </cell>
          <cell r="CC150">
            <v>0</v>
          </cell>
          <cell r="CD150">
            <v>0</v>
          </cell>
          <cell r="CE150">
            <v>0</v>
          </cell>
          <cell r="CF150">
            <v>0</v>
          </cell>
          <cell r="CG150">
            <v>0</v>
          </cell>
          <cell r="CH150">
            <v>0</v>
          </cell>
          <cell r="CI150">
            <v>0</v>
          </cell>
          <cell r="CJ150">
            <v>0</v>
          </cell>
          <cell r="CK150">
            <v>0</v>
          </cell>
          <cell r="CL150">
            <v>0</v>
          </cell>
          <cell r="CM150">
            <v>0</v>
          </cell>
          <cell r="CN150">
            <v>5.7370000000000125</v>
          </cell>
          <cell r="CO150">
            <v>3.9710000000000054</v>
          </cell>
          <cell r="CP150">
            <v>11.287000000000017</v>
          </cell>
          <cell r="CQ150">
            <v>14.671999999999921</v>
          </cell>
          <cell r="CR150">
            <v>15.159999999999993</v>
          </cell>
          <cell r="CS150">
            <v>13.37900000000004</v>
          </cell>
          <cell r="CT150">
            <v>16.800000000000015</v>
          </cell>
          <cell r="CU150">
            <v>33.335000000000015</v>
          </cell>
          <cell r="CV150">
            <v>21.011000000000038</v>
          </cell>
          <cell r="CW150">
            <v>29.938000000000027</v>
          </cell>
          <cell r="CX150">
            <v>16.642000000000021</v>
          </cell>
          <cell r="CY150">
            <v>80.03499999999984</v>
          </cell>
          <cell r="CZ150">
            <v>36.851999999999954</v>
          </cell>
          <cell r="DA150">
            <v>56.315000000000055</v>
          </cell>
          <cell r="DB150">
            <v>62.700999999999937</v>
          </cell>
          <cell r="DC150">
            <v>126.34999999999998</v>
          </cell>
          <cell r="DD150">
            <v>69.221000000000032</v>
          </cell>
          <cell r="DE150">
            <v>91.664000000000016</v>
          </cell>
          <cell r="DF150">
            <v>98.958000000000055</v>
          </cell>
          <cell r="DG150">
            <v>255.20000000000022</v>
          </cell>
          <cell r="DH150">
            <v>85.444000000000059</v>
          </cell>
          <cell r="DI150">
            <v>116.72500000000002</v>
          </cell>
          <cell r="DJ150">
            <v>106.47100000000007</v>
          </cell>
          <cell r="DK150">
            <v>201.12899999999968</v>
          </cell>
          <cell r="DL150">
            <v>0</v>
          </cell>
          <cell r="DM150">
            <v>0</v>
          </cell>
          <cell r="DN150">
            <v>0</v>
          </cell>
          <cell r="DO150">
            <v>0</v>
          </cell>
          <cell r="DP150">
            <v>0</v>
          </cell>
          <cell r="DQ150">
            <v>0</v>
          </cell>
          <cell r="DR150">
            <v>0</v>
          </cell>
          <cell r="DS150">
            <v>0</v>
          </cell>
          <cell r="DT150">
            <v>0</v>
          </cell>
          <cell r="DU150">
            <v>0</v>
          </cell>
          <cell r="DV150">
            <v>0</v>
          </cell>
          <cell r="DW150">
            <v>0</v>
          </cell>
          <cell r="DX150">
            <v>0</v>
          </cell>
          <cell r="DY150">
            <v>0</v>
          </cell>
          <cell r="DZ150">
            <v>0</v>
          </cell>
          <cell r="EA150">
            <v>0</v>
          </cell>
          <cell r="EB150">
            <v>0</v>
          </cell>
          <cell r="EC150">
            <v>0</v>
          </cell>
          <cell r="ED150">
            <v>0</v>
          </cell>
          <cell r="EE150">
            <v>0</v>
          </cell>
          <cell r="EF150">
            <v>0</v>
          </cell>
          <cell r="EG150">
            <v>0</v>
          </cell>
          <cell r="EH150">
            <v>0</v>
          </cell>
          <cell r="EI150">
            <v>0</v>
          </cell>
          <cell r="EJ150">
            <v>0</v>
          </cell>
          <cell r="EK150">
            <v>0</v>
          </cell>
          <cell r="EL150">
            <v>0</v>
          </cell>
          <cell r="EM150">
            <v>0</v>
          </cell>
          <cell r="EN150">
            <v>0</v>
          </cell>
          <cell r="EO150">
            <v>0</v>
          </cell>
          <cell r="EP150">
            <v>0</v>
          </cell>
          <cell r="EQ150">
            <v>0</v>
          </cell>
          <cell r="ER150">
            <v>0</v>
          </cell>
          <cell r="ES150">
            <v>0</v>
          </cell>
          <cell r="ET150">
            <v>0</v>
          </cell>
          <cell r="EU150">
            <v>0</v>
          </cell>
          <cell r="EV150">
            <v>0</v>
          </cell>
          <cell r="EW150">
            <v>0</v>
          </cell>
          <cell r="EX150">
            <v>0</v>
          </cell>
          <cell r="EY150">
            <v>0</v>
          </cell>
          <cell r="EZ150">
            <v>0</v>
          </cell>
          <cell r="FA150">
            <v>0</v>
          </cell>
          <cell r="FB150">
            <v>0</v>
          </cell>
          <cell r="FC150">
            <v>0</v>
          </cell>
          <cell r="FD150">
            <v>0</v>
          </cell>
          <cell r="FE150">
            <v>0</v>
          </cell>
          <cell r="FF150">
            <v>0</v>
          </cell>
          <cell r="FG150">
            <v>0</v>
          </cell>
          <cell r="FH150">
            <v>0</v>
          </cell>
          <cell r="FI150">
            <v>0</v>
          </cell>
          <cell r="FJ150">
            <v>0</v>
          </cell>
          <cell r="FK150">
            <v>0</v>
          </cell>
          <cell r="FL150">
            <v>0</v>
          </cell>
          <cell r="FM150">
            <v>0</v>
          </cell>
          <cell r="FN150">
            <v>0</v>
          </cell>
          <cell r="FO150">
            <v>0</v>
          </cell>
          <cell r="FP150">
            <v>0</v>
          </cell>
          <cell r="FQ150">
            <v>0</v>
          </cell>
          <cell r="FR150">
            <v>0</v>
          </cell>
          <cell r="FS150">
            <v>0</v>
          </cell>
          <cell r="FT150">
            <v>10.1587</v>
          </cell>
          <cell r="FU150">
            <v>10.1587</v>
          </cell>
          <cell r="FV150">
            <v>10.1587</v>
          </cell>
          <cell r="FW150">
            <v>10.1587</v>
          </cell>
          <cell r="FX150">
            <v>10.1587</v>
          </cell>
          <cell r="FY150">
            <v>10.1587</v>
          </cell>
          <cell r="FZ150">
            <v>10.1587</v>
          </cell>
          <cell r="GA150">
            <v>10.1587</v>
          </cell>
          <cell r="GB150">
            <v>10.432835000000001</v>
          </cell>
          <cell r="GC150">
            <v>10.432835000000001</v>
          </cell>
          <cell r="GD150">
            <v>10.432835000000001</v>
          </cell>
          <cell r="GE150">
            <v>10.432835000000001</v>
          </cell>
          <cell r="GF150">
            <v>10.8</v>
          </cell>
          <cell r="GG150">
            <v>10.8</v>
          </cell>
          <cell r="GH150">
            <v>10.8</v>
          </cell>
          <cell r="GI150">
            <v>10.8</v>
          </cell>
          <cell r="GJ150">
            <v>10.8</v>
          </cell>
          <cell r="GK150">
            <v>12.291062</v>
          </cell>
          <cell r="GL150">
            <v>14.09</v>
          </cell>
          <cell r="GM150">
            <v>14.8</v>
          </cell>
          <cell r="GN150">
            <v>14.8</v>
          </cell>
          <cell r="GO150">
            <v>14.8</v>
          </cell>
          <cell r="GP150">
            <v>14.8</v>
          </cell>
          <cell r="GQ150">
            <v>14.8</v>
          </cell>
        </row>
        <row r="151">
          <cell r="A151" t="str">
            <v>GRV IN</v>
          </cell>
          <cell r="B151" t="str">
            <v>Greaves Cotton Ltd</v>
          </cell>
        </row>
        <row r="152">
          <cell r="A152" t="str">
            <v>GWN IN</v>
          </cell>
          <cell r="B152" t="str">
            <v>Grindwell Norton</v>
          </cell>
          <cell r="C152" t="str">
            <v>Engineering &amp; Capital Goods</v>
          </cell>
          <cell r="D152">
            <v>0</v>
          </cell>
          <cell r="E152">
            <v>0</v>
          </cell>
          <cell r="F152">
            <v>0</v>
          </cell>
          <cell r="G152">
            <v>0</v>
          </cell>
          <cell r="H152">
            <v>0</v>
          </cell>
          <cell r="I152">
            <v>0</v>
          </cell>
          <cell r="J152">
            <v>0</v>
          </cell>
          <cell r="K152">
            <v>0</v>
          </cell>
          <cell r="L152">
            <v>0</v>
          </cell>
          <cell r="M152">
            <v>0</v>
          </cell>
          <cell r="N152">
            <v>0</v>
          </cell>
          <cell r="O152">
            <v>0</v>
          </cell>
          <cell r="P152">
            <v>0</v>
          </cell>
          <cell r="Q152">
            <v>0</v>
          </cell>
          <cell r="R152">
            <v>0</v>
          </cell>
          <cell r="S152">
            <v>0</v>
          </cell>
          <cell r="T152">
            <v>0</v>
          </cell>
          <cell r="U152">
            <v>0</v>
          </cell>
          <cell r="V152">
            <v>0</v>
          </cell>
          <cell r="W152">
            <v>0</v>
          </cell>
          <cell r="X152">
            <v>0</v>
          </cell>
          <cell r="Y152">
            <v>0</v>
          </cell>
          <cell r="Z152">
            <v>0</v>
          </cell>
          <cell r="AA152">
            <v>0</v>
          </cell>
          <cell r="AB152">
            <v>0</v>
          </cell>
          <cell r="AC152">
            <v>0</v>
          </cell>
          <cell r="AD152">
            <v>0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O152">
            <v>76</v>
          </cell>
          <cell r="AP152">
            <v>48</v>
          </cell>
          <cell r="AQ152">
            <v>72</v>
          </cell>
          <cell r="AR152">
            <v>91</v>
          </cell>
          <cell r="AS152">
            <v>91</v>
          </cell>
          <cell r="AT152">
            <v>100</v>
          </cell>
          <cell r="AU152">
            <v>105.99999999999997</v>
          </cell>
          <cell r="AV152">
            <v>125.20000000000002</v>
          </cell>
          <cell r="AW152">
            <v>127.6999999999999</v>
          </cell>
          <cell r="AX152">
            <v>101</v>
          </cell>
          <cell r="AY152">
            <v>143.50000000000006</v>
          </cell>
          <cell r="AZ152">
            <v>125</v>
          </cell>
          <cell r="BA152">
            <v>143</v>
          </cell>
          <cell r="BB152">
            <v>154.65000000000003</v>
          </cell>
          <cell r="BC152">
            <v>125.9</v>
          </cell>
          <cell r="BD152">
            <v>147.00000000000009</v>
          </cell>
          <cell r="BE152">
            <v>154.30000000000013</v>
          </cell>
          <cell r="BF152">
            <v>122.90000000000006</v>
          </cell>
          <cell r="BG152">
            <v>116.79999999999995</v>
          </cell>
          <cell r="BH152">
            <v>0</v>
          </cell>
          <cell r="BI152">
            <v>0</v>
          </cell>
          <cell r="BJ152">
            <v>0</v>
          </cell>
          <cell r="BK152">
            <v>0</v>
          </cell>
          <cell r="BL152">
            <v>0</v>
          </cell>
          <cell r="BM152">
            <v>0</v>
          </cell>
          <cell r="BN152">
            <v>0</v>
          </cell>
          <cell r="BO152">
            <v>0</v>
          </cell>
          <cell r="BP152">
            <v>0</v>
          </cell>
          <cell r="BQ152">
            <v>0</v>
          </cell>
          <cell r="BR152">
            <v>0</v>
          </cell>
          <cell r="BS152">
            <v>0</v>
          </cell>
          <cell r="BT152">
            <v>0</v>
          </cell>
          <cell r="BU152">
            <v>0</v>
          </cell>
          <cell r="BV152">
            <v>0</v>
          </cell>
          <cell r="BW152">
            <v>0</v>
          </cell>
          <cell r="BX152">
            <v>0</v>
          </cell>
          <cell r="BY152">
            <v>0</v>
          </cell>
          <cell r="BZ152">
            <v>0</v>
          </cell>
          <cell r="CA152">
            <v>0</v>
          </cell>
          <cell r="CB152">
            <v>0</v>
          </cell>
          <cell r="CC152">
            <v>0</v>
          </cell>
          <cell r="CD152">
            <v>0</v>
          </cell>
          <cell r="CE152">
            <v>0</v>
          </cell>
          <cell r="CF152">
            <v>0</v>
          </cell>
          <cell r="CG152">
            <v>0</v>
          </cell>
          <cell r="CH152">
            <v>0</v>
          </cell>
          <cell r="CI152">
            <v>0</v>
          </cell>
          <cell r="CJ152">
            <v>0</v>
          </cell>
          <cell r="CK152">
            <v>0</v>
          </cell>
          <cell r="CL152">
            <v>0</v>
          </cell>
          <cell r="CM152">
            <v>0</v>
          </cell>
          <cell r="CN152">
            <v>0</v>
          </cell>
          <cell r="CO152">
            <v>0</v>
          </cell>
          <cell r="CP152">
            <v>0</v>
          </cell>
          <cell r="CQ152">
            <v>0</v>
          </cell>
          <cell r="CR152">
            <v>0</v>
          </cell>
          <cell r="CS152">
            <v>76</v>
          </cell>
          <cell r="CT152">
            <v>48</v>
          </cell>
          <cell r="CU152">
            <v>72</v>
          </cell>
          <cell r="CV152">
            <v>91</v>
          </cell>
          <cell r="CW152">
            <v>91</v>
          </cell>
          <cell r="CX152">
            <v>100</v>
          </cell>
          <cell r="CY152">
            <v>105.99999999999997</v>
          </cell>
          <cell r="CZ152">
            <v>125.20000000000002</v>
          </cell>
          <cell r="DA152">
            <v>127.6999999999999</v>
          </cell>
          <cell r="DB152">
            <v>101</v>
          </cell>
          <cell r="DC152">
            <v>143.50000000000006</v>
          </cell>
          <cell r="DD152">
            <v>125</v>
          </cell>
          <cell r="DE152">
            <v>143</v>
          </cell>
          <cell r="DF152">
            <v>154.65000000000003</v>
          </cell>
          <cell r="DG152">
            <v>125.9</v>
          </cell>
          <cell r="DH152">
            <v>147.00000000000009</v>
          </cell>
          <cell r="DI152">
            <v>154.30000000000013</v>
          </cell>
          <cell r="DJ152">
            <v>122.90000000000006</v>
          </cell>
          <cell r="DK152">
            <v>116.79999999999995</v>
          </cell>
          <cell r="DL152">
            <v>0</v>
          </cell>
          <cell r="DM152">
            <v>0</v>
          </cell>
          <cell r="DN152">
            <v>0</v>
          </cell>
          <cell r="DO152">
            <v>0</v>
          </cell>
          <cell r="DP152">
            <v>0</v>
          </cell>
          <cell r="DQ152">
            <v>0</v>
          </cell>
          <cell r="DR152">
            <v>0</v>
          </cell>
          <cell r="DS152">
            <v>0</v>
          </cell>
          <cell r="DT152">
            <v>0</v>
          </cell>
          <cell r="DU152">
            <v>0</v>
          </cell>
          <cell r="DV152">
            <v>0</v>
          </cell>
          <cell r="DW152">
            <v>0</v>
          </cell>
          <cell r="DX152">
            <v>0</v>
          </cell>
          <cell r="DY152">
            <v>0</v>
          </cell>
          <cell r="DZ152">
            <v>0</v>
          </cell>
          <cell r="EA152">
            <v>0</v>
          </cell>
          <cell r="EB152">
            <v>0</v>
          </cell>
          <cell r="EC152">
            <v>0</v>
          </cell>
          <cell r="ED152">
            <v>0</v>
          </cell>
          <cell r="EE152">
            <v>0</v>
          </cell>
          <cell r="EF152">
            <v>0</v>
          </cell>
          <cell r="EG152">
            <v>0</v>
          </cell>
          <cell r="EH152">
            <v>0</v>
          </cell>
          <cell r="EI152">
            <v>0</v>
          </cell>
          <cell r="EJ152">
            <v>0</v>
          </cell>
          <cell r="EK152">
            <v>0</v>
          </cell>
          <cell r="EL152">
            <v>0</v>
          </cell>
          <cell r="EM152">
            <v>0</v>
          </cell>
          <cell r="EN152">
            <v>0</v>
          </cell>
          <cell r="EO152">
            <v>0</v>
          </cell>
          <cell r="EP152">
            <v>0</v>
          </cell>
          <cell r="EQ152">
            <v>0</v>
          </cell>
          <cell r="ER152">
            <v>0</v>
          </cell>
          <cell r="ES152">
            <v>0</v>
          </cell>
          <cell r="ET152">
            <v>0</v>
          </cell>
          <cell r="EU152">
            <v>0</v>
          </cell>
          <cell r="EV152">
            <v>0</v>
          </cell>
          <cell r="EW152">
            <v>0</v>
          </cell>
          <cell r="EX152">
            <v>0</v>
          </cell>
          <cell r="EY152">
            <v>0</v>
          </cell>
          <cell r="EZ152">
            <v>0</v>
          </cell>
          <cell r="FA152">
            <v>0</v>
          </cell>
          <cell r="FB152">
            <v>0</v>
          </cell>
          <cell r="FC152">
            <v>0</v>
          </cell>
          <cell r="FD152">
            <v>0</v>
          </cell>
          <cell r="FE152">
            <v>0</v>
          </cell>
          <cell r="FF152">
            <v>0</v>
          </cell>
          <cell r="FG152">
            <v>0</v>
          </cell>
          <cell r="FH152">
            <v>0</v>
          </cell>
          <cell r="FI152">
            <v>0</v>
          </cell>
          <cell r="FJ152">
            <v>0</v>
          </cell>
          <cell r="FK152">
            <v>0</v>
          </cell>
          <cell r="FL152">
            <v>0</v>
          </cell>
          <cell r="FM152">
            <v>0</v>
          </cell>
          <cell r="FN152">
            <v>0</v>
          </cell>
          <cell r="FO152">
            <v>0</v>
          </cell>
          <cell r="FP152">
            <v>0</v>
          </cell>
          <cell r="FQ152">
            <v>0</v>
          </cell>
          <cell r="FR152">
            <v>0</v>
          </cell>
          <cell r="FS152">
            <v>0</v>
          </cell>
          <cell r="FT152">
            <v>0</v>
          </cell>
          <cell r="FU152">
            <v>0</v>
          </cell>
          <cell r="FV152">
            <v>0</v>
          </cell>
          <cell r="FW152">
            <v>0</v>
          </cell>
          <cell r="FX152">
            <v>0</v>
          </cell>
          <cell r="FY152">
            <v>55.36</v>
          </cell>
          <cell r="FZ152">
            <v>55.36</v>
          </cell>
          <cell r="GA152">
            <v>55.36</v>
          </cell>
          <cell r="GB152">
            <v>55.36</v>
          </cell>
          <cell r="GC152">
            <v>55.36</v>
          </cell>
          <cell r="GD152">
            <v>55.36</v>
          </cell>
          <cell r="GE152">
            <v>55.36</v>
          </cell>
          <cell r="GF152">
            <v>55.36</v>
          </cell>
          <cell r="GG152">
            <v>55.36</v>
          </cell>
          <cell r="GH152">
            <v>55.36</v>
          </cell>
          <cell r="GI152">
            <v>55.36</v>
          </cell>
          <cell r="GJ152">
            <v>55.36</v>
          </cell>
          <cell r="GK152">
            <v>55.36</v>
          </cell>
          <cell r="GL152">
            <v>55.36</v>
          </cell>
          <cell r="GM152">
            <v>55.36</v>
          </cell>
          <cell r="GN152">
            <v>55.36</v>
          </cell>
          <cell r="GO152">
            <v>55.36</v>
          </cell>
          <cell r="GP152">
            <v>55.36</v>
          </cell>
          <cell r="GQ152">
            <v>55.36</v>
          </cell>
        </row>
        <row r="153">
          <cell r="A153" t="str">
            <v>HAVL IN</v>
          </cell>
          <cell r="B153" t="str">
            <v>Havell's India</v>
          </cell>
          <cell r="C153" t="str">
            <v>Engineering &amp; capital goods</v>
          </cell>
          <cell r="D153">
            <v>0</v>
          </cell>
          <cell r="E153">
            <v>0</v>
          </cell>
          <cell r="F153">
            <v>0</v>
          </cell>
          <cell r="G153">
            <v>0</v>
          </cell>
          <cell r="H153">
            <v>0</v>
          </cell>
          <cell r="I153">
            <v>0</v>
          </cell>
          <cell r="J153">
            <v>0</v>
          </cell>
          <cell r="K153">
            <v>0</v>
          </cell>
          <cell r="L153">
            <v>0</v>
          </cell>
          <cell r="M153">
            <v>0</v>
          </cell>
          <cell r="N153">
            <v>0</v>
          </cell>
          <cell r="O153">
            <v>0</v>
          </cell>
          <cell r="P153">
            <v>0</v>
          </cell>
          <cell r="Q153">
            <v>0</v>
          </cell>
          <cell r="R153">
            <v>0</v>
          </cell>
          <cell r="S153">
            <v>0</v>
          </cell>
          <cell r="T153">
            <v>0</v>
          </cell>
          <cell r="U153">
            <v>0</v>
          </cell>
          <cell r="V153">
            <v>0</v>
          </cell>
          <cell r="W153">
            <v>0</v>
          </cell>
          <cell r="X153">
            <v>0</v>
          </cell>
          <cell r="Y153">
            <v>0</v>
          </cell>
          <cell r="Z153">
            <v>0</v>
          </cell>
          <cell r="AA153">
            <v>0</v>
          </cell>
          <cell r="AB153">
            <v>0</v>
          </cell>
          <cell r="AC153">
            <v>0</v>
          </cell>
          <cell r="AD153">
            <v>0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30.800000000000143</v>
          </cell>
          <cell r="AK153">
            <v>45.600000000000065</v>
          </cell>
          <cell r="AL153">
            <v>55.40000000000002</v>
          </cell>
          <cell r="AM153">
            <v>77.80000000000004</v>
          </cell>
          <cell r="AN153">
            <v>53.200000000000088</v>
          </cell>
          <cell r="AO153">
            <v>57.199999999999918</v>
          </cell>
          <cell r="AP153">
            <v>90.099999999999923</v>
          </cell>
          <cell r="AQ153">
            <v>104.30000000000028</v>
          </cell>
          <cell r="AR153">
            <v>124.79999999999988</v>
          </cell>
          <cell r="AS153">
            <v>145.2999999999999</v>
          </cell>
          <cell r="AT153">
            <v>158.89999999999998</v>
          </cell>
          <cell r="AU153">
            <v>203.10000000000014</v>
          </cell>
          <cell r="AV153">
            <v>225.80000000000015</v>
          </cell>
          <cell r="AW153">
            <v>243.10000000000059</v>
          </cell>
          <cell r="AX153">
            <v>257.99999999999989</v>
          </cell>
          <cell r="AY153">
            <v>294.41999999999962</v>
          </cell>
          <cell r="AZ153">
            <v>316</v>
          </cell>
          <cell r="BA153">
            <v>358</v>
          </cell>
          <cell r="BB153">
            <v>370</v>
          </cell>
          <cell r="BC153">
            <v>391.23000000000241</v>
          </cell>
          <cell r="BD153">
            <v>407.30000000000007</v>
          </cell>
          <cell r="BE153">
            <v>443.09999999999928</v>
          </cell>
          <cell r="BF153">
            <v>113.60000000000016</v>
          </cell>
          <cell r="BG153">
            <v>488.20000000000016</v>
          </cell>
          <cell r="BH153">
            <v>0</v>
          </cell>
          <cell r="BI153">
            <v>0</v>
          </cell>
          <cell r="BJ153">
            <v>0</v>
          </cell>
          <cell r="BK153">
            <v>0</v>
          </cell>
          <cell r="BL153">
            <v>0</v>
          </cell>
          <cell r="BM153">
            <v>0</v>
          </cell>
          <cell r="BN153">
            <v>0</v>
          </cell>
          <cell r="BO153">
            <v>0</v>
          </cell>
          <cell r="BP153">
            <v>0</v>
          </cell>
          <cell r="BQ153">
            <v>0</v>
          </cell>
          <cell r="BR153">
            <v>0</v>
          </cell>
          <cell r="BS153">
            <v>0</v>
          </cell>
          <cell r="BT153">
            <v>0</v>
          </cell>
          <cell r="BU153">
            <v>0</v>
          </cell>
          <cell r="BV153">
            <v>0</v>
          </cell>
          <cell r="BW153">
            <v>0</v>
          </cell>
          <cell r="BX153">
            <v>0</v>
          </cell>
          <cell r="BY153">
            <v>0</v>
          </cell>
          <cell r="BZ153">
            <v>0</v>
          </cell>
          <cell r="CA153">
            <v>0</v>
          </cell>
          <cell r="CB153">
            <v>0</v>
          </cell>
          <cell r="CC153">
            <v>0</v>
          </cell>
          <cell r="CD153">
            <v>0</v>
          </cell>
          <cell r="CE153">
            <v>0</v>
          </cell>
          <cell r="CF153">
            <v>0</v>
          </cell>
          <cell r="CG153">
            <v>0</v>
          </cell>
          <cell r="CH153">
            <v>0</v>
          </cell>
          <cell r="CI153">
            <v>0</v>
          </cell>
          <cell r="CJ153">
            <v>0</v>
          </cell>
          <cell r="CK153">
            <v>0</v>
          </cell>
          <cell r="CL153">
            <v>0</v>
          </cell>
          <cell r="CM153">
            <v>0</v>
          </cell>
          <cell r="CN153">
            <v>30.800000000000143</v>
          </cell>
          <cell r="CO153">
            <v>45.600000000000065</v>
          </cell>
          <cell r="CP153">
            <v>55.40000000000002</v>
          </cell>
          <cell r="CQ153">
            <v>77.80000000000004</v>
          </cell>
          <cell r="CR153">
            <v>53.200000000000088</v>
          </cell>
          <cell r="CS153">
            <v>57.199999999999918</v>
          </cell>
          <cell r="CT153">
            <v>90.099999999999923</v>
          </cell>
          <cell r="CU153">
            <v>104.30000000000028</v>
          </cell>
          <cell r="CV153">
            <v>124.79999999999988</v>
          </cell>
          <cell r="CW153">
            <v>145.2999999999999</v>
          </cell>
          <cell r="CX153">
            <v>158.89999999999998</v>
          </cell>
          <cell r="CY153">
            <v>203.10000000000014</v>
          </cell>
          <cell r="CZ153">
            <v>225.80000000000015</v>
          </cell>
          <cell r="DA153">
            <v>243.10000000000059</v>
          </cell>
          <cell r="DB153">
            <v>257.99999999999989</v>
          </cell>
          <cell r="DC153">
            <v>294.41999999999962</v>
          </cell>
          <cell r="DD153">
            <v>316</v>
          </cell>
          <cell r="DE153">
            <v>358</v>
          </cell>
          <cell r="DF153">
            <v>370</v>
          </cell>
          <cell r="DG153">
            <v>391.23000000000241</v>
          </cell>
          <cell r="DH153">
            <v>407.30000000000007</v>
          </cell>
          <cell r="DI153">
            <v>443.09999999999928</v>
          </cell>
          <cell r="DJ153">
            <v>113.60000000000016</v>
          </cell>
          <cell r="DK153">
            <v>488.20000000000016</v>
          </cell>
          <cell r="DL153">
            <v>0</v>
          </cell>
          <cell r="DM153">
            <v>0</v>
          </cell>
          <cell r="DN153">
            <v>0</v>
          </cell>
          <cell r="DO153">
            <v>0</v>
          </cell>
          <cell r="DP153">
            <v>0</v>
          </cell>
          <cell r="DQ153">
            <v>0</v>
          </cell>
          <cell r="DR153">
            <v>0</v>
          </cell>
          <cell r="DS153">
            <v>0</v>
          </cell>
          <cell r="DT153">
            <v>0</v>
          </cell>
          <cell r="DU153">
            <v>0</v>
          </cell>
          <cell r="DV153">
            <v>0</v>
          </cell>
          <cell r="DW153">
            <v>0</v>
          </cell>
          <cell r="DX153">
            <v>0</v>
          </cell>
          <cell r="DY153">
            <v>0</v>
          </cell>
          <cell r="DZ153">
            <v>0</v>
          </cell>
          <cell r="EA153">
            <v>0</v>
          </cell>
          <cell r="EB153">
            <v>0</v>
          </cell>
          <cell r="EC153">
            <v>0</v>
          </cell>
          <cell r="ED153">
            <v>0</v>
          </cell>
          <cell r="EE153">
            <v>0</v>
          </cell>
          <cell r="EF153">
            <v>0</v>
          </cell>
          <cell r="EG153">
            <v>0</v>
          </cell>
          <cell r="EH153">
            <v>0</v>
          </cell>
          <cell r="EI153">
            <v>0</v>
          </cell>
          <cell r="EJ153">
            <v>0</v>
          </cell>
          <cell r="EK153">
            <v>0</v>
          </cell>
          <cell r="EL153">
            <v>0</v>
          </cell>
          <cell r="EM153">
            <v>0</v>
          </cell>
          <cell r="EN153">
            <v>0</v>
          </cell>
          <cell r="EO153">
            <v>0</v>
          </cell>
          <cell r="EP153">
            <v>0</v>
          </cell>
          <cell r="EQ153">
            <v>0</v>
          </cell>
          <cell r="ER153">
            <v>0</v>
          </cell>
          <cell r="ES153">
            <v>0</v>
          </cell>
          <cell r="ET153">
            <v>0</v>
          </cell>
          <cell r="EU153">
            <v>0</v>
          </cell>
          <cell r="EV153">
            <v>0</v>
          </cell>
          <cell r="EW153">
            <v>0</v>
          </cell>
          <cell r="EX153">
            <v>0</v>
          </cell>
          <cell r="EY153">
            <v>0</v>
          </cell>
          <cell r="EZ153">
            <v>0</v>
          </cell>
          <cell r="FA153">
            <v>0</v>
          </cell>
          <cell r="FB153">
            <v>0</v>
          </cell>
          <cell r="FC153">
            <v>0</v>
          </cell>
          <cell r="FD153">
            <v>0</v>
          </cell>
          <cell r="FE153">
            <v>0</v>
          </cell>
          <cell r="FF153">
            <v>0</v>
          </cell>
          <cell r="FG153">
            <v>0</v>
          </cell>
          <cell r="FH153">
            <v>0</v>
          </cell>
          <cell r="FI153">
            <v>0</v>
          </cell>
          <cell r="FJ153">
            <v>0</v>
          </cell>
          <cell r="FK153">
            <v>0</v>
          </cell>
          <cell r="FL153">
            <v>0</v>
          </cell>
          <cell r="FM153">
            <v>0</v>
          </cell>
          <cell r="FN153">
            <v>0</v>
          </cell>
          <cell r="FO153">
            <v>0</v>
          </cell>
          <cell r="FP153">
            <v>0</v>
          </cell>
          <cell r="FQ153">
            <v>0</v>
          </cell>
          <cell r="FR153">
            <v>0</v>
          </cell>
          <cell r="FS153">
            <v>0</v>
          </cell>
          <cell r="FT153">
            <v>11.59</v>
          </cell>
          <cell r="FU153">
            <v>11.59</v>
          </cell>
          <cell r="FV153">
            <v>11.59</v>
          </cell>
          <cell r="FW153">
            <v>11.59</v>
          </cell>
          <cell r="FX153">
            <v>11.59</v>
          </cell>
          <cell r="FY153">
            <v>11.59</v>
          </cell>
          <cell r="FZ153">
            <v>11.59</v>
          </cell>
          <cell r="GA153">
            <v>11.59</v>
          </cell>
          <cell r="GB153">
            <v>11.59</v>
          </cell>
          <cell r="GC153">
            <v>23.18</v>
          </cell>
          <cell r="GD153">
            <v>23.18</v>
          </cell>
          <cell r="GE153">
            <v>24.890999999999998</v>
          </cell>
          <cell r="GF153">
            <v>53.8</v>
          </cell>
          <cell r="GG153">
            <v>53.8</v>
          </cell>
          <cell r="GH153">
            <v>53.8</v>
          </cell>
          <cell r="GI153">
            <v>53.8</v>
          </cell>
          <cell r="GJ153">
            <v>53.8</v>
          </cell>
          <cell r="GK153">
            <v>53.8</v>
          </cell>
          <cell r="GL153">
            <v>60.6</v>
          </cell>
          <cell r="GM153">
            <v>60.6</v>
          </cell>
          <cell r="GN153">
            <v>60.6</v>
          </cell>
          <cell r="GO153">
            <v>60.6</v>
          </cell>
          <cell r="GP153">
            <v>60.6</v>
          </cell>
          <cell r="GQ153">
            <v>60.6</v>
          </cell>
        </row>
        <row r="154">
          <cell r="A154" t="str">
            <v>HREC IN</v>
          </cell>
          <cell r="B154" t="str">
            <v>Hind Rectifiers</v>
          </cell>
          <cell r="C154" t="str">
            <v>Engineering &amp; Capital Goods</v>
          </cell>
          <cell r="D154" t="e">
            <v>#REF!</v>
          </cell>
          <cell r="E154" t="e">
            <v>#REF!</v>
          </cell>
          <cell r="F154" t="e">
            <v>#REF!</v>
          </cell>
          <cell r="G154" t="e">
            <v>#REF!</v>
          </cell>
          <cell r="H154" t="e">
            <v>#REF!</v>
          </cell>
          <cell r="I154" t="e">
            <v>#REF!</v>
          </cell>
          <cell r="J154" t="e">
            <v>#REF!</v>
          </cell>
          <cell r="K154" t="e">
            <v>#REF!</v>
          </cell>
          <cell r="L154" t="e">
            <v>#REF!</v>
          </cell>
          <cell r="M154" t="e">
            <v>#REF!</v>
          </cell>
          <cell r="N154" t="e">
            <v>#REF!</v>
          </cell>
          <cell r="O154" t="e">
            <v>#REF!</v>
          </cell>
          <cell r="P154" t="e">
            <v>#REF!</v>
          </cell>
          <cell r="Q154" t="e">
            <v>#REF!</v>
          </cell>
          <cell r="R154" t="e">
            <v>#REF!</v>
          </cell>
          <cell r="S154" t="e">
            <v>#REF!</v>
          </cell>
          <cell r="T154" t="e">
            <v>#REF!</v>
          </cell>
          <cell r="U154" t="e">
            <v>#REF!</v>
          </cell>
          <cell r="V154" t="e">
            <v>#REF!</v>
          </cell>
          <cell r="W154" t="e">
            <v>#REF!</v>
          </cell>
          <cell r="X154" t="e">
            <v>#REF!</v>
          </cell>
          <cell r="Y154" t="e">
            <v>#REF!</v>
          </cell>
          <cell r="Z154" t="e">
            <v>#REF!</v>
          </cell>
          <cell r="AA154" t="e">
            <v>#REF!</v>
          </cell>
          <cell r="AB154" t="e">
            <v>#REF!</v>
          </cell>
          <cell r="AC154" t="e">
            <v>#REF!</v>
          </cell>
          <cell r="AD154" t="e">
            <v>#REF!</v>
          </cell>
          <cell r="AE154" t="e">
            <v>#REF!</v>
          </cell>
          <cell r="AF154" t="e">
            <v>#REF!</v>
          </cell>
          <cell r="AG154" t="e">
            <v>#REF!</v>
          </cell>
          <cell r="AH154" t="e">
            <v>#REF!</v>
          </cell>
          <cell r="AI154" t="e">
            <v>#REF!</v>
          </cell>
          <cell r="AJ154" t="e">
            <v>#REF!</v>
          </cell>
          <cell r="AK154" t="e">
            <v>#REF!</v>
          </cell>
          <cell r="AL154" t="e">
            <v>#REF!</v>
          </cell>
          <cell r="AM154" t="e">
            <v>#REF!</v>
          </cell>
          <cell r="AN154" t="e">
            <v>#REF!</v>
          </cell>
          <cell r="AO154" t="e">
            <v>#REF!</v>
          </cell>
          <cell r="AP154" t="e">
            <v>#REF!</v>
          </cell>
          <cell r="AQ154" t="e">
            <v>#REF!</v>
          </cell>
          <cell r="AR154" t="e">
            <v>#REF!</v>
          </cell>
          <cell r="AS154" t="e">
            <v>#REF!</v>
          </cell>
          <cell r="AT154" t="e">
            <v>#REF!</v>
          </cell>
          <cell r="AU154" t="e">
            <v>#REF!</v>
          </cell>
          <cell r="AV154" t="e">
            <v>#REF!</v>
          </cell>
          <cell r="AW154" t="e">
            <v>#REF!</v>
          </cell>
          <cell r="AX154" t="e">
            <v>#REF!</v>
          </cell>
          <cell r="AY154" t="e">
            <v>#REF!</v>
          </cell>
          <cell r="AZ154" t="e">
            <v>#REF!</v>
          </cell>
          <cell r="BA154" t="e">
            <v>#REF!</v>
          </cell>
          <cell r="BB154" t="e">
            <v>#REF!</v>
          </cell>
          <cell r="BC154" t="e">
            <v>#REF!</v>
          </cell>
          <cell r="BD154" t="e">
            <v>#REF!</v>
          </cell>
          <cell r="BE154" t="e">
            <v>#REF!</v>
          </cell>
          <cell r="BF154" t="e">
            <v>#REF!</v>
          </cell>
          <cell r="BG154" t="e">
            <v>#REF!</v>
          </cell>
          <cell r="BH154" t="e">
            <v>#REF!</v>
          </cell>
          <cell r="BI154" t="e">
            <v>#REF!</v>
          </cell>
          <cell r="BJ154" t="e">
            <v>#REF!</v>
          </cell>
          <cell r="BK154" t="e">
            <v>#REF!</v>
          </cell>
          <cell r="BL154" t="e">
            <v>#REF!</v>
          </cell>
          <cell r="BM154" t="e">
            <v>#REF!</v>
          </cell>
          <cell r="BN154" t="e">
            <v>#REF!</v>
          </cell>
          <cell r="BO154" t="e">
            <v>#REF!</v>
          </cell>
          <cell r="BP154" t="e">
            <v>#REF!</v>
          </cell>
          <cell r="BQ154" t="e">
            <v>#REF!</v>
          </cell>
          <cell r="BR154" t="e">
            <v>#REF!</v>
          </cell>
          <cell r="BS154" t="e">
            <v>#REF!</v>
          </cell>
          <cell r="BT154" t="e">
            <v>#REF!</v>
          </cell>
          <cell r="BU154" t="e">
            <v>#REF!</v>
          </cell>
          <cell r="BV154" t="e">
            <v>#REF!</v>
          </cell>
          <cell r="BW154" t="e">
            <v>#REF!</v>
          </cell>
          <cell r="BX154" t="e">
            <v>#REF!</v>
          </cell>
          <cell r="BY154" t="e">
            <v>#REF!</v>
          </cell>
          <cell r="BZ154" t="e">
            <v>#REF!</v>
          </cell>
          <cell r="CA154" t="e">
            <v>#REF!</v>
          </cell>
          <cell r="CB154" t="e">
            <v>#REF!</v>
          </cell>
          <cell r="CC154" t="e">
            <v>#REF!</v>
          </cell>
          <cell r="CD154" t="e">
            <v>#REF!</v>
          </cell>
          <cell r="CE154" t="e">
            <v>#REF!</v>
          </cell>
          <cell r="CF154" t="e">
            <v>#REF!</v>
          </cell>
          <cell r="CG154" t="e">
            <v>#REF!</v>
          </cell>
          <cell r="CH154" t="e">
            <v>#REF!</v>
          </cell>
          <cell r="CI154" t="e">
            <v>#REF!</v>
          </cell>
          <cell r="CJ154" t="e">
            <v>#REF!</v>
          </cell>
          <cell r="CK154" t="e">
            <v>#REF!</v>
          </cell>
          <cell r="CL154" t="e">
            <v>#REF!</v>
          </cell>
          <cell r="CM154" t="e">
            <v>#REF!</v>
          </cell>
          <cell r="CN154" t="e">
            <v>#REF!</v>
          </cell>
          <cell r="CO154" t="e">
            <v>#REF!</v>
          </cell>
          <cell r="CP154" t="e">
            <v>#REF!</v>
          </cell>
          <cell r="CQ154" t="e">
            <v>#REF!</v>
          </cell>
          <cell r="CR154" t="e">
            <v>#REF!</v>
          </cell>
          <cell r="CS154" t="e">
            <v>#REF!</v>
          </cell>
          <cell r="CT154" t="e">
            <v>#REF!</v>
          </cell>
          <cell r="CU154" t="e">
            <v>#REF!</v>
          </cell>
          <cell r="CV154" t="e">
            <v>#REF!</v>
          </cell>
          <cell r="CW154" t="e">
            <v>#REF!</v>
          </cell>
          <cell r="CX154" t="e">
            <v>#REF!</v>
          </cell>
          <cell r="CY154" t="e">
            <v>#REF!</v>
          </cell>
          <cell r="CZ154" t="e">
            <v>#REF!</v>
          </cell>
          <cell r="DA154" t="e">
            <v>#REF!</v>
          </cell>
          <cell r="DB154" t="e">
            <v>#REF!</v>
          </cell>
          <cell r="DC154" t="e">
            <v>#REF!</v>
          </cell>
          <cell r="DD154" t="e">
            <v>#REF!</v>
          </cell>
          <cell r="DE154" t="e">
            <v>#REF!</v>
          </cell>
          <cell r="DF154" t="e">
            <v>#REF!</v>
          </cell>
          <cell r="DG154" t="e">
            <v>#REF!</v>
          </cell>
          <cell r="DH154" t="e">
            <v>#REF!</v>
          </cell>
          <cell r="DI154" t="e">
            <v>#REF!</v>
          </cell>
          <cell r="DJ154" t="e">
            <v>#REF!</v>
          </cell>
          <cell r="DK154" t="e">
            <v>#REF!</v>
          </cell>
          <cell r="DL154" t="e">
            <v>#REF!</v>
          </cell>
          <cell r="DM154" t="e">
            <v>#REF!</v>
          </cell>
          <cell r="DN154" t="e">
            <v>#REF!</v>
          </cell>
          <cell r="DO154" t="e">
            <v>#REF!</v>
          </cell>
          <cell r="DP154" t="e">
            <v>#REF!</v>
          </cell>
          <cell r="DQ154" t="e">
            <v>#REF!</v>
          </cell>
          <cell r="DR154" t="e">
            <v>#REF!</v>
          </cell>
          <cell r="DS154" t="e">
            <v>#REF!</v>
          </cell>
          <cell r="DT154" t="e">
            <v>#REF!</v>
          </cell>
          <cell r="DU154" t="e">
            <v>#REF!</v>
          </cell>
          <cell r="DV154" t="e">
            <v>#REF!</v>
          </cell>
          <cell r="DW154" t="e">
            <v>#REF!</v>
          </cell>
          <cell r="DX154" t="e">
            <v>#REF!</v>
          </cell>
          <cell r="DY154" t="e">
            <v>#REF!</v>
          </cell>
          <cell r="DZ154" t="e">
            <v>#REF!</v>
          </cell>
          <cell r="EA154" t="e">
            <v>#REF!</v>
          </cell>
          <cell r="EB154" t="e">
            <v>#REF!</v>
          </cell>
          <cell r="EC154" t="e">
            <v>#REF!</v>
          </cell>
          <cell r="ED154" t="e">
            <v>#REF!</v>
          </cell>
          <cell r="EE154" t="e">
            <v>#REF!</v>
          </cell>
          <cell r="EF154" t="e">
            <v>#REF!</v>
          </cell>
          <cell r="EG154" t="e">
            <v>#REF!</v>
          </cell>
          <cell r="EH154" t="e">
            <v>#REF!</v>
          </cell>
          <cell r="EI154" t="e">
            <v>#REF!</v>
          </cell>
          <cell r="EJ154" t="e">
            <v>#REF!</v>
          </cell>
          <cell r="EK154" t="e">
            <v>#REF!</v>
          </cell>
          <cell r="EL154" t="e">
            <v>#REF!</v>
          </cell>
          <cell r="EM154" t="e">
            <v>#REF!</v>
          </cell>
          <cell r="EN154" t="e">
            <v>#REF!</v>
          </cell>
          <cell r="EO154" t="e">
            <v>#REF!</v>
          </cell>
          <cell r="EP154" t="e">
            <v>#REF!</v>
          </cell>
          <cell r="EQ154" t="e">
            <v>#REF!</v>
          </cell>
          <cell r="ER154" t="e">
            <v>#REF!</v>
          </cell>
          <cell r="ES154" t="e">
            <v>#REF!</v>
          </cell>
          <cell r="ET154" t="e">
            <v>#REF!</v>
          </cell>
          <cell r="EU154" t="e">
            <v>#REF!</v>
          </cell>
          <cell r="EV154" t="e">
            <v>#REF!</v>
          </cell>
          <cell r="EW154" t="e">
            <v>#REF!</v>
          </cell>
          <cell r="EX154" t="e">
            <v>#REF!</v>
          </cell>
          <cell r="EY154" t="e">
            <v>#REF!</v>
          </cell>
          <cell r="EZ154" t="e">
            <v>#REF!</v>
          </cell>
          <cell r="FA154" t="e">
            <v>#REF!</v>
          </cell>
          <cell r="FB154" t="e">
            <v>#REF!</v>
          </cell>
          <cell r="FC154" t="e">
            <v>#REF!</v>
          </cell>
          <cell r="FD154" t="e">
            <v>#REF!</v>
          </cell>
          <cell r="FE154" t="e">
            <v>#REF!</v>
          </cell>
          <cell r="FF154" t="e">
            <v>#REF!</v>
          </cell>
          <cell r="FG154" t="e">
            <v>#REF!</v>
          </cell>
          <cell r="FH154" t="e">
            <v>#REF!</v>
          </cell>
          <cell r="FI154" t="e">
            <v>#REF!</v>
          </cell>
          <cell r="FJ154" t="e">
            <v>#REF!</v>
          </cell>
          <cell r="FK154" t="e">
            <v>#REF!</v>
          </cell>
          <cell r="FL154" t="e">
            <v>#REF!</v>
          </cell>
          <cell r="FM154" t="e">
            <v>#REF!</v>
          </cell>
          <cell r="FN154" t="e">
            <v>#REF!</v>
          </cell>
          <cell r="FO154" t="e">
            <v>#REF!</v>
          </cell>
          <cell r="FP154" t="e">
            <v>#REF!</v>
          </cell>
          <cell r="FQ154" t="e">
            <v>#REF!</v>
          </cell>
          <cell r="FR154" t="e">
            <v>#REF!</v>
          </cell>
          <cell r="FS154" t="e">
            <v>#REF!</v>
          </cell>
          <cell r="FT154" t="e">
            <v>#REF!</v>
          </cell>
          <cell r="FU154" t="e">
            <v>#REF!</v>
          </cell>
          <cell r="FV154" t="e">
            <v>#REF!</v>
          </cell>
          <cell r="FW154" t="e">
            <v>#REF!</v>
          </cell>
          <cell r="FX154">
            <v>5.0199999999999996</v>
          </cell>
          <cell r="FY154">
            <v>5.0199999999999996</v>
          </cell>
          <cell r="FZ154">
            <v>5.0199999999999996</v>
          </cell>
          <cell r="GA154">
            <v>5.0199999999999996</v>
          </cell>
          <cell r="GB154">
            <v>5.0199999999999996</v>
          </cell>
          <cell r="GC154">
            <v>7.53</v>
          </cell>
          <cell r="GD154">
            <v>7.53</v>
          </cell>
          <cell r="GE154">
            <v>7.53</v>
          </cell>
          <cell r="GF154">
            <v>7.53</v>
          </cell>
          <cell r="GG154">
            <v>7.53</v>
          </cell>
          <cell r="GH154">
            <v>7.53</v>
          </cell>
          <cell r="GI154">
            <v>7.53</v>
          </cell>
          <cell r="GJ154">
            <v>7.53</v>
          </cell>
          <cell r="GK154">
            <v>7.53</v>
          </cell>
          <cell r="GL154">
            <v>7.53</v>
          </cell>
          <cell r="GM154" t="e">
            <v>#REF!</v>
          </cell>
          <cell r="GN154" t="e">
            <v>#REF!</v>
          </cell>
          <cell r="GO154" t="e">
            <v>#REF!</v>
          </cell>
          <cell r="GP154" t="e">
            <v>#REF!</v>
          </cell>
          <cell r="GQ154" t="e">
            <v>#REF!</v>
          </cell>
        </row>
        <row r="155">
          <cell r="A155" t="str">
            <v>HDOR IN</v>
          </cell>
          <cell r="B155" t="str">
            <v>Hindustan Dorr-Oliver</v>
          </cell>
          <cell r="C155" t="str">
            <v>Engineering &amp; Capital Goods</v>
          </cell>
          <cell r="D155">
            <v>0</v>
          </cell>
          <cell r="E155">
            <v>0</v>
          </cell>
          <cell r="F155">
            <v>0</v>
          </cell>
          <cell r="G155">
            <v>0</v>
          </cell>
          <cell r="H155">
            <v>0</v>
          </cell>
          <cell r="I155">
            <v>0</v>
          </cell>
          <cell r="J155">
            <v>0</v>
          </cell>
          <cell r="K155">
            <v>0</v>
          </cell>
          <cell r="L155">
            <v>0</v>
          </cell>
          <cell r="M155">
            <v>0</v>
          </cell>
          <cell r="N155">
            <v>0</v>
          </cell>
          <cell r="O155">
            <v>0</v>
          </cell>
          <cell r="P155">
            <v>0</v>
          </cell>
          <cell r="Q155">
            <v>0</v>
          </cell>
          <cell r="R155">
            <v>0</v>
          </cell>
          <cell r="S155">
            <v>0</v>
          </cell>
          <cell r="T155">
            <v>0</v>
          </cell>
          <cell r="U155">
            <v>0</v>
          </cell>
          <cell r="V155">
            <v>0</v>
          </cell>
          <cell r="W155">
            <v>0</v>
          </cell>
          <cell r="X155">
            <v>0</v>
          </cell>
          <cell r="Y155">
            <v>0</v>
          </cell>
          <cell r="Z155">
            <v>0</v>
          </cell>
          <cell r="AA155">
            <v>0</v>
          </cell>
          <cell r="AB155">
            <v>0</v>
          </cell>
          <cell r="AC155">
            <v>0</v>
          </cell>
          <cell r="AD155">
            <v>0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O155">
            <v>0</v>
          </cell>
          <cell r="AP155">
            <v>0</v>
          </cell>
          <cell r="AQ155">
            <v>23.699999999999996</v>
          </cell>
          <cell r="AR155">
            <v>3.7000000000000166</v>
          </cell>
          <cell r="AS155">
            <v>3.9000000000000448</v>
          </cell>
          <cell r="AT155">
            <v>29</v>
          </cell>
          <cell r="AU155">
            <v>28.099999999999966</v>
          </cell>
          <cell r="AV155">
            <v>15.099999999999968</v>
          </cell>
          <cell r="AW155">
            <v>39.300000000000011</v>
          </cell>
          <cell r="AX155">
            <v>31.699999999999989</v>
          </cell>
          <cell r="AY155">
            <v>49.900000000000063</v>
          </cell>
          <cell r="AZ155">
            <v>35.200000000000031</v>
          </cell>
          <cell r="BA155">
            <v>46.10000000000003</v>
          </cell>
          <cell r="BB155">
            <v>50.200000000000017</v>
          </cell>
          <cell r="BC155">
            <v>94.80000000000004</v>
          </cell>
          <cell r="BD155">
            <v>61.300000000000139</v>
          </cell>
          <cell r="BE155">
            <v>79.099999999999909</v>
          </cell>
          <cell r="BF155">
            <v>74</v>
          </cell>
          <cell r="BG155">
            <v>99.400000000000105</v>
          </cell>
          <cell r="BH155">
            <v>0</v>
          </cell>
          <cell r="BI155">
            <v>0</v>
          </cell>
          <cell r="BJ155">
            <v>0</v>
          </cell>
          <cell r="BK155">
            <v>0</v>
          </cell>
          <cell r="BL155">
            <v>0</v>
          </cell>
          <cell r="BM155">
            <v>0</v>
          </cell>
          <cell r="BN155">
            <v>0</v>
          </cell>
          <cell r="BO155">
            <v>0</v>
          </cell>
          <cell r="BP155">
            <v>0</v>
          </cell>
          <cell r="BQ155">
            <v>0</v>
          </cell>
          <cell r="BR155">
            <v>0</v>
          </cell>
          <cell r="BS155">
            <v>0</v>
          </cell>
          <cell r="BT155">
            <v>0</v>
          </cell>
          <cell r="BU155">
            <v>0</v>
          </cell>
          <cell r="BV155">
            <v>0</v>
          </cell>
          <cell r="BW155">
            <v>0</v>
          </cell>
          <cell r="BX155">
            <v>0</v>
          </cell>
          <cell r="BY155">
            <v>0</v>
          </cell>
          <cell r="BZ155">
            <v>0</v>
          </cell>
          <cell r="CA155">
            <v>0</v>
          </cell>
          <cell r="CB155">
            <v>0</v>
          </cell>
          <cell r="CC155">
            <v>0</v>
          </cell>
          <cell r="CD155">
            <v>0</v>
          </cell>
          <cell r="CE155">
            <v>0</v>
          </cell>
          <cell r="CF155">
            <v>0</v>
          </cell>
          <cell r="CG155">
            <v>0</v>
          </cell>
          <cell r="CH155">
            <v>0</v>
          </cell>
          <cell r="CI155">
            <v>0</v>
          </cell>
          <cell r="CJ155">
            <v>0</v>
          </cell>
          <cell r="CK155">
            <v>0</v>
          </cell>
          <cell r="CL155">
            <v>0</v>
          </cell>
          <cell r="CM155">
            <v>0</v>
          </cell>
          <cell r="CN155">
            <v>0</v>
          </cell>
          <cell r="CO155">
            <v>0</v>
          </cell>
          <cell r="CP155">
            <v>0</v>
          </cell>
          <cell r="CQ155">
            <v>0</v>
          </cell>
          <cell r="CR155">
            <v>0</v>
          </cell>
          <cell r="CS155">
            <v>0</v>
          </cell>
          <cell r="CT155">
            <v>0</v>
          </cell>
          <cell r="CU155">
            <v>23.699999999999996</v>
          </cell>
          <cell r="CV155">
            <v>3.7000000000000166</v>
          </cell>
          <cell r="CW155">
            <v>3.9000000000000448</v>
          </cell>
          <cell r="CX155">
            <v>29</v>
          </cell>
          <cell r="CY155">
            <v>28.099999999999966</v>
          </cell>
          <cell r="CZ155">
            <v>15.099999999999968</v>
          </cell>
          <cell r="DA155">
            <v>39.300000000000011</v>
          </cell>
          <cell r="DB155">
            <v>31.699999999999989</v>
          </cell>
          <cell r="DC155">
            <v>49.900000000000063</v>
          </cell>
          <cell r="DD155">
            <v>35.200000000000031</v>
          </cell>
          <cell r="DE155">
            <v>46.10000000000003</v>
          </cell>
          <cell r="DF155">
            <v>50.200000000000017</v>
          </cell>
          <cell r="DG155">
            <v>94.80000000000004</v>
          </cell>
          <cell r="DH155">
            <v>61.300000000000139</v>
          </cell>
          <cell r="DI155">
            <v>79.099999999999909</v>
          </cell>
          <cell r="DJ155">
            <v>74</v>
          </cell>
          <cell r="DK155">
            <v>99.400000000000105</v>
          </cell>
          <cell r="DL155">
            <v>0</v>
          </cell>
          <cell r="DM155">
            <v>0</v>
          </cell>
          <cell r="DN155">
            <v>0</v>
          </cell>
          <cell r="DO155">
            <v>0</v>
          </cell>
          <cell r="DP155">
            <v>0</v>
          </cell>
          <cell r="DQ155">
            <v>0</v>
          </cell>
          <cell r="DR155">
            <v>0</v>
          </cell>
          <cell r="DS155">
            <v>0</v>
          </cell>
          <cell r="DT155">
            <v>0</v>
          </cell>
          <cell r="DU155">
            <v>0</v>
          </cell>
          <cell r="DV155">
            <v>0</v>
          </cell>
          <cell r="DW155">
            <v>0</v>
          </cell>
          <cell r="DX155">
            <v>0</v>
          </cell>
          <cell r="DY155">
            <v>0</v>
          </cell>
          <cell r="DZ155">
            <v>0</v>
          </cell>
          <cell r="EA155">
            <v>0</v>
          </cell>
          <cell r="EB155">
            <v>0</v>
          </cell>
          <cell r="EC155">
            <v>0</v>
          </cell>
          <cell r="ED155">
            <v>0</v>
          </cell>
          <cell r="EE155">
            <v>0</v>
          </cell>
          <cell r="EF155">
            <v>0</v>
          </cell>
          <cell r="EG155">
            <v>0</v>
          </cell>
          <cell r="EH155">
            <v>0</v>
          </cell>
          <cell r="EI155">
            <v>0</v>
          </cell>
          <cell r="EJ155">
            <v>0</v>
          </cell>
          <cell r="EK155">
            <v>0</v>
          </cell>
          <cell r="EL155">
            <v>0</v>
          </cell>
          <cell r="EM155">
            <v>0</v>
          </cell>
          <cell r="EN155">
            <v>0</v>
          </cell>
          <cell r="EO155">
            <v>0</v>
          </cell>
          <cell r="EP155">
            <v>0</v>
          </cell>
          <cell r="EQ155">
            <v>0</v>
          </cell>
          <cell r="ER155">
            <v>0</v>
          </cell>
          <cell r="ES155">
            <v>0</v>
          </cell>
          <cell r="ET155">
            <v>0</v>
          </cell>
          <cell r="EU155">
            <v>0</v>
          </cell>
          <cell r="EV155">
            <v>0</v>
          </cell>
          <cell r="EW155">
            <v>0</v>
          </cell>
          <cell r="EX155">
            <v>0</v>
          </cell>
          <cell r="EY155">
            <v>0</v>
          </cell>
          <cell r="EZ155">
            <v>0</v>
          </cell>
          <cell r="FA155">
            <v>0</v>
          </cell>
          <cell r="FB155">
            <v>0</v>
          </cell>
          <cell r="FC155">
            <v>0</v>
          </cell>
          <cell r="FD155">
            <v>0</v>
          </cell>
          <cell r="FE155">
            <v>0</v>
          </cell>
          <cell r="FF155">
            <v>0</v>
          </cell>
          <cell r="FG155">
            <v>0</v>
          </cell>
          <cell r="FH155">
            <v>0</v>
          </cell>
          <cell r="FI155">
            <v>0</v>
          </cell>
          <cell r="FJ155">
            <v>0</v>
          </cell>
          <cell r="FK155">
            <v>0</v>
          </cell>
          <cell r="FL155">
            <v>0</v>
          </cell>
          <cell r="FM155">
            <v>0</v>
          </cell>
          <cell r="FN155">
            <v>0</v>
          </cell>
          <cell r="FO155">
            <v>0</v>
          </cell>
          <cell r="FP155">
            <v>0</v>
          </cell>
          <cell r="FQ155">
            <v>0</v>
          </cell>
          <cell r="FR155">
            <v>0</v>
          </cell>
          <cell r="FS155">
            <v>0</v>
          </cell>
          <cell r="FT155">
            <v>0</v>
          </cell>
          <cell r="FU155">
            <v>0</v>
          </cell>
          <cell r="FV155">
            <v>0</v>
          </cell>
          <cell r="FW155">
            <v>0</v>
          </cell>
          <cell r="FX155">
            <v>0</v>
          </cell>
          <cell r="FY155">
            <v>0</v>
          </cell>
          <cell r="FZ155">
            <v>0</v>
          </cell>
          <cell r="GA155">
            <v>21.152420000000003</v>
          </cell>
          <cell r="GB155">
            <v>21.152420000000003</v>
          </cell>
          <cell r="GC155">
            <v>21.152420000000003</v>
          </cell>
          <cell r="GD155">
            <v>29.002420000000004</v>
          </cell>
          <cell r="GE155">
            <v>29.002420000000004</v>
          </cell>
          <cell r="GF155">
            <v>29.002420000000004</v>
          </cell>
          <cell r="GG155">
            <v>29.002420000000004</v>
          </cell>
          <cell r="GH155">
            <v>35.75</v>
          </cell>
          <cell r="GI155">
            <v>36.002904000000008</v>
          </cell>
          <cell r="GJ155">
            <v>36.002904000000008</v>
          </cell>
          <cell r="GK155">
            <v>36.002904000000008</v>
          </cell>
          <cell r="GL155">
            <v>36.002904000000008</v>
          </cell>
          <cell r="GM155">
            <v>36.002904000000008</v>
          </cell>
          <cell r="GN155">
            <v>36.002904000000008</v>
          </cell>
          <cell r="GO155">
            <v>36.002904000000001</v>
          </cell>
          <cell r="GP155">
            <v>36.002904000000001</v>
          </cell>
          <cell r="GQ155">
            <v>36.002904000000001</v>
          </cell>
        </row>
        <row r="156">
          <cell r="A156" t="str">
            <v>HWA IN</v>
          </cell>
          <cell r="B156" t="str">
            <v>Honeywell Automation India</v>
          </cell>
          <cell r="C156" t="str">
            <v>Engineering &amp; capital goods</v>
          </cell>
          <cell r="D156">
            <v>0</v>
          </cell>
          <cell r="E156">
            <v>0</v>
          </cell>
          <cell r="F156">
            <v>0</v>
          </cell>
          <cell r="G156">
            <v>0</v>
          </cell>
          <cell r="H156">
            <v>0</v>
          </cell>
          <cell r="I156">
            <v>0</v>
          </cell>
          <cell r="J156">
            <v>0</v>
          </cell>
          <cell r="K156">
            <v>0</v>
          </cell>
          <cell r="L156">
            <v>0</v>
          </cell>
          <cell r="M156">
            <v>0</v>
          </cell>
          <cell r="N156">
            <v>0</v>
          </cell>
          <cell r="O156">
            <v>0</v>
          </cell>
          <cell r="P156">
            <v>0</v>
          </cell>
          <cell r="Q156">
            <v>0</v>
          </cell>
          <cell r="R156">
            <v>0</v>
          </cell>
          <cell r="S156">
            <v>0</v>
          </cell>
          <cell r="T156">
            <v>0</v>
          </cell>
          <cell r="U156">
            <v>0</v>
          </cell>
          <cell r="V156">
            <v>0</v>
          </cell>
          <cell r="W156">
            <v>0</v>
          </cell>
          <cell r="X156">
            <v>0</v>
          </cell>
          <cell r="Y156">
            <v>0</v>
          </cell>
          <cell r="Z156">
            <v>0</v>
          </cell>
          <cell r="AA156">
            <v>0</v>
          </cell>
          <cell r="AB156">
            <v>0</v>
          </cell>
          <cell r="AC156">
            <v>0</v>
          </cell>
          <cell r="AD156">
            <v>0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124.09999999999977</v>
          </cell>
          <cell r="AN156">
            <v>40</v>
          </cell>
          <cell r="AO156">
            <v>79</v>
          </cell>
          <cell r="AP156">
            <v>-34</v>
          </cell>
          <cell r="AQ156">
            <v>93</v>
          </cell>
          <cell r="AR156">
            <v>71</v>
          </cell>
          <cell r="AS156">
            <v>66</v>
          </cell>
          <cell r="AT156">
            <v>111</v>
          </cell>
          <cell r="AU156">
            <v>139</v>
          </cell>
          <cell r="AV156">
            <v>139</v>
          </cell>
          <cell r="AW156">
            <v>150</v>
          </cell>
          <cell r="AX156">
            <v>183</v>
          </cell>
          <cell r="AY156">
            <v>158</v>
          </cell>
          <cell r="AZ156">
            <v>139</v>
          </cell>
          <cell r="BA156">
            <v>183</v>
          </cell>
          <cell r="BB156">
            <v>171</v>
          </cell>
          <cell r="BC156">
            <v>109</v>
          </cell>
          <cell r="BD156">
            <v>177.99999999999986</v>
          </cell>
          <cell r="BE156">
            <v>289.49999999999989</v>
          </cell>
          <cell r="BF156">
            <v>242.00000000000017</v>
          </cell>
          <cell r="BG156">
            <v>298.10000000000008</v>
          </cell>
          <cell r="BH156">
            <v>0</v>
          </cell>
          <cell r="BI156">
            <v>0</v>
          </cell>
          <cell r="BJ156">
            <v>0</v>
          </cell>
          <cell r="BK156">
            <v>0</v>
          </cell>
          <cell r="BL156">
            <v>0</v>
          </cell>
          <cell r="BM156">
            <v>0</v>
          </cell>
          <cell r="BN156">
            <v>0</v>
          </cell>
          <cell r="BO156">
            <v>0</v>
          </cell>
          <cell r="BP156">
            <v>0</v>
          </cell>
          <cell r="BQ156">
            <v>0</v>
          </cell>
          <cell r="BR156">
            <v>0</v>
          </cell>
          <cell r="BS156">
            <v>0</v>
          </cell>
          <cell r="BT156">
            <v>0</v>
          </cell>
          <cell r="BU156">
            <v>0</v>
          </cell>
          <cell r="BV156">
            <v>0</v>
          </cell>
          <cell r="BW156">
            <v>0</v>
          </cell>
          <cell r="BX156">
            <v>0</v>
          </cell>
          <cell r="BY156">
            <v>0</v>
          </cell>
          <cell r="BZ156">
            <v>0</v>
          </cell>
          <cell r="CA156">
            <v>0</v>
          </cell>
          <cell r="CB156">
            <v>0</v>
          </cell>
          <cell r="CC156">
            <v>0</v>
          </cell>
          <cell r="CD156">
            <v>0</v>
          </cell>
          <cell r="CE156">
            <v>0</v>
          </cell>
          <cell r="CF156">
            <v>0</v>
          </cell>
          <cell r="CG156">
            <v>0</v>
          </cell>
          <cell r="CH156">
            <v>0</v>
          </cell>
          <cell r="CI156">
            <v>0</v>
          </cell>
          <cell r="CJ156">
            <v>0</v>
          </cell>
          <cell r="CK156">
            <v>0</v>
          </cell>
          <cell r="CL156">
            <v>0</v>
          </cell>
          <cell r="CM156">
            <v>0</v>
          </cell>
          <cell r="CN156">
            <v>0</v>
          </cell>
          <cell r="CO156">
            <v>0</v>
          </cell>
          <cell r="CP156">
            <v>0</v>
          </cell>
          <cell r="CQ156">
            <v>124.09999999999977</v>
          </cell>
          <cell r="CR156">
            <v>40</v>
          </cell>
          <cell r="CS156">
            <v>79</v>
          </cell>
          <cell r="CT156">
            <v>-34</v>
          </cell>
          <cell r="CU156">
            <v>93</v>
          </cell>
          <cell r="CV156">
            <v>71</v>
          </cell>
          <cell r="CW156">
            <v>66</v>
          </cell>
          <cell r="CX156">
            <v>111</v>
          </cell>
          <cell r="CY156">
            <v>139</v>
          </cell>
          <cell r="CZ156">
            <v>139</v>
          </cell>
          <cell r="DA156">
            <v>150</v>
          </cell>
          <cell r="DB156">
            <v>183</v>
          </cell>
          <cell r="DC156">
            <v>158</v>
          </cell>
          <cell r="DD156">
            <v>139</v>
          </cell>
          <cell r="DE156">
            <v>183</v>
          </cell>
          <cell r="DF156">
            <v>171</v>
          </cell>
          <cell r="DG156">
            <v>109</v>
          </cell>
          <cell r="DH156">
            <v>177.99999999999986</v>
          </cell>
          <cell r="DI156">
            <v>289.49999999999989</v>
          </cell>
          <cell r="DJ156">
            <v>242.00000000000017</v>
          </cell>
          <cell r="DK156">
            <v>298.10000000000008</v>
          </cell>
          <cell r="DL156">
            <v>0</v>
          </cell>
          <cell r="DM156">
            <v>0</v>
          </cell>
          <cell r="DN156">
            <v>0</v>
          </cell>
          <cell r="DO156">
            <v>0</v>
          </cell>
          <cell r="DP156">
            <v>0</v>
          </cell>
          <cell r="DQ156">
            <v>0</v>
          </cell>
          <cell r="DR156">
            <v>0</v>
          </cell>
          <cell r="DS156">
            <v>0</v>
          </cell>
          <cell r="DT156">
            <v>0</v>
          </cell>
          <cell r="DU156">
            <v>0</v>
          </cell>
          <cell r="DV156">
            <v>0</v>
          </cell>
          <cell r="DW156">
            <v>0</v>
          </cell>
          <cell r="DX156">
            <v>0</v>
          </cell>
          <cell r="DY156">
            <v>0</v>
          </cell>
          <cell r="DZ156">
            <v>0</v>
          </cell>
          <cell r="EA156">
            <v>0</v>
          </cell>
          <cell r="EB156">
            <v>0</v>
          </cell>
          <cell r="EC156">
            <v>0</v>
          </cell>
          <cell r="ED156">
            <v>0</v>
          </cell>
          <cell r="EE156">
            <v>0</v>
          </cell>
          <cell r="EF156">
            <v>0</v>
          </cell>
          <cell r="EG156">
            <v>0</v>
          </cell>
          <cell r="EH156">
            <v>0</v>
          </cell>
          <cell r="EI156">
            <v>0</v>
          </cell>
          <cell r="EJ156">
            <v>0</v>
          </cell>
          <cell r="EK156">
            <v>0</v>
          </cell>
          <cell r="EL156">
            <v>0</v>
          </cell>
          <cell r="EM156">
            <v>0</v>
          </cell>
          <cell r="EN156">
            <v>0</v>
          </cell>
          <cell r="EO156">
            <v>0</v>
          </cell>
          <cell r="EP156">
            <v>0</v>
          </cell>
          <cell r="EQ156">
            <v>0</v>
          </cell>
          <cell r="ER156">
            <v>0</v>
          </cell>
          <cell r="ES156">
            <v>0</v>
          </cell>
          <cell r="ET156">
            <v>0</v>
          </cell>
          <cell r="EU156">
            <v>0</v>
          </cell>
          <cell r="EV156">
            <v>0</v>
          </cell>
          <cell r="EW156">
            <v>0</v>
          </cell>
          <cell r="EX156">
            <v>0</v>
          </cell>
          <cell r="EY156">
            <v>0</v>
          </cell>
          <cell r="EZ156">
            <v>0</v>
          </cell>
          <cell r="FA156">
            <v>0</v>
          </cell>
          <cell r="FB156">
            <v>0</v>
          </cell>
          <cell r="FC156">
            <v>0</v>
          </cell>
          <cell r="FD156">
            <v>0</v>
          </cell>
          <cell r="FE156">
            <v>0</v>
          </cell>
          <cell r="FF156">
            <v>0</v>
          </cell>
          <cell r="FG156">
            <v>0</v>
          </cell>
          <cell r="FH156">
            <v>0</v>
          </cell>
          <cell r="FI156">
            <v>0</v>
          </cell>
          <cell r="FJ156">
            <v>0</v>
          </cell>
          <cell r="FK156">
            <v>0</v>
          </cell>
          <cell r="FL156">
            <v>0</v>
          </cell>
          <cell r="FM156">
            <v>0</v>
          </cell>
          <cell r="FN156">
            <v>0</v>
          </cell>
          <cell r="FO156">
            <v>0</v>
          </cell>
          <cell r="FP156">
            <v>0</v>
          </cell>
          <cell r="FQ156">
            <v>0</v>
          </cell>
          <cell r="FR156">
            <v>0</v>
          </cell>
          <cell r="FS156">
            <v>0</v>
          </cell>
          <cell r="FT156">
            <v>0</v>
          </cell>
          <cell r="FU156">
            <v>0</v>
          </cell>
          <cell r="FV156">
            <v>0</v>
          </cell>
          <cell r="FW156">
            <v>8.84</v>
          </cell>
          <cell r="FX156">
            <v>8.84</v>
          </cell>
          <cell r="FY156">
            <v>8.84</v>
          </cell>
          <cell r="FZ156">
            <v>8.84</v>
          </cell>
          <cell r="GA156">
            <v>8.84</v>
          </cell>
          <cell r="GB156">
            <v>8.84</v>
          </cell>
          <cell r="GC156">
            <v>8.84</v>
          </cell>
          <cell r="GD156">
            <v>8.84</v>
          </cell>
          <cell r="GE156">
            <v>8.84</v>
          </cell>
          <cell r="GF156">
            <v>8.84</v>
          </cell>
          <cell r="GG156">
            <v>8.84</v>
          </cell>
          <cell r="GH156">
            <v>8.84</v>
          </cell>
          <cell r="GI156">
            <v>8.84</v>
          </cell>
          <cell r="GJ156">
            <v>8.84</v>
          </cell>
          <cell r="GK156">
            <v>8.84</v>
          </cell>
          <cell r="GL156">
            <v>8.84</v>
          </cell>
          <cell r="GM156">
            <v>8.84</v>
          </cell>
          <cell r="GN156">
            <v>8.84</v>
          </cell>
          <cell r="GO156">
            <v>8.84</v>
          </cell>
          <cell r="GP156">
            <v>8.84</v>
          </cell>
          <cell r="GQ156">
            <v>8.84</v>
          </cell>
        </row>
        <row r="157">
          <cell r="A157" t="str">
            <v>JYS IN</v>
          </cell>
          <cell r="B157" t="str">
            <v>Jyoti Structures</v>
          </cell>
          <cell r="C157" t="str">
            <v>Engineering &amp; Capital Goods</v>
          </cell>
          <cell r="D157">
            <v>0</v>
          </cell>
          <cell r="E157">
            <v>0</v>
          </cell>
          <cell r="F157">
            <v>0</v>
          </cell>
          <cell r="G157">
            <v>0</v>
          </cell>
          <cell r="H157">
            <v>0</v>
          </cell>
          <cell r="I157">
            <v>0</v>
          </cell>
          <cell r="J157">
            <v>0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  <cell r="T157">
            <v>0</v>
          </cell>
          <cell r="U157">
            <v>0</v>
          </cell>
          <cell r="V157">
            <v>0</v>
          </cell>
          <cell r="W157">
            <v>0</v>
          </cell>
          <cell r="X157">
            <v>0</v>
          </cell>
          <cell r="Y157">
            <v>0</v>
          </cell>
          <cell r="Z157">
            <v>0</v>
          </cell>
          <cell r="AA157">
            <v>0</v>
          </cell>
          <cell r="AB157">
            <v>0</v>
          </cell>
          <cell r="AC157">
            <v>0</v>
          </cell>
          <cell r="AD157">
            <v>0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4.820999999999982</v>
          </cell>
          <cell r="AK157">
            <v>14.82500000000006</v>
          </cell>
          <cell r="AL157">
            <v>14.358000000000011</v>
          </cell>
          <cell r="AM157">
            <v>17.68499999999996</v>
          </cell>
          <cell r="AN157">
            <v>21.52199999999997</v>
          </cell>
          <cell r="AO157">
            <v>14.939999999999923</v>
          </cell>
          <cell r="AP157">
            <v>30.87999999999986</v>
          </cell>
          <cell r="AQ157">
            <v>48.009999999999934</v>
          </cell>
          <cell r="AR157">
            <v>44.763999999999733</v>
          </cell>
          <cell r="AS157">
            <v>52.932999999999865</v>
          </cell>
          <cell r="AT157">
            <v>75.038000000000139</v>
          </cell>
          <cell r="AU157">
            <v>103.92899999999975</v>
          </cell>
          <cell r="AV157">
            <v>-25.771999999999863</v>
          </cell>
          <cell r="AW157">
            <v>-6.2229999999994874</v>
          </cell>
          <cell r="AX157">
            <v>48.092999999999762</v>
          </cell>
          <cell r="AY157">
            <v>-12.305999999999212</v>
          </cell>
          <cell r="AZ157">
            <v>160.31</v>
          </cell>
          <cell r="BA157">
            <v>169.66999999999996</v>
          </cell>
          <cell r="BB157">
            <v>201.55000000000024</v>
          </cell>
          <cell r="BC157">
            <v>186.40999999999931</v>
          </cell>
          <cell r="BD157">
            <v>205.44000000000025</v>
          </cell>
          <cell r="BE157">
            <v>201.15999999999954</v>
          </cell>
          <cell r="BF157">
            <v>180.61999999999992</v>
          </cell>
          <cell r="BG157">
            <v>210.21000000000015</v>
          </cell>
          <cell r="BH157">
            <v>0</v>
          </cell>
          <cell r="BI157">
            <v>0</v>
          </cell>
          <cell r="BJ157">
            <v>0</v>
          </cell>
          <cell r="BK157">
            <v>0</v>
          </cell>
          <cell r="BL157">
            <v>0</v>
          </cell>
          <cell r="BM157">
            <v>0</v>
          </cell>
          <cell r="BN157">
            <v>0</v>
          </cell>
          <cell r="BO157">
            <v>0</v>
          </cell>
          <cell r="BP157">
            <v>0</v>
          </cell>
          <cell r="BQ157">
            <v>0</v>
          </cell>
          <cell r="BR157">
            <v>0</v>
          </cell>
          <cell r="BS157">
            <v>0</v>
          </cell>
          <cell r="BT157">
            <v>0</v>
          </cell>
          <cell r="BU157">
            <v>0</v>
          </cell>
          <cell r="BV157">
            <v>0</v>
          </cell>
          <cell r="BW157">
            <v>0</v>
          </cell>
          <cell r="BX157">
            <v>0</v>
          </cell>
          <cell r="BY157">
            <v>0</v>
          </cell>
          <cell r="BZ157">
            <v>0</v>
          </cell>
          <cell r="CA157">
            <v>0</v>
          </cell>
          <cell r="CB157">
            <v>0</v>
          </cell>
          <cell r="CC157">
            <v>0</v>
          </cell>
          <cell r="CD157">
            <v>0</v>
          </cell>
          <cell r="CE157">
            <v>0</v>
          </cell>
          <cell r="CF157">
            <v>0</v>
          </cell>
          <cell r="CG157">
            <v>0</v>
          </cell>
          <cell r="CH157">
            <v>0</v>
          </cell>
          <cell r="CI157">
            <v>0</v>
          </cell>
          <cell r="CJ157">
            <v>0</v>
          </cell>
          <cell r="CK157">
            <v>0</v>
          </cell>
          <cell r="CL157">
            <v>0</v>
          </cell>
          <cell r="CM157">
            <v>0</v>
          </cell>
          <cell r="CN157">
            <v>4.820999999999982</v>
          </cell>
          <cell r="CO157">
            <v>14.82500000000006</v>
          </cell>
          <cell r="CP157">
            <v>14.358000000000011</v>
          </cell>
          <cell r="CQ157">
            <v>17.68499999999996</v>
          </cell>
          <cell r="CR157">
            <v>21.52199999999997</v>
          </cell>
          <cell r="CS157">
            <v>14.939999999999923</v>
          </cell>
          <cell r="CT157">
            <v>30.87999999999986</v>
          </cell>
          <cell r="CU157">
            <v>48.009999999999934</v>
          </cell>
          <cell r="CV157">
            <v>44.763999999999733</v>
          </cell>
          <cell r="CW157">
            <v>52.932999999999865</v>
          </cell>
          <cell r="CX157">
            <v>75.038000000000139</v>
          </cell>
          <cell r="CY157">
            <v>103.92899999999975</v>
          </cell>
          <cell r="CZ157">
            <v>-25.771999999999863</v>
          </cell>
          <cell r="DA157">
            <v>-6.2229999999994874</v>
          </cell>
          <cell r="DB157">
            <v>48.092999999999762</v>
          </cell>
          <cell r="DC157">
            <v>-12.305999999999212</v>
          </cell>
          <cell r="DD157">
            <v>160.31</v>
          </cell>
          <cell r="DE157">
            <v>169.66999999999996</v>
          </cell>
          <cell r="DF157">
            <v>201.55000000000024</v>
          </cell>
          <cell r="DG157">
            <v>186.40999999999931</v>
          </cell>
          <cell r="DH157">
            <v>205.44000000000025</v>
          </cell>
          <cell r="DI157">
            <v>201.15999999999954</v>
          </cell>
          <cell r="DJ157">
            <v>180.61999999999992</v>
          </cell>
          <cell r="DK157">
            <v>210.21000000000015</v>
          </cell>
          <cell r="DL157">
            <v>0</v>
          </cell>
          <cell r="DM157">
            <v>0</v>
          </cell>
          <cell r="DN157">
            <v>0</v>
          </cell>
          <cell r="DO157">
            <v>0</v>
          </cell>
          <cell r="DP157">
            <v>0</v>
          </cell>
          <cell r="DQ157">
            <v>0</v>
          </cell>
          <cell r="DR157">
            <v>0</v>
          </cell>
          <cell r="DS157">
            <v>0</v>
          </cell>
          <cell r="DT157">
            <v>0</v>
          </cell>
          <cell r="DU157">
            <v>0</v>
          </cell>
          <cell r="DV157">
            <v>0</v>
          </cell>
          <cell r="DW157">
            <v>0</v>
          </cell>
          <cell r="DX157">
            <v>0</v>
          </cell>
          <cell r="DY157">
            <v>0</v>
          </cell>
          <cell r="DZ157">
            <v>0</v>
          </cell>
          <cell r="EA157">
            <v>0</v>
          </cell>
          <cell r="EB157">
            <v>0</v>
          </cell>
          <cell r="EC157">
            <v>0</v>
          </cell>
          <cell r="ED157">
            <v>0</v>
          </cell>
          <cell r="EE157">
            <v>0</v>
          </cell>
          <cell r="EF157">
            <v>0</v>
          </cell>
          <cell r="EG157">
            <v>0</v>
          </cell>
          <cell r="EH157">
            <v>0</v>
          </cell>
          <cell r="EI157">
            <v>0</v>
          </cell>
          <cell r="EJ157">
            <v>0</v>
          </cell>
          <cell r="EK157">
            <v>0</v>
          </cell>
          <cell r="EL157">
            <v>0</v>
          </cell>
          <cell r="EM157">
            <v>0</v>
          </cell>
          <cell r="EN157">
            <v>0</v>
          </cell>
          <cell r="EO157">
            <v>0</v>
          </cell>
          <cell r="EP157">
            <v>0</v>
          </cell>
          <cell r="EQ157">
            <v>0</v>
          </cell>
          <cell r="ER157">
            <v>0</v>
          </cell>
          <cell r="ES157">
            <v>0</v>
          </cell>
          <cell r="ET157">
            <v>0</v>
          </cell>
          <cell r="EU157">
            <v>0</v>
          </cell>
          <cell r="EV157">
            <v>0</v>
          </cell>
          <cell r="EW157">
            <v>0</v>
          </cell>
          <cell r="EX157">
            <v>0</v>
          </cell>
          <cell r="EY157">
            <v>0</v>
          </cell>
          <cell r="EZ157">
            <v>0</v>
          </cell>
          <cell r="FA157">
            <v>0</v>
          </cell>
          <cell r="FB157">
            <v>0</v>
          </cell>
          <cell r="FC157">
            <v>0</v>
          </cell>
          <cell r="FD157">
            <v>0</v>
          </cell>
          <cell r="FE157">
            <v>0</v>
          </cell>
          <cell r="FF157">
            <v>0</v>
          </cell>
          <cell r="FG157">
            <v>0</v>
          </cell>
          <cell r="FH157">
            <v>0</v>
          </cell>
          <cell r="FI157">
            <v>0</v>
          </cell>
          <cell r="FJ157">
            <v>0</v>
          </cell>
          <cell r="FK157">
            <v>0</v>
          </cell>
          <cell r="FL157">
            <v>0</v>
          </cell>
          <cell r="FM157">
            <v>0</v>
          </cell>
          <cell r="FN157">
            <v>0</v>
          </cell>
          <cell r="FO157">
            <v>0</v>
          </cell>
          <cell r="FP157">
            <v>0</v>
          </cell>
          <cell r="FQ157">
            <v>0</v>
          </cell>
          <cell r="FR157">
            <v>0</v>
          </cell>
          <cell r="FS157">
            <v>0</v>
          </cell>
          <cell r="FT157">
            <v>49.024999999999999</v>
          </cell>
          <cell r="FU157">
            <v>57.284999999999997</v>
          </cell>
          <cell r="FV157">
            <v>59.085000000000001</v>
          </cell>
          <cell r="FW157">
            <v>59.104999999999997</v>
          </cell>
          <cell r="FX157">
            <v>59.104999999999997</v>
          </cell>
          <cell r="FY157">
            <v>59.104999999999997</v>
          </cell>
          <cell r="FZ157">
            <v>69.105000000000004</v>
          </cell>
          <cell r="GA157">
            <v>69.105000000000004</v>
          </cell>
          <cell r="GB157">
            <v>69.105000000000004</v>
          </cell>
          <cell r="GC157">
            <v>69.105000000000004</v>
          </cell>
          <cell r="GD157">
            <v>69.105000000000004</v>
          </cell>
          <cell r="GE157">
            <v>69.105000000000004</v>
          </cell>
          <cell r="GF157">
            <v>76.854500000000002</v>
          </cell>
          <cell r="GG157">
            <v>76.854500000000002</v>
          </cell>
          <cell r="GH157">
            <v>77.155000000000001</v>
          </cell>
          <cell r="GI157">
            <v>77.727000000000004</v>
          </cell>
          <cell r="GJ157">
            <v>80.695890000000006</v>
          </cell>
          <cell r="GK157">
            <v>80.695890000000006</v>
          </cell>
          <cell r="GL157">
            <v>81.13</v>
          </cell>
          <cell r="GM157">
            <v>81.13</v>
          </cell>
          <cell r="GN157">
            <v>81.185000000000002</v>
          </cell>
          <cell r="GO157">
            <v>81.2</v>
          </cell>
          <cell r="GP157">
            <v>81.63</v>
          </cell>
          <cell r="GQ157">
            <v>81.63</v>
          </cell>
        </row>
        <row r="158">
          <cell r="A158" t="str">
            <v>KPP IN</v>
          </cell>
          <cell r="B158" t="str">
            <v>Kalpataru Power Trans</v>
          </cell>
          <cell r="C158" t="str">
            <v>Engineering &amp; Capital Goods</v>
          </cell>
          <cell r="D158">
            <v>0</v>
          </cell>
          <cell r="E158">
            <v>0</v>
          </cell>
          <cell r="F158">
            <v>0</v>
          </cell>
          <cell r="G158">
            <v>0</v>
          </cell>
          <cell r="H158">
            <v>0</v>
          </cell>
          <cell r="I158">
            <v>0</v>
          </cell>
          <cell r="J158">
            <v>0</v>
          </cell>
          <cell r="K158">
            <v>0</v>
          </cell>
          <cell r="L158">
            <v>0</v>
          </cell>
          <cell r="M158">
            <v>0</v>
          </cell>
          <cell r="N158">
            <v>0</v>
          </cell>
          <cell r="O158">
            <v>0</v>
          </cell>
          <cell r="P158">
            <v>0</v>
          </cell>
          <cell r="Q158">
            <v>0</v>
          </cell>
          <cell r="R158">
            <v>0</v>
          </cell>
          <cell r="S158">
            <v>0</v>
          </cell>
          <cell r="T158">
            <v>0</v>
          </cell>
          <cell r="U158">
            <v>0</v>
          </cell>
          <cell r="V158">
            <v>0</v>
          </cell>
          <cell r="W158">
            <v>0</v>
          </cell>
          <cell r="X158">
            <v>0</v>
          </cell>
          <cell r="Y158">
            <v>0</v>
          </cell>
          <cell r="Z158">
            <v>0</v>
          </cell>
          <cell r="AA158">
            <v>0</v>
          </cell>
          <cell r="AB158">
            <v>0</v>
          </cell>
          <cell r="AC158">
            <v>0</v>
          </cell>
          <cell r="AD158">
            <v>0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25.300000000000047</v>
          </cell>
          <cell r="AK158">
            <v>14.800000000000029</v>
          </cell>
          <cell r="AL158">
            <v>34.100000000000044</v>
          </cell>
          <cell r="AM158">
            <v>67.200000000000131</v>
          </cell>
          <cell r="AN158">
            <v>33.200000000000095</v>
          </cell>
          <cell r="AO158">
            <v>48.400000000000063</v>
          </cell>
          <cell r="AP158">
            <v>84.200000000000102</v>
          </cell>
          <cell r="AQ158">
            <v>121.4</v>
          </cell>
          <cell r="AR158">
            <v>94.599999999999966</v>
          </cell>
          <cell r="AS158">
            <v>95.60000000000008</v>
          </cell>
          <cell r="AT158">
            <v>162.30000000000041</v>
          </cell>
          <cell r="AU158">
            <v>313</v>
          </cell>
          <cell r="AV158">
            <v>290.10000000000014</v>
          </cell>
          <cell r="AW158">
            <v>272.2</v>
          </cell>
          <cell r="AX158">
            <v>388.00000000000011</v>
          </cell>
          <cell r="AY158">
            <v>644.59999999999945</v>
          </cell>
          <cell r="AZ158">
            <v>371.4</v>
          </cell>
          <cell r="BA158">
            <v>321.49999999999977</v>
          </cell>
          <cell r="BB158">
            <v>302.89999999999975</v>
          </cell>
          <cell r="BC158">
            <v>503.70000000000005</v>
          </cell>
          <cell r="BD158">
            <v>289.89999999999975</v>
          </cell>
          <cell r="BE158">
            <v>223.09999999999997</v>
          </cell>
          <cell r="BF158">
            <v>199.49999999999943</v>
          </cell>
          <cell r="BG158">
            <v>226.9000000000004</v>
          </cell>
          <cell r="BH158">
            <v>0</v>
          </cell>
          <cell r="BI158">
            <v>0</v>
          </cell>
          <cell r="BJ158">
            <v>0</v>
          </cell>
          <cell r="BK158">
            <v>0</v>
          </cell>
          <cell r="BL158">
            <v>0</v>
          </cell>
          <cell r="BM158">
            <v>0</v>
          </cell>
          <cell r="BN158">
            <v>0</v>
          </cell>
          <cell r="BO158">
            <v>0</v>
          </cell>
          <cell r="BP158">
            <v>0</v>
          </cell>
          <cell r="BQ158">
            <v>0</v>
          </cell>
          <cell r="BR158">
            <v>0</v>
          </cell>
          <cell r="BS158">
            <v>0</v>
          </cell>
          <cell r="BT158">
            <v>0</v>
          </cell>
          <cell r="BU158">
            <v>0</v>
          </cell>
          <cell r="BV158">
            <v>0</v>
          </cell>
          <cell r="BW158">
            <v>0</v>
          </cell>
          <cell r="BX158">
            <v>0</v>
          </cell>
          <cell r="BY158">
            <v>0</v>
          </cell>
          <cell r="BZ158">
            <v>0</v>
          </cell>
          <cell r="CA158">
            <v>0</v>
          </cell>
          <cell r="CB158">
            <v>0</v>
          </cell>
          <cell r="CC158">
            <v>0</v>
          </cell>
          <cell r="CD158">
            <v>0</v>
          </cell>
          <cell r="CE158">
            <v>0</v>
          </cell>
          <cell r="CF158">
            <v>0</v>
          </cell>
          <cell r="CG158">
            <v>0</v>
          </cell>
          <cell r="CH158">
            <v>0</v>
          </cell>
          <cell r="CI158">
            <v>0</v>
          </cell>
          <cell r="CJ158">
            <v>0</v>
          </cell>
          <cell r="CK158">
            <v>0</v>
          </cell>
          <cell r="CL158">
            <v>0</v>
          </cell>
          <cell r="CM158">
            <v>0</v>
          </cell>
          <cell r="CN158">
            <v>25.300000000000047</v>
          </cell>
          <cell r="CO158">
            <v>14.800000000000029</v>
          </cell>
          <cell r="CP158">
            <v>34.100000000000044</v>
          </cell>
          <cell r="CQ158">
            <v>67.200000000000131</v>
          </cell>
          <cell r="CR158">
            <v>33.200000000000095</v>
          </cell>
          <cell r="CS158">
            <v>48.400000000000063</v>
          </cell>
          <cell r="CT158">
            <v>84.200000000000102</v>
          </cell>
          <cell r="CU158">
            <v>121.4</v>
          </cell>
          <cell r="CV158">
            <v>94.599999999999966</v>
          </cell>
          <cell r="CW158">
            <v>95.60000000000008</v>
          </cell>
          <cell r="CX158">
            <v>162.30000000000041</v>
          </cell>
          <cell r="CY158">
            <v>313</v>
          </cell>
          <cell r="CZ158">
            <v>290.10000000000014</v>
          </cell>
          <cell r="DA158">
            <v>272.2</v>
          </cell>
          <cell r="DB158">
            <v>388.00000000000011</v>
          </cell>
          <cell r="DC158">
            <v>644.59999999999945</v>
          </cell>
          <cell r="DD158">
            <v>371.4</v>
          </cell>
          <cell r="DE158">
            <v>321.49999999999977</v>
          </cell>
          <cell r="DF158">
            <v>302.89999999999975</v>
          </cell>
          <cell r="DG158">
            <v>503.70000000000005</v>
          </cell>
          <cell r="DH158">
            <v>289.89999999999975</v>
          </cell>
          <cell r="DI158">
            <v>223.09999999999997</v>
          </cell>
          <cell r="DJ158">
            <v>199.49999999999943</v>
          </cell>
          <cell r="DK158">
            <v>226.9000000000004</v>
          </cell>
          <cell r="DL158">
            <v>0</v>
          </cell>
          <cell r="DM158">
            <v>0</v>
          </cell>
          <cell r="DN158">
            <v>0</v>
          </cell>
          <cell r="DO158">
            <v>0</v>
          </cell>
          <cell r="DP158">
            <v>0</v>
          </cell>
          <cell r="DQ158">
            <v>0</v>
          </cell>
          <cell r="DR158">
            <v>0</v>
          </cell>
          <cell r="DS158">
            <v>0</v>
          </cell>
          <cell r="DT158">
            <v>0</v>
          </cell>
          <cell r="DU158">
            <v>0</v>
          </cell>
          <cell r="DV158">
            <v>0</v>
          </cell>
          <cell r="DW158">
            <v>0</v>
          </cell>
          <cell r="DX158">
            <v>0</v>
          </cell>
          <cell r="DY158">
            <v>0</v>
          </cell>
          <cell r="DZ158">
            <v>0</v>
          </cell>
          <cell r="EA158">
            <v>0</v>
          </cell>
          <cell r="EB158">
            <v>0</v>
          </cell>
          <cell r="EC158">
            <v>0</v>
          </cell>
          <cell r="ED158">
            <v>0</v>
          </cell>
          <cell r="EE158">
            <v>0</v>
          </cell>
          <cell r="EF158">
            <v>0</v>
          </cell>
          <cell r="EG158">
            <v>0</v>
          </cell>
          <cell r="EH158">
            <v>0</v>
          </cell>
          <cell r="EI158">
            <v>0</v>
          </cell>
          <cell r="EJ158">
            <v>0</v>
          </cell>
          <cell r="EK158">
            <v>0</v>
          </cell>
          <cell r="EL158">
            <v>0</v>
          </cell>
          <cell r="EM158">
            <v>0</v>
          </cell>
          <cell r="EN158">
            <v>0</v>
          </cell>
          <cell r="EO158">
            <v>0</v>
          </cell>
          <cell r="EP158">
            <v>0</v>
          </cell>
          <cell r="EQ158">
            <v>0</v>
          </cell>
          <cell r="ER158">
            <v>0</v>
          </cell>
          <cell r="ES158">
            <v>0</v>
          </cell>
          <cell r="ET158">
            <v>0</v>
          </cell>
          <cell r="EU158">
            <v>0</v>
          </cell>
          <cell r="EV158">
            <v>0</v>
          </cell>
          <cell r="EW158">
            <v>0</v>
          </cell>
          <cell r="EX158">
            <v>0</v>
          </cell>
          <cell r="EY158">
            <v>0</v>
          </cell>
          <cell r="EZ158">
            <v>0</v>
          </cell>
          <cell r="FA158">
            <v>0</v>
          </cell>
          <cell r="FB158">
            <v>0</v>
          </cell>
          <cell r="FC158">
            <v>0</v>
          </cell>
          <cell r="FD158">
            <v>0</v>
          </cell>
          <cell r="FE158">
            <v>0</v>
          </cell>
          <cell r="FF158">
            <v>0</v>
          </cell>
          <cell r="FG158">
            <v>0</v>
          </cell>
          <cell r="FH158">
            <v>0</v>
          </cell>
          <cell r="FI158">
            <v>0</v>
          </cell>
          <cell r="FJ158">
            <v>0</v>
          </cell>
          <cell r="FK158">
            <v>0</v>
          </cell>
          <cell r="FL158">
            <v>0</v>
          </cell>
          <cell r="FM158">
            <v>0</v>
          </cell>
          <cell r="FN158">
            <v>0</v>
          </cell>
          <cell r="FO158">
            <v>0</v>
          </cell>
          <cell r="FP158">
            <v>0</v>
          </cell>
          <cell r="FQ158">
            <v>0</v>
          </cell>
          <cell r="FR158">
            <v>0</v>
          </cell>
          <cell r="FS158">
            <v>0</v>
          </cell>
          <cell r="FT158">
            <v>10.86</v>
          </cell>
          <cell r="FU158">
            <v>10.86</v>
          </cell>
          <cell r="FV158">
            <v>10.86</v>
          </cell>
          <cell r="FW158">
            <v>10.86</v>
          </cell>
          <cell r="FX158">
            <v>10.86</v>
          </cell>
          <cell r="FY158">
            <v>10.86</v>
          </cell>
          <cell r="FZ158">
            <v>10.86</v>
          </cell>
          <cell r="GA158">
            <v>10.86</v>
          </cell>
          <cell r="GB158">
            <v>10.86</v>
          </cell>
          <cell r="GC158">
            <v>10.86</v>
          </cell>
          <cell r="GD158">
            <v>10.86</v>
          </cell>
          <cell r="GE158">
            <v>10.86</v>
          </cell>
          <cell r="GF158">
            <v>21.72</v>
          </cell>
          <cell r="GG158">
            <v>22.85</v>
          </cell>
          <cell r="GH158">
            <v>26.5</v>
          </cell>
          <cell r="GI158">
            <v>26.5</v>
          </cell>
          <cell r="GJ158">
            <v>26.5</v>
          </cell>
          <cell r="GK158">
            <v>26.5</v>
          </cell>
          <cell r="GL158">
            <v>26.5</v>
          </cell>
          <cell r="GM158">
            <v>26.5</v>
          </cell>
          <cell r="GN158">
            <v>26.5</v>
          </cell>
          <cell r="GO158">
            <v>26.5</v>
          </cell>
          <cell r="GP158">
            <v>26.5</v>
          </cell>
          <cell r="GQ158">
            <v>26.5</v>
          </cell>
        </row>
        <row r="159">
          <cell r="A159" t="str">
            <v>KEII IN</v>
          </cell>
          <cell r="B159" t="str">
            <v>KEI Industries</v>
          </cell>
          <cell r="C159" t="str">
            <v>Engineering &amp; Capital Goods</v>
          </cell>
          <cell r="D159">
            <v>0</v>
          </cell>
          <cell r="E159">
            <v>0</v>
          </cell>
          <cell r="F159">
            <v>0</v>
          </cell>
          <cell r="G159">
            <v>0</v>
          </cell>
          <cell r="H159">
            <v>0</v>
          </cell>
          <cell r="I159">
            <v>0</v>
          </cell>
          <cell r="J159">
            <v>0</v>
          </cell>
          <cell r="K159">
            <v>0</v>
          </cell>
          <cell r="L159">
            <v>0</v>
          </cell>
          <cell r="M159">
            <v>0</v>
          </cell>
          <cell r="N159">
            <v>0</v>
          </cell>
          <cell r="O159">
            <v>0</v>
          </cell>
          <cell r="P159">
            <v>0</v>
          </cell>
          <cell r="Q159">
            <v>0</v>
          </cell>
          <cell r="R159">
            <v>0</v>
          </cell>
          <cell r="S159">
            <v>0</v>
          </cell>
          <cell r="T159">
            <v>0</v>
          </cell>
          <cell r="U159">
            <v>0</v>
          </cell>
          <cell r="V159">
            <v>0</v>
          </cell>
          <cell r="W159">
            <v>0</v>
          </cell>
          <cell r="X159">
            <v>0</v>
          </cell>
          <cell r="Y159">
            <v>0</v>
          </cell>
          <cell r="Z159">
            <v>0</v>
          </cell>
          <cell r="AA159">
            <v>0</v>
          </cell>
          <cell r="AB159">
            <v>0</v>
          </cell>
          <cell r="AC159">
            <v>0</v>
          </cell>
          <cell r="AD159">
            <v>0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6.8300000000000383</v>
          </cell>
          <cell r="AO159">
            <v>10.511000000000049</v>
          </cell>
          <cell r="AP159">
            <v>31.208000000000084</v>
          </cell>
          <cell r="AQ159">
            <v>35.344999999999885</v>
          </cell>
          <cell r="AR159">
            <v>50.550000000000018</v>
          </cell>
          <cell r="AS159">
            <v>51.663000000000153</v>
          </cell>
          <cell r="AT159">
            <v>75.058999999999997</v>
          </cell>
          <cell r="AU159">
            <v>82.814000000000107</v>
          </cell>
          <cell r="AV159">
            <v>76.462999999999994</v>
          </cell>
          <cell r="AW159">
            <v>101.19300000000005</v>
          </cell>
          <cell r="AX159">
            <v>110.27199999999996</v>
          </cell>
          <cell r="AY159">
            <v>113.41800000000021</v>
          </cell>
          <cell r="AZ159">
            <v>119.57600000000005</v>
          </cell>
          <cell r="BA159">
            <v>116.07599999999979</v>
          </cell>
          <cell r="BB159">
            <v>134.96199999999979</v>
          </cell>
          <cell r="BC159">
            <v>65.005999999999844</v>
          </cell>
          <cell r="BD159">
            <v>68.492000000000033</v>
          </cell>
          <cell r="BE159">
            <v>18.814999999999806</v>
          </cell>
          <cell r="BF159">
            <v>-244.66699999999977</v>
          </cell>
          <cell r="BG159">
            <v>167.76200000000009</v>
          </cell>
          <cell r="BH159">
            <v>0</v>
          </cell>
          <cell r="BI159">
            <v>0</v>
          </cell>
          <cell r="BJ159">
            <v>0</v>
          </cell>
          <cell r="BK159">
            <v>0</v>
          </cell>
          <cell r="BL159">
            <v>0</v>
          </cell>
          <cell r="BM159">
            <v>0</v>
          </cell>
          <cell r="BN159">
            <v>0</v>
          </cell>
          <cell r="BO159">
            <v>0</v>
          </cell>
          <cell r="BP159">
            <v>0</v>
          </cell>
          <cell r="BQ159">
            <v>0</v>
          </cell>
          <cell r="BR159">
            <v>0</v>
          </cell>
          <cell r="BS159">
            <v>0</v>
          </cell>
          <cell r="BT159">
            <v>0</v>
          </cell>
          <cell r="BU159">
            <v>0</v>
          </cell>
          <cell r="BV159">
            <v>0</v>
          </cell>
          <cell r="BW159">
            <v>0</v>
          </cell>
          <cell r="BX159">
            <v>0</v>
          </cell>
          <cell r="BY159">
            <v>0</v>
          </cell>
          <cell r="BZ159">
            <v>0</v>
          </cell>
          <cell r="CA159">
            <v>0</v>
          </cell>
          <cell r="CB159">
            <v>0</v>
          </cell>
          <cell r="CC159">
            <v>0</v>
          </cell>
          <cell r="CD159">
            <v>0</v>
          </cell>
          <cell r="CE159">
            <v>0</v>
          </cell>
          <cell r="CF159">
            <v>0</v>
          </cell>
          <cell r="CG159">
            <v>0</v>
          </cell>
          <cell r="CH159">
            <v>0</v>
          </cell>
          <cell r="CI159">
            <v>0</v>
          </cell>
          <cell r="CJ159">
            <v>0</v>
          </cell>
          <cell r="CK159">
            <v>0</v>
          </cell>
          <cell r="CL159">
            <v>0</v>
          </cell>
          <cell r="CM159">
            <v>0</v>
          </cell>
          <cell r="CN159">
            <v>0</v>
          </cell>
          <cell r="CO159">
            <v>0</v>
          </cell>
          <cell r="CP159">
            <v>0</v>
          </cell>
          <cell r="CQ159">
            <v>0</v>
          </cell>
          <cell r="CR159">
            <v>6.8300000000000383</v>
          </cell>
          <cell r="CS159">
            <v>10.511000000000049</v>
          </cell>
          <cell r="CT159">
            <v>31.208000000000084</v>
          </cell>
          <cell r="CU159">
            <v>35.344999999999885</v>
          </cell>
          <cell r="CV159">
            <v>50.550000000000018</v>
          </cell>
          <cell r="CW159">
            <v>51.663000000000153</v>
          </cell>
          <cell r="CX159">
            <v>75.058999999999997</v>
          </cell>
          <cell r="CY159">
            <v>82.814000000000107</v>
          </cell>
          <cell r="CZ159">
            <v>76.462999999999994</v>
          </cell>
          <cell r="DA159">
            <v>101.19300000000005</v>
          </cell>
          <cell r="DB159">
            <v>110.27199999999996</v>
          </cell>
          <cell r="DC159">
            <v>113.41800000000021</v>
          </cell>
          <cell r="DD159">
            <v>119.57600000000005</v>
          </cell>
          <cell r="DE159">
            <v>116.07599999999979</v>
          </cell>
          <cell r="DF159">
            <v>134.96199999999979</v>
          </cell>
          <cell r="DG159">
            <v>65.005999999999844</v>
          </cell>
          <cell r="DH159">
            <v>70.518000000000029</v>
          </cell>
          <cell r="DI159">
            <v>46.065999999999804</v>
          </cell>
          <cell r="DJ159">
            <v>-209.88199999999978</v>
          </cell>
          <cell r="DK159">
            <v>-95.795999999999907</v>
          </cell>
          <cell r="DL159">
            <v>0</v>
          </cell>
          <cell r="DM159">
            <v>0</v>
          </cell>
          <cell r="DN159">
            <v>0</v>
          </cell>
          <cell r="DO159">
            <v>0</v>
          </cell>
          <cell r="DP159">
            <v>0</v>
          </cell>
          <cell r="DQ159">
            <v>0</v>
          </cell>
          <cell r="DR159">
            <v>0</v>
          </cell>
          <cell r="DS159">
            <v>0</v>
          </cell>
          <cell r="DT159">
            <v>0</v>
          </cell>
          <cell r="DU159">
            <v>0</v>
          </cell>
          <cell r="DV159">
            <v>0</v>
          </cell>
          <cell r="DW159">
            <v>0</v>
          </cell>
          <cell r="DX159">
            <v>0</v>
          </cell>
          <cell r="DY159">
            <v>0</v>
          </cell>
          <cell r="DZ159">
            <v>0</v>
          </cell>
          <cell r="EA159">
            <v>0</v>
          </cell>
          <cell r="EB159">
            <v>0</v>
          </cell>
          <cell r="EC159">
            <v>0</v>
          </cell>
          <cell r="ED159">
            <v>0</v>
          </cell>
          <cell r="EE159">
            <v>0</v>
          </cell>
          <cell r="EF159">
            <v>0</v>
          </cell>
          <cell r="EG159">
            <v>0</v>
          </cell>
          <cell r="EH159">
            <v>0</v>
          </cell>
          <cell r="EI159">
            <v>0</v>
          </cell>
          <cell r="EJ159">
            <v>0</v>
          </cell>
          <cell r="EK159">
            <v>0</v>
          </cell>
          <cell r="EL159">
            <v>0</v>
          </cell>
          <cell r="EM159">
            <v>0</v>
          </cell>
          <cell r="EN159">
            <v>0</v>
          </cell>
          <cell r="EO159">
            <v>0</v>
          </cell>
          <cell r="EP159">
            <v>0</v>
          </cell>
          <cell r="EQ159">
            <v>0</v>
          </cell>
          <cell r="ER159">
            <v>0</v>
          </cell>
          <cell r="ES159">
            <v>0</v>
          </cell>
          <cell r="ET159">
            <v>0</v>
          </cell>
          <cell r="EU159">
            <v>0</v>
          </cell>
          <cell r="EV159">
            <v>0</v>
          </cell>
          <cell r="EW159">
            <v>0</v>
          </cell>
          <cell r="EX159">
            <v>0</v>
          </cell>
          <cell r="EY159">
            <v>0</v>
          </cell>
          <cell r="EZ159">
            <v>0</v>
          </cell>
          <cell r="FA159">
            <v>0</v>
          </cell>
          <cell r="FB159">
            <v>0</v>
          </cell>
          <cell r="FC159">
            <v>0</v>
          </cell>
          <cell r="FD159">
            <v>0</v>
          </cell>
          <cell r="FE159">
            <v>0</v>
          </cell>
          <cell r="FF159">
            <v>0</v>
          </cell>
          <cell r="FG159">
            <v>0</v>
          </cell>
          <cell r="FH159">
            <v>0</v>
          </cell>
          <cell r="FI159">
            <v>0</v>
          </cell>
          <cell r="FJ159">
            <v>0</v>
          </cell>
          <cell r="FK159">
            <v>0</v>
          </cell>
          <cell r="FL159">
            <v>0</v>
          </cell>
          <cell r="FM159">
            <v>0</v>
          </cell>
          <cell r="FN159">
            <v>0</v>
          </cell>
          <cell r="FO159">
            <v>0</v>
          </cell>
          <cell r="FP159">
            <v>0</v>
          </cell>
          <cell r="FQ159">
            <v>0</v>
          </cell>
          <cell r="FR159">
            <v>0</v>
          </cell>
          <cell r="FS159">
            <v>0</v>
          </cell>
          <cell r="FT159">
            <v>0</v>
          </cell>
          <cell r="FU159">
            <v>0</v>
          </cell>
          <cell r="FV159">
            <v>0</v>
          </cell>
          <cell r="FW159">
            <v>0</v>
          </cell>
          <cell r="FX159">
            <v>39.6</v>
          </cell>
          <cell r="FY159">
            <v>39.6</v>
          </cell>
          <cell r="FZ159">
            <v>39.6</v>
          </cell>
          <cell r="GA159">
            <v>39.6</v>
          </cell>
          <cell r="GB159">
            <v>39.6</v>
          </cell>
          <cell r="GC159">
            <v>50.47</v>
          </cell>
          <cell r="GD159">
            <v>50.47</v>
          </cell>
          <cell r="GE159">
            <v>50.47</v>
          </cell>
          <cell r="GF159">
            <v>50.47</v>
          </cell>
          <cell r="GG159">
            <v>50.47</v>
          </cell>
          <cell r="GH159">
            <v>50.47</v>
          </cell>
          <cell r="GI159">
            <v>59.1</v>
          </cell>
          <cell r="GJ159">
            <v>59.1</v>
          </cell>
          <cell r="GK159">
            <v>59.1</v>
          </cell>
          <cell r="GL159">
            <v>59.1</v>
          </cell>
          <cell r="GM159">
            <v>60</v>
          </cell>
          <cell r="GN159">
            <v>78</v>
          </cell>
          <cell r="GO159">
            <v>78</v>
          </cell>
          <cell r="GP159">
            <v>78</v>
          </cell>
          <cell r="GQ159">
            <v>78</v>
          </cell>
        </row>
        <row r="160">
          <cell r="A160" t="str">
            <v>KKB IN</v>
          </cell>
          <cell r="B160" t="str">
            <v>Kirloskar Brothers</v>
          </cell>
          <cell r="C160" t="str">
            <v>Engineering &amp; capital goods</v>
          </cell>
          <cell r="D160">
            <v>0</v>
          </cell>
          <cell r="E160">
            <v>0</v>
          </cell>
          <cell r="F160">
            <v>0</v>
          </cell>
          <cell r="G160">
            <v>0</v>
          </cell>
          <cell r="H160">
            <v>0</v>
          </cell>
          <cell r="I160">
            <v>0</v>
          </cell>
          <cell r="J160">
            <v>0</v>
          </cell>
          <cell r="K160">
            <v>0</v>
          </cell>
          <cell r="L160">
            <v>0</v>
          </cell>
          <cell r="M160">
            <v>0</v>
          </cell>
          <cell r="N160">
            <v>0</v>
          </cell>
          <cell r="O160">
            <v>0</v>
          </cell>
          <cell r="P160">
            <v>0</v>
          </cell>
          <cell r="Q160">
            <v>0</v>
          </cell>
          <cell r="R160">
            <v>0</v>
          </cell>
          <cell r="S160">
            <v>0</v>
          </cell>
          <cell r="T160">
            <v>0</v>
          </cell>
          <cell r="U160">
            <v>0</v>
          </cell>
          <cell r="V160">
            <v>0</v>
          </cell>
          <cell r="W160">
            <v>0</v>
          </cell>
          <cell r="X160">
            <v>0</v>
          </cell>
          <cell r="Y160">
            <v>0</v>
          </cell>
          <cell r="Z160">
            <v>0</v>
          </cell>
          <cell r="AA160">
            <v>0</v>
          </cell>
          <cell r="AB160">
            <v>0</v>
          </cell>
          <cell r="AC160">
            <v>0</v>
          </cell>
          <cell r="AD160">
            <v>0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O160">
            <v>76.699999999999861</v>
          </cell>
          <cell r="AP160">
            <v>47.800000000000182</v>
          </cell>
          <cell r="AQ160">
            <v>342.60000000000014</v>
          </cell>
          <cell r="AR160">
            <v>89.500000000000043</v>
          </cell>
          <cell r="AS160">
            <v>716.30000000000007</v>
          </cell>
          <cell r="AT160">
            <v>381.20000000000005</v>
          </cell>
          <cell r="AU160">
            <v>557.70000000000005</v>
          </cell>
          <cell r="AV160">
            <v>390.99999999999972</v>
          </cell>
          <cell r="AW160">
            <v>2288.9999999999995</v>
          </cell>
          <cell r="AX160">
            <v>317.69999999999982</v>
          </cell>
          <cell r="AY160">
            <v>367.30000000000018</v>
          </cell>
          <cell r="AZ160">
            <v>257.09999999999974</v>
          </cell>
          <cell r="BA160">
            <v>270.99999999999955</v>
          </cell>
          <cell r="BB160">
            <v>47.700000000000642</v>
          </cell>
          <cell r="BC160">
            <v>526.49999999999977</v>
          </cell>
          <cell r="BD160">
            <v>-44.810000000000429</v>
          </cell>
          <cell r="BE160">
            <v>234.27100000000002</v>
          </cell>
          <cell r="BF160">
            <v>7.7340000000000746</v>
          </cell>
          <cell r="BG160">
            <v>473.14000000000055</v>
          </cell>
          <cell r="BH160">
            <v>0</v>
          </cell>
          <cell r="BI160">
            <v>0</v>
          </cell>
          <cell r="BJ160">
            <v>0</v>
          </cell>
          <cell r="BK160">
            <v>0</v>
          </cell>
          <cell r="BL160">
            <v>0</v>
          </cell>
          <cell r="BM160">
            <v>0</v>
          </cell>
          <cell r="BN160">
            <v>0</v>
          </cell>
          <cell r="BO160">
            <v>0</v>
          </cell>
          <cell r="BP160">
            <v>0</v>
          </cell>
          <cell r="BQ160">
            <v>0</v>
          </cell>
          <cell r="BR160">
            <v>0</v>
          </cell>
          <cell r="BS160">
            <v>0</v>
          </cell>
          <cell r="BT160">
            <v>0</v>
          </cell>
          <cell r="BU160">
            <v>0</v>
          </cell>
          <cell r="BV160">
            <v>0</v>
          </cell>
          <cell r="BW160">
            <v>0</v>
          </cell>
          <cell r="BX160">
            <v>0</v>
          </cell>
          <cell r="BY160">
            <v>0</v>
          </cell>
          <cell r="BZ160">
            <v>0</v>
          </cell>
          <cell r="CA160">
            <v>0</v>
          </cell>
          <cell r="CB160">
            <v>0</v>
          </cell>
          <cell r="CC160">
            <v>0</v>
          </cell>
          <cell r="CD160">
            <v>0</v>
          </cell>
          <cell r="CE160">
            <v>0</v>
          </cell>
          <cell r="CF160">
            <v>0</v>
          </cell>
          <cell r="CG160">
            <v>0</v>
          </cell>
          <cell r="CH160">
            <v>0</v>
          </cell>
          <cell r="CI160">
            <v>0</v>
          </cell>
          <cell r="CJ160">
            <v>0</v>
          </cell>
          <cell r="CK160">
            <v>0</v>
          </cell>
          <cell r="CL160">
            <v>0</v>
          </cell>
          <cell r="CM160">
            <v>0</v>
          </cell>
          <cell r="CN160">
            <v>0</v>
          </cell>
          <cell r="CO160">
            <v>0</v>
          </cell>
          <cell r="CP160">
            <v>0</v>
          </cell>
          <cell r="CQ160">
            <v>0</v>
          </cell>
          <cell r="CR160">
            <v>0</v>
          </cell>
          <cell r="CS160">
            <v>76.699999999999861</v>
          </cell>
          <cell r="CT160">
            <v>47.800000000000182</v>
          </cell>
          <cell r="CU160">
            <v>342.60000000000014</v>
          </cell>
          <cell r="CV160">
            <v>89.500000000000043</v>
          </cell>
          <cell r="CW160">
            <v>217.40000000000009</v>
          </cell>
          <cell r="CX160">
            <v>381.20000000000005</v>
          </cell>
          <cell r="CY160">
            <v>557.70000000000005</v>
          </cell>
          <cell r="CZ160">
            <v>390.99999999999972</v>
          </cell>
          <cell r="DA160">
            <v>485.49999999999955</v>
          </cell>
          <cell r="DB160">
            <v>317.69999999999982</v>
          </cell>
          <cell r="DC160">
            <v>367.30000000000018</v>
          </cell>
          <cell r="DD160">
            <v>257.09999999999974</v>
          </cell>
          <cell r="DE160">
            <v>270.99999999999955</v>
          </cell>
          <cell r="DF160">
            <v>47.700000000000642</v>
          </cell>
          <cell r="DG160">
            <v>526.49999999999977</v>
          </cell>
          <cell r="DH160">
            <v>-44.810000000000429</v>
          </cell>
          <cell r="DI160">
            <v>234.27100000000002</v>
          </cell>
          <cell r="DJ160">
            <v>7.7340000000000746</v>
          </cell>
          <cell r="DK160">
            <v>473.14000000000055</v>
          </cell>
          <cell r="DL160">
            <v>0</v>
          </cell>
          <cell r="DM160">
            <v>0</v>
          </cell>
          <cell r="DN160">
            <v>0</v>
          </cell>
          <cell r="DO160">
            <v>0</v>
          </cell>
          <cell r="DP160">
            <v>0</v>
          </cell>
          <cell r="DQ160">
            <v>0</v>
          </cell>
          <cell r="DR160">
            <v>0</v>
          </cell>
          <cell r="DS160">
            <v>0</v>
          </cell>
          <cell r="DT160">
            <v>0</v>
          </cell>
          <cell r="DU160">
            <v>0</v>
          </cell>
          <cell r="DV160">
            <v>0</v>
          </cell>
          <cell r="DW160">
            <v>0</v>
          </cell>
          <cell r="DX160">
            <v>0</v>
          </cell>
          <cell r="DY160">
            <v>0</v>
          </cell>
          <cell r="DZ160">
            <v>0</v>
          </cell>
          <cell r="EA160">
            <v>0</v>
          </cell>
          <cell r="EB160">
            <v>0</v>
          </cell>
          <cell r="EC160">
            <v>0</v>
          </cell>
          <cell r="ED160">
            <v>0</v>
          </cell>
          <cell r="EE160">
            <v>0</v>
          </cell>
          <cell r="EF160">
            <v>0</v>
          </cell>
          <cell r="EG160">
            <v>0</v>
          </cell>
          <cell r="EH160">
            <v>0</v>
          </cell>
          <cell r="EI160">
            <v>0</v>
          </cell>
          <cell r="EJ160">
            <v>0</v>
          </cell>
          <cell r="EK160">
            <v>0</v>
          </cell>
          <cell r="EL160">
            <v>0</v>
          </cell>
          <cell r="EM160">
            <v>0</v>
          </cell>
          <cell r="EN160">
            <v>0</v>
          </cell>
          <cell r="EO160">
            <v>0</v>
          </cell>
          <cell r="EP160">
            <v>0</v>
          </cell>
          <cell r="EQ160">
            <v>0</v>
          </cell>
          <cell r="ER160">
            <v>0</v>
          </cell>
          <cell r="ES160">
            <v>0</v>
          </cell>
          <cell r="ET160">
            <v>0</v>
          </cell>
          <cell r="EU160">
            <v>0</v>
          </cell>
          <cell r="EV160">
            <v>0</v>
          </cell>
          <cell r="EW160">
            <v>0</v>
          </cell>
          <cell r="EX160">
            <v>0</v>
          </cell>
          <cell r="EY160">
            <v>0</v>
          </cell>
          <cell r="EZ160">
            <v>0</v>
          </cell>
          <cell r="FA160">
            <v>0</v>
          </cell>
          <cell r="FB160">
            <v>0</v>
          </cell>
          <cell r="FC160">
            <v>0</v>
          </cell>
          <cell r="FD160">
            <v>0</v>
          </cell>
          <cell r="FE160">
            <v>0</v>
          </cell>
          <cell r="FF160">
            <v>0</v>
          </cell>
          <cell r="FG160">
            <v>0</v>
          </cell>
          <cell r="FH160">
            <v>0</v>
          </cell>
          <cell r="FI160">
            <v>0</v>
          </cell>
          <cell r="FJ160">
            <v>0</v>
          </cell>
          <cell r="FK160">
            <v>0</v>
          </cell>
          <cell r="FL160">
            <v>0</v>
          </cell>
          <cell r="FM160">
            <v>0</v>
          </cell>
          <cell r="FN160">
            <v>0</v>
          </cell>
          <cell r="FO160">
            <v>0</v>
          </cell>
          <cell r="FP160">
            <v>0</v>
          </cell>
          <cell r="FQ160">
            <v>0</v>
          </cell>
          <cell r="FR160">
            <v>0</v>
          </cell>
          <cell r="FS160">
            <v>0</v>
          </cell>
          <cell r="FT160">
            <v>0</v>
          </cell>
          <cell r="FU160">
            <v>0</v>
          </cell>
          <cell r="FV160">
            <v>0</v>
          </cell>
          <cell r="FW160">
            <v>0</v>
          </cell>
          <cell r="FX160">
            <v>0</v>
          </cell>
          <cell r="FY160">
            <v>105.76350000000001</v>
          </cell>
          <cell r="FZ160">
            <v>105.76350000000001</v>
          </cell>
          <cell r="GA160">
            <v>105.76350000000001</v>
          </cell>
          <cell r="GB160">
            <v>105.76350000000001</v>
          </cell>
          <cell r="GC160">
            <v>105.76350000000001</v>
          </cell>
          <cell r="GD160">
            <v>105.76350000000001</v>
          </cell>
          <cell r="GE160">
            <v>105.76350000000001</v>
          </cell>
          <cell r="GF160">
            <v>105.76350000000001</v>
          </cell>
          <cell r="GG160">
            <v>105.76350000000001</v>
          </cell>
          <cell r="GH160">
            <v>105.76350000000001</v>
          </cell>
          <cell r="GI160">
            <v>105.76350000000001</v>
          </cell>
          <cell r="GJ160">
            <v>105.76350000000001</v>
          </cell>
          <cell r="GK160">
            <v>105.76350000000001</v>
          </cell>
          <cell r="GL160">
            <v>105.76350000000001</v>
          </cell>
          <cell r="GM160">
            <v>105.76350000000001</v>
          </cell>
          <cell r="GN160">
            <v>105.76350000000001</v>
          </cell>
          <cell r="GO160">
            <v>105.76350000000001</v>
          </cell>
          <cell r="GP160">
            <v>105.76350000000001</v>
          </cell>
          <cell r="GQ160">
            <v>105.76350000000001</v>
          </cell>
        </row>
        <row r="161">
          <cell r="A161" t="str">
            <v>KKOE IN</v>
          </cell>
          <cell r="B161" t="str">
            <v>Kirloskar Oil Engines</v>
          </cell>
          <cell r="C161" t="str">
            <v>Engineering &amp; Capital Goods</v>
          </cell>
          <cell r="D161">
            <v>0</v>
          </cell>
          <cell r="E161">
            <v>0</v>
          </cell>
          <cell r="F161">
            <v>0</v>
          </cell>
          <cell r="G161">
            <v>0</v>
          </cell>
          <cell r="H161">
            <v>0</v>
          </cell>
          <cell r="I161">
            <v>0</v>
          </cell>
          <cell r="J161">
            <v>0</v>
          </cell>
          <cell r="K161">
            <v>0</v>
          </cell>
          <cell r="L161">
            <v>0</v>
          </cell>
          <cell r="M161">
            <v>0</v>
          </cell>
          <cell r="N161">
            <v>0</v>
          </cell>
          <cell r="O161">
            <v>0</v>
          </cell>
          <cell r="P161">
            <v>0</v>
          </cell>
          <cell r="Q161">
            <v>0</v>
          </cell>
          <cell r="R161">
            <v>0</v>
          </cell>
          <cell r="S161">
            <v>0</v>
          </cell>
          <cell r="T161">
            <v>0</v>
          </cell>
          <cell r="U161">
            <v>0</v>
          </cell>
          <cell r="V161">
            <v>0</v>
          </cell>
          <cell r="W161">
            <v>0</v>
          </cell>
          <cell r="X161">
            <v>0</v>
          </cell>
          <cell r="Y161">
            <v>0</v>
          </cell>
          <cell r="Z161">
            <v>0</v>
          </cell>
          <cell r="AA161">
            <v>0</v>
          </cell>
          <cell r="AB161">
            <v>0</v>
          </cell>
          <cell r="AC161">
            <v>0</v>
          </cell>
          <cell r="AD161">
            <v>0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161.70000000000039</v>
          </cell>
          <cell r="AO161">
            <v>169.7000000000001</v>
          </cell>
          <cell r="AP161">
            <v>147.80000000000018</v>
          </cell>
          <cell r="AQ161">
            <v>1259.7</v>
          </cell>
          <cell r="AR161">
            <v>147.00000000000054</v>
          </cell>
          <cell r="AS161">
            <v>1307.0999999999997</v>
          </cell>
          <cell r="AT161">
            <v>212.80000000000007</v>
          </cell>
          <cell r="AU161">
            <v>340.19999999999982</v>
          </cell>
          <cell r="AV161">
            <v>234.70000000000095</v>
          </cell>
          <cell r="AW161">
            <v>648.30000000000052</v>
          </cell>
          <cell r="AX161">
            <v>353.90000000000111</v>
          </cell>
          <cell r="AY161">
            <v>547.29999999999905</v>
          </cell>
          <cell r="AZ161">
            <v>273.60000000000014</v>
          </cell>
          <cell r="BA161">
            <v>336.59999999999957</v>
          </cell>
          <cell r="BB161">
            <v>217.60000000000016</v>
          </cell>
          <cell r="BC161">
            <v>361.69999999999948</v>
          </cell>
          <cell r="BD161">
            <v>294.60000000000127</v>
          </cell>
          <cell r="BE161">
            <v>273.80000000000041</v>
          </cell>
          <cell r="BF161">
            <v>99.89999999999948</v>
          </cell>
          <cell r="BG161">
            <v>490.50000000000057</v>
          </cell>
          <cell r="BH161">
            <v>0</v>
          </cell>
          <cell r="BI161">
            <v>0</v>
          </cell>
          <cell r="BJ161">
            <v>0</v>
          </cell>
          <cell r="BK161">
            <v>0</v>
          </cell>
          <cell r="BL161">
            <v>0</v>
          </cell>
          <cell r="BM161">
            <v>0</v>
          </cell>
          <cell r="BN161">
            <v>0</v>
          </cell>
          <cell r="BO161">
            <v>0</v>
          </cell>
          <cell r="BP161">
            <v>0</v>
          </cell>
          <cell r="BQ161">
            <v>0</v>
          </cell>
          <cell r="BR161">
            <v>0</v>
          </cell>
          <cell r="BS161">
            <v>0</v>
          </cell>
          <cell r="BT161">
            <v>0</v>
          </cell>
          <cell r="BU161">
            <v>0</v>
          </cell>
          <cell r="BV161">
            <v>0</v>
          </cell>
          <cell r="BW161">
            <v>0</v>
          </cell>
          <cell r="BX161">
            <v>0</v>
          </cell>
          <cell r="BY161">
            <v>0</v>
          </cell>
          <cell r="BZ161">
            <v>0</v>
          </cell>
          <cell r="CA161">
            <v>0</v>
          </cell>
          <cell r="CB161">
            <v>0</v>
          </cell>
          <cell r="CC161">
            <v>0</v>
          </cell>
          <cell r="CD161">
            <v>0</v>
          </cell>
          <cell r="CE161">
            <v>0</v>
          </cell>
          <cell r="CF161">
            <v>0</v>
          </cell>
          <cell r="CG161">
            <v>0</v>
          </cell>
          <cell r="CH161">
            <v>0</v>
          </cell>
          <cell r="CI161">
            <v>0</v>
          </cell>
          <cell r="CJ161">
            <v>0</v>
          </cell>
          <cell r="CK161">
            <v>0</v>
          </cell>
          <cell r="CL161">
            <v>0</v>
          </cell>
          <cell r="CM161">
            <v>0</v>
          </cell>
          <cell r="CN161">
            <v>0</v>
          </cell>
          <cell r="CO161">
            <v>0</v>
          </cell>
          <cell r="CP161">
            <v>0</v>
          </cell>
          <cell r="CQ161">
            <v>0</v>
          </cell>
          <cell r="CR161">
            <v>199.30000000000038</v>
          </cell>
          <cell r="CS161">
            <v>203.8000000000001</v>
          </cell>
          <cell r="CT161">
            <v>177.60000000000019</v>
          </cell>
          <cell r="CU161">
            <v>162.10000000000014</v>
          </cell>
          <cell r="CV161">
            <v>147.80000000000055</v>
          </cell>
          <cell r="CW161">
            <v>332.1999999999997</v>
          </cell>
          <cell r="CX161">
            <v>212.80000000000007</v>
          </cell>
          <cell r="CY161">
            <v>340.19999999999982</v>
          </cell>
          <cell r="CZ161">
            <v>234.70000000000095</v>
          </cell>
          <cell r="DA161">
            <v>648.30000000000052</v>
          </cell>
          <cell r="DB161">
            <v>213.50000000000111</v>
          </cell>
          <cell r="DC161">
            <v>463.49999999999903</v>
          </cell>
          <cell r="DD161">
            <v>273.60000000000014</v>
          </cell>
          <cell r="DE161">
            <v>336.59999999999957</v>
          </cell>
          <cell r="DF161">
            <v>217.60000000000016</v>
          </cell>
          <cell r="DG161">
            <v>361.69999999999948</v>
          </cell>
          <cell r="DH161">
            <v>294.60000000000127</v>
          </cell>
          <cell r="DI161">
            <v>216.80000000000041</v>
          </cell>
          <cell r="DJ161">
            <v>99.89999999999948</v>
          </cell>
          <cell r="DK161">
            <v>152.30000000000058</v>
          </cell>
          <cell r="DL161">
            <v>0</v>
          </cell>
          <cell r="DM161">
            <v>0</v>
          </cell>
          <cell r="DN161">
            <v>0</v>
          </cell>
          <cell r="DO161">
            <v>0</v>
          </cell>
          <cell r="DP161">
            <v>0</v>
          </cell>
          <cell r="DQ161">
            <v>0</v>
          </cell>
          <cell r="DR161">
            <v>0</v>
          </cell>
          <cell r="DS161">
            <v>0</v>
          </cell>
          <cell r="DT161">
            <v>0</v>
          </cell>
          <cell r="DU161">
            <v>0</v>
          </cell>
          <cell r="DV161">
            <v>0</v>
          </cell>
          <cell r="DW161">
            <v>0</v>
          </cell>
          <cell r="DX161">
            <v>0</v>
          </cell>
          <cell r="DY161">
            <v>0</v>
          </cell>
          <cell r="DZ161">
            <v>0</v>
          </cell>
          <cell r="EA161">
            <v>0</v>
          </cell>
          <cell r="EB161">
            <v>0</v>
          </cell>
          <cell r="EC161">
            <v>0</v>
          </cell>
          <cell r="ED161">
            <v>0</v>
          </cell>
          <cell r="EE161">
            <v>0</v>
          </cell>
          <cell r="EF161">
            <v>0</v>
          </cell>
          <cell r="EG161">
            <v>0</v>
          </cell>
          <cell r="EH161">
            <v>0</v>
          </cell>
          <cell r="EI161">
            <v>0</v>
          </cell>
          <cell r="EJ161">
            <v>0</v>
          </cell>
          <cell r="EK161">
            <v>0</v>
          </cell>
          <cell r="EL161">
            <v>0</v>
          </cell>
          <cell r="EM161">
            <v>0</v>
          </cell>
          <cell r="EN161">
            <v>0</v>
          </cell>
          <cell r="EO161">
            <v>0</v>
          </cell>
          <cell r="EP161">
            <v>0</v>
          </cell>
          <cell r="EQ161">
            <v>0</v>
          </cell>
          <cell r="ER161">
            <v>0</v>
          </cell>
          <cell r="ES161">
            <v>0</v>
          </cell>
          <cell r="ET161">
            <v>0</v>
          </cell>
          <cell r="EU161">
            <v>0</v>
          </cell>
          <cell r="EV161">
            <v>0</v>
          </cell>
          <cell r="EW161">
            <v>0</v>
          </cell>
          <cell r="EX161">
            <v>0</v>
          </cell>
          <cell r="EY161">
            <v>0</v>
          </cell>
          <cell r="EZ161">
            <v>0</v>
          </cell>
          <cell r="FA161">
            <v>0</v>
          </cell>
          <cell r="FB161">
            <v>0</v>
          </cell>
          <cell r="FC161">
            <v>0</v>
          </cell>
          <cell r="FD161">
            <v>0</v>
          </cell>
          <cell r="FE161">
            <v>0</v>
          </cell>
          <cell r="FF161">
            <v>0</v>
          </cell>
          <cell r="FG161">
            <v>0</v>
          </cell>
          <cell r="FH161">
            <v>0</v>
          </cell>
          <cell r="FI161">
            <v>0</v>
          </cell>
          <cell r="FJ161">
            <v>0</v>
          </cell>
          <cell r="FK161">
            <v>0</v>
          </cell>
          <cell r="FL161">
            <v>0</v>
          </cell>
          <cell r="FM161">
            <v>0</v>
          </cell>
          <cell r="FN161">
            <v>0</v>
          </cell>
          <cell r="FO161">
            <v>0</v>
          </cell>
          <cell r="FP161">
            <v>0</v>
          </cell>
          <cell r="FQ161">
            <v>0</v>
          </cell>
          <cell r="FR161">
            <v>0</v>
          </cell>
          <cell r="FS161">
            <v>0</v>
          </cell>
          <cell r="FT161">
            <v>0</v>
          </cell>
          <cell r="FU161">
            <v>0</v>
          </cell>
          <cell r="FV161">
            <v>0</v>
          </cell>
          <cell r="FW161">
            <v>0</v>
          </cell>
          <cell r="FX161">
            <v>194</v>
          </cell>
          <cell r="FY161">
            <v>194</v>
          </cell>
          <cell r="FZ161">
            <v>194</v>
          </cell>
          <cell r="GA161">
            <v>194</v>
          </cell>
          <cell r="GB161">
            <v>194</v>
          </cell>
          <cell r="GC161">
            <v>194</v>
          </cell>
          <cell r="GD161">
            <v>194</v>
          </cell>
          <cell r="GE161">
            <v>194</v>
          </cell>
          <cell r="GF161">
            <v>194</v>
          </cell>
          <cell r="GG161">
            <v>194</v>
          </cell>
          <cell r="GH161">
            <v>194</v>
          </cell>
          <cell r="GI161">
            <v>194.17000000000002</v>
          </cell>
          <cell r="GJ161">
            <v>194.17000000000002</v>
          </cell>
          <cell r="GK161">
            <v>194.17000000000002</v>
          </cell>
          <cell r="GL161">
            <v>194.17000000000002</v>
          </cell>
          <cell r="GM161">
            <v>194.17000000000002</v>
          </cell>
          <cell r="GN161">
            <v>194.17000000000002</v>
          </cell>
          <cell r="GO161">
            <v>194.17000000000002</v>
          </cell>
          <cell r="GP161">
            <v>194.17000000000002</v>
          </cell>
          <cell r="GQ161">
            <v>194.17000000000002</v>
          </cell>
        </row>
        <row r="162">
          <cell r="A162" t="str">
            <v>KSB IN</v>
          </cell>
          <cell r="B162" t="str">
            <v>KSB Pumps</v>
          </cell>
          <cell r="C162" t="str">
            <v>Engineering &amp; Capital Goods</v>
          </cell>
          <cell r="D162">
            <v>0</v>
          </cell>
          <cell r="E162">
            <v>0</v>
          </cell>
          <cell r="F162">
            <v>0</v>
          </cell>
          <cell r="G162">
            <v>0</v>
          </cell>
          <cell r="H162">
            <v>0</v>
          </cell>
          <cell r="I162">
            <v>0</v>
          </cell>
          <cell r="J162">
            <v>0</v>
          </cell>
          <cell r="K162">
            <v>0</v>
          </cell>
          <cell r="L162">
            <v>0</v>
          </cell>
          <cell r="M162">
            <v>0</v>
          </cell>
          <cell r="N162">
            <v>0</v>
          </cell>
          <cell r="O162">
            <v>0</v>
          </cell>
          <cell r="P162">
            <v>0</v>
          </cell>
          <cell r="Q162">
            <v>0</v>
          </cell>
          <cell r="R162">
            <v>0</v>
          </cell>
          <cell r="S162">
            <v>0</v>
          </cell>
          <cell r="T162">
            <v>0</v>
          </cell>
          <cell r="U162">
            <v>0</v>
          </cell>
          <cell r="V162">
            <v>0</v>
          </cell>
          <cell r="W162">
            <v>0</v>
          </cell>
          <cell r="X162">
            <v>0</v>
          </cell>
          <cell r="Y162">
            <v>0</v>
          </cell>
          <cell r="Z162">
            <v>0</v>
          </cell>
          <cell r="AA162">
            <v>0</v>
          </cell>
          <cell r="AB162">
            <v>0</v>
          </cell>
          <cell r="AC162">
            <v>0</v>
          </cell>
          <cell r="AD162">
            <v>0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O162">
            <v>98</v>
          </cell>
          <cell r="AP162">
            <v>66</v>
          </cell>
          <cell r="AQ162">
            <v>78</v>
          </cell>
          <cell r="AR162">
            <v>119</v>
          </cell>
          <cell r="AS162">
            <v>98</v>
          </cell>
          <cell r="AT162">
            <v>85</v>
          </cell>
          <cell r="AU162">
            <v>131</v>
          </cell>
          <cell r="AV162">
            <v>170.80000000000013</v>
          </cell>
          <cell r="AW162">
            <v>94.299999999999969</v>
          </cell>
          <cell r="AX162">
            <v>121</v>
          </cell>
          <cell r="AY162">
            <v>125.00000000000007</v>
          </cell>
          <cell r="AZ162">
            <v>80</v>
          </cell>
          <cell r="BA162">
            <v>69.299999999999841</v>
          </cell>
          <cell r="BB162">
            <v>196.19999999999996</v>
          </cell>
          <cell r="BC162">
            <v>128.80000000000004</v>
          </cell>
          <cell r="BD162">
            <v>171.09999999999985</v>
          </cell>
          <cell r="BE162">
            <v>185.30000000000015</v>
          </cell>
          <cell r="BF162">
            <v>169.20000000000022</v>
          </cell>
          <cell r="BG162">
            <v>135.20000000000005</v>
          </cell>
          <cell r="BH162">
            <v>0</v>
          </cell>
          <cell r="BI162">
            <v>0</v>
          </cell>
          <cell r="BJ162">
            <v>0</v>
          </cell>
          <cell r="BK162">
            <v>0</v>
          </cell>
          <cell r="BL162">
            <v>0</v>
          </cell>
          <cell r="BM162">
            <v>0</v>
          </cell>
          <cell r="BN162">
            <v>0</v>
          </cell>
          <cell r="BO162">
            <v>0</v>
          </cell>
          <cell r="BP162">
            <v>0</v>
          </cell>
          <cell r="BQ162">
            <v>0</v>
          </cell>
          <cell r="BR162">
            <v>0</v>
          </cell>
          <cell r="BS162">
            <v>0</v>
          </cell>
          <cell r="BT162">
            <v>0</v>
          </cell>
          <cell r="BU162">
            <v>0</v>
          </cell>
          <cell r="BV162">
            <v>0</v>
          </cell>
          <cell r="BW162">
            <v>0</v>
          </cell>
          <cell r="BX162">
            <v>0</v>
          </cell>
          <cell r="BY162">
            <v>0</v>
          </cell>
          <cell r="BZ162">
            <v>0</v>
          </cell>
          <cell r="CA162">
            <v>0</v>
          </cell>
          <cell r="CB162">
            <v>0</v>
          </cell>
          <cell r="CC162">
            <v>0</v>
          </cell>
          <cell r="CD162">
            <v>0</v>
          </cell>
          <cell r="CE162">
            <v>0</v>
          </cell>
          <cell r="CF162">
            <v>0</v>
          </cell>
          <cell r="CG162">
            <v>0</v>
          </cell>
          <cell r="CH162">
            <v>0</v>
          </cell>
          <cell r="CI162">
            <v>0</v>
          </cell>
          <cell r="CJ162">
            <v>0</v>
          </cell>
          <cell r="CK162">
            <v>0</v>
          </cell>
          <cell r="CL162">
            <v>0</v>
          </cell>
          <cell r="CM162">
            <v>0</v>
          </cell>
          <cell r="CN162">
            <v>0</v>
          </cell>
          <cell r="CO162">
            <v>0</v>
          </cell>
          <cell r="CP162">
            <v>0</v>
          </cell>
          <cell r="CQ162">
            <v>0</v>
          </cell>
          <cell r="CR162">
            <v>0</v>
          </cell>
          <cell r="CS162">
            <v>98</v>
          </cell>
          <cell r="CT162">
            <v>66</v>
          </cell>
          <cell r="CU162">
            <v>78</v>
          </cell>
          <cell r="CV162">
            <v>119</v>
          </cell>
          <cell r="CW162">
            <v>98</v>
          </cell>
          <cell r="CX162">
            <v>85</v>
          </cell>
          <cell r="CY162">
            <v>131</v>
          </cell>
          <cell r="CZ162">
            <v>170.80000000000013</v>
          </cell>
          <cell r="DA162">
            <v>94.299999999999969</v>
          </cell>
          <cell r="DB162">
            <v>121</v>
          </cell>
          <cell r="DC162">
            <v>125.00000000000007</v>
          </cell>
          <cell r="DD162">
            <v>80</v>
          </cell>
          <cell r="DE162">
            <v>69.299999999999841</v>
          </cell>
          <cell r="DF162">
            <v>196.19999999999996</v>
          </cell>
          <cell r="DG162">
            <v>128.80000000000004</v>
          </cell>
          <cell r="DH162">
            <v>171.09999999999985</v>
          </cell>
          <cell r="DI162">
            <v>185.30000000000015</v>
          </cell>
          <cell r="DJ162">
            <v>169.20000000000022</v>
          </cell>
          <cell r="DK162">
            <v>135.20000000000005</v>
          </cell>
          <cell r="DL162">
            <v>0</v>
          </cell>
          <cell r="DM162">
            <v>0</v>
          </cell>
          <cell r="DN162">
            <v>0</v>
          </cell>
          <cell r="DO162">
            <v>0</v>
          </cell>
          <cell r="DP162">
            <v>0</v>
          </cell>
          <cell r="DQ162">
            <v>0</v>
          </cell>
          <cell r="DR162">
            <v>0</v>
          </cell>
          <cell r="DS162">
            <v>0</v>
          </cell>
          <cell r="DT162">
            <v>0</v>
          </cell>
          <cell r="DU162">
            <v>0</v>
          </cell>
          <cell r="DV162">
            <v>0</v>
          </cell>
          <cell r="DW162">
            <v>0</v>
          </cell>
          <cell r="DX162">
            <v>0</v>
          </cell>
          <cell r="DY162">
            <v>0</v>
          </cell>
          <cell r="DZ162">
            <v>0</v>
          </cell>
          <cell r="EA162">
            <v>0</v>
          </cell>
          <cell r="EB162">
            <v>0</v>
          </cell>
          <cell r="EC162">
            <v>0</v>
          </cell>
          <cell r="ED162">
            <v>0</v>
          </cell>
          <cell r="EE162">
            <v>0</v>
          </cell>
          <cell r="EF162">
            <v>0</v>
          </cell>
          <cell r="EG162">
            <v>0</v>
          </cell>
          <cell r="EH162">
            <v>0</v>
          </cell>
          <cell r="EI162">
            <v>0</v>
          </cell>
          <cell r="EJ162">
            <v>0</v>
          </cell>
          <cell r="EK162">
            <v>0</v>
          </cell>
          <cell r="EL162">
            <v>0</v>
          </cell>
          <cell r="EM162">
            <v>0</v>
          </cell>
          <cell r="EN162">
            <v>0</v>
          </cell>
          <cell r="EO162">
            <v>0</v>
          </cell>
          <cell r="EP162">
            <v>0</v>
          </cell>
          <cell r="EQ162">
            <v>0</v>
          </cell>
          <cell r="ER162">
            <v>0</v>
          </cell>
          <cell r="ES162">
            <v>0</v>
          </cell>
          <cell r="ET162">
            <v>0</v>
          </cell>
          <cell r="EU162">
            <v>0</v>
          </cell>
          <cell r="EV162">
            <v>0</v>
          </cell>
          <cell r="EW162">
            <v>0</v>
          </cell>
          <cell r="EX162">
            <v>0</v>
          </cell>
          <cell r="EY162">
            <v>0</v>
          </cell>
          <cell r="EZ162">
            <v>0</v>
          </cell>
          <cell r="FA162">
            <v>0</v>
          </cell>
          <cell r="FB162">
            <v>0</v>
          </cell>
          <cell r="FC162">
            <v>0</v>
          </cell>
          <cell r="FD162">
            <v>0</v>
          </cell>
          <cell r="FE162">
            <v>0</v>
          </cell>
          <cell r="FF162">
            <v>0</v>
          </cell>
          <cell r="FG162">
            <v>0</v>
          </cell>
          <cell r="FH162">
            <v>0</v>
          </cell>
          <cell r="FI162">
            <v>0</v>
          </cell>
          <cell r="FJ162">
            <v>0</v>
          </cell>
          <cell r="FK162">
            <v>0</v>
          </cell>
          <cell r="FL162">
            <v>0</v>
          </cell>
          <cell r="FM162">
            <v>0</v>
          </cell>
          <cell r="FN162">
            <v>0</v>
          </cell>
          <cell r="FO162">
            <v>0</v>
          </cell>
          <cell r="FP162">
            <v>0</v>
          </cell>
          <cell r="FQ162">
            <v>0</v>
          </cell>
          <cell r="FR162">
            <v>0</v>
          </cell>
          <cell r="FS162">
            <v>0</v>
          </cell>
          <cell r="FT162">
            <v>0</v>
          </cell>
          <cell r="FU162">
            <v>0</v>
          </cell>
          <cell r="FV162">
            <v>0</v>
          </cell>
          <cell r="FW162">
            <v>0</v>
          </cell>
          <cell r="FX162">
            <v>0</v>
          </cell>
          <cell r="FY162">
            <v>17.403922000000001</v>
          </cell>
          <cell r="FZ162">
            <v>17.403922000000001</v>
          </cell>
          <cell r="GA162">
            <v>17.403922000000001</v>
          </cell>
          <cell r="GB162">
            <v>17.403922000000001</v>
          </cell>
          <cell r="GC162">
            <v>17.403922000000001</v>
          </cell>
          <cell r="GD162">
            <v>17.403922000000001</v>
          </cell>
          <cell r="GE162">
            <v>17.403922000000001</v>
          </cell>
          <cell r="GF162">
            <v>17.403922000000001</v>
          </cell>
          <cell r="GG162">
            <v>17.403922000000001</v>
          </cell>
          <cell r="GH162">
            <v>17.403922000000001</v>
          </cell>
          <cell r="GI162">
            <v>17.403922000000001</v>
          </cell>
          <cell r="GJ162">
            <v>17.403922000000001</v>
          </cell>
          <cell r="GK162">
            <v>17.403922000000001</v>
          </cell>
          <cell r="GL162">
            <v>17.403922000000001</v>
          </cell>
          <cell r="GM162">
            <v>17.403922000000001</v>
          </cell>
          <cell r="GN162">
            <v>17.403922000000001</v>
          </cell>
          <cell r="GO162">
            <v>17.403922000000001</v>
          </cell>
          <cell r="GP162">
            <v>17.403922000000001</v>
          </cell>
          <cell r="GQ162">
            <v>17.403922000000001</v>
          </cell>
        </row>
        <row r="163">
          <cell r="A163" t="str">
            <v>LT IN</v>
          </cell>
          <cell r="B163" t="str">
            <v>Larsen &amp; Toubro</v>
          </cell>
          <cell r="C163" t="str">
            <v>Engineering &amp; Capital Goods</v>
          </cell>
          <cell r="D163">
            <v>0</v>
          </cell>
          <cell r="E163">
            <v>0</v>
          </cell>
          <cell r="F163">
            <v>0</v>
          </cell>
          <cell r="G163">
            <v>0</v>
          </cell>
          <cell r="H163">
            <v>0</v>
          </cell>
          <cell r="I163">
            <v>0</v>
          </cell>
          <cell r="J163">
            <v>0</v>
          </cell>
          <cell r="K163">
            <v>0</v>
          </cell>
          <cell r="L163">
            <v>0</v>
          </cell>
          <cell r="M163">
            <v>0</v>
          </cell>
          <cell r="N163">
            <v>0</v>
          </cell>
          <cell r="O163">
            <v>0</v>
          </cell>
          <cell r="P163">
            <v>0</v>
          </cell>
          <cell r="Q163">
            <v>0</v>
          </cell>
          <cell r="R163">
            <v>0</v>
          </cell>
          <cell r="S163">
            <v>0</v>
          </cell>
          <cell r="T163">
            <v>0</v>
          </cell>
          <cell r="U163">
            <v>0</v>
          </cell>
          <cell r="V163">
            <v>0</v>
          </cell>
          <cell r="W163">
            <v>0</v>
          </cell>
          <cell r="X163">
            <v>0</v>
          </cell>
          <cell r="Y163">
            <v>0</v>
          </cell>
          <cell r="Z163">
            <v>0</v>
          </cell>
          <cell r="AA163">
            <v>0</v>
          </cell>
          <cell r="AB163">
            <v>0</v>
          </cell>
          <cell r="AC163">
            <v>0</v>
          </cell>
          <cell r="AD163">
            <v>0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O163">
            <v>0</v>
          </cell>
          <cell r="AP163">
            <v>0</v>
          </cell>
          <cell r="AQ163">
            <v>0</v>
          </cell>
          <cell r="AR163">
            <v>0</v>
          </cell>
          <cell r="AS163">
            <v>0</v>
          </cell>
          <cell r="AT163">
            <v>0</v>
          </cell>
          <cell r="AU163">
            <v>0</v>
          </cell>
          <cell r="AV163">
            <v>0</v>
          </cell>
          <cell r="AW163">
            <v>0</v>
          </cell>
          <cell r="AX163">
            <v>0</v>
          </cell>
          <cell r="AY163">
            <v>0</v>
          </cell>
          <cell r="AZ163">
            <v>0</v>
          </cell>
          <cell r="BA163">
            <v>0</v>
          </cell>
          <cell r="BB163">
            <v>0</v>
          </cell>
          <cell r="BC163">
            <v>9667.6000000000022</v>
          </cell>
          <cell r="BD163">
            <v>5024.4000000000069</v>
          </cell>
          <cell r="BE163">
            <v>4602.6000000000031</v>
          </cell>
          <cell r="BF163">
            <v>15204.400000000012</v>
          </cell>
          <cell r="BG163">
            <v>9985.2000000000153</v>
          </cell>
          <cell r="BH163">
            <v>0</v>
          </cell>
          <cell r="BI163">
            <v>0</v>
          </cell>
          <cell r="BJ163">
            <v>0</v>
          </cell>
          <cell r="BK163">
            <v>0</v>
          </cell>
          <cell r="BL163">
            <v>0</v>
          </cell>
          <cell r="BM163">
            <v>0</v>
          </cell>
          <cell r="BN163">
            <v>0</v>
          </cell>
          <cell r="BO163">
            <v>0</v>
          </cell>
          <cell r="BP163">
            <v>0</v>
          </cell>
          <cell r="BQ163">
            <v>0</v>
          </cell>
          <cell r="BR163">
            <v>0</v>
          </cell>
          <cell r="BS163">
            <v>0</v>
          </cell>
          <cell r="BT163">
            <v>0</v>
          </cell>
          <cell r="BU163">
            <v>0</v>
          </cell>
          <cell r="BV163">
            <v>0</v>
          </cell>
          <cell r="BW163">
            <v>0</v>
          </cell>
          <cell r="BX163">
            <v>0</v>
          </cell>
          <cell r="BY163">
            <v>0</v>
          </cell>
          <cell r="BZ163">
            <v>0</v>
          </cell>
          <cell r="CA163">
            <v>0</v>
          </cell>
          <cell r="CB163">
            <v>0</v>
          </cell>
          <cell r="CC163">
            <v>0</v>
          </cell>
          <cell r="CD163">
            <v>0</v>
          </cell>
          <cell r="CE163">
            <v>0</v>
          </cell>
          <cell r="CF163">
            <v>0</v>
          </cell>
          <cell r="CG163">
            <v>0</v>
          </cell>
          <cell r="CH163">
            <v>0</v>
          </cell>
          <cell r="CI163">
            <v>0</v>
          </cell>
          <cell r="CJ163">
            <v>0</v>
          </cell>
          <cell r="CK163">
            <v>0</v>
          </cell>
          <cell r="CL163">
            <v>0</v>
          </cell>
          <cell r="CM163">
            <v>0</v>
          </cell>
          <cell r="CN163">
            <v>0</v>
          </cell>
          <cell r="CO163">
            <v>0</v>
          </cell>
          <cell r="CP163">
            <v>0</v>
          </cell>
          <cell r="CQ163">
            <v>0</v>
          </cell>
          <cell r="CR163">
            <v>0</v>
          </cell>
          <cell r="CS163">
            <v>0</v>
          </cell>
          <cell r="CT163">
            <v>0</v>
          </cell>
          <cell r="CU163">
            <v>0</v>
          </cell>
          <cell r="CV163">
            <v>0</v>
          </cell>
          <cell r="CW163">
            <v>0</v>
          </cell>
          <cell r="CX163">
            <v>0</v>
          </cell>
          <cell r="CY163">
            <v>0</v>
          </cell>
          <cell r="CZ163">
            <v>0</v>
          </cell>
          <cell r="DA163">
            <v>0</v>
          </cell>
          <cell r="DB163">
            <v>0</v>
          </cell>
          <cell r="DC163">
            <v>0</v>
          </cell>
          <cell r="DD163">
            <v>0</v>
          </cell>
          <cell r="DE163">
            <v>0</v>
          </cell>
          <cell r="DF163">
            <v>0</v>
          </cell>
          <cell r="DG163">
            <v>8795.3000000000029</v>
          </cell>
          <cell r="DH163">
            <v>5024.4000000000069</v>
          </cell>
          <cell r="DI163">
            <v>4602.6000000000031</v>
          </cell>
          <cell r="DJ163">
            <v>6041.1000000000131</v>
          </cell>
          <cell r="DK163">
            <v>11423.900000000016</v>
          </cell>
          <cell r="DL163">
            <v>0</v>
          </cell>
          <cell r="DM163">
            <v>0</v>
          </cell>
          <cell r="DN163">
            <v>0</v>
          </cell>
          <cell r="DO163">
            <v>0</v>
          </cell>
          <cell r="DP163">
            <v>0</v>
          </cell>
          <cell r="DQ163">
            <v>0</v>
          </cell>
          <cell r="DR163">
            <v>0</v>
          </cell>
          <cell r="DS163">
            <v>0</v>
          </cell>
          <cell r="DT163">
            <v>0</v>
          </cell>
          <cell r="DU163">
            <v>0</v>
          </cell>
          <cell r="DV163">
            <v>0</v>
          </cell>
          <cell r="DW163">
            <v>0</v>
          </cell>
          <cell r="DX163">
            <v>0</v>
          </cell>
          <cell r="DY163">
            <v>0</v>
          </cell>
          <cell r="DZ163">
            <v>0</v>
          </cell>
          <cell r="EA163">
            <v>0</v>
          </cell>
          <cell r="EB163">
            <v>0</v>
          </cell>
          <cell r="EC163">
            <v>0</v>
          </cell>
          <cell r="ED163">
            <v>0</v>
          </cell>
          <cell r="EE163">
            <v>0</v>
          </cell>
          <cell r="EF163">
            <v>0</v>
          </cell>
          <cell r="EG163">
            <v>0</v>
          </cell>
          <cell r="EH163">
            <v>0</v>
          </cell>
          <cell r="EI163">
            <v>0</v>
          </cell>
          <cell r="EJ163">
            <v>0</v>
          </cell>
          <cell r="EK163">
            <v>0</v>
          </cell>
          <cell r="EL163">
            <v>0</v>
          </cell>
          <cell r="EM163">
            <v>0</v>
          </cell>
          <cell r="EN163">
            <v>0</v>
          </cell>
          <cell r="EO163">
            <v>0</v>
          </cell>
          <cell r="EP163">
            <v>0</v>
          </cell>
          <cell r="EQ163">
            <v>0</v>
          </cell>
          <cell r="ER163">
            <v>0</v>
          </cell>
          <cell r="ES163">
            <v>0</v>
          </cell>
          <cell r="ET163">
            <v>0</v>
          </cell>
          <cell r="EU163">
            <v>0</v>
          </cell>
          <cell r="EV163">
            <v>0</v>
          </cell>
          <cell r="EW163">
            <v>0</v>
          </cell>
          <cell r="EX163">
            <v>0</v>
          </cell>
          <cell r="EY163">
            <v>0</v>
          </cell>
          <cell r="EZ163">
            <v>0</v>
          </cell>
          <cell r="FA163">
            <v>0</v>
          </cell>
          <cell r="FB163">
            <v>0</v>
          </cell>
          <cell r="FC163">
            <v>0</v>
          </cell>
          <cell r="FD163">
            <v>0</v>
          </cell>
          <cell r="FE163">
            <v>0</v>
          </cell>
          <cell r="FF163">
            <v>0</v>
          </cell>
          <cell r="FG163">
            <v>0</v>
          </cell>
          <cell r="FH163">
            <v>0</v>
          </cell>
          <cell r="FI163">
            <v>0</v>
          </cell>
          <cell r="FJ163">
            <v>0</v>
          </cell>
          <cell r="FK163">
            <v>0</v>
          </cell>
          <cell r="FL163">
            <v>0</v>
          </cell>
          <cell r="FM163">
            <v>0</v>
          </cell>
          <cell r="FN163">
            <v>0</v>
          </cell>
          <cell r="FO163">
            <v>0</v>
          </cell>
          <cell r="FP163">
            <v>0</v>
          </cell>
          <cell r="FQ163">
            <v>0</v>
          </cell>
          <cell r="FR163">
            <v>0</v>
          </cell>
          <cell r="FS163">
            <v>0</v>
          </cell>
          <cell r="FT163">
            <v>0</v>
          </cell>
          <cell r="FU163">
            <v>0</v>
          </cell>
          <cell r="FV163">
            <v>0</v>
          </cell>
          <cell r="FW163">
            <v>0</v>
          </cell>
          <cell r="FX163">
            <v>0</v>
          </cell>
          <cell r="FY163">
            <v>0</v>
          </cell>
          <cell r="FZ163">
            <v>0</v>
          </cell>
          <cell r="GA163">
            <v>0</v>
          </cell>
          <cell r="GB163">
            <v>0</v>
          </cell>
          <cell r="GC163">
            <v>0</v>
          </cell>
          <cell r="GD163">
            <v>0</v>
          </cell>
          <cell r="GE163">
            <v>0</v>
          </cell>
          <cell r="GF163">
            <v>0</v>
          </cell>
          <cell r="GG163">
            <v>0</v>
          </cell>
          <cell r="GH163">
            <v>0</v>
          </cell>
          <cell r="GI163">
            <v>0</v>
          </cell>
          <cell r="GJ163">
            <v>0</v>
          </cell>
          <cell r="GK163">
            <v>0</v>
          </cell>
          <cell r="GL163">
            <v>0</v>
          </cell>
          <cell r="GM163">
            <v>584.70000000000005</v>
          </cell>
          <cell r="GN163">
            <v>584.79999999999995</v>
          </cell>
          <cell r="GO163">
            <v>582.20000000000005</v>
          </cell>
          <cell r="GP163">
            <v>585.33788000000004</v>
          </cell>
          <cell r="GQ163">
            <v>585.33788000000004</v>
          </cell>
        </row>
        <row r="164">
          <cell r="A164" t="str">
            <v>LEE IN</v>
          </cell>
          <cell r="B164" t="str">
            <v>Lloyd electric</v>
          </cell>
          <cell r="C164" t="str">
            <v>Engineering &amp; Capital Goods</v>
          </cell>
          <cell r="D164">
            <v>0</v>
          </cell>
          <cell r="E164">
            <v>0</v>
          </cell>
          <cell r="F164">
            <v>0</v>
          </cell>
          <cell r="G164">
            <v>0</v>
          </cell>
          <cell r="H164">
            <v>0</v>
          </cell>
          <cell r="I164">
            <v>0</v>
          </cell>
          <cell r="J164">
            <v>0</v>
          </cell>
          <cell r="K164">
            <v>0</v>
          </cell>
          <cell r="L164">
            <v>0</v>
          </cell>
          <cell r="M164">
            <v>0</v>
          </cell>
          <cell r="N164">
            <v>0</v>
          </cell>
          <cell r="O164">
            <v>0</v>
          </cell>
          <cell r="P164">
            <v>0</v>
          </cell>
          <cell r="Q164">
            <v>0</v>
          </cell>
          <cell r="R164">
            <v>0</v>
          </cell>
          <cell r="S164">
            <v>0</v>
          </cell>
          <cell r="T164">
            <v>0</v>
          </cell>
          <cell r="U164">
            <v>0</v>
          </cell>
          <cell r="V164">
            <v>0</v>
          </cell>
          <cell r="W164">
            <v>0</v>
          </cell>
          <cell r="X164">
            <v>0</v>
          </cell>
          <cell r="Y164">
            <v>0</v>
          </cell>
          <cell r="Z164">
            <v>0</v>
          </cell>
          <cell r="AA164">
            <v>0</v>
          </cell>
          <cell r="AB164">
            <v>0</v>
          </cell>
          <cell r="AC164">
            <v>0</v>
          </cell>
          <cell r="AD164">
            <v>0</v>
          </cell>
          <cell r="AE164">
            <v>0</v>
          </cell>
          <cell r="AF164">
            <v>0</v>
          </cell>
          <cell r="AG164">
            <v>0</v>
          </cell>
          <cell r="AH164">
            <v>7.7250000000000068</v>
          </cell>
          <cell r="AI164">
            <v>7.2509999999999568</v>
          </cell>
          <cell r="AJ164">
            <v>10.239999999999966</v>
          </cell>
          <cell r="AK164">
            <v>10.917999999999997</v>
          </cell>
          <cell r="AL164">
            <v>12.893000000000017</v>
          </cell>
          <cell r="AM164">
            <v>9.2259999999999831</v>
          </cell>
          <cell r="AN164">
            <v>14.068000000000094</v>
          </cell>
          <cell r="AO164">
            <v>15.622000000000002</v>
          </cell>
          <cell r="AP164">
            <v>14.568000000000046</v>
          </cell>
          <cell r="AQ164">
            <v>73.893999999999949</v>
          </cell>
          <cell r="AR164">
            <v>84.455999999999904</v>
          </cell>
          <cell r="AS164">
            <v>49.297999999999909</v>
          </cell>
          <cell r="AT164">
            <v>62.520999999999972</v>
          </cell>
          <cell r="AU164">
            <v>98.199000000000112</v>
          </cell>
          <cell r="AV164">
            <v>114.19900000000004</v>
          </cell>
          <cell r="AW164">
            <v>98.445000000000064</v>
          </cell>
          <cell r="AX164">
            <v>108.9939999999999</v>
          </cell>
          <cell r="AY164">
            <v>152.03200000000015</v>
          </cell>
          <cell r="AZ164">
            <v>165.06699999999984</v>
          </cell>
          <cell r="BA164">
            <v>141.32000000000028</v>
          </cell>
          <cell r="BB164">
            <v>144.1429999999998</v>
          </cell>
          <cell r="BC164">
            <v>154.31999999999988</v>
          </cell>
          <cell r="BD164">
            <v>146.83999999999997</v>
          </cell>
          <cell r="BE164">
            <v>32.277000000000236</v>
          </cell>
          <cell r="BF164">
            <v>21.13200000000009</v>
          </cell>
          <cell r="BG164">
            <v>4</v>
          </cell>
          <cell r="BH164">
            <v>0</v>
          </cell>
          <cell r="BI164">
            <v>0</v>
          </cell>
          <cell r="BJ164">
            <v>0</v>
          </cell>
          <cell r="BK164">
            <v>0</v>
          </cell>
          <cell r="BL164">
            <v>0</v>
          </cell>
          <cell r="BM164">
            <v>0</v>
          </cell>
          <cell r="BN164">
            <v>0</v>
          </cell>
          <cell r="BO164">
            <v>0</v>
          </cell>
          <cell r="BP164">
            <v>0</v>
          </cell>
          <cell r="BQ164">
            <v>0</v>
          </cell>
          <cell r="BR164">
            <v>0</v>
          </cell>
          <cell r="BS164">
            <v>0</v>
          </cell>
          <cell r="BT164">
            <v>0</v>
          </cell>
          <cell r="BU164">
            <v>0</v>
          </cell>
          <cell r="BV164">
            <v>0</v>
          </cell>
          <cell r="BW164">
            <v>0</v>
          </cell>
          <cell r="BX164">
            <v>0</v>
          </cell>
          <cell r="BY164">
            <v>0</v>
          </cell>
          <cell r="BZ164">
            <v>0</v>
          </cell>
          <cell r="CA164">
            <v>0</v>
          </cell>
          <cell r="CB164">
            <v>0</v>
          </cell>
          <cell r="CC164">
            <v>0</v>
          </cell>
          <cell r="CD164">
            <v>0</v>
          </cell>
          <cell r="CE164">
            <v>0</v>
          </cell>
          <cell r="CF164">
            <v>0</v>
          </cell>
          <cell r="CG164">
            <v>0</v>
          </cell>
          <cell r="CH164">
            <v>0</v>
          </cell>
          <cell r="CI164">
            <v>0</v>
          </cell>
          <cell r="CJ164">
            <v>0</v>
          </cell>
          <cell r="CK164">
            <v>0</v>
          </cell>
          <cell r="CL164">
            <v>7.7250000000000068</v>
          </cell>
          <cell r="CM164">
            <v>7.2509999999999568</v>
          </cell>
          <cell r="CN164">
            <v>10.239999999999966</v>
          </cell>
          <cell r="CO164">
            <v>10.917999999999997</v>
          </cell>
          <cell r="CP164">
            <v>12.893000000000017</v>
          </cell>
          <cell r="CQ164">
            <v>9.2259999999999831</v>
          </cell>
          <cell r="CR164">
            <v>14.068000000000094</v>
          </cell>
          <cell r="CS164">
            <v>15.622000000000002</v>
          </cell>
          <cell r="CT164">
            <v>14.568000000000046</v>
          </cell>
          <cell r="CU164">
            <v>73.893999999999949</v>
          </cell>
          <cell r="CV164">
            <v>84.455999999999904</v>
          </cell>
          <cell r="CW164">
            <v>49.297999999999909</v>
          </cell>
          <cell r="CX164">
            <v>62.520999999999972</v>
          </cell>
          <cell r="CY164">
            <v>98.199000000000112</v>
          </cell>
          <cell r="CZ164">
            <v>114.19900000000004</v>
          </cell>
          <cell r="DA164">
            <v>98.445000000000064</v>
          </cell>
          <cell r="DB164">
            <v>108.9939999999999</v>
          </cell>
          <cell r="DC164">
            <v>152.03200000000015</v>
          </cell>
          <cell r="DD164">
            <v>165.06699999999984</v>
          </cell>
          <cell r="DE164">
            <v>141.32000000000028</v>
          </cell>
          <cell r="DF164">
            <v>144.1429999999998</v>
          </cell>
          <cell r="DG164">
            <v>154.31999999999988</v>
          </cell>
          <cell r="DH164">
            <v>146.83999999999997</v>
          </cell>
          <cell r="DI164">
            <v>32.277000000000236</v>
          </cell>
          <cell r="DJ164">
            <v>21.13200000000009</v>
          </cell>
          <cell r="DK164">
            <v>4</v>
          </cell>
          <cell r="DL164">
            <v>0</v>
          </cell>
          <cell r="DM164">
            <v>0</v>
          </cell>
          <cell r="DN164">
            <v>0</v>
          </cell>
          <cell r="DO164">
            <v>0</v>
          </cell>
          <cell r="DP164">
            <v>0</v>
          </cell>
          <cell r="DQ164">
            <v>0</v>
          </cell>
          <cell r="DR164">
            <v>0</v>
          </cell>
          <cell r="DS164">
            <v>0</v>
          </cell>
          <cell r="DT164">
            <v>0</v>
          </cell>
          <cell r="DU164">
            <v>0</v>
          </cell>
          <cell r="DV164">
            <v>0</v>
          </cell>
          <cell r="DW164">
            <v>0</v>
          </cell>
          <cell r="DX164">
            <v>0</v>
          </cell>
          <cell r="DY164">
            <v>0</v>
          </cell>
          <cell r="DZ164">
            <v>0</v>
          </cell>
          <cell r="EA164">
            <v>0</v>
          </cell>
          <cell r="EB164">
            <v>0</v>
          </cell>
          <cell r="EC164">
            <v>0</v>
          </cell>
          <cell r="ED164">
            <v>0</v>
          </cell>
          <cell r="EE164">
            <v>0</v>
          </cell>
          <cell r="EF164">
            <v>0</v>
          </cell>
          <cell r="EG164">
            <v>0</v>
          </cell>
          <cell r="EH164">
            <v>0</v>
          </cell>
          <cell r="EI164">
            <v>0</v>
          </cell>
          <cell r="EJ164">
            <v>0</v>
          </cell>
          <cell r="EK164">
            <v>0</v>
          </cell>
          <cell r="EL164">
            <v>0</v>
          </cell>
          <cell r="EM164">
            <v>0</v>
          </cell>
          <cell r="EN164">
            <v>0</v>
          </cell>
          <cell r="EO164">
            <v>0</v>
          </cell>
          <cell r="EP164">
            <v>0</v>
          </cell>
          <cell r="EQ164">
            <v>0</v>
          </cell>
          <cell r="ER164">
            <v>0</v>
          </cell>
          <cell r="ES164">
            <v>0</v>
          </cell>
          <cell r="ET164">
            <v>0</v>
          </cell>
          <cell r="EU164">
            <v>0</v>
          </cell>
          <cell r="EV164">
            <v>0</v>
          </cell>
          <cell r="EW164">
            <v>0</v>
          </cell>
          <cell r="EX164">
            <v>0</v>
          </cell>
          <cell r="EY164">
            <v>0</v>
          </cell>
          <cell r="EZ164">
            <v>0</v>
          </cell>
          <cell r="FA164">
            <v>0</v>
          </cell>
          <cell r="FB164">
            <v>0</v>
          </cell>
          <cell r="FC164">
            <v>0</v>
          </cell>
          <cell r="FD164">
            <v>0</v>
          </cell>
          <cell r="FE164">
            <v>0</v>
          </cell>
          <cell r="FF164">
            <v>0</v>
          </cell>
          <cell r="FG164">
            <v>0</v>
          </cell>
          <cell r="FH164">
            <v>0</v>
          </cell>
          <cell r="FI164">
            <v>0</v>
          </cell>
          <cell r="FJ164">
            <v>0</v>
          </cell>
          <cell r="FK164">
            <v>0</v>
          </cell>
          <cell r="FL164">
            <v>0</v>
          </cell>
          <cell r="FM164">
            <v>0</v>
          </cell>
          <cell r="FN164">
            <v>0</v>
          </cell>
          <cell r="FO164">
            <v>0</v>
          </cell>
          <cell r="FP164">
            <v>0</v>
          </cell>
          <cell r="FQ164">
            <v>0</v>
          </cell>
          <cell r="FR164">
            <v>0</v>
          </cell>
          <cell r="FS164">
            <v>0</v>
          </cell>
          <cell r="FT164">
            <v>17.8</v>
          </cell>
          <cell r="FU164">
            <v>17.8</v>
          </cell>
          <cell r="FV164">
            <v>17.8</v>
          </cell>
          <cell r="FW164">
            <v>17.8</v>
          </cell>
          <cell r="FX164">
            <v>17.8</v>
          </cell>
          <cell r="FY164">
            <v>17.8</v>
          </cell>
          <cell r="FZ164">
            <v>17.8</v>
          </cell>
          <cell r="GA164">
            <v>17.8</v>
          </cell>
          <cell r="GB164">
            <v>27</v>
          </cell>
          <cell r="GC164">
            <v>27</v>
          </cell>
          <cell r="GD164">
            <v>27</v>
          </cell>
          <cell r="GE164">
            <v>27</v>
          </cell>
          <cell r="GF164">
            <v>31</v>
          </cell>
          <cell r="GG164">
            <v>31</v>
          </cell>
          <cell r="GH164">
            <v>31</v>
          </cell>
          <cell r="GI164">
            <v>31</v>
          </cell>
          <cell r="GJ164">
            <v>31</v>
          </cell>
          <cell r="GK164">
            <v>31</v>
          </cell>
          <cell r="GL164">
            <v>31</v>
          </cell>
          <cell r="GM164">
            <v>31</v>
          </cell>
          <cell r="GN164">
            <v>31</v>
          </cell>
          <cell r="GO164">
            <v>31</v>
          </cell>
          <cell r="GP164">
            <v>31</v>
          </cell>
          <cell r="GQ164">
            <v>31</v>
          </cell>
        </row>
        <row r="165">
          <cell r="A165" t="str">
            <v>MCNA IN</v>
          </cell>
          <cell r="B165" t="str">
            <v>McNally Bharat</v>
          </cell>
          <cell r="C165" t="str">
            <v>Engineering &amp; Capital Goods</v>
          </cell>
          <cell r="D165">
            <v>0</v>
          </cell>
          <cell r="E165">
            <v>0</v>
          </cell>
          <cell r="F165">
            <v>0</v>
          </cell>
          <cell r="G165">
            <v>0</v>
          </cell>
          <cell r="H165">
            <v>0</v>
          </cell>
          <cell r="I165">
            <v>0</v>
          </cell>
          <cell r="J165">
            <v>0</v>
          </cell>
          <cell r="K165">
            <v>0</v>
          </cell>
          <cell r="L165">
            <v>0</v>
          </cell>
          <cell r="M165">
            <v>0</v>
          </cell>
          <cell r="N165">
            <v>0</v>
          </cell>
          <cell r="O165">
            <v>0</v>
          </cell>
          <cell r="P165">
            <v>0</v>
          </cell>
          <cell r="Q165">
            <v>0</v>
          </cell>
          <cell r="R165">
            <v>0</v>
          </cell>
          <cell r="S165">
            <v>0</v>
          </cell>
          <cell r="T165">
            <v>0</v>
          </cell>
          <cell r="U165">
            <v>0</v>
          </cell>
          <cell r="V165">
            <v>0</v>
          </cell>
          <cell r="W165">
            <v>0</v>
          </cell>
          <cell r="X165">
            <v>0</v>
          </cell>
          <cell r="Y165">
            <v>0</v>
          </cell>
          <cell r="Z165">
            <v>0</v>
          </cell>
          <cell r="AA165">
            <v>0</v>
          </cell>
          <cell r="AB165">
            <v>0</v>
          </cell>
          <cell r="AC165">
            <v>0</v>
          </cell>
          <cell r="AD165">
            <v>0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-17.999999999999989</v>
          </cell>
          <cell r="AK165">
            <v>-11.600000000000012</v>
          </cell>
          <cell r="AL165">
            <v>10.300000000000045</v>
          </cell>
          <cell r="AM165">
            <v>24.3</v>
          </cell>
          <cell r="AN165">
            <v>2.8999999999999773</v>
          </cell>
          <cell r="AO165">
            <v>6.5999999999999988</v>
          </cell>
          <cell r="AP165">
            <v>7.8000000000000238</v>
          </cell>
          <cell r="AQ165">
            <v>8.9000000000000021</v>
          </cell>
          <cell r="AR165">
            <v>5.8999999999999728</v>
          </cell>
          <cell r="AS165">
            <v>11.200000000000092</v>
          </cell>
          <cell r="AT165">
            <v>15.000000000000023</v>
          </cell>
          <cell r="AU165">
            <v>20.399999999999999</v>
          </cell>
          <cell r="AV165">
            <v>34.900000000000176</v>
          </cell>
          <cell r="AW165">
            <v>36.700000000000045</v>
          </cell>
          <cell r="AX165">
            <v>38.299999999999862</v>
          </cell>
          <cell r="AY165">
            <v>64.900000000000034</v>
          </cell>
          <cell r="AZ165">
            <v>43.799999999999912</v>
          </cell>
          <cell r="BA165">
            <v>59.999999999999872</v>
          </cell>
          <cell r="BB165">
            <v>41.500000000000135</v>
          </cell>
          <cell r="BC165">
            <v>70.699999999999918</v>
          </cell>
          <cell r="BD165">
            <v>40.699999999999903</v>
          </cell>
          <cell r="BE165">
            <v>63.90000000000002</v>
          </cell>
          <cell r="BF165">
            <v>56.099999999999731</v>
          </cell>
          <cell r="BG165">
            <v>157.90000000000055</v>
          </cell>
          <cell r="BH165">
            <v>0</v>
          </cell>
          <cell r="BI165">
            <v>0</v>
          </cell>
          <cell r="BJ165">
            <v>0</v>
          </cell>
          <cell r="BK165">
            <v>0</v>
          </cell>
          <cell r="BL165">
            <v>0</v>
          </cell>
          <cell r="BM165">
            <v>0</v>
          </cell>
          <cell r="BN165">
            <v>0</v>
          </cell>
          <cell r="BO165">
            <v>0</v>
          </cell>
          <cell r="BP165">
            <v>0</v>
          </cell>
          <cell r="BQ165">
            <v>0</v>
          </cell>
          <cell r="BR165">
            <v>0</v>
          </cell>
          <cell r="BS165">
            <v>0</v>
          </cell>
          <cell r="BT165">
            <v>0</v>
          </cell>
          <cell r="BU165">
            <v>0</v>
          </cell>
          <cell r="BV165">
            <v>0</v>
          </cell>
          <cell r="BW165">
            <v>0</v>
          </cell>
          <cell r="BX165">
            <v>0</v>
          </cell>
          <cell r="BY165">
            <v>0</v>
          </cell>
          <cell r="BZ165">
            <v>0</v>
          </cell>
          <cell r="CA165">
            <v>0</v>
          </cell>
          <cell r="CB165">
            <v>0</v>
          </cell>
          <cell r="CC165">
            <v>0</v>
          </cell>
          <cell r="CD165">
            <v>0</v>
          </cell>
          <cell r="CE165">
            <v>0</v>
          </cell>
          <cell r="CF165">
            <v>0</v>
          </cell>
          <cell r="CG165">
            <v>0</v>
          </cell>
          <cell r="CH165">
            <v>0</v>
          </cell>
          <cell r="CI165">
            <v>0</v>
          </cell>
          <cell r="CJ165">
            <v>0</v>
          </cell>
          <cell r="CK165">
            <v>0</v>
          </cell>
          <cell r="CL165">
            <v>0</v>
          </cell>
          <cell r="CM165">
            <v>0</v>
          </cell>
          <cell r="CN165">
            <v>-17.999999999999989</v>
          </cell>
          <cell r="CO165">
            <v>-11.600000000000012</v>
          </cell>
          <cell r="CP165">
            <v>10.300000000000045</v>
          </cell>
          <cell r="CQ165">
            <v>24.3</v>
          </cell>
          <cell r="CR165">
            <v>2.8999999999999773</v>
          </cell>
          <cell r="CS165">
            <v>6.5999999999999988</v>
          </cell>
          <cell r="CT165">
            <v>7.8000000000000238</v>
          </cell>
          <cell r="CU165">
            <v>8.9000000000000021</v>
          </cell>
          <cell r="CV165">
            <v>5.8999999999999728</v>
          </cell>
          <cell r="CW165">
            <v>11.200000000000092</v>
          </cell>
          <cell r="CX165">
            <v>15.000000000000023</v>
          </cell>
          <cell r="CY165">
            <v>21.4</v>
          </cell>
          <cell r="CZ165">
            <v>34.900000000000176</v>
          </cell>
          <cell r="DA165">
            <v>47.100000000000044</v>
          </cell>
          <cell r="DB165">
            <v>54.399999999999864</v>
          </cell>
          <cell r="DC165">
            <v>69.900000000000034</v>
          </cell>
          <cell r="DD165">
            <v>43.799999999999912</v>
          </cell>
          <cell r="DE165">
            <v>59.999999999999872</v>
          </cell>
          <cell r="DF165">
            <v>41.500000000000135</v>
          </cell>
          <cell r="DG165">
            <v>70.699999999999918</v>
          </cell>
          <cell r="DH165">
            <v>40.699999999999903</v>
          </cell>
          <cell r="DI165">
            <v>63.90000000000002</v>
          </cell>
          <cell r="DJ165">
            <v>56.099999999999731</v>
          </cell>
          <cell r="DK165">
            <v>157.90000000000055</v>
          </cell>
          <cell r="DL165">
            <v>0</v>
          </cell>
          <cell r="DM165">
            <v>0</v>
          </cell>
          <cell r="DN165">
            <v>0</v>
          </cell>
          <cell r="DO165">
            <v>0</v>
          </cell>
          <cell r="DP165">
            <v>0</v>
          </cell>
          <cell r="DQ165">
            <v>0</v>
          </cell>
          <cell r="DR165">
            <v>0</v>
          </cell>
          <cell r="DS165">
            <v>0</v>
          </cell>
          <cell r="DT165">
            <v>0</v>
          </cell>
          <cell r="DU165">
            <v>0</v>
          </cell>
          <cell r="DV165">
            <v>0</v>
          </cell>
          <cell r="DW165">
            <v>0</v>
          </cell>
          <cell r="DX165">
            <v>0</v>
          </cell>
          <cell r="DY165">
            <v>0</v>
          </cell>
          <cell r="DZ165">
            <v>0</v>
          </cell>
          <cell r="EA165">
            <v>0</v>
          </cell>
          <cell r="EB165">
            <v>0</v>
          </cell>
          <cell r="EC165">
            <v>0</v>
          </cell>
          <cell r="ED165">
            <v>0</v>
          </cell>
          <cell r="EE165">
            <v>0</v>
          </cell>
          <cell r="EF165">
            <v>0</v>
          </cell>
          <cell r="EG165">
            <v>0</v>
          </cell>
          <cell r="EH165">
            <v>0</v>
          </cell>
          <cell r="EI165">
            <v>0</v>
          </cell>
          <cell r="EJ165">
            <v>0</v>
          </cell>
          <cell r="EK165">
            <v>0</v>
          </cell>
          <cell r="EL165">
            <v>0</v>
          </cell>
          <cell r="EM165">
            <v>0</v>
          </cell>
          <cell r="EN165">
            <v>0</v>
          </cell>
          <cell r="EO165">
            <v>0</v>
          </cell>
          <cell r="EP165">
            <v>0</v>
          </cell>
          <cell r="EQ165">
            <v>0</v>
          </cell>
          <cell r="ER165">
            <v>0</v>
          </cell>
          <cell r="ES165">
            <v>0</v>
          </cell>
          <cell r="ET165">
            <v>0</v>
          </cell>
          <cell r="EU165">
            <v>0</v>
          </cell>
          <cell r="EV165">
            <v>0</v>
          </cell>
          <cell r="EW165">
            <v>0</v>
          </cell>
          <cell r="EX165">
            <v>0</v>
          </cell>
          <cell r="EY165">
            <v>0</v>
          </cell>
          <cell r="EZ165">
            <v>0</v>
          </cell>
          <cell r="FA165">
            <v>0</v>
          </cell>
          <cell r="FB165">
            <v>0</v>
          </cell>
          <cell r="FC165">
            <v>0</v>
          </cell>
          <cell r="FD165">
            <v>0</v>
          </cell>
          <cell r="FE165">
            <v>0</v>
          </cell>
          <cell r="FF165">
            <v>0</v>
          </cell>
          <cell r="FG165">
            <v>0</v>
          </cell>
          <cell r="FH165">
            <v>0</v>
          </cell>
          <cell r="FI165">
            <v>0</v>
          </cell>
          <cell r="FJ165">
            <v>0</v>
          </cell>
          <cell r="FK165">
            <v>0</v>
          </cell>
          <cell r="FL165">
            <v>0</v>
          </cell>
          <cell r="FM165">
            <v>0</v>
          </cell>
          <cell r="FN165">
            <v>0</v>
          </cell>
          <cell r="FO165">
            <v>0</v>
          </cell>
          <cell r="FP165">
            <v>0</v>
          </cell>
          <cell r="FQ165">
            <v>0</v>
          </cell>
          <cell r="FR165">
            <v>0</v>
          </cell>
          <cell r="FS165">
            <v>0</v>
          </cell>
          <cell r="FT165">
            <v>19.78</v>
          </cell>
          <cell r="FU165">
            <v>19.78</v>
          </cell>
          <cell r="FV165">
            <v>19.78</v>
          </cell>
          <cell r="FW165">
            <v>19.78</v>
          </cell>
          <cell r="FX165">
            <v>19.78</v>
          </cell>
          <cell r="FY165">
            <v>19.78</v>
          </cell>
          <cell r="FZ165">
            <v>19.78</v>
          </cell>
          <cell r="GA165">
            <v>19.78</v>
          </cell>
          <cell r="GB165">
            <v>19.78</v>
          </cell>
          <cell r="GC165">
            <v>24.43</v>
          </cell>
          <cell r="GD165">
            <v>26.46</v>
          </cell>
          <cell r="GE165">
            <v>26.46</v>
          </cell>
          <cell r="GF165">
            <v>26.46</v>
          </cell>
          <cell r="GG165">
            <v>26.46</v>
          </cell>
          <cell r="GH165">
            <v>26.46</v>
          </cell>
          <cell r="GI165">
            <v>26.779699999999998</v>
          </cell>
          <cell r="GJ165">
            <v>26.779699999999998</v>
          </cell>
          <cell r="GK165">
            <v>27.415503999999999</v>
          </cell>
          <cell r="GL165">
            <v>28.687111999999999</v>
          </cell>
          <cell r="GM165">
            <v>28.687111999999999</v>
          </cell>
          <cell r="GN165">
            <v>31.093817999999999</v>
          </cell>
          <cell r="GO165">
            <v>31.093817999999999</v>
          </cell>
          <cell r="GP165">
            <v>31.093817999999999</v>
          </cell>
          <cell r="GQ165">
            <v>31.093817999999999</v>
          </cell>
        </row>
        <row r="166">
          <cell r="A166" t="str">
            <v>MPP IN</v>
          </cell>
          <cell r="B166" t="str">
            <v>Mather &amp; Platt Pumps</v>
          </cell>
          <cell r="C166" t="str">
            <v>Engineering &amp; Capital Goods</v>
          </cell>
          <cell r="D166">
            <v>0</v>
          </cell>
          <cell r="E166">
            <v>0</v>
          </cell>
          <cell r="F166">
            <v>0</v>
          </cell>
          <cell r="G166">
            <v>0</v>
          </cell>
          <cell r="H166">
            <v>0</v>
          </cell>
          <cell r="I166">
            <v>0</v>
          </cell>
          <cell r="J166">
            <v>0</v>
          </cell>
          <cell r="K166">
            <v>0</v>
          </cell>
          <cell r="L166">
            <v>0</v>
          </cell>
          <cell r="M166">
            <v>0</v>
          </cell>
          <cell r="N166">
            <v>0</v>
          </cell>
          <cell r="O166">
            <v>0</v>
          </cell>
          <cell r="P166">
            <v>0</v>
          </cell>
          <cell r="Q166">
            <v>0</v>
          </cell>
          <cell r="R166">
            <v>0</v>
          </cell>
          <cell r="S166">
            <v>0</v>
          </cell>
          <cell r="T166">
            <v>0</v>
          </cell>
          <cell r="U166">
            <v>0</v>
          </cell>
          <cell r="V166">
            <v>0</v>
          </cell>
          <cell r="W166">
            <v>0</v>
          </cell>
          <cell r="X166">
            <v>0</v>
          </cell>
          <cell r="Y166">
            <v>0</v>
          </cell>
          <cell r="Z166">
            <v>0</v>
          </cell>
          <cell r="AA166">
            <v>0</v>
          </cell>
          <cell r="AB166">
            <v>0</v>
          </cell>
          <cell r="AC166">
            <v>0</v>
          </cell>
          <cell r="AD166">
            <v>0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O166">
            <v>2.7999999999999563</v>
          </cell>
          <cell r="AP166">
            <v>11.399999999999988</v>
          </cell>
          <cell r="AQ166">
            <v>-11.700000000000029</v>
          </cell>
          <cell r="AR166">
            <v>11.699999999999992</v>
          </cell>
          <cell r="AS166">
            <v>-10.600000000000007</v>
          </cell>
          <cell r="AT166">
            <v>10.200000000000005</v>
          </cell>
          <cell r="AU166">
            <v>19.500000000000004</v>
          </cell>
          <cell r="AV166">
            <v>26.099999999999987</v>
          </cell>
          <cell r="AW166">
            <v>13.499999999999964</v>
          </cell>
          <cell r="AX166">
            <v>26.799999999999969</v>
          </cell>
          <cell r="AY166">
            <v>14.600000000000019</v>
          </cell>
          <cell r="AZ166">
            <v>1.7000000000000011</v>
          </cell>
          <cell r="BA166">
            <v>25.200000000000035</v>
          </cell>
          <cell r="BB166">
            <v>52.199999999999953</v>
          </cell>
          <cell r="BC166">
            <v>-7.1000000000000796</v>
          </cell>
          <cell r="BD166">
            <v>30.100000000000037</v>
          </cell>
          <cell r="BE166">
            <v>44.399999999999885</v>
          </cell>
          <cell r="BF166">
            <v>0</v>
          </cell>
          <cell r="BG166">
            <v>0</v>
          </cell>
          <cell r="BH166">
            <v>0</v>
          </cell>
          <cell r="BI166">
            <v>0</v>
          </cell>
          <cell r="BJ166">
            <v>0</v>
          </cell>
          <cell r="BK166">
            <v>0</v>
          </cell>
          <cell r="BL166">
            <v>0</v>
          </cell>
          <cell r="BM166">
            <v>0</v>
          </cell>
          <cell r="BN166">
            <v>0</v>
          </cell>
          <cell r="BO166">
            <v>0</v>
          </cell>
          <cell r="BP166">
            <v>0</v>
          </cell>
          <cell r="BQ166">
            <v>0</v>
          </cell>
          <cell r="BR166">
            <v>0</v>
          </cell>
          <cell r="BS166">
            <v>0</v>
          </cell>
          <cell r="BT166">
            <v>0</v>
          </cell>
          <cell r="BU166">
            <v>0</v>
          </cell>
          <cell r="BV166">
            <v>0</v>
          </cell>
          <cell r="BW166">
            <v>0</v>
          </cell>
          <cell r="BX166">
            <v>0</v>
          </cell>
          <cell r="BY166">
            <v>0</v>
          </cell>
          <cell r="BZ166">
            <v>0</v>
          </cell>
          <cell r="CA166">
            <v>0</v>
          </cell>
          <cell r="CB166">
            <v>0</v>
          </cell>
          <cell r="CC166">
            <v>0</v>
          </cell>
          <cell r="CD166">
            <v>0</v>
          </cell>
          <cell r="CE166">
            <v>0</v>
          </cell>
          <cell r="CF166">
            <v>0</v>
          </cell>
          <cell r="CG166">
            <v>0</v>
          </cell>
          <cell r="CH166">
            <v>0</v>
          </cell>
          <cell r="CI166">
            <v>0</v>
          </cell>
          <cell r="CJ166">
            <v>0</v>
          </cell>
          <cell r="CK166">
            <v>0</v>
          </cell>
          <cell r="CL166">
            <v>0</v>
          </cell>
          <cell r="CM166">
            <v>0</v>
          </cell>
          <cell r="CN166">
            <v>0</v>
          </cell>
          <cell r="CO166">
            <v>0</v>
          </cell>
          <cell r="CP166">
            <v>0</v>
          </cell>
          <cell r="CQ166">
            <v>0</v>
          </cell>
          <cell r="CR166">
            <v>0</v>
          </cell>
          <cell r="CS166">
            <v>2.7999999999999563</v>
          </cell>
          <cell r="CT166">
            <v>11.399999999999988</v>
          </cell>
          <cell r="CU166">
            <v>-11.700000000000029</v>
          </cell>
          <cell r="CV166">
            <v>11.699999999999992</v>
          </cell>
          <cell r="CW166">
            <v>9.3999999999999932</v>
          </cell>
          <cell r="CX166">
            <v>10.200000000000005</v>
          </cell>
          <cell r="CY166">
            <v>19.500000000000004</v>
          </cell>
          <cell r="CZ166">
            <v>26.099999999999987</v>
          </cell>
          <cell r="DA166">
            <v>13.499999999999964</v>
          </cell>
          <cell r="DB166">
            <v>43.099999999999966</v>
          </cell>
          <cell r="DC166">
            <v>14.600000000000019</v>
          </cell>
          <cell r="DD166">
            <v>1.7000000000000011</v>
          </cell>
          <cell r="DE166">
            <v>25.200000000000035</v>
          </cell>
          <cell r="DF166">
            <v>52.199999999999953</v>
          </cell>
          <cell r="DG166">
            <v>-7.1000000000000796</v>
          </cell>
          <cell r="DH166">
            <v>30.100000000000037</v>
          </cell>
          <cell r="DI166">
            <v>44.399999999999885</v>
          </cell>
          <cell r="DJ166">
            <v>0</v>
          </cell>
          <cell r="DK166">
            <v>0</v>
          </cell>
          <cell r="DL166">
            <v>0</v>
          </cell>
          <cell r="DM166">
            <v>0</v>
          </cell>
          <cell r="DN166">
            <v>0</v>
          </cell>
          <cell r="DO166">
            <v>0</v>
          </cell>
          <cell r="DP166">
            <v>0</v>
          </cell>
          <cell r="DQ166">
            <v>0</v>
          </cell>
          <cell r="DR166">
            <v>0</v>
          </cell>
          <cell r="DS166">
            <v>0</v>
          </cell>
          <cell r="DT166">
            <v>0</v>
          </cell>
          <cell r="DU166">
            <v>0</v>
          </cell>
          <cell r="DV166">
            <v>0</v>
          </cell>
          <cell r="DW166">
            <v>0</v>
          </cell>
          <cell r="DX166">
            <v>0</v>
          </cell>
          <cell r="DY166">
            <v>0</v>
          </cell>
          <cell r="DZ166">
            <v>0</v>
          </cell>
          <cell r="EA166">
            <v>0</v>
          </cell>
          <cell r="EB166">
            <v>0</v>
          </cell>
          <cell r="EC166">
            <v>0</v>
          </cell>
          <cell r="ED166">
            <v>0</v>
          </cell>
          <cell r="EE166">
            <v>0</v>
          </cell>
          <cell r="EF166">
            <v>0</v>
          </cell>
          <cell r="EG166">
            <v>0</v>
          </cell>
          <cell r="EH166">
            <v>0</v>
          </cell>
          <cell r="EI166">
            <v>0</v>
          </cell>
          <cell r="EJ166">
            <v>0</v>
          </cell>
          <cell r="EK166">
            <v>0</v>
          </cell>
          <cell r="EL166">
            <v>0</v>
          </cell>
          <cell r="EM166">
            <v>0</v>
          </cell>
          <cell r="EN166">
            <v>0</v>
          </cell>
          <cell r="EO166">
            <v>0</v>
          </cell>
          <cell r="EP166">
            <v>0</v>
          </cell>
          <cell r="EQ166">
            <v>0</v>
          </cell>
          <cell r="ER166">
            <v>0</v>
          </cell>
          <cell r="ES166">
            <v>0</v>
          </cell>
          <cell r="ET166">
            <v>0</v>
          </cell>
          <cell r="EU166">
            <v>0</v>
          </cell>
          <cell r="EV166">
            <v>0</v>
          </cell>
          <cell r="EW166">
            <v>0</v>
          </cell>
          <cell r="EX166">
            <v>0</v>
          </cell>
          <cell r="EY166">
            <v>0</v>
          </cell>
          <cell r="EZ166">
            <v>0</v>
          </cell>
          <cell r="FA166">
            <v>0</v>
          </cell>
          <cell r="FB166">
            <v>0</v>
          </cell>
          <cell r="FC166">
            <v>0</v>
          </cell>
          <cell r="FD166">
            <v>0</v>
          </cell>
          <cell r="FE166">
            <v>0</v>
          </cell>
          <cell r="FF166">
            <v>0</v>
          </cell>
          <cell r="FG166">
            <v>0</v>
          </cell>
          <cell r="FH166">
            <v>0</v>
          </cell>
          <cell r="FI166">
            <v>0</v>
          </cell>
          <cell r="FJ166">
            <v>0</v>
          </cell>
          <cell r="FK166">
            <v>0</v>
          </cell>
          <cell r="FL166">
            <v>0</v>
          </cell>
          <cell r="FM166">
            <v>0</v>
          </cell>
          <cell r="FN166">
            <v>0</v>
          </cell>
          <cell r="FO166">
            <v>0</v>
          </cell>
          <cell r="FP166">
            <v>0</v>
          </cell>
          <cell r="FQ166">
            <v>0</v>
          </cell>
          <cell r="FR166">
            <v>0</v>
          </cell>
          <cell r="FS166">
            <v>0</v>
          </cell>
          <cell r="FT166">
            <v>0</v>
          </cell>
          <cell r="FU166">
            <v>0</v>
          </cell>
          <cell r="FV166">
            <v>0</v>
          </cell>
          <cell r="FW166">
            <v>0</v>
          </cell>
          <cell r="FX166">
            <v>0</v>
          </cell>
          <cell r="FY166">
            <v>9.23</v>
          </cell>
          <cell r="FZ166">
            <v>9.23</v>
          </cell>
          <cell r="GA166">
            <v>9.23</v>
          </cell>
          <cell r="GB166">
            <v>9.23</v>
          </cell>
          <cell r="GC166">
            <v>9.23</v>
          </cell>
          <cell r="GD166">
            <v>9.23</v>
          </cell>
          <cell r="GE166">
            <v>9.23</v>
          </cell>
          <cell r="GF166">
            <v>9.23</v>
          </cell>
          <cell r="GG166">
            <v>9.23</v>
          </cell>
          <cell r="GH166">
            <v>9.23</v>
          </cell>
          <cell r="GI166">
            <v>9.23</v>
          </cell>
          <cell r="GJ166">
            <v>9.23</v>
          </cell>
          <cell r="GK166">
            <v>9.23</v>
          </cell>
          <cell r="GL166">
            <v>9.23</v>
          </cell>
          <cell r="GM166">
            <v>9.23</v>
          </cell>
          <cell r="GN166">
            <v>9.23</v>
          </cell>
          <cell r="GO166">
            <v>9.23</v>
          </cell>
          <cell r="GP166">
            <v>0</v>
          </cell>
          <cell r="GQ166">
            <v>0</v>
          </cell>
        </row>
        <row r="167">
          <cell r="A167" t="str">
            <v>NPS IN</v>
          </cell>
          <cell r="B167" t="str">
            <v>Numeric Power Systems</v>
          </cell>
          <cell r="C167" t="str">
            <v>Electronics</v>
          </cell>
          <cell r="D167">
            <v>0</v>
          </cell>
          <cell r="E167">
            <v>0</v>
          </cell>
          <cell r="F167">
            <v>0</v>
          </cell>
          <cell r="G167">
            <v>0</v>
          </cell>
          <cell r="H167">
            <v>0</v>
          </cell>
          <cell r="I167">
            <v>0</v>
          </cell>
          <cell r="J167">
            <v>0</v>
          </cell>
          <cell r="K167">
            <v>0</v>
          </cell>
          <cell r="L167">
            <v>0</v>
          </cell>
          <cell r="M167">
            <v>0</v>
          </cell>
          <cell r="N167">
            <v>0</v>
          </cell>
          <cell r="O167">
            <v>0</v>
          </cell>
          <cell r="P167">
            <v>0</v>
          </cell>
          <cell r="Q167">
            <v>0</v>
          </cell>
          <cell r="R167">
            <v>0</v>
          </cell>
          <cell r="S167">
            <v>0</v>
          </cell>
          <cell r="T167">
            <v>0</v>
          </cell>
          <cell r="U167">
            <v>0</v>
          </cell>
          <cell r="V167">
            <v>0</v>
          </cell>
          <cell r="W167">
            <v>0</v>
          </cell>
          <cell r="X167">
            <v>0</v>
          </cell>
          <cell r="Y167">
            <v>0</v>
          </cell>
          <cell r="Z167">
            <v>0</v>
          </cell>
          <cell r="AA167">
            <v>0</v>
          </cell>
          <cell r="AB167">
            <v>0</v>
          </cell>
          <cell r="AC167">
            <v>0</v>
          </cell>
          <cell r="AD167">
            <v>0</v>
          </cell>
          <cell r="AE167">
            <v>0</v>
          </cell>
          <cell r="AF167">
            <v>0</v>
          </cell>
          <cell r="AG167">
            <v>17.499999999999975</v>
          </cell>
          <cell r="AH167">
            <v>17.3</v>
          </cell>
          <cell r="AI167">
            <v>19.76600000000002</v>
          </cell>
          <cell r="AJ167">
            <v>24.060000000000027</v>
          </cell>
          <cell r="AK167">
            <v>37.76400000000001</v>
          </cell>
          <cell r="AL167">
            <v>37.764000000000067</v>
          </cell>
          <cell r="AM167">
            <v>39.647000000000006</v>
          </cell>
          <cell r="AN167">
            <v>35.275000000000006</v>
          </cell>
          <cell r="AO167">
            <v>45.693999999999953</v>
          </cell>
          <cell r="AP167">
            <v>27.530000000000015</v>
          </cell>
          <cell r="AQ167">
            <v>42.43799999999996</v>
          </cell>
          <cell r="AR167">
            <v>46.22999999999999</v>
          </cell>
          <cell r="AS167">
            <v>40.278999999999954</v>
          </cell>
          <cell r="AT167">
            <v>43.089999999999989</v>
          </cell>
          <cell r="AU167">
            <v>51.511999999999958</v>
          </cell>
          <cell r="AV167">
            <v>51.352999999999966</v>
          </cell>
          <cell r="AW167">
            <v>45.143999999999963</v>
          </cell>
          <cell r="AX167">
            <v>62.51800000000005</v>
          </cell>
          <cell r="AY167">
            <v>29.049999999999933</v>
          </cell>
          <cell r="AZ167">
            <v>89.06899999999996</v>
          </cell>
          <cell r="BA167">
            <v>106.217</v>
          </cell>
          <cell r="BB167">
            <v>105.61500000000002</v>
          </cell>
          <cell r="BC167">
            <v>35.239000000000203</v>
          </cell>
          <cell r="BD167">
            <v>128.68899999999999</v>
          </cell>
          <cell r="BE167">
            <v>48.637000000000143</v>
          </cell>
          <cell r="BF167">
            <v>54.296000000000106</v>
          </cell>
          <cell r="BG167">
            <v>102.96500000000026</v>
          </cell>
          <cell r="BH167">
            <v>0</v>
          </cell>
          <cell r="BI167">
            <v>0</v>
          </cell>
          <cell r="BJ167">
            <v>0</v>
          </cell>
          <cell r="BK167">
            <v>0</v>
          </cell>
          <cell r="BL167">
            <v>0</v>
          </cell>
          <cell r="BM167">
            <v>0</v>
          </cell>
          <cell r="BN167">
            <v>0</v>
          </cell>
          <cell r="BO167">
            <v>0</v>
          </cell>
          <cell r="BP167">
            <v>0</v>
          </cell>
          <cell r="BQ167">
            <v>0</v>
          </cell>
          <cell r="BR167">
            <v>0</v>
          </cell>
          <cell r="BS167">
            <v>0</v>
          </cell>
          <cell r="BT167">
            <v>0</v>
          </cell>
          <cell r="BU167">
            <v>0</v>
          </cell>
          <cell r="BV167">
            <v>0</v>
          </cell>
          <cell r="BW167">
            <v>0</v>
          </cell>
          <cell r="BX167">
            <v>0</v>
          </cell>
          <cell r="BY167">
            <v>0</v>
          </cell>
          <cell r="BZ167">
            <v>0</v>
          </cell>
          <cell r="CA167">
            <v>0</v>
          </cell>
          <cell r="CB167">
            <v>0</v>
          </cell>
          <cell r="CC167">
            <v>0</v>
          </cell>
          <cell r="CD167">
            <v>0</v>
          </cell>
          <cell r="CE167">
            <v>-0.83274840000000006</v>
          </cell>
          <cell r="CF167">
            <v>-21.663575999999999</v>
          </cell>
          <cell r="CG167">
            <v>0</v>
          </cell>
          <cell r="CH167">
            <v>0</v>
          </cell>
          <cell r="CI167">
            <v>0</v>
          </cell>
          <cell r="CJ167">
            <v>0</v>
          </cell>
          <cell r="CK167">
            <v>17.499999999999975</v>
          </cell>
          <cell r="CL167">
            <v>17.3</v>
          </cell>
          <cell r="CM167">
            <v>19.76600000000002</v>
          </cell>
          <cell r="CN167">
            <v>24.060000000000027</v>
          </cell>
          <cell r="CO167">
            <v>37.76400000000001</v>
          </cell>
          <cell r="CP167">
            <v>37.764000000000067</v>
          </cell>
          <cell r="CQ167">
            <v>39.647000000000006</v>
          </cell>
          <cell r="CR167">
            <v>35.275000000000006</v>
          </cell>
          <cell r="CS167">
            <v>45.693999999999953</v>
          </cell>
          <cell r="CT167">
            <v>27.530000000000015</v>
          </cell>
          <cell r="CU167">
            <v>42.43799999999996</v>
          </cell>
          <cell r="CV167">
            <v>46.22999999999999</v>
          </cell>
          <cell r="CW167">
            <v>40.278999999999954</v>
          </cell>
          <cell r="CX167">
            <v>43.089999999999989</v>
          </cell>
          <cell r="CY167">
            <v>51.511999999999958</v>
          </cell>
          <cell r="CZ167">
            <v>51.352999999999966</v>
          </cell>
          <cell r="DA167">
            <v>45.143999999999963</v>
          </cell>
          <cell r="DB167">
            <v>62.51800000000005</v>
          </cell>
          <cell r="DC167">
            <v>29.049999999999933</v>
          </cell>
          <cell r="DD167">
            <v>89.06899999999996</v>
          </cell>
          <cell r="DE167">
            <v>106.217</v>
          </cell>
          <cell r="DF167">
            <v>105.61500000000002</v>
          </cell>
          <cell r="DG167">
            <v>33.597748400000199</v>
          </cell>
          <cell r="DH167">
            <v>85.992576</v>
          </cell>
          <cell r="DI167">
            <v>48.637000000000143</v>
          </cell>
          <cell r="DJ167">
            <v>54.296000000000106</v>
          </cell>
          <cell r="DK167">
            <v>102.96500000000026</v>
          </cell>
          <cell r="DL167">
            <v>0</v>
          </cell>
          <cell r="DM167">
            <v>0</v>
          </cell>
          <cell r="DN167">
            <v>0</v>
          </cell>
          <cell r="DO167">
            <v>0</v>
          </cell>
          <cell r="DP167">
            <v>0</v>
          </cell>
          <cell r="DQ167">
            <v>0</v>
          </cell>
          <cell r="DR167">
            <v>0</v>
          </cell>
          <cell r="DS167">
            <v>0</v>
          </cell>
          <cell r="DT167">
            <v>0</v>
          </cell>
          <cell r="DU167">
            <v>0</v>
          </cell>
          <cell r="DV167">
            <v>0</v>
          </cell>
          <cell r="DW167">
            <v>0</v>
          </cell>
          <cell r="DX167">
            <v>0</v>
          </cell>
          <cell r="DY167">
            <v>0</v>
          </cell>
          <cell r="DZ167">
            <v>0</v>
          </cell>
          <cell r="EA167">
            <v>0</v>
          </cell>
          <cell r="EB167">
            <v>0</v>
          </cell>
          <cell r="EC167">
            <v>0</v>
          </cell>
          <cell r="ED167">
            <v>0</v>
          </cell>
          <cell r="EE167">
            <v>0</v>
          </cell>
          <cell r="EF167">
            <v>0</v>
          </cell>
          <cell r="EG167">
            <v>0</v>
          </cell>
          <cell r="EH167">
            <v>0</v>
          </cell>
          <cell r="EI167">
            <v>0</v>
          </cell>
          <cell r="EJ167">
            <v>0</v>
          </cell>
          <cell r="EK167">
            <v>0</v>
          </cell>
          <cell r="EL167">
            <v>0</v>
          </cell>
          <cell r="EM167">
            <v>0</v>
          </cell>
          <cell r="EN167">
            <v>0</v>
          </cell>
          <cell r="EO167">
            <v>0</v>
          </cell>
          <cell r="EP167">
            <v>0</v>
          </cell>
          <cell r="EQ167">
            <v>0</v>
          </cell>
          <cell r="ER167">
            <v>0</v>
          </cell>
          <cell r="ES167">
            <v>0</v>
          </cell>
          <cell r="ET167">
            <v>0</v>
          </cell>
          <cell r="EU167">
            <v>0</v>
          </cell>
          <cell r="EV167">
            <v>0</v>
          </cell>
          <cell r="EW167">
            <v>0</v>
          </cell>
          <cell r="EX167">
            <v>0</v>
          </cell>
          <cell r="EY167">
            <v>0</v>
          </cell>
          <cell r="EZ167">
            <v>0</v>
          </cell>
          <cell r="FA167">
            <v>0</v>
          </cell>
          <cell r="FB167">
            <v>0</v>
          </cell>
          <cell r="FC167">
            <v>0</v>
          </cell>
          <cell r="FD167">
            <v>0</v>
          </cell>
          <cell r="FE167">
            <v>0</v>
          </cell>
          <cell r="FF167">
            <v>0</v>
          </cell>
          <cell r="FG167">
            <v>0</v>
          </cell>
          <cell r="FH167">
            <v>0</v>
          </cell>
          <cell r="FI167">
            <v>0</v>
          </cell>
          <cell r="FJ167">
            <v>0</v>
          </cell>
          <cell r="FK167">
            <v>0</v>
          </cell>
          <cell r="FL167">
            <v>0</v>
          </cell>
          <cell r="FM167">
            <v>0</v>
          </cell>
          <cell r="FN167">
            <v>0</v>
          </cell>
          <cell r="FO167">
            <v>0</v>
          </cell>
          <cell r="FP167">
            <v>0</v>
          </cell>
          <cell r="FQ167">
            <v>5</v>
          </cell>
          <cell r="FR167">
            <v>5</v>
          </cell>
          <cell r="FS167">
            <v>5</v>
          </cell>
          <cell r="FT167">
            <v>5</v>
          </cell>
          <cell r="FU167">
            <v>5</v>
          </cell>
          <cell r="FV167">
            <v>5</v>
          </cell>
          <cell r="FW167">
            <v>5</v>
          </cell>
          <cell r="FX167">
            <v>5</v>
          </cell>
          <cell r="FY167">
            <v>5</v>
          </cell>
          <cell r="FZ167">
            <v>5</v>
          </cell>
          <cell r="GA167">
            <v>5</v>
          </cell>
          <cell r="GB167">
            <v>5</v>
          </cell>
          <cell r="GC167">
            <v>5</v>
          </cell>
          <cell r="GD167">
            <v>5</v>
          </cell>
          <cell r="GE167">
            <v>5</v>
          </cell>
          <cell r="GF167">
            <v>5</v>
          </cell>
          <cell r="GG167">
            <v>5</v>
          </cell>
          <cell r="GH167">
            <v>5</v>
          </cell>
          <cell r="GI167">
            <v>5</v>
          </cell>
          <cell r="GJ167">
            <v>5</v>
          </cell>
          <cell r="GK167">
            <v>5.0529000000000002</v>
          </cell>
          <cell r="GL167">
            <v>5.0529000000000002</v>
          </cell>
          <cell r="GM167">
            <v>5.0529000000000002</v>
          </cell>
          <cell r="GN167">
            <v>5.0529000000000002</v>
          </cell>
          <cell r="GO167">
            <v>5.0529000000000002</v>
          </cell>
          <cell r="GP167">
            <v>5.0529000000000002</v>
          </cell>
          <cell r="GQ167">
            <v>5.0529000000000002</v>
          </cell>
        </row>
        <row r="168">
          <cell r="A168" t="str">
            <v>PRJ IN</v>
          </cell>
          <cell r="B168" t="str">
            <v>Praj Industries</v>
          </cell>
          <cell r="C168" t="str">
            <v>Engineering &amp; Capital Goods</v>
          </cell>
          <cell r="D168">
            <v>0</v>
          </cell>
          <cell r="E168">
            <v>0</v>
          </cell>
          <cell r="F168">
            <v>0</v>
          </cell>
          <cell r="G168">
            <v>0</v>
          </cell>
          <cell r="H168">
            <v>0</v>
          </cell>
          <cell r="I168">
            <v>0</v>
          </cell>
          <cell r="J168">
            <v>0</v>
          </cell>
          <cell r="K168">
            <v>0</v>
          </cell>
          <cell r="L168">
            <v>0</v>
          </cell>
          <cell r="M168">
            <v>0</v>
          </cell>
          <cell r="N168">
            <v>0</v>
          </cell>
          <cell r="O168">
            <v>0</v>
          </cell>
          <cell r="P168">
            <v>0</v>
          </cell>
          <cell r="Q168">
            <v>0</v>
          </cell>
          <cell r="R168">
            <v>0</v>
          </cell>
          <cell r="S168">
            <v>0</v>
          </cell>
          <cell r="T168">
            <v>0</v>
          </cell>
          <cell r="U168">
            <v>0</v>
          </cell>
          <cell r="V168">
            <v>0</v>
          </cell>
          <cell r="W168">
            <v>0</v>
          </cell>
          <cell r="X168">
            <v>0</v>
          </cell>
          <cell r="Y168">
            <v>0</v>
          </cell>
          <cell r="Z168">
            <v>0</v>
          </cell>
          <cell r="AA168">
            <v>0</v>
          </cell>
          <cell r="AB168">
            <v>0</v>
          </cell>
          <cell r="AC168">
            <v>0</v>
          </cell>
          <cell r="AD168">
            <v>0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22.272999999999954</v>
          </cell>
          <cell r="AL168">
            <v>16.50700000000003</v>
          </cell>
          <cell r="AM168">
            <v>35.671999999999983</v>
          </cell>
          <cell r="AN168">
            <v>29.473999999999982</v>
          </cell>
          <cell r="AO168">
            <v>57.394000000000034</v>
          </cell>
          <cell r="AP168">
            <v>79.303999999999903</v>
          </cell>
          <cell r="AQ168">
            <v>58.836801722363219</v>
          </cell>
          <cell r="AR168">
            <v>56.235272727272744</v>
          </cell>
          <cell r="AS168">
            <v>46.846100673649872</v>
          </cell>
          <cell r="AT168">
            <v>37.226453835168961</v>
          </cell>
          <cell r="AU168">
            <v>104.81117276390859</v>
          </cell>
          <cell r="AV168">
            <v>84.138459772007138</v>
          </cell>
          <cell r="AW168">
            <v>175.2180914852465</v>
          </cell>
          <cell r="AX168">
            <v>336.69179723445433</v>
          </cell>
          <cell r="AY168">
            <v>270.24665150829259</v>
          </cell>
          <cell r="AZ168">
            <v>329.46799999999996</v>
          </cell>
          <cell r="BA168">
            <v>270.91999999999985</v>
          </cell>
          <cell r="BB168">
            <v>394.30300000000022</v>
          </cell>
          <cell r="BC168">
            <v>540.70899999999961</v>
          </cell>
          <cell r="BD168">
            <v>247.49999999999991</v>
          </cell>
          <cell r="BE168">
            <v>301.80000000000007</v>
          </cell>
          <cell r="BF168">
            <v>473.10000000000008</v>
          </cell>
          <cell r="BG168">
            <v>275.20000000000067</v>
          </cell>
          <cell r="BH168">
            <v>0</v>
          </cell>
          <cell r="BI168">
            <v>0</v>
          </cell>
          <cell r="BJ168">
            <v>0</v>
          </cell>
          <cell r="BK168">
            <v>0</v>
          </cell>
          <cell r="BL168">
            <v>0</v>
          </cell>
          <cell r="BM168">
            <v>0</v>
          </cell>
          <cell r="BN168">
            <v>0</v>
          </cell>
          <cell r="BO168">
            <v>0</v>
          </cell>
          <cell r="BP168">
            <v>0</v>
          </cell>
          <cell r="BQ168">
            <v>0</v>
          </cell>
          <cell r="BR168">
            <v>0</v>
          </cell>
          <cell r="BS168">
            <v>0</v>
          </cell>
          <cell r="BT168">
            <v>0</v>
          </cell>
          <cell r="BU168">
            <v>0</v>
          </cell>
          <cell r="BV168">
            <v>0</v>
          </cell>
          <cell r="BW168">
            <v>0</v>
          </cell>
          <cell r="BX168">
            <v>0</v>
          </cell>
          <cell r="BY168">
            <v>0</v>
          </cell>
          <cell r="BZ168">
            <v>0</v>
          </cell>
          <cell r="CA168">
            <v>0</v>
          </cell>
          <cell r="CB168">
            <v>0</v>
          </cell>
          <cell r="CC168">
            <v>0</v>
          </cell>
          <cell r="CD168">
            <v>0</v>
          </cell>
          <cell r="CE168">
            <v>0</v>
          </cell>
          <cell r="CF168">
            <v>0</v>
          </cell>
          <cell r="CG168">
            <v>0</v>
          </cell>
          <cell r="CH168">
            <v>0</v>
          </cell>
          <cell r="CI168">
            <v>0</v>
          </cell>
          <cell r="CJ168">
            <v>0</v>
          </cell>
          <cell r="CK168">
            <v>0</v>
          </cell>
          <cell r="CL168">
            <v>0</v>
          </cell>
          <cell r="CM168">
            <v>0</v>
          </cell>
          <cell r="CN168">
            <v>0</v>
          </cell>
          <cell r="CO168">
            <v>22.272999999999954</v>
          </cell>
          <cell r="CP168">
            <v>16.50700000000003</v>
          </cell>
          <cell r="CQ168">
            <v>35.671999999999983</v>
          </cell>
          <cell r="CR168">
            <v>29.473999999999982</v>
          </cell>
          <cell r="CS168">
            <v>57.394000000000034</v>
          </cell>
          <cell r="CT168">
            <v>79.303999999999903</v>
          </cell>
          <cell r="CU168">
            <v>58.836801722363219</v>
          </cell>
          <cell r="CV168">
            <v>56.235272727272744</v>
          </cell>
          <cell r="CW168">
            <v>46.846100673649872</v>
          </cell>
          <cell r="CX168">
            <v>37.226453835168961</v>
          </cell>
          <cell r="CY168">
            <v>104.81117276390859</v>
          </cell>
          <cell r="CZ168">
            <v>84.138459772007138</v>
          </cell>
          <cell r="DA168">
            <v>175.2180914852465</v>
          </cell>
          <cell r="DB168">
            <v>336.69179723445433</v>
          </cell>
          <cell r="DC168">
            <v>270.24665150829259</v>
          </cell>
          <cell r="DD168">
            <v>158.86799999999997</v>
          </cell>
          <cell r="DE168">
            <v>310.59999999999985</v>
          </cell>
          <cell r="DF168">
            <v>394.30300000000022</v>
          </cell>
          <cell r="DG168">
            <v>683.92899999999963</v>
          </cell>
          <cell r="DH168">
            <v>247.49999999999991</v>
          </cell>
          <cell r="DI168">
            <v>301.80000000000007</v>
          </cell>
          <cell r="DJ168">
            <v>473.10000000000008</v>
          </cell>
          <cell r="DK168">
            <v>386.90000000000066</v>
          </cell>
          <cell r="DL168">
            <v>0</v>
          </cell>
          <cell r="DM168">
            <v>0</v>
          </cell>
          <cell r="DN168">
            <v>0</v>
          </cell>
          <cell r="DO168">
            <v>0</v>
          </cell>
          <cell r="DP168">
            <v>0</v>
          </cell>
          <cell r="DQ168">
            <v>0</v>
          </cell>
          <cell r="DR168">
            <v>0</v>
          </cell>
          <cell r="DS168">
            <v>0</v>
          </cell>
          <cell r="DT168">
            <v>0</v>
          </cell>
          <cell r="DU168">
            <v>0</v>
          </cell>
          <cell r="DV168">
            <v>0</v>
          </cell>
          <cell r="DW168">
            <v>0</v>
          </cell>
          <cell r="DX168">
            <v>0</v>
          </cell>
          <cell r="DY168">
            <v>0</v>
          </cell>
          <cell r="DZ168">
            <v>0</v>
          </cell>
          <cell r="EA168">
            <v>0</v>
          </cell>
          <cell r="EB168">
            <v>0</v>
          </cell>
          <cell r="EC168">
            <v>0</v>
          </cell>
          <cell r="ED168">
            <v>0</v>
          </cell>
          <cell r="EE168">
            <v>0</v>
          </cell>
          <cell r="EF168">
            <v>0</v>
          </cell>
          <cell r="EG168">
            <v>0</v>
          </cell>
          <cell r="EH168">
            <v>0</v>
          </cell>
          <cell r="EI168">
            <v>0</v>
          </cell>
          <cell r="EJ168">
            <v>0</v>
          </cell>
          <cell r="EK168">
            <v>0</v>
          </cell>
          <cell r="EL168">
            <v>0</v>
          </cell>
          <cell r="EM168">
            <v>0</v>
          </cell>
          <cell r="EN168">
            <v>0</v>
          </cell>
          <cell r="EO168">
            <v>0</v>
          </cell>
          <cell r="EP168">
            <v>0</v>
          </cell>
          <cell r="EQ168">
            <v>0</v>
          </cell>
          <cell r="ER168">
            <v>0</v>
          </cell>
          <cell r="ES168">
            <v>0</v>
          </cell>
          <cell r="ET168">
            <v>0</v>
          </cell>
          <cell r="EU168">
            <v>0</v>
          </cell>
          <cell r="EV168">
            <v>0</v>
          </cell>
          <cell r="EW168">
            <v>0</v>
          </cell>
          <cell r="EX168">
            <v>0</v>
          </cell>
          <cell r="EY168">
            <v>0</v>
          </cell>
          <cell r="EZ168">
            <v>0</v>
          </cell>
          <cell r="FA168">
            <v>0</v>
          </cell>
          <cell r="FB168">
            <v>0</v>
          </cell>
          <cell r="FC168">
            <v>0</v>
          </cell>
          <cell r="FD168">
            <v>0</v>
          </cell>
          <cell r="FE168">
            <v>0</v>
          </cell>
          <cell r="FF168">
            <v>0</v>
          </cell>
          <cell r="FG168">
            <v>0</v>
          </cell>
          <cell r="FH168">
            <v>0</v>
          </cell>
          <cell r="FI168">
            <v>0</v>
          </cell>
          <cell r="FJ168">
            <v>0</v>
          </cell>
          <cell r="FK168">
            <v>0</v>
          </cell>
          <cell r="FL168">
            <v>0</v>
          </cell>
          <cell r="FM168">
            <v>0</v>
          </cell>
          <cell r="FN168">
            <v>0</v>
          </cell>
          <cell r="FO168">
            <v>0</v>
          </cell>
          <cell r="FP168">
            <v>0</v>
          </cell>
          <cell r="FQ168">
            <v>0</v>
          </cell>
          <cell r="FR168">
            <v>0</v>
          </cell>
          <cell r="FS168">
            <v>0</v>
          </cell>
          <cell r="FT168">
            <v>0</v>
          </cell>
          <cell r="FU168">
            <v>16.222000000000001</v>
          </cell>
          <cell r="FV168">
            <v>16.222000000000001</v>
          </cell>
          <cell r="FW168">
            <v>16.222000000000001</v>
          </cell>
          <cell r="FX168">
            <v>16.222000000000001</v>
          </cell>
          <cell r="FY168">
            <v>16.222000000000001</v>
          </cell>
          <cell r="FZ168">
            <v>16.222000000000001</v>
          </cell>
          <cell r="GA168">
            <v>16.222000000000001</v>
          </cell>
          <cell r="GB168">
            <v>16.222999999999999</v>
          </cell>
          <cell r="GC168">
            <v>162.22999999999999</v>
          </cell>
          <cell r="GD168">
            <v>162.22999999999999</v>
          </cell>
          <cell r="GE168">
            <v>162.22999999999999</v>
          </cell>
          <cell r="GF168">
            <v>167.09</v>
          </cell>
          <cell r="GG168">
            <v>167.09</v>
          </cell>
          <cell r="GH168">
            <v>167.57</v>
          </cell>
          <cell r="GI168">
            <v>167.8</v>
          </cell>
          <cell r="GJ168">
            <v>182.75</v>
          </cell>
          <cell r="GK168">
            <v>182.75</v>
          </cell>
          <cell r="GL168">
            <v>182.75</v>
          </cell>
          <cell r="GM168">
            <v>182.75</v>
          </cell>
          <cell r="GN168">
            <v>182.75</v>
          </cell>
          <cell r="GO168">
            <v>182.75</v>
          </cell>
          <cell r="GP168">
            <v>182.75</v>
          </cell>
          <cell r="GQ168">
            <v>182.75</v>
          </cell>
        </row>
        <row r="169">
          <cell r="A169" t="str">
            <v>RCP IN</v>
          </cell>
          <cell r="B169" t="str">
            <v>Revathi Equipment</v>
          </cell>
          <cell r="C169" t="str">
            <v>Engineering &amp; Capital Goods</v>
          </cell>
          <cell r="D169">
            <v>0</v>
          </cell>
          <cell r="E169">
            <v>0</v>
          </cell>
          <cell r="F169">
            <v>0</v>
          </cell>
          <cell r="G169">
            <v>0</v>
          </cell>
          <cell r="H169">
            <v>0</v>
          </cell>
          <cell r="I169">
            <v>0</v>
          </cell>
          <cell r="J169">
            <v>0</v>
          </cell>
          <cell r="K169">
            <v>0</v>
          </cell>
          <cell r="L169">
            <v>0</v>
          </cell>
          <cell r="M169">
            <v>0</v>
          </cell>
          <cell r="N169">
            <v>0</v>
          </cell>
          <cell r="O169">
            <v>0</v>
          </cell>
          <cell r="P169">
            <v>0</v>
          </cell>
          <cell r="Q169">
            <v>0</v>
          </cell>
          <cell r="R169">
            <v>0</v>
          </cell>
          <cell r="S169">
            <v>0</v>
          </cell>
          <cell r="T169">
            <v>0</v>
          </cell>
          <cell r="U169">
            <v>0</v>
          </cell>
          <cell r="V169">
            <v>0</v>
          </cell>
          <cell r="W169">
            <v>0</v>
          </cell>
          <cell r="X169">
            <v>0</v>
          </cell>
          <cell r="Y169">
            <v>0</v>
          </cell>
          <cell r="Z169">
            <v>0</v>
          </cell>
          <cell r="AA169">
            <v>0</v>
          </cell>
          <cell r="AB169">
            <v>0</v>
          </cell>
          <cell r="AC169">
            <v>0</v>
          </cell>
          <cell r="AD169">
            <v>0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27.1</v>
          </cell>
          <cell r="AM169">
            <v>38.199999999999989</v>
          </cell>
          <cell r="AN169">
            <v>35.099999999999987</v>
          </cell>
          <cell r="AO169">
            <v>132.19999999999999</v>
          </cell>
          <cell r="AP169">
            <v>72.399999999999963</v>
          </cell>
          <cell r="AQ169">
            <v>24.599999999999994</v>
          </cell>
          <cell r="AR169">
            <v>43</v>
          </cell>
          <cell r="AS169">
            <v>53.999999999999986</v>
          </cell>
          <cell r="AT169">
            <v>39.499999999999957</v>
          </cell>
          <cell r="AU169">
            <v>30.59999999999998</v>
          </cell>
          <cell r="AV169">
            <v>34.500000000000028</v>
          </cell>
          <cell r="AW169">
            <v>81.300000000000011</v>
          </cell>
          <cell r="AX169">
            <v>27.100000000000009</v>
          </cell>
          <cell r="AY169">
            <v>39.399999999999984</v>
          </cell>
          <cell r="AZ169">
            <v>31.499999999999979</v>
          </cell>
          <cell r="BA169">
            <v>19.799999999999997</v>
          </cell>
          <cell r="BB169">
            <v>32.000000000000021</v>
          </cell>
          <cell r="BC169">
            <v>136.19999999999999</v>
          </cell>
          <cell r="BD169">
            <v>6.5000000000000213</v>
          </cell>
          <cell r="BE169">
            <v>16.200000000000017</v>
          </cell>
          <cell r="BF169">
            <v>16.800000000000029</v>
          </cell>
          <cell r="BG169">
            <v>1.7000000000000037</v>
          </cell>
          <cell r="BH169">
            <v>0</v>
          </cell>
          <cell r="BI169">
            <v>0</v>
          </cell>
          <cell r="BJ169">
            <v>0</v>
          </cell>
          <cell r="BK169">
            <v>0</v>
          </cell>
          <cell r="BL169">
            <v>0</v>
          </cell>
          <cell r="BM169">
            <v>0</v>
          </cell>
          <cell r="BN169">
            <v>0</v>
          </cell>
          <cell r="BO169">
            <v>0</v>
          </cell>
          <cell r="BP169">
            <v>0</v>
          </cell>
          <cell r="BQ169">
            <v>0</v>
          </cell>
          <cell r="BR169">
            <v>0</v>
          </cell>
          <cell r="BS169">
            <v>0</v>
          </cell>
          <cell r="BT169">
            <v>0</v>
          </cell>
          <cell r="BU169">
            <v>0</v>
          </cell>
          <cell r="BV169">
            <v>0</v>
          </cell>
          <cell r="BW169">
            <v>0</v>
          </cell>
          <cell r="BX169">
            <v>0</v>
          </cell>
          <cell r="BY169">
            <v>0</v>
          </cell>
          <cell r="BZ169">
            <v>0</v>
          </cell>
          <cell r="CA169">
            <v>0</v>
          </cell>
          <cell r="CB169">
            <v>0</v>
          </cell>
          <cell r="CC169">
            <v>0</v>
          </cell>
          <cell r="CD169">
            <v>0</v>
          </cell>
          <cell r="CE169">
            <v>0</v>
          </cell>
          <cell r="CF169">
            <v>0</v>
          </cell>
          <cell r="CG169">
            <v>0</v>
          </cell>
          <cell r="CH169">
            <v>0</v>
          </cell>
          <cell r="CI169">
            <v>0</v>
          </cell>
          <cell r="CJ169">
            <v>0</v>
          </cell>
          <cell r="CK169">
            <v>0</v>
          </cell>
          <cell r="CL169">
            <v>0</v>
          </cell>
          <cell r="CM169">
            <v>0</v>
          </cell>
          <cell r="CN169">
            <v>0</v>
          </cell>
          <cell r="CO169">
            <v>0</v>
          </cell>
          <cell r="CP169">
            <v>27.1</v>
          </cell>
          <cell r="CQ169">
            <v>38.199999999999989</v>
          </cell>
          <cell r="CR169">
            <v>35.099999999999987</v>
          </cell>
          <cell r="CS169">
            <v>-17.800000000000011</v>
          </cell>
          <cell r="CT169">
            <v>72.399999999999963</v>
          </cell>
          <cell r="CU169">
            <v>24.599999999999994</v>
          </cell>
          <cell r="CV169">
            <v>43</v>
          </cell>
          <cell r="CW169">
            <v>53.999999999999986</v>
          </cell>
          <cell r="CX169">
            <v>39.499999999999957</v>
          </cell>
          <cell r="CY169">
            <v>30.59999999999998</v>
          </cell>
          <cell r="CZ169">
            <v>34.500000000000028</v>
          </cell>
          <cell r="DA169">
            <v>81.300000000000011</v>
          </cell>
          <cell r="DB169">
            <v>27.100000000000009</v>
          </cell>
          <cell r="DC169">
            <v>39.399999999999984</v>
          </cell>
          <cell r="DD169">
            <v>31.499999999999979</v>
          </cell>
          <cell r="DE169">
            <v>19.799999999999997</v>
          </cell>
          <cell r="DF169">
            <v>32.000000000000021</v>
          </cell>
          <cell r="DG169">
            <v>69.699999999999989</v>
          </cell>
          <cell r="DH169">
            <v>6.5000000000000213</v>
          </cell>
          <cell r="DI169">
            <v>16.200000000000017</v>
          </cell>
          <cell r="DJ169">
            <v>16.800000000000029</v>
          </cell>
          <cell r="DK169">
            <v>1.7000000000000037</v>
          </cell>
          <cell r="DL169">
            <v>0</v>
          </cell>
          <cell r="DM169">
            <v>0</v>
          </cell>
          <cell r="DN169">
            <v>0</v>
          </cell>
          <cell r="DO169">
            <v>0</v>
          </cell>
          <cell r="DP169">
            <v>0</v>
          </cell>
          <cell r="DQ169">
            <v>0</v>
          </cell>
          <cell r="DR169">
            <v>0</v>
          </cell>
          <cell r="DS169">
            <v>0</v>
          </cell>
          <cell r="DT169">
            <v>0</v>
          </cell>
          <cell r="DU169">
            <v>0</v>
          </cell>
          <cell r="DV169">
            <v>0</v>
          </cell>
          <cell r="DW169">
            <v>0</v>
          </cell>
          <cell r="DX169">
            <v>0</v>
          </cell>
          <cell r="DY169">
            <v>0</v>
          </cell>
          <cell r="DZ169">
            <v>0</v>
          </cell>
          <cell r="EA169">
            <v>0</v>
          </cell>
          <cell r="EB169">
            <v>0</v>
          </cell>
          <cell r="EC169">
            <v>0</v>
          </cell>
          <cell r="ED169">
            <v>0</v>
          </cell>
          <cell r="EE169">
            <v>0</v>
          </cell>
          <cell r="EF169">
            <v>0</v>
          </cell>
          <cell r="EG169">
            <v>0</v>
          </cell>
          <cell r="EH169">
            <v>0</v>
          </cell>
          <cell r="EI169">
            <v>0</v>
          </cell>
          <cell r="EJ169">
            <v>0</v>
          </cell>
          <cell r="EK169">
            <v>0</v>
          </cell>
          <cell r="EL169">
            <v>0</v>
          </cell>
          <cell r="EM169">
            <v>0</v>
          </cell>
          <cell r="EN169">
            <v>0</v>
          </cell>
          <cell r="EO169">
            <v>0</v>
          </cell>
          <cell r="EP169">
            <v>0</v>
          </cell>
          <cell r="EQ169">
            <v>0</v>
          </cell>
          <cell r="ER169">
            <v>0</v>
          </cell>
          <cell r="ES169">
            <v>0</v>
          </cell>
          <cell r="ET169">
            <v>0</v>
          </cell>
          <cell r="EU169">
            <v>0</v>
          </cell>
          <cell r="EV169">
            <v>0</v>
          </cell>
          <cell r="EW169">
            <v>0</v>
          </cell>
          <cell r="EX169">
            <v>0</v>
          </cell>
          <cell r="EY169">
            <v>0</v>
          </cell>
          <cell r="EZ169">
            <v>0</v>
          </cell>
          <cell r="FA169">
            <v>0</v>
          </cell>
          <cell r="FB169">
            <v>0</v>
          </cell>
          <cell r="FC169">
            <v>0</v>
          </cell>
          <cell r="FD169">
            <v>0</v>
          </cell>
          <cell r="FE169">
            <v>0</v>
          </cell>
          <cell r="FF169">
            <v>0</v>
          </cell>
          <cell r="FG169">
            <v>0</v>
          </cell>
          <cell r="FH169">
            <v>0</v>
          </cell>
          <cell r="FI169">
            <v>0</v>
          </cell>
          <cell r="FJ169">
            <v>0</v>
          </cell>
          <cell r="FK169">
            <v>0</v>
          </cell>
          <cell r="FL169">
            <v>0</v>
          </cell>
          <cell r="FM169">
            <v>0</v>
          </cell>
          <cell r="FN169">
            <v>0</v>
          </cell>
          <cell r="FO169">
            <v>0</v>
          </cell>
          <cell r="FP169">
            <v>0</v>
          </cell>
          <cell r="FQ169">
            <v>0</v>
          </cell>
          <cell r="FR169">
            <v>0</v>
          </cell>
          <cell r="FS169">
            <v>0</v>
          </cell>
          <cell r="FT169">
            <v>0</v>
          </cell>
          <cell r="FU169">
            <v>0</v>
          </cell>
          <cell r="FV169">
            <v>3.2</v>
          </cell>
          <cell r="FW169">
            <v>3.2</v>
          </cell>
          <cell r="FX169">
            <v>3.2</v>
          </cell>
          <cell r="FY169">
            <v>3.2</v>
          </cell>
          <cell r="FZ169">
            <v>3.2</v>
          </cell>
          <cell r="GA169">
            <v>3.2</v>
          </cell>
          <cell r="GB169">
            <v>3.2</v>
          </cell>
          <cell r="GC169">
            <v>3.2</v>
          </cell>
          <cell r="GD169">
            <v>3.2</v>
          </cell>
          <cell r="GE169">
            <v>3.2</v>
          </cell>
          <cell r="GF169">
            <v>3.2</v>
          </cell>
          <cell r="GG169">
            <v>3.2</v>
          </cell>
          <cell r="GH169">
            <v>3.2</v>
          </cell>
          <cell r="GI169">
            <v>3.14</v>
          </cell>
          <cell r="GJ169">
            <v>3.07</v>
          </cell>
          <cell r="GK169">
            <v>3.07</v>
          </cell>
          <cell r="GL169">
            <v>3.07</v>
          </cell>
          <cell r="GM169">
            <v>3.07</v>
          </cell>
          <cell r="GN169">
            <v>3.07</v>
          </cell>
          <cell r="GO169">
            <v>3.07</v>
          </cell>
          <cell r="GP169">
            <v>3.07</v>
          </cell>
          <cell r="GQ169">
            <v>3.07</v>
          </cell>
        </row>
        <row r="170">
          <cell r="A170" t="str">
            <v>SIEM IN</v>
          </cell>
          <cell r="B170" t="str">
            <v>Siemens India</v>
          </cell>
          <cell r="C170" t="str">
            <v>Engineering &amp; Capital Goods</v>
          </cell>
          <cell r="D170">
            <v>0</v>
          </cell>
          <cell r="E170">
            <v>0</v>
          </cell>
          <cell r="F170">
            <v>0</v>
          </cell>
          <cell r="G170">
            <v>0</v>
          </cell>
          <cell r="H170">
            <v>0</v>
          </cell>
          <cell r="I170">
            <v>0</v>
          </cell>
          <cell r="J170">
            <v>0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  <cell r="T170">
            <v>0</v>
          </cell>
          <cell r="U170">
            <v>0</v>
          </cell>
          <cell r="V170">
            <v>0</v>
          </cell>
          <cell r="W170">
            <v>0</v>
          </cell>
          <cell r="X170">
            <v>0</v>
          </cell>
          <cell r="Y170">
            <v>0</v>
          </cell>
          <cell r="Z170">
            <v>0</v>
          </cell>
          <cell r="AA170">
            <v>0</v>
          </cell>
          <cell r="AB170">
            <v>0</v>
          </cell>
          <cell r="AC170">
            <v>0</v>
          </cell>
          <cell r="AD170">
            <v>0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420.03999999999968</v>
          </cell>
          <cell r="AN170">
            <v>355.83000000000015</v>
          </cell>
          <cell r="AO170">
            <v>572.37999999999977</v>
          </cell>
          <cell r="AP170">
            <v>313.73999999999972</v>
          </cell>
          <cell r="AQ170">
            <v>793.72000000000025</v>
          </cell>
          <cell r="AR170">
            <v>395.47999999999911</v>
          </cell>
          <cell r="AS170">
            <v>1044.5599999999993</v>
          </cell>
          <cell r="AT170">
            <v>490.15999999999877</v>
          </cell>
          <cell r="AU170">
            <v>1178.2600000000002</v>
          </cell>
          <cell r="AV170">
            <v>565.17000000000053</v>
          </cell>
          <cell r="AW170">
            <v>1367.4900000000021</v>
          </cell>
          <cell r="AX170">
            <v>980.89999999999941</v>
          </cell>
          <cell r="AY170">
            <v>1080.5299999999947</v>
          </cell>
          <cell r="AZ170">
            <v>817.87999999999806</v>
          </cell>
          <cell r="BA170">
            <v>3086.2599999999975</v>
          </cell>
          <cell r="BB170">
            <v>1970.7199999999962</v>
          </cell>
          <cell r="BC170">
            <v>16.560000000000883</v>
          </cell>
          <cell r="BD170">
            <v>1694.249999999998</v>
          </cell>
          <cell r="BE170">
            <v>2251.940000000001</v>
          </cell>
          <cell r="BF170">
            <v>1072.9299999999998</v>
          </cell>
          <cell r="BG170">
            <v>2255.1820000000007</v>
          </cell>
          <cell r="BH170">
            <v>0</v>
          </cell>
          <cell r="BI170">
            <v>0</v>
          </cell>
          <cell r="BJ170">
            <v>0</v>
          </cell>
          <cell r="BK170">
            <v>0</v>
          </cell>
          <cell r="BL170">
            <v>0</v>
          </cell>
          <cell r="BM170">
            <v>0</v>
          </cell>
          <cell r="BN170">
            <v>0</v>
          </cell>
          <cell r="BO170">
            <v>0</v>
          </cell>
          <cell r="BP170">
            <v>0</v>
          </cell>
          <cell r="BQ170">
            <v>0</v>
          </cell>
          <cell r="BR170">
            <v>0</v>
          </cell>
          <cell r="BS170">
            <v>0</v>
          </cell>
          <cell r="BT170">
            <v>0</v>
          </cell>
          <cell r="BU170">
            <v>0</v>
          </cell>
          <cell r="BV170">
            <v>0</v>
          </cell>
          <cell r="BW170">
            <v>0</v>
          </cell>
          <cell r="BX170">
            <v>0</v>
          </cell>
          <cell r="BY170">
            <v>0</v>
          </cell>
          <cell r="BZ170">
            <v>0</v>
          </cell>
          <cell r="CA170">
            <v>0</v>
          </cell>
          <cell r="CB170">
            <v>0</v>
          </cell>
          <cell r="CC170">
            <v>0</v>
          </cell>
          <cell r="CD170">
            <v>0</v>
          </cell>
          <cell r="CE170">
            <v>0</v>
          </cell>
          <cell r="CF170">
            <v>0</v>
          </cell>
          <cell r="CG170">
            <v>0</v>
          </cell>
          <cell r="CH170">
            <v>0</v>
          </cell>
          <cell r="CI170">
            <v>0</v>
          </cell>
          <cell r="CJ170">
            <v>0</v>
          </cell>
          <cell r="CK170">
            <v>0</v>
          </cell>
          <cell r="CL170">
            <v>0</v>
          </cell>
          <cell r="CM170">
            <v>0</v>
          </cell>
          <cell r="CN170">
            <v>0</v>
          </cell>
          <cell r="CO170">
            <v>0</v>
          </cell>
          <cell r="CP170">
            <v>0</v>
          </cell>
          <cell r="CQ170">
            <v>420.03999999999968</v>
          </cell>
          <cell r="CR170">
            <v>355.83000000000015</v>
          </cell>
          <cell r="CS170">
            <v>572.37999999999977</v>
          </cell>
          <cell r="CT170">
            <v>313.73999999999972</v>
          </cell>
          <cell r="CU170">
            <v>793.72000000000025</v>
          </cell>
          <cell r="CV170">
            <v>395.47999999999911</v>
          </cell>
          <cell r="CW170">
            <v>1044.5599999999993</v>
          </cell>
          <cell r="CX170">
            <v>490.15999999999877</v>
          </cell>
          <cell r="CY170">
            <v>1178.2600000000002</v>
          </cell>
          <cell r="CZ170">
            <v>565.17000000000053</v>
          </cell>
          <cell r="DA170">
            <v>1367.4900000000021</v>
          </cell>
          <cell r="DB170">
            <v>980.89999999999941</v>
          </cell>
          <cell r="DC170">
            <v>1080.5299999999947</v>
          </cell>
          <cell r="DD170">
            <v>817.87999999999806</v>
          </cell>
          <cell r="DE170">
            <v>2562.0599999999977</v>
          </cell>
          <cell r="DF170">
            <v>724.9299999999962</v>
          </cell>
          <cell r="DG170">
            <v>16.560000000000883</v>
          </cell>
          <cell r="DH170">
            <v>1694.249999999998</v>
          </cell>
          <cell r="DI170">
            <v>2251.940000000001</v>
          </cell>
          <cell r="DJ170">
            <v>1072.9299999999998</v>
          </cell>
          <cell r="DK170">
            <v>2255.1820000000007</v>
          </cell>
          <cell r="DL170">
            <v>0</v>
          </cell>
          <cell r="DM170">
            <v>0</v>
          </cell>
          <cell r="DN170">
            <v>0</v>
          </cell>
          <cell r="DO170">
            <v>0</v>
          </cell>
          <cell r="DP170">
            <v>0</v>
          </cell>
          <cell r="DQ170">
            <v>0</v>
          </cell>
          <cell r="DR170">
            <v>0</v>
          </cell>
          <cell r="DS170">
            <v>0</v>
          </cell>
          <cell r="DT170">
            <v>0</v>
          </cell>
          <cell r="DU170">
            <v>0</v>
          </cell>
          <cell r="DV170">
            <v>0</v>
          </cell>
          <cell r="DW170">
            <v>0</v>
          </cell>
          <cell r="DX170">
            <v>0</v>
          </cell>
          <cell r="DY170">
            <v>0</v>
          </cell>
          <cell r="DZ170">
            <v>0</v>
          </cell>
          <cell r="EA170">
            <v>0</v>
          </cell>
          <cell r="EB170">
            <v>0</v>
          </cell>
          <cell r="EC170">
            <v>0</v>
          </cell>
          <cell r="ED170">
            <v>0</v>
          </cell>
          <cell r="EE170">
            <v>0</v>
          </cell>
          <cell r="EF170">
            <v>0</v>
          </cell>
          <cell r="EG170">
            <v>0</v>
          </cell>
          <cell r="EH170">
            <v>0</v>
          </cell>
          <cell r="EI170">
            <v>0</v>
          </cell>
          <cell r="EJ170">
            <v>0</v>
          </cell>
          <cell r="EK170">
            <v>0</v>
          </cell>
          <cell r="EL170">
            <v>0</v>
          </cell>
          <cell r="EM170">
            <v>0</v>
          </cell>
          <cell r="EN170">
            <v>0</v>
          </cell>
          <cell r="EO170">
            <v>0</v>
          </cell>
          <cell r="EP170">
            <v>0</v>
          </cell>
          <cell r="EQ170">
            <v>0</v>
          </cell>
          <cell r="ER170">
            <v>0</v>
          </cell>
          <cell r="ES170">
            <v>0</v>
          </cell>
          <cell r="ET170">
            <v>0</v>
          </cell>
          <cell r="EU170">
            <v>0</v>
          </cell>
          <cell r="EV170">
            <v>0</v>
          </cell>
          <cell r="EW170">
            <v>0</v>
          </cell>
          <cell r="EX170">
            <v>0</v>
          </cell>
          <cell r="EY170">
            <v>0</v>
          </cell>
          <cell r="EZ170">
            <v>0</v>
          </cell>
          <cell r="FA170">
            <v>0</v>
          </cell>
          <cell r="FB170">
            <v>0</v>
          </cell>
          <cell r="FC170">
            <v>0</v>
          </cell>
          <cell r="FD170">
            <v>0</v>
          </cell>
          <cell r="FE170">
            <v>0</v>
          </cell>
          <cell r="FF170">
            <v>0</v>
          </cell>
          <cell r="FG170">
            <v>0</v>
          </cell>
          <cell r="FH170">
            <v>0</v>
          </cell>
          <cell r="FI170">
            <v>0</v>
          </cell>
          <cell r="FJ170">
            <v>0</v>
          </cell>
          <cell r="FK170">
            <v>0</v>
          </cell>
          <cell r="FL170">
            <v>0</v>
          </cell>
          <cell r="FM170">
            <v>0</v>
          </cell>
          <cell r="FN170">
            <v>0</v>
          </cell>
          <cell r="FO170">
            <v>0</v>
          </cell>
          <cell r="FP170">
            <v>0</v>
          </cell>
          <cell r="FQ170">
            <v>0</v>
          </cell>
          <cell r="FR170">
            <v>0</v>
          </cell>
          <cell r="FS170">
            <v>0</v>
          </cell>
          <cell r="FT170">
            <v>0</v>
          </cell>
          <cell r="FU170">
            <v>0</v>
          </cell>
          <cell r="FV170">
            <v>0</v>
          </cell>
          <cell r="FW170">
            <v>337</v>
          </cell>
          <cell r="FX170">
            <v>337</v>
          </cell>
          <cell r="FY170">
            <v>337</v>
          </cell>
          <cell r="FZ170">
            <v>337</v>
          </cell>
          <cell r="GA170">
            <v>337</v>
          </cell>
          <cell r="GB170">
            <v>337</v>
          </cell>
          <cell r="GC170">
            <v>337</v>
          </cell>
          <cell r="GD170">
            <v>337</v>
          </cell>
          <cell r="GE170">
            <v>337</v>
          </cell>
          <cell r="GF170">
            <v>337</v>
          </cell>
          <cell r="GG170">
            <v>337</v>
          </cell>
          <cell r="GH170">
            <v>337</v>
          </cell>
          <cell r="GI170">
            <v>337</v>
          </cell>
          <cell r="GJ170">
            <v>337</v>
          </cell>
          <cell r="GK170">
            <v>337</v>
          </cell>
          <cell r="GL170">
            <v>337</v>
          </cell>
          <cell r="GM170">
            <v>337</v>
          </cell>
          <cell r="GN170">
            <v>337</v>
          </cell>
          <cell r="GO170">
            <v>337</v>
          </cell>
          <cell r="GP170">
            <v>337</v>
          </cell>
          <cell r="GQ170">
            <v>337</v>
          </cell>
        </row>
        <row r="171">
          <cell r="A171" t="str">
            <v>SG IN</v>
          </cell>
          <cell r="B171" t="str">
            <v>Shanthi Gears</v>
          </cell>
          <cell r="C171" t="str">
            <v>Engineering &amp; Capital Goods</v>
          </cell>
          <cell r="D171">
            <v>0</v>
          </cell>
          <cell r="E171">
            <v>0</v>
          </cell>
          <cell r="F171">
            <v>0</v>
          </cell>
          <cell r="G171">
            <v>0</v>
          </cell>
          <cell r="H171">
            <v>0</v>
          </cell>
          <cell r="I171">
            <v>0</v>
          </cell>
          <cell r="J171">
            <v>0</v>
          </cell>
          <cell r="K171">
            <v>0</v>
          </cell>
          <cell r="L171">
            <v>0</v>
          </cell>
          <cell r="M171">
            <v>0</v>
          </cell>
          <cell r="N171">
            <v>0</v>
          </cell>
          <cell r="O171">
            <v>0</v>
          </cell>
          <cell r="P171">
            <v>0</v>
          </cell>
          <cell r="Q171">
            <v>0</v>
          </cell>
          <cell r="R171">
            <v>0</v>
          </cell>
          <cell r="S171">
            <v>0</v>
          </cell>
          <cell r="T171">
            <v>0</v>
          </cell>
          <cell r="U171">
            <v>0</v>
          </cell>
          <cell r="V171">
            <v>0</v>
          </cell>
          <cell r="W171">
            <v>0</v>
          </cell>
          <cell r="X171">
            <v>0</v>
          </cell>
          <cell r="Y171">
            <v>0</v>
          </cell>
          <cell r="Z171">
            <v>0</v>
          </cell>
          <cell r="AA171">
            <v>0</v>
          </cell>
          <cell r="AB171">
            <v>0</v>
          </cell>
          <cell r="AC171">
            <v>0</v>
          </cell>
          <cell r="AD171">
            <v>0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15.913000000000002</v>
          </cell>
          <cell r="AO171">
            <v>28.043000000000006</v>
          </cell>
          <cell r="AP171">
            <v>39.299999999999983</v>
          </cell>
          <cell r="AQ171">
            <v>48.699999999999974</v>
          </cell>
          <cell r="AR171">
            <v>39.599999999999994</v>
          </cell>
          <cell r="AS171">
            <v>44.00000000000005</v>
          </cell>
          <cell r="AT171">
            <v>65.899999999999949</v>
          </cell>
          <cell r="AU171">
            <v>41.700000000000017</v>
          </cell>
          <cell r="AV171">
            <v>75.596000000000046</v>
          </cell>
          <cell r="AW171">
            <v>73.361000000000061</v>
          </cell>
          <cell r="AX171">
            <v>101.26900000000001</v>
          </cell>
          <cell r="AY171">
            <v>112.82299999999995</v>
          </cell>
          <cell r="AZ171">
            <v>99.296000000000021</v>
          </cell>
          <cell r="BA171">
            <v>105.27999999999992</v>
          </cell>
          <cell r="BB171">
            <v>119.018</v>
          </cell>
          <cell r="BC171">
            <v>118.88000000000004</v>
          </cell>
          <cell r="BD171">
            <v>111.67999999999992</v>
          </cell>
          <cell r="BE171">
            <v>121.00600000000001</v>
          </cell>
          <cell r="BF171">
            <v>67.882999999999981</v>
          </cell>
          <cell r="BG171">
            <v>139.23399999999995</v>
          </cell>
          <cell r="BH171">
            <v>0</v>
          </cell>
          <cell r="BI171">
            <v>0</v>
          </cell>
          <cell r="BJ171">
            <v>0</v>
          </cell>
          <cell r="BK171">
            <v>0</v>
          </cell>
          <cell r="BL171">
            <v>0</v>
          </cell>
          <cell r="BM171">
            <v>0</v>
          </cell>
          <cell r="BN171">
            <v>0</v>
          </cell>
          <cell r="BO171">
            <v>0</v>
          </cell>
          <cell r="BP171">
            <v>0</v>
          </cell>
          <cell r="BQ171">
            <v>0</v>
          </cell>
          <cell r="BR171">
            <v>0</v>
          </cell>
          <cell r="BS171">
            <v>0</v>
          </cell>
          <cell r="BT171">
            <v>0</v>
          </cell>
          <cell r="BU171">
            <v>0</v>
          </cell>
          <cell r="BV171">
            <v>0</v>
          </cell>
          <cell r="BW171">
            <v>0</v>
          </cell>
          <cell r="BX171">
            <v>0</v>
          </cell>
          <cell r="BY171">
            <v>0</v>
          </cell>
          <cell r="BZ171">
            <v>0</v>
          </cell>
          <cell r="CA171">
            <v>0</v>
          </cell>
          <cell r="CB171">
            <v>0</v>
          </cell>
          <cell r="CC171">
            <v>0</v>
          </cell>
          <cell r="CD171">
            <v>0</v>
          </cell>
          <cell r="CE171">
            <v>0</v>
          </cell>
          <cell r="CF171">
            <v>0</v>
          </cell>
          <cell r="CG171">
            <v>0</v>
          </cell>
          <cell r="CH171">
            <v>0</v>
          </cell>
          <cell r="CI171">
            <v>0</v>
          </cell>
          <cell r="CJ171">
            <v>0</v>
          </cell>
          <cell r="CK171">
            <v>0</v>
          </cell>
          <cell r="CL171">
            <v>0</v>
          </cell>
          <cell r="CM171">
            <v>0</v>
          </cell>
          <cell r="CN171">
            <v>0</v>
          </cell>
          <cell r="CO171">
            <v>0</v>
          </cell>
          <cell r="CP171">
            <v>0</v>
          </cell>
          <cell r="CQ171">
            <v>0</v>
          </cell>
          <cell r="CR171">
            <v>15.913000000000002</v>
          </cell>
          <cell r="CS171">
            <v>28.043000000000006</v>
          </cell>
          <cell r="CT171">
            <v>39.299999999999983</v>
          </cell>
          <cell r="CU171">
            <v>48.699999999999974</v>
          </cell>
          <cell r="CV171">
            <v>39.599999999999994</v>
          </cell>
          <cell r="CW171">
            <v>44.00000000000005</v>
          </cell>
          <cell r="CX171">
            <v>65.899999999999949</v>
          </cell>
          <cell r="CY171">
            <v>41.700000000000017</v>
          </cell>
          <cell r="CZ171">
            <v>75.596000000000046</v>
          </cell>
          <cell r="DA171">
            <v>73.361000000000061</v>
          </cell>
          <cell r="DB171">
            <v>101.26900000000001</v>
          </cell>
          <cell r="DC171">
            <v>90.102999999999952</v>
          </cell>
          <cell r="DD171">
            <v>99.296000000000021</v>
          </cell>
          <cell r="DE171">
            <v>105.27999999999992</v>
          </cell>
          <cell r="DF171">
            <v>119.018</v>
          </cell>
          <cell r="DG171">
            <v>118.88000000000004</v>
          </cell>
          <cell r="DH171">
            <v>111.67999999999992</v>
          </cell>
          <cell r="DI171">
            <v>121.00600000000001</v>
          </cell>
          <cell r="DJ171">
            <v>67.882999999999981</v>
          </cell>
          <cell r="DK171">
            <v>139.23399999999995</v>
          </cell>
          <cell r="DL171">
            <v>0</v>
          </cell>
          <cell r="DM171">
            <v>0</v>
          </cell>
          <cell r="DN171">
            <v>0</v>
          </cell>
          <cell r="DO171">
            <v>0</v>
          </cell>
          <cell r="DP171">
            <v>0</v>
          </cell>
          <cell r="DQ171">
            <v>0</v>
          </cell>
          <cell r="DR171">
            <v>0</v>
          </cell>
          <cell r="DS171">
            <v>0</v>
          </cell>
          <cell r="DT171">
            <v>0</v>
          </cell>
          <cell r="DU171">
            <v>0</v>
          </cell>
          <cell r="DV171">
            <v>0</v>
          </cell>
          <cell r="DW171">
            <v>0</v>
          </cell>
          <cell r="DX171">
            <v>0</v>
          </cell>
          <cell r="DY171">
            <v>0</v>
          </cell>
          <cell r="DZ171">
            <v>0</v>
          </cell>
          <cell r="EA171">
            <v>0</v>
          </cell>
          <cell r="EB171">
            <v>0</v>
          </cell>
          <cell r="EC171">
            <v>0</v>
          </cell>
          <cell r="ED171">
            <v>0</v>
          </cell>
          <cell r="EE171">
            <v>0</v>
          </cell>
          <cell r="EF171">
            <v>0</v>
          </cell>
          <cell r="EG171">
            <v>0</v>
          </cell>
          <cell r="EH171">
            <v>0</v>
          </cell>
          <cell r="EI171">
            <v>0</v>
          </cell>
          <cell r="EJ171">
            <v>0</v>
          </cell>
          <cell r="EK171">
            <v>0</v>
          </cell>
          <cell r="EL171">
            <v>0</v>
          </cell>
          <cell r="EM171">
            <v>0</v>
          </cell>
          <cell r="EN171">
            <v>0</v>
          </cell>
          <cell r="EO171">
            <v>0</v>
          </cell>
          <cell r="EP171">
            <v>0</v>
          </cell>
          <cell r="EQ171">
            <v>0</v>
          </cell>
          <cell r="ER171">
            <v>0</v>
          </cell>
          <cell r="ES171">
            <v>0</v>
          </cell>
          <cell r="ET171">
            <v>0</v>
          </cell>
          <cell r="EU171">
            <v>0</v>
          </cell>
          <cell r="EV171">
            <v>0</v>
          </cell>
          <cell r="EW171">
            <v>0</v>
          </cell>
          <cell r="EX171">
            <v>0</v>
          </cell>
          <cell r="EY171">
            <v>0</v>
          </cell>
          <cell r="EZ171">
            <v>0</v>
          </cell>
          <cell r="FA171">
            <v>0</v>
          </cell>
          <cell r="FB171">
            <v>0</v>
          </cell>
          <cell r="FC171">
            <v>0</v>
          </cell>
          <cell r="FD171">
            <v>0</v>
          </cell>
          <cell r="FE171">
            <v>0</v>
          </cell>
          <cell r="FF171">
            <v>0</v>
          </cell>
          <cell r="FG171">
            <v>0</v>
          </cell>
          <cell r="FH171">
            <v>0</v>
          </cell>
          <cell r="FI171">
            <v>0</v>
          </cell>
          <cell r="FJ171">
            <v>0</v>
          </cell>
          <cell r="FK171">
            <v>0</v>
          </cell>
          <cell r="FL171">
            <v>0</v>
          </cell>
          <cell r="FM171">
            <v>0</v>
          </cell>
          <cell r="FN171">
            <v>0</v>
          </cell>
          <cell r="FO171">
            <v>0</v>
          </cell>
          <cell r="FP171">
            <v>0</v>
          </cell>
          <cell r="FQ171">
            <v>0</v>
          </cell>
          <cell r="FR171">
            <v>0</v>
          </cell>
          <cell r="FS171">
            <v>0</v>
          </cell>
          <cell r="FT171">
            <v>39.01</v>
          </cell>
          <cell r="FU171">
            <v>39.01</v>
          </cell>
          <cell r="FV171">
            <v>39.01</v>
          </cell>
          <cell r="FW171">
            <v>39.01</v>
          </cell>
          <cell r="FX171">
            <v>39.01</v>
          </cell>
          <cell r="FY171">
            <v>78.040000000000006</v>
          </cell>
          <cell r="FZ171">
            <v>78.040000000000006</v>
          </cell>
          <cell r="GA171">
            <v>78.040000000000006</v>
          </cell>
          <cell r="GB171">
            <v>78.040000000000006</v>
          </cell>
          <cell r="GC171">
            <v>78.040000000000006</v>
          </cell>
          <cell r="GD171">
            <v>78.040000000000006</v>
          </cell>
          <cell r="GE171">
            <v>78.819999999999993</v>
          </cell>
          <cell r="GF171">
            <v>80.78</v>
          </cell>
          <cell r="GG171">
            <v>80.77</v>
          </cell>
          <cell r="GH171">
            <v>81</v>
          </cell>
          <cell r="GI171">
            <v>80.78</v>
          </cell>
          <cell r="GJ171">
            <v>80.776214999999993</v>
          </cell>
          <cell r="GK171">
            <v>80.932821000000004</v>
          </cell>
          <cell r="GL171">
            <v>81.324337</v>
          </cell>
          <cell r="GM171">
            <v>81.715852999999996</v>
          </cell>
          <cell r="GN171">
            <v>81.715852999999996</v>
          </cell>
          <cell r="GO171">
            <v>81.715852999999996</v>
          </cell>
          <cell r="GP171">
            <v>81.715852999999996</v>
          </cell>
          <cell r="GQ171">
            <v>81.715852999999996</v>
          </cell>
        </row>
        <row r="172">
          <cell r="A172" t="str">
            <v>TIL IN</v>
          </cell>
          <cell r="B172" t="str">
            <v>TIL</v>
          </cell>
          <cell r="C172" t="str">
            <v>Engineering &amp; Capital Goods</v>
          </cell>
          <cell r="D172">
            <v>0</v>
          </cell>
          <cell r="E172">
            <v>0</v>
          </cell>
          <cell r="F172">
            <v>0</v>
          </cell>
          <cell r="G172">
            <v>0</v>
          </cell>
          <cell r="H172">
            <v>0</v>
          </cell>
          <cell r="I172">
            <v>0</v>
          </cell>
          <cell r="J172">
            <v>0</v>
          </cell>
          <cell r="K172">
            <v>0</v>
          </cell>
          <cell r="L172">
            <v>0</v>
          </cell>
          <cell r="M172">
            <v>0</v>
          </cell>
          <cell r="N172">
            <v>0</v>
          </cell>
          <cell r="O172">
            <v>0</v>
          </cell>
          <cell r="P172">
            <v>0</v>
          </cell>
          <cell r="Q172">
            <v>0</v>
          </cell>
          <cell r="R172">
            <v>0</v>
          </cell>
          <cell r="S172">
            <v>0</v>
          </cell>
          <cell r="T172">
            <v>0</v>
          </cell>
          <cell r="U172">
            <v>0</v>
          </cell>
          <cell r="V172">
            <v>0</v>
          </cell>
          <cell r="W172">
            <v>0</v>
          </cell>
          <cell r="X172">
            <v>0</v>
          </cell>
          <cell r="Y172">
            <v>0</v>
          </cell>
          <cell r="Z172">
            <v>0</v>
          </cell>
          <cell r="AA172">
            <v>0</v>
          </cell>
          <cell r="AB172">
            <v>0</v>
          </cell>
          <cell r="AC172">
            <v>0</v>
          </cell>
          <cell r="AD172">
            <v>0</v>
          </cell>
          <cell r="AE172">
            <v>0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5.7999999999999092</v>
          </cell>
          <cell r="AK172">
            <v>3.3000000000001437</v>
          </cell>
          <cell r="AL172">
            <v>5.5000000000000444</v>
          </cell>
          <cell r="AM172">
            <v>3.3999999999999289</v>
          </cell>
          <cell r="AN172">
            <v>43.599999999999945</v>
          </cell>
          <cell r="AO172">
            <v>4.8999999999999133</v>
          </cell>
          <cell r="AP172">
            <v>8.5000000000000711</v>
          </cell>
          <cell r="AQ172">
            <v>12.299999999999935</v>
          </cell>
          <cell r="AR172">
            <v>12.200000000000001</v>
          </cell>
          <cell r="AS172">
            <v>34.899999999999963</v>
          </cell>
          <cell r="AT172">
            <v>21.100000000000041</v>
          </cell>
          <cell r="AU172">
            <v>50.300000000000082</v>
          </cell>
          <cell r="AV172">
            <v>21.600000000000211</v>
          </cell>
          <cell r="AW172">
            <v>32.699999999999775</v>
          </cell>
          <cell r="AX172">
            <v>57.599999999999937</v>
          </cell>
          <cell r="AY172">
            <v>71.800000000000097</v>
          </cell>
          <cell r="AZ172">
            <v>39.500000000000128</v>
          </cell>
          <cell r="BA172">
            <v>61.200000000000308</v>
          </cell>
          <cell r="BB172">
            <v>75.600000000000051</v>
          </cell>
          <cell r="BC172">
            <v>146.10000000000039</v>
          </cell>
          <cell r="BD172">
            <v>57.200000000000237</v>
          </cell>
          <cell r="BE172">
            <v>91.199999999999378</v>
          </cell>
          <cell r="BF172">
            <v>52.800000000000033</v>
          </cell>
          <cell r="BG172">
            <v>121.49999999999918</v>
          </cell>
          <cell r="BH172">
            <v>0</v>
          </cell>
          <cell r="BI172">
            <v>0</v>
          </cell>
          <cell r="BJ172">
            <v>0</v>
          </cell>
          <cell r="BK172">
            <v>0</v>
          </cell>
          <cell r="BL172">
            <v>0</v>
          </cell>
          <cell r="BM172">
            <v>0</v>
          </cell>
          <cell r="BN172">
            <v>0</v>
          </cell>
          <cell r="BO172">
            <v>0</v>
          </cell>
          <cell r="BP172">
            <v>0</v>
          </cell>
          <cell r="BQ172">
            <v>0</v>
          </cell>
          <cell r="BR172">
            <v>0</v>
          </cell>
          <cell r="BS172">
            <v>0</v>
          </cell>
          <cell r="BT172">
            <v>0</v>
          </cell>
          <cell r="BU172">
            <v>0</v>
          </cell>
          <cell r="BV172">
            <v>0</v>
          </cell>
          <cell r="BW172">
            <v>0</v>
          </cell>
          <cell r="BX172">
            <v>0</v>
          </cell>
          <cell r="BY172">
            <v>0</v>
          </cell>
          <cell r="BZ172">
            <v>0</v>
          </cell>
          <cell r="CA172">
            <v>0</v>
          </cell>
          <cell r="CB172">
            <v>0</v>
          </cell>
          <cell r="CC172">
            <v>0</v>
          </cell>
          <cell r="CD172">
            <v>0</v>
          </cell>
          <cell r="CE172">
            <v>0</v>
          </cell>
          <cell r="CF172">
            <v>0</v>
          </cell>
          <cell r="CG172">
            <v>0</v>
          </cell>
          <cell r="CH172">
            <v>0</v>
          </cell>
          <cell r="CI172">
            <v>0</v>
          </cell>
          <cell r="CJ172">
            <v>0</v>
          </cell>
          <cell r="CK172">
            <v>0</v>
          </cell>
          <cell r="CL172">
            <v>0</v>
          </cell>
          <cell r="CM172">
            <v>0</v>
          </cell>
          <cell r="CN172">
            <v>5.7999999999999092</v>
          </cell>
          <cell r="CO172">
            <v>3.3000000000001437</v>
          </cell>
          <cell r="CP172">
            <v>5.5000000000000444</v>
          </cell>
          <cell r="CQ172">
            <v>3.3999999999999289</v>
          </cell>
          <cell r="CR172">
            <v>43.599999999999945</v>
          </cell>
          <cell r="CS172">
            <v>4.8999999999999133</v>
          </cell>
          <cell r="CT172">
            <v>8.5000000000000711</v>
          </cell>
          <cell r="CU172">
            <v>12.299999999999935</v>
          </cell>
          <cell r="CV172">
            <v>12.200000000000001</v>
          </cell>
          <cell r="CW172">
            <v>34.899999999999963</v>
          </cell>
          <cell r="CX172">
            <v>21.100000000000041</v>
          </cell>
          <cell r="CY172">
            <v>50.300000000000082</v>
          </cell>
          <cell r="CZ172">
            <v>21.600000000000211</v>
          </cell>
          <cell r="DA172">
            <v>32.699999999999775</v>
          </cell>
          <cell r="DB172">
            <v>57.599999999999937</v>
          </cell>
          <cell r="DC172">
            <v>71.800000000000097</v>
          </cell>
          <cell r="DD172">
            <v>39.500000000000128</v>
          </cell>
          <cell r="DE172">
            <v>61.200000000000308</v>
          </cell>
          <cell r="DF172">
            <v>75.600000000000051</v>
          </cell>
          <cell r="DG172">
            <v>146.10000000000039</v>
          </cell>
          <cell r="DH172">
            <v>57.200000000000237</v>
          </cell>
          <cell r="DI172">
            <v>91.199999999999378</v>
          </cell>
          <cell r="DJ172">
            <v>52.800000000000033</v>
          </cell>
          <cell r="DK172">
            <v>121.49999999999918</v>
          </cell>
          <cell r="DL172">
            <v>0</v>
          </cell>
          <cell r="DM172">
            <v>0</v>
          </cell>
          <cell r="DN172">
            <v>0</v>
          </cell>
          <cell r="DO172">
            <v>0</v>
          </cell>
          <cell r="DP172">
            <v>0</v>
          </cell>
          <cell r="DQ172">
            <v>0</v>
          </cell>
          <cell r="DR172">
            <v>0</v>
          </cell>
          <cell r="DS172">
            <v>0</v>
          </cell>
          <cell r="DT172">
            <v>0</v>
          </cell>
          <cell r="DU172">
            <v>0</v>
          </cell>
          <cell r="DV172">
            <v>0</v>
          </cell>
          <cell r="DW172">
            <v>0</v>
          </cell>
          <cell r="DX172">
            <v>0</v>
          </cell>
          <cell r="DY172">
            <v>0</v>
          </cell>
          <cell r="DZ172">
            <v>0</v>
          </cell>
          <cell r="EA172">
            <v>0</v>
          </cell>
          <cell r="EB172">
            <v>0</v>
          </cell>
          <cell r="EC172">
            <v>0</v>
          </cell>
          <cell r="ED172">
            <v>0</v>
          </cell>
          <cell r="EE172">
            <v>0</v>
          </cell>
          <cell r="EF172">
            <v>0</v>
          </cell>
          <cell r="EG172">
            <v>0</v>
          </cell>
          <cell r="EH172">
            <v>0</v>
          </cell>
          <cell r="EI172">
            <v>0</v>
          </cell>
          <cell r="EJ172">
            <v>0</v>
          </cell>
          <cell r="EK172">
            <v>0</v>
          </cell>
          <cell r="EL172">
            <v>0</v>
          </cell>
          <cell r="EM172">
            <v>0</v>
          </cell>
          <cell r="EN172">
            <v>0</v>
          </cell>
          <cell r="EO172">
            <v>0</v>
          </cell>
          <cell r="EP172">
            <v>0</v>
          </cell>
          <cell r="EQ172">
            <v>0</v>
          </cell>
          <cell r="ER172">
            <v>0</v>
          </cell>
          <cell r="ES172">
            <v>0</v>
          </cell>
          <cell r="ET172">
            <v>0</v>
          </cell>
          <cell r="EU172">
            <v>0</v>
          </cell>
          <cell r="EV172">
            <v>0</v>
          </cell>
          <cell r="EW172">
            <v>0</v>
          </cell>
          <cell r="EX172">
            <v>0</v>
          </cell>
          <cell r="EY172">
            <v>0</v>
          </cell>
          <cell r="EZ172">
            <v>0</v>
          </cell>
          <cell r="FA172">
            <v>0</v>
          </cell>
          <cell r="FB172">
            <v>0</v>
          </cell>
          <cell r="FC172">
            <v>0</v>
          </cell>
          <cell r="FD172">
            <v>0</v>
          </cell>
          <cell r="FE172">
            <v>0</v>
          </cell>
          <cell r="FF172">
            <v>0</v>
          </cell>
          <cell r="FG172">
            <v>0</v>
          </cell>
          <cell r="FH172">
            <v>0</v>
          </cell>
          <cell r="FI172">
            <v>0</v>
          </cell>
          <cell r="FJ172">
            <v>0</v>
          </cell>
          <cell r="FK172">
            <v>0</v>
          </cell>
          <cell r="FL172">
            <v>0</v>
          </cell>
          <cell r="FM172">
            <v>0</v>
          </cell>
          <cell r="FN172">
            <v>0</v>
          </cell>
          <cell r="FO172">
            <v>0</v>
          </cell>
          <cell r="FP172">
            <v>0</v>
          </cell>
          <cell r="FQ172">
            <v>0</v>
          </cell>
          <cell r="FR172">
            <v>0</v>
          </cell>
          <cell r="FS172">
            <v>0</v>
          </cell>
          <cell r="FT172">
            <v>0</v>
          </cell>
          <cell r="FU172">
            <v>0</v>
          </cell>
          <cell r="FV172">
            <v>0</v>
          </cell>
          <cell r="FW172">
            <v>0</v>
          </cell>
          <cell r="FX172">
            <v>0</v>
          </cell>
          <cell r="FY172">
            <v>0</v>
          </cell>
          <cell r="FZ172">
            <v>0</v>
          </cell>
          <cell r="GA172">
            <v>0</v>
          </cell>
          <cell r="GB172">
            <v>0</v>
          </cell>
          <cell r="GC172">
            <v>0</v>
          </cell>
          <cell r="GD172">
            <v>0</v>
          </cell>
          <cell r="GE172">
            <v>0</v>
          </cell>
          <cell r="GF172">
            <v>9.7301300000000008</v>
          </cell>
          <cell r="GG172">
            <v>9.7301300000000008</v>
          </cell>
          <cell r="GH172">
            <v>9.7301300000000008</v>
          </cell>
          <cell r="GI172">
            <v>9.7301300000000008</v>
          </cell>
          <cell r="GJ172">
            <v>9.7301300000000008</v>
          </cell>
          <cell r="GK172">
            <v>9.7301300000000008</v>
          </cell>
          <cell r="GL172">
            <v>9.7301300000000008</v>
          </cell>
          <cell r="GM172">
            <v>10.030265</v>
          </cell>
          <cell r="GN172">
            <v>10.030265</v>
          </cell>
          <cell r="GO172">
            <v>10.030265</v>
          </cell>
          <cell r="GP172">
            <v>10.030265</v>
          </cell>
          <cell r="GQ172">
            <v>10.030265</v>
          </cell>
        </row>
        <row r="173">
          <cell r="A173" t="str">
            <v>TXM IN</v>
          </cell>
          <cell r="B173" t="str">
            <v>Texmaco</v>
          </cell>
          <cell r="C173" t="str">
            <v>Engineering &amp; Capital Goods</v>
          </cell>
          <cell r="D173">
            <v>0</v>
          </cell>
          <cell r="E173">
            <v>0</v>
          </cell>
          <cell r="F173">
            <v>0</v>
          </cell>
          <cell r="G173">
            <v>0</v>
          </cell>
          <cell r="H173">
            <v>0</v>
          </cell>
          <cell r="I173">
            <v>0</v>
          </cell>
          <cell r="J173">
            <v>0</v>
          </cell>
          <cell r="K173">
            <v>0</v>
          </cell>
          <cell r="L173">
            <v>0</v>
          </cell>
          <cell r="M173">
            <v>0</v>
          </cell>
          <cell r="N173">
            <v>0</v>
          </cell>
          <cell r="O173">
            <v>0</v>
          </cell>
          <cell r="P173">
            <v>0</v>
          </cell>
          <cell r="Q173">
            <v>0</v>
          </cell>
          <cell r="R173">
            <v>0</v>
          </cell>
          <cell r="S173">
            <v>0</v>
          </cell>
          <cell r="T173">
            <v>0</v>
          </cell>
          <cell r="U173">
            <v>0</v>
          </cell>
          <cell r="V173">
            <v>0</v>
          </cell>
          <cell r="W173">
            <v>0</v>
          </cell>
          <cell r="X173">
            <v>0</v>
          </cell>
          <cell r="Y173">
            <v>0</v>
          </cell>
          <cell r="Z173">
            <v>0</v>
          </cell>
          <cell r="AA173">
            <v>0</v>
          </cell>
          <cell r="AB173">
            <v>0</v>
          </cell>
          <cell r="AC173">
            <v>0</v>
          </cell>
          <cell r="AD173">
            <v>0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-116.87599999999999</v>
          </cell>
          <cell r="AK173">
            <v>-8.5900000000000354</v>
          </cell>
          <cell r="AL173">
            <v>172.57700000000003</v>
          </cell>
          <cell r="AM173">
            <v>28.200000000000088</v>
          </cell>
          <cell r="AN173">
            <v>1.2699999999999827</v>
          </cell>
          <cell r="AO173">
            <v>22.409000000000066</v>
          </cell>
          <cell r="AP173">
            <v>64.009000000000071</v>
          </cell>
          <cell r="AQ173">
            <v>47.66799999999995</v>
          </cell>
          <cell r="AR173">
            <v>13.115000000000084</v>
          </cell>
          <cell r="AS173">
            <v>20.947999999999965</v>
          </cell>
          <cell r="AT173">
            <v>-16.552999999999969</v>
          </cell>
          <cell r="AU173">
            <v>95.197000000000017</v>
          </cell>
          <cell r="AV173">
            <v>31.436200000000156</v>
          </cell>
          <cell r="AW173">
            <v>57.776999999999887</v>
          </cell>
          <cell r="AX173">
            <v>67.594999999999999</v>
          </cell>
          <cell r="AY173">
            <v>11.711200000000105</v>
          </cell>
          <cell r="AZ173">
            <v>113.04299999999989</v>
          </cell>
          <cell r="BA173">
            <v>126.10100000000001</v>
          </cell>
          <cell r="BB173">
            <v>145.81299999999982</v>
          </cell>
          <cell r="BC173">
            <v>305.2540000000003</v>
          </cell>
          <cell r="BD173">
            <v>227.87300000000016</v>
          </cell>
          <cell r="BE173">
            <v>201.791</v>
          </cell>
          <cell r="BF173">
            <v>153.91999999999996</v>
          </cell>
          <cell r="BG173">
            <v>173.85399999999956</v>
          </cell>
          <cell r="BH173">
            <v>0</v>
          </cell>
          <cell r="BI173">
            <v>0</v>
          </cell>
          <cell r="BJ173">
            <v>0</v>
          </cell>
          <cell r="BK173">
            <v>0</v>
          </cell>
          <cell r="BL173">
            <v>0</v>
          </cell>
          <cell r="BM173">
            <v>0</v>
          </cell>
          <cell r="BN173">
            <v>0</v>
          </cell>
          <cell r="BO173">
            <v>0</v>
          </cell>
          <cell r="BP173">
            <v>0</v>
          </cell>
          <cell r="BQ173">
            <v>0</v>
          </cell>
          <cell r="BR173">
            <v>0</v>
          </cell>
          <cell r="BS173">
            <v>0</v>
          </cell>
          <cell r="BT173">
            <v>0</v>
          </cell>
          <cell r="BU173">
            <v>0</v>
          </cell>
          <cell r="BV173">
            <v>0</v>
          </cell>
          <cell r="BW173">
            <v>0</v>
          </cell>
          <cell r="BX173">
            <v>0</v>
          </cell>
          <cell r="BY173">
            <v>0</v>
          </cell>
          <cell r="BZ173">
            <v>0</v>
          </cell>
          <cell r="CA173">
            <v>0</v>
          </cell>
          <cell r="CB173">
            <v>0</v>
          </cell>
          <cell r="CC173">
            <v>0</v>
          </cell>
          <cell r="CD173">
            <v>0</v>
          </cell>
          <cell r="CE173">
            <v>0</v>
          </cell>
          <cell r="CF173">
            <v>0</v>
          </cell>
          <cell r="CG173">
            <v>0</v>
          </cell>
          <cell r="CH173">
            <v>0</v>
          </cell>
          <cell r="CI173">
            <v>0</v>
          </cell>
          <cell r="CJ173">
            <v>0</v>
          </cell>
          <cell r="CK173">
            <v>0</v>
          </cell>
          <cell r="CL173">
            <v>0</v>
          </cell>
          <cell r="CM173">
            <v>0</v>
          </cell>
          <cell r="CN173">
            <v>-116.15599999999999</v>
          </cell>
          <cell r="CO173">
            <v>-7.2900000000000356</v>
          </cell>
          <cell r="CP173">
            <v>174.10700000000003</v>
          </cell>
          <cell r="CQ173">
            <v>27.80000000000009</v>
          </cell>
          <cell r="CR173">
            <v>2.4699999999999829</v>
          </cell>
          <cell r="CS173">
            <v>23.609000000000066</v>
          </cell>
          <cell r="CT173">
            <v>75.259000000000071</v>
          </cell>
          <cell r="CU173">
            <v>52.637999999999948</v>
          </cell>
          <cell r="CV173">
            <v>14.755000000000084</v>
          </cell>
          <cell r="CW173">
            <v>22.597999999999963</v>
          </cell>
          <cell r="CX173">
            <v>-14.962999999999969</v>
          </cell>
          <cell r="CY173">
            <v>96.887000000000015</v>
          </cell>
          <cell r="CZ173">
            <v>33.348200000000155</v>
          </cell>
          <cell r="DA173">
            <v>59.706999999999887</v>
          </cell>
          <cell r="DB173">
            <v>69.394999999999996</v>
          </cell>
          <cell r="DC173">
            <v>13.541200000000105</v>
          </cell>
          <cell r="DD173">
            <v>114.68299999999989</v>
          </cell>
          <cell r="DE173">
            <v>127.80100000000002</v>
          </cell>
          <cell r="DF173">
            <v>147.3219999999998</v>
          </cell>
          <cell r="DG173">
            <v>306.76300000000032</v>
          </cell>
          <cell r="DH173">
            <v>229.38200000000015</v>
          </cell>
          <cell r="DI173">
            <v>203.29999999999998</v>
          </cell>
          <cell r="DJ173">
            <v>155.42899999999995</v>
          </cell>
          <cell r="DK173">
            <v>175.36299999999954</v>
          </cell>
          <cell r="DL173">
            <v>0</v>
          </cell>
          <cell r="DM173">
            <v>0</v>
          </cell>
          <cell r="DN173">
            <v>0</v>
          </cell>
          <cell r="DO173">
            <v>0</v>
          </cell>
          <cell r="DP173">
            <v>0</v>
          </cell>
          <cell r="DQ173">
            <v>0</v>
          </cell>
          <cell r="DR173">
            <v>0</v>
          </cell>
          <cell r="DS173">
            <v>0</v>
          </cell>
          <cell r="DT173">
            <v>0</v>
          </cell>
          <cell r="DU173">
            <v>0</v>
          </cell>
          <cell r="DV173">
            <v>0</v>
          </cell>
          <cell r="DW173">
            <v>0</v>
          </cell>
          <cell r="DX173">
            <v>0</v>
          </cell>
          <cell r="DY173">
            <v>0</v>
          </cell>
          <cell r="DZ173">
            <v>0</v>
          </cell>
          <cell r="EA173">
            <v>0</v>
          </cell>
          <cell r="EB173">
            <v>0</v>
          </cell>
          <cell r="EC173">
            <v>0</v>
          </cell>
          <cell r="ED173">
            <v>0</v>
          </cell>
          <cell r="EE173">
            <v>0</v>
          </cell>
          <cell r="EF173">
            <v>0</v>
          </cell>
          <cell r="EG173">
            <v>0</v>
          </cell>
          <cell r="EH173">
            <v>0</v>
          </cell>
          <cell r="EI173">
            <v>0</v>
          </cell>
          <cell r="EJ173">
            <v>0</v>
          </cell>
          <cell r="EK173">
            <v>0</v>
          </cell>
          <cell r="EL173">
            <v>0</v>
          </cell>
          <cell r="EM173">
            <v>0</v>
          </cell>
          <cell r="EN173">
            <v>0</v>
          </cell>
          <cell r="EO173">
            <v>0</v>
          </cell>
          <cell r="EP173">
            <v>0</v>
          </cell>
          <cell r="EQ173">
            <v>0</v>
          </cell>
          <cell r="ER173">
            <v>0</v>
          </cell>
          <cell r="ES173">
            <v>0</v>
          </cell>
          <cell r="ET173">
            <v>0</v>
          </cell>
          <cell r="EU173">
            <v>0</v>
          </cell>
          <cell r="EV173">
            <v>0</v>
          </cell>
          <cell r="EW173">
            <v>0</v>
          </cell>
          <cell r="EX173">
            <v>0</v>
          </cell>
          <cell r="EY173">
            <v>0</v>
          </cell>
          <cell r="EZ173">
            <v>0</v>
          </cell>
          <cell r="FA173">
            <v>0</v>
          </cell>
          <cell r="FB173">
            <v>0</v>
          </cell>
          <cell r="FC173">
            <v>0</v>
          </cell>
          <cell r="FD173">
            <v>0</v>
          </cell>
          <cell r="FE173">
            <v>0</v>
          </cell>
          <cell r="FF173">
            <v>0</v>
          </cell>
          <cell r="FG173">
            <v>0</v>
          </cell>
          <cell r="FH173">
            <v>0</v>
          </cell>
          <cell r="FI173">
            <v>0</v>
          </cell>
          <cell r="FJ173">
            <v>0</v>
          </cell>
          <cell r="FK173">
            <v>0</v>
          </cell>
          <cell r="FL173">
            <v>0</v>
          </cell>
          <cell r="FM173">
            <v>0</v>
          </cell>
          <cell r="FN173">
            <v>0</v>
          </cell>
          <cell r="FO173">
            <v>0</v>
          </cell>
          <cell r="FP173">
            <v>0</v>
          </cell>
          <cell r="FQ173">
            <v>0</v>
          </cell>
          <cell r="FR173">
            <v>0</v>
          </cell>
          <cell r="FS173">
            <v>0</v>
          </cell>
          <cell r="FT173">
            <v>51.628800000000005</v>
          </cell>
          <cell r="FU173">
            <v>51.628800000000005</v>
          </cell>
          <cell r="FV173">
            <v>51.628800000000005</v>
          </cell>
          <cell r="FW173">
            <v>51.628800000000005</v>
          </cell>
          <cell r="FX173">
            <v>51.628800000000005</v>
          </cell>
          <cell r="FY173">
            <v>51.628800000000005</v>
          </cell>
          <cell r="FZ173">
            <v>51.628800000000005</v>
          </cell>
          <cell r="GA173">
            <v>103.25</v>
          </cell>
          <cell r="GB173">
            <v>103.25</v>
          </cell>
          <cell r="GC173">
            <v>103.25</v>
          </cell>
          <cell r="GD173">
            <v>103.25</v>
          </cell>
          <cell r="GE173">
            <v>103.25</v>
          </cell>
          <cell r="GF173">
            <v>103.25</v>
          </cell>
          <cell r="GG173">
            <v>103.25</v>
          </cell>
          <cell r="GH173">
            <v>103.25</v>
          </cell>
          <cell r="GI173">
            <v>103.25</v>
          </cell>
          <cell r="GJ173">
            <v>103.25</v>
          </cell>
          <cell r="GK173">
            <v>103.25</v>
          </cell>
          <cell r="GL173">
            <v>110.8</v>
          </cell>
          <cell r="GM173">
            <v>110.8</v>
          </cell>
          <cell r="GN173">
            <v>110.8</v>
          </cell>
          <cell r="GO173">
            <v>110.8</v>
          </cell>
          <cell r="GP173">
            <v>110.8</v>
          </cell>
          <cell r="GQ173">
            <v>110.8</v>
          </cell>
        </row>
        <row r="174">
          <cell r="A174" t="str">
            <v>VOLT IN</v>
          </cell>
          <cell r="B174" t="str">
            <v>Voltas</v>
          </cell>
          <cell r="C174" t="str">
            <v>Engineering &amp; Capital Goods</v>
          </cell>
          <cell r="D174">
            <v>0</v>
          </cell>
          <cell r="E174">
            <v>0</v>
          </cell>
          <cell r="F174">
            <v>0</v>
          </cell>
          <cell r="G174">
            <v>0</v>
          </cell>
          <cell r="H174">
            <v>0</v>
          </cell>
          <cell r="I174">
            <v>0</v>
          </cell>
          <cell r="J174">
            <v>0</v>
          </cell>
          <cell r="K174">
            <v>0</v>
          </cell>
          <cell r="L174">
            <v>0</v>
          </cell>
          <cell r="M174">
            <v>0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R174">
            <v>0</v>
          </cell>
          <cell r="S174">
            <v>0</v>
          </cell>
          <cell r="T174">
            <v>0</v>
          </cell>
          <cell r="U174">
            <v>0</v>
          </cell>
          <cell r="V174">
            <v>0</v>
          </cell>
          <cell r="W174">
            <v>0</v>
          </cell>
          <cell r="X174">
            <v>0</v>
          </cell>
          <cell r="Y174">
            <v>0</v>
          </cell>
          <cell r="Z174">
            <v>0</v>
          </cell>
          <cell r="AA174">
            <v>0</v>
          </cell>
          <cell r="AB174">
            <v>0</v>
          </cell>
          <cell r="AC174">
            <v>0</v>
          </cell>
          <cell r="AD174">
            <v>0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 t="e">
            <v>#REF!</v>
          </cell>
          <cell r="AK174" t="e">
            <v>#REF!</v>
          </cell>
          <cell r="AL174" t="e">
            <v>#REF!</v>
          </cell>
          <cell r="AM174" t="e">
            <v>#REF!</v>
          </cell>
          <cell r="AN174" t="e">
            <v>#REF!</v>
          </cell>
          <cell r="AO174" t="e">
            <v>#REF!</v>
          </cell>
          <cell r="AP174" t="e">
            <v>#REF!</v>
          </cell>
          <cell r="AQ174" t="e">
            <v>#REF!</v>
          </cell>
          <cell r="AR174">
            <v>165.5</v>
          </cell>
          <cell r="AS174">
            <v>188.50000000000071</v>
          </cell>
          <cell r="AT174">
            <v>113.60000000000038</v>
          </cell>
          <cell r="AU174">
            <v>237.2999999999993</v>
          </cell>
          <cell r="AV174">
            <v>216.4999999999996</v>
          </cell>
          <cell r="AW174">
            <v>249.4999999999998</v>
          </cell>
          <cell r="AX174">
            <v>194.0999999999998</v>
          </cell>
          <cell r="AY174">
            <v>1198.9999999999991</v>
          </cell>
          <cell r="AZ174">
            <v>521.59999999999923</v>
          </cell>
          <cell r="BA174">
            <v>535.79999999999916</v>
          </cell>
          <cell r="BB174">
            <v>472.19999999999993</v>
          </cell>
          <cell r="BC174">
            <v>671.59999999999968</v>
          </cell>
          <cell r="BD174">
            <v>851.29999999999973</v>
          </cell>
          <cell r="BE174">
            <v>621.89999999999895</v>
          </cell>
          <cell r="BF174">
            <v>424.10000000000082</v>
          </cell>
          <cell r="BG174">
            <v>628.59999787000618</v>
          </cell>
          <cell r="BH174">
            <v>0</v>
          </cell>
          <cell r="BI174">
            <v>0</v>
          </cell>
          <cell r="BJ174">
            <v>0</v>
          </cell>
          <cell r="BK174">
            <v>0</v>
          </cell>
          <cell r="BL174">
            <v>0</v>
          </cell>
          <cell r="BM174">
            <v>0</v>
          </cell>
          <cell r="BN174">
            <v>0</v>
          </cell>
          <cell r="BO174">
            <v>0</v>
          </cell>
          <cell r="BP174">
            <v>0</v>
          </cell>
          <cell r="BQ174">
            <v>0</v>
          </cell>
          <cell r="BR174">
            <v>0</v>
          </cell>
          <cell r="BS174">
            <v>0</v>
          </cell>
          <cell r="BT174">
            <v>0</v>
          </cell>
          <cell r="BU174">
            <v>0</v>
          </cell>
          <cell r="BV174">
            <v>0</v>
          </cell>
          <cell r="BW174">
            <v>0</v>
          </cell>
          <cell r="BX174">
            <v>0</v>
          </cell>
          <cell r="BY174">
            <v>0</v>
          </cell>
          <cell r="BZ174">
            <v>0</v>
          </cell>
          <cell r="CA174">
            <v>0</v>
          </cell>
          <cell r="CB174">
            <v>0</v>
          </cell>
          <cell r="CC174">
            <v>0</v>
          </cell>
          <cell r="CD174">
            <v>0</v>
          </cell>
          <cell r="CE174">
            <v>0</v>
          </cell>
          <cell r="CF174">
            <v>0</v>
          </cell>
          <cell r="CG174">
            <v>0</v>
          </cell>
          <cell r="CH174">
            <v>0</v>
          </cell>
          <cell r="CI174">
            <v>0</v>
          </cell>
          <cell r="CJ174">
            <v>0</v>
          </cell>
          <cell r="CK174">
            <v>0</v>
          </cell>
          <cell r="CL174">
            <v>0</v>
          </cell>
          <cell r="CM174">
            <v>0</v>
          </cell>
          <cell r="CN174" t="e">
            <v>#REF!</v>
          </cell>
          <cell r="CO174" t="e">
            <v>#REF!</v>
          </cell>
          <cell r="CP174" t="e">
            <v>#REF!</v>
          </cell>
          <cell r="CQ174" t="e">
            <v>#REF!</v>
          </cell>
          <cell r="CR174" t="e">
            <v>#REF!</v>
          </cell>
          <cell r="CS174" t="e">
            <v>#REF!</v>
          </cell>
          <cell r="CT174" t="e">
            <v>#REF!</v>
          </cell>
          <cell r="CU174" t="e">
            <v>#REF!</v>
          </cell>
          <cell r="CV174">
            <v>239.5</v>
          </cell>
          <cell r="CW174">
            <v>266.90000000000072</v>
          </cell>
          <cell r="CX174">
            <v>227.10000000000036</v>
          </cell>
          <cell r="CY174">
            <v>233.2999999999993</v>
          </cell>
          <cell r="CZ174">
            <v>216.9999999999996</v>
          </cell>
          <cell r="DA174">
            <v>240.4999999999998</v>
          </cell>
          <cell r="DB174">
            <v>181.0999999999998</v>
          </cell>
          <cell r="DC174">
            <v>544.39999999999907</v>
          </cell>
          <cell r="DD174">
            <v>513.79999999999927</v>
          </cell>
          <cell r="DE174">
            <v>430.79999999999916</v>
          </cell>
          <cell r="DF174">
            <v>399.39999999999992</v>
          </cell>
          <cell r="DG174">
            <v>558.49999999999966</v>
          </cell>
          <cell r="DH174">
            <v>619.1999999999997</v>
          </cell>
          <cell r="DI174">
            <v>591.19999999999891</v>
          </cell>
          <cell r="DJ174">
            <v>426.10000000000082</v>
          </cell>
          <cell r="DK174">
            <v>776.39999787000625</v>
          </cell>
          <cell r="DL174">
            <v>0</v>
          </cell>
          <cell r="DM174">
            <v>0</v>
          </cell>
          <cell r="DN174">
            <v>0</v>
          </cell>
          <cell r="DO174">
            <v>0</v>
          </cell>
          <cell r="DP174">
            <v>0</v>
          </cell>
          <cell r="DQ174">
            <v>0</v>
          </cell>
          <cell r="DR174">
            <v>0</v>
          </cell>
          <cell r="DS174">
            <v>0</v>
          </cell>
          <cell r="DT174">
            <v>0</v>
          </cell>
          <cell r="DU174">
            <v>0</v>
          </cell>
          <cell r="DV174">
            <v>0</v>
          </cell>
          <cell r="DW174">
            <v>0</v>
          </cell>
          <cell r="DX174">
            <v>0</v>
          </cell>
          <cell r="DY174">
            <v>0</v>
          </cell>
          <cell r="DZ174">
            <v>0</v>
          </cell>
          <cell r="EA174">
            <v>0</v>
          </cell>
          <cell r="EB174">
            <v>0</v>
          </cell>
          <cell r="EC174">
            <v>0</v>
          </cell>
          <cell r="ED174">
            <v>0</v>
          </cell>
          <cell r="EE174">
            <v>0</v>
          </cell>
          <cell r="EF174">
            <v>0</v>
          </cell>
          <cell r="EG174">
            <v>0</v>
          </cell>
          <cell r="EH174">
            <v>0</v>
          </cell>
          <cell r="EI174">
            <v>0</v>
          </cell>
          <cell r="EJ174">
            <v>0</v>
          </cell>
          <cell r="EK174">
            <v>0</v>
          </cell>
          <cell r="EL174">
            <v>0</v>
          </cell>
          <cell r="EM174">
            <v>0</v>
          </cell>
          <cell r="EN174">
            <v>0</v>
          </cell>
          <cell r="EO174">
            <v>0</v>
          </cell>
          <cell r="EP174">
            <v>0</v>
          </cell>
          <cell r="EQ174">
            <v>0</v>
          </cell>
          <cell r="ER174">
            <v>0</v>
          </cell>
          <cell r="ES174">
            <v>0</v>
          </cell>
          <cell r="ET174">
            <v>0</v>
          </cell>
          <cell r="EU174">
            <v>0</v>
          </cell>
          <cell r="EV174">
            <v>0</v>
          </cell>
          <cell r="EW174">
            <v>0</v>
          </cell>
          <cell r="EX174">
            <v>0</v>
          </cell>
          <cell r="EY174">
            <v>0</v>
          </cell>
          <cell r="EZ174">
            <v>0</v>
          </cell>
          <cell r="FA174">
            <v>0</v>
          </cell>
          <cell r="FB174">
            <v>0</v>
          </cell>
          <cell r="FC174">
            <v>0</v>
          </cell>
          <cell r="FD174">
            <v>0</v>
          </cell>
          <cell r="FE174">
            <v>0</v>
          </cell>
          <cell r="FF174">
            <v>0</v>
          </cell>
          <cell r="FG174">
            <v>0</v>
          </cell>
          <cell r="FH174">
            <v>0</v>
          </cell>
          <cell r="FI174">
            <v>0</v>
          </cell>
          <cell r="FJ174">
            <v>0</v>
          </cell>
          <cell r="FK174">
            <v>0</v>
          </cell>
          <cell r="FL174">
            <v>0</v>
          </cell>
          <cell r="FM174">
            <v>0</v>
          </cell>
          <cell r="FN174">
            <v>0</v>
          </cell>
          <cell r="FO174">
            <v>0</v>
          </cell>
          <cell r="FP174">
            <v>0</v>
          </cell>
          <cell r="FQ174">
            <v>0</v>
          </cell>
          <cell r="FR174">
            <v>0</v>
          </cell>
          <cell r="FS174">
            <v>0</v>
          </cell>
          <cell r="FT174">
            <v>330.9</v>
          </cell>
          <cell r="FU174">
            <v>330.9</v>
          </cell>
          <cell r="FV174">
            <v>330.9</v>
          </cell>
          <cell r="FW174">
            <v>330.9</v>
          </cell>
          <cell r="FX174">
            <v>330.9</v>
          </cell>
          <cell r="FY174">
            <v>330.9</v>
          </cell>
          <cell r="FZ174">
            <v>330.9</v>
          </cell>
          <cell r="GA174">
            <v>330.9</v>
          </cell>
          <cell r="GB174">
            <v>330.9</v>
          </cell>
          <cell r="GC174">
            <v>330.9</v>
          </cell>
          <cell r="GD174">
            <v>330.9</v>
          </cell>
          <cell r="GE174">
            <v>330.9</v>
          </cell>
          <cell r="GF174">
            <v>330.9</v>
          </cell>
          <cell r="GG174">
            <v>330.9</v>
          </cell>
          <cell r="GH174">
            <v>331</v>
          </cell>
          <cell r="GI174">
            <v>331</v>
          </cell>
          <cell r="GJ174">
            <v>331</v>
          </cell>
          <cell r="GK174">
            <v>331</v>
          </cell>
          <cell r="GL174">
            <v>331</v>
          </cell>
          <cell r="GM174">
            <v>331</v>
          </cell>
          <cell r="GN174">
            <v>331</v>
          </cell>
          <cell r="GO174">
            <v>331</v>
          </cell>
          <cell r="GP174">
            <v>331</v>
          </cell>
          <cell r="GQ174">
            <v>331</v>
          </cell>
        </row>
        <row r="175">
          <cell r="A175" t="str">
            <v>VAMP IN</v>
          </cell>
          <cell r="B175" t="str">
            <v>Voltamp Transformers</v>
          </cell>
          <cell r="C175" t="str">
            <v>Engineering &amp; Capital Goods</v>
          </cell>
          <cell r="D175">
            <v>0</v>
          </cell>
          <cell r="E175">
            <v>0</v>
          </cell>
          <cell r="F175">
            <v>0</v>
          </cell>
          <cell r="G175">
            <v>0</v>
          </cell>
          <cell r="H175">
            <v>0</v>
          </cell>
          <cell r="I175">
            <v>0</v>
          </cell>
          <cell r="J175">
            <v>0</v>
          </cell>
          <cell r="K175">
            <v>0</v>
          </cell>
          <cell r="L175">
            <v>0</v>
          </cell>
          <cell r="M175">
            <v>0</v>
          </cell>
          <cell r="N175">
            <v>0</v>
          </cell>
          <cell r="O175">
            <v>0</v>
          </cell>
          <cell r="P175">
            <v>0</v>
          </cell>
          <cell r="Q175">
            <v>0</v>
          </cell>
          <cell r="R175">
            <v>0</v>
          </cell>
          <cell r="S175">
            <v>0</v>
          </cell>
          <cell r="T175">
            <v>0</v>
          </cell>
          <cell r="U175">
            <v>0</v>
          </cell>
          <cell r="V175">
            <v>0</v>
          </cell>
          <cell r="W175">
            <v>0</v>
          </cell>
          <cell r="X175">
            <v>0</v>
          </cell>
          <cell r="Y175">
            <v>0</v>
          </cell>
          <cell r="Z175">
            <v>0</v>
          </cell>
          <cell r="AA175">
            <v>0</v>
          </cell>
          <cell r="AB175">
            <v>0</v>
          </cell>
          <cell r="AC175">
            <v>0</v>
          </cell>
          <cell r="AD175">
            <v>0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O175">
            <v>0</v>
          </cell>
          <cell r="AP175">
            <v>0</v>
          </cell>
          <cell r="AQ175">
            <v>0</v>
          </cell>
          <cell r="AR175">
            <v>0</v>
          </cell>
          <cell r="AS175">
            <v>0</v>
          </cell>
          <cell r="AT175">
            <v>0</v>
          </cell>
          <cell r="AU175">
            <v>0</v>
          </cell>
          <cell r="AV175">
            <v>0</v>
          </cell>
          <cell r="AW175">
            <v>68.803000000000026</v>
          </cell>
          <cell r="AX175">
            <v>104.1600000000001</v>
          </cell>
          <cell r="AY175">
            <v>137.61700000000008</v>
          </cell>
          <cell r="AZ175">
            <v>170.3279999999998</v>
          </cell>
          <cell r="BA175">
            <v>185.14699999999993</v>
          </cell>
          <cell r="BB175">
            <v>227.25499999999994</v>
          </cell>
          <cell r="BC175">
            <v>216.31200000000004</v>
          </cell>
          <cell r="BD175">
            <v>231.7419999999999</v>
          </cell>
          <cell r="BE175">
            <v>273.30799999999982</v>
          </cell>
          <cell r="BF175">
            <v>341.01999999999992</v>
          </cell>
          <cell r="BG175">
            <v>662.01400000000012</v>
          </cell>
          <cell r="BH175">
            <v>0</v>
          </cell>
          <cell r="BI175">
            <v>0</v>
          </cell>
          <cell r="BJ175">
            <v>0</v>
          </cell>
          <cell r="BK175">
            <v>0</v>
          </cell>
          <cell r="BL175">
            <v>0</v>
          </cell>
          <cell r="BM175">
            <v>0</v>
          </cell>
          <cell r="BN175">
            <v>0</v>
          </cell>
          <cell r="BO175">
            <v>0</v>
          </cell>
          <cell r="BP175">
            <v>0</v>
          </cell>
          <cell r="BQ175">
            <v>0</v>
          </cell>
          <cell r="BR175">
            <v>0</v>
          </cell>
          <cell r="BS175">
            <v>0</v>
          </cell>
          <cell r="BT175">
            <v>0</v>
          </cell>
          <cell r="BU175">
            <v>0</v>
          </cell>
          <cell r="BV175">
            <v>0</v>
          </cell>
          <cell r="BW175">
            <v>0</v>
          </cell>
          <cell r="BX175">
            <v>0</v>
          </cell>
          <cell r="BY175">
            <v>0</v>
          </cell>
          <cell r="BZ175">
            <v>0</v>
          </cell>
          <cell r="CA175">
            <v>0</v>
          </cell>
          <cell r="CB175">
            <v>0</v>
          </cell>
          <cell r="CC175">
            <v>0</v>
          </cell>
          <cell r="CD175">
            <v>0</v>
          </cell>
          <cell r="CE175">
            <v>0</v>
          </cell>
          <cell r="CF175">
            <v>0</v>
          </cell>
          <cell r="CG175">
            <v>0</v>
          </cell>
          <cell r="CH175">
            <v>0</v>
          </cell>
          <cell r="CI175">
            <v>0</v>
          </cell>
          <cell r="CJ175">
            <v>0</v>
          </cell>
          <cell r="CK175">
            <v>0</v>
          </cell>
          <cell r="CL175">
            <v>0</v>
          </cell>
          <cell r="CM175">
            <v>0</v>
          </cell>
          <cell r="CN175">
            <v>0</v>
          </cell>
          <cell r="CO175">
            <v>0</v>
          </cell>
          <cell r="CP175">
            <v>0</v>
          </cell>
          <cell r="CQ175">
            <v>0</v>
          </cell>
          <cell r="CR175">
            <v>0</v>
          </cell>
          <cell r="CS175">
            <v>0</v>
          </cell>
          <cell r="CT175">
            <v>0</v>
          </cell>
          <cell r="CU175">
            <v>0</v>
          </cell>
          <cell r="CV175">
            <v>0</v>
          </cell>
          <cell r="CW175">
            <v>0</v>
          </cell>
          <cell r="CX175">
            <v>0</v>
          </cell>
          <cell r="CY175">
            <v>0</v>
          </cell>
          <cell r="CZ175">
            <v>0</v>
          </cell>
          <cell r="DA175">
            <v>68.803000000000026</v>
          </cell>
          <cell r="DB175">
            <v>104.1600000000001</v>
          </cell>
          <cell r="DC175">
            <v>137.61700000000008</v>
          </cell>
          <cell r="DD175">
            <v>170.3279999999998</v>
          </cell>
          <cell r="DE175">
            <v>185.14699999999993</v>
          </cell>
          <cell r="DF175">
            <v>227.25499999999994</v>
          </cell>
          <cell r="DG175">
            <v>216.31200000000004</v>
          </cell>
          <cell r="DH175">
            <v>231.7419999999999</v>
          </cell>
          <cell r="DI175">
            <v>273.30799999999982</v>
          </cell>
          <cell r="DJ175">
            <v>341.01999999999992</v>
          </cell>
          <cell r="DK175">
            <v>662.01400000000012</v>
          </cell>
          <cell r="DL175">
            <v>0</v>
          </cell>
          <cell r="DM175">
            <v>0</v>
          </cell>
          <cell r="DN175">
            <v>0</v>
          </cell>
          <cell r="DO175">
            <v>0</v>
          </cell>
          <cell r="DP175">
            <v>0</v>
          </cell>
          <cell r="DQ175">
            <v>0</v>
          </cell>
          <cell r="DR175">
            <v>0</v>
          </cell>
          <cell r="DS175">
            <v>0</v>
          </cell>
          <cell r="DT175">
            <v>0</v>
          </cell>
          <cell r="DU175">
            <v>0</v>
          </cell>
          <cell r="DV175">
            <v>0</v>
          </cell>
          <cell r="DW175">
            <v>0</v>
          </cell>
          <cell r="DX175">
            <v>0</v>
          </cell>
          <cell r="DY175">
            <v>0</v>
          </cell>
          <cell r="DZ175">
            <v>0</v>
          </cell>
          <cell r="EA175">
            <v>0</v>
          </cell>
          <cell r="EB175">
            <v>0</v>
          </cell>
          <cell r="EC175">
            <v>0</v>
          </cell>
          <cell r="ED175">
            <v>0</v>
          </cell>
          <cell r="EE175">
            <v>0</v>
          </cell>
          <cell r="EF175">
            <v>0</v>
          </cell>
          <cell r="EG175">
            <v>0</v>
          </cell>
          <cell r="EH175">
            <v>0</v>
          </cell>
          <cell r="EI175">
            <v>0</v>
          </cell>
          <cell r="EJ175">
            <v>0</v>
          </cell>
          <cell r="EK175">
            <v>0</v>
          </cell>
          <cell r="EL175">
            <v>0</v>
          </cell>
          <cell r="EM175">
            <v>0</v>
          </cell>
          <cell r="EN175">
            <v>0</v>
          </cell>
          <cell r="EO175">
            <v>0</v>
          </cell>
          <cell r="EP175">
            <v>0</v>
          </cell>
          <cell r="EQ175">
            <v>0</v>
          </cell>
          <cell r="ER175">
            <v>0</v>
          </cell>
          <cell r="ES175">
            <v>0</v>
          </cell>
          <cell r="ET175">
            <v>0</v>
          </cell>
          <cell r="EU175">
            <v>0</v>
          </cell>
          <cell r="EV175">
            <v>0</v>
          </cell>
          <cell r="EW175">
            <v>0</v>
          </cell>
          <cell r="EX175">
            <v>0</v>
          </cell>
          <cell r="EY175">
            <v>0</v>
          </cell>
          <cell r="EZ175">
            <v>0</v>
          </cell>
          <cell r="FA175">
            <v>0</v>
          </cell>
          <cell r="FB175">
            <v>0</v>
          </cell>
          <cell r="FC175">
            <v>0</v>
          </cell>
          <cell r="FD175">
            <v>0</v>
          </cell>
          <cell r="FE175">
            <v>0</v>
          </cell>
          <cell r="FF175">
            <v>0</v>
          </cell>
          <cell r="FG175">
            <v>0</v>
          </cell>
          <cell r="FH175">
            <v>0</v>
          </cell>
          <cell r="FI175">
            <v>0</v>
          </cell>
          <cell r="FJ175">
            <v>0</v>
          </cell>
          <cell r="FK175">
            <v>0</v>
          </cell>
          <cell r="FL175">
            <v>0</v>
          </cell>
          <cell r="FM175">
            <v>0</v>
          </cell>
          <cell r="FN175">
            <v>0</v>
          </cell>
          <cell r="FO175">
            <v>0</v>
          </cell>
          <cell r="FP175">
            <v>0</v>
          </cell>
          <cell r="FQ175">
            <v>0</v>
          </cell>
          <cell r="FR175">
            <v>0</v>
          </cell>
          <cell r="FS175">
            <v>0</v>
          </cell>
          <cell r="FT175">
            <v>0</v>
          </cell>
          <cell r="FU175">
            <v>0</v>
          </cell>
          <cell r="FV175">
            <v>0</v>
          </cell>
          <cell r="FW175">
            <v>0</v>
          </cell>
          <cell r="FX175">
            <v>0</v>
          </cell>
          <cell r="FY175">
            <v>0</v>
          </cell>
          <cell r="FZ175">
            <v>0</v>
          </cell>
          <cell r="GA175">
            <v>0</v>
          </cell>
          <cell r="GB175">
            <v>0</v>
          </cell>
          <cell r="GC175">
            <v>0</v>
          </cell>
          <cell r="GD175">
            <v>0</v>
          </cell>
          <cell r="GE175">
            <v>0</v>
          </cell>
          <cell r="GF175">
            <v>0</v>
          </cell>
          <cell r="GG175">
            <v>10.017100000000001</v>
          </cell>
          <cell r="GH175">
            <v>10.117100000000001</v>
          </cell>
          <cell r="GI175">
            <v>10.117100000000001</v>
          </cell>
          <cell r="GJ175">
            <v>10.117100000000001</v>
          </cell>
          <cell r="GK175">
            <v>10.117100000000001</v>
          </cell>
          <cell r="GL175">
            <v>10.117100000000001</v>
          </cell>
          <cell r="GM175">
            <v>10.117100000000001</v>
          </cell>
          <cell r="GN175">
            <v>10.117100000000001</v>
          </cell>
          <cell r="GO175">
            <v>10.117100000000001</v>
          </cell>
          <cell r="GP175">
            <v>10.117100000000001</v>
          </cell>
          <cell r="GQ175">
            <v>10.117100000000001</v>
          </cell>
        </row>
        <row r="176">
          <cell r="A176" t="str">
            <v>TRF IN</v>
          </cell>
          <cell r="B176" t="str">
            <v>TRF Ltd</v>
          </cell>
          <cell r="C176" t="str">
            <v>Engineering &amp; Capital Goods</v>
          </cell>
          <cell r="D176">
            <v>0</v>
          </cell>
          <cell r="E176">
            <v>0</v>
          </cell>
          <cell r="F176">
            <v>0</v>
          </cell>
          <cell r="G176">
            <v>0</v>
          </cell>
          <cell r="H176">
            <v>0</v>
          </cell>
          <cell r="I176">
            <v>0</v>
          </cell>
          <cell r="J176">
            <v>0</v>
          </cell>
          <cell r="K176">
            <v>0</v>
          </cell>
          <cell r="L176">
            <v>0</v>
          </cell>
          <cell r="M176">
            <v>0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  <cell r="T176">
            <v>0</v>
          </cell>
          <cell r="U176">
            <v>0</v>
          </cell>
          <cell r="V176">
            <v>0</v>
          </cell>
          <cell r="W176">
            <v>0</v>
          </cell>
          <cell r="X176">
            <v>0</v>
          </cell>
          <cell r="Y176">
            <v>0</v>
          </cell>
          <cell r="Z176">
            <v>0</v>
          </cell>
          <cell r="AA176">
            <v>0</v>
          </cell>
          <cell r="AB176">
            <v>0</v>
          </cell>
          <cell r="AC176">
            <v>0</v>
          </cell>
          <cell r="AD176">
            <v>0</v>
          </cell>
          <cell r="AE176">
            <v>0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4.4049999999999603</v>
          </cell>
          <cell r="AK176">
            <v>1.3340000000000112</v>
          </cell>
          <cell r="AL176">
            <v>-9.1590000000000007</v>
          </cell>
          <cell r="AM176">
            <v>55.327999999999903</v>
          </cell>
          <cell r="AN176">
            <v>6.6270000000000318</v>
          </cell>
          <cell r="AO176">
            <v>2.9509999999999561</v>
          </cell>
          <cell r="AP176">
            <v>3.4910000000000188</v>
          </cell>
          <cell r="AQ176">
            <v>26.591000000000015</v>
          </cell>
          <cell r="AR176">
            <v>-19.599999999999991</v>
          </cell>
          <cell r="AS176">
            <v>30.294000000000036</v>
          </cell>
          <cell r="AT176">
            <v>19.494000000000014</v>
          </cell>
          <cell r="AU176">
            <v>40.575999999999873</v>
          </cell>
          <cell r="AV176">
            <v>14.737000000000045</v>
          </cell>
          <cell r="AW176">
            <v>37.610999999999933</v>
          </cell>
          <cell r="AX176">
            <v>49.900000000000162</v>
          </cell>
          <cell r="AY176">
            <v>100.33500000000004</v>
          </cell>
          <cell r="AZ176">
            <v>46.432999999999936</v>
          </cell>
          <cell r="BA176">
            <v>165.20000000000007</v>
          </cell>
          <cell r="BB176">
            <v>55.235999999999905</v>
          </cell>
          <cell r="BC176">
            <v>154.16500000000008</v>
          </cell>
          <cell r="BD176">
            <v>38.623000000000062</v>
          </cell>
          <cell r="BE176">
            <v>110.56100000000005</v>
          </cell>
          <cell r="BF176">
            <v>67.121000000000294</v>
          </cell>
          <cell r="BG176">
            <v>238.97999999999996</v>
          </cell>
          <cell r="BH176">
            <v>0</v>
          </cell>
          <cell r="BI176">
            <v>0</v>
          </cell>
          <cell r="BJ176">
            <v>0</v>
          </cell>
          <cell r="BK176">
            <v>0</v>
          </cell>
          <cell r="BL176">
            <v>0</v>
          </cell>
          <cell r="BM176">
            <v>0</v>
          </cell>
          <cell r="BN176">
            <v>0</v>
          </cell>
          <cell r="BO176">
            <v>0</v>
          </cell>
          <cell r="BP176">
            <v>0</v>
          </cell>
          <cell r="BQ176">
            <v>0</v>
          </cell>
          <cell r="BR176">
            <v>0</v>
          </cell>
          <cell r="BS176">
            <v>0</v>
          </cell>
          <cell r="BT176">
            <v>0</v>
          </cell>
          <cell r="BU176">
            <v>0</v>
          </cell>
          <cell r="BV176">
            <v>0</v>
          </cell>
          <cell r="BW176">
            <v>0</v>
          </cell>
          <cell r="BX176">
            <v>0</v>
          </cell>
          <cell r="BY176">
            <v>0</v>
          </cell>
          <cell r="BZ176">
            <v>0</v>
          </cell>
          <cell r="CA176">
            <v>0</v>
          </cell>
          <cell r="CB176">
            <v>0</v>
          </cell>
          <cell r="CC176">
            <v>0</v>
          </cell>
          <cell r="CD176">
            <v>0</v>
          </cell>
          <cell r="CE176">
            <v>0</v>
          </cell>
          <cell r="CF176">
            <v>0</v>
          </cell>
          <cell r="CG176">
            <v>0</v>
          </cell>
          <cell r="CH176">
            <v>0</v>
          </cell>
          <cell r="CI176">
            <v>0</v>
          </cell>
          <cell r="CJ176">
            <v>0</v>
          </cell>
          <cell r="CK176">
            <v>0</v>
          </cell>
          <cell r="CL176">
            <v>0</v>
          </cell>
          <cell r="CM176">
            <v>0</v>
          </cell>
          <cell r="CN176">
            <v>5.0649999999999604</v>
          </cell>
          <cell r="CO176">
            <v>1.3340000000000112</v>
          </cell>
          <cell r="CP176">
            <v>5.5709999999999997</v>
          </cell>
          <cell r="CQ176">
            <v>59.277999999999906</v>
          </cell>
          <cell r="CR176">
            <v>7.4670000000000316</v>
          </cell>
          <cell r="CS176">
            <v>3.790999999999956</v>
          </cell>
          <cell r="CT176">
            <v>4.3310000000000191</v>
          </cell>
          <cell r="CU176">
            <v>27.431000000000015</v>
          </cell>
          <cell r="CV176">
            <v>-18.929999999999989</v>
          </cell>
          <cell r="CW176">
            <v>30.964000000000038</v>
          </cell>
          <cell r="CX176">
            <v>20.164000000000016</v>
          </cell>
          <cell r="CY176">
            <v>41.545999999999871</v>
          </cell>
          <cell r="CZ176">
            <v>14.497000000000044</v>
          </cell>
          <cell r="DA176">
            <v>37.854999999999933</v>
          </cell>
          <cell r="DB176">
            <v>49.900000000000162</v>
          </cell>
          <cell r="DC176">
            <v>100.57900000000004</v>
          </cell>
          <cell r="DD176">
            <v>46.676999999999936</v>
          </cell>
          <cell r="DE176">
            <v>64.329000000000079</v>
          </cell>
          <cell r="DF176">
            <v>55.479999999999905</v>
          </cell>
          <cell r="DG176">
            <v>154.40900000000008</v>
          </cell>
          <cell r="DH176">
            <v>38.867000000000061</v>
          </cell>
          <cell r="DI176">
            <v>110.80500000000005</v>
          </cell>
          <cell r="DJ176">
            <v>67.365000000000293</v>
          </cell>
          <cell r="DK176">
            <v>239.22399999999996</v>
          </cell>
          <cell r="DL176">
            <v>0</v>
          </cell>
          <cell r="DM176">
            <v>0</v>
          </cell>
          <cell r="DN176">
            <v>0</v>
          </cell>
          <cell r="DO176">
            <v>0</v>
          </cell>
          <cell r="DP176">
            <v>0</v>
          </cell>
          <cell r="DQ176">
            <v>0</v>
          </cell>
          <cell r="DR176">
            <v>0</v>
          </cell>
          <cell r="DS176">
            <v>0</v>
          </cell>
          <cell r="DT176">
            <v>0</v>
          </cell>
          <cell r="DU176">
            <v>0</v>
          </cell>
          <cell r="DV176">
            <v>0</v>
          </cell>
          <cell r="DW176">
            <v>0</v>
          </cell>
          <cell r="DX176">
            <v>0</v>
          </cell>
          <cell r="DY176">
            <v>0</v>
          </cell>
          <cell r="DZ176">
            <v>0</v>
          </cell>
          <cell r="EA176">
            <v>0</v>
          </cell>
          <cell r="EB176">
            <v>0</v>
          </cell>
          <cell r="EC176">
            <v>0</v>
          </cell>
          <cell r="ED176">
            <v>0</v>
          </cell>
          <cell r="EE176">
            <v>0</v>
          </cell>
          <cell r="EF176">
            <v>0</v>
          </cell>
          <cell r="EG176">
            <v>0</v>
          </cell>
          <cell r="EH176">
            <v>0</v>
          </cell>
          <cell r="EI176">
            <v>0</v>
          </cell>
          <cell r="EJ176">
            <v>0</v>
          </cell>
          <cell r="EK176">
            <v>0</v>
          </cell>
          <cell r="EL176">
            <v>0</v>
          </cell>
          <cell r="EM176">
            <v>0</v>
          </cell>
          <cell r="EN176">
            <v>0</v>
          </cell>
          <cell r="EO176">
            <v>0</v>
          </cell>
          <cell r="EP176">
            <v>0</v>
          </cell>
          <cell r="EQ176">
            <v>0</v>
          </cell>
          <cell r="ER176">
            <v>0</v>
          </cell>
          <cell r="ES176">
            <v>0</v>
          </cell>
          <cell r="ET176">
            <v>0</v>
          </cell>
          <cell r="EU176">
            <v>0</v>
          </cell>
          <cell r="EV176">
            <v>0</v>
          </cell>
          <cell r="EW176">
            <v>0</v>
          </cell>
          <cell r="EX176">
            <v>0</v>
          </cell>
          <cell r="EY176">
            <v>0</v>
          </cell>
          <cell r="EZ176">
            <v>0</v>
          </cell>
          <cell r="FA176">
            <v>0</v>
          </cell>
          <cell r="FB176">
            <v>0</v>
          </cell>
          <cell r="FC176">
            <v>0</v>
          </cell>
          <cell r="FD176">
            <v>0</v>
          </cell>
          <cell r="FE176">
            <v>0</v>
          </cell>
          <cell r="FF176">
            <v>0</v>
          </cell>
          <cell r="FG176">
            <v>0</v>
          </cell>
          <cell r="FH176">
            <v>0</v>
          </cell>
          <cell r="FI176">
            <v>0</v>
          </cell>
          <cell r="FJ176">
            <v>0</v>
          </cell>
          <cell r="FK176">
            <v>0</v>
          </cell>
          <cell r="FL176">
            <v>0</v>
          </cell>
          <cell r="FM176">
            <v>0</v>
          </cell>
          <cell r="FN176">
            <v>0</v>
          </cell>
          <cell r="FO176">
            <v>0</v>
          </cell>
          <cell r="FP176">
            <v>0</v>
          </cell>
          <cell r="FQ176">
            <v>0</v>
          </cell>
          <cell r="FR176">
            <v>0</v>
          </cell>
          <cell r="FS176">
            <v>0</v>
          </cell>
          <cell r="FT176">
            <v>5.5</v>
          </cell>
          <cell r="FU176">
            <v>5.5</v>
          </cell>
          <cell r="FV176">
            <v>5.5</v>
          </cell>
          <cell r="FW176">
            <v>5.5</v>
          </cell>
          <cell r="FX176">
            <v>5.5</v>
          </cell>
          <cell r="FY176">
            <v>5.5</v>
          </cell>
          <cell r="FZ176">
            <v>5.5</v>
          </cell>
          <cell r="GA176">
            <v>5.5</v>
          </cell>
          <cell r="GB176">
            <v>5.5</v>
          </cell>
          <cell r="GC176">
            <v>5.5</v>
          </cell>
          <cell r="GD176">
            <v>5.5</v>
          </cell>
          <cell r="GE176">
            <v>5.5</v>
          </cell>
          <cell r="GF176">
            <v>5.5</v>
          </cell>
          <cell r="GG176">
            <v>5.5</v>
          </cell>
          <cell r="GH176">
            <v>5.5</v>
          </cell>
          <cell r="GI176">
            <v>5.5</v>
          </cell>
          <cell r="GJ176">
            <v>5.5022060000000002</v>
          </cell>
          <cell r="GK176">
            <v>5.5022060000000002</v>
          </cell>
          <cell r="GL176">
            <v>5.5022060000000002</v>
          </cell>
          <cell r="GM176">
            <v>5.5022060000000002</v>
          </cell>
          <cell r="GN176">
            <v>5.5022060000000002</v>
          </cell>
          <cell r="GO176">
            <v>5.5022060000000002</v>
          </cell>
          <cell r="GP176">
            <v>5.5022060000000002</v>
          </cell>
          <cell r="GQ176">
            <v>5.5022060000000002</v>
          </cell>
        </row>
        <row r="177">
          <cell r="A177" t="str">
            <v>TMX IN</v>
          </cell>
          <cell r="B177" t="str">
            <v>Thermax</v>
          </cell>
          <cell r="C177" t="str">
            <v>Engineering &amp; Capital Goods</v>
          </cell>
          <cell r="D177">
            <v>0</v>
          </cell>
          <cell r="E177">
            <v>0</v>
          </cell>
          <cell r="F177">
            <v>0</v>
          </cell>
          <cell r="G177">
            <v>0</v>
          </cell>
          <cell r="H177">
            <v>0</v>
          </cell>
          <cell r="I177">
            <v>0</v>
          </cell>
          <cell r="J177">
            <v>0</v>
          </cell>
          <cell r="K177">
            <v>0</v>
          </cell>
          <cell r="L177">
            <v>0</v>
          </cell>
          <cell r="M177">
            <v>0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  <cell r="T177">
            <v>0</v>
          </cell>
          <cell r="U177">
            <v>0</v>
          </cell>
          <cell r="V177">
            <v>0</v>
          </cell>
          <cell r="W177">
            <v>0</v>
          </cell>
          <cell r="X177">
            <v>0</v>
          </cell>
          <cell r="Y177">
            <v>0</v>
          </cell>
          <cell r="Z177">
            <v>0</v>
          </cell>
          <cell r="AA177">
            <v>0</v>
          </cell>
          <cell r="AB177">
            <v>0</v>
          </cell>
          <cell r="AC177">
            <v>0</v>
          </cell>
          <cell r="AD177">
            <v>0</v>
          </cell>
          <cell r="AE177">
            <v>0</v>
          </cell>
          <cell r="AF177">
            <v>0</v>
          </cell>
          <cell r="AG177">
            <v>66</v>
          </cell>
          <cell r="AH177">
            <v>51.099999999999952</v>
          </cell>
          <cell r="AI177">
            <v>338.29999999999961</v>
          </cell>
          <cell r="AJ177">
            <v>71.499999999999929</v>
          </cell>
          <cell r="AK177">
            <v>139.70000000000002</v>
          </cell>
          <cell r="AL177">
            <v>95.500000000000014</v>
          </cell>
          <cell r="AM177">
            <v>234.2</v>
          </cell>
          <cell r="AN177">
            <v>56.00000000000027</v>
          </cell>
          <cell r="AO177">
            <v>108.30000000000018</v>
          </cell>
          <cell r="AP177">
            <v>126.80000000000017</v>
          </cell>
          <cell r="AQ177">
            <v>262.1999999999997</v>
          </cell>
          <cell r="AR177">
            <v>172.40000000000012</v>
          </cell>
          <cell r="AS177">
            <v>345.80000000000041</v>
          </cell>
          <cell r="AT177">
            <v>294.60000000000036</v>
          </cell>
          <cell r="AU177">
            <v>419.69999999999931</v>
          </cell>
          <cell r="AV177">
            <v>273.10000000000002</v>
          </cell>
          <cell r="AW177">
            <v>350.79999999999967</v>
          </cell>
          <cell r="AX177">
            <v>547.20000000000039</v>
          </cell>
          <cell r="AY177">
            <v>697.30000000000041</v>
          </cell>
          <cell r="AZ177">
            <v>560.1000000000007</v>
          </cell>
          <cell r="BA177">
            <v>691.99999999999932</v>
          </cell>
          <cell r="BB177">
            <v>750.40000000000009</v>
          </cell>
          <cell r="BC177">
            <v>784.2999999999995</v>
          </cell>
          <cell r="BD177">
            <v>637.08000000000015</v>
          </cell>
          <cell r="BE177">
            <v>569.56000000000017</v>
          </cell>
          <cell r="BF177">
            <v>722.87399999999957</v>
          </cell>
          <cell r="BG177">
            <v>929.72199999999884</v>
          </cell>
          <cell r="BH177">
            <v>0</v>
          </cell>
          <cell r="BI177">
            <v>0</v>
          </cell>
          <cell r="BJ177">
            <v>0</v>
          </cell>
          <cell r="BK177">
            <v>0</v>
          </cell>
          <cell r="BL177">
            <v>0</v>
          </cell>
          <cell r="BM177">
            <v>0</v>
          </cell>
          <cell r="BN177">
            <v>0</v>
          </cell>
          <cell r="BO177">
            <v>0</v>
          </cell>
          <cell r="BP177">
            <v>0</v>
          </cell>
          <cell r="BQ177">
            <v>0</v>
          </cell>
          <cell r="BR177">
            <v>0</v>
          </cell>
          <cell r="BS177">
            <v>0</v>
          </cell>
          <cell r="BT177">
            <v>0</v>
          </cell>
          <cell r="BU177">
            <v>0</v>
          </cell>
          <cell r="BV177">
            <v>0</v>
          </cell>
          <cell r="BW177">
            <v>0</v>
          </cell>
          <cell r="BX177">
            <v>0</v>
          </cell>
          <cell r="BY177">
            <v>0</v>
          </cell>
          <cell r="BZ177">
            <v>0</v>
          </cell>
          <cell r="CA177">
            <v>0</v>
          </cell>
          <cell r="CB177">
            <v>0</v>
          </cell>
          <cell r="CC177">
            <v>0</v>
          </cell>
          <cell r="CD177">
            <v>0</v>
          </cell>
          <cell r="CE177">
            <v>0</v>
          </cell>
          <cell r="CF177">
            <v>0</v>
          </cell>
          <cell r="CG177">
            <v>0</v>
          </cell>
          <cell r="CH177">
            <v>0</v>
          </cell>
          <cell r="CI177">
            <v>0</v>
          </cell>
          <cell r="CJ177">
            <v>0</v>
          </cell>
          <cell r="CK177">
            <v>80.5</v>
          </cell>
          <cell r="CL177">
            <v>65.599999999999952</v>
          </cell>
          <cell r="CM177">
            <v>352.79999999999961</v>
          </cell>
          <cell r="CN177">
            <v>71.499999999999929</v>
          </cell>
          <cell r="CO177">
            <v>168.70000000000002</v>
          </cell>
          <cell r="CP177">
            <v>110.00000000000001</v>
          </cell>
          <cell r="CQ177">
            <v>248.7</v>
          </cell>
          <cell r="CR177">
            <v>56.00000000000027</v>
          </cell>
          <cell r="CS177">
            <v>108.30000000000018</v>
          </cell>
          <cell r="CT177">
            <v>126.80000000000017</v>
          </cell>
          <cell r="CU177">
            <v>262.1999999999997</v>
          </cell>
          <cell r="CV177">
            <v>172.40000000000012</v>
          </cell>
          <cell r="CW177">
            <v>345.80000000000041</v>
          </cell>
          <cell r="CX177">
            <v>294.60000000000036</v>
          </cell>
          <cell r="CY177">
            <v>419.69999999999931</v>
          </cell>
          <cell r="CZ177">
            <v>273.10000000000002</v>
          </cell>
          <cell r="DA177">
            <v>446.99999999999966</v>
          </cell>
          <cell r="DB177">
            <v>547.20000000000039</v>
          </cell>
          <cell r="DC177">
            <v>655.90000000000043</v>
          </cell>
          <cell r="DD177">
            <v>560.1000000000007</v>
          </cell>
          <cell r="DE177">
            <v>691.99999999999932</v>
          </cell>
          <cell r="DF177">
            <v>750.40000000000009</v>
          </cell>
          <cell r="DG177">
            <v>784.2999999999995</v>
          </cell>
          <cell r="DH177">
            <v>637.08000000000015</v>
          </cell>
          <cell r="DI177">
            <v>569.56000000000017</v>
          </cell>
          <cell r="DJ177">
            <v>722.87399999999957</v>
          </cell>
          <cell r="DK177">
            <v>929.72199999999884</v>
          </cell>
          <cell r="DL177">
            <v>0</v>
          </cell>
          <cell r="DM177">
            <v>0</v>
          </cell>
          <cell r="DN177">
            <v>0</v>
          </cell>
          <cell r="DO177">
            <v>0</v>
          </cell>
          <cell r="DP177">
            <v>0</v>
          </cell>
          <cell r="DQ177">
            <v>0</v>
          </cell>
          <cell r="DR177">
            <v>0</v>
          </cell>
          <cell r="DS177">
            <v>0</v>
          </cell>
          <cell r="DT177">
            <v>0</v>
          </cell>
          <cell r="DU177">
            <v>0</v>
          </cell>
          <cell r="DV177">
            <v>0</v>
          </cell>
          <cell r="DW177">
            <v>0</v>
          </cell>
          <cell r="DX177">
            <v>0</v>
          </cell>
          <cell r="DY177">
            <v>0</v>
          </cell>
          <cell r="DZ177">
            <v>0</v>
          </cell>
          <cell r="EA177">
            <v>0</v>
          </cell>
          <cell r="EB177">
            <v>0</v>
          </cell>
          <cell r="EC177">
            <v>0</v>
          </cell>
          <cell r="ED177">
            <v>0</v>
          </cell>
          <cell r="EE177">
            <v>0</v>
          </cell>
          <cell r="EF177">
            <v>0</v>
          </cell>
          <cell r="EG177">
            <v>0</v>
          </cell>
          <cell r="EH177">
            <v>0</v>
          </cell>
          <cell r="EI177">
            <v>0</v>
          </cell>
          <cell r="EJ177">
            <v>0</v>
          </cell>
          <cell r="EK177">
            <v>0</v>
          </cell>
          <cell r="EL177">
            <v>0</v>
          </cell>
          <cell r="EM177">
            <v>0</v>
          </cell>
          <cell r="EN177">
            <v>0</v>
          </cell>
          <cell r="EO177">
            <v>0</v>
          </cell>
          <cell r="EP177">
            <v>0</v>
          </cell>
          <cell r="EQ177">
            <v>0</v>
          </cell>
          <cell r="ER177">
            <v>0</v>
          </cell>
          <cell r="ES177">
            <v>0</v>
          </cell>
          <cell r="ET177">
            <v>0</v>
          </cell>
          <cell r="EU177">
            <v>0</v>
          </cell>
          <cell r="EV177">
            <v>0</v>
          </cell>
          <cell r="EW177">
            <v>0</v>
          </cell>
          <cell r="EX177">
            <v>0</v>
          </cell>
          <cell r="EY177">
            <v>0</v>
          </cell>
          <cell r="EZ177">
            <v>0</v>
          </cell>
          <cell r="FA177">
            <v>0</v>
          </cell>
          <cell r="FB177">
            <v>0</v>
          </cell>
          <cell r="FC177">
            <v>0</v>
          </cell>
          <cell r="FD177">
            <v>0</v>
          </cell>
          <cell r="FE177">
            <v>0</v>
          </cell>
          <cell r="FF177">
            <v>0</v>
          </cell>
          <cell r="FG177">
            <v>0</v>
          </cell>
          <cell r="FH177">
            <v>0</v>
          </cell>
          <cell r="FI177">
            <v>0</v>
          </cell>
          <cell r="FJ177">
            <v>0</v>
          </cell>
          <cell r="FK177">
            <v>0</v>
          </cell>
          <cell r="FL177">
            <v>0</v>
          </cell>
          <cell r="FM177">
            <v>0</v>
          </cell>
          <cell r="FN177">
            <v>0</v>
          </cell>
          <cell r="FO177">
            <v>0</v>
          </cell>
          <cell r="FP177">
            <v>0</v>
          </cell>
          <cell r="FQ177">
            <v>0</v>
          </cell>
          <cell r="FR177">
            <v>0</v>
          </cell>
          <cell r="FS177">
            <v>0</v>
          </cell>
          <cell r="FT177">
            <v>0</v>
          </cell>
          <cell r="FU177">
            <v>0</v>
          </cell>
          <cell r="FV177">
            <v>0</v>
          </cell>
          <cell r="FW177">
            <v>0</v>
          </cell>
          <cell r="FX177">
            <v>194</v>
          </cell>
          <cell r="FY177">
            <v>194</v>
          </cell>
          <cell r="FZ177">
            <v>194</v>
          </cell>
          <cell r="GA177">
            <v>194</v>
          </cell>
          <cell r="GB177">
            <v>194</v>
          </cell>
          <cell r="GC177">
            <v>194</v>
          </cell>
          <cell r="GD177">
            <v>194</v>
          </cell>
          <cell r="GE177">
            <v>194</v>
          </cell>
          <cell r="GF177">
            <v>194</v>
          </cell>
          <cell r="GG177">
            <v>194</v>
          </cell>
          <cell r="GH177">
            <v>194</v>
          </cell>
          <cell r="GI177">
            <v>194.17000000000002</v>
          </cell>
          <cell r="GJ177">
            <v>194.17000000000002</v>
          </cell>
          <cell r="GK177">
            <v>194.17000000000002</v>
          </cell>
          <cell r="GL177">
            <v>194.17000000000002</v>
          </cell>
          <cell r="GM177">
            <v>194.17000000000002</v>
          </cell>
          <cell r="GN177">
            <v>194.17000000000002</v>
          </cell>
          <cell r="GO177">
            <v>194.17000000000002</v>
          </cell>
          <cell r="GP177">
            <v>194.17000000000002</v>
          </cell>
          <cell r="GQ177">
            <v>194.17000000000002</v>
          </cell>
        </row>
        <row r="178">
          <cell r="A178" t="str">
            <v>WSI IN</v>
          </cell>
          <cell r="B178" t="str">
            <v>W S Industries</v>
          </cell>
          <cell r="C178" t="str">
            <v>Engineering &amp; Capital Goods</v>
          </cell>
          <cell r="CJ178">
            <v>0</v>
          </cell>
          <cell r="CK178">
            <v>0</v>
          </cell>
          <cell r="CL178">
            <v>0</v>
          </cell>
          <cell r="CM178">
            <v>0</v>
          </cell>
          <cell r="CN178">
            <v>0</v>
          </cell>
          <cell r="CO178">
            <v>0</v>
          </cell>
          <cell r="CP178">
            <v>0</v>
          </cell>
          <cell r="CQ178">
            <v>0</v>
          </cell>
          <cell r="CR178">
            <v>0</v>
          </cell>
          <cell r="CS178">
            <v>0</v>
          </cell>
          <cell r="CT178">
            <v>0</v>
          </cell>
          <cell r="CU178">
            <v>0</v>
          </cell>
          <cell r="CV178">
            <v>0</v>
          </cell>
          <cell r="CW178">
            <v>0</v>
          </cell>
          <cell r="CX178">
            <v>0</v>
          </cell>
          <cell r="CY178">
            <v>0</v>
          </cell>
          <cell r="CZ178">
            <v>0</v>
          </cell>
          <cell r="DA178">
            <v>0</v>
          </cell>
          <cell r="DB178">
            <v>0</v>
          </cell>
          <cell r="DC178">
            <v>0</v>
          </cell>
          <cell r="DD178">
            <v>0</v>
          </cell>
          <cell r="DE178">
            <v>0</v>
          </cell>
          <cell r="DF178">
            <v>0</v>
          </cell>
          <cell r="DG178">
            <v>0</v>
          </cell>
          <cell r="DH178">
            <v>0</v>
          </cell>
          <cell r="DI178">
            <v>0</v>
          </cell>
          <cell r="DJ178">
            <v>0</v>
          </cell>
          <cell r="DK178">
            <v>0</v>
          </cell>
        </row>
        <row r="179">
          <cell r="A179" t="str">
            <v>FMCG</v>
          </cell>
          <cell r="B179" t="str">
            <v>FMCG</v>
          </cell>
          <cell r="CJ179">
            <v>0</v>
          </cell>
          <cell r="CK179">
            <v>0</v>
          </cell>
          <cell r="CL179">
            <v>0</v>
          </cell>
          <cell r="CM179">
            <v>0</v>
          </cell>
          <cell r="CN179">
            <v>0</v>
          </cell>
          <cell r="CO179">
            <v>0</v>
          </cell>
          <cell r="CP179">
            <v>0</v>
          </cell>
          <cell r="CQ179">
            <v>0</v>
          </cell>
          <cell r="CR179">
            <v>0</v>
          </cell>
          <cell r="CS179">
            <v>0</v>
          </cell>
          <cell r="CT179">
            <v>0</v>
          </cell>
          <cell r="CU179">
            <v>0</v>
          </cell>
          <cell r="CV179">
            <v>0</v>
          </cell>
          <cell r="CW179">
            <v>0</v>
          </cell>
          <cell r="CX179">
            <v>0</v>
          </cell>
          <cell r="CY179">
            <v>0</v>
          </cell>
          <cell r="CZ179">
            <v>0</v>
          </cell>
          <cell r="DA179">
            <v>0</v>
          </cell>
          <cell r="DB179">
            <v>0</v>
          </cell>
          <cell r="DC179">
            <v>0</v>
          </cell>
          <cell r="DD179">
            <v>0</v>
          </cell>
          <cell r="DE179">
            <v>0</v>
          </cell>
          <cell r="DF179">
            <v>0</v>
          </cell>
          <cell r="DG179">
            <v>0</v>
          </cell>
          <cell r="DH179">
            <v>0</v>
          </cell>
          <cell r="DI179">
            <v>0</v>
          </cell>
          <cell r="DJ179">
            <v>0</v>
          </cell>
          <cell r="DK179">
            <v>0</v>
          </cell>
        </row>
        <row r="180">
          <cell r="A180" t="str">
            <v>BRIT IN</v>
          </cell>
          <cell r="B180" t="str">
            <v>Britannia Industries</v>
          </cell>
          <cell r="C180" t="str">
            <v>FMCG</v>
          </cell>
          <cell r="D180">
            <v>0</v>
          </cell>
          <cell r="E180">
            <v>0</v>
          </cell>
          <cell r="F180">
            <v>0</v>
          </cell>
          <cell r="G180">
            <v>0</v>
          </cell>
          <cell r="H180">
            <v>0</v>
          </cell>
          <cell r="I180">
            <v>0</v>
          </cell>
          <cell r="J180">
            <v>0</v>
          </cell>
          <cell r="K180">
            <v>0</v>
          </cell>
          <cell r="L180">
            <v>0</v>
          </cell>
          <cell r="M180">
            <v>0</v>
          </cell>
          <cell r="N180">
            <v>0</v>
          </cell>
          <cell r="O180">
            <v>0</v>
          </cell>
          <cell r="P180">
            <v>0</v>
          </cell>
          <cell r="Q180">
            <v>0</v>
          </cell>
          <cell r="R180">
            <v>0</v>
          </cell>
          <cell r="S180">
            <v>0</v>
          </cell>
          <cell r="T180">
            <v>0</v>
          </cell>
          <cell r="U180">
            <v>0</v>
          </cell>
          <cell r="V180">
            <v>0</v>
          </cell>
          <cell r="W180">
            <v>0</v>
          </cell>
          <cell r="X180">
            <v>0</v>
          </cell>
          <cell r="Y180">
            <v>0</v>
          </cell>
          <cell r="Z180">
            <v>0</v>
          </cell>
          <cell r="AA180">
            <v>0</v>
          </cell>
          <cell r="AB180">
            <v>0</v>
          </cell>
          <cell r="AC180">
            <v>0</v>
          </cell>
          <cell r="AD180">
            <v>0</v>
          </cell>
          <cell r="AE180">
            <v>0</v>
          </cell>
          <cell r="AF180">
            <v>0</v>
          </cell>
          <cell r="AG180">
            <v>0</v>
          </cell>
          <cell r="AH180">
            <v>0</v>
          </cell>
          <cell r="AI180">
            <v>0</v>
          </cell>
          <cell r="AJ180">
            <v>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O180">
            <v>0</v>
          </cell>
          <cell r="AP180">
            <v>297</v>
          </cell>
          <cell r="AQ180">
            <v>108</v>
          </cell>
          <cell r="AR180">
            <v>391</v>
          </cell>
          <cell r="AS180">
            <v>438</v>
          </cell>
          <cell r="AT180">
            <v>357</v>
          </cell>
          <cell r="AU180">
            <v>278</v>
          </cell>
          <cell r="AV180">
            <v>303</v>
          </cell>
          <cell r="AW180">
            <v>212</v>
          </cell>
          <cell r="AX180">
            <v>164</v>
          </cell>
          <cell r="AY180">
            <v>398</v>
          </cell>
          <cell r="AZ180">
            <v>361</v>
          </cell>
          <cell r="BA180">
            <v>484.7000000000001</v>
          </cell>
          <cell r="BB180">
            <v>454.30000000000007</v>
          </cell>
          <cell r="BC180">
            <v>610</v>
          </cell>
          <cell r="BD180">
            <v>403</v>
          </cell>
          <cell r="BE180">
            <v>532.99999999999818</v>
          </cell>
          <cell r="BF180">
            <v>461.5000000000008</v>
          </cell>
          <cell r="BG180">
            <v>406.49999999999795</v>
          </cell>
          <cell r="BH180">
            <v>0</v>
          </cell>
          <cell r="BI180">
            <v>0</v>
          </cell>
          <cell r="BJ180">
            <v>0</v>
          </cell>
          <cell r="BK180">
            <v>0</v>
          </cell>
          <cell r="BL180">
            <v>0</v>
          </cell>
          <cell r="BM180">
            <v>0</v>
          </cell>
          <cell r="BN180">
            <v>0</v>
          </cell>
          <cell r="BO180">
            <v>0</v>
          </cell>
          <cell r="BP180">
            <v>0</v>
          </cell>
          <cell r="BQ180">
            <v>0</v>
          </cell>
          <cell r="BR180">
            <v>0</v>
          </cell>
          <cell r="BS180">
            <v>0</v>
          </cell>
          <cell r="BT180">
            <v>0</v>
          </cell>
          <cell r="BU180">
            <v>0</v>
          </cell>
          <cell r="BV180">
            <v>0</v>
          </cell>
          <cell r="BW180">
            <v>0</v>
          </cell>
          <cell r="BX180">
            <v>0</v>
          </cell>
          <cell r="BY180">
            <v>0</v>
          </cell>
          <cell r="BZ180">
            <v>0</v>
          </cell>
          <cell r="CA180">
            <v>0</v>
          </cell>
          <cell r="CB180">
            <v>0</v>
          </cell>
          <cell r="CC180">
            <v>0</v>
          </cell>
          <cell r="CD180">
            <v>0</v>
          </cell>
          <cell r="CE180">
            <v>0</v>
          </cell>
          <cell r="CF180">
            <v>0</v>
          </cell>
          <cell r="CG180">
            <v>0</v>
          </cell>
          <cell r="CH180">
            <v>0</v>
          </cell>
          <cell r="CI180">
            <v>0</v>
          </cell>
          <cell r="CJ180">
            <v>0</v>
          </cell>
          <cell r="CK180">
            <v>0</v>
          </cell>
          <cell r="CL180">
            <v>0</v>
          </cell>
          <cell r="CM180">
            <v>0</v>
          </cell>
          <cell r="CN180">
            <v>0</v>
          </cell>
          <cell r="CO180">
            <v>0</v>
          </cell>
          <cell r="CP180">
            <v>0</v>
          </cell>
          <cell r="CQ180">
            <v>0</v>
          </cell>
          <cell r="CR180">
            <v>0</v>
          </cell>
          <cell r="CS180">
            <v>0</v>
          </cell>
          <cell r="CT180">
            <v>329</v>
          </cell>
          <cell r="CU180">
            <v>222</v>
          </cell>
          <cell r="CV180">
            <v>357</v>
          </cell>
          <cell r="CW180">
            <v>439</v>
          </cell>
          <cell r="CX180">
            <v>390</v>
          </cell>
          <cell r="CY180">
            <v>229</v>
          </cell>
          <cell r="CZ180">
            <v>326</v>
          </cell>
          <cell r="DA180">
            <v>238</v>
          </cell>
          <cell r="DB180">
            <v>201</v>
          </cell>
          <cell r="DC180">
            <v>366</v>
          </cell>
          <cell r="DD180">
            <v>392</v>
          </cell>
          <cell r="DE180">
            <v>516.00000000000011</v>
          </cell>
          <cell r="DF180">
            <v>487.70000000000005</v>
          </cell>
          <cell r="DG180">
            <v>623</v>
          </cell>
          <cell r="DH180">
            <v>458</v>
          </cell>
          <cell r="DI180">
            <v>596.5999999999982</v>
          </cell>
          <cell r="DJ180">
            <v>525.80000000000075</v>
          </cell>
          <cell r="DK180">
            <v>429.89999999999793</v>
          </cell>
          <cell r="DL180">
            <v>0</v>
          </cell>
          <cell r="DM180">
            <v>0</v>
          </cell>
          <cell r="DN180">
            <v>0</v>
          </cell>
          <cell r="DO180">
            <v>0</v>
          </cell>
          <cell r="DP180">
            <v>0</v>
          </cell>
          <cell r="DQ180">
            <v>0</v>
          </cell>
          <cell r="DR180">
            <v>0</v>
          </cell>
          <cell r="DS180">
            <v>0</v>
          </cell>
          <cell r="DT180">
            <v>0</v>
          </cell>
          <cell r="DU180">
            <v>0</v>
          </cell>
          <cell r="DV180">
            <v>0</v>
          </cell>
          <cell r="DW180">
            <v>0</v>
          </cell>
          <cell r="DX180">
            <v>0</v>
          </cell>
          <cell r="DY180">
            <v>0</v>
          </cell>
          <cell r="DZ180">
            <v>0</v>
          </cell>
          <cell r="EA180">
            <v>0</v>
          </cell>
          <cell r="EB180">
            <v>0</v>
          </cell>
          <cell r="EC180">
            <v>0</v>
          </cell>
          <cell r="ED180">
            <v>0</v>
          </cell>
          <cell r="EE180">
            <v>0</v>
          </cell>
          <cell r="EF180">
            <v>0</v>
          </cell>
          <cell r="EG180">
            <v>0</v>
          </cell>
          <cell r="EH180">
            <v>0</v>
          </cell>
          <cell r="EI180">
            <v>0</v>
          </cell>
          <cell r="EJ180">
            <v>0</v>
          </cell>
          <cell r="EK180">
            <v>0</v>
          </cell>
          <cell r="EL180">
            <v>0</v>
          </cell>
          <cell r="EM180">
            <v>0</v>
          </cell>
          <cell r="EN180">
            <v>0</v>
          </cell>
          <cell r="EO180">
            <v>0</v>
          </cell>
          <cell r="EP180">
            <v>0</v>
          </cell>
          <cell r="EQ180">
            <v>0</v>
          </cell>
          <cell r="ER180">
            <v>0</v>
          </cell>
          <cell r="ES180">
            <v>0</v>
          </cell>
          <cell r="ET180">
            <v>0</v>
          </cell>
          <cell r="EU180">
            <v>0</v>
          </cell>
          <cell r="EV180">
            <v>0</v>
          </cell>
          <cell r="EW180">
            <v>0</v>
          </cell>
          <cell r="EX180">
            <v>0</v>
          </cell>
          <cell r="EY180">
            <v>0</v>
          </cell>
          <cell r="EZ180">
            <v>0</v>
          </cell>
          <cell r="FA180">
            <v>0</v>
          </cell>
          <cell r="FB180">
            <v>0</v>
          </cell>
          <cell r="FC180">
            <v>0</v>
          </cell>
          <cell r="FD180">
            <v>0</v>
          </cell>
          <cell r="FE180">
            <v>0</v>
          </cell>
          <cell r="FF180">
            <v>0</v>
          </cell>
          <cell r="FG180">
            <v>0</v>
          </cell>
          <cell r="FH180">
            <v>0</v>
          </cell>
          <cell r="FI180">
            <v>0</v>
          </cell>
          <cell r="FJ180">
            <v>0</v>
          </cell>
          <cell r="FK180">
            <v>0</v>
          </cell>
          <cell r="FL180">
            <v>0</v>
          </cell>
          <cell r="FM180">
            <v>0</v>
          </cell>
          <cell r="FN180">
            <v>0</v>
          </cell>
          <cell r="FO180">
            <v>0</v>
          </cell>
          <cell r="FP180">
            <v>0</v>
          </cell>
          <cell r="FQ180">
            <v>0</v>
          </cell>
          <cell r="FR180">
            <v>0</v>
          </cell>
          <cell r="FS180">
            <v>0</v>
          </cell>
          <cell r="FT180">
            <v>0</v>
          </cell>
          <cell r="FU180">
            <v>0</v>
          </cell>
          <cell r="FV180">
            <v>0</v>
          </cell>
          <cell r="FW180">
            <v>0</v>
          </cell>
          <cell r="FX180">
            <v>0</v>
          </cell>
          <cell r="FY180">
            <v>0</v>
          </cell>
          <cell r="FZ180">
            <v>23.890163000000001</v>
          </cell>
          <cell r="GA180">
            <v>23.890163000000001</v>
          </cell>
          <cell r="GB180">
            <v>23.890163000000001</v>
          </cell>
          <cell r="GC180">
            <v>23.890163000000001</v>
          </cell>
          <cell r="GD180">
            <v>23.890163000000001</v>
          </cell>
          <cell r="GE180">
            <v>23.890163000000001</v>
          </cell>
          <cell r="GF180">
            <v>23.890163000000001</v>
          </cell>
          <cell r="GG180">
            <v>23.890163000000001</v>
          </cell>
          <cell r="GH180">
            <v>23.890163000000001</v>
          </cell>
          <cell r="GI180">
            <v>23.890163000000001</v>
          </cell>
          <cell r="GJ180">
            <v>23.9</v>
          </cell>
          <cell r="GK180">
            <v>23.9</v>
          </cell>
          <cell r="GL180">
            <v>23.9</v>
          </cell>
          <cell r="GM180">
            <v>23.9</v>
          </cell>
          <cell r="GN180">
            <v>23.9</v>
          </cell>
          <cell r="GO180">
            <v>23.9</v>
          </cell>
          <cell r="GP180">
            <v>23.9</v>
          </cell>
          <cell r="GQ180">
            <v>23.9</v>
          </cell>
        </row>
        <row r="181">
          <cell r="A181" t="str">
            <v>CLGT IN</v>
          </cell>
          <cell r="B181" t="str">
            <v>Colgate-Palmolive (India)</v>
          </cell>
          <cell r="C181" t="str">
            <v>FMCG</v>
          </cell>
          <cell r="D181">
            <v>0</v>
          </cell>
          <cell r="E181">
            <v>0</v>
          </cell>
          <cell r="F181">
            <v>0</v>
          </cell>
          <cell r="G181">
            <v>0</v>
          </cell>
          <cell r="H181">
            <v>0</v>
          </cell>
          <cell r="I181">
            <v>0</v>
          </cell>
          <cell r="J181">
            <v>0</v>
          </cell>
          <cell r="K181">
            <v>0</v>
          </cell>
          <cell r="L181">
            <v>0</v>
          </cell>
          <cell r="M181">
            <v>0</v>
          </cell>
          <cell r="N181">
            <v>0</v>
          </cell>
          <cell r="O181">
            <v>0</v>
          </cell>
          <cell r="P181">
            <v>0</v>
          </cell>
          <cell r="Q181">
            <v>0</v>
          </cell>
          <cell r="R181">
            <v>0</v>
          </cell>
          <cell r="S181">
            <v>0</v>
          </cell>
          <cell r="T181">
            <v>0</v>
          </cell>
          <cell r="U181">
            <v>0</v>
          </cell>
          <cell r="V181">
            <v>0</v>
          </cell>
          <cell r="W181">
            <v>0</v>
          </cell>
          <cell r="X181">
            <v>0</v>
          </cell>
          <cell r="Y181">
            <v>0</v>
          </cell>
          <cell r="Z181">
            <v>0</v>
          </cell>
          <cell r="AA181">
            <v>0</v>
          </cell>
          <cell r="AB181">
            <v>0</v>
          </cell>
          <cell r="AC181">
            <v>0</v>
          </cell>
          <cell r="AD181">
            <v>0</v>
          </cell>
          <cell r="AE181">
            <v>0</v>
          </cell>
          <cell r="AF181">
            <v>0</v>
          </cell>
          <cell r="AG181">
            <v>0</v>
          </cell>
          <cell r="AH181">
            <v>0</v>
          </cell>
          <cell r="AI181">
            <v>0</v>
          </cell>
          <cell r="AJ181">
            <v>207</v>
          </cell>
          <cell r="AK181">
            <v>231.8</v>
          </cell>
          <cell r="AL181">
            <v>274.49999999999972</v>
          </cell>
          <cell r="AM181">
            <v>366.80000000000007</v>
          </cell>
          <cell r="AN181">
            <v>254.40000000000035</v>
          </cell>
          <cell r="AO181">
            <v>269.70000000000005</v>
          </cell>
          <cell r="AP181">
            <v>285.39999999999969</v>
          </cell>
          <cell r="AQ181">
            <v>323.4000000000002</v>
          </cell>
          <cell r="AR181">
            <v>354.79999999999978</v>
          </cell>
          <cell r="AS181">
            <v>308.79999999999956</v>
          </cell>
          <cell r="AT181">
            <v>417.30000000000007</v>
          </cell>
          <cell r="AU181">
            <v>370.09999999999985</v>
          </cell>
          <cell r="AV181">
            <v>360.60000000000019</v>
          </cell>
          <cell r="AW181">
            <v>505.39999999999935</v>
          </cell>
          <cell r="AX181">
            <v>503.39999999999964</v>
          </cell>
          <cell r="AY181">
            <v>505.89999999999981</v>
          </cell>
          <cell r="AZ181">
            <v>608.79999999999973</v>
          </cell>
          <cell r="BA181">
            <v>547.3999999999993</v>
          </cell>
          <cell r="BB181">
            <v>604.69999999999982</v>
          </cell>
          <cell r="BC181">
            <v>556.20000000000005</v>
          </cell>
          <cell r="BD181">
            <v>719.19999999999982</v>
          </cell>
          <cell r="BE181">
            <v>635</v>
          </cell>
          <cell r="BF181">
            <v>777.39999999999986</v>
          </cell>
          <cell r="BG181">
            <v>590.73657552000043</v>
          </cell>
          <cell r="BH181">
            <v>0</v>
          </cell>
          <cell r="BI181">
            <v>0</v>
          </cell>
          <cell r="BJ181">
            <v>0</v>
          </cell>
          <cell r="BK181">
            <v>0</v>
          </cell>
          <cell r="BL181">
            <v>0</v>
          </cell>
          <cell r="BM181">
            <v>0</v>
          </cell>
          <cell r="BN181">
            <v>0</v>
          </cell>
          <cell r="BO181">
            <v>0</v>
          </cell>
          <cell r="BP181">
            <v>0</v>
          </cell>
          <cell r="BQ181">
            <v>0</v>
          </cell>
          <cell r="BR181">
            <v>0</v>
          </cell>
          <cell r="BS181">
            <v>0</v>
          </cell>
          <cell r="BT181">
            <v>0</v>
          </cell>
          <cell r="BU181">
            <v>0</v>
          </cell>
          <cell r="BV181">
            <v>0</v>
          </cell>
          <cell r="BW181">
            <v>0</v>
          </cell>
          <cell r="BX181">
            <v>0</v>
          </cell>
          <cell r="BY181">
            <v>0</v>
          </cell>
          <cell r="BZ181">
            <v>0</v>
          </cell>
          <cell r="CA181">
            <v>0</v>
          </cell>
          <cell r="CB181">
            <v>0</v>
          </cell>
          <cell r="CC181">
            <v>0</v>
          </cell>
          <cell r="CD181">
            <v>0</v>
          </cell>
          <cell r="CE181">
            <v>0</v>
          </cell>
          <cell r="CF181">
            <v>0</v>
          </cell>
          <cell r="CG181">
            <v>0</v>
          </cell>
          <cell r="CH181">
            <v>0</v>
          </cell>
          <cell r="CI181">
            <v>0</v>
          </cell>
          <cell r="CJ181">
            <v>0</v>
          </cell>
          <cell r="CK181">
            <v>0</v>
          </cell>
          <cell r="CL181">
            <v>0</v>
          </cell>
          <cell r="CM181">
            <v>0</v>
          </cell>
          <cell r="CN181">
            <v>207</v>
          </cell>
          <cell r="CO181">
            <v>231.8</v>
          </cell>
          <cell r="CP181">
            <v>274.49999999999972</v>
          </cell>
          <cell r="CQ181">
            <v>366.80000000000007</v>
          </cell>
          <cell r="CR181">
            <v>254.40000000000035</v>
          </cell>
          <cell r="CS181">
            <v>269.70000000000005</v>
          </cell>
          <cell r="CT181">
            <v>285.39999999999969</v>
          </cell>
          <cell r="CU181">
            <v>323.4000000000002</v>
          </cell>
          <cell r="CV181">
            <v>354.79999999999978</v>
          </cell>
          <cell r="CW181">
            <v>308.79999999999956</v>
          </cell>
          <cell r="CX181">
            <v>417.30000000000007</v>
          </cell>
          <cell r="CY181">
            <v>370.09999999999985</v>
          </cell>
          <cell r="CZ181">
            <v>360.60000000000019</v>
          </cell>
          <cell r="DA181">
            <v>505.39999999999935</v>
          </cell>
          <cell r="DB181">
            <v>503.39999999999964</v>
          </cell>
          <cell r="DC181">
            <v>505.89999999999981</v>
          </cell>
          <cell r="DD181">
            <v>608.79999999999973</v>
          </cell>
          <cell r="DE181">
            <v>547.3999999999993</v>
          </cell>
          <cell r="DF181">
            <v>604.69999999999982</v>
          </cell>
          <cell r="DG181">
            <v>556.20000000000005</v>
          </cell>
          <cell r="DH181">
            <v>719.19999999999982</v>
          </cell>
          <cell r="DI181">
            <v>635</v>
          </cell>
          <cell r="DJ181">
            <v>777.39999999999986</v>
          </cell>
          <cell r="DK181">
            <v>590.73657552000043</v>
          </cell>
          <cell r="DL181">
            <v>0</v>
          </cell>
          <cell r="DM181">
            <v>0</v>
          </cell>
          <cell r="DN181">
            <v>0</v>
          </cell>
          <cell r="DO181">
            <v>0</v>
          </cell>
          <cell r="DP181">
            <v>0</v>
          </cell>
          <cell r="DQ181">
            <v>0</v>
          </cell>
          <cell r="DR181">
            <v>0</v>
          </cell>
          <cell r="DS181">
            <v>0</v>
          </cell>
          <cell r="DT181">
            <v>0</v>
          </cell>
          <cell r="DU181">
            <v>0</v>
          </cell>
          <cell r="DV181">
            <v>0</v>
          </cell>
          <cell r="DW181">
            <v>0</v>
          </cell>
          <cell r="DX181">
            <v>0</v>
          </cell>
          <cell r="DY181">
            <v>0</v>
          </cell>
          <cell r="DZ181">
            <v>0</v>
          </cell>
          <cell r="EA181">
            <v>0</v>
          </cell>
          <cell r="EB181">
            <v>0</v>
          </cell>
          <cell r="EC181">
            <v>0</v>
          </cell>
          <cell r="ED181">
            <v>0</v>
          </cell>
          <cell r="EE181">
            <v>0</v>
          </cell>
          <cell r="EF181">
            <v>0</v>
          </cell>
          <cell r="EG181">
            <v>0</v>
          </cell>
          <cell r="EH181">
            <v>0</v>
          </cell>
          <cell r="EI181">
            <v>0</v>
          </cell>
          <cell r="EJ181">
            <v>0</v>
          </cell>
          <cell r="EK181">
            <v>0</v>
          </cell>
          <cell r="EL181">
            <v>0</v>
          </cell>
          <cell r="EM181">
            <v>0</v>
          </cell>
          <cell r="EN181">
            <v>0</v>
          </cell>
          <cell r="EO181">
            <v>0</v>
          </cell>
          <cell r="EP181">
            <v>0</v>
          </cell>
          <cell r="EQ181">
            <v>0</v>
          </cell>
          <cell r="ER181">
            <v>0</v>
          </cell>
          <cell r="ES181">
            <v>0</v>
          </cell>
          <cell r="ET181">
            <v>0</v>
          </cell>
          <cell r="EU181">
            <v>0</v>
          </cell>
          <cell r="EV181">
            <v>0</v>
          </cell>
          <cell r="EW181">
            <v>0</v>
          </cell>
          <cell r="EX181">
            <v>0</v>
          </cell>
          <cell r="EY181">
            <v>0</v>
          </cell>
          <cell r="EZ181">
            <v>0</v>
          </cell>
          <cell r="FA181">
            <v>0</v>
          </cell>
          <cell r="FB181">
            <v>0</v>
          </cell>
          <cell r="FC181">
            <v>0</v>
          </cell>
          <cell r="FD181">
            <v>0</v>
          </cell>
          <cell r="FE181">
            <v>0</v>
          </cell>
          <cell r="FF181">
            <v>0</v>
          </cell>
          <cell r="FG181">
            <v>0</v>
          </cell>
          <cell r="FH181">
            <v>0</v>
          </cell>
          <cell r="FI181">
            <v>0</v>
          </cell>
          <cell r="FJ181">
            <v>0</v>
          </cell>
          <cell r="FK181">
            <v>0</v>
          </cell>
          <cell r="FL181">
            <v>0</v>
          </cell>
          <cell r="FM181">
            <v>0</v>
          </cell>
          <cell r="FN181">
            <v>0</v>
          </cell>
          <cell r="FO181">
            <v>0</v>
          </cell>
          <cell r="FP181">
            <v>0</v>
          </cell>
          <cell r="FQ181">
            <v>0</v>
          </cell>
          <cell r="FR181">
            <v>0</v>
          </cell>
          <cell r="FS181">
            <v>0</v>
          </cell>
          <cell r="FT181">
            <v>1359.9280000000001</v>
          </cell>
          <cell r="FU181">
            <v>1359.9280000000001</v>
          </cell>
          <cell r="FV181">
            <v>1359.9280000000001</v>
          </cell>
          <cell r="FW181">
            <v>1359.9280000000001</v>
          </cell>
          <cell r="FX181">
            <v>1359.9280000000001</v>
          </cell>
          <cell r="FY181">
            <v>1359.9280000000001</v>
          </cell>
          <cell r="FZ181">
            <v>1359.9280000000001</v>
          </cell>
          <cell r="GA181">
            <v>1359.9280000000001</v>
          </cell>
          <cell r="GB181">
            <v>1359.9280000000001</v>
          </cell>
          <cell r="GC181">
            <v>1359.9280000000001</v>
          </cell>
          <cell r="GD181">
            <v>1359.9280000000001</v>
          </cell>
          <cell r="GE181">
            <v>1359.9280000000001</v>
          </cell>
          <cell r="GF181">
            <v>1359.9280000000001</v>
          </cell>
          <cell r="GG181">
            <v>1359.9280000000001</v>
          </cell>
          <cell r="GH181">
            <v>1359.9280000000001</v>
          </cell>
          <cell r="GI181">
            <v>1359.9280000000001</v>
          </cell>
          <cell r="GJ181">
            <v>1359.9280000000001</v>
          </cell>
          <cell r="GK181">
            <v>1359.9280000000001</v>
          </cell>
          <cell r="GL181">
            <v>1359.9280000000001</v>
          </cell>
          <cell r="GM181">
            <v>1359.9280000000001</v>
          </cell>
          <cell r="GN181">
            <v>136</v>
          </cell>
          <cell r="GO181">
            <v>136</v>
          </cell>
          <cell r="GP181">
            <v>136</v>
          </cell>
          <cell r="GQ181">
            <v>136</v>
          </cell>
        </row>
        <row r="182">
          <cell r="A182" t="str">
            <v>INDG IN</v>
          </cell>
          <cell r="B182" t="str">
            <v>Champagne Indage Ltd</v>
          </cell>
          <cell r="C182" t="str">
            <v>Alcoholic Beverages</v>
          </cell>
          <cell r="D182">
            <v>0</v>
          </cell>
          <cell r="E182">
            <v>0</v>
          </cell>
          <cell r="F182">
            <v>0</v>
          </cell>
          <cell r="G182">
            <v>0</v>
          </cell>
          <cell r="H182">
            <v>0</v>
          </cell>
          <cell r="I182">
            <v>0</v>
          </cell>
          <cell r="J182">
            <v>0</v>
          </cell>
          <cell r="K182">
            <v>0</v>
          </cell>
          <cell r="L182">
            <v>0</v>
          </cell>
          <cell r="M182">
            <v>0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  <cell r="T182">
            <v>0</v>
          </cell>
          <cell r="U182">
            <v>0</v>
          </cell>
          <cell r="V182">
            <v>0</v>
          </cell>
          <cell r="W182">
            <v>0</v>
          </cell>
          <cell r="X182">
            <v>0</v>
          </cell>
          <cell r="Y182">
            <v>0</v>
          </cell>
          <cell r="Z182">
            <v>0</v>
          </cell>
          <cell r="AA182">
            <v>0</v>
          </cell>
          <cell r="AB182">
            <v>0</v>
          </cell>
          <cell r="AC182">
            <v>0</v>
          </cell>
          <cell r="AD182">
            <v>0</v>
          </cell>
          <cell r="AE182">
            <v>0</v>
          </cell>
          <cell r="AF182">
            <v>0</v>
          </cell>
          <cell r="AG182">
            <v>0</v>
          </cell>
          <cell r="AH182">
            <v>0</v>
          </cell>
          <cell r="AI182">
            <v>0</v>
          </cell>
          <cell r="AJ182">
            <v>0</v>
          </cell>
          <cell r="AK182">
            <v>0</v>
          </cell>
          <cell r="AL182">
            <v>0</v>
          </cell>
          <cell r="AM182">
            <v>0</v>
          </cell>
          <cell r="AN182">
            <v>3.5399999999999965</v>
          </cell>
          <cell r="AO182">
            <v>5.9700000000000024</v>
          </cell>
          <cell r="AP182">
            <v>25.999999999999993</v>
          </cell>
          <cell r="AQ182">
            <v>26.390000000000011</v>
          </cell>
          <cell r="AR182">
            <v>10.709999999999988</v>
          </cell>
          <cell r="AS182">
            <v>16.799999999999997</v>
          </cell>
          <cell r="AT182">
            <v>40.443999999999988</v>
          </cell>
          <cell r="AU182">
            <v>50.370000000000005</v>
          </cell>
          <cell r="AV182">
            <v>13.55</v>
          </cell>
          <cell r="AW182">
            <v>28.490000000000009</v>
          </cell>
          <cell r="AX182">
            <v>73.47</v>
          </cell>
          <cell r="AY182">
            <v>117.93999999999997</v>
          </cell>
          <cell r="AZ182">
            <v>24.840000000000011</v>
          </cell>
          <cell r="BA182">
            <v>52.379999999999995</v>
          </cell>
          <cell r="BB182">
            <v>188.21999999999986</v>
          </cell>
          <cell r="BC182">
            <v>133.58999999999995</v>
          </cell>
          <cell r="BD182">
            <v>20.839999999999982</v>
          </cell>
          <cell r="BE182">
            <v>70.72</v>
          </cell>
          <cell r="BF182">
            <v>91.489999999999867</v>
          </cell>
          <cell r="BG182">
            <v>49.617620499999958</v>
          </cell>
          <cell r="BH182">
            <v>0</v>
          </cell>
          <cell r="BI182">
            <v>0</v>
          </cell>
          <cell r="BJ182">
            <v>0</v>
          </cell>
          <cell r="BK182">
            <v>0</v>
          </cell>
          <cell r="BL182">
            <v>0</v>
          </cell>
          <cell r="BM182">
            <v>0</v>
          </cell>
          <cell r="BN182">
            <v>0</v>
          </cell>
          <cell r="BO182">
            <v>0</v>
          </cell>
          <cell r="BP182">
            <v>0</v>
          </cell>
          <cell r="BQ182">
            <v>0</v>
          </cell>
          <cell r="BR182">
            <v>0</v>
          </cell>
          <cell r="BS182">
            <v>0</v>
          </cell>
          <cell r="BT182">
            <v>0</v>
          </cell>
          <cell r="BU182">
            <v>0</v>
          </cell>
          <cell r="BV182">
            <v>0</v>
          </cell>
          <cell r="BW182">
            <v>0</v>
          </cell>
          <cell r="BX182">
            <v>0</v>
          </cell>
          <cell r="BY182">
            <v>0</v>
          </cell>
          <cell r="BZ182">
            <v>0</v>
          </cell>
          <cell r="CA182">
            <v>0</v>
          </cell>
          <cell r="CB182">
            <v>0</v>
          </cell>
          <cell r="CC182">
            <v>0</v>
          </cell>
          <cell r="CD182">
            <v>0</v>
          </cell>
          <cell r="CE182">
            <v>0</v>
          </cell>
          <cell r="CF182">
            <v>0</v>
          </cell>
          <cell r="CG182">
            <v>0</v>
          </cell>
          <cell r="CH182">
            <v>0</v>
          </cell>
          <cell r="CI182">
            <v>0</v>
          </cell>
          <cell r="CJ182">
            <v>0</v>
          </cell>
          <cell r="CK182">
            <v>0</v>
          </cell>
          <cell r="CL182">
            <v>0</v>
          </cell>
          <cell r="CM182">
            <v>0</v>
          </cell>
          <cell r="CN182">
            <v>0</v>
          </cell>
          <cell r="CO182">
            <v>0</v>
          </cell>
          <cell r="CP182">
            <v>0</v>
          </cell>
          <cell r="CQ182">
            <v>0</v>
          </cell>
          <cell r="CR182">
            <v>3.5399999999999965</v>
          </cell>
          <cell r="CS182">
            <v>5.9700000000000024</v>
          </cell>
          <cell r="CT182">
            <v>25.999999999999993</v>
          </cell>
          <cell r="CU182">
            <v>26.390000000000011</v>
          </cell>
          <cell r="CV182">
            <v>10.709999999999988</v>
          </cell>
          <cell r="CW182">
            <v>16.799999999999997</v>
          </cell>
          <cell r="CX182">
            <v>40.443999999999988</v>
          </cell>
          <cell r="CY182">
            <v>50.370000000000005</v>
          </cell>
          <cell r="CZ182">
            <v>13.55</v>
          </cell>
          <cell r="DA182">
            <v>28.490000000000009</v>
          </cell>
          <cell r="DB182">
            <v>73.47</v>
          </cell>
          <cell r="DC182">
            <v>117.93999999999997</v>
          </cell>
          <cell r="DD182">
            <v>24.840000000000011</v>
          </cell>
          <cell r="DE182">
            <v>52.379999999999995</v>
          </cell>
          <cell r="DF182">
            <v>188.21999999999986</v>
          </cell>
          <cell r="DG182">
            <v>133.58999999999995</v>
          </cell>
          <cell r="DH182">
            <v>20.839999999999982</v>
          </cell>
          <cell r="DI182">
            <v>70.72</v>
          </cell>
          <cell r="DJ182">
            <v>91.489999999999867</v>
          </cell>
          <cell r="DK182">
            <v>49.617620499999958</v>
          </cell>
          <cell r="DL182">
            <v>0</v>
          </cell>
          <cell r="DM182">
            <v>0</v>
          </cell>
          <cell r="DN182">
            <v>0</v>
          </cell>
          <cell r="DO182">
            <v>0</v>
          </cell>
          <cell r="DP182">
            <v>0</v>
          </cell>
          <cell r="DQ182">
            <v>0</v>
          </cell>
          <cell r="DR182">
            <v>0</v>
          </cell>
          <cell r="DS182">
            <v>0</v>
          </cell>
          <cell r="DT182">
            <v>0</v>
          </cell>
          <cell r="DU182">
            <v>0</v>
          </cell>
          <cell r="DV182">
            <v>0</v>
          </cell>
          <cell r="DW182">
            <v>0</v>
          </cell>
          <cell r="DX182">
            <v>0</v>
          </cell>
          <cell r="DY182">
            <v>0</v>
          </cell>
          <cell r="DZ182">
            <v>0</v>
          </cell>
          <cell r="EA182">
            <v>0</v>
          </cell>
          <cell r="EB182">
            <v>0</v>
          </cell>
          <cell r="EC182">
            <v>0</v>
          </cell>
          <cell r="ED182">
            <v>0</v>
          </cell>
          <cell r="EE182">
            <v>0</v>
          </cell>
          <cell r="EF182">
            <v>0</v>
          </cell>
          <cell r="EG182">
            <v>0</v>
          </cell>
          <cell r="EH182">
            <v>0</v>
          </cell>
          <cell r="EI182">
            <v>0</v>
          </cell>
          <cell r="EJ182">
            <v>0</v>
          </cell>
          <cell r="EK182">
            <v>0</v>
          </cell>
          <cell r="EL182">
            <v>0</v>
          </cell>
          <cell r="EM182">
            <v>0</v>
          </cell>
          <cell r="EN182">
            <v>0</v>
          </cell>
          <cell r="EO182">
            <v>0</v>
          </cell>
          <cell r="EP182">
            <v>0</v>
          </cell>
          <cell r="EQ182">
            <v>0</v>
          </cell>
          <cell r="ER182">
            <v>0</v>
          </cell>
          <cell r="ES182">
            <v>0</v>
          </cell>
          <cell r="ET182">
            <v>0</v>
          </cell>
          <cell r="EU182">
            <v>0</v>
          </cell>
          <cell r="EV182">
            <v>0</v>
          </cell>
          <cell r="EW182">
            <v>0</v>
          </cell>
          <cell r="EX182">
            <v>0</v>
          </cell>
          <cell r="EY182">
            <v>0</v>
          </cell>
          <cell r="EZ182">
            <v>0</v>
          </cell>
          <cell r="FA182">
            <v>0</v>
          </cell>
          <cell r="FB182">
            <v>0</v>
          </cell>
          <cell r="FC182">
            <v>0</v>
          </cell>
          <cell r="FD182">
            <v>0</v>
          </cell>
          <cell r="FE182">
            <v>0</v>
          </cell>
          <cell r="FF182">
            <v>0</v>
          </cell>
          <cell r="FG182">
            <v>0</v>
          </cell>
          <cell r="FH182">
            <v>0</v>
          </cell>
          <cell r="FI182">
            <v>0</v>
          </cell>
          <cell r="FJ182">
            <v>0</v>
          </cell>
          <cell r="FK182">
            <v>0</v>
          </cell>
          <cell r="FL182">
            <v>0</v>
          </cell>
          <cell r="FM182">
            <v>0</v>
          </cell>
          <cell r="FN182">
            <v>0</v>
          </cell>
          <cell r="FO182">
            <v>0</v>
          </cell>
          <cell r="FP182">
            <v>0</v>
          </cell>
          <cell r="FQ182">
            <v>0</v>
          </cell>
          <cell r="FR182">
            <v>0</v>
          </cell>
          <cell r="FS182">
            <v>0</v>
          </cell>
          <cell r="FT182">
            <v>0</v>
          </cell>
          <cell r="FU182">
            <v>0</v>
          </cell>
          <cell r="FV182">
            <v>0</v>
          </cell>
          <cell r="FW182">
            <v>0</v>
          </cell>
          <cell r="FX182">
            <v>6.668000000000001</v>
          </cell>
          <cell r="FY182">
            <v>6.668000000000001</v>
          </cell>
          <cell r="FZ182">
            <v>6.668000000000001</v>
          </cell>
          <cell r="GA182">
            <v>6.668000000000001</v>
          </cell>
          <cell r="GB182">
            <v>9.0670000000000002</v>
          </cell>
          <cell r="GC182">
            <v>10.318000000000001</v>
          </cell>
          <cell r="GD182">
            <v>10.318000000000001</v>
          </cell>
          <cell r="GE182">
            <v>10.318000000000001</v>
          </cell>
          <cell r="GF182">
            <v>10.742000000000001</v>
          </cell>
          <cell r="GG182">
            <v>11.643000000000001</v>
          </cell>
          <cell r="GH182">
            <v>12.14</v>
          </cell>
          <cell r="GI182">
            <v>12.14</v>
          </cell>
          <cell r="GJ182">
            <v>12.14</v>
          </cell>
          <cell r="GK182">
            <v>12.702999999999999</v>
          </cell>
          <cell r="GL182">
            <v>12.702999999999999</v>
          </cell>
          <cell r="GM182">
            <v>14.583000000000002</v>
          </cell>
          <cell r="GN182">
            <v>14.583000000000002</v>
          </cell>
          <cell r="GO182">
            <v>15.266999999999999</v>
          </cell>
          <cell r="GP182">
            <v>15.266999999999999</v>
          </cell>
          <cell r="GQ182">
            <v>15.266999999999999</v>
          </cell>
        </row>
        <row r="183">
          <cell r="A183" t="str">
            <v>DABUR IN</v>
          </cell>
          <cell r="B183" t="str">
            <v>Dabur India</v>
          </cell>
          <cell r="C183" t="str">
            <v>FMCG</v>
          </cell>
          <cell r="D183">
            <v>0</v>
          </cell>
          <cell r="E183">
            <v>0</v>
          </cell>
          <cell r="F183">
            <v>0</v>
          </cell>
          <cell r="G183">
            <v>0</v>
          </cell>
          <cell r="H183">
            <v>0</v>
          </cell>
          <cell r="I183">
            <v>0</v>
          </cell>
          <cell r="J183">
            <v>0</v>
          </cell>
          <cell r="K183">
            <v>0</v>
          </cell>
          <cell r="L183">
            <v>0</v>
          </cell>
          <cell r="M183">
            <v>0</v>
          </cell>
          <cell r="N183">
            <v>0</v>
          </cell>
          <cell r="O183">
            <v>0</v>
          </cell>
          <cell r="P183">
            <v>0</v>
          </cell>
          <cell r="Q183">
            <v>0</v>
          </cell>
          <cell r="R183">
            <v>0</v>
          </cell>
          <cell r="S183">
            <v>0</v>
          </cell>
          <cell r="T183">
            <v>0</v>
          </cell>
          <cell r="U183">
            <v>0</v>
          </cell>
          <cell r="V183">
            <v>0</v>
          </cell>
          <cell r="W183">
            <v>0</v>
          </cell>
          <cell r="X183">
            <v>0</v>
          </cell>
          <cell r="Y183">
            <v>0</v>
          </cell>
          <cell r="Z183">
            <v>0</v>
          </cell>
          <cell r="AA183">
            <v>0</v>
          </cell>
          <cell r="AB183">
            <v>0</v>
          </cell>
          <cell r="AC183">
            <v>0</v>
          </cell>
          <cell r="AD183">
            <v>0</v>
          </cell>
          <cell r="AE183">
            <v>0</v>
          </cell>
          <cell r="AF183">
            <v>0</v>
          </cell>
          <cell r="AG183">
            <v>0</v>
          </cell>
          <cell r="AH183">
            <v>0</v>
          </cell>
          <cell r="AI183">
            <v>0</v>
          </cell>
          <cell r="AJ183">
            <v>0</v>
          </cell>
          <cell r="AK183">
            <v>0</v>
          </cell>
          <cell r="AL183">
            <v>0</v>
          </cell>
          <cell r="AM183">
            <v>0</v>
          </cell>
          <cell r="AN183">
            <v>215.29999999999998</v>
          </cell>
          <cell r="AO183">
            <v>433.60000000000014</v>
          </cell>
          <cell r="AP183">
            <v>471.90000000000009</v>
          </cell>
          <cell r="AQ183">
            <v>437.30000000000013</v>
          </cell>
          <cell r="AR183">
            <v>352.29999999999984</v>
          </cell>
          <cell r="AS183">
            <v>644.0999999999998</v>
          </cell>
          <cell r="AT183">
            <v>649.40000000000009</v>
          </cell>
          <cell r="AU183">
            <v>766.60000000000048</v>
          </cell>
          <cell r="AV183">
            <v>482.20000000000016</v>
          </cell>
          <cell r="AW183">
            <v>786.49999999999977</v>
          </cell>
          <cell r="AX183">
            <v>792.69999999999925</v>
          </cell>
          <cell r="AY183">
            <v>791.29999999999973</v>
          </cell>
          <cell r="AZ183">
            <v>622.1999999999997</v>
          </cell>
          <cell r="BA183" t="e">
            <v>#REF!</v>
          </cell>
          <cell r="BB183">
            <v>945.60000000000059</v>
          </cell>
          <cell r="BC183">
            <v>868.60000000000025</v>
          </cell>
          <cell r="BD183">
            <v>706.49999999999977</v>
          </cell>
          <cell r="BE183">
            <v>1078.2</v>
          </cell>
          <cell r="BF183">
            <v>1084.6000000000004</v>
          </cell>
          <cell r="BG183">
            <v>1042.8</v>
          </cell>
          <cell r="BH183">
            <v>0</v>
          </cell>
          <cell r="BI183">
            <v>0</v>
          </cell>
          <cell r="BJ183">
            <v>0</v>
          </cell>
          <cell r="BK183">
            <v>0</v>
          </cell>
          <cell r="BL183">
            <v>0</v>
          </cell>
          <cell r="BM183">
            <v>0</v>
          </cell>
          <cell r="BN183">
            <v>0</v>
          </cell>
          <cell r="BO183">
            <v>0</v>
          </cell>
          <cell r="BP183">
            <v>0</v>
          </cell>
          <cell r="BQ183">
            <v>0</v>
          </cell>
          <cell r="BR183">
            <v>0</v>
          </cell>
          <cell r="BS183">
            <v>0</v>
          </cell>
          <cell r="BT183">
            <v>0</v>
          </cell>
          <cell r="BU183">
            <v>0</v>
          </cell>
          <cell r="BV183">
            <v>0</v>
          </cell>
          <cell r="BW183">
            <v>0</v>
          </cell>
          <cell r="BX183">
            <v>0</v>
          </cell>
          <cell r="BY183">
            <v>0</v>
          </cell>
          <cell r="BZ183">
            <v>0</v>
          </cell>
          <cell r="CA183">
            <v>0</v>
          </cell>
          <cell r="CB183">
            <v>0</v>
          </cell>
          <cell r="CC183">
            <v>0</v>
          </cell>
          <cell r="CD183">
            <v>0</v>
          </cell>
          <cell r="CE183">
            <v>0</v>
          </cell>
          <cell r="CF183">
            <v>0</v>
          </cell>
          <cell r="CG183">
            <v>0</v>
          </cell>
          <cell r="CH183">
            <v>0</v>
          </cell>
          <cell r="CI183">
            <v>0</v>
          </cell>
          <cell r="CJ183">
            <v>0</v>
          </cell>
          <cell r="CK183">
            <v>0</v>
          </cell>
          <cell r="CL183">
            <v>0</v>
          </cell>
          <cell r="CM183">
            <v>0</v>
          </cell>
          <cell r="CN183">
            <v>0</v>
          </cell>
          <cell r="CO183">
            <v>0</v>
          </cell>
          <cell r="CP183">
            <v>0</v>
          </cell>
          <cell r="CQ183">
            <v>0</v>
          </cell>
          <cell r="CR183">
            <v>215.29999999999998</v>
          </cell>
          <cell r="CS183">
            <v>433.60000000000014</v>
          </cell>
          <cell r="CT183">
            <v>471.90000000000009</v>
          </cell>
          <cell r="CU183">
            <v>437.30000000000013</v>
          </cell>
          <cell r="CV183">
            <v>352.29999999999984</v>
          </cell>
          <cell r="CW183">
            <v>644.0999999999998</v>
          </cell>
          <cell r="CX183">
            <v>649.40000000000009</v>
          </cell>
          <cell r="CY183">
            <v>639.2000000000005</v>
          </cell>
          <cell r="CZ183">
            <v>482.20000000000016</v>
          </cell>
          <cell r="DA183">
            <v>786.49999999999977</v>
          </cell>
          <cell r="DB183">
            <v>792.69999999999925</v>
          </cell>
          <cell r="DC183">
            <v>791.29999999999973</v>
          </cell>
          <cell r="DD183">
            <v>622.1999999999997</v>
          </cell>
          <cell r="DE183" t="e">
            <v>#REF!</v>
          </cell>
          <cell r="DF183">
            <v>945.60000000000059</v>
          </cell>
          <cell r="DG183">
            <v>861.00000000000023</v>
          </cell>
          <cell r="DH183">
            <v>706.49999999999977</v>
          </cell>
          <cell r="DI183">
            <v>1078.2</v>
          </cell>
          <cell r="DJ183">
            <v>1084.6000000000004</v>
          </cell>
          <cell r="DK183">
            <v>1042.8</v>
          </cell>
          <cell r="DL183">
            <v>0</v>
          </cell>
          <cell r="DM183">
            <v>0</v>
          </cell>
          <cell r="DN183">
            <v>0</v>
          </cell>
          <cell r="DO183">
            <v>0</v>
          </cell>
          <cell r="DP183">
            <v>0</v>
          </cell>
          <cell r="DQ183">
            <v>0</v>
          </cell>
          <cell r="DR183">
            <v>0</v>
          </cell>
          <cell r="DS183">
            <v>0</v>
          </cell>
          <cell r="DT183">
            <v>0</v>
          </cell>
          <cell r="DU183">
            <v>0</v>
          </cell>
          <cell r="DV183">
            <v>0</v>
          </cell>
          <cell r="DW183">
            <v>0</v>
          </cell>
          <cell r="DX183">
            <v>0</v>
          </cell>
          <cell r="DY183">
            <v>0</v>
          </cell>
          <cell r="DZ183">
            <v>0</v>
          </cell>
          <cell r="EA183">
            <v>0</v>
          </cell>
          <cell r="EB183">
            <v>0</v>
          </cell>
          <cell r="EC183">
            <v>0</v>
          </cell>
          <cell r="ED183">
            <v>0</v>
          </cell>
          <cell r="EE183">
            <v>0</v>
          </cell>
          <cell r="EF183">
            <v>0</v>
          </cell>
          <cell r="EG183">
            <v>0</v>
          </cell>
          <cell r="EH183">
            <v>0</v>
          </cell>
          <cell r="EI183">
            <v>0</v>
          </cell>
          <cell r="EJ183">
            <v>0</v>
          </cell>
          <cell r="EK183">
            <v>0</v>
          </cell>
          <cell r="EL183">
            <v>0</v>
          </cell>
          <cell r="EM183">
            <v>0</v>
          </cell>
          <cell r="EN183">
            <v>0</v>
          </cell>
          <cell r="EO183">
            <v>0</v>
          </cell>
          <cell r="EP183">
            <v>0</v>
          </cell>
          <cell r="EQ183">
            <v>0</v>
          </cell>
          <cell r="ER183">
            <v>0</v>
          </cell>
          <cell r="ES183">
            <v>0</v>
          </cell>
          <cell r="ET183">
            <v>0</v>
          </cell>
          <cell r="EU183">
            <v>0</v>
          </cell>
          <cell r="EV183">
            <v>0</v>
          </cell>
          <cell r="EW183">
            <v>0</v>
          </cell>
          <cell r="EX183">
            <v>0</v>
          </cell>
          <cell r="EY183">
            <v>0</v>
          </cell>
          <cell r="EZ183">
            <v>0</v>
          </cell>
          <cell r="FA183">
            <v>0</v>
          </cell>
          <cell r="FB183">
            <v>0</v>
          </cell>
          <cell r="FC183">
            <v>0</v>
          </cell>
          <cell r="FD183">
            <v>0</v>
          </cell>
          <cell r="FE183">
            <v>0</v>
          </cell>
          <cell r="FF183">
            <v>0</v>
          </cell>
          <cell r="FG183">
            <v>0</v>
          </cell>
          <cell r="FH183">
            <v>0</v>
          </cell>
          <cell r="FI183">
            <v>0</v>
          </cell>
          <cell r="FJ183">
            <v>0</v>
          </cell>
          <cell r="FK183">
            <v>0</v>
          </cell>
          <cell r="FL183">
            <v>0</v>
          </cell>
          <cell r="FM183">
            <v>0</v>
          </cell>
          <cell r="FN183">
            <v>0</v>
          </cell>
          <cell r="FO183">
            <v>0</v>
          </cell>
          <cell r="FP183">
            <v>0</v>
          </cell>
          <cell r="FQ183">
            <v>0</v>
          </cell>
          <cell r="FR183">
            <v>0</v>
          </cell>
          <cell r="FS183">
            <v>0</v>
          </cell>
          <cell r="FT183">
            <v>0</v>
          </cell>
          <cell r="FU183">
            <v>0</v>
          </cell>
          <cell r="FV183">
            <v>0</v>
          </cell>
          <cell r="FW183">
            <v>0</v>
          </cell>
          <cell r="FX183">
            <v>861.15000000000009</v>
          </cell>
          <cell r="FY183">
            <v>861.15000000000009</v>
          </cell>
          <cell r="FZ183">
            <v>861.15000000000009</v>
          </cell>
          <cell r="GA183">
            <v>861.15000000000009</v>
          </cell>
          <cell r="GB183">
            <v>861.15000000000009</v>
          </cell>
          <cell r="GC183">
            <v>861.15000000000009</v>
          </cell>
          <cell r="GD183">
            <v>861.15000000000009</v>
          </cell>
          <cell r="GE183">
            <v>861.15000000000009</v>
          </cell>
          <cell r="GF183">
            <v>861.15000000000009</v>
          </cell>
          <cell r="GG183">
            <v>861.15000000000009</v>
          </cell>
          <cell r="GH183">
            <v>861.15000000000009</v>
          </cell>
          <cell r="GI183">
            <v>864</v>
          </cell>
          <cell r="GJ183">
            <v>864</v>
          </cell>
          <cell r="GK183">
            <v>864</v>
          </cell>
          <cell r="GL183">
            <v>864</v>
          </cell>
          <cell r="GM183">
            <v>864</v>
          </cell>
          <cell r="GN183">
            <v>864</v>
          </cell>
          <cell r="GO183">
            <v>864</v>
          </cell>
          <cell r="GP183">
            <v>864</v>
          </cell>
          <cell r="GQ183">
            <v>864</v>
          </cell>
        </row>
        <row r="184">
          <cell r="A184" t="str">
            <v>NEST IN</v>
          </cell>
          <cell r="B184" t="str">
            <v>Nestle India</v>
          </cell>
          <cell r="C184" t="str">
            <v>FMCG</v>
          </cell>
          <cell r="D184">
            <v>0</v>
          </cell>
          <cell r="E184">
            <v>0</v>
          </cell>
          <cell r="F184">
            <v>0</v>
          </cell>
          <cell r="G184">
            <v>0</v>
          </cell>
          <cell r="H184">
            <v>0</v>
          </cell>
          <cell r="I184">
            <v>0</v>
          </cell>
          <cell r="J184">
            <v>0</v>
          </cell>
          <cell r="K184">
            <v>0</v>
          </cell>
          <cell r="L184">
            <v>0</v>
          </cell>
          <cell r="M184">
            <v>0</v>
          </cell>
          <cell r="N184">
            <v>0</v>
          </cell>
          <cell r="O184">
            <v>0</v>
          </cell>
          <cell r="P184">
            <v>0</v>
          </cell>
          <cell r="Q184">
            <v>0</v>
          </cell>
          <cell r="R184">
            <v>0</v>
          </cell>
          <cell r="S184">
            <v>0</v>
          </cell>
          <cell r="T184">
            <v>0</v>
          </cell>
          <cell r="U184">
            <v>0</v>
          </cell>
          <cell r="V184">
            <v>0</v>
          </cell>
          <cell r="W184">
            <v>0</v>
          </cell>
          <cell r="X184">
            <v>0</v>
          </cell>
          <cell r="Y184">
            <v>0</v>
          </cell>
          <cell r="Z184">
            <v>0</v>
          </cell>
          <cell r="AA184">
            <v>0</v>
          </cell>
          <cell r="AB184">
            <v>0</v>
          </cell>
          <cell r="AC184">
            <v>0</v>
          </cell>
          <cell r="AD184">
            <v>0</v>
          </cell>
          <cell r="AE184">
            <v>0</v>
          </cell>
          <cell r="AF184">
            <v>637.20000000000039</v>
          </cell>
          <cell r="AG184">
            <v>440.79999999999939</v>
          </cell>
          <cell r="AH184">
            <v>376.69999999999925</v>
          </cell>
          <cell r="AI184">
            <v>747.00000000000011</v>
          </cell>
          <cell r="AJ184">
            <v>669.70000000000152</v>
          </cell>
          <cell r="AK184">
            <v>395.8</v>
          </cell>
          <cell r="AL184">
            <v>93.400000000000631</v>
          </cell>
          <cell r="AM184">
            <v>643.7000000000013</v>
          </cell>
          <cell r="AN184">
            <v>427.80000000000041</v>
          </cell>
          <cell r="AO184">
            <v>688.5</v>
          </cell>
          <cell r="AP184">
            <v>764.89999999999986</v>
          </cell>
          <cell r="AQ184">
            <v>780.50000000000045</v>
          </cell>
          <cell r="AR184">
            <v>827.6999999999997</v>
          </cell>
          <cell r="AS184">
            <v>745.89999999999895</v>
          </cell>
          <cell r="AT184">
            <v>741.59999999999991</v>
          </cell>
          <cell r="AU184">
            <v>886.0999999999998</v>
          </cell>
          <cell r="AV184">
            <v>810.30000000000018</v>
          </cell>
          <cell r="AW184">
            <v>829.7999999999995</v>
          </cell>
          <cell r="AX184">
            <v>624.60000000000127</v>
          </cell>
          <cell r="AY184">
            <v>1084.5000000000009</v>
          </cell>
          <cell r="AZ184">
            <v>956.90000000000123</v>
          </cell>
          <cell r="BA184">
            <v>1160.5999999999985</v>
          </cell>
          <cell r="BB184">
            <v>936.09999999999923</v>
          </cell>
          <cell r="BC184">
            <v>1601.5000000000007</v>
          </cell>
          <cell r="BD184">
            <v>1210.899999999999</v>
          </cell>
          <cell r="BE184">
            <v>1317.5999999999985</v>
          </cell>
          <cell r="BF184">
            <v>1210.8999999999983</v>
          </cell>
          <cell r="BG184">
            <v>1972.9999999999998</v>
          </cell>
          <cell r="BH184">
            <v>95.3</v>
          </cell>
          <cell r="BI184">
            <v>171</v>
          </cell>
          <cell r="BJ184">
            <v>152.6</v>
          </cell>
          <cell r="BK184">
            <v>119.9</v>
          </cell>
          <cell r="BL184">
            <v>82.8</v>
          </cell>
          <cell r="BM184">
            <v>-102.2</v>
          </cell>
          <cell r="BN184">
            <v>151.29999999999998</v>
          </cell>
          <cell r="BO184">
            <v>133.5</v>
          </cell>
          <cell r="BP184">
            <v>60.5</v>
          </cell>
          <cell r="BQ184">
            <v>-45.3</v>
          </cell>
          <cell r="BR184">
            <v>141.5</v>
          </cell>
          <cell r="BS184">
            <v>72.5</v>
          </cell>
          <cell r="BT184">
            <v>55.2</v>
          </cell>
          <cell r="BU184">
            <v>47.1</v>
          </cell>
          <cell r="BV184">
            <v>37.6</v>
          </cell>
          <cell r="BW184">
            <v>-126.6</v>
          </cell>
          <cell r="BX184">
            <v>6.6</v>
          </cell>
          <cell r="BY184">
            <v>14.8</v>
          </cell>
          <cell r="BZ184">
            <v>169.3</v>
          </cell>
          <cell r="CA184">
            <v>29.600000000000023</v>
          </cell>
          <cell r="CB184">
            <v>31.7</v>
          </cell>
          <cell r="CC184">
            <v>29.4</v>
          </cell>
          <cell r="CD184">
            <v>47.900000000000006</v>
          </cell>
          <cell r="CE184">
            <v>99.6</v>
          </cell>
          <cell r="CF184">
            <v>31</v>
          </cell>
          <cell r="CG184">
            <v>8.1999999999999993</v>
          </cell>
          <cell r="CH184">
            <v>169.2</v>
          </cell>
          <cell r="CI184">
            <v>105.3</v>
          </cell>
          <cell r="CJ184">
            <v>583.30000000000041</v>
          </cell>
          <cell r="CK184">
            <v>440.79999999999939</v>
          </cell>
          <cell r="CL184">
            <v>376.69999999999925</v>
          </cell>
          <cell r="CM184">
            <v>747.00000000000011</v>
          </cell>
          <cell r="CN184">
            <v>669.70000000000152</v>
          </cell>
          <cell r="CO184">
            <v>395.8</v>
          </cell>
          <cell r="CP184">
            <v>93.400000000000631</v>
          </cell>
          <cell r="CQ184">
            <v>643.7000000000013</v>
          </cell>
          <cell r="CR184">
            <v>427.80000000000041</v>
          </cell>
          <cell r="CS184">
            <v>688.5</v>
          </cell>
          <cell r="CT184">
            <v>764.89999999999986</v>
          </cell>
          <cell r="CU184">
            <v>780.50000000000045</v>
          </cell>
          <cell r="CV184">
            <v>827.6999999999997</v>
          </cell>
          <cell r="CW184">
            <v>745.89999999999895</v>
          </cell>
          <cell r="CX184">
            <v>741.59999999999991</v>
          </cell>
          <cell r="CY184">
            <v>886.0999999999998</v>
          </cell>
          <cell r="CZ184">
            <v>810.30000000000018</v>
          </cell>
          <cell r="DA184">
            <v>829.7999999999995</v>
          </cell>
          <cell r="DB184">
            <v>624.60000000000127</v>
          </cell>
          <cell r="DC184">
            <v>1084.5000000000009</v>
          </cell>
          <cell r="DD184">
            <v>956.90000000000123</v>
          </cell>
          <cell r="DE184">
            <v>1160.5999999999985</v>
          </cell>
          <cell r="DF184">
            <v>936.09999999999923</v>
          </cell>
          <cell r="DG184">
            <v>1601.5000000000007</v>
          </cell>
          <cell r="DH184">
            <v>1210.899999999999</v>
          </cell>
          <cell r="DI184">
            <v>1317.5999999999985</v>
          </cell>
          <cell r="DJ184">
            <v>1210.8999999999983</v>
          </cell>
          <cell r="DK184">
            <v>1972.9999999999998</v>
          </cell>
          <cell r="DL184">
            <v>0</v>
          </cell>
          <cell r="DM184">
            <v>0</v>
          </cell>
          <cell r="DN184">
            <v>0</v>
          </cell>
          <cell r="DO184">
            <v>0</v>
          </cell>
          <cell r="DP184">
            <v>0</v>
          </cell>
          <cell r="DQ184">
            <v>0</v>
          </cell>
          <cell r="DR184">
            <v>0</v>
          </cell>
          <cell r="DS184">
            <v>0</v>
          </cell>
          <cell r="DT184">
            <v>0</v>
          </cell>
          <cell r="DU184">
            <v>0</v>
          </cell>
          <cell r="DV184">
            <v>0</v>
          </cell>
          <cell r="DW184">
            <v>0</v>
          </cell>
          <cell r="DX184">
            <v>0</v>
          </cell>
          <cell r="DY184">
            <v>0</v>
          </cell>
          <cell r="DZ184">
            <v>0</v>
          </cell>
          <cell r="EA184">
            <v>0</v>
          </cell>
          <cell r="EB184">
            <v>0</v>
          </cell>
          <cell r="EC184">
            <v>0</v>
          </cell>
          <cell r="ED184">
            <v>0</v>
          </cell>
          <cell r="EE184">
            <v>0</v>
          </cell>
          <cell r="EF184">
            <v>0</v>
          </cell>
          <cell r="EG184">
            <v>0</v>
          </cell>
          <cell r="EH184">
            <v>0</v>
          </cell>
          <cell r="EI184">
            <v>0</v>
          </cell>
          <cell r="EJ184">
            <v>0</v>
          </cell>
          <cell r="EK184">
            <v>0</v>
          </cell>
          <cell r="EL184">
            <v>0</v>
          </cell>
          <cell r="EM184">
            <v>0</v>
          </cell>
          <cell r="EN184">
            <v>0</v>
          </cell>
          <cell r="EO184">
            <v>0</v>
          </cell>
          <cell r="EP184">
            <v>0</v>
          </cell>
          <cell r="EQ184">
            <v>0</v>
          </cell>
          <cell r="ER184">
            <v>0</v>
          </cell>
          <cell r="ES184">
            <v>0</v>
          </cell>
          <cell r="ET184">
            <v>0</v>
          </cell>
          <cell r="EU184">
            <v>0</v>
          </cell>
          <cell r="EV184">
            <v>0</v>
          </cell>
          <cell r="EW184">
            <v>0</v>
          </cell>
          <cell r="EX184">
            <v>0</v>
          </cell>
          <cell r="EY184">
            <v>0</v>
          </cell>
          <cell r="EZ184">
            <v>0</v>
          </cell>
          <cell r="FA184">
            <v>0</v>
          </cell>
          <cell r="FB184">
            <v>0</v>
          </cell>
          <cell r="FC184">
            <v>0</v>
          </cell>
          <cell r="FD184">
            <v>0</v>
          </cell>
          <cell r="FE184">
            <v>0</v>
          </cell>
          <cell r="FF184">
            <v>0</v>
          </cell>
          <cell r="FG184">
            <v>0</v>
          </cell>
          <cell r="FH184">
            <v>0</v>
          </cell>
          <cell r="FI184">
            <v>0</v>
          </cell>
          <cell r="FJ184">
            <v>0</v>
          </cell>
          <cell r="FK184">
            <v>0</v>
          </cell>
          <cell r="FL184">
            <v>0</v>
          </cell>
          <cell r="FM184">
            <v>0</v>
          </cell>
          <cell r="FN184">
            <v>0</v>
          </cell>
          <cell r="FO184">
            <v>0</v>
          </cell>
          <cell r="FP184">
            <v>96.42</v>
          </cell>
          <cell r="FQ184">
            <v>96.42</v>
          </cell>
          <cell r="FR184">
            <v>96.42</v>
          </cell>
          <cell r="FS184">
            <v>96.42</v>
          </cell>
          <cell r="FT184">
            <v>96.42</v>
          </cell>
          <cell r="FU184">
            <v>96.42</v>
          </cell>
          <cell r="FV184">
            <v>96.42</v>
          </cell>
          <cell r="FW184">
            <v>96.42</v>
          </cell>
          <cell r="FX184">
            <v>96.42</v>
          </cell>
          <cell r="FY184">
            <v>96.42</v>
          </cell>
          <cell r="FZ184">
            <v>96.42</v>
          </cell>
          <cell r="GA184">
            <v>96.42</v>
          </cell>
          <cell r="GB184">
            <v>96.42</v>
          </cell>
          <cell r="GC184">
            <v>96.42</v>
          </cell>
          <cell r="GD184">
            <v>96.42</v>
          </cell>
          <cell r="GE184">
            <v>96.42</v>
          </cell>
          <cell r="GF184">
            <v>96.42</v>
          </cell>
          <cell r="GG184">
            <v>96.42</v>
          </cell>
          <cell r="GH184">
            <v>96.42</v>
          </cell>
          <cell r="GI184">
            <v>96.42</v>
          </cell>
          <cell r="GJ184">
            <v>96.42</v>
          </cell>
          <cell r="GK184">
            <v>96.42</v>
          </cell>
          <cell r="GL184">
            <v>96.42</v>
          </cell>
          <cell r="GM184">
            <v>96.42</v>
          </cell>
          <cell r="GN184">
            <v>96.42</v>
          </cell>
          <cell r="GO184">
            <v>96.42</v>
          </cell>
          <cell r="GP184">
            <v>96.42</v>
          </cell>
          <cell r="GQ184">
            <v>96.42</v>
          </cell>
        </row>
        <row r="185">
          <cell r="A185" t="str">
            <v>GCPL IN</v>
          </cell>
          <cell r="B185" t="str">
            <v>Godrej Consumer Products</v>
          </cell>
          <cell r="C185" t="str">
            <v>FMCG</v>
          </cell>
          <cell r="D185">
            <v>0</v>
          </cell>
          <cell r="E185">
            <v>0</v>
          </cell>
          <cell r="F185">
            <v>0</v>
          </cell>
          <cell r="G185">
            <v>0</v>
          </cell>
          <cell r="H185">
            <v>0</v>
          </cell>
          <cell r="I185">
            <v>0</v>
          </cell>
          <cell r="J185">
            <v>0</v>
          </cell>
          <cell r="K185">
            <v>0</v>
          </cell>
          <cell r="L185">
            <v>0</v>
          </cell>
          <cell r="M185">
            <v>0</v>
          </cell>
          <cell r="N185">
            <v>0</v>
          </cell>
          <cell r="O185">
            <v>0</v>
          </cell>
          <cell r="P185">
            <v>0</v>
          </cell>
          <cell r="Q185">
            <v>0</v>
          </cell>
          <cell r="R185">
            <v>0</v>
          </cell>
          <cell r="S185">
            <v>0</v>
          </cell>
          <cell r="T185">
            <v>0</v>
          </cell>
          <cell r="U185">
            <v>0</v>
          </cell>
          <cell r="V185">
            <v>0</v>
          </cell>
          <cell r="W185">
            <v>0</v>
          </cell>
          <cell r="X185">
            <v>0</v>
          </cell>
          <cell r="Y185">
            <v>0</v>
          </cell>
          <cell r="Z185">
            <v>0</v>
          </cell>
          <cell r="AA185">
            <v>0</v>
          </cell>
          <cell r="AB185">
            <v>0</v>
          </cell>
          <cell r="AC185">
            <v>0</v>
          </cell>
          <cell r="AD185">
            <v>0</v>
          </cell>
          <cell r="AE185">
            <v>0</v>
          </cell>
          <cell r="AF185">
            <v>0</v>
          </cell>
          <cell r="AG185">
            <v>0</v>
          </cell>
          <cell r="AH185">
            <v>0</v>
          </cell>
          <cell r="AI185">
            <v>0</v>
          </cell>
          <cell r="AJ185">
            <v>0</v>
          </cell>
          <cell r="AK185">
            <v>0</v>
          </cell>
          <cell r="AL185">
            <v>0</v>
          </cell>
          <cell r="AM185">
            <v>0</v>
          </cell>
          <cell r="AN185" t="e">
            <v>#REF!</v>
          </cell>
          <cell r="AO185" t="e">
            <v>#REF!</v>
          </cell>
          <cell r="AP185" t="e">
            <v>#REF!</v>
          </cell>
          <cell r="AQ185" t="e">
            <v>#REF!</v>
          </cell>
          <cell r="AR185" t="e">
            <v>#REF!</v>
          </cell>
          <cell r="AS185" t="e">
            <v>#REF!</v>
          </cell>
          <cell r="AT185">
            <v>357.7000000000001</v>
          </cell>
          <cell r="AU185">
            <v>305.89999999999975</v>
          </cell>
          <cell r="AV185">
            <v>341.30000000000024</v>
          </cell>
          <cell r="AW185">
            <v>309.99999999999972</v>
          </cell>
          <cell r="AX185">
            <v>395.6</v>
          </cell>
          <cell r="AY185">
            <v>393.59999999999997</v>
          </cell>
          <cell r="AZ185">
            <v>386.40000000000015</v>
          </cell>
          <cell r="BA185">
            <v>370.6</v>
          </cell>
          <cell r="BB185">
            <v>430.20000000000022</v>
          </cell>
          <cell r="BC185">
            <v>408.2000000000001</v>
          </cell>
          <cell r="BD185">
            <v>391.00000000000023</v>
          </cell>
          <cell r="BE185">
            <v>347.30000000000018</v>
          </cell>
          <cell r="BF185">
            <v>400.59999999999997</v>
          </cell>
          <cell r="BG185">
            <v>587.19999999999982</v>
          </cell>
          <cell r="BH185">
            <v>0</v>
          </cell>
          <cell r="BI185">
            <v>0</v>
          </cell>
          <cell r="BJ185">
            <v>0</v>
          </cell>
          <cell r="BK185">
            <v>0</v>
          </cell>
          <cell r="BL185">
            <v>0</v>
          </cell>
          <cell r="BM185">
            <v>0</v>
          </cell>
          <cell r="BN185">
            <v>0</v>
          </cell>
          <cell r="BO185">
            <v>0</v>
          </cell>
          <cell r="BP185">
            <v>0</v>
          </cell>
          <cell r="BQ185">
            <v>0</v>
          </cell>
          <cell r="BR185">
            <v>0</v>
          </cell>
          <cell r="BS185">
            <v>0</v>
          </cell>
          <cell r="BT185">
            <v>0</v>
          </cell>
          <cell r="BU185">
            <v>0</v>
          </cell>
          <cell r="BV185">
            <v>0</v>
          </cell>
          <cell r="BW185">
            <v>0</v>
          </cell>
          <cell r="BX185">
            <v>0</v>
          </cell>
          <cell r="BY185">
            <v>0</v>
          </cell>
          <cell r="BZ185">
            <v>0</v>
          </cell>
          <cell r="CA185">
            <v>0</v>
          </cell>
          <cell r="CB185">
            <v>0</v>
          </cell>
          <cell r="CC185">
            <v>0</v>
          </cell>
          <cell r="CD185">
            <v>0</v>
          </cell>
          <cell r="CE185">
            <v>0</v>
          </cell>
          <cell r="CF185">
            <v>0</v>
          </cell>
          <cell r="CG185">
            <v>0</v>
          </cell>
          <cell r="CH185">
            <v>0</v>
          </cell>
          <cell r="CI185">
            <v>0</v>
          </cell>
          <cell r="CJ185">
            <v>0</v>
          </cell>
          <cell r="CK185">
            <v>0</v>
          </cell>
          <cell r="CL185">
            <v>0</v>
          </cell>
          <cell r="CM185">
            <v>0</v>
          </cell>
          <cell r="CN185">
            <v>0</v>
          </cell>
          <cell r="CO185">
            <v>0</v>
          </cell>
          <cell r="CP185">
            <v>0</v>
          </cell>
          <cell r="CQ185">
            <v>0</v>
          </cell>
          <cell r="CR185" t="e">
            <v>#REF!</v>
          </cell>
          <cell r="CS185" t="e">
            <v>#REF!</v>
          </cell>
          <cell r="CT185" t="e">
            <v>#REF!</v>
          </cell>
          <cell r="CU185" t="e">
            <v>#REF!</v>
          </cell>
          <cell r="CV185" t="e">
            <v>#REF!</v>
          </cell>
          <cell r="CW185" t="e">
            <v>#REF!</v>
          </cell>
          <cell r="CX185">
            <v>357.7000000000001</v>
          </cell>
          <cell r="CY185">
            <v>300.89999999999975</v>
          </cell>
          <cell r="CZ185">
            <v>328.20000000000022</v>
          </cell>
          <cell r="DA185">
            <v>309.99999999999972</v>
          </cell>
          <cell r="DB185">
            <v>395.6</v>
          </cell>
          <cell r="DC185">
            <v>307.89999999999998</v>
          </cell>
          <cell r="DD185">
            <v>386.40000000000015</v>
          </cell>
          <cell r="DE185">
            <v>370.6</v>
          </cell>
          <cell r="DF185">
            <v>430.20000000000022</v>
          </cell>
          <cell r="DG185">
            <v>408.2000000000001</v>
          </cell>
          <cell r="DH185">
            <v>391.00000000000023</v>
          </cell>
          <cell r="DI185">
            <v>347.30000000000018</v>
          </cell>
          <cell r="DJ185">
            <v>400.59999999999997</v>
          </cell>
          <cell r="DK185">
            <v>587.19999999999982</v>
          </cell>
          <cell r="DL185">
            <v>0</v>
          </cell>
          <cell r="DM185">
            <v>0</v>
          </cell>
          <cell r="DN185">
            <v>0</v>
          </cell>
          <cell r="DO185">
            <v>0</v>
          </cell>
          <cell r="DP185">
            <v>0</v>
          </cell>
          <cell r="DQ185">
            <v>0</v>
          </cell>
          <cell r="DR185">
            <v>0</v>
          </cell>
          <cell r="DS185">
            <v>0</v>
          </cell>
          <cell r="DT185">
            <v>0</v>
          </cell>
          <cell r="DU185">
            <v>0</v>
          </cell>
          <cell r="DV185">
            <v>0</v>
          </cell>
          <cell r="DW185">
            <v>0</v>
          </cell>
          <cell r="DX185">
            <v>0</v>
          </cell>
          <cell r="DY185">
            <v>0</v>
          </cell>
          <cell r="DZ185">
            <v>0</v>
          </cell>
          <cell r="EA185">
            <v>0</v>
          </cell>
          <cell r="EB185">
            <v>0</v>
          </cell>
          <cell r="EC185">
            <v>0</v>
          </cell>
          <cell r="ED185">
            <v>0</v>
          </cell>
          <cell r="EE185">
            <v>0</v>
          </cell>
          <cell r="EF185">
            <v>0</v>
          </cell>
          <cell r="EG185">
            <v>0</v>
          </cell>
          <cell r="EH185">
            <v>0</v>
          </cell>
          <cell r="EI185">
            <v>0</v>
          </cell>
          <cell r="EJ185">
            <v>0</v>
          </cell>
          <cell r="EK185">
            <v>0</v>
          </cell>
          <cell r="EL185">
            <v>0</v>
          </cell>
          <cell r="EM185">
            <v>0</v>
          </cell>
          <cell r="EN185">
            <v>0</v>
          </cell>
          <cell r="EO185">
            <v>0</v>
          </cell>
          <cell r="EP185">
            <v>0</v>
          </cell>
          <cell r="EQ185">
            <v>0</v>
          </cell>
          <cell r="ER185">
            <v>0</v>
          </cell>
          <cell r="ES185">
            <v>0</v>
          </cell>
          <cell r="ET185">
            <v>0</v>
          </cell>
          <cell r="EU185">
            <v>0</v>
          </cell>
          <cell r="EV185">
            <v>0</v>
          </cell>
          <cell r="EW185">
            <v>0</v>
          </cell>
          <cell r="EX185">
            <v>0</v>
          </cell>
          <cell r="EY185">
            <v>0</v>
          </cell>
          <cell r="EZ185">
            <v>0</v>
          </cell>
          <cell r="FA185">
            <v>0</v>
          </cell>
          <cell r="FB185">
            <v>0</v>
          </cell>
          <cell r="FC185">
            <v>0</v>
          </cell>
          <cell r="FD185">
            <v>0</v>
          </cell>
          <cell r="FE185">
            <v>0</v>
          </cell>
          <cell r="FF185">
            <v>0</v>
          </cell>
          <cell r="FG185">
            <v>0</v>
          </cell>
          <cell r="FH185">
            <v>0</v>
          </cell>
          <cell r="FI185">
            <v>0</v>
          </cell>
          <cell r="FJ185">
            <v>0</v>
          </cell>
          <cell r="FK185">
            <v>0</v>
          </cell>
          <cell r="FL185">
            <v>0</v>
          </cell>
          <cell r="FM185">
            <v>0</v>
          </cell>
          <cell r="FN185">
            <v>0</v>
          </cell>
          <cell r="FO185">
            <v>0</v>
          </cell>
          <cell r="FP185">
            <v>0</v>
          </cell>
          <cell r="FQ185">
            <v>0</v>
          </cell>
          <cell r="FR185">
            <v>0</v>
          </cell>
          <cell r="FS185">
            <v>0</v>
          </cell>
          <cell r="FT185">
            <v>0</v>
          </cell>
          <cell r="FU185">
            <v>0</v>
          </cell>
          <cell r="FV185">
            <v>0</v>
          </cell>
          <cell r="FW185">
            <v>0</v>
          </cell>
          <cell r="FX185">
            <v>225.8</v>
          </cell>
          <cell r="FY185">
            <v>225.8</v>
          </cell>
          <cell r="FZ185">
            <v>225.8</v>
          </cell>
          <cell r="GA185">
            <v>225.8</v>
          </cell>
          <cell r="GB185">
            <v>225.8</v>
          </cell>
          <cell r="GC185">
            <v>225.8</v>
          </cell>
          <cell r="GD185">
            <v>225.8</v>
          </cell>
          <cell r="GE185">
            <v>225.8</v>
          </cell>
          <cell r="GF185">
            <v>225.8</v>
          </cell>
          <cell r="GG185">
            <v>225.8</v>
          </cell>
          <cell r="GH185">
            <v>225.8</v>
          </cell>
          <cell r="GI185">
            <v>225.8</v>
          </cell>
          <cell r="GJ185">
            <v>225.8</v>
          </cell>
          <cell r="GK185">
            <v>225.8</v>
          </cell>
          <cell r="GL185">
            <v>225.8</v>
          </cell>
          <cell r="GM185">
            <v>225.8</v>
          </cell>
          <cell r="GN185">
            <v>258.10000000000002</v>
          </cell>
          <cell r="GO185">
            <v>259.10000000000002</v>
          </cell>
          <cell r="GP185">
            <v>258</v>
          </cell>
          <cell r="GQ185">
            <v>257</v>
          </cell>
        </row>
        <row r="186">
          <cell r="A186" t="str">
            <v>SKB IN</v>
          </cell>
          <cell r="B186" t="str">
            <v>GlaxoSmithkline Consumer Healthcare</v>
          </cell>
          <cell r="C186" t="str">
            <v>FMCG</v>
          </cell>
          <cell r="D186">
            <v>0</v>
          </cell>
          <cell r="E186">
            <v>0</v>
          </cell>
          <cell r="F186">
            <v>0</v>
          </cell>
          <cell r="G186">
            <v>0</v>
          </cell>
          <cell r="H186">
            <v>0</v>
          </cell>
          <cell r="I186">
            <v>0</v>
          </cell>
          <cell r="J186">
            <v>0</v>
          </cell>
          <cell r="K186">
            <v>0</v>
          </cell>
          <cell r="L186">
            <v>0</v>
          </cell>
          <cell r="M186">
            <v>0</v>
          </cell>
          <cell r="N186">
            <v>0</v>
          </cell>
          <cell r="O186">
            <v>0</v>
          </cell>
          <cell r="P186">
            <v>0</v>
          </cell>
          <cell r="Q186">
            <v>0</v>
          </cell>
          <cell r="R186">
            <v>0</v>
          </cell>
          <cell r="S186">
            <v>0</v>
          </cell>
          <cell r="T186">
            <v>0</v>
          </cell>
          <cell r="U186">
            <v>0</v>
          </cell>
          <cell r="V186">
            <v>0</v>
          </cell>
          <cell r="W186">
            <v>0</v>
          </cell>
          <cell r="X186">
            <v>0</v>
          </cell>
          <cell r="Y186">
            <v>0</v>
          </cell>
          <cell r="Z186">
            <v>0</v>
          </cell>
          <cell r="AA186">
            <v>0</v>
          </cell>
          <cell r="AB186">
            <v>0</v>
          </cell>
          <cell r="AC186">
            <v>0</v>
          </cell>
          <cell r="AD186">
            <v>0</v>
          </cell>
          <cell r="AE186">
            <v>0</v>
          </cell>
          <cell r="AF186">
            <v>0</v>
          </cell>
          <cell r="AG186">
            <v>0</v>
          </cell>
          <cell r="AH186">
            <v>0</v>
          </cell>
          <cell r="AI186">
            <v>181.69999999999976</v>
          </cell>
          <cell r="AJ186">
            <v>222.80000000000007</v>
          </cell>
          <cell r="AK186">
            <v>164.50000000000003</v>
          </cell>
          <cell r="AL186">
            <v>194.49999999999974</v>
          </cell>
          <cell r="AM186">
            <v>195.09999999999991</v>
          </cell>
          <cell r="AN186">
            <v>185.79999999999984</v>
          </cell>
          <cell r="AO186">
            <v>225.79999999999993</v>
          </cell>
          <cell r="AP186">
            <v>124.89999999999981</v>
          </cell>
          <cell r="AQ186">
            <v>263.69999999999987</v>
          </cell>
          <cell r="AR186">
            <v>291.09999999999962</v>
          </cell>
          <cell r="AS186">
            <v>302.59999999999968</v>
          </cell>
          <cell r="AT186">
            <v>214.00000000000026</v>
          </cell>
          <cell r="AU186">
            <v>344.6</v>
          </cell>
          <cell r="AV186">
            <v>309</v>
          </cell>
          <cell r="AW186">
            <v>362.29999999999978</v>
          </cell>
          <cell r="AX186">
            <v>252</v>
          </cell>
          <cell r="AY186">
            <v>423</v>
          </cell>
          <cell r="AZ186">
            <v>423</v>
          </cell>
          <cell r="BA186">
            <v>505</v>
          </cell>
          <cell r="BB186">
            <v>275</v>
          </cell>
          <cell r="BC186">
            <v>566</v>
          </cell>
          <cell r="BD186">
            <v>461.59999999999985</v>
          </cell>
          <cell r="BE186">
            <v>530.29999999999995</v>
          </cell>
          <cell r="BF186">
            <v>325.79999999999973</v>
          </cell>
          <cell r="BG186">
            <v>652.80742025000018</v>
          </cell>
          <cell r="BH186">
            <v>0</v>
          </cell>
          <cell r="BI186">
            <v>0</v>
          </cell>
          <cell r="BJ186">
            <v>0</v>
          </cell>
          <cell r="BK186">
            <v>0</v>
          </cell>
          <cell r="BL186">
            <v>0</v>
          </cell>
          <cell r="BM186">
            <v>0</v>
          </cell>
          <cell r="BN186">
            <v>0</v>
          </cell>
          <cell r="BO186">
            <v>0</v>
          </cell>
          <cell r="BP186">
            <v>0</v>
          </cell>
          <cell r="BQ186">
            <v>0</v>
          </cell>
          <cell r="BR186">
            <v>0</v>
          </cell>
          <cell r="BS186">
            <v>0</v>
          </cell>
          <cell r="BT186">
            <v>0</v>
          </cell>
          <cell r="BU186">
            <v>0</v>
          </cell>
          <cell r="BV186">
            <v>0</v>
          </cell>
          <cell r="BW186">
            <v>0</v>
          </cell>
          <cell r="BX186">
            <v>0</v>
          </cell>
          <cell r="BY186">
            <v>0</v>
          </cell>
          <cell r="BZ186">
            <v>0</v>
          </cell>
          <cell r="CA186">
            <v>0</v>
          </cell>
          <cell r="CB186">
            <v>0</v>
          </cell>
          <cell r="CC186">
            <v>0</v>
          </cell>
          <cell r="CD186">
            <v>0</v>
          </cell>
          <cell r="CE186">
            <v>0</v>
          </cell>
          <cell r="CF186">
            <v>0</v>
          </cell>
          <cell r="CG186">
            <v>0</v>
          </cell>
          <cell r="CH186">
            <v>0</v>
          </cell>
          <cell r="CI186">
            <v>0</v>
          </cell>
          <cell r="CJ186">
            <v>0</v>
          </cell>
          <cell r="CK186">
            <v>0</v>
          </cell>
          <cell r="CL186">
            <v>0</v>
          </cell>
          <cell r="CM186">
            <v>181.69999999999976</v>
          </cell>
          <cell r="CN186">
            <v>222.80000000000007</v>
          </cell>
          <cell r="CO186">
            <v>164.50000000000003</v>
          </cell>
          <cell r="CP186">
            <v>194.49999999999974</v>
          </cell>
          <cell r="CQ186">
            <v>195.09999999999991</v>
          </cell>
          <cell r="CR186">
            <v>185.79999999999984</v>
          </cell>
          <cell r="CS186">
            <v>225.79999999999993</v>
          </cell>
          <cell r="CT186">
            <v>124.89999999999981</v>
          </cell>
          <cell r="CU186">
            <v>263.69999999999987</v>
          </cell>
          <cell r="CV186">
            <v>291.09999999999962</v>
          </cell>
          <cell r="CW186">
            <v>302.59999999999968</v>
          </cell>
          <cell r="CX186">
            <v>214.00000000000026</v>
          </cell>
          <cell r="CY186">
            <v>344.6</v>
          </cell>
          <cell r="CZ186">
            <v>309</v>
          </cell>
          <cell r="DA186">
            <v>362.29999999999978</v>
          </cell>
          <cell r="DB186">
            <v>252</v>
          </cell>
          <cell r="DC186">
            <v>423</v>
          </cell>
          <cell r="DD186">
            <v>423</v>
          </cell>
          <cell r="DE186">
            <v>505</v>
          </cell>
          <cell r="DF186">
            <v>275</v>
          </cell>
          <cell r="DG186">
            <v>566</v>
          </cell>
          <cell r="DH186">
            <v>461.59999999999985</v>
          </cell>
          <cell r="DI186">
            <v>530.29999999999995</v>
          </cell>
          <cell r="DJ186">
            <v>325.79999999999973</v>
          </cell>
          <cell r="DK186">
            <v>652.80742025000018</v>
          </cell>
          <cell r="DL186">
            <v>0</v>
          </cell>
          <cell r="DM186">
            <v>0</v>
          </cell>
          <cell r="DN186">
            <v>0</v>
          </cell>
          <cell r="DO186">
            <v>0</v>
          </cell>
          <cell r="DP186">
            <v>0</v>
          </cell>
          <cell r="DQ186">
            <v>0</v>
          </cell>
          <cell r="DR186">
            <v>0</v>
          </cell>
          <cell r="DS186">
            <v>0</v>
          </cell>
          <cell r="DT186">
            <v>0</v>
          </cell>
          <cell r="DU186">
            <v>0</v>
          </cell>
          <cell r="DV186">
            <v>0</v>
          </cell>
          <cell r="DW186">
            <v>0</v>
          </cell>
          <cell r="DX186">
            <v>0</v>
          </cell>
          <cell r="DY186">
            <v>0</v>
          </cell>
          <cell r="DZ186">
            <v>0</v>
          </cell>
          <cell r="EA186">
            <v>0</v>
          </cell>
          <cell r="EB186">
            <v>0</v>
          </cell>
          <cell r="EC186">
            <v>0</v>
          </cell>
          <cell r="ED186">
            <v>0</v>
          </cell>
          <cell r="EE186">
            <v>0</v>
          </cell>
          <cell r="EF186">
            <v>0</v>
          </cell>
          <cell r="EG186">
            <v>0</v>
          </cell>
          <cell r="EH186">
            <v>0</v>
          </cell>
          <cell r="EI186">
            <v>0</v>
          </cell>
          <cell r="EJ186">
            <v>0</v>
          </cell>
          <cell r="EK186">
            <v>0</v>
          </cell>
          <cell r="EL186">
            <v>0</v>
          </cell>
          <cell r="EM186">
            <v>0</v>
          </cell>
          <cell r="EN186">
            <v>0</v>
          </cell>
          <cell r="EO186">
            <v>0</v>
          </cell>
          <cell r="EP186">
            <v>0</v>
          </cell>
          <cell r="EQ186">
            <v>0</v>
          </cell>
          <cell r="ER186">
            <v>0</v>
          </cell>
          <cell r="ES186">
            <v>0</v>
          </cell>
          <cell r="ET186">
            <v>0</v>
          </cell>
          <cell r="EU186">
            <v>0</v>
          </cell>
          <cell r="EV186">
            <v>0</v>
          </cell>
          <cell r="EW186">
            <v>0</v>
          </cell>
          <cell r="EX186">
            <v>0</v>
          </cell>
          <cell r="EY186">
            <v>0</v>
          </cell>
          <cell r="EZ186">
            <v>0</v>
          </cell>
          <cell r="FA186">
            <v>0</v>
          </cell>
          <cell r="FB186">
            <v>0</v>
          </cell>
          <cell r="FC186">
            <v>0</v>
          </cell>
          <cell r="FD186">
            <v>0</v>
          </cell>
          <cell r="FE186">
            <v>0</v>
          </cell>
          <cell r="FF186">
            <v>0</v>
          </cell>
          <cell r="FG186">
            <v>0</v>
          </cell>
          <cell r="FH186">
            <v>0</v>
          </cell>
          <cell r="FI186">
            <v>0</v>
          </cell>
          <cell r="FJ186">
            <v>0</v>
          </cell>
          <cell r="FK186">
            <v>0</v>
          </cell>
          <cell r="FL186">
            <v>0</v>
          </cell>
          <cell r="FM186">
            <v>0</v>
          </cell>
          <cell r="FN186">
            <v>0</v>
          </cell>
          <cell r="FO186">
            <v>0</v>
          </cell>
          <cell r="FP186" t="e">
            <v>#VALUE!</v>
          </cell>
          <cell r="FQ186">
            <v>45.38</v>
          </cell>
          <cell r="FR186">
            <v>45.38</v>
          </cell>
          <cell r="FS186">
            <v>45.38</v>
          </cell>
          <cell r="FT186">
            <v>45.38</v>
          </cell>
          <cell r="FU186">
            <v>45.38</v>
          </cell>
          <cell r="FV186">
            <v>45.38</v>
          </cell>
          <cell r="FW186">
            <v>45.38</v>
          </cell>
          <cell r="FX186">
            <v>45.38</v>
          </cell>
          <cell r="FY186">
            <v>45.38</v>
          </cell>
          <cell r="FZ186">
            <v>45.38</v>
          </cell>
          <cell r="GA186">
            <v>45.38</v>
          </cell>
          <cell r="GB186">
            <v>42.06</v>
          </cell>
          <cell r="GC186">
            <v>42.06</v>
          </cell>
          <cell r="GD186">
            <v>42.06</v>
          </cell>
          <cell r="GE186">
            <v>42.06</v>
          </cell>
          <cell r="GF186">
            <v>42.06</v>
          </cell>
          <cell r="GG186">
            <v>42.06</v>
          </cell>
          <cell r="GH186">
            <v>42.06</v>
          </cell>
          <cell r="GI186">
            <v>42.06</v>
          </cell>
          <cell r="GJ186">
            <v>42.06</v>
          </cell>
          <cell r="GK186">
            <v>42.06</v>
          </cell>
          <cell r="GL186">
            <v>42.06</v>
          </cell>
          <cell r="GM186">
            <v>42.06</v>
          </cell>
          <cell r="GN186">
            <v>42.06</v>
          </cell>
          <cell r="GO186">
            <v>42.06</v>
          </cell>
          <cell r="GP186">
            <v>42.06</v>
          </cell>
          <cell r="GQ186">
            <v>42.06</v>
          </cell>
        </row>
        <row r="187">
          <cell r="A187" t="str">
            <v>HUVR IN</v>
          </cell>
          <cell r="B187" t="str">
            <v>Hindustan UniLever</v>
          </cell>
          <cell r="C187" t="str">
            <v>FMCG</v>
          </cell>
          <cell r="D187">
            <v>0</v>
          </cell>
          <cell r="E187">
            <v>0</v>
          </cell>
          <cell r="F187">
            <v>0</v>
          </cell>
          <cell r="G187">
            <v>0</v>
          </cell>
          <cell r="H187">
            <v>0</v>
          </cell>
          <cell r="I187">
            <v>0</v>
          </cell>
          <cell r="J187">
            <v>0</v>
          </cell>
          <cell r="K187">
            <v>0</v>
          </cell>
          <cell r="L187">
            <v>0</v>
          </cell>
          <cell r="M187">
            <v>0</v>
          </cell>
          <cell r="N187">
            <v>0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  <cell r="T187">
            <v>0</v>
          </cell>
          <cell r="U187">
            <v>0</v>
          </cell>
          <cell r="V187">
            <v>0</v>
          </cell>
          <cell r="W187">
            <v>0</v>
          </cell>
          <cell r="X187">
            <v>0</v>
          </cell>
          <cell r="Y187">
            <v>0</v>
          </cell>
          <cell r="Z187">
            <v>0</v>
          </cell>
          <cell r="AA187">
            <v>0</v>
          </cell>
          <cell r="AB187">
            <v>0</v>
          </cell>
          <cell r="AC187">
            <v>0</v>
          </cell>
          <cell r="AD187">
            <v>0</v>
          </cell>
          <cell r="AE187">
            <v>0</v>
          </cell>
          <cell r="AF187">
            <v>0</v>
          </cell>
          <cell r="AG187">
            <v>0</v>
          </cell>
          <cell r="AH187">
            <v>0</v>
          </cell>
          <cell r="AI187">
            <v>0</v>
          </cell>
          <cell r="AJ187">
            <v>0</v>
          </cell>
          <cell r="AK187">
            <v>0</v>
          </cell>
          <cell r="AL187">
            <v>0</v>
          </cell>
          <cell r="AM187">
            <v>2948.7999999999984</v>
          </cell>
          <cell r="AN187">
            <v>2444.9000000000015</v>
          </cell>
          <cell r="AO187">
            <v>3243.1999999999985</v>
          </cell>
          <cell r="AP187">
            <v>3336.7000000000012</v>
          </cell>
          <cell r="AQ187">
            <v>2502.5000000000009</v>
          </cell>
          <cell r="AR187">
            <v>2816.5000000000041</v>
          </cell>
          <cell r="AS187">
            <v>3259.600000000004</v>
          </cell>
          <cell r="AT187">
            <v>5208.5999999999985</v>
          </cell>
          <cell r="AU187">
            <v>4428.5999999999967</v>
          </cell>
          <cell r="AV187">
            <v>3805.8999999999978</v>
          </cell>
          <cell r="AW187">
            <v>5207.3999999999987</v>
          </cell>
          <cell r="AX187">
            <v>5111.7999999999993</v>
          </cell>
          <cell r="AY187">
            <v>3900.5000000000018</v>
          </cell>
          <cell r="AZ187">
            <v>4517.0000000000018</v>
          </cell>
          <cell r="BA187">
            <v>4097.5999999999967</v>
          </cell>
          <cell r="BB187">
            <v>6297.5999999999995</v>
          </cell>
          <cell r="BC187">
            <v>3809.5000000000027</v>
          </cell>
          <cell r="BD187">
            <v>5581.8000000000011</v>
          </cell>
          <cell r="BE187">
            <v>5466.0999999999967</v>
          </cell>
          <cell r="BF187">
            <v>6177.1469439277162</v>
          </cell>
          <cell r="BG187">
            <v>3949.8999999999955</v>
          </cell>
          <cell r="BH187">
            <v>0</v>
          </cell>
          <cell r="BI187">
            <v>0</v>
          </cell>
          <cell r="BJ187">
            <v>0</v>
          </cell>
          <cell r="BK187">
            <v>0</v>
          </cell>
          <cell r="BL187">
            <v>0</v>
          </cell>
          <cell r="BM187">
            <v>0</v>
          </cell>
          <cell r="BN187">
            <v>0</v>
          </cell>
          <cell r="BO187">
            <v>0</v>
          </cell>
          <cell r="BP187">
            <v>0</v>
          </cell>
          <cell r="BQ187">
            <v>0</v>
          </cell>
          <cell r="BR187">
            <v>0</v>
          </cell>
          <cell r="BS187">
            <v>0</v>
          </cell>
          <cell r="BT187">
            <v>0</v>
          </cell>
          <cell r="BU187">
            <v>0</v>
          </cell>
          <cell r="BV187">
            <v>0</v>
          </cell>
          <cell r="BW187">
            <v>0</v>
          </cell>
          <cell r="BX187">
            <v>0</v>
          </cell>
          <cell r="BY187">
            <v>0</v>
          </cell>
          <cell r="BZ187">
            <v>0</v>
          </cell>
          <cell r="CA187">
            <v>0</v>
          </cell>
          <cell r="CB187">
            <v>0</v>
          </cell>
          <cell r="CC187">
            <v>0</v>
          </cell>
          <cell r="CD187">
            <v>0</v>
          </cell>
          <cell r="CE187">
            <v>0</v>
          </cell>
          <cell r="CF187">
            <v>0</v>
          </cell>
          <cell r="CG187">
            <v>0</v>
          </cell>
          <cell r="CH187">
            <v>-21.6</v>
          </cell>
          <cell r="CI187">
            <v>453</v>
          </cell>
          <cell r="CJ187">
            <v>0</v>
          </cell>
          <cell r="CK187">
            <v>0</v>
          </cell>
          <cell r="CL187">
            <v>0</v>
          </cell>
          <cell r="CM187">
            <v>0</v>
          </cell>
          <cell r="CN187">
            <v>0</v>
          </cell>
          <cell r="CO187">
            <v>0</v>
          </cell>
          <cell r="CP187">
            <v>0</v>
          </cell>
          <cell r="CQ187">
            <v>3029.0999999999985</v>
          </cell>
          <cell r="CR187">
            <v>2564.0000000000014</v>
          </cell>
          <cell r="CS187">
            <v>2824.6999999999985</v>
          </cell>
          <cell r="CT187">
            <v>3575.1000000000013</v>
          </cell>
          <cell r="CU187">
            <v>2587.2000000000007</v>
          </cell>
          <cell r="CV187">
            <v>3004.7000000000039</v>
          </cell>
          <cell r="CW187">
            <v>3253.5000000000041</v>
          </cell>
          <cell r="CX187">
            <v>4384.9999999999982</v>
          </cell>
          <cell r="CY187">
            <v>2939.7999999999965</v>
          </cell>
          <cell r="CZ187">
            <v>3792.5999999999976</v>
          </cell>
          <cell r="DA187">
            <v>3829.9999999999986</v>
          </cell>
          <cell r="DB187">
            <v>4834.2999999999993</v>
          </cell>
          <cell r="DC187">
            <v>3242.4000000000019</v>
          </cell>
          <cell r="DD187">
            <v>4517.0000000000018</v>
          </cell>
          <cell r="DE187">
            <v>4097.5999999999967</v>
          </cell>
          <cell r="DF187">
            <v>5523.0999999999995</v>
          </cell>
          <cell r="DG187">
            <v>3784.3000000000029</v>
          </cell>
          <cell r="DH187">
            <v>5401.4000000000015</v>
          </cell>
          <cell r="DI187">
            <v>4578.6575950784636</v>
          </cell>
          <cell r="DJ187">
            <v>6610.6493980866326</v>
          </cell>
          <cell r="DK187">
            <v>4567.7999999999956</v>
          </cell>
          <cell r="DL187">
            <v>0</v>
          </cell>
          <cell r="DM187">
            <v>0</v>
          </cell>
          <cell r="DN187">
            <v>0</v>
          </cell>
          <cell r="DO187">
            <v>0</v>
          </cell>
          <cell r="DP187">
            <v>0</v>
          </cell>
          <cell r="DQ187">
            <v>0</v>
          </cell>
          <cell r="DR187">
            <v>0</v>
          </cell>
          <cell r="DS187">
            <v>0</v>
          </cell>
          <cell r="DT187">
            <v>0</v>
          </cell>
          <cell r="DU187">
            <v>0</v>
          </cell>
          <cell r="DV187">
            <v>0</v>
          </cell>
          <cell r="DW187">
            <v>0</v>
          </cell>
          <cell r="DX187">
            <v>0</v>
          </cell>
          <cell r="DY187">
            <v>0</v>
          </cell>
          <cell r="DZ187">
            <v>0</v>
          </cell>
          <cell r="EA187">
            <v>0</v>
          </cell>
          <cell r="EB187">
            <v>0</v>
          </cell>
          <cell r="EC187">
            <v>0</v>
          </cell>
          <cell r="ED187">
            <v>0</v>
          </cell>
          <cell r="EE187">
            <v>0</v>
          </cell>
          <cell r="EF187">
            <v>0</v>
          </cell>
          <cell r="EG187">
            <v>0</v>
          </cell>
          <cell r="EH187">
            <v>0</v>
          </cell>
          <cell r="EI187">
            <v>0</v>
          </cell>
          <cell r="EJ187">
            <v>0</v>
          </cell>
          <cell r="EK187">
            <v>0</v>
          </cell>
          <cell r="EL187">
            <v>0</v>
          </cell>
          <cell r="EM187">
            <v>0</v>
          </cell>
          <cell r="EN187">
            <v>0</v>
          </cell>
          <cell r="EO187">
            <v>0</v>
          </cell>
          <cell r="EP187">
            <v>0</v>
          </cell>
          <cell r="EQ187">
            <v>0</v>
          </cell>
          <cell r="ER187">
            <v>0</v>
          </cell>
          <cell r="ES187">
            <v>0</v>
          </cell>
          <cell r="ET187">
            <v>0</v>
          </cell>
          <cell r="EU187">
            <v>0</v>
          </cell>
          <cell r="EV187">
            <v>0</v>
          </cell>
          <cell r="EW187">
            <v>0</v>
          </cell>
          <cell r="EX187">
            <v>0</v>
          </cell>
          <cell r="EY187">
            <v>0</v>
          </cell>
          <cell r="EZ187">
            <v>0</v>
          </cell>
          <cell r="FA187">
            <v>0</v>
          </cell>
          <cell r="FB187">
            <v>0</v>
          </cell>
          <cell r="FC187">
            <v>0</v>
          </cell>
          <cell r="FD187">
            <v>0</v>
          </cell>
          <cell r="FE187">
            <v>0</v>
          </cell>
          <cell r="FF187">
            <v>0</v>
          </cell>
          <cell r="FG187">
            <v>0</v>
          </cell>
          <cell r="FH187">
            <v>0</v>
          </cell>
          <cell r="FI187">
            <v>0</v>
          </cell>
          <cell r="FJ187">
            <v>0</v>
          </cell>
          <cell r="FK187">
            <v>0</v>
          </cell>
          <cell r="FL187">
            <v>0</v>
          </cell>
          <cell r="FM187">
            <v>0</v>
          </cell>
          <cell r="FN187">
            <v>0</v>
          </cell>
          <cell r="FO187">
            <v>0</v>
          </cell>
          <cell r="FP187">
            <v>0</v>
          </cell>
          <cell r="FQ187">
            <v>0</v>
          </cell>
          <cell r="FR187">
            <v>0</v>
          </cell>
          <cell r="FS187">
            <v>0</v>
          </cell>
          <cell r="FT187">
            <v>0</v>
          </cell>
          <cell r="FU187">
            <v>0</v>
          </cell>
          <cell r="FV187">
            <v>0</v>
          </cell>
          <cell r="FW187">
            <v>2201.1999999999998</v>
          </cell>
          <cell r="FX187">
            <v>2201.1999999999998</v>
          </cell>
          <cell r="FY187">
            <v>2201.1999999999998</v>
          </cell>
          <cell r="FZ187">
            <v>2201.1999999999998</v>
          </cell>
          <cell r="GA187">
            <v>2201.1999999999998</v>
          </cell>
          <cell r="GB187">
            <v>2201.1999999999998</v>
          </cell>
          <cell r="GC187">
            <v>2201.1999999999998</v>
          </cell>
          <cell r="GD187">
            <v>2201.1999999999998</v>
          </cell>
          <cell r="GE187">
            <v>2201.4</v>
          </cell>
          <cell r="GF187">
            <v>2205.6999999999998</v>
          </cell>
          <cell r="GG187">
            <v>2206.4</v>
          </cell>
          <cell r="GH187">
            <v>2206.4</v>
          </cell>
          <cell r="GI187">
            <v>2206.8000000000002</v>
          </cell>
          <cell r="GJ187">
            <v>2206.8000000000002</v>
          </cell>
          <cell r="GK187">
            <v>2207.6999999999998</v>
          </cell>
          <cell r="GL187">
            <v>2178</v>
          </cell>
          <cell r="GM187">
            <v>2178</v>
          </cell>
          <cell r="GN187">
            <v>2178</v>
          </cell>
          <cell r="GO187">
            <v>2179.1999999999998</v>
          </cell>
          <cell r="GP187">
            <v>2179.5</v>
          </cell>
          <cell r="GQ187">
            <v>2179.9</v>
          </cell>
        </row>
        <row r="188">
          <cell r="A188" t="str">
            <v>ITC IN</v>
          </cell>
          <cell r="B188" t="str">
            <v>ITC</v>
          </cell>
          <cell r="C188" t="str">
            <v>FMCG</v>
          </cell>
          <cell r="D188">
            <v>0</v>
          </cell>
          <cell r="E188">
            <v>0</v>
          </cell>
          <cell r="F188">
            <v>0</v>
          </cell>
          <cell r="G188">
            <v>0</v>
          </cell>
          <cell r="H188">
            <v>0</v>
          </cell>
          <cell r="I188">
            <v>0</v>
          </cell>
          <cell r="J188">
            <v>0</v>
          </cell>
          <cell r="K188">
            <v>0</v>
          </cell>
          <cell r="L188">
            <v>0</v>
          </cell>
          <cell r="M188">
            <v>0</v>
          </cell>
          <cell r="N188">
            <v>0</v>
          </cell>
          <cell r="O188">
            <v>0</v>
          </cell>
          <cell r="P188">
            <v>0</v>
          </cell>
          <cell r="Q188">
            <v>0</v>
          </cell>
          <cell r="R188">
            <v>0</v>
          </cell>
          <cell r="S188">
            <v>0</v>
          </cell>
          <cell r="T188">
            <v>0</v>
          </cell>
          <cell r="U188">
            <v>0</v>
          </cell>
          <cell r="V188">
            <v>0</v>
          </cell>
          <cell r="W188">
            <v>0</v>
          </cell>
          <cell r="X188">
            <v>0</v>
          </cell>
          <cell r="Y188">
            <v>0</v>
          </cell>
          <cell r="Z188">
            <v>0</v>
          </cell>
          <cell r="AA188">
            <v>0</v>
          </cell>
          <cell r="AB188">
            <v>0</v>
          </cell>
          <cell r="AC188">
            <v>0</v>
          </cell>
          <cell r="AD188">
            <v>0</v>
          </cell>
          <cell r="AE188">
            <v>0</v>
          </cell>
          <cell r="AF188">
            <v>0</v>
          </cell>
          <cell r="AG188">
            <v>0</v>
          </cell>
          <cell r="AH188">
            <v>0</v>
          </cell>
          <cell r="AI188">
            <v>0</v>
          </cell>
          <cell r="AJ188">
            <v>0</v>
          </cell>
          <cell r="AK188">
            <v>0</v>
          </cell>
          <cell r="AL188">
            <v>0</v>
          </cell>
          <cell r="AM188">
            <v>3870.6215904500004</v>
          </cell>
          <cell r="AN188">
            <v>4648.7999999999993</v>
          </cell>
          <cell r="AO188">
            <v>4880.699999999998</v>
          </cell>
          <cell r="AP188">
            <v>4666.9999999999982</v>
          </cell>
          <cell r="AQ188">
            <v>7717.5419319499952</v>
          </cell>
          <cell r="AR188">
            <v>5583.1254589099935</v>
          </cell>
          <cell r="AS188">
            <v>5723.2867861699951</v>
          </cell>
          <cell r="AT188">
            <v>5368.3683739599983</v>
          </cell>
          <cell r="AU188">
            <v>5678.9217683912702</v>
          </cell>
          <cell r="AV188">
            <v>6522.7939961099992</v>
          </cell>
          <cell r="AW188">
            <v>6795.9539803359985</v>
          </cell>
          <cell r="AX188">
            <v>7174</v>
          </cell>
          <cell r="AY188">
            <v>6506.818686680017</v>
          </cell>
          <cell r="AZ188">
            <v>7828.7000000000025</v>
          </cell>
          <cell r="BA188">
            <v>7708.6999999999971</v>
          </cell>
          <cell r="BB188">
            <v>8307.1999999999989</v>
          </cell>
          <cell r="BC188">
            <v>7356.4000000000024</v>
          </cell>
          <cell r="BD188">
            <v>7486.7000000000044</v>
          </cell>
          <cell r="BE188">
            <v>8027.3000000000011</v>
          </cell>
          <cell r="BF188">
            <v>9032.0999999999967</v>
          </cell>
          <cell r="BG188">
            <v>8089.9</v>
          </cell>
          <cell r="BH188">
            <v>0</v>
          </cell>
          <cell r="BI188">
            <v>0</v>
          </cell>
          <cell r="BJ188">
            <v>0</v>
          </cell>
          <cell r="BK188">
            <v>0</v>
          </cell>
          <cell r="BL188">
            <v>0</v>
          </cell>
          <cell r="BM188">
            <v>0</v>
          </cell>
          <cell r="BN188">
            <v>0</v>
          </cell>
          <cell r="BO188">
            <v>0</v>
          </cell>
          <cell r="BP188">
            <v>0</v>
          </cell>
          <cell r="BQ188">
            <v>0</v>
          </cell>
          <cell r="BR188">
            <v>0</v>
          </cell>
          <cell r="BS188">
            <v>0</v>
          </cell>
          <cell r="BT188">
            <v>0</v>
          </cell>
          <cell r="BU188">
            <v>0</v>
          </cell>
          <cell r="BV188">
            <v>0</v>
          </cell>
          <cell r="BW188">
            <v>0</v>
          </cell>
          <cell r="BX188">
            <v>0</v>
          </cell>
          <cell r="BY188">
            <v>0</v>
          </cell>
          <cell r="BZ188">
            <v>0</v>
          </cell>
          <cell r="CA188">
            <v>0</v>
          </cell>
          <cell r="CB188">
            <v>0</v>
          </cell>
          <cell r="CC188">
            <v>0</v>
          </cell>
          <cell r="CD188">
            <v>0</v>
          </cell>
          <cell r="CE188">
            <v>0</v>
          </cell>
          <cell r="CF188">
            <v>0</v>
          </cell>
          <cell r="CG188">
            <v>0</v>
          </cell>
          <cell r="CH188">
            <v>0</v>
          </cell>
          <cell r="CI188">
            <v>0</v>
          </cell>
          <cell r="CJ188">
            <v>0</v>
          </cell>
          <cell r="CK188">
            <v>0</v>
          </cell>
          <cell r="CL188">
            <v>0</v>
          </cell>
          <cell r="CM188">
            <v>0</v>
          </cell>
          <cell r="CN188">
            <v>0</v>
          </cell>
          <cell r="CO188">
            <v>0</v>
          </cell>
          <cell r="CP188">
            <v>0</v>
          </cell>
          <cell r="CQ188">
            <v>3870.6215904500004</v>
          </cell>
          <cell r="CR188">
            <v>4648.7999999999993</v>
          </cell>
          <cell r="CS188">
            <v>4880.699999999998</v>
          </cell>
          <cell r="CT188">
            <v>4666.9999999999982</v>
          </cell>
          <cell r="CU188">
            <v>4174.241931949995</v>
          </cell>
          <cell r="CV188">
            <v>5583.1254589099935</v>
          </cell>
          <cell r="CW188">
            <v>5723.2867861699951</v>
          </cell>
          <cell r="CX188">
            <v>5822.7683739599979</v>
          </cell>
          <cell r="CY188">
            <v>5674.7217683912704</v>
          </cell>
          <cell r="CZ188">
            <v>6522.7939961099992</v>
          </cell>
          <cell r="DA188">
            <v>6795.9539803359985</v>
          </cell>
          <cell r="DB188">
            <v>7174</v>
          </cell>
          <cell r="DC188">
            <v>6506.818686680017</v>
          </cell>
          <cell r="DD188">
            <v>7828.7000000000025</v>
          </cell>
          <cell r="DE188">
            <v>7708.6999999999971</v>
          </cell>
          <cell r="DF188">
            <v>8307.1999999999989</v>
          </cell>
          <cell r="DG188">
            <v>7356.4000000000024</v>
          </cell>
          <cell r="DH188">
            <v>7486.7000000000044</v>
          </cell>
          <cell r="DI188">
            <v>8027.3000000000011</v>
          </cell>
          <cell r="DJ188">
            <v>9032.0999999999967</v>
          </cell>
          <cell r="DK188">
            <v>8089.9</v>
          </cell>
          <cell r="DL188">
            <v>0</v>
          </cell>
          <cell r="DM188">
            <v>0</v>
          </cell>
          <cell r="DN188">
            <v>0</v>
          </cell>
          <cell r="DO188">
            <v>0</v>
          </cell>
          <cell r="DP188">
            <v>0</v>
          </cell>
          <cell r="DQ188">
            <v>0</v>
          </cell>
          <cell r="DR188">
            <v>0</v>
          </cell>
          <cell r="DS188">
            <v>0</v>
          </cell>
          <cell r="DT188">
            <v>0</v>
          </cell>
          <cell r="DU188">
            <v>0</v>
          </cell>
          <cell r="DV188">
            <v>0</v>
          </cell>
          <cell r="DW188">
            <v>0</v>
          </cell>
          <cell r="DX188">
            <v>0</v>
          </cell>
          <cell r="DY188">
            <v>0</v>
          </cell>
          <cell r="DZ188">
            <v>0</v>
          </cell>
          <cell r="EA188">
            <v>0</v>
          </cell>
          <cell r="EB188">
            <v>0</v>
          </cell>
          <cell r="EC188">
            <v>0</v>
          </cell>
          <cell r="ED188">
            <v>0</v>
          </cell>
          <cell r="EE188">
            <v>0</v>
          </cell>
          <cell r="EF188">
            <v>0</v>
          </cell>
          <cell r="EG188">
            <v>0</v>
          </cell>
          <cell r="EH188">
            <v>0</v>
          </cell>
          <cell r="EI188">
            <v>0</v>
          </cell>
          <cell r="EJ188">
            <v>0</v>
          </cell>
          <cell r="EK188">
            <v>0</v>
          </cell>
          <cell r="EL188">
            <v>0</v>
          </cell>
          <cell r="EM188">
            <v>0</v>
          </cell>
          <cell r="EN188">
            <v>0</v>
          </cell>
          <cell r="EO188">
            <v>0</v>
          </cell>
          <cell r="EP188">
            <v>0</v>
          </cell>
          <cell r="EQ188">
            <v>0</v>
          </cell>
          <cell r="ER188">
            <v>0</v>
          </cell>
          <cell r="ES188">
            <v>0</v>
          </cell>
          <cell r="ET188">
            <v>0</v>
          </cell>
          <cell r="EU188">
            <v>0</v>
          </cell>
          <cell r="EV188">
            <v>0</v>
          </cell>
          <cell r="EW188">
            <v>0</v>
          </cell>
          <cell r="EX188">
            <v>0</v>
          </cell>
          <cell r="EY188">
            <v>0</v>
          </cell>
          <cell r="EZ188">
            <v>0</v>
          </cell>
          <cell r="FA188">
            <v>0</v>
          </cell>
          <cell r="FB188">
            <v>0</v>
          </cell>
          <cell r="FC188">
            <v>0</v>
          </cell>
          <cell r="FD188">
            <v>0</v>
          </cell>
          <cell r="FE188">
            <v>0</v>
          </cell>
          <cell r="FF188">
            <v>0</v>
          </cell>
          <cell r="FG188">
            <v>0</v>
          </cell>
          <cell r="FH188">
            <v>0</v>
          </cell>
          <cell r="FI188">
            <v>0</v>
          </cell>
          <cell r="FJ188">
            <v>0</v>
          </cell>
          <cell r="FK188">
            <v>0</v>
          </cell>
          <cell r="FL188">
            <v>0</v>
          </cell>
          <cell r="FM188">
            <v>0</v>
          </cell>
          <cell r="FN188">
            <v>0</v>
          </cell>
          <cell r="FO188">
            <v>0</v>
          </cell>
          <cell r="FP188">
            <v>0</v>
          </cell>
          <cell r="FQ188">
            <v>0</v>
          </cell>
          <cell r="FR188">
            <v>0</v>
          </cell>
          <cell r="FS188">
            <v>0</v>
          </cell>
          <cell r="FT188">
            <v>0</v>
          </cell>
          <cell r="FU188">
            <v>0</v>
          </cell>
          <cell r="FV188">
            <v>0</v>
          </cell>
          <cell r="FW188">
            <v>3755.1</v>
          </cell>
          <cell r="FX188">
            <v>3755.1</v>
          </cell>
          <cell r="FY188">
            <v>3755.1</v>
          </cell>
          <cell r="FZ188">
            <v>3755.1</v>
          </cell>
          <cell r="GA188">
            <v>3755.1</v>
          </cell>
          <cell r="GB188">
            <v>3755.1</v>
          </cell>
          <cell r="GC188">
            <v>3755.1</v>
          </cell>
          <cell r="GD188">
            <v>3755.1</v>
          </cell>
          <cell r="GE188">
            <v>3755.2</v>
          </cell>
          <cell r="GF188">
            <v>3757.3</v>
          </cell>
          <cell r="GG188">
            <v>3757.3</v>
          </cell>
          <cell r="GH188">
            <v>3760.2</v>
          </cell>
          <cell r="GI188">
            <v>3762.2000000000003</v>
          </cell>
          <cell r="GJ188">
            <v>3762.2000000000003</v>
          </cell>
          <cell r="GK188">
            <v>3763.8999999999996</v>
          </cell>
          <cell r="GL188">
            <v>3765.7999999999997</v>
          </cell>
          <cell r="GM188">
            <v>3768.6000000000004</v>
          </cell>
          <cell r="GN188">
            <v>3768.6000000000004</v>
          </cell>
          <cell r="GO188">
            <v>3770.2</v>
          </cell>
          <cell r="GP188">
            <v>3771.5</v>
          </cell>
          <cell r="GQ188">
            <v>3774.4</v>
          </cell>
        </row>
        <row r="189">
          <cell r="A189" t="str">
            <v>KFL IN</v>
          </cell>
          <cell r="B189" t="str">
            <v>Kohinoor Foods</v>
          </cell>
          <cell r="C189" t="str">
            <v>Agribusiness</v>
          </cell>
          <cell r="D189">
            <v>0</v>
          </cell>
          <cell r="E189">
            <v>0</v>
          </cell>
          <cell r="F189">
            <v>0</v>
          </cell>
          <cell r="G189">
            <v>0</v>
          </cell>
          <cell r="H189">
            <v>0</v>
          </cell>
          <cell r="I189">
            <v>0</v>
          </cell>
          <cell r="J189">
            <v>0</v>
          </cell>
          <cell r="K189">
            <v>0</v>
          </cell>
          <cell r="L189">
            <v>0</v>
          </cell>
          <cell r="M189">
            <v>0</v>
          </cell>
          <cell r="N189">
            <v>0</v>
          </cell>
          <cell r="O189">
            <v>0</v>
          </cell>
          <cell r="P189">
            <v>0</v>
          </cell>
          <cell r="Q189">
            <v>0</v>
          </cell>
          <cell r="R189">
            <v>0</v>
          </cell>
          <cell r="S189">
            <v>0</v>
          </cell>
          <cell r="T189">
            <v>0</v>
          </cell>
          <cell r="U189">
            <v>0</v>
          </cell>
          <cell r="V189">
            <v>0</v>
          </cell>
          <cell r="W189">
            <v>0</v>
          </cell>
          <cell r="X189">
            <v>0</v>
          </cell>
          <cell r="Y189">
            <v>0</v>
          </cell>
          <cell r="Z189">
            <v>0</v>
          </cell>
          <cell r="AA189">
            <v>0</v>
          </cell>
          <cell r="AB189">
            <v>0</v>
          </cell>
          <cell r="AC189">
            <v>0</v>
          </cell>
          <cell r="AD189">
            <v>0</v>
          </cell>
          <cell r="AE189">
            <v>0</v>
          </cell>
          <cell r="AF189">
            <v>0</v>
          </cell>
          <cell r="AG189">
            <v>21.80000000000004</v>
          </cell>
          <cell r="AH189">
            <v>20.699999999999953</v>
          </cell>
          <cell r="AI189">
            <v>30.499999999999773</v>
          </cell>
          <cell r="AJ189">
            <v>25.999999999999815</v>
          </cell>
          <cell r="AK189">
            <v>38.199999999999676</v>
          </cell>
          <cell r="AL189">
            <v>33.099999999999675</v>
          </cell>
          <cell r="AM189">
            <v>43.69999999999996</v>
          </cell>
          <cell r="AN189">
            <v>34.500000000000043</v>
          </cell>
          <cell r="AO189">
            <v>52.299999999999976</v>
          </cell>
          <cell r="AP189">
            <v>47.400000000000041</v>
          </cell>
          <cell r="AQ189">
            <v>45.400000000000091</v>
          </cell>
          <cell r="AR189">
            <v>49.600000000000044</v>
          </cell>
          <cell r="AS189">
            <v>62.000000000000099</v>
          </cell>
          <cell r="AT189">
            <v>54.999999999999908</v>
          </cell>
          <cell r="AU189">
            <v>41.199999999999719</v>
          </cell>
          <cell r="AV189">
            <v>50.399999999999949</v>
          </cell>
          <cell r="AW189">
            <v>47.600000000000044</v>
          </cell>
          <cell r="AX189">
            <v>80.399999999999906</v>
          </cell>
          <cell r="AY189">
            <v>42.400000000000148</v>
          </cell>
          <cell r="AZ189">
            <v>42.000000000000142</v>
          </cell>
          <cell r="BA189">
            <v>44.299999999999955</v>
          </cell>
          <cell r="BB189">
            <v>82.900000000000105</v>
          </cell>
          <cell r="BC189">
            <v>-115.99999999999963</v>
          </cell>
          <cell r="BD189">
            <v>23.799999999999944</v>
          </cell>
          <cell r="BE189">
            <v>31.09999999999992</v>
          </cell>
          <cell r="BF189">
            <v>-35.599999999999852</v>
          </cell>
          <cell r="BG189">
            <v>12</v>
          </cell>
          <cell r="BH189">
            <v>0</v>
          </cell>
          <cell r="BI189">
            <v>0</v>
          </cell>
          <cell r="BJ189">
            <v>0</v>
          </cell>
          <cell r="BK189">
            <v>0</v>
          </cell>
          <cell r="BL189">
            <v>0</v>
          </cell>
          <cell r="BM189">
            <v>0</v>
          </cell>
          <cell r="BN189">
            <v>0</v>
          </cell>
          <cell r="BO189">
            <v>0</v>
          </cell>
          <cell r="BP189">
            <v>0</v>
          </cell>
          <cell r="BQ189">
            <v>0</v>
          </cell>
          <cell r="BR189">
            <v>0</v>
          </cell>
          <cell r="BS189">
            <v>0</v>
          </cell>
          <cell r="BT189">
            <v>0</v>
          </cell>
          <cell r="BU189">
            <v>0</v>
          </cell>
          <cell r="BV189">
            <v>0</v>
          </cell>
          <cell r="BW189">
            <v>0</v>
          </cell>
          <cell r="BX189">
            <v>0</v>
          </cell>
          <cell r="BY189">
            <v>0</v>
          </cell>
          <cell r="BZ189">
            <v>0</v>
          </cell>
          <cell r="CA189">
            <v>0</v>
          </cell>
          <cell r="CB189">
            <v>0</v>
          </cell>
          <cell r="CC189">
            <v>0</v>
          </cell>
          <cell r="CD189">
            <v>0</v>
          </cell>
          <cell r="CE189">
            <v>0</v>
          </cell>
          <cell r="CF189">
            <v>0</v>
          </cell>
          <cell r="CG189">
            <v>0</v>
          </cell>
          <cell r="CH189">
            <v>0</v>
          </cell>
          <cell r="CI189">
            <v>0</v>
          </cell>
          <cell r="CJ189">
            <v>0</v>
          </cell>
          <cell r="CK189">
            <v>21.80000000000004</v>
          </cell>
          <cell r="CL189">
            <v>20.699999999999953</v>
          </cell>
          <cell r="CM189">
            <v>30.499999999999773</v>
          </cell>
          <cell r="CN189">
            <v>25.999999999999815</v>
          </cell>
          <cell r="CO189">
            <v>38.199999999999676</v>
          </cell>
          <cell r="CP189">
            <v>33.099999999999675</v>
          </cell>
          <cell r="CQ189">
            <v>43.69999999999996</v>
          </cell>
          <cell r="CR189">
            <v>34.500000000000043</v>
          </cell>
          <cell r="CS189">
            <v>52.299999999999976</v>
          </cell>
          <cell r="CT189">
            <v>47.400000000000041</v>
          </cell>
          <cell r="CU189">
            <v>45.400000000000091</v>
          </cell>
          <cell r="CV189">
            <v>49.600000000000044</v>
          </cell>
          <cell r="CW189">
            <v>62.000000000000099</v>
          </cell>
          <cell r="CX189">
            <v>54.999999999999908</v>
          </cell>
          <cell r="CY189">
            <v>41.199999999999719</v>
          </cell>
          <cell r="CZ189">
            <v>50.399999999999949</v>
          </cell>
          <cell r="DA189">
            <v>47.600000000000044</v>
          </cell>
          <cell r="DB189">
            <v>80.399999999999906</v>
          </cell>
          <cell r="DC189">
            <v>42.400000000000148</v>
          </cell>
          <cell r="DD189">
            <v>42.000000000000142</v>
          </cell>
          <cell r="DE189">
            <v>44.299999999999955</v>
          </cell>
          <cell r="DF189">
            <v>82.900000000000105</v>
          </cell>
          <cell r="DG189">
            <v>-115.99999999999963</v>
          </cell>
          <cell r="DH189">
            <v>23.799999999999944</v>
          </cell>
          <cell r="DI189">
            <v>31.09999999999992</v>
          </cell>
          <cell r="DJ189">
            <v>-35.599999999999852</v>
          </cell>
          <cell r="DK189">
            <v>12</v>
          </cell>
          <cell r="DL189">
            <v>0</v>
          </cell>
          <cell r="DM189">
            <v>0</v>
          </cell>
          <cell r="DN189">
            <v>0</v>
          </cell>
          <cell r="DO189">
            <v>0</v>
          </cell>
          <cell r="DP189">
            <v>0</v>
          </cell>
          <cell r="DQ189">
            <v>0</v>
          </cell>
          <cell r="DR189">
            <v>0</v>
          </cell>
          <cell r="DS189">
            <v>0</v>
          </cell>
          <cell r="DT189">
            <v>0</v>
          </cell>
          <cell r="DU189">
            <v>0</v>
          </cell>
          <cell r="DV189">
            <v>0</v>
          </cell>
          <cell r="DW189">
            <v>0</v>
          </cell>
          <cell r="DX189">
            <v>0</v>
          </cell>
          <cell r="DY189">
            <v>0</v>
          </cell>
          <cell r="DZ189">
            <v>0</v>
          </cell>
          <cell r="EA189">
            <v>0</v>
          </cell>
          <cell r="EB189">
            <v>0</v>
          </cell>
          <cell r="EC189">
            <v>0</v>
          </cell>
          <cell r="ED189">
            <v>0</v>
          </cell>
          <cell r="EE189">
            <v>0</v>
          </cell>
          <cell r="EF189">
            <v>0</v>
          </cell>
          <cell r="EG189">
            <v>0</v>
          </cell>
          <cell r="EH189">
            <v>0</v>
          </cell>
          <cell r="EI189">
            <v>0</v>
          </cell>
          <cell r="EJ189">
            <v>0</v>
          </cell>
          <cell r="EK189">
            <v>0</v>
          </cell>
          <cell r="EL189">
            <v>0</v>
          </cell>
          <cell r="EM189">
            <v>0</v>
          </cell>
          <cell r="EN189">
            <v>0</v>
          </cell>
          <cell r="EO189">
            <v>0</v>
          </cell>
          <cell r="EP189">
            <v>0</v>
          </cell>
          <cell r="EQ189">
            <v>0</v>
          </cell>
          <cell r="ER189">
            <v>0</v>
          </cell>
          <cell r="ES189">
            <v>0</v>
          </cell>
          <cell r="ET189">
            <v>0</v>
          </cell>
          <cell r="EU189">
            <v>0</v>
          </cell>
          <cell r="EV189">
            <v>0</v>
          </cell>
          <cell r="EW189">
            <v>0</v>
          </cell>
          <cell r="EX189">
            <v>0</v>
          </cell>
          <cell r="EY189">
            <v>0</v>
          </cell>
          <cell r="EZ189">
            <v>0</v>
          </cell>
          <cell r="FA189">
            <v>0</v>
          </cell>
          <cell r="FB189">
            <v>0</v>
          </cell>
          <cell r="FC189">
            <v>0</v>
          </cell>
          <cell r="FD189">
            <v>0</v>
          </cell>
          <cell r="FE189">
            <v>0</v>
          </cell>
          <cell r="FF189">
            <v>0</v>
          </cell>
          <cell r="FG189">
            <v>0</v>
          </cell>
          <cell r="FH189">
            <v>0</v>
          </cell>
          <cell r="FI189">
            <v>0</v>
          </cell>
          <cell r="FJ189">
            <v>0</v>
          </cell>
          <cell r="FK189">
            <v>0</v>
          </cell>
          <cell r="FL189">
            <v>0</v>
          </cell>
          <cell r="FM189">
            <v>0</v>
          </cell>
          <cell r="FN189">
            <v>0</v>
          </cell>
          <cell r="FO189">
            <v>0</v>
          </cell>
          <cell r="FP189">
            <v>0</v>
          </cell>
          <cell r="FQ189">
            <v>19.600000000000001</v>
          </cell>
          <cell r="FR189">
            <v>19.600000000000001</v>
          </cell>
          <cell r="FS189">
            <v>19.600000000000001</v>
          </cell>
          <cell r="FT189">
            <v>19.600000000000001</v>
          </cell>
          <cell r="FU189">
            <v>19.600000000000001</v>
          </cell>
          <cell r="FV189">
            <v>19.600000000000001</v>
          </cell>
          <cell r="FW189">
            <v>19.600000000000001</v>
          </cell>
          <cell r="FX189">
            <v>19.600000000000001</v>
          </cell>
          <cell r="FY189">
            <v>19.600000000000001</v>
          </cell>
          <cell r="FZ189">
            <v>19.600000000000001</v>
          </cell>
          <cell r="GA189">
            <v>19.600000000000001</v>
          </cell>
          <cell r="GB189">
            <v>19.600000000000001</v>
          </cell>
          <cell r="GC189">
            <v>19.600000000000001</v>
          </cell>
          <cell r="GD189">
            <v>19.600000000000001</v>
          </cell>
          <cell r="GE189">
            <v>19.600000000000001</v>
          </cell>
          <cell r="GF189">
            <v>19.600000000000001</v>
          </cell>
          <cell r="GG189">
            <v>19.600000000000001</v>
          </cell>
          <cell r="GH189">
            <v>19.600000000000001</v>
          </cell>
          <cell r="GI189">
            <v>19.600000000000001</v>
          </cell>
          <cell r="GJ189">
            <v>19.600000000000001</v>
          </cell>
          <cell r="GK189">
            <v>19.600000000000001</v>
          </cell>
          <cell r="GL189">
            <v>19.600000000000001</v>
          </cell>
          <cell r="GM189">
            <v>19.600000000000001</v>
          </cell>
          <cell r="GN189">
            <v>26.41</v>
          </cell>
          <cell r="GO189">
            <v>26.547588000000001</v>
          </cell>
          <cell r="GP189">
            <v>26.978088</v>
          </cell>
          <cell r="GQ189">
            <v>28.193224000000001</v>
          </cell>
        </row>
        <row r="190">
          <cell r="A190" t="str">
            <v>KRB IN</v>
          </cell>
          <cell r="B190" t="str">
            <v>KRBL</v>
          </cell>
          <cell r="C190" t="str">
            <v>Rice (Agribusiness)</v>
          </cell>
          <cell r="D190">
            <v>0</v>
          </cell>
          <cell r="E190">
            <v>0</v>
          </cell>
          <cell r="F190">
            <v>0</v>
          </cell>
          <cell r="G190">
            <v>0</v>
          </cell>
          <cell r="H190">
            <v>0</v>
          </cell>
          <cell r="I190">
            <v>0</v>
          </cell>
          <cell r="J190">
            <v>0</v>
          </cell>
          <cell r="K190">
            <v>0</v>
          </cell>
          <cell r="L190">
            <v>0</v>
          </cell>
          <cell r="M190">
            <v>0</v>
          </cell>
          <cell r="N190">
            <v>0</v>
          </cell>
          <cell r="O190">
            <v>0</v>
          </cell>
          <cell r="P190">
            <v>0</v>
          </cell>
          <cell r="Q190">
            <v>0</v>
          </cell>
          <cell r="R190">
            <v>0</v>
          </cell>
          <cell r="S190">
            <v>0</v>
          </cell>
          <cell r="T190">
            <v>0</v>
          </cell>
          <cell r="U190">
            <v>0</v>
          </cell>
          <cell r="V190">
            <v>0</v>
          </cell>
          <cell r="W190">
            <v>0</v>
          </cell>
          <cell r="X190">
            <v>0</v>
          </cell>
          <cell r="Y190">
            <v>0</v>
          </cell>
          <cell r="Z190">
            <v>0</v>
          </cell>
          <cell r="AA190">
            <v>0</v>
          </cell>
          <cell r="AB190">
            <v>0</v>
          </cell>
          <cell r="AC190">
            <v>0</v>
          </cell>
          <cell r="AD190">
            <v>0</v>
          </cell>
          <cell r="AE190">
            <v>0</v>
          </cell>
          <cell r="AF190">
            <v>48.699999999999946</v>
          </cell>
          <cell r="AG190">
            <v>41.400000000000219</v>
          </cell>
          <cell r="AH190">
            <v>45.400000000000134</v>
          </cell>
          <cell r="AI190">
            <v>27.900000000000084</v>
          </cell>
          <cell r="AJ190">
            <v>50.399999999999864</v>
          </cell>
          <cell r="AK190">
            <v>42.80000000000004</v>
          </cell>
          <cell r="AL190">
            <v>47.900000000000176</v>
          </cell>
          <cell r="AM190">
            <v>1.3000000000002281</v>
          </cell>
          <cell r="AN190">
            <v>44.900000000000041</v>
          </cell>
          <cell r="AO190">
            <v>38.799999999999997</v>
          </cell>
          <cell r="AP190">
            <v>59.700000000000124</v>
          </cell>
          <cell r="AQ190">
            <v>19.399999999999988</v>
          </cell>
          <cell r="AR190">
            <v>77.499999999999829</v>
          </cell>
          <cell r="AS190">
            <v>80.499999999999943</v>
          </cell>
          <cell r="AT190">
            <v>105.29999999999993</v>
          </cell>
          <cell r="AU190">
            <v>57.499999999999901</v>
          </cell>
          <cell r="AV190">
            <v>140.5</v>
          </cell>
          <cell r="AW190">
            <v>151.19999999999987</v>
          </cell>
          <cell r="AX190">
            <v>190.20000000000016</v>
          </cell>
          <cell r="AY190">
            <v>11.800000000000052</v>
          </cell>
          <cell r="AZ190">
            <v>1.1999999999999211</v>
          </cell>
          <cell r="BA190">
            <v>142.49999999999963</v>
          </cell>
          <cell r="BB190">
            <v>196.10000000000045</v>
          </cell>
          <cell r="BC190">
            <v>207.70000000000073</v>
          </cell>
          <cell r="BD190">
            <v>280.89999999999992</v>
          </cell>
          <cell r="BE190">
            <v>220.99999999999994</v>
          </cell>
          <cell r="BF190">
            <v>3.5000000000000107</v>
          </cell>
          <cell r="BG190">
            <v>-42.000000000000128</v>
          </cell>
          <cell r="BH190">
            <v>0</v>
          </cell>
          <cell r="BI190">
            <v>0</v>
          </cell>
          <cell r="BJ190">
            <v>0</v>
          </cell>
          <cell r="BK190">
            <v>0</v>
          </cell>
          <cell r="BL190">
            <v>0</v>
          </cell>
          <cell r="BM190">
            <v>0</v>
          </cell>
          <cell r="BN190">
            <v>0</v>
          </cell>
          <cell r="BO190">
            <v>0</v>
          </cell>
          <cell r="BP190">
            <v>0</v>
          </cell>
          <cell r="BQ190">
            <v>0</v>
          </cell>
          <cell r="BR190">
            <v>0</v>
          </cell>
          <cell r="BS190">
            <v>0</v>
          </cell>
          <cell r="BT190">
            <v>0</v>
          </cell>
          <cell r="BU190">
            <v>0</v>
          </cell>
          <cell r="BV190">
            <v>0</v>
          </cell>
          <cell r="BW190">
            <v>0</v>
          </cell>
          <cell r="BX190">
            <v>0</v>
          </cell>
          <cell r="BY190">
            <v>0</v>
          </cell>
          <cell r="BZ190">
            <v>0</v>
          </cell>
          <cell r="CA190">
            <v>0</v>
          </cell>
          <cell r="CB190">
            <v>0</v>
          </cell>
          <cell r="CC190">
            <v>0</v>
          </cell>
          <cell r="CD190">
            <v>0</v>
          </cell>
          <cell r="CE190">
            <v>0</v>
          </cell>
          <cell r="CF190">
            <v>0</v>
          </cell>
          <cell r="CG190">
            <v>0</v>
          </cell>
          <cell r="CH190">
            <v>0</v>
          </cell>
          <cell r="CI190">
            <v>0</v>
          </cell>
          <cell r="CJ190">
            <v>48.699999999999946</v>
          </cell>
          <cell r="CK190">
            <v>41.400000000000219</v>
          </cell>
          <cell r="CL190">
            <v>45.400000000000134</v>
          </cell>
          <cell r="CM190">
            <v>27.900000000000084</v>
          </cell>
          <cell r="CN190">
            <v>50.399999999999864</v>
          </cell>
          <cell r="CO190">
            <v>42.80000000000004</v>
          </cell>
          <cell r="CP190">
            <v>47.900000000000176</v>
          </cell>
          <cell r="CQ190">
            <v>1.3000000000002281</v>
          </cell>
          <cell r="CR190">
            <v>44.900000000000041</v>
          </cell>
          <cell r="CS190">
            <v>38.799999999999997</v>
          </cell>
          <cell r="CT190">
            <v>59.700000000000124</v>
          </cell>
          <cell r="CU190">
            <v>19.399999999999988</v>
          </cell>
          <cell r="CV190">
            <v>77.499999999999829</v>
          </cell>
          <cell r="CW190">
            <v>80.499999999999943</v>
          </cell>
          <cell r="CX190">
            <v>105.29999999999993</v>
          </cell>
          <cell r="CY190">
            <v>57.499999999999901</v>
          </cell>
          <cell r="CZ190">
            <v>140.5</v>
          </cell>
          <cell r="DA190">
            <v>151.19999999999987</v>
          </cell>
          <cell r="DB190">
            <v>190.20000000000016</v>
          </cell>
          <cell r="DC190">
            <v>11.800000000000052</v>
          </cell>
          <cell r="DD190">
            <v>1.1999999999999211</v>
          </cell>
          <cell r="DE190">
            <v>142.49999999999963</v>
          </cell>
          <cell r="DF190">
            <v>196.10000000000045</v>
          </cell>
          <cell r="DG190">
            <v>207.70000000000073</v>
          </cell>
          <cell r="DH190">
            <v>280.89999999999992</v>
          </cell>
          <cell r="DI190">
            <v>220.99999999999994</v>
          </cell>
          <cell r="DJ190">
            <v>3.5000000000000107</v>
          </cell>
          <cell r="DK190">
            <v>-42.000000000000128</v>
          </cell>
          <cell r="DL190">
            <v>0</v>
          </cell>
          <cell r="DM190">
            <v>0</v>
          </cell>
          <cell r="DN190">
            <v>0</v>
          </cell>
          <cell r="DO190">
            <v>0</v>
          </cell>
          <cell r="DP190">
            <v>0</v>
          </cell>
          <cell r="DQ190">
            <v>0</v>
          </cell>
          <cell r="DR190">
            <v>0</v>
          </cell>
          <cell r="DS190">
            <v>0</v>
          </cell>
          <cell r="DT190">
            <v>0</v>
          </cell>
          <cell r="DU190">
            <v>0</v>
          </cell>
          <cell r="DV190">
            <v>0</v>
          </cell>
          <cell r="DW190">
            <v>0</v>
          </cell>
          <cell r="DX190">
            <v>0</v>
          </cell>
          <cell r="DY190">
            <v>0</v>
          </cell>
          <cell r="DZ190">
            <v>0</v>
          </cell>
          <cell r="EA190">
            <v>3.1722387730332064</v>
          </cell>
          <cell r="EB190">
            <v>0</v>
          </cell>
          <cell r="EC190">
            <v>0</v>
          </cell>
          <cell r="ED190">
            <v>0</v>
          </cell>
          <cell r="EE190">
            <v>0.54769087955442342</v>
          </cell>
          <cell r="EF190">
            <v>0</v>
          </cell>
          <cell r="EG190">
            <v>0</v>
          </cell>
          <cell r="EH190">
            <v>0</v>
          </cell>
          <cell r="EI190">
            <v>0</v>
          </cell>
          <cell r="EJ190">
            <v>0</v>
          </cell>
          <cell r="EK190">
            <v>0</v>
          </cell>
          <cell r="EL190">
            <v>0</v>
          </cell>
          <cell r="EM190">
            <v>0</v>
          </cell>
          <cell r="EN190">
            <v>0</v>
          </cell>
          <cell r="EO190">
            <v>0</v>
          </cell>
          <cell r="EP190">
            <v>0</v>
          </cell>
          <cell r="EQ190">
            <v>0</v>
          </cell>
          <cell r="ER190">
            <v>0</v>
          </cell>
          <cell r="ES190">
            <v>0</v>
          </cell>
          <cell r="ET190">
            <v>0</v>
          </cell>
          <cell r="EU190">
            <v>0</v>
          </cell>
          <cell r="EV190">
            <v>0</v>
          </cell>
          <cell r="EW190">
            <v>0</v>
          </cell>
          <cell r="EX190">
            <v>0</v>
          </cell>
          <cell r="EY190">
            <v>0</v>
          </cell>
          <cell r="EZ190">
            <v>0</v>
          </cell>
          <cell r="FA190">
            <v>0</v>
          </cell>
          <cell r="FB190">
            <v>0</v>
          </cell>
          <cell r="FC190">
            <v>0</v>
          </cell>
          <cell r="FD190">
            <v>0</v>
          </cell>
          <cell r="FE190">
            <v>0</v>
          </cell>
          <cell r="FF190">
            <v>0</v>
          </cell>
          <cell r="FG190">
            <v>-79.478260869565091</v>
          </cell>
          <cell r="FH190">
            <v>0</v>
          </cell>
          <cell r="FI190">
            <v>0</v>
          </cell>
          <cell r="FJ190">
            <v>0</v>
          </cell>
          <cell r="FK190">
            <v>0</v>
          </cell>
          <cell r="FL190">
            <v>0</v>
          </cell>
          <cell r="FM190">
            <v>0</v>
          </cell>
          <cell r="FN190">
            <v>0</v>
          </cell>
          <cell r="FO190">
            <v>0</v>
          </cell>
          <cell r="FP190">
            <v>14.9681</v>
          </cell>
          <cell r="FQ190">
            <v>14.9681</v>
          </cell>
          <cell r="FR190">
            <v>14.9681</v>
          </cell>
          <cell r="FS190">
            <v>14.9681</v>
          </cell>
          <cell r="FT190">
            <v>14.9681</v>
          </cell>
          <cell r="FU190">
            <v>14.9681</v>
          </cell>
          <cell r="FV190">
            <v>14.9681</v>
          </cell>
          <cell r="FW190">
            <v>14.9681</v>
          </cell>
          <cell r="FX190">
            <v>17.9681</v>
          </cell>
          <cell r="FY190">
            <v>17.9681</v>
          </cell>
          <cell r="FZ190">
            <v>17.9681</v>
          </cell>
          <cell r="GA190">
            <v>17.9681</v>
          </cell>
          <cell r="GB190">
            <v>17.9681</v>
          </cell>
          <cell r="GC190">
            <v>17.9681</v>
          </cell>
          <cell r="GD190">
            <v>17.9681</v>
          </cell>
          <cell r="GE190">
            <v>17.9681</v>
          </cell>
          <cell r="GF190">
            <v>21.311194</v>
          </cell>
          <cell r="GG190">
            <v>24.311194</v>
          </cell>
          <cell r="GH190">
            <v>24.311194</v>
          </cell>
          <cell r="GI190">
            <v>24.311194</v>
          </cell>
          <cell r="GJ190">
            <v>24.311194</v>
          </cell>
          <cell r="GK190">
            <v>24.311194</v>
          </cell>
          <cell r="GL190">
            <v>24.311194</v>
          </cell>
          <cell r="GM190">
            <v>24.311194</v>
          </cell>
          <cell r="GN190">
            <v>24.311194</v>
          </cell>
          <cell r="GO190">
            <v>24.311194</v>
          </cell>
          <cell r="GP190">
            <v>24.311194</v>
          </cell>
          <cell r="GQ190">
            <v>24.311194</v>
          </cell>
        </row>
        <row r="191">
          <cell r="A191" t="str">
            <v>REIA IN</v>
          </cell>
          <cell r="B191" t="str">
            <v>REI Agro</v>
          </cell>
          <cell r="C191" t="str">
            <v xml:space="preserve">Agribusiness </v>
          </cell>
          <cell r="D191">
            <v>0</v>
          </cell>
          <cell r="E191">
            <v>0</v>
          </cell>
          <cell r="F191">
            <v>0</v>
          </cell>
          <cell r="G191">
            <v>0</v>
          </cell>
          <cell r="H191">
            <v>0</v>
          </cell>
          <cell r="I191">
            <v>0</v>
          </cell>
          <cell r="J191">
            <v>0</v>
          </cell>
          <cell r="K191">
            <v>0</v>
          </cell>
          <cell r="L191">
            <v>0</v>
          </cell>
          <cell r="M191">
            <v>0</v>
          </cell>
          <cell r="N191">
            <v>0</v>
          </cell>
          <cell r="O191">
            <v>0</v>
          </cell>
          <cell r="P191">
            <v>0</v>
          </cell>
          <cell r="Q191">
            <v>0</v>
          </cell>
          <cell r="R191">
            <v>0</v>
          </cell>
          <cell r="S191">
            <v>0</v>
          </cell>
          <cell r="T191">
            <v>0</v>
          </cell>
          <cell r="U191">
            <v>0</v>
          </cell>
          <cell r="V191">
            <v>0</v>
          </cell>
          <cell r="W191">
            <v>0</v>
          </cell>
          <cell r="X191">
            <v>0</v>
          </cell>
          <cell r="Y191">
            <v>0</v>
          </cell>
          <cell r="Z191">
            <v>0</v>
          </cell>
          <cell r="AA191">
            <v>0</v>
          </cell>
          <cell r="AB191">
            <v>0</v>
          </cell>
          <cell r="AC191">
            <v>0</v>
          </cell>
          <cell r="AD191">
            <v>0</v>
          </cell>
          <cell r="AE191">
            <v>0</v>
          </cell>
          <cell r="AF191">
            <v>29.919000000000203</v>
          </cell>
          <cell r="AG191">
            <v>29.391000000000211</v>
          </cell>
          <cell r="AH191">
            <v>30.75899999999988</v>
          </cell>
          <cell r="AI191">
            <v>38.802000000000085</v>
          </cell>
          <cell r="AJ191">
            <v>36.113000000000007</v>
          </cell>
          <cell r="AK191">
            <v>74.080999999999676</v>
          </cell>
          <cell r="AL191">
            <v>81.864999999999981</v>
          </cell>
          <cell r="AM191">
            <v>17.878000000000021</v>
          </cell>
          <cell r="AN191">
            <v>101.02199999999999</v>
          </cell>
          <cell r="AO191">
            <v>122.60000000000011</v>
          </cell>
          <cell r="AP191">
            <v>151.98800000000034</v>
          </cell>
          <cell r="AQ191">
            <v>10.599999999999739</v>
          </cell>
          <cell r="AR191">
            <v>159.09599999999972</v>
          </cell>
          <cell r="AS191">
            <v>172.66600000000068</v>
          </cell>
          <cell r="AT191">
            <v>180.08899999999977</v>
          </cell>
          <cell r="AU191">
            <v>142.34999999999954</v>
          </cell>
          <cell r="AV191">
            <v>193.46400000000028</v>
          </cell>
          <cell r="AW191">
            <v>167.73400000000032</v>
          </cell>
          <cell r="AX191">
            <v>253.03599999999986</v>
          </cell>
          <cell r="AY191">
            <v>296.55099999999987</v>
          </cell>
          <cell r="AZ191">
            <v>310.79300000000001</v>
          </cell>
          <cell r="BA191">
            <v>292.31499999999983</v>
          </cell>
          <cell r="BB191">
            <v>264.48700000000025</v>
          </cell>
          <cell r="BC191">
            <v>223.58999999999907</v>
          </cell>
          <cell r="BD191">
            <v>344.255</v>
          </cell>
          <cell r="BE191">
            <v>181.40599999999986</v>
          </cell>
          <cell r="BF191">
            <v>20.389000000000106</v>
          </cell>
          <cell r="BG191">
            <v>129.73499999999908</v>
          </cell>
          <cell r="BH191">
            <v>0</v>
          </cell>
          <cell r="BI191">
            <v>0</v>
          </cell>
          <cell r="BJ191">
            <v>0</v>
          </cell>
          <cell r="BK191">
            <v>0</v>
          </cell>
          <cell r="BL191">
            <v>0</v>
          </cell>
          <cell r="BM191">
            <v>0</v>
          </cell>
          <cell r="BN191">
            <v>0</v>
          </cell>
          <cell r="BO191">
            <v>0</v>
          </cell>
          <cell r="BP191">
            <v>0</v>
          </cell>
          <cell r="BQ191">
            <v>0</v>
          </cell>
          <cell r="BR191">
            <v>0</v>
          </cell>
          <cell r="BS191">
            <v>0</v>
          </cell>
          <cell r="BT191">
            <v>0</v>
          </cell>
          <cell r="BU191">
            <v>0</v>
          </cell>
          <cell r="BV191">
            <v>0</v>
          </cell>
          <cell r="BW191">
            <v>0</v>
          </cell>
          <cell r="BX191">
            <v>0</v>
          </cell>
          <cell r="BY191">
            <v>0</v>
          </cell>
          <cell r="BZ191">
            <v>0</v>
          </cell>
          <cell r="CA191">
            <v>0</v>
          </cell>
          <cell r="CB191">
            <v>0</v>
          </cell>
          <cell r="CC191">
            <v>0</v>
          </cell>
          <cell r="CD191">
            <v>0</v>
          </cell>
          <cell r="CE191">
            <v>0</v>
          </cell>
          <cell r="CF191">
            <v>0</v>
          </cell>
          <cell r="CG191">
            <v>0</v>
          </cell>
          <cell r="CH191">
            <v>0</v>
          </cell>
          <cell r="CI191">
            <v>0</v>
          </cell>
          <cell r="CJ191">
            <v>29.919000000000203</v>
          </cell>
          <cell r="CK191">
            <v>29.391000000000211</v>
          </cell>
          <cell r="CL191">
            <v>30.75899999999988</v>
          </cell>
          <cell r="CM191">
            <v>38.802000000000085</v>
          </cell>
          <cell r="CN191">
            <v>36.113000000000007</v>
          </cell>
          <cell r="CO191">
            <v>74.080999999999676</v>
          </cell>
          <cell r="CP191">
            <v>81.864999999999981</v>
          </cell>
          <cell r="CQ191">
            <v>17.878000000000021</v>
          </cell>
          <cell r="CR191">
            <v>101.02199999999999</v>
          </cell>
          <cell r="CS191">
            <v>122.60000000000011</v>
          </cell>
          <cell r="CT191">
            <v>151.98800000000034</v>
          </cell>
          <cell r="CU191">
            <v>10.599999999999739</v>
          </cell>
          <cell r="CV191">
            <v>159.09599999999972</v>
          </cell>
          <cell r="CW191">
            <v>172.66600000000068</v>
          </cell>
          <cell r="CX191">
            <v>180.08899999999977</v>
          </cell>
          <cell r="CY191">
            <v>142.34999999999954</v>
          </cell>
          <cell r="CZ191">
            <v>193.46400000000028</v>
          </cell>
          <cell r="DA191">
            <v>167.73400000000032</v>
          </cell>
          <cell r="DB191">
            <v>253.03599999999986</v>
          </cell>
          <cell r="DC191">
            <v>296.55099999999987</v>
          </cell>
          <cell r="DD191">
            <v>310.79300000000001</v>
          </cell>
          <cell r="DE191">
            <v>292.31499999999983</v>
          </cell>
          <cell r="DF191">
            <v>264.48700000000025</v>
          </cell>
          <cell r="DG191">
            <v>223.58999999999907</v>
          </cell>
          <cell r="DH191">
            <v>344.255</v>
          </cell>
          <cell r="DI191">
            <v>181.40599999999986</v>
          </cell>
          <cell r="DJ191">
            <v>20.389000000000106</v>
          </cell>
          <cell r="DK191">
            <v>129.73499999999908</v>
          </cell>
          <cell r="DL191">
            <v>0</v>
          </cell>
          <cell r="DM191">
            <v>0</v>
          </cell>
          <cell r="DN191">
            <v>0</v>
          </cell>
          <cell r="DO191">
            <v>0</v>
          </cell>
          <cell r="DP191">
            <v>0</v>
          </cell>
          <cell r="DQ191">
            <v>0</v>
          </cell>
          <cell r="DR191">
            <v>0</v>
          </cell>
          <cell r="DS191">
            <v>0</v>
          </cell>
          <cell r="DT191">
            <v>0</v>
          </cell>
          <cell r="DU191">
            <v>0</v>
          </cell>
          <cell r="DV191">
            <v>0</v>
          </cell>
          <cell r="DW191">
            <v>0</v>
          </cell>
          <cell r="DX191">
            <v>0</v>
          </cell>
          <cell r="DY191">
            <v>0</v>
          </cell>
          <cell r="DZ191">
            <v>0</v>
          </cell>
          <cell r="EA191">
            <v>0</v>
          </cell>
          <cell r="EB191">
            <v>0</v>
          </cell>
          <cell r="EC191">
            <v>0</v>
          </cell>
          <cell r="ED191">
            <v>0</v>
          </cell>
          <cell r="EE191">
            <v>0</v>
          </cell>
          <cell r="EF191">
            <v>0</v>
          </cell>
          <cell r="EG191">
            <v>0</v>
          </cell>
          <cell r="EH191">
            <v>0</v>
          </cell>
          <cell r="EI191">
            <v>0</v>
          </cell>
          <cell r="EJ191">
            <v>0</v>
          </cell>
          <cell r="EK191">
            <v>0</v>
          </cell>
          <cell r="EL191">
            <v>0</v>
          </cell>
          <cell r="EM191">
            <v>0</v>
          </cell>
          <cell r="EN191">
            <v>0</v>
          </cell>
          <cell r="EO191">
            <v>0</v>
          </cell>
          <cell r="EP191">
            <v>0</v>
          </cell>
          <cell r="EQ191">
            <v>0</v>
          </cell>
          <cell r="ER191">
            <v>0</v>
          </cell>
          <cell r="ES191">
            <v>0</v>
          </cell>
          <cell r="ET191">
            <v>0</v>
          </cell>
          <cell r="EU191">
            <v>0</v>
          </cell>
          <cell r="EV191">
            <v>0</v>
          </cell>
          <cell r="EW191">
            <v>0</v>
          </cell>
          <cell r="EX191">
            <v>0</v>
          </cell>
          <cell r="EY191">
            <v>0</v>
          </cell>
          <cell r="EZ191">
            <v>0</v>
          </cell>
          <cell r="FA191">
            <v>0</v>
          </cell>
          <cell r="FB191">
            <v>0</v>
          </cell>
          <cell r="FC191">
            <v>0</v>
          </cell>
          <cell r="FD191">
            <v>0</v>
          </cell>
          <cell r="FE191">
            <v>0</v>
          </cell>
          <cell r="FF191">
            <v>0</v>
          </cell>
          <cell r="FG191">
            <v>0</v>
          </cell>
          <cell r="FH191">
            <v>0</v>
          </cell>
          <cell r="FI191">
            <v>0</v>
          </cell>
          <cell r="FJ191">
            <v>0</v>
          </cell>
          <cell r="FK191">
            <v>0</v>
          </cell>
          <cell r="FL191">
            <v>0</v>
          </cell>
          <cell r="FM191">
            <v>0</v>
          </cell>
          <cell r="FN191">
            <v>0</v>
          </cell>
          <cell r="FO191">
            <v>0</v>
          </cell>
          <cell r="FP191">
            <v>0</v>
          </cell>
          <cell r="FQ191">
            <v>0</v>
          </cell>
          <cell r="FR191">
            <v>0</v>
          </cell>
          <cell r="FS191">
            <v>0</v>
          </cell>
          <cell r="FT191">
            <v>0</v>
          </cell>
          <cell r="FU191">
            <v>0</v>
          </cell>
          <cell r="FV191">
            <v>0</v>
          </cell>
          <cell r="FW191">
            <v>0</v>
          </cell>
          <cell r="FX191">
            <v>0</v>
          </cell>
          <cell r="FY191">
            <v>0</v>
          </cell>
          <cell r="FZ191">
            <v>0</v>
          </cell>
          <cell r="GA191">
            <v>0</v>
          </cell>
          <cell r="GB191">
            <v>0</v>
          </cell>
          <cell r="GC191">
            <v>0</v>
          </cell>
          <cell r="GD191">
            <v>426.8</v>
          </cell>
          <cell r="GE191">
            <v>388.29999999999995</v>
          </cell>
          <cell r="GF191">
            <v>388.29999999999995</v>
          </cell>
          <cell r="GG191">
            <v>388.31000000000006</v>
          </cell>
          <cell r="GH191">
            <v>407.21600000000001</v>
          </cell>
          <cell r="GI191">
            <v>449.16583000000003</v>
          </cell>
          <cell r="GJ191">
            <v>475.4</v>
          </cell>
          <cell r="GK191">
            <v>479.56000000000006</v>
          </cell>
          <cell r="GL191">
            <v>481.71729999999997</v>
          </cell>
          <cell r="GM191">
            <v>481.71635900000001</v>
          </cell>
          <cell r="GN191">
            <v>481.71635900000001</v>
          </cell>
          <cell r="GO191">
            <v>289.03037999999992</v>
          </cell>
          <cell r="GP191">
            <v>289.02999999999997</v>
          </cell>
          <cell r="GQ191">
            <v>289.02999999999997</v>
          </cell>
        </row>
        <row r="192">
          <cell r="A192" t="str">
            <v>MRCO IN</v>
          </cell>
          <cell r="B192" t="str">
            <v>Marico Industries</v>
          </cell>
          <cell r="C192" t="str">
            <v>FMCG</v>
          </cell>
          <cell r="D192">
            <v>0</v>
          </cell>
          <cell r="E192">
            <v>0</v>
          </cell>
          <cell r="F192">
            <v>0</v>
          </cell>
          <cell r="G192">
            <v>0</v>
          </cell>
          <cell r="H192">
            <v>0</v>
          </cell>
          <cell r="I192">
            <v>0</v>
          </cell>
          <cell r="J192">
            <v>0</v>
          </cell>
          <cell r="K192">
            <v>0</v>
          </cell>
          <cell r="L192">
            <v>0</v>
          </cell>
          <cell r="M192">
            <v>0</v>
          </cell>
          <cell r="N192">
            <v>0</v>
          </cell>
          <cell r="O192">
            <v>0</v>
          </cell>
          <cell r="P192">
            <v>0</v>
          </cell>
          <cell r="Q192">
            <v>0</v>
          </cell>
          <cell r="R192">
            <v>0</v>
          </cell>
          <cell r="S192">
            <v>0</v>
          </cell>
          <cell r="T192">
            <v>0</v>
          </cell>
          <cell r="U192">
            <v>0</v>
          </cell>
          <cell r="V192">
            <v>0</v>
          </cell>
          <cell r="W192">
            <v>0</v>
          </cell>
          <cell r="X192">
            <v>0</v>
          </cell>
          <cell r="Y192">
            <v>0</v>
          </cell>
          <cell r="Z192">
            <v>0</v>
          </cell>
          <cell r="AA192">
            <v>0</v>
          </cell>
          <cell r="AB192">
            <v>0</v>
          </cell>
          <cell r="AC192">
            <v>0</v>
          </cell>
          <cell r="AD192">
            <v>0</v>
          </cell>
          <cell r="AE192">
            <v>0</v>
          </cell>
          <cell r="AF192">
            <v>0</v>
          </cell>
          <cell r="AG192">
            <v>0</v>
          </cell>
          <cell r="AH192">
            <v>0</v>
          </cell>
          <cell r="AI192">
            <v>0</v>
          </cell>
          <cell r="AJ192">
            <v>141</v>
          </cell>
          <cell r="AK192">
            <v>136.00000000000009</v>
          </cell>
          <cell r="AL192">
            <v>147.49999999999963</v>
          </cell>
          <cell r="AM192">
            <v>164.29999999999998</v>
          </cell>
          <cell r="AN192">
            <v>169.90000000000046</v>
          </cell>
          <cell r="AO192">
            <v>162.70000000000027</v>
          </cell>
          <cell r="AP192">
            <v>176.50000000000009</v>
          </cell>
          <cell r="AQ192">
            <v>192.50000000000006</v>
          </cell>
          <cell r="AR192">
            <v>207.69999999999965</v>
          </cell>
          <cell r="AS192">
            <v>202.30000000000018</v>
          </cell>
          <cell r="AT192">
            <v>219.09999999999974</v>
          </cell>
          <cell r="AU192">
            <v>135.69999999999982</v>
          </cell>
          <cell r="AV192">
            <v>302.70000000000027</v>
          </cell>
          <cell r="AW192">
            <v>261.10000000000059</v>
          </cell>
          <cell r="AX192">
            <v>284.00000000000068</v>
          </cell>
          <cell r="AY192">
            <v>281.19999999999993</v>
          </cell>
          <cell r="AZ192">
            <v>402.19999999999993</v>
          </cell>
          <cell r="BA192">
            <v>422.13000000000113</v>
          </cell>
          <cell r="BB192">
            <v>458.428</v>
          </cell>
          <cell r="BC192">
            <v>407.90000000000077</v>
          </cell>
          <cell r="BD192">
            <v>462.89999999999981</v>
          </cell>
          <cell r="BE192">
            <v>471.3899999999997</v>
          </cell>
          <cell r="BF192">
            <v>509.00000000000091</v>
          </cell>
          <cell r="BG192">
            <v>443.68000000000023</v>
          </cell>
          <cell r="BH192">
            <v>0</v>
          </cell>
          <cell r="BI192">
            <v>0</v>
          </cell>
          <cell r="BJ192">
            <v>0</v>
          </cell>
          <cell r="BK192">
            <v>0</v>
          </cell>
          <cell r="BL192">
            <v>0</v>
          </cell>
          <cell r="BM192">
            <v>0</v>
          </cell>
          <cell r="BN192">
            <v>0</v>
          </cell>
          <cell r="BO192">
            <v>0</v>
          </cell>
          <cell r="BP192">
            <v>0</v>
          </cell>
          <cell r="BQ192">
            <v>0</v>
          </cell>
          <cell r="BR192">
            <v>0</v>
          </cell>
          <cell r="BS192">
            <v>0</v>
          </cell>
          <cell r="BT192">
            <v>0</v>
          </cell>
          <cell r="BU192">
            <v>0</v>
          </cell>
          <cell r="BV192">
            <v>0</v>
          </cell>
          <cell r="BW192">
            <v>0</v>
          </cell>
          <cell r="BX192">
            <v>0</v>
          </cell>
          <cell r="BY192">
            <v>0</v>
          </cell>
          <cell r="BZ192">
            <v>0</v>
          </cell>
          <cell r="CA192">
            <v>0</v>
          </cell>
          <cell r="CB192">
            <v>0</v>
          </cell>
          <cell r="CC192">
            <v>0</v>
          </cell>
          <cell r="CD192">
            <v>0</v>
          </cell>
          <cell r="CE192">
            <v>0</v>
          </cell>
          <cell r="CF192">
            <v>0</v>
          </cell>
          <cell r="CG192">
            <v>0</v>
          </cell>
          <cell r="CH192">
            <v>0</v>
          </cell>
          <cell r="CI192">
            <v>150</v>
          </cell>
          <cell r="CJ192">
            <v>0</v>
          </cell>
          <cell r="CK192">
            <v>0</v>
          </cell>
          <cell r="CL192">
            <v>0</v>
          </cell>
          <cell r="CM192">
            <v>0</v>
          </cell>
          <cell r="CN192">
            <v>141</v>
          </cell>
          <cell r="CO192">
            <v>136.00000000000009</v>
          </cell>
          <cell r="CP192">
            <v>147.49999999999963</v>
          </cell>
          <cell r="CQ192">
            <v>164.29999999999998</v>
          </cell>
          <cell r="CR192">
            <v>169.90000000000046</v>
          </cell>
          <cell r="CS192">
            <v>162.70000000000027</v>
          </cell>
          <cell r="CT192">
            <v>176.50000000000009</v>
          </cell>
          <cell r="CU192">
            <v>187.80000000000007</v>
          </cell>
          <cell r="CV192">
            <v>207.69999999999965</v>
          </cell>
          <cell r="CW192">
            <v>202.30000000000018</v>
          </cell>
          <cell r="CX192">
            <v>219.09999999999974</v>
          </cell>
          <cell r="CY192">
            <v>135.69999999999982</v>
          </cell>
          <cell r="CZ192">
            <v>302.70000000000027</v>
          </cell>
          <cell r="DA192">
            <v>214.10000000000059</v>
          </cell>
          <cell r="DB192">
            <v>284.00000000000068</v>
          </cell>
          <cell r="DC192">
            <v>281.19999999999993</v>
          </cell>
          <cell r="DD192">
            <v>402.19999999999993</v>
          </cell>
          <cell r="DE192">
            <v>422.13000000000113</v>
          </cell>
          <cell r="DF192">
            <v>458.428</v>
          </cell>
          <cell r="DG192">
            <v>301.80000000000075</v>
          </cell>
          <cell r="DH192">
            <v>463.0999999999998</v>
          </cell>
          <cell r="DI192">
            <v>541.38999999999965</v>
          </cell>
          <cell r="DJ192">
            <v>509.00000000000091</v>
          </cell>
          <cell r="DK192">
            <v>444.00000000000023</v>
          </cell>
          <cell r="DL192">
            <v>0</v>
          </cell>
          <cell r="DM192">
            <v>0</v>
          </cell>
          <cell r="DN192">
            <v>0</v>
          </cell>
          <cell r="DO192">
            <v>0</v>
          </cell>
          <cell r="DP192">
            <v>0</v>
          </cell>
          <cell r="DQ192">
            <v>0</v>
          </cell>
          <cell r="DR192">
            <v>0</v>
          </cell>
          <cell r="DS192">
            <v>0</v>
          </cell>
          <cell r="DT192">
            <v>0</v>
          </cell>
          <cell r="DU192">
            <v>0</v>
          </cell>
          <cell r="DV192">
            <v>0</v>
          </cell>
          <cell r="DW192">
            <v>0</v>
          </cell>
          <cell r="DX192">
            <v>0</v>
          </cell>
          <cell r="DY192">
            <v>0</v>
          </cell>
          <cell r="DZ192">
            <v>0</v>
          </cell>
          <cell r="EA192">
            <v>0</v>
          </cell>
          <cell r="EB192">
            <v>0</v>
          </cell>
          <cell r="EC192">
            <v>0</v>
          </cell>
          <cell r="ED192">
            <v>0</v>
          </cell>
          <cell r="EE192">
            <v>0</v>
          </cell>
          <cell r="EF192">
            <v>0</v>
          </cell>
          <cell r="EG192">
            <v>0</v>
          </cell>
          <cell r="EH192">
            <v>0</v>
          </cell>
          <cell r="EI192">
            <v>0</v>
          </cell>
          <cell r="EJ192">
            <v>0</v>
          </cell>
          <cell r="EK192">
            <v>0</v>
          </cell>
          <cell r="EL192">
            <v>0</v>
          </cell>
          <cell r="EM192">
            <v>0</v>
          </cell>
          <cell r="EN192">
            <v>0</v>
          </cell>
          <cell r="EO192">
            <v>0</v>
          </cell>
          <cell r="EP192">
            <v>0</v>
          </cell>
          <cell r="EQ192">
            <v>0</v>
          </cell>
          <cell r="ER192">
            <v>0</v>
          </cell>
          <cell r="ES192">
            <v>0</v>
          </cell>
          <cell r="ET192">
            <v>0</v>
          </cell>
          <cell r="EU192">
            <v>0</v>
          </cell>
          <cell r="EV192">
            <v>0</v>
          </cell>
          <cell r="EW192">
            <v>0</v>
          </cell>
          <cell r="EX192">
            <v>0</v>
          </cell>
          <cell r="EY192">
            <v>0</v>
          </cell>
          <cell r="EZ192">
            <v>0</v>
          </cell>
          <cell r="FA192">
            <v>0</v>
          </cell>
          <cell r="FB192">
            <v>0</v>
          </cell>
          <cell r="FC192">
            <v>0</v>
          </cell>
          <cell r="FD192">
            <v>0</v>
          </cell>
          <cell r="FE192">
            <v>0</v>
          </cell>
          <cell r="FF192">
            <v>0</v>
          </cell>
          <cell r="FG192">
            <v>0</v>
          </cell>
          <cell r="FH192">
            <v>0</v>
          </cell>
          <cell r="FI192">
            <v>0</v>
          </cell>
          <cell r="FJ192">
            <v>0</v>
          </cell>
          <cell r="FK192">
            <v>0</v>
          </cell>
          <cell r="FL192">
            <v>0</v>
          </cell>
          <cell r="FM192">
            <v>0</v>
          </cell>
          <cell r="FN192">
            <v>0</v>
          </cell>
          <cell r="FO192">
            <v>0</v>
          </cell>
          <cell r="FP192">
            <v>0</v>
          </cell>
          <cell r="FQ192">
            <v>0</v>
          </cell>
          <cell r="FR192">
            <v>0</v>
          </cell>
          <cell r="FS192">
            <v>0</v>
          </cell>
          <cell r="FT192">
            <v>580</v>
          </cell>
          <cell r="FU192">
            <v>580</v>
          </cell>
          <cell r="FV192">
            <v>580</v>
          </cell>
          <cell r="FW192">
            <v>580</v>
          </cell>
          <cell r="FX192">
            <v>580</v>
          </cell>
          <cell r="FY192">
            <v>580</v>
          </cell>
          <cell r="FZ192">
            <v>580</v>
          </cell>
          <cell r="GA192">
            <v>580</v>
          </cell>
          <cell r="GB192">
            <v>580</v>
          </cell>
          <cell r="GC192">
            <v>580</v>
          </cell>
          <cell r="GD192">
            <v>580</v>
          </cell>
          <cell r="GE192">
            <v>580</v>
          </cell>
          <cell r="GF192">
            <v>580</v>
          </cell>
          <cell r="GG192">
            <v>580</v>
          </cell>
          <cell r="GH192">
            <v>580</v>
          </cell>
          <cell r="GI192">
            <v>609</v>
          </cell>
          <cell r="GJ192">
            <v>609</v>
          </cell>
          <cell r="GK192">
            <v>609</v>
          </cell>
          <cell r="GL192">
            <v>609</v>
          </cell>
          <cell r="GM192">
            <v>609</v>
          </cell>
          <cell r="GN192">
            <v>609</v>
          </cell>
          <cell r="GO192">
            <v>609</v>
          </cell>
          <cell r="GP192">
            <v>609</v>
          </cell>
          <cell r="GQ192">
            <v>609</v>
          </cell>
        </row>
        <row r="193">
          <cell r="A193" t="str">
            <v>RDCK IN</v>
          </cell>
          <cell r="B193" t="str">
            <v>Radico Khaitan</v>
          </cell>
          <cell r="C193" t="str">
            <v>Alcoholic Beverages</v>
          </cell>
          <cell r="D193">
            <v>0</v>
          </cell>
          <cell r="E193">
            <v>0</v>
          </cell>
          <cell r="F193">
            <v>0</v>
          </cell>
          <cell r="G193">
            <v>0</v>
          </cell>
          <cell r="H193">
            <v>0</v>
          </cell>
          <cell r="I193">
            <v>0</v>
          </cell>
          <cell r="J193">
            <v>0</v>
          </cell>
          <cell r="K193">
            <v>0</v>
          </cell>
          <cell r="L193">
            <v>0</v>
          </cell>
          <cell r="M193">
            <v>0</v>
          </cell>
          <cell r="N193">
            <v>0</v>
          </cell>
          <cell r="O193">
            <v>0</v>
          </cell>
          <cell r="P193">
            <v>0</v>
          </cell>
          <cell r="Q193">
            <v>0</v>
          </cell>
          <cell r="R193">
            <v>0</v>
          </cell>
          <cell r="S193">
            <v>0</v>
          </cell>
          <cell r="T193">
            <v>0</v>
          </cell>
          <cell r="U193">
            <v>0</v>
          </cell>
          <cell r="V193">
            <v>0</v>
          </cell>
          <cell r="W193">
            <v>0</v>
          </cell>
          <cell r="X193">
            <v>0</v>
          </cell>
          <cell r="Y193">
            <v>0</v>
          </cell>
          <cell r="Z193">
            <v>0</v>
          </cell>
          <cell r="AA193">
            <v>0</v>
          </cell>
          <cell r="AB193">
            <v>0</v>
          </cell>
          <cell r="AC193">
            <v>0</v>
          </cell>
          <cell r="AD193">
            <v>0</v>
          </cell>
          <cell r="AE193">
            <v>0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54.450000000000088</v>
          </cell>
          <cell r="AK193">
            <v>37.789999999999949</v>
          </cell>
          <cell r="AL193">
            <v>88.900000000000077</v>
          </cell>
          <cell r="AM193">
            <v>48.160000000000039</v>
          </cell>
          <cell r="AN193">
            <v>100.78000000000004</v>
          </cell>
          <cell r="AO193">
            <v>87.359999999999857</v>
          </cell>
          <cell r="AP193">
            <v>116.76999999999992</v>
          </cell>
          <cell r="AQ193">
            <v>126.33000000000006</v>
          </cell>
          <cell r="AR193">
            <v>122.96999999999991</v>
          </cell>
          <cell r="AS193">
            <v>98.690000000000026</v>
          </cell>
          <cell r="AT193">
            <v>126.39000000000013</v>
          </cell>
          <cell r="AU193">
            <v>128.28999999999996</v>
          </cell>
          <cell r="AV193">
            <v>139.94000000000003</v>
          </cell>
          <cell r="AW193">
            <v>150.15000000000009</v>
          </cell>
          <cell r="AX193">
            <v>94.640000000000185</v>
          </cell>
          <cell r="AY193">
            <v>12.300000000000157</v>
          </cell>
          <cell r="AZ193">
            <v>120.89000000000021</v>
          </cell>
          <cell r="BA193">
            <v>92.459999999999965</v>
          </cell>
          <cell r="BB193">
            <v>115.79999999999941</v>
          </cell>
          <cell r="BC193">
            <v>1.5699999999998404</v>
          </cell>
          <cell r="BD193">
            <v>68.790000000000006</v>
          </cell>
          <cell r="BE193">
            <v>60.340000000000401</v>
          </cell>
          <cell r="BF193">
            <v>-68.249999999999673</v>
          </cell>
          <cell r="BG193">
            <v>4.284000000000173</v>
          </cell>
          <cell r="BH193">
            <v>0</v>
          </cell>
          <cell r="BI193">
            <v>0</v>
          </cell>
          <cell r="BJ193">
            <v>0</v>
          </cell>
          <cell r="BK193">
            <v>0</v>
          </cell>
          <cell r="BL193">
            <v>0</v>
          </cell>
          <cell r="BM193">
            <v>0</v>
          </cell>
          <cell r="BN193">
            <v>0</v>
          </cell>
          <cell r="BO193">
            <v>0</v>
          </cell>
          <cell r="BP193">
            <v>0</v>
          </cell>
          <cell r="BQ193">
            <v>0</v>
          </cell>
          <cell r="BR193">
            <v>0</v>
          </cell>
          <cell r="BS193">
            <v>0</v>
          </cell>
          <cell r="BT193">
            <v>0</v>
          </cell>
          <cell r="BU193">
            <v>0</v>
          </cell>
          <cell r="BV193">
            <v>0</v>
          </cell>
          <cell r="BW193">
            <v>0</v>
          </cell>
          <cell r="BX193">
            <v>0</v>
          </cell>
          <cell r="BY193">
            <v>0</v>
          </cell>
          <cell r="BZ193">
            <v>0</v>
          </cell>
          <cell r="CA193">
            <v>0</v>
          </cell>
          <cell r="CB193">
            <v>0</v>
          </cell>
          <cell r="CC193">
            <v>0</v>
          </cell>
          <cell r="CD193">
            <v>0</v>
          </cell>
          <cell r="CE193">
            <v>0</v>
          </cell>
          <cell r="CF193">
            <v>0</v>
          </cell>
          <cell r="CG193">
            <v>0</v>
          </cell>
          <cell r="CH193">
            <v>0</v>
          </cell>
          <cell r="CI193">
            <v>0</v>
          </cell>
          <cell r="CJ193">
            <v>0</v>
          </cell>
          <cell r="CK193">
            <v>0</v>
          </cell>
          <cell r="CL193">
            <v>0</v>
          </cell>
          <cell r="CM193">
            <v>0</v>
          </cell>
          <cell r="CN193">
            <v>54.450000000000088</v>
          </cell>
          <cell r="CO193">
            <v>37.789999999999949</v>
          </cell>
          <cell r="CP193">
            <v>88.900000000000077</v>
          </cell>
          <cell r="CQ193">
            <v>48.160000000000039</v>
          </cell>
          <cell r="CR193">
            <v>100.78000000000004</v>
          </cell>
          <cell r="CS193">
            <v>87.359999999999857</v>
          </cell>
          <cell r="CT193">
            <v>116.76999999999992</v>
          </cell>
          <cell r="CU193">
            <v>126.33000000000006</v>
          </cell>
          <cell r="CV193">
            <v>122.96999999999991</v>
          </cell>
          <cell r="CW193">
            <v>98.690000000000026</v>
          </cell>
          <cell r="CX193">
            <v>126.39000000000013</v>
          </cell>
          <cell r="CY193">
            <v>128.28999999999996</v>
          </cell>
          <cell r="CZ193">
            <v>139.94000000000003</v>
          </cell>
          <cell r="DA193">
            <v>150.15000000000009</v>
          </cell>
          <cell r="DB193">
            <v>94.640000000000185</v>
          </cell>
          <cell r="DC193">
            <v>12.300000000000157</v>
          </cell>
          <cell r="DD193">
            <v>120.89000000000021</v>
          </cell>
          <cell r="DE193">
            <v>92.459999999999965</v>
          </cell>
          <cell r="DF193">
            <v>115.79999999999941</v>
          </cell>
          <cell r="DG193">
            <v>1.5699999999998404</v>
          </cell>
          <cell r="DH193">
            <v>68.790000000000006</v>
          </cell>
          <cell r="DI193">
            <v>60.340000000000401</v>
          </cell>
          <cell r="DJ193">
            <v>69.750000000000327</v>
          </cell>
          <cell r="DK193">
            <v>-168.94599999999983</v>
          </cell>
          <cell r="DL193">
            <v>0</v>
          </cell>
          <cell r="DM193">
            <v>0</v>
          </cell>
          <cell r="DN193">
            <v>0</v>
          </cell>
          <cell r="DO193">
            <v>0</v>
          </cell>
          <cell r="DP193">
            <v>0</v>
          </cell>
          <cell r="DQ193">
            <v>0</v>
          </cell>
          <cell r="DR193">
            <v>0</v>
          </cell>
          <cell r="DS193">
            <v>0</v>
          </cell>
          <cell r="DT193">
            <v>0</v>
          </cell>
          <cell r="DU193">
            <v>0</v>
          </cell>
          <cell r="DV193">
            <v>0</v>
          </cell>
          <cell r="DW193">
            <v>0</v>
          </cell>
          <cell r="DX193">
            <v>0</v>
          </cell>
          <cell r="DY193">
            <v>0</v>
          </cell>
          <cell r="DZ193">
            <v>0</v>
          </cell>
          <cell r="EA193">
            <v>0</v>
          </cell>
          <cell r="EB193">
            <v>0</v>
          </cell>
          <cell r="EC193">
            <v>0</v>
          </cell>
          <cell r="ED193">
            <v>0</v>
          </cell>
          <cell r="EE193">
            <v>0</v>
          </cell>
          <cell r="EF193">
            <v>0</v>
          </cell>
          <cell r="EG193">
            <v>0</v>
          </cell>
          <cell r="EH193">
            <v>0</v>
          </cell>
          <cell r="EI193">
            <v>0</v>
          </cell>
          <cell r="EJ193">
            <v>0</v>
          </cell>
          <cell r="EK193">
            <v>0</v>
          </cell>
          <cell r="EL193">
            <v>0</v>
          </cell>
          <cell r="EM193">
            <v>0</v>
          </cell>
          <cell r="EN193">
            <v>0</v>
          </cell>
          <cell r="EO193">
            <v>0</v>
          </cell>
          <cell r="EP193">
            <v>0</v>
          </cell>
          <cell r="EQ193">
            <v>0</v>
          </cell>
          <cell r="ER193">
            <v>0</v>
          </cell>
          <cell r="ES193">
            <v>0</v>
          </cell>
          <cell r="ET193">
            <v>0</v>
          </cell>
          <cell r="EU193">
            <v>0</v>
          </cell>
          <cell r="EV193">
            <v>0</v>
          </cell>
          <cell r="EW193">
            <v>0</v>
          </cell>
          <cell r="EX193">
            <v>0</v>
          </cell>
          <cell r="EY193">
            <v>0</v>
          </cell>
          <cell r="EZ193">
            <v>0</v>
          </cell>
          <cell r="FA193">
            <v>0</v>
          </cell>
          <cell r="FB193">
            <v>0</v>
          </cell>
          <cell r="FC193">
            <v>0</v>
          </cell>
          <cell r="FD193">
            <v>0</v>
          </cell>
          <cell r="FE193">
            <v>0</v>
          </cell>
          <cell r="FF193">
            <v>0</v>
          </cell>
          <cell r="FG193">
            <v>0</v>
          </cell>
          <cell r="FH193">
            <v>0</v>
          </cell>
          <cell r="FI193">
            <v>0</v>
          </cell>
          <cell r="FJ193">
            <v>0</v>
          </cell>
          <cell r="FK193">
            <v>0</v>
          </cell>
          <cell r="FL193">
            <v>0</v>
          </cell>
          <cell r="FM193">
            <v>0</v>
          </cell>
          <cell r="FN193">
            <v>0</v>
          </cell>
          <cell r="FO193">
            <v>0</v>
          </cell>
          <cell r="FP193">
            <v>0</v>
          </cell>
          <cell r="FQ193">
            <v>0</v>
          </cell>
          <cell r="FR193">
            <v>0</v>
          </cell>
          <cell r="FS193">
            <v>0</v>
          </cell>
          <cell r="FT193">
            <v>96.45</v>
          </cell>
          <cell r="FU193">
            <v>96.45</v>
          </cell>
          <cell r="FV193">
            <v>96.45</v>
          </cell>
          <cell r="FW193">
            <v>96.45</v>
          </cell>
          <cell r="FX193">
            <v>96.45</v>
          </cell>
          <cell r="FY193">
            <v>96.45</v>
          </cell>
          <cell r="FZ193">
            <v>96.45</v>
          </cell>
          <cell r="GA193">
            <v>96.45</v>
          </cell>
          <cell r="GB193">
            <v>96.45</v>
          </cell>
          <cell r="GC193">
            <v>96.45</v>
          </cell>
          <cell r="GD193">
            <v>96.45</v>
          </cell>
          <cell r="GE193">
            <v>96.45</v>
          </cell>
          <cell r="GF193">
            <v>96.45</v>
          </cell>
          <cell r="GG193">
            <v>96.45</v>
          </cell>
          <cell r="GH193">
            <v>96.45</v>
          </cell>
          <cell r="GI193">
            <v>96.45</v>
          </cell>
          <cell r="GJ193">
            <v>96.45</v>
          </cell>
          <cell r="GK193">
            <v>96.58</v>
          </cell>
          <cell r="GL193">
            <v>96.694999999999993</v>
          </cell>
          <cell r="GM193">
            <v>102.25</v>
          </cell>
          <cell r="GN193">
            <v>102.46</v>
          </cell>
          <cell r="GO193">
            <v>102.46</v>
          </cell>
          <cell r="GP193">
            <v>102.46</v>
          </cell>
          <cell r="GQ193">
            <v>102.46</v>
          </cell>
        </row>
        <row r="194">
          <cell r="A194" t="str">
            <v>TT IN</v>
          </cell>
          <cell r="B194" t="str">
            <v>Tata Tea</v>
          </cell>
          <cell r="C194" t="str">
            <v>FMCG</v>
          </cell>
          <cell r="CJ194">
            <v>0</v>
          </cell>
          <cell r="CK194">
            <v>0</v>
          </cell>
          <cell r="CL194">
            <v>0</v>
          </cell>
          <cell r="CM194">
            <v>0</v>
          </cell>
          <cell r="CN194">
            <v>0</v>
          </cell>
          <cell r="CO194">
            <v>0</v>
          </cell>
          <cell r="CP194">
            <v>0</v>
          </cell>
          <cell r="CQ194">
            <v>0</v>
          </cell>
          <cell r="CR194">
            <v>0</v>
          </cell>
          <cell r="CS194">
            <v>0</v>
          </cell>
          <cell r="CT194">
            <v>0</v>
          </cell>
          <cell r="CU194">
            <v>0</v>
          </cell>
          <cell r="CV194">
            <v>0</v>
          </cell>
          <cell r="CW194">
            <v>0</v>
          </cell>
          <cell r="CX194">
            <v>0</v>
          </cell>
          <cell r="CY194">
            <v>0</v>
          </cell>
          <cell r="CZ194">
            <v>0</v>
          </cell>
          <cell r="DA194">
            <v>0</v>
          </cell>
          <cell r="DB194">
            <v>0</v>
          </cell>
          <cell r="DC194">
            <v>0</v>
          </cell>
          <cell r="DD194">
            <v>0</v>
          </cell>
          <cell r="DE194">
            <v>0</v>
          </cell>
          <cell r="DF194">
            <v>0</v>
          </cell>
          <cell r="DG194">
            <v>0</v>
          </cell>
          <cell r="DH194">
            <v>0</v>
          </cell>
          <cell r="DI194">
            <v>0</v>
          </cell>
          <cell r="DJ194">
            <v>0</v>
          </cell>
          <cell r="DK194">
            <v>0</v>
          </cell>
        </row>
        <row r="195">
          <cell r="A195" t="str">
            <v>Information Technology</v>
          </cell>
          <cell r="B195" t="str">
            <v>Information Technology</v>
          </cell>
          <cell r="CJ195">
            <v>0</v>
          </cell>
          <cell r="CK195">
            <v>0</v>
          </cell>
          <cell r="CL195">
            <v>0</v>
          </cell>
          <cell r="CM195">
            <v>0</v>
          </cell>
          <cell r="CN195">
            <v>0</v>
          </cell>
          <cell r="CO195">
            <v>0</v>
          </cell>
          <cell r="CP195">
            <v>0</v>
          </cell>
          <cell r="CQ195">
            <v>0</v>
          </cell>
          <cell r="CR195">
            <v>0</v>
          </cell>
          <cell r="CS195">
            <v>0</v>
          </cell>
          <cell r="CT195">
            <v>0</v>
          </cell>
          <cell r="CU195">
            <v>0</v>
          </cell>
          <cell r="CV195">
            <v>0</v>
          </cell>
          <cell r="CW195">
            <v>0</v>
          </cell>
          <cell r="CX195">
            <v>0</v>
          </cell>
          <cell r="CY195">
            <v>0</v>
          </cell>
          <cell r="CZ195">
            <v>0</v>
          </cell>
          <cell r="DA195">
            <v>0</v>
          </cell>
          <cell r="DB195">
            <v>0</v>
          </cell>
          <cell r="DC195">
            <v>0</v>
          </cell>
          <cell r="DD195">
            <v>0</v>
          </cell>
          <cell r="DE195">
            <v>0</v>
          </cell>
          <cell r="DF195">
            <v>0</v>
          </cell>
          <cell r="DG195">
            <v>0</v>
          </cell>
          <cell r="DH195">
            <v>0</v>
          </cell>
          <cell r="DI195">
            <v>0</v>
          </cell>
          <cell r="DJ195">
            <v>0</v>
          </cell>
          <cell r="DK195">
            <v>0</v>
          </cell>
        </row>
        <row r="196">
          <cell r="A196" t="str">
            <v>AZTEC IN</v>
          </cell>
          <cell r="B196" t="str">
            <v>Aztec Software &amp; Technology Services</v>
          </cell>
          <cell r="C196" t="str">
            <v>Information Technology</v>
          </cell>
          <cell r="D196">
            <v>0</v>
          </cell>
          <cell r="E196">
            <v>0</v>
          </cell>
          <cell r="F196">
            <v>0</v>
          </cell>
          <cell r="G196">
            <v>0</v>
          </cell>
          <cell r="H196">
            <v>0</v>
          </cell>
          <cell r="I196">
            <v>0</v>
          </cell>
          <cell r="J196">
            <v>0</v>
          </cell>
          <cell r="K196">
            <v>0</v>
          </cell>
          <cell r="L196">
            <v>0</v>
          </cell>
          <cell r="M196">
            <v>0</v>
          </cell>
          <cell r="N196">
            <v>0</v>
          </cell>
          <cell r="O196">
            <v>0</v>
          </cell>
          <cell r="P196">
            <v>0</v>
          </cell>
          <cell r="Q196">
            <v>0</v>
          </cell>
          <cell r="R196">
            <v>0</v>
          </cell>
          <cell r="S196">
            <v>0</v>
          </cell>
          <cell r="T196">
            <v>0</v>
          </cell>
          <cell r="U196">
            <v>0</v>
          </cell>
          <cell r="V196">
            <v>0</v>
          </cell>
          <cell r="W196">
            <v>0</v>
          </cell>
          <cell r="X196">
            <v>0</v>
          </cell>
          <cell r="Y196">
            <v>0</v>
          </cell>
          <cell r="Z196">
            <v>0</v>
          </cell>
          <cell r="AA196">
            <v>0</v>
          </cell>
          <cell r="AB196">
            <v>0</v>
          </cell>
          <cell r="AC196">
            <v>0</v>
          </cell>
          <cell r="AD196">
            <v>0</v>
          </cell>
          <cell r="AE196">
            <v>0</v>
          </cell>
          <cell r="AF196">
            <v>-37.235105000000011</v>
          </cell>
          <cell r="AG196">
            <v>16.37252999999999</v>
          </cell>
          <cell r="AH196">
            <v>-2.3999999999999968</v>
          </cell>
          <cell r="AI196">
            <v>-7.600000000000005</v>
          </cell>
          <cell r="AJ196">
            <v>3.2499999999999911</v>
          </cell>
          <cell r="AK196">
            <v>5.9999999999999929</v>
          </cell>
          <cell r="AL196">
            <v>2.1999999999999815</v>
          </cell>
          <cell r="AM196">
            <v>1.8000000000000105</v>
          </cell>
          <cell r="AN196">
            <v>28.100000000000037</v>
          </cell>
          <cell r="AO196">
            <v>38.699999999999989</v>
          </cell>
          <cell r="AP196">
            <v>46.70000000000001</v>
          </cell>
          <cell r="AQ196">
            <v>56.000000000000057</v>
          </cell>
          <cell r="AR196">
            <v>73.800000000000011</v>
          </cell>
          <cell r="AS196">
            <v>90.000000000000043</v>
          </cell>
          <cell r="AT196">
            <v>99.599999999999909</v>
          </cell>
          <cell r="AU196">
            <v>105.30000000000001</v>
          </cell>
          <cell r="AV196">
            <v>92.699999999999974</v>
          </cell>
          <cell r="AW196">
            <v>114.60000000000007</v>
          </cell>
          <cell r="AX196">
            <v>111.49999999999997</v>
          </cell>
          <cell r="AY196">
            <v>67.5</v>
          </cell>
          <cell r="AZ196">
            <v>57.000000000000014</v>
          </cell>
          <cell r="BA196">
            <v>69.3</v>
          </cell>
          <cell r="BB196">
            <v>21.899999999999977</v>
          </cell>
          <cell r="BC196">
            <v>31.500000000000021</v>
          </cell>
          <cell r="BD196">
            <v>-92.89999999999992</v>
          </cell>
          <cell r="BE196">
            <v>125.05297927844686</v>
          </cell>
          <cell r="BF196">
            <v>123.2307470209327</v>
          </cell>
          <cell r="BG196">
            <v>134.36142694019961</v>
          </cell>
          <cell r="BH196">
            <v>0</v>
          </cell>
          <cell r="BI196">
            <v>0</v>
          </cell>
          <cell r="BJ196">
            <v>0</v>
          </cell>
          <cell r="BK196">
            <v>0</v>
          </cell>
          <cell r="BL196">
            <v>0</v>
          </cell>
          <cell r="BM196">
            <v>0</v>
          </cell>
          <cell r="BN196">
            <v>0</v>
          </cell>
          <cell r="BO196">
            <v>0</v>
          </cell>
          <cell r="BP196">
            <v>0</v>
          </cell>
          <cell r="BQ196">
            <v>0</v>
          </cell>
          <cell r="BR196">
            <v>0</v>
          </cell>
          <cell r="BS196">
            <v>0</v>
          </cell>
          <cell r="BT196">
            <v>0</v>
          </cell>
          <cell r="BU196">
            <v>0</v>
          </cell>
          <cell r="BV196">
            <v>0</v>
          </cell>
          <cell r="BW196">
            <v>0</v>
          </cell>
          <cell r="BX196">
            <v>0</v>
          </cell>
          <cell r="BY196">
            <v>0</v>
          </cell>
          <cell r="BZ196">
            <v>0</v>
          </cell>
          <cell r="CA196">
            <v>0</v>
          </cell>
          <cell r="CB196">
            <v>0</v>
          </cell>
          <cell r="CC196">
            <v>0</v>
          </cell>
          <cell r="CD196">
            <v>0</v>
          </cell>
          <cell r="CE196">
            <v>0</v>
          </cell>
          <cell r="CF196">
            <v>0</v>
          </cell>
          <cell r="CG196">
            <v>0</v>
          </cell>
          <cell r="CH196">
            <v>0</v>
          </cell>
          <cell r="CI196">
            <v>0</v>
          </cell>
          <cell r="CJ196">
            <v>-37.235105000000011</v>
          </cell>
          <cell r="CK196">
            <v>16.37252999999999</v>
          </cell>
          <cell r="CL196">
            <v>-2.3999999999999968</v>
          </cell>
          <cell r="CM196">
            <v>-7.600000000000005</v>
          </cell>
          <cell r="CN196">
            <v>3.2499999999999911</v>
          </cell>
          <cell r="CO196">
            <v>5.9999999999999929</v>
          </cell>
          <cell r="CP196">
            <v>2.1999999999999815</v>
          </cell>
          <cell r="CQ196">
            <v>1.8000000000000105</v>
          </cell>
          <cell r="CR196">
            <v>28.100000000000037</v>
          </cell>
          <cell r="CS196">
            <v>38.699999999999989</v>
          </cell>
          <cell r="CT196">
            <v>46.70000000000001</v>
          </cell>
          <cell r="CU196">
            <v>56.000000000000057</v>
          </cell>
          <cell r="CV196">
            <v>73.800000000000011</v>
          </cell>
          <cell r="CW196">
            <v>90.000000000000043</v>
          </cell>
          <cell r="CX196">
            <v>99.599999999999909</v>
          </cell>
          <cell r="CY196">
            <v>105.30000000000001</v>
          </cell>
          <cell r="CZ196">
            <v>92.699999999999974</v>
          </cell>
          <cell r="DA196">
            <v>114.60000000000007</v>
          </cell>
          <cell r="DB196">
            <v>111.49999999999997</v>
          </cell>
          <cell r="DC196">
            <v>67.5</v>
          </cell>
          <cell r="DD196">
            <v>57.000000000000014</v>
          </cell>
          <cell r="DE196">
            <v>69.3</v>
          </cell>
          <cell r="DF196">
            <v>21.899999999999977</v>
          </cell>
          <cell r="DG196">
            <v>31.500000000000021</v>
          </cell>
          <cell r="DH196">
            <v>-92.89999999999992</v>
          </cell>
          <cell r="DI196">
            <v>125.05297927844686</v>
          </cell>
          <cell r="DJ196">
            <v>123.2307470209327</v>
          </cell>
          <cell r="DK196">
            <v>134.36142694019961</v>
          </cell>
          <cell r="DL196">
            <v>0</v>
          </cell>
          <cell r="DM196">
            <v>0</v>
          </cell>
          <cell r="DN196">
            <v>0</v>
          </cell>
          <cell r="DO196">
            <v>0</v>
          </cell>
          <cell r="DP196">
            <v>0</v>
          </cell>
          <cell r="DQ196">
            <v>0</v>
          </cell>
          <cell r="DR196">
            <v>0</v>
          </cell>
          <cell r="DS196">
            <v>0</v>
          </cell>
          <cell r="DT196">
            <v>0</v>
          </cell>
          <cell r="DU196">
            <v>0</v>
          </cell>
          <cell r="DV196">
            <v>0</v>
          </cell>
          <cell r="DW196">
            <v>0</v>
          </cell>
          <cell r="DX196">
            <v>0</v>
          </cell>
          <cell r="DY196">
            <v>0</v>
          </cell>
          <cell r="DZ196">
            <v>0</v>
          </cell>
          <cell r="EA196">
            <v>0</v>
          </cell>
          <cell r="EB196">
            <v>0</v>
          </cell>
          <cell r="EC196">
            <v>0</v>
          </cell>
          <cell r="ED196">
            <v>0</v>
          </cell>
          <cell r="EE196">
            <v>0</v>
          </cell>
          <cell r="EF196">
            <v>0</v>
          </cell>
          <cell r="EG196">
            <v>0</v>
          </cell>
          <cell r="EH196">
            <v>0</v>
          </cell>
          <cell r="EI196">
            <v>0</v>
          </cell>
          <cell r="EJ196">
            <v>0</v>
          </cell>
          <cell r="EK196">
            <v>0</v>
          </cell>
          <cell r="EL196">
            <v>0</v>
          </cell>
          <cell r="EM196">
            <v>0</v>
          </cell>
          <cell r="EN196">
            <v>0</v>
          </cell>
          <cell r="EO196">
            <v>0</v>
          </cell>
          <cell r="EP196">
            <v>0</v>
          </cell>
          <cell r="EQ196">
            <v>0</v>
          </cell>
          <cell r="ER196">
            <v>0</v>
          </cell>
          <cell r="ES196">
            <v>0</v>
          </cell>
          <cell r="ET196">
            <v>0</v>
          </cell>
          <cell r="EU196">
            <v>0</v>
          </cell>
          <cell r="EV196">
            <v>0</v>
          </cell>
          <cell r="EW196">
            <v>0</v>
          </cell>
          <cell r="EX196">
            <v>0</v>
          </cell>
          <cell r="EY196">
            <v>0</v>
          </cell>
          <cell r="EZ196">
            <v>0</v>
          </cell>
          <cell r="FA196">
            <v>0</v>
          </cell>
          <cell r="FB196">
            <v>0</v>
          </cell>
          <cell r="FC196">
            <v>0</v>
          </cell>
          <cell r="FD196">
            <v>0</v>
          </cell>
          <cell r="FE196">
            <v>0</v>
          </cell>
          <cell r="FF196">
            <v>0</v>
          </cell>
          <cell r="FG196">
            <v>0</v>
          </cell>
          <cell r="FH196">
            <v>0</v>
          </cell>
          <cell r="FI196">
            <v>0</v>
          </cell>
          <cell r="FJ196">
            <v>0</v>
          </cell>
          <cell r="FK196">
            <v>0</v>
          </cell>
          <cell r="FL196">
            <v>0</v>
          </cell>
          <cell r="FM196">
            <v>0</v>
          </cell>
          <cell r="FN196">
            <v>0</v>
          </cell>
          <cell r="FO196">
            <v>0</v>
          </cell>
          <cell r="FP196">
            <v>40.4</v>
          </cell>
          <cell r="FQ196">
            <v>40.4</v>
          </cell>
          <cell r="FR196">
            <v>40.4</v>
          </cell>
          <cell r="FS196">
            <v>40.4</v>
          </cell>
          <cell r="FT196">
            <v>40.4</v>
          </cell>
          <cell r="FU196">
            <v>40.4</v>
          </cell>
          <cell r="FV196">
            <v>40.4</v>
          </cell>
          <cell r="FW196">
            <v>40.4</v>
          </cell>
          <cell r="FX196">
            <v>40.4</v>
          </cell>
          <cell r="FY196">
            <v>40.4</v>
          </cell>
          <cell r="FZ196">
            <v>40.4</v>
          </cell>
          <cell r="GA196">
            <v>43.1</v>
          </cell>
          <cell r="GB196">
            <v>43.1</v>
          </cell>
          <cell r="GC196">
            <v>43.1</v>
          </cell>
          <cell r="GD196">
            <v>43.990867000000001</v>
          </cell>
          <cell r="GE196">
            <v>44.0398</v>
          </cell>
          <cell r="GF196">
            <v>44.033333333333331</v>
          </cell>
          <cell r="GG196">
            <v>44.033333333333331</v>
          </cell>
          <cell r="GH196">
            <v>44.033333333333331</v>
          </cell>
          <cell r="GI196">
            <v>44.964737999999997</v>
          </cell>
          <cell r="GJ196">
            <v>44.964737999999997</v>
          </cell>
          <cell r="GK196">
            <v>44.993250000000003</v>
          </cell>
          <cell r="GL196">
            <v>44.993250000000003</v>
          </cell>
          <cell r="GM196">
            <v>44.993250000000003</v>
          </cell>
          <cell r="GN196">
            <v>47.133333333333333</v>
          </cell>
          <cell r="GO196">
            <v>47.133333333333333</v>
          </cell>
          <cell r="GP196">
            <v>47.133333333333333</v>
          </cell>
          <cell r="GQ196">
            <v>47.133333333333333</v>
          </cell>
        </row>
        <row r="197">
          <cell r="A197" t="str">
            <v>GEO IN</v>
          </cell>
          <cell r="B197" t="str">
            <v>Geometric Ltd</v>
          </cell>
          <cell r="C197" t="str">
            <v>Information Technology</v>
          </cell>
          <cell r="D197">
            <v>0</v>
          </cell>
          <cell r="E197">
            <v>0</v>
          </cell>
          <cell r="F197">
            <v>0</v>
          </cell>
          <cell r="G197">
            <v>0</v>
          </cell>
          <cell r="H197">
            <v>0</v>
          </cell>
          <cell r="I197">
            <v>0</v>
          </cell>
          <cell r="J197">
            <v>0</v>
          </cell>
          <cell r="K197">
            <v>0</v>
          </cell>
          <cell r="L197">
            <v>0</v>
          </cell>
          <cell r="M197">
            <v>0</v>
          </cell>
          <cell r="N197">
            <v>0</v>
          </cell>
          <cell r="O197">
            <v>0</v>
          </cell>
          <cell r="P197">
            <v>0</v>
          </cell>
          <cell r="Q197">
            <v>0</v>
          </cell>
          <cell r="R197">
            <v>0</v>
          </cell>
          <cell r="S197">
            <v>0</v>
          </cell>
          <cell r="T197">
            <v>0</v>
          </cell>
          <cell r="U197">
            <v>0</v>
          </cell>
          <cell r="V197">
            <v>0</v>
          </cell>
          <cell r="W197">
            <v>0</v>
          </cell>
          <cell r="X197">
            <v>0</v>
          </cell>
          <cell r="Y197">
            <v>0</v>
          </cell>
          <cell r="Z197">
            <v>0</v>
          </cell>
          <cell r="AA197">
            <v>0</v>
          </cell>
          <cell r="AB197">
            <v>0</v>
          </cell>
          <cell r="AC197">
            <v>0</v>
          </cell>
          <cell r="AD197">
            <v>0</v>
          </cell>
          <cell r="AE197">
            <v>0</v>
          </cell>
          <cell r="AF197">
            <v>0</v>
          </cell>
          <cell r="AG197">
            <v>0</v>
          </cell>
          <cell r="AH197">
            <v>0</v>
          </cell>
          <cell r="AI197">
            <v>0</v>
          </cell>
          <cell r="AJ197">
            <v>63.809999999999981</v>
          </cell>
          <cell r="AK197">
            <v>77.92</v>
          </cell>
          <cell r="AL197">
            <v>86.249999999999957</v>
          </cell>
          <cell r="AM197">
            <v>79.479999999999976</v>
          </cell>
          <cell r="AN197">
            <v>51.029999999999951</v>
          </cell>
          <cell r="AO197">
            <v>63.29</v>
          </cell>
          <cell r="AP197">
            <v>79.55999999999996</v>
          </cell>
          <cell r="AQ197">
            <v>80.880000000000024</v>
          </cell>
          <cell r="AR197">
            <v>77.950000000000017</v>
          </cell>
          <cell r="AS197">
            <v>33.859999999999957</v>
          </cell>
          <cell r="AT197">
            <v>39.339999999999982</v>
          </cell>
          <cell r="AU197">
            <v>106.73000000000006</v>
          </cell>
          <cell r="AV197">
            <v>63.450000000000038</v>
          </cell>
          <cell r="AW197">
            <v>100.88999999999987</v>
          </cell>
          <cell r="AX197">
            <v>105.43000000000006</v>
          </cell>
          <cell r="AY197">
            <v>105.00000000000006</v>
          </cell>
          <cell r="AZ197">
            <v>116.52999999999993</v>
          </cell>
          <cell r="BA197">
            <v>91.700000000000045</v>
          </cell>
          <cell r="BB197">
            <v>67.980000000000047</v>
          </cell>
          <cell r="BC197">
            <v>46.660000000000089</v>
          </cell>
          <cell r="BD197">
            <v>161.88000000000005</v>
          </cell>
          <cell r="BE197">
            <v>33.009999999999927</v>
          </cell>
          <cell r="BF197">
            <v>17.629999999999868</v>
          </cell>
          <cell r="BG197">
            <v>-205.20999999999987</v>
          </cell>
          <cell r="BH197">
            <v>0</v>
          </cell>
          <cell r="BI197">
            <v>0</v>
          </cell>
          <cell r="BJ197">
            <v>0</v>
          </cell>
          <cell r="BK197">
            <v>0</v>
          </cell>
          <cell r="BL197">
            <v>0</v>
          </cell>
          <cell r="BM197">
            <v>0</v>
          </cell>
          <cell r="BN197">
            <v>0</v>
          </cell>
          <cell r="BO197">
            <v>0</v>
          </cell>
          <cell r="BP197">
            <v>0</v>
          </cell>
          <cell r="BQ197">
            <v>0</v>
          </cell>
          <cell r="BR197">
            <v>0</v>
          </cell>
          <cell r="BS197">
            <v>0</v>
          </cell>
          <cell r="BT197">
            <v>0</v>
          </cell>
          <cell r="BU197">
            <v>0</v>
          </cell>
          <cell r="BV197">
            <v>0</v>
          </cell>
          <cell r="BW197">
            <v>0</v>
          </cell>
          <cell r="BX197">
            <v>0</v>
          </cell>
          <cell r="BY197">
            <v>0</v>
          </cell>
          <cell r="BZ197">
            <v>0</v>
          </cell>
          <cell r="CA197">
            <v>0</v>
          </cell>
          <cell r="CB197">
            <v>0</v>
          </cell>
          <cell r="CC197">
            <v>0</v>
          </cell>
          <cell r="CD197">
            <v>0</v>
          </cell>
          <cell r="CE197">
            <v>0</v>
          </cell>
          <cell r="CF197">
            <v>0</v>
          </cell>
          <cell r="CG197">
            <v>0</v>
          </cell>
          <cell r="CH197">
            <v>0</v>
          </cell>
          <cell r="CI197">
            <v>0</v>
          </cell>
          <cell r="CJ197">
            <v>0</v>
          </cell>
          <cell r="CK197">
            <v>0</v>
          </cell>
          <cell r="CL197">
            <v>0</v>
          </cell>
          <cell r="CM197">
            <v>0</v>
          </cell>
          <cell r="CN197">
            <v>63.809999999999981</v>
          </cell>
          <cell r="CO197">
            <v>77.92</v>
          </cell>
          <cell r="CP197">
            <v>86.249999999999957</v>
          </cell>
          <cell r="CQ197">
            <v>79.479999999999976</v>
          </cell>
          <cell r="CR197">
            <v>51.029999999999951</v>
          </cell>
          <cell r="CS197">
            <v>63.29</v>
          </cell>
          <cell r="CT197">
            <v>79.55999999999996</v>
          </cell>
          <cell r="CU197">
            <v>80.880000000000024</v>
          </cell>
          <cell r="CV197">
            <v>77.950000000000017</v>
          </cell>
          <cell r="CW197">
            <v>33.859999999999957</v>
          </cell>
          <cell r="CX197">
            <v>39.339999999999982</v>
          </cell>
          <cell r="CY197">
            <v>107.58000000000006</v>
          </cell>
          <cell r="CZ197">
            <v>63.450000000000038</v>
          </cell>
          <cell r="DA197">
            <v>101.16999999999987</v>
          </cell>
          <cell r="DB197">
            <v>105.43000000000006</v>
          </cell>
          <cell r="DC197">
            <v>105.00000000000006</v>
          </cell>
          <cell r="DD197">
            <v>116.52999999999993</v>
          </cell>
          <cell r="DE197">
            <v>91.700000000000045</v>
          </cell>
          <cell r="DF197">
            <v>67.980000000000047</v>
          </cell>
          <cell r="DG197">
            <v>46.660000000000089</v>
          </cell>
          <cell r="DH197">
            <v>41.810000000000059</v>
          </cell>
          <cell r="DI197">
            <v>33.009999999999927</v>
          </cell>
          <cell r="DJ197">
            <v>17.629999999999868</v>
          </cell>
          <cell r="DK197">
            <v>-212.19999999999987</v>
          </cell>
          <cell r="DL197">
            <v>0</v>
          </cell>
          <cell r="DM197">
            <v>0</v>
          </cell>
          <cell r="DN197">
            <v>0</v>
          </cell>
          <cell r="DO197">
            <v>0</v>
          </cell>
          <cell r="DP197">
            <v>0</v>
          </cell>
          <cell r="DQ197">
            <v>0</v>
          </cell>
          <cell r="DR197">
            <v>0</v>
          </cell>
          <cell r="DS197">
            <v>0</v>
          </cell>
          <cell r="DT197">
            <v>0</v>
          </cell>
          <cell r="DU197">
            <v>0</v>
          </cell>
          <cell r="DV197">
            <v>0</v>
          </cell>
          <cell r="DW197">
            <v>0</v>
          </cell>
          <cell r="DX197">
            <v>0</v>
          </cell>
          <cell r="DY197">
            <v>0</v>
          </cell>
          <cell r="DZ197">
            <v>0</v>
          </cell>
          <cell r="EA197">
            <v>0</v>
          </cell>
          <cell r="EB197">
            <v>0</v>
          </cell>
          <cell r="EC197">
            <v>0</v>
          </cell>
          <cell r="ED197">
            <v>0</v>
          </cell>
          <cell r="EE197">
            <v>0</v>
          </cell>
          <cell r="EF197">
            <v>0</v>
          </cell>
          <cell r="EG197">
            <v>0</v>
          </cell>
          <cell r="EH197">
            <v>0</v>
          </cell>
          <cell r="EI197">
            <v>0</v>
          </cell>
          <cell r="EJ197">
            <v>0</v>
          </cell>
          <cell r="EK197">
            <v>0</v>
          </cell>
          <cell r="EL197">
            <v>0</v>
          </cell>
          <cell r="EM197">
            <v>0</v>
          </cell>
          <cell r="EN197">
            <v>0</v>
          </cell>
          <cell r="EO197">
            <v>0</v>
          </cell>
          <cell r="EP197">
            <v>0</v>
          </cell>
          <cell r="EQ197">
            <v>0</v>
          </cell>
          <cell r="ER197">
            <v>0</v>
          </cell>
          <cell r="ES197">
            <v>0</v>
          </cell>
          <cell r="ET197">
            <v>0</v>
          </cell>
          <cell r="EU197">
            <v>0</v>
          </cell>
          <cell r="EV197">
            <v>0</v>
          </cell>
          <cell r="EW197">
            <v>0</v>
          </cell>
          <cell r="EX197">
            <v>0</v>
          </cell>
          <cell r="EY197">
            <v>0</v>
          </cell>
          <cell r="EZ197">
            <v>0</v>
          </cell>
          <cell r="FA197">
            <v>0</v>
          </cell>
          <cell r="FB197">
            <v>0</v>
          </cell>
          <cell r="FC197">
            <v>0</v>
          </cell>
          <cell r="FD197">
            <v>0</v>
          </cell>
          <cell r="FE197">
            <v>0</v>
          </cell>
          <cell r="FF197">
            <v>0</v>
          </cell>
          <cell r="FG197">
            <v>0</v>
          </cell>
          <cell r="FH197">
            <v>0</v>
          </cell>
          <cell r="FI197">
            <v>0</v>
          </cell>
          <cell r="FJ197">
            <v>0</v>
          </cell>
          <cell r="FK197">
            <v>0</v>
          </cell>
          <cell r="FL197">
            <v>0</v>
          </cell>
          <cell r="FM197">
            <v>0</v>
          </cell>
          <cell r="FN197">
            <v>0</v>
          </cell>
          <cell r="FO197">
            <v>0</v>
          </cell>
          <cell r="FP197">
            <v>0</v>
          </cell>
          <cell r="FQ197">
            <v>0</v>
          </cell>
          <cell r="FR197">
            <v>0</v>
          </cell>
          <cell r="FS197">
            <v>0</v>
          </cell>
          <cell r="FT197">
            <v>53.03</v>
          </cell>
          <cell r="FU197">
            <v>53.33</v>
          </cell>
          <cell r="FV197">
            <v>53.93</v>
          </cell>
          <cell r="FW197">
            <v>54.489999999999995</v>
          </cell>
          <cell r="FX197">
            <v>55</v>
          </cell>
          <cell r="FY197">
            <v>55.27</v>
          </cell>
          <cell r="FZ197">
            <v>55.27</v>
          </cell>
          <cell r="GA197">
            <v>55.27</v>
          </cell>
          <cell r="GB197">
            <v>56.02</v>
          </cell>
          <cell r="GC197">
            <v>56.02</v>
          </cell>
          <cell r="GD197">
            <v>56.45</v>
          </cell>
          <cell r="GE197">
            <v>56.657795</v>
          </cell>
          <cell r="GF197">
            <v>60.71</v>
          </cell>
          <cell r="GG197">
            <v>60.99</v>
          </cell>
          <cell r="GH197">
            <v>61.274999999999999</v>
          </cell>
          <cell r="GI197">
            <v>61.93</v>
          </cell>
          <cell r="GJ197">
            <v>61.94</v>
          </cell>
          <cell r="GK197">
            <v>62.005000000000003</v>
          </cell>
          <cell r="GL197">
            <v>62.046909999999997</v>
          </cell>
          <cell r="GM197">
            <v>62.103560000000002</v>
          </cell>
          <cell r="GN197">
            <v>62.103560000000002</v>
          </cell>
          <cell r="GO197">
            <v>62.103560000000002</v>
          </cell>
          <cell r="GP197">
            <v>62.103560000000002</v>
          </cell>
          <cell r="GQ197">
            <v>62.103560000000002</v>
          </cell>
        </row>
        <row r="198">
          <cell r="A198" t="str">
            <v>HCLI IN</v>
          </cell>
          <cell r="B198" t="str">
            <v>HCL-Infosystems</v>
          </cell>
          <cell r="C198" t="str">
            <v>Information Technology</v>
          </cell>
          <cell r="D198">
            <v>0</v>
          </cell>
          <cell r="E198">
            <v>0</v>
          </cell>
          <cell r="F198">
            <v>0</v>
          </cell>
          <cell r="G198">
            <v>0</v>
          </cell>
          <cell r="H198">
            <v>0</v>
          </cell>
          <cell r="I198">
            <v>0</v>
          </cell>
          <cell r="J198">
            <v>0</v>
          </cell>
          <cell r="K198">
            <v>0</v>
          </cell>
          <cell r="L198">
            <v>0</v>
          </cell>
          <cell r="M198">
            <v>0</v>
          </cell>
          <cell r="N198">
            <v>0</v>
          </cell>
          <cell r="O198">
            <v>0</v>
          </cell>
          <cell r="P198">
            <v>0</v>
          </cell>
          <cell r="Q198">
            <v>0</v>
          </cell>
          <cell r="R198">
            <v>0</v>
          </cell>
          <cell r="S198">
            <v>0</v>
          </cell>
          <cell r="T198">
            <v>0</v>
          </cell>
          <cell r="U198">
            <v>0</v>
          </cell>
          <cell r="V198">
            <v>0</v>
          </cell>
          <cell r="W198">
            <v>0</v>
          </cell>
          <cell r="X198">
            <v>0</v>
          </cell>
          <cell r="Y198">
            <v>0</v>
          </cell>
          <cell r="Z198">
            <v>0</v>
          </cell>
          <cell r="AA198">
            <v>0</v>
          </cell>
          <cell r="AB198">
            <v>0</v>
          </cell>
          <cell r="AC198">
            <v>0</v>
          </cell>
          <cell r="AD198">
            <v>0</v>
          </cell>
          <cell r="AE198">
            <v>0</v>
          </cell>
          <cell r="AF198">
            <v>0</v>
          </cell>
          <cell r="AG198">
            <v>0</v>
          </cell>
          <cell r="AH198">
            <v>0</v>
          </cell>
          <cell r="AI198">
            <v>0</v>
          </cell>
          <cell r="AJ198">
            <v>342.90000000000072</v>
          </cell>
          <cell r="AK198">
            <v>323.50000000000074</v>
          </cell>
          <cell r="AL198">
            <v>414.29999999999995</v>
          </cell>
          <cell r="AM198">
            <v>554.70000000000186</v>
          </cell>
          <cell r="AN198">
            <v>458.49999999999955</v>
          </cell>
          <cell r="AO198">
            <v>431.59999999999741</v>
          </cell>
          <cell r="AP198">
            <v>600.99999999999852</v>
          </cell>
          <cell r="AQ198">
            <v>653.99999999999784</v>
          </cell>
          <cell r="AR198">
            <v>590.3999999999993</v>
          </cell>
          <cell r="AS198">
            <v>621.19999999999925</v>
          </cell>
          <cell r="AT198">
            <v>637.70000000000209</v>
          </cell>
          <cell r="AU198">
            <v>844.39999999999918</v>
          </cell>
          <cell r="AV198">
            <v>700.29999999999939</v>
          </cell>
          <cell r="AW198">
            <v>670.69999999999925</v>
          </cell>
          <cell r="AX198">
            <v>759.90000000000077</v>
          </cell>
          <cell r="AY198">
            <v>879.80000000000086</v>
          </cell>
          <cell r="AZ198">
            <v>849</v>
          </cell>
          <cell r="BA198">
            <v>721.2999999999962</v>
          </cell>
          <cell r="BB198">
            <v>814</v>
          </cell>
          <cell r="BC198">
            <v>815</v>
          </cell>
          <cell r="BD198">
            <v>651</v>
          </cell>
          <cell r="BE198">
            <v>661</v>
          </cell>
          <cell r="BF198">
            <v>552.5000000000008</v>
          </cell>
          <cell r="BG198">
            <v>582.00000000000136</v>
          </cell>
          <cell r="BH198">
            <v>0</v>
          </cell>
          <cell r="BI198">
            <v>0</v>
          </cell>
          <cell r="BJ198">
            <v>0</v>
          </cell>
          <cell r="BK198">
            <v>0</v>
          </cell>
          <cell r="BL198">
            <v>0</v>
          </cell>
          <cell r="BM198">
            <v>0</v>
          </cell>
          <cell r="BN198">
            <v>0</v>
          </cell>
          <cell r="BO198">
            <v>0</v>
          </cell>
          <cell r="BP198">
            <v>0</v>
          </cell>
          <cell r="BQ198">
            <v>0</v>
          </cell>
          <cell r="BR198">
            <v>0</v>
          </cell>
          <cell r="BS198">
            <v>0</v>
          </cell>
          <cell r="BT198">
            <v>0</v>
          </cell>
          <cell r="BU198">
            <v>0</v>
          </cell>
          <cell r="BV198">
            <v>0</v>
          </cell>
          <cell r="BW198">
            <v>0</v>
          </cell>
          <cell r="BX198">
            <v>0</v>
          </cell>
          <cell r="BY198">
            <v>0</v>
          </cell>
          <cell r="BZ198">
            <v>0</v>
          </cell>
          <cell r="CA198">
            <v>0</v>
          </cell>
          <cell r="CB198">
            <v>0</v>
          </cell>
          <cell r="CC198">
            <v>0</v>
          </cell>
          <cell r="CD198">
            <v>0</v>
          </cell>
          <cell r="CE198">
            <v>0</v>
          </cell>
          <cell r="CF198">
            <v>0</v>
          </cell>
          <cell r="CG198">
            <v>0</v>
          </cell>
          <cell r="CH198">
            <v>0</v>
          </cell>
          <cell r="CI198">
            <v>0</v>
          </cell>
          <cell r="CJ198">
            <v>0</v>
          </cell>
          <cell r="CK198">
            <v>0</v>
          </cell>
          <cell r="CL198">
            <v>0</v>
          </cell>
          <cell r="CM198">
            <v>0</v>
          </cell>
          <cell r="CN198">
            <v>342.20000000000073</v>
          </cell>
          <cell r="CO198">
            <v>323.50000000000074</v>
          </cell>
          <cell r="CP198">
            <v>414.29999999999995</v>
          </cell>
          <cell r="CQ198">
            <v>554.70000000000186</v>
          </cell>
          <cell r="CR198">
            <v>458.49999999999955</v>
          </cell>
          <cell r="CS198">
            <v>431.59999999999741</v>
          </cell>
          <cell r="CT198">
            <v>600.99999999999852</v>
          </cell>
          <cell r="CU198">
            <v>653.99999999999784</v>
          </cell>
          <cell r="CV198">
            <v>590.3999999999993</v>
          </cell>
          <cell r="CW198">
            <v>621.19999999999925</v>
          </cell>
          <cell r="CX198">
            <v>637.70000000000209</v>
          </cell>
          <cell r="CY198">
            <v>844.39999999999918</v>
          </cell>
          <cell r="CZ198">
            <v>700.29999999999939</v>
          </cell>
          <cell r="DA198">
            <v>670.69999999999925</v>
          </cell>
          <cell r="DB198">
            <v>759.90000000000077</v>
          </cell>
          <cell r="DC198">
            <v>879.80000000000086</v>
          </cell>
          <cell r="DD198">
            <v>849</v>
          </cell>
          <cell r="DE198">
            <v>721.2999999999962</v>
          </cell>
          <cell r="DF198">
            <v>814</v>
          </cell>
          <cell r="DG198">
            <v>815</v>
          </cell>
          <cell r="DH198">
            <v>651</v>
          </cell>
          <cell r="DI198">
            <v>661</v>
          </cell>
          <cell r="DJ198">
            <v>552.5000000000008</v>
          </cell>
          <cell r="DK198">
            <v>582.00000000000136</v>
          </cell>
          <cell r="DL198">
            <v>0</v>
          </cell>
          <cell r="DM198">
            <v>0</v>
          </cell>
          <cell r="DN198">
            <v>0</v>
          </cell>
          <cell r="DO198">
            <v>0</v>
          </cell>
          <cell r="DP198">
            <v>0</v>
          </cell>
          <cell r="DQ198">
            <v>0</v>
          </cell>
          <cell r="DR198">
            <v>0</v>
          </cell>
          <cell r="DS198">
            <v>0</v>
          </cell>
          <cell r="DT198">
            <v>0</v>
          </cell>
          <cell r="DU198">
            <v>0</v>
          </cell>
          <cell r="DV198">
            <v>0</v>
          </cell>
          <cell r="DW198">
            <v>0</v>
          </cell>
          <cell r="DX198">
            <v>0</v>
          </cell>
          <cell r="DY198">
            <v>0</v>
          </cell>
          <cell r="DZ198">
            <v>0</v>
          </cell>
          <cell r="EA198">
            <v>0</v>
          </cell>
          <cell r="EB198">
            <v>0</v>
          </cell>
          <cell r="EC198">
            <v>0</v>
          </cell>
          <cell r="ED198">
            <v>0</v>
          </cell>
          <cell r="EE198">
            <v>0</v>
          </cell>
          <cell r="EF198">
            <v>0</v>
          </cell>
          <cell r="EG198">
            <v>0</v>
          </cell>
          <cell r="EH198">
            <v>0</v>
          </cell>
          <cell r="EI198">
            <v>0</v>
          </cell>
          <cell r="EJ198">
            <v>0</v>
          </cell>
          <cell r="EK198">
            <v>0</v>
          </cell>
          <cell r="EL198">
            <v>0</v>
          </cell>
          <cell r="EM198">
            <v>0</v>
          </cell>
          <cell r="EN198">
            <v>0</v>
          </cell>
          <cell r="EO198">
            <v>0</v>
          </cell>
          <cell r="EP198">
            <v>0</v>
          </cell>
          <cell r="EQ198">
            <v>0</v>
          </cell>
          <cell r="ER198">
            <v>0</v>
          </cell>
          <cell r="ES198">
            <v>0</v>
          </cell>
          <cell r="ET198">
            <v>0</v>
          </cell>
          <cell r="EU198">
            <v>0</v>
          </cell>
          <cell r="EV198">
            <v>0</v>
          </cell>
          <cell r="EW198">
            <v>0</v>
          </cell>
          <cell r="EX198">
            <v>0</v>
          </cell>
          <cell r="EY198">
            <v>0</v>
          </cell>
          <cell r="EZ198">
            <v>0</v>
          </cell>
          <cell r="FA198">
            <v>0</v>
          </cell>
          <cell r="FB198">
            <v>0</v>
          </cell>
          <cell r="FC198">
            <v>0</v>
          </cell>
          <cell r="FD198">
            <v>0</v>
          </cell>
          <cell r="FE198">
            <v>0</v>
          </cell>
          <cell r="FF198">
            <v>0</v>
          </cell>
          <cell r="FG198">
            <v>0</v>
          </cell>
          <cell r="FH198">
            <v>0</v>
          </cell>
          <cell r="FI198">
            <v>0</v>
          </cell>
          <cell r="FJ198">
            <v>0</v>
          </cell>
          <cell r="FK198">
            <v>0</v>
          </cell>
          <cell r="FL198">
            <v>0</v>
          </cell>
          <cell r="FM198">
            <v>0</v>
          </cell>
          <cell r="FN198">
            <v>0</v>
          </cell>
          <cell r="FO198">
            <v>0</v>
          </cell>
          <cell r="FP198">
            <v>0</v>
          </cell>
          <cell r="FQ198">
            <v>0</v>
          </cell>
          <cell r="FR198">
            <v>0</v>
          </cell>
          <cell r="FS198">
            <v>0</v>
          </cell>
          <cell r="FT198">
            <v>0</v>
          </cell>
          <cell r="FU198">
            <v>0</v>
          </cell>
          <cell r="FV198">
            <v>0</v>
          </cell>
          <cell r="FW198">
            <v>0</v>
          </cell>
          <cell r="FX198">
            <v>0</v>
          </cell>
          <cell r="FY198">
            <v>0</v>
          </cell>
          <cell r="FZ198">
            <v>0</v>
          </cell>
          <cell r="GA198">
            <v>0</v>
          </cell>
          <cell r="GB198">
            <v>0</v>
          </cell>
          <cell r="GC198">
            <v>0</v>
          </cell>
          <cell r="GD198">
            <v>0</v>
          </cell>
          <cell r="GE198">
            <v>0</v>
          </cell>
          <cell r="GF198">
            <v>76.293338000000006</v>
          </cell>
          <cell r="GG198">
            <v>763.77601300000003</v>
          </cell>
          <cell r="GH198">
            <v>76.615673000000001</v>
          </cell>
          <cell r="GI198">
            <v>76.769908000000001</v>
          </cell>
          <cell r="GJ198">
            <v>76.952786000000003</v>
          </cell>
          <cell r="GK198">
            <v>77.822672999999995</v>
          </cell>
          <cell r="GL198">
            <v>78.899899000000005</v>
          </cell>
          <cell r="GM198">
            <v>79.173244999999994</v>
          </cell>
          <cell r="GN198">
            <v>79.275045000000006</v>
          </cell>
          <cell r="GO198">
            <v>79.275045000000006</v>
          </cell>
          <cell r="GP198">
            <v>77.836676999999995</v>
          </cell>
          <cell r="GQ198">
            <v>77.761748999999995</v>
          </cell>
        </row>
        <row r="199">
          <cell r="A199" t="str">
            <v>HCLT IN</v>
          </cell>
          <cell r="B199" t="str">
            <v>HCL Technologies</v>
          </cell>
          <cell r="C199" t="str">
            <v>Information Technology</v>
          </cell>
          <cell r="D199">
            <v>0</v>
          </cell>
          <cell r="E199">
            <v>0</v>
          </cell>
          <cell r="F199">
            <v>0</v>
          </cell>
          <cell r="G199">
            <v>0</v>
          </cell>
          <cell r="H199">
            <v>0</v>
          </cell>
          <cell r="I199">
            <v>0</v>
          </cell>
          <cell r="J199">
            <v>0</v>
          </cell>
          <cell r="K199">
            <v>0</v>
          </cell>
          <cell r="L199">
            <v>0</v>
          </cell>
          <cell r="M199">
            <v>0</v>
          </cell>
          <cell r="N199">
            <v>0</v>
          </cell>
          <cell r="O199">
            <v>0</v>
          </cell>
          <cell r="P199">
            <v>0</v>
          </cell>
          <cell r="Q199">
            <v>0</v>
          </cell>
          <cell r="R199">
            <v>0</v>
          </cell>
          <cell r="S199">
            <v>0</v>
          </cell>
          <cell r="T199">
            <v>0</v>
          </cell>
          <cell r="U199">
            <v>0</v>
          </cell>
          <cell r="V199">
            <v>0</v>
          </cell>
          <cell r="W199">
            <v>0</v>
          </cell>
          <cell r="X199">
            <v>0</v>
          </cell>
          <cell r="Y199">
            <v>0</v>
          </cell>
          <cell r="Z199">
            <v>0</v>
          </cell>
          <cell r="AA199">
            <v>0</v>
          </cell>
          <cell r="AB199">
            <v>0</v>
          </cell>
          <cell r="AC199">
            <v>0</v>
          </cell>
          <cell r="AD199">
            <v>0</v>
          </cell>
          <cell r="AE199">
            <v>0</v>
          </cell>
          <cell r="AF199">
            <v>395.7999999999999</v>
          </cell>
          <cell r="AG199">
            <v>760.41323844956594</v>
          </cell>
          <cell r="AH199">
            <v>806.04375721898953</v>
          </cell>
          <cell r="AI199">
            <v>603.48272530533313</v>
          </cell>
          <cell r="AJ199">
            <v>957.64599072723684</v>
          </cell>
          <cell r="AK199">
            <v>946.14273505605536</v>
          </cell>
          <cell r="AL199">
            <v>3513.466278853472</v>
          </cell>
          <cell r="AM199">
            <v>1258.2153688723631</v>
          </cell>
          <cell r="AN199">
            <v>2088.2411530664563</v>
          </cell>
          <cell r="AO199">
            <v>1521.8659758361164</v>
          </cell>
          <cell r="AP199">
            <v>1291.5193649757364</v>
          </cell>
          <cell r="AQ199">
            <v>1572.4709237924837</v>
          </cell>
          <cell r="AR199">
            <v>1619.9808067861393</v>
          </cell>
          <cell r="AS199">
            <v>1551.0464978384389</v>
          </cell>
          <cell r="AT199">
            <v>1943.0860203976517</v>
          </cell>
          <cell r="AU199">
            <v>1755.0643141718847</v>
          </cell>
          <cell r="AV199">
            <v>2290.1174688057035</v>
          </cell>
          <cell r="AW199">
            <v>2278.1001754665813</v>
          </cell>
          <cell r="AX199">
            <v>2598.06212846165</v>
          </cell>
          <cell r="AY199">
            <v>3013.0764452938365</v>
          </cell>
          <cell r="AZ199">
            <v>4669.022129224526</v>
          </cell>
          <cell r="BA199">
            <v>2856.0602977667477</v>
          </cell>
          <cell r="BB199">
            <v>3328.0628364146978</v>
          </cell>
          <cell r="BC199">
            <v>3206.0542772211811</v>
          </cell>
          <cell r="BD199">
            <v>1410.1324665831235</v>
          </cell>
          <cell r="BE199">
            <v>3375.2923970676384</v>
          </cell>
          <cell r="BF199">
            <v>3733.04212214578</v>
          </cell>
          <cell r="BG199">
            <v>2181.1589243044036</v>
          </cell>
          <cell r="BH199">
            <v>0</v>
          </cell>
          <cell r="BI199">
            <v>0</v>
          </cell>
          <cell r="BJ199">
            <v>0</v>
          </cell>
          <cell r="BK199">
            <v>0</v>
          </cell>
          <cell r="BL199">
            <v>0</v>
          </cell>
          <cell r="BM199">
            <v>0</v>
          </cell>
          <cell r="BN199">
            <v>0</v>
          </cell>
          <cell r="BO199">
            <v>0</v>
          </cell>
          <cell r="BP199">
            <v>0</v>
          </cell>
          <cell r="BQ199">
            <v>0</v>
          </cell>
          <cell r="BR199">
            <v>0</v>
          </cell>
          <cell r="BS199">
            <v>0</v>
          </cell>
          <cell r="BT199">
            <v>0</v>
          </cell>
          <cell r="BU199">
            <v>0</v>
          </cell>
          <cell r="BV199">
            <v>0</v>
          </cell>
          <cell r="BW199">
            <v>0</v>
          </cell>
          <cell r="BX199">
            <v>0</v>
          </cell>
          <cell r="BY199">
            <v>0</v>
          </cell>
          <cell r="BZ199">
            <v>0</v>
          </cell>
          <cell r="CA199">
            <v>0</v>
          </cell>
          <cell r="CB199">
            <v>0</v>
          </cell>
          <cell r="CC199">
            <v>0</v>
          </cell>
          <cell r="CD199">
            <v>0</v>
          </cell>
          <cell r="CE199">
            <v>0</v>
          </cell>
          <cell r="CF199">
            <v>0</v>
          </cell>
          <cell r="CG199">
            <v>0</v>
          </cell>
          <cell r="CH199">
            <v>0</v>
          </cell>
          <cell r="CI199">
            <v>0</v>
          </cell>
          <cell r="CJ199">
            <v>748.8</v>
          </cell>
          <cell r="CK199">
            <v>762.59438844956594</v>
          </cell>
          <cell r="CL199">
            <v>805.13092121898956</v>
          </cell>
          <cell r="CM199">
            <v>798.51417530533308</v>
          </cell>
          <cell r="CN199">
            <v>968.83599072723689</v>
          </cell>
          <cell r="CO199">
            <v>955.75958762390133</v>
          </cell>
          <cell r="CP199">
            <v>910.56845033359696</v>
          </cell>
          <cell r="CQ199">
            <v>1222.983418872363</v>
          </cell>
          <cell r="CR199">
            <v>2092.2411530664563</v>
          </cell>
          <cell r="CS199">
            <v>1521.8659758361164</v>
          </cell>
          <cell r="CT199">
            <v>1291.5193649757364</v>
          </cell>
          <cell r="CU199">
            <v>1572.4709237924837</v>
          </cell>
          <cell r="CV199">
            <v>1619.9808067861393</v>
          </cell>
          <cell r="CW199">
            <v>1551.0464978384389</v>
          </cell>
          <cell r="CX199">
            <v>1943.0860203976517</v>
          </cell>
          <cell r="CY199">
            <v>1942.0643141718847</v>
          </cell>
          <cell r="CZ199">
            <v>2497.1174688057035</v>
          </cell>
          <cell r="DA199">
            <v>2489.1001754665813</v>
          </cell>
          <cell r="DB199">
            <v>2864.06212846165</v>
          </cell>
          <cell r="DC199">
            <v>3318.0764452938365</v>
          </cell>
          <cell r="DD199">
            <v>4867.022129224526</v>
          </cell>
          <cell r="DE199">
            <v>3083.0602977667477</v>
          </cell>
          <cell r="DF199">
            <v>3328.0628364146978</v>
          </cell>
          <cell r="DG199">
            <v>3425.0542772211811</v>
          </cell>
          <cell r="DH199">
            <v>1410.1324665831235</v>
          </cell>
          <cell r="DI199">
            <v>3375.2923970676384</v>
          </cell>
          <cell r="DJ199">
            <v>3733.04212214578</v>
          </cell>
          <cell r="DK199">
            <v>2181.1589243044036</v>
          </cell>
          <cell r="DL199">
            <v>0</v>
          </cell>
          <cell r="DM199">
            <v>0</v>
          </cell>
          <cell r="DN199">
            <v>0</v>
          </cell>
          <cell r="DO199">
            <v>0</v>
          </cell>
          <cell r="DP199">
            <v>0</v>
          </cell>
          <cell r="DQ199">
            <v>0</v>
          </cell>
          <cell r="DR199">
            <v>0</v>
          </cell>
          <cell r="DS199">
            <v>0</v>
          </cell>
          <cell r="DT199">
            <v>0</v>
          </cell>
          <cell r="DU199">
            <v>0</v>
          </cell>
          <cell r="DV199">
            <v>0</v>
          </cell>
          <cell r="DW199">
            <v>0</v>
          </cell>
          <cell r="DX199">
            <v>0</v>
          </cell>
          <cell r="DY199">
            <v>0</v>
          </cell>
          <cell r="DZ199">
            <v>0</v>
          </cell>
          <cell r="EA199">
            <v>0</v>
          </cell>
          <cell r="EB199">
            <v>0</v>
          </cell>
          <cell r="EC199">
            <v>0</v>
          </cell>
          <cell r="ED199">
            <v>0</v>
          </cell>
          <cell r="EE199">
            <v>0</v>
          </cell>
          <cell r="EF199">
            <v>0</v>
          </cell>
          <cell r="EG199">
            <v>0</v>
          </cell>
          <cell r="EH199">
            <v>0</v>
          </cell>
          <cell r="EI199">
            <v>0</v>
          </cell>
          <cell r="EJ199">
            <v>0</v>
          </cell>
          <cell r="EK199">
            <v>0</v>
          </cell>
          <cell r="EL199">
            <v>0</v>
          </cell>
          <cell r="EM199">
            <v>0</v>
          </cell>
          <cell r="EN199">
            <v>0</v>
          </cell>
          <cell r="EO199">
            <v>0</v>
          </cell>
          <cell r="EP199">
            <v>0</v>
          </cell>
          <cell r="EQ199">
            <v>0</v>
          </cell>
          <cell r="ER199">
            <v>0</v>
          </cell>
          <cell r="ES199">
            <v>0</v>
          </cell>
          <cell r="ET199">
            <v>0</v>
          </cell>
          <cell r="EU199">
            <v>0</v>
          </cell>
          <cell r="EV199">
            <v>0</v>
          </cell>
          <cell r="EW199">
            <v>0</v>
          </cell>
          <cell r="EX199">
            <v>0</v>
          </cell>
          <cell r="EY199">
            <v>0</v>
          </cell>
          <cell r="EZ199">
            <v>0</v>
          </cell>
          <cell r="FA199">
            <v>0</v>
          </cell>
          <cell r="FB199">
            <v>0</v>
          </cell>
          <cell r="FC199">
            <v>0</v>
          </cell>
          <cell r="FD199">
            <v>0</v>
          </cell>
          <cell r="FE199">
            <v>0</v>
          </cell>
          <cell r="FF199">
            <v>0</v>
          </cell>
          <cell r="FG199">
            <v>0</v>
          </cell>
          <cell r="FH199">
            <v>0</v>
          </cell>
          <cell r="FI199">
            <v>0</v>
          </cell>
          <cell r="FJ199">
            <v>0</v>
          </cell>
          <cell r="FK199">
            <v>0</v>
          </cell>
          <cell r="FL199">
            <v>0</v>
          </cell>
          <cell r="FM199">
            <v>0</v>
          </cell>
          <cell r="FN199">
            <v>0</v>
          </cell>
          <cell r="FO199">
            <v>0</v>
          </cell>
          <cell r="FP199">
            <v>0</v>
          </cell>
          <cell r="FQ199">
            <v>0</v>
          </cell>
          <cell r="FR199">
            <v>0</v>
          </cell>
          <cell r="FS199">
            <v>0</v>
          </cell>
          <cell r="FT199">
            <v>0</v>
          </cell>
          <cell r="FU199">
            <v>0</v>
          </cell>
          <cell r="FV199">
            <v>0</v>
          </cell>
          <cell r="FW199">
            <v>0</v>
          </cell>
          <cell r="FX199">
            <v>0</v>
          </cell>
          <cell r="FY199">
            <v>0</v>
          </cell>
          <cell r="FZ199">
            <v>0</v>
          </cell>
          <cell r="GA199">
            <v>0</v>
          </cell>
          <cell r="GB199">
            <v>0</v>
          </cell>
          <cell r="GC199">
            <v>0</v>
          </cell>
          <cell r="GD199">
            <v>320.60101100000003</v>
          </cell>
          <cell r="GE199">
            <v>320</v>
          </cell>
          <cell r="GF199">
            <v>320</v>
          </cell>
          <cell r="GG199">
            <v>323.71409799999998</v>
          </cell>
          <cell r="GH199">
            <v>324.38949200000002</v>
          </cell>
          <cell r="GI199">
            <v>324.38949200000002</v>
          </cell>
          <cell r="GJ199">
            <v>324.38949200000002</v>
          </cell>
          <cell r="GK199">
            <v>324.38949200000002</v>
          </cell>
          <cell r="GL199">
            <v>324.38949200000002</v>
          </cell>
          <cell r="GM199">
            <v>324.38949200000002</v>
          </cell>
          <cell r="GN199">
            <v>665.56170499999996</v>
          </cell>
          <cell r="GO199">
            <v>667.20894799999996</v>
          </cell>
          <cell r="GP199">
            <v>667.20894799999996</v>
          </cell>
          <cell r="GQ199">
            <v>669.73353099999997</v>
          </cell>
        </row>
        <row r="200">
          <cell r="A200" t="str">
            <v>HEXW IN</v>
          </cell>
          <cell r="B200" t="str">
            <v>Hexaware Technologies</v>
          </cell>
          <cell r="C200" t="str">
            <v>Information Technology</v>
          </cell>
          <cell r="D200">
            <v>0</v>
          </cell>
          <cell r="E200">
            <v>0</v>
          </cell>
          <cell r="F200">
            <v>0</v>
          </cell>
          <cell r="G200">
            <v>0</v>
          </cell>
          <cell r="H200">
            <v>0</v>
          </cell>
          <cell r="I200">
            <v>0</v>
          </cell>
          <cell r="J200">
            <v>0</v>
          </cell>
          <cell r="K200">
            <v>0</v>
          </cell>
          <cell r="L200">
            <v>0</v>
          </cell>
          <cell r="M200">
            <v>0</v>
          </cell>
          <cell r="N200">
            <v>0</v>
          </cell>
          <cell r="O200">
            <v>0</v>
          </cell>
          <cell r="P200">
            <v>0</v>
          </cell>
          <cell r="Q200">
            <v>0</v>
          </cell>
          <cell r="R200">
            <v>0</v>
          </cell>
          <cell r="S200">
            <v>0</v>
          </cell>
          <cell r="T200">
            <v>0</v>
          </cell>
          <cell r="U200">
            <v>0</v>
          </cell>
          <cell r="V200">
            <v>0</v>
          </cell>
          <cell r="W200">
            <v>0</v>
          </cell>
          <cell r="X200">
            <v>0</v>
          </cell>
          <cell r="Y200">
            <v>0</v>
          </cell>
          <cell r="Z200">
            <v>0</v>
          </cell>
          <cell r="AA200">
            <v>0</v>
          </cell>
          <cell r="AB200">
            <v>0</v>
          </cell>
          <cell r="AC200">
            <v>0</v>
          </cell>
          <cell r="AD200">
            <v>0</v>
          </cell>
          <cell r="AE200">
            <v>0</v>
          </cell>
          <cell r="AF200">
            <v>658</v>
          </cell>
          <cell r="AG200">
            <v>680.27600000000007</v>
          </cell>
          <cell r="AH200">
            <v>105.75000000000003</v>
          </cell>
          <cell r="AI200">
            <v>17.512000000000029</v>
          </cell>
          <cell r="AJ200">
            <v>49.655999999999963</v>
          </cell>
          <cell r="AK200">
            <v>186.28399999999999</v>
          </cell>
          <cell r="AL200">
            <v>75.399999999999991</v>
          </cell>
          <cell r="AM200">
            <v>115.26000000000013</v>
          </cell>
          <cell r="AN200">
            <v>142.00999999999988</v>
          </cell>
          <cell r="AO200">
            <v>165.53000000000009</v>
          </cell>
          <cell r="AP200">
            <v>214.57000000000005</v>
          </cell>
          <cell r="AQ200">
            <v>232.35999999999996</v>
          </cell>
          <cell r="AR200">
            <v>194.55000000000013</v>
          </cell>
          <cell r="AS200">
            <v>240.54999999999993</v>
          </cell>
          <cell r="AT200">
            <v>247.52999999999997</v>
          </cell>
          <cell r="AU200">
            <v>260.22999999999985</v>
          </cell>
          <cell r="AV200">
            <v>297.71000000000015</v>
          </cell>
          <cell r="AW200">
            <v>346.84000000000009</v>
          </cell>
          <cell r="AX200">
            <v>337.54</v>
          </cell>
          <cell r="AY200">
            <v>351.95000000000039</v>
          </cell>
          <cell r="AZ200">
            <v>261.21000000000015</v>
          </cell>
          <cell r="BA200">
            <v>269.15999999999991</v>
          </cell>
          <cell r="BB200">
            <v>-810.03000000000031</v>
          </cell>
          <cell r="BC200">
            <v>295.41671830014923</v>
          </cell>
          <cell r="BD200">
            <v>295.71111598245744</v>
          </cell>
          <cell r="BE200">
            <v>334.36833071843591</v>
          </cell>
          <cell r="BF200">
            <v>373.34076204768718</v>
          </cell>
          <cell r="BG200">
            <v>389.89172027096129</v>
          </cell>
          <cell r="BH200">
            <v>0</v>
          </cell>
          <cell r="BI200">
            <v>0</v>
          </cell>
          <cell r="BJ200">
            <v>0</v>
          </cell>
          <cell r="BK200">
            <v>0</v>
          </cell>
          <cell r="BL200">
            <v>0</v>
          </cell>
          <cell r="BM200">
            <v>0</v>
          </cell>
          <cell r="BN200">
            <v>0</v>
          </cell>
          <cell r="BO200">
            <v>0</v>
          </cell>
          <cell r="BP200">
            <v>0</v>
          </cell>
          <cell r="BQ200">
            <v>0</v>
          </cell>
          <cell r="BR200">
            <v>0</v>
          </cell>
          <cell r="BS200">
            <v>0</v>
          </cell>
          <cell r="BT200">
            <v>0</v>
          </cell>
          <cell r="BU200">
            <v>0</v>
          </cell>
          <cell r="BV200">
            <v>0</v>
          </cell>
          <cell r="BW200">
            <v>0</v>
          </cell>
          <cell r="BX200">
            <v>0</v>
          </cell>
          <cell r="BY200">
            <v>0</v>
          </cell>
          <cell r="BZ200">
            <v>0</v>
          </cell>
          <cell r="CA200">
            <v>0</v>
          </cell>
          <cell r="CB200">
            <v>0</v>
          </cell>
          <cell r="CC200">
            <v>0</v>
          </cell>
          <cell r="CD200">
            <v>0</v>
          </cell>
          <cell r="CE200">
            <v>0</v>
          </cell>
          <cell r="CF200">
            <v>0</v>
          </cell>
          <cell r="CG200">
            <v>0</v>
          </cell>
          <cell r="CH200">
            <v>0</v>
          </cell>
          <cell r="CI200">
            <v>0</v>
          </cell>
          <cell r="CJ200">
            <v>658</v>
          </cell>
          <cell r="CK200">
            <v>680.27600000000007</v>
          </cell>
          <cell r="CL200">
            <v>105.75000000000003</v>
          </cell>
          <cell r="CM200">
            <v>17.512000000000029</v>
          </cell>
          <cell r="CN200">
            <v>49.655999999999963</v>
          </cell>
          <cell r="CO200">
            <v>186.28399999999999</v>
          </cell>
          <cell r="CP200">
            <v>75.399999999999991</v>
          </cell>
          <cell r="CQ200">
            <v>115.26000000000013</v>
          </cell>
          <cell r="CR200">
            <v>142.00999999999988</v>
          </cell>
          <cell r="CS200">
            <v>165.53000000000009</v>
          </cell>
          <cell r="CT200">
            <v>214.57000000000005</v>
          </cell>
          <cell r="CU200">
            <v>232.35999999999996</v>
          </cell>
          <cell r="CV200">
            <v>194.55000000000013</v>
          </cell>
          <cell r="CW200">
            <v>240.54999999999993</v>
          </cell>
          <cell r="CX200">
            <v>247.52999999999997</v>
          </cell>
          <cell r="CY200">
            <v>260.22999999999985</v>
          </cell>
          <cell r="CZ200">
            <v>297.71000000000015</v>
          </cell>
          <cell r="DA200">
            <v>346.84000000000009</v>
          </cell>
          <cell r="DB200">
            <v>337.54</v>
          </cell>
          <cell r="DC200">
            <v>351.95000000000039</v>
          </cell>
          <cell r="DD200">
            <v>261.21000000000015</v>
          </cell>
          <cell r="DE200">
            <v>269.15999999999991</v>
          </cell>
          <cell r="DF200">
            <v>219.91999999999973</v>
          </cell>
          <cell r="DG200">
            <v>295.41671830014923</v>
          </cell>
          <cell r="DH200">
            <v>295.71111598245744</v>
          </cell>
          <cell r="DI200">
            <v>334.36833071843591</v>
          </cell>
          <cell r="DJ200">
            <v>373.34076204768718</v>
          </cell>
          <cell r="DK200">
            <v>389.89172027096129</v>
          </cell>
          <cell r="DL200">
            <v>0</v>
          </cell>
          <cell r="DM200">
            <v>0</v>
          </cell>
          <cell r="DN200">
            <v>0</v>
          </cell>
          <cell r="DO200">
            <v>0</v>
          </cell>
          <cell r="DP200">
            <v>0</v>
          </cell>
          <cell r="DQ200">
            <v>0</v>
          </cell>
          <cell r="DR200">
            <v>0</v>
          </cell>
          <cell r="DS200">
            <v>0</v>
          </cell>
          <cell r="DT200">
            <v>0</v>
          </cell>
          <cell r="DU200">
            <v>0</v>
          </cell>
          <cell r="DV200">
            <v>0</v>
          </cell>
          <cell r="DW200">
            <v>0</v>
          </cell>
          <cell r="DX200">
            <v>0</v>
          </cell>
          <cell r="DY200">
            <v>0</v>
          </cell>
          <cell r="DZ200">
            <v>0</v>
          </cell>
          <cell r="EA200">
            <v>0</v>
          </cell>
          <cell r="EB200">
            <v>0</v>
          </cell>
          <cell r="EC200">
            <v>0</v>
          </cell>
          <cell r="ED200">
            <v>0</v>
          </cell>
          <cell r="EE200">
            <v>0</v>
          </cell>
          <cell r="EF200">
            <v>0</v>
          </cell>
          <cell r="EG200">
            <v>0</v>
          </cell>
          <cell r="EH200">
            <v>0</v>
          </cell>
          <cell r="EI200">
            <v>0</v>
          </cell>
          <cell r="EJ200">
            <v>0</v>
          </cell>
          <cell r="EK200">
            <v>0</v>
          </cell>
          <cell r="EL200">
            <v>0</v>
          </cell>
          <cell r="EM200">
            <v>0</v>
          </cell>
          <cell r="EN200">
            <v>0</v>
          </cell>
          <cell r="EO200">
            <v>0</v>
          </cell>
          <cell r="EP200">
            <v>0</v>
          </cell>
          <cell r="EQ200">
            <v>0</v>
          </cell>
          <cell r="ER200">
            <v>0</v>
          </cell>
          <cell r="ES200">
            <v>0</v>
          </cell>
          <cell r="ET200">
            <v>0</v>
          </cell>
          <cell r="EU200">
            <v>0</v>
          </cell>
          <cell r="EV200">
            <v>0</v>
          </cell>
          <cell r="EW200">
            <v>0</v>
          </cell>
          <cell r="EX200">
            <v>0</v>
          </cell>
          <cell r="EY200">
            <v>0</v>
          </cell>
          <cell r="EZ200">
            <v>0</v>
          </cell>
          <cell r="FA200">
            <v>0</v>
          </cell>
          <cell r="FB200">
            <v>0</v>
          </cell>
          <cell r="FC200">
            <v>0</v>
          </cell>
          <cell r="FD200">
            <v>0</v>
          </cell>
          <cell r="FE200">
            <v>0</v>
          </cell>
          <cell r="FF200">
            <v>0</v>
          </cell>
          <cell r="FG200">
            <v>0</v>
          </cell>
          <cell r="FH200">
            <v>0</v>
          </cell>
          <cell r="FI200">
            <v>0</v>
          </cell>
          <cell r="FJ200">
            <v>0</v>
          </cell>
          <cell r="FK200">
            <v>0</v>
          </cell>
          <cell r="FL200">
            <v>0</v>
          </cell>
          <cell r="FM200">
            <v>0</v>
          </cell>
          <cell r="FN200">
            <v>0</v>
          </cell>
          <cell r="FO200">
            <v>0</v>
          </cell>
          <cell r="FP200">
            <v>113.445275</v>
          </cell>
          <cell r="FQ200">
            <v>113.445275</v>
          </cell>
          <cell r="FR200">
            <v>111.207599</v>
          </cell>
          <cell r="FS200">
            <v>111.207599</v>
          </cell>
          <cell r="FT200">
            <v>114.58840499999999</v>
          </cell>
          <cell r="FU200">
            <v>114.58840499999999</v>
          </cell>
          <cell r="FV200">
            <v>114.58840499999999</v>
          </cell>
          <cell r="FW200">
            <v>114.57</v>
          </cell>
          <cell r="FX200">
            <v>114.57</v>
          </cell>
          <cell r="FY200">
            <v>117.875</v>
          </cell>
          <cell r="FZ200">
            <v>119.61981849999999</v>
          </cell>
          <cell r="GA200">
            <v>119.61981849999999</v>
          </cell>
          <cell r="GB200">
            <v>119.61981849999999</v>
          </cell>
          <cell r="GC200">
            <v>119.61981849999999</v>
          </cell>
          <cell r="GD200">
            <v>119.61981849999999</v>
          </cell>
          <cell r="GE200">
            <v>119.61981849999999</v>
          </cell>
          <cell r="GF200">
            <v>130.6</v>
          </cell>
          <cell r="GG200">
            <v>132.1</v>
          </cell>
          <cell r="GH200">
            <v>139.69999999999999</v>
          </cell>
          <cell r="GI200">
            <v>139.69999999999999</v>
          </cell>
          <cell r="GJ200">
            <v>143.6</v>
          </cell>
          <cell r="GK200">
            <v>143.6</v>
          </cell>
          <cell r="GL200">
            <v>143.6</v>
          </cell>
          <cell r="GM200">
            <v>143.6</v>
          </cell>
          <cell r="GN200">
            <v>143.6</v>
          </cell>
          <cell r="GO200">
            <v>143.6</v>
          </cell>
          <cell r="GP200">
            <v>143.6</v>
          </cell>
          <cell r="GQ200">
            <v>143.6</v>
          </cell>
        </row>
        <row r="201">
          <cell r="A201" t="str">
            <v>OFSS IN</v>
          </cell>
          <cell r="B201" t="str">
            <v>Oracle Financial Services Software</v>
          </cell>
          <cell r="C201" t="str">
            <v>Information Technology</v>
          </cell>
          <cell r="D201">
            <v>0</v>
          </cell>
          <cell r="E201">
            <v>0</v>
          </cell>
          <cell r="F201">
            <v>0</v>
          </cell>
          <cell r="G201">
            <v>0</v>
          </cell>
          <cell r="H201">
            <v>0</v>
          </cell>
          <cell r="I201">
            <v>0</v>
          </cell>
          <cell r="J201">
            <v>0</v>
          </cell>
          <cell r="K201">
            <v>0</v>
          </cell>
          <cell r="L201">
            <v>0</v>
          </cell>
          <cell r="M201">
            <v>0</v>
          </cell>
          <cell r="N201">
            <v>0</v>
          </cell>
          <cell r="O201">
            <v>0</v>
          </cell>
          <cell r="P201">
            <v>0</v>
          </cell>
          <cell r="Q201">
            <v>0</v>
          </cell>
          <cell r="R201">
            <v>0</v>
          </cell>
          <cell r="S201">
            <v>0</v>
          </cell>
          <cell r="T201">
            <v>0</v>
          </cell>
          <cell r="U201">
            <v>0</v>
          </cell>
          <cell r="V201">
            <v>0</v>
          </cell>
          <cell r="W201">
            <v>0</v>
          </cell>
          <cell r="X201">
            <v>0</v>
          </cell>
          <cell r="Y201">
            <v>0</v>
          </cell>
          <cell r="Z201">
            <v>0</v>
          </cell>
          <cell r="AA201">
            <v>0</v>
          </cell>
          <cell r="AB201">
            <v>0</v>
          </cell>
          <cell r="AC201">
            <v>0</v>
          </cell>
          <cell r="AD201">
            <v>0</v>
          </cell>
          <cell r="AE201">
            <v>0</v>
          </cell>
          <cell r="AF201">
            <v>419.15600000000006</v>
          </cell>
          <cell r="AG201">
            <v>716.56899999999996</v>
          </cell>
          <cell r="AH201">
            <v>701.76100000000019</v>
          </cell>
          <cell r="AI201">
            <v>474.49000000000012</v>
          </cell>
          <cell r="AJ201">
            <v>531.75499999999988</v>
          </cell>
          <cell r="AK201">
            <v>745.57799999999986</v>
          </cell>
          <cell r="AL201">
            <v>739.976</v>
          </cell>
          <cell r="AM201">
            <v>728.90700000000004</v>
          </cell>
          <cell r="AN201">
            <v>426.5619999999999</v>
          </cell>
          <cell r="AO201">
            <v>433.29599999999988</v>
          </cell>
          <cell r="AP201">
            <v>272.45329279999982</v>
          </cell>
          <cell r="AQ201">
            <v>919.96199999999999</v>
          </cell>
          <cell r="AR201">
            <v>151.4679999999999</v>
          </cell>
          <cell r="AS201">
            <v>383.22000000000008</v>
          </cell>
          <cell r="AT201">
            <v>539.57299999999998</v>
          </cell>
          <cell r="AU201">
            <v>1457.6310000000001</v>
          </cell>
          <cell r="AV201">
            <v>351.07599999999974</v>
          </cell>
          <cell r="AW201">
            <v>935.57699999999954</v>
          </cell>
          <cell r="AX201">
            <v>1111.7280000000007</v>
          </cell>
          <cell r="AY201">
            <v>1324.4150000000002</v>
          </cell>
          <cell r="AZ201">
            <v>367.14500000000095</v>
          </cell>
          <cell r="BA201">
            <v>873.678</v>
          </cell>
          <cell r="BB201">
            <v>1066.6301742261767</v>
          </cell>
          <cell r="BC201">
            <v>1848.433</v>
          </cell>
          <cell r="BD201">
            <v>1027.1029999999992</v>
          </cell>
          <cell r="BE201">
            <v>934.24100000000021</v>
          </cell>
          <cell r="BF201">
            <v>2635.5030000000011</v>
          </cell>
          <cell r="BG201">
            <v>2768.5830000000033</v>
          </cell>
          <cell r="BH201">
            <v>0</v>
          </cell>
          <cell r="BI201">
            <v>0</v>
          </cell>
          <cell r="BJ201">
            <v>0</v>
          </cell>
          <cell r="BK201">
            <v>0</v>
          </cell>
          <cell r="BL201">
            <v>0</v>
          </cell>
          <cell r="BM201">
            <v>0</v>
          </cell>
          <cell r="BN201">
            <v>0</v>
          </cell>
          <cell r="BO201">
            <v>0</v>
          </cell>
          <cell r="BP201">
            <v>0</v>
          </cell>
          <cell r="BQ201">
            <v>0</v>
          </cell>
          <cell r="BR201">
            <v>0</v>
          </cell>
          <cell r="BS201">
            <v>0</v>
          </cell>
          <cell r="BT201">
            <v>0</v>
          </cell>
          <cell r="BU201">
            <v>0</v>
          </cell>
          <cell r="BV201">
            <v>0</v>
          </cell>
          <cell r="BW201">
            <v>0</v>
          </cell>
          <cell r="BX201">
            <v>0</v>
          </cell>
          <cell r="BY201">
            <v>0</v>
          </cell>
          <cell r="BZ201">
            <v>0</v>
          </cell>
          <cell r="CA201">
            <v>0</v>
          </cell>
          <cell r="CB201">
            <v>0</v>
          </cell>
          <cell r="CC201">
            <v>0</v>
          </cell>
          <cell r="CD201">
            <v>0</v>
          </cell>
          <cell r="CE201">
            <v>0</v>
          </cell>
          <cell r="CF201">
            <v>0</v>
          </cell>
          <cell r="CG201">
            <v>0</v>
          </cell>
          <cell r="CH201">
            <v>0</v>
          </cell>
          <cell r="CI201">
            <v>0</v>
          </cell>
          <cell r="CJ201">
            <v>419.15600000000006</v>
          </cell>
          <cell r="CK201">
            <v>716.56899999999996</v>
          </cell>
          <cell r="CL201">
            <v>701.76100000000019</v>
          </cell>
          <cell r="CM201">
            <v>474.49000000000012</v>
          </cell>
          <cell r="CN201">
            <v>531.75499999999988</v>
          </cell>
          <cell r="CO201">
            <v>745.57799999999986</v>
          </cell>
          <cell r="CP201">
            <v>739.976</v>
          </cell>
          <cell r="CQ201">
            <v>728.90700000000004</v>
          </cell>
          <cell r="CR201">
            <v>426.5619999999999</v>
          </cell>
          <cell r="CS201">
            <v>433.29599999999988</v>
          </cell>
          <cell r="CT201">
            <v>272.45329279999982</v>
          </cell>
          <cell r="CU201">
            <v>919.96199999999999</v>
          </cell>
          <cell r="CV201">
            <v>151.4679999999999</v>
          </cell>
          <cell r="CW201">
            <v>383.22000000000008</v>
          </cell>
          <cell r="CX201">
            <v>539.57299999999998</v>
          </cell>
          <cell r="CY201">
            <v>1457.6310000000001</v>
          </cell>
          <cell r="CZ201">
            <v>351.07599999999974</v>
          </cell>
          <cell r="DA201">
            <v>935.57699999999954</v>
          </cell>
          <cell r="DB201">
            <v>1111.7280000000007</v>
          </cell>
          <cell r="DC201">
            <v>1324.4150000000002</v>
          </cell>
          <cell r="DD201">
            <v>367.14500000000095</v>
          </cell>
          <cell r="DE201">
            <v>873.678</v>
          </cell>
          <cell r="DF201">
            <v>1066.6301742261767</v>
          </cell>
          <cell r="DG201">
            <v>1848.433</v>
          </cell>
          <cell r="DH201">
            <v>1027.1029999999992</v>
          </cell>
          <cell r="DI201">
            <v>1403.1410000000001</v>
          </cell>
          <cell r="DJ201">
            <v>2635.5030000000011</v>
          </cell>
          <cell r="DK201">
            <v>2768.5830000000033</v>
          </cell>
          <cell r="DL201">
            <v>0</v>
          </cell>
          <cell r="DM201">
            <v>0</v>
          </cell>
          <cell r="DN201">
            <v>0</v>
          </cell>
          <cell r="DO201">
            <v>0</v>
          </cell>
          <cell r="DP201">
            <v>0</v>
          </cell>
          <cell r="DQ201">
            <v>0</v>
          </cell>
          <cell r="DR201">
            <v>0</v>
          </cell>
          <cell r="DS201">
            <v>0</v>
          </cell>
          <cell r="DT201">
            <v>0</v>
          </cell>
          <cell r="DU201">
            <v>0</v>
          </cell>
          <cell r="DV201">
            <v>0</v>
          </cell>
          <cell r="DW201">
            <v>0</v>
          </cell>
          <cell r="DX201">
            <v>0</v>
          </cell>
          <cell r="DY201">
            <v>0</v>
          </cell>
          <cell r="DZ201">
            <v>0</v>
          </cell>
          <cell r="EA201">
            <v>0</v>
          </cell>
          <cell r="EB201">
            <v>0</v>
          </cell>
          <cell r="EC201">
            <v>0</v>
          </cell>
          <cell r="ED201">
            <v>0</v>
          </cell>
          <cell r="EE201">
            <v>0</v>
          </cell>
          <cell r="EF201">
            <v>0</v>
          </cell>
          <cell r="EG201">
            <v>0</v>
          </cell>
          <cell r="EH201">
            <v>0</v>
          </cell>
          <cell r="EI201">
            <v>0</v>
          </cell>
          <cell r="EJ201">
            <v>0</v>
          </cell>
          <cell r="EK201">
            <v>0</v>
          </cell>
          <cell r="EL201">
            <v>0</v>
          </cell>
          <cell r="EM201">
            <v>0</v>
          </cell>
          <cell r="EN201">
            <v>0</v>
          </cell>
          <cell r="EO201">
            <v>0</v>
          </cell>
          <cell r="EP201">
            <v>0</v>
          </cell>
          <cell r="EQ201">
            <v>0</v>
          </cell>
          <cell r="ER201">
            <v>0</v>
          </cell>
          <cell r="ES201">
            <v>0</v>
          </cell>
          <cell r="ET201">
            <v>0</v>
          </cell>
          <cell r="EU201">
            <v>0</v>
          </cell>
          <cell r="EV201">
            <v>0</v>
          </cell>
          <cell r="EW201">
            <v>0</v>
          </cell>
          <cell r="EX201">
            <v>0</v>
          </cell>
          <cell r="EY201">
            <v>0</v>
          </cell>
          <cell r="EZ201">
            <v>0</v>
          </cell>
          <cell r="FA201">
            <v>0</v>
          </cell>
          <cell r="FB201">
            <v>0</v>
          </cell>
          <cell r="FC201">
            <v>0</v>
          </cell>
          <cell r="FD201">
            <v>0</v>
          </cell>
          <cell r="FE201">
            <v>0</v>
          </cell>
          <cell r="FF201">
            <v>0</v>
          </cell>
          <cell r="FG201">
            <v>0</v>
          </cell>
          <cell r="FH201">
            <v>0</v>
          </cell>
          <cell r="FI201">
            <v>0</v>
          </cell>
          <cell r="FJ201">
            <v>0</v>
          </cell>
          <cell r="FK201">
            <v>0</v>
          </cell>
          <cell r="FL201">
            <v>0</v>
          </cell>
          <cell r="FM201">
            <v>0</v>
          </cell>
          <cell r="FN201">
            <v>0</v>
          </cell>
          <cell r="FO201">
            <v>0</v>
          </cell>
          <cell r="FP201">
            <v>0</v>
          </cell>
          <cell r="FQ201">
            <v>0</v>
          </cell>
          <cell r="FR201">
            <v>0</v>
          </cell>
          <cell r="FS201">
            <v>0</v>
          </cell>
          <cell r="FT201">
            <v>0</v>
          </cell>
          <cell r="FU201">
            <v>0</v>
          </cell>
          <cell r="FV201">
            <v>0</v>
          </cell>
          <cell r="FW201">
            <v>0</v>
          </cell>
          <cell r="FX201">
            <v>0</v>
          </cell>
          <cell r="FY201">
            <v>0</v>
          </cell>
          <cell r="FZ201">
            <v>0</v>
          </cell>
          <cell r="GA201">
            <v>0</v>
          </cell>
          <cell r="GB201">
            <v>0</v>
          </cell>
          <cell r="GC201">
            <v>0</v>
          </cell>
          <cell r="GD201">
            <v>0</v>
          </cell>
          <cell r="GE201">
            <v>0</v>
          </cell>
          <cell r="GF201">
            <v>0</v>
          </cell>
          <cell r="GG201">
            <v>74.445147000000006</v>
          </cell>
          <cell r="GH201">
            <v>74.594615000000005</v>
          </cell>
          <cell r="GI201">
            <v>74.594615000000005</v>
          </cell>
          <cell r="GJ201">
            <v>74.594615000000005</v>
          </cell>
          <cell r="GK201">
            <v>76.288366999999994</v>
          </cell>
          <cell r="GL201">
            <v>76.288366999999994</v>
          </cell>
          <cell r="GM201">
            <v>80.738366999999997</v>
          </cell>
          <cell r="GN201">
            <v>80.738366999999997</v>
          </cell>
          <cell r="GO201">
            <v>80.738366999999997</v>
          </cell>
          <cell r="GP201">
            <v>83.288579999999996</v>
          </cell>
          <cell r="GQ201">
            <v>83.288579999999996</v>
          </cell>
        </row>
        <row r="202">
          <cell r="A202" t="str">
            <v>IGS IN</v>
          </cell>
          <cell r="B202" t="str">
            <v>iGate Global Solutions</v>
          </cell>
          <cell r="C202" t="str">
            <v>Information technology</v>
          </cell>
          <cell r="D202">
            <v>0</v>
          </cell>
          <cell r="E202">
            <v>0</v>
          </cell>
          <cell r="F202">
            <v>0</v>
          </cell>
          <cell r="G202">
            <v>0</v>
          </cell>
          <cell r="H202">
            <v>0</v>
          </cell>
          <cell r="I202">
            <v>0</v>
          </cell>
          <cell r="J202">
            <v>0</v>
          </cell>
          <cell r="K202">
            <v>0</v>
          </cell>
          <cell r="L202">
            <v>0</v>
          </cell>
          <cell r="M202">
            <v>0</v>
          </cell>
          <cell r="N202">
            <v>0</v>
          </cell>
          <cell r="O202">
            <v>0</v>
          </cell>
          <cell r="P202">
            <v>0</v>
          </cell>
          <cell r="Q202">
            <v>0</v>
          </cell>
          <cell r="R202">
            <v>0</v>
          </cell>
          <cell r="S202">
            <v>0</v>
          </cell>
          <cell r="T202">
            <v>0</v>
          </cell>
          <cell r="U202">
            <v>0</v>
          </cell>
          <cell r="V202">
            <v>0</v>
          </cell>
          <cell r="W202">
            <v>0</v>
          </cell>
          <cell r="X202">
            <v>0</v>
          </cell>
          <cell r="Y202">
            <v>0</v>
          </cell>
          <cell r="Z202">
            <v>0</v>
          </cell>
          <cell r="AA202">
            <v>0</v>
          </cell>
          <cell r="AB202">
            <v>0</v>
          </cell>
          <cell r="AC202">
            <v>0</v>
          </cell>
          <cell r="AD202">
            <v>0</v>
          </cell>
          <cell r="AE202">
            <v>0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0</v>
          </cell>
          <cell r="AK202">
            <v>0</v>
          </cell>
          <cell r="AL202">
            <v>0</v>
          </cell>
          <cell r="AM202">
            <v>0</v>
          </cell>
          <cell r="AN202">
            <v>1.1000000000000032</v>
          </cell>
          <cell r="AO202">
            <v>30.399999999999906</v>
          </cell>
          <cell r="AP202">
            <v>158.39999999999992</v>
          </cell>
          <cell r="AQ202">
            <v>22.5</v>
          </cell>
          <cell r="AR202">
            <v>14.199999999999992</v>
          </cell>
          <cell r="AS202">
            <v>56.200000000000038</v>
          </cell>
          <cell r="AT202">
            <v>12.999999999999915</v>
          </cell>
          <cell r="AU202">
            <v>47.099999999999952</v>
          </cell>
          <cell r="AV202">
            <v>10.499999999999869</v>
          </cell>
          <cell r="AW202">
            <v>101.40000000000005</v>
          </cell>
          <cell r="AX202">
            <v>159.50000000000028</v>
          </cell>
          <cell r="AY202">
            <v>226.4999999999998</v>
          </cell>
          <cell r="AZ202">
            <v>143.10000000000014</v>
          </cell>
          <cell r="BA202">
            <v>0</v>
          </cell>
          <cell r="BB202">
            <v>0</v>
          </cell>
          <cell r="BC202">
            <v>0</v>
          </cell>
          <cell r="BD202">
            <v>0</v>
          </cell>
          <cell r="BE202">
            <v>0</v>
          </cell>
          <cell r="BF202">
            <v>0</v>
          </cell>
          <cell r="BG202">
            <v>0</v>
          </cell>
          <cell r="BH202">
            <v>0</v>
          </cell>
          <cell r="BI202">
            <v>0</v>
          </cell>
          <cell r="BJ202">
            <v>0</v>
          </cell>
          <cell r="BK202">
            <v>0</v>
          </cell>
          <cell r="BL202">
            <v>0</v>
          </cell>
          <cell r="BM202">
            <v>0</v>
          </cell>
          <cell r="BN202">
            <v>0</v>
          </cell>
          <cell r="BO202">
            <v>0</v>
          </cell>
          <cell r="BP202">
            <v>0</v>
          </cell>
          <cell r="BQ202">
            <v>0</v>
          </cell>
          <cell r="BR202">
            <v>0</v>
          </cell>
          <cell r="BS202">
            <v>0</v>
          </cell>
          <cell r="BT202">
            <v>0</v>
          </cell>
          <cell r="BU202">
            <v>0</v>
          </cell>
          <cell r="BV202">
            <v>0</v>
          </cell>
          <cell r="BW202">
            <v>0</v>
          </cell>
          <cell r="BX202">
            <v>0</v>
          </cell>
          <cell r="BY202">
            <v>0</v>
          </cell>
          <cell r="BZ202">
            <v>0</v>
          </cell>
          <cell r="CA202">
            <v>0</v>
          </cell>
          <cell r="CB202">
            <v>0</v>
          </cell>
          <cell r="CC202">
            <v>0</v>
          </cell>
          <cell r="CD202">
            <v>0</v>
          </cell>
          <cell r="CE202">
            <v>0</v>
          </cell>
          <cell r="CF202">
            <v>0</v>
          </cell>
          <cell r="CG202">
            <v>0</v>
          </cell>
          <cell r="CH202">
            <v>0</v>
          </cell>
          <cell r="CI202">
            <v>0</v>
          </cell>
          <cell r="CJ202">
            <v>0</v>
          </cell>
          <cell r="CK202">
            <v>0</v>
          </cell>
          <cell r="CL202">
            <v>0</v>
          </cell>
          <cell r="CM202">
            <v>0</v>
          </cell>
          <cell r="CN202">
            <v>0</v>
          </cell>
          <cell r="CO202">
            <v>0</v>
          </cell>
          <cell r="CP202">
            <v>0</v>
          </cell>
          <cell r="CQ202">
            <v>0</v>
          </cell>
          <cell r="CR202">
            <v>12.300000000000002</v>
          </cell>
          <cell r="CS202">
            <v>30.399999999999906</v>
          </cell>
          <cell r="CT202">
            <v>158.39999999999992</v>
          </cell>
          <cell r="CU202">
            <v>22.5</v>
          </cell>
          <cell r="CV202">
            <v>14.199999999999992</v>
          </cell>
          <cell r="CW202">
            <v>56.200000000000038</v>
          </cell>
          <cell r="CX202">
            <v>124.09999999999991</v>
          </cell>
          <cell r="CY202">
            <v>47.099999999999952</v>
          </cell>
          <cell r="CZ202">
            <v>10.499999999999869</v>
          </cell>
          <cell r="DA202">
            <v>101.40000000000005</v>
          </cell>
          <cell r="DB202">
            <v>159.50000000000028</v>
          </cell>
          <cell r="DC202">
            <v>226.4999999999998</v>
          </cell>
          <cell r="DD202">
            <v>169.10000000000014</v>
          </cell>
          <cell r="DE202">
            <v>0</v>
          </cell>
          <cell r="DF202">
            <v>0</v>
          </cell>
          <cell r="DG202">
            <v>0</v>
          </cell>
          <cell r="DH202">
            <v>0</v>
          </cell>
          <cell r="DI202">
            <v>0</v>
          </cell>
          <cell r="DJ202">
            <v>0</v>
          </cell>
          <cell r="DK202">
            <v>0</v>
          </cell>
          <cell r="DL202">
            <v>0</v>
          </cell>
          <cell r="DM202">
            <v>0</v>
          </cell>
          <cell r="DN202">
            <v>0</v>
          </cell>
          <cell r="DO202">
            <v>0</v>
          </cell>
          <cell r="DP202">
            <v>0</v>
          </cell>
          <cell r="DQ202">
            <v>0</v>
          </cell>
          <cell r="DR202">
            <v>0</v>
          </cell>
          <cell r="DS202">
            <v>0</v>
          </cell>
          <cell r="DT202">
            <v>0</v>
          </cell>
          <cell r="DU202">
            <v>0</v>
          </cell>
          <cell r="DV202">
            <v>0</v>
          </cell>
          <cell r="DW202">
            <v>0</v>
          </cell>
          <cell r="DX202">
            <v>0</v>
          </cell>
          <cell r="DY202">
            <v>0</v>
          </cell>
          <cell r="DZ202">
            <v>0</v>
          </cell>
          <cell r="EA202">
            <v>0</v>
          </cell>
          <cell r="EB202">
            <v>0</v>
          </cell>
          <cell r="EC202">
            <v>0</v>
          </cell>
          <cell r="ED202">
            <v>0</v>
          </cell>
          <cell r="EE202">
            <v>0</v>
          </cell>
          <cell r="EF202">
            <v>0</v>
          </cell>
          <cell r="EG202">
            <v>0</v>
          </cell>
          <cell r="EH202">
            <v>0</v>
          </cell>
          <cell r="EI202">
            <v>0</v>
          </cell>
          <cell r="EJ202">
            <v>0</v>
          </cell>
          <cell r="EK202">
            <v>0</v>
          </cell>
          <cell r="EL202">
            <v>0</v>
          </cell>
          <cell r="EM202">
            <v>0</v>
          </cell>
          <cell r="EN202">
            <v>0</v>
          </cell>
          <cell r="EO202">
            <v>0</v>
          </cell>
          <cell r="EP202">
            <v>0</v>
          </cell>
          <cell r="EQ202">
            <v>0</v>
          </cell>
          <cell r="ER202">
            <v>0</v>
          </cell>
          <cell r="ES202">
            <v>0</v>
          </cell>
          <cell r="ET202">
            <v>0</v>
          </cell>
          <cell r="EU202">
            <v>0</v>
          </cell>
          <cell r="EV202">
            <v>0</v>
          </cell>
          <cell r="EW202">
            <v>0</v>
          </cell>
          <cell r="EX202">
            <v>0</v>
          </cell>
          <cell r="EY202">
            <v>0</v>
          </cell>
          <cell r="EZ202">
            <v>0</v>
          </cell>
          <cell r="FA202">
            <v>0</v>
          </cell>
          <cell r="FB202">
            <v>0</v>
          </cell>
          <cell r="FC202">
            <v>0</v>
          </cell>
          <cell r="FD202">
            <v>0</v>
          </cell>
          <cell r="FE202">
            <v>0</v>
          </cell>
          <cell r="FF202">
            <v>0</v>
          </cell>
          <cell r="FG202">
            <v>0</v>
          </cell>
          <cell r="FH202">
            <v>0</v>
          </cell>
          <cell r="FI202">
            <v>0</v>
          </cell>
          <cell r="FJ202">
            <v>0</v>
          </cell>
          <cell r="FK202">
            <v>0</v>
          </cell>
          <cell r="FL202">
            <v>0</v>
          </cell>
          <cell r="FM202">
            <v>0</v>
          </cell>
          <cell r="FN202">
            <v>0</v>
          </cell>
          <cell r="FO202">
            <v>0</v>
          </cell>
          <cell r="FP202">
            <v>0</v>
          </cell>
          <cell r="FQ202">
            <v>0</v>
          </cell>
          <cell r="FR202">
            <v>0</v>
          </cell>
          <cell r="FS202">
            <v>0</v>
          </cell>
          <cell r="FT202">
            <v>0</v>
          </cell>
          <cell r="FU202">
            <v>0</v>
          </cell>
          <cell r="FV202">
            <v>0</v>
          </cell>
          <cell r="FW202">
            <v>0</v>
          </cell>
          <cell r="FX202">
            <v>0</v>
          </cell>
          <cell r="FY202">
            <v>0</v>
          </cell>
          <cell r="FZ202">
            <v>0</v>
          </cell>
          <cell r="GA202">
            <v>0</v>
          </cell>
          <cell r="GB202">
            <v>0</v>
          </cell>
          <cell r="GC202">
            <v>0</v>
          </cell>
          <cell r="GD202">
            <v>0</v>
          </cell>
          <cell r="GE202">
            <v>0</v>
          </cell>
          <cell r="GF202">
            <v>0</v>
          </cell>
          <cell r="GG202">
            <v>0</v>
          </cell>
          <cell r="GH202">
            <v>0</v>
          </cell>
          <cell r="GI202">
            <v>0</v>
          </cell>
          <cell r="GJ202">
            <v>0</v>
          </cell>
          <cell r="GK202">
            <v>0</v>
          </cell>
          <cell r="GL202">
            <v>0</v>
          </cell>
          <cell r="GM202">
            <v>0</v>
          </cell>
          <cell r="GN202">
            <v>0</v>
          </cell>
          <cell r="GO202">
            <v>0</v>
          </cell>
          <cell r="GP202">
            <v>0</v>
          </cell>
          <cell r="GQ202">
            <v>0</v>
          </cell>
        </row>
        <row r="203">
          <cell r="A203" t="str">
            <v>III IN</v>
          </cell>
          <cell r="B203" t="str">
            <v>3I Infotech</v>
          </cell>
          <cell r="C203" t="str">
            <v>Information Technology</v>
          </cell>
          <cell r="D203">
            <v>0</v>
          </cell>
          <cell r="E203">
            <v>0</v>
          </cell>
          <cell r="F203">
            <v>0</v>
          </cell>
          <cell r="G203">
            <v>0</v>
          </cell>
          <cell r="H203">
            <v>0</v>
          </cell>
          <cell r="I203">
            <v>0</v>
          </cell>
          <cell r="J203">
            <v>0</v>
          </cell>
          <cell r="K203">
            <v>0</v>
          </cell>
          <cell r="L203">
            <v>0</v>
          </cell>
          <cell r="M203">
            <v>0</v>
          </cell>
          <cell r="N203">
            <v>0</v>
          </cell>
          <cell r="O203">
            <v>0</v>
          </cell>
          <cell r="P203">
            <v>0</v>
          </cell>
          <cell r="Q203">
            <v>0</v>
          </cell>
          <cell r="R203">
            <v>0</v>
          </cell>
          <cell r="S203">
            <v>0</v>
          </cell>
          <cell r="T203">
            <v>0</v>
          </cell>
          <cell r="U203">
            <v>0</v>
          </cell>
          <cell r="V203">
            <v>0</v>
          </cell>
          <cell r="W203">
            <v>0</v>
          </cell>
          <cell r="X203">
            <v>0</v>
          </cell>
          <cell r="Y203">
            <v>0</v>
          </cell>
          <cell r="Z203">
            <v>0</v>
          </cell>
          <cell r="AA203">
            <v>0</v>
          </cell>
          <cell r="AB203">
            <v>0</v>
          </cell>
          <cell r="AC203">
            <v>0</v>
          </cell>
          <cell r="AD203">
            <v>0</v>
          </cell>
          <cell r="AE203">
            <v>0</v>
          </cell>
          <cell r="AF203">
            <v>0</v>
          </cell>
          <cell r="AG203">
            <v>0</v>
          </cell>
          <cell r="AH203">
            <v>0</v>
          </cell>
          <cell r="AI203">
            <v>0</v>
          </cell>
          <cell r="AJ203">
            <v>0</v>
          </cell>
          <cell r="AK203">
            <v>0</v>
          </cell>
          <cell r="AL203">
            <v>0</v>
          </cell>
          <cell r="AM203">
            <v>0</v>
          </cell>
          <cell r="AN203">
            <v>61.999999999999986</v>
          </cell>
          <cell r="AO203">
            <v>80.310000000000102</v>
          </cell>
          <cell r="AP203">
            <v>103.84000000000005</v>
          </cell>
          <cell r="AQ203">
            <v>75.019999999999882</v>
          </cell>
          <cell r="AR203">
            <v>102.96999999999996</v>
          </cell>
          <cell r="AS203">
            <v>133.44000000000011</v>
          </cell>
          <cell r="AT203">
            <v>162.80000000000004</v>
          </cell>
          <cell r="AU203">
            <v>175.15999999999988</v>
          </cell>
          <cell r="AV203">
            <v>213.54000000000016</v>
          </cell>
          <cell r="AW203">
            <v>225.27999999999997</v>
          </cell>
          <cell r="AX203">
            <v>396.5299999999998</v>
          </cell>
          <cell r="AY203">
            <v>202.13000000000002</v>
          </cell>
          <cell r="AZ203">
            <v>392.0800000000001</v>
          </cell>
          <cell r="BA203">
            <v>400.83000000000015</v>
          </cell>
          <cell r="BB203">
            <v>484.57000000000022</v>
          </cell>
          <cell r="BC203">
            <v>488.29999999999995</v>
          </cell>
          <cell r="BD203">
            <v>586.52000000000078</v>
          </cell>
          <cell r="BE203">
            <v>683.49999999999943</v>
          </cell>
          <cell r="BF203">
            <v>647.29905325740037</v>
          </cell>
          <cell r="BG203">
            <v>666.78920175892915</v>
          </cell>
          <cell r="BH203">
            <v>0</v>
          </cell>
          <cell r="BI203">
            <v>0</v>
          </cell>
          <cell r="BJ203">
            <v>0</v>
          </cell>
          <cell r="BK203">
            <v>0</v>
          </cell>
          <cell r="BL203">
            <v>0</v>
          </cell>
          <cell r="BM203">
            <v>0</v>
          </cell>
          <cell r="BN203">
            <v>0</v>
          </cell>
          <cell r="BO203">
            <v>0</v>
          </cell>
          <cell r="BP203">
            <v>0</v>
          </cell>
          <cell r="BQ203">
            <v>0</v>
          </cell>
          <cell r="BR203">
            <v>0</v>
          </cell>
          <cell r="BS203">
            <v>0</v>
          </cell>
          <cell r="BT203">
            <v>0</v>
          </cell>
          <cell r="BU203">
            <v>0</v>
          </cell>
          <cell r="BV203">
            <v>0</v>
          </cell>
          <cell r="BW203">
            <v>0</v>
          </cell>
          <cell r="BX203">
            <v>0</v>
          </cell>
          <cell r="BY203">
            <v>0</v>
          </cell>
          <cell r="BZ203">
            <v>0</v>
          </cell>
          <cell r="CA203">
            <v>0</v>
          </cell>
          <cell r="CB203">
            <v>0</v>
          </cell>
          <cell r="CC203">
            <v>0</v>
          </cell>
          <cell r="CD203">
            <v>0</v>
          </cell>
          <cell r="CE203">
            <v>0</v>
          </cell>
          <cell r="CF203">
            <v>0</v>
          </cell>
          <cell r="CG203">
            <v>0</v>
          </cell>
          <cell r="CH203">
            <v>0</v>
          </cell>
          <cell r="CI203">
            <v>0</v>
          </cell>
          <cell r="CJ203">
            <v>0</v>
          </cell>
          <cell r="CK203">
            <v>0</v>
          </cell>
          <cell r="CL203">
            <v>0</v>
          </cell>
          <cell r="CM203">
            <v>0</v>
          </cell>
          <cell r="CN203">
            <v>0</v>
          </cell>
          <cell r="CO203">
            <v>0</v>
          </cell>
          <cell r="CP203">
            <v>0</v>
          </cell>
          <cell r="CQ203">
            <v>0</v>
          </cell>
          <cell r="CR203">
            <v>61.999999999999986</v>
          </cell>
          <cell r="CS203">
            <v>80.310000000000102</v>
          </cell>
          <cell r="CT203">
            <v>103.84000000000005</v>
          </cell>
          <cell r="CU203">
            <v>75.019999999999882</v>
          </cell>
          <cell r="CV203">
            <v>102.96999999999996</v>
          </cell>
          <cell r="CW203">
            <v>133.44000000000011</v>
          </cell>
          <cell r="CX203">
            <v>162.80000000000004</v>
          </cell>
          <cell r="CY203">
            <v>175.15999999999988</v>
          </cell>
          <cell r="CZ203">
            <v>213.54000000000016</v>
          </cell>
          <cell r="DA203">
            <v>225.27999999999997</v>
          </cell>
          <cell r="DB203">
            <v>186.6599999999998</v>
          </cell>
          <cell r="DC203">
            <v>322.19000000000005</v>
          </cell>
          <cell r="DD203">
            <v>392.0800000000001</v>
          </cell>
          <cell r="DE203">
            <v>400.83000000000015</v>
          </cell>
          <cell r="DF203">
            <v>484.57000000000022</v>
          </cell>
          <cell r="DG203">
            <v>488.29999999999995</v>
          </cell>
          <cell r="DH203">
            <v>586.52000000000078</v>
          </cell>
          <cell r="DI203">
            <v>683.49999999999943</v>
          </cell>
          <cell r="DJ203">
            <v>647.29905325740037</v>
          </cell>
          <cell r="DK203">
            <v>666.78920175892915</v>
          </cell>
          <cell r="DL203">
            <v>0</v>
          </cell>
          <cell r="DM203">
            <v>0</v>
          </cell>
          <cell r="DN203">
            <v>0</v>
          </cell>
          <cell r="DO203">
            <v>0</v>
          </cell>
          <cell r="DP203">
            <v>0</v>
          </cell>
          <cell r="DQ203">
            <v>0</v>
          </cell>
          <cell r="DR203">
            <v>0</v>
          </cell>
          <cell r="DS203">
            <v>0</v>
          </cell>
          <cell r="DT203">
            <v>0</v>
          </cell>
          <cell r="DU203">
            <v>0</v>
          </cell>
          <cell r="DV203">
            <v>0</v>
          </cell>
          <cell r="DW203">
            <v>0</v>
          </cell>
          <cell r="DX203">
            <v>0</v>
          </cell>
          <cell r="DY203">
            <v>0</v>
          </cell>
          <cell r="DZ203">
            <v>0</v>
          </cell>
          <cell r="EA203">
            <v>0</v>
          </cell>
          <cell r="EB203">
            <v>0</v>
          </cell>
          <cell r="EC203">
            <v>0</v>
          </cell>
          <cell r="ED203">
            <v>0</v>
          </cell>
          <cell r="EE203">
            <v>0</v>
          </cell>
          <cell r="EF203">
            <v>0</v>
          </cell>
          <cell r="EG203">
            <v>0</v>
          </cell>
          <cell r="EH203">
            <v>0</v>
          </cell>
          <cell r="EI203">
            <v>0</v>
          </cell>
          <cell r="EJ203">
            <v>0</v>
          </cell>
          <cell r="EK203">
            <v>0</v>
          </cell>
          <cell r="EL203">
            <v>0</v>
          </cell>
          <cell r="EM203">
            <v>0</v>
          </cell>
          <cell r="EN203">
            <v>0</v>
          </cell>
          <cell r="EO203">
            <v>0</v>
          </cell>
          <cell r="EP203">
            <v>0</v>
          </cell>
          <cell r="EQ203">
            <v>0</v>
          </cell>
          <cell r="ER203">
            <v>0</v>
          </cell>
          <cell r="ES203">
            <v>0</v>
          </cell>
          <cell r="ET203">
            <v>0</v>
          </cell>
          <cell r="EU203">
            <v>0</v>
          </cell>
          <cell r="EV203">
            <v>0</v>
          </cell>
          <cell r="EW203">
            <v>0</v>
          </cell>
          <cell r="EX203">
            <v>0</v>
          </cell>
          <cell r="EY203">
            <v>0</v>
          </cell>
          <cell r="EZ203">
            <v>0</v>
          </cell>
          <cell r="FA203">
            <v>0</v>
          </cell>
          <cell r="FB203">
            <v>0</v>
          </cell>
          <cell r="FC203">
            <v>0</v>
          </cell>
          <cell r="FD203">
            <v>0</v>
          </cell>
          <cell r="FE203">
            <v>0</v>
          </cell>
          <cell r="FF203">
            <v>0</v>
          </cell>
          <cell r="FG203">
            <v>0</v>
          </cell>
          <cell r="FH203">
            <v>0</v>
          </cell>
          <cell r="FI203">
            <v>0</v>
          </cell>
          <cell r="FJ203">
            <v>0</v>
          </cell>
          <cell r="FK203">
            <v>0</v>
          </cell>
          <cell r="FL203">
            <v>0</v>
          </cell>
          <cell r="FM203">
            <v>0</v>
          </cell>
          <cell r="FN203">
            <v>0</v>
          </cell>
          <cell r="FO203">
            <v>0</v>
          </cell>
          <cell r="FP203">
            <v>0</v>
          </cell>
          <cell r="FQ203">
            <v>0</v>
          </cell>
          <cell r="FR203">
            <v>0</v>
          </cell>
          <cell r="FS203">
            <v>0</v>
          </cell>
          <cell r="FT203">
            <v>0</v>
          </cell>
          <cell r="FU203">
            <v>0</v>
          </cell>
          <cell r="FV203">
            <v>0</v>
          </cell>
          <cell r="FW203">
            <v>0</v>
          </cell>
          <cell r="FX203">
            <v>31.002841</v>
          </cell>
          <cell r="FY203">
            <v>31.002841</v>
          </cell>
          <cell r="FZ203">
            <v>31.002841</v>
          </cell>
          <cell r="GA203">
            <v>31.002841</v>
          </cell>
          <cell r="GB203">
            <v>106.09</v>
          </cell>
          <cell r="GC203">
            <v>106.09</v>
          </cell>
          <cell r="GD203">
            <v>106.09</v>
          </cell>
          <cell r="GE203">
            <v>106.09</v>
          </cell>
          <cell r="GF203">
            <v>106.84400000000001</v>
          </cell>
          <cell r="GG203">
            <v>106.84400000000001</v>
          </cell>
          <cell r="GH203">
            <v>106.84400000000001</v>
          </cell>
          <cell r="GI203">
            <v>112.598</v>
          </cell>
          <cell r="GJ203">
            <v>123.824</v>
          </cell>
          <cell r="GK203">
            <v>129.94200000000001</v>
          </cell>
          <cell r="GL203">
            <v>130.38200000000001</v>
          </cell>
          <cell r="GM203">
            <v>130.53518500000001</v>
          </cell>
          <cell r="GN203">
            <v>130.654</v>
          </cell>
          <cell r="GO203">
            <v>172.99981500000001</v>
          </cell>
          <cell r="GP203">
            <v>172.99981500000001</v>
          </cell>
          <cell r="GQ203">
            <v>172.99981500000001</v>
          </cell>
        </row>
        <row r="204">
          <cell r="A204" t="str">
            <v>INFO IN</v>
          </cell>
          <cell r="B204" t="str">
            <v>Infosys Technologies</v>
          </cell>
          <cell r="C204" t="str">
            <v>Information Technology</v>
          </cell>
          <cell r="D204">
            <v>0</v>
          </cell>
          <cell r="E204">
            <v>0</v>
          </cell>
          <cell r="F204">
            <v>0</v>
          </cell>
          <cell r="G204">
            <v>0</v>
          </cell>
          <cell r="H204">
            <v>0</v>
          </cell>
          <cell r="I204">
            <v>0</v>
          </cell>
          <cell r="J204">
            <v>0</v>
          </cell>
          <cell r="K204">
            <v>0</v>
          </cell>
          <cell r="L204">
            <v>0</v>
          </cell>
          <cell r="M204">
            <v>0</v>
          </cell>
          <cell r="N204">
            <v>0</v>
          </cell>
          <cell r="O204">
            <v>0</v>
          </cell>
          <cell r="P204">
            <v>0</v>
          </cell>
          <cell r="Q204">
            <v>0</v>
          </cell>
          <cell r="R204">
            <v>0</v>
          </cell>
          <cell r="S204">
            <v>0</v>
          </cell>
          <cell r="T204">
            <v>0</v>
          </cell>
          <cell r="U204">
            <v>0</v>
          </cell>
          <cell r="V204">
            <v>0</v>
          </cell>
          <cell r="W204">
            <v>0</v>
          </cell>
          <cell r="X204">
            <v>0</v>
          </cell>
          <cell r="Y204">
            <v>0</v>
          </cell>
          <cell r="Z204">
            <v>0</v>
          </cell>
          <cell r="AA204">
            <v>0</v>
          </cell>
          <cell r="AB204">
            <v>0</v>
          </cell>
          <cell r="AC204">
            <v>0</v>
          </cell>
          <cell r="AD204">
            <v>0</v>
          </cell>
          <cell r="AE204">
            <v>0</v>
          </cell>
          <cell r="AF204">
            <v>2156.3000000000002</v>
          </cell>
          <cell r="AG204">
            <v>2244.9999999999991</v>
          </cell>
          <cell r="AH204">
            <v>2549.1000000000022</v>
          </cell>
          <cell r="AI204">
            <v>2597.400000000001</v>
          </cell>
          <cell r="AJ204">
            <v>2789.2000000000003</v>
          </cell>
          <cell r="AK204">
            <v>3009.8000000000006</v>
          </cell>
          <cell r="AL204">
            <v>3285.0999999999995</v>
          </cell>
          <cell r="AM204">
            <v>3352.3000000000006</v>
          </cell>
          <cell r="AN204">
            <v>3883.0999999999981</v>
          </cell>
          <cell r="AO204">
            <v>4473.6999999999989</v>
          </cell>
          <cell r="AP204">
            <v>4965.5999999999985</v>
          </cell>
          <cell r="AQ204">
            <v>5586.4000000000015</v>
          </cell>
          <cell r="AR204">
            <v>5319.199999999998</v>
          </cell>
          <cell r="AS204">
            <v>6060</v>
          </cell>
          <cell r="AT204">
            <v>6490</v>
          </cell>
          <cell r="AU204">
            <v>6730</v>
          </cell>
          <cell r="AV204">
            <v>8000</v>
          </cell>
          <cell r="AW204">
            <v>9290</v>
          </cell>
          <cell r="AX204">
            <v>9830</v>
          </cell>
          <cell r="AY204">
            <v>11440</v>
          </cell>
          <cell r="AZ204">
            <v>10790</v>
          </cell>
          <cell r="BA204">
            <v>11000</v>
          </cell>
          <cell r="BB204">
            <v>12310</v>
          </cell>
          <cell r="BC204">
            <v>12490</v>
          </cell>
          <cell r="BD204">
            <v>13020</v>
          </cell>
          <cell r="BE204">
            <v>14320</v>
          </cell>
          <cell r="BF204">
            <v>16410</v>
          </cell>
          <cell r="BG204">
            <v>16130</v>
          </cell>
          <cell r="BH204">
            <v>0</v>
          </cell>
          <cell r="BI204">
            <v>0</v>
          </cell>
          <cell r="BJ204">
            <v>0</v>
          </cell>
          <cell r="BK204">
            <v>0</v>
          </cell>
          <cell r="BL204">
            <v>0</v>
          </cell>
          <cell r="BM204">
            <v>0</v>
          </cell>
          <cell r="BN204">
            <v>0</v>
          </cell>
          <cell r="BO204">
            <v>0</v>
          </cell>
          <cell r="BP204">
            <v>0</v>
          </cell>
          <cell r="BQ204">
            <v>0</v>
          </cell>
          <cell r="BR204">
            <v>0</v>
          </cell>
          <cell r="BS204">
            <v>0</v>
          </cell>
          <cell r="BT204">
            <v>0</v>
          </cell>
          <cell r="BU204">
            <v>0</v>
          </cell>
          <cell r="BV204">
            <v>0</v>
          </cell>
          <cell r="BW204">
            <v>0</v>
          </cell>
          <cell r="BX204">
            <v>0</v>
          </cell>
          <cell r="BY204">
            <v>0</v>
          </cell>
          <cell r="BZ204">
            <v>0</v>
          </cell>
          <cell r="CA204">
            <v>0</v>
          </cell>
          <cell r="CB204">
            <v>0</v>
          </cell>
          <cell r="CC204">
            <v>0</v>
          </cell>
          <cell r="CD204">
            <v>0</v>
          </cell>
          <cell r="CE204">
            <v>0</v>
          </cell>
          <cell r="CF204">
            <v>0</v>
          </cell>
          <cell r="CG204">
            <v>0</v>
          </cell>
          <cell r="CH204">
            <v>0</v>
          </cell>
          <cell r="CI204">
            <v>0</v>
          </cell>
          <cell r="CJ204">
            <v>2156.3000000000002</v>
          </cell>
          <cell r="CK204">
            <v>2244.9999999999991</v>
          </cell>
          <cell r="CL204">
            <v>2549.1000000000022</v>
          </cell>
          <cell r="CM204">
            <v>2597.400000000001</v>
          </cell>
          <cell r="CN204">
            <v>2789.2000000000003</v>
          </cell>
          <cell r="CO204">
            <v>3009.8000000000006</v>
          </cell>
          <cell r="CP204">
            <v>3285.0999999999995</v>
          </cell>
          <cell r="CQ204">
            <v>3352.3000000000006</v>
          </cell>
          <cell r="CR204">
            <v>3883.0999999999981</v>
          </cell>
          <cell r="CS204">
            <v>4473.6999999999989</v>
          </cell>
          <cell r="CT204">
            <v>4965.5999999999985</v>
          </cell>
          <cell r="CU204">
            <v>5134.5000000000018</v>
          </cell>
          <cell r="CV204">
            <v>5319.199999999998</v>
          </cell>
          <cell r="CW204">
            <v>6060</v>
          </cell>
          <cell r="CX204">
            <v>6490</v>
          </cell>
          <cell r="CY204">
            <v>6730</v>
          </cell>
          <cell r="CZ204">
            <v>7940</v>
          </cell>
          <cell r="DA204">
            <v>9290</v>
          </cell>
          <cell r="DB204">
            <v>9830</v>
          </cell>
          <cell r="DC204">
            <v>10200</v>
          </cell>
          <cell r="DD204">
            <v>10280</v>
          </cell>
          <cell r="DE204">
            <v>11000</v>
          </cell>
          <cell r="DF204">
            <v>11810</v>
          </cell>
          <cell r="DG204">
            <v>12290</v>
          </cell>
          <cell r="DH204">
            <v>12710</v>
          </cell>
          <cell r="DI204">
            <v>14320</v>
          </cell>
          <cell r="DJ204">
            <v>15790</v>
          </cell>
          <cell r="DK204">
            <v>16130</v>
          </cell>
          <cell r="DL204">
            <v>0</v>
          </cell>
          <cell r="DM204">
            <v>-827.5</v>
          </cell>
          <cell r="DN204">
            <v>0</v>
          </cell>
          <cell r="DO204">
            <v>-960.5</v>
          </cell>
          <cell r="DP204">
            <v>0</v>
          </cell>
          <cell r="DQ204">
            <v>-960.9</v>
          </cell>
          <cell r="DR204">
            <v>0</v>
          </cell>
          <cell r="DS204">
            <v>-7663.7000000000007</v>
          </cell>
          <cell r="DT204">
            <v>0</v>
          </cell>
          <cell r="DU204">
            <v>-1339.3</v>
          </cell>
          <cell r="DV204">
            <v>0</v>
          </cell>
          <cell r="DW204">
            <v>-1758.7</v>
          </cell>
          <cell r="DX204">
            <v>0</v>
          </cell>
          <cell r="DY204">
            <v>-1770</v>
          </cell>
          <cell r="DZ204">
            <v>0</v>
          </cell>
          <cell r="EA204">
            <v>0</v>
          </cell>
          <cell r="EB204">
            <v>0</v>
          </cell>
          <cell r="EC204">
            <v>-2780</v>
          </cell>
          <cell r="ED204">
            <v>0</v>
          </cell>
          <cell r="EE204">
            <v>0</v>
          </cell>
          <cell r="EF204">
            <v>0</v>
          </cell>
          <cell r="EG204">
            <v>-3430</v>
          </cell>
          <cell r="EH204">
            <v>0</v>
          </cell>
          <cell r="EI204">
            <v>0</v>
          </cell>
          <cell r="EJ204">
            <v>0</v>
          </cell>
          <cell r="EK204">
            <v>0</v>
          </cell>
          <cell r="EL204">
            <v>0</v>
          </cell>
          <cell r="EM204">
            <v>0</v>
          </cell>
          <cell r="EN204">
            <v>0</v>
          </cell>
          <cell r="EO204">
            <v>0</v>
          </cell>
          <cell r="EP204">
            <v>0</v>
          </cell>
          <cell r="EQ204">
            <v>-123</v>
          </cell>
          <cell r="ER204">
            <v>0</v>
          </cell>
          <cell r="ES204">
            <v>-123.1</v>
          </cell>
          <cell r="ET204">
            <v>0</v>
          </cell>
          <cell r="EU204">
            <v>-981.9</v>
          </cell>
          <cell r="EV204">
            <v>0</v>
          </cell>
          <cell r="EW204">
            <v>-175</v>
          </cell>
          <cell r="EX204">
            <v>0</v>
          </cell>
          <cell r="EY204">
            <v>-246.7</v>
          </cell>
          <cell r="EZ204">
            <v>0</v>
          </cell>
          <cell r="FA204">
            <v>-250</v>
          </cell>
          <cell r="FB204">
            <v>0</v>
          </cell>
          <cell r="FC204">
            <v>0</v>
          </cell>
          <cell r="FD204">
            <v>0</v>
          </cell>
          <cell r="FE204">
            <v>-390</v>
          </cell>
          <cell r="FF204">
            <v>0</v>
          </cell>
          <cell r="FG204">
            <v>0</v>
          </cell>
          <cell r="FH204">
            <v>0</v>
          </cell>
          <cell r="FI204">
            <v>-580</v>
          </cell>
          <cell r="FJ204">
            <v>0</v>
          </cell>
          <cell r="FK204">
            <v>0</v>
          </cell>
          <cell r="FL204">
            <v>0</v>
          </cell>
          <cell r="FM204">
            <v>0</v>
          </cell>
          <cell r="FN204">
            <v>0</v>
          </cell>
          <cell r="FO204">
            <v>0</v>
          </cell>
          <cell r="FP204">
            <v>0</v>
          </cell>
          <cell r="FQ204">
            <v>0</v>
          </cell>
          <cell r="FR204">
            <v>0</v>
          </cell>
          <cell r="FS204">
            <v>0</v>
          </cell>
          <cell r="FT204">
            <v>0</v>
          </cell>
          <cell r="FU204">
            <v>0</v>
          </cell>
          <cell r="FV204">
            <v>0</v>
          </cell>
          <cell r="FW204">
            <v>0</v>
          </cell>
          <cell r="FX204">
            <v>0</v>
          </cell>
          <cell r="FY204">
            <v>0</v>
          </cell>
          <cell r="FZ204">
            <v>0</v>
          </cell>
          <cell r="GA204">
            <v>0</v>
          </cell>
          <cell r="GB204">
            <v>0</v>
          </cell>
          <cell r="GC204">
            <v>0</v>
          </cell>
          <cell r="GD204">
            <v>0</v>
          </cell>
          <cell r="GE204">
            <v>571.4</v>
          </cell>
          <cell r="GF204">
            <v>571.4</v>
          </cell>
          <cell r="GG204">
            <v>571.4</v>
          </cell>
          <cell r="GH204">
            <v>571.4</v>
          </cell>
          <cell r="GI204">
            <v>571.4</v>
          </cell>
          <cell r="GJ204">
            <v>571.4</v>
          </cell>
          <cell r="GK204">
            <v>572.49021100000004</v>
          </cell>
          <cell r="GL204">
            <v>573</v>
          </cell>
          <cell r="GM204">
            <v>573</v>
          </cell>
          <cell r="GN204">
            <v>573</v>
          </cell>
          <cell r="GO204">
            <v>573</v>
          </cell>
          <cell r="GP204">
            <v>573</v>
          </cell>
          <cell r="GQ204">
            <v>573</v>
          </cell>
        </row>
        <row r="205">
          <cell r="A205" t="str">
            <v>INFOE IN</v>
          </cell>
          <cell r="B205" t="str">
            <v>Info Edge India</v>
          </cell>
          <cell r="C205" t="str">
            <v>Information Technology</v>
          </cell>
          <cell r="D205">
            <v>0</v>
          </cell>
          <cell r="E205">
            <v>0</v>
          </cell>
          <cell r="F205">
            <v>0</v>
          </cell>
          <cell r="G205">
            <v>0</v>
          </cell>
          <cell r="H205">
            <v>0</v>
          </cell>
          <cell r="I205">
            <v>0</v>
          </cell>
          <cell r="J205">
            <v>0</v>
          </cell>
          <cell r="K205">
            <v>0</v>
          </cell>
          <cell r="L205">
            <v>0</v>
          </cell>
          <cell r="M205">
            <v>0</v>
          </cell>
          <cell r="N205">
            <v>0</v>
          </cell>
          <cell r="O205">
            <v>0</v>
          </cell>
          <cell r="P205">
            <v>0</v>
          </cell>
          <cell r="Q205">
            <v>0</v>
          </cell>
          <cell r="R205">
            <v>0</v>
          </cell>
          <cell r="S205">
            <v>0</v>
          </cell>
          <cell r="T205">
            <v>0</v>
          </cell>
          <cell r="U205">
            <v>0</v>
          </cell>
          <cell r="V205">
            <v>0</v>
          </cell>
          <cell r="W205">
            <v>0</v>
          </cell>
          <cell r="X205">
            <v>0</v>
          </cell>
          <cell r="Y205">
            <v>0</v>
          </cell>
          <cell r="Z205">
            <v>0</v>
          </cell>
          <cell r="AA205">
            <v>0</v>
          </cell>
          <cell r="AB205">
            <v>0</v>
          </cell>
          <cell r="AC205">
            <v>0</v>
          </cell>
          <cell r="AD205">
            <v>0</v>
          </cell>
          <cell r="AE205">
            <v>0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0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O205">
            <v>0</v>
          </cell>
          <cell r="AP205">
            <v>0</v>
          </cell>
          <cell r="AQ205">
            <v>0</v>
          </cell>
          <cell r="AR205">
            <v>0</v>
          </cell>
          <cell r="AS205">
            <v>0</v>
          </cell>
          <cell r="AT205">
            <v>0</v>
          </cell>
          <cell r="AU205">
            <v>0</v>
          </cell>
          <cell r="AV205">
            <v>52.230000000000032</v>
          </cell>
          <cell r="AW205">
            <v>35.540000000000006</v>
          </cell>
          <cell r="AX205">
            <v>81.579999999999984</v>
          </cell>
          <cell r="AY205">
            <v>101.31999999999998</v>
          </cell>
          <cell r="AZ205">
            <v>116.41000000000001</v>
          </cell>
          <cell r="BA205">
            <v>151.43999999999997</v>
          </cell>
          <cell r="BB205">
            <v>130.91000000000005</v>
          </cell>
          <cell r="BC205">
            <v>156.11000000000001</v>
          </cell>
          <cell r="BD205">
            <v>129.73000000000005</v>
          </cell>
          <cell r="BE205">
            <v>156.71600000000001</v>
          </cell>
          <cell r="BF205">
            <v>172.62500000000011</v>
          </cell>
          <cell r="BG205">
            <v>138.29399999999993</v>
          </cell>
          <cell r="BH205">
            <v>0</v>
          </cell>
          <cell r="BI205">
            <v>0</v>
          </cell>
          <cell r="BJ205">
            <v>0</v>
          </cell>
          <cell r="BK205">
            <v>0</v>
          </cell>
          <cell r="BL205">
            <v>0</v>
          </cell>
          <cell r="BM205">
            <v>0</v>
          </cell>
          <cell r="BN205">
            <v>0</v>
          </cell>
          <cell r="BO205">
            <v>0</v>
          </cell>
          <cell r="BP205">
            <v>0</v>
          </cell>
          <cell r="BQ205">
            <v>0</v>
          </cell>
          <cell r="BR205">
            <v>0</v>
          </cell>
          <cell r="BS205">
            <v>0</v>
          </cell>
          <cell r="BT205">
            <v>0</v>
          </cell>
          <cell r="BU205">
            <v>0</v>
          </cell>
          <cell r="BV205">
            <v>0</v>
          </cell>
          <cell r="BW205">
            <v>0</v>
          </cell>
          <cell r="BX205">
            <v>0</v>
          </cell>
          <cell r="BY205">
            <v>0</v>
          </cell>
          <cell r="BZ205">
            <v>0</v>
          </cell>
          <cell r="CA205">
            <v>0</v>
          </cell>
          <cell r="CB205">
            <v>0</v>
          </cell>
          <cell r="CC205">
            <v>0</v>
          </cell>
          <cell r="CD205">
            <v>0</v>
          </cell>
          <cell r="CE205">
            <v>0</v>
          </cell>
          <cell r="CF205">
            <v>0</v>
          </cell>
          <cell r="CG205">
            <v>0</v>
          </cell>
          <cell r="CH205">
            <v>0</v>
          </cell>
          <cell r="CI205">
            <v>0</v>
          </cell>
          <cell r="CJ205">
            <v>0</v>
          </cell>
          <cell r="CK205">
            <v>0</v>
          </cell>
          <cell r="CL205">
            <v>0</v>
          </cell>
          <cell r="CM205">
            <v>0</v>
          </cell>
          <cell r="CN205">
            <v>0</v>
          </cell>
          <cell r="CO205">
            <v>0</v>
          </cell>
          <cell r="CP205">
            <v>0</v>
          </cell>
          <cell r="CQ205">
            <v>0</v>
          </cell>
          <cell r="CR205">
            <v>0</v>
          </cell>
          <cell r="CS205">
            <v>0</v>
          </cell>
          <cell r="CT205">
            <v>0</v>
          </cell>
          <cell r="CU205">
            <v>0</v>
          </cell>
          <cell r="CV205">
            <v>0</v>
          </cell>
          <cell r="CW205">
            <v>0</v>
          </cell>
          <cell r="CX205">
            <v>0</v>
          </cell>
          <cell r="CY205">
            <v>0</v>
          </cell>
          <cell r="CZ205">
            <v>52.230000000000032</v>
          </cell>
          <cell r="DA205">
            <v>35.540000000000006</v>
          </cell>
          <cell r="DB205">
            <v>81.579999999999984</v>
          </cell>
          <cell r="DC205">
            <v>101.31999999999998</v>
          </cell>
          <cell r="DD205">
            <v>116.41000000000001</v>
          </cell>
          <cell r="DE205">
            <v>151.43999999999997</v>
          </cell>
          <cell r="DF205">
            <v>130.91000000000005</v>
          </cell>
          <cell r="DG205">
            <v>156.11000000000001</v>
          </cell>
          <cell r="DH205">
            <v>129.73000000000005</v>
          </cell>
          <cell r="DI205">
            <v>156.71600000000001</v>
          </cell>
          <cell r="DJ205">
            <v>172.62500000000011</v>
          </cell>
          <cell r="DK205">
            <v>138.29399999999993</v>
          </cell>
          <cell r="DL205">
            <v>0</v>
          </cell>
          <cell r="DM205">
            <v>0</v>
          </cell>
          <cell r="DN205">
            <v>0</v>
          </cell>
          <cell r="DO205">
            <v>0</v>
          </cell>
          <cell r="DP205">
            <v>0</v>
          </cell>
          <cell r="DQ205">
            <v>0</v>
          </cell>
          <cell r="DR205">
            <v>0</v>
          </cell>
          <cell r="DS205">
            <v>0</v>
          </cell>
          <cell r="DT205">
            <v>0</v>
          </cell>
          <cell r="DU205">
            <v>0</v>
          </cell>
          <cell r="DV205">
            <v>0</v>
          </cell>
          <cell r="DW205">
            <v>0</v>
          </cell>
          <cell r="DX205">
            <v>0</v>
          </cell>
          <cell r="DY205">
            <v>0</v>
          </cell>
          <cell r="DZ205">
            <v>0</v>
          </cell>
          <cell r="EA205">
            <v>0</v>
          </cell>
          <cell r="EB205">
            <v>0</v>
          </cell>
          <cell r="EC205">
            <v>0</v>
          </cell>
          <cell r="ED205">
            <v>0</v>
          </cell>
          <cell r="EE205">
            <v>0</v>
          </cell>
          <cell r="EF205">
            <v>0</v>
          </cell>
          <cell r="EG205">
            <v>0</v>
          </cell>
          <cell r="EH205">
            <v>0</v>
          </cell>
          <cell r="EI205">
            <v>0</v>
          </cell>
          <cell r="EJ205">
            <v>0</v>
          </cell>
          <cell r="EK205">
            <v>0</v>
          </cell>
          <cell r="EL205">
            <v>0</v>
          </cell>
          <cell r="EM205">
            <v>0</v>
          </cell>
          <cell r="EN205">
            <v>0</v>
          </cell>
          <cell r="EO205">
            <v>0</v>
          </cell>
          <cell r="EP205">
            <v>0</v>
          </cell>
          <cell r="EQ205">
            <v>0</v>
          </cell>
          <cell r="ER205">
            <v>0</v>
          </cell>
          <cell r="ES205">
            <v>0</v>
          </cell>
          <cell r="ET205">
            <v>0</v>
          </cell>
          <cell r="EU205">
            <v>0</v>
          </cell>
          <cell r="EV205">
            <v>0</v>
          </cell>
          <cell r="EW205">
            <v>0</v>
          </cell>
          <cell r="EX205">
            <v>0</v>
          </cell>
          <cell r="EY205">
            <v>0</v>
          </cell>
          <cell r="EZ205">
            <v>0</v>
          </cell>
          <cell r="FA205">
            <v>0</v>
          </cell>
          <cell r="FB205">
            <v>0</v>
          </cell>
          <cell r="FC205">
            <v>0</v>
          </cell>
          <cell r="FD205">
            <v>0</v>
          </cell>
          <cell r="FE205">
            <v>0</v>
          </cell>
          <cell r="FF205">
            <v>0</v>
          </cell>
          <cell r="FG205">
            <v>0</v>
          </cell>
          <cell r="FH205">
            <v>0</v>
          </cell>
          <cell r="FI205">
            <v>0</v>
          </cell>
          <cell r="FJ205">
            <v>0</v>
          </cell>
          <cell r="FK205">
            <v>0</v>
          </cell>
          <cell r="FL205">
            <v>0</v>
          </cell>
          <cell r="FM205">
            <v>0</v>
          </cell>
          <cell r="FN205">
            <v>0</v>
          </cell>
          <cell r="FO205">
            <v>0</v>
          </cell>
          <cell r="FP205">
            <v>0</v>
          </cell>
          <cell r="FQ205">
            <v>0</v>
          </cell>
          <cell r="FR205">
            <v>0</v>
          </cell>
          <cell r="FS205">
            <v>0</v>
          </cell>
          <cell r="FT205">
            <v>0</v>
          </cell>
          <cell r="FU205">
            <v>0</v>
          </cell>
          <cell r="FV205">
            <v>0</v>
          </cell>
          <cell r="FW205">
            <v>0</v>
          </cell>
          <cell r="FX205">
            <v>0</v>
          </cell>
          <cell r="FY205">
            <v>0</v>
          </cell>
          <cell r="FZ205">
            <v>0</v>
          </cell>
          <cell r="GA205">
            <v>0</v>
          </cell>
          <cell r="GB205">
            <v>0</v>
          </cell>
          <cell r="GC205">
            <v>0</v>
          </cell>
          <cell r="GD205">
            <v>0</v>
          </cell>
          <cell r="GE205">
            <v>0</v>
          </cell>
          <cell r="GF205">
            <v>21.836202</v>
          </cell>
          <cell r="GG205">
            <v>21.836202</v>
          </cell>
          <cell r="GH205">
            <v>21.836202</v>
          </cell>
          <cell r="GI205">
            <v>21.836202</v>
          </cell>
          <cell r="GJ205">
            <v>27.295000000000002</v>
          </cell>
          <cell r="GK205">
            <v>27.295000000000002</v>
          </cell>
          <cell r="GL205">
            <v>27.295000000000002</v>
          </cell>
          <cell r="GM205">
            <v>27.295000000000002</v>
          </cell>
          <cell r="GN205">
            <v>27.295000000000002</v>
          </cell>
          <cell r="GO205">
            <v>27.295000000000002</v>
          </cell>
          <cell r="GP205">
            <v>27.295000000000002</v>
          </cell>
          <cell r="GQ205">
            <v>27.295000000000002</v>
          </cell>
        </row>
        <row r="206">
          <cell r="A206" t="str">
            <v>KPIT IN</v>
          </cell>
          <cell r="B206" t="str">
            <v>KPIT Cummins Infosystems</v>
          </cell>
          <cell r="C206" t="str">
            <v>Information Technology</v>
          </cell>
          <cell r="D206">
            <v>0</v>
          </cell>
          <cell r="E206">
            <v>0</v>
          </cell>
          <cell r="F206">
            <v>0</v>
          </cell>
          <cell r="G206">
            <v>0</v>
          </cell>
          <cell r="H206">
            <v>0</v>
          </cell>
          <cell r="I206">
            <v>0</v>
          </cell>
          <cell r="J206">
            <v>0</v>
          </cell>
          <cell r="K206">
            <v>0</v>
          </cell>
          <cell r="L206">
            <v>0</v>
          </cell>
          <cell r="M206">
            <v>0</v>
          </cell>
          <cell r="N206">
            <v>0</v>
          </cell>
          <cell r="O206">
            <v>0</v>
          </cell>
          <cell r="P206">
            <v>0</v>
          </cell>
          <cell r="Q206">
            <v>0</v>
          </cell>
          <cell r="R206">
            <v>0</v>
          </cell>
          <cell r="S206">
            <v>0</v>
          </cell>
          <cell r="T206">
            <v>0</v>
          </cell>
          <cell r="U206">
            <v>0</v>
          </cell>
          <cell r="V206">
            <v>0</v>
          </cell>
          <cell r="W206">
            <v>0</v>
          </cell>
          <cell r="X206">
            <v>0</v>
          </cell>
          <cell r="Y206">
            <v>0</v>
          </cell>
          <cell r="Z206">
            <v>0</v>
          </cell>
          <cell r="AA206">
            <v>0</v>
          </cell>
          <cell r="AB206">
            <v>0</v>
          </cell>
          <cell r="AC206">
            <v>0</v>
          </cell>
          <cell r="AD206">
            <v>0</v>
          </cell>
          <cell r="AE206">
            <v>0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29.632999999999992</v>
          </cell>
          <cell r="AK206">
            <v>31.155000000000044</v>
          </cell>
          <cell r="AL206">
            <v>38.073999999999977</v>
          </cell>
          <cell r="AM206">
            <v>46.372000000000028</v>
          </cell>
          <cell r="AN206">
            <v>61.37399999999996</v>
          </cell>
          <cell r="AO206">
            <v>70.207000000000107</v>
          </cell>
          <cell r="AP206">
            <v>74.089999999999961</v>
          </cell>
          <cell r="AQ206">
            <v>75.127000000000024</v>
          </cell>
          <cell r="AR206">
            <v>63.90100000000001</v>
          </cell>
          <cell r="AS206">
            <v>76.227999999999966</v>
          </cell>
          <cell r="AT206">
            <v>82.745000000000033</v>
          </cell>
          <cell r="AU206">
            <v>102.77599199999993</v>
          </cell>
          <cell r="AV206">
            <v>103.85999999999991</v>
          </cell>
          <cell r="AW206">
            <v>123.88999999999994</v>
          </cell>
          <cell r="AX206">
            <v>133.26</v>
          </cell>
          <cell r="AY206">
            <v>140.42999999999998</v>
          </cell>
          <cell r="AZ206">
            <v>126.01999999999995</v>
          </cell>
          <cell r="BA206">
            <v>140.94000000000014</v>
          </cell>
          <cell r="BB206">
            <v>140.94</v>
          </cell>
          <cell r="BC206">
            <v>103.01000000000019</v>
          </cell>
          <cell r="BD206">
            <v>128.05000000000001</v>
          </cell>
          <cell r="BE206">
            <v>167.01000000000008</v>
          </cell>
          <cell r="BF206">
            <v>168.6600000000002</v>
          </cell>
          <cell r="BG206">
            <v>190.97</v>
          </cell>
          <cell r="BH206">
            <v>0</v>
          </cell>
          <cell r="BI206">
            <v>0</v>
          </cell>
          <cell r="BJ206">
            <v>0</v>
          </cell>
          <cell r="BK206">
            <v>0</v>
          </cell>
          <cell r="BL206">
            <v>0</v>
          </cell>
          <cell r="BM206">
            <v>0</v>
          </cell>
          <cell r="BN206">
            <v>0</v>
          </cell>
          <cell r="BO206">
            <v>0</v>
          </cell>
          <cell r="BP206">
            <v>0</v>
          </cell>
          <cell r="BQ206">
            <v>0</v>
          </cell>
          <cell r="BR206">
            <v>0</v>
          </cell>
          <cell r="BS206">
            <v>0</v>
          </cell>
          <cell r="BT206">
            <v>0</v>
          </cell>
          <cell r="BU206">
            <v>0</v>
          </cell>
          <cell r="BV206">
            <v>0</v>
          </cell>
          <cell r="BW206">
            <v>0</v>
          </cell>
          <cell r="BX206">
            <v>0</v>
          </cell>
          <cell r="BY206">
            <v>0</v>
          </cell>
          <cell r="BZ206">
            <v>0</v>
          </cell>
          <cell r="CA206">
            <v>0</v>
          </cell>
          <cell r="CB206">
            <v>0</v>
          </cell>
          <cell r="CC206">
            <v>0</v>
          </cell>
          <cell r="CD206">
            <v>0</v>
          </cell>
          <cell r="CE206">
            <v>0</v>
          </cell>
          <cell r="CF206">
            <v>0</v>
          </cell>
          <cell r="CG206">
            <v>0</v>
          </cell>
          <cell r="CH206">
            <v>0</v>
          </cell>
          <cell r="CI206">
            <v>0</v>
          </cell>
          <cell r="CJ206">
            <v>0</v>
          </cell>
          <cell r="CK206">
            <v>0</v>
          </cell>
          <cell r="CL206">
            <v>0</v>
          </cell>
          <cell r="CM206">
            <v>0</v>
          </cell>
          <cell r="CN206">
            <v>29.632999999999992</v>
          </cell>
          <cell r="CO206">
            <v>31.155000000000044</v>
          </cell>
          <cell r="CP206">
            <v>38.073999999999977</v>
          </cell>
          <cell r="CQ206">
            <v>46.372000000000028</v>
          </cell>
          <cell r="CR206">
            <v>61.37399999999996</v>
          </cell>
          <cell r="CS206">
            <v>70.207000000000107</v>
          </cell>
          <cell r="CT206">
            <v>74.089999999999961</v>
          </cell>
          <cell r="CU206">
            <v>75.127000000000024</v>
          </cell>
          <cell r="CV206">
            <v>63.90100000000001</v>
          </cell>
          <cell r="CW206">
            <v>76.227999999999966</v>
          </cell>
          <cell r="CX206">
            <v>82.745000000000033</v>
          </cell>
          <cell r="CY206">
            <v>102.77599199999993</v>
          </cell>
          <cell r="CZ206">
            <v>103.85999999999991</v>
          </cell>
          <cell r="DA206">
            <v>123.88999999999994</v>
          </cell>
          <cell r="DB206">
            <v>133.26</v>
          </cell>
          <cell r="DC206">
            <v>140.42999999999998</v>
          </cell>
          <cell r="DD206">
            <v>126.01999999999995</v>
          </cell>
          <cell r="DE206">
            <v>140.94000000000014</v>
          </cell>
          <cell r="DF206">
            <v>140.94</v>
          </cell>
          <cell r="DG206">
            <v>116.73000000000019</v>
          </cell>
          <cell r="DH206">
            <v>128.05000000000001</v>
          </cell>
          <cell r="DI206">
            <v>167.01000000000008</v>
          </cell>
          <cell r="DJ206">
            <v>168.6600000000002</v>
          </cell>
          <cell r="DK206">
            <v>190.97</v>
          </cell>
          <cell r="DL206">
            <v>0</v>
          </cell>
          <cell r="DM206">
            <v>0</v>
          </cell>
          <cell r="DN206">
            <v>0</v>
          </cell>
          <cell r="DO206">
            <v>0</v>
          </cell>
          <cell r="DP206">
            <v>0</v>
          </cell>
          <cell r="DQ206">
            <v>0</v>
          </cell>
          <cell r="DR206">
            <v>0</v>
          </cell>
          <cell r="DS206">
            <v>0</v>
          </cell>
          <cell r="DT206">
            <v>0</v>
          </cell>
          <cell r="DU206">
            <v>0</v>
          </cell>
          <cell r="DV206">
            <v>0</v>
          </cell>
          <cell r="DW206">
            <v>0</v>
          </cell>
          <cell r="DX206">
            <v>0</v>
          </cell>
          <cell r="DY206">
            <v>0</v>
          </cell>
          <cell r="DZ206">
            <v>0</v>
          </cell>
          <cell r="EA206">
            <v>0</v>
          </cell>
          <cell r="EB206">
            <v>0</v>
          </cell>
          <cell r="EC206">
            <v>0</v>
          </cell>
          <cell r="ED206">
            <v>0</v>
          </cell>
          <cell r="EE206">
            <v>0</v>
          </cell>
          <cell r="EF206">
            <v>0</v>
          </cell>
          <cell r="EG206">
            <v>0</v>
          </cell>
          <cell r="EH206">
            <v>0</v>
          </cell>
          <cell r="EI206">
            <v>0</v>
          </cell>
          <cell r="EJ206">
            <v>0</v>
          </cell>
          <cell r="EK206">
            <v>0</v>
          </cell>
          <cell r="EL206">
            <v>0</v>
          </cell>
          <cell r="EM206">
            <v>0</v>
          </cell>
          <cell r="EN206">
            <v>0</v>
          </cell>
          <cell r="EO206">
            <v>0</v>
          </cell>
          <cell r="EP206">
            <v>0</v>
          </cell>
          <cell r="EQ206">
            <v>0</v>
          </cell>
          <cell r="ER206">
            <v>0</v>
          </cell>
          <cell r="ES206">
            <v>0</v>
          </cell>
          <cell r="ET206">
            <v>0</v>
          </cell>
          <cell r="EU206">
            <v>0</v>
          </cell>
          <cell r="EV206">
            <v>0</v>
          </cell>
          <cell r="EW206">
            <v>0</v>
          </cell>
          <cell r="EX206">
            <v>0</v>
          </cell>
          <cell r="EY206">
            <v>0</v>
          </cell>
          <cell r="EZ206">
            <v>0</v>
          </cell>
          <cell r="FA206">
            <v>0</v>
          </cell>
          <cell r="FB206">
            <v>0</v>
          </cell>
          <cell r="FC206">
            <v>0</v>
          </cell>
          <cell r="FD206">
            <v>0</v>
          </cell>
          <cell r="FE206">
            <v>0</v>
          </cell>
          <cell r="FF206">
            <v>0</v>
          </cell>
          <cell r="FG206">
            <v>0</v>
          </cell>
          <cell r="FH206">
            <v>0</v>
          </cell>
          <cell r="FI206">
            <v>0</v>
          </cell>
          <cell r="FJ206">
            <v>0</v>
          </cell>
          <cell r="FK206">
            <v>0</v>
          </cell>
          <cell r="FL206">
            <v>0</v>
          </cell>
          <cell r="FM206">
            <v>0</v>
          </cell>
          <cell r="FN206">
            <v>0</v>
          </cell>
          <cell r="FO206">
            <v>0</v>
          </cell>
          <cell r="FP206">
            <v>0</v>
          </cell>
          <cell r="FQ206">
            <v>0</v>
          </cell>
          <cell r="FR206">
            <v>0</v>
          </cell>
          <cell r="FS206">
            <v>0</v>
          </cell>
          <cell r="FT206">
            <v>58.677999999999997</v>
          </cell>
          <cell r="FU206">
            <v>58.677999999999997</v>
          </cell>
          <cell r="FV206">
            <v>58.677999999999997</v>
          </cell>
          <cell r="FW206">
            <v>58.677999999999997</v>
          </cell>
          <cell r="FX206">
            <v>60.317999999999998</v>
          </cell>
          <cell r="FY206">
            <v>64.748000000000005</v>
          </cell>
          <cell r="FZ206">
            <v>72.02</v>
          </cell>
          <cell r="GA206">
            <v>70.45</v>
          </cell>
          <cell r="GB206">
            <v>70.448000000000008</v>
          </cell>
          <cell r="GC206">
            <v>71.98</v>
          </cell>
          <cell r="GD206">
            <v>72.02</v>
          </cell>
          <cell r="GE206">
            <v>72.798429999999996</v>
          </cell>
          <cell r="GF206">
            <v>74.349999999999994</v>
          </cell>
          <cell r="GG206">
            <v>74.36</v>
          </cell>
          <cell r="GH206">
            <v>74.463999999999999</v>
          </cell>
          <cell r="GI206">
            <v>74.775999999999996</v>
          </cell>
          <cell r="GJ206">
            <v>75.542000000000002</v>
          </cell>
          <cell r="GK206">
            <v>75.542000000000002</v>
          </cell>
          <cell r="GL206">
            <v>77.83</v>
          </cell>
          <cell r="GM206">
            <v>77.885000000000005</v>
          </cell>
          <cell r="GN206">
            <v>78.034999999999997</v>
          </cell>
          <cell r="GO206">
            <v>78.045000000000002</v>
          </cell>
          <cell r="GP206">
            <v>78.045000000000002</v>
          </cell>
          <cell r="GQ206">
            <v>77.882941000000002</v>
          </cell>
        </row>
        <row r="207">
          <cell r="A207" t="str">
            <v>MTCL IN</v>
          </cell>
          <cell r="B207" t="str">
            <v>MindTree</v>
          </cell>
          <cell r="C207" t="str">
            <v>Information Technology</v>
          </cell>
          <cell r="D207">
            <v>0</v>
          </cell>
          <cell r="E207">
            <v>0</v>
          </cell>
          <cell r="F207">
            <v>0</v>
          </cell>
          <cell r="G207">
            <v>0</v>
          </cell>
          <cell r="H207">
            <v>0</v>
          </cell>
          <cell r="I207">
            <v>0</v>
          </cell>
          <cell r="J207">
            <v>0</v>
          </cell>
          <cell r="K207">
            <v>0</v>
          </cell>
          <cell r="L207">
            <v>0</v>
          </cell>
          <cell r="M207">
            <v>0</v>
          </cell>
          <cell r="N207">
            <v>0</v>
          </cell>
          <cell r="O207">
            <v>0</v>
          </cell>
          <cell r="P207">
            <v>0</v>
          </cell>
          <cell r="Q207">
            <v>0</v>
          </cell>
          <cell r="R207">
            <v>0</v>
          </cell>
          <cell r="S207">
            <v>0</v>
          </cell>
          <cell r="T207">
            <v>0</v>
          </cell>
          <cell r="U207">
            <v>0</v>
          </cell>
          <cell r="V207">
            <v>0</v>
          </cell>
          <cell r="W207">
            <v>0</v>
          </cell>
          <cell r="X207">
            <v>0</v>
          </cell>
          <cell r="Y207">
            <v>0</v>
          </cell>
          <cell r="Z207">
            <v>0</v>
          </cell>
          <cell r="AA207">
            <v>0</v>
          </cell>
          <cell r="AB207">
            <v>0</v>
          </cell>
          <cell r="AC207">
            <v>0</v>
          </cell>
          <cell r="AD207">
            <v>0</v>
          </cell>
          <cell r="AE207">
            <v>0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O207">
            <v>0</v>
          </cell>
          <cell r="AP207">
            <v>0</v>
          </cell>
          <cell r="AQ207">
            <v>0</v>
          </cell>
          <cell r="AR207">
            <v>0</v>
          </cell>
          <cell r="AS207">
            <v>0</v>
          </cell>
          <cell r="AT207">
            <v>0</v>
          </cell>
          <cell r="AU207">
            <v>0</v>
          </cell>
          <cell r="AV207">
            <v>242.45250099999987</v>
          </cell>
          <cell r="AW207">
            <v>224.02899999999994</v>
          </cell>
          <cell r="AX207">
            <v>196.30039199999985</v>
          </cell>
          <cell r="AY207">
            <v>245.39999999999989</v>
          </cell>
          <cell r="AZ207">
            <v>206.002726</v>
          </cell>
          <cell r="BA207">
            <v>271.30000000000007</v>
          </cell>
          <cell r="BB207">
            <v>208.09999999999985</v>
          </cell>
          <cell r="BC207">
            <v>347.49727399999966</v>
          </cell>
          <cell r="BD207">
            <v>-129.01203399999974</v>
          </cell>
          <cell r="BE207">
            <v>349.49999999999949</v>
          </cell>
          <cell r="BF207">
            <v>87.200000000000117</v>
          </cell>
          <cell r="BG207">
            <v>187.99999999999991</v>
          </cell>
          <cell r="BH207">
            <v>0</v>
          </cell>
          <cell r="BI207">
            <v>0</v>
          </cell>
          <cell r="BJ207">
            <v>0</v>
          </cell>
          <cell r="BK207">
            <v>0</v>
          </cell>
          <cell r="BL207">
            <v>0</v>
          </cell>
          <cell r="BM207">
            <v>0</v>
          </cell>
          <cell r="BN207">
            <v>0</v>
          </cell>
          <cell r="BO207">
            <v>0</v>
          </cell>
          <cell r="BP207">
            <v>0</v>
          </cell>
          <cell r="BQ207">
            <v>0</v>
          </cell>
          <cell r="BR207">
            <v>0</v>
          </cell>
          <cell r="BS207">
            <v>0</v>
          </cell>
          <cell r="BT207">
            <v>0</v>
          </cell>
          <cell r="BU207">
            <v>0</v>
          </cell>
          <cell r="BV207">
            <v>0</v>
          </cell>
          <cell r="BW207">
            <v>0</v>
          </cell>
          <cell r="BX207">
            <v>0</v>
          </cell>
          <cell r="BY207">
            <v>0</v>
          </cell>
          <cell r="BZ207">
            <v>0</v>
          </cell>
          <cell r="CA207">
            <v>0</v>
          </cell>
          <cell r="CB207">
            <v>0</v>
          </cell>
          <cell r="CC207">
            <v>0</v>
          </cell>
          <cell r="CD207">
            <v>0</v>
          </cell>
          <cell r="CE207">
            <v>0</v>
          </cell>
          <cell r="CF207">
            <v>0</v>
          </cell>
          <cell r="CG207">
            <v>0</v>
          </cell>
          <cell r="CH207">
            <v>0</v>
          </cell>
          <cell r="CI207">
            <v>0</v>
          </cell>
          <cell r="CJ207">
            <v>0</v>
          </cell>
          <cell r="CK207">
            <v>0</v>
          </cell>
          <cell r="CL207">
            <v>0</v>
          </cell>
          <cell r="CM207">
            <v>0</v>
          </cell>
          <cell r="CN207">
            <v>0</v>
          </cell>
          <cell r="CO207">
            <v>0</v>
          </cell>
          <cell r="CP207">
            <v>0</v>
          </cell>
          <cell r="CQ207">
            <v>0</v>
          </cell>
          <cell r="CR207">
            <v>0</v>
          </cell>
          <cell r="CS207">
            <v>0</v>
          </cell>
          <cell r="CT207">
            <v>0</v>
          </cell>
          <cell r="CU207">
            <v>0</v>
          </cell>
          <cell r="CV207">
            <v>0</v>
          </cell>
          <cell r="CW207">
            <v>0</v>
          </cell>
          <cell r="CX207">
            <v>0</v>
          </cell>
          <cell r="CY207">
            <v>0</v>
          </cell>
          <cell r="CZ207">
            <v>242.45250099999987</v>
          </cell>
          <cell r="DA207">
            <v>224.02899999999994</v>
          </cell>
          <cell r="DB207">
            <v>196.30039199999985</v>
          </cell>
          <cell r="DC207">
            <v>245.39999999999989</v>
          </cell>
          <cell r="DD207">
            <v>206.002726</v>
          </cell>
          <cell r="DE207">
            <v>271.30000000000007</v>
          </cell>
          <cell r="DF207">
            <v>208.09999999999985</v>
          </cell>
          <cell r="DG207">
            <v>347.49727399999966</v>
          </cell>
          <cell r="DH207">
            <v>-129.01203399999974</v>
          </cell>
          <cell r="DI207">
            <v>349.49999999999949</v>
          </cell>
          <cell r="DJ207">
            <v>87.200000000000117</v>
          </cell>
          <cell r="DK207">
            <v>187.99999999999991</v>
          </cell>
          <cell r="DL207">
            <v>0</v>
          </cell>
          <cell r="DM207">
            <v>0</v>
          </cell>
          <cell r="DN207">
            <v>0</v>
          </cell>
          <cell r="DO207">
            <v>0</v>
          </cell>
          <cell r="DP207">
            <v>0</v>
          </cell>
          <cell r="DQ207">
            <v>0</v>
          </cell>
          <cell r="DR207">
            <v>0</v>
          </cell>
          <cell r="DS207">
            <v>0</v>
          </cell>
          <cell r="DT207">
            <v>0</v>
          </cell>
          <cell r="DU207">
            <v>0</v>
          </cell>
          <cell r="DV207">
            <v>0</v>
          </cell>
          <cell r="DW207">
            <v>0</v>
          </cell>
          <cell r="DX207">
            <v>0</v>
          </cell>
          <cell r="DY207">
            <v>0</v>
          </cell>
          <cell r="DZ207">
            <v>0</v>
          </cell>
          <cell r="EA207">
            <v>0</v>
          </cell>
          <cell r="EB207">
            <v>0</v>
          </cell>
          <cell r="EC207">
            <v>0</v>
          </cell>
          <cell r="ED207">
            <v>0</v>
          </cell>
          <cell r="EE207">
            <v>0</v>
          </cell>
          <cell r="EF207">
            <v>0</v>
          </cell>
          <cell r="EG207">
            <v>0</v>
          </cell>
          <cell r="EH207">
            <v>0</v>
          </cell>
          <cell r="EI207">
            <v>0</v>
          </cell>
          <cell r="EJ207">
            <v>0</v>
          </cell>
          <cell r="EK207">
            <v>0</v>
          </cell>
          <cell r="EL207">
            <v>0</v>
          </cell>
          <cell r="EM207">
            <v>0</v>
          </cell>
          <cell r="EN207">
            <v>0</v>
          </cell>
          <cell r="EO207">
            <v>0</v>
          </cell>
          <cell r="EP207">
            <v>0</v>
          </cell>
          <cell r="EQ207">
            <v>0</v>
          </cell>
          <cell r="ER207">
            <v>0</v>
          </cell>
          <cell r="ES207">
            <v>0</v>
          </cell>
          <cell r="ET207">
            <v>0</v>
          </cell>
          <cell r="EU207">
            <v>0</v>
          </cell>
          <cell r="EV207">
            <v>0</v>
          </cell>
          <cell r="EW207">
            <v>0</v>
          </cell>
          <cell r="EX207">
            <v>0</v>
          </cell>
          <cell r="EY207">
            <v>0</v>
          </cell>
          <cell r="EZ207">
            <v>0</v>
          </cell>
          <cell r="FA207">
            <v>0</v>
          </cell>
          <cell r="FB207">
            <v>0</v>
          </cell>
          <cell r="FC207">
            <v>0</v>
          </cell>
          <cell r="FD207">
            <v>0</v>
          </cell>
          <cell r="FE207">
            <v>0</v>
          </cell>
          <cell r="FF207">
            <v>0</v>
          </cell>
          <cell r="FG207">
            <v>0</v>
          </cell>
          <cell r="FH207">
            <v>0</v>
          </cell>
          <cell r="FI207">
            <v>0</v>
          </cell>
          <cell r="FJ207">
            <v>0</v>
          </cell>
          <cell r="FK207">
            <v>0</v>
          </cell>
          <cell r="FL207">
            <v>0</v>
          </cell>
          <cell r="FM207">
            <v>0</v>
          </cell>
          <cell r="FN207">
            <v>0</v>
          </cell>
          <cell r="FO207">
            <v>0</v>
          </cell>
          <cell r="FP207">
            <v>0</v>
          </cell>
          <cell r="FQ207">
            <v>0</v>
          </cell>
          <cell r="FR207">
            <v>0</v>
          </cell>
          <cell r="FS207">
            <v>0</v>
          </cell>
          <cell r="FT207">
            <v>0</v>
          </cell>
          <cell r="FU207">
            <v>0</v>
          </cell>
          <cell r="FV207">
            <v>0</v>
          </cell>
          <cell r="FW207">
            <v>0</v>
          </cell>
          <cell r="FX207">
            <v>0</v>
          </cell>
          <cell r="FY207">
            <v>0</v>
          </cell>
          <cell r="FZ207">
            <v>0</v>
          </cell>
          <cell r="GA207">
            <v>0</v>
          </cell>
          <cell r="GB207">
            <v>0</v>
          </cell>
          <cell r="GC207">
            <v>0</v>
          </cell>
          <cell r="GD207">
            <v>0</v>
          </cell>
          <cell r="GE207">
            <v>0</v>
          </cell>
          <cell r="GF207">
            <v>31.397380999999999</v>
          </cell>
          <cell r="GG207">
            <v>31.571546999999999</v>
          </cell>
          <cell r="GH207">
            <v>31.817046999999999</v>
          </cell>
          <cell r="GI207">
            <v>39.153860999999999</v>
          </cell>
          <cell r="GJ207">
            <v>39.153860999999999</v>
          </cell>
          <cell r="GK207">
            <v>39.043467</v>
          </cell>
          <cell r="GL207">
            <v>38.935549999999999</v>
          </cell>
          <cell r="GM207">
            <v>38.935549999999999</v>
          </cell>
          <cell r="GN207">
            <v>37.784844</v>
          </cell>
          <cell r="GO207">
            <v>37.784844</v>
          </cell>
          <cell r="GP207">
            <v>37.784844</v>
          </cell>
          <cell r="GQ207">
            <v>37.784844</v>
          </cell>
        </row>
        <row r="208">
          <cell r="A208" t="str">
            <v>MPHL IN</v>
          </cell>
          <cell r="B208" t="str">
            <v>MphasiS</v>
          </cell>
          <cell r="C208" t="str">
            <v>Information Technology</v>
          </cell>
          <cell r="D208">
            <v>0</v>
          </cell>
          <cell r="E208">
            <v>0</v>
          </cell>
          <cell r="F208">
            <v>0</v>
          </cell>
          <cell r="G208">
            <v>0</v>
          </cell>
          <cell r="H208">
            <v>0</v>
          </cell>
          <cell r="I208">
            <v>0</v>
          </cell>
          <cell r="J208">
            <v>0</v>
          </cell>
          <cell r="K208">
            <v>0</v>
          </cell>
          <cell r="L208">
            <v>0</v>
          </cell>
          <cell r="M208">
            <v>0</v>
          </cell>
          <cell r="N208">
            <v>0</v>
          </cell>
          <cell r="O208">
            <v>0</v>
          </cell>
          <cell r="P208">
            <v>0</v>
          </cell>
          <cell r="Q208">
            <v>0</v>
          </cell>
          <cell r="R208">
            <v>0</v>
          </cell>
          <cell r="S208">
            <v>0</v>
          </cell>
          <cell r="T208">
            <v>0</v>
          </cell>
          <cell r="U208">
            <v>0</v>
          </cell>
          <cell r="V208">
            <v>0</v>
          </cell>
          <cell r="W208">
            <v>0</v>
          </cell>
          <cell r="X208">
            <v>0</v>
          </cell>
          <cell r="Y208">
            <v>0</v>
          </cell>
          <cell r="Z208">
            <v>0</v>
          </cell>
          <cell r="AA208">
            <v>0</v>
          </cell>
          <cell r="AB208">
            <v>0</v>
          </cell>
          <cell r="AC208">
            <v>0</v>
          </cell>
          <cell r="AD208">
            <v>0</v>
          </cell>
          <cell r="AE208">
            <v>0</v>
          </cell>
          <cell r="AF208">
            <v>139.53832104969302</v>
          </cell>
          <cell r="AG208">
            <v>161.95807072080839</v>
          </cell>
          <cell r="AH208">
            <v>182.60946936439723</v>
          </cell>
          <cell r="AI208">
            <v>188.95857080387623</v>
          </cell>
          <cell r="AJ208">
            <v>196.45421085735086</v>
          </cell>
          <cell r="AK208">
            <v>254.59100000000026</v>
          </cell>
          <cell r="AL208">
            <v>284.9620000000001</v>
          </cell>
          <cell r="AM208">
            <v>251.30200000000005</v>
          </cell>
          <cell r="AN208">
            <v>364.75600000000003</v>
          </cell>
          <cell r="AO208">
            <v>315.13999999999993</v>
          </cell>
          <cell r="AP208">
            <v>268.57650000000018</v>
          </cell>
          <cell r="AQ208">
            <v>309.60900000000021</v>
          </cell>
          <cell r="AR208">
            <v>336.95200000000028</v>
          </cell>
          <cell r="AS208">
            <v>401.64200000000005</v>
          </cell>
          <cell r="AT208">
            <v>408.36200000000008</v>
          </cell>
          <cell r="AU208">
            <v>351.56099999999935</v>
          </cell>
          <cell r="AV208">
            <v>326.01900000000035</v>
          </cell>
          <cell r="AW208">
            <v>365.55800000000022</v>
          </cell>
          <cell r="AX208">
            <v>480.60999999999956</v>
          </cell>
          <cell r="AY208">
            <v>465.37599999999975</v>
          </cell>
          <cell r="AZ208">
            <v>513.12800000000072</v>
          </cell>
          <cell r="BA208">
            <v>663.14400000000057</v>
          </cell>
          <cell r="BB208">
            <v>662.43399999999917</v>
          </cell>
          <cell r="BC208">
            <v>720.80369196377251</v>
          </cell>
          <cell r="BD208">
            <v>675.45767670586633</v>
          </cell>
          <cell r="BE208">
            <v>793.51627683439085</v>
          </cell>
          <cell r="BF208">
            <v>900.50988445352527</v>
          </cell>
          <cell r="BG208">
            <v>935.06127653100259</v>
          </cell>
          <cell r="BH208">
            <v>0</v>
          </cell>
          <cell r="BI208">
            <v>0</v>
          </cell>
          <cell r="BJ208">
            <v>0</v>
          </cell>
          <cell r="BK208">
            <v>0</v>
          </cell>
          <cell r="BL208">
            <v>0</v>
          </cell>
          <cell r="BM208">
            <v>0</v>
          </cell>
          <cell r="BN208">
            <v>0</v>
          </cell>
          <cell r="BO208">
            <v>0</v>
          </cell>
          <cell r="BP208">
            <v>0</v>
          </cell>
          <cell r="BQ208">
            <v>0</v>
          </cell>
          <cell r="BR208">
            <v>0</v>
          </cell>
          <cell r="BS208">
            <v>0</v>
          </cell>
          <cell r="BT208">
            <v>0</v>
          </cell>
          <cell r="BU208">
            <v>0</v>
          </cell>
          <cell r="BV208">
            <v>0</v>
          </cell>
          <cell r="BW208">
            <v>0</v>
          </cell>
          <cell r="BX208">
            <v>0</v>
          </cell>
          <cell r="BY208">
            <v>0</v>
          </cell>
          <cell r="BZ208">
            <v>0</v>
          </cell>
          <cell r="CA208">
            <v>0</v>
          </cell>
          <cell r="CB208">
            <v>0</v>
          </cell>
          <cell r="CC208">
            <v>0</v>
          </cell>
          <cell r="CD208">
            <v>0</v>
          </cell>
          <cell r="CE208">
            <v>0</v>
          </cell>
          <cell r="CF208">
            <v>0</v>
          </cell>
          <cell r="CG208">
            <v>0</v>
          </cell>
          <cell r="CH208">
            <v>0</v>
          </cell>
          <cell r="CI208">
            <v>0</v>
          </cell>
          <cell r="CJ208">
            <v>139.53832104969302</v>
          </cell>
          <cell r="CK208">
            <v>161.95807072080839</v>
          </cell>
          <cell r="CL208">
            <v>182.60946936439723</v>
          </cell>
          <cell r="CM208">
            <v>188.95857080387623</v>
          </cell>
          <cell r="CN208">
            <v>196.45421085735086</v>
          </cell>
          <cell r="CO208">
            <v>254.59100000000026</v>
          </cell>
          <cell r="CP208">
            <v>284.9620000000001</v>
          </cell>
          <cell r="CQ208">
            <v>251.30200000000005</v>
          </cell>
          <cell r="CR208">
            <v>364.75600000000003</v>
          </cell>
          <cell r="CS208">
            <v>315.13999999999993</v>
          </cell>
          <cell r="CT208">
            <v>268.57650000000018</v>
          </cell>
          <cell r="CU208">
            <v>309.60900000000021</v>
          </cell>
          <cell r="CV208">
            <v>336.95200000000028</v>
          </cell>
          <cell r="CW208">
            <v>401.64200000000005</v>
          </cell>
          <cell r="CX208">
            <v>408.36200000000008</v>
          </cell>
          <cell r="CY208">
            <v>351.56099999999935</v>
          </cell>
          <cell r="CZ208">
            <v>326.01900000000035</v>
          </cell>
          <cell r="DA208">
            <v>365.55800000000022</v>
          </cell>
          <cell r="DB208">
            <v>480.60999999999956</v>
          </cell>
          <cell r="DC208">
            <v>465.37599999999975</v>
          </cell>
          <cell r="DD208">
            <v>513.12800000000072</v>
          </cell>
          <cell r="DE208">
            <v>663.14400000000057</v>
          </cell>
          <cell r="DF208">
            <v>662.43399999999917</v>
          </cell>
          <cell r="DG208">
            <v>720.80369196377251</v>
          </cell>
          <cell r="DH208">
            <v>675.45767670586633</v>
          </cell>
          <cell r="DI208">
            <v>793.51627683439085</v>
          </cell>
          <cell r="DJ208">
            <v>900.50988445352527</v>
          </cell>
          <cell r="DK208">
            <v>935.06127653100259</v>
          </cell>
          <cell r="DL208">
            <v>0</v>
          </cell>
          <cell r="DM208">
            <v>0</v>
          </cell>
          <cell r="DN208">
            <v>0</v>
          </cell>
          <cell r="DO208">
            <v>0</v>
          </cell>
          <cell r="DP208">
            <v>0</v>
          </cell>
          <cell r="DQ208">
            <v>0</v>
          </cell>
          <cell r="DR208">
            <v>0</v>
          </cell>
          <cell r="DS208">
            <v>0</v>
          </cell>
          <cell r="DT208">
            <v>0</v>
          </cell>
          <cell r="DU208">
            <v>0</v>
          </cell>
          <cell r="DV208">
            <v>0</v>
          </cell>
          <cell r="DW208">
            <v>0</v>
          </cell>
          <cell r="DX208">
            <v>0</v>
          </cell>
          <cell r="DY208">
            <v>0</v>
          </cell>
          <cell r="DZ208">
            <v>0</v>
          </cell>
          <cell r="EA208">
            <v>0</v>
          </cell>
          <cell r="EB208">
            <v>0</v>
          </cell>
          <cell r="EC208">
            <v>0</v>
          </cell>
          <cell r="ED208">
            <v>0</v>
          </cell>
          <cell r="EE208">
            <v>0</v>
          </cell>
          <cell r="EF208">
            <v>0</v>
          </cell>
          <cell r="EG208">
            <v>0</v>
          </cell>
          <cell r="EH208">
            <v>0</v>
          </cell>
          <cell r="EI208">
            <v>0</v>
          </cell>
          <cell r="EJ208">
            <v>0</v>
          </cell>
          <cell r="EK208">
            <v>0</v>
          </cell>
          <cell r="EL208">
            <v>0</v>
          </cell>
          <cell r="EM208">
            <v>0</v>
          </cell>
          <cell r="EN208">
            <v>0</v>
          </cell>
          <cell r="EO208">
            <v>0</v>
          </cell>
          <cell r="EP208">
            <v>0</v>
          </cell>
          <cell r="EQ208">
            <v>0</v>
          </cell>
          <cell r="ER208">
            <v>0</v>
          </cell>
          <cell r="ES208">
            <v>0</v>
          </cell>
          <cell r="ET208">
            <v>0</v>
          </cell>
          <cell r="EU208">
            <v>0</v>
          </cell>
          <cell r="EV208">
            <v>0</v>
          </cell>
          <cell r="EW208">
            <v>0</v>
          </cell>
          <cell r="EX208">
            <v>0</v>
          </cell>
          <cell r="EY208">
            <v>0</v>
          </cell>
          <cell r="EZ208">
            <v>0</v>
          </cell>
          <cell r="FA208">
            <v>0</v>
          </cell>
          <cell r="FB208">
            <v>0</v>
          </cell>
          <cell r="FC208">
            <v>0</v>
          </cell>
          <cell r="FD208">
            <v>0</v>
          </cell>
          <cell r="FE208">
            <v>0</v>
          </cell>
          <cell r="FF208">
            <v>0</v>
          </cell>
          <cell r="FG208">
            <v>0</v>
          </cell>
          <cell r="FH208">
            <v>0</v>
          </cell>
          <cell r="FI208">
            <v>0</v>
          </cell>
          <cell r="FJ208">
            <v>0</v>
          </cell>
          <cell r="FK208">
            <v>0</v>
          </cell>
          <cell r="FL208">
            <v>0</v>
          </cell>
          <cell r="FM208">
            <v>0</v>
          </cell>
          <cell r="FN208">
            <v>0</v>
          </cell>
          <cell r="FO208">
            <v>0</v>
          </cell>
          <cell r="FP208">
            <v>0</v>
          </cell>
          <cell r="FQ208">
            <v>0</v>
          </cell>
          <cell r="FR208">
            <v>0</v>
          </cell>
          <cell r="FS208">
            <v>0</v>
          </cell>
          <cell r="FT208">
            <v>0</v>
          </cell>
          <cell r="FU208">
            <v>0</v>
          </cell>
          <cell r="FV208">
            <v>0</v>
          </cell>
          <cell r="FW208">
            <v>0</v>
          </cell>
          <cell r="FX208">
            <v>0</v>
          </cell>
          <cell r="FY208">
            <v>0</v>
          </cell>
          <cell r="FZ208">
            <v>0</v>
          </cell>
          <cell r="GA208">
            <v>0</v>
          </cell>
          <cell r="GB208">
            <v>0</v>
          </cell>
          <cell r="GC208">
            <v>0</v>
          </cell>
          <cell r="GD208">
            <v>159.958563</v>
          </cell>
          <cell r="GE208">
            <v>0</v>
          </cell>
          <cell r="GF208">
            <v>159.958563</v>
          </cell>
          <cell r="GG208">
            <v>159.958563</v>
          </cell>
          <cell r="GH208">
            <v>159.958563</v>
          </cell>
          <cell r="GI208">
            <v>164.08595299999999</v>
          </cell>
          <cell r="GJ208">
            <v>207</v>
          </cell>
          <cell r="GK208">
            <v>208</v>
          </cell>
          <cell r="GL208">
            <v>208</v>
          </cell>
          <cell r="GM208">
            <v>208</v>
          </cell>
          <cell r="GN208">
            <v>208</v>
          </cell>
          <cell r="GO208">
            <v>208</v>
          </cell>
          <cell r="GP208">
            <v>208</v>
          </cell>
          <cell r="GQ208">
            <v>208</v>
          </cell>
        </row>
        <row r="209">
          <cell r="A209" t="str">
            <v>MAST IN</v>
          </cell>
          <cell r="B209" t="str">
            <v>Mastek</v>
          </cell>
          <cell r="C209" t="str">
            <v>Information Technology</v>
          </cell>
          <cell r="D209">
            <v>0</v>
          </cell>
          <cell r="E209">
            <v>0</v>
          </cell>
          <cell r="F209">
            <v>0</v>
          </cell>
          <cell r="G209">
            <v>0</v>
          </cell>
          <cell r="H209">
            <v>0</v>
          </cell>
          <cell r="I209">
            <v>0</v>
          </cell>
          <cell r="J209">
            <v>0</v>
          </cell>
          <cell r="K209">
            <v>0</v>
          </cell>
          <cell r="L209">
            <v>0</v>
          </cell>
          <cell r="M209">
            <v>0</v>
          </cell>
          <cell r="N209">
            <v>0</v>
          </cell>
          <cell r="O209">
            <v>0</v>
          </cell>
          <cell r="P209">
            <v>0</v>
          </cell>
          <cell r="Q209">
            <v>0</v>
          </cell>
          <cell r="R209">
            <v>0</v>
          </cell>
          <cell r="S209">
            <v>0</v>
          </cell>
          <cell r="T209">
            <v>0</v>
          </cell>
          <cell r="U209">
            <v>0</v>
          </cell>
          <cell r="V209">
            <v>0</v>
          </cell>
          <cell r="W209">
            <v>0</v>
          </cell>
          <cell r="X209">
            <v>0</v>
          </cell>
          <cell r="Y209">
            <v>0</v>
          </cell>
          <cell r="Z209">
            <v>0</v>
          </cell>
          <cell r="AA209">
            <v>0</v>
          </cell>
          <cell r="AB209">
            <v>0</v>
          </cell>
          <cell r="AC209">
            <v>0</v>
          </cell>
          <cell r="AD209">
            <v>0</v>
          </cell>
          <cell r="AE209">
            <v>0</v>
          </cell>
          <cell r="AF209">
            <v>0</v>
          </cell>
          <cell r="AG209">
            <v>0</v>
          </cell>
          <cell r="AH209">
            <v>0</v>
          </cell>
          <cell r="AI209">
            <v>0</v>
          </cell>
          <cell r="AJ209">
            <v>0</v>
          </cell>
          <cell r="AK209">
            <v>0</v>
          </cell>
          <cell r="AL209">
            <v>0</v>
          </cell>
          <cell r="AM209">
            <v>93.500000000000071</v>
          </cell>
          <cell r="AN209">
            <v>118.99999999999996</v>
          </cell>
          <cell r="AO209">
            <v>121.60000000000007</v>
          </cell>
          <cell r="AP209">
            <v>128.10000000000016</v>
          </cell>
          <cell r="AQ209">
            <v>137.59999999999997</v>
          </cell>
          <cell r="AR209">
            <v>147.29999999999995</v>
          </cell>
          <cell r="AS209">
            <v>150.19999999999999</v>
          </cell>
          <cell r="AT209">
            <v>161.7000000000001</v>
          </cell>
          <cell r="AU209">
            <v>173.10000000000028</v>
          </cell>
          <cell r="AV209">
            <v>205.89999999999986</v>
          </cell>
          <cell r="AW209">
            <v>211.89999999999995</v>
          </cell>
          <cell r="AX209">
            <v>218.39999999999995</v>
          </cell>
          <cell r="AY209">
            <v>678.4</v>
          </cell>
          <cell r="AZ209">
            <v>236.5000000000002</v>
          </cell>
          <cell r="BA209">
            <v>251.20000000000005</v>
          </cell>
          <cell r="BB209">
            <v>271</v>
          </cell>
          <cell r="BC209">
            <v>350.80000000000007</v>
          </cell>
          <cell r="BD209">
            <v>385.80000000000013</v>
          </cell>
          <cell r="BE209">
            <v>411.8000000000003</v>
          </cell>
          <cell r="BF209">
            <v>313.3000000000003</v>
          </cell>
          <cell r="BG209">
            <v>333.79999999999978</v>
          </cell>
          <cell r="BH209">
            <v>0</v>
          </cell>
          <cell r="BI209">
            <v>0</v>
          </cell>
          <cell r="BJ209">
            <v>0</v>
          </cell>
          <cell r="BK209">
            <v>0</v>
          </cell>
          <cell r="BL209">
            <v>0</v>
          </cell>
          <cell r="BM209">
            <v>0</v>
          </cell>
          <cell r="BN209">
            <v>0</v>
          </cell>
          <cell r="BO209">
            <v>0</v>
          </cell>
          <cell r="BP209">
            <v>0</v>
          </cell>
          <cell r="BQ209">
            <v>0</v>
          </cell>
          <cell r="BR209">
            <v>0</v>
          </cell>
          <cell r="BS209">
            <v>0</v>
          </cell>
          <cell r="BT209">
            <v>0</v>
          </cell>
          <cell r="BU209">
            <v>0</v>
          </cell>
          <cell r="BV209">
            <v>0</v>
          </cell>
          <cell r="BW209">
            <v>0</v>
          </cell>
          <cell r="BX209">
            <v>0</v>
          </cell>
          <cell r="BY209">
            <v>0</v>
          </cell>
          <cell r="BZ209">
            <v>0</v>
          </cell>
          <cell r="CA209">
            <v>0</v>
          </cell>
          <cell r="CB209">
            <v>0</v>
          </cell>
          <cell r="CC209">
            <v>0</v>
          </cell>
          <cell r="CD209">
            <v>0</v>
          </cell>
          <cell r="CE209">
            <v>0</v>
          </cell>
          <cell r="CF209">
            <v>0</v>
          </cell>
          <cell r="CG209">
            <v>0</v>
          </cell>
          <cell r="CH209">
            <v>0</v>
          </cell>
          <cell r="CI209">
            <v>0</v>
          </cell>
          <cell r="CJ209">
            <v>0</v>
          </cell>
          <cell r="CK209">
            <v>0</v>
          </cell>
          <cell r="CL209">
            <v>0</v>
          </cell>
          <cell r="CM209">
            <v>0</v>
          </cell>
          <cell r="CN209">
            <v>0</v>
          </cell>
          <cell r="CO209">
            <v>0</v>
          </cell>
          <cell r="CP209">
            <v>0</v>
          </cell>
          <cell r="CQ209">
            <v>100.20000000000007</v>
          </cell>
          <cell r="CR209">
            <v>118.99999999999996</v>
          </cell>
          <cell r="CS209">
            <v>121.60000000000007</v>
          </cell>
          <cell r="CT209">
            <v>128.10000000000016</v>
          </cell>
          <cell r="CU209">
            <v>137.59999999999997</v>
          </cell>
          <cell r="CV209">
            <v>147.29999999999995</v>
          </cell>
          <cell r="CW209">
            <v>150.19999999999999</v>
          </cell>
          <cell r="CX209">
            <v>161.7000000000001</v>
          </cell>
          <cell r="CY209">
            <v>173.10000000000028</v>
          </cell>
          <cell r="CZ209">
            <v>205.89999999999986</v>
          </cell>
          <cell r="DA209">
            <v>211.89999999999995</v>
          </cell>
          <cell r="DB209">
            <v>218.39999999999995</v>
          </cell>
          <cell r="DC209">
            <v>405</v>
          </cell>
          <cell r="DD209">
            <v>236.5000000000002</v>
          </cell>
          <cell r="DE209">
            <v>251.20000000000005</v>
          </cell>
          <cell r="DF209">
            <v>271</v>
          </cell>
          <cell r="DG209">
            <v>350.80000000000007</v>
          </cell>
          <cell r="DH209">
            <v>385.80000000000013</v>
          </cell>
          <cell r="DI209">
            <v>411.8000000000003</v>
          </cell>
          <cell r="DJ209">
            <v>313.3000000000003</v>
          </cell>
          <cell r="DK209">
            <v>333.79999999999978</v>
          </cell>
          <cell r="DL209">
            <v>0</v>
          </cell>
          <cell r="DM209">
            <v>0</v>
          </cell>
          <cell r="DN209">
            <v>0</v>
          </cell>
          <cell r="DO209">
            <v>0</v>
          </cell>
          <cell r="DP209">
            <v>0</v>
          </cell>
          <cell r="DQ209">
            <v>0</v>
          </cell>
          <cell r="DR209">
            <v>0</v>
          </cell>
          <cell r="DS209">
            <v>0</v>
          </cell>
          <cell r="DT209">
            <v>0</v>
          </cell>
          <cell r="DU209">
            <v>0</v>
          </cell>
          <cell r="DV209">
            <v>0</v>
          </cell>
          <cell r="DW209">
            <v>0</v>
          </cell>
          <cell r="DX209">
            <v>0</v>
          </cell>
          <cell r="DY209">
            <v>0</v>
          </cell>
          <cell r="DZ209">
            <v>0</v>
          </cell>
          <cell r="EA209">
            <v>0</v>
          </cell>
          <cell r="EB209">
            <v>0</v>
          </cell>
          <cell r="EC209">
            <v>0</v>
          </cell>
          <cell r="ED209">
            <v>0</v>
          </cell>
          <cell r="EE209">
            <v>0</v>
          </cell>
          <cell r="EF209">
            <v>0</v>
          </cell>
          <cell r="EG209">
            <v>0</v>
          </cell>
          <cell r="EH209">
            <v>0</v>
          </cell>
          <cell r="EI209">
            <v>0</v>
          </cell>
          <cell r="EJ209">
            <v>0</v>
          </cell>
          <cell r="EK209">
            <v>0</v>
          </cell>
          <cell r="EL209">
            <v>0</v>
          </cell>
          <cell r="EM209">
            <v>0</v>
          </cell>
          <cell r="EN209">
            <v>0</v>
          </cell>
          <cell r="EO209">
            <v>0</v>
          </cell>
          <cell r="EP209">
            <v>0</v>
          </cell>
          <cell r="EQ209">
            <v>0</v>
          </cell>
          <cell r="ER209">
            <v>0</v>
          </cell>
          <cell r="ES209">
            <v>0</v>
          </cell>
          <cell r="ET209">
            <v>0</v>
          </cell>
          <cell r="EU209">
            <v>0</v>
          </cell>
          <cell r="EV209">
            <v>0</v>
          </cell>
          <cell r="EW209">
            <v>0</v>
          </cell>
          <cell r="EX209">
            <v>0</v>
          </cell>
          <cell r="EY209">
            <v>0</v>
          </cell>
          <cell r="EZ209">
            <v>0</v>
          </cell>
          <cell r="FA209">
            <v>0</v>
          </cell>
          <cell r="FB209">
            <v>0</v>
          </cell>
          <cell r="FC209">
            <v>0</v>
          </cell>
          <cell r="FD209">
            <v>0</v>
          </cell>
          <cell r="FE209">
            <v>0</v>
          </cell>
          <cell r="FF209">
            <v>0</v>
          </cell>
          <cell r="FG209">
            <v>0</v>
          </cell>
          <cell r="FH209">
            <v>0</v>
          </cell>
          <cell r="FI209">
            <v>0</v>
          </cell>
          <cell r="FJ209">
            <v>0</v>
          </cell>
          <cell r="FK209">
            <v>0</v>
          </cell>
          <cell r="FL209">
            <v>0</v>
          </cell>
          <cell r="FM209">
            <v>0</v>
          </cell>
          <cell r="FN209">
            <v>0</v>
          </cell>
          <cell r="FO209">
            <v>0</v>
          </cell>
          <cell r="FP209">
            <v>0</v>
          </cell>
          <cell r="FQ209">
            <v>0</v>
          </cell>
          <cell r="FR209">
            <v>0</v>
          </cell>
          <cell r="FS209">
            <v>0</v>
          </cell>
          <cell r="FT209">
            <v>0</v>
          </cell>
          <cell r="FU209">
            <v>0</v>
          </cell>
          <cell r="FV209">
            <v>0</v>
          </cell>
          <cell r="FW209">
            <v>14.169003</v>
          </cell>
          <cell r="FX209">
            <v>13.879936000000001</v>
          </cell>
          <cell r="FY209">
            <v>13.80373</v>
          </cell>
          <cell r="FZ209">
            <v>13.831989999999999</v>
          </cell>
          <cell r="GA209">
            <v>13.867194</v>
          </cell>
          <cell r="GB209">
            <v>13.869398</v>
          </cell>
          <cell r="GC209">
            <v>13.869398</v>
          </cell>
          <cell r="GD209">
            <v>13.926814</v>
          </cell>
          <cell r="GE209">
            <v>14.054594</v>
          </cell>
          <cell r="GF209">
            <v>28.137633999999998</v>
          </cell>
          <cell r="GG209">
            <v>28.215827000000001</v>
          </cell>
          <cell r="GH209">
            <v>28.307092999999998</v>
          </cell>
          <cell r="GI209">
            <v>28.428967</v>
          </cell>
          <cell r="GJ209">
            <v>28.464181</v>
          </cell>
          <cell r="GK209">
            <v>28.479581</v>
          </cell>
          <cell r="GL209">
            <v>28.496267</v>
          </cell>
          <cell r="GM209">
            <v>28.534908000000001</v>
          </cell>
          <cell r="GN209">
            <v>27.624582</v>
          </cell>
          <cell r="GO209">
            <v>26.89453</v>
          </cell>
          <cell r="GP209">
            <v>26.897670000000002</v>
          </cell>
          <cell r="GQ209">
            <v>26.899494000000001</v>
          </cell>
        </row>
        <row r="210">
          <cell r="A210" t="str">
            <v>NITEC IN</v>
          </cell>
          <cell r="B210" t="str">
            <v>NIIT Technologies</v>
          </cell>
          <cell r="C210" t="str">
            <v>Information Technology</v>
          </cell>
          <cell r="D210">
            <v>0</v>
          </cell>
          <cell r="E210">
            <v>0</v>
          </cell>
          <cell r="F210">
            <v>0</v>
          </cell>
          <cell r="G210">
            <v>0</v>
          </cell>
          <cell r="H210">
            <v>0</v>
          </cell>
          <cell r="I210">
            <v>0</v>
          </cell>
          <cell r="J210">
            <v>0</v>
          </cell>
          <cell r="K210">
            <v>0</v>
          </cell>
          <cell r="L210">
            <v>0</v>
          </cell>
          <cell r="M210">
            <v>0</v>
          </cell>
          <cell r="N210">
            <v>0</v>
          </cell>
          <cell r="O210">
            <v>0</v>
          </cell>
          <cell r="P210">
            <v>0</v>
          </cell>
          <cell r="Q210">
            <v>0</v>
          </cell>
          <cell r="R210">
            <v>0</v>
          </cell>
          <cell r="S210">
            <v>0</v>
          </cell>
          <cell r="T210">
            <v>0</v>
          </cell>
          <cell r="U210">
            <v>0</v>
          </cell>
          <cell r="V210">
            <v>0</v>
          </cell>
          <cell r="W210">
            <v>0</v>
          </cell>
          <cell r="X210">
            <v>0</v>
          </cell>
          <cell r="Y210">
            <v>0</v>
          </cell>
          <cell r="Z210">
            <v>0</v>
          </cell>
          <cell r="AA210">
            <v>0</v>
          </cell>
          <cell r="AB210">
            <v>0</v>
          </cell>
          <cell r="AC210">
            <v>0</v>
          </cell>
          <cell r="AD210">
            <v>0</v>
          </cell>
          <cell r="AE210">
            <v>0</v>
          </cell>
          <cell r="AF210">
            <v>0</v>
          </cell>
          <cell r="AG210">
            <v>0</v>
          </cell>
          <cell r="AH210">
            <v>0</v>
          </cell>
          <cell r="AI210">
            <v>0</v>
          </cell>
          <cell r="AJ210">
            <v>0</v>
          </cell>
          <cell r="AK210">
            <v>0</v>
          </cell>
          <cell r="AL210">
            <v>0</v>
          </cell>
          <cell r="AM210">
            <v>0</v>
          </cell>
          <cell r="AN210">
            <v>132</v>
          </cell>
          <cell r="AO210">
            <v>152</v>
          </cell>
          <cell r="AP210">
            <v>133</v>
          </cell>
          <cell r="AQ210">
            <v>169</v>
          </cell>
          <cell r="AR210">
            <v>139.79999999999995</v>
          </cell>
          <cell r="AS210">
            <v>150.79999999999995</v>
          </cell>
          <cell r="AT210">
            <v>181.79999999999995</v>
          </cell>
          <cell r="AU210">
            <v>192</v>
          </cell>
          <cell r="AV210">
            <v>219</v>
          </cell>
          <cell r="AW210">
            <v>270</v>
          </cell>
          <cell r="AX210">
            <v>346</v>
          </cell>
          <cell r="AY210">
            <v>460</v>
          </cell>
          <cell r="AZ210">
            <v>351</v>
          </cell>
          <cell r="BA210">
            <v>344</v>
          </cell>
          <cell r="BB210">
            <v>347</v>
          </cell>
          <cell r="BC210">
            <v>310.09999999999991</v>
          </cell>
          <cell r="BD210">
            <v>351</v>
          </cell>
          <cell r="BE210">
            <v>367</v>
          </cell>
          <cell r="BF210">
            <v>168</v>
          </cell>
          <cell r="BG210">
            <v>263</v>
          </cell>
          <cell r="BH210">
            <v>0</v>
          </cell>
          <cell r="BI210">
            <v>0</v>
          </cell>
          <cell r="BJ210">
            <v>0</v>
          </cell>
          <cell r="BK210">
            <v>0</v>
          </cell>
          <cell r="BL210">
            <v>0</v>
          </cell>
          <cell r="BM210">
            <v>0</v>
          </cell>
          <cell r="BN210">
            <v>0</v>
          </cell>
          <cell r="BO210">
            <v>0</v>
          </cell>
          <cell r="BP210">
            <v>0</v>
          </cell>
          <cell r="BQ210">
            <v>0</v>
          </cell>
          <cell r="BR210">
            <v>0</v>
          </cell>
          <cell r="BS210">
            <v>0</v>
          </cell>
          <cell r="BT210">
            <v>0</v>
          </cell>
          <cell r="BU210">
            <v>0</v>
          </cell>
          <cell r="BV210">
            <v>0</v>
          </cell>
          <cell r="BW210">
            <v>0</v>
          </cell>
          <cell r="BX210">
            <v>0</v>
          </cell>
          <cell r="BY210">
            <v>0</v>
          </cell>
          <cell r="BZ210">
            <v>0</v>
          </cell>
          <cell r="CA210">
            <v>0</v>
          </cell>
          <cell r="CB210">
            <v>0</v>
          </cell>
          <cell r="CC210">
            <v>0</v>
          </cell>
          <cell r="CD210">
            <v>0</v>
          </cell>
          <cell r="CE210">
            <v>0</v>
          </cell>
          <cell r="CF210">
            <v>0</v>
          </cell>
          <cell r="CG210">
            <v>0</v>
          </cell>
          <cell r="CH210">
            <v>0</v>
          </cell>
          <cell r="CI210">
            <v>0</v>
          </cell>
          <cell r="CJ210">
            <v>0</v>
          </cell>
          <cell r="CK210">
            <v>0</v>
          </cell>
          <cell r="CL210">
            <v>0</v>
          </cell>
          <cell r="CM210">
            <v>0</v>
          </cell>
          <cell r="CN210">
            <v>0</v>
          </cell>
          <cell r="CO210">
            <v>0</v>
          </cell>
          <cell r="CP210">
            <v>0</v>
          </cell>
          <cell r="CQ210">
            <v>0</v>
          </cell>
          <cell r="CR210">
            <v>132</v>
          </cell>
          <cell r="CS210">
            <v>152</v>
          </cell>
          <cell r="CT210">
            <v>133</v>
          </cell>
          <cell r="CU210">
            <v>169</v>
          </cell>
          <cell r="CV210">
            <v>139.79999999999995</v>
          </cell>
          <cell r="CW210">
            <v>150.79999999999995</v>
          </cell>
          <cell r="CX210">
            <v>181.79999999999995</v>
          </cell>
          <cell r="CY210">
            <v>192</v>
          </cell>
          <cell r="CZ210">
            <v>219</v>
          </cell>
          <cell r="DA210">
            <v>270</v>
          </cell>
          <cell r="DB210">
            <v>346</v>
          </cell>
          <cell r="DC210">
            <v>460</v>
          </cell>
          <cell r="DD210">
            <v>351</v>
          </cell>
          <cell r="DE210">
            <v>344</v>
          </cell>
          <cell r="DF210">
            <v>347</v>
          </cell>
          <cell r="DG210">
            <v>310.09999999999991</v>
          </cell>
          <cell r="DH210">
            <v>351</v>
          </cell>
          <cell r="DI210">
            <v>367</v>
          </cell>
          <cell r="DJ210">
            <v>168</v>
          </cell>
          <cell r="DK210">
            <v>263</v>
          </cell>
          <cell r="DL210">
            <v>0</v>
          </cell>
          <cell r="DM210">
            <v>0</v>
          </cell>
          <cell r="DN210">
            <v>0</v>
          </cell>
          <cell r="DO210">
            <v>0</v>
          </cell>
          <cell r="DP210">
            <v>0</v>
          </cell>
          <cell r="DQ210">
            <v>0</v>
          </cell>
          <cell r="DR210">
            <v>0</v>
          </cell>
          <cell r="DS210">
            <v>0</v>
          </cell>
          <cell r="DT210">
            <v>0</v>
          </cell>
          <cell r="DU210">
            <v>0</v>
          </cell>
          <cell r="DV210">
            <v>0</v>
          </cell>
          <cell r="DW210">
            <v>0</v>
          </cell>
          <cell r="DX210">
            <v>0</v>
          </cell>
          <cell r="DY210">
            <v>0</v>
          </cell>
          <cell r="DZ210">
            <v>0</v>
          </cell>
          <cell r="EA210">
            <v>0</v>
          </cell>
          <cell r="EB210">
            <v>0</v>
          </cell>
          <cell r="EC210">
            <v>0</v>
          </cell>
          <cell r="ED210">
            <v>0</v>
          </cell>
          <cell r="EE210">
            <v>0</v>
          </cell>
          <cell r="EF210">
            <v>0</v>
          </cell>
          <cell r="EG210">
            <v>0</v>
          </cell>
          <cell r="EH210">
            <v>0</v>
          </cell>
          <cell r="EI210">
            <v>0</v>
          </cell>
          <cell r="EJ210">
            <v>0</v>
          </cell>
          <cell r="EK210">
            <v>0</v>
          </cell>
          <cell r="EL210">
            <v>0</v>
          </cell>
          <cell r="EM210">
            <v>0</v>
          </cell>
          <cell r="EN210">
            <v>0</v>
          </cell>
          <cell r="EO210">
            <v>0</v>
          </cell>
          <cell r="EP210">
            <v>0</v>
          </cell>
          <cell r="EQ210">
            <v>0</v>
          </cell>
          <cell r="ER210">
            <v>0</v>
          </cell>
          <cell r="ES210">
            <v>0</v>
          </cell>
          <cell r="ET210">
            <v>0</v>
          </cell>
          <cell r="EU210">
            <v>0</v>
          </cell>
          <cell r="EV210">
            <v>0</v>
          </cell>
          <cell r="EW210">
            <v>0</v>
          </cell>
          <cell r="EX210">
            <v>0</v>
          </cell>
          <cell r="EY210">
            <v>0</v>
          </cell>
          <cell r="EZ210">
            <v>0</v>
          </cell>
          <cell r="FA210">
            <v>0</v>
          </cell>
          <cell r="FB210">
            <v>0</v>
          </cell>
          <cell r="FC210">
            <v>0</v>
          </cell>
          <cell r="FD210">
            <v>0</v>
          </cell>
          <cell r="FE210">
            <v>0</v>
          </cell>
          <cell r="FF210">
            <v>0</v>
          </cell>
          <cell r="FG210">
            <v>0</v>
          </cell>
          <cell r="FH210">
            <v>0</v>
          </cell>
          <cell r="FI210">
            <v>0</v>
          </cell>
          <cell r="FJ210">
            <v>0</v>
          </cell>
          <cell r="FK210">
            <v>0</v>
          </cell>
          <cell r="FL210">
            <v>0</v>
          </cell>
          <cell r="FM210">
            <v>0</v>
          </cell>
          <cell r="FN210">
            <v>0</v>
          </cell>
          <cell r="FO210">
            <v>0</v>
          </cell>
          <cell r="FP210">
            <v>0</v>
          </cell>
          <cell r="FQ210">
            <v>0</v>
          </cell>
          <cell r="FR210">
            <v>0</v>
          </cell>
          <cell r="FS210">
            <v>0</v>
          </cell>
          <cell r="FT210">
            <v>0</v>
          </cell>
          <cell r="FU210">
            <v>0</v>
          </cell>
          <cell r="FV210">
            <v>0</v>
          </cell>
          <cell r="FW210">
            <v>0</v>
          </cell>
          <cell r="FX210">
            <v>57.973919999999993</v>
          </cell>
          <cell r="FY210">
            <v>57.973919999999993</v>
          </cell>
          <cell r="FZ210">
            <v>57.973919999999993</v>
          </cell>
          <cell r="GA210">
            <v>57.973919999999993</v>
          </cell>
          <cell r="GB210">
            <v>57.973919999999993</v>
          </cell>
          <cell r="GC210">
            <v>57.973919999999993</v>
          </cell>
          <cell r="GD210">
            <v>57.973919999999993</v>
          </cell>
          <cell r="GE210">
            <v>57.973919999999993</v>
          </cell>
          <cell r="GF210">
            <v>57.973919999999993</v>
          </cell>
          <cell r="GG210">
            <v>58.038119999999992</v>
          </cell>
          <cell r="GH210">
            <v>58.149720000000002</v>
          </cell>
          <cell r="GI210">
            <v>58.650799999999997</v>
          </cell>
          <cell r="GJ210">
            <v>58.659344999999995</v>
          </cell>
          <cell r="GK210">
            <v>58.678395000000002</v>
          </cell>
          <cell r="GL210">
            <v>58.692585000000001</v>
          </cell>
          <cell r="GM210">
            <v>58.698394999999998</v>
          </cell>
          <cell r="GN210">
            <v>58.698394999999998</v>
          </cell>
          <cell r="GO210">
            <v>58.698394999999998</v>
          </cell>
          <cell r="GP210">
            <v>58.698394999999998</v>
          </cell>
          <cell r="GQ210">
            <v>58.698394999999998</v>
          </cell>
        </row>
        <row r="211">
          <cell r="A211" t="str">
            <v>PATNI IN</v>
          </cell>
          <cell r="B211" t="str">
            <v>Patni Computer Systems</v>
          </cell>
          <cell r="C211" t="str">
            <v>Information Technology</v>
          </cell>
          <cell r="D211">
            <v>0</v>
          </cell>
          <cell r="E211">
            <v>0</v>
          </cell>
          <cell r="F211">
            <v>0</v>
          </cell>
          <cell r="G211">
            <v>0</v>
          </cell>
          <cell r="H211">
            <v>0</v>
          </cell>
          <cell r="I211">
            <v>0</v>
          </cell>
          <cell r="J211">
            <v>0</v>
          </cell>
          <cell r="K211">
            <v>0</v>
          </cell>
          <cell r="L211">
            <v>0</v>
          </cell>
          <cell r="M211">
            <v>0</v>
          </cell>
          <cell r="N211">
            <v>0</v>
          </cell>
          <cell r="O211">
            <v>0</v>
          </cell>
          <cell r="P211">
            <v>0</v>
          </cell>
          <cell r="Q211">
            <v>0</v>
          </cell>
          <cell r="R211">
            <v>0</v>
          </cell>
          <cell r="S211">
            <v>0</v>
          </cell>
          <cell r="T211">
            <v>0</v>
          </cell>
          <cell r="U211">
            <v>0</v>
          </cell>
          <cell r="V211">
            <v>0</v>
          </cell>
          <cell r="W211">
            <v>0</v>
          </cell>
          <cell r="X211">
            <v>0</v>
          </cell>
          <cell r="Y211">
            <v>0</v>
          </cell>
          <cell r="Z211">
            <v>0</v>
          </cell>
          <cell r="AA211">
            <v>0</v>
          </cell>
          <cell r="AB211">
            <v>0</v>
          </cell>
          <cell r="AC211">
            <v>0</v>
          </cell>
          <cell r="AD211">
            <v>0</v>
          </cell>
          <cell r="AE211">
            <v>0</v>
          </cell>
          <cell r="AF211">
            <v>497.64530000000002</v>
          </cell>
          <cell r="AG211">
            <v>464.38749999999976</v>
          </cell>
          <cell r="AH211">
            <v>416.69250000000011</v>
          </cell>
          <cell r="AI211">
            <v>411.18969999999979</v>
          </cell>
          <cell r="AJ211">
            <v>288.39073570000016</v>
          </cell>
          <cell r="AK211">
            <v>404.02604069999984</v>
          </cell>
          <cell r="AL211">
            <v>629.44999999999993</v>
          </cell>
          <cell r="AM211">
            <v>559.57000000000016</v>
          </cell>
          <cell r="AN211">
            <v>618.09999999999991</v>
          </cell>
          <cell r="AO211">
            <v>676.05100000000016</v>
          </cell>
          <cell r="AP211">
            <v>724.95799999999997</v>
          </cell>
          <cell r="AQ211">
            <v>682.22599999999966</v>
          </cell>
          <cell r="AR211">
            <v>621.45100000000002</v>
          </cell>
          <cell r="AS211">
            <v>713.58200000000011</v>
          </cell>
          <cell r="AT211">
            <v>660.90499999999906</v>
          </cell>
          <cell r="AU211">
            <v>642.48500000000013</v>
          </cell>
          <cell r="AV211">
            <v>-146.82299999999927</v>
          </cell>
          <cell r="AW211">
            <v>1023.5999999999995</v>
          </cell>
          <cell r="AX211">
            <v>1134.9270000000001</v>
          </cell>
          <cell r="AY211">
            <v>1200.2799999999995</v>
          </cell>
          <cell r="AZ211">
            <v>1347.5</v>
          </cell>
          <cell r="BA211">
            <v>1097.6999999999998</v>
          </cell>
          <cell r="BB211">
            <v>997.29999999999882</v>
          </cell>
          <cell r="BC211">
            <v>724.60099999999966</v>
          </cell>
          <cell r="BD211">
            <v>1037.25</v>
          </cell>
          <cell r="BE211">
            <v>1135.5167000000004</v>
          </cell>
          <cell r="BF211">
            <v>780.22799999999938</v>
          </cell>
          <cell r="BG211">
            <v>760.69499999999971</v>
          </cell>
          <cell r="BH211">
            <v>0</v>
          </cell>
          <cell r="BI211">
            <v>0</v>
          </cell>
          <cell r="BJ211">
            <v>0</v>
          </cell>
          <cell r="BK211">
            <v>0</v>
          </cell>
          <cell r="BL211">
            <v>0</v>
          </cell>
          <cell r="BM211">
            <v>0</v>
          </cell>
          <cell r="BN211">
            <v>0</v>
          </cell>
          <cell r="BO211">
            <v>0</v>
          </cell>
          <cell r="BP211">
            <v>0</v>
          </cell>
          <cell r="BQ211">
            <v>0</v>
          </cell>
          <cell r="BR211">
            <v>0</v>
          </cell>
          <cell r="BS211">
            <v>0</v>
          </cell>
          <cell r="BT211">
            <v>0</v>
          </cell>
          <cell r="BU211">
            <v>0</v>
          </cell>
          <cell r="BV211">
            <v>0</v>
          </cell>
          <cell r="BW211">
            <v>0</v>
          </cell>
          <cell r="BX211">
            <v>0</v>
          </cell>
          <cell r="BY211">
            <v>0</v>
          </cell>
          <cell r="BZ211">
            <v>0</v>
          </cell>
          <cell r="CA211">
            <v>0</v>
          </cell>
          <cell r="CB211">
            <v>0</v>
          </cell>
          <cell r="CC211">
            <v>0</v>
          </cell>
          <cell r="CD211">
            <v>0</v>
          </cell>
          <cell r="CE211">
            <v>0</v>
          </cell>
          <cell r="CF211">
            <v>0</v>
          </cell>
          <cell r="CG211">
            <v>0</v>
          </cell>
          <cell r="CH211">
            <v>0</v>
          </cell>
          <cell r="CI211">
            <v>0</v>
          </cell>
          <cell r="CJ211">
            <v>497.64530000000002</v>
          </cell>
          <cell r="CK211">
            <v>464.38749999999976</v>
          </cell>
          <cell r="CL211">
            <v>416.69250000000011</v>
          </cell>
          <cell r="CM211">
            <v>411.18969999999979</v>
          </cell>
          <cell r="CN211">
            <v>288.39073570000016</v>
          </cell>
          <cell r="CO211">
            <v>404.02604069999984</v>
          </cell>
          <cell r="CP211">
            <v>629.44999999999993</v>
          </cell>
          <cell r="CQ211">
            <v>559.57000000000016</v>
          </cell>
          <cell r="CR211">
            <v>618.09999999999991</v>
          </cell>
          <cell r="CS211">
            <v>676.05100000000016</v>
          </cell>
          <cell r="CT211">
            <v>724.95799999999997</v>
          </cell>
          <cell r="CU211">
            <v>682.22599999999966</v>
          </cell>
          <cell r="CV211">
            <v>621.45100000000002</v>
          </cell>
          <cell r="CW211">
            <v>713.58200000000011</v>
          </cell>
          <cell r="CX211">
            <v>660.90499999999906</v>
          </cell>
          <cell r="CY211">
            <v>642.48500000000013</v>
          </cell>
          <cell r="CZ211">
            <v>765.99000000000058</v>
          </cell>
          <cell r="DA211">
            <v>1023.5999999999995</v>
          </cell>
          <cell r="DB211">
            <v>1134.9270000000001</v>
          </cell>
          <cell r="DC211">
            <v>1200.2799999999995</v>
          </cell>
          <cell r="DD211">
            <v>1347.5</v>
          </cell>
          <cell r="DE211">
            <v>1097.6999999999998</v>
          </cell>
          <cell r="DF211">
            <v>997.29999999999882</v>
          </cell>
          <cell r="DG211">
            <v>724.60099999999966</v>
          </cell>
          <cell r="DH211">
            <v>1037.25</v>
          </cell>
          <cell r="DI211">
            <v>1135.5167000000004</v>
          </cell>
          <cell r="DJ211">
            <v>780.22799999999938</v>
          </cell>
          <cell r="DK211">
            <v>760.69499999999971</v>
          </cell>
          <cell r="DL211">
            <v>0</v>
          </cell>
          <cell r="DM211">
            <v>0</v>
          </cell>
          <cell r="DN211">
            <v>0</v>
          </cell>
          <cell r="DO211">
            <v>0</v>
          </cell>
          <cell r="DP211">
            <v>0</v>
          </cell>
          <cell r="DQ211">
            <v>0</v>
          </cell>
          <cell r="DR211">
            <v>0</v>
          </cell>
          <cell r="DS211">
            <v>0</v>
          </cell>
          <cell r="DT211">
            <v>0</v>
          </cell>
          <cell r="DU211">
            <v>0</v>
          </cell>
          <cell r="DV211">
            <v>0</v>
          </cell>
          <cell r="DW211">
            <v>0</v>
          </cell>
          <cell r="DX211">
            <v>0</v>
          </cell>
          <cell r="DY211">
            <v>0</v>
          </cell>
          <cell r="DZ211">
            <v>0</v>
          </cell>
          <cell r="EA211">
            <v>0</v>
          </cell>
          <cell r="EB211">
            <v>0</v>
          </cell>
          <cell r="EC211">
            <v>0</v>
          </cell>
          <cell r="ED211">
            <v>0</v>
          </cell>
          <cell r="EE211">
            <v>0</v>
          </cell>
          <cell r="EF211">
            <v>0</v>
          </cell>
          <cell r="EG211">
            <v>0</v>
          </cell>
          <cell r="EH211">
            <v>0</v>
          </cell>
          <cell r="EI211">
            <v>0</v>
          </cell>
          <cell r="EJ211">
            <v>0</v>
          </cell>
          <cell r="EK211">
            <v>0</v>
          </cell>
          <cell r="EL211">
            <v>0</v>
          </cell>
          <cell r="EM211">
            <v>0</v>
          </cell>
          <cell r="EN211">
            <v>0</v>
          </cell>
          <cell r="EO211">
            <v>0</v>
          </cell>
          <cell r="EP211">
            <v>0</v>
          </cell>
          <cell r="EQ211">
            <v>0</v>
          </cell>
          <cell r="ER211">
            <v>0</v>
          </cell>
          <cell r="ES211">
            <v>0</v>
          </cell>
          <cell r="ET211">
            <v>0</v>
          </cell>
          <cell r="EU211">
            <v>0</v>
          </cell>
          <cell r="EV211">
            <v>0</v>
          </cell>
          <cell r="EW211">
            <v>0</v>
          </cell>
          <cell r="EX211">
            <v>0</v>
          </cell>
          <cell r="EY211">
            <v>0</v>
          </cell>
          <cell r="EZ211">
            <v>0</v>
          </cell>
          <cell r="FA211">
            <v>0</v>
          </cell>
          <cell r="FB211">
            <v>0</v>
          </cell>
          <cell r="FC211">
            <v>0</v>
          </cell>
          <cell r="FD211">
            <v>0</v>
          </cell>
          <cell r="FE211">
            <v>0</v>
          </cell>
          <cell r="FF211">
            <v>0</v>
          </cell>
          <cell r="FG211">
            <v>0</v>
          </cell>
          <cell r="FH211">
            <v>0</v>
          </cell>
          <cell r="FI211">
            <v>0</v>
          </cell>
          <cell r="FJ211">
            <v>0</v>
          </cell>
          <cell r="FK211">
            <v>0</v>
          </cell>
          <cell r="FL211">
            <v>0</v>
          </cell>
          <cell r="FM211">
            <v>0</v>
          </cell>
          <cell r="FN211">
            <v>0</v>
          </cell>
          <cell r="FO211">
            <v>0</v>
          </cell>
          <cell r="FP211">
            <v>0</v>
          </cell>
          <cell r="FQ211">
            <v>0</v>
          </cell>
          <cell r="FR211">
            <v>0</v>
          </cell>
          <cell r="FS211">
            <v>0</v>
          </cell>
          <cell r="FT211">
            <v>0</v>
          </cell>
          <cell r="FU211">
            <v>0</v>
          </cell>
          <cell r="FV211">
            <v>0</v>
          </cell>
          <cell r="FW211">
            <v>0</v>
          </cell>
          <cell r="FX211">
            <v>0</v>
          </cell>
          <cell r="FY211">
            <v>0</v>
          </cell>
          <cell r="FZ211">
            <v>0</v>
          </cell>
          <cell r="GA211">
            <v>0</v>
          </cell>
          <cell r="GB211">
            <v>125.04044265593565</v>
          </cell>
          <cell r="GC211">
            <v>126.74635879218471</v>
          </cell>
          <cell r="GD211">
            <v>137</v>
          </cell>
          <cell r="GE211">
            <v>137</v>
          </cell>
          <cell r="GF211">
            <v>137.88900000000001</v>
          </cell>
          <cell r="GG211">
            <v>137.94</v>
          </cell>
          <cell r="GH211">
            <v>138.17849200000001</v>
          </cell>
          <cell r="GI211">
            <v>138.17849200000001</v>
          </cell>
          <cell r="GJ211">
            <v>138.64613199999999</v>
          </cell>
          <cell r="GK211">
            <v>138.64613199999999</v>
          </cell>
          <cell r="GL211">
            <v>138.94200000000001</v>
          </cell>
          <cell r="GM211">
            <v>139.03029599999999</v>
          </cell>
          <cell r="GN211">
            <v>139.06110899999999</v>
          </cell>
          <cell r="GO211">
            <v>135.925454</v>
          </cell>
          <cell r="GP211">
            <v>128.42119</v>
          </cell>
          <cell r="GQ211">
            <v>126.52118999999999</v>
          </cell>
        </row>
        <row r="212">
          <cell r="A212" t="str">
            <v>POL IN</v>
          </cell>
          <cell r="B212" t="str">
            <v>Polaris Software</v>
          </cell>
          <cell r="C212" t="str">
            <v>Information Technology</v>
          </cell>
          <cell r="CJ212">
            <v>0</v>
          </cell>
          <cell r="CK212">
            <v>0</v>
          </cell>
          <cell r="CL212">
            <v>0</v>
          </cell>
          <cell r="CM212">
            <v>0</v>
          </cell>
          <cell r="CN212">
            <v>0</v>
          </cell>
          <cell r="CO212">
            <v>0</v>
          </cell>
          <cell r="CP212">
            <v>0</v>
          </cell>
          <cell r="CQ212">
            <v>0</v>
          </cell>
          <cell r="CR212">
            <v>0</v>
          </cell>
          <cell r="CS212">
            <v>0</v>
          </cell>
          <cell r="CT212">
            <v>0</v>
          </cell>
          <cell r="CU212">
            <v>0</v>
          </cell>
          <cell r="CV212">
            <v>0</v>
          </cell>
          <cell r="CW212">
            <v>0</v>
          </cell>
          <cell r="CX212">
            <v>0</v>
          </cell>
          <cell r="CY212">
            <v>0</v>
          </cell>
          <cell r="CZ212">
            <v>0</v>
          </cell>
          <cell r="DA212">
            <v>0</v>
          </cell>
          <cell r="DB212">
            <v>0</v>
          </cell>
          <cell r="DC212">
            <v>0</v>
          </cell>
          <cell r="DD212">
            <v>0</v>
          </cell>
          <cell r="DE212">
            <v>0</v>
          </cell>
          <cell r="DF212">
            <v>0</v>
          </cell>
          <cell r="DG212">
            <v>0</v>
          </cell>
          <cell r="DH212">
            <v>0</v>
          </cell>
          <cell r="DI212">
            <v>0</v>
          </cell>
          <cell r="DJ212">
            <v>0</v>
          </cell>
          <cell r="DK212">
            <v>0</v>
          </cell>
        </row>
        <row r="213">
          <cell r="A213" t="str">
            <v>RLTA IN</v>
          </cell>
          <cell r="B213" t="str">
            <v>Rolta India</v>
          </cell>
          <cell r="C213" t="str">
            <v>Information Technology</v>
          </cell>
          <cell r="D213">
            <v>0</v>
          </cell>
          <cell r="E213">
            <v>0</v>
          </cell>
          <cell r="F213">
            <v>0</v>
          </cell>
          <cell r="G213">
            <v>0</v>
          </cell>
          <cell r="H213">
            <v>0</v>
          </cell>
          <cell r="I213">
            <v>0</v>
          </cell>
          <cell r="J213">
            <v>0</v>
          </cell>
          <cell r="K213">
            <v>0</v>
          </cell>
          <cell r="L213">
            <v>0</v>
          </cell>
          <cell r="M213">
            <v>0</v>
          </cell>
          <cell r="N213">
            <v>0</v>
          </cell>
          <cell r="O213">
            <v>0</v>
          </cell>
          <cell r="P213">
            <v>0</v>
          </cell>
          <cell r="Q213">
            <v>0</v>
          </cell>
          <cell r="R213">
            <v>0</v>
          </cell>
          <cell r="S213">
            <v>0</v>
          </cell>
          <cell r="T213">
            <v>0</v>
          </cell>
          <cell r="U213">
            <v>0</v>
          </cell>
          <cell r="V213">
            <v>0</v>
          </cell>
          <cell r="W213">
            <v>0</v>
          </cell>
          <cell r="X213">
            <v>0</v>
          </cell>
          <cell r="Y213">
            <v>0</v>
          </cell>
          <cell r="Z213">
            <v>0</v>
          </cell>
          <cell r="AA213">
            <v>0</v>
          </cell>
          <cell r="AB213">
            <v>0</v>
          </cell>
          <cell r="AC213">
            <v>0</v>
          </cell>
          <cell r="AD213">
            <v>0</v>
          </cell>
          <cell r="AE213">
            <v>0</v>
          </cell>
          <cell r="AF213">
            <v>0</v>
          </cell>
          <cell r="AG213">
            <v>0</v>
          </cell>
          <cell r="AH213">
            <v>0</v>
          </cell>
          <cell r="AI213">
            <v>0</v>
          </cell>
          <cell r="AJ213">
            <v>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O213">
            <v>0</v>
          </cell>
          <cell r="AP213">
            <v>0</v>
          </cell>
          <cell r="AQ213">
            <v>0</v>
          </cell>
          <cell r="AR213">
            <v>244.19500000000008</v>
          </cell>
          <cell r="AS213">
            <v>275.87999999999994</v>
          </cell>
          <cell r="AT213">
            <v>313.68199999999985</v>
          </cell>
          <cell r="AU213">
            <v>330.32</v>
          </cell>
          <cell r="AV213">
            <v>353.29900000000009</v>
          </cell>
          <cell r="AW213">
            <v>373.19</v>
          </cell>
          <cell r="AX213">
            <v>409.39400000000001</v>
          </cell>
          <cell r="AY213">
            <v>455.39200000000005</v>
          </cell>
          <cell r="AZ213">
            <v>488.5010000000002</v>
          </cell>
          <cell r="BA213">
            <v>538.20000000000005</v>
          </cell>
          <cell r="BB213">
            <v>602.17999999999984</v>
          </cell>
          <cell r="BC213">
            <v>656.80000000000007</v>
          </cell>
          <cell r="BD213">
            <v>508.3000000000003</v>
          </cell>
          <cell r="BE213">
            <v>239.04000000000013</v>
          </cell>
          <cell r="BF213">
            <v>605.5200000000001</v>
          </cell>
          <cell r="BG213">
            <v>0</v>
          </cell>
          <cell r="BH213">
            <v>0</v>
          </cell>
          <cell r="BI213">
            <v>0</v>
          </cell>
          <cell r="BJ213">
            <v>0</v>
          </cell>
          <cell r="BK213">
            <v>0</v>
          </cell>
          <cell r="BL213">
            <v>0</v>
          </cell>
          <cell r="BM213">
            <v>0</v>
          </cell>
          <cell r="BN213">
            <v>0</v>
          </cell>
          <cell r="BO213">
            <v>0</v>
          </cell>
          <cell r="BP213">
            <v>0</v>
          </cell>
          <cell r="BQ213">
            <v>0</v>
          </cell>
          <cell r="BR213">
            <v>0</v>
          </cell>
          <cell r="BS213">
            <v>0</v>
          </cell>
          <cell r="BT213">
            <v>0</v>
          </cell>
          <cell r="BU213">
            <v>0</v>
          </cell>
          <cell r="BV213">
            <v>0</v>
          </cell>
          <cell r="BW213">
            <v>0</v>
          </cell>
          <cell r="BX213">
            <v>0</v>
          </cell>
          <cell r="BY213">
            <v>0</v>
          </cell>
          <cell r="BZ213">
            <v>0</v>
          </cell>
          <cell r="CA213">
            <v>0</v>
          </cell>
          <cell r="CB213">
            <v>0</v>
          </cell>
          <cell r="CC213">
            <v>0</v>
          </cell>
          <cell r="CD213">
            <v>0</v>
          </cell>
          <cell r="CE213">
            <v>0</v>
          </cell>
          <cell r="CF213">
            <v>0</v>
          </cell>
          <cell r="CG213">
            <v>0</v>
          </cell>
          <cell r="CH213">
            <v>0</v>
          </cell>
          <cell r="CI213">
            <v>0</v>
          </cell>
          <cell r="CJ213">
            <v>0</v>
          </cell>
          <cell r="CK213">
            <v>0</v>
          </cell>
          <cell r="CL213">
            <v>0</v>
          </cell>
          <cell r="CM213">
            <v>0</v>
          </cell>
          <cell r="CN213">
            <v>0</v>
          </cell>
          <cell r="CO213">
            <v>0</v>
          </cell>
          <cell r="CP213">
            <v>0</v>
          </cell>
          <cell r="CQ213">
            <v>0</v>
          </cell>
          <cell r="CR213">
            <v>0</v>
          </cell>
          <cell r="CS213">
            <v>0</v>
          </cell>
          <cell r="CT213">
            <v>0</v>
          </cell>
          <cell r="CU213">
            <v>0</v>
          </cell>
          <cell r="CV213">
            <v>244.19500000000008</v>
          </cell>
          <cell r="CW213">
            <v>275.87999999999994</v>
          </cell>
          <cell r="CX213">
            <v>313.68199999999985</v>
          </cell>
          <cell r="CY213">
            <v>330.32</v>
          </cell>
          <cell r="CZ213">
            <v>353.29900000000009</v>
          </cell>
          <cell r="DA213">
            <v>373.19</v>
          </cell>
          <cell r="DB213">
            <v>409.39400000000001</v>
          </cell>
          <cell r="DC213">
            <v>455.39200000000005</v>
          </cell>
          <cell r="DD213">
            <v>488.5010000000002</v>
          </cell>
          <cell r="DE213">
            <v>538.20000000000005</v>
          </cell>
          <cell r="DF213">
            <v>602.17999999999984</v>
          </cell>
          <cell r="DG213">
            <v>656.80000000000007</v>
          </cell>
          <cell r="DH213">
            <v>508.3000000000003</v>
          </cell>
          <cell r="DI213">
            <v>852.54000000000019</v>
          </cell>
          <cell r="DJ213">
            <v>832.11000000000013</v>
          </cell>
          <cell r="DK213">
            <v>0</v>
          </cell>
          <cell r="DL213">
            <v>0</v>
          </cell>
          <cell r="DM213">
            <v>0</v>
          </cell>
          <cell r="DN213">
            <v>0</v>
          </cell>
          <cell r="DO213">
            <v>0</v>
          </cell>
          <cell r="DP213">
            <v>0</v>
          </cell>
          <cell r="DQ213">
            <v>0</v>
          </cell>
          <cell r="DR213">
            <v>0</v>
          </cell>
          <cell r="DS213">
            <v>0</v>
          </cell>
          <cell r="DT213">
            <v>0</v>
          </cell>
          <cell r="DU213">
            <v>0</v>
          </cell>
          <cell r="DV213">
            <v>0</v>
          </cell>
          <cell r="DW213">
            <v>0</v>
          </cell>
          <cell r="DX213">
            <v>0</v>
          </cell>
          <cell r="DY213">
            <v>0</v>
          </cell>
          <cell r="DZ213">
            <v>0</v>
          </cell>
          <cell r="EA213">
            <v>0</v>
          </cell>
          <cell r="EB213">
            <v>0</v>
          </cell>
          <cell r="EC213">
            <v>0</v>
          </cell>
          <cell r="ED213">
            <v>0</v>
          </cell>
          <cell r="EE213">
            <v>0</v>
          </cell>
          <cell r="EF213">
            <v>0</v>
          </cell>
          <cell r="EG213">
            <v>0</v>
          </cell>
          <cell r="EH213">
            <v>0</v>
          </cell>
          <cell r="EI213">
            <v>0</v>
          </cell>
          <cell r="EJ213">
            <v>0</v>
          </cell>
          <cell r="EK213">
            <v>0</v>
          </cell>
          <cell r="EL213">
            <v>0</v>
          </cell>
          <cell r="EM213">
            <v>0</v>
          </cell>
          <cell r="EN213">
            <v>0</v>
          </cell>
          <cell r="EO213">
            <v>0</v>
          </cell>
          <cell r="EP213">
            <v>0</v>
          </cell>
          <cell r="EQ213">
            <v>0</v>
          </cell>
          <cell r="ER213">
            <v>0</v>
          </cell>
          <cell r="ES213">
            <v>0</v>
          </cell>
          <cell r="ET213">
            <v>0</v>
          </cell>
          <cell r="EU213">
            <v>0</v>
          </cell>
          <cell r="EV213">
            <v>0</v>
          </cell>
          <cell r="EW213">
            <v>0</v>
          </cell>
          <cell r="EX213">
            <v>0</v>
          </cell>
          <cell r="EY213">
            <v>0</v>
          </cell>
          <cell r="EZ213">
            <v>0</v>
          </cell>
          <cell r="FA213">
            <v>0</v>
          </cell>
          <cell r="FB213">
            <v>0</v>
          </cell>
          <cell r="FC213">
            <v>0</v>
          </cell>
          <cell r="FD213">
            <v>0</v>
          </cell>
          <cell r="FE213">
            <v>0</v>
          </cell>
          <cell r="FF213">
            <v>0</v>
          </cell>
          <cell r="FG213">
            <v>0</v>
          </cell>
          <cell r="FH213">
            <v>0</v>
          </cell>
          <cell r="FI213">
            <v>0</v>
          </cell>
          <cell r="FJ213">
            <v>0</v>
          </cell>
          <cell r="FK213">
            <v>0</v>
          </cell>
          <cell r="FL213">
            <v>0</v>
          </cell>
          <cell r="FM213">
            <v>0</v>
          </cell>
          <cell r="FN213">
            <v>0</v>
          </cell>
          <cell r="FO213">
            <v>0</v>
          </cell>
          <cell r="FP213">
            <v>0</v>
          </cell>
          <cell r="FQ213">
            <v>0</v>
          </cell>
          <cell r="FR213">
            <v>0</v>
          </cell>
          <cell r="FS213">
            <v>0</v>
          </cell>
          <cell r="FT213">
            <v>0</v>
          </cell>
          <cell r="FU213">
            <v>0</v>
          </cell>
          <cell r="FV213">
            <v>0</v>
          </cell>
          <cell r="FW213">
            <v>0</v>
          </cell>
          <cell r="FX213">
            <v>0</v>
          </cell>
          <cell r="FY213">
            <v>0</v>
          </cell>
          <cell r="FZ213">
            <v>0</v>
          </cell>
          <cell r="GA213">
            <v>0</v>
          </cell>
          <cell r="GB213">
            <v>0</v>
          </cell>
          <cell r="GC213">
            <v>0</v>
          </cell>
          <cell r="GD213">
            <v>0</v>
          </cell>
          <cell r="GE213">
            <v>0</v>
          </cell>
          <cell r="GF213">
            <v>0</v>
          </cell>
          <cell r="GG213">
            <v>0</v>
          </cell>
          <cell r="GH213">
            <v>160.23699999999999</v>
          </cell>
          <cell r="GI213">
            <v>160.23699999999999</v>
          </cell>
          <cell r="GJ213">
            <v>160.23699999999999</v>
          </cell>
          <cell r="GK213">
            <v>160.41</v>
          </cell>
          <cell r="GL213">
            <v>161</v>
          </cell>
          <cell r="GM213">
            <v>161</v>
          </cell>
          <cell r="GN213">
            <v>161</v>
          </cell>
          <cell r="GO213">
            <v>0</v>
          </cell>
          <cell r="GP213">
            <v>0</v>
          </cell>
          <cell r="GQ213">
            <v>0</v>
          </cell>
        </row>
        <row r="214">
          <cell r="A214" t="str">
            <v>SACT IN</v>
          </cell>
          <cell r="B214" t="str">
            <v>Sasken Communications Technologies</v>
          </cell>
          <cell r="C214" t="str">
            <v>Information Technology</v>
          </cell>
          <cell r="D214">
            <v>0</v>
          </cell>
          <cell r="E214">
            <v>0</v>
          </cell>
          <cell r="F214">
            <v>0</v>
          </cell>
          <cell r="G214">
            <v>0</v>
          </cell>
          <cell r="H214">
            <v>0</v>
          </cell>
          <cell r="I214">
            <v>0</v>
          </cell>
          <cell r="J214">
            <v>0</v>
          </cell>
          <cell r="K214">
            <v>0</v>
          </cell>
          <cell r="L214">
            <v>0</v>
          </cell>
          <cell r="M214">
            <v>0</v>
          </cell>
          <cell r="N214">
            <v>0</v>
          </cell>
          <cell r="O214">
            <v>0</v>
          </cell>
          <cell r="P214">
            <v>0</v>
          </cell>
          <cell r="Q214">
            <v>0</v>
          </cell>
          <cell r="R214">
            <v>0</v>
          </cell>
          <cell r="S214">
            <v>0</v>
          </cell>
          <cell r="T214">
            <v>0</v>
          </cell>
          <cell r="U214">
            <v>0</v>
          </cell>
          <cell r="V214">
            <v>0</v>
          </cell>
          <cell r="W214">
            <v>0</v>
          </cell>
          <cell r="X214">
            <v>0</v>
          </cell>
          <cell r="Y214">
            <v>0</v>
          </cell>
          <cell r="Z214">
            <v>0</v>
          </cell>
          <cell r="AA214">
            <v>0</v>
          </cell>
          <cell r="AB214">
            <v>0</v>
          </cell>
          <cell r="AC214">
            <v>0</v>
          </cell>
          <cell r="AD214">
            <v>0</v>
          </cell>
          <cell r="AE214">
            <v>0</v>
          </cell>
          <cell r="AF214">
            <v>0</v>
          </cell>
          <cell r="AG214">
            <v>0</v>
          </cell>
          <cell r="AH214">
            <v>0</v>
          </cell>
          <cell r="AI214">
            <v>0</v>
          </cell>
          <cell r="AJ214">
            <v>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O214">
            <v>65.562999999999931</v>
          </cell>
          <cell r="AP214">
            <v>14.362999999999939</v>
          </cell>
          <cell r="AQ214">
            <v>109.45399999999992</v>
          </cell>
          <cell r="AR214">
            <v>47.720999999999982</v>
          </cell>
          <cell r="AS214">
            <v>116.72899999999993</v>
          </cell>
          <cell r="AT214">
            <v>1.8389999999999347</v>
          </cell>
          <cell r="AU214">
            <v>62.871000000000016</v>
          </cell>
          <cell r="AV214">
            <v>86.519999999999925</v>
          </cell>
          <cell r="AW214">
            <v>118.88000000000009</v>
          </cell>
          <cell r="AX214">
            <v>118.73600000000008</v>
          </cell>
          <cell r="AY214">
            <v>117.09899999999976</v>
          </cell>
          <cell r="AZ214">
            <v>63.85899999999998</v>
          </cell>
          <cell r="BA214">
            <v>143.16099999999977</v>
          </cell>
          <cell r="BB214">
            <v>38.61000000000007</v>
          </cell>
          <cell r="BC214">
            <v>148.066</v>
          </cell>
          <cell r="BD214">
            <v>137.13499999999996</v>
          </cell>
          <cell r="BE214">
            <v>103.7019999999998</v>
          </cell>
          <cell r="BF214">
            <v>143.56799999999987</v>
          </cell>
          <cell r="BG214">
            <v>38.638000000000034</v>
          </cell>
          <cell r="BH214">
            <v>0</v>
          </cell>
          <cell r="BI214">
            <v>0</v>
          </cell>
          <cell r="BJ214">
            <v>0</v>
          </cell>
          <cell r="BK214">
            <v>0</v>
          </cell>
          <cell r="BL214">
            <v>0</v>
          </cell>
          <cell r="BM214">
            <v>0</v>
          </cell>
          <cell r="BN214">
            <v>0</v>
          </cell>
          <cell r="BO214">
            <v>0</v>
          </cell>
          <cell r="BP214">
            <v>0</v>
          </cell>
          <cell r="BQ214">
            <v>0</v>
          </cell>
          <cell r="BR214">
            <v>0</v>
          </cell>
          <cell r="BS214">
            <v>0</v>
          </cell>
          <cell r="BT214">
            <v>0</v>
          </cell>
          <cell r="BU214">
            <v>0</v>
          </cell>
          <cell r="BV214">
            <v>0</v>
          </cell>
          <cell r="BW214">
            <v>0</v>
          </cell>
          <cell r="BX214">
            <v>0</v>
          </cell>
          <cell r="BY214">
            <v>0</v>
          </cell>
          <cell r="BZ214">
            <v>0</v>
          </cell>
          <cell r="CA214">
            <v>0</v>
          </cell>
          <cell r="CB214">
            <v>0</v>
          </cell>
          <cell r="CC214">
            <v>0</v>
          </cell>
          <cell r="CD214">
            <v>0</v>
          </cell>
          <cell r="CE214">
            <v>0</v>
          </cell>
          <cell r="CF214">
            <v>0</v>
          </cell>
          <cell r="CG214">
            <v>0</v>
          </cell>
          <cell r="CH214">
            <v>0</v>
          </cell>
          <cell r="CI214">
            <v>0</v>
          </cell>
          <cell r="CJ214">
            <v>0</v>
          </cell>
          <cell r="CK214">
            <v>0</v>
          </cell>
          <cell r="CL214">
            <v>0</v>
          </cell>
          <cell r="CM214">
            <v>0</v>
          </cell>
          <cell r="CN214">
            <v>0</v>
          </cell>
          <cell r="CO214">
            <v>0</v>
          </cell>
          <cell r="CP214">
            <v>0</v>
          </cell>
          <cell r="CQ214">
            <v>0</v>
          </cell>
          <cell r="CR214">
            <v>0</v>
          </cell>
          <cell r="CS214">
            <v>65.562999999999931</v>
          </cell>
          <cell r="CT214">
            <v>14.362999999999939</v>
          </cell>
          <cell r="CU214">
            <v>109.45399999999992</v>
          </cell>
          <cell r="CV214">
            <v>47.720999999999982</v>
          </cell>
          <cell r="CW214">
            <v>116.72899999999993</v>
          </cell>
          <cell r="CX214">
            <v>69.446999999999946</v>
          </cell>
          <cell r="CY214">
            <v>62.871000000000016</v>
          </cell>
          <cell r="CZ214">
            <v>86.519999999999925</v>
          </cell>
          <cell r="DA214">
            <v>118.88000000000009</v>
          </cell>
          <cell r="DB214">
            <v>118.73600000000008</v>
          </cell>
          <cell r="DC214">
            <v>117.09899999999976</v>
          </cell>
          <cell r="DD214">
            <v>63.85899999999998</v>
          </cell>
          <cell r="DE214">
            <v>143.16099999999977</v>
          </cell>
          <cell r="DF214">
            <v>38.61000000000007</v>
          </cell>
          <cell r="DG214">
            <v>148.066</v>
          </cell>
          <cell r="DH214">
            <v>137.13499999999996</v>
          </cell>
          <cell r="DI214">
            <v>103.7019999999998</v>
          </cell>
          <cell r="DJ214">
            <v>143.56799999999987</v>
          </cell>
          <cell r="DK214">
            <v>190.60800000000003</v>
          </cell>
          <cell r="DL214">
            <v>0</v>
          </cell>
          <cell r="DM214">
            <v>0</v>
          </cell>
          <cell r="DN214">
            <v>0</v>
          </cell>
          <cell r="DO214">
            <v>0</v>
          </cell>
          <cell r="DP214">
            <v>0</v>
          </cell>
          <cell r="DQ214">
            <v>0</v>
          </cell>
          <cell r="DR214">
            <v>0</v>
          </cell>
          <cell r="DS214">
            <v>0</v>
          </cell>
          <cell r="DT214">
            <v>0</v>
          </cell>
          <cell r="DU214">
            <v>0</v>
          </cell>
          <cell r="DV214">
            <v>0</v>
          </cell>
          <cell r="DW214">
            <v>0</v>
          </cell>
          <cell r="DX214">
            <v>0</v>
          </cell>
          <cell r="DY214">
            <v>0</v>
          </cell>
          <cell r="DZ214">
            <v>0</v>
          </cell>
          <cell r="EA214">
            <v>0</v>
          </cell>
          <cell r="EB214">
            <v>0</v>
          </cell>
          <cell r="EC214">
            <v>0</v>
          </cell>
          <cell r="ED214">
            <v>0</v>
          </cell>
          <cell r="EE214">
            <v>0</v>
          </cell>
          <cell r="EF214">
            <v>0</v>
          </cell>
          <cell r="EG214">
            <v>0</v>
          </cell>
          <cell r="EH214">
            <v>0</v>
          </cell>
          <cell r="EI214">
            <v>0</v>
          </cell>
          <cell r="EJ214">
            <v>0</v>
          </cell>
          <cell r="EK214">
            <v>0</v>
          </cell>
          <cell r="EL214">
            <v>0</v>
          </cell>
          <cell r="EM214">
            <v>0</v>
          </cell>
          <cell r="EN214">
            <v>0</v>
          </cell>
          <cell r="EO214">
            <v>0</v>
          </cell>
          <cell r="EP214">
            <v>0</v>
          </cell>
          <cell r="EQ214">
            <v>0</v>
          </cell>
          <cell r="ER214">
            <v>0</v>
          </cell>
          <cell r="ES214">
            <v>0</v>
          </cell>
          <cell r="ET214">
            <v>0</v>
          </cell>
          <cell r="EU214">
            <v>0</v>
          </cell>
          <cell r="EV214">
            <v>0</v>
          </cell>
          <cell r="EW214">
            <v>0</v>
          </cell>
          <cell r="EX214">
            <v>0</v>
          </cell>
          <cell r="EY214">
            <v>0</v>
          </cell>
          <cell r="EZ214">
            <v>0</v>
          </cell>
          <cell r="FA214">
            <v>0</v>
          </cell>
          <cell r="FB214">
            <v>0</v>
          </cell>
          <cell r="FC214">
            <v>0</v>
          </cell>
          <cell r="FD214">
            <v>0</v>
          </cell>
          <cell r="FE214">
            <v>0</v>
          </cell>
          <cell r="FF214">
            <v>0</v>
          </cell>
          <cell r="FG214">
            <v>0</v>
          </cell>
          <cell r="FH214">
            <v>0</v>
          </cell>
          <cell r="FI214">
            <v>0</v>
          </cell>
          <cell r="FJ214">
            <v>0</v>
          </cell>
          <cell r="FK214">
            <v>0</v>
          </cell>
          <cell r="FL214">
            <v>0</v>
          </cell>
          <cell r="FM214">
            <v>0</v>
          </cell>
          <cell r="FN214">
            <v>0</v>
          </cell>
          <cell r="FO214">
            <v>0</v>
          </cell>
          <cell r="FP214">
            <v>0</v>
          </cell>
          <cell r="FQ214">
            <v>0</v>
          </cell>
          <cell r="FR214">
            <v>0</v>
          </cell>
          <cell r="FS214">
            <v>0</v>
          </cell>
          <cell r="FT214">
            <v>0</v>
          </cell>
          <cell r="FU214">
            <v>0</v>
          </cell>
          <cell r="FV214">
            <v>0</v>
          </cell>
          <cell r="FW214">
            <v>0</v>
          </cell>
          <cell r="FX214">
            <v>0</v>
          </cell>
          <cell r="FY214">
            <v>27.976779000000001</v>
          </cell>
          <cell r="FZ214">
            <v>27.976779000000001</v>
          </cell>
          <cell r="GA214">
            <v>27.976779000000001</v>
          </cell>
          <cell r="GB214">
            <v>27.976779000000001</v>
          </cell>
          <cell r="GC214">
            <v>27.976779000000001</v>
          </cell>
          <cell r="GD214">
            <v>27.976779000000001</v>
          </cell>
          <cell r="GE214">
            <v>27.976779000000001</v>
          </cell>
          <cell r="GF214">
            <v>27.976779000000001</v>
          </cell>
          <cell r="GG214">
            <v>28.045891999999998</v>
          </cell>
          <cell r="GH214">
            <v>28.218028</v>
          </cell>
          <cell r="GI214">
            <v>28.500136000000001</v>
          </cell>
          <cell r="GJ214">
            <v>28.500136000000001</v>
          </cell>
          <cell r="GK214">
            <v>28.500136000000001</v>
          </cell>
          <cell r="GL214">
            <v>28.5533</v>
          </cell>
          <cell r="GM214">
            <v>28.561</v>
          </cell>
          <cell r="GN214">
            <v>28.561</v>
          </cell>
          <cell r="GO214">
            <v>28.4</v>
          </cell>
          <cell r="GP214">
            <v>27.1</v>
          </cell>
          <cell r="GQ214">
            <v>27.1</v>
          </cell>
        </row>
        <row r="215">
          <cell r="A215" t="str">
            <v>SCS IN</v>
          </cell>
          <cell r="B215" t="str">
            <v>Satyam Computer Services</v>
          </cell>
          <cell r="C215" t="str">
            <v>Information Technology</v>
          </cell>
          <cell r="D215">
            <v>0</v>
          </cell>
          <cell r="E215">
            <v>0</v>
          </cell>
          <cell r="F215">
            <v>0</v>
          </cell>
          <cell r="G215">
            <v>0</v>
          </cell>
          <cell r="H215">
            <v>0</v>
          </cell>
          <cell r="I215">
            <v>0</v>
          </cell>
          <cell r="J215">
            <v>0</v>
          </cell>
          <cell r="K215">
            <v>0</v>
          </cell>
          <cell r="L215">
            <v>0</v>
          </cell>
          <cell r="M215">
            <v>0</v>
          </cell>
          <cell r="N215">
            <v>0</v>
          </cell>
          <cell r="O215">
            <v>0</v>
          </cell>
          <cell r="P215">
            <v>0</v>
          </cell>
          <cell r="Q215">
            <v>0</v>
          </cell>
          <cell r="R215">
            <v>0</v>
          </cell>
          <cell r="S215">
            <v>0</v>
          </cell>
          <cell r="T215">
            <v>0</v>
          </cell>
          <cell r="U215">
            <v>0</v>
          </cell>
          <cell r="V215">
            <v>0</v>
          </cell>
          <cell r="W215">
            <v>0</v>
          </cell>
          <cell r="X215">
            <v>0</v>
          </cell>
          <cell r="Y215">
            <v>0</v>
          </cell>
          <cell r="Z215">
            <v>0</v>
          </cell>
          <cell r="AA215">
            <v>0</v>
          </cell>
          <cell r="AB215">
            <v>0</v>
          </cell>
          <cell r="AC215">
            <v>0</v>
          </cell>
          <cell r="AD215">
            <v>0</v>
          </cell>
          <cell r="AE215">
            <v>0</v>
          </cell>
          <cell r="AF215">
            <v>1084.4640000000009</v>
          </cell>
          <cell r="AG215">
            <v>1181.5550000000003</v>
          </cell>
          <cell r="AH215">
            <v>1167.3780000000004</v>
          </cell>
          <cell r="AI215">
            <v>-351.64300000000065</v>
          </cell>
          <cell r="AJ215">
            <v>1120.4009999999998</v>
          </cell>
          <cell r="AK215">
            <v>1335.489</v>
          </cell>
          <cell r="AL215">
            <v>1334.8420000000003</v>
          </cell>
          <cell r="AM215">
            <v>1343.1249999999966</v>
          </cell>
          <cell r="AN215">
            <v>1637.4610000000002</v>
          </cell>
          <cell r="AO215">
            <v>1768.6240000000012</v>
          </cell>
          <cell r="AP215">
            <v>1648.706000000001</v>
          </cell>
          <cell r="AQ215">
            <v>2061.6580000000022</v>
          </cell>
          <cell r="AR215">
            <v>1901.972</v>
          </cell>
          <cell r="AS215">
            <v>2373.3679999999986</v>
          </cell>
          <cell r="AT215">
            <v>4295.4069999999983</v>
          </cell>
          <cell r="AU215">
            <v>2847.1890000000021</v>
          </cell>
          <cell r="AV215">
            <v>3532.8000000000011</v>
          </cell>
          <cell r="AW215">
            <v>3198.0000000000014</v>
          </cell>
          <cell r="AX215">
            <v>3372.2999999999993</v>
          </cell>
          <cell r="AY215">
            <v>3935.9000000000015</v>
          </cell>
          <cell r="AZ215">
            <v>3783.2000000000039</v>
          </cell>
          <cell r="BA215">
            <v>4090.9000000000015</v>
          </cell>
          <cell r="BB215">
            <v>4336.3000000000011</v>
          </cell>
          <cell r="BC215">
            <v>4668.7400000000016</v>
          </cell>
          <cell r="BD215">
            <v>5476.9999999999973</v>
          </cell>
          <cell r="BE215">
            <v>5808.5</v>
          </cell>
          <cell r="BF215">
            <v>6204.3684827977668</v>
          </cell>
          <cell r="BG215">
            <v>5992.8888441710142</v>
          </cell>
          <cell r="BH215">
            <v>0</v>
          </cell>
          <cell r="BI215">
            <v>0</v>
          </cell>
          <cell r="BJ215">
            <v>0</v>
          </cell>
          <cell r="BK215">
            <v>0</v>
          </cell>
          <cell r="BL215">
            <v>0</v>
          </cell>
          <cell r="BM215">
            <v>0</v>
          </cell>
          <cell r="BN215">
            <v>0</v>
          </cell>
          <cell r="BO215">
            <v>0</v>
          </cell>
          <cell r="BP215">
            <v>0</v>
          </cell>
          <cell r="BQ215">
            <v>0</v>
          </cell>
          <cell r="BR215">
            <v>0</v>
          </cell>
          <cell r="BS215">
            <v>0</v>
          </cell>
          <cell r="BT215">
            <v>0</v>
          </cell>
          <cell r="BU215">
            <v>0</v>
          </cell>
          <cell r="BV215">
            <v>0</v>
          </cell>
          <cell r="BW215">
            <v>0</v>
          </cell>
          <cell r="BX215">
            <v>0</v>
          </cell>
          <cell r="BY215">
            <v>0</v>
          </cell>
          <cell r="BZ215">
            <v>0</v>
          </cell>
          <cell r="CA215">
            <v>0</v>
          </cell>
          <cell r="CB215">
            <v>0</v>
          </cell>
          <cell r="CC215">
            <v>0</v>
          </cell>
          <cell r="CD215">
            <v>0</v>
          </cell>
          <cell r="CE215">
            <v>0</v>
          </cell>
          <cell r="CF215">
            <v>0</v>
          </cell>
          <cell r="CG215">
            <v>0</v>
          </cell>
          <cell r="CH215">
            <v>0</v>
          </cell>
          <cell r="CI215">
            <v>0</v>
          </cell>
          <cell r="CJ215">
            <v>1084.4640000000009</v>
          </cell>
          <cell r="CK215">
            <v>1181.5550000000003</v>
          </cell>
          <cell r="CL215">
            <v>1167.3780000000004</v>
          </cell>
          <cell r="CM215">
            <v>1165.4179999999992</v>
          </cell>
          <cell r="CN215">
            <v>1120.4009999999998</v>
          </cell>
          <cell r="CO215">
            <v>1335.489</v>
          </cell>
          <cell r="CP215">
            <v>1334.8420000000003</v>
          </cell>
          <cell r="CQ215">
            <v>1343.1249999999966</v>
          </cell>
          <cell r="CR215">
            <v>1637.4610000000002</v>
          </cell>
          <cell r="CS215">
            <v>1768.6240000000012</v>
          </cell>
          <cell r="CT215">
            <v>1648.706000000001</v>
          </cell>
          <cell r="CU215">
            <v>2061.6580000000022</v>
          </cell>
          <cell r="CV215">
            <v>1901.972</v>
          </cell>
          <cell r="CW215">
            <v>2373.3679999999986</v>
          </cell>
          <cell r="CX215">
            <v>2697.4069999999983</v>
          </cell>
          <cell r="CY215">
            <v>2847.1890000000021</v>
          </cell>
          <cell r="CZ215">
            <v>3532.8000000000011</v>
          </cell>
          <cell r="DA215">
            <v>3198.0000000000014</v>
          </cell>
          <cell r="DB215">
            <v>3372.2999999999993</v>
          </cell>
          <cell r="DC215">
            <v>3935.9000000000015</v>
          </cell>
          <cell r="DD215">
            <v>3783.2000000000039</v>
          </cell>
          <cell r="DE215">
            <v>4090.9000000000015</v>
          </cell>
          <cell r="DF215">
            <v>4336.3000000000011</v>
          </cell>
          <cell r="DG215">
            <v>4668.7400000000016</v>
          </cell>
          <cell r="DH215">
            <v>5476.9999999999973</v>
          </cell>
          <cell r="DI215">
            <v>5808.5</v>
          </cell>
          <cell r="DJ215">
            <v>6204.3684827977668</v>
          </cell>
          <cell r="DK215">
            <v>5992.8888441710142</v>
          </cell>
          <cell r="DL215">
            <v>0</v>
          </cell>
          <cell r="DM215">
            <v>0</v>
          </cell>
          <cell r="DN215">
            <v>0</v>
          </cell>
          <cell r="DO215">
            <v>0</v>
          </cell>
          <cell r="DP215">
            <v>0</v>
          </cell>
          <cell r="DQ215">
            <v>0</v>
          </cell>
          <cell r="DR215">
            <v>0</v>
          </cell>
          <cell r="DS215">
            <v>0</v>
          </cell>
          <cell r="DT215">
            <v>0</v>
          </cell>
          <cell r="DU215">
            <v>0</v>
          </cell>
          <cell r="DV215">
            <v>0</v>
          </cell>
          <cell r="DW215">
            <v>0</v>
          </cell>
          <cell r="DX215">
            <v>0</v>
          </cell>
          <cell r="DY215">
            <v>0</v>
          </cell>
          <cell r="DZ215">
            <v>0</v>
          </cell>
          <cell r="EA215">
            <v>0</v>
          </cell>
          <cell r="EB215">
            <v>0</v>
          </cell>
          <cell r="EC215">
            <v>0</v>
          </cell>
          <cell r="ED215">
            <v>0</v>
          </cell>
          <cell r="EE215">
            <v>0</v>
          </cell>
          <cell r="EF215">
            <v>0</v>
          </cell>
          <cell r="EG215">
            <v>0</v>
          </cell>
          <cell r="EH215">
            <v>0</v>
          </cell>
          <cell r="EI215">
            <v>0</v>
          </cell>
          <cell r="EJ215">
            <v>0</v>
          </cell>
          <cell r="EK215">
            <v>0</v>
          </cell>
          <cell r="EL215">
            <v>0</v>
          </cell>
          <cell r="EM215">
            <v>0</v>
          </cell>
          <cell r="EN215">
            <v>0</v>
          </cell>
          <cell r="EO215">
            <v>0</v>
          </cell>
          <cell r="EP215">
            <v>0</v>
          </cell>
          <cell r="EQ215">
            <v>0</v>
          </cell>
          <cell r="ER215">
            <v>0</v>
          </cell>
          <cell r="ES215">
            <v>0</v>
          </cell>
          <cell r="ET215">
            <v>0</v>
          </cell>
          <cell r="EU215">
            <v>0</v>
          </cell>
          <cell r="EV215">
            <v>0</v>
          </cell>
          <cell r="EW215">
            <v>0</v>
          </cell>
          <cell r="EX215">
            <v>0</v>
          </cell>
          <cell r="EY215">
            <v>0</v>
          </cell>
          <cell r="EZ215">
            <v>0</v>
          </cell>
          <cell r="FA215">
            <v>0</v>
          </cell>
          <cell r="FB215">
            <v>0</v>
          </cell>
          <cell r="FC215">
            <v>0</v>
          </cell>
          <cell r="FD215">
            <v>0</v>
          </cell>
          <cell r="FE215">
            <v>0</v>
          </cell>
          <cell r="FF215">
            <v>0</v>
          </cell>
          <cell r="FG215">
            <v>0</v>
          </cell>
          <cell r="FH215">
            <v>0</v>
          </cell>
          <cell r="FI215">
            <v>0</v>
          </cell>
          <cell r="FJ215">
            <v>0</v>
          </cell>
          <cell r="FK215">
            <v>0</v>
          </cell>
          <cell r="FL215">
            <v>0</v>
          </cell>
          <cell r="FM215">
            <v>0</v>
          </cell>
          <cell r="FN215">
            <v>0</v>
          </cell>
          <cell r="FO215">
            <v>0</v>
          </cell>
          <cell r="FP215">
            <v>0</v>
          </cell>
          <cell r="FQ215">
            <v>0</v>
          </cell>
          <cell r="FR215">
            <v>0</v>
          </cell>
          <cell r="FS215">
            <v>0</v>
          </cell>
          <cell r="FT215">
            <v>0</v>
          </cell>
          <cell r="FU215">
            <v>0</v>
          </cell>
          <cell r="FV215">
            <v>0</v>
          </cell>
          <cell r="FW215">
            <v>0</v>
          </cell>
          <cell r="FX215">
            <v>0</v>
          </cell>
          <cell r="FY215">
            <v>0</v>
          </cell>
          <cell r="FZ215">
            <v>324.11146600000001</v>
          </cell>
          <cell r="GA215">
            <v>319.14210526315821</v>
          </cell>
          <cell r="GB215">
            <v>645.31267942583702</v>
          </cell>
          <cell r="GC215">
            <v>645.31267942583702</v>
          </cell>
          <cell r="GD215">
            <v>645.31267942583702</v>
          </cell>
          <cell r="GE215">
            <v>647.82457337884011</v>
          </cell>
          <cell r="GF215">
            <v>652.6</v>
          </cell>
          <cell r="GG215">
            <v>657.1</v>
          </cell>
          <cell r="GH215">
            <v>657.1</v>
          </cell>
          <cell r="GI215">
            <v>667.39828399999999</v>
          </cell>
          <cell r="GJ215">
            <v>667.39828399999999</v>
          </cell>
          <cell r="GK215">
            <v>668.19338300000004</v>
          </cell>
          <cell r="GL215">
            <v>669.09962800000005</v>
          </cell>
          <cell r="GM215">
            <v>670.20783100000006</v>
          </cell>
          <cell r="GN215">
            <v>671.37835900000005</v>
          </cell>
          <cell r="GO215">
            <v>673.05086800000004</v>
          </cell>
          <cell r="GP215">
            <v>673.05086800000004</v>
          </cell>
          <cell r="GQ215">
            <v>673.05086800000004</v>
          </cell>
        </row>
        <row r="216">
          <cell r="A216" t="str">
            <v>SUBX IN</v>
          </cell>
          <cell r="B216" t="str">
            <v>Subex</v>
          </cell>
          <cell r="C216" t="str">
            <v>Information Technology</v>
          </cell>
          <cell r="D216">
            <v>0</v>
          </cell>
          <cell r="E216">
            <v>0</v>
          </cell>
          <cell r="F216">
            <v>0</v>
          </cell>
          <cell r="G216">
            <v>0</v>
          </cell>
          <cell r="H216">
            <v>0</v>
          </cell>
          <cell r="I216">
            <v>0</v>
          </cell>
          <cell r="J216">
            <v>0</v>
          </cell>
          <cell r="K216">
            <v>0</v>
          </cell>
          <cell r="L216">
            <v>0</v>
          </cell>
          <cell r="M216">
            <v>0</v>
          </cell>
          <cell r="N216">
            <v>0</v>
          </cell>
          <cell r="O216">
            <v>0</v>
          </cell>
          <cell r="P216">
            <v>0</v>
          </cell>
          <cell r="Q216">
            <v>0</v>
          </cell>
          <cell r="R216">
            <v>0</v>
          </cell>
          <cell r="S216">
            <v>0</v>
          </cell>
          <cell r="T216">
            <v>0</v>
          </cell>
          <cell r="U216">
            <v>0</v>
          </cell>
          <cell r="V216">
            <v>0</v>
          </cell>
          <cell r="W216">
            <v>0</v>
          </cell>
          <cell r="X216">
            <v>0</v>
          </cell>
          <cell r="Y216">
            <v>0</v>
          </cell>
          <cell r="Z216">
            <v>0</v>
          </cell>
          <cell r="AA216">
            <v>0</v>
          </cell>
          <cell r="AB216">
            <v>0</v>
          </cell>
          <cell r="AC216">
            <v>0</v>
          </cell>
          <cell r="AD216">
            <v>0</v>
          </cell>
          <cell r="AE216">
            <v>0</v>
          </cell>
          <cell r="AF216">
            <v>20.603000000000005</v>
          </cell>
          <cell r="AG216">
            <v>32.480000000000018</v>
          </cell>
          <cell r="AH216">
            <v>15.112000000000011</v>
          </cell>
          <cell r="AI216">
            <v>27.927000000000017</v>
          </cell>
          <cell r="AJ216">
            <v>32.158999999999999</v>
          </cell>
          <cell r="AK216">
            <v>45.369014463589522</v>
          </cell>
          <cell r="AL216">
            <v>51.598438426747585</v>
          </cell>
          <cell r="AM216">
            <v>48.654709000000004</v>
          </cell>
          <cell r="AN216">
            <v>21.25190000000001</v>
          </cell>
          <cell r="AO216">
            <v>47.452999999999989</v>
          </cell>
          <cell r="AP216">
            <v>84.159999999999982</v>
          </cell>
          <cell r="AQ216">
            <v>80.876999999999995</v>
          </cell>
          <cell r="AR216">
            <v>85.586652496031022</v>
          </cell>
          <cell r="AS216">
            <v>103.08700851450206</v>
          </cell>
          <cell r="AT216">
            <v>118.86814420062697</v>
          </cell>
          <cell r="AU216">
            <v>83.97807526881715</v>
          </cell>
          <cell r="AV216">
            <v>40.301000000000002</v>
          </cell>
          <cell r="AW216">
            <v>163.65692799999994</v>
          </cell>
          <cell r="AX216">
            <v>191.31089564336375</v>
          </cell>
          <cell r="AY216">
            <v>276.04304157062097</v>
          </cell>
          <cell r="AZ216">
            <v>214.94293000482699</v>
          </cell>
          <cell r="BA216">
            <v>-348.13845974364335</v>
          </cell>
          <cell r="BB216">
            <v>-42.598751566129891</v>
          </cell>
          <cell r="BC216">
            <v>-505.48473332078402</v>
          </cell>
          <cell r="BD216">
            <v>-656.32602132078398</v>
          </cell>
          <cell r="BE216">
            <v>630.67304867921587</v>
          </cell>
          <cell r="BF216">
            <v>155.11477267921595</v>
          </cell>
          <cell r="BG216">
            <v>247.81963592604927</v>
          </cell>
          <cell r="BH216">
            <v>0</v>
          </cell>
          <cell r="BI216">
            <v>0</v>
          </cell>
          <cell r="BJ216">
            <v>0</v>
          </cell>
          <cell r="BK216">
            <v>0</v>
          </cell>
          <cell r="BL216">
            <v>0</v>
          </cell>
          <cell r="BM216">
            <v>0</v>
          </cell>
          <cell r="BN216">
            <v>0</v>
          </cell>
          <cell r="BO216">
            <v>0</v>
          </cell>
          <cell r="BP216">
            <v>0</v>
          </cell>
          <cell r="BQ216">
            <v>0</v>
          </cell>
          <cell r="BR216">
            <v>0</v>
          </cell>
          <cell r="BS216">
            <v>0</v>
          </cell>
          <cell r="BT216">
            <v>0</v>
          </cell>
          <cell r="BU216">
            <v>0</v>
          </cell>
          <cell r="BV216">
            <v>0</v>
          </cell>
          <cell r="BW216">
            <v>0</v>
          </cell>
          <cell r="BX216">
            <v>0</v>
          </cell>
          <cell r="BY216">
            <v>0</v>
          </cell>
          <cell r="BZ216">
            <v>0</v>
          </cell>
          <cell r="CA216">
            <v>0</v>
          </cell>
          <cell r="CB216">
            <v>0</v>
          </cell>
          <cell r="CC216">
            <v>0</v>
          </cell>
          <cell r="CD216">
            <v>0</v>
          </cell>
          <cell r="CE216">
            <v>0</v>
          </cell>
          <cell r="CF216">
            <v>0</v>
          </cell>
          <cell r="CG216">
            <v>0</v>
          </cell>
          <cell r="CH216">
            <v>0</v>
          </cell>
          <cell r="CI216">
            <v>0</v>
          </cell>
          <cell r="CJ216">
            <v>20.603000000000005</v>
          </cell>
          <cell r="CK216">
            <v>32.480000000000018</v>
          </cell>
          <cell r="CL216">
            <v>15.112000000000011</v>
          </cell>
          <cell r="CM216">
            <v>27.927000000000017</v>
          </cell>
          <cell r="CN216">
            <v>32.158999999999999</v>
          </cell>
          <cell r="CO216">
            <v>45.369014463589522</v>
          </cell>
          <cell r="CP216">
            <v>51.598438426747585</v>
          </cell>
          <cell r="CQ216">
            <v>48.654709000000004</v>
          </cell>
          <cell r="CR216">
            <v>21.25190000000001</v>
          </cell>
          <cell r="CS216">
            <v>47.452999999999989</v>
          </cell>
          <cell r="CT216">
            <v>84.159999999999982</v>
          </cell>
          <cell r="CU216">
            <v>80.876999999999995</v>
          </cell>
          <cell r="CV216">
            <v>85.556999999999974</v>
          </cell>
          <cell r="CW216">
            <v>102.994</v>
          </cell>
          <cell r="CX216">
            <v>118.70200000000001</v>
          </cell>
          <cell r="CY216">
            <v>84.05199999999995</v>
          </cell>
          <cell r="CZ216">
            <v>40.301000000000002</v>
          </cell>
          <cell r="DA216">
            <v>163.65692799999994</v>
          </cell>
          <cell r="DB216">
            <v>191.24200000000002</v>
          </cell>
          <cell r="DC216">
            <v>275.99999999999977</v>
          </cell>
          <cell r="DD216">
            <v>214.92488631262333</v>
          </cell>
          <cell r="DE216">
            <v>-348.24999999999994</v>
          </cell>
          <cell r="DF216">
            <v>-42.727349999999895</v>
          </cell>
          <cell r="DG216">
            <v>-505.5499999999999</v>
          </cell>
          <cell r="DH216">
            <v>-656.39128799999992</v>
          </cell>
          <cell r="DI216">
            <v>630.60778199999993</v>
          </cell>
          <cell r="DJ216">
            <v>155.04950600000004</v>
          </cell>
          <cell r="DK216">
            <v>247.75436924683336</v>
          </cell>
          <cell r="DL216">
            <v>0</v>
          </cell>
          <cell r="DM216">
            <v>0</v>
          </cell>
          <cell r="DN216">
            <v>0</v>
          </cell>
          <cell r="DO216">
            <v>0</v>
          </cell>
          <cell r="DP216">
            <v>0</v>
          </cell>
          <cell r="DQ216">
            <v>0</v>
          </cell>
          <cell r="DR216">
            <v>0</v>
          </cell>
          <cell r="DS216">
            <v>0</v>
          </cell>
          <cell r="DT216">
            <v>0</v>
          </cell>
          <cell r="DU216">
            <v>0</v>
          </cell>
          <cell r="DV216">
            <v>0</v>
          </cell>
          <cell r="DW216">
            <v>0</v>
          </cell>
          <cell r="DX216">
            <v>0</v>
          </cell>
          <cell r="DY216">
            <v>0</v>
          </cell>
          <cell r="DZ216">
            <v>0</v>
          </cell>
          <cell r="EA216">
            <v>0</v>
          </cell>
          <cell r="EB216">
            <v>0</v>
          </cell>
          <cell r="EC216">
            <v>0</v>
          </cell>
          <cell r="ED216">
            <v>0</v>
          </cell>
          <cell r="EE216">
            <v>0</v>
          </cell>
          <cell r="EF216">
            <v>0</v>
          </cell>
          <cell r="EG216">
            <v>0</v>
          </cell>
          <cell r="EH216">
            <v>0</v>
          </cell>
          <cell r="EI216">
            <v>0</v>
          </cell>
          <cell r="EJ216">
            <v>0</v>
          </cell>
          <cell r="EK216">
            <v>0</v>
          </cell>
          <cell r="EL216">
            <v>0</v>
          </cell>
          <cell r="EM216">
            <v>0</v>
          </cell>
          <cell r="EN216">
            <v>9.1703056768558833E-2</v>
          </cell>
          <cell r="EO216">
            <v>0</v>
          </cell>
          <cell r="EP216">
            <v>0</v>
          </cell>
          <cell r="EQ216">
            <v>0</v>
          </cell>
          <cell r="ER216">
            <v>0</v>
          </cell>
          <cell r="ES216">
            <v>0</v>
          </cell>
          <cell r="ET216">
            <v>0</v>
          </cell>
          <cell r="EU216">
            <v>0</v>
          </cell>
          <cell r="EV216">
            <v>0</v>
          </cell>
          <cell r="EW216">
            <v>0</v>
          </cell>
          <cell r="EX216">
            <v>0</v>
          </cell>
          <cell r="EY216">
            <v>0</v>
          </cell>
          <cell r="EZ216">
            <v>0</v>
          </cell>
          <cell r="FA216">
            <v>0</v>
          </cell>
          <cell r="FB216">
            <v>0</v>
          </cell>
          <cell r="FC216">
            <v>0</v>
          </cell>
          <cell r="FD216">
            <v>0</v>
          </cell>
          <cell r="FE216">
            <v>0</v>
          </cell>
          <cell r="FF216">
            <v>0</v>
          </cell>
          <cell r="FG216">
            <v>0</v>
          </cell>
          <cell r="FH216">
            <v>0</v>
          </cell>
          <cell r="FI216">
            <v>0.12868960194146761</v>
          </cell>
          <cell r="FJ216">
            <v>0.130971966914192</v>
          </cell>
          <cell r="FK216">
            <v>7.1321012575924714E-2</v>
          </cell>
          <cell r="FL216">
            <v>7.1321012575924714E-2</v>
          </cell>
          <cell r="FM216">
            <v>7.1321012575924714E-2</v>
          </cell>
          <cell r="FN216">
            <v>7.1321012575924714E-2</v>
          </cell>
          <cell r="FO216">
            <v>7.1321012575924714E-2</v>
          </cell>
          <cell r="FP216">
            <v>0</v>
          </cell>
          <cell r="FQ216">
            <v>0</v>
          </cell>
          <cell r="FR216">
            <v>0</v>
          </cell>
          <cell r="FS216">
            <v>0</v>
          </cell>
          <cell r="FT216">
            <v>0</v>
          </cell>
          <cell r="FU216">
            <v>0</v>
          </cell>
          <cell r="FV216">
            <v>0</v>
          </cell>
          <cell r="FW216">
            <v>0</v>
          </cell>
          <cell r="FX216">
            <v>0</v>
          </cell>
          <cell r="FY216">
            <v>0</v>
          </cell>
          <cell r="FZ216">
            <v>0</v>
          </cell>
          <cell r="GA216">
            <v>0</v>
          </cell>
          <cell r="GB216">
            <v>0</v>
          </cell>
          <cell r="GC216">
            <v>0</v>
          </cell>
          <cell r="GD216">
            <v>10.854089680589681</v>
          </cell>
          <cell r="GE216">
            <v>0</v>
          </cell>
          <cell r="GF216">
            <v>34.622438582588025</v>
          </cell>
          <cell r="GG216">
            <v>34.799999999999997</v>
          </cell>
          <cell r="GH216">
            <v>34.799999999999997</v>
          </cell>
          <cell r="GI216">
            <v>34.799999999999997</v>
          </cell>
          <cell r="GJ216">
            <v>34.799999999999997</v>
          </cell>
          <cell r="GK216">
            <v>34.799999999999997</v>
          </cell>
          <cell r="GL216">
            <v>34.799999999999997</v>
          </cell>
          <cell r="GM216">
            <v>34.799999999999997</v>
          </cell>
          <cell r="GN216">
            <v>34.799999999999997</v>
          </cell>
          <cell r="GO216">
            <v>34.799999999999997</v>
          </cell>
          <cell r="GP216">
            <v>34.799999999999997</v>
          </cell>
          <cell r="GQ216">
            <v>34.799999999999997</v>
          </cell>
        </row>
        <row r="217">
          <cell r="A217" t="str">
            <v>TCS IN</v>
          </cell>
          <cell r="B217" t="str">
            <v>Tata Consultancy Services</v>
          </cell>
          <cell r="C217" t="str">
            <v>Information Technology</v>
          </cell>
          <cell r="D217">
            <v>0</v>
          </cell>
          <cell r="E217">
            <v>0</v>
          </cell>
          <cell r="F217">
            <v>0</v>
          </cell>
          <cell r="G217">
            <v>0</v>
          </cell>
          <cell r="H217">
            <v>0</v>
          </cell>
          <cell r="I217">
            <v>0</v>
          </cell>
          <cell r="J217">
            <v>0</v>
          </cell>
          <cell r="K217">
            <v>0</v>
          </cell>
          <cell r="L217">
            <v>0</v>
          </cell>
          <cell r="M217">
            <v>0</v>
          </cell>
          <cell r="N217">
            <v>0</v>
          </cell>
          <cell r="O217">
            <v>0</v>
          </cell>
          <cell r="P217">
            <v>0</v>
          </cell>
          <cell r="Q217">
            <v>0</v>
          </cell>
          <cell r="R217">
            <v>0</v>
          </cell>
          <cell r="S217">
            <v>0</v>
          </cell>
          <cell r="T217">
            <v>0</v>
          </cell>
          <cell r="U217">
            <v>0</v>
          </cell>
          <cell r="V217">
            <v>0</v>
          </cell>
          <cell r="W217">
            <v>0</v>
          </cell>
          <cell r="X217">
            <v>0</v>
          </cell>
          <cell r="Y217">
            <v>0</v>
          </cell>
          <cell r="Z217">
            <v>0</v>
          </cell>
          <cell r="AA217">
            <v>0</v>
          </cell>
          <cell r="AB217">
            <v>0</v>
          </cell>
          <cell r="AC217">
            <v>0</v>
          </cell>
          <cell r="AD217">
            <v>0</v>
          </cell>
          <cell r="AE217">
            <v>0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2830.5300000000029</v>
          </cell>
          <cell r="AK217">
            <v>3796.6999999999957</v>
          </cell>
          <cell r="AL217">
            <v>4604.7900000000018</v>
          </cell>
          <cell r="AM217">
            <v>4696.8999999999969</v>
          </cell>
          <cell r="AN217">
            <v>4806.6199999999972</v>
          </cell>
          <cell r="AO217">
            <v>3432.9599999999959</v>
          </cell>
          <cell r="AP217">
            <v>6834.0300000000052</v>
          </cell>
          <cell r="AQ217">
            <v>5447.5999999999985</v>
          </cell>
          <cell r="AR217">
            <v>6471.7099999999955</v>
          </cell>
          <cell r="AS217">
            <v>8937.7000000000062</v>
          </cell>
          <cell r="AT217">
            <v>7498.9304999999995</v>
          </cell>
          <cell r="AU217">
            <v>7725.3499999999967</v>
          </cell>
          <cell r="AV217">
            <v>8625.6700000000019</v>
          </cell>
          <cell r="AW217">
            <v>9917.4200000000037</v>
          </cell>
          <cell r="AX217">
            <v>11046.910000000003</v>
          </cell>
          <cell r="AY217">
            <v>11729.130000000006</v>
          </cell>
          <cell r="AZ217">
            <v>11854.520000000002</v>
          </cell>
          <cell r="BA217">
            <v>12469.410000000002</v>
          </cell>
          <cell r="BB217">
            <v>13307.569999999998</v>
          </cell>
          <cell r="BC217">
            <v>12558.1</v>
          </cell>
          <cell r="BD217">
            <v>12436</v>
          </cell>
          <cell r="BE217">
            <v>12615</v>
          </cell>
          <cell r="BF217">
            <v>13525</v>
          </cell>
          <cell r="BG217">
            <v>13143</v>
          </cell>
          <cell r="BH217">
            <v>0</v>
          </cell>
          <cell r="BI217">
            <v>0</v>
          </cell>
          <cell r="BJ217">
            <v>0</v>
          </cell>
          <cell r="BK217">
            <v>0</v>
          </cell>
          <cell r="BL217">
            <v>0</v>
          </cell>
          <cell r="BM217">
            <v>0</v>
          </cell>
          <cell r="BN217">
            <v>0</v>
          </cell>
          <cell r="BO217">
            <v>0</v>
          </cell>
          <cell r="BP217">
            <v>0</v>
          </cell>
          <cell r="BQ217">
            <v>0</v>
          </cell>
          <cell r="BR217">
            <v>0</v>
          </cell>
          <cell r="BS217">
            <v>0</v>
          </cell>
          <cell r="BT217">
            <v>0</v>
          </cell>
          <cell r="BU217">
            <v>0</v>
          </cell>
          <cell r="BV217">
            <v>0</v>
          </cell>
          <cell r="BW217">
            <v>0</v>
          </cell>
          <cell r="BX217">
            <v>0</v>
          </cell>
          <cell r="BY217">
            <v>0</v>
          </cell>
          <cell r="BZ217">
            <v>0</v>
          </cell>
          <cell r="CA217">
            <v>0</v>
          </cell>
          <cell r="CB217">
            <v>0</v>
          </cell>
          <cell r="CC217">
            <v>0</v>
          </cell>
          <cell r="CD217">
            <v>0</v>
          </cell>
          <cell r="CE217">
            <v>0</v>
          </cell>
          <cell r="CF217">
            <v>0</v>
          </cell>
          <cell r="CG217">
            <v>0</v>
          </cell>
          <cell r="CH217">
            <v>0</v>
          </cell>
          <cell r="CI217">
            <v>0</v>
          </cell>
          <cell r="CJ217">
            <v>0</v>
          </cell>
          <cell r="CK217">
            <v>0</v>
          </cell>
          <cell r="CL217">
            <v>0</v>
          </cell>
          <cell r="CM217">
            <v>0</v>
          </cell>
          <cell r="CN217">
            <v>2830.5300000000029</v>
          </cell>
          <cell r="CO217">
            <v>3796.6999999999957</v>
          </cell>
          <cell r="CP217">
            <v>4604.7900000000018</v>
          </cell>
          <cell r="CQ217">
            <v>4696.8999999999969</v>
          </cell>
          <cell r="CR217">
            <v>4806.6199999999972</v>
          </cell>
          <cell r="CS217">
            <v>5518.4799999999959</v>
          </cell>
          <cell r="CT217">
            <v>6807.0800000000054</v>
          </cell>
          <cell r="CU217">
            <v>5407.0699999999988</v>
          </cell>
          <cell r="CV217">
            <v>6471.7099999999955</v>
          </cell>
          <cell r="CW217">
            <v>8937.7000000000062</v>
          </cell>
          <cell r="CX217">
            <v>7501.9804999999997</v>
          </cell>
          <cell r="CY217">
            <v>7957.4699999999966</v>
          </cell>
          <cell r="CZ217">
            <v>8625.6700000000019</v>
          </cell>
          <cell r="DA217">
            <v>9917.4200000000037</v>
          </cell>
          <cell r="DB217">
            <v>11046.910000000003</v>
          </cell>
          <cell r="DC217">
            <v>11729.130000000006</v>
          </cell>
          <cell r="DD217">
            <v>11854.520000000002</v>
          </cell>
          <cell r="DE217">
            <v>12469.410000000002</v>
          </cell>
          <cell r="DF217">
            <v>13307.569999999998</v>
          </cell>
          <cell r="DG217">
            <v>12558.1</v>
          </cell>
          <cell r="DH217">
            <v>12436</v>
          </cell>
          <cell r="DI217">
            <v>12615</v>
          </cell>
          <cell r="DJ217">
            <v>13525</v>
          </cell>
          <cell r="DK217">
            <v>13143</v>
          </cell>
          <cell r="DL217">
            <v>0</v>
          </cell>
          <cell r="DM217">
            <v>0</v>
          </cell>
          <cell r="DN217">
            <v>0</v>
          </cell>
          <cell r="DO217">
            <v>0</v>
          </cell>
          <cell r="DP217">
            <v>0</v>
          </cell>
          <cell r="DQ217">
            <v>0</v>
          </cell>
          <cell r="DR217">
            <v>0</v>
          </cell>
          <cell r="DS217">
            <v>0</v>
          </cell>
          <cell r="DT217">
            <v>0</v>
          </cell>
          <cell r="DU217">
            <v>-1440.336354</v>
          </cell>
          <cell r="DV217">
            <v>-1680.392413</v>
          </cell>
          <cell r="DW217">
            <v>0</v>
          </cell>
          <cell r="DX217">
            <v>0</v>
          </cell>
          <cell r="DY217">
            <v>0</v>
          </cell>
          <cell r="DZ217">
            <v>0</v>
          </cell>
          <cell r="EA217">
            <v>0</v>
          </cell>
          <cell r="EB217">
            <v>0</v>
          </cell>
          <cell r="EC217">
            <v>0</v>
          </cell>
          <cell r="ED217">
            <v>0</v>
          </cell>
          <cell r="EE217">
            <v>1320</v>
          </cell>
          <cell r="EF217">
            <v>0</v>
          </cell>
          <cell r="EG217">
            <v>0</v>
          </cell>
          <cell r="EH217">
            <v>0</v>
          </cell>
          <cell r="EI217">
            <v>0</v>
          </cell>
          <cell r="EJ217">
            <v>3</v>
          </cell>
          <cell r="EK217">
            <v>3</v>
          </cell>
          <cell r="EL217">
            <v>3</v>
          </cell>
          <cell r="EM217">
            <v>5</v>
          </cell>
          <cell r="EN217">
            <v>0</v>
          </cell>
          <cell r="EO217">
            <v>0</v>
          </cell>
          <cell r="EP217">
            <v>0</v>
          </cell>
          <cell r="EQ217">
            <v>0</v>
          </cell>
          <cell r="ER217">
            <v>0</v>
          </cell>
          <cell r="ES217">
            <v>0</v>
          </cell>
          <cell r="ET217">
            <v>0</v>
          </cell>
          <cell r="EU217">
            <v>0</v>
          </cell>
          <cell r="EV217">
            <v>0</v>
          </cell>
          <cell r="EW217">
            <v>-188.25196146780002</v>
          </cell>
          <cell r="EX217">
            <v>-219.62728837910001</v>
          </cell>
          <cell r="EY217">
            <v>0</v>
          </cell>
          <cell r="EZ217">
            <v>0</v>
          </cell>
          <cell r="FA217">
            <v>0</v>
          </cell>
          <cell r="FB217">
            <v>0</v>
          </cell>
          <cell r="FC217">
            <v>0</v>
          </cell>
          <cell r="FD217">
            <v>0</v>
          </cell>
          <cell r="FE217">
            <v>0</v>
          </cell>
          <cell r="FF217">
            <v>0</v>
          </cell>
          <cell r="FG217">
            <v>1130</v>
          </cell>
          <cell r="FH217">
            <v>0</v>
          </cell>
          <cell r="FI217">
            <v>0</v>
          </cell>
          <cell r="FJ217">
            <v>0</v>
          </cell>
          <cell r="FK217">
            <v>0</v>
          </cell>
          <cell r="FL217">
            <v>0</v>
          </cell>
          <cell r="FM217">
            <v>0</v>
          </cell>
          <cell r="FN217">
            <v>0</v>
          </cell>
          <cell r="FO217">
            <v>0</v>
          </cell>
          <cell r="FP217">
            <v>0</v>
          </cell>
          <cell r="FQ217">
            <v>0</v>
          </cell>
          <cell r="FR217">
            <v>0</v>
          </cell>
          <cell r="FS217">
            <v>0</v>
          </cell>
          <cell r="FT217">
            <v>0</v>
          </cell>
          <cell r="FU217">
            <v>0</v>
          </cell>
          <cell r="FV217">
            <v>0</v>
          </cell>
          <cell r="FW217">
            <v>0</v>
          </cell>
          <cell r="FX217">
            <v>0</v>
          </cell>
          <cell r="FY217">
            <v>0</v>
          </cell>
          <cell r="FZ217">
            <v>0</v>
          </cell>
          <cell r="GA217">
            <v>0</v>
          </cell>
          <cell r="GB217">
            <v>0</v>
          </cell>
          <cell r="GC217">
            <v>0</v>
          </cell>
          <cell r="GD217">
            <v>960.22423600000002</v>
          </cell>
          <cell r="GE217">
            <v>978.6</v>
          </cell>
          <cell r="GF217">
            <v>978.6</v>
          </cell>
          <cell r="GG217">
            <v>978.6</v>
          </cell>
          <cell r="GH217">
            <v>1957.220996</v>
          </cell>
          <cell r="GI217">
            <v>1957.220996</v>
          </cell>
          <cell r="GJ217">
            <v>1957.220996</v>
          </cell>
          <cell r="GK217">
            <v>1957.220996</v>
          </cell>
          <cell r="GL217">
            <v>1957.220996</v>
          </cell>
          <cell r="GM217">
            <v>1957.220996</v>
          </cell>
          <cell r="GN217">
            <v>1957.220996</v>
          </cell>
          <cell r="GO217">
            <v>1957.220996</v>
          </cell>
          <cell r="GP217">
            <v>1957.220996</v>
          </cell>
          <cell r="GQ217">
            <v>1957.220996</v>
          </cell>
        </row>
        <row r="218">
          <cell r="A218" t="str">
            <v>TECHM IN</v>
          </cell>
          <cell r="B218" t="str">
            <v>Tech Mahindra</v>
          </cell>
          <cell r="C218" t="str">
            <v>Information Technology</v>
          </cell>
          <cell r="D218">
            <v>0</v>
          </cell>
          <cell r="E218">
            <v>0</v>
          </cell>
          <cell r="F218">
            <v>0</v>
          </cell>
          <cell r="G218">
            <v>0</v>
          </cell>
          <cell r="H218">
            <v>0</v>
          </cell>
          <cell r="I218">
            <v>0</v>
          </cell>
          <cell r="J218">
            <v>0</v>
          </cell>
          <cell r="K218">
            <v>0</v>
          </cell>
          <cell r="L218">
            <v>0</v>
          </cell>
          <cell r="M218">
            <v>0</v>
          </cell>
          <cell r="N218">
            <v>0</v>
          </cell>
          <cell r="O218">
            <v>0</v>
          </cell>
          <cell r="P218">
            <v>0</v>
          </cell>
          <cell r="Q218">
            <v>0</v>
          </cell>
          <cell r="R218">
            <v>0</v>
          </cell>
          <cell r="S218">
            <v>0</v>
          </cell>
          <cell r="T218">
            <v>0</v>
          </cell>
          <cell r="U218">
            <v>0</v>
          </cell>
          <cell r="V218">
            <v>0</v>
          </cell>
          <cell r="W218">
            <v>0</v>
          </cell>
          <cell r="X218">
            <v>0</v>
          </cell>
          <cell r="Y218">
            <v>0</v>
          </cell>
          <cell r="Z218">
            <v>0</v>
          </cell>
          <cell r="AA218">
            <v>0</v>
          </cell>
          <cell r="AB218">
            <v>0</v>
          </cell>
          <cell r="AC218">
            <v>0</v>
          </cell>
          <cell r="AD218">
            <v>0</v>
          </cell>
          <cell r="AE218">
            <v>0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0</v>
          </cell>
          <cell r="AK218">
            <v>0</v>
          </cell>
          <cell r="AL218">
            <v>0</v>
          </cell>
          <cell r="AM218">
            <v>0</v>
          </cell>
          <cell r="AN218">
            <v>207</v>
          </cell>
          <cell r="AO218">
            <v>315</v>
          </cell>
          <cell r="AP218">
            <v>148</v>
          </cell>
          <cell r="AQ218">
            <v>352</v>
          </cell>
          <cell r="AR218">
            <v>338</v>
          </cell>
          <cell r="AS218">
            <v>375</v>
          </cell>
          <cell r="AT218">
            <v>751</v>
          </cell>
          <cell r="AU218">
            <v>890</v>
          </cell>
          <cell r="AV218">
            <v>1065.7199999999993</v>
          </cell>
          <cell r="AW218">
            <v>1770</v>
          </cell>
          <cell r="AX218">
            <v>1667</v>
          </cell>
          <cell r="AY218">
            <v>-3288</v>
          </cell>
          <cell r="AZ218">
            <v>1698</v>
          </cell>
          <cell r="BA218">
            <v>1816</v>
          </cell>
          <cell r="BB218">
            <v>1995</v>
          </cell>
          <cell r="BC218">
            <v>-2213.7999999999997</v>
          </cell>
          <cell r="BD218">
            <v>2585</v>
          </cell>
          <cell r="BE218">
            <v>3027</v>
          </cell>
          <cell r="BF218">
            <v>2228.7000000000003</v>
          </cell>
          <cell r="BG218">
            <v>2304</v>
          </cell>
          <cell r="BH218">
            <v>0</v>
          </cell>
          <cell r="BI218">
            <v>0</v>
          </cell>
          <cell r="BJ218">
            <v>0</v>
          </cell>
          <cell r="BK218">
            <v>0</v>
          </cell>
          <cell r="BL218">
            <v>0</v>
          </cell>
          <cell r="BM218">
            <v>0</v>
          </cell>
          <cell r="BN218">
            <v>0</v>
          </cell>
          <cell r="BO218">
            <v>0</v>
          </cell>
          <cell r="BP218">
            <v>0</v>
          </cell>
          <cell r="BQ218">
            <v>0</v>
          </cell>
          <cell r="BR218">
            <v>0</v>
          </cell>
          <cell r="BS218">
            <v>0</v>
          </cell>
          <cell r="BT218">
            <v>0</v>
          </cell>
          <cell r="BU218">
            <v>0</v>
          </cell>
          <cell r="BV218">
            <v>0</v>
          </cell>
          <cell r="BW218">
            <v>0</v>
          </cell>
          <cell r="BX218">
            <v>0</v>
          </cell>
          <cell r="BY218">
            <v>0</v>
          </cell>
          <cell r="BZ218">
            <v>0</v>
          </cell>
          <cell r="CA218">
            <v>0</v>
          </cell>
          <cell r="CB218">
            <v>0</v>
          </cell>
          <cell r="CC218">
            <v>0</v>
          </cell>
          <cell r="CD218">
            <v>0</v>
          </cell>
          <cell r="CE218">
            <v>0</v>
          </cell>
          <cell r="CF218">
            <v>0</v>
          </cell>
          <cell r="CG218">
            <v>0</v>
          </cell>
          <cell r="CH218">
            <v>0</v>
          </cell>
          <cell r="CI218">
            <v>0</v>
          </cell>
          <cell r="CJ218">
            <v>0</v>
          </cell>
          <cell r="CK218">
            <v>0</v>
          </cell>
          <cell r="CL218">
            <v>0</v>
          </cell>
          <cell r="CM218">
            <v>0</v>
          </cell>
          <cell r="CN218">
            <v>0</v>
          </cell>
          <cell r="CO218">
            <v>0</v>
          </cell>
          <cell r="CP218">
            <v>0</v>
          </cell>
          <cell r="CQ218">
            <v>0</v>
          </cell>
          <cell r="CR218">
            <v>207</v>
          </cell>
          <cell r="CS218">
            <v>315</v>
          </cell>
          <cell r="CT218">
            <v>148</v>
          </cell>
          <cell r="CU218">
            <v>352</v>
          </cell>
          <cell r="CV218">
            <v>338</v>
          </cell>
          <cell r="CW218">
            <v>375</v>
          </cell>
          <cell r="CX218">
            <v>751</v>
          </cell>
          <cell r="CY218">
            <v>890</v>
          </cell>
          <cell r="CZ218">
            <v>1065.7199999999993</v>
          </cell>
          <cell r="DA218">
            <v>1431</v>
          </cell>
          <cell r="DB218">
            <v>1667</v>
          </cell>
          <cell r="DC218">
            <v>1961</v>
          </cell>
          <cell r="DD218">
            <v>1698</v>
          </cell>
          <cell r="DE218">
            <v>1816</v>
          </cell>
          <cell r="DF218">
            <v>1995</v>
          </cell>
          <cell r="DG218">
            <v>2187.6</v>
          </cell>
          <cell r="DH218">
            <v>2585</v>
          </cell>
          <cell r="DI218">
            <v>2354</v>
          </cell>
          <cell r="DJ218">
            <v>2228.7000000000003</v>
          </cell>
          <cell r="DK218">
            <v>2304</v>
          </cell>
          <cell r="DL218">
            <v>0</v>
          </cell>
          <cell r="DM218">
            <v>0</v>
          </cell>
          <cell r="DN218">
            <v>0</v>
          </cell>
          <cell r="DO218">
            <v>0</v>
          </cell>
          <cell r="DP218">
            <v>0</v>
          </cell>
          <cell r="DQ218">
            <v>0</v>
          </cell>
          <cell r="DR218">
            <v>0</v>
          </cell>
          <cell r="DS218">
            <v>0</v>
          </cell>
          <cell r="DT218">
            <v>0</v>
          </cell>
          <cell r="DU218">
            <v>0</v>
          </cell>
          <cell r="DV218">
            <v>0</v>
          </cell>
          <cell r="DW218">
            <v>0</v>
          </cell>
          <cell r="DX218">
            <v>0</v>
          </cell>
          <cell r="DY218">
            <v>0</v>
          </cell>
          <cell r="DZ218">
            <v>0</v>
          </cell>
          <cell r="EA218">
            <v>0</v>
          </cell>
          <cell r="EB218">
            <v>0</v>
          </cell>
          <cell r="EC218">
            <v>0</v>
          </cell>
          <cell r="ED218">
            <v>0</v>
          </cell>
          <cell r="EE218">
            <v>0</v>
          </cell>
          <cell r="EF218">
            <v>0</v>
          </cell>
          <cell r="EG218">
            <v>0</v>
          </cell>
          <cell r="EH218">
            <v>0</v>
          </cell>
          <cell r="EI218">
            <v>0</v>
          </cell>
          <cell r="EJ218">
            <v>0</v>
          </cell>
          <cell r="EK218">
            <v>0</v>
          </cell>
          <cell r="EL218">
            <v>0</v>
          </cell>
          <cell r="EM218">
            <v>0</v>
          </cell>
          <cell r="EN218">
            <v>0</v>
          </cell>
          <cell r="EO218">
            <v>0</v>
          </cell>
          <cell r="EP218">
            <v>0</v>
          </cell>
          <cell r="EQ218">
            <v>0</v>
          </cell>
          <cell r="ER218">
            <v>0</v>
          </cell>
          <cell r="ES218">
            <v>0</v>
          </cell>
          <cell r="ET218">
            <v>0</v>
          </cell>
          <cell r="EU218">
            <v>0</v>
          </cell>
          <cell r="EV218">
            <v>0</v>
          </cell>
          <cell r="EW218">
            <v>0</v>
          </cell>
          <cell r="EX218">
            <v>0</v>
          </cell>
          <cell r="EY218">
            <v>0</v>
          </cell>
          <cell r="EZ218">
            <v>0</v>
          </cell>
          <cell r="FA218">
            <v>0</v>
          </cell>
          <cell r="FB218">
            <v>0</v>
          </cell>
          <cell r="FC218">
            <v>0</v>
          </cell>
          <cell r="FD218">
            <v>0</v>
          </cell>
          <cell r="FE218">
            <v>0</v>
          </cell>
          <cell r="FF218">
            <v>0</v>
          </cell>
          <cell r="FG218">
            <v>0</v>
          </cell>
          <cell r="FH218">
            <v>0</v>
          </cell>
          <cell r="FI218">
            <v>0</v>
          </cell>
          <cell r="FJ218">
            <v>0</v>
          </cell>
          <cell r="FK218">
            <v>0</v>
          </cell>
          <cell r="FL218">
            <v>0</v>
          </cell>
          <cell r="FM218">
            <v>0</v>
          </cell>
          <cell r="FN218">
            <v>0</v>
          </cell>
          <cell r="FO218">
            <v>0</v>
          </cell>
          <cell r="FP218">
            <v>0</v>
          </cell>
          <cell r="FQ218">
            <v>0</v>
          </cell>
          <cell r="FR218">
            <v>0</v>
          </cell>
          <cell r="FS218">
            <v>0</v>
          </cell>
          <cell r="FT218">
            <v>0</v>
          </cell>
          <cell r="FU218">
            <v>0</v>
          </cell>
          <cell r="FV218">
            <v>0</v>
          </cell>
          <cell r="FW218">
            <v>0</v>
          </cell>
          <cell r="FX218">
            <v>112.69</v>
          </cell>
          <cell r="FY218">
            <v>112.69</v>
          </cell>
          <cell r="FZ218">
            <v>112.69</v>
          </cell>
          <cell r="GA218">
            <v>112.69</v>
          </cell>
          <cell r="GB218">
            <v>112.69</v>
          </cell>
          <cell r="GC218">
            <v>112.69</v>
          </cell>
          <cell r="GD218">
            <v>112.69</v>
          </cell>
          <cell r="GE218">
            <v>112.69</v>
          </cell>
          <cell r="GF218">
            <v>112.69</v>
          </cell>
          <cell r="GG218">
            <v>115.87</v>
          </cell>
          <cell r="GH218">
            <v>115.87</v>
          </cell>
          <cell r="GI218">
            <v>121.22</v>
          </cell>
          <cell r="GJ218">
            <v>121.15384615384616</v>
          </cell>
          <cell r="GK218">
            <v>121.14743162108071</v>
          </cell>
          <cell r="GL218">
            <v>121.20291616038881</v>
          </cell>
          <cell r="GM218">
            <v>121.30410958904108</v>
          </cell>
          <cell r="GN218">
            <v>121.47556390977444</v>
          </cell>
          <cell r="GO218">
            <v>121.51746286631875</v>
          </cell>
          <cell r="GP218">
            <v>131</v>
          </cell>
          <cell r="GQ218">
            <v>131</v>
          </cell>
        </row>
        <row r="219">
          <cell r="A219" t="str">
            <v>WPRO IN</v>
          </cell>
          <cell r="B219" t="str">
            <v>Wipro</v>
          </cell>
          <cell r="C219" t="str">
            <v>Information Technology</v>
          </cell>
          <cell r="D219">
            <v>0</v>
          </cell>
          <cell r="E219">
            <v>0</v>
          </cell>
          <cell r="F219">
            <v>0</v>
          </cell>
          <cell r="G219">
            <v>0</v>
          </cell>
          <cell r="H219">
            <v>0</v>
          </cell>
          <cell r="I219">
            <v>0</v>
          </cell>
          <cell r="J219">
            <v>0</v>
          </cell>
          <cell r="K219">
            <v>0</v>
          </cell>
          <cell r="L219">
            <v>0</v>
          </cell>
          <cell r="M219">
            <v>0</v>
          </cell>
          <cell r="N219">
            <v>0</v>
          </cell>
          <cell r="O219">
            <v>0</v>
          </cell>
          <cell r="P219">
            <v>0</v>
          </cell>
          <cell r="Q219">
            <v>0</v>
          </cell>
          <cell r="R219">
            <v>0</v>
          </cell>
          <cell r="S219">
            <v>0</v>
          </cell>
          <cell r="T219">
            <v>0</v>
          </cell>
          <cell r="U219">
            <v>0</v>
          </cell>
          <cell r="V219">
            <v>0</v>
          </cell>
          <cell r="W219">
            <v>0</v>
          </cell>
          <cell r="X219">
            <v>0</v>
          </cell>
          <cell r="Y219">
            <v>0</v>
          </cell>
          <cell r="Z219">
            <v>0</v>
          </cell>
          <cell r="AA219">
            <v>0</v>
          </cell>
          <cell r="AB219">
            <v>0</v>
          </cell>
          <cell r="AC219">
            <v>0</v>
          </cell>
          <cell r="AD219">
            <v>0</v>
          </cell>
          <cell r="AE219">
            <v>0</v>
          </cell>
          <cell r="AF219">
            <v>1665.8007000000007</v>
          </cell>
          <cell r="AG219">
            <v>2124.5273000000011</v>
          </cell>
          <cell r="AH219">
            <v>2165.4230000000007</v>
          </cell>
          <cell r="AI219">
            <v>2106.5139999999992</v>
          </cell>
          <cell r="AJ219">
            <v>1780.5490000000007</v>
          </cell>
          <cell r="AK219">
            <v>2293.9540000000006</v>
          </cell>
          <cell r="AL219">
            <v>2663.4889999999987</v>
          </cell>
          <cell r="AM219">
            <v>3207.8834000000006</v>
          </cell>
          <cell r="AN219">
            <v>3254.8330000000005</v>
          </cell>
          <cell r="AO219">
            <v>3830.4900000000034</v>
          </cell>
          <cell r="AP219">
            <v>4270.9800000000023</v>
          </cell>
          <cell r="AQ219">
            <v>4476.4469999999947</v>
          </cell>
          <cell r="AR219">
            <v>4285.8999999999924</v>
          </cell>
          <cell r="AS219">
            <v>4679.3600000000042</v>
          </cell>
          <cell r="AT219">
            <v>5330.1300000000056</v>
          </cell>
          <cell r="AU219">
            <v>5963.92</v>
          </cell>
          <cell r="AV219">
            <v>6142.010000000002</v>
          </cell>
          <cell r="AW219">
            <v>6963.2300000000032</v>
          </cell>
          <cell r="AX219">
            <v>7449.7799999999988</v>
          </cell>
          <cell r="AY219">
            <v>9314.7699999999932</v>
          </cell>
          <cell r="AZ219">
            <v>7104</v>
          </cell>
          <cell r="BA219">
            <v>8121</v>
          </cell>
          <cell r="BB219">
            <v>8242</v>
          </cell>
          <cell r="BC219">
            <v>8773</v>
          </cell>
          <cell r="BD219">
            <v>8139</v>
          </cell>
          <cell r="BE219">
            <v>8220</v>
          </cell>
          <cell r="BF219">
            <v>8982</v>
          </cell>
          <cell r="BG219">
            <v>9073</v>
          </cell>
          <cell r="BH219">
            <v>0</v>
          </cell>
          <cell r="BI219">
            <v>0</v>
          </cell>
          <cell r="BJ219">
            <v>0</v>
          </cell>
          <cell r="BK219">
            <v>0</v>
          </cell>
          <cell r="BL219">
            <v>0</v>
          </cell>
          <cell r="BM219">
            <v>0</v>
          </cell>
          <cell r="BN219">
            <v>0</v>
          </cell>
          <cell r="BO219">
            <v>0</v>
          </cell>
          <cell r="BP219">
            <v>0</v>
          </cell>
          <cell r="BQ219">
            <v>0</v>
          </cell>
          <cell r="BR219">
            <v>0</v>
          </cell>
          <cell r="BS219">
            <v>0</v>
          </cell>
          <cell r="BT219">
            <v>0</v>
          </cell>
          <cell r="BU219">
            <v>0</v>
          </cell>
          <cell r="BV219">
            <v>0</v>
          </cell>
          <cell r="BW219">
            <v>0</v>
          </cell>
          <cell r="BX219">
            <v>0</v>
          </cell>
          <cell r="BY219">
            <v>0</v>
          </cell>
          <cell r="BZ219">
            <v>0</v>
          </cell>
          <cell r="CA219">
            <v>0</v>
          </cell>
          <cell r="CB219">
            <v>0</v>
          </cell>
          <cell r="CC219">
            <v>0</v>
          </cell>
          <cell r="CD219">
            <v>0</v>
          </cell>
          <cell r="CE219">
            <v>0</v>
          </cell>
          <cell r="CF219">
            <v>0</v>
          </cell>
          <cell r="CG219">
            <v>0</v>
          </cell>
          <cell r="CH219">
            <v>0</v>
          </cell>
          <cell r="CI219">
            <v>0</v>
          </cell>
          <cell r="CJ219">
            <v>2054.4697000000006</v>
          </cell>
          <cell r="CK219">
            <v>2131.1233000000011</v>
          </cell>
          <cell r="CL219">
            <v>2174.4230000000007</v>
          </cell>
          <cell r="CM219">
            <v>2080.5139999999992</v>
          </cell>
          <cell r="CN219">
            <v>1956.5480000000007</v>
          </cell>
          <cell r="CO219">
            <v>2293.9540000000006</v>
          </cell>
          <cell r="CP219">
            <v>2693.4899999999989</v>
          </cell>
          <cell r="CQ219">
            <v>3207.8834000000006</v>
          </cell>
          <cell r="CR219">
            <v>3254.8330000000005</v>
          </cell>
          <cell r="CS219">
            <v>4026.6500000000033</v>
          </cell>
          <cell r="CT219">
            <v>4270.9800000000023</v>
          </cell>
          <cell r="CU219">
            <v>4486.8669999999947</v>
          </cell>
          <cell r="CV219">
            <v>4285.8999999999924</v>
          </cell>
          <cell r="CW219">
            <v>4679.3600000000042</v>
          </cell>
          <cell r="CX219">
            <v>5330.1300000000056</v>
          </cell>
          <cell r="CY219">
            <v>5963.92</v>
          </cell>
          <cell r="CZ219">
            <v>6102.9200000000019</v>
          </cell>
          <cell r="DA219">
            <v>6963.2300000000032</v>
          </cell>
          <cell r="DB219">
            <v>7449.7799999999988</v>
          </cell>
          <cell r="DC219">
            <v>8614.7699999999932</v>
          </cell>
          <cell r="DD219">
            <v>7104</v>
          </cell>
          <cell r="DE219">
            <v>8121</v>
          </cell>
          <cell r="DF219">
            <v>8242</v>
          </cell>
          <cell r="DG219">
            <v>8773</v>
          </cell>
          <cell r="DH219">
            <v>8139</v>
          </cell>
          <cell r="DI219">
            <v>8220</v>
          </cell>
          <cell r="DJ219">
            <v>8982</v>
          </cell>
          <cell r="DK219">
            <v>9073</v>
          </cell>
          <cell r="DL219">
            <v>0</v>
          </cell>
          <cell r="DM219">
            <v>0</v>
          </cell>
          <cell r="DN219">
            <v>0</v>
          </cell>
          <cell r="DO219">
            <v>0</v>
          </cell>
          <cell r="DP219">
            <v>0</v>
          </cell>
          <cell r="DQ219">
            <v>0</v>
          </cell>
          <cell r="DR219">
            <v>0</v>
          </cell>
          <cell r="DS219">
            <v>0</v>
          </cell>
          <cell r="DT219">
            <v>0</v>
          </cell>
          <cell r="DU219">
            <v>0</v>
          </cell>
          <cell r="DV219">
            <v>0</v>
          </cell>
          <cell r="DW219">
            <v>0</v>
          </cell>
          <cell r="DX219">
            <v>0</v>
          </cell>
          <cell r="DY219">
            <v>0</v>
          </cell>
          <cell r="DZ219">
            <v>0</v>
          </cell>
          <cell r="EA219">
            <v>0</v>
          </cell>
          <cell r="EB219">
            <v>0</v>
          </cell>
          <cell r="EC219">
            <v>0</v>
          </cell>
          <cell r="ED219">
            <v>0</v>
          </cell>
          <cell r="EE219">
            <v>0</v>
          </cell>
          <cell r="EF219">
            <v>0</v>
          </cell>
          <cell r="EG219">
            <v>0</v>
          </cell>
          <cell r="EH219">
            <v>0</v>
          </cell>
          <cell r="EI219">
            <v>0</v>
          </cell>
          <cell r="EJ219">
            <v>0</v>
          </cell>
          <cell r="EK219">
            <v>0</v>
          </cell>
          <cell r="EL219">
            <v>0</v>
          </cell>
          <cell r="EM219">
            <v>0</v>
          </cell>
          <cell r="EN219">
            <v>0</v>
          </cell>
          <cell r="EO219">
            <v>0</v>
          </cell>
          <cell r="EP219">
            <v>0</v>
          </cell>
          <cell r="EQ219">
            <v>0</v>
          </cell>
          <cell r="ER219">
            <v>0</v>
          </cell>
          <cell r="ES219">
            <v>0</v>
          </cell>
          <cell r="ET219">
            <v>0</v>
          </cell>
          <cell r="EU219">
            <v>0</v>
          </cell>
          <cell r="EV219">
            <v>0</v>
          </cell>
          <cell r="EW219">
            <v>0</v>
          </cell>
          <cell r="EX219">
            <v>0</v>
          </cell>
          <cell r="EY219">
            <v>0</v>
          </cell>
          <cell r="EZ219">
            <v>0</v>
          </cell>
          <cell r="FA219">
            <v>0</v>
          </cell>
          <cell r="FB219">
            <v>0</v>
          </cell>
          <cell r="FC219">
            <v>0</v>
          </cell>
          <cell r="FD219">
            <v>0</v>
          </cell>
          <cell r="FE219">
            <v>0</v>
          </cell>
          <cell r="FF219">
            <v>0</v>
          </cell>
          <cell r="FG219">
            <v>0</v>
          </cell>
          <cell r="FH219">
            <v>0</v>
          </cell>
          <cell r="FI219">
            <v>0</v>
          </cell>
          <cell r="FJ219">
            <v>0</v>
          </cell>
          <cell r="FK219">
            <v>0</v>
          </cell>
          <cell r="FL219">
            <v>0</v>
          </cell>
          <cell r="FM219">
            <v>0</v>
          </cell>
          <cell r="FN219">
            <v>0</v>
          </cell>
          <cell r="FO219">
            <v>0</v>
          </cell>
          <cell r="FP219">
            <v>1389.2092560000001</v>
          </cell>
          <cell r="FQ219">
            <v>1389.2092560000001</v>
          </cell>
          <cell r="FR219">
            <v>1389.2092560000001</v>
          </cell>
          <cell r="FS219">
            <v>1389.2092560000001</v>
          </cell>
          <cell r="FT219">
            <v>1387.5772319999999</v>
          </cell>
          <cell r="FU219">
            <v>1387.5772319999999</v>
          </cell>
          <cell r="FV219">
            <v>1387.6818060000001</v>
          </cell>
          <cell r="FW219">
            <v>1387.6818060000001</v>
          </cell>
          <cell r="FX219">
            <v>1388.7449919999999</v>
          </cell>
          <cell r="FY219">
            <v>1389.1302720000001</v>
          </cell>
          <cell r="FZ219">
            <v>1390.8753260000001</v>
          </cell>
          <cell r="GA219">
            <v>1391.5543720000001</v>
          </cell>
          <cell r="GB219">
            <v>1391.5543720000001</v>
          </cell>
          <cell r="GC219">
            <v>1391.5543720000001</v>
          </cell>
          <cell r="GD219">
            <v>1408.9637849999999</v>
          </cell>
          <cell r="GE219">
            <v>1408.9637849999999</v>
          </cell>
          <cell r="GF219">
            <v>1419</v>
          </cell>
          <cell r="GG219">
            <v>1424</v>
          </cell>
          <cell r="GH219">
            <v>1428.718122</v>
          </cell>
          <cell r="GI219">
            <v>1441.469652</v>
          </cell>
          <cell r="GJ219">
            <v>1449.8928559999999</v>
          </cell>
          <cell r="GK219">
            <v>1449.8928559999999</v>
          </cell>
          <cell r="GL219">
            <v>1449.8928559999999</v>
          </cell>
          <cell r="GM219">
            <v>1449.8928559999999</v>
          </cell>
          <cell r="GN219">
            <v>1451</v>
          </cell>
          <cell r="GO219">
            <v>1453.493031</v>
          </cell>
          <cell r="GP219">
            <v>1454.5785450000001</v>
          </cell>
          <cell r="GQ219">
            <v>1455.333151</v>
          </cell>
        </row>
        <row r="220">
          <cell r="A220" t="str">
            <v>Media &amp; Entertainment</v>
          </cell>
          <cell r="B220" t="str">
            <v>Media &amp; Entertainment</v>
          </cell>
          <cell r="CJ220">
            <v>0</v>
          </cell>
          <cell r="CK220">
            <v>0</v>
          </cell>
          <cell r="CL220">
            <v>0</v>
          </cell>
          <cell r="CM220">
            <v>0</v>
          </cell>
          <cell r="CN220">
            <v>0</v>
          </cell>
          <cell r="CO220">
            <v>0</v>
          </cell>
          <cell r="CP220">
            <v>0</v>
          </cell>
          <cell r="CQ220">
            <v>0</v>
          </cell>
          <cell r="CR220">
            <v>0</v>
          </cell>
          <cell r="CS220">
            <v>0</v>
          </cell>
          <cell r="CT220">
            <v>0</v>
          </cell>
          <cell r="CU220">
            <v>0</v>
          </cell>
          <cell r="CV220">
            <v>0</v>
          </cell>
          <cell r="CW220">
            <v>0</v>
          </cell>
          <cell r="CX220">
            <v>0</v>
          </cell>
          <cell r="CY220">
            <v>0</v>
          </cell>
          <cell r="CZ220">
            <v>0</v>
          </cell>
          <cell r="DA220">
            <v>0</v>
          </cell>
          <cell r="DB220">
            <v>0</v>
          </cell>
          <cell r="DC220">
            <v>0</v>
          </cell>
          <cell r="DD220">
            <v>0</v>
          </cell>
          <cell r="DE220">
            <v>0</v>
          </cell>
          <cell r="DF220">
            <v>0</v>
          </cell>
          <cell r="DG220">
            <v>0</v>
          </cell>
          <cell r="DH220">
            <v>0</v>
          </cell>
          <cell r="DI220">
            <v>0</v>
          </cell>
          <cell r="DJ220">
            <v>0</v>
          </cell>
          <cell r="DK220">
            <v>0</v>
          </cell>
        </row>
        <row r="221">
          <cell r="A221" t="str">
            <v>ADLF IN</v>
          </cell>
          <cell r="B221" t="str">
            <v>Adlabs Films</v>
          </cell>
          <cell r="C221" t="str">
            <v>Media and Entertainment</v>
          </cell>
          <cell r="D221">
            <v>0</v>
          </cell>
          <cell r="E221">
            <v>0</v>
          </cell>
          <cell r="F221">
            <v>0</v>
          </cell>
          <cell r="G221">
            <v>0</v>
          </cell>
          <cell r="H221">
            <v>0</v>
          </cell>
          <cell r="I221">
            <v>0</v>
          </cell>
          <cell r="J221">
            <v>0</v>
          </cell>
          <cell r="K221">
            <v>0</v>
          </cell>
          <cell r="L221">
            <v>0</v>
          </cell>
          <cell r="M221">
            <v>0</v>
          </cell>
          <cell r="N221">
            <v>0</v>
          </cell>
          <cell r="O221">
            <v>0</v>
          </cell>
          <cell r="P221">
            <v>0</v>
          </cell>
          <cell r="Q221">
            <v>0</v>
          </cell>
          <cell r="R221">
            <v>0</v>
          </cell>
          <cell r="S221">
            <v>0</v>
          </cell>
          <cell r="T221">
            <v>0</v>
          </cell>
          <cell r="U221">
            <v>0</v>
          </cell>
          <cell r="V221">
            <v>0</v>
          </cell>
          <cell r="W221">
            <v>0</v>
          </cell>
          <cell r="X221">
            <v>0</v>
          </cell>
          <cell r="Y221">
            <v>0</v>
          </cell>
          <cell r="Z221">
            <v>0</v>
          </cell>
          <cell r="AA221">
            <v>0</v>
          </cell>
          <cell r="AB221">
            <v>0</v>
          </cell>
          <cell r="AC221">
            <v>0</v>
          </cell>
          <cell r="AD221">
            <v>0</v>
          </cell>
          <cell r="AE221">
            <v>0</v>
          </cell>
          <cell r="AF221">
            <v>54.877000000000031</v>
          </cell>
          <cell r="AG221">
            <v>41.860999999999997</v>
          </cell>
          <cell r="AH221">
            <v>40.846999999999987</v>
          </cell>
          <cell r="AI221">
            <v>27.153000000000002</v>
          </cell>
          <cell r="AJ221">
            <v>37.981000000000002</v>
          </cell>
          <cell r="AK221">
            <v>55.089999999999982</v>
          </cell>
          <cell r="AL221">
            <v>58.033999999999985</v>
          </cell>
          <cell r="AM221">
            <v>32.756999999999984</v>
          </cell>
          <cell r="AN221">
            <v>52.258999999999972</v>
          </cell>
          <cell r="AO221">
            <v>43.398999999999987</v>
          </cell>
          <cell r="AP221">
            <v>50.143000000000015</v>
          </cell>
          <cell r="AQ221">
            <v>65.188999999999965</v>
          </cell>
          <cell r="AR221">
            <v>54.607000000000014</v>
          </cell>
          <cell r="AS221">
            <v>62.864000000000033</v>
          </cell>
          <cell r="AT221">
            <v>71.635999999999996</v>
          </cell>
          <cell r="AU221">
            <v>80.729999999999976</v>
          </cell>
          <cell r="AV221">
            <v>138.40699999999995</v>
          </cell>
          <cell r="AW221">
            <v>209.39799999999997</v>
          </cell>
          <cell r="AX221">
            <v>225.25300000000004</v>
          </cell>
          <cell r="AY221">
            <v>153.31799999999998</v>
          </cell>
          <cell r="AZ221">
            <v>211.77600000000007</v>
          </cell>
          <cell r="BA221">
            <v>210.37499999999994</v>
          </cell>
          <cell r="BB221">
            <v>217.27200000000005</v>
          </cell>
          <cell r="BC221">
            <v>47.043000000000006</v>
          </cell>
          <cell r="BD221">
            <v>0</v>
          </cell>
          <cell r="BE221">
            <v>0</v>
          </cell>
          <cell r="BF221">
            <v>0</v>
          </cell>
          <cell r="BG221">
            <v>0</v>
          </cell>
          <cell r="BH221">
            <v>0</v>
          </cell>
          <cell r="BI221">
            <v>0</v>
          </cell>
          <cell r="BJ221">
            <v>0</v>
          </cell>
          <cell r="BK221">
            <v>0</v>
          </cell>
          <cell r="BL221">
            <v>0</v>
          </cell>
          <cell r="BM221">
            <v>0</v>
          </cell>
          <cell r="BN221">
            <v>0</v>
          </cell>
          <cell r="BO221">
            <v>0</v>
          </cell>
          <cell r="BP221">
            <v>0</v>
          </cell>
          <cell r="BQ221">
            <v>0</v>
          </cell>
          <cell r="BR221">
            <v>0</v>
          </cell>
          <cell r="BS221">
            <v>0</v>
          </cell>
          <cell r="BT221">
            <v>0</v>
          </cell>
          <cell r="BU221">
            <v>0</v>
          </cell>
          <cell r="BV221">
            <v>0</v>
          </cell>
          <cell r="BW221">
            <v>0</v>
          </cell>
          <cell r="BX221">
            <v>0</v>
          </cell>
          <cell r="BY221">
            <v>0</v>
          </cell>
          <cell r="BZ221">
            <v>0</v>
          </cell>
          <cell r="CA221">
            <v>0</v>
          </cell>
          <cell r="CB221">
            <v>0</v>
          </cell>
          <cell r="CC221">
            <v>0</v>
          </cell>
          <cell r="CD221">
            <v>0</v>
          </cell>
          <cell r="CE221">
            <v>0</v>
          </cell>
          <cell r="CF221">
            <v>0</v>
          </cell>
          <cell r="CG221">
            <v>0</v>
          </cell>
          <cell r="CH221">
            <v>0</v>
          </cell>
          <cell r="CI221">
            <v>0</v>
          </cell>
          <cell r="CJ221">
            <v>54.877000000000031</v>
          </cell>
          <cell r="CK221">
            <v>41.860999999999997</v>
          </cell>
          <cell r="CL221">
            <v>40.846999999999987</v>
          </cell>
          <cell r="CM221">
            <v>27.153000000000002</v>
          </cell>
          <cell r="CN221">
            <v>37.981000000000002</v>
          </cell>
          <cell r="CO221">
            <v>55.089999999999982</v>
          </cell>
          <cell r="CP221">
            <v>58.033999999999985</v>
          </cell>
          <cell r="CQ221">
            <v>32.756999999999984</v>
          </cell>
          <cell r="CR221">
            <v>52.258999999999972</v>
          </cell>
          <cell r="CS221">
            <v>43.398999999999987</v>
          </cell>
          <cell r="CT221">
            <v>50.143000000000015</v>
          </cell>
          <cell r="CU221">
            <v>65.188999999999965</v>
          </cell>
          <cell r="CV221">
            <v>54.607000000000014</v>
          </cell>
          <cell r="CW221">
            <v>62.864000000000033</v>
          </cell>
          <cell r="CX221">
            <v>71.635999999999996</v>
          </cell>
          <cell r="CY221">
            <v>80.729999999999976</v>
          </cell>
          <cell r="CZ221">
            <v>138.40699999999995</v>
          </cell>
          <cell r="DA221">
            <v>209.39799999999997</v>
          </cell>
          <cell r="DB221">
            <v>225.25300000000004</v>
          </cell>
          <cell r="DC221">
            <v>153.31799999999998</v>
          </cell>
          <cell r="DD221">
            <v>211.77600000000007</v>
          </cell>
          <cell r="DE221">
            <v>210.37499999999994</v>
          </cell>
          <cell r="DF221">
            <v>217.27200000000005</v>
          </cell>
          <cell r="DG221">
            <v>47.043000000000006</v>
          </cell>
          <cell r="DH221">
            <v>0</v>
          </cell>
          <cell r="DI221">
            <v>0</v>
          </cell>
          <cell r="DJ221">
            <v>0</v>
          </cell>
          <cell r="DK221">
            <v>0</v>
          </cell>
          <cell r="DL221">
            <v>0</v>
          </cell>
          <cell r="DM221">
            <v>0</v>
          </cell>
          <cell r="DN221">
            <v>0</v>
          </cell>
          <cell r="DO221">
            <v>0</v>
          </cell>
          <cell r="DP221">
            <v>0</v>
          </cell>
          <cell r="DQ221">
            <v>0</v>
          </cell>
          <cell r="DR221">
            <v>0</v>
          </cell>
          <cell r="DS221">
            <v>0</v>
          </cell>
          <cell r="DT221">
            <v>0</v>
          </cell>
          <cell r="DU221">
            <v>0</v>
          </cell>
          <cell r="DV221">
            <v>0</v>
          </cell>
          <cell r="DW221">
            <v>0</v>
          </cell>
          <cell r="DX221">
            <v>0</v>
          </cell>
          <cell r="DY221">
            <v>0</v>
          </cell>
          <cell r="DZ221">
            <v>0</v>
          </cell>
          <cell r="EA221">
            <v>0</v>
          </cell>
          <cell r="EB221">
            <v>0</v>
          </cell>
          <cell r="EC221">
            <v>0</v>
          </cell>
          <cell r="ED221">
            <v>0</v>
          </cell>
          <cell r="EE221">
            <v>0</v>
          </cell>
          <cell r="EF221">
            <v>0</v>
          </cell>
          <cell r="EG221">
            <v>0</v>
          </cell>
          <cell r="EH221">
            <v>0</v>
          </cell>
          <cell r="EI221">
            <v>0</v>
          </cell>
          <cell r="EJ221">
            <v>0</v>
          </cell>
          <cell r="EK221">
            <v>0</v>
          </cell>
          <cell r="EL221">
            <v>0</v>
          </cell>
          <cell r="EM221">
            <v>0</v>
          </cell>
          <cell r="EN221">
            <v>0</v>
          </cell>
          <cell r="EO221">
            <v>0</v>
          </cell>
          <cell r="EP221">
            <v>0</v>
          </cell>
          <cell r="EQ221">
            <v>0</v>
          </cell>
          <cell r="ER221">
            <v>0</v>
          </cell>
          <cell r="ES221">
            <v>0</v>
          </cell>
          <cell r="ET221">
            <v>0</v>
          </cell>
          <cell r="EU221">
            <v>0</v>
          </cell>
          <cell r="EV221">
            <v>0</v>
          </cell>
          <cell r="EW221">
            <v>0</v>
          </cell>
          <cell r="EX221">
            <v>0</v>
          </cell>
          <cell r="EY221">
            <v>0</v>
          </cell>
          <cell r="EZ221">
            <v>0</v>
          </cell>
          <cell r="FA221">
            <v>0</v>
          </cell>
          <cell r="FB221">
            <v>0</v>
          </cell>
          <cell r="FC221">
            <v>0</v>
          </cell>
          <cell r="FD221">
            <v>0</v>
          </cell>
          <cell r="FE221">
            <v>0</v>
          </cell>
          <cell r="FF221">
            <v>0</v>
          </cell>
          <cell r="FG221">
            <v>0</v>
          </cell>
          <cell r="FH221">
            <v>0</v>
          </cell>
          <cell r="FI221">
            <v>0</v>
          </cell>
          <cell r="FJ221">
            <v>0</v>
          </cell>
          <cell r="FK221">
            <v>0</v>
          </cell>
          <cell r="FL221">
            <v>0</v>
          </cell>
          <cell r="FM221">
            <v>0</v>
          </cell>
          <cell r="FN221">
            <v>0</v>
          </cell>
          <cell r="FO221">
            <v>0</v>
          </cell>
          <cell r="FP221">
            <v>21.499750996015933</v>
          </cell>
          <cell r="FQ221">
            <v>21.499750996015933</v>
          </cell>
          <cell r="FR221">
            <v>21.495603321934539</v>
          </cell>
          <cell r="FS221">
            <v>21.495603321934539</v>
          </cell>
          <cell r="FT221">
            <v>21.500800000000002</v>
          </cell>
          <cell r="FU221">
            <v>21.500800000000002</v>
          </cell>
          <cell r="FV221">
            <v>21.500800000000002</v>
          </cell>
          <cell r="FW221">
            <v>21.500800000000002</v>
          </cell>
          <cell r="FX221">
            <v>21.500800000000002</v>
          </cell>
          <cell r="FY221">
            <v>21.500800000000002</v>
          </cell>
          <cell r="FZ221">
            <v>21.500800000000002</v>
          </cell>
          <cell r="GA221">
            <v>21.49851270957274</v>
          </cell>
          <cell r="GB221">
            <v>25.002588499119014</v>
          </cell>
          <cell r="GC221">
            <v>36.000799999999998</v>
          </cell>
          <cell r="GD221">
            <v>36.000799999999998</v>
          </cell>
          <cell r="GE221">
            <v>39.78</v>
          </cell>
          <cell r="GF221">
            <v>39.78</v>
          </cell>
          <cell r="GG221">
            <v>39.79</v>
          </cell>
          <cell r="GH221">
            <v>39.79</v>
          </cell>
          <cell r="GI221">
            <v>39.799844754934568</v>
          </cell>
          <cell r="GJ221">
            <v>39.799844754934568</v>
          </cell>
          <cell r="GK221">
            <v>39.799844754934568</v>
          </cell>
          <cell r="GL221">
            <v>43.094200000000001</v>
          </cell>
          <cell r="GM221">
            <v>48.220800000000004</v>
          </cell>
          <cell r="GN221">
            <v>0</v>
          </cell>
          <cell r="GO221">
            <v>0</v>
          </cell>
          <cell r="GP221">
            <v>0</v>
          </cell>
          <cell r="GQ221">
            <v>0</v>
          </cell>
        </row>
        <row r="222">
          <cell r="A222" t="str">
            <v>BLJT IN</v>
          </cell>
          <cell r="B222" t="str">
            <v>Balaji Telefilms</v>
          </cell>
          <cell r="C222" t="str">
            <v>Media and Entertainment</v>
          </cell>
          <cell r="D222">
            <v>0</v>
          </cell>
          <cell r="E222">
            <v>0</v>
          </cell>
          <cell r="F222">
            <v>0</v>
          </cell>
          <cell r="G222">
            <v>0</v>
          </cell>
          <cell r="H222">
            <v>0</v>
          </cell>
          <cell r="I222">
            <v>0</v>
          </cell>
          <cell r="J222">
            <v>0</v>
          </cell>
          <cell r="K222">
            <v>0</v>
          </cell>
          <cell r="L222">
            <v>0</v>
          </cell>
          <cell r="M222">
            <v>0</v>
          </cell>
          <cell r="N222">
            <v>0</v>
          </cell>
          <cell r="O222">
            <v>0</v>
          </cell>
          <cell r="P222">
            <v>0</v>
          </cell>
          <cell r="Q222">
            <v>0</v>
          </cell>
          <cell r="R222">
            <v>0</v>
          </cell>
          <cell r="S222">
            <v>0</v>
          </cell>
          <cell r="T222">
            <v>0</v>
          </cell>
          <cell r="U222">
            <v>0</v>
          </cell>
          <cell r="V222">
            <v>0</v>
          </cell>
          <cell r="W222">
            <v>0</v>
          </cell>
          <cell r="X222">
            <v>0</v>
          </cell>
          <cell r="Y222">
            <v>0</v>
          </cell>
          <cell r="Z222">
            <v>0</v>
          </cell>
          <cell r="AA222">
            <v>0</v>
          </cell>
          <cell r="AB222">
            <v>0</v>
          </cell>
          <cell r="AC222">
            <v>0</v>
          </cell>
          <cell r="AD222">
            <v>0</v>
          </cell>
          <cell r="AE222">
            <v>0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0</v>
          </cell>
          <cell r="AK222">
            <v>0</v>
          </cell>
          <cell r="AL222">
            <v>0</v>
          </cell>
          <cell r="AM222">
            <v>0</v>
          </cell>
          <cell r="AN222">
            <v>110.19999999999993</v>
          </cell>
          <cell r="AO222">
            <v>112.83199999999997</v>
          </cell>
          <cell r="AP222">
            <v>93.455999999999932</v>
          </cell>
          <cell r="AQ222">
            <v>96.473999999999904</v>
          </cell>
          <cell r="AR222">
            <v>125.15099999999993</v>
          </cell>
          <cell r="AS222">
            <v>170.16199999999998</v>
          </cell>
          <cell r="AT222">
            <v>146.08899999999997</v>
          </cell>
          <cell r="AU222">
            <v>155.02600000000007</v>
          </cell>
          <cell r="AV222">
            <v>173.76999999999998</v>
          </cell>
          <cell r="AW222">
            <v>192.96700000000004</v>
          </cell>
          <cell r="AX222">
            <v>217.70100000000002</v>
          </cell>
          <cell r="AY222">
            <v>212.78199999999998</v>
          </cell>
          <cell r="AZ222">
            <v>184.40300000000008</v>
          </cell>
          <cell r="BA222">
            <v>262.76100000000008</v>
          </cell>
          <cell r="BB222">
            <v>188.17000000000002</v>
          </cell>
          <cell r="BC222">
            <v>238.51399999999995</v>
          </cell>
          <cell r="BD222">
            <v>222.55999999999992</v>
          </cell>
          <cell r="BE222">
            <v>181.24499999999995</v>
          </cell>
          <cell r="BF222">
            <v>5.678999999999931</v>
          </cell>
          <cell r="BG222">
            <v>-146.28100000000006</v>
          </cell>
          <cell r="BH222">
            <v>0</v>
          </cell>
          <cell r="BI222">
            <v>0</v>
          </cell>
          <cell r="BJ222">
            <v>0</v>
          </cell>
          <cell r="BK222">
            <v>0</v>
          </cell>
          <cell r="BL222">
            <v>0</v>
          </cell>
          <cell r="BM222">
            <v>0</v>
          </cell>
          <cell r="BN222">
            <v>0</v>
          </cell>
          <cell r="BO222">
            <v>0</v>
          </cell>
          <cell r="BP222">
            <v>0</v>
          </cell>
          <cell r="BQ222">
            <v>0</v>
          </cell>
          <cell r="BR222">
            <v>0</v>
          </cell>
          <cell r="BS222">
            <v>0</v>
          </cell>
          <cell r="BT222">
            <v>0</v>
          </cell>
          <cell r="BU222">
            <v>0</v>
          </cell>
          <cell r="BV222">
            <v>0</v>
          </cell>
          <cell r="BW222">
            <v>0</v>
          </cell>
          <cell r="BX222">
            <v>0</v>
          </cell>
          <cell r="BY222">
            <v>0</v>
          </cell>
          <cell r="BZ222">
            <v>0</v>
          </cell>
          <cell r="CA222">
            <v>0</v>
          </cell>
          <cell r="CB222">
            <v>0</v>
          </cell>
          <cell r="CC222">
            <v>0</v>
          </cell>
          <cell r="CD222">
            <v>0</v>
          </cell>
          <cell r="CE222">
            <v>0</v>
          </cell>
          <cell r="CF222">
            <v>0</v>
          </cell>
          <cell r="CG222">
            <v>0</v>
          </cell>
          <cell r="CH222">
            <v>0</v>
          </cell>
          <cell r="CI222">
            <v>0</v>
          </cell>
          <cell r="CJ222">
            <v>0</v>
          </cell>
          <cell r="CK222">
            <v>0</v>
          </cell>
          <cell r="CL222">
            <v>0</v>
          </cell>
          <cell r="CM222">
            <v>0</v>
          </cell>
          <cell r="CN222">
            <v>0</v>
          </cell>
          <cell r="CO222">
            <v>0</v>
          </cell>
          <cell r="CP222">
            <v>0</v>
          </cell>
          <cell r="CQ222">
            <v>0</v>
          </cell>
          <cell r="CR222">
            <v>110.19999999999993</v>
          </cell>
          <cell r="CS222">
            <v>112.83199999999997</v>
          </cell>
          <cell r="CT222">
            <v>93.455999999999932</v>
          </cell>
          <cell r="CU222">
            <v>96.473999999999904</v>
          </cell>
          <cell r="CV222">
            <v>125.15099999999993</v>
          </cell>
          <cell r="CW222">
            <v>170.16199999999998</v>
          </cell>
          <cell r="CX222">
            <v>146.08899999999997</v>
          </cell>
          <cell r="CY222">
            <v>155.02600000000007</v>
          </cell>
          <cell r="CZ222">
            <v>173.76999999999998</v>
          </cell>
          <cell r="DA222">
            <v>192.96700000000004</v>
          </cell>
          <cell r="DB222">
            <v>217.70100000000002</v>
          </cell>
          <cell r="DC222">
            <v>212.78199999999998</v>
          </cell>
          <cell r="DD222">
            <v>184.40300000000008</v>
          </cell>
          <cell r="DE222">
            <v>262.76100000000008</v>
          </cell>
          <cell r="DF222">
            <v>188.17000000000002</v>
          </cell>
          <cell r="DG222">
            <v>238.51399999999995</v>
          </cell>
          <cell r="DH222">
            <v>222.55999999999992</v>
          </cell>
          <cell r="DI222">
            <v>181.24499999999995</v>
          </cell>
          <cell r="DJ222">
            <v>5.678999999999931</v>
          </cell>
          <cell r="DK222">
            <v>-146.28100000000006</v>
          </cell>
          <cell r="DL222">
            <v>0</v>
          </cell>
          <cell r="DM222">
            <v>0</v>
          </cell>
          <cell r="DN222">
            <v>0</v>
          </cell>
          <cell r="DO222">
            <v>0</v>
          </cell>
          <cell r="DP222">
            <v>0</v>
          </cell>
          <cell r="DQ222">
            <v>0</v>
          </cell>
          <cell r="DR222">
            <v>0</v>
          </cell>
          <cell r="DS222">
            <v>0</v>
          </cell>
          <cell r="DT222">
            <v>0</v>
          </cell>
          <cell r="DU222">
            <v>0</v>
          </cell>
          <cell r="DV222">
            <v>0</v>
          </cell>
          <cell r="DW222">
            <v>0</v>
          </cell>
          <cell r="DX222">
            <v>0</v>
          </cell>
          <cell r="DY222">
            <v>0</v>
          </cell>
          <cell r="DZ222">
            <v>0</v>
          </cell>
          <cell r="EA222">
            <v>0</v>
          </cell>
          <cell r="EB222">
            <v>0</v>
          </cell>
          <cell r="EC222">
            <v>0</v>
          </cell>
          <cell r="ED222">
            <v>0</v>
          </cell>
          <cell r="EE222">
            <v>0</v>
          </cell>
          <cell r="EF222">
            <v>0</v>
          </cell>
          <cell r="EG222">
            <v>0</v>
          </cell>
          <cell r="EH222">
            <v>0</v>
          </cell>
          <cell r="EI222">
            <v>0</v>
          </cell>
          <cell r="EJ222">
            <v>0</v>
          </cell>
          <cell r="EK222">
            <v>0</v>
          </cell>
          <cell r="EL222">
            <v>0</v>
          </cell>
          <cell r="EM222">
            <v>0</v>
          </cell>
          <cell r="EN222">
            <v>0</v>
          </cell>
          <cell r="EO222">
            <v>0</v>
          </cell>
          <cell r="EP222">
            <v>0</v>
          </cell>
          <cell r="EQ222">
            <v>0</v>
          </cell>
          <cell r="ER222">
            <v>0</v>
          </cell>
          <cell r="ES222">
            <v>0</v>
          </cell>
          <cell r="ET222">
            <v>0</v>
          </cell>
          <cell r="EU222">
            <v>0</v>
          </cell>
          <cell r="EV222">
            <v>0</v>
          </cell>
          <cell r="EW222">
            <v>0</v>
          </cell>
          <cell r="EX222">
            <v>0</v>
          </cell>
          <cell r="EY222">
            <v>0</v>
          </cell>
          <cell r="EZ222">
            <v>0</v>
          </cell>
          <cell r="FA222">
            <v>0</v>
          </cell>
          <cell r="FB222">
            <v>0</v>
          </cell>
          <cell r="FC222">
            <v>0</v>
          </cell>
          <cell r="FD222">
            <v>0</v>
          </cell>
          <cell r="FE222">
            <v>0</v>
          </cell>
          <cell r="FF222">
            <v>0</v>
          </cell>
          <cell r="FG222">
            <v>0</v>
          </cell>
          <cell r="FH222">
            <v>0</v>
          </cell>
          <cell r="FI222">
            <v>0</v>
          </cell>
          <cell r="FJ222">
            <v>0</v>
          </cell>
          <cell r="FK222">
            <v>0</v>
          </cell>
          <cell r="FL222">
            <v>0</v>
          </cell>
          <cell r="FM222">
            <v>0</v>
          </cell>
          <cell r="FN222">
            <v>0</v>
          </cell>
          <cell r="FO222">
            <v>0</v>
          </cell>
          <cell r="FP222">
            <v>0</v>
          </cell>
          <cell r="FQ222">
            <v>0</v>
          </cell>
          <cell r="FR222">
            <v>0</v>
          </cell>
          <cell r="FS222">
            <v>0</v>
          </cell>
          <cell r="FT222">
            <v>0</v>
          </cell>
          <cell r="FU222">
            <v>0</v>
          </cell>
          <cell r="FV222">
            <v>0</v>
          </cell>
          <cell r="FW222">
            <v>0</v>
          </cell>
          <cell r="FX222">
            <v>51.516500000000001</v>
          </cell>
          <cell r="FY222">
            <v>51.516500000000001</v>
          </cell>
          <cell r="FZ222">
            <v>51.516500000000001</v>
          </cell>
          <cell r="GA222">
            <v>58.363500000000002</v>
          </cell>
          <cell r="GB222">
            <v>65.210499999999996</v>
          </cell>
          <cell r="GC222">
            <v>65.210499999999996</v>
          </cell>
          <cell r="GD222">
            <v>65.210499999999996</v>
          </cell>
          <cell r="GE222">
            <v>65.210499999999996</v>
          </cell>
          <cell r="GF222">
            <v>65.210499999999996</v>
          </cell>
          <cell r="GG222">
            <v>65.210499999999996</v>
          </cell>
          <cell r="GH222">
            <v>65.210499999999996</v>
          </cell>
          <cell r="GI222">
            <v>65.210499999999996</v>
          </cell>
          <cell r="GJ222">
            <v>65.210499999999996</v>
          </cell>
          <cell r="GK222">
            <v>65.210499999999996</v>
          </cell>
          <cell r="GL222">
            <v>65.210499999999996</v>
          </cell>
          <cell r="GM222">
            <v>65.210499999999996</v>
          </cell>
          <cell r="GN222">
            <v>65.210499999999996</v>
          </cell>
          <cell r="GO222">
            <v>65.210499999999996</v>
          </cell>
          <cell r="GP222">
            <v>65.210499999999996</v>
          </cell>
          <cell r="GQ222">
            <v>65.210499999999996</v>
          </cell>
        </row>
        <row r="223">
          <cell r="A223" t="str">
            <v>CNMX IN</v>
          </cell>
          <cell r="B223" t="str">
            <v>Cinemax India</v>
          </cell>
          <cell r="C223" t="str">
            <v>Media and Entertainment</v>
          </cell>
          <cell r="D223">
            <v>0</v>
          </cell>
          <cell r="E223">
            <v>0</v>
          </cell>
          <cell r="F223">
            <v>0</v>
          </cell>
          <cell r="G223">
            <v>0</v>
          </cell>
          <cell r="H223">
            <v>0</v>
          </cell>
          <cell r="I223">
            <v>0</v>
          </cell>
          <cell r="J223">
            <v>0</v>
          </cell>
          <cell r="K223">
            <v>0</v>
          </cell>
          <cell r="L223">
            <v>0</v>
          </cell>
          <cell r="M223">
            <v>0</v>
          </cell>
          <cell r="N223">
            <v>0</v>
          </cell>
          <cell r="O223">
            <v>0</v>
          </cell>
          <cell r="P223">
            <v>0</v>
          </cell>
          <cell r="Q223">
            <v>0</v>
          </cell>
          <cell r="R223">
            <v>0</v>
          </cell>
          <cell r="S223">
            <v>0</v>
          </cell>
          <cell r="T223">
            <v>0</v>
          </cell>
          <cell r="U223">
            <v>0</v>
          </cell>
          <cell r="V223">
            <v>0</v>
          </cell>
          <cell r="W223">
            <v>0</v>
          </cell>
          <cell r="X223">
            <v>0</v>
          </cell>
          <cell r="Y223">
            <v>0</v>
          </cell>
          <cell r="Z223">
            <v>0</v>
          </cell>
          <cell r="AA223">
            <v>0</v>
          </cell>
          <cell r="AB223">
            <v>0</v>
          </cell>
          <cell r="AC223">
            <v>0</v>
          </cell>
          <cell r="AD223">
            <v>0</v>
          </cell>
          <cell r="AE223">
            <v>0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0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O223">
            <v>0</v>
          </cell>
          <cell r="AP223">
            <v>0</v>
          </cell>
          <cell r="AQ223">
            <v>0</v>
          </cell>
          <cell r="AR223">
            <v>0</v>
          </cell>
          <cell r="AS223">
            <v>0</v>
          </cell>
          <cell r="AT223">
            <v>0</v>
          </cell>
          <cell r="AU223">
            <v>0</v>
          </cell>
          <cell r="AV223">
            <v>0</v>
          </cell>
          <cell r="AW223">
            <v>0</v>
          </cell>
          <cell r="AX223">
            <v>0</v>
          </cell>
          <cell r="AY223">
            <v>0</v>
          </cell>
          <cell r="AZ223">
            <v>33.700000000000031</v>
          </cell>
          <cell r="BA223">
            <v>46.100000000000016</v>
          </cell>
          <cell r="BB223">
            <v>35.29999999999999</v>
          </cell>
          <cell r="BC223">
            <v>22.099999999999994</v>
          </cell>
          <cell r="BD223">
            <v>36.399999999999949</v>
          </cell>
          <cell r="BE223">
            <v>43.700000000000031</v>
          </cell>
          <cell r="BF223">
            <v>20.6</v>
          </cell>
          <cell r="BG223">
            <v>9.700000000000033</v>
          </cell>
          <cell r="BH223">
            <v>0</v>
          </cell>
          <cell r="BI223">
            <v>0</v>
          </cell>
          <cell r="BJ223">
            <v>0</v>
          </cell>
          <cell r="BK223">
            <v>0</v>
          </cell>
          <cell r="BL223">
            <v>0</v>
          </cell>
          <cell r="BM223">
            <v>0</v>
          </cell>
          <cell r="BN223">
            <v>0</v>
          </cell>
          <cell r="BO223">
            <v>0</v>
          </cell>
          <cell r="BP223">
            <v>0</v>
          </cell>
          <cell r="BQ223">
            <v>0</v>
          </cell>
          <cell r="BR223">
            <v>0</v>
          </cell>
          <cell r="BS223">
            <v>0</v>
          </cell>
          <cell r="BT223">
            <v>0</v>
          </cell>
          <cell r="BU223">
            <v>0</v>
          </cell>
          <cell r="BV223">
            <v>0</v>
          </cell>
          <cell r="BW223">
            <v>0</v>
          </cell>
          <cell r="BX223">
            <v>0</v>
          </cell>
          <cell r="BY223">
            <v>0</v>
          </cell>
          <cell r="BZ223">
            <v>0</v>
          </cell>
          <cell r="CA223">
            <v>0</v>
          </cell>
          <cell r="CB223">
            <v>0</v>
          </cell>
          <cell r="CC223">
            <v>0</v>
          </cell>
          <cell r="CD223">
            <v>0</v>
          </cell>
          <cell r="CE223">
            <v>0</v>
          </cell>
          <cell r="CF223">
            <v>0</v>
          </cell>
          <cell r="CG223">
            <v>0</v>
          </cell>
          <cell r="CH223">
            <v>0</v>
          </cell>
          <cell r="CI223">
            <v>0</v>
          </cell>
          <cell r="CJ223">
            <v>0</v>
          </cell>
          <cell r="CK223">
            <v>0</v>
          </cell>
          <cell r="CL223">
            <v>0</v>
          </cell>
          <cell r="CM223">
            <v>0</v>
          </cell>
          <cell r="CN223">
            <v>0</v>
          </cell>
          <cell r="CO223">
            <v>0</v>
          </cell>
          <cell r="CP223">
            <v>0</v>
          </cell>
          <cell r="CQ223">
            <v>0</v>
          </cell>
          <cell r="CR223">
            <v>0</v>
          </cell>
          <cell r="CS223">
            <v>0</v>
          </cell>
          <cell r="CT223">
            <v>0</v>
          </cell>
          <cell r="CU223">
            <v>0</v>
          </cell>
          <cell r="CV223">
            <v>0</v>
          </cell>
          <cell r="CW223">
            <v>0</v>
          </cell>
          <cell r="CX223">
            <v>0</v>
          </cell>
          <cell r="CY223">
            <v>0</v>
          </cell>
          <cell r="CZ223">
            <v>0</v>
          </cell>
          <cell r="DA223">
            <v>0</v>
          </cell>
          <cell r="DB223">
            <v>0</v>
          </cell>
          <cell r="DC223">
            <v>0</v>
          </cell>
          <cell r="DD223">
            <v>33.700000000000031</v>
          </cell>
          <cell r="DE223">
            <v>46.100000000000016</v>
          </cell>
          <cell r="DF223">
            <v>35.29999999999999</v>
          </cell>
          <cell r="DG223">
            <v>22.099999999999994</v>
          </cell>
          <cell r="DH223">
            <v>36.399999999999949</v>
          </cell>
          <cell r="DI223">
            <v>43.700000000000031</v>
          </cell>
          <cell r="DJ223">
            <v>20.6</v>
          </cell>
          <cell r="DK223">
            <v>9.700000000000033</v>
          </cell>
          <cell r="DL223">
            <v>0</v>
          </cell>
          <cell r="DM223">
            <v>0</v>
          </cell>
          <cell r="DN223">
            <v>0</v>
          </cell>
          <cell r="DO223">
            <v>0</v>
          </cell>
          <cell r="DP223">
            <v>0</v>
          </cell>
          <cell r="DQ223">
            <v>0</v>
          </cell>
          <cell r="DR223">
            <v>0</v>
          </cell>
          <cell r="DS223">
            <v>0</v>
          </cell>
          <cell r="DT223">
            <v>0</v>
          </cell>
          <cell r="DU223">
            <v>0</v>
          </cell>
          <cell r="DV223">
            <v>0</v>
          </cell>
          <cell r="DW223">
            <v>0</v>
          </cell>
          <cell r="DX223">
            <v>0</v>
          </cell>
          <cell r="DY223">
            <v>0</v>
          </cell>
          <cell r="DZ223">
            <v>0</v>
          </cell>
          <cell r="EA223">
            <v>0</v>
          </cell>
          <cell r="EB223">
            <v>0</v>
          </cell>
          <cell r="EC223">
            <v>0</v>
          </cell>
          <cell r="ED223">
            <v>0</v>
          </cell>
          <cell r="EE223">
            <v>0</v>
          </cell>
          <cell r="EF223">
            <v>0</v>
          </cell>
          <cell r="EG223">
            <v>0</v>
          </cell>
          <cell r="EH223">
            <v>0</v>
          </cell>
          <cell r="EI223">
            <v>0</v>
          </cell>
          <cell r="EJ223">
            <v>0</v>
          </cell>
          <cell r="EK223">
            <v>0</v>
          </cell>
          <cell r="EL223">
            <v>0</v>
          </cell>
          <cell r="EM223">
            <v>0</v>
          </cell>
          <cell r="EN223">
            <v>0</v>
          </cell>
          <cell r="EO223">
            <v>0</v>
          </cell>
          <cell r="EP223">
            <v>0</v>
          </cell>
          <cell r="EQ223">
            <v>0</v>
          </cell>
          <cell r="ER223">
            <v>0</v>
          </cell>
          <cell r="ES223">
            <v>0</v>
          </cell>
          <cell r="ET223">
            <v>0</v>
          </cell>
          <cell r="EU223">
            <v>0</v>
          </cell>
          <cell r="EV223">
            <v>0</v>
          </cell>
          <cell r="EW223">
            <v>0</v>
          </cell>
          <cell r="EX223">
            <v>0</v>
          </cell>
          <cell r="EY223">
            <v>0</v>
          </cell>
          <cell r="EZ223">
            <v>0</v>
          </cell>
          <cell r="FA223">
            <v>0</v>
          </cell>
          <cell r="FB223">
            <v>0</v>
          </cell>
          <cell r="FC223">
            <v>0</v>
          </cell>
          <cell r="FD223">
            <v>0</v>
          </cell>
          <cell r="FE223">
            <v>0</v>
          </cell>
          <cell r="FF223">
            <v>0</v>
          </cell>
          <cell r="FG223">
            <v>0</v>
          </cell>
          <cell r="FH223">
            <v>0</v>
          </cell>
          <cell r="FI223">
            <v>0</v>
          </cell>
          <cell r="FJ223">
            <v>0</v>
          </cell>
          <cell r="FK223">
            <v>0</v>
          </cell>
          <cell r="FL223">
            <v>0</v>
          </cell>
          <cell r="FM223">
            <v>0</v>
          </cell>
          <cell r="FN223">
            <v>0</v>
          </cell>
          <cell r="FO223">
            <v>0</v>
          </cell>
          <cell r="FP223">
            <v>0</v>
          </cell>
          <cell r="FQ223">
            <v>0</v>
          </cell>
          <cell r="FR223">
            <v>0</v>
          </cell>
          <cell r="FS223">
            <v>0</v>
          </cell>
          <cell r="FT223">
            <v>0</v>
          </cell>
          <cell r="FU223">
            <v>0</v>
          </cell>
          <cell r="FV223">
            <v>0</v>
          </cell>
          <cell r="FW223">
            <v>0</v>
          </cell>
          <cell r="FX223">
            <v>0</v>
          </cell>
          <cell r="FY223">
            <v>0</v>
          </cell>
          <cell r="FZ223">
            <v>0</v>
          </cell>
          <cell r="GA223">
            <v>0</v>
          </cell>
          <cell r="GB223">
            <v>0</v>
          </cell>
          <cell r="GC223">
            <v>0</v>
          </cell>
          <cell r="GD223">
            <v>0</v>
          </cell>
          <cell r="GE223">
            <v>0</v>
          </cell>
          <cell r="GF223">
            <v>0</v>
          </cell>
          <cell r="GG223">
            <v>0</v>
          </cell>
          <cell r="GH223">
            <v>0</v>
          </cell>
          <cell r="GI223">
            <v>0</v>
          </cell>
          <cell r="GJ223">
            <v>28</v>
          </cell>
          <cell r="GK223">
            <v>28</v>
          </cell>
          <cell r="GL223">
            <v>28</v>
          </cell>
          <cell r="GM223">
            <v>28</v>
          </cell>
          <cell r="GN223">
            <v>28</v>
          </cell>
          <cell r="GO223">
            <v>28</v>
          </cell>
          <cell r="GP223">
            <v>28</v>
          </cell>
          <cell r="GQ223">
            <v>28</v>
          </cell>
        </row>
        <row r="224">
          <cell r="A224" t="str">
            <v>ENIL IN</v>
          </cell>
          <cell r="B224" t="str">
            <v>Entertainment Network India</v>
          </cell>
          <cell r="C224" t="str">
            <v>Media and Entertainment</v>
          </cell>
          <cell r="D224">
            <v>0</v>
          </cell>
          <cell r="E224">
            <v>0</v>
          </cell>
          <cell r="F224">
            <v>0</v>
          </cell>
          <cell r="G224">
            <v>0</v>
          </cell>
          <cell r="H224">
            <v>0</v>
          </cell>
          <cell r="I224">
            <v>0</v>
          </cell>
          <cell r="J224">
            <v>0</v>
          </cell>
          <cell r="K224">
            <v>0</v>
          </cell>
          <cell r="L224">
            <v>0</v>
          </cell>
          <cell r="M224">
            <v>0</v>
          </cell>
          <cell r="N224">
            <v>0</v>
          </cell>
          <cell r="O224">
            <v>0</v>
          </cell>
          <cell r="P224">
            <v>0</v>
          </cell>
          <cell r="Q224">
            <v>0</v>
          </cell>
          <cell r="R224">
            <v>0</v>
          </cell>
          <cell r="S224">
            <v>0</v>
          </cell>
          <cell r="T224">
            <v>0</v>
          </cell>
          <cell r="U224">
            <v>0</v>
          </cell>
          <cell r="V224">
            <v>0</v>
          </cell>
          <cell r="W224">
            <v>0</v>
          </cell>
          <cell r="X224">
            <v>0</v>
          </cell>
          <cell r="Y224">
            <v>0</v>
          </cell>
          <cell r="Z224">
            <v>0</v>
          </cell>
          <cell r="AA224">
            <v>0</v>
          </cell>
          <cell r="AB224">
            <v>0</v>
          </cell>
          <cell r="AC224">
            <v>0</v>
          </cell>
          <cell r="AD224">
            <v>0</v>
          </cell>
          <cell r="AE224">
            <v>0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O224">
            <v>0</v>
          </cell>
          <cell r="AP224">
            <v>0</v>
          </cell>
          <cell r="AQ224">
            <v>0</v>
          </cell>
          <cell r="AR224">
            <v>0</v>
          </cell>
          <cell r="AS224">
            <v>0</v>
          </cell>
          <cell r="AT224">
            <v>0</v>
          </cell>
          <cell r="AU224">
            <v>54.934999999999974</v>
          </cell>
          <cell r="AV224">
            <v>13.115999999999994</v>
          </cell>
          <cell r="AW224">
            <v>49.313000000000009</v>
          </cell>
          <cell r="AX224">
            <v>124.00000000000001</v>
          </cell>
          <cell r="AY224">
            <v>104.38900000000001</v>
          </cell>
          <cell r="AZ224">
            <v>4.1160000000000068</v>
          </cell>
          <cell r="BA224">
            <v>6.3989999999999956</v>
          </cell>
          <cell r="BB224">
            <v>80.540000000000077</v>
          </cell>
          <cell r="BC224">
            <v>70.877299999999934</v>
          </cell>
          <cell r="BD224">
            <v>0.69699999999990325</v>
          </cell>
          <cell r="BE224">
            <v>-32.777999999999949</v>
          </cell>
          <cell r="BF224">
            <v>48.618999999999943</v>
          </cell>
          <cell r="BG224">
            <v>12.584999999999994</v>
          </cell>
          <cell r="BH224">
            <v>0</v>
          </cell>
          <cell r="BI224">
            <v>0</v>
          </cell>
          <cell r="BJ224">
            <v>0</v>
          </cell>
          <cell r="BK224">
            <v>0</v>
          </cell>
          <cell r="BL224">
            <v>0</v>
          </cell>
          <cell r="BM224">
            <v>0</v>
          </cell>
          <cell r="BN224">
            <v>0</v>
          </cell>
          <cell r="BO224">
            <v>0</v>
          </cell>
          <cell r="BP224">
            <v>0</v>
          </cell>
          <cell r="BQ224">
            <v>0</v>
          </cell>
          <cell r="BR224">
            <v>0</v>
          </cell>
          <cell r="BS224">
            <v>0</v>
          </cell>
          <cell r="BT224">
            <v>0</v>
          </cell>
          <cell r="BU224">
            <v>0</v>
          </cell>
          <cell r="BV224">
            <v>0</v>
          </cell>
          <cell r="BW224">
            <v>0</v>
          </cell>
          <cell r="BX224">
            <v>0</v>
          </cell>
          <cell r="BY224">
            <v>0</v>
          </cell>
          <cell r="BZ224">
            <v>0</v>
          </cell>
          <cell r="CA224">
            <v>0</v>
          </cell>
          <cell r="CB224">
            <v>0</v>
          </cell>
          <cell r="CC224">
            <v>0</v>
          </cell>
          <cell r="CD224">
            <v>0</v>
          </cell>
          <cell r="CE224">
            <v>0</v>
          </cell>
          <cell r="CF224">
            <v>0</v>
          </cell>
          <cell r="CG224">
            <v>0</v>
          </cell>
          <cell r="CH224">
            <v>0</v>
          </cell>
          <cell r="CI224">
            <v>0</v>
          </cell>
          <cell r="CJ224">
            <v>0</v>
          </cell>
          <cell r="CK224">
            <v>0</v>
          </cell>
          <cell r="CL224">
            <v>0</v>
          </cell>
          <cell r="CM224">
            <v>0</v>
          </cell>
          <cell r="CN224">
            <v>0</v>
          </cell>
          <cell r="CO224">
            <v>0</v>
          </cell>
          <cell r="CP224">
            <v>0</v>
          </cell>
          <cell r="CQ224">
            <v>0</v>
          </cell>
          <cell r="CR224">
            <v>0</v>
          </cell>
          <cell r="CS224">
            <v>0</v>
          </cell>
          <cell r="CT224">
            <v>0</v>
          </cell>
          <cell r="CU224">
            <v>0</v>
          </cell>
          <cell r="CV224">
            <v>0</v>
          </cell>
          <cell r="CW224">
            <v>0</v>
          </cell>
          <cell r="CX224">
            <v>0</v>
          </cell>
          <cell r="CY224">
            <v>-43.17600000000003</v>
          </cell>
          <cell r="CZ224">
            <v>13.115999999999994</v>
          </cell>
          <cell r="DA224">
            <v>49.313000000000009</v>
          </cell>
          <cell r="DB224">
            <v>124.00000000000001</v>
          </cell>
          <cell r="DC224">
            <v>104.38900000000001</v>
          </cell>
          <cell r="DD224">
            <v>4.1160000000000068</v>
          </cell>
          <cell r="DE224">
            <v>6.3989999999999956</v>
          </cell>
          <cell r="DF224">
            <v>80.540000000000077</v>
          </cell>
          <cell r="DG224">
            <v>70.877299999999934</v>
          </cell>
          <cell r="DH224">
            <v>0.69699999999990325</v>
          </cell>
          <cell r="DI224">
            <v>-32.777999999999949</v>
          </cell>
          <cell r="DJ224">
            <v>48.618999999999943</v>
          </cell>
          <cell r="DK224">
            <v>12.584999999999994</v>
          </cell>
          <cell r="DL224">
            <v>0</v>
          </cell>
          <cell r="DM224">
            <v>0</v>
          </cell>
          <cell r="DN224">
            <v>0</v>
          </cell>
          <cell r="DO224">
            <v>0</v>
          </cell>
          <cell r="DP224">
            <v>0</v>
          </cell>
          <cell r="DQ224">
            <v>0</v>
          </cell>
          <cell r="DR224">
            <v>0</v>
          </cell>
          <cell r="DS224">
            <v>0</v>
          </cell>
          <cell r="DT224">
            <v>0</v>
          </cell>
          <cell r="DU224">
            <v>0</v>
          </cell>
          <cell r="DV224">
            <v>0</v>
          </cell>
          <cell r="DW224">
            <v>0</v>
          </cell>
          <cell r="DX224">
            <v>0</v>
          </cell>
          <cell r="DY224">
            <v>0</v>
          </cell>
          <cell r="DZ224">
            <v>0</v>
          </cell>
          <cell r="EA224">
            <v>0</v>
          </cell>
          <cell r="EB224">
            <v>0</v>
          </cell>
          <cell r="EC224">
            <v>0</v>
          </cell>
          <cell r="ED224">
            <v>0</v>
          </cell>
          <cell r="EE224">
            <v>0</v>
          </cell>
          <cell r="EF224">
            <v>0</v>
          </cell>
          <cell r="EG224">
            <v>0</v>
          </cell>
          <cell r="EH224">
            <v>0</v>
          </cell>
          <cell r="EI224">
            <v>0</v>
          </cell>
          <cell r="EJ224">
            <v>0</v>
          </cell>
          <cell r="EK224">
            <v>0</v>
          </cell>
          <cell r="EL224">
            <v>0</v>
          </cell>
          <cell r="EM224">
            <v>0</v>
          </cell>
          <cell r="EN224">
            <v>0</v>
          </cell>
          <cell r="EO224">
            <v>0</v>
          </cell>
          <cell r="EP224">
            <v>0</v>
          </cell>
          <cell r="EQ224">
            <v>0</v>
          </cell>
          <cell r="ER224">
            <v>0</v>
          </cell>
          <cell r="ES224">
            <v>0</v>
          </cell>
          <cell r="ET224">
            <v>0</v>
          </cell>
          <cell r="EU224">
            <v>0</v>
          </cell>
          <cell r="EV224">
            <v>0</v>
          </cell>
          <cell r="EW224">
            <v>0</v>
          </cell>
          <cell r="EX224">
            <v>0</v>
          </cell>
          <cell r="EY224">
            <v>0</v>
          </cell>
          <cell r="EZ224">
            <v>0</v>
          </cell>
          <cell r="FA224">
            <v>0</v>
          </cell>
          <cell r="FB224">
            <v>0</v>
          </cell>
          <cell r="FC224">
            <v>0</v>
          </cell>
          <cell r="FD224">
            <v>0</v>
          </cell>
          <cell r="FE224">
            <v>0</v>
          </cell>
          <cell r="FF224">
            <v>0</v>
          </cell>
          <cell r="FG224">
            <v>0</v>
          </cell>
          <cell r="FH224">
            <v>0</v>
          </cell>
          <cell r="FI224">
            <v>0</v>
          </cell>
          <cell r="FJ224">
            <v>0</v>
          </cell>
          <cell r="FK224">
            <v>0</v>
          </cell>
          <cell r="FL224">
            <v>0</v>
          </cell>
          <cell r="FM224">
            <v>0</v>
          </cell>
          <cell r="FN224">
            <v>0</v>
          </cell>
          <cell r="FO224">
            <v>0</v>
          </cell>
          <cell r="FP224">
            <v>0</v>
          </cell>
          <cell r="FQ224">
            <v>0</v>
          </cell>
          <cell r="FR224">
            <v>0</v>
          </cell>
          <cell r="FS224">
            <v>0</v>
          </cell>
          <cell r="FT224">
            <v>0</v>
          </cell>
          <cell r="FU224">
            <v>0</v>
          </cell>
          <cell r="FV224">
            <v>0</v>
          </cell>
          <cell r="FW224">
            <v>0</v>
          </cell>
          <cell r="FX224">
            <v>0</v>
          </cell>
          <cell r="FY224">
            <v>0</v>
          </cell>
          <cell r="FZ224">
            <v>0</v>
          </cell>
          <cell r="GA224">
            <v>0</v>
          </cell>
          <cell r="GB224">
            <v>0</v>
          </cell>
          <cell r="GC224">
            <v>0</v>
          </cell>
          <cell r="GD224">
            <v>0</v>
          </cell>
          <cell r="GE224">
            <v>47.563699999999997</v>
          </cell>
          <cell r="GF224">
            <v>47.563699999999997</v>
          </cell>
          <cell r="GG224">
            <v>47.563699999999997</v>
          </cell>
          <cell r="GH224">
            <v>47.563699999999997</v>
          </cell>
          <cell r="GI224">
            <v>47.584600000000002</v>
          </cell>
          <cell r="GJ224">
            <v>47.584600000000002</v>
          </cell>
          <cell r="GK224">
            <v>47.651699999999998</v>
          </cell>
          <cell r="GL224">
            <v>47.656099999999995</v>
          </cell>
          <cell r="GM224">
            <v>47.656099999999995</v>
          </cell>
          <cell r="GN224">
            <v>47.656099999999995</v>
          </cell>
          <cell r="GO224">
            <v>47.656099999999995</v>
          </cell>
          <cell r="GP224">
            <v>47.656099999999995</v>
          </cell>
          <cell r="GQ224">
            <v>47.656099999999995</v>
          </cell>
        </row>
        <row r="225">
          <cell r="A225" t="str">
            <v>FAME IN</v>
          </cell>
          <cell r="B225" t="str">
            <v>Fame India</v>
          </cell>
          <cell r="C225" t="str">
            <v>Media and Entertainment</v>
          </cell>
          <cell r="D225">
            <v>0</v>
          </cell>
          <cell r="E225">
            <v>0</v>
          </cell>
          <cell r="F225">
            <v>0</v>
          </cell>
          <cell r="G225">
            <v>0</v>
          </cell>
          <cell r="H225">
            <v>0</v>
          </cell>
          <cell r="I225">
            <v>0</v>
          </cell>
          <cell r="J225">
            <v>0</v>
          </cell>
          <cell r="K225">
            <v>0</v>
          </cell>
          <cell r="L225">
            <v>0</v>
          </cell>
          <cell r="M225">
            <v>0</v>
          </cell>
          <cell r="N225">
            <v>0</v>
          </cell>
          <cell r="O225">
            <v>0</v>
          </cell>
          <cell r="P225">
            <v>0</v>
          </cell>
          <cell r="Q225">
            <v>0</v>
          </cell>
          <cell r="R225">
            <v>0</v>
          </cell>
          <cell r="S225">
            <v>0</v>
          </cell>
          <cell r="T225">
            <v>0</v>
          </cell>
          <cell r="U225">
            <v>0</v>
          </cell>
          <cell r="V225">
            <v>0</v>
          </cell>
          <cell r="W225">
            <v>0</v>
          </cell>
          <cell r="X225">
            <v>0</v>
          </cell>
          <cell r="Y225">
            <v>0</v>
          </cell>
          <cell r="Z225">
            <v>0</v>
          </cell>
          <cell r="AA225">
            <v>0</v>
          </cell>
          <cell r="AB225">
            <v>0</v>
          </cell>
          <cell r="AC225">
            <v>0</v>
          </cell>
          <cell r="AD225">
            <v>0</v>
          </cell>
          <cell r="AE225">
            <v>0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0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O225">
            <v>0</v>
          </cell>
          <cell r="AP225">
            <v>-17.865999999999996</v>
          </cell>
          <cell r="AQ225">
            <v>-24.285999999999998</v>
          </cell>
          <cell r="AR225">
            <v>-12.153999999999995</v>
          </cell>
          <cell r="AS225">
            <v>-3.878000000000001</v>
          </cell>
          <cell r="AT225">
            <v>-19.994999999999997</v>
          </cell>
          <cell r="AU225">
            <v>-12.77300000000001</v>
          </cell>
          <cell r="AV225">
            <v>12.601999999999991</v>
          </cell>
          <cell r="AW225">
            <v>26.57500000000001</v>
          </cell>
          <cell r="AX225">
            <v>36.430000000000007</v>
          </cell>
          <cell r="AY225">
            <v>22.685999999999996</v>
          </cell>
          <cell r="AZ225">
            <v>52.23</v>
          </cell>
          <cell r="BA225">
            <v>40.039999999999985</v>
          </cell>
          <cell r="BB225">
            <v>29.632999999999996</v>
          </cell>
          <cell r="BC225">
            <v>-9.5919999999999916</v>
          </cell>
          <cell r="BD225">
            <v>-36.672999999999981</v>
          </cell>
          <cell r="BE225">
            <v>7.8309999999999444</v>
          </cell>
          <cell r="BF225">
            <v>-137.18400000000003</v>
          </cell>
          <cell r="BG225">
            <v>56.42900000000003</v>
          </cell>
          <cell r="BH225">
            <v>0</v>
          </cell>
          <cell r="BI225">
            <v>0</v>
          </cell>
          <cell r="BJ225">
            <v>0</v>
          </cell>
          <cell r="BK225">
            <v>0</v>
          </cell>
          <cell r="BL225">
            <v>0</v>
          </cell>
          <cell r="BM225">
            <v>0</v>
          </cell>
          <cell r="BN225">
            <v>0</v>
          </cell>
          <cell r="BO225">
            <v>0</v>
          </cell>
          <cell r="BP225">
            <v>0</v>
          </cell>
          <cell r="BQ225">
            <v>0</v>
          </cell>
          <cell r="BR225">
            <v>0</v>
          </cell>
          <cell r="BS225">
            <v>0</v>
          </cell>
          <cell r="BT225">
            <v>0</v>
          </cell>
          <cell r="BU225">
            <v>0</v>
          </cell>
          <cell r="BV225">
            <v>0</v>
          </cell>
          <cell r="BW225">
            <v>0</v>
          </cell>
          <cell r="BX225">
            <v>0</v>
          </cell>
          <cell r="BY225">
            <v>0</v>
          </cell>
          <cell r="BZ225">
            <v>0</v>
          </cell>
          <cell r="CA225">
            <v>0</v>
          </cell>
          <cell r="CB225">
            <v>0</v>
          </cell>
          <cell r="CC225">
            <v>0</v>
          </cell>
          <cell r="CD225">
            <v>0</v>
          </cell>
          <cell r="CE225">
            <v>0</v>
          </cell>
          <cell r="CF225">
            <v>0</v>
          </cell>
          <cell r="CG225">
            <v>0</v>
          </cell>
          <cell r="CH225">
            <v>0</v>
          </cell>
          <cell r="CI225">
            <v>0</v>
          </cell>
          <cell r="CJ225">
            <v>0</v>
          </cell>
          <cell r="CK225">
            <v>0</v>
          </cell>
          <cell r="CL225">
            <v>0</v>
          </cell>
          <cell r="CM225">
            <v>0</v>
          </cell>
          <cell r="CN225">
            <v>0</v>
          </cell>
          <cell r="CO225">
            <v>0</v>
          </cell>
          <cell r="CP225">
            <v>0</v>
          </cell>
          <cell r="CQ225">
            <v>0</v>
          </cell>
          <cell r="CR225">
            <v>0</v>
          </cell>
          <cell r="CS225">
            <v>0</v>
          </cell>
          <cell r="CT225">
            <v>-17.865999999999996</v>
          </cell>
          <cell r="CU225">
            <v>-24.285999999999998</v>
          </cell>
          <cell r="CV225">
            <v>-12.153999999999995</v>
          </cell>
          <cell r="CW225">
            <v>-3.878000000000001</v>
          </cell>
          <cell r="CX225">
            <v>-19.994999999999997</v>
          </cell>
          <cell r="CY225">
            <v>-12.77300000000001</v>
          </cell>
          <cell r="CZ225">
            <v>12.601999999999991</v>
          </cell>
          <cell r="DA225">
            <v>26.57500000000001</v>
          </cell>
          <cell r="DB225">
            <v>36.430000000000007</v>
          </cell>
          <cell r="DC225">
            <v>22.685999999999996</v>
          </cell>
          <cell r="DD225">
            <v>52.23</v>
          </cell>
          <cell r="DE225">
            <v>40.039999999999985</v>
          </cell>
          <cell r="DF225">
            <v>29.632999999999996</v>
          </cell>
          <cell r="DG225">
            <v>-9.5919999999999916</v>
          </cell>
          <cell r="DH225">
            <v>-36.672999999999981</v>
          </cell>
          <cell r="DI225">
            <v>7.8309999999999444</v>
          </cell>
          <cell r="DJ225">
            <v>-137.18400000000003</v>
          </cell>
          <cell r="DK225">
            <v>56.42900000000003</v>
          </cell>
          <cell r="DL225">
            <v>0</v>
          </cell>
          <cell r="DM225">
            <v>0</v>
          </cell>
          <cell r="DN225">
            <v>0</v>
          </cell>
          <cell r="DO225">
            <v>0</v>
          </cell>
          <cell r="DP225">
            <v>0</v>
          </cell>
          <cell r="DQ225">
            <v>0</v>
          </cell>
          <cell r="DR225">
            <v>0</v>
          </cell>
          <cell r="DS225">
            <v>0</v>
          </cell>
          <cell r="DT225">
            <v>0</v>
          </cell>
          <cell r="DU225">
            <v>0</v>
          </cell>
          <cell r="DV225">
            <v>0</v>
          </cell>
          <cell r="DW225">
            <v>0</v>
          </cell>
          <cell r="DX225">
            <v>0</v>
          </cell>
          <cell r="DY225">
            <v>0</v>
          </cell>
          <cell r="DZ225">
            <v>0</v>
          </cell>
          <cell r="EA225">
            <v>0</v>
          </cell>
          <cell r="EB225">
            <v>0</v>
          </cell>
          <cell r="EC225">
            <v>0</v>
          </cell>
          <cell r="ED225">
            <v>0</v>
          </cell>
          <cell r="EE225">
            <v>0</v>
          </cell>
          <cell r="EF225">
            <v>0</v>
          </cell>
          <cell r="EG225">
            <v>0</v>
          </cell>
          <cell r="EH225">
            <v>0</v>
          </cell>
          <cell r="EI225">
            <v>0</v>
          </cell>
          <cell r="EJ225">
            <v>0</v>
          </cell>
          <cell r="EK225">
            <v>0</v>
          </cell>
          <cell r="EL225">
            <v>0</v>
          </cell>
          <cell r="EM225">
            <v>0</v>
          </cell>
          <cell r="EN225">
            <v>0</v>
          </cell>
          <cell r="EO225">
            <v>0</v>
          </cell>
          <cell r="EP225">
            <v>0</v>
          </cell>
          <cell r="EQ225">
            <v>0</v>
          </cell>
          <cell r="ER225">
            <v>0</v>
          </cell>
          <cell r="ES225">
            <v>0</v>
          </cell>
          <cell r="ET225">
            <v>0</v>
          </cell>
          <cell r="EU225">
            <v>0</v>
          </cell>
          <cell r="EV225">
            <v>0</v>
          </cell>
          <cell r="EW225">
            <v>0</v>
          </cell>
          <cell r="EX225">
            <v>0</v>
          </cell>
          <cell r="EY225">
            <v>0</v>
          </cell>
          <cell r="EZ225">
            <v>0</v>
          </cell>
          <cell r="FA225">
            <v>0</v>
          </cell>
          <cell r="FB225">
            <v>0</v>
          </cell>
          <cell r="FC225">
            <v>0</v>
          </cell>
          <cell r="FD225">
            <v>0</v>
          </cell>
          <cell r="FE225">
            <v>0</v>
          </cell>
          <cell r="FF225">
            <v>0</v>
          </cell>
          <cell r="FG225">
            <v>0</v>
          </cell>
          <cell r="FH225">
            <v>0</v>
          </cell>
          <cell r="FI225">
            <v>0</v>
          </cell>
          <cell r="FJ225">
            <v>0</v>
          </cell>
          <cell r="FK225">
            <v>0</v>
          </cell>
          <cell r="FL225">
            <v>0</v>
          </cell>
          <cell r="FM225">
            <v>0</v>
          </cell>
          <cell r="FN225">
            <v>0</v>
          </cell>
          <cell r="FO225">
            <v>0</v>
          </cell>
          <cell r="FP225">
            <v>0</v>
          </cell>
          <cell r="FQ225">
            <v>0</v>
          </cell>
          <cell r="FR225">
            <v>0</v>
          </cell>
          <cell r="FS225">
            <v>0</v>
          </cell>
          <cell r="FT225">
            <v>0</v>
          </cell>
          <cell r="FU225">
            <v>0</v>
          </cell>
          <cell r="FV225">
            <v>0</v>
          </cell>
          <cell r="FW225">
            <v>0</v>
          </cell>
          <cell r="FX225">
            <v>0</v>
          </cell>
          <cell r="FY225">
            <v>0</v>
          </cell>
          <cell r="FZ225">
            <v>23.4163</v>
          </cell>
          <cell r="GA225">
            <v>23.4163</v>
          </cell>
          <cell r="GB225">
            <v>31.566500000000001</v>
          </cell>
          <cell r="GC225">
            <v>31.566500000000001</v>
          </cell>
          <cell r="GD225">
            <v>31.566500000000001</v>
          </cell>
          <cell r="GE225">
            <v>31.566500000000001</v>
          </cell>
          <cell r="GF225">
            <v>31.566500000000001</v>
          </cell>
          <cell r="GG225">
            <v>31.566500000000001</v>
          </cell>
          <cell r="GH225">
            <v>31.566500000000001</v>
          </cell>
          <cell r="GI225">
            <v>31.590499999999999</v>
          </cell>
          <cell r="GJ225">
            <v>31.590499999999999</v>
          </cell>
          <cell r="GK225">
            <v>31.590499999999999</v>
          </cell>
          <cell r="GL225">
            <v>34.795262000000001</v>
          </cell>
          <cell r="GM225">
            <v>34.795262000000001</v>
          </cell>
          <cell r="GN225">
            <v>34.795262000000001</v>
          </cell>
          <cell r="GO225">
            <v>34.795262000000001</v>
          </cell>
          <cell r="GP225">
            <v>34.795262000000001</v>
          </cell>
          <cell r="GQ225">
            <v>34.795299999999997</v>
          </cell>
        </row>
        <row r="226">
          <cell r="A226" t="str">
            <v>HTML IN</v>
          </cell>
          <cell r="B226" t="str">
            <v>H T Media Ltd</v>
          </cell>
          <cell r="C226" t="str">
            <v>Media and Entertainment</v>
          </cell>
          <cell r="D226">
            <v>0</v>
          </cell>
          <cell r="E226">
            <v>0</v>
          </cell>
          <cell r="F226">
            <v>0</v>
          </cell>
          <cell r="G226">
            <v>0</v>
          </cell>
          <cell r="H226">
            <v>0</v>
          </cell>
          <cell r="I226">
            <v>0</v>
          </cell>
          <cell r="J226">
            <v>0</v>
          </cell>
          <cell r="K226">
            <v>0</v>
          </cell>
          <cell r="L226">
            <v>0</v>
          </cell>
          <cell r="M226">
            <v>0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  <cell r="S226">
            <v>0</v>
          </cell>
          <cell r="T226">
            <v>0</v>
          </cell>
          <cell r="U226">
            <v>0</v>
          </cell>
          <cell r="V226">
            <v>0</v>
          </cell>
          <cell r="W226">
            <v>0</v>
          </cell>
          <cell r="X226">
            <v>0</v>
          </cell>
          <cell r="Y226">
            <v>0</v>
          </cell>
          <cell r="Z226">
            <v>0</v>
          </cell>
          <cell r="AA226">
            <v>0</v>
          </cell>
          <cell r="AB226">
            <v>0</v>
          </cell>
          <cell r="AC226">
            <v>0</v>
          </cell>
          <cell r="AD226">
            <v>0</v>
          </cell>
          <cell r="AE226">
            <v>0</v>
          </cell>
          <cell r="AF226">
            <v>0</v>
          </cell>
          <cell r="AG226">
            <v>0</v>
          </cell>
          <cell r="AH226">
            <v>0</v>
          </cell>
          <cell r="AI226">
            <v>0</v>
          </cell>
          <cell r="AJ226">
            <v>0</v>
          </cell>
          <cell r="AK226">
            <v>0</v>
          </cell>
          <cell r="AL226">
            <v>0</v>
          </cell>
          <cell r="AM226">
            <v>0</v>
          </cell>
          <cell r="AN226">
            <v>94.300000000000111</v>
          </cell>
          <cell r="AO226">
            <v>41.99999999999995</v>
          </cell>
          <cell r="AP226">
            <v>44.800000000000104</v>
          </cell>
          <cell r="AQ226">
            <v>92.330000000000041</v>
          </cell>
          <cell r="AR226">
            <v>98.100000000000108</v>
          </cell>
          <cell r="AS226">
            <v>80.100000000000023</v>
          </cell>
          <cell r="AT226">
            <v>159.2000000000001</v>
          </cell>
          <cell r="AU226">
            <v>31.700000000000202</v>
          </cell>
          <cell r="AV226">
            <v>306.30000000000007</v>
          </cell>
          <cell r="AW226">
            <v>269.00000000000023</v>
          </cell>
          <cell r="AX226">
            <v>335.6999999999997</v>
          </cell>
          <cell r="AY226">
            <v>239.60000000000025</v>
          </cell>
          <cell r="AZ226">
            <v>341.60000000000031</v>
          </cell>
          <cell r="BA226">
            <v>319.39999999999941</v>
          </cell>
          <cell r="BB226">
            <v>368.59999999999974</v>
          </cell>
          <cell r="BC226">
            <v>415.90000000000032</v>
          </cell>
          <cell r="BD226">
            <v>377.19999999999948</v>
          </cell>
          <cell r="BE226">
            <v>162.79999999999984</v>
          </cell>
          <cell r="BF226">
            <v>78.200000000000045</v>
          </cell>
          <cell r="BG226">
            <v>234.29999999999987</v>
          </cell>
          <cell r="BH226">
            <v>0</v>
          </cell>
          <cell r="BI226">
            <v>0</v>
          </cell>
          <cell r="BJ226">
            <v>0</v>
          </cell>
          <cell r="BK226">
            <v>0</v>
          </cell>
          <cell r="BL226">
            <v>0</v>
          </cell>
          <cell r="BM226">
            <v>0</v>
          </cell>
          <cell r="BN226">
            <v>0</v>
          </cell>
          <cell r="BO226">
            <v>0</v>
          </cell>
          <cell r="BP226">
            <v>0</v>
          </cell>
          <cell r="BQ226">
            <v>0</v>
          </cell>
          <cell r="BR226">
            <v>0</v>
          </cell>
          <cell r="BS226">
            <v>0</v>
          </cell>
          <cell r="BT226">
            <v>0</v>
          </cell>
          <cell r="BU226">
            <v>0</v>
          </cell>
          <cell r="BV226">
            <v>0</v>
          </cell>
          <cell r="BW226">
            <v>0</v>
          </cell>
          <cell r="BX226">
            <v>0</v>
          </cell>
          <cell r="BY226">
            <v>0</v>
          </cell>
          <cell r="BZ226">
            <v>0</v>
          </cell>
          <cell r="CA226">
            <v>0</v>
          </cell>
          <cell r="CB226">
            <v>0</v>
          </cell>
          <cell r="CC226">
            <v>0</v>
          </cell>
          <cell r="CD226">
            <v>0</v>
          </cell>
          <cell r="CE226">
            <v>0</v>
          </cell>
          <cell r="CF226">
            <v>0</v>
          </cell>
          <cell r="CG226">
            <v>0</v>
          </cell>
          <cell r="CH226">
            <v>0</v>
          </cell>
          <cell r="CI226">
            <v>0</v>
          </cell>
          <cell r="CJ226">
            <v>0</v>
          </cell>
          <cell r="CK226">
            <v>0</v>
          </cell>
          <cell r="CL226">
            <v>0</v>
          </cell>
          <cell r="CM226">
            <v>0</v>
          </cell>
          <cell r="CN226">
            <v>0</v>
          </cell>
          <cell r="CO226">
            <v>0</v>
          </cell>
          <cell r="CP226">
            <v>0</v>
          </cell>
          <cell r="CQ226">
            <v>0</v>
          </cell>
          <cell r="CR226">
            <v>95.000000000000114</v>
          </cell>
          <cell r="CS226">
            <v>60.99999999999995</v>
          </cell>
          <cell r="CT226">
            <v>131.50000000000011</v>
          </cell>
          <cell r="CU226">
            <v>92.400000000000034</v>
          </cell>
          <cell r="CV226">
            <v>103.80000000000011</v>
          </cell>
          <cell r="CW226">
            <v>83.500000000000028</v>
          </cell>
          <cell r="CX226">
            <v>172.90000000000009</v>
          </cell>
          <cell r="CY226">
            <v>230.50000000000023</v>
          </cell>
          <cell r="CZ226">
            <v>308.90000000000009</v>
          </cell>
          <cell r="DA226">
            <v>269.00000000000023</v>
          </cell>
          <cell r="DB226">
            <v>335.6999999999997</v>
          </cell>
          <cell r="DC226">
            <v>239.60000000000025</v>
          </cell>
          <cell r="DD226">
            <v>341.60000000000031</v>
          </cell>
          <cell r="DE226">
            <v>319.39999999999941</v>
          </cell>
          <cell r="DF226">
            <v>368.59999999999974</v>
          </cell>
          <cell r="DG226">
            <v>415.90000000000032</v>
          </cell>
          <cell r="DH226">
            <v>377.19999999999948</v>
          </cell>
          <cell r="DI226">
            <v>162.79999999999984</v>
          </cell>
          <cell r="DJ226">
            <v>206.10000000000005</v>
          </cell>
          <cell r="DK226">
            <v>294.59999999999985</v>
          </cell>
          <cell r="DL226">
            <v>0</v>
          </cell>
          <cell r="DM226">
            <v>0</v>
          </cell>
          <cell r="DN226">
            <v>0</v>
          </cell>
          <cell r="DO226">
            <v>0</v>
          </cell>
          <cell r="DP226">
            <v>0</v>
          </cell>
          <cell r="DQ226">
            <v>0</v>
          </cell>
          <cell r="DR226">
            <v>0</v>
          </cell>
          <cell r="DS226">
            <v>0</v>
          </cell>
          <cell r="DT226">
            <v>0</v>
          </cell>
          <cell r="DU226">
            <v>0</v>
          </cell>
          <cell r="DV226">
            <v>0</v>
          </cell>
          <cell r="DW226">
            <v>0</v>
          </cell>
          <cell r="DX226">
            <v>0</v>
          </cell>
          <cell r="DY226">
            <v>0</v>
          </cell>
          <cell r="DZ226">
            <v>0</v>
          </cell>
          <cell r="EA226">
            <v>0</v>
          </cell>
          <cell r="EB226">
            <v>0</v>
          </cell>
          <cell r="EC226">
            <v>0</v>
          </cell>
          <cell r="ED226">
            <v>0</v>
          </cell>
          <cell r="EE226">
            <v>0</v>
          </cell>
          <cell r="EF226">
            <v>0</v>
          </cell>
          <cell r="EG226">
            <v>0</v>
          </cell>
          <cell r="EH226">
            <v>0</v>
          </cell>
          <cell r="EI226">
            <v>0</v>
          </cell>
          <cell r="EJ226">
            <v>0</v>
          </cell>
          <cell r="EK226">
            <v>0</v>
          </cell>
          <cell r="EL226">
            <v>0</v>
          </cell>
          <cell r="EM226">
            <v>0</v>
          </cell>
          <cell r="EN226">
            <v>0</v>
          </cell>
          <cell r="EO226">
            <v>0</v>
          </cell>
          <cell r="EP226">
            <v>0</v>
          </cell>
          <cell r="EQ226">
            <v>0</v>
          </cell>
          <cell r="ER226">
            <v>0</v>
          </cell>
          <cell r="ES226">
            <v>0</v>
          </cell>
          <cell r="ET226">
            <v>0</v>
          </cell>
          <cell r="EU226">
            <v>0</v>
          </cell>
          <cell r="EV226">
            <v>0</v>
          </cell>
          <cell r="EW226">
            <v>0</v>
          </cell>
          <cell r="EX226">
            <v>0</v>
          </cell>
          <cell r="EY226">
            <v>0</v>
          </cell>
          <cell r="EZ226">
            <v>0</v>
          </cell>
          <cell r="FA226">
            <v>0</v>
          </cell>
          <cell r="FB226">
            <v>0</v>
          </cell>
          <cell r="FC226">
            <v>0</v>
          </cell>
          <cell r="FD226">
            <v>0</v>
          </cell>
          <cell r="FE226">
            <v>0</v>
          </cell>
          <cell r="FF226">
            <v>0</v>
          </cell>
          <cell r="FG226">
            <v>0</v>
          </cell>
          <cell r="FH226">
            <v>0</v>
          </cell>
          <cell r="FI226">
            <v>0</v>
          </cell>
          <cell r="FJ226">
            <v>0</v>
          </cell>
          <cell r="FK226">
            <v>0</v>
          </cell>
          <cell r="FL226">
            <v>0</v>
          </cell>
          <cell r="FM226">
            <v>0</v>
          </cell>
          <cell r="FN226">
            <v>0</v>
          </cell>
          <cell r="FO226">
            <v>0</v>
          </cell>
          <cell r="FP226">
            <v>0</v>
          </cell>
          <cell r="FQ226">
            <v>0</v>
          </cell>
          <cell r="FR226">
            <v>0</v>
          </cell>
          <cell r="FS226">
            <v>0</v>
          </cell>
          <cell r="FT226">
            <v>0</v>
          </cell>
          <cell r="FU226">
            <v>0</v>
          </cell>
          <cell r="FV226">
            <v>0</v>
          </cell>
          <cell r="FW226">
            <v>0</v>
          </cell>
          <cell r="FX226">
            <v>185.77002600780233</v>
          </cell>
          <cell r="FY226">
            <v>185.77002600780233</v>
          </cell>
          <cell r="FZ226">
            <v>203.88615201900237</v>
          </cell>
          <cell r="GA226">
            <v>208.75596330275226</v>
          </cell>
          <cell r="GB226">
            <v>208.75596330275226</v>
          </cell>
          <cell r="GC226">
            <v>231.97582554517135</v>
          </cell>
          <cell r="GD226">
            <v>234.23071634154141</v>
          </cell>
          <cell r="GE226">
            <v>234.23071634154141</v>
          </cell>
          <cell r="GF226">
            <v>234.23</v>
          </cell>
          <cell r="GG226">
            <v>234.23</v>
          </cell>
          <cell r="GH226">
            <v>234.23</v>
          </cell>
          <cell r="GI226">
            <v>234.23071634154138</v>
          </cell>
          <cell r="GJ226">
            <v>234.23071634154138</v>
          </cell>
          <cell r="GK226">
            <v>234.23071634154138</v>
          </cell>
          <cell r="GL226">
            <v>234.23071634154138</v>
          </cell>
          <cell r="GM226">
            <v>234.23071634154138</v>
          </cell>
          <cell r="GN226">
            <v>234.23071634154138</v>
          </cell>
          <cell r="GO226">
            <v>234.23071634154138</v>
          </cell>
          <cell r="GP226">
            <v>234.23071634154138</v>
          </cell>
          <cell r="GQ226">
            <v>234.23071634154138</v>
          </cell>
        </row>
        <row r="227">
          <cell r="A227" t="str">
            <v>JAGP IN</v>
          </cell>
          <cell r="B227" t="str">
            <v>Jagran Prakashan</v>
          </cell>
          <cell r="C227" t="str">
            <v>Media and Entertainment</v>
          </cell>
          <cell r="D227">
            <v>0</v>
          </cell>
          <cell r="E227">
            <v>0</v>
          </cell>
          <cell r="F227">
            <v>0</v>
          </cell>
          <cell r="G227">
            <v>0</v>
          </cell>
          <cell r="H227">
            <v>0</v>
          </cell>
          <cell r="I227">
            <v>0</v>
          </cell>
          <cell r="J227">
            <v>0</v>
          </cell>
          <cell r="K227">
            <v>0</v>
          </cell>
          <cell r="L227">
            <v>0</v>
          </cell>
          <cell r="M227">
            <v>0</v>
          </cell>
          <cell r="N227">
            <v>0</v>
          </cell>
          <cell r="O227">
            <v>0</v>
          </cell>
          <cell r="P227">
            <v>0</v>
          </cell>
          <cell r="Q227">
            <v>0</v>
          </cell>
          <cell r="R227">
            <v>0</v>
          </cell>
          <cell r="S227">
            <v>0</v>
          </cell>
          <cell r="T227">
            <v>0</v>
          </cell>
          <cell r="U227">
            <v>0</v>
          </cell>
          <cell r="V227">
            <v>0</v>
          </cell>
          <cell r="W227">
            <v>0</v>
          </cell>
          <cell r="X227">
            <v>0</v>
          </cell>
          <cell r="Y227">
            <v>0</v>
          </cell>
          <cell r="Z227">
            <v>0</v>
          </cell>
          <cell r="AA227">
            <v>0</v>
          </cell>
          <cell r="AB227">
            <v>0</v>
          </cell>
          <cell r="AC227">
            <v>0</v>
          </cell>
          <cell r="AD227">
            <v>0</v>
          </cell>
          <cell r="AE227">
            <v>0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O227">
            <v>0</v>
          </cell>
          <cell r="AP227">
            <v>0</v>
          </cell>
          <cell r="AQ227">
            <v>0</v>
          </cell>
          <cell r="AR227">
            <v>42.931999999999825</v>
          </cell>
          <cell r="AS227">
            <v>74.552000000000049</v>
          </cell>
          <cell r="AT227">
            <v>50.602999999999746</v>
          </cell>
          <cell r="AU227">
            <v>130.03699999999975</v>
          </cell>
          <cell r="AV227">
            <v>228.95000000000002</v>
          </cell>
          <cell r="AW227">
            <v>175.47600000000006</v>
          </cell>
          <cell r="AX227">
            <v>179.839</v>
          </cell>
          <cell r="AY227">
            <v>178.01399999999975</v>
          </cell>
          <cell r="AZ227">
            <v>345.21499999999992</v>
          </cell>
          <cell r="BA227">
            <v>219.845</v>
          </cell>
          <cell r="BB227">
            <v>259.00100000000009</v>
          </cell>
          <cell r="BC227">
            <v>154.35500000000013</v>
          </cell>
          <cell r="BD227">
            <v>316.49</v>
          </cell>
          <cell r="BE227">
            <v>227.06899999999956</v>
          </cell>
          <cell r="BF227">
            <v>154.66099999999994</v>
          </cell>
          <cell r="BG227">
            <v>218.17700000000013</v>
          </cell>
          <cell r="BH227">
            <v>0</v>
          </cell>
          <cell r="BI227">
            <v>0</v>
          </cell>
          <cell r="BJ227">
            <v>0</v>
          </cell>
          <cell r="BK227">
            <v>0</v>
          </cell>
          <cell r="BL227">
            <v>0</v>
          </cell>
          <cell r="BM227">
            <v>0</v>
          </cell>
          <cell r="BN227">
            <v>0</v>
          </cell>
          <cell r="BO227">
            <v>0</v>
          </cell>
          <cell r="BP227">
            <v>0</v>
          </cell>
          <cell r="BQ227">
            <v>0</v>
          </cell>
          <cell r="BR227">
            <v>0</v>
          </cell>
          <cell r="BS227">
            <v>0</v>
          </cell>
          <cell r="BT227">
            <v>0</v>
          </cell>
          <cell r="BU227">
            <v>0</v>
          </cell>
          <cell r="BV227">
            <v>0</v>
          </cell>
          <cell r="BW227">
            <v>0</v>
          </cell>
          <cell r="BX227">
            <v>0</v>
          </cell>
          <cell r="BY227">
            <v>0</v>
          </cell>
          <cell r="BZ227">
            <v>0</v>
          </cell>
          <cell r="CA227">
            <v>0</v>
          </cell>
          <cell r="CB227">
            <v>0</v>
          </cell>
          <cell r="CC227">
            <v>0</v>
          </cell>
          <cell r="CD227">
            <v>0</v>
          </cell>
          <cell r="CE227">
            <v>0</v>
          </cell>
          <cell r="CF227">
            <v>0</v>
          </cell>
          <cell r="CG227">
            <v>0</v>
          </cell>
          <cell r="CH227">
            <v>0</v>
          </cell>
          <cell r="CI227">
            <v>0</v>
          </cell>
          <cell r="CJ227">
            <v>0</v>
          </cell>
          <cell r="CK227">
            <v>0</v>
          </cell>
          <cell r="CL227">
            <v>0</v>
          </cell>
          <cell r="CM227">
            <v>0</v>
          </cell>
          <cell r="CN227">
            <v>0</v>
          </cell>
          <cell r="CO227">
            <v>0</v>
          </cell>
          <cell r="CP227">
            <v>0</v>
          </cell>
          <cell r="CQ227">
            <v>0</v>
          </cell>
          <cell r="CR227">
            <v>0</v>
          </cell>
          <cell r="CS227">
            <v>0</v>
          </cell>
          <cell r="CT227">
            <v>0</v>
          </cell>
          <cell r="CU227">
            <v>0</v>
          </cell>
          <cell r="CV227">
            <v>50.651999999999887</v>
          </cell>
          <cell r="CW227">
            <v>75.983000000000075</v>
          </cell>
          <cell r="CX227">
            <v>96.553999999999746</v>
          </cell>
          <cell r="CY227">
            <v>130.03699999999975</v>
          </cell>
          <cell r="CZ227">
            <v>228.95000000000002</v>
          </cell>
          <cell r="DA227">
            <v>175.47600000000006</v>
          </cell>
          <cell r="DB227">
            <v>179.839</v>
          </cell>
          <cell r="DC227">
            <v>178.01399999999975</v>
          </cell>
          <cell r="DD227">
            <v>345.21499999999992</v>
          </cell>
          <cell r="DE227">
            <v>219.845</v>
          </cell>
          <cell r="DF227">
            <v>259.00100000000009</v>
          </cell>
          <cell r="DG227">
            <v>154.35500000000013</v>
          </cell>
          <cell r="DH227">
            <v>316.49</v>
          </cell>
          <cell r="DI227">
            <v>227.06899999999956</v>
          </cell>
          <cell r="DJ227">
            <v>154.66099999999994</v>
          </cell>
          <cell r="DK227">
            <v>218.17700000000013</v>
          </cell>
          <cell r="DL227">
            <v>0</v>
          </cell>
          <cell r="DM227">
            <v>0</v>
          </cell>
          <cell r="DN227">
            <v>0</v>
          </cell>
          <cell r="DO227">
            <v>0</v>
          </cell>
          <cell r="DP227">
            <v>0</v>
          </cell>
          <cell r="DQ227">
            <v>0</v>
          </cell>
          <cell r="DR227">
            <v>0</v>
          </cell>
          <cell r="DS227">
            <v>0</v>
          </cell>
          <cell r="DT227">
            <v>0</v>
          </cell>
          <cell r="DU227">
            <v>0</v>
          </cell>
          <cell r="DV227">
            <v>0</v>
          </cell>
          <cell r="DW227">
            <v>0</v>
          </cell>
          <cell r="DX227">
            <v>0</v>
          </cell>
          <cell r="DY227">
            <v>0</v>
          </cell>
          <cell r="DZ227">
            <v>0</v>
          </cell>
          <cell r="EA227">
            <v>0</v>
          </cell>
          <cell r="EB227">
            <v>0</v>
          </cell>
          <cell r="EC227">
            <v>0</v>
          </cell>
          <cell r="ED227">
            <v>0</v>
          </cell>
          <cell r="EE227">
            <v>0</v>
          </cell>
          <cell r="EF227">
            <v>0</v>
          </cell>
          <cell r="EG227">
            <v>0</v>
          </cell>
          <cell r="EH227">
            <v>0</v>
          </cell>
          <cell r="EI227">
            <v>0</v>
          </cell>
          <cell r="EJ227">
            <v>0</v>
          </cell>
          <cell r="EK227">
            <v>0</v>
          </cell>
          <cell r="EL227">
            <v>0</v>
          </cell>
          <cell r="EM227">
            <v>0</v>
          </cell>
          <cell r="EN227">
            <v>0</v>
          </cell>
          <cell r="EO227">
            <v>0</v>
          </cell>
          <cell r="EP227">
            <v>0</v>
          </cell>
          <cell r="EQ227">
            <v>0</v>
          </cell>
          <cell r="ER227">
            <v>0</v>
          </cell>
          <cell r="ES227">
            <v>0</v>
          </cell>
          <cell r="ET227">
            <v>0</v>
          </cell>
          <cell r="EU227">
            <v>0</v>
          </cell>
          <cell r="EV227">
            <v>0</v>
          </cell>
          <cell r="EW227">
            <v>0</v>
          </cell>
          <cell r="EX227">
            <v>0</v>
          </cell>
          <cell r="EY227">
            <v>0</v>
          </cell>
          <cell r="EZ227">
            <v>0</v>
          </cell>
          <cell r="FA227">
            <v>0</v>
          </cell>
          <cell r="FB227">
            <v>0</v>
          </cell>
          <cell r="FC227">
            <v>0</v>
          </cell>
          <cell r="FD227">
            <v>0</v>
          </cell>
          <cell r="FE227">
            <v>0</v>
          </cell>
          <cell r="FF227">
            <v>0</v>
          </cell>
          <cell r="FG227">
            <v>0</v>
          </cell>
          <cell r="FH227">
            <v>0</v>
          </cell>
          <cell r="FI227">
            <v>0</v>
          </cell>
          <cell r="FJ227">
            <v>0</v>
          </cell>
          <cell r="FK227">
            <v>0</v>
          </cell>
          <cell r="FL227">
            <v>0</v>
          </cell>
          <cell r="FM227">
            <v>0</v>
          </cell>
          <cell r="FN227">
            <v>0</v>
          </cell>
          <cell r="FO227">
            <v>0</v>
          </cell>
          <cell r="FP227">
            <v>0</v>
          </cell>
          <cell r="FQ227">
            <v>0</v>
          </cell>
          <cell r="FR227">
            <v>0</v>
          </cell>
          <cell r="FS227">
            <v>0</v>
          </cell>
          <cell r="FT227">
            <v>0</v>
          </cell>
          <cell r="FU227">
            <v>0</v>
          </cell>
          <cell r="FV227">
            <v>0</v>
          </cell>
          <cell r="FW227">
            <v>0</v>
          </cell>
          <cell r="FX227">
            <v>0</v>
          </cell>
          <cell r="FY227">
            <v>0</v>
          </cell>
          <cell r="FZ227">
            <v>0</v>
          </cell>
          <cell r="GA227">
            <v>0</v>
          </cell>
          <cell r="GB227">
            <v>301.17059999999992</v>
          </cell>
          <cell r="GC227">
            <v>301.17059999999992</v>
          </cell>
          <cell r="GD227">
            <v>301.17059999999992</v>
          </cell>
          <cell r="GE227">
            <v>301.17059999999992</v>
          </cell>
          <cell r="GF227">
            <v>301.17059999999992</v>
          </cell>
          <cell r="GG227">
            <v>301.17059999999992</v>
          </cell>
          <cell r="GH227">
            <v>301.17059999999992</v>
          </cell>
          <cell r="GI227">
            <v>301.17059999999992</v>
          </cell>
          <cell r="GJ227">
            <v>301.17058199999997</v>
          </cell>
          <cell r="GK227">
            <v>301.17058199999997</v>
          </cell>
          <cell r="GL227">
            <v>301.17058199999997</v>
          </cell>
          <cell r="GM227">
            <v>301.17058199999997</v>
          </cell>
          <cell r="GN227">
            <v>301.17058199999997</v>
          </cell>
          <cell r="GO227">
            <v>301.17058199999997</v>
          </cell>
          <cell r="GP227">
            <v>301.17058199999997</v>
          </cell>
          <cell r="GQ227">
            <v>301.17058199999997</v>
          </cell>
        </row>
        <row r="228">
          <cell r="A228" t="str">
            <v>INOL IN</v>
          </cell>
          <cell r="B228" t="str">
            <v>Inox Leisure</v>
          </cell>
          <cell r="C228" t="str">
            <v>Media and Entertainment</v>
          </cell>
          <cell r="D228">
            <v>0</v>
          </cell>
          <cell r="E228">
            <v>0</v>
          </cell>
          <cell r="F228">
            <v>0</v>
          </cell>
          <cell r="G228">
            <v>0</v>
          </cell>
          <cell r="H228">
            <v>0</v>
          </cell>
          <cell r="I228">
            <v>0</v>
          </cell>
          <cell r="J228">
            <v>0</v>
          </cell>
          <cell r="K228">
            <v>0</v>
          </cell>
          <cell r="L228">
            <v>0</v>
          </cell>
          <cell r="M228">
            <v>0</v>
          </cell>
          <cell r="N228">
            <v>0</v>
          </cell>
          <cell r="O228">
            <v>0</v>
          </cell>
          <cell r="P228">
            <v>0</v>
          </cell>
          <cell r="Q228">
            <v>0</v>
          </cell>
          <cell r="R228">
            <v>0</v>
          </cell>
          <cell r="S228">
            <v>0</v>
          </cell>
          <cell r="T228">
            <v>0</v>
          </cell>
          <cell r="U228">
            <v>0</v>
          </cell>
          <cell r="V228">
            <v>0</v>
          </cell>
          <cell r="W228">
            <v>0</v>
          </cell>
          <cell r="X228">
            <v>0</v>
          </cell>
          <cell r="Y228">
            <v>0</v>
          </cell>
          <cell r="Z228">
            <v>0</v>
          </cell>
          <cell r="AA228">
            <v>0</v>
          </cell>
          <cell r="AB228">
            <v>0</v>
          </cell>
          <cell r="AC228">
            <v>0</v>
          </cell>
          <cell r="AD228">
            <v>0</v>
          </cell>
          <cell r="AE228">
            <v>0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O228">
            <v>0</v>
          </cell>
          <cell r="AP228">
            <v>0</v>
          </cell>
          <cell r="AQ228">
            <v>40.792999999999992</v>
          </cell>
          <cell r="AR228">
            <v>40.79999999999999</v>
          </cell>
          <cell r="AS228">
            <v>56.399999999999949</v>
          </cell>
          <cell r="AT228">
            <v>34.409299999999973</v>
          </cell>
          <cell r="AU228">
            <v>43.810699999999962</v>
          </cell>
          <cell r="AV228">
            <v>83.699999999999989</v>
          </cell>
          <cell r="AW228">
            <v>69.599999999999966</v>
          </cell>
          <cell r="AX228">
            <v>48.300000000000026</v>
          </cell>
          <cell r="AY228">
            <v>46.399999999999963</v>
          </cell>
          <cell r="AZ228">
            <v>109.6</v>
          </cell>
          <cell r="BA228">
            <v>83</v>
          </cell>
          <cell r="BB228">
            <v>62.899999999999949</v>
          </cell>
          <cell r="BC228">
            <v>8.2999999999999901</v>
          </cell>
          <cell r="BD228">
            <v>36.800000000000075</v>
          </cell>
          <cell r="BE228">
            <v>32.700000000000117</v>
          </cell>
          <cell r="BF228">
            <v>39.900000000000048</v>
          </cell>
          <cell r="BG228">
            <v>133.99999999999986</v>
          </cell>
          <cell r="BH228">
            <v>0</v>
          </cell>
          <cell r="BI228">
            <v>0</v>
          </cell>
          <cell r="BJ228">
            <v>0</v>
          </cell>
          <cell r="BK228">
            <v>0</v>
          </cell>
          <cell r="BL228">
            <v>0</v>
          </cell>
          <cell r="BM228">
            <v>0</v>
          </cell>
          <cell r="BN228">
            <v>0</v>
          </cell>
          <cell r="BO228">
            <v>0</v>
          </cell>
          <cell r="BP228">
            <v>0</v>
          </cell>
          <cell r="BQ228">
            <v>0</v>
          </cell>
          <cell r="BR228">
            <v>0</v>
          </cell>
          <cell r="BS228">
            <v>0</v>
          </cell>
          <cell r="BT228">
            <v>0</v>
          </cell>
          <cell r="BU228">
            <v>0</v>
          </cell>
          <cell r="BV228">
            <v>0</v>
          </cell>
          <cell r="BW228">
            <v>0</v>
          </cell>
          <cell r="BX228">
            <v>0</v>
          </cell>
          <cell r="BY228">
            <v>0</v>
          </cell>
          <cell r="BZ228">
            <v>0</v>
          </cell>
          <cell r="CA228">
            <v>0</v>
          </cell>
          <cell r="CB228">
            <v>0</v>
          </cell>
          <cell r="CC228">
            <v>0</v>
          </cell>
          <cell r="CD228">
            <v>0</v>
          </cell>
          <cell r="CE228">
            <v>0</v>
          </cell>
          <cell r="CF228">
            <v>0</v>
          </cell>
          <cell r="CG228">
            <v>0</v>
          </cell>
          <cell r="CH228">
            <v>0</v>
          </cell>
          <cell r="CI228">
            <v>0</v>
          </cell>
          <cell r="CJ228">
            <v>0</v>
          </cell>
          <cell r="CK228">
            <v>0</v>
          </cell>
          <cell r="CL228">
            <v>0</v>
          </cell>
          <cell r="CM228">
            <v>0</v>
          </cell>
          <cell r="CN228">
            <v>0</v>
          </cell>
          <cell r="CO228">
            <v>0</v>
          </cell>
          <cell r="CP228">
            <v>0</v>
          </cell>
          <cell r="CQ228">
            <v>0</v>
          </cell>
          <cell r="CR228">
            <v>0</v>
          </cell>
          <cell r="CS228">
            <v>0</v>
          </cell>
          <cell r="CT228">
            <v>0</v>
          </cell>
          <cell r="CU228">
            <v>40.792999999999992</v>
          </cell>
          <cell r="CV228">
            <v>40.79999999999999</v>
          </cell>
          <cell r="CW228">
            <v>56.399999999999949</v>
          </cell>
          <cell r="CX228">
            <v>34.409299999999973</v>
          </cell>
          <cell r="CY228">
            <v>43.810699999999962</v>
          </cell>
          <cell r="CZ228">
            <v>83.699999999999989</v>
          </cell>
          <cell r="DA228">
            <v>69.599999999999966</v>
          </cell>
          <cell r="DB228">
            <v>48.300000000000026</v>
          </cell>
          <cell r="DC228">
            <v>46.399999999999963</v>
          </cell>
          <cell r="DD228">
            <v>109.6</v>
          </cell>
          <cell r="DE228">
            <v>83</v>
          </cell>
          <cell r="DF228">
            <v>62.899999999999949</v>
          </cell>
          <cell r="DG228">
            <v>8.2999999999999901</v>
          </cell>
          <cell r="DH228">
            <v>36.800000000000075</v>
          </cell>
          <cell r="DI228">
            <v>32.700000000000117</v>
          </cell>
          <cell r="DJ228">
            <v>39.900000000000048</v>
          </cell>
          <cell r="DK228">
            <v>133.99999999999986</v>
          </cell>
          <cell r="DL228">
            <v>0</v>
          </cell>
          <cell r="DM228">
            <v>0</v>
          </cell>
          <cell r="DN228">
            <v>0</v>
          </cell>
          <cell r="DO228">
            <v>0</v>
          </cell>
          <cell r="DP228">
            <v>0</v>
          </cell>
          <cell r="DQ228">
            <v>0</v>
          </cell>
          <cell r="DR228">
            <v>0</v>
          </cell>
          <cell r="DS228">
            <v>0</v>
          </cell>
          <cell r="DT228">
            <v>0</v>
          </cell>
          <cell r="DU228">
            <v>0</v>
          </cell>
          <cell r="DV228">
            <v>0</v>
          </cell>
          <cell r="DW228">
            <v>0</v>
          </cell>
          <cell r="DX228">
            <v>0</v>
          </cell>
          <cell r="DY228">
            <v>0</v>
          </cell>
          <cell r="DZ228">
            <v>0</v>
          </cell>
          <cell r="EA228">
            <v>0</v>
          </cell>
          <cell r="EB228">
            <v>0</v>
          </cell>
          <cell r="EC228">
            <v>0</v>
          </cell>
          <cell r="ED228">
            <v>0</v>
          </cell>
          <cell r="EE228">
            <v>0</v>
          </cell>
          <cell r="EF228">
            <v>0</v>
          </cell>
          <cell r="EG228">
            <v>0</v>
          </cell>
          <cell r="EH228">
            <v>0</v>
          </cell>
          <cell r="EI228">
            <v>0</v>
          </cell>
          <cell r="EJ228">
            <v>0</v>
          </cell>
          <cell r="EK228">
            <v>0</v>
          </cell>
          <cell r="EL228">
            <v>0</v>
          </cell>
          <cell r="EM228">
            <v>0</v>
          </cell>
          <cell r="EN228">
            <v>0</v>
          </cell>
          <cell r="EO228">
            <v>0</v>
          </cell>
          <cell r="EP228">
            <v>0</v>
          </cell>
          <cell r="EQ228">
            <v>0</v>
          </cell>
          <cell r="ER228">
            <v>0</v>
          </cell>
          <cell r="ES228">
            <v>0</v>
          </cell>
          <cell r="ET228">
            <v>0</v>
          </cell>
          <cell r="EU228">
            <v>0</v>
          </cell>
          <cell r="EV228">
            <v>0</v>
          </cell>
          <cell r="EW228">
            <v>0</v>
          </cell>
          <cell r="EX228">
            <v>0</v>
          </cell>
          <cell r="EY228">
            <v>0</v>
          </cell>
          <cell r="EZ228">
            <v>0</v>
          </cell>
          <cell r="FA228">
            <v>0</v>
          </cell>
          <cell r="FB228">
            <v>0</v>
          </cell>
          <cell r="FC228">
            <v>0</v>
          </cell>
          <cell r="FD228">
            <v>0</v>
          </cell>
          <cell r="FE228">
            <v>0</v>
          </cell>
          <cell r="FF228">
            <v>0</v>
          </cell>
          <cell r="FG228">
            <v>0</v>
          </cell>
          <cell r="FH228">
            <v>0</v>
          </cell>
          <cell r="FI228">
            <v>0</v>
          </cell>
          <cell r="FJ228">
            <v>0</v>
          </cell>
          <cell r="FK228">
            <v>0</v>
          </cell>
          <cell r="FL228">
            <v>0</v>
          </cell>
          <cell r="FM228">
            <v>0</v>
          </cell>
          <cell r="FN228">
            <v>0</v>
          </cell>
          <cell r="FO228">
            <v>0</v>
          </cell>
          <cell r="FP228">
            <v>0</v>
          </cell>
          <cell r="FQ228">
            <v>0</v>
          </cell>
          <cell r="FR228">
            <v>0</v>
          </cell>
          <cell r="FS228">
            <v>0</v>
          </cell>
          <cell r="FT228">
            <v>0</v>
          </cell>
          <cell r="FU228">
            <v>0</v>
          </cell>
          <cell r="FV228">
            <v>0</v>
          </cell>
          <cell r="FW228">
            <v>0</v>
          </cell>
          <cell r="FX228">
            <v>0</v>
          </cell>
          <cell r="FY228">
            <v>0</v>
          </cell>
          <cell r="FZ228">
            <v>0</v>
          </cell>
          <cell r="GA228">
            <v>44</v>
          </cell>
          <cell r="GB228">
            <v>45</v>
          </cell>
          <cell r="GC228">
            <v>45</v>
          </cell>
          <cell r="GD228">
            <v>60</v>
          </cell>
          <cell r="GE228">
            <v>60</v>
          </cell>
          <cell r="GF228">
            <v>60</v>
          </cell>
          <cell r="GG228">
            <v>60</v>
          </cell>
          <cell r="GH228">
            <v>60</v>
          </cell>
          <cell r="GI228">
            <v>59.5</v>
          </cell>
          <cell r="GJ228">
            <v>59.5</v>
          </cell>
          <cell r="GK228">
            <v>59.5</v>
          </cell>
          <cell r="GL228">
            <v>61.1678</v>
          </cell>
          <cell r="GM228">
            <v>61.1678</v>
          </cell>
          <cell r="GN228">
            <v>61.1678</v>
          </cell>
          <cell r="GO228">
            <v>61.1678</v>
          </cell>
          <cell r="GP228">
            <v>61.1678</v>
          </cell>
          <cell r="GQ228">
            <v>61.1678</v>
          </cell>
        </row>
        <row r="229">
          <cell r="A229" t="str">
            <v>NDTV IN</v>
          </cell>
          <cell r="B229" t="str">
            <v>New Delhi Television</v>
          </cell>
          <cell r="C229" t="str">
            <v>Media and Entertainment</v>
          </cell>
          <cell r="D229">
            <v>0</v>
          </cell>
          <cell r="E229">
            <v>0</v>
          </cell>
          <cell r="F229">
            <v>0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  <cell r="K229">
            <v>0</v>
          </cell>
          <cell r="L229">
            <v>0</v>
          </cell>
          <cell r="M229">
            <v>0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  <cell r="T229">
            <v>0</v>
          </cell>
          <cell r="U229">
            <v>0</v>
          </cell>
          <cell r="V229">
            <v>0</v>
          </cell>
          <cell r="W229">
            <v>0</v>
          </cell>
          <cell r="X229">
            <v>0</v>
          </cell>
          <cell r="Y229">
            <v>0</v>
          </cell>
          <cell r="Z229">
            <v>0</v>
          </cell>
          <cell r="AA229">
            <v>0</v>
          </cell>
          <cell r="AB229">
            <v>0</v>
          </cell>
          <cell r="AC229">
            <v>0</v>
          </cell>
          <cell r="AD229">
            <v>0</v>
          </cell>
          <cell r="AE229">
            <v>0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O229">
            <v>0</v>
          </cell>
          <cell r="AP229">
            <v>0</v>
          </cell>
          <cell r="AQ229">
            <v>0</v>
          </cell>
          <cell r="AR229">
            <v>0</v>
          </cell>
          <cell r="AS229">
            <v>0</v>
          </cell>
          <cell r="AT229">
            <v>0</v>
          </cell>
          <cell r="AU229">
            <v>0</v>
          </cell>
          <cell r="AV229">
            <v>-105.39999999999996</v>
          </cell>
          <cell r="AW229">
            <v>-32.400000000000119</v>
          </cell>
          <cell r="AX229">
            <v>70.600000000000009</v>
          </cell>
          <cell r="AY229">
            <v>-1.6999999999999602</v>
          </cell>
          <cell r="AZ229">
            <v>-21.499999999999964</v>
          </cell>
          <cell r="BA229">
            <v>-39.499999999999957</v>
          </cell>
          <cell r="BB229">
            <v>70.599999999999909</v>
          </cell>
          <cell r="BC229">
            <v>33.100000000000023</v>
          </cell>
          <cell r="BD229">
            <v>20.800000000000068</v>
          </cell>
          <cell r="BE229">
            <v>-130.39999999999992</v>
          </cell>
          <cell r="BF229">
            <v>-174.79999999999998</v>
          </cell>
          <cell r="BG229">
            <v>-447.4</v>
          </cell>
          <cell r="BH229">
            <v>0</v>
          </cell>
          <cell r="BI229">
            <v>0</v>
          </cell>
          <cell r="BJ229">
            <v>0</v>
          </cell>
          <cell r="BK229">
            <v>0</v>
          </cell>
          <cell r="BL229">
            <v>0</v>
          </cell>
          <cell r="BM229">
            <v>0</v>
          </cell>
          <cell r="BN229">
            <v>0</v>
          </cell>
          <cell r="BO229">
            <v>0</v>
          </cell>
          <cell r="BP229">
            <v>0</v>
          </cell>
          <cell r="BQ229">
            <v>0</v>
          </cell>
          <cell r="BR229">
            <v>0</v>
          </cell>
          <cell r="BS229">
            <v>0</v>
          </cell>
          <cell r="BT229">
            <v>0</v>
          </cell>
          <cell r="BU229">
            <v>0</v>
          </cell>
          <cell r="BV229">
            <v>0</v>
          </cell>
          <cell r="BW229">
            <v>0</v>
          </cell>
          <cell r="BX229">
            <v>0</v>
          </cell>
          <cell r="BY229">
            <v>0</v>
          </cell>
          <cell r="BZ229">
            <v>0</v>
          </cell>
          <cell r="CA229">
            <v>0</v>
          </cell>
          <cell r="CB229">
            <v>0</v>
          </cell>
          <cell r="CC229">
            <v>0</v>
          </cell>
          <cell r="CD229">
            <v>0</v>
          </cell>
          <cell r="CE229">
            <v>0</v>
          </cell>
          <cell r="CF229">
            <v>0</v>
          </cell>
          <cell r="CG229">
            <v>0</v>
          </cell>
          <cell r="CH229">
            <v>0</v>
          </cell>
          <cell r="CI229">
            <v>0</v>
          </cell>
          <cell r="CJ229">
            <v>0</v>
          </cell>
          <cell r="CK229">
            <v>0</v>
          </cell>
          <cell r="CL229">
            <v>0</v>
          </cell>
          <cell r="CM229">
            <v>0</v>
          </cell>
          <cell r="CN229">
            <v>0</v>
          </cell>
          <cell r="CO229">
            <v>0</v>
          </cell>
          <cell r="CP229">
            <v>0</v>
          </cell>
          <cell r="CQ229">
            <v>0</v>
          </cell>
          <cell r="CR229">
            <v>0</v>
          </cell>
          <cell r="CS229">
            <v>0</v>
          </cell>
          <cell r="CT229">
            <v>0</v>
          </cell>
          <cell r="CU229">
            <v>0</v>
          </cell>
          <cell r="CV229">
            <v>0</v>
          </cell>
          <cell r="CW229">
            <v>0</v>
          </cell>
          <cell r="CX229">
            <v>0</v>
          </cell>
          <cell r="CY229">
            <v>0</v>
          </cell>
          <cell r="CZ229">
            <v>-105.39999999999996</v>
          </cell>
          <cell r="DA229">
            <v>-32.400000000000119</v>
          </cell>
          <cell r="DB229">
            <v>70.600000000000009</v>
          </cell>
          <cell r="DC229">
            <v>-1.6999999999999602</v>
          </cell>
          <cell r="DD229">
            <v>-21.499999999999964</v>
          </cell>
          <cell r="DE229">
            <v>-39.499999999999957</v>
          </cell>
          <cell r="DF229">
            <v>70.599999999999909</v>
          </cell>
          <cell r="DG229">
            <v>33.100000000000023</v>
          </cell>
          <cell r="DH229">
            <v>-220.19999999999993</v>
          </cell>
          <cell r="DI229">
            <v>-130.39999999999992</v>
          </cell>
          <cell r="DJ229">
            <v>-174.79999999999998</v>
          </cell>
          <cell r="DK229">
            <v>-447.4</v>
          </cell>
          <cell r="DL229">
            <v>0</v>
          </cell>
          <cell r="DM229">
            <v>0</v>
          </cell>
          <cell r="DN229">
            <v>0</v>
          </cell>
          <cell r="DO229">
            <v>0</v>
          </cell>
          <cell r="DP229">
            <v>0</v>
          </cell>
          <cell r="DQ229">
            <v>0</v>
          </cell>
          <cell r="DR229">
            <v>0</v>
          </cell>
          <cell r="DS229">
            <v>0</v>
          </cell>
          <cell r="DT229">
            <v>0</v>
          </cell>
          <cell r="DU229">
            <v>0</v>
          </cell>
          <cell r="DV229">
            <v>0</v>
          </cell>
          <cell r="DW229">
            <v>0</v>
          </cell>
          <cell r="DX229">
            <v>0</v>
          </cell>
          <cell r="DY229">
            <v>0</v>
          </cell>
          <cell r="DZ229">
            <v>0</v>
          </cell>
          <cell r="EA229">
            <v>0</v>
          </cell>
          <cell r="EB229">
            <v>0</v>
          </cell>
          <cell r="EC229">
            <v>0</v>
          </cell>
          <cell r="ED229">
            <v>0</v>
          </cell>
          <cell r="EE229">
            <v>0</v>
          </cell>
          <cell r="EF229">
            <v>0</v>
          </cell>
          <cell r="EG229">
            <v>0</v>
          </cell>
          <cell r="EH229">
            <v>0</v>
          </cell>
          <cell r="EI229">
            <v>0</v>
          </cell>
          <cell r="EJ229">
            <v>0</v>
          </cell>
          <cell r="EK229">
            <v>0</v>
          </cell>
          <cell r="EL229">
            <v>0</v>
          </cell>
          <cell r="EM229">
            <v>0</v>
          </cell>
          <cell r="EN229">
            <v>0</v>
          </cell>
          <cell r="EO229">
            <v>0</v>
          </cell>
          <cell r="EP229">
            <v>0</v>
          </cell>
          <cell r="EQ229">
            <v>0</v>
          </cell>
          <cell r="ER229">
            <v>0</v>
          </cell>
          <cell r="ES229">
            <v>0</v>
          </cell>
          <cell r="ET229">
            <v>0</v>
          </cell>
          <cell r="EU229">
            <v>0</v>
          </cell>
          <cell r="EV229">
            <v>0</v>
          </cell>
          <cell r="EW229">
            <v>0</v>
          </cell>
          <cell r="EX229">
            <v>0</v>
          </cell>
          <cell r="EY229">
            <v>0</v>
          </cell>
          <cell r="EZ229">
            <v>0</v>
          </cell>
          <cell r="FA229">
            <v>0</v>
          </cell>
          <cell r="FB229">
            <v>0</v>
          </cell>
          <cell r="FC229">
            <v>0</v>
          </cell>
          <cell r="FD229">
            <v>0</v>
          </cell>
          <cell r="FE229">
            <v>0</v>
          </cell>
          <cell r="FF229">
            <v>0</v>
          </cell>
          <cell r="FG229">
            <v>0</v>
          </cell>
          <cell r="FH229">
            <v>0</v>
          </cell>
          <cell r="FI229">
            <v>0</v>
          </cell>
          <cell r="FJ229">
            <v>0</v>
          </cell>
          <cell r="FK229">
            <v>0</v>
          </cell>
          <cell r="FL229">
            <v>0</v>
          </cell>
          <cell r="FM229">
            <v>0</v>
          </cell>
          <cell r="FN229">
            <v>0</v>
          </cell>
          <cell r="FO229">
            <v>0</v>
          </cell>
          <cell r="FP229">
            <v>0</v>
          </cell>
          <cell r="FQ229">
            <v>0</v>
          </cell>
          <cell r="FR229">
            <v>0</v>
          </cell>
          <cell r="FS229">
            <v>0</v>
          </cell>
          <cell r="FT229">
            <v>0</v>
          </cell>
          <cell r="FU229">
            <v>0</v>
          </cell>
          <cell r="FV229">
            <v>0</v>
          </cell>
          <cell r="FW229">
            <v>0</v>
          </cell>
          <cell r="FX229">
            <v>0</v>
          </cell>
          <cell r="FY229">
            <v>0</v>
          </cell>
          <cell r="FZ229">
            <v>0</v>
          </cell>
          <cell r="GA229">
            <v>0</v>
          </cell>
          <cell r="GB229">
            <v>0</v>
          </cell>
          <cell r="GC229">
            <v>0</v>
          </cell>
          <cell r="GD229">
            <v>0</v>
          </cell>
          <cell r="GE229">
            <v>60.802500000000002</v>
          </cell>
          <cell r="GF229">
            <v>60.805024325519682</v>
          </cell>
          <cell r="GG229">
            <v>61.211127687582277</v>
          </cell>
          <cell r="GH229">
            <v>61.401402972027974</v>
          </cell>
          <cell r="GI229">
            <v>62.460696378830086</v>
          </cell>
          <cell r="GJ229">
            <v>62.50206977739726</v>
          </cell>
          <cell r="GK229">
            <v>62.524656537556176</v>
          </cell>
          <cell r="GL229">
            <v>62.524999999999999</v>
          </cell>
          <cell r="GM229">
            <v>62.575000000000003</v>
          </cell>
          <cell r="GN229">
            <v>62.575000000000003</v>
          </cell>
          <cell r="GO229">
            <v>62.65</v>
          </cell>
          <cell r="GP229">
            <v>62.65</v>
          </cell>
          <cell r="GQ229">
            <v>62.65</v>
          </cell>
        </row>
        <row r="230">
          <cell r="A230" t="str">
            <v>PVRL IN</v>
          </cell>
          <cell r="B230" t="str">
            <v>PVR</v>
          </cell>
          <cell r="C230" t="str">
            <v>Media and Entertainment</v>
          </cell>
          <cell r="D230">
            <v>0</v>
          </cell>
          <cell r="E230">
            <v>0</v>
          </cell>
          <cell r="F230">
            <v>0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  <cell r="K230">
            <v>0</v>
          </cell>
          <cell r="L230">
            <v>0</v>
          </cell>
          <cell r="M230">
            <v>0</v>
          </cell>
          <cell r="N230">
            <v>0</v>
          </cell>
          <cell r="O230">
            <v>0</v>
          </cell>
          <cell r="P230">
            <v>0</v>
          </cell>
          <cell r="Q230">
            <v>0</v>
          </cell>
          <cell r="R230">
            <v>0</v>
          </cell>
          <cell r="S230">
            <v>0</v>
          </cell>
          <cell r="T230">
            <v>0</v>
          </cell>
          <cell r="U230">
            <v>0</v>
          </cell>
          <cell r="V230">
            <v>0</v>
          </cell>
          <cell r="W230">
            <v>0</v>
          </cell>
          <cell r="X230">
            <v>-11.4</v>
          </cell>
          <cell r="Y230">
            <v>0</v>
          </cell>
          <cell r="Z230">
            <v>0</v>
          </cell>
          <cell r="AA230">
            <v>0</v>
          </cell>
          <cell r="AB230">
            <v>0</v>
          </cell>
          <cell r="AC230">
            <v>0</v>
          </cell>
          <cell r="AD230">
            <v>0</v>
          </cell>
          <cell r="AE230">
            <v>0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O230">
            <v>0</v>
          </cell>
          <cell r="AP230">
            <v>3.3999999999999777</v>
          </cell>
          <cell r="AQ230">
            <v>6.800000000000022</v>
          </cell>
          <cell r="AR230">
            <v>17.299999999999997</v>
          </cell>
          <cell r="AS230">
            <v>21.29999999999999</v>
          </cell>
          <cell r="AT230">
            <v>7.1000000000000236</v>
          </cell>
          <cell r="AU230">
            <v>8.8999999999999595</v>
          </cell>
          <cell r="AV230">
            <v>33.300000000000018</v>
          </cell>
          <cell r="AW230">
            <v>33.599999999999994</v>
          </cell>
          <cell r="AX230">
            <v>16.599999999999987</v>
          </cell>
          <cell r="AY230">
            <v>22.000000000000057</v>
          </cell>
          <cell r="AZ230">
            <v>48.600000000000065</v>
          </cell>
          <cell r="BA230">
            <v>62.499999999999908</v>
          </cell>
          <cell r="BB230">
            <v>61.09999999999993</v>
          </cell>
          <cell r="BC230">
            <v>27.099999999999994</v>
          </cell>
          <cell r="BD230">
            <v>38.800000000000075</v>
          </cell>
          <cell r="BE230">
            <v>79.30000000000004</v>
          </cell>
          <cell r="BF230">
            <v>19.500000000000028</v>
          </cell>
          <cell r="BG230">
            <v>-10.999999999999956</v>
          </cell>
          <cell r="BH230">
            <v>0</v>
          </cell>
          <cell r="BI230">
            <v>0</v>
          </cell>
          <cell r="BJ230">
            <v>0</v>
          </cell>
          <cell r="BK230">
            <v>0</v>
          </cell>
          <cell r="BL230">
            <v>0</v>
          </cell>
          <cell r="BM230">
            <v>0</v>
          </cell>
          <cell r="BN230">
            <v>0</v>
          </cell>
          <cell r="BO230">
            <v>0</v>
          </cell>
          <cell r="BP230">
            <v>0</v>
          </cell>
          <cell r="BQ230">
            <v>0</v>
          </cell>
          <cell r="BR230">
            <v>0</v>
          </cell>
          <cell r="BS230">
            <v>0</v>
          </cell>
          <cell r="BT230">
            <v>0</v>
          </cell>
          <cell r="BU230">
            <v>0</v>
          </cell>
          <cell r="BV230">
            <v>0</v>
          </cell>
          <cell r="BW230">
            <v>0</v>
          </cell>
          <cell r="BX230">
            <v>0</v>
          </cell>
          <cell r="BY230">
            <v>0</v>
          </cell>
          <cell r="BZ230">
            <v>0</v>
          </cell>
          <cell r="CA230">
            <v>0</v>
          </cell>
          <cell r="CB230">
            <v>0</v>
          </cell>
          <cell r="CC230">
            <v>0</v>
          </cell>
          <cell r="CD230">
            <v>0</v>
          </cell>
          <cell r="CE230">
            <v>0</v>
          </cell>
          <cell r="CF230">
            <v>0</v>
          </cell>
          <cell r="CG230">
            <v>0</v>
          </cell>
          <cell r="CH230">
            <v>0</v>
          </cell>
          <cell r="CI230">
            <v>0</v>
          </cell>
          <cell r="CJ230">
            <v>0</v>
          </cell>
          <cell r="CK230">
            <v>0</v>
          </cell>
          <cell r="CL230">
            <v>0</v>
          </cell>
          <cell r="CM230">
            <v>0</v>
          </cell>
          <cell r="CN230">
            <v>0</v>
          </cell>
          <cell r="CO230">
            <v>0</v>
          </cell>
          <cell r="CP230">
            <v>0</v>
          </cell>
          <cell r="CQ230">
            <v>0</v>
          </cell>
          <cell r="CR230">
            <v>0</v>
          </cell>
          <cell r="CS230">
            <v>0</v>
          </cell>
          <cell r="CT230">
            <v>3.3999999999999777</v>
          </cell>
          <cell r="CU230">
            <v>6.800000000000022</v>
          </cell>
          <cell r="CV230">
            <v>17.299999999999997</v>
          </cell>
          <cell r="CW230">
            <v>21.29999999999999</v>
          </cell>
          <cell r="CX230">
            <v>7.1000000000000236</v>
          </cell>
          <cell r="CY230">
            <v>8.8999999999999595</v>
          </cell>
          <cell r="CZ230">
            <v>33.300000000000018</v>
          </cell>
          <cell r="DA230">
            <v>33.599999999999994</v>
          </cell>
          <cell r="DB230">
            <v>16.599999999999987</v>
          </cell>
          <cell r="DC230">
            <v>22.000000000000057</v>
          </cell>
          <cell r="DD230">
            <v>48.600000000000065</v>
          </cell>
          <cell r="DE230">
            <v>62.499999999999908</v>
          </cell>
          <cell r="DF230">
            <v>61.09999999999993</v>
          </cell>
          <cell r="DG230">
            <v>27.099999999999994</v>
          </cell>
          <cell r="DH230">
            <v>38.800000000000075</v>
          </cell>
          <cell r="DI230">
            <v>79.30000000000004</v>
          </cell>
          <cell r="DJ230">
            <v>19.500000000000028</v>
          </cell>
          <cell r="DK230">
            <v>-10.999999999999956</v>
          </cell>
          <cell r="DL230">
            <v>0</v>
          </cell>
          <cell r="DM230">
            <v>0</v>
          </cell>
          <cell r="DN230">
            <v>0</v>
          </cell>
          <cell r="DO230">
            <v>0</v>
          </cell>
          <cell r="DP230">
            <v>0</v>
          </cell>
          <cell r="DQ230">
            <v>0</v>
          </cell>
          <cell r="DR230">
            <v>0</v>
          </cell>
          <cell r="DS230">
            <v>0</v>
          </cell>
          <cell r="DT230">
            <v>0</v>
          </cell>
          <cell r="DU230">
            <v>0</v>
          </cell>
          <cell r="DV230">
            <v>0</v>
          </cell>
          <cell r="DW230">
            <v>0</v>
          </cell>
          <cell r="DX230">
            <v>0</v>
          </cell>
          <cell r="DY230">
            <v>0</v>
          </cell>
          <cell r="DZ230">
            <v>0</v>
          </cell>
          <cell r="EA230">
            <v>0</v>
          </cell>
          <cell r="EB230">
            <v>0</v>
          </cell>
          <cell r="EC230">
            <v>0</v>
          </cell>
          <cell r="ED230">
            <v>0</v>
          </cell>
          <cell r="EE230">
            <v>0</v>
          </cell>
          <cell r="EF230">
            <v>0</v>
          </cell>
          <cell r="EG230">
            <v>0</v>
          </cell>
          <cell r="EH230">
            <v>0</v>
          </cell>
          <cell r="EI230">
            <v>0</v>
          </cell>
          <cell r="EJ230">
            <v>0</v>
          </cell>
          <cell r="EK230">
            <v>0</v>
          </cell>
          <cell r="EL230">
            <v>0</v>
          </cell>
          <cell r="EM230">
            <v>0</v>
          </cell>
          <cell r="EN230">
            <v>0</v>
          </cell>
          <cell r="EO230">
            <v>0</v>
          </cell>
          <cell r="EP230">
            <v>0</v>
          </cell>
          <cell r="EQ230">
            <v>0</v>
          </cell>
          <cell r="ER230">
            <v>0</v>
          </cell>
          <cell r="ES230">
            <v>0</v>
          </cell>
          <cell r="ET230">
            <v>0</v>
          </cell>
          <cell r="EU230">
            <v>0</v>
          </cell>
          <cell r="EV230">
            <v>0</v>
          </cell>
          <cell r="EW230">
            <v>0</v>
          </cell>
          <cell r="EX230">
            <v>0</v>
          </cell>
          <cell r="EY230">
            <v>0</v>
          </cell>
          <cell r="EZ230">
            <v>0</v>
          </cell>
          <cell r="FA230">
            <v>0</v>
          </cell>
          <cell r="FB230">
            <v>0</v>
          </cell>
          <cell r="FC230">
            <v>0</v>
          </cell>
          <cell r="FD230">
            <v>0</v>
          </cell>
          <cell r="FE230">
            <v>0</v>
          </cell>
          <cell r="FF230">
            <v>0</v>
          </cell>
          <cell r="FG230">
            <v>0</v>
          </cell>
          <cell r="FH230">
            <v>0</v>
          </cell>
          <cell r="FI230">
            <v>0</v>
          </cell>
          <cell r="FJ230">
            <v>0</v>
          </cell>
          <cell r="FK230">
            <v>0</v>
          </cell>
          <cell r="FL230">
            <v>0</v>
          </cell>
          <cell r="FM230">
            <v>0</v>
          </cell>
          <cell r="FN230">
            <v>0</v>
          </cell>
          <cell r="FO230">
            <v>0</v>
          </cell>
          <cell r="FP230">
            <v>0</v>
          </cell>
          <cell r="FQ230">
            <v>0</v>
          </cell>
          <cell r="FR230">
            <v>0</v>
          </cell>
          <cell r="FS230">
            <v>0</v>
          </cell>
          <cell r="FT230">
            <v>0</v>
          </cell>
          <cell r="FU230">
            <v>0</v>
          </cell>
          <cell r="FV230">
            <v>0</v>
          </cell>
          <cell r="FW230">
            <v>0</v>
          </cell>
          <cell r="FX230">
            <v>0</v>
          </cell>
          <cell r="FY230">
            <v>0</v>
          </cell>
          <cell r="FZ230">
            <v>13.9409553956</v>
          </cell>
          <cell r="GA230">
            <v>17.178441056400001</v>
          </cell>
          <cell r="GB230">
            <v>17.178441056400001</v>
          </cell>
          <cell r="GC230">
            <v>17.178441056400001</v>
          </cell>
          <cell r="GD230">
            <v>22.878781</v>
          </cell>
          <cell r="GE230">
            <v>22.878781</v>
          </cell>
          <cell r="GF230">
            <v>22.878781</v>
          </cell>
          <cell r="GG230">
            <v>22.876582661200001</v>
          </cell>
          <cell r="GH230">
            <v>22.915369999999999</v>
          </cell>
          <cell r="GI230">
            <v>23.01</v>
          </cell>
          <cell r="GJ230">
            <v>23.01</v>
          </cell>
          <cell r="GK230">
            <v>23.01</v>
          </cell>
          <cell r="GL230">
            <v>23.01</v>
          </cell>
          <cell r="GM230">
            <v>23.01</v>
          </cell>
          <cell r="GN230">
            <v>23.01</v>
          </cell>
          <cell r="GO230">
            <v>23.01</v>
          </cell>
          <cell r="GP230">
            <v>23.01</v>
          </cell>
          <cell r="GQ230">
            <v>23.01</v>
          </cell>
        </row>
        <row r="231">
          <cell r="A231" t="str">
            <v>SUNTV IN</v>
          </cell>
          <cell r="B231" t="str">
            <v>Sun TV</v>
          </cell>
          <cell r="C231" t="str">
            <v>Media and Entertainment</v>
          </cell>
          <cell r="D231">
            <v>0</v>
          </cell>
          <cell r="E231">
            <v>0</v>
          </cell>
          <cell r="F231">
            <v>0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  <cell r="K231">
            <v>0</v>
          </cell>
          <cell r="L231">
            <v>0</v>
          </cell>
          <cell r="M231">
            <v>0</v>
          </cell>
          <cell r="N231">
            <v>0</v>
          </cell>
          <cell r="O231">
            <v>0</v>
          </cell>
          <cell r="P231">
            <v>0</v>
          </cell>
          <cell r="Q231">
            <v>0</v>
          </cell>
          <cell r="R231">
            <v>0</v>
          </cell>
          <cell r="S231">
            <v>0</v>
          </cell>
          <cell r="T231">
            <v>0</v>
          </cell>
          <cell r="U231">
            <v>0</v>
          </cell>
          <cell r="V231">
            <v>0</v>
          </cell>
          <cell r="W231">
            <v>0</v>
          </cell>
          <cell r="X231">
            <v>0</v>
          </cell>
          <cell r="Y231">
            <v>0</v>
          </cell>
          <cell r="Z231">
            <v>0</v>
          </cell>
          <cell r="AA231">
            <v>0</v>
          </cell>
          <cell r="AB231">
            <v>0</v>
          </cell>
          <cell r="AC231">
            <v>0</v>
          </cell>
          <cell r="AD231">
            <v>0</v>
          </cell>
          <cell r="AE231">
            <v>0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0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O231">
            <v>0</v>
          </cell>
          <cell r="AP231">
            <v>0</v>
          </cell>
          <cell r="AQ231">
            <v>0</v>
          </cell>
          <cell r="AR231">
            <v>0</v>
          </cell>
          <cell r="AS231">
            <v>0</v>
          </cell>
          <cell r="AT231">
            <v>0</v>
          </cell>
          <cell r="AU231">
            <v>0</v>
          </cell>
          <cell r="AV231">
            <v>422.10000000000014</v>
          </cell>
          <cell r="AW231">
            <v>479.60000000000014</v>
          </cell>
          <cell r="AX231">
            <v>597.70000000000005</v>
          </cell>
          <cell r="AY231">
            <v>1188.6000000000001</v>
          </cell>
          <cell r="AZ231">
            <v>930.7</v>
          </cell>
          <cell r="BA231">
            <v>801.59999999999991</v>
          </cell>
          <cell r="BB231">
            <v>1023.0000000000002</v>
          </cell>
          <cell r="BC231">
            <v>914.50000000000068</v>
          </cell>
          <cell r="BD231">
            <v>1025.3999999999996</v>
          </cell>
          <cell r="BE231">
            <v>1083.1000000000001</v>
          </cell>
          <cell r="BF231">
            <v>1122.4000000000001</v>
          </cell>
          <cell r="BG231">
            <v>1140.1999999999998</v>
          </cell>
          <cell r="BH231">
            <v>0</v>
          </cell>
          <cell r="BI231">
            <v>0</v>
          </cell>
          <cell r="BJ231">
            <v>0</v>
          </cell>
          <cell r="BK231">
            <v>0</v>
          </cell>
          <cell r="BL231">
            <v>0</v>
          </cell>
          <cell r="BM231">
            <v>0</v>
          </cell>
          <cell r="BN231">
            <v>0</v>
          </cell>
          <cell r="BO231">
            <v>0</v>
          </cell>
          <cell r="BP231">
            <v>0</v>
          </cell>
          <cell r="BQ231">
            <v>0</v>
          </cell>
          <cell r="BR231">
            <v>0</v>
          </cell>
          <cell r="BS231">
            <v>0</v>
          </cell>
          <cell r="BT231">
            <v>0</v>
          </cell>
          <cell r="BU231">
            <v>0</v>
          </cell>
          <cell r="BV231">
            <v>0</v>
          </cell>
          <cell r="BW231">
            <v>0</v>
          </cell>
          <cell r="BX231">
            <v>0</v>
          </cell>
          <cell r="BY231">
            <v>0</v>
          </cell>
          <cell r="BZ231">
            <v>0</v>
          </cell>
          <cell r="CA231">
            <v>0</v>
          </cell>
          <cell r="CB231">
            <v>0</v>
          </cell>
          <cell r="CC231">
            <v>0</v>
          </cell>
          <cell r="CD231">
            <v>0</v>
          </cell>
          <cell r="CE231">
            <v>0</v>
          </cell>
          <cell r="CF231">
            <v>0</v>
          </cell>
          <cell r="CG231">
            <v>0</v>
          </cell>
          <cell r="CH231">
            <v>0</v>
          </cell>
          <cell r="CI231">
            <v>0</v>
          </cell>
          <cell r="CJ231">
            <v>0</v>
          </cell>
          <cell r="CK231">
            <v>0</v>
          </cell>
          <cell r="CL231">
            <v>0</v>
          </cell>
          <cell r="CM231">
            <v>0</v>
          </cell>
          <cell r="CN231">
            <v>0</v>
          </cell>
          <cell r="CO231">
            <v>0</v>
          </cell>
          <cell r="CP231">
            <v>0</v>
          </cell>
          <cell r="CQ231">
            <v>0</v>
          </cell>
          <cell r="CR231">
            <v>0</v>
          </cell>
          <cell r="CS231">
            <v>0</v>
          </cell>
          <cell r="CT231">
            <v>0</v>
          </cell>
          <cell r="CU231">
            <v>0</v>
          </cell>
          <cell r="CV231">
            <v>0</v>
          </cell>
          <cell r="CW231">
            <v>0</v>
          </cell>
          <cell r="CX231">
            <v>0</v>
          </cell>
          <cell r="CY231">
            <v>0</v>
          </cell>
          <cell r="CZ231">
            <v>422.10000000000014</v>
          </cell>
          <cell r="DA231">
            <v>479.60000000000014</v>
          </cell>
          <cell r="DB231">
            <v>597.70000000000005</v>
          </cell>
          <cell r="DC231">
            <v>1188.6000000000001</v>
          </cell>
          <cell r="DD231">
            <v>930.7</v>
          </cell>
          <cell r="DE231">
            <v>801.59999999999991</v>
          </cell>
          <cell r="DF231">
            <v>1023.0000000000002</v>
          </cell>
          <cell r="DG231">
            <v>914.50000000000068</v>
          </cell>
          <cell r="DH231">
            <v>1025.3999999999996</v>
          </cell>
          <cell r="DI231">
            <v>1083.1000000000001</v>
          </cell>
          <cell r="DJ231">
            <v>1122.4000000000001</v>
          </cell>
          <cell r="DK231">
            <v>1140.1999999999998</v>
          </cell>
          <cell r="DL231">
            <v>0</v>
          </cell>
          <cell r="DM231">
            <v>0</v>
          </cell>
          <cell r="DN231">
            <v>0</v>
          </cell>
          <cell r="DO231">
            <v>0</v>
          </cell>
          <cell r="DP231">
            <v>0</v>
          </cell>
          <cell r="DQ231">
            <v>0</v>
          </cell>
          <cell r="DR231">
            <v>0</v>
          </cell>
          <cell r="DS231">
            <v>0</v>
          </cell>
          <cell r="DT231">
            <v>0</v>
          </cell>
          <cell r="DU231">
            <v>0</v>
          </cell>
          <cell r="DV231">
            <v>0</v>
          </cell>
          <cell r="DW231">
            <v>0</v>
          </cell>
          <cell r="DX231">
            <v>0</v>
          </cell>
          <cell r="DY231">
            <v>0</v>
          </cell>
          <cell r="DZ231">
            <v>0</v>
          </cell>
          <cell r="EA231">
            <v>0</v>
          </cell>
          <cell r="EB231">
            <v>0</v>
          </cell>
          <cell r="EC231">
            <v>0</v>
          </cell>
          <cell r="ED231">
            <v>0</v>
          </cell>
          <cell r="EE231">
            <v>0</v>
          </cell>
          <cell r="EF231">
            <v>0</v>
          </cell>
          <cell r="EG231">
            <v>0</v>
          </cell>
          <cell r="EH231">
            <v>0</v>
          </cell>
          <cell r="EI231">
            <v>0</v>
          </cell>
          <cell r="EJ231">
            <v>0</v>
          </cell>
          <cell r="EK231">
            <v>0</v>
          </cell>
          <cell r="EL231">
            <v>0</v>
          </cell>
          <cell r="EM231">
            <v>0</v>
          </cell>
          <cell r="EN231">
            <v>0</v>
          </cell>
          <cell r="EO231">
            <v>0</v>
          </cell>
          <cell r="EP231">
            <v>0</v>
          </cell>
          <cell r="EQ231">
            <v>0</v>
          </cell>
          <cell r="ER231">
            <v>0</v>
          </cell>
          <cell r="ES231">
            <v>0</v>
          </cell>
          <cell r="ET231">
            <v>0</v>
          </cell>
          <cell r="EU231">
            <v>0</v>
          </cell>
          <cell r="EV231">
            <v>0</v>
          </cell>
          <cell r="EW231">
            <v>0</v>
          </cell>
          <cell r="EX231">
            <v>0</v>
          </cell>
          <cell r="EY231">
            <v>0</v>
          </cell>
          <cell r="EZ231">
            <v>0</v>
          </cell>
          <cell r="FA231">
            <v>0</v>
          </cell>
          <cell r="FB231">
            <v>0</v>
          </cell>
          <cell r="FC231">
            <v>0</v>
          </cell>
          <cell r="FD231">
            <v>0</v>
          </cell>
          <cell r="FE231">
            <v>0</v>
          </cell>
          <cell r="FF231">
            <v>0</v>
          </cell>
          <cell r="FG231">
            <v>0</v>
          </cell>
          <cell r="FH231">
            <v>0</v>
          </cell>
          <cell r="FI231">
            <v>0</v>
          </cell>
          <cell r="FJ231">
            <v>0</v>
          </cell>
          <cell r="FK231">
            <v>0</v>
          </cell>
          <cell r="FL231">
            <v>0</v>
          </cell>
          <cell r="FM231">
            <v>0</v>
          </cell>
          <cell r="FN231">
            <v>0</v>
          </cell>
          <cell r="FO231">
            <v>0</v>
          </cell>
          <cell r="FP231">
            <v>0</v>
          </cell>
          <cell r="FQ231">
            <v>0</v>
          </cell>
          <cell r="FR231">
            <v>0</v>
          </cell>
          <cell r="FS231">
            <v>0</v>
          </cell>
          <cell r="FT231">
            <v>0</v>
          </cell>
          <cell r="FU231">
            <v>0</v>
          </cell>
          <cell r="FV231">
            <v>0</v>
          </cell>
          <cell r="FW231">
            <v>0</v>
          </cell>
          <cell r="FX231">
            <v>0</v>
          </cell>
          <cell r="FY231">
            <v>0</v>
          </cell>
          <cell r="FZ231">
            <v>0</v>
          </cell>
          <cell r="GA231">
            <v>0</v>
          </cell>
          <cell r="GB231">
            <v>0</v>
          </cell>
          <cell r="GC231">
            <v>0</v>
          </cell>
          <cell r="GD231">
            <v>0</v>
          </cell>
          <cell r="GE231">
            <v>0</v>
          </cell>
          <cell r="GF231">
            <v>68.89</v>
          </cell>
          <cell r="GG231">
            <v>68.89</v>
          </cell>
          <cell r="GH231">
            <v>68.89</v>
          </cell>
          <cell r="GI231">
            <v>98.52000000000001</v>
          </cell>
          <cell r="GJ231">
            <v>394.06102845731402</v>
          </cell>
          <cell r="GK231">
            <v>394.06102845731402</v>
          </cell>
          <cell r="GL231">
            <v>394.06102845731402</v>
          </cell>
          <cell r="GM231">
            <v>394.06102845731402</v>
          </cell>
          <cell r="GN231">
            <v>394.06102845731402</v>
          </cell>
          <cell r="GO231">
            <v>394.06102845731402</v>
          </cell>
          <cell r="GP231">
            <v>394.06102845731402</v>
          </cell>
          <cell r="GQ231">
            <v>394.06102845731402</v>
          </cell>
        </row>
        <row r="232">
          <cell r="A232" t="str">
            <v>TLEI IN</v>
          </cell>
          <cell r="B232" t="str">
            <v>Television Eighteen India</v>
          </cell>
          <cell r="C232" t="str">
            <v>Media and Entertainment</v>
          </cell>
          <cell r="D232">
            <v>0</v>
          </cell>
          <cell r="E232">
            <v>0</v>
          </cell>
          <cell r="F232">
            <v>0</v>
          </cell>
          <cell r="G232">
            <v>0</v>
          </cell>
          <cell r="H232">
            <v>0</v>
          </cell>
          <cell r="I232">
            <v>0</v>
          </cell>
          <cell r="J232">
            <v>0</v>
          </cell>
          <cell r="K232">
            <v>0</v>
          </cell>
          <cell r="L232">
            <v>0</v>
          </cell>
          <cell r="M232">
            <v>0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  <cell r="T232">
            <v>0</v>
          </cell>
          <cell r="U232">
            <v>0</v>
          </cell>
          <cell r="V232">
            <v>0</v>
          </cell>
          <cell r="W232">
            <v>0</v>
          </cell>
          <cell r="X232">
            <v>0</v>
          </cell>
          <cell r="Y232">
            <v>0</v>
          </cell>
          <cell r="Z232">
            <v>0</v>
          </cell>
          <cell r="AA232">
            <v>0</v>
          </cell>
          <cell r="AB232">
            <v>0</v>
          </cell>
          <cell r="AC232">
            <v>0</v>
          </cell>
          <cell r="AD232">
            <v>0</v>
          </cell>
          <cell r="AE232">
            <v>0</v>
          </cell>
          <cell r="AF232">
            <v>4.1760000000000108</v>
          </cell>
          <cell r="AG232">
            <v>-9.8000000000000007</v>
          </cell>
          <cell r="AH232">
            <v>11.599999999999998</v>
          </cell>
          <cell r="AI232">
            <v>24.297000000000011</v>
          </cell>
          <cell r="AJ232">
            <v>37.256266000000004</v>
          </cell>
          <cell r="AK232">
            <v>8.3599999999999941</v>
          </cell>
          <cell r="AL232">
            <v>34.322207999999982</v>
          </cell>
          <cell r="AM232">
            <v>36.550441000000092</v>
          </cell>
          <cell r="AN232">
            <v>69.54000000000002</v>
          </cell>
          <cell r="AO232">
            <v>80.100000000000009</v>
          </cell>
          <cell r="AP232">
            <v>79.31</v>
          </cell>
          <cell r="AQ232">
            <v>100.25999999999996</v>
          </cell>
          <cell r="AR232">
            <v>79.856200000000001</v>
          </cell>
          <cell r="AS232">
            <v>100.11999999999999</v>
          </cell>
          <cell r="AT232">
            <v>119.78999999999998</v>
          </cell>
          <cell r="AU232">
            <v>153.19000000000005</v>
          </cell>
          <cell r="AV232">
            <v>54.680000000000042</v>
          </cell>
          <cell r="AW232">
            <v>135.84000000000006</v>
          </cell>
          <cell r="AX232">
            <v>163.97000000000006</v>
          </cell>
          <cell r="AY232">
            <v>200.47999999999988</v>
          </cell>
          <cell r="AZ232">
            <v>4.529999999999994</v>
          </cell>
          <cell r="BA232">
            <v>39.089999999999961</v>
          </cell>
          <cell r="BB232">
            <v>84.529999999999987</v>
          </cell>
          <cell r="BC232">
            <v>125.16999999999992</v>
          </cell>
          <cell r="BD232">
            <v>-25.269999999999893</v>
          </cell>
          <cell r="BE232">
            <v>-279.56999999999982</v>
          </cell>
          <cell r="BF232">
            <v>-301.64999999999992</v>
          </cell>
          <cell r="BG232">
            <v>-1202.8698210000005</v>
          </cell>
          <cell r="BH232">
            <v>0</v>
          </cell>
          <cell r="BI232">
            <v>0</v>
          </cell>
          <cell r="BJ232">
            <v>0</v>
          </cell>
          <cell r="BK232">
            <v>0</v>
          </cell>
          <cell r="BL232">
            <v>0</v>
          </cell>
          <cell r="BM232">
            <v>0</v>
          </cell>
          <cell r="BN232">
            <v>0</v>
          </cell>
          <cell r="BO232">
            <v>0</v>
          </cell>
          <cell r="BP232">
            <v>0</v>
          </cell>
          <cell r="BQ232">
            <v>0</v>
          </cell>
          <cell r="BR232">
            <v>0</v>
          </cell>
          <cell r="BS232">
            <v>0</v>
          </cell>
          <cell r="BT232">
            <v>0</v>
          </cell>
          <cell r="BU232">
            <v>0</v>
          </cell>
          <cell r="BV232">
            <v>0</v>
          </cell>
          <cell r="BW232">
            <v>0</v>
          </cell>
          <cell r="BX232">
            <v>0</v>
          </cell>
          <cell r="BY232">
            <v>0</v>
          </cell>
          <cell r="BZ232">
            <v>0</v>
          </cell>
          <cell r="CA232">
            <v>0</v>
          </cell>
          <cell r="CB232">
            <v>0</v>
          </cell>
          <cell r="CC232">
            <v>0</v>
          </cell>
          <cell r="CD232">
            <v>0</v>
          </cell>
          <cell r="CE232">
            <v>0</v>
          </cell>
          <cell r="CF232">
            <v>0</v>
          </cell>
          <cell r="CG232">
            <v>0</v>
          </cell>
          <cell r="CH232">
            <v>0</v>
          </cell>
          <cell r="CI232">
            <v>0</v>
          </cell>
          <cell r="CJ232">
            <v>4.1760000000000108</v>
          </cell>
          <cell r="CK232">
            <v>-3.5000000000000009</v>
          </cell>
          <cell r="CL232">
            <v>7.3299999999999983</v>
          </cell>
          <cell r="CM232">
            <v>24.297000000000011</v>
          </cell>
          <cell r="CN232">
            <v>37.256266000000004</v>
          </cell>
          <cell r="CO232">
            <v>8.3599999999999941</v>
          </cell>
          <cell r="CP232">
            <v>34.322207999999982</v>
          </cell>
          <cell r="CQ232">
            <v>36.550441000000092</v>
          </cell>
          <cell r="CR232">
            <v>69.54000000000002</v>
          </cell>
          <cell r="CS232">
            <v>80.100000000000009</v>
          </cell>
          <cell r="CT232">
            <v>79.31</v>
          </cell>
          <cell r="CU232">
            <v>100.25999999999996</v>
          </cell>
          <cell r="CV232">
            <v>79.856200000000001</v>
          </cell>
          <cell r="CW232">
            <v>100.11999999999999</v>
          </cell>
          <cell r="CX232">
            <v>119.78999999999998</v>
          </cell>
          <cell r="CY232">
            <v>153.19000000000005</v>
          </cell>
          <cell r="CZ232">
            <v>54.680000000000042</v>
          </cell>
          <cell r="DA232">
            <v>135.84000000000006</v>
          </cell>
          <cell r="DB232">
            <v>163.97000000000006</v>
          </cell>
          <cell r="DC232">
            <v>200.47999999999988</v>
          </cell>
          <cell r="DD232">
            <v>-31.330000000000005</v>
          </cell>
          <cell r="DE232">
            <v>39.089999999999961</v>
          </cell>
          <cell r="DF232">
            <v>84.529999999999987</v>
          </cell>
          <cell r="DG232">
            <v>125.16999999999992</v>
          </cell>
          <cell r="DH232">
            <v>-25.269999999999893</v>
          </cell>
          <cell r="DI232">
            <v>-245.70999999999981</v>
          </cell>
          <cell r="DJ232">
            <v>-506.5499999999999</v>
          </cell>
          <cell r="DK232">
            <v>-1014.8522770000004</v>
          </cell>
          <cell r="DL232">
            <v>0</v>
          </cell>
          <cell r="DM232">
            <v>0</v>
          </cell>
          <cell r="DN232">
            <v>0</v>
          </cell>
          <cell r="DO232">
            <v>0</v>
          </cell>
          <cell r="DP232">
            <v>0</v>
          </cell>
          <cell r="DQ232">
            <v>0</v>
          </cell>
          <cell r="DR232">
            <v>0</v>
          </cell>
          <cell r="DS232">
            <v>0</v>
          </cell>
          <cell r="DT232">
            <v>0</v>
          </cell>
          <cell r="DU232">
            <v>0</v>
          </cell>
          <cell r="DV232">
            <v>0</v>
          </cell>
          <cell r="DW232">
            <v>0</v>
          </cell>
          <cell r="DX232">
            <v>0</v>
          </cell>
          <cell r="DY232">
            <v>0</v>
          </cell>
          <cell r="DZ232">
            <v>0</v>
          </cell>
          <cell r="EA232">
            <v>0</v>
          </cell>
          <cell r="EB232">
            <v>0</v>
          </cell>
          <cell r="EC232">
            <v>0</v>
          </cell>
          <cell r="ED232">
            <v>0</v>
          </cell>
          <cell r="EE232">
            <v>0</v>
          </cell>
          <cell r="EF232">
            <v>0</v>
          </cell>
          <cell r="EG232">
            <v>0</v>
          </cell>
          <cell r="EH232">
            <v>0</v>
          </cell>
          <cell r="EI232">
            <v>0</v>
          </cell>
          <cell r="EJ232">
            <v>0</v>
          </cell>
          <cell r="EK232">
            <v>0</v>
          </cell>
          <cell r="EL232">
            <v>0</v>
          </cell>
          <cell r="EM232">
            <v>0</v>
          </cell>
          <cell r="EN232">
            <v>0</v>
          </cell>
          <cell r="EO232">
            <v>0</v>
          </cell>
          <cell r="EP232">
            <v>0</v>
          </cell>
          <cell r="EQ232">
            <v>0</v>
          </cell>
          <cell r="ER232">
            <v>0</v>
          </cell>
          <cell r="ES232">
            <v>0</v>
          </cell>
          <cell r="ET232">
            <v>0</v>
          </cell>
          <cell r="EU232">
            <v>0</v>
          </cell>
          <cell r="EV232">
            <v>0</v>
          </cell>
          <cell r="EW232">
            <v>0</v>
          </cell>
          <cell r="EX232">
            <v>0</v>
          </cell>
          <cell r="EY232">
            <v>0</v>
          </cell>
          <cell r="EZ232">
            <v>0</v>
          </cell>
          <cell r="FA232">
            <v>0</v>
          </cell>
          <cell r="FB232">
            <v>0</v>
          </cell>
          <cell r="FC232">
            <v>0</v>
          </cell>
          <cell r="FD232">
            <v>0</v>
          </cell>
          <cell r="FE232">
            <v>0</v>
          </cell>
          <cell r="FF232">
            <v>0</v>
          </cell>
          <cell r="FG232">
            <v>0</v>
          </cell>
          <cell r="FH232">
            <v>0</v>
          </cell>
          <cell r="FI232">
            <v>0</v>
          </cell>
          <cell r="FJ232">
            <v>0</v>
          </cell>
          <cell r="FK232">
            <v>0</v>
          </cell>
          <cell r="FL232">
            <v>0</v>
          </cell>
          <cell r="FM232">
            <v>0</v>
          </cell>
          <cell r="FN232">
            <v>0</v>
          </cell>
          <cell r="FO232">
            <v>0</v>
          </cell>
          <cell r="FP232">
            <v>73.205200000000005</v>
          </cell>
          <cell r="FQ232">
            <v>73.205200000000005</v>
          </cell>
          <cell r="FR232">
            <v>73.205200000000005</v>
          </cell>
          <cell r="FS232">
            <v>73.205200000000005</v>
          </cell>
          <cell r="FT232">
            <v>73.205200000000005</v>
          </cell>
          <cell r="FU232">
            <v>73.205200000000005</v>
          </cell>
          <cell r="FV232">
            <v>73.205200000000005</v>
          </cell>
          <cell r="FW232">
            <v>73.205200000000005</v>
          </cell>
          <cell r="FX232">
            <v>73.205200000000005</v>
          </cell>
          <cell r="FY232">
            <v>73.205200000000005</v>
          </cell>
          <cell r="FZ232">
            <v>73.205200000000005</v>
          </cell>
          <cell r="GA232">
            <v>73.205200000000005</v>
          </cell>
          <cell r="GB232">
            <v>73.205200000000005</v>
          </cell>
          <cell r="GC232">
            <v>84.171999999999997</v>
          </cell>
          <cell r="GD232">
            <v>84.171999999999997</v>
          </cell>
          <cell r="GE232">
            <v>84.171999999999997</v>
          </cell>
          <cell r="GF232">
            <v>84.171999999999997</v>
          </cell>
          <cell r="GG232">
            <v>84.171999999999997</v>
          </cell>
          <cell r="GH232">
            <v>104.852</v>
          </cell>
          <cell r="GI232">
            <v>113.124</v>
          </cell>
          <cell r="GJ232">
            <v>113.12</v>
          </cell>
          <cell r="GK232">
            <v>114.4</v>
          </cell>
          <cell r="GL232">
            <v>115.96600000000001</v>
          </cell>
          <cell r="GM232">
            <v>119.566</v>
          </cell>
          <cell r="GN232">
            <v>119.6</v>
          </cell>
          <cell r="GO232">
            <v>119.6</v>
          </cell>
          <cell r="GP232">
            <v>119.6</v>
          </cell>
          <cell r="GQ232">
            <v>119.6</v>
          </cell>
        </row>
        <row r="233">
          <cell r="A233" t="str">
            <v>TVTN IN</v>
          </cell>
          <cell r="B233" t="str">
            <v>TV Today Network</v>
          </cell>
          <cell r="C233" t="str">
            <v>Media and Entertainment</v>
          </cell>
          <cell r="D233">
            <v>0</v>
          </cell>
          <cell r="E233">
            <v>0</v>
          </cell>
          <cell r="F233">
            <v>0</v>
          </cell>
          <cell r="G233">
            <v>0</v>
          </cell>
          <cell r="H233">
            <v>0</v>
          </cell>
          <cell r="I233">
            <v>0</v>
          </cell>
          <cell r="J233">
            <v>0</v>
          </cell>
          <cell r="K233">
            <v>0</v>
          </cell>
          <cell r="L233">
            <v>0</v>
          </cell>
          <cell r="M233">
            <v>0</v>
          </cell>
          <cell r="N233">
            <v>0</v>
          </cell>
          <cell r="O233">
            <v>0</v>
          </cell>
          <cell r="P233">
            <v>0</v>
          </cell>
          <cell r="Q233">
            <v>0</v>
          </cell>
          <cell r="R233">
            <v>0</v>
          </cell>
          <cell r="S233">
            <v>0</v>
          </cell>
          <cell r="T233">
            <v>0</v>
          </cell>
          <cell r="U233">
            <v>0</v>
          </cell>
          <cell r="V233">
            <v>0</v>
          </cell>
          <cell r="W233">
            <v>0</v>
          </cell>
          <cell r="X233">
            <v>0</v>
          </cell>
          <cell r="Y233">
            <v>0</v>
          </cell>
          <cell r="Z233">
            <v>0</v>
          </cell>
          <cell r="AA233">
            <v>0</v>
          </cell>
          <cell r="AB233">
            <v>0</v>
          </cell>
          <cell r="AC233">
            <v>0</v>
          </cell>
          <cell r="AD233">
            <v>0</v>
          </cell>
          <cell r="AE233">
            <v>0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0</v>
          </cell>
          <cell r="AK233">
            <v>0</v>
          </cell>
          <cell r="AL233">
            <v>157</v>
          </cell>
          <cell r="AM233">
            <v>146.90000000000009</v>
          </cell>
          <cell r="AN233">
            <v>96.899999999999963</v>
          </cell>
          <cell r="AO233">
            <v>-17.899999999999988</v>
          </cell>
          <cell r="AP233">
            <v>79.000000000000028</v>
          </cell>
          <cell r="AQ233">
            <v>96.9</v>
          </cell>
          <cell r="AR233">
            <v>58.100000000000009</v>
          </cell>
          <cell r="AS233">
            <v>23.699999999999996</v>
          </cell>
          <cell r="AT233">
            <v>85.599999999999966</v>
          </cell>
          <cell r="AU233">
            <v>110.29999999999998</v>
          </cell>
          <cell r="AV233">
            <v>14.800000000000068</v>
          </cell>
          <cell r="AW233">
            <v>32.799999999999997</v>
          </cell>
          <cell r="AX233">
            <v>140.89999999999998</v>
          </cell>
          <cell r="AY233">
            <v>123.09999999999997</v>
          </cell>
          <cell r="AZ233">
            <v>80.299999999999955</v>
          </cell>
          <cell r="BA233">
            <v>53.700000000000045</v>
          </cell>
          <cell r="BB233">
            <v>167.20000000000005</v>
          </cell>
          <cell r="BC233">
            <v>135.28299999999996</v>
          </cell>
          <cell r="BD233">
            <v>91.776999999999987</v>
          </cell>
          <cell r="BE233">
            <v>76.255999999999958</v>
          </cell>
          <cell r="BF233">
            <v>86.729000000000042</v>
          </cell>
          <cell r="BG233">
            <v>81.623000000000047</v>
          </cell>
          <cell r="BH233">
            <v>0</v>
          </cell>
          <cell r="BI233">
            <v>0</v>
          </cell>
          <cell r="BJ233">
            <v>0</v>
          </cell>
          <cell r="BK233">
            <v>0</v>
          </cell>
          <cell r="BL233">
            <v>0</v>
          </cell>
          <cell r="BM233">
            <v>0</v>
          </cell>
          <cell r="BN233">
            <v>0</v>
          </cell>
          <cell r="BO233">
            <v>0</v>
          </cell>
          <cell r="BP233">
            <v>0</v>
          </cell>
          <cell r="BQ233">
            <v>0</v>
          </cell>
          <cell r="BR233">
            <v>0</v>
          </cell>
          <cell r="BS233">
            <v>0</v>
          </cell>
          <cell r="BT233">
            <v>0</v>
          </cell>
          <cell r="BU233">
            <v>0</v>
          </cell>
          <cell r="BV233">
            <v>0</v>
          </cell>
          <cell r="BW233">
            <v>0</v>
          </cell>
          <cell r="BX233">
            <v>0</v>
          </cell>
          <cell r="BY233">
            <v>0</v>
          </cell>
          <cell r="BZ233">
            <v>0</v>
          </cell>
          <cell r="CA233">
            <v>0</v>
          </cell>
          <cell r="CB233">
            <v>0</v>
          </cell>
          <cell r="CC233">
            <v>0</v>
          </cell>
          <cell r="CD233">
            <v>0</v>
          </cell>
          <cell r="CE233">
            <v>0</v>
          </cell>
          <cell r="CF233">
            <v>0</v>
          </cell>
          <cell r="CG233">
            <v>0</v>
          </cell>
          <cell r="CH233">
            <v>0</v>
          </cell>
          <cell r="CI233">
            <v>0</v>
          </cell>
          <cell r="CJ233">
            <v>0</v>
          </cell>
          <cell r="CK233">
            <v>0</v>
          </cell>
          <cell r="CL233">
            <v>0</v>
          </cell>
          <cell r="CM233">
            <v>0</v>
          </cell>
          <cell r="CN233">
            <v>0</v>
          </cell>
          <cell r="CO233">
            <v>0</v>
          </cell>
          <cell r="CP233">
            <v>160</v>
          </cell>
          <cell r="CQ233">
            <v>146.90000000000009</v>
          </cell>
          <cell r="CR233">
            <v>96.899999999999963</v>
          </cell>
          <cell r="CS233">
            <v>-17.899999999999988</v>
          </cell>
          <cell r="CT233">
            <v>79.000000000000028</v>
          </cell>
          <cell r="CU233">
            <v>96.9</v>
          </cell>
          <cell r="CV233">
            <v>58.100000000000009</v>
          </cell>
          <cell r="CW233">
            <v>23.699999999999996</v>
          </cell>
          <cell r="CX233">
            <v>85.599999999999966</v>
          </cell>
          <cell r="CY233">
            <v>110.29999999999998</v>
          </cell>
          <cell r="CZ233">
            <v>14.800000000000068</v>
          </cell>
          <cell r="DA233">
            <v>32.799999999999997</v>
          </cell>
          <cell r="DB233">
            <v>140.89999999999998</v>
          </cell>
          <cell r="DC233">
            <v>123.09999999999997</v>
          </cell>
          <cell r="DD233">
            <v>80.299999999999955</v>
          </cell>
          <cell r="DE233">
            <v>53.700000000000045</v>
          </cell>
          <cell r="DF233">
            <v>167.20000000000005</v>
          </cell>
          <cell r="DG233">
            <v>135.28299999999996</v>
          </cell>
          <cell r="DH233">
            <v>91.776999999999987</v>
          </cell>
          <cell r="DI233">
            <v>76.255999999999958</v>
          </cell>
          <cell r="DJ233">
            <v>86.729000000000042</v>
          </cell>
          <cell r="DK233">
            <v>81.623000000000047</v>
          </cell>
          <cell r="DL233">
            <v>0</v>
          </cell>
          <cell r="DM233">
            <v>0</v>
          </cell>
          <cell r="DN233">
            <v>0</v>
          </cell>
          <cell r="DO233">
            <v>0</v>
          </cell>
          <cell r="DP233">
            <v>0</v>
          </cell>
          <cell r="DQ233">
            <v>0</v>
          </cell>
          <cell r="DR233">
            <v>0</v>
          </cell>
          <cell r="DS233">
            <v>0</v>
          </cell>
          <cell r="DT233">
            <v>0</v>
          </cell>
          <cell r="DU233">
            <v>0</v>
          </cell>
          <cell r="DV233">
            <v>0</v>
          </cell>
          <cell r="DW233">
            <v>0</v>
          </cell>
          <cell r="DX233">
            <v>0</v>
          </cell>
          <cell r="DY233">
            <v>0</v>
          </cell>
          <cell r="DZ233">
            <v>0</v>
          </cell>
          <cell r="EA233">
            <v>0</v>
          </cell>
          <cell r="EB233">
            <v>0</v>
          </cell>
          <cell r="EC233">
            <v>0</v>
          </cell>
          <cell r="ED233">
            <v>0</v>
          </cell>
          <cell r="EE233">
            <v>0</v>
          </cell>
          <cell r="EF233">
            <v>0</v>
          </cell>
          <cell r="EG233">
            <v>0</v>
          </cell>
          <cell r="EH233">
            <v>0</v>
          </cell>
          <cell r="EI233">
            <v>0</v>
          </cell>
          <cell r="EJ233">
            <v>0</v>
          </cell>
          <cell r="EK233">
            <v>0</v>
          </cell>
          <cell r="EL233">
            <v>0</v>
          </cell>
          <cell r="EM233">
            <v>0</v>
          </cell>
          <cell r="EN233">
            <v>0</v>
          </cell>
          <cell r="EO233">
            <v>0</v>
          </cell>
          <cell r="EP233">
            <v>0</v>
          </cell>
          <cell r="EQ233">
            <v>0</v>
          </cell>
          <cell r="ER233">
            <v>0</v>
          </cell>
          <cell r="ES233">
            <v>0</v>
          </cell>
          <cell r="ET233">
            <v>0</v>
          </cell>
          <cell r="EU233">
            <v>0</v>
          </cell>
          <cell r="EV233">
            <v>0</v>
          </cell>
          <cell r="EW233">
            <v>0</v>
          </cell>
          <cell r="EX233">
            <v>0</v>
          </cell>
          <cell r="EY233">
            <v>0</v>
          </cell>
          <cell r="EZ233">
            <v>0</v>
          </cell>
          <cell r="FA233">
            <v>0</v>
          </cell>
          <cell r="FB233">
            <v>0</v>
          </cell>
          <cell r="FC233">
            <v>0</v>
          </cell>
          <cell r="FD233">
            <v>0</v>
          </cell>
          <cell r="FE233">
            <v>0</v>
          </cell>
          <cell r="FF233">
            <v>0</v>
          </cell>
          <cell r="FG233">
            <v>0</v>
          </cell>
          <cell r="FH233">
            <v>0</v>
          </cell>
          <cell r="FI233">
            <v>0</v>
          </cell>
          <cell r="FJ233">
            <v>0</v>
          </cell>
          <cell r="FK233">
            <v>0</v>
          </cell>
          <cell r="FL233">
            <v>0</v>
          </cell>
          <cell r="FM233">
            <v>0</v>
          </cell>
          <cell r="FN233">
            <v>0</v>
          </cell>
          <cell r="FO233">
            <v>0</v>
          </cell>
          <cell r="FP233">
            <v>0</v>
          </cell>
          <cell r="FQ233">
            <v>0</v>
          </cell>
          <cell r="FR233">
            <v>0</v>
          </cell>
          <cell r="FS233">
            <v>0</v>
          </cell>
          <cell r="FT233">
            <v>0</v>
          </cell>
          <cell r="FU233">
            <v>0</v>
          </cell>
          <cell r="FV233">
            <v>48</v>
          </cell>
          <cell r="FW233">
            <v>57</v>
          </cell>
          <cell r="FX233">
            <v>58</v>
          </cell>
          <cell r="FY233">
            <v>58</v>
          </cell>
          <cell r="FZ233">
            <v>58</v>
          </cell>
          <cell r="GA233">
            <v>58</v>
          </cell>
          <cell r="GB233">
            <v>58</v>
          </cell>
          <cell r="GC233">
            <v>58</v>
          </cell>
          <cell r="GD233">
            <v>58</v>
          </cell>
          <cell r="GE233">
            <v>58</v>
          </cell>
          <cell r="GF233">
            <v>58</v>
          </cell>
          <cell r="GG233">
            <v>58</v>
          </cell>
          <cell r="GH233">
            <v>58</v>
          </cell>
          <cell r="GI233">
            <v>58</v>
          </cell>
          <cell r="GJ233">
            <v>58</v>
          </cell>
          <cell r="GK233">
            <v>58</v>
          </cell>
          <cell r="GL233">
            <v>58</v>
          </cell>
          <cell r="GM233">
            <v>58</v>
          </cell>
          <cell r="GN233">
            <v>58</v>
          </cell>
          <cell r="GO233">
            <v>58</v>
          </cell>
          <cell r="GP233">
            <v>58</v>
          </cell>
          <cell r="GQ233">
            <v>58</v>
          </cell>
        </row>
        <row r="234">
          <cell r="A234" t="str">
            <v>ZEEN IN</v>
          </cell>
          <cell r="B234" t="str">
            <v>Zee News</v>
          </cell>
          <cell r="C234" t="str">
            <v>Media</v>
          </cell>
          <cell r="D234">
            <v>0</v>
          </cell>
          <cell r="E234">
            <v>0</v>
          </cell>
          <cell r="F234">
            <v>0</v>
          </cell>
          <cell r="G234">
            <v>0</v>
          </cell>
          <cell r="H234">
            <v>0</v>
          </cell>
          <cell r="I234">
            <v>0</v>
          </cell>
          <cell r="J234">
            <v>0</v>
          </cell>
          <cell r="K234">
            <v>0</v>
          </cell>
          <cell r="L234">
            <v>0</v>
          </cell>
          <cell r="M234">
            <v>0</v>
          </cell>
          <cell r="N234">
            <v>0</v>
          </cell>
          <cell r="O234">
            <v>0</v>
          </cell>
          <cell r="P234">
            <v>0</v>
          </cell>
          <cell r="Q234">
            <v>0</v>
          </cell>
          <cell r="R234">
            <v>0</v>
          </cell>
          <cell r="S234">
            <v>0</v>
          </cell>
          <cell r="T234">
            <v>0</v>
          </cell>
          <cell r="U234">
            <v>0</v>
          </cell>
          <cell r="V234">
            <v>0</v>
          </cell>
          <cell r="W234">
            <v>0</v>
          </cell>
          <cell r="X234">
            <v>0</v>
          </cell>
          <cell r="Y234">
            <v>0</v>
          </cell>
          <cell r="Z234">
            <v>0</v>
          </cell>
          <cell r="AA234">
            <v>0</v>
          </cell>
          <cell r="AB234">
            <v>0</v>
          </cell>
          <cell r="AC234">
            <v>0</v>
          </cell>
          <cell r="AD234">
            <v>0</v>
          </cell>
          <cell r="AE234">
            <v>0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0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O234">
            <v>0</v>
          </cell>
          <cell r="AP234">
            <v>0</v>
          </cell>
          <cell r="AQ234">
            <v>0</v>
          </cell>
          <cell r="AR234">
            <v>0</v>
          </cell>
          <cell r="AS234">
            <v>0</v>
          </cell>
          <cell r="AT234">
            <v>0</v>
          </cell>
          <cell r="AU234">
            <v>0</v>
          </cell>
          <cell r="AV234">
            <v>0</v>
          </cell>
          <cell r="AW234">
            <v>0</v>
          </cell>
          <cell r="AX234">
            <v>0</v>
          </cell>
          <cell r="AY234">
            <v>-5.0999999999999321</v>
          </cell>
          <cell r="AZ234">
            <v>58.1</v>
          </cell>
          <cell r="BA234">
            <v>55.899999999999991</v>
          </cell>
          <cell r="BB234">
            <v>127.81999999999995</v>
          </cell>
          <cell r="BC234">
            <v>153.20000000000007</v>
          </cell>
          <cell r="BD234">
            <v>93.120000000000033</v>
          </cell>
          <cell r="BE234">
            <v>114.65999999999983</v>
          </cell>
          <cell r="BF234">
            <v>151.26999999999981</v>
          </cell>
          <cell r="BG234">
            <v>87.610000000000099</v>
          </cell>
          <cell r="BH234">
            <v>0</v>
          </cell>
          <cell r="BI234">
            <v>0</v>
          </cell>
          <cell r="BJ234">
            <v>0</v>
          </cell>
          <cell r="BK234">
            <v>0</v>
          </cell>
          <cell r="BL234">
            <v>0</v>
          </cell>
          <cell r="BM234">
            <v>0</v>
          </cell>
          <cell r="BN234">
            <v>0</v>
          </cell>
          <cell r="BO234">
            <v>0</v>
          </cell>
          <cell r="BP234">
            <v>0</v>
          </cell>
          <cell r="BQ234">
            <v>0</v>
          </cell>
          <cell r="BR234">
            <v>0</v>
          </cell>
          <cell r="BS234">
            <v>0</v>
          </cell>
          <cell r="BT234">
            <v>0</v>
          </cell>
          <cell r="BU234">
            <v>0</v>
          </cell>
          <cell r="BV234">
            <v>0</v>
          </cell>
          <cell r="BW234">
            <v>0</v>
          </cell>
          <cell r="BX234">
            <v>0</v>
          </cell>
          <cell r="BY234">
            <v>0</v>
          </cell>
          <cell r="BZ234">
            <v>0</v>
          </cell>
          <cell r="CA234">
            <v>0</v>
          </cell>
          <cell r="CB234">
            <v>0</v>
          </cell>
          <cell r="CC234">
            <v>0</v>
          </cell>
          <cell r="CD234">
            <v>0</v>
          </cell>
          <cell r="CE234">
            <v>0</v>
          </cell>
          <cell r="CF234">
            <v>0</v>
          </cell>
          <cell r="CG234">
            <v>0</v>
          </cell>
          <cell r="CH234">
            <v>0</v>
          </cell>
          <cell r="CI234">
            <v>0</v>
          </cell>
          <cell r="CJ234">
            <v>0</v>
          </cell>
          <cell r="CK234">
            <v>0</v>
          </cell>
          <cell r="CL234">
            <v>0</v>
          </cell>
          <cell r="CM234">
            <v>0</v>
          </cell>
          <cell r="CN234">
            <v>0</v>
          </cell>
          <cell r="CO234">
            <v>0</v>
          </cell>
          <cell r="CP234">
            <v>0</v>
          </cell>
          <cell r="CQ234">
            <v>0</v>
          </cell>
          <cell r="CR234">
            <v>0</v>
          </cell>
          <cell r="CS234">
            <v>0</v>
          </cell>
          <cell r="CT234">
            <v>0</v>
          </cell>
          <cell r="CU234">
            <v>0</v>
          </cell>
          <cell r="CV234">
            <v>0</v>
          </cell>
          <cell r="CW234">
            <v>0</v>
          </cell>
          <cell r="CX234">
            <v>0</v>
          </cell>
          <cell r="CY234">
            <v>0</v>
          </cell>
          <cell r="CZ234">
            <v>0</v>
          </cell>
          <cell r="DA234">
            <v>0</v>
          </cell>
          <cell r="DB234">
            <v>0</v>
          </cell>
          <cell r="DC234">
            <v>-5.0999999999999321</v>
          </cell>
          <cell r="DD234">
            <v>58.1</v>
          </cell>
          <cell r="DE234">
            <v>55.899999999999991</v>
          </cell>
          <cell r="DF234">
            <v>127.81999999999995</v>
          </cell>
          <cell r="DG234">
            <v>153.20000000000007</v>
          </cell>
          <cell r="DH234">
            <v>93.120000000000033</v>
          </cell>
          <cell r="DI234">
            <v>114.65999999999983</v>
          </cell>
          <cell r="DJ234">
            <v>151.26999999999981</v>
          </cell>
          <cell r="DK234">
            <v>87.610000000000099</v>
          </cell>
          <cell r="DL234">
            <v>0</v>
          </cell>
          <cell r="DM234">
            <v>0</v>
          </cell>
          <cell r="DN234">
            <v>0</v>
          </cell>
          <cell r="DO234">
            <v>0</v>
          </cell>
          <cell r="DP234">
            <v>0</v>
          </cell>
          <cell r="DQ234">
            <v>0</v>
          </cell>
          <cell r="DR234">
            <v>0</v>
          </cell>
          <cell r="DS234">
            <v>0</v>
          </cell>
          <cell r="DT234">
            <v>0</v>
          </cell>
          <cell r="DU234">
            <v>0</v>
          </cell>
          <cell r="DV234">
            <v>0</v>
          </cell>
          <cell r="DW234">
            <v>0</v>
          </cell>
          <cell r="DX234">
            <v>0</v>
          </cell>
          <cell r="DY234">
            <v>0</v>
          </cell>
          <cell r="DZ234">
            <v>0</v>
          </cell>
          <cell r="EA234">
            <v>0</v>
          </cell>
          <cell r="EB234">
            <v>0</v>
          </cell>
          <cell r="EC234">
            <v>0</v>
          </cell>
          <cell r="ED234">
            <v>0</v>
          </cell>
          <cell r="EE234">
            <v>0</v>
          </cell>
          <cell r="EF234">
            <v>0</v>
          </cell>
          <cell r="EG234">
            <v>0</v>
          </cell>
          <cell r="EH234">
            <v>0</v>
          </cell>
          <cell r="EI234">
            <v>0</v>
          </cell>
          <cell r="EJ234">
            <v>0</v>
          </cell>
          <cell r="EK234">
            <v>0</v>
          </cell>
          <cell r="EL234">
            <v>0</v>
          </cell>
          <cell r="EM234">
            <v>0</v>
          </cell>
          <cell r="EN234">
            <v>0</v>
          </cell>
          <cell r="EO234">
            <v>0</v>
          </cell>
          <cell r="EP234">
            <v>0</v>
          </cell>
          <cell r="EQ234">
            <v>0</v>
          </cell>
          <cell r="ER234">
            <v>0</v>
          </cell>
          <cell r="ES234">
            <v>0</v>
          </cell>
          <cell r="ET234">
            <v>0</v>
          </cell>
          <cell r="EU234">
            <v>0</v>
          </cell>
          <cell r="EV234">
            <v>0</v>
          </cell>
          <cell r="EW234">
            <v>0</v>
          </cell>
          <cell r="EX234">
            <v>0</v>
          </cell>
          <cell r="EY234">
            <v>0</v>
          </cell>
          <cell r="EZ234">
            <v>0</v>
          </cell>
          <cell r="FA234">
            <v>0</v>
          </cell>
          <cell r="FB234">
            <v>0</v>
          </cell>
          <cell r="FC234">
            <v>0</v>
          </cell>
          <cell r="FD234">
            <v>0</v>
          </cell>
          <cell r="FE234">
            <v>0</v>
          </cell>
          <cell r="FF234">
            <v>0</v>
          </cell>
          <cell r="FG234">
            <v>0</v>
          </cell>
          <cell r="FH234">
            <v>0</v>
          </cell>
          <cell r="FI234">
            <v>0</v>
          </cell>
          <cell r="FJ234">
            <v>0</v>
          </cell>
          <cell r="FK234">
            <v>0</v>
          </cell>
          <cell r="FL234">
            <v>0</v>
          </cell>
          <cell r="FM234">
            <v>0</v>
          </cell>
          <cell r="FN234">
            <v>0</v>
          </cell>
          <cell r="FO234">
            <v>0</v>
          </cell>
          <cell r="FP234">
            <v>0</v>
          </cell>
          <cell r="FQ234">
            <v>0</v>
          </cell>
          <cell r="FR234">
            <v>0</v>
          </cell>
          <cell r="FS234">
            <v>0</v>
          </cell>
          <cell r="FT234">
            <v>0</v>
          </cell>
          <cell r="FU234">
            <v>0</v>
          </cell>
          <cell r="FV234">
            <v>0</v>
          </cell>
          <cell r="FW234">
            <v>0</v>
          </cell>
          <cell r="FX234">
            <v>0</v>
          </cell>
          <cell r="FY234">
            <v>0</v>
          </cell>
          <cell r="FZ234">
            <v>0</v>
          </cell>
          <cell r="GA234">
            <v>0</v>
          </cell>
          <cell r="GB234">
            <v>0</v>
          </cell>
          <cell r="GC234">
            <v>0</v>
          </cell>
          <cell r="GD234">
            <v>0</v>
          </cell>
          <cell r="GE234">
            <v>0</v>
          </cell>
          <cell r="GF234">
            <v>0</v>
          </cell>
          <cell r="GG234">
            <v>0</v>
          </cell>
          <cell r="GH234">
            <v>0</v>
          </cell>
          <cell r="GI234">
            <v>239.8</v>
          </cell>
          <cell r="GJ234">
            <v>239.8</v>
          </cell>
          <cell r="GK234">
            <v>239.8</v>
          </cell>
          <cell r="GL234">
            <v>239.8</v>
          </cell>
          <cell r="GM234">
            <v>239.8</v>
          </cell>
          <cell r="GN234">
            <v>239.8</v>
          </cell>
          <cell r="GO234">
            <v>239.8</v>
          </cell>
          <cell r="GP234">
            <v>239.8</v>
          </cell>
          <cell r="GQ234">
            <v>239.8</v>
          </cell>
        </row>
        <row r="235">
          <cell r="A235" t="str">
            <v>Z IN</v>
          </cell>
          <cell r="B235" t="str">
            <v>Zee Telefilms</v>
          </cell>
          <cell r="C235" t="str">
            <v>Media and Entertainment</v>
          </cell>
          <cell r="D235">
            <v>0</v>
          </cell>
          <cell r="E235">
            <v>0</v>
          </cell>
          <cell r="F235">
            <v>0</v>
          </cell>
          <cell r="G235">
            <v>0</v>
          </cell>
          <cell r="H235">
            <v>0</v>
          </cell>
          <cell r="I235">
            <v>0</v>
          </cell>
          <cell r="J235">
            <v>0</v>
          </cell>
          <cell r="K235">
            <v>0</v>
          </cell>
          <cell r="L235">
            <v>0</v>
          </cell>
          <cell r="M235">
            <v>0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0</v>
          </cell>
          <cell r="T235">
            <v>0</v>
          </cell>
          <cell r="U235">
            <v>0</v>
          </cell>
          <cell r="V235">
            <v>0</v>
          </cell>
          <cell r="W235">
            <v>0</v>
          </cell>
          <cell r="X235">
            <v>0</v>
          </cell>
          <cell r="Y235">
            <v>0</v>
          </cell>
          <cell r="Z235">
            <v>0</v>
          </cell>
          <cell r="AA235">
            <v>0</v>
          </cell>
          <cell r="AB235">
            <v>0</v>
          </cell>
          <cell r="AC235">
            <v>0</v>
          </cell>
          <cell r="AD235">
            <v>0</v>
          </cell>
          <cell r="AE235">
            <v>0</v>
          </cell>
          <cell r="AF235">
            <v>429.00000000000023</v>
          </cell>
          <cell r="AG235">
            <v>534.6</v>
          </cell>
          <cell r="AH235">
            <v>688.19999999999993</v>
          </cell>
          <cell r="AI235">
            <v>468.49999999999966</v>
          </cell>
          <cell r="AJ235">
            <v>575.30000000000018</v>
          </cell>
          <cell r="AK235">
            <v>656.19999999999993</v>
          </cell>
          <cell r="AL235">
            <v>905.80000000000007</v>
          </cell>
          <cell r="AM235">
            <v>981.70000000000016</v>
          </cell>
          <cell r="AN235">
            <v>671.80000000000018</v>
          </cell>
          <cell r="AO235">
            <v>676.00000000000011</v>
          </cell>
          <cell r="AP235">
            <v>881.6</v>
          </cell>
          <cell r="AQ235">
            <v>899.29999999999961</v>
          </cell>
          <cell r="AR235">
            <v>759.90000000000009</v>
          </cell>
          <cell r="AS235">
            <v>412.00000000000028</v>
          </cell>
          <cell r="AT235">
            <v>317.40000000000015</v>
          </cell>
          <cell r="AU235">
            <v>666.9000000000002</v>
          </cell>
          <cell r="AV235">
            <v>526.19999999999948</v>
          </cell>
          <cell r="AW235">
            <v>222.29999999999964</v>
          </cell>
          <cell r="AX235">
            <v>875.20000000000073</v>
          </cell>
          <cell r="AY235">
            <v>603.79999999999995</v>
          </cell>
          <cell r="AZ235">
            <v>770.79999999999984</v>
          </cell>
          <cell r="BA235">
            <v>925.00000000000011</v>
          </cell>
          <cell r="BB235">
            <v>1096.6999999999998</v>
          </cell>
          <cell r="BC235">
            <v>924.29999999999984</v>
          </cell>
          <cell r="BD235">
            <v>1601.3000000000002</v>
          </cell>
          <cell r="BE235">
            <v>1792.5000000000002</v>
          </cell>
          <cell r="BF235">
            <v>825.00000000000057</v>
          </cell>
          <cell r="BG235">
            <v>964.69999999999948</v>
          </cell>
          <cell r="BH235">
            <v>0</v>
          </cell>
          <cell r="BI235">
            <v>0</v>
          </cell>
          <cell r="BJ235">
            <v>0</v>
          </cell>
          <cell r="BK235">
            <v>0</v>
          </cell>
          <cell r="BL235">
            <v>0</v>
          </cell>
          <cell r="BM235">
            <v>0</v>
          </cell>
          <cell r="BN235">
            <v>0</v>
          </cell>
          <cell r="BO235">
            <v>0</v>
          </cell>
          <cell r="BP235">
            <v>0</v>
          </cell>
          <cell r="BQ235">
            <v>0</v>
          </cell>
          <cell r="BR235">
            <v>0</v>
          </cell>
          <cell r="BS235">
            <v>0</v>
          </cell>
          <cell r="BT235">
            <v>0</v>
          </cell>
          <cell r="BU235">
            <v>0</v>
          </cell>
          <cell r="BV235">
            <v>0</v>
          </cell>
          <cell r="BW235">
            <v>0</v>
          </cell>
          <cell r="BX235">
            <v>0</v>
          </cell>
          <cell r="BY235">
            <v>0</v>
          </cell>
          <cell r="BZ235">
            <v>0</v>
          </cell>
          <cell r="CA235">
            <v>0</v>
          </cell>
          <cell r="CB235">
            <v>0</v>
          </cell>
          <cell r="CC235">
            <v>0</v>
          </cell>
          <cell r="CD235">
            <v>0</v>
          </cell>
          <cell r="CE235">
            <v>0</v>
          </cell>
          <cell r="CF235">
            <v>0</v>
          </cell>
          <cell r="CG235">
            <v>0</v>
          </cell>
          <cell r="CH235">
            <v>0</v>
          </cell>
          <cell r="CI235">
            <v>0</v>
          </cell>
          <cell r="CJ235">
            <v>429.00000000000023</v>
          </cell>
          <cell r="CK235">
            <v>534.6</v>
          </cell>
          <cell r="CL235">
            <v>688.19999999999993</v>
          </cell>
          <cell r="CM235">
            <v>854.59999999999968</v>
          </cell>
          <cell r="CN235">
            <v>575.30000000000018</v>
          </cell>
          <cell r="CO235">
            <v>656.19999999999993</v>
          </cell>
          <cell r="CP235">
            <v>905.80000000000007</v>
          </cell>
          <cell r="CQ235">
            <v>981.70000000000016</v>
          </cell>
          <cell r="CR235">
            <v>671.80000000000018</v>
          </cell>
          <cell r="CS235">
            <v>676.00000000000011</v>
          </cell>
          <cell r="CT235">
            <v>881.6</v>
          </cell>
          <cell r="CU235">
            <v>946.69999999999959</v>
          </cell>
          <cell r="CV235">
            <v>759.90000000000009</v>
          </cell>
          <cell r="CW235">
            <v>412.00000000000028</v>
          </cell>
          <cell r="CX235">
            <v>298.40000000000015</v>
          </cell>
          <cell r="CY235">
            <v>666.9000000000002</v>
          </cell>
          <cell r="CZ235">
            <v>526.19999999999948</v>
          </cell>
          <cell r="DA235">
            <v>222.29999999999964</v>
          </cell>
          <cell r="DB235">
            <v>875.20000000000073</v>
          </cell>
          <cell r="DC235">
            <v>603.79999999999995</v>
          </cell>
          <cell r="DD235">
            <v>770.79999999999984</v>
          </cell>
          <cell r="DE235">
            <v>925.00000000000011</v>
          </cell>
          <cell r="DF235">
            <v>1096.6999999999998</v>
          </cell>
          <cell r="DG235">
            <v>950.0999999999998</v>
          </cell>
          <cell r="DH235">
            <v>1027.3000000000002</v>
          </cell>
          <cell r="DI235">
            <v>1000.8000000000002</v>
          </cell>
          <cell r="DJ235">
            <v>799.20000000000061</v>
          </cell>
          <cell r="DK235">
            <v>769.89999999999941</v>
          </cell>
          <cell r="DL235">
            <v>0</v>
          </cell>
          <cell r="DM235">
            <v>0</v>
          </cell>
          <cell r="DN235">
            <v>0</v>
          </cell>
          <cell r="DO235">
            <v>0</v>
          </cell>
          <cell r="DP235">
            <v>0</v>
          </cell>
          <cell r="DQ235">
            <v>0</v>
          </cell>
          <cell r="DR235">
            <v>0</v>
          </cell>
          <cell r="DS235">
            <v>0</v>
          </cell>
          <cell r="DT235">
            <v>0</v>
          </cell>
          <cell r="DU235">
            <v>0</v>
          </cell>
          <cell r="DV235">
            <v>0</v>
          </cell>
          <cell r="DW235">
            <v>0</v>
          </cell>
          <cell r="DX235">
            <v>0</v>
          </cell>
          <cell r="DY235">
            <v>0</v>
          </cell>
          <cell r="DZ235">
            <v>0</v>
          </cell>
          <cell r="EA235">
            <v>0</v>
          </cell>
          <cell r="EB235">
            <v>0</v>
          </cell>
          <cell r="EC235">
            <v>0</v>
          </cell>
          <cell r="ED235">
            <v>0</v>
          </cell>
          <cell r="EE235">
            <v>0</v>
          </cell>
          <cell r="EF235">
            <v>0</v>
          </cell>
          <cell r="EG235">
            <v>0</v>
          </cell>
          <cell r="EH235">
            <v>0</v>
          </cell>
          <cell r="EI235">
            <v>0</v>
          </cell>
          <cell r="EJ235">
            <v>0</v>
          </cell>
          <cell r="EK235">
            <v>0</v>
          </cell>
          <cell r="EL235">
            <v>0</v>
          </cell>
          <cell r="EM235">
            <v>0</v>
          </cell>
          <cell r="EN235">
            <v>0</v>
          </cell>
          <cell r="EO235">
            <v>0</v>
          </cell>
          <cell r="EP235">
            <v>0</v>
          </cell>
          <cell r="EQ235">
            <v>0</v>
          </cell>
          <cell r="ER235">
            <v>0</v>
          </cell>
          <cell r="ES235">
            <v>0</v>
          </cell>
          <cell r="ET235">
            <v>0</v>
          </cell>
          <cell r="EU235">
            <v>0</v>
          </cell>
          <cell r="EV235">
            <v>0</v>
          </cell>
          <cell r="EW235">
            <v>0</v>
          </cell>
          <cell r="EX235">
            <v>0</v>
          </cell>
          <cell r="EY235">
            <v>0</v>
          </cell>
          <cell r="EZ235">
            <v>0</v>
          </cell>
          <cell r="FA235">
            <v>0</v>
          </cell>
          <cell r="FB235">
            <v>0</v>
          </cell>
          <cell r="FC235">
            <v>0</v>
          </cell>
          <cell r="FD235">
            <v>0</v>
          </cell>
          <cell r="FE235">
            <v>0</v>
          </cell>
          <cell r="FF235">
            <v>0</v>
          </cell>
          <cell r="FG235">
            <v>0</v>
          </cell>
          <cell r="FH235">
            <v>0</v>
          </cell>
          <cell r="FI235">
            <v>0</v>
          </cell>
          <cell r="FJ235">
            <v>0</v>
          </cell>
          <cell r="FK235">
            <v>0</v>
          </cell>
          <cell r="FL235">
            <v>0</v>
          </cell>
          <cell r="FM235">
            <v>0</v>
          </cell>
          <cell r="FN235">
            <v>0</v>
          </cell>
          <cell r="FO235">
            <v>0</v>
          </cell>
          <cell r="FP235">
            <v>412.5</v>
          </cell>
          <cell r="FQ235">
            <v>412.5</v>
          </cell>
          <cell r="FR235">
            <v>412.5</v>
          </cell>
          <cell r="FS235">
            <v>412.5</v>
          </cell>
          <cell r="FT235">
            <v>412.5</v>
          </cell>
          <cell r="FU235">
            <v>412.5</v>
          </cell>
          <cell r="FV235">
            <v>412.5</v>
          </cell>
          <cell r="FW235">
            <v>412.5</v>
          </cell>
          <cell r="FX235">
            <v>412.5</v>
          </cell>
          <cell r="FY235">
            <v>412.5</v>
          </cell>
          <cell r="FZ235">
            <v>412.5</v>
          </cell>
          <cell r="GA235">
            <v>412.5</v>
          </cell>
          <cell r="GB235">
            <v>412.5</v>
          </cell>
          <cell r="GC235">
            <v>412.5</v>
          </cell>
          <cell r="GD235">
            <v>412.5</v>
          </cell>
          <cell r="GE235">
            <v>412.61123700000002</v>
          </cell>
          <cell r="GF235">
            <v>414.54232000000002</v>
          </cell>
          <cell r="GG235">
            <v>425.54</v>
          </cell>
          <cell r="GH235">
            <v>425.54</v>
          </cell>
          <cell r="GI235">
            <v>433.6</v>
          </cell>
          <cell r="GJ235">
            <v>433.6</v>
          </cell>
          <cell r="GK235">
            <v>433.6</v>
          </cell>
          <cell r="GL235">
            <v>433.6</v>
          </cell>
          <cell r="GM235">
            <v>433.6</v>
          </cell>
          <cell r="GN235">
            <v>433.6</v>
          </cell>
          <cell r="GO235">
            <v>433.6</v>
          </cell>
          <cell r="GP235">
            <v>433.6</v>
          </cell>
          <cell r="GQ235">
            <v>433.6</v>
          </cell>
        </row>
        <row r="236">
          <cell r="A236" t="str">
            <v>Metals</v>
          </cell>
          <cell r="B236" t="str">
            <v>Metals</v>
          </cell>
          <cell r="CJ236">
            <v>0</v>
          </cell>
          <cell r="CK236">
            <v>0</v>
          </cell>
          <cell r="CL236">
            <v>0</v>
          </cell>
          <cell r="CM236">
            <v>0</v>
          </cell>
          <cell r="CN236">
            <v>0</v>
          </cell>
          <cell r="CO236">
            <v>0</v>
          </cell>
          <cell r="CP236">
            <v>0</v>
          </cell>
          <cell r="CQ236">
            <v>0</v>
          </cell>
          <cell r="CR236">
            <v>0</v>
          </cell>
          <cell r="CS236">
            <v>0</v>
          </cell>
          <cell r="CT236">
            <v>0</v>
          </cell>
          <cell r="CU236">
            <v>0</v>
          </cell>
          <cell r="CV236">
            <v>0</v>
          </cell>
          <cell r="CW236">
            <v>0</v>
          </cell>
          <cell r="CX236">
            <v>0</v>
          </cell>
          <cell r="CY236">
            <v>0</v>
          </cell>
          <cell r="CZ236">
            <v>0</v>
          </cell>
          <cell r="DA236">
            <v>0</v>
          </cell>
          <cell r="DB236">
            <v>0</v>
          </cell>
          <cell r="DC236">
            <v>0</v>
          </cell>
          <cell r="DD236">
            <v>0</v>
          </cell>
          <cell r="DE236">
            <v>0</v>
          </cell>
          <cell r="DF236">
            <v>0</v>
          </cell>
          <cell r="DG236">
            <v>0</v>
          </cell>
          <cell r="DH236">
            <v>0</v>
          </cell>
          <cell r="DI236">
            <v>0</v>
          </cell>
          <cell r="DJ236">
            <v>0</v>
          </cell>
          <cell r="DK236">
            <v>0</v>
          </cell>
        </row>
        <row r="237">
          <cell r="A237" t="str">
            <v>BHUS IN</v>
          </cell>
          <cell r="B237" t="str">
            <v>Bhushan steel</v>
          </cell>
          <cell r="C237" t="str">
            <v>Metals</v>
          </cell>
          <cell r="D237">
            <v>0</v>
          </cell>
          <cell r="E237">
            <v>0</v>
          </cell>
          <cell r="F237">
            <v>0</v>
          </cell>
          <cell r="G237">
            <v>0</v>
          </cell>
          <cell r="H237">
            <v>0</v>
          </cell>
          <cell r="I237">
            <v>0</v>
          </cell>
          <cell r="J237">
            <v>0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  <cell r="T237">
            <v>0</v>
          </cell>
          <cell r="U237">
            <v>0</v>
          </cell>
          <cell r="V237">
            <v>0</v>
          </cell>
          <cell r="W237">
            <v>0</v>
          </cell>
          <cell r="X237">
            <v>0</v>
          </cell>
          <cell r="Y237">
            <v>0</v>
          </cell>
          <cell r="Z237">
            <v>0</v>
          </cell>
          <cell r="AA237">
            <v>0</v>
          </cell>
          <cell r="AB237">
            <v>0</v>
          </cell>
          <cell r="AC237">
            <v>0</v>
          </cell>
          <cell r="AD237">
            <v>0</v>
          </cell>
          <cell r="AE237">
            <v>0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0</v>
          </cell>
          <cell r="AK237">
            <v>0</v>
          </cell>
          <cell r="AL237">
            <v>0</v>
          </cell>
          <cell r="AM237">
            <v>0</v>
          </cell>
          <cell r="AN237">
            <v>716.20000000000073</v>
          </cell>
          <cell r="AO237">
            <v>811.8</v>
          </cell>
          <cell r="AP237">
            <v>840.29999999999961</v>
          </cell>
          <cell r="AQ237">
            <v>1022.9000000000007</v>
          </cell>
          <cell r="AR237">
            <v>1129.3000000000011</v>
          </cell>
          <cell r="AS237">
            <v>750.69999999999993</v>
          </cell>
          <cell r="AT237">
            <v>1018.600000000001</v>
          </cell>
          <cell r="AU237">
            <v>1422.2999999999988</v>
          </cell>
          <cell r="AV237">
            <v>1347.1</v>
          </cell>
          <cell r="AW237">
            <v>1570.4</v>
          </cell>
          <cell r="AX237">
            <v>1660.6000000000008</v>
          </cell>
          <cell r="AY237">
            <v>2197.6999999999994</v>
          </cell>
          <cell r="AZ237">
            <v>2028.4999999999995</v>
          </cell>
          <cell r="BA237">
            <v>2201.3999999999983</v>
          </cell>
          <cell r="BB237">
            <v>1892.2999999999988</v>
          </cell>
          <cell r="BC237">
            <v>2789.6</v>
          </cell>
          <cell r="BD237">
            <v>2678.9999999999982</v>
          </cell>
          <cell r="BE237">
            <v>2733.800000000002</v>
          </cell>
          <cell r="BF237">
            <v>207.39999999999895</v>
          </cell>
          <cell r="BG237">
            <v>1164.0000000000005</v>
          </cell>
          <cell r="BH237">
            <v>0</v>
          </cell>
          <cell r="BI237">
            <v>0</v>
          </cell>
          <cell r="BJ237">
            <v>0</v>
          </cell>
          <cell r="BK237">
            <v>0</v>
          </cell>
          <cell r="BL237">
            <v>0</v>
          </cell>
          <cell r="BM237">
            <v>0</v>
          </cell>
          <cell r="BN237">
            <v>0</v>
          </cell>
          <cell r="BO237">
            <v>0</v>
          </cell>
          <cell r="BP237">
            <v>0</v>
          </cell>
          <cell r="BQ237">
            <v>0</v>
          </cell>
          <cell r="BR237">
            <v>0</v>
          </cell>
          <cell r="BS237">
            <v>0</v>
          </cell>
          <cell r="BT237">
            <v>0</v>
          </cell>
          <cell r="BU237">
            <v>0</v>
          </cell>
          <cell r="BV237">
            <v>0</v>
          </cell>
          <cell r="BW237">
            <v>0</v>
          </cell>
          <cell r="BX237">
            <v>0</v>
          </cell>
          <cell r="BY237">
            <v>0</v>
          </cell>
          <cell r="BZ237">
            <v>0</v>
          </cell>
          <cell r="CA237">
            <v>0</v>
          </cell>
          <cell r="CB237">
            <v>0</v>
          </cell>
          <cell r="CC237">
            <v>0</v>
          </cell>
          <cell r="CD237">
            <v>0</v>
          </cell>
          <cell r="CE237">
            <v>0</v>
          </cell>
          <cell r="CF237">
            <v>0</v>
          </cell>
          <cell r="CG237">
            <v>0</v>
          </cell>
          <cell r="CH237">
            <v>0</v>
          </cell>
          <cell r="CI237">
            <v>0</v>
          </cell>
          <cell r="CJ237">
            <v>0</v>
          </cell>
          <cell r="CK237">
            <v>0</v>
          </cell>
          <cell r="CL237">
            <v>0</v>
          </cell>
          <cell r="CM237">
            <v>0</v>
          </cell>
          <cell r="CN237">
            <v>0</v>
          </cell>
          <cell r="CO237">
            <v>0</v>
          </cell>
          <cell r="CP237">
            <v>0</v>
          </cell>
          <cell r="CQ237">
            <v>0</v>
          </cell>
          <cell r="CR237">
            <v>716.20000000000073</v>
          </cell>
          <cell r="CS237">
            <v>811.8</v>
          </cell>
          <cell r="CT237">
            <v>840.29999999999961</v>
          </cell>
          <cell r="CU237">
            <v>1022.9000000000007</v>
          </cell>
          <cell r="CV237">
            <v>1129.3000000000011</v>
          </cell>
          <cell r="CW237">
            <v>750.69999999999993</v>
          </cell>
          <cell r="CX237">
            <v>1018.600000000001</v>
          </cell>
          <cell r="CY237">
            <v>1422.2999999999988</v>
          </cell>
          <cell r="CZ237">
            <v>1347.1</v>
          </cell>
          <cell r="DA237">
            <v>1570.4</v>
          </cell>
          <cell r="DB237">
            <v>1660.6000000000008</v>
          </cell>
          <cell r="DC237">
            <v>2197.6999999999994</v>
          </cell>
          <cell r="DD237">
            <v>2028.4999999999995</v>
          </cell>
          <cell r="DE237">
            <v>2201.3999999999983</v>
          </cell>
          <cell r="DF237">
            <v>1892.2999999999988</v>
          </cell>
          <cell r="DG237">
            <v>2789.6</v>
          </cell>
          <cell r="DH237">
            <v>2678.9999999999982</v>
          </cell>
          <cell r="DI237">
            <v>2733.800000000002</v>
          </cell>
          <cell r="DJ237">
            <v>207.39999999999895</v>
          </cell>
          <cell r="DK237">
            <v>1164.0000000000005</v>
          </cell>
          <cell r="DL237">
            <v>0</v>
          </cell>
          <cell r="DM237">
            <v>0</v>
          </cell>
          <cell r="DN237">
            <v>0</v>
          </cell>
          <cell r="DO237">
            <v>0</v>
          </cell>
          <cell r="DP237">
            <v>0</v>
          </cell>
          <cell r="DQ237">
            <v>0</v>
          </cell>
          <cell r="DR237">
            <v>0</v>
          </cell>
          <cell r="DS237">
            <v>0</v>
          </cell>
          <cell r="DT237">
            <v>0</v>
          </cell>
          <cell r="DU237">
            <v>0</v>
          </cell>
          <cell r="DV237">
            <v>0</v>
          </cell>
          <cell r="DW237">
            <v>0</v>
          </cell>
          <cell r="DX237">
            <v>0</v>
          </cell>
          <cell r="DY237">
            <v>0</v>
          </cell>
          <cell r="DZ237">
            <v>0</v>
          </cell>
          <cell r="EA237">
            <v>0</v>
          </cell>
          <cell r="EB237">
            <v>0</v>
          </cell>
          <cell r="EC237">
            <v>0</v>
          </cell>
          <cell r="ED237">
            <v>0</v>
          </cell>
          <cell r="EE237">
            <v>0</v>
          </cell>
          <cell r="EF237">
            <v>0</v>
          </cell>
          <cell r="EG237">
            <v>0</v>
          </cell>
          <cell r="EH237">
            <v>0</v>
          </cell>
          <cell r="EI237">
            <v>0</v>
          </cell>
          <cell r="EJ237">
            <v>0</v>
          </cell>
          <cell r="EK237">
            <v>0</v>
          </cell>
          <cell r="EL237">
            <v>0</v>
          </cell>
          <cell r="EM237">
            <v>0</v>
          </cell>
          <cell r="EN237">
            <v>0</v>
          </cell>
          <cell r="EO237">
            <v>0</v>
          </cell>
          <cell r="EP237">
            <v>0</v>
          </cell>
          <cell r="EQ237">
            <v>0</v>
          </cell>
          <cell r="ER237">
            <v>0</v>
          </cell>
          <cell r="ES237">
            <v>0</v>
          </cell>
          <cell r="ET237">
            <v>0</v>
          </cell>
          <cell r="EU237">
            <v>0</v>
          </cell>
          <cell r="EV237">
            <v>0</v>
          </cell>
          <cell r="EW237">
            <v>0</v>
          </cell>
          <cell r="EX237">
            <v>0</v>
          </cell>
          <cell r="EY237">
            <v>0</v>
          </cell>
          <cell r="EZ237">
            <v>0</v>
          </cell>
          <cell r="FA237">
            <v>0</v>
          </cell>
          <cell r="FB237">
            <v>0</v>
          </cell>
          <cell r="FC237">
            <v>0</v>
          </cell>
          <cell r="FD237">
            <v>0</v>
          </cell>
          <cell r="FE237">
            <v>0</v>
          </cell>
          <cell r="FF237">
            <v>0</v>
          </cell>
          <cell r="FG237">
            <v>0</v>
          </cell>
          <cell r="FH237">
            <v>0</v>
          </cell>
          <cell r="FI237">
            <v>0</v>
          </cell>
          <cell r="FJ237">
            <v>0</v>
          </cell>
          <cell r="FK237">
            <v>0</v>
          </cell>
          <cell r="FL237">
            <v>0</v>
          </cell>
          <cell r="FM237">
            <v>0</v>
          </cell>
          <cell r="FN237">
            <v>0</v>
          </cell>
          <cell r="FO237">
            <v>0</v>
          </cell>
          <cell r="FP237">
            <v>0</v>
          </cell>
          <cell r="FQ237">
            <v>0</v>
          </cell>
          <cell r="FR237">
            <v>0</v>
          </cell>
          <cell r="FS237">
            <v>0</v>
          </cell>
          <cell r="FT237">
            <v>0</v>
          </cell>
          <cell r="FU237">
            <v>0</v>
          </cell>
          <cell r="FV237">
            <v>0</v>
          </cell>
          <cell r="FW237">
            <v>0</v>
          </cell>
          <cell r="FX237">
            <v>0</v>
          </cell>
          <cell r="FY237">
            <v>0</v>
          </cell>
          <cell r="FZ237">
            <v>0</v>
          </cell>
          <cell r="GA237">
            <v>0</v>
          </cell>
          <cell r="GB237">
            <v>0</v>
          </cell>
          <cell r="GC237">
            <v>0</v>
          </cell>
          <cell r="GD237">
            <v>0</v>
          </cell>
          <cell r="GE237">
            <v>0</v>
          </cell>
          <cell r="GF237">
            <v>0</v>
          </cell>
          <cell r="GG237">
            <v>0</v>
          </cell>
          <cell r="GH237">
            <v>0</v>
          </cell>
          <cell r="GI237">
            <v>0</v>
          </cell>
          <cell r="GJ237">
            <v>0</v>
          </cell>
          <cell r="GK237">
            <v>0</v>
          </cell>
          <cell r="GL237">
            <v>0</v>
          </cell>
          <cell r="GM237">
            <v>42.471699999999998</v>
          </cell>
          <cell r="GN237">
            <v>42.471699999999998</v>
          </cell>
          <cell r="GO237">
            <v>42.471699999999998</v>
          </cell>
          <cell r="GP237">
            <v>42.471699999999998</v>
          </cell>
          <cell r="GQ237">
            <v>42.471699999999998</v>
          </cell>
        </row>
        <row r="238">
          <cell r="A238" t="str">
            <v>HNDL IN</v>
          </cell>
          <cell r="B238" t="str">
            <v>Hindalco Industries</v>
          </cell>
          <cell r="C238" t="str">
            <v>Metals</v>
          </cell>
          <cell r="D238">
            <v>0</v>
          </cell>
          <cell r="E238">
            <v>0</v>
          </cell>
          <cell r="F238">
            <v>0</v>
          </cell>
          <cell r="G238">
            <v>0</v>
          </cell>
          <cell r="H238">
            <v>0</v>
          </cell>
          <cell r="I238">
            <v>0</v>
          </cell>
          <cell r="J238">
            <v>0</v>
          </cell>
          <cell r="K238">
            <v>0</v>
          </cell>
          <cell r="L238">
            <v>0</v>
          </cell>
          <cell r="M238">
            <v>0</v>
          </cell>
          <cell r="N238">
            <v>0</v>
          </cell>
          <cell r="O238">
            <v>0</v>
          </cell>
          <cell r="P238">
            <v>0</v>
          </cell>
          <cell r="Q238">
            <v>0</v>
          </cell>
          <cell r="R238">
            <v>0</v>
          </cell>
          <cell r="S238">
            <v>0</v>
          </cell>
          <cell r="T238">
            <v>0</v>
          </cell>
          <cell r="U238">
            <v>0</v>
          </cell>
          <cell r="V238">
            <v>0</v>
          </cell>
          <cell r="W238">
            <v>0</v>
          </cell>
          <cell r="X238">
            <v>0</v>
          </cell>
          <cell r="Y238">
            <v>0</v>
          </cell>
          <cell r="Z238">
            <v>0</v>
          </cell>
          <cell r="AA238">
            <v>0</v>
          </cell>
          <cell r="AB238">
            <v>0</v>
          </cell>
          <cell r="AC238">
            <v>0</v>
          </cell>
          <cell r="AD238">
            <v>0</v>
          </cell>
          <cell r="AE238">
            <v>0</v>
          </cell>
          <cell r="AF238">
            <v>0</v>
          </cell>
          <cell r="AG238">
            <v>0</v>
          </cell>
          <cell r="AH238">
            <v>0</v>
          </cell>
          <cell r="AI238">
            <v>0</v>
          </cell>
          <cell r="AJ238">
            <v>0</v>
          </cell>
          <cell r="AK238">
            <v>0</v>
          </cell>
          <cell r="AL238">
            <v>1960</v>
          </cell>
          <cell r="AM238">
            <v>2222</v>
          </cell>
          <cell r="AN238">
            <v>2356</v>
          </cell>
          <cell r="AO238">
            <v>2980</v>
          </cell>
          <cell r="AP238">
            <v>3473</v>
          </cell>
          <cell r="AQ238">
            <v>4485</v>
          </cell>
          <cell r="AR238">
            <v>3792</v>
          </cell>
          <cell r="AS238">
            <v>2765</v>
          </cell>
          <cell r="AT238">
            <v>3006</v>
          </cell>
          <cell r="AU238">
            <v>6263</v>
          </cell>
          <cell r="AV238">
            <v>6015</v>
          </cell>
          <cell r="AW238">
            <v>5976</v>
          </cell>
          <cell r="AX238">
            <v>6439</v>
          </cell>
          <cell r="AY238">
            <v>7213</v>
          </cell>
          <cell r="AZ238">
            <v>5986.2000000000007</v>
          </cell>
          <cell r="BA238">
            <v>6428</v>
          </cell>
          <cell r="BB238">
            <v>5427</v>
          </cell>
          <cell r="BC238">
            <v>5363</v>
          </cell>
          <cell r="BD238">
            <v>6967.6000000000013</v>
          </cell>
          <cell r="BE238">
            <v>7199.4999999999936</v>
          </cell>
          <cell r="BF238">
            <v>5447.9999999999936</v>
          </cell>
          <cell r="BG238">
            <v>2687.6000000000022</v>
          </cell>
          <cell r="BH238">
            <v>0</v>
          </cell>
          <cell r="BI238">
            <v>0</v>
          </cell>
          <cell r="BJ238">
            <v>0</v>
          </cell>
          <cell r="BK238">
            <v>0</v>
          </cell>
          <cell r="BL238">
            <v>0</v>
          </cell>
          <cell r="BM238">
            <v>0</v>
          </cell>
          <cell r="BN238">
            <v>0</v>
          </cell>
          <cell r="BO238">
            <v>0</v>
          </cell>
          <cell r="BP238">
            <v>0</v>
          </cell>
          <cell r="BQ238">
            <v>0</v>
          </cell>
          <cell r="BR238">
            <v>0</v>
          </cell>
          <cell r="BS238">
            <v>0</v>
          </cell>
          <cell r="BT238">
            <v>0</v>
          </cell>
          <cell r="BU238">
            <v>0</v>
          </cell>
          <cell r="BV238">
            <v>0</v>
          </cell>
          <cell r="BW238">
            <v>0</v>
          </cell>
          <cell r="BX238">
            <v>0</v>
          </cell>
          <cell r="BY238">
            <v>0</v>
          </cell>
          <cell r="BZ238">
            <v>0</v>
          </cell>
          <cell r="CA238">
            <v>0</v>
          </cell>
          <cell r="CB238">
            <v>17.940000000000001</v>
          </cell>
          <cell r="CC238">
            <v>0</v>
          </cell>
          <cell r="CD238">
            <v>0</v>
          </cell>
          <cell r="CE238">
            <v>0</v>
          </cell>
          <cell r="CF238">
            <v>0</v>
          </cell>
          <cell r="CG238">
            <v>0</v>
          </cell>
          <cell r="CH238">
            <v>0</v>
          </cell>
          <cell r="CI238">
            <v>0</v>
          </cell>
          <cell r="CJ238">
            <v>0</v>
          </cell>
          <cell r="CK238">
            <v>0</v>
          </cell>
          <cell r="CL238">
            <v>0</v>
          </cell>
          <cell r="CM238">
            <v>0</v>
          </cell>
          <cell r="CN238">
            <v>0</v>
          </cell>
          <cell r="CO238">
            <v>0</v>
          </cell>
          <cell r="CP238">
            <v>1960</v>
          </cell>
          <cell r="CQ238">
            <v>2222</v>
          </cell>
          <cell r="CR238">
            <v>2356</v>
          </cell>
          <cell r="CS238">
            <v>2980</v>
          </cell>
          <cell r="CT238">
            <v>3473</v>
          </cell>
          <cell r="CU238">
            <v>4485</v>
          </cell>
          <cell r="CV238">
            <v>3792</v>
          </cell>
          <cell r="CW238">
            <v>2765</v>
          </cell>
          <cell r="CX238">
            <v>3006</v>
          </cell>
          <cell r="CY238">
            <v>6263</v>
          </cell>
          <cell r="CZ238">
            <v>6015</v>
          </cell>
          <cell r="DA238">
            <v>5976</v>
          </cell>
          <cell r="DB238">
            <v>6439</v>
          </cell>
          <cell r="DC238">
            <v>7213</v>
          </cell>
          <cell r="DD238">
            <v>6037.2600000000011</v>
          </cell>
          <cell r="DE238">
            <v>6428</v>
          </cell>
          <cell r="DF238">
            <v>5427</v>
          </cell>
          <cell r="DG238">
            <v>5363</v>
          </cell>
          <cell r="DH238">
            <v>6967.6000000000013</v>
          </cell>
          <cell r="DI238">
            <v>7199.4999999999936</v>
          </cell>
          <cell r="DJ238">
            <v>5447.9999999999936</v>
          </cell>
          <cell r="DK238">
            <v>2687.6000000000022</v>
          </cell>
          <cell r="DL238">
            <v>0</v>
          </cell>
          <cell r="DM238">
            <v>0</v>
          </cell>
          <cell r="DN238">
            <v>0</v>
          </cell>
          <cell r="DO238">
            <v>0</v>
          </cell>
          <cell r="DP238">
            <v>0</v>
          </cell>
          <cell r="DQ238">
            <v>0</v>
          </cell>
          <cell r="DR238">
            <v>0</v>
          </cell>
          <cell r="DS238">
            <v>0</v>
          </cell>
          <cell r="DT238">
            <v>0</v>
          </cell>
          <cell r="DU238">
            <v>0</v>
          </cell>
          <cell r="DV238">
            <v>0</v>
          </cell>
          <cell r="DW238">
            <v>0</v>
          </cell>
          <cell r="DX238">
            <v>0</v>
          </cell>
          <cell r="DY238">
            <v>0</v>
          </cell>
          <cell r="DZ238">
            <v>0</v>
          </cell>
          <cell r="EA238">
            <v>0</v>
          </cell>
          <cell r="EB238">
            <v>0</v>
          </cell>
          <cell r="EC238">
            <v>0</v>
          </cell>
          <cell r="ED238">
            <v>0</v>
          </cell>
          <cell r="EE238">
            <v>0</v>
          </cell>
          <cell r="EF238">
            <v>0</v>
          </cell>
          <cell r="EG238">
            <v>0</v>
          </cell>
          <cell r="EH238">
            <v>0</v>
          </cell>
          <cell r="EI238">
            <v>0</v>
          </cell>
          <cell r="EJ238">
            <v>0</v>
          </cell>
          <cell r="EK238">
            <v>0</v>
          </cell>
          <cell r="EL238">
            <v>0</v>
          </cell>
          <cell r="EM238">
            <v>0</v>
          </cell>
          <cell r="EN238">
            <v>0</v>
          </cell>
          <cell r="EO238">
            <v>0</v>
          </cell>
          <cell r="EP238">
            <v>0</v>
          </cell>
          <cell r="EQ238">
            <v>0</v>
          </cell>
          <cell r="ER238">
            <v>0</v>
          </cell>
          <cell r="ES238">
            <v>0</v>
          </cell>
          <cell r="ET238">
            <v>0</v>
          </cell>
          <cell r="EU238">
            <v>0</v>
          </cell>
          <cell r="EV238">
            <v>0</v>
          </cell>
          <cell r="EW238">
            <v>0</v>
          </cell>
          <cell r="EX238">
            <v>0</v>
          </cell>
          <cell r="EY238">
            <v>0</v>
          </cell>
          <cell r="EZ238">
            <v>0</v>
          </cell>
          <cell r="FA238">
            <v>0</v>
          </cell>
          <cell r="FB238">
            <v>0</v>
          </cell>
          <cell r="FC238">
            <v>0</v>
          </cell>
          <cell r="FD238">
            <v>0</v>
          </cell>
          <cell r="FE238">
            <v>0</v>
          </cell>
          <cell r="FF238">
            <v>0</v>
          </cell>
          <cell r="FG238">
            <v>0</v>
          </cell>
          <cell r="FH238">
            <v>0</v>
          </cell>
          <cell r="FI238">
            <v>0</v>
          </cell>
          <cell r="FJ238">
            <v>0</v>
          </cell>
          <cell r="FK238">
            <v>0</v>
          </cell>
          <cell r="FL238">
            <v>0</v>
          </cell>
          <cell r="FM238">
            <v>0</v>
          </cell>
          <cell r="FN238">
            <v>0</v>
          </cell>
          <cell r="FO238">
            <v>0</v>
          </cell>
          <cell r="FP238">
            <v>0</v>
          </cell>
          <cell r="FQ238">
            <v>0</v>
          </cell>
          <cell r="FR238">
            <v>0</v>
          </cell>
          <cell r="FS238">
            <v>0</v>
          </cell>
          <cell r="FT238">
            <v>0</v>
          </cell>
          <cell r="FU238">
            <v>0</v>
          </cell>
          <cell r="FV238">
            <v>0</v>
          </cell>
          <cell r="FW238">
            <v>0</v>
          </cell>
          <cell r="FX238">
            <v>924.70059395248381</v>
          </cell>
          <cell r="FY238">
            <v>927.74015662975967</v>
          </cell>
          <cell r="FZ238">
            <v>927.74015662975967</v>
          </cell>
          <cell r="GA238">
            <v>927.74015662975967</v>
          </cell>
          <cell r="GB238">
            <v>985.66</v>
          </cell>
          <cell r="GC238">
            <v>985.66</v>
          </cell>
          <cell r="GD238">
            <v>985.66</v>
          </cell>
          <cell r="GE238">
            <v>985.66</v>
          </cell>
          <cell r="GF238">
            <v>1043.25</v>
          </cell>
          <cell r="GG238">
            <v>1043.25</v>
          </cell>
          <cell r="GH238">
            <v>1043.25</v>
          </cell>
          <cell r="GI238">
            <v>1043.25</v>
          </cell>
          <cell r="GJ238">
            <v>1227.45</v>
          </cell>
          <cell r="GK238">
            <v>1227.45</v>
          </cell>
          <cell r="GL238">
            <v>1227.45</v>
          </cell>
          <cell r="GM238">
            <v>1227.45</v>
          </cell>
          <cell r="GN238">
            <v>1700.4092510000003</v>
          </cell>
          <cell r="GO238">
            <v>1700.4092510000003</v>
          </cell>
          <cell r="GP238">
            <v>1700.4092510000003</v>
          </cell>
          <cell r="GQ238">
            <v>1700.4092510000003</v>
          </cell>
        </row>
      </sheetData>
      <sheetData sheetId="5" refreshError="1">
        <row r="1">
          <cell r="A1" t="str">
            <v>Bloomberg</v>
          </cell>
          <cell r="D1" t="str">
            <v>Gross Sales</v>
          </cell>
          <cell r="AF1" t="str">
            <v>Excise Duty</v>
          </cell>
          <cell r="BH1" t="str">
            <v>Raw material consumed</v>
          </cell>
          <cell r="CJ1" t="str">
            <v>Stock Adjustment</v>
          </cell>
          <cell r="DL1" t="str">
            <v xml:space="preserve"> Purchase of Finished Goods</v>
          </cell>
          <cell r="EN1" t="str">
            <v>Employee expenses</v>
          </cell>
          <cell r="FP1" t="str">
            <v>Other operating expenses</v>
          </cell>
          <cell r="GR1" t="str">
            <v>Total depreciation</v>
          </cell>
          <cell r="HT1" t="str">
            <v>Total amortisation</v>
          </cell>
        </row>
        <row r="2">
          <cell r="A2" t="str">
            <v>code</v>
          </cell>
          <cell r="B2" t="str">
            <v>Company</v>
          </cell>
          <cell r="C2" t="str">
            <v>Sector</v>
          </cell>
          <cell r="D2" t="str">
            <v>Jun'02</v>
          </cell>
          <cell r="E2" t="str">
            <v>Sep'02</v>
          </cell>
          <cell r="F2" t="str">
            <v>Dec'02</v>
          </cell>
          <cell r="G2" t="str">
            <v>Mar'03</v>
          </cell>
          <cell r="H2" t="str">
            <v>Jun'03</v>
          </cell>
          <cell r="I2" t="str">
            <v>Sep'03</v>
          </cell>
          <cell r="J2" t="str">
            <v>Dec'03</v>
          </cell>
          <cell r="K2" t="str">
            <v>Mar'04</v>
          </cell>
          <cell r="L2" t="str">
            <v>Jun'04</v>
          </cell>
          <cell r="M2" t="str">
            <v>Sep'04</v>
          </cell>
          <cell r="N2" t="str">
            <v>Dec'04</v>
          </cell>
          <cell r="O2" t="str">
            <v>Mar'05</v>
          </cell>
          <cell r="P2" t="str">
            <v>Jun'05</v>
          </cell>
          <cell r="Q2" t="str">
            <v>Sep'05</v>
          </cell>
          <cell r="R2" t="str">
            <v>Dec'05</v>
          </cell>
          <cell r="S2" t="str">
            <v>Mar'06</v>
          </cell>
          <cell r="T2" t="str">
            <v>Jun'06</v>
          </cell>
          <cell r="U2" t="str">
            <v>Sep'06</v>
          </cell>
          <cell r="V2" t="str">
            <v>Dec'06</v>
          </cell>
          <cell r="W2" t="str">
            <v>Mar'07</v>
          </cell>
          <cell r="X2" t="str">
            <v>Jun'07</v>
          </cell>
          <cell r="Y2" t="str">
            <v>Sep'07</v>
          </cell>
          <cell r="Z2" t="str">
            <v>Dec'07</v>
          </cell>
          <cell r="AA2" t="str">
            <v>Mar'08</v>
          </cell>
          <cell r="AB2" t="str">
            <v>Jun'08</v>
          </cell>
          <cell r="AC2" t="str">
            <v>Sep'08</v>
          </cell>
          <cell r="AD2" t="str">
            <v>Dec'08</v>
          </cell>
          <cell r="AE2" t="str">
            <v>Mar'09</v>
          </cell>
          <cell r="AF2" t="str">
            <v>Jun'02</v>
          </cell>
          <cell r="AG2" t="str">
            <v>Sep'02</v>
          </cell>
          <cell r="AH2" t="str">
            <v>Dec'02</v>
          </cell>
          <cell r="AI2" t="str">
            <v>Mar'03</v>
          </cell>
          <cell r="AJ2" t="str">
            <v>Jun'03</v>
          </cell>
          <cell r="AK2" t="str">
            <v>Sep'03</v>
          </cell>
          <cell r="AL2" t="str">
            <v>Dec'03</v>
          </cell>
          <cell r="AM2" t="str">
            <v>Mar'04</v>
          </cell>
          <cell r="AN2" t="str">
            <v>Jun'04</v>
          </cell>
          <cell r="AO2" t="str">
            <v>Sep'04</v>
          </cell>
          <cell r="AP2" t="str">
            <v>Dec'04</v>
          </cell>
          <cell r="AQ2" t="str">
            <v>Mar'05</v>
          </cell>
          <cell r="AR2" t="str">
            <v>Jun'05</v>
          </cell>
          <cell r="AS2" t="str">
            <v>Sep'05</v>
          </cell>
          <cell r="AT2" t="str">
            <v>Dec'05</v>
          </cell>
          <cell r="AU2" t="str">
            <v>Mar'06</v>
          </cell>
          <cell r="AV2" t="str">
            <v>Jun'06</v>
          </cell>
          <cell r="AW2" t="str">
            <v>Sep'06</v>
          </cell>
          <cell r="AX2" t="str">
            <v>Dec'06</v>
          </cell>
          <cell r="AY2" t="str">
            <v>Mar'07</v>
          </cell>
          <cell r="AZ2" t="str">
            <v>Jun'07</v>
          </cell>
          <cell r="BA2" t="str">
            <v>Sep'07</v>
          </cell>
          <cell r="BB2" t="str">
            <v>Dec'07</v>
          </cell>
          <cell r="BC2" t="str">
            <v>Mar'08</v>
          </cell>
          <cell r="BD2" t="str">
            <v>Jun'08</v>
          </cell>
          <cell r="BE2" t="str">
            <v>Sep'08</v>
          </cell>
          <cell r="BF2" t="str">
            <v>Dec'08</v>
          </cell>
          <cell r="BG2" t="str">
            <v>Mar'09</v>
          </cell>
          <cell r="BH2" t="str">
            <v>Jun'02</v>
          </cell>
          <cell r="BI2" t="str">
            <v>Sep'02</v>
          </cell>
          <cell r="BJ2" t="str">
            <v>Dec'02</v>
          </cell>
          <cell r="BK2" t="str">
            <v>Mar'03</v>
          </cell>
          <cell r="BL2" t="str">
            <v>Jun'03</v>
          </cell>
          <cell r="BM2" t="str">
            <v>Sep'03</v>
          </cell>
          <cell r="BN2" t="str">
            <v>Dec'03</v>
          </cell>
          <cell r="BO2" t="str">
            <v>Mar'04</v>
          </cell>
          <cell r="BP2" t="str">
            <v>Jun'04</v>
          </cell>
          <cell r="BQ2" t="str">
            <v>Sep'04</v>
          </cell>
          <cell r="BR2" t="str">
            <v>Dec'04</v>
          </cell>
          <cell r="BS2" t="str">
            <v>Mar'05</v>
          </cell>
          <cell r="BT2" t="str">
            <v>Jun'05</v>
          </cell>
          <cell r="BU2" t="str">
            <v>Sep'05</v>
          </cell>
          <cell r="BV2" t="str">
            <v>Dec'05</v>
          </cell>
          <cell r="BW2" t="str">
            <v>Mar'06</v>
          </cell>
          <cell r="BX2" t="str">
            <v>Jun'06</v>
          </cell>
          <cell r="BY2" t="str">
            <v>Sep'06</v>
          </cell>
          <cell r="BZ2" t="str">
            <v>Dec'06</v>
          </cell>
          <cell r="CA2" t="str">
            <v>Mar'07</v>
          </cell>
          <cell r="CB2" t="str">
            <v>Jun'07</v>
          </cell>
          <cell r="CC2" t="str">
            <v>Sep'07</v>
          </cell>
          <cell r="CD2" t="str">
            <v>Dec'07</v>
          </cell>
          <cell r="CE2" t="str">
            <v>Mar'08</v>
          </cell>
          <cell r="CF2" t="str">
            <v>Jun'08</v>
          </cell>
          <cell r="CG2" t="str">
            <v>Sep'08</v>
          </cell>
          <cell r="CH2" t="str">
            <v>Dec'08</v>
          </cell>
          <cell r="CI2" t="str">
            <v>Mar'09</v>
          </cell>
          <cell r="CJ2" t="str">
            <v>Jun'02</v>
          </cell>
          <cell r="CK2" t="str">
            <v>Sep'02</v>
          </cell>
          <cell r="CL2" t="str">
            <v>Dec'02</v>
          </cell>
          <cell r="CM2" t="str">
            <v>Mar'03</v>
          </cell>
          <cell r="CN2" t="str">
            <v>Jun'03</v>
          </cell>
          <cell r="CO2" t="str">
            <v>Sep'03</v>
          </cell>
          <cell r="CP2" t="str">
            <v>Dec'03</v>
          </cell>
          <cell r="CQ2" t="str">
            <v>Mar'04</v>
          </cell>
          <cell r="CR2" t="str">
            <v>Jun'04</v>
          </cell>
          <cell r="CS2" t="str">
            <v>Sep'04</v>
          </cell>
          <cell r="CT2" t="str">
            <v>Dec'04</v>
          </cell>
          <cell r="CU2" t="str">
            <v>Mar'05</v>
          </cell>
          <cell r="CV2" t="str">
            <v>Jun'05</v>
          </cell>
          <cell r="CW2" t="str">
            <v>Sep'05</v>
          </cell>
          <cell r="CX2" t="str">
            <v>Dec'05</v>
          </cell>
          <cell r="CY2" t="str">
            <v>Mar'06</v>
          </cell>
          <cell r="CZ2" t="str">
            <v>Jun'06</v>
          </cell>
          <cell r="DA2" t="str">
            <v>Sep'06</v>
          </cell>
          <cell r="DB2" t="str">
            <v>Dec'06</v>
          </cell>
          <cell r="DC2" t="str">
            <v>Mar'07</v>
          </cell>
          <cell r="DD2" t="str">
            <v>Jun'07</v>
          </cell>
          <cell r="DE2" t="str">
            <v>Sep'07</v>
          </cell>
          <cell r="DF2" t="str">
            <v>Dec'07</v>
          </cell>
          <cell r="DG2" t="str">
            <v>Mar'08</v>
          </cell>
          <cell r="DH2" t="str">
            <v>Jun'08</v>
          </cell>
          <cell r="DI2" t="str">
            <v>Sep'08</v>
          </cell>
          <cell r="DJ2" t="str">
            <v>Dec'08</v>
          </cell>
          <cell r="DK2" t="str">
            <v>Mar'09</v>
          </cell>
          <cell r="DL2" t="str">
            <v>Jun'02</v>
          </cell>
          <cell r="DM2" t="str">
            <v>Sep'02</v>
          </cell>
          <cell r="DN2" t="str">
            <v>Dec'02</v>
          </cell>
          <cell r="DO2" t="str">
            <v>Mar'03</v>
          </cell>
          <cell r="DP2" t="str">
            <v>Jun'03</v>
          </cell>
          <cell r="DQ2" t="str">
            <v>Sep'03</v>
          </cell>
          <cell r="DR2" t="str">
            <v>Dec'03</v>
          </cell>
          <cell r="DS2" t="str">
            <v>Mar'04</v>
          </cell>
          <cell r="DT2" t="str">
            <v>Jun'04</v>
          </cell>
          <cell r="DU2" t="str">
            <v>Sep'04</v>
          </cell>
          <cell r="DV2" t="str">
            <v>Dec'04</v>
          </cell>
          <cell r="DW2" t="str">
            <v>Mar'05</v>
          </cell>
          <cell r="DX2" t="str">
            <v>Jun'05</v>
          </cell>
          <cell r="DY2" t="str">
            <v>Sep'05</v>
          </cell>
          <cell r="DZ2" t="str">
            <v>Dec'05</v>
          </cell>
          <cell r="EA2" t="str">
            <v>Mar'06</v>
          </cell>
          <cell r="EB2" t="str">
            <v>Jun'06</v>
          </cell>
          <cell r="EC2" t="str">
            <v>Sep'06</v>
          </cell>
          <cell r="ED2" t="str">
            <v>Dec'06</v>
          </cell>
          <cell r="EE2" t="str">
            <v>Mar'07</v>
          </cell>
          <cell r="EF2" t="str">
            <v>Jun'07</v>
          </cell>
          <cell r="EG2" t="str">
            <v>Sep'07</v>
          </cell>
          <cell r="EH2" t="str">
            <v>Dec'07</v>
          </cell>
          <cell r="EI2" t="str">
            <v>Mar'08</v>
          </cell>
          <cell r="EJ2" t="str">
            <v>Jun'08</v>
          </cell>
          <cell r="EK2" t="str">
            <v>Sep'08</v>
          </cell>
          <cell r="EL2" t="str">
            <v>Dec'08</v>
          </cell>
          <cell r="EM2" t="str">
            <v>Mar'09</v>
          </cell>
          <cell r="EN2" t="str">
            <v>Jun'02</v>
          </cell>
          <cell r="EO2" t="str">
            <v>Sep'02</v>
          </cell>
          <cell r="EP2" t="str">
            <v>Dec'02</v>
          </cell>
          <cell r="EQ2" t="str">
            <v>Mar'03</v>
          </cell>
          <cell r="ER2" t="str">
            <v>Jun'03</v>
          </cell>
          <cell r="ES2" t="str">
            <v>Sep'03</v>
          </cell>
          <cell r="ET2" t="str">
            <v>Dec'03</v>
          </cell>
          <cell r="EU2" t="str">
            <v>Mar'04</v>
          </cell>
          <cell r="EV2" t="str">
            <v>Jun'04</v>
          </cell>
          <cell r="EW2" t="str">
            <v>Sep'04</v>
          </cell>
          <cell r="EX2" t="str">
            <v>Dec'04</v>
          </cell>
          <cell r="EY2" t="str">
            <v>Mar'05</v>
          </cell>
          <cell r="EZ2" t="str">
            <v>Jun'05</v>
          </cell>
          <cell r="FA2" t="str">
            <v>Sep'05</v>
          </cell>
          <cell r="FB2" t="str">
            <v>Dec'05</v>
          </cell>
          <cell r="FC2" t="str">
            <v>Mar'06</v>
          </cell>
          <cell r="FD2" t="str">
            <v>Jun'06</v>
          </cell>
          <cell r="FE2" t="str">
            <v>Sep'06</v>
          </cell>
          <cell r="FF2" t="str">
            <v>Dec'06</v>
          </cell>
          <cell r="FG2" t="str">
            <v>Mar'07</v>
          </cell>
          <cell r="FH2" t="str">
            <v>Jun'07</v>
          </cell>
          <cell r="FI2" t="str">
            <v>Sep'07</v>
          </cell>
          <cell r="FJ2" t="str">
            <v>Dec'07</v>
          </cell>
          <cell r="FK2" t="str">
            <v>Mar'08</v>
          </cell>
          <cell r="FL2" t="str">
            <v>Jun'08</v>
          </cell>
          <cell r="FM2" t="str">
            <v>Sep'08</v>
          </cell>
          <cell r="FN2" t="str">
            <v>Dec'08</v>
          </cell>
          <cell r="FO2" t="str">
            <v>Mar'09</v>
          </cell>
          <cell r="FP2" t="str">
            <v>Jun'02</v>
          </cell>
          <cell r="FQ2" t="str">
            <v>Sep'02</v>
          </cell>
          <cell r="FR2" t="str">
            <v>Dec'02</v>
          </cell>
          <cell r="FS2" t="str">
            <v>Mar'03</v>
          </cell>
          <cell r="FT2" t="str">
            <v>Jun'03</v>
          </cell>
          <cell r="FU2" t="str">
            <v>Sep'03</v>
          </cell>
          <cell r="FV2" t="str">
            <v>Dec'03</v>
          </cell>
          <cell r="FW2" t="str">
            <v>Mar'04</v>
          </cell>
          <cell r="FX2" t="str">
            <v>Jun'04</v>
          </cell>
          <cell r="FY2" t="str">
            <v>Sep'04</v>
          </cell>
          <cell r="FZ2" t="str">
            <v>Dec'04</v>
          </cell>
          <cell r="GA2" t="str">
            <v>Mar'05</v>
          </cell>
          <cell r="GB2" t="str">
            <v>Jun'05</v>
          </cell>
          <cell r="GC2" t="str">
            <v>Sep'05</v>
          </cell>
          <cell r="GD2" t="str">
            <v>Dec'05</v>
          </cell>
          <cell r="GE2" t="str">
            <v>Mar'06</v>
          </cell>
          <cell r="GF2" t="str">
            <v>Jun'06</v>
          </cell>
          <cell r="GG2" t="str">
            <v>Sep'06</v>
          </cell>
          <cell r="GH2" t="str">
            <v>Dec'06</v>
          </cell>
          <cell r="GI2" t="str">
            <v>Mar'07</v>
          </cell>
          <cell r="GJ2" t="str">
            <v>Jun'07</v>
          </cell>
          <cell r="GK2" t="str">
            <v>Sep'07</v>
          </cell>
          <cell r="GL2" t="str">
            <v>Dec'07</v>
          </cell>
          <cell r="GM2" t="str">
            <v>Mar'08</v>
          </cell>
          <cell r="GN2" t="str">
            <v>Jun'08</v>
          </cell>
          <cell r="GO2" t="str">
            <v>Sep'08</v>
          </cell>
          <cell r="GP2" t="str">
            <v>Dec'08</v>
          </cell>
          <cell r="GQ2" t="str">
            <v>Mar'09</v>
          </cell>
          <cell r="GR2" t="str">
            <v>Jun'02</v>
          </cell>
          <cell r="GS2" t="str">
            <v>Sep'02</v>
          </cell>
          <cell r="GT2" t="str">
            <v>Dec'02</v>
          </cell>
          <cell r="GU2" t="str">
            <v>Mar'03</v>
          </cell>
          <cell r="GV2" t="str">
            <v>Jun'03</v>
          </cell>
          <cell r="GW2" t="str">
            <v>Sep'03</v>
          </cell>
          <cell r="GX2" t="str">
            <v>Dec'03</v>
          </cell>
          <cell r="GY2" t="str">
            <v>Mar'04</v>
          </cell>
          <cell r="GZ2" t="str">
            <v>Jun'04</v>
          </cell>
          <cell r="HA2" t="str">
            <v>Sep'04</v>
          </cell>
          <cell r="HB2" t="str">
            <v>Dec'04</v>
          </cell>
          <cell r="HC2" t="str">
            <v>Mar'05</v>
          </cell>
          <cell r="HD2" t="str">
            <v>Jun'05</v>
          </cell>
          <cell r="HE2" t="str">
            <v>Sep'05</v>
          </cell>
          <cell r="HF2" t="str">
            <v>Dec'05</v>
          </cell>
          <cell r="HG2" t="str">
            <v>Mar'06</v>
          </cell>
          <cell r="HH2" t="str">
            <v>Jun'06</v>
          </cell>
          <cell r="HI2" t="str">
            <v>Sep'06</v>
          </cell>
          <cell r="HJ2" t="str">
            <v>Dec'06</v>
          </cell>
          <cell r="HK2" t="str">
            <v>Mar'07</v>
          </cell>
          <cell r="HL2" t="str">
            <v>Jun'07</v>
          </cell>
          <cell r="HM2" t="str">
            <v>Sep'07</v>
          </cell>
          <cell r="HN2" t="str">
            <v>Dec'07</v>
          </cell>
          <cell r="HO2" t="str">
            <v>Mar'08</v>
          </cell>
          <cell r="HP2" t="str">
            <v>Jun'08</v>
          </cell>
          <cell r="HQ2" t="str">
            <v>Sep'08</v>
          </cell>
          <cell r="HR2" t="str">
            <v>Dec'08</v>
          </cell>
          <cell r="HS2" t="str">
            <v>Mar'09</v>
          </cell>
          <cell r="HT2" t="str">
            <v>Jun'02</v>
          </cell>
          <cell r="HU2" t="str">
            <v>Sep'02</v>
          </cell>
          <cell r="HV2" t="str">
            <v>Dec'02</v>
          </cell>
          <cell r="HW2" t="str">
            <v>Mar'03</v>
          </cell>
          <cell r="HX2" t="str">
            <v>Jun'03</v>
          </cell>
          <cell r="HY2" t="str">
            <v>Sep'03</v>
          </cell>
          <cell r="HZ2" t="str">
            <v>Dec'03</v>
          </cell>
          <cell r="IA2" t="str">
            <v>Mar'04</v>
          </cell>
          <cell r="IB2" t="str">
            <v>Jun'04</v>
          </cell>
          <cell r="IC2" t="str">
            <v>Sep'04</v>
          </cell>
          <cell r="ID2" t="str">
            <v>Dec'04</v>
          </cell>
          <cell r="IE2" t="str">
            <v>Mar'05</v>
          </cell>
          <cell r="IF2" t="str">
            <v>Jun'05</v>
          </cell>
          <cell r="IG2" t="str">
            <v>Sep'05</v>
          </cell>
          <cell r="IH2" t="str">
            <v>Dec'05</v>
          </cell>
          <cell r="II2" t="str">
            <v>Mar'06</v>
          </cell>
          <cell r="IJ2" t="str">
            <v>Jun'06</v>
          </cell>
          <cell r="IK2" t="str">
            <v>Sep'06</v>
          </cell>
          <cell r="IL2" t="str">
            <v>Dec'06</v>
          </cell>
          <cell r="IM2" t="str">
            <v>Mar'07</v>
          </cell>
          <cell r="IN2" t="str">
            <v>Jun'07</v>
          </cell>
          <cell r="IO2" t="str">
            <v>Sep'07</v>
          </cell>
          <cell r="IP2" t="str">
            <v>Dec'07</v>
          </cell>
          <cell r="IQ2" t="str">
            <v>Mar'08</v>
          </cell>
          <cell r="IR2" t="str">
            <v>Jun'08</v>
          </cell>
          <cell r="IS2" t="str">
            <v>Sep'08</v>
          </cell>
          <cell r="IT2" t="str">
            <v>Dec'08</v>
          </cell>
          <cell r="IU2" t="str">
            <v>Mar'09</v>
          </cell>
        </row>
        <row r="3">
          <cell r="A3" t="str">
            <v>Auto Ancillaries</v>
          </cell>
          <cell r="B3" t="str">
            <v>Auto Ancillaries</v>
          </cell>
        </row>
        <row r="4">
          <cell r="A4" t="str">
            <v>ABCL IN</v>
          </cell>
          <cell r="B4" t="str">
            <v>ABC Bearings</v>
          </cell>
          <cell r="C4" t="str">
            <v>Auto Ancillaries</v>
          </cell>
          <cell r="D4">
            <v>179.18</v>
          </cell>
          <cell r="E4">
            <v>186.46</v>
          </cell>
          <cell r="F4">
            <v>220.03</v>
          </cell>
          <cell r="G4">
            <v>253.55</v>
          </cell>
          <cell r="H4">
            <v>211.3</v>
          </cell>
          <cell r="I4">
            <v>252.11</v>
          </cell>
          <cell r="J4">
            <v>299.45999999999998</v>
          </cell>
          <cell r="K4">
            <v>337.87</v>
          </cell>
          <cell r="L4">
            <v>328.34</v>
          </cell>
          <cell r="M4">
            <v>344.15</v>
          </cell>
          <cell r="N4">
            <v>414.22</v>
          </cell>
          <cell r="O4">
            <v>404.90100000000001</v>
          </cell>
          <cell r="P4">
            <v>420.18400000000003</v>
          </cell>
          <cell r="Q4">
            <v>444.70299999999997</v>
          </cell>
          <cell r="R4">
            <v>424.48</v>
          </cell>
          <cell r="S4">
            <v>471.61</v>
          </cell>
          <cell r="T4">
            <v>556.51</v>
          </cell>
          <cell r="U4">
            <v>560.15</v>
          </cell>
          <cell r="V4">
            <v>475.56</v>
          </cell>
          <cell r="W4">
            <v>529.25</v>
          </cell>
          <cell r="X4">
            <v>428.5</v>
          </cell>
          <cell r="Y4">
            <v>371.38200000000001</v>
          </cell>
          <cell r="Z4">
            <v>438.02</v>
          </cell>
          <cell r="AA4">
            <v>489.67</v>
          </cell>
          <cell r="AB4">
            <v>452.8</v>
          </cell>
          <cell r="AC4">
            <v>390.92500000000001</v>
          </cell>
          <cell r="AD4">
            <v>229.24</v>
          </cell>
          <cell r="AE4">
            <v>266.33800000000002</v>
          </cell>
          <cell r="AF4">
            <v>-22.34</v>
          </cell>
          <cell r="AG4">
            <v>-27.07</v>
          </cell>
          <cell r="AH4">
            <v>-30.56</v>
          </cell>
          <cell r="AI4">
            <v>-33.869999999999997</v>
          </cell>
          <cell r="AJ4">
            <v>-28.08</v>
          </cell>
          <cell r="AK4">
            <v>-30.9</v>
          </cell>
          <cell r="AL4">
            <v>-39.61</v>
          </cell>
          <cell r="AM4">
            <v>-47.88</v>
          </cell>
          <cell r="AN4">
            <v>-44.62</v>
          </cell>
          <cell r="AO4">
            <v>-49.35</v>
          </cell>
          <cell r="AP4">
            <v>-53.25</v>
          </cell>
          <cell r="AQ4">
            <v>-54.682000000000002</v>
          </cell>
          <cell r="AR4">
            <v>-56.298000000000002</v>
          </cell>
          <cell r="AS4">
            <v>-57.29</v>
          </cell>
          <cell r="AT4">
            <v>-60.21</v>
          </cell>
          <cell r="AU4">
            <v>-66.67</v>
          </cell>
          <cell r="AV4">
            <v>-75.790000000000006</v>
          </cell>
          <cell r="AW4">
            <v>-79.38</v>
          </cell>
          <cell r="AX4">
            <v>-69.25</v>
          </cell>
          <cell r="AY4">
            <v>-77.709999999999994</v>
          </cell>
          <cell r="AZ4">
            <v>-68.45</v>
          </cell>
          <cell r="BA4">
            <v>0</v>
          </cell>
          <cell r="BB4">
            <v>0</v>
          </cell>
          <cell r="BC4">
            <v>0</v>
          </cell>
          <cell r="BD4">
            <v>0</v>
          </cell>
          <cell r="BE4">
            <v>0</v>
          </cell>
          <cell r="BF4">
            <v>0</v>
          </cell>
          <cell r="BG4">
            <v>0</v>
          </cell>
          <cell r="BH4">
            <v>-50.122</v>
          </cell>
          <cell r="BI4">
            <v>-78.299000000000007</v>
          </cell>
          <cell r="BJ4">
            <v>-74.593000000000004</v>
          </cell>
          <cell r="BK4">
            <v>-98.147000000000006</v>
          </cell>
          <cell r="BL4">
            <v>-74.739000000000004</v>
          </cell>
          <cell r="BM4">
            <v>-92.884</v>
          </cell>
          <cell r="BN4">
            <v>-120.934</v>
          </cell>
          <cell r="BO4">
            <v>-155.89400000000001</v>
          </cell>
          <cell r="BP4">
            <v>-149.25</v>
          </cell>
          <cell r="BQ4">
            <v>-147.042</v>
          </cell>
          <cell r="BR4">
            <v>-175</v>
          </cell>
          <cell r="BS4">
            <v>-181.096</v>
          </cell>
          <cell r="BT4">
            <v>-189.62799999999999</v>
          </cell>
          <cell r="BU4">
            <v>-204.84399999999999</v>
          </cell>
          <cell r="BV4">
            <v>-191.244</v>
          </cell>
          <cell r="BW4">
            <v>-213.345</v>
          </cell>
          <cell r="BX4">
            <v>-236.85900000000001</v>
          </cell>
          <cell r="BY4">
            <v>-243.904</v>
          </cell>
          <cell r="BZ4">
            <v>-210.9</v>
          </cell>
          <cell r="CA4">
            <v>-203.48099999999999</v>
          </cell>
          <cell r="CB4">
            <v>-211.16800000000001</v>
          </cell>
          <cell r="CC4">
            <v>-98.483000000000004</v>
          </cell>
          <cell r="CD4">
            <v>-194.23</v>
          </cell>
          <cell r="CE4">
            <v>-266.45</v>
          </cell>
          <cell r="CF4">
            <v>-251.86</v>
          </cell>
          <cell r="CG4">
            <v>-223.81299999999999</v>
          </cell>
          <cell r="CH4">
            <v>-82.34</v>
          </cell>
          <cell r="CI4">
            <v>-90.718000000000004</v>
          </cell>
          <cell r="CJ4">
            <v>-29.48</v>
          </cell>
          <cell r="CK4">
            <v>23.475000000000001</v>
          </cell>
          <cell r="CL4">
            <v>4.4889999999999999</v>
          </cell>
          <cell r="CM4">
            <v>-0.3</v>
          </cell>
          <cell r="CN4">
            <v>1.784</v>
          </cell>
          <cell r="CO4">
            <v>-13.842000000000001</v>
          </cell>
          <cell r="CP4">
            <v>-1.099</v>
          </cell>
          <cell r="CQ4">
            <v>15.422000000000001</v>
          </cell>
          <cell r="CR4">
            <v>16.696999999999999</v>
          </cell>
          <cell r="CS4">
            <v>18.574999999999999</v>
          </cell>
          <cell r="CT4">
            <v>-0.1</v>
          </cell>
          <cell r="CU4">
            <v>7.4710000000000001</v>
          </cell>
          <cell r="CV4">
            <v>-3.2679999999999998</v>
          </cell>
          <cell r="CW4">
            <v>7.4349999999999996</v>
          </cell>
          <cell r="CX4">
            <v>14.622</v>
          </cell>
          <cell r="CY4">
            <v>22.501000000000001</v>
          </cell>
          <cell r="CZ4">
            <v>3.7949999999999999</v>
          </cell>
          <cell r="DA4">
            <v>24.657</v>
          </cell>
          <cell r="DB4">
            <v>47.811</v>
          </cell>
          <cell r="DC4">
            <v>-9.7029999999999994</v>
          </cell>
          <cell r="DD4">
            <v>56.290999999999997</v>
          </cell>
          <cell r="DE4">
            <v>-99.629000000000005</v>
          </cell>
          <cell r="DF4">
            <v>-15.87</v>
          </cell>
          <cell r="DG4">
            <v>29.22</v>
          </cell>
          <cell r="DH4">
            <v>33</v>
          </cell>
          <cell r="DI4">
            <v>47.753</v>
          </cell>
          <cell r="DJ4">
            <v>-31.56</v>
          </cell>
          <cell r="DK4">
            <v>-54.034999999999997</v>
          </cell>
          <cell r="DL4">
            <v>0</v>
          </cell>
          <cell r="DM4">
            <v>0</v>
          </cell>
          <cell r="DN4">
            <v>0</v>
          </cell>
          <cell r="DO4">
            <v>0</v>
          </cell>
          <cell r="DP4">
            <v>0</v>
          </cell>
          <cell r="DQ4">
            <v>0</v>
          </cell>
          <cell r="DR4">
            <v>0</v>
          </cell>
          <cell r="DS4">
            <v>0</v>
          </cell>
          <cell r="DT4">
            <v>0</v>
          </cell>
          <cell r="DU4">
            <v>0</v>
          </cell>
          <cell r="DV4">
            <v>0</v>
          </cell>
          <cell r="DW4">
            <v>0</v>
          </cell>
          <cell r="DX4">
            <v>0</v>
          </cell>
          <cell r="DY4">
            <v>0</v>
          </cell>
          <cell r="DZ4">
            <v>0</v>
          </cell>
          <cell r="EA4">
            <v>0</v>
          </cell>
          <cell r="EB4">
            <v>0</v>
          </cell>
          <cell r="EC4">
            <v>0</v>
          </cell>
          <cell r="ED4">
            <v>0</v>
          </cell>
          <cell r="EE4">
            <v>0</v>
          </cell>
          <cell r="EF4">
            <v>0</v>
          </cell>
          <cell r="EG4">
            <v>0</v>
          </cell>
          <cell r="EH4">
            <v>0</v>
          </cell>
          <cell r="EI4">
            <v>0</v>
          </cell>
          <cell r="EJ4">
            <v>0</v>
          </cell>
          <cell r="EK4">
            <v>0</v>
          </cell>
          <cell r="EL4">
            <v>0</v>
          </cell>
          <cell r="EM4">
            <v>0</v>
          </cell>
          <cell r="EN4">
            <v>-26.106000000000002</v>
          </cell>
          <cell r="EO4">
            <v>-25.640999999999998</v>
          </cell>
          <cell r="EP4">
            <v>-26.675000000000001</v>
          </cell>
          <cell r="EQ4">
            <v>-28.314</v>
          </cell>
          <cell r="ER4">
            <v>-24.780999999999999</v>
          </cell>
          <cell r="ES4">
            <v>-24.853999999999999</v>
          </cell>
          <cell r="ET4">
            <v>-29.116999999999997</v>
          </cell>
          <cell r="EU4">
            <v>-28.831999999999997</v>
          </cell>
          <cell r="EV4">
            <v>-28.123000000000001</v>
          </cell>
          <cell r="EW4">
            <v>-32.319000000000003</v>
          </cell>
          <cell r="EX4">
            <v>-31.37</v>
          </cell>
          <cell r="EY4">
            <v>-38.093000000000004</v>
          </cell>
          <cell r="EZ4">
            <v>-35.377000000000002</v>
          </cell>
          <cell r="FA4">
            <v>-39.69</v>
          </cell>
          <cell r="FB4">
            <v>-40.212000000000003</v>
          </cell>
          <cell r="FC4">
            <v>-43.253999999999998</v>
          </cell>
          <cell r="FD4">
            <v>-38.313000000000002</v>
          </cell>
          <cell r="FE4">
            <v>-42.356999999999999</v>
          </cell>
          <cell r="FF4">
            <v>-40.212000000000003</v>
          </cell>
          <cell r="FG4">
            <v>-34.198</v>
          </cell>
          <cell r="FH4">
            <v>-41.701000000000001</v>
          </cell>
          <cell r="FI4">
            <v>-34.158999999999999</v>
          </cell>
          <cell r="FJ4">
            <v>-41.19</v>
          </cell>
          <cell r="FK4">
            <v>-42.8</v>
          </cell>
          <cell r="FL4">
            <v>-33.770000000000003</v>
          </cell>
          <cell r="FM4">
            <v>-29.335000000000001</v>
          </cell>
          <cell r="FN4">
            <v>-22.03</v>
          </cell>
          <cell r="FO4">
            <v>-20.129000000000001</v>
          </cell>
          <cell r="FP4">
            <v>-38.841000000000001</v>
          </cell>
          <cell r="FQ4">
            <v>-46.466000000000001</v>
          </cell>
          <cell r="FR4">
            <v>-54.463999999999999</v>
          </cell>
          <cell r="FS4">
            <v>-61.438000000000002</v>
          </cell>
          <cell r="FT4">
            <v>-50.072000000000003</v>
          </cell>
          <cell r="FU4">
            <v>-54.029000000000003</v>
          </cell>
          <cell r="FV4">
            <v>-53.256</v>
          </cell>
          <cell r="FW4">
            <v>-67.078999999999994</v>
          </cell>
          <cell r="FX4">
            <v>-63.434999999999995</v>
          </cell>
          <cell r="FY4">
            <v>-73.593999999999994</v>
          </cell>
          <cell r="FZ4">
            <v>-78.430000000000007</v>
          </cell>
          <cell r="GA4">
            <v>-89.872</v>
          </cell>
          <cell r="GB4">
            <v>-79.563999999999993</v>
          </cell>
          <cell r="GC4">
            <v>-76.308000000000007</v>
          </cell>
          <cell r="GD4">
            <v>-81.316000000000003</v>
          </cell>
          <cell r="GE4">
            <v>-104.79900000000001</v>
          </cell>
          <cell r="GF4">
            <v>-107.78700000000001</v>
          </cell>
          <cell r="GG4">
            <v>-113.49</v>
          </cell>
          <cell r="GH4">
            <v>-111.01</v>
          </cell>
          <cell r="GI4">
            <v>-100.27000000000001</v>
          </cell>
          <cell r="GJ4">
            <v>-94.524000000000001</v>
          </cell>
          <cell r="GK4">
            <v>-72.447000000000003</v>
          </cell>
          <cell r="GL4">
            <v>-91.93</v>
          </cell>
          <cell r="GM4">
            <v>-120.39</v>
          </cell>
          <cell r="GN4">
            <v>-102.36</v>
          </cell>
          <cell r="GO4">
            <v>-100.652</v>
          </cell>
          <cell r="GP4">
            <v>-58.89</v>
          </cell>
          <cell r="GQ4">
            <v>-74.613</v>
          </cell>
          <cell r="GR4">
            <v>-12.6</v>
          </cell>
          <cell r="GS4">
            <v>-12.65</v>
          </cell>
          <cell r="GT4">
            <v>-13.95</v>
          </cell>
          <cell r="GU4">
            <v>-15.46</v>
          </cell>
          <cell r="GV4">
            <v>-16.82</v>
          </cell>
          <cell r="GW4">
            <v>-16.79</v>
          </cell>
          <cell r="GX4">
            <v>-16.93</v>
          </cell>
          <cell r="GY4">
            <v>-17.12</v>
          </cell>
          <cell r="GZ4">
            <v>-15.52</v>
          </cell>
          <cell r="HA4">
            <v>-15.63</v>
          </cell>
          <cell r="HB4">
            <v>-16.43</v>
          </cell>
          <cell r="HC4">
            <v>-15.430999999999999</v>
          </cell>
          <cell r="HD4">
            <v>-15.862</v>
          </cell>
          <cell r="HE4">
            <v>-16.617999999999999</v>
          </cell>
          <cell r="HF4">
            <v>-18.149999999999999</v>
          </cell>
          <cell r="HG4">
            <v>-17.79</v>
          </cell>
          <cell r="HH4">
            <v>-18.38</v>
          </cell>
          <cell r="HI4">
            <v>-20.7</v>
          </cell>
          <cell r="HJ4">
            <v>-21.01</v>
          </cell>
          <cell r="HK4">
            <v>-20.100000000000001</v>
          </cell>
          <cell r="HL4">
            <v>-17.86</v>
          </cell>
          <cell r="HM4">
            <v>-17.393000000000001</v>
          </cell>
          <cell r="HN4">
            <v>-16.600000000000001</v>
          </cell>
          <cell r="HO4">
            <v>-16.559999999999999</v>
          </cell>
          <cell r="HP4">
            <v>-22.41</v>
          </cell>
          <cell r="HQ4">
            <v>-12.816000000000001</v>
          </cell>
          <cell r="HR4">
            <v>-11.09</v>
          </cell>
          <cell r="HS4">
            <v>-12.143000000000001</v>
          </cell>
          <cell r="HT4">
            <v>-5.5</v>
          </cell>
          <cell r="HU4">
            <v>-5.5</v>
          </cell>
          <cell r="HV4">
            <v>-5.5</v>
          </cell>
          <cell r="HW4">
            <v>-5.5</v>
          </cell>
          <cell r="HX4">
            <v>-5.431</v>
          </cell>
          <cell r="HY4">
            <v>-5.431</v>
          </cell>
          <cell r="HZ4">
            <v>-5.7</v>
          </cell>
          <cell r="IA4">
            <v>-5.4379999999999997</v>
          </cell>
          <cell r="IB4">
            <v>-5.93</v>
          </cell>
          <cell r="IC4">
            <v>0</v>
          </cell>
          <cell r="ID4">
            <v>0</v>
          </cell>
          <cell r="IE4">
            <v>0</v>
          </cell>
          <cell r="IF4">
            <v>0</v>
          </cell>
          <cell r="IG4">
            <v>0</v>
          </cell>
          <cell r="IH4">
            <v>0</v>
          </cell>
          <cell r="II4">
            <v>0</v>
          </cell>
          <cell r="IJ4">
            <v>0</v>
          </cell>
          <cell r="IK4">
            <v>0</v>
          </cell>
          <cell r="IL4">
            <v>0</v>
          </cell>
          <cell r="IM4">
            <v>0</v>
          </cell>
          <cell r="IN4">
            <v>0</v>
          </cell>
          <cell r="IO4">
            <v>0</v>
          </cell>
          <cell r="IP4">
            <v>0</v>
          </cell>
          <cell r="IQ4">
            <v>0</v>
          </cell>
          <cell r="IR4">
            <v>0</v>
          </cell>
          <cell r="IS4">
            <v>0</v>
          </cell>
          <cell r="IT4">
            <v>0</v>
          </cell>
          <cell r="IU4">
            <v>0</v>
          </cell>
        </row>
        <row r="5">
          <cell r="A5" t="str">
            <v>AMRJ IN</v>
          </cell>
          <cell r="B5" t="str">
            <v>Amara Raja Batteries</v>
          </cell>
          <cell r="C5" t="str">
            <v>Auto Ancillaries</v>
          </cell>
          <cell r="D5">
            <v>0</v>
          </cell>
          <cell r="E5">
            <v>0</v>
          </cell>
          <cell r="F5">
            <v>0</v>
          </cell>
          <cell r="G5">
            <v>0</v>
          </cell>
          <cell r="H5">
            <v>401</v>
          </cell>
          <cell r="I5">
            <v>372.86</v>
          </cell>
          <cell r="J5">
            <v>392</v>
          </cell>
          <cell r="K5">
            <v>469.32</v>
          </cell>
          <cell r="L5">
            <v>422.4</v>
          </cell>
          <cell r="M5">
            <v>516.84</v>
          </cell>
          <cell r="N5">
            <v>605.02</v>
          </cell>
          <cell r="O5">
            <v>642.57000000000005</v>
          </cell>
          <cell r="P5">
            <v>672.31</v>
          </cell>
          <cell r="Q5">
            <v>870.71</v>
          </cell>
          <cell r="R5">
            <v>977.71</v>
          </cell>
          <cell r="S5">
            <v>1103.58</v>
          </cell>
          <cell r="T5">
            <v>1244.24</v>
          </cell>
          <cell r="U5">
            <v>1320.21</v>
          </cell>
          <cell r="V5">
            <v>1462.56</v>
          </cell>
          <cell r="W5">
            <v>1936.04</v>
          </cell>
          <cell r="X5">
            <v>2145.96</v>
          </cell>
          <cell r="Y5">
            <v>2561.6799999999998</v>
          </cell>
          <cell r="Z5">
            <v>3078.82</v>
          </cell>
          <cell r="AA5">
            <v>3046.8</v>
          </cell>
          <cell r="AB5">
            <v>3144.94</v>
          </cell>
          <cell r="AC5">
            <v>3399.6109999999999</v>
          </cell>
          <cell r="AD5">
            <v>3330.2330000000002</v>
          </cell>
          <cell r="AE5">
            <v>3302.4409999999998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O5">
            <v>0</v>
          </cell>
          <cell r="AP5">
            <v>0</v>
          </cell>
          <cell r="AQ5">
            <v>0</v>
          </cell>
          <cell r="AR5">
            <v>0</v>
          </cell>
          <cell r="AS5">
            <v>0</v>
          </cell>
          <cell r="AT5">
            <v>0</v>
          </cell>
          <cell r="AU5">
            <v>0</v>
          </cell>
          <cell r="AV5">
            <v>0</v>
          </cell>
          <cell r="AW5">
            <v>0</v>
          </cell>
          <cell r="AX5">
            <v>0</v>
          </cell>
          <cell r="AY5">
            <v>0</v>
          </cell>
          <cell r="AZ5">
            <v>0</v>
          </cell>
          <cell r="BA5">
            <v>0</v>
          </cell>
          <cell r="BB5">
            <v>0</v>
          </cell>
          <cell r="BC5">
            <v>0</v>
          </cell>
          <cell r="BD5">
            <v>0</v>
          </cell>
          <cell r="BE5">
            <v>0</v>
          </cell>
          <cell r="BF5">
            <v>0</v>
          </cell>
          <cell r="BG5">
            <v>0</v>
          </cell>
          <cell r="BH5">
            <v>0</v>
          </cell>
          <cell r="BI5">
            <v>0</v>
          </cell>
          <cell r="BJ5">
            <v>0</v>
          </cell>
          <cell r="BK5">
            <v>0</v>
          </cell>
          <cell r="BL5">
            <v>-188.68</v>
          </cell>
          <cell r="BM5">
            <v>-206.78</v>
          </cell>
          <cell r="BN5">
            <v>-222.38</v>
          </cell>
          <cell r="BO5">
            <v>-214</v>
          </cell>
          <cell r="BP5">
            <v>-264.89999999999998</v>
          </cell>
          <cell r="BQ5">
            <v>-312.93</v>
          </cell>
          <cell r="BR5">
            <v>-403.14</v>
          </cell>
          <cell r="BS5">
            <v>-401.99</v>
          </cell>
          <cell r="BT5">
            <v>-443.46</v>
          </cell>
          <cell r="BU5">
            <v>-553.70000000000005</v>
          </cell>
          <cell r="BV5">
            <v>-563.73</v>
          </cell>
          <cell r="BW5">
            <v>-675.55</v>
          </cell>
          <cell r="BX5">
            <v>-842.3</v>
          </cell>
          <cell r="BY5">
            <v>-878.83</v>
          </cell>
          <cell r="BZ5">
            <v>-966.66</v>
          </cell>
          <cell r="CA5">
            <v>-1272.3499999999999</v>
          </cell>
          <cell r="CB5">
            <v>-1772.82</v>
          </cell>
          <cell r="CC5">
            <v>-1877.19</v>
          </cell>
          <cell r="CD5">
            <v>-2191.64</v>
          </cell>
          <cell r="CE5">
            <v>-1955.43</v>
          </cell>
          <cell r="CF5">
            <v>-2390.38</v>
          </cell>
          <cell r="CG5">
            <v>-2185.9899999999998</v>
          </cell>
          <cell r="CH5">
            <v>-2320.2339999999999</v>
          </cell>
          <cell r="CI5">
            <v>-1713.16</v>
          </cell>
          <cell r="CJ5">
            <v>0</v>
          </cell>
          <cell r="CK5">
            <v>0</v>
          </cell>
          <cell r="CL5">
            <v>0</v>
          </cell>
          <cell r="CM5">
            <v>0</v>
          </cell>
          <cell r="CN5">
            <v>-10.4</v>
          </cell>
          <cell r="CO5">
            <v>-34.92</v>
          </cell>
          <cell r="CP5">
            <v>22.21</v>
          </cell>
          <cell r="CQ5">
            <v>-35.61</v>
          </cell>
          <cell r="CR5">
            <v>38.049999999999997</v>
          </cell>
          <cell r="CS5">
            <v>25.38</v>
          </cell>
          <cell r="CT5">
            <v>15.51</v>
          </cell>
          <cell r="CU5">
            <v>-7.92</v>
          </cell>
          <cell r="CV5">
            <v>18.739999999999998</v>
          </cell>
          <cell r="CW5">
            <v>24.36</v>
          </cell>
          <cell r="CX5">
            <v>-0.12</v>
          </cell>
          <cell r="CY5">
            <v>-1.34</v>
          </cell>
          <cell r="CZ5">
            <v>48.77</v>
          </cell>
          <cell r="DA5">
            <v>102.78</v>
          </cell>
          <cell r="DB5">
            <v>13.66</v>
          </cell>
          <cell r="DC5">
            <v>16.63</v>
          </cell>
          <cell r="DD5">
            <v>360.66</v>
          </cell>
          <cell r="DE5">
            <v>196.79</v>
          </cell>
          <cell r="DF5">
            <v>102.76</v>
          </cell>
          <cell r="DG5">
            <v>-82.25</v>
          </cell>
          <cell r="DH5">
            <v>102.12</v>
          </cell>
          <cell r="DI5">
            <v>-130.61599999999999</v>
          </cell>
          <cell r="DJ5">
            <v>107.239</v>
          </cell>
          <cell r="DK5">
            <v>-317.22199999999998</v>
          </cell>
          <cell r="DL5">
            <v>0</v>
          </cell>
          <cell r="DM5">
            <v>0</v>
          </cell>
          <cell r="DN5">
            <v>0</v>
          </cell>
          <cell r="DO5">
            <v>0</v>
          </cell>
          <cell r="DP5">
            <v>0</v>
          </cell>
          <cell r="DQ5">
            <v>0</v>
          </cell>
          <cell r="DR5">
            <v>0</v>
          </cell>
          <cell r="DS5">
            <v>0</v>
          </cell>
          <cell r="DT5">
            <v>0</v>
          </cell>
          <cell r="DU5">
            <v>0</v>
          </cell>
          <cell r="DV5">
            <v>0</v>
          </cell>
          <cell r="DW5">
            <v>0</v>
          </cell>
          <cell r="DX5">
            <v>0</v>
          </cell>
          <cell r="DY5">
            <v>0</v>
          </cell>
          <cell r="DZ5">
            <v>0</v>
          </cell>
          <cell r="EA5">
            <v>0</v>
          </cell>
          <cell r="EB5">
            <v>0</v>
          </cell>
          <cell r="EC5">
            <v>0</v>
          </cell>
          <cell r="ED5">
            <v>0</v>
          </cell>
          <cell r="EE5">
            <v>0</v>
          </cell>
          <cell r="EF5">
            <v>0</v>
          </cell>
          <cell r="EG5">
            <v>0</v>
          </cell>
          <cell r="EH5">
            <v>0</v>
          </cell>
          <cell r="EI5">
            <v>0</v>
          </cell>
          <cell r="EJ5">
            <v>0</v>
          </cell>
          <cell r="EK5">
            <v>0</v>
          </cell>
          <cell r="EL5">
            <v>0</v>
          </cell>
          <cell r="EM5">
            <v>0</v>
          </cell>
          <cell r="EN5">
            <v>0</v>
          </cell>
          <cell r="EO5">
            <v>0</v>
          </cell>
          <cell r="EP5">
            <v>0</v>
          </cell>
          <cell r="EQ5">
            <v>0</v>
          </cell>
          <cell r="ER5">
            <v>-41.8</v>
          </cell>
          <cell r="ES5">
            <v>-37.46</v>
          </cell>
          <cell r="ET5">
            <v>-40.130000000000003</v>
          </cell>
          <cell r="EU5">
            <v>-38.340000000000003</v>
          </cell>
          <cell r="EV5">
            <v>-40.93</v>
          </cell>
          <cell r="EW5">
            <v>-42.96</v>
          </cell>
          <cell r="EX5">
            <v>-42.95</v>
          </cell>
          <cell r="EY5">
            <v>-43.23</v>
          </cell>
          <cell r="EZ5">
            <v>-53.04</v>
          </cell>
          <cell r="FA5">
            <v>-54.07</v>
          </cell>
          <cell r="FB5">
            <v>-53.29</v>
          </cell>
          <cell r="FC5">
            <v>-46.87</v>
          </cell>
          <cell r="FD5">
            <v>-77.55</v>
          </cell>
          <cell r="FE5">
            <v>-65.06</v>
          </cell>
          <cell r="FF5">
            <v>-65.33</v>
          </cell>
          <cell r="FG5">
            <v>-58.05</v>
          </cell>
          <cell r="FH5">
            <v>-99.08</v>
          </cell>
          <cell r="FI5">
            <v>-98.44</v>
          </cell>
          <cell r="FJ5">
            <v>-104.26</v>
          </cell>
          <cell r="FK5">
            <v>-106.3</v>
          </cell>
          <cell r="FL5">
            <v>-121.55</v>
          </cell>
          <cell r="FM5">
            <v>-113.271</v>
          </cell>
          <cell r="FN5">
            <v>-138.74199999999999</v>
          </cell>
          <cell r="FO5">
            <v>-142.57</v>
          </cell>
          <cell r="FP5">
            <v>0</v>
          </cell>
          <cell r="FQ5">
            <v>0</v>
          </cell>
          <cell r="FR5">
            <v>0</v>
          </cell>
          <cell r="FS5">
            <v>0</v>
          </cell>
          <cell r="FT5">
            <v>-124.53999999999999</v>
          </cell>
          <cell r="FU5">
            <v>-139.69999999999999</v>
          </cell>
          <cell r="FV5">
            <v>-147.77000000000001</v>
          </cell>
          <cell r="FW5">
            <v>-149.98000000000002</v>
          </cell>
          <cell r="FX5">
            <v>-94.8</v>
          </cell>
          <cell r="FY5">
            <v>-115.63</v>
          </cell>
          <cell r="FZ5">
            <v>-122.3</v>
          </cell>
          <cell r="GA5">
            <v>-161.54</v>
          </cell>
          <cell r="GB5">
            <v>-129.47</v>
          </cell>
          <cell r="GC5">
            <v>-187.8</v>
          </cell>
          <cell r="GD5">
            <v>-223.29</v>
          </cell>
          <cell r="GE5">
            <v>-221.29</v>
          </cell>
          <cell r="GF5">
            <v>-214.71</v>
          </cell>
          <cell r="GG5">
            <v>-257.61</v>
          </cell>
          <cell r="GH5">
            <v>-260.8</v>
          </cell>
          <cell r="GI5">
            <v>-370.45</v>
          </cell>
          <cell r="GJ5">
            <v>-314.14999999999998</v>
          </cell>
          <cell r="GK5">
            <v>-417.39</v>
          </cell>
          <cell r="GL5">
            <v>-371.65</v>
          </cell>
          <cell r="GM5">
            <v>-525.82000000000005</v>
          </cell>
          <cell r="GN5">
            <v>-402.59399999999999</v>
          </cell>
          <cell r="GO5">
            <v>-487.911</v>
          </cell>
          <cell r="GP5">
            <v>-547.08900000000006</v>
          </cell>
          <cell r="GQ5">
            <v>-558.45699999999999</v>
          </cell>
          <cell r="GR5">
            <v>0</v>
          </cell>
          <cell r="GS5">
            <v>0</v>
          </cell>
          <cell r="GT5">
            <v>0</v>
          </cell>
          <cell r="GU5">
            <v>0</v>
          </cell>
          <cell r="GV5">
            <v>-28.86</v>
          </cell>
          <cell r="GW5">
            <v>-31.72</v>
          </cell>
          <cell r="GX5">
            <v>-32.520000000000003</v>
          </cell>
          <cell r="GY5">
            <v>-29.95</v>
          </cell>
          <cell r="GZ5">
            <v>-33.61</v>
          </cell>
          <cell r="HA5">
            <v>-34.630000000000003</v>
          </cell>
          <cell r="HB5">
            <v>-35.43</v>
          </cell>
          <cell r="HC5">
            <v>-32.64</v>
          </cell>
          <cell r="HD5">
            <v>-31.48</v>
          </cell>
          <cell r="HE5">
            <v>-32.119999999999997</v>
          </cell>
          <cell r="HF5">
            <v>-47.91</v>
          </cell>
          <cell r="HG5">
            <v>-35.5</v>
          </cell>
          <cell r="HH5">
            <v>-36.090000000000003</v>
          </cell>
          <cell r="HI5">
            <v>-40.64</v>
          </cell>
          <cell r="HJ5">
            <v>-43.72</v>
          </cell>
          <cell r="HK5">
            <v>-49.58</v>
          </cell>
          <cell r="HL5">
            <v>-56.58</v>
          </cell>
          <cell r="HM5">
            <v>-58.65</v>
          </cell>
          <cell r="HN5">
            <v>-62.02</v>
          </cell>
          <cell r="HO5">
            <v>-67.2</v>
          </cell>
          <cell r="HP5">
            <v>-71.41</v>
          </cell>
          <cell r="HQ5">
            <v>-83.427000000000007</v>
          </cell>
          <cell r="HR5">
            <v>-91.015000000000001</v>
          </cell>
          <cell r="HS5">
            <v>-99.715999999999994</v>
          </cell>
          <cell r="HT5">
            <v>0</v>
          </cell>
          <cell r="HU5">
            <v>0</v>
          </cell>
          <cell r="HV5">
            <v>0</v>
          </cell>
          <cell r="HW5">
            <v>0</v>
          </cell>
          <cell r="HX5">
            <v>0</v>
          </cell>
          <cell r="HY5">
            <v>0</v>
          </cell>
          <cell r="HZ5">
            <v>0</v>
          </cell>
          <cell r="IA5">
            <v>0</v>
          </cell>
          <cell r="IB5">
            <v>0</v>
          </cell>
          <cell r="IC5">
            <v>0</v>
          </cell>
          <cell r="ID5">
            <v>0</v>
          </cell>
          <cell r="IE5">
            <v>0</v>
          </cell>
          <cell r="IF5">
            <v>0</v>
          </cell>
          <cell r="IG5">
            <v>0</v>
          </cell>
          <cell r="IH5">
            <v>0</v>
          </cell>
          <cell r="II5">
            <v>0</v>
          </cell>
          <cell r="IJ5">
            <v>0</v>
          </cell>
          <cell r="IK5">
            <v>0</v>
          </cell>
          <cell r="IL5">
            <v>0</v>
          </cell>
          <cell r="IM5">
            <v>0</v>
          </cell>
          <cell r="IN5">
            <v>0</v>
          </cell>
          <cell r="IO5">
            <v>0</v>
          </cell>
          <cell r="IP5">
            <v>0</v>
          </cell>
          <cell r="IQ5">
            <v>0</v>
          </cell>
          <cell r="IR5">
            <v>0</v>
          </cell>
          <cell r="IS5">
            <v>0</v>
          </cell>
          <cell r="IT5">
            <v>0</v>
          </cell>
          <cell r="IU5">
            <v>0</v>
          </cell>
        </row>
        <row r="6">
          <cell r="A6" t="str">
            <v>AISG IN</v>
          </cell>
          <cell r="B6" t="str">
            <v>Asahi India Glass</v>
          </cell>
          <cell r="C6" t="str">
            <v>Auto Ancillaries</v>
          </cell>
          <cell r="D6">
            <v>0</v>
          </cell>
          <cell r="E6">
            <v>670.68</v>
          </cell>
          <cell r="F6">
            <v>602.37</v>
          </cell>
          <cell r="G6">
            <v>675.79</v>
          </cell>
          <cell r="H6">
            <v>705.6</v>
          </cell>
          <cell r="I6">
            <v>1407.64</v>
          </cell>
          <cell r="J6">
            <v>1540.15</v>
          </cell>
          <cell r="K6">
            <v>1542.71</v>
          </cell>
          <cell r="L6">
            <v>1528.84</v>
          </cell>
          <cell r="M6">
            <v>1732.56</v>
          </cell>
          <cell r="N6">
            <v>1714.08</v>
          </cell>
          <cell r="O6">
            <v>1785.15</v>
          </cell>
          <cell r="P6">
            <v>1786.45</v>
          </cell>
          <cell r="Q6">
            <v>1743.35</v>
          </cell>
          <cell r="R6">
            <v>1468.97</v>
          </cell>
          <cell r="S6">
            <v>1829.57</v>
          </cell>
          <cell r="T6">
            <v>1995.95</v>
          </cell>
          <cell r="U6">
            <v>2018.29</v>
          </cell>
          <cell r="V6">
            <v>2153.77</v>
          </cell>
          <cell r="W6">
            <v>2615</v>
          </cell>
          <cell r="X6">
            <v>2713.1</v>
          </cell>
          <cell r="Y6">
            <v>2906</v>
          </cell>
          <cell r="Z6">
            <v>3043.3</v>
          </cell>
          <cell r="AA6">
            <v>3023.1</v>
          </cell>
          <cell r="AB6">
            <v>3635.4</v>
          </cell>
          <cell r="AC6">
            <v>3512.6</v>
          </cell>
          <cell r="AD6">
            <v>3060.1</v>
          </cell>
          <cell r="AE6">
            <v>3398.2</v>
          </cell>
          <cell r="AF6">
            <v>0</v>
          </cell>
          <cell r="AG6">
            <v>-94.35</v>
          </cell>
          <cell r="AH6">
            <v>-89.88</v>
          </cell>
          <cell r="AI6">
            <v>-88.71</v>
          </cell>
          <cell r="AJ6">
            <v>-99.59</v>
          </cell>
          <cell r="AK6">
            <v>-188.21</v>
          </cell>
          <cell r="AL6">
            <v>-194.05</v>
          </cell>
          <cell r="AM6">
            <v>-220.98</v>
          </cell>
          <cell r="AN6">
            <v>-204.55</v>
          </cell>
          <cell r="AO6">
            <v>-210.73</v>
          </cell>
          <cell r="AP6">
            <v>-241.45</v>
          </cell>
          <cell r="AQ6">
            <v>-217.12</v>
          </cell>
          <cell r="AR6">
            <v>-248.54</v>
          </cell>
          <cell r="AS6">
            <v>-197.64</v>
          </cell>
          <cell r="AT6">
            <v>-254.31</v>
          </cell>
          <cell r="AU6">
            <v>-251.11</v>
          </cell>
          <cell r="AV6">
            <v>-268.01</v>
          </cell>
          <cell r="AW6">
            <v>-282.13</v>
          </cell>
          <cell r="AX6">
            <v>-300.62</v>
          </cell>
          <cell r="AY6">
            <v>-313.8</v>
          </cell>
          <cell r="AZ6">
            <v>-463.09999999999991</v>
          </cell>
          <cell r="BA6">
            <v>-436</v>
          </cell>
          <cell r="BB6">
            <v>-457.9</v>
          </cell>
          <cell r="BC6">
            <v>-392.9</v>
          </cell>
          <cell r="BD6">
            <v>-393.3</v>
          </cell>
          <cell r="BE6">
            <v>-459.8</v>
          </cell>
          <cell r="BF6">
            <v>-296</v>
          </cell>
          <cell r="BG6">
            <v>-245.3</v>
          </cell>
          <cell r="BH6">
            <v>0</v>
          </cell>
          <cell r="BI6">
            <v>-240.50800000000001</v>
          </cell>
          <cell r="BJ6">
            <v>-237.346</v>
          </cell>
          <cell r="BK6">
            <v>-233.928</v>
          </cell>
          <cell r="BL6">
            <v>-246.81100000000001</v>
          </cell>
          <cell r="BM6">
            <v>-341.19600000000003</v>
          </cell>
          <cell r="BN6">
            <v>-385.84899999999999</v>
          </cell>
          <cell r="BO6">
            <v>-415.71899999999999</v>
          </cell>
          <cell r="BP6">
            <v>-412.495</v>
          </cell>
          <cell r="BQ6">
            <v>-416.92200000000003</v>
          </cell>
          <cell r="BR6">
            <v>-467.12900000000002</v>
          </cell>
          <cell r="BS6">
            <v>-492.42599999999999</v>
          </cell>
          <cell r="BT6">
            <v>-476.23200000000003</v>
          </cell>
          <cell r="BU6">
            <v>-384.66800000000001</v>
          </cell>
          <cell r="BV6">
            <v>-483.15499999999997</v>
          </cell>
          <cell r="BW6">
            <v>-597.56100000000004</v>
          </cell>
          <cell r="BX6">
            <v>-622.47</v>
          </cell>
          <cell r="BY6">
            <v>-678.44500000000005</v>
          </cell>
          <cell r="BZ6">
            <v>-672.48400000000004</v>
          </cell>
          <cell r="CA6">
            <v>-798.4</v>
          </cell>
          <cell r="CB6">
            <v>-748</v>
          </cell>
          <cell r="CC6">
            <v>-675</v>
          </cell>
          <cell r="CD6">
            <v>-853.4</v>
          </cell>
          <cell r="CE6">
            <v>-897.6</v>
          </cell>
          <cell r="CF6">
            <v>-858</v>
          </cell>
          <cell r="CG6">
            <v>-875.5</v>
          </cell>
          <cell r="CH6">
            <v>-812.5</v>
          </cell>
          <cell r="CI6">
            <v>-962.7</v>
          </cell>
          <cell r="CJ6">
            <v>0</v>
          </cell>
          <cell r="CK6">
            <v>-5.1680000000000001</v>
          </cell>
          <cell r="CL6">
            <v>22.228999999999999</v>
          </cell>
          <cell r="CM6">
            <v>-28.068000000000001</v>
          </cell>
          <cell r="CN6">
            <v>4.4470000000000001</v>
          </cell>
          <cell r="CO6">
            <v>23.105</v>
          </cell>
          <cell r="CP6">
            <v>-39.042999999999999</v>
          </cell>
          <cell r="CQ6">
            <v>45.978999999999999</v>
          </cell>
          <cell r="CR6">
            <v>34.524999999999999</v>
          </cell>
          <cell r="CS6">
            <v>-61.493000000000002</v>
          </cell>
          <cell r="CT6">
            <v>-23.733000000000001</v>
          </cell>
          <cell r="CU6">
            <v>17.789000000000001</v>
          </cell>
          <cell r="CV6">
            <v>20.832999999999998</v>
          </cell>
          <cell r="CW6">
            <v>-240.99700000000001</v>
          </cell>
          <cell r="CX6">
            <v>193.5</v>
          </cell>
          <cell r="CY6">
            <v>133.36500000000001</v>
          </cell>
          <cell r="CZ6">
            <v>124.6</v>
          </cell>
          <cell r="DA6">
            <v>243.209</v>
          </cell>
          <cell r="DB6">
            <v>92.018000000000001</v>
          </cell>
          <cell r="DC6">
            <v>191.3</v>
          </cell>
          <cell r="DD6">
            <v>222</v>
          </cell>
          <cell r="DE6">
            <v>78.900000000000006</v>
          </cell>
          <cell r="DF6">
            <v>332.2</v>
          </cell>
          <cell r="DG6">
            <v>317.2</v>
          </cell>
          <cell r="DH6">
            <v>-82.1</v>
          </cell>
          <cell r="DI6">
            <v>308.5</v>
          </cell>
          <cell r="DJ6">
            <v>18.5</v>
          </cell>
          <cell r="DK6">
            <v>-288.7</v>
          </cell>
          <cell r="DL6">
            <v>0</v>
          </cell>
          <cell r="DM6">
            <v>0</v>
          </cell>
          <cell r="DN6">
            <v>0</v>
          </cell>
          <cell r="DO6">
            <v>0</v>
          </cell>
          <cell r="DP6">
            <v>0</v>
          </cell>
          <cell r="DQ6">
            <v>0</v>
          </cell>
          <cell r="DR6">
            <v>0</v>
          </cell>
          <cell r="DS6">
            <v>0</v>
          </cell>
          <cell r="DT6">
            <v>0</v>
          </cell>
          <cell r="DU6">
            <v>0</v>
          </cell>
          <cell r="DV6">
            <v>0</v>
          </cell>
          <cell r="DW6">
            <v>0</v>
          </cell>
          <cell r="DX6">
            <v>0</v>
          </cell>
          <cell r="DY6">
            <v>0</v>
          </cell>
          <cell r="DZ6">
            <v>0</v>
          </cell>
          <cell r="EA6">
            <v>0</v>
          </cell>
          <cell r="EB6">
            <v>0</v>
          </cell>
          <cell r="EC6">
            <v>0</v>
          </cell>
          <cell r="ED6">
            <v>0</v>
          </cell>
          <cell r="EE6">
            <v>0</v>
          </cell>
          <cell r="EF6">
            <v>0</v>
          </cell>
          <cell r="EG6">
            <v>0</v>
          </cell>
          <cell r="EH6">
            <v>0</v>
          </cell>
          <cell r="EI6">
            <v>0</v>
          </cell>
          <cell r="EJ6">
            <v>0</v>
          </cell>
          <cell r="EK6">
            <v>0</v>
          </cell>
          <cell r="EL6">
            <v>0</v>
          </cell>
          <cell r="EM6">
            <v>0</v>
          </cell>
          <cell r="EN6">
            <v>0</v>
          </cell>
          <cell r="EO6">
            <v>-46.051000000000002</v>
          </cell>
          <cell r="EP6">
            <v>-41.473999999999997</v>
          </cell>
          <cell r="EQ6">
            <v>-42.402000000000001</v>
          </cell>
          <cell r="ER6">
            <v>-46.447000000000003</v>
          </cell>
          <cell r="ES6">
            <v>-90.286000000000001</v>
          </cell>
          <cell r="ET6">
            <v>-98.21</v>
          </cell>
          <cell r="EU6">
            <v>-91.801000000000002</v>
          </cell>
          <cell r="EV6">
            <v>-91.247</v>
          </cell>
          <cell r="EW6">
            <v>-90.265000000000001</v>
          </cell>
          <cell r="EX6">
            <v>-98.888000000000005</v>
          </cell>
          <cell r="EY6">
            <v>-102.303</v>
          </cell>
          <cell r="EZ6">
            <v>-106.08499999999999</v>
          </cell>
          <cell r="FA6">
            <v>-101.1</v>
          </cell>
          <cell r="FB6">
            <v>-104.71599999999999</v>
          </cell>
          <cell r="FC6">
            <v>-119.858</v>
          </cell>
          <cell r="FD6">
            <v>-127.07</v>
          </cell>
          <cell r="FE6">
            <v>-137.79300000000001</v>
          </cell>
          <cell r="FF6">
            <v>-136.92500000000001</v>
          </cell>
          <cell r="FG6">
            <v>-154.5</v>
          </cell>
          <cell r="FH6">
            <v>-180.6</v>
          </cell>
          <cell r="FI6">
            <v>-200.7</v>
          </cell>
          <cell r="FJ6">
            <v>-187.7</v>
          </cell>
          <cell r="FK6">
            <v>-199.5</v>
          </cell>
          <cell r="FL6">
            <v>-225</v>
          </cell>
          <cell r="FM6">
            <v>-209</v>
          </cell>
          <cell r="FN6">
            <v>-203.2</v>
          </cell>
          <cell r="FO6">
            <v>-195.8</v>
          </cell>
          <cell r="FP6">
            <v>0</v>
          </cell>
          <cell r="FQ6">
            <v>-162.09800000000001</v>
          </cell>
          <cell r="FR6">
            <v>-158.911</v>
          </cell>
          <cell r="FS6">
            <v>-151.685</v>
          </cell>
          <cell r="FT6">
            <v>-167.21400000000003</v>
          </cell>
          <cell r="FU6">
            <v>-507.77600000000001</v>
          </cell>
          <cell r="FV6">
            <v>-513.68500000000006</v>
          </cell>
          <cell r="FW6">
            <v>-577.01300000000003</v>
          </cell>
          <cell r="FX6">
            <v>-598.05000000000007</v>
          </cell>
          <cell r="FY6">
            <v>-640.27800000000002</v>
          </cell>
          <cell r="FZ6">
            <v>-554.41399999999999</v>
          </cell>
          <cell r="GA6">
            <v>-673.76400000000001</v>
          </cell>
          <cell r="GB6">
            <v>-654.70100000000002</v>
          </cell>
          <cell r="GC6">
            <v>-541.7940000000001</v>
          </cell>
          <cell r="GD6">
            <v>-553.76300000000003</v>
          </cell>
          <cell r="GE6">
            <v>-650.96199999999999</v>
          </cell>
          <cell r="GF6">
            <v>-830.52</v>
          </cell>
          <cell r="GG6">
            <v>-854.09299999999985</v>
          </cell>
          <cell r="GH6">
            <v>-736.47299999999996</v>
          </cell>
          <cell r="GI6">
            <v>-1080</v>
          </cell>
          <cell r="GJ6">
            <v>-1280</v>
          </cell>
          <cell r="GK6">
            <v>-1286.4000000000001</v>
          </cell>
          <cell r="GL6">
            <v>-1496.1999999999998</v>
          </cell>
          <cell r="GM6">
            <v>-1434.9</v>
          </cell>
          <cell r="GN6">
            <v>-1653.6999999999998</v>
          </cell>
          <cell r="GO6">
            <v>-1784.4</v>
          </cell>
          <cell r="GP6">
            <v>-1406.5</v>
          </cell>
          <cell r="GQ6">
            <v>-1279.9000000000001</v>
          </cell>
          <cell r="GR6">
            <v>0</v>
          </cell>
          <cell r="GS6">
            <v>-37.33</v>
          </cell>
          <cell r="GT6">
            <v>-39.4</v>
          </cell>
          <cell r="GU6">
            <v>-43.12</v>
          </cell>
          <cell r="GV6">
            <v>-47.83</v>
          </cell>
          <cell r="GW6">
            <v>-119.97</v>
          </cell>
          <cell r="GX6">
            <v>-133.52000000000001</v>
          </cell>
          <cell r="GY6">
            <v>-128.12</v>
          </cell>
          <cell r="GZ6">
            <v>-112.74</v>
          </cell>
          <cell r="HA6">
            <v>-109.85</v>
          </cell>
          <cell r="HB6">
            <v>-68.23</v>
          </cell>
          <cell r="HC6">
            <v>-112.37</v>
          </cell>
          <cell r="HD6">
            <v>-132.85</v>
          </cell>
          <cell r="HE6">
            <v>-143.85</v>
          </cell>
          <cell r="HF6">
            <v>-156.93</v>
          </cell>
          <cell r="HG6">
            <v>370.56</v>
          </cell>
          <cell r="HH6">
            <v>-137.58000000000001</v>
          </cell>
          <cell r="HI6">
            <v>-143.28</v>
          </cell>
          <cell r="HJ6">
            <v>-144.56</v>
          </cell>
          <cell r="HK6">
            <v>-227.2</v>
          </cell>
          <cell r="HL6">
            <v>-241.7</v>
          </cell>
          <cell r="HM6">
            <v>-240</v>
          </cell>
          <cell r="HN6">
            <v>-265.60000000000002</v>
          </cell>
          <cell r="HO6">
            <v>-256</v>
          </cell>
          <cell r="HP6">
            <v>-283.5</v>
          </cell>
          <cell r="HQ6">
            <v>-273.60000000000002</v>
          </cell>
          <cell r="HR6">
            <v>-276.3</v>
          </cell>
          <cell r="HS6">
            <v>-310.10000000000002</v>
          </cell>
          <cell r="HT6">
            <v>0</v>
          </cell>
          <cell r="HU6">
            <v>0</v>
          </cell>
          <cell r="HV6">
            <v>0</v>
          </cell>
          <cell r="HW6">
            <v>0</v>
          </cell>
          <cell r="HX6">
            <v>0</v>
          </cell>
          <cell r="HY6">
            <v>0</v>
          </cell>
          <cell r="HZ6">
            <v>0</v>
          </cell>
          <cell r="IA6">
            <v>0</v>
          </cell>
          <cell r="IB6">
            <v>0</v>
          </cell>
          <cell r="IC6">
            <v>0</v>
          </cell>
          <cell r="ID6">
            <v>0</v>
          </cell>
          <cell r="IE6">
            <v>0</v>
          </cell>
          <cell r="IF6">
            <v>0</v>
          </cell>
          <cell r="IG6">
            <v>0</v>
          </cell>
          <cell r="IH6">
            <v>0</v>
          </cell>
          <cell r="II6">
            <v>0</v>
          </cell>
          <cell r="IJ6">
            <v>0</v>
          </cell>
          <cell r="IK6">
            <v>0</v>
          </cell>
          <cell r="IL6">
            <v>0</v>
          </cell>
          <cell r="IM6">
            <v>0</v>
          </cell>
          <cell r="IN6">
            <v>0</v>
          </cell>
          <cell r="IO6">
            <v>0</v>
          </cell>
          <cell r="IP6">
            <v>0</v>
          </cell>
          <cell r="IQ6">
            <v>0</v>
          </cell>
          <cell r="IR6">
            <v>0</v>
          </cell>
          <cell r="IS6">
            <v>0</v>
          </cell>
          <cell r="IT6">
            <v>0</v>
          </cell>
          <cell r="IU6">
            <v>0</v>
          </cell>
        </row>
        <row r="7">
          <cell r="A7" t="str">
            <v>APTY IN</v>
          </cell>
          <cell r="B7" t="str">
            <v>Apollo Tyres</v>
          </cell>
          <cell r="C7" t="str">
            <v>Auto Ancillaries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  <cell r="H7">
            <v>4490</v>
          </cell>
          <cell r="I7">
            <v>4799</v>
          </cell>
          <cell r="J7">
            <v>4637</v>
          </cell>
          <cell r="K7">
            <v>5182</v>
          </cell>
          <cell r="L7">
            <v>5070</v>
          </cell>
          <cell r="M7">
            <v>5025</v>
          </cell>
          <cell r="N7">
            <v>5722</v>
          </cell>
          <cell r="O7">
            <v>6351</v>
          </cell>
          <cell r="P7">
            <v>5681</v>
          </cell>
          <cell r="Q7">
            <v>6328</v>
          </cell>
          <cell r="R7">
            <v>6788</v>
          </cell>
          <cell r="S7">
            <v>7459</v>
          </cell>
          <cell r="T7">
            <v>7573</v>
          </cell>
          <cell r="U7">
            <v>7673</v>
          </cell>
          <cell r="V7">
            <v>8575</v>
          </cell>
          <cell r="W7">
            <v>9102.0999999999985</v>
          </cell>
          <cell r="X7">
            <v>8741.4500000000007</v>
          </cell>
          <cell r="Y7">
            <v>8443.11</v>
          </cell>
          <cell r="Z7">
            <v>9741.32</v>
          </cell>
          <cell r="AA7">
            <v>10013.39</v>
          </cell>
          <cell r="AB7">
            <v>10758.58</v>
          </cell>
          <cell r="AC7">
            <v>9818.67</v>
          </cell>
          <cell r="AD7">
            <v>9032.57</v>
          </cell>
          <cell r="AE7">
            <v>11105.66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O7">
            <v>0</v>
          </cell>
          <cell r="AP7">
            <v>0</v>
          </cell>
          <cell r="AQ7">
            <v>0</v>
          </cell>
          <cell r="AR7">
            <v>0</v>
          </cell>
          <cell r="AS7">
            <v>0</v>
          </cell>
          <cell r="AT7">
            <v>0</v>
          </cell>
          <cell r="AU7">
            <v>0</v>
          </cell>
          <cell r="AV7">
            <v>0</v>
          </cell>
          <cell r="AW7">
            <v>0</v>
          </cell>
          <cell r="AX7">
            <v>0</v>
          </cell>
          <cell r="AY7">
            <v>0</v>
          </cell>
          <cell r="AZ7">
            <v>0</v>
          </cell>
          <cell r="BA7">
            <v>0</v>
          </cell>
          <cell r="BB7">
            <v>0</v>
          </cell>
          <cell r="BC7">
            <v>0</v>
          </cell>
          <cell r="BD7">
            <v>0</v>
          </cell>
          <cell r="BE7">
            <v>0</v>
          </cell>
          <cell r="BF7">
            <v>0</v>
          </cell>
          <cell r="BG7">
            <v>0</v>
          </cell>
          <cell r="BH7">
            <v>0</v>
          </cell>
          <cell r="BI7">
            <v>0</v>
          </cell>
          <cell r="BJ7">
            <v>0</v>
          </cell>
          <cell r="BK7">
            <v>0</v>
          </cell>
          <cell r="BL7">
            <v>-2853</v>
          </cell>
          <cell r="BM7">
            <v>-2843</v>
          </cell>
          <cell r="BN7">
            <v>-3155</v>
          </cell>
          <cell r="BO7">
            <v>-3082</v>
          </cell>
          <cell r="BP7">
            <v>-3319</v>
          </cell>
          <cell r="BQ7">
            <v>-3442</v>
          </cell>
          <cell r="BR7">
            <v>-3595</v>
          </cell>
          <cell r="BS7">
            <v>-3897</v>
          </cell>
          <cell r="BT7">
            <v>-3987.3</v>
          </cell>
          <cell r="BU7">
            <v>-4531</v>
          </cell>
          <cell r="BV7">
            <v>-4803</v>
          </cell>
          <cell r="BW7">
            <v>-5120</v>
          </cell>
          <cell r="BX7">
            <v>-5361</v>
          </cell>
          <cell r="BY7">
            <v>-5934</v>
          </cell>
          <cell r="BZ7">
            <v>-5517</v>
          </cell>
          <cell r="CA7">
            <v>-5768.31</v>
          </cell>
          <cell r="CB7">
            <v>-5686.3</v>
          </cell>
          <cell r="CC7">
            <v>-5825.54</v>
          </cell>
          <cell r="CD7">
            <v>-5992.57</v>
          </cell>
          <cell r="CE7">
            <v>-6345.19</v>
          </cell>
          <cell r="CF7">
            <v>-7311.2</v>
          </cell>
          <cell r="CG7">
            <v>-7906.42</v>
          </cell>
          <cell r="CH7">
            <v>-7000.28</v>
          </cell>
          <cell r="CI7">
            <v>-5728.74</v>
          </cell>
          <cell r="CJ7">
            <v>0</v>
          </cell>
          <cell r="CK7">
            <v>0</v>
          </cell>
          <cell r="CL7">
            <v>0</v>
          </cell>
          <cell r="CM7">
            <v>0</v>
          </cell>
          <cell r="CN7">
            <v>176</v>
          </cell>
          <cell r="CO7">
            <v>-145</v>
          </cell>
          <cell r="CP7">
            <v>495</v>
          </cell>
          <cell r="CQ7">
            <v>-148</v>
          </cell>
          <cell r="CR7">
            <v>207</v>
          </cell>
          <cell r="CS7">
            <v>267</v>
          </cell>
          <cell r="CT7">
            <v>-109</v>
          </cell>
          <cell r="CU7">
            <v>-422</v>
          </cell>
          <cell r="CV7">
            <v>421</v>
          </cell>
          <cell r="CW7">
            <v>292</v>
          </cell>
          <cell r="CX7">
            <v>103</v>
          </cell>
          <cell r="CY7">
            <v>-49</v>
          </cell>
          <cell r="CZ7">
            <v>155</v>
          </cell>
          <cell r="DA7">
            <v>702</v>
          </cell>
          <cell r="DB7">
            <v>-203</v>
          </cell>
          <cell r="DC7">
            <v>-340.09</v>
          </cell>
          <cell r="DD7">
            <v>73.63</v>
          </cell>
          <cell r="DE7">
            <v>576.96</v>
          </cell>
          <cell r="DF7">
            <v>-106.4</v>
          </cell>
          <cell r="DG7">
            <v>8.7899999999999991</v>
          </cell>
          <cell r="DH7">
            <v>148.94</v>
          </cell>
          <cell r="DI7">
            <v>932.7</v>
          </cell>
          <cell r="DJ7">
            <v>460.37</v>
          </cell>
          <cell r="DK7">
            <v>-1807.91</v>
          </cell>
          <cell r="DL7">
            <v>0</v>
          </cell>
          <cell r="DM7">
            <v>0</v>
          </cell>
          <cell r="DN7">
            <v>0</v>
          </cell>
          <cell r="DO7">
            <v>0</v>
          </cell>
          <cell r="DP7">
            <v>0</v>
          </cell>
          <cell r="DQ7">
            <v>0</v>
          </cell>
          <cell r="DR7">
            <v>0</v>
          </cell>
          <cell r="DS7">
            <v>0</v>
          </cell>
          <cell r="DT7">
            <v>0</v>
          </cell>
          <cell r="DU7">
            <v>0</v>
          </cell>
          <cell r="DV7">
            <v>0</v>
          </cell>
          <cell r="DW7">
            <v>0</v>
          </cell>
          <cell r="DX7">
            <v>0</v>
          </cell>
          <cell r="DY7">
            <v>0</v>
          </cell>
          <cell r="DZ7">
            <v>0</v>
          </cell>
          <cell r="EA7">
            <v>0</v>
          </cell>
          <cell r="EB7">
            <v>0</v>
          </cell>
          <cell r="EC7">
            <v>0</v>
          </cell>
          <cell r="ED7">
            <v>0</v>
          </cell>
          <cell r="EE7">
            <v>0</v>
          </cell>
          <cell r="EF7">
            <v>0</v>
          </cell>
          <cell r="EG7">
            <v>0</v>
          </cell>
          <cell r="EH7">
            <v>0</v>
          </cell>
          <cell r="EI7">
            <v>0</v>
          </cell>
          <cell r="EJ7">
            <v>0</v>
          </cell>
          <cell r="EK7">
            <v>0</v>
          </cell>
          <cell r="EL7">
            <v>0</v>
          </cell>
          <cell r="EM7">
            <v>0</v>
          </cell>
          <cell r="EN7">
            <v>0</v>
          </cell>
          <cell r="EO7">
            <v>0</v>
          </cell>
          <cell r="EP7">
            <v>0</v>
          </cell>
          <cell r="EQ7">
            <v>0</v>
          </cell>
          <cell r="ER7">
            <v>-320</v>
          </cell>
          <cell r="ES7">
            <v>-350</v>
          </cell>
          <cell r="ET7">
            <v>-369</v>
          </cell>
          <cell r="EU7">
            <v>-336</v>
          </cell>
          <cell r="EV7">
            <v>-364</v>
          </cell>
          <cell r="EW7">
            <v>-359</v>
          </cell>
          <cell r="EX7">
            <v>-369</v>
          </cell>
          <cell r="EY7">
            <v>-343</v>
          </cell>
          <cell r="EZ7">
            <v>-415</v>
          </cell>
          <cell r="FA7">
            <v>-398</v>
          </cell>
          <cell r="FB7">
            <v>-413</v>
          </cell>
          <cell r="FC7">
            <v>-410</v>
          </cell>
          <cell r="FD7">
            <v>-485</v>
          </cell>
          <cell r="FE7">
            <v>-487</v>
          </cell>
          <cell r="FF7">
            <v>-517</v>
          </cell>
          <cell r="FG7">
            <v>-505.09</v>
          </cell>
          <cell r="FH7">
            <v>-535.59</v>
          </cell>
          <cell r="FI7">
            <v>-601.19000000000005</v>
          </cell>
          <cell r="FJ7">
            <v>-608.30999999999995</v>
          </cell>
          <cell r="FK7">
            <v>-562.4</v>
          </cell>
          <cell r="FL7">
            <v>-615.62</v>
          </cell>
          <cell r="FM7">
            <v>-548.44000000000005</v>
          </cell>
          <cell r="FN7">
            <v>-462.1</v>
          </cell>
          <cell r="FO7">
            <v>-449.3</v>
          </cell>
          <cell r="FP7">
            <v>0</v>
          </cell>
          <cell r="FQ7">
            <v>0</v>
          </cell>
          <cell r="FR7">
            <v>0</v>
          </cell>
          <cell r="FS7">
            <v>0</v>
          </cell>
          <cell r="FT7">
            <v>-1094</v>
          </cell>
          <cell r="FU7">
            <v>-1066</v>
          </cell>
          <cell r="FV7">
            <v>-1185</v>
          </cell>
          <cell r="FW7">
            <v>-1219</v>
          </cell>
          <cell r="FX7">
            <v>-1114</v>
          </cell>
          <cell r="FY7">
            <v>-1155</v>
          </cell>
          <cell r="FZ7">
            <v>-1226</v>
          </cell>
          <cell r="GA7">
            <v>-1280</v>
          </cell>
          <cell r="GB7">
            <v>-1169</v>
          </cell>
          <cell r="GC7">
            <v>-1097</v>
          </cell>
          <cell r="GD7">
            <v>-1137</v>
          </cell>
          <cell r="GE7">
            <v>-1316</v>
          </cell>
          <cell r="GF7">
            <v>-1314</v>
          </cell>
          <cell r="GG7">
            <v>-1357</v>
          </cell>
          <cell r="GH7">
            <v>-1414</v>
          </cell>
          <cell r="GI7">
            <v>-1484.52</v>
          </cell>
          <cell r="GJ7">
            <v>-1588.79</v>
          </cell>
          <cell r="GK7">
            <v>-1512.56</v>
          </cell>
          <cell r="GL7">
            <v>-1724.55</v>
          </cell>
          <cell r="GM7">
            <v>-1872.53</v>
          </cell>
          <cell r="GN7">
            <v>-1883.12</v>
          </cell>
          <cell r="GO7">
            <v>-1788.45</v>
          </cell>
          <cell r="GP7">
            <v>-1504.01</v>
          </cell>
          <cell r="GQ7">
            <v>-1993.13</v>
          </cell>
          <cell r="GR7">
            <v>0</v>
          </cell>
          <cell r="GS7">
            <v>0</v>
          </cell>
          <cell r="GT7">
            <v>0</v>
          </cell>
          <cell r="GU7">
            <v>0</v>
          </cell>
          <cell r="GV7">
            <v>-100</v>
          </cell>
          <cell r="GW7">
            <v>-102</v>
          </cell>
          <cell r="GX7">
            <v>-112</v>
          </cell>
          <cell r="GY7">
            <v>-122</v>
          </cell>
          <cell r="GZ7">
            <v>-130</v>
          </cell>
          <cell r="HA7">
            <v>-146</v>
          </cell>
          <cell r="HB7">
            <v>-146</v>
          </cell>
          <cell r="HC7">
            <v>-146</v>
          </cell>
          <cell r="HD7">
            <v>-170</v>
          </cell>
          <cell r="HE7">
            <v>-173</v>
          </cell>
          <cell r="HF7">
            <v>-180</v>
          </cell>
          <cell r="HG7">
            <v>-205</v>
          </cell>
          <cell r="HH7">
            <v>-190</v>
          </cell>
          <cell r="HI7">
            <v>-180</v>
          </cell>
          <cell r="HJ7">
            <v>-183</v>
          </cell>
          <cell r="HK7">
            <v>-189.8</v>
          </cell>
          <cell r="HL7">
            <v>-206.9</v>
          </cell>
          <cell r="HM7">
            <v>-200.64</v>
          </cell>
          <cell r="HN7">
            <v>-226.75</v>
          </cell>
          <cell r="HO7">
            <v>-243.79</v>
          </cell>
          <cell r="HP7">
            <v>-231.85</v>
          </cell>
          <cell r="HQ7">
            <v>-233.26</v>
          </cell>
          <cell r="HR7">
            <v>-241.25</v>
          </cell>
          <cell r="HS7">
            <v>-273.70999999999998</v>
          </cell>
          <cell r="HT7">
            <v>0</v>
          </cell>
          <cell r="HU7">
            <v>0</v>
          </cell>
          <cell r="HV7">
            <v>0</v>
          </cell>
          <cell r="HW7">
            <v>0</v>
          </cell>
          <cell r="HX7">
            <v>0</v>
          </cell>
          <cell r="HY7">
            <v>0</v>
          </cell>
          <cell r="HZ7">
            <v>0</v>
          </cell>
          <cell r="IA7">
            <v>0</v>
          </cell>
          <cell r="IB7">
            <v>0</v>
          </cell>
          <cell r="IC7">
            <v>0</v>
          </cell>
          <cell r="ID7">
            <v>0</v>
          </cell>
          <cell r="IE7">
            <v>0</v>
          </cell>
          <cell r="IF7">
            <v>0</v>
          </cell>
          <cell r="IG7">
            <v>0</v>
          </cell>
          <cell r="IH7">
            <v>0</v>
          </cell>
          <cell r="II7">
            <v>0</v>
          </cell>
          <cell r="IJ7">
            <v>0</v>
          </cell>
          <cell r="IK7">
            <v>0</v>
          </cell>
          <cell r="IL7">
            <v>0</v>
          </cell>
          <cell r="IM7">
            <v>0</v>
          </cell>
          <cell r="IN7">
            <v>0</v>
          </cell>
          <cell r="IO7">
            <v>0</v>
          </cell>
          <cell r="IP7">
            <v>0</v>
          </cell>
          <cell r="IQ7">
            <v>0</v>
          </cell>
          <cell r="IR7">
            <v>0</v>
          </cell>
          <cell r="IS7">
            <v>0</v>
          </cell>
          <cell r="IT7">
            <v>0</v>
          </cell>
          <cell r="IU7">
            <v>0</v>
          </cell>
        </row>
        <row r="8">
          <cell r="A8" t="str">
            <v>ATXL IN</v>
          </cell>
          <cell r="B8" t="str">
            <v>Automotive Axles</v>
          </cell>
          <cell r="C8" t="str">
            <v>Auto Ancillaries</v>
          </cell>
          <cell r="D8">
            <v>572.51</v>
          </cell>
          <cell r="E8">
            <v>461.96999999999997</v>
          </cell>
          <cell r="F8">
            <v>587.70000000000005</v>
          </cell>
          <cell r="G8">
            <v>648.69000000000005</v>
          </cell>
          <cell r="H8">
            <v>544.26</v>
          </cell>
          <cell r="I8">
            <v>672.34</v>
          </cell>
          <cell r="J8">
            <v>667.89</v>
          </cell>
          <cell r="K8">
            <v>772.48</v>
          </cell>
          <cell r="L8">
            <v>858.48</v>
          </cell>
          <cell r="M8">
            <v>760.41</v>
          </cell>
          <cell r="N8">
            <v>864.11</v>
          </cell>
          <cell r="O8">
            <v>1008.4000000000001</v>
          </cell>
          <cell r="P8">
            <v>1062.3699999999999</v>
          </cell>
          <cell r="Q8">
            <v>1144.5899999999999</v>
          </cell>
          <cell r="R8">
            <v>1139.57</v>
          </cell>
          <cell r="S8">
            <v>1151.31</v>
          </cell>
          <cell r="T8">
            <v>1437.29</v>
          </cell>
          <cell r="U8">
            <v>1551.1</v>
          </cell>
          <cell r="V8">
            <v>1664.44</v>
          </cell>
          <cell r="W8">
            <v>1799.43</v>
          </cell>
          <cell r="X8">
            <v>1474.06</v>
          </cell>
          <cell r="Y8">
            <v>1835.98</v>
          </cell>
          <cell r="Z8">
            <v>1744.63</v>
          </cell>
          <cell r="AA8">
            <v>2088.09</v>
          </cell>
          <cell r="AB8">
            <v>2274.35</v>
          </cell>
          <cell r="AC8">
            <v>1369.6279999999999</v>
          </cell>
          <cell r="AD8">
            <v>497.447</v>
          </cell>
          <cell r="AE8">
            <v>561.74900000000002</v>
          </cell>
          <cell r="AF8">
            <v>-79.34</v>
          </cell>
          <cell r="AG8">
            <v>-63.22</v>
          </cell>
          <cell r="AH8">
            <v>-83.51</v>
          </cell>
          <cell r="AI8">
            <v>-91.42</v>
          </cell>
          <cell r="AJ8">
            <v>-74.819999999999993</v>
          </cell>
          <cell r="AK8">
            <v>-92.21</v>
          </cell>
          <cell r="AL8">
            <v>-91.66</v>
          </cell>
          <cell r="AM8">
            <v>-104.22</v>
          </cell>
          <cell r="AN8">
            <v>-113.11</v>
          </cell>
          <cell r="AO8">
            <v>-104.14</v>
          </cell>
          <cell r="AP8">
            <v>-112.03</v>
          </cell>
          <cell r="AQ8">
            <v>-123.87</v>
          </cell>
          <cell r="AR8">
            <v>-138.61000000000001</v>
          </cell>
          <cell r="AS8">
            <v>-157.58000000000001</v>
          </cell>
          <cell r="AT8">
            <v>-130.37</v>
          </cell>
          <cell r="AU8">
            <v>-149.53</v>
          </cell>
          <cell r="AV8">
            <v>-188.83</v>
          </cell>
          <cell r="AW8">
            <v>-192.96</v>
          </cell>
          <cell r="AX8">
            <v>-211.03</v>
          </cell>
          <cell r="AY8">
            <v>-225.62</v>
          </cell>
          <cell r="AZ8">
            <v>0</v>
          </cell>
          <cell r="BA8">
            <v>-221.29</v>
          </cell>
          <cell r="BB8">
            <v>0</v>
          </cell>
          <cell r="BC8">
            <v>0</v>
          </cell>
          <cell r="BD8">
            <v>0</v>
          </cell>
          <cell r="BE8">
            <v>0</v>
          </cell>
          <cell r="BF8">
            <v>0</v>
          </cell>
          <cell r="BG8">
            <v>0</v>
          </cell>
          <cell r="BH8">
            <v>-307.89</v>
          </cell>
          <cell r="BI8">
            <v>-253.67</v>
          </cell>
          <cell r="BJ8">
            <v>-295.57</v>
          </cell>
          <cell r="BK8">
            <v>-345.5</v>
          </cell>
          <cell r="BL8">
            <v>-280.05</v>
          </cell>
          <cell r="BM8">
            <v>-380.1</v>
          </cell>
          <cell r="BN8">
            <v>-360.32</v>
          </cell>
          <cell r="BO8">
            <v>-413.18</v>
          </cell>
          <cell r="BP8">
            <v>-485.79</v>
          </cell>
          <cell r="BQ8">
            <v>-488.44</v>
          </cell>
          <cell r="BR8">
            <v>-445.43</v>
          </cell>
          <cell r="BS8">
            <v>-583.25</v>
          </cell>
          <cell r="BT8">
            <v>-640.91</v>
          </cell>
          <cell r="BU8">
            <v>-633.55999999999995</v>
          </cell>
          <cell r="BV8">
            <v>-698.58</v>
          </cell>
          <cell r="BW8">
            <v>-658.61</v>
          </cell>
          <cell r="BX8">
            <v>-837.68</v>
          </cell>
          <cell r="BY8">
            <v>-908.31</v>
          </cell>
          <cell r="BZ8">
            <v>-1131.1099999999999</v>
          </cell>
          <cell r="CA8">
            <v>-971.67</v>
          </cell>
          <cell r="CB8">
            <v>-1032.75</v>
          </cell>
          <cell r="CC8">
            <v>-1096.6500000000001</v>
          </cell>
          <cell r="CD8">
            <v>-1194</v>
          </cell>
          <cell r="CE8">
            <v>-1506.19</v>
          </cell>
          <cell r="CF8">
            <v>-1635.73</v>
          </cell>
          <cell r="CG8">
            <v>-878.26199999999994</v>
          </cell>
          <cell r="CH8">
            <v>-321.22899999999998</v>
          </cell>
          <cell r="CI8">
            <v>-346.98700000000002</v>
          </cell>
          <cell r="CJ8">
            <v>8.3699999999999992</v>
          </cell>
          <cell r="CK8">
            <v>12.87</v>
          </cell>
          <cell r="CL8">
            <v>-20.77</v>
          </cell>
          <cell r="CM8">
            <v>-5.62</v>
          </cell>
          <cell r="CN8">
            <v>-22</v>
          </cell>
          <cell r="CO8">
            <v>33.340000000000003</v>
          </cell>
          <cell r="CP8">
            <v>-1.81</v>
          </cell>
          <cell r="CQ8">
            <v>-1.75</v>
          </cell>
          <cell r="CR8">
            <v>2.76</v>
          </cell>
          <cell r="CS8">
            <v>71.23</v>
          </cell>
          <cell r="CT8">
            <v>-57.2</v>
          </cell>
          <cell r="CU8">
            <v>10.3</v>
          </cell>
          <cell r="CV8">
            <v>26.99</v>
          </cell>
          <cell r="CW8">
            <v>-18.989999999999998</v>
          </cell>
          <cell r="CX8">
            <v>51.91</v>
          </cell>
          <cell r="CY8">
            <v>-1.33</v>
          </cell>
          <cell r="CZ8">
            <v>-9.35</v>
          </cell>
          <cell r="DA8">
            <v>8.14</v>
          </cell>
          <cell r="DB8">
            <v>143.19</v>
          </cell>
          <cell r="DC8">
            <v>-107.98</v>
          </cell>
          <cell r="DD8">
            <v>16.100000000000001</v>
          </cell>
          <cell r="DE8">
            <v>2.56</v>
          </cell>
          <cell r="DF8">
            <v>0.04</v>
          </cell>
          <cell r="DG8">
            <v>-7.04</v>
          </cell>
          <cell r="DH8">
            <v>48.81</v>
          </cell>
          <cell r="DI8">
            <v>-56.798999999999999</v>
          </cell>
          <cell r="DJ8">
            <v>-5.0199999999999996</v>
          </cell>
          <cell r="DK8">
            <v>-17.402999999999999</v>
          </cell>
          <cell r="DL8">
            <v>0</v>
          </cell>
          <cell r="DM8">
            <v>0</v>
          </cell>
          <cell r="DN8">
            <v>0</v>
          </cell>
          <cell r="DO8">
            <v>0</v>
          </cell>
          <cell r="DP8">
            <v>0</v>
          </cell>
          <cell r="DQ8">
            <v>0</v>
          </cell>
          <cell r="DR8">
            <v>0</v>
          </cell>
          <cell r="DS8">
            <v>0</v>
          </cell>
          <cell r="DT8">
            <v>0</v>
          </cell>
          <cell r="DU8">
            <v>0</v>
          </cell>
          <cell r="DV8">
            <v>0</v>
          </cell>
          <cell r="DW8">
            <v>0</v>
          </cell>
          <cell r="DX8">
            <v>0</v>
          </cell>
          <cell r="DY8">
            <v>0</v>
          </cell>
          <cell r="DZ8">
            <v>0</v>
          </cell>
          <cell r="EA8">
            <v>0</v>
          </cell>
          <cell r="EB8">
            <v>0</v>
          </cell>
          <cell r="EC8">
            <v>0</v>
          </cell>
          <cell r="ED8">
            <v>0</v>
          </cell>
          <cell r="EE8">
            <v>0</v>
          </cell>
          <cell r="EF8">
            <v>0</v>
          </cell>
          <cell r="EG8">
            <v>0</v>
          </cell>
          <cell r="EH8">
            <v>0</v>
          </cell>
          <cell r="EI8">
            <v>0</v>
          </cell>
          <cell r="EJ8">
            <v>0</v>
          </cell>
          <cell r="EK8">
            <v>0</v>
          </cell>
          <cell r="EL8">
            <v>0</v>
          </cell>
          <cell r="EM8">
            <v>0</v>
          </cell>
          <cell r="EN8">
            <v>-33.69</v>
          </cell>
          <cell r="EO8">
            <v>-31.44</v>
          </cell>
          <cell r="EP8">
            <v>-32.090000000000003</v>
          </cell>
          <cell r="EQ8">
            <v>-31.41</v>
          </cell>
          <cell r="ER8">
            <v>-31.63</v>
          </cell>
          <cell r="ES8">
            <v>-33.81</v>
          </cell>
          <cell r="ET8">
            <v>-33.659999999999997</v>
          </cell>
          <cell r="EU8">
            <v>-36.06</v>
          </cell>
          <cell r="EV8">
            <v>-38.24</v>
          </cell>
          <cell r="EW8">
            <v>-35.71</v>
          </cell>
          <cell r="EX8">
            <v>-39.97</v>
          </cell>
          <cell r="EY8">
            <v>-39.11</v>
          </cell>
          <cell r="EZ8">
            <v>-40.18</v>
          </cell>
          <cell r="FA8">
            <v>-49.9</v>
          </cell>
          <cell r="FB8">
            <v>-54.77</v>
          </cell>
          <cell r="FC8">
            <v>-54.26</v>
          </cell>
          <cell r="FD8">
            <v>-57.16</v>
          </cell>
          <cell r="FE8">
            <v>-58.84</v>
          </cell>
          <cell r="FF8">
            <v>-65.11</v>
          </cell>
          <cell r="FG8">
            <v>-67.510000000000005</v>
          </cell>
          <cell r="FH8">
            <v>-68.12</v>
          </cell>
          <cell r="FI8">
            <v>-66.099999999999994</v>
          </cell>
          <cell r="FJ8">
            <v>-81.42</v>
          </cell>
          <cell r="FK8">
            <v>-81.37</v>
          </cell>
          <cell r="FL8">
            <v>-86.73</v>
          </cell>
          <cell r="FM8">
            <v>-79.513999999999996</v>
          </cell>
          <cell r="FN8">
            <v>-60.28</v>
          </cell>
          <cell r="FO8">
            <v>-54.4</v>
          </cell>
          <cell r="FP8">
            <v>-69.59</v>
          </cell>
          <cell r="FQ8">
            <v>-52.51</v>
          </cell>
          <cell r="FR8">
            <v>-61.89</v>
          </cell>
          <cell r="FS8">
            <v>-69.14</v>
          </cell>
          <cell r="FT8">
            <v>-47.73</v>
          </cell>
          <cell r="FU8">
            <v>-79.430000000000007</v>
          </cell>
          <cell r="FV8">
            <v>-66.569999999999993</v>
          </cell>
          <cell r="FW8">
            <v>-88.59</v>
          </cell>
          <cell r="FX8">
            <v>-101.55</v>
          </cell>
          <cell r="FY8">
            <v>-106.82</v>
          </cell>
          <cell r="FZ8">
            <v>-74.81</v>
          </cell>
          <cell r="GA8">
            <v>-86.59</v>
          </cell>
          <cell r="GB8">
            <v>-99.83</v>
          </cell>
          <cell r="GC8">
            <v>-106.42</v>
          </cell>
          <cell r="GD8">
            <v>-113.5</v>
          </cell>
          <cell r="GE8">
            <v>-107.77</v>
          </cell>
          <cell r="GF8">
            <v>-129.24</v>
          </cell>
          <cell r="GG8">
            <v>-142.33000000000001</v>
          </cell>
          <cell r="GH8">
            <v>-149.91</v>
          </cell>
          <cell r="GI8">
            <v>-156.67000000000002</v>
          </cell>
          <cell r="GJ8">
            <v>-173.39</v>
          </cell>
          <cell r="GK8">
            <v>-184.29</v>
          </cell>
          <cell r="GL8">
            <v>-197.28</v>
          </cell>
          <cell r="GM8">
            <v>-220.17</v>
          </cell>
          <cell r="GN8">
            <v>-254.6</v>
          </cell>
          <cell r="GO8">
            <v>-170.501</v>
          </cell>
          <cell r="GP8">
            <v>-75.028999999999996</v>
          </cell>
          <cell r="GQ8">
            <v>-73.655000000000001</v>
          </cell>
          <cell r="GR8">
            <v>-23.05</v>
          </cell>
          <cell r="GS8">
            <v>-23.54</v>
          </cell>
          <cell r="GT8">
            <v>-21.97</v>
          </cell>
          <cell r="GU8">
            <v>-21.94</v>
          </cell>
          <cell r="GV8">
            <v>-23.25</v>
          </cell>
          <cell r="GW8">
            <v>-25.66</v>
          </cell>
          <cell r="GX8">
            <v>-23.52</v>
          </cell>
          <cell r="GY8">
            <v>-24.72</v>
          </cell>
          <cell r="GZ8">
            <v>-24.58</v>
          </cell>
          <cell r="HA8">
            <v>-26.82</v>
          </cell>
          <cell r="HB8">
            <v>-25.12</v>
          </cell>
          <cell r="HC8">
            <v>-26.39</v>
          </cell>
          <cell r="HD8">
            <v>-27</v>
          </cell>
          <cell r="HE8">
            <v>-30</v>
          </cell>
          <cell r="HF8">
            <v>-27.58</v>
          </cell>
          <cell r="HG8">
            <v>-33.130000000000003</v>
          </cell>
          <cell r="HH8">
            <v>-35.119999999999997</v>
          </cell>
          <cell r="HI8">
            <v>-42.05</v>
          </cell>
          <cell r="HJ8">
            <v>-40.39</v>
          </cell>
          <cell r="HK8">
            <v>-39.67</v>
          </cell>
          <cell r="HL8">
            <v>-43.45</v>
          </cell>
          <cell r="HM8">
            <v>-47.39</v>
          </cell>
          <cell r="HN8">
            <v>-47.36</v>
          </cell>
          <cell r="HO8">
            <v>-51.93</v>
          </cell>
          <cell r="HP8">
            <v>-52.56</v>
          </cell>
          <cell r="HQ8">
            <v>-57.097999999999999</v>
          </cell>
          <cell r="HR8">
            <v>-48.401000000000003</v>
          </cell>
          <cell r="HS8">
            <v>-46.542000000000002</v>
          </cell>
          <cell r="HT8">
            <v>0</v>
          </cell>
          <cell r="HU8">
            <v>0</v>
          </cell>
          <cell r="HV8">
            <v>0</v>
          </cell>
          <cell r="HW8">
            <v>0</v>
          </cell>
          <cell r="HX8">
            <v>0</v>
          </cell>
          <cell r="HY8">
            <v>0</v>
          </cell>
          <cell r="HZ8">
            <v>0</v>
          </cell>
          <cell r="IA8">
            <v>0</v>
          </cell>
          <cell r="IB8">
            <v>0</v>
          </cell>
          <cell r="IC8">
            <v>0</v>
          </cell>
          <cell r="ID8">
            <v>0</v>
          </cell>
          <cell r="IE8">
            <v>0</v>
          </cell>
          <cell r="IF8">
            <v>0</v>
          </cell>
          <cell r="IG8">
            <v>0</v>
          </cell>
          <cell r="IH8">
            <v>0</v>
          </cell>
          <cell r="II8">
            <v>0</v>
          </cell>
          <cell r="IJ8">
            <v>0</v>
          </cell>
          <cell r="IK8">
            <v>0</v>
          </cell>
          <cell r="IL8">
            <v>0</v>
          </cell>
          <cell r="IM8">
            <v>0</v>
          </cell>
          <cell r="IN8">
            <v>0</v>
          </cell>
          <cell r="IO8">
            <v>0</v>
          </cell>
          <cell r="IP8">
            <v>0</v>
          </cell>
          <cell r="IQ8">
            <v>0</v>
          </cell>
          <cell r="IR8">
            <v>0</v>
          </cell>
          <cell r="IS8">
            <v>0</v>
          </cell>
          <cell r="IT8">
            <v>0</v>
          </cell>
          <cell r="IU8">
            <v>0</v>
          </cell>
        </row>
        <row r="9">
          <cell r="A9" t="str">
            <v>BHFC IN</v>
          </cell>
          <cell r="B9" t="str">
            <v>Bharat Forge</v>
          </cell>
          <cell r="C9" t="str">
            <v>Auto Ancillaries</v>
          </cell>
          <cell r="D9">
            <v>1433.6</v>
          </cell>
          <cell r="E9">
            <v>1563.9</v>
          </cell>
          <cell r="F9">
            <v>1805.3999999999999</v>
          </cell>
          <cell r="G9">
            <v>2089.3000000000002</v>
          </cell>
          <cell r="H9">
            <v>2006.8</v>
          </cell>
          <cell r="I9">
            <v>2201.5</v>
          </cell>
          <cell r="J9">
            <v>2306.8999999999996</v>
          </cell>
          <cell r="K9">
            <v>2511</v>
          </cell>
          <cell r="L9">
            <v>2776.2</v>
          </cell>
          <cell r="M9">
            <v>3135.2</v>
          </cell>
          <cell r="N9">
            <v>3326.9</v>
          </cell>
          <cell r="O9">
            <v>3866.3999999999996</v>
          </cell>
          <cell r="P9">
            <v>3907.4</v>
          </cell>
          <cell r="Q9">
            <v>4067.3</v>
          </cell>
          <cell r="R9">
            <v>4312</v>
          </cell>
          <cell r="S9">
            <v>4699.12</v>
          </cell>
          <cell r="T9">
            <v>4556.16</v>
          </cell>
          <cell r="U9">
            <v>4866.9400000000005</v>
          </cell>
          <cell r="V9">
            <v>5154.95</v>
          </cell>
          <cell r="W9">
            <v>5626.36</v>
          </cell>
          <cell r="X9">
            <v>5361.51</v>
          </cell>
          <cell r="Y9">
            <v>6064.84</v>
          </cell>
          <cell r="Z9">
            <v>6019.23</v>
          </cell>
          <cell r="AA9">
            <v>6245.46</v>
          </cell>
          <cell r="AB9">
            <v>6804.6</v>
          </cell>
          <cell r="AC9">
            <v>7161.4</v>
          </cell>
          <cell r="AD9">
            <v>4759.7</v>
          </cell>
          <cell r="AE9">
            <v>3052.1</v>
          </cell>
          <cell r="AF9">
            <v>-128.1</v>
          </cell>
          <cell r="AG9">
            <v>-112.8</v>
          </cell>
          <cell r="AH9">
            <v>-128</v>
          </cell>
          <cell r="AI9">
            <v>-147.5</v>
          </cell>
          <cell r="AJ9">
            <v>-150.19999999999999</v>
          </cell>
          <cell r="AK9">
            <v>-167.2</v>
          </cell>
          <cell r="AL9">
            <v>-187.5</v>
          </cell>
          <cell r="AM9">
            <v>-208.7</v>
          </cell>
          <cell r="AN9">
            <v>-208.3</v>
          </cell>
          <cell r="AO9">
            <v>-233.7</v>
          </cell>
          <cell r="AP9">
            <v>-218.3</v>
          </cell>
          <cell r="AQ9">
            <v>-253.8</v>
          </cell>
          <cell r="AR9">
            <v>-272.3</v>
          </cell>
          <cell r="AS9">
            <v>-301.2</v>
          </cell>
          <cell r="AT9">
            <v>-318</v>
          </cell>
          <cell r="AU9">
            <v>-315</v>
          </cell>
          <cell r="AV9">
            <v>-350.46</v>
          </cell>
          <cell r="AW9">
            <v>-360.09</v>
          </cell>
          <cell r="AX9">
            <v>-383.78</v>
          </cell>
          <cell r="AY9">
            <v>-465.86</v>
          </cell>
          <cell r="AZ9">
            <v>-392.79</v>
          </cell>
          <cell r="BA9">
            <v>-432.6</v>
          </cell>
          <cell r="BB9">
            <v>-451.9</v>
          </cell>
          <cell r="BC9">
            <v>-448.79</v>
          </cell>
          <cell r="BD9">
            <v>-431</v>
          </cell>
          <cell r="BE9">
            <v>-405.8</v>
          </cell>
          <cell r="BF9">
            <v>-229.2</v>
          </cell>
          <cell r="BG9">
            <v>-136.30000000000001</v>
          </cell>
          <cell r="BH9">
            <v>-478.6</v>
          </cell>
          <cell r="BI9">
            <v>-610.5</v>
          </cell>
          <cell r="BJ9">
            <v>-584</v>
          </cell>
          <cell r="BK9">
            <v>-859</v>
          </cell>
          <cell r="BL9">
            <v>-689</v>
          </cell>
          <cell r="BM9">
            <v>-708.6</v>
          </cell>
          <cell r="BN9">
            <v>-795.6</v>
          </cell>
          <cell r="BO9">
            <v>-960.3</v>
          </cell>
          <cell r="BP9">
            <v>-1145.0999999999999</v>
          </cell>
          <cell r="BQ9">
            <v>-1336.2</v>
          </cell>
          <cell r="BR9">
            <v>-1430.6</v>
          </cell>
          <cell r="BS9">
            <v>-1607.6</v>
          </cell>
          <cell r="BT9">
            <v>-1691.8</v>
          </cell>
          <cell r="BU9">
            <v>-1766.1</v>
          </cell>
          <cell r="BV9">
            <v>-1880.2</v>
          </cell>
          <cell r="BW9">
            <v>-2259.96</v>
          </cell>
          <cell r="BX9">
            <v>-1856.87</v>
          </cell>
          <cell r="BY9">
            <v>-2031.15</v>
          </cell>
          <cell r="BZ9">
            <v>-2255.4299999999998</v>
          </cell>
          <cell r="CA9">
            <v>-2460.21</v>
          </cell>
          <cell r="CB9">
            <v>-2302.19</v>
          </cell>
          <cell r="CC9">
            <v>-2632.12</v>
          </cell>
          <cell r="CD9">
            <v>-2484.2600000000002</v>
          </cell>
          <cell r="CE9">
            <v>-2700.96</v>
          </cell>
          <cell r="CF9">
            <v>-3013.1</v>
          </cell>
          <cell r="CG9">
            <v>-3540.8</v>
          </cell>
          <cell r="CH9">
            <v>-2150.1</v>
          </cell>
          <cell r="CI9">
            <v>-1431.5</v>
          </cell>
          <cell r="CJ9">
            <v>3.8</v>
          </cell>
          <cell r="CK9">
            <v>148</v>
          </cell>
          <cell r="CL9">
            <v>-6.5</v>
          </cell>
          <cell r="CM9">
            <v>166.8</v>
          </cell>
          <cell r="CN9">
            <v>32.6</v>
          </cell>
          <cell r="CO9">
            <v>-62.4</v>
          </cell>
          <cell r="CP9">
            <v>6.9</v>
          </cell>
          <cell r="CQ9">
            <v>-5</v>
          </cell>
          <cell r="CR9">
            <v>142.1</v>
          </cell>
          <cell r="CS9">
            <v>106</v>
          </cell>
          <cell r="CT9">
            <v>77.2</v>
          </cell>
          <cell r="CU9">
            <v>-47.6</v>
          </cell>
          <cell r="CV9">
            <v>53.2</v>
          </cell>
          <cell r="CW9">
            <v>77.599999999999994</v>
          </cell>
          <cell r="CX9">
            <v>103.8</v>
          </cell>
          <cell r="CY9">
            <v>60.09</v>
          </cell>
          <cell r="CZ9">
            <v>-7.55</v>
          </cell>
          <cell r="DA9">
            <v>93.22</v>
          </cell>
          <cell r="DB9">
            <v>80.41</v>
          </cell>
          <cell r="DC9">
            <v>58.64</v>
          </cell>
          <cell r="DD9">
            <v>3.37</v>
          </cell>
          <cell r="DE9">
            <v>84.11</v>
          </cell>
          <cell r="DF9">
            <v>12.15</v>
          </cell>
          <cell r="DG9">
            <v>106.79</v>
          </cell>
          <cell r="DH9">
            <v>49.8</v>
          </cell>
          <cell r="DI9">
            <v>330.6</v>
          </cell>
          <cell r="DJ9">
            <v>23.6</v>
          </cell>
          <cell r="DK9">
            <v>-73.3</v>
          </cell>
          <cell r="DL9">
            <v>0</v>
          </cell>
          <cell r="DM9">
            <v>0</v>
          </cell>
          <cell r="DN9">
            <v>0</v>
          </cell>
          <cell r="DO9">
            <v>0</v>
          </cell>
          <cell r="DP9">
            <v>0</v>
          </cell>
          <cell r="DQ9">
            <v>0</v>
          </cell>
          <cell r="DR9">
            <v>0</v>
          </cell>
          <cell r="DS9">
            <v>0</v>
          </cell>
          <cell r="DT9">
            <v>0</v>
          </cell>
          <cell r="DU9">
            <v>0</v>
          </cell>
          <cell r="DV9">
            <v>0</v>
          </cell>
          <cell r="DW9">
            <v>0</v>
          </cell>
          <cell r="DX9">
            <v>0</v>
          </cell>
          <cell r="DY9">
            <v>0</v>
          </cell>
          <cell r="DZ9">
            <v>0</v>
          </cell>
          <cell r="EA9">
            <v>0</v>
          </cell>
          <cell r="EB9">
            <v>0</v>
          </cell>
          <cell r="EC9">
            <v>0</v>
          </cell>
          <cell r="ED9">
            <v>0</v>
          </cell>
          <cell r="EE9">
            <v>0</v>
          </cell>
          <cell r="EF9">
            <v>0</v>
          </cell>
          <cell r="EG9">
            <v>0</v>
          </cell>
          <cell r="EH9">
            <v>0</v>
          </cell>
          <cell r="EI9">
            <v>0</v>
          </cell>
          <cell r="EJ9">
            <v>0</v>
          </cell>
          <cell r="EK9">
            <v>0</v>
          </cell>
          <cell r="EL9">
            <v>0</v>
          </cell>
          <cell r="EM9">
            <v>0</v>
          </cell>
          <cell r="EN9">
            <v>-113</v>
          </cell>
          <cell r="EO9">
            <v>-119.3</v>
          </cell>
          <cell r="EP9">
            <v>-114.8</v>
          </cell>
          <cell r="EQ9">
            <v>-114.8</v>
          </cell>
          <cell r="ER9">
            <v>-130.69999999999999</v>
          </cell>
          <cell r="ES9">
            <v>-138.9</v>
          </cell>
          <cell r="ET9">
            <v>-130.69999999999999</v>
          </cell>
          <cell r="EU9">
            <v>-136.4</v>
          </cell>
          <cell r="EV9">
            <v>-157.80000000000001</v>
          </cell>
          <cell r="EW9">
            <v>-172.7</v>
          </cell>
          <cell r="EX9">
            <v>-185.5</v>
          </cell>
          <cell r="EY9">
            <v>-176.6</v>
          </cell>
          <cell r="EZ9">
            <v>-230.9</v>
          </cell>
          <cell r="FA9">
            <v>-226.6</v>
          </cell>
          <cell r="FB9">
            <v>-250.8</v>
          </cell>
          <cell r="FC9">
            <v>-208.94</v>
          </cell>
          <cell r="FD9">
            <v>-242.26</v>
          </cell>
          <cell r="FE9">
            <v>-276.39</v>
          </cell>
          <cell r="FF9">
            <v>-277.92</v>
          </cell>
          <cell r="FG9">
            <v>-280.07</v>
          </cell>
          <cell r="FH9">
            <v>-337.4</v>
          </cell>
          <cell r="FI9">
            <v>-353.82</v>
          </cell>
          <cell r="FJ9">
            <v>-381</v>
          </cell>
          <cell r="FK9">
            <v>-376.61</v>
          </cell>
          <cell r="FL9">
            <v>-383.3</v>
          </cell>
          <cell r="FM9">
            <v>-382.6</v>
          </cell>
          <cell r="FN9">
            <v>-358</v>
          </cell>
          <cell r="FO9">
            <v>-267.7</v>
          </cell>
          <cell r="FP9">
            <v>-325.8</v>
          </cell>
          <cell r="FQ9">
            <v>-401.3</v>
          </cell>
          <cell r="FR9">
            <v>-484.9</v>
          </cell>
          <cell r="FS9">
            <v>-586.20000000000005</v>
          </cell>
          <cell r="FT9">
            <v>-523.5</v>
          </cell>
          <cell r="FU9">
            <v>-536.29999999999995</v>
          </cell>
          <cell r="FV9">
            <v>-533.70000000000005</v>
          </cell>
          <cell r="FW9">
            <v>-593.79999999999995</v>
          </cell>
          <cell r="FX9">
            <v>-716.7</v>
          </cell>
          <cell r="FY9">
            <v>-688.4</v>
          </cell>
          <cell r="FZ9">
            <v>-694.2</v>
          </cell>
          <cell r="GA9">
            <v>-882.3</v>
          </cell>
          <cell r="GB9">
            <v>-880.4</v>
          </cell>
          <cell r="GC9">
            <v>-879.59999999999991</v>
          </cell>
          <cell r="GD9">
            <v>-980.4</v>
          </cell>
          <cell r="GE9">
            <v>-922.32999999999993</v>
          </cell>
          <cell r="GF9">
            <v>-1025.77</v>
          </cell>
          <cell r="GG9">
            <v>-1115.96</v>
          </cell>
          <cell r="GH9">
            <v>-1079.27</v>
          </cell>
          <cell r="GI9">
            <v>-1235.67</v>
          </cell>
          <cell r="GJ9">
            <v>-1320.26</v>
          </cell>
          <cell r="GK9">
            <v>-1347.3899999999999</v>
          </cell>
          <cell r="GL9">
            <v>-1350.42</v>
          </cell>
          <cell r="GM9">
            <v>-1389.36</v>
          </cell>
          <cell r="GN9">
            <v>-1467.4</v>
          </cell>
          <cell r="GO9">
            <v>-1585.6</v>
          </cell>
          <cell r="GP9">
            <v>-1160.2</v>
          </cell>
          <cell r="GQ9">
            <v>-716.3</v>
          </cell>
          <cell r="GR9">
            <v>-101.9</v>
          </cell>
          <cell r="GS9">
            <v>-102.8</v>
          </cell>
          <cell r="GT9">
            <v>-105.3</v>
          </cell>
          <cell r="GU9">
            <v>-107.6</v>
          </cell>
          <cell r="GV9">
            <v>-111.2</v>
          </cell>
          <cell r="GW9">
            <v>-116</v>
          </cell>
          <cell r="GX9">
            <v>-119.3</v>
          </cell>
          <cell r="GY9">
            <v>-111.2</v>
          </cell>
          <cell r="GZ9">
            <v>-123.2</v>
          </cell>
          <cell r="HA9">
            <v>-131.80000000000001</v>
          </cell>
          <cell r="HB9">
            <v>-135.5</v>
          </cell>
          <cell r="HC9">
            <v>-135</v>
          </cell>
          <cell r="HD9">
            <v>-149.4</v>
          </cell>
          <cell r="HE9">
            <v>-175.4</v>
          </cell>
          <cell r="HF9">
            <v>-191.2</v>
          </cell>
          <cell r="HG9">
            <v>-214.37</v>
          </cell>
          <cell r="HH9">
            <v>-228.88</v>
          </cell>
          <cell r="HI9">
            <v>-249.59</v>
          </cell>
          <cell r="HJ9">
            <v>-252.57</v>
          </cell>
          <cell r="HK9">
            <v>-266.98</v>
          </cell>
          <cell r="HL9">
            <v>-329.01</v>
          </cell>
          <cell r="HM9">
            <v>-351.09</v>
          </cell>
          <cell r="HN9">
            <v>-353.35</v>
          </cell>
          <cell r="HO9">
            <v>-355.95</v>
          </cell>
          <cell r="HP9">
            <v>-377.4</v>
          </cell>
          <cell r="HQ9">
            <v>-388.8</v>
          </cell>
          <cell r="HR9">
            <v>-419</v>
          </cell>
          <cell r="HS9">
            <v>-309.2</v>
          </cell>
          <cell r="HT9">
            <v>0</v>
          </cell>
          <cell r="HU9">
            <v>0</v>
          </cell>
          <cell r="HV9">
            <v>0</v>
          </cell>
          <cell r="HW9">
            <v>0</v>
          </cell>
          <cell r="HX9">
            <v>0</v>
          </cell>
          <cell r="HY9">
            <v>0</v>
          </cell>
          <cell r="HZ9">
            <v>0</v>
          </cell>
          <cell r="IA9">
            <v>0</v>
          </cell>
          <cell r="IB9">
            <v>0</v>
          </cell>
          <cell r="IC9">
            <v>0</v>
          </cell>
          <cell r="ID9">
            <v>0</v>
          </cell>
          <cell r="IE9">
            <v>0</v>
          </cell>
          <cell r="IF9">
            <v>0</v>
          </cell>
          <cell r="IG9">
            <v>0</v>
          </cell>
          <cell r="IH9">
            <v>0</v>
          </cell>
          <cell r="II9">
            <v>0</v>
          </cell>
          <cell r="IJ9">
            <v>0</v>
          </cell>
          <cell r="IK9">
            <v>0</v>
          </cell>
          <cell r="IL9">
            <v>0</v>
          </cell>
          <cell r="IM9">
            <v>0</v>
          </cell>
          <cell r="IN9">
            <v>0</v>
          </cell>
          <cell r="IO9">
            <v>0</v>
          </cell>
          <cell r="IP9">
            <v>0</v>
          </cell>
          <cell r="IQ9">
            <v>0</v>
          </cell>
          <cell r="IR9">
            <v>0</v>
          </cell>
          <cell r="IS9">
            <v>0</v>
          </cell>
          <cell r="IT9">
            <v>0</v>
          </cell>
          <cell r="IU9">
            <v>0</v>
          </cell>
        </row>
        <row r="10">
          <cell r="A10" t="str">
            <v>BIL IN</v>
          </cell>
          <cell r="B10" t="str">
            <v>Balkrishna Industries</v>
          </cell>
          <cell r="C10" t="str">
            <v>Auto Ancillaries</v>
          </cell>
          <cell r="D10">
            <v>0</v>
          </cell>
          <cell r="E10">
            <v>755.1</v>
          </cell>
          <cell r="F10">
            <v>694.4</v>
          </cell>
          <cell r="G10">
            <v>854.9</v>
          </cell>
          <cell r="H10">
            <v>773.6</v>
          </cell>
          <cell r="I10">
            <v>914.2</v>
          </cell>
          <cell r="J10">
            <v>972.4</v>
          </cell>
          <cell r="K10">
            <v>990.3</v>
          </cell>
          <cell r="L10">
            <v>942.2</v>
          </cell>
          <cell r="M10">
            <v>1166.7</v>
          </cell>
          <cell r="N10">
            <v>1220.5</v>
          </cell>
          <cell r="O10">
            <v>1555.3</v>
          </cell>
          <cell r="P10">
            <v>1506.3</v>
          </cell>
          <cell r="Q10">
            <v>1356.7</v>
          </cell>
          <cell r="R10">
            <v>1466.6</v>
          </cell>
          <cell r="S10">
            <v>1870.5</v>
          </cell>
          <cell r="T10">
            <v>1828.8</v>
          </cell>
          <cell r="U10">
            <v>2103.1999999999998</v>
          </cell>
          <cell r="V10">
            <v>2159.1999999999998</v>
          </cell>
          <cell r="W10">
            <v>2685.3</v>
          </cell>
          <cell r="X10">
            <v>2312.8000000000002</v>
          </cell>
          <cell r="Y10">
            <v>2667.3</v>
          </cell>
          <cell r="Z10">
            <v>2597.3000000000002</v>
          </cell>
          <cell r="AA10">
            <v>3065</v>
          </cell>
          <cell r="AB10">
            <v>2972.3</v>
          </cell>
          <cell r="AC10">
            <v>3213.8</v>
          </cell>
          <cell r="AD10">
            <v>3210.7000000000003</v>
          </cell>
          <cell r="AE10">
            <v>3226.1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O10">
            <v>0</v>
          </cell>
          <cell r="AP10">
            <v>0</v>
          </cell>
          <cell r="AQ10">
            <v>0</v>
          </cell>
          <cell r="AR10">
            <v>0</v>
          </cell>
          <cell r="AS10">
            <v>0</v>
          </cell>
          <cell r="AT10">
            <v>0</v>
          </cell>
          <cell r="AU10">
            <v>0</v>
          </cell>
          <cell r="AV10">
            <v>0</v>
          </cell>
          <cell r="AW10">
            <v>0</v>
          </cell>
          <cell r="AX10">
            <v>0</v>
          </cell>
          <cell r="AY10">
            <v>0</v>
          </cell>
          <cell r="AZ10">
            <v>0</v>
          </cell>
          <cell r="BA10">
            <v>0</v>
          </cell>
          <cell r="BB10">
            <v>0</v>
          </cell>
          <cell r="BC10">
            <v>0</v>
          </cell>
          <cell r="BD10">
            <v>0</v>
          </cell>
          <cell r="BE10">
            <v>0</v>
          </cell>
          <cell r="BF10">
            <v>0</v>
          </cell>
          <cell r="BG10">
            <v>0</v>
          </cell>
          <cell r="BH10">
            <v>0</v>
          </cell>
          <cell r="BI10">
            <v>-397</v>
          </cell>
          <cell r="BJ10">
            <v>-323.10000000000002</v>
          </cell>
          <cell r="BK10">
            <v>-461.5</v>
          </cell>
          <cell r="BL10">
            <v>-449.1</v>
          </cell>
          <cell r="BM10">
            <v>-522.6</v>
          </cell>
          <cell r="BN10">
            <v>-472</v>
          </cell>
          <cell r="BO10">
            <v>-443.7</v>
          </cell>
          <cell r="BP10">
            <v>-501.2</v>
          </cell>
          <cell r="BQ10">
            <v>-630.5</v>
          </cell>
          <cell r="BR10">
            <v>-516.5</v>
          </cell>
          <cell r="BS10">
            <v>-733.1</v>
          </cell>
          <cell r="BT10">
            <v>-754.7</v>
          </cell>
          <cell r="BU10">
            <v>-707.8</v>
          </cell>
          <cell r="BV10">
            <v>-840</v>
          </cell>
          <cell r="BW10">
            <v>-958.2</v>
          </cell>
          <cell r="BX10">
            <v>-1010.2</v>
          </cell>
          <cell r="BY10">
            <v>-1186.0999999999999</v>
          </cell>
          <cell r="BZ10">
            <v>-1109.7</v>
          </cell>
          <cell r="CA10">
            <v>-1415.5</v>
          </cell>
          <cell r="CB10">
            <v>-1262.3</v>
          </cell>
          <cell r="CC10">
            <v>-1607.2</v>
          </cell>
          <cell r="CD10">
            <v>-1424.7</v>
          </cell>
          <cell r="CE10">
            <v>-1755.6</v>
          </cell>
          <cell r="CF10">
            <v>-1571.7</v>
          </cell>
          <cell r="CG10">
            <v>-1906.6</v>
          </cell>
          <cell r="CH10">
            <v>-2056.3000000000002</v>
          </cell>
          <cell r="CI10">
            <v>-1662.4</v>
          </cell>
          <cell r="CJ10">
            <v>0</v>
          </cell>
          <cell r="CK10">
            <v>28.6</v>
          </cell>
          <cell r="CL10">
            <v>-46.1</v>
          </cell>
          <cell r="CM10">
            <v>5.2</v>
          </cell>
          <cell r="CN10">
            <v>61.8</v>
          </cell>
          <cell r="CO10">
            <v>42.7</v>
          </cell>
          <cell r="CP10">
            <v>-2.4</v>
          </cell>
          <cell r="CQ10">
            <v>7.4</v>
          </cell>
          <cell r="CR10">
            <v>26.6</v>
          </cell>
          <cell r="CS10">
            <v>37.299999999999997</v>
          </cell>
          <cell r="CT10">
            <v>-33.1</v>
          </cell>
          <cell r="CU10">
            <v>11.6</v>
          </cell>
          <cell r="CV10">
            <v>-39.5</v>
          </cell>
          <cell r="CW10">
            <v>67.099999999999994</v>
          </cell>
          <cell r="CX10">
            <v>128.1</v>
          </cell>
          <cell r="CY10">
            <v>1.8</v>
          </cell>
          <cell r="CZ10">
            <v>59.7</v>
          </cell>
          <cell r="DA10">
            <v>-37.700000000000003</v>
          </cell>
          <cell r="DB10">
            <v>-43.5</v>
          </cell>
          <cell r="DC10">
            <v>-63</v>
          </cell>
          <cell r="DD10">
            <v>-29.8</v>
          </cell>
          <cell r="DE10">
            <v>169.4</v>
          </cell>
          <cell r="DF10">
            <v>105</v>
          </cell>
          <cell r="DG10">
            <v>-57.4</v>
          </cell>
          <cell r="DH10">
            <v>-23.5</v>
          </cell>
          <cell r="DI10">
            <v>23.4</v>
          </cell>
          <cell r="DJ10">
            <v>198.2</v>
          </cell>
          <cell r="DK10">
            <v>-148.80000000000001</v>
          </cell>
          <cell r="DL10">
            <v>0</v>
          </cell>
          <cell r="DM10">
            <v>0</v>
          </cell>
          <cell r="DN10">
            <v>0</v>
          </cell>
          <cell r="DO10">
            <v>0</v>
          </cell>
          <cell r="DP10">
            <v>0</v>
          </cell>
          <cell r="DQ10">
            <v>0</v>
          </cell>
          <cell r="DR10">
            <v>0</v>
          </cell>
          <cell r="DS10">
            <v>0</v>
          </cell>
          <cell r="DT10">
            <v>0</v>
          </cell>
          <cell r="DU10">
            <v>0</v>
          </cell>
          <cell r="DV10">
            <v>0</v>
          </cell>
          <cell r="DW10">
            <v>0</v>
          </cell>
          <cell r="DX10">
            <v>0</v>
          </cell>
          <cell r="DY10">
            <v>0</v>
          </cell>
          <cell r="DZ10">
            <v>0</v>
          </cell>
          <cell r="EA10">
            <v>0</v>
          </cell>
          <cell r="EB10">
            <v>0</v>
          </cell>
          <cell r="EC10">
            <v>0</v>
          </cell>
          <cell r="ED10">
            <v>0</v>
          </cell>
          <cell r="EE10">
            <v>0</v>
          </cell>
          <cell r="EF10">
            <v>0</v>
          </cell>
          <cell r="EG10">
            <v>0</v>
          </cell>
          <cell r="EH10">
            <v>0</v>
          </cell>
          <cell r="EI10">
            <v>0</v>
          </cell>
          <cell r="EJ10">
            <v>0</v>
          </cell>
          <cell r="EK10">
            <v>0</v>
          </cell>
          <cell r="EL10">
            <v>0</v>
          </cell>
          <cell r="EM10">
            <v>0</v>
          </cell>
          <cell r="EN10">
            <v>0</v>
          </cell>
          <cell r="EO10">
            <v>-48.2</v>
          </cell>
          <cell r="EP10">
            <v>-38.6</v>
          </cell>
          <cell r="EQ10">
            <v>-33.1</v>
          </cell>
          <cell r="ER10">
            <v>-38</v>
          </cell>
          <cell r="ES10">
            <v>-38.799999999999997</v>
          </cell>
          <cell r="ET10">
            <v>-37.700000000000003</v>
          </cell>
          <cell r="EU10">
            <v>-35.5</v>
          </cell>
          <cell r="EV10">
            <v>-40.1</v>
          </cell>
          <cell r="EW10">
            <v>-41.3</v>
          </cell>
          <cell r="EX10">
            <v>-43.8</v>
          </cell>
          <cell r="EY10">
            <v>-43.1</v>
          </cell>
          <cell r="EZ10">
            <v>-48.6</v>
          </cell>
          <cell r="FA10">
            <v>-49.7</v>
          </cell>
          <cell r="FB10">
            <v>-51.3</v>
          </cell>
          <cell r="FC10">
            <v>-49.8</v>
          </cell>
          <cell r="FD10">
            <v>-58.9</v>
          </cell>
          <cell r="FE10">
            <v>-61.8</v>
          </cell>
          <cell r="FF10">
            <v>-57.4</v>
          </cell>
          <cell r="FG10">
            <v>-65</v>
          </cell>
          <cell r="FH10">
            <v>-74</v>
          </cell>
          <cell r="FI10">
            <v>-78.2</v>
          </cell>
          <cell r="FJ10">
            <v>-63.3</v>
          </cell>
          <cell r="FK10">
            <v>-78.8</v>
          </cell>
          <cell r="FL10">
            <v>-77.8</v>
          </cell>
          <cell r="FM10">
            <v>-80.599999999999994</v>
          </cell>
          <cell r="FN10">
            <v>-84.6</v>
          </cell>
          <cell r="FO10">
            <v>-86.1</v>
          </cell>
          <cell r="FP10">
            <v>0</v>
          </cell>
          <cell r="FQ10">
            <v>-229.8</v>
          </cell>
          <cell r="FR10">
            <v>-194.7</v>
          </cell>
          <cell r="FS10">
            <v>-218.7</v>
          </cell>
          <cell r="FT10">
            <v>-212.3</v>
          </cell>
          <cell r="FU10">
            <v>-240.29999999999998</v>
          </cell>
          <cell r="FV10">
            <v>-286.10000000000002</v>
          </cell>
          <cell r="FW10">
            <v>-306</v>
          </cell>
          <cell r="FX10">
            <v>-280.90000000000003</v>
          </cell>
          <cell r="FY10">
            <v>-308.79999999999995</v>
          </cell>
          <cell r="FZ10">
            <v>-275.89999999999998</v>
          </cell>
          <cell r="GA10">
            <v>-361.4</v>
          </cell>
          <cell r="GB10">
            <v>-359.4</v>
          </cell>
          <cell r="GC10">
            <v>-359.5</v>
          </cell>
          <cell r="GD10">
            <v>-375.9</v>
          </cell>
          <cell r="GE10">
            <v>-402.70000000000005</v>
          </cell>
          <cell r="GF10">
            <v>-452.79999999999995</v>
          </cell>
          <cell r="GG10">
            <v>-444.6</v>
          </cell>
          <cell r="GH10">
            <v>-481.6</v>
          </cell>
          <cell r="GI10">
            <v>-544.9</v>
          </cell>
          <cell r="GJ10">
            <v>-454.9</v>
          </cell>
          <cell r="GK10">
            <v>-557.1</v>
          </cell>
          <cell r="GL10">
            <v>-507.20000000000005</v>
          </cell>
          <cell r="GM10">
            <v>-588.9</v>
          </cell>
          <cell r="GN10">
            <v>-588.1</v>
          </cell>
          <cell r="GO10">
            <v>-679.7</v>
          </cell>
          <cell r="GP10">
            <v>-671.7</v>
          </cell>
          <cell r="GQ10">
            <v>-666.8</v>
          </cell>
          <cell r="GR10">
            <v>0</v>
          </cell>
          <cell r="GS10">
            <v>-29.9</v>
          </cell>
          <cell r="GT10">
            <v>-32.799999999999997</v>
          </cell>
          <cell r="GU10">
            <v>-31</v>
          </cell>
          <cell r="GV10">
            <v>-40</v>
          </cell>
          <cell r="GW10">
            <v>-41.9</v>
          </cell>
          <cell r="GX10">
            <v>-48.6</v>
          </cell>
          <cell r="GY10">
            <v>-43.5</v>
          </cell>
          <cell r="GZ10">
            <v>-49.3</v>
          </cell>
          <cell r="HA10">
            <v>-51.9</v>
          </cell>
          <cell r="HB10">
            <v>-54.7</v>
          </cell>
          <cell r="HC10">
            <v>-60</v>
          </cell>
          <cell r="HD10">
            <v>-63.5</v>
          </cell>
          <cell r="HE10">
            <v>-65.3</v>
          </cell>
          <cell r="HF10">
            <v>-68.400000000000006</v>
          </cell>
          <cell r="HG10">
            <v>-76.099999999999994</v>
          </cell>
          <cell r="HH10">
            <v>-81.599999999999994</v>
          </cell>
          <cell r="HI10">
            <v>-80.7</v>
          </cell>
          <cell r="HJ10">
            <v>-93.8</v>
          </cell>
          <cell r="HK10">
            <v>-103.9</v>
          </cell>
          <cell r="HL10">
            <v>-114.3</v>
          </cell>
          <cell r="HM10">
            <v>-120.7</v>
          </cell>
          <cell r="HN10">
            <v>-110.8</v>
          </cell>
          <cell r="HO10">
            <v>-125.6</v>
          </cell>
          <cell r="HP10">
            <v>-121</v>
          </cell>
          <cell r="HQ10">
            <v>-137.5</v>
          </cell>
          <cell r="HR10">
            <v>-147.19999999999999</v>
          </cell>
          <cell r="HS10">
            <v>-159.4</v>
          </cell>
          <cell r="HT10">
            <v>0</v>
          </cell>
          <cell r="HU10">
            <v>0</v>
          </cell>
          <cell r="HV10">
            <v>0</v>
          </cell>
          <cell r="HW10">
            <v>0</v>
          </cell>
          <cell r="HX10">
            <v>0</v>
          </cell>
          <cell r="HY10">
            <v>0</v>
          </cell>
          <cell r="HZ10">
            <v>0</v>
          </cell>
          <cell r="IA10">
            <v>0</v>
          </cell>
          <cell r="IB10">
            <v>0</v>
          </cell>
          <cell r="IC10">
            <v>0</v>
          </cell>
          <cell r="ID10">
            <v>0</v>
          </cell>
          <cell r="IE10">
            <v>0</v>
          </cell>
          <cell r="IF10">
            <v>0</v>
          </cell>
          <cell r="IG10">
            <v>0</v>
          </cell>
          <cell r="IH10">
            <v>0</v>
          </cell>
          <cell r="II10">
            <v>0</v>
          </cell>
          <cell r="IJ10">
            <v>0</v>
          </cell>
          <cell r="IK10">
            <v>0</v>
          </cell>
          <cell r="IL10">
            <v>0</v>
          </cell>
          <cell r="IM10">
            <v>0</v>
          </cell>
          <cell r="IN10">
            <v>0</v>
          </cell>
          <cell r="IO10">
            <v>0</v>
          </cell>
          <cell r="IP10">
            <v>0</v>
          </cell>
          <cell r="IQ10">
            <v>0</v>
          </cell>
          <cell r="IR10">
            <v>0</v>
          </cell>
          <cell r="IS10">
            <v>0</v>
          </cell>
          <cell r="IT10">
            <v>0</v>
          </cell>
          <cell r="IU10">
            <v>0</v>
          </cell>
        </row>
        <row r="11">
          <cell r="A11" t="str">
            <v>CEAT IN</v>
          </cell>
          <cell r="B11" t="str">
            <v>Ceat</v>
          </cell>
          <cell r="C11" t="str">
            <v>Auto Ancillaries</v>
          </cell>
          <cell r="D11">
            <v>0</v>
          </cell>
          <cell r="E11">
            <v>0</v>
          </cell>
          <cell r="F11">
            <v>0</v>
          </cell>
          <cell r="G11">
            <v>0</v>
          </cell>
          <cell r="H11">
            <v>3760.4</v>
          </cell>
          <cell r="I11">
            <v>4101.3999999999996</v>
          </cell>
          <cell r="J11">
            <v>4114.3999999999996</v>
          </cell>
          <cell r="K11">
            <v>4617.3999999999996</v>
          </cell>
          <cell r="L11">
            <v>4100.1000000000004</v>
          </cell>
          <cell r="M11">
            <v>4468.2</v>
          </cell>
          <cell r="N11">
            <v>4433</v>
          </cell>
          <cell r="O11">
            <v>4801.8</v>
          </cell>
          <cell r="P11">
            <v>4548.8999999999996</v>
          </cell>
          <cell r="Q11">
            <v>5028.1000000000004</v>
          </cell>
          <cell r="R11">
            <v>4546.7</v>
          </cell>
          <cell r="S11">
            <v>5396.2</v>
          </cell>
          <cell r="T11">
            <v>5566.7</v>
          </cell>
          <cell r="U11">
            <v>6025</v>
          </cell>
          <cell r="V11">
            <v>6004.2</v>
          </cell>
          <cell r="W11">
            <v>6310.2</v>
          </cell>
          <cell r="X11">
            <v>6009.5</v>
          </cell>
          <cell r="Y11">
            <v>6490.2</v>
          </cell>
          <cell r="Z11">
            <v>5693.8</v>
          </cell>
          <cell r="AA11">
            <v>7224.6</v>
          </cell>
          <cell r="AB11">
            <v>6573.64</v>
          </cell>
          <cell r="AC11">
            <v>7389.4</v>
          </cell>
          <cell r="AD11">
            <v>5930.4</v>
          </cell>
          <cell r="AE11">
            <v>6797.3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-520.4</v>
          </cell>
          <cell r="AK11">
            <v>-626.29999999999995</v>
          </cell>
          <cell r="AL11">
            <v>-635.6</v>
          </cell>
          <cell r="AM11">
            <v>-691</v>
          </cell>
          <cell r="AN11">
            <v>-637.9</v>
          </cell>
          <cell r="AO11">
            <v>-639.1</v>
          </cell>
          <cell r="AP11">
            <v>-633.20000000000005</v>
          </cell>
          <cell r="AQ11">
            <v>-613</v>
          </cell>
          <cell r="AR11">
            <v>-521.20000000000005</v>
          </cell>
          <cell r="AS11">
            <v>-532.1</v>
          </cell>
          <cell r="AT11">
            <v>-439.8</v>
          </cell>
          <cell r="AU11">
            <v>-552.6</v>
          </cell>
          <cell r="AV11">
            <v>-590.1</v>
          </cell>
          <cell r="AW11">
            <v>-649.29999999999995</v>
          </cell>
          <cell r="AX11">
            <v>-637.6</v>
          </cell>
          <cell r="AY11">
            <v>-681.3</v>
          </cell>
          <cell r="AZ11">
            <v>-645.1</v>
          </cell>
          <cell r="BA11">
            <v>-659.6</v>
          </cell>
          <cell r="BB11">
            <v>0</v>
          </cell>
          <cell r="BC11">
            <v>-762.3</v>
          </cell>
          <cell r="BD11">
            <v>0</v>
          </cell>
          <cell r="BE11">
            <v>-600.29999999999995</v>
          </cell>
          <cell r="BF11">
            <v>0</v>
          </cell>
          <cell r="BG11">
            <v>-485.3</v>
          </cell>
          <cell r="BH11">
            <v>0</v>
          </cell>
          <cell r="BI11">
            <v>0</v>
          </cell>
          <cell r="BJ11">
            <v>0</v>
          </cell>
          <cell r="BK11">
            <v>0</v>
          </cell>
          <cell r="BL11">
            <v>-2154.3000000000002</v>
          </cell>
          <cell r="BM11">
            <v>-2374</v>
          </cell>
          <cell r="BN11">
            <v>-2345</v>
          </cell>
          <cell r="BO11">
            <v>-2447.1999999999998</v>
          </cell>
          <cell r="BP11">
            <v>-2436.5</v>
          </cell>
          <cell r="BQ11">
            <v>-2631.6</v>
          </cell>
          <cell r="BR11">
            <v>-2676.3</v>
          </cell>
          <cell r="BS11">
            <v>-2842.7</v>
          </cell>
          <cell r="BT11">
            <v>-3038.7</v>
          </cell>
          <cell r="BU11">
            <v>-3147.1</v>
          </cell>
          <cell r="BV11">
            <v>-3023.3</v>
          </cell>
          <cell r="BW11">
            <v>-3167.7</v>
          </cell>
          <cell r="BX11">
            <v>-3639.5</v>
          </cell>
          <cell r="BY11">
            <v>-3973.7</v>
          </cell>
          <cell r="BZ11">
            <v>-3613.9</v>
          </cell>
          <cell r="CA11">
            <v>-3641.6</v>
          </cell>
          <cell r="CB11">
            <v>-3571.1</v>
          </cell>
          <cell r="CC11">
            <v>-3649.3</v>
          </cell>
          <cell r="CD11">
            <v>-3674.6</v>
          </cell>
          <cell r="CE11">
            <v>-4046.4</v>
          </cell>
          <cell r="CF11">
            <v>-4682.84</v>
          </cell>
          <cell r="CG11">
            <v>-5104</v>
          </cell>
          <cell r="CH11">
            <v>-3655.7</v>
          </cell>
          <cell r="CI11">
            <v>-3513.5</v>
          </cell>
          <cell r="CJ11">
            <v>0</v>
          </cell>
          <cell r="CK11">
            <v>0</v>
          </cell>
          <cell r="CL11">
            <v>0</v>
          </cell>
          <cell r="CM11">
            <v>0</v>
          </cell>
          <cell r="CN11">
            <v>-152</v>
          </cell>
          <cell r="CO11">
            <v>95.1</v>
          </cell>
          <cell r="CP11">
            <v>41.8</v>
          </cell>
          <cell r="CQ11">
            <v>-241.1</v>
          </cell>
          <cell r="CR11">
            <v>79.400000000000006</v>
          </cell>
          <cell r="CS11">
            <v>-102.3</v>
          </cell>
          <cell r="CT11">
            <v>59.7</v>
          </cell>
          <cell r="CU11">
            <v>-79</v>
          </cell>
          <cell r="CV11">
            <v>239.8</v>
          </cell>
          <cell r="CW11">
            <v>-50.8</v>
          </cell>
          <cell r="CX11">
            <v>260.3</v>
          </cell>
          <cell r="CY11">
            <v>-219</v>
          </cell>
          <cell r="CZ11">
            <v>64.099999999999994</v>
          </cell>
          <cell r="DA11">
            <v>190.9</v>
          </cell>
          <cell r="DB11">
            <v>-76.7</v>
          </cell>
          <cell r="DC11">
            <v>-154.69999999999999</v>
          </cell>
          <cell r="DD11">
            <v>138</v>
          </cell>
          <cell r="DE11">
            <v>61.7</v>
          </cell>
          <cell r="DF11">
            <v>119.1</v>
          </cell>
          <cell r="DG11">
            <v>-143.4</v>
          </cell>
          <cell r="DH11">
            <v>194.86</v>
          </cell>
          <cell r="DI11">
            <v>512.29999999999995</v>
          </cell>
          <cell r="DJ11">
            <v>-321.89999999999998</v>
          </cell>
          <cell r="DK11">
            <v>-267.3</v>
          </cell>
          <cell r="DL11">
            <v>0</v>
          </cell>
          <cell r="DM11">
            <v>0</v>
          </cell>
          <cell r="DN11">
            <v>0</v>
          </cell>
          <cell r="DO11">
            <v>0</v>
          </cell>
          <cell r="DP11">
            <v>0</v>
          </cell>
          <cell r="DQ11">
            <v>0</v>
          </cell>
          <cell r="DR11">
            <v>0</v>
          </cell>
          <cell r="DS11">
            <v>0</v>
          </cell>
          <cell r="DT11">
            <v>0</v>
          </cell>
          <cell r="DU11">
            <v>0</v>
          </cell>
          <cell r="DV11">
            <v>0</v>
          </cell>
          <cell r="DW11">
            <v>0</v>
          </cell>
          <cell r="DX11">
            <v>0</v>
          </cell>
          <cell r="DY11">
            <v>0</v>
          </cell>
          <cell r="DZ11">
            <v>0</v>
          </cell>
          <cell r="EA11">
            <v>0</v>
          </cell>
          <cell r="EB11">
            <v>0</v>
          </cell>
          <cell r="EC11">
            <v>0</v>
          </cell>
          <cell r="ED11">
            <v>0</v>
          </cell>
          <cell r="EE11">
            <v>0</v>
          </cell>
          <cell r="EF11">
            <v>0</v>
          </cell>
          <cell r="EG11">
            <v>0</v>
          </cell>
          <cell r="EH11">
            <v>0</v>
          </cell>
          <cell r="EI11">
            <v>0</v>
          </cell>
          <cell r="EJ11">
            <v>0</v>
          </cell>
          <cell r="EK11">
            <v>0</v>
          </cell>
          <cell r="EL11">
            <v>0</v>
          </cell>
          <cell r="EM11">
            <v>0</v>
          </cell>
          <cell r="EN11">
            <v>0</v>
          </cell>
          <cell r="EO11">
            <v>0</v>
          </cell>
          <cell r="EP11">
            <v>0</v>
          </cell>
          <cell r="EQ11">
            <v>0</v>
          </cell>
          <cell r="ER11">
            <v>-278.60000000000002</v>
          </cell>
          <cell r="ES11">
            <v>-296.3</v>
          </cell>
          <cell r="ET11">
            <v>-309.89999999999998</v>
          </cell>
          <cell r="EU11">
            <v>-274.10000000000002</v>
          </cell>
          <cell r="EV11">
            <v>-282.8</v>
          </cell>
          <cell r="EW11">
            <v>-284</v>
          </cell>
          <cell r="EX11">
            <v>-273.60000000000002</v>
          </cell>
          <cell r="EY11">
            <v>-254</v>
          </cell>
          <cell r="EZ11">
            <v>-293.5</v>
          </cell>
          <cell r="FA11">
            <v>-302.3</v>
          </cell>
          <cell r="FB11">
            <v>-302.89999999999998</v>
          </cell>
          <cell r="FC11">
            <v>-283.8</v>
          </cell>
          <cell r="FD11">
            <v>-307.89999999999998</v>
          </cell>
          <cell r="FE11">
            <v>-328.8</v>
          </cell>
          <cell r="FF11">
            <v>-324.89999999999998</v>
          </cell>
          <cell r="FG11">
            <v>-316.10000000000002</v>
          </cell>
          <cell r="FH11">
            <v>-343.9</v>
          </cell>
          <cell r="FI11">
            <v>-399</v>
          </cell>
          <cell r="FJ11">
            <v>-351.1</v>
          </cell>
          <cell r="FK11">
            <v>-336.2</v>
          </cell>
          <cell r="FL11">
            <v>-375.13</v>
          </cell>
          <cell r="FM11">
            <v>-386.4</v>
          </cell>
          <cell r="FN11">
            <v>-383</v>
          </cell>
          <cell r="FO11">
            <v>-462.4</v>
          </cell>
          <cell r="FP11">
            <v>0</v>
          </cell>
          <cell r="FQ11">
            <v>0</v>
          </cell>
          <cell r="FR11">
            <v>0</v>
          </cell>
          <cell r="FS11">
            <v>0</v>
          </cell>
          <cell r="FT11">
            <v>-699.7</v>
          </cell>
          <cell r="FU11">
            <v>-740</v>
          </cell>
          <cell r="FV11">
            <v>-734</v>
          </cell>
          <cell r="FW11">
            <v>-895.8</v>
          </cell>
          <cell r="FX11">
            <v>-697.1</v>
          </cell>
          <cell r="FY11">
            <v>-807.7</v>
          </cell>
          <cell r="FZ11">
            <v>-775.8</v>
          </cell>
          <cell r="GA11">
            <v>-922.9</v>
          </cell>
          <cell r="GB11">
            <v>-811.8</v>
          </cell>
          <cell r="GC11">
            <v>-879.2</v>
          </cell>
          <cell r="GD11">
            <v>-844.3</v>
          </cell>
          <cell r="GE11">
            <v>-915.2</v>
          </cell>
          <cell r="GF11">
            <v>-907.9</v>
          </cell>
          <cell r="GG11">
            <v>-994.5</v>
          </cell>
          <cell r="GH11">
            <v>-961</v>
          </cell>
          <cell r="GI11">
            <v>-1077.3</v>
          </cell>
          <cell r="GJ11">
            <v>-1093.9000000000001</v>
          </cell>
          <cell r="GK11">
            <v>-1320.4</v>
          </cell>
          <cell r="GL11">
            <v>-1328</v>
          </cell>
          <cell r="GM11">
            <v>-1551</v>
          </cell>
          <cell r="GN11">
            <v>-1710.98</v>
          </cell>
          <cell r="GO11">
            <v>-1807.2</v>
          </cell>
          <cell r="GP11">
            <v>-1457.7</v>
          </cell>
          <cell r="GQ11">
            <v>-1498.1</v>
          </cell>
          <cell r="GR11">
            <v>0</v>
          </cell>
          <cell r="GS11">
            <v>0</v>
          </cell>
          <cell r="GT11">
            <v>0</v>
          </cell>
          <cell r="GU11">
            <v>0</v>
          </cell>
          <cell r="GV11">
            <v>-55.7</v>
          </cell>
          <cell r="GW11">
            <v>-55.1</v>
          </cell>
          <cell r="GX11">
            <v>-57.7</v>
          </cell>
          <cell r="GY11">
            <v>-52.5</v>
          </cell>
          <cell r="GZ11">
            <v>-58.3</v>
          </cell>
          <cell r="HA11">
            <v>-54.7</v>
          </cell>
          <cell r="HB11">
            <v>-55.4</v>
          </cell>
          <cell r="HC11">
            <v>-52.2</v>
          </cell>
          <cell r="HD11">
            <v>-53.7</v>
          </cell>
          <cell r="HE11">
            <v>-56.2</v>
          </cell>
          <cell r="HF11">
            <v>-56.9</v>
          </cell>
          <cell r="HG11">
            <v>-57.7</v>
          </cell>
          <cell r="HH11">
            <v>-75.5</v>
          </cell>
          <cell r="HI11">
            <v>-77.7</v>
          </cell>
          <cell r="HJ11">
            <v>-78.400000000000006</v>
          </cell>
          <cell r="HK11">
            <v>-79</v>
          </cell>
          <cell r="HL11">
            <v>-80</v>
          </cell>
          <cell r="HM11">
            <v>-79.3</v>
          </cell>
          <cell r="HN11">
            <v>-75.099999999999994</v>
          </cell>
          <cell r="HO11">
            <v>-95.5</v>
          </cell>
          <cell r="HP11">
            <v>-86.73</v>
          </cell>
          <cell r="HQ11">
            <v>-42.6</v>
          </cell>
          <cell r="HR11">
            <v>-63.2</v>
          </cell>
          <cell r="HS11">
            <v>-63.6</v>
          </cell>
          <cell r="HT11">
            <v>0</v>
          </cell>
          <cell r="HU11">
            <v>0</v>
          </cell>
          <cell r="HV11">
            <v>0</v>
          </cell>
          <cell r="HW11">
            <v>0</v>
          </cell>
          <cell r="HX11">
            <v>0</v>
          </cell>
          <cell r="HY11">
            <v>0</v>
          </cell>
          <cell r="HZ11">
            <v>0</v>
          </cell>
          <cell r="IA11">
            <v>0</v>
          </cell>
          <cell r="IB11">
            <v>0</v>
          </cell>
          <cell r="IC11">
            <v>0</v>
          </cell>
          <cell r="ID11">
            <v>0</v>
          </cell>
          <cell r="IE11">
            <v>0</v>
          </cell>
          <cell r="IF11">
            <v>0</v>
          </cell>
          <cell r="IG11">
            <v>0</v>
          </cell>
          <cell r="IH11">
            <v>0</v>
          </cell>
          <cell r="II11">
            <v>0</v>
          </cell>
          <cell r="IJ11">
            <v>0</v>
          </cell>
          <cell r="IK11">
            <v>0</v>
          </cell>
          <cell r="IL11">
            <v>0</v>
          </cell>
          <cell r="IM11">
            <v>0</v>
          </cell>
          <cell r="IN11">
            <v>0</v>
          </cell>
          <cell r="IO11">
            <v>0</v>
          </cell>
          <cell r="IP11">
            <v>0</v>
          </cell>
          <cell r="IQ11">
            <v>0</v>
          </cell>
          <cell r="IR11">
            <v>0</v>
          </cell>
          <cell r="IS11">
            <v>0</v>
          </cell>
          <cell r="IT11">
            <v>0</v>
          </cell>
          <cell r="IU11">
            <v>0</v>
          </cell>
        </row>
        <row r="12">
          <cell r="A12" t="str">
            <v>CLTO IN</v>
          </cell>
          <cell r="B12" t="str">
            <v>Clutch Auto</v>
          </cell>
          <cell r="C12" t="str">
            <v>Auto Ancillaries</v>
          </cell>
          <cell r="D12">
            <v>0</v>
          </cell>
          <cell r="E12">
            <v>0</v>
          </cell>
          <cell r="F12">
            <v>0</v>
          </cell>
          <cell r="G12">
            <v>0</v>
          </cell>
          <cell r="H12">
            <v>0</v>
          </cell>
          <cell r="I12">
            <v>0</v>
          </cell>
          <cell r="J12">
            <v>0</v>
          </cell>
          <cell r="K12">
            <v>263.27</v>
          </cell>
          <cell r="L12">
            <v>198.9</v>
          </cell>
          <cell r="M12">
            <v>200.78</v>
          </cell>
          <cell r="N12">
            <v>249.74</v>
          </cell>
          <cell r="O12">
            <v>278.04000000000002</v>
          </cell>
          <cell r="P12">
            <v>294.33</v>
          </cell>
          <cell r="Q12">
            <v>324.97000000000003</v>
          </cell>
          <cell r="R12">
            <v>380.36</v>
          </cell>
          <cell r="S12">
            <v>493.5</v>
          </cell>
          <cell r="T12">
            <v>399.60699999999997</v>
          </cell>
          <cell r="U12">
            <v>498.74299999999999</v>
          </cell>
          <cell r="V12">
            <v>547.10699999999997</v>
          </cell>
          <cell r="W12">
            <v>909.55899999999997</v>
          </cell>
          <cell r="X12">
            <v>451.57799999999997</v>
          </cell>
          <cell r="Y12">
            <v>504.59</v>
          </cell>
          <cell r="Z12">
            <v>554.803</v>
          </cell>
          <cell r="AA12">
            <v>657.79</v>
          </cell>
          <cell r="AB12">
            <v>454.84300000000002</v>
          </cell>
          <cell r="AC12">
            <v>549.55399999999997</v>
          </cell>
          <cell r="AD12">
            <v>402.10500000000002</v>
          </cell>
          <cell r="AE12">
            <v>553.91099999999994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O12">
            <v>0</v>
          </cell>
          <cell r="AP12">
            <v>0</v>
          </cell>
          <cell r="AQ12">
            <v>0</v>
          </cell>
          <cell r="AR12">
            <v>0</v>
          </cell>
          <cell r="AS12">
            <v>0</v>
          </cell>
          <cell r="AT12">
            <v>0</v>
          </cell>
          <cell r="AU12">
            <v>0</v>
          </cell>
          <cell r="AV12">
            <v>0</v>
          </cell>
          <cell r="AW12">
            <v>0</v>
          </cell>
          <cell r="AX12">
            <v>0</v>
          </cell>
          <cell r="AY12">
            <v>0</v>
          </cell>
          <cell r="AZ12">
            <v>0</v>
          </cell>
          <cell r="BA12">
            <v>0</v>
          </cell>
          <cell r="BB12">
            <v>0</v>
          </cell>
          <cell r="BC12">
            <v>0</v>
          </cell>
          <cell r="BD12">
            <v>0</v>
          </cell>
          <cell r="BE12">
            <v>0</v>
          </cell>
          <cell r="BF12">
            <v>0</v>
          </cell>
          <cell r="BG12">
            <v>0</v>
          </cell>
          <cell r="BH12">
            <v>0</v>
          </cell>
          <cell r="BI12">
            <v>0</v>
          </cell>
          <cell r="BJ12">
            <v>0</v>
          </cell>
          <cell r="BK12">
            <v>0</v>
          </cell>
          <cell r="BL12">
            <v>0</v>
          </cell>
          <cell r="BM12">
            <v>0</v>
          </cell>
          <cell r="BN12">
            <v>0</v>
          </cell>
          <cell r="BO12">
            <v>-132.84299999999999</v>
          </cell>
          <cell r="BP12">
            <v>-101.67100000000001</v>
          </cell>
          <cell r="BQ12">
            <v>-103.742</v>
          </cell>
          <cell r="BR12">
            <v>-133.63</v>
          </cell>
          <cell r="BS12">
            <v>-169.018</v>
          </cell>
          <cell r="BT12">
            <v>-165.91900000000001</v>
          </cell>
          <cell r="BU12">
            <v>-174.69399999999999</v>
          </cell>
          <cell r="BV12">
            <v>-205.29499999999999</v>
          </cell>
          <cell r="BW12">
            <v>-302.65499999999997</v>
          </cell>
          <cell r="BX12">
            <v>-222.43299999999999</v>
          </cell>
          <cell r="BY12">
            <v>-287.04399999999998</v>
          </cell>
          <cell r="BZ12">
            <v>-316.2</v>
          </cell>
          <cell r="CA12">
            <v>-617.80499999999995</v>
          </cell>
          <cell r="CB12">
            <v>-242.44499999999999</v>
          </cell>
          <cell r="CC12">
            <v>-285.22000000000003</v>
          </cell>
          <cell r="CD12">
            <v>-321.036</v>
          </cell>
          <cell r="CE12">
            <v>-498.67</v>
          </cell>
          <cell r="CF12">
            <v>-267.45999999999998</v>
          </cell>
          <cell r="CG12">
            <v>-342.07400000000001</v>
          </cell>
          <cell r="CH12">
            <v>-259.18200000000002</v>
          </cell>
          <cell r="CI12">
            <v>-307.21699999999998</v>
          </cell>
          <cell r="CJ12">
            <v>0</v>
          </cell>
          <cell r="CK12">
            <v>0</v>
          </cell>
          <cell r="CL12">
            <v>0</v>
          </cell>
          <cell r="CM12">
            <v>0</v>
          </cell>
          <cell r="CN12">
            <v>0</v>
          </cell>
          <cell r="CO12">
            <v>0</v>
          </cell>
          <cell r="CP12">
            <v>0</v>
          </cell>
          <cell r="CQ12">
            <v>1.9510000000000001</v>
          </cell>
          <cell r="CR12">
            <v>-3.673</v>
          </cell>
          <cell r="CS12">
            <v>-2.3130000000000002</v>
          </cell>
          <cell r="CT12">
            <v>1.6140000000000001</v>
          </cell>
          <cell r="CU12">
            <v>25.399000000000001</v>
          </cell>
          <cell r="CV12">
            <v>-5.9429999999999996</v>
          </cell>
          <cell r="CW12">
            <v>-0.77800000000000002</v>
          </cell>
          <cell r="CX12">
            <v>-4.51</v>
          </cell>
          <cell r="CY12">
            <v>19.422000000000001</v>
          </cell>
          <cell r="CZ12">
            <v>-6.0309999999999997</v>
          </cell>
          <cell r="DA12">
            <v>10.45</v>
          </cell>
          <cell r="DB12">
            <v>2.7669999999999999</v>
          </cell>
          <cell r="DC12">
            <v>46.226999999999997</v>
          </cell>
          <cell r="DD12">
            <v>-18.8</v>
          </cell>
          <cell r="DE12">
            <v>-8.59</v>
          </cell>
          <cell r="DF12">
            <v>-0.38300000000000001</v>
          </cell>
          <cell r="DG12">
            <v>69.3</v>
          </cell>
          <cell r="DH12">
            <v>-1.88</v>
          </cell>
          <cell r="DI12">
            <v>1.732</v>
          </cell>
          <cell r="DJ12">
            <v>39.323999999999998</v>
          </cell>
          <cell r="DK12">
            <v>-33.424999999999997</v>
          </cell>
          <cell r="DL12">
            <v>0</v>
          </cell>
          <cell r="DM12">
            <v>0</v>
          </cell>
          <cell r="DN12">
            <v>0</v>
          </cell>
          <cell r="DO12">
            <v>0</v>
          </cell>
          <cell r="DP12">
            <v>0</v>
          </cell>
          <cell r="DQ12">
            <v>0</v>
          </cell>
          <cell r="DR12">
            <v>0</v>
          </cell>
          <cell r="DS12">
            <v>0</v>
          </cell>
          <cell r="DT12">
            <v>0</v>
          </cell>
          <cell r="DU12">
            <v>0</v>
          </cell>
          <cell r="DV12">
            <v>0</v>
          </cell>
          <cell r="DW12">
            <v>0</v>
          </cell>
          <cell r="DX12">
            <v>0</v>
          </cell>
          <cell r="DY12">
            <v>0</v>
          </cell>
          <cell r="DZ12">
            <v>0</v>
          </cell>
          <cell r="EA12">
            <v>0</v>
          </cell>
          <cell r="EB12">
            <v>0</v>
          </cell>
          <cell r="EC12">
            <v>0</v>
          </cell>
          <cell r="ED12">
            <v>0</v>
          </cell>
          <cell r="EE12">
            <v>0</v>
          </cell>
          <cell r="EF12">
            <v>0</v>
          </cell>
          <cell r="EG12">
            <v>0</v>
          </cell>
          <cell r="EH12">
            <v>0</v>
          </cell>
          <cell r="EI12">
            <v>0</v>
          </cell>
          <cell r="EJ12">
            <v>0</v>
          </cell>
          <cell r="EK12">
            <v>0</v>
          </cell>
          <cell r="EL12">
            <v>0</v>
          </cell>
          <cell r="EM12">
            <v>0</v>
          </cell>
          <cell r="EN12">
            <v>0</v>
          </cell>
          <cell r="EO12">
            <v>0</v>
          </cell>
          <cell r="EP12">
            <v>0</v>
          </cell>
          <cell r="EQ12">
            <v>0</v>
          </cell>
          <cell r="ER12">
            <v>0</v>
          </cell>
          <cell r="ES12">
            <v>0</v>
          </cell>
          <cell r="ET12">
            <v>0</v>
          </cell>
          <cell r="EU12">
            <v>-27.943999999999999</v>
          </cell>
          <cell r="EV12">
            <v>-24.265999999999998</v>
          </cell>
          <cell r="EW12">
            <v>-26.759</v>
          </cell>
          <cell r="EX12">
            <v>-25.402000000000001</v>
          </cell>
          <cell r="EY12">
            <v>-25.285</v>
          </cell>
          <cell r="EZ12">
            <v>-25.312999999999999</v>
          </cell>
          <cell r="FA12">
            <v>-30.585000000000001</v>
          </cell>
          <cell r="FB12">
            <v>-31.277000000000001</v>
          </cell>
          <cell r="FC12">
            <v>-33.430999999999997</v>
          </cell>
          <cell r="FD12">
            <v>-33.829000000000001</v>
          </cell>
          <cell r="FE12">
            <v>-42.433</v>
          </cell>
          <cell r="FF12">
            <v>-43.594000000000001</v>
          </cell>
          <cell r="FG12">
            <v>-42.591999999999999</v>
          </cell>
          <cell r="FH12">
            <v>-39.091000000000001</v>
          </cell>
          <cell r="FI12">
            <v>-43.85</v>
          </cell>
          <cell r="FJ12">
            <v>-47.417000000000002</v>
          </cell>
          <cell r="FK12">
            <v>-46.59</v>
          </cell>
          <cell r="FL12">
            <v>-45.8</v>
          </cell>
          <cell r="FM12">
            <v>-58.616</v>
          </cell>
          <cell r="FN12">
            <v>-57.558999999999997</v>
          </cell>
          <cell r="FO12">
            <v>-50.719000000000001</v>
          </cell>
          <cell r="FP12">
            <v>0</v>
          </cell>
          <cell r="FQ12">
            <v>0</v>
          </cell>
          <cell r="FR12">
            <v>0</v>
          </cell>
          <cell r="FS12">
            <v>0</v>
          </cell>
          <cell r="FT12">
            <v>0</v>
          </cell>
          <cell r="FU12">
            <v>0</v>
          </cell>
          <cell r="FV12">
            <v>0</v>
          </cell>
          <cell r="FW12">
            <v>-60.088999999999999</v>
          </cell>
          <cell r="FX12">
            <v>-46.069000000000003</v>
          </cell>
          <cell r="FY12">
            <v>-45.65</v>
          </cell>
          <cell r="FZ12">
            <v>-56.497999999999998</v>
          </cell>
          <cell r="GA12">
            <v>-53.639000000000003</v>
          </cell>
          <cell r="GB12">
            <v>-51.405000000000001</v>
          </cell>
          <cell r="GC12">
            <v>-66.108000000000004</v>
          </cell>
          <cell r="GD12">
            <v>-85.662000000000006</v>
          </cell>
          <cell r="GE12">
            <v>-101.301</v>
          </cell>
          <cell r="GF12">
            <v>-77.164000000000001</v>
          </cell>
          <cell r="GG12">
            <v>-98.016000000000005</v>
          </cell>
          <cell r="GH12">
            <v>-93.748999999999995</v>
          </cell>
          <cell r="GI12">
            <v>-155.49</v>
          </cell>
          <cell r="GJ12">
            <v>-75.191999999999993</v>
          </cell>
          <cell r="GK12">
            <v>-77.81</v>
          </cell>
          <cell r="GL12">
            <v>-82.84</v>
          </cell>
          <cell r="GM12">
            <v>-115.92</v>
          </cell>
          <cell r="GN12">
            <v>-77.400000000000006</v>
          </cell>
          <cell r="GO12">
            <v>-88.433999999999997</v>
          </cell>
          <cell r="GP12">
            <v>-74.947999999999993</v>
          </cell>
          <cell r="GQ12">
            <v>-73.349000000000004</v>
          </cell>
          <cell r="GR12">
            <v>0</v>
          </cell>
          <cell r="GS12">
            <v>0</v>
          </cell>
          <cell r="GT12">
            <v>0</v>
          </cell>
          <cell r="GU12">
            <v>0</v>
          </cell>
          <cell r="GV12">
            <v>0</v>
          </cell>
          <cell r="GW12">
            <v>0</v>
          </cell>
          <cell r="GX12">
            <v>0</v>
          </cell>
          <cell r="GY12">
            <v>-10.86</v>
          </cell>
          <cell r="GZ12">
            <v>-10.75</v>
          </cell>
          <cell r="HA12">
            <v>-11.55</v>
          </cell>
          <cell r="HB12">
            <v>-11.44</v>
          </cell>
          <cell r="HC12">
            <v>-11.06</v>
          </cell>
          <cell r="HD12">
            <v>-10.85</v>
          </cell>
          <cell r="HE12">
            <v>-12.2</v>
          </cell>
          <cell r="HF12">
            <v>-11.76</v>
          </cell>
          <cell r="HG12">
            <v>-12.24</v>
          </cell>
          <cell r="HH12">
            <v>-11.95</v>
          </cell>
          <cell r="HI12">
            <v>-12.225</v>
          </cell>
          <cell r="HJ12">
            <v>-12.965999999999999</v>
          </cell>
          <cell r="HK12">
            <v>-14.406000000000001</v>
          </cell>
          <cell r="HL12">
            <v>-13.15</v>
          </cell>
          <cell r="HM12">
            <v>-13.56</v>
          </cell>
          <cell r="HN12">
            <v>-13.356999999999999</v>
          </cell>
          <cell r="HO12">
            <v>-18.829999999999998</v>
          </cell>
          <cell r="HP12">
            <v>-14.75</v>
          </cell>
          <cell r="HQ12">
            <v>-15.355</v>
          </cell>
          <cell r="HR12">
            <v>-16.483000000000001</v>
          </cell>
          <cell r="HS12">
            <v>-31.155999999999999</v>
          </cell>
          <cell r="HT12">
            <v>0</v>
          </cell>
          <cell r="HU12">
            <v>0</v>
          </cell>
          <cell r="HV12">
            <v>0</v>
          </cell>
          <cell r="HW12">
            <v>0</v>
          </cell>
          <cell r="HX12">
            <v>0</v>
          </cell>
          <cell r="HY12">
            <v>0</v>
          </cell>
          <cell r="HZ12">
            <v>0</v>
          </cell>
          <cell r="IA12">
            <v>0</v>
          </cell>
          <cell r="IB12">
            <v>0</v>
          </cell>
          <cell r="IC12">
            <v>0</v>
          </cell>
          <cell r="ID12">
            <v>0</v>
          </cell>
          <cell r="IE12">
            <v>0</v>
          </cell>
          <cell r="IF12">
            <v>0</v>
          </cell>
          <cell r="IG12">
            <v>0</v>
          </cell>
          <cell r="IH12">
            <v>0</v>
          </cell>
          <cell r="II12">
            <v>0</v>
          </cell>
          <cell r="IJ12">
            <v>0</v>
          </cell>
          <cell r="IK12">
            <v>0</v>
          </cell>
          <cell r="IL12">
            <v>0</v>
          </cell>
          <cell r="IM12">
            <v>0</v>
          </cell>
          <cell r="IN12">
            <v>0</v>
          </cell>
          <cell r="IO12">
            <v>0</v>
          </cell>
          <cell r="IP12">
            <v>0</v>
          </cell>
          <cell r="IQ12">
            <v>0</v>
          </cell>
          <cell r="IR12">
            <v>0</v>
          </cell>
          <cell r="IS12">
            <v>0</v>
          </cell>
          <cell r="IT12">
            <v>0</v>
          </cell>
          <cell r="IU12">
            <v>0</v>
          </cell>
        </row>
        <row r="13">
          <cell r="A13" t="str">
            <v>SRFN IN</v>
          </cell>
          <cell r="B13" t="str">
            <v>Denso India</v>
          </cell>
          <cell r="C13" t="str">
            <v>Auto Ancillaries</v>
          </cell>
          <cell r="D13">
            <v>487</v>
          </cell>
          <cell r="E13">
            <v>570.79999999999995</v>
          </cell>
          <cell r="F13">
            <v>567.79999999999995</v>
          </cell>
          <cell r="G13">
            <v>574</v>
          </cell>
          <cell r="H13">
            <v>614</v>
          </cell>
          <cell r="I13">
            <v>646.79999999999995</v>
          </cell>
          <cell r="J13">
            <v>665.5</v>
          </cell>
          <cell r="K13">
            <v>891.8</v>
          </cell>
          <cell r="L13">
            <v>871.2</v>
          </cell>
          <cell r="M13">
            <v>927.5</v>
          </cell>
          <cell r="N13">
            <v>943.8</v>
          </cell>
          <cell r="O13">
            <v>1050.9000000000001</v>
          </cell>
          <cell r="P13">
            <v>954.5</v>
          </cell>
          <cell r="Q13">
            <v>1029.7</v>
          </cell>
          <cell r="R13">
            <v>1028.0999999999999</v>
          </cell>
          <cell r="S13">
            <v>1170.7</v>
          </cell>
          <cell r="T13">
            <v>1103.5999999999999</v>
          </cell>
          <cell r="U13">
            <v>1243</v>
          </cell>
          <cell r="V13">
            <v>1148.0999999999999</v>
          </cell>
          <cell r="W13">
            <v>1396.5</v>
          </cell>
          <cell r="X13">
            <v>1265</v>
          </cell>
          <cell r="Y13">
            <v>1353.5</v>
          </cell>
          <cell r="Z13">
            <v>1291</v>
          </cell>
          <cell r="AA13">
            <v>1520.1</v>
          </cell>
          <cell r="AB13">
            <v>1448.8</v>
          </cell>
          <cell r="AC13">
            <v>1538.9</v>
          </cell>
          <cell r="AD13">
            <v>1407.5</v>
          </cell>
          <cell r="AE13">
            <v>1527.4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-123.2</v>
          </cell>
          <cell r="AN13">
            <v>-120.5</v>
          </cell>
          <cell r="AO13">
            <v>-131.30000000000001</v>
          </cell>
          <cell r="AP13">
            <v>-128.4</v>
          </cell>
          <cell r="AQ13">
            <v>-147.19999999999999</v>
          </cell>
          <cell r="AR13">
            <v>-135</v>
          </cell>
          <cell r="AS13">
            <v>-143.19999999999999</v>
          </cell>
          <cell r="AT13">
            <v>-141</v>
          </cell>
          <cell r="AU13">
            <v>-153.80000000000001</v>
          </cell>
          <cell r="AV13">
            <v>-151.19999999999999</v>
          </cell>
          <cell r="AW13">
            <v>-172</v>
          </cell>
          <cell r="AX13">
            <v>-157.5</v>
          </cell>
          <cell r="AY13">
            <v>-200.7</v>
          </cell>
          <cell r="AZ13">
            <v>-169.1</v>
          </cell>
          <cell r="BA13">
            <v>-189.2</v>
          </cell>
          <cell r="BB13">
            <v>-193.7</v>
          </cell>
          <cell r="BC13">
            <v>-220.4</v>
          </cell>
          <cell r="BD13">
            <v>-210</v>
          </cell>
          <cell r="BE13">
            <v>-223.2</v>
          </cell>
          <cell r="BF13">
            <v>-183</v>
          </cell>
          <cell r="BG13">
            <v>0</v>
          </cell>
          <cell r="BH13">
            <v>-308.2</v>
          </cell>
          <cell r="BI13">
            <v>-361.6</v>
          </cell>
          <cell r="BJ13">
            <v>-377.6</v>
          </cell>
          <cell r="BK13">
            <v>-354.6</v>
          </cell>
          <cell r="BL13">
            <v>-365.3</v>
          </cell>
          <cell r="BM13">
            <v>-422.1</v>
          </cell>
          <cell r="BN13">
            <v>-433.2</v>
          </cell>
          <cell r="BO13">
            <v>-489.6</v>
          </cell>
          <cell r="BP13">
            <v>-490.7</v>
          </cell>
          <cell r="BQ13">
            <v>-534</v>
          </cell>
          <cell r="BR13">
            <v>-548.6</v>
          </cell>
          <cell r="BS13">
            <v>-597.79999999999995</v>
          </cell>
          <cell r="BT13">
            <v>-546.9</v>
          </cell>
          <cell r="BU13">
            <v>-602.29999999999995</v>
          </cell>
          <cell r="BV13">
            <v>-609.5</v>
          </cell>
          <cell r="BW13">
            <v>-634.79999999999995</v>
          </cell>
          <cell r="BX13">
            <v>-661.5</v>
          </cell>
          <cell r="BY13">
            <v>-723.7</v>
          </cell>
          <cell r="BZ13">
            <v>-719.6</v>
          </cell>
          <cell r="CA13">
            <v>-794.9</v>
          </cell>
          <cell r="CB13">
            <v>-755.2</v>
          </cell>
          <cell r="CC13">
            <v>-785.4</v>
          </cell>
          <cell r="CD13">
            <v>-768.2</v>
          </cell>
          <cell r="CE13">
            <v>-786</v>
          </cell>
          <cell r="CF13">
            <v>-800.7</v>
          </cell>
          <cell r="CG13">
            <v>-842.8</v>
          </cell>
          <cell r="CH13">
            <v>-765.7</v>
          </cell>
          <cell r="CI13">
            <v>-939</v>
          </cell>
          <cell r="CJ13">
            <v>-7.9</v>
          </cell>
          <cell r="CK13">
            <v>7.1</v>
          </cell>
          <cell r="CL13">
            <v>23.7</v>
          </cell>
          <cell r="CM13">
            <v>1.2</v>
          </cell>
          <cell r="CN13">
            <v>-28</v>
          </cell>
          <cell r="CO13">
            <v>27.7</v>
          </cell>
          <cell r="CP13">
            <v>-0.9</v>
          </cell>
          <cell r="CQ13">
            <v>-14.9</v>
          </cell>
          <cell r="CR13">
            <v>-4.5999999999999996</v>
          </cell>
          <cell r="CS13">
            <v>-4</v>
          </cell>
          <cell r="CT13">
            <v>9.8000000000000007</v>
          </cell>
          <cell r="CU13">
            <v>13.3</v>
          </cell>
          <cell r="CV13">
            <v>-14.3</v>
          </cell>
          <cell r="CW13">
            <v>-3.3</v>
          </cell>
          <cell r="CX13">
            <v>20.399999999999999</v>
          </cell>
          <cell r="CY13">
            <v>-14.9</v>
          </cell>
          <cell r="CZ13">
            <v>-4.7</v>
          </cell>
          <cell r="DA13">
            <v>4.8</v>
          </cell>
          <cell r="DB13">
            <v>17.5</v>
          </cell>
          <cell r="DC13">
            <v>51.1</v>
          </cell>
          <cell r="DD13">
            <v>-1</v>
          </cell>
          <cell r="DE13">
            <v>-11.1</v>
          </cell>
          <cell r="DF13">
            <v>21.5</v>
          </cell>
          <cell r="DG13">
            <v>37.5</v>
          </cell>
          <cell r="DH13">
            <v>17.5</v>
          </cell>
          <cell r="DI13">
            <v>98.2</v>
          </cell>
          <cell r="DJ13">
            <v>-84.1</v>
          </cell>
          <cell r="DK13">
            <v>179.5</v>
          </cell>
          <cell r="DL13">
            <v>0</v>
          </cell>
          <cell r="DM13">
            <v>0</v>
          </cell>
          <cell r="DN13">
            <v>0</v>
          </cell>
          <cell r="DO13">
            <v>0</v>
          </cell>
          <cell r="DP13">
            <v>0</v>
          </cell>
          <cell r="DQ13">
            <v>0</v>
          </cell>
          <cell r="DR13">
            <v>0</v>
          </cell>
          <cell r="DS13">
            <v>0</v>
          </cell>
          <cell r="DT13">
            <v>0</v>
          </cell>
          <cell r="DU13">
            <v>0</v>
          </cell>
          <cell r="DV13">
            <v>0</v>
          </cell>
          <cell r="DW13">
            <v>0</v>
          </cell>
          <cell r="DX13">
            <v>0</v>
          </cell>
          <cell r="DY13">
            <v>0</v>
          </cell>
          <cell r="DZ13">
            <v>0</v>
          </cell>
          <cell r="EA13">
            <v>0</v>
          </cell>
          <cell r="EB13">
            <v>0</v>
          </cell>
          <cell r="EC13">
            <v>0</v>
          </cell>
          <cell r="ED13">
            <v>0</v>
          </cell>
          <cell r="EE13">
            <v>0</v>
          </cell>
          <cell r="EF13">
            <v>0</v>
          </cell>
          <cell r="EG13">
            <v>0</v>
          </cell>
          <cell r="EH13">
            <v>0</v>
          </cell>
          <cell r="EI13">
            <v>-149.19999999999999</v>
          </cell>
          <cell r="EJ13">
            <v>-105.6</v>
          </cell>
          <cell r="EK13">
            <v>-209.4</v>
          </cell>
          <cell r="EL13">
            <v>-72.400000000000006</v>
          </cell>
          <cell r="EM13">
            <v>-282.7</v>
          </cell>
          <cell r="EN13">
            <v>-64</v>
          </cell>
          <cell r="EO13">
            <v>-67</v>
          </cell>
          <cell r="EP13">
            <v>-63.7</v>
          </cell>
          <cell r="EQ13">
            <v>-69.900000000000006</v>
          </cell>
          <cell r="ER13">
            <v>-73.099999999999994</v>
          </cell>
          <cell r="ES13">
            <v>-73.2</v>
          </cell>
          <cell r="ET13">
            <v>-73.400000000000006</v>
          </cell>
          <cell r="EU13">
            <v>-77.5</v>
          </cell>
          <cell r="EV13">
            <v>-80.8</v>
          </cell>
          <cell r="EW13">
            <v>-85.6</v>
          </cell>
          <cell r="EX13">
            <v>-88.8</v>
          </cell>
          <cell r="EY13">
            <v>-86</v>
          </cell>
          <cell r="EZ13">
            <v>-95</v>
          </cell>
          <cell r="FA13">
            <v>-94.7</v>
          </cell>
          <cell r="FB13">
            <v>-99.3</v>
          </cell>
          <cell r="FC13">
            <v>-99.6</v>
          </cell>
          <cell r="FD13">
            <v>-103.1</v>
          </cell>
          <cell r="FE13">
            <v>-104.6</v>
          </cell>
          <cell r="FF13">
            <v>-103.6</v>
          </cell>
          <cell r="FG13">
            <v>-136.6</v>
          </cell>
          <cell r="FH13">
            <v>-127.9</v>
          </cell>
          <cell r="FI13">
            <v>-127.3</v>
          </cell>
          <cell r="FJ13">
            <v>-120.4</v>
          </cell>
          <cell r="FK13">
            <v>-136.6</v>
          </cell>
          <cell r="FL13">
            <v>-135.69999999999999</v>
          </cell>
          <cell r="FM13">
            <v>-133.1</v>
          </cell>
          <cell r="FN13">
            <v>-128.9</v>
          </cell>
          <cell r="FO13">
            <v>-198.9</v>
          </cell>
          <cell r="FP13">
            <v>-56.1</v>
          </cell>
          <cell r="FQ13">
            <v>-71</v>
          </cell>
          <cell r="FR13">
            <v>-69.2</v>
          </cell>
          <cell r="FS13">
            <v>-72.400000000000006</v>
          </cell>
          <cell r="FT13">
            <v>-73.099999999999994</v>
          </cell>
          <cell r="FU13">
            <v>-88.3</v>
          </cell>
          <cell r="FV13">
            <v>-79.2</v>
          </cell>
          <cell r="FW13">
            <v>-73.2</v>
          </cell>
          <cell r="FX13">
            <v>-93</v>
          </cell>
          <cell r="FY13">
            <v>-96.3</v>
          </cell>
          <cell r="FZ13">
            <v>-134</v>
          </cell>
          <cell r="GA13">
            <v>-83.1</v>
          </cell>
          <cell r="GB13">
            <v>-100.2</v>
          </cell>
          <cell r="GC13">
            <v>-97.3</v>
          </cell>
          <cell r="GD13">
            <v>-94.1</v>
          </cell>
          <cell r="GE13">
            <v>-100.6</v>
          </cell>
          <cell r="GF13">
            <v>-107.6</v>
          </cell>
          <cell r="GG13">
            <v>-116.8</v>
          </cell>
          <cell r="GH13">
            <v>-103.1</v>
          </cell>
          <cell r="GI13">
            <v>-113.5</v>
          </cell>
          <cell r="GJ13">
            <v>-116.8</v>
          </cell>
          <cell r="GK13">
            <v>-123.4</v>
          </cell>
          <cell r="GL13">
            <v>-120.3</v>
          </cell>
          <cell r="GM13">
            <v>-134.4</v>
          </cell>
          <cell r="GN13">
            <v>-135.30000000000001</v>
          </cell>
          <cell r="GO13">
            <v>-145.6</v>
          </cell>
          <cell r="GP13">
            <v>-137.19999999999999</v>
          </cell>
          <cell r="GQ13">
            <v>-161.9</v>
          </cell>
          <cell r="GR13">
            <v>-47.4</v>
          </cell>
          <cell r="GS13">
            <v>-48.4</v>
          </cell>
          <cell r="GT13">
            <v>-48.1</v>
          </cell>
          <cell r="GU13">
            <v>-50.2</v>
          </cell>
          <cell r="GV13">
            <v>-48.1</v>
          </cell>
          <cell r="GW13">
            <v>-48.5</v>
          </cell>
          <cell r="GX13">
            <v>-48.1</v>
          </cell>
          <cell r="GY13">
            <v>-47.9</v>
          </cell>
          <cell r="GZ13">
            <v>-34</v>
          </cell>
          <cell r="HA13">
            <v>-34.6</v>
          </cell>
          <cell r="HB13">
            <v>-35.200000000000003</v>
          </cell>
          <cell r="HC13">
            <v>-35.9</v>
          </cell>
          <cell r="HD13">
            <v>-33.299999999999997</v>
          </cell>
          <cell r="HE13">
            <v>-34.4</v>
          </cell>
          <cell r="HF13">
            <v>-34.200000000000003</v>
          </cell>
          <cell r="HG13">
            <v>-34.799999999999997</v>
          </cell>
          <cell r="HH13">
            <v>-33.1</v>
          </cell>
          <cell r="HI13">
            <v>-32.5</v>
          </cell>
          <cell r="HJ13">
            <v>-32.799999999999997</v>
          </cell>
          <cell r="HK13">
            <v>-32.799999999999997</v>
          </cell>
          <cell r="HL13">
            <v>-30.4</v>
          </cell>
          <cell r="HM13">
            <v>-31.9</v>
          </cell>
          <cell r="HN13">
            <v>-33.200000000000003</v>
          </cell>
          <cell r="HO13">
            <v>-33.299999999999997</v>
          </cell>
          <cell r="HP13">
            <v>-34.200000000000003</v>
          </cell>
          <cell r="HQ13">
            <v>-35.200000000000003</v>
          </cell>
          <cell r="HR13">
            <v>-34.4</v>
          </cell>
          <cell r="HS13">
            <v>-33.9</v>
          </cell>
          <cell r="HT13">
            <v>0</v>
          </cell>
          <cell r="HU13">
            <v>0</v>
          </cell>
          <cell r="HV13">
            <v>0</v>
          </cell>
          <cell r="HW13">
            <v>0</v>
          </cell>
          <cell r="HX13">
            <v>0</v>
          </cell>
          <cell r="HY13">
            <v>0</v>
          </cell>
          <cell r="HZ13">
            <v>0</v>
          </cell>
          <cell r="IA13">
            <v>0</v>
          </cell>
          <cell r="IB13">
            <v>0</v>
          </cell>
          <cell r="IC13">
            <v>0</v>
          </cell>
          <cell r="ID13">
            <v>0</v>
          </cell>
          <cell r="IE13">
            <v>0</v>
          </cell>
          <cell r="IF13">
            <v>0</v>
          </cell>
          <cell r="IG13">
            <v>0</v>
          </cell>
          <cell r="IH13">
            <v>0</v>
          </cell>
          <cell r="II13">
            <v>0</v>
          </cell>
          <cell r="IJ13">
            <v>0</v>
          </cell>
          <cell r="IK13">
            <v>0</v>
          </cell>
          <cell r="IL13">
            <v>0</v>
          </cell>
          <cell r="IM13">
            <v>0</v>
          </cell>
          <cell r="IN13">
            <v>0</v>
          </cell>
          <cell r="IO13">
            <v>0</v>
          </cell>
          <cell r="IP13">
            <v>0</v>
          </cell>
          <cell r="IQ13">
            <v>0</v>
          </cell>
          <cell r="IR13">
            <v>0</v>
          </cell>
          <cell r="IS13">
            <v>0</v>
          </cell>
          <cell r="IT13">
            <v>0</v>
          </cell>
          <cell r="IU13">
            <v>0</v>
          </cell>
        </row>
        <row r="14">
          <cell r="A14" t="str">
            <v>DYTC IN</v>
          </cell>
          <cell r="B14" t="str">
            <v>Dynamatic Technologies</v>
          </cell>
          <cell r="C14" t="str">
            <v>Auto Ancillaries</v>
          </cell>
          <cell r="D14">
            <v>0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358.02800000000002</v>
          </cell>
          <cell r="M14">
            <v>472.524</v>
          </cell>
          <cell r="N14">
            <v>502.86099999999999</v>
          </cell>
          <cell r="O14">
            <v>526.05700000000002</v>
          </cell>
          <cell r="P14">
            <v>555.99199999999996</v>
          </cell>
          <cell r="Q14">
            <v>583.09699999999998</v>
          </cell>
          <cell r="R14">
            <v>588.77</v>
          </cell>
          <cell r="S14">
            <v>662.11699999999996</v>
          </cell>
          <cell r="T14">
            <v>680.00599999999997</v>
          </cell>
          <cell r="U14">
            <v>719.95299999999997</v>
          </cell>
          <cell r="V14">
            <v>717.12599999999998</v>
          </cell>
          <cell r="W14">
            <v>801.15200000000004</v>
          </cell>
          <cell r="X14">
            <v>765.64099999999996</v>
          </cell>
          <cell r="Y14">
            <v>648.78899999999999</v>
          </cell>
          <cell r="Z14">
            <v>1109.5319999999999</v>
          </cell>
          <cell r="AA14">
            <v>1048</v>
          </cell>
          <cell r="AB14">
            <v>1215</v>
          </cell>
          <cell r="AC14">
            <v>1040.7719999999999</v>
          </cell>
          <cell r="AD14">
            <v>688.06500000000005</v>
          </cell>
          <cell r="AE14">
            <v>621.14200000000005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-61.304000000000002</v>
          </cell>
          <cell r="AO14">
            <v>-80.923000000000002</v>
          </cell>
          <cell r="AP14">
            <v>-76.507000000000005</v>
          </cell>
          <cell r="AQ14">
            <v>-90.84</v>
          </cell>
          <cell r="AR14">
            <v>-97.85</v>
          </cell>
          <cell r="AS14">
            <v>-97.992999999999995</v>
          </cell>
          <cell r="AT14">
            <v>-92.135000000000005</v>
          </cell>
          <cell r="AU14">
            <v>-105.258</v>
          </cell>
          <cell r="AV14">
            <v>-117.518</v>
          </cell>
          <cell r="AW14">
            <v>-123.21899999999999</v>
          </cell>
          <cell r="AX14">
            <v>-130.59200000000001</v>
          </cell>
          <cell r="AY14">
            <v>-145.1</v>
          </cell>
          <cell r="AZ14">
            <v>-128.386</v>
          </cell>
          <cell r="BA14">
            <v>0</v>
          </cell>
          <cell r="BB14">
            <v>-158.10900000000001</v>
          </cell>
          <cell r="BC14">
            <v>0</v>
          </cell>
          <cell r="BD14">
            <v>-120.965</v>
          </cell>
          <cell r="BE14">
            <v>-146.584</v>
          </cell>
          <cell r="BF14">
            <v>-88.224999999999994</v>
          </cell>
          <cell r="BG14">
            <v>-22.486000000000001</v>
          </cell>
          <cell r="BH14">
            <v>0</v>
          </cell>
          <cell r="BI14">
            <v>0</v>
          </cell>
          <cell r="BJ14">
            <v>0</v>
          </cell>
          <cell r="BK14">
            <v>0</v>
          </cell>
          <cell r="BL14">
            <v>0</v>
          </cell>
          <cell r="BM14">
            <v>0</v>
          </cell>
          <cell r="BN14">
            <v>0</v>
          </cell>
          <cell r="BO14">
            <v>0</v>
          </cell>
          <cell r="BP14">
            <v>-159.71700000000001</v>
          </cell>
          <cell r="BQ14">
            <v>-213.34200000000001</v>
          </cell>
          <cell r="BR14">
            <v>-235.80099999999999</v>
          </cell>
          <cell r="BS14">
            <v>-238.28700000000001</v>
          </cell>
          <cell r="BT14">
            <v>-267.02300000000002</v>
          </cell>
          <cell r="BU14">
            <v>-281.21199999999999</v>
          </cell>
          <cell r="BV14">
            <v>-284.18299999999999</v>
          </cell>
          <cell r="BW14">
            <v>-320.80599999999998</v>
          </cell>
          <cell r="BX14">
            <v>-349.27100000000002</v>
          </cell>
          <cell r="BY14">
            <v>-363.15899999999999</v>
          </cell>
          <cell r="BZ14">
            <v>-361.83499999999998</v>
          </cell>
          <cell r="CA14">
            <v>-404.149</v>
          </cell>
          <cell r="CB14">
            <v>-407.44200000000001</v>
          </cell>
          <cell r="CC14">
            <v>-375.584</v>
          </cell>
          <cell r="CD14">
            <v>-478.94299999999998</v>
          </cell>
          <cell r="CE14">
            <v>-496.54</v>
          </cell>
          <cell r="CF14">
            <v>-565.83699999999999</v>
          </cell>
          <cell r="CG14">
            <v>-513.827</v>
          </cell>
          <cell r="CH14">
            <v>-333.04199999999997</v>
          </cell>
          <cell r="CI14">
            <v>-340.93799999999999</v>
          </cell>
          <cell r="CJ14">
            <v>0</v>
          </cell>
          <cell r="CK14">
            <v>0</v>
          </cell>
          <cell r="CL14">
            <v>0</v>
          </cell>
          <cell r="CM14">
            <v>0</v>
          </cell>
          <cell r="CN14">
            <v>0</v>
          </cell>
          <cell r="CO14">
            <v>0</v>
          </cell>
          <cell r="CP14">
            <v>0</v>
          </cell>
          <cell r="CQ14">
            <v>0</v>
          </cell>
          <cell r="CR14">
            <v>0</v>
          </cell>
          <cell r="CS14">
            <v>0</v>
          </cell>
          <cell r="CT14">
            <v>0</v>
          </cell>
          <cell r="CU14">
            <v>0</v>
          </cell>
          <cell r="CV14">
            <v>0</v>
          </cell>
          <cell r="CW14">
            <v>0</v>
          </cell>
          <cell r="CX14">
            <v>0</v>
          </cell>
          <cell r="CY14">
            <v>0</v>
          </cell>
          <cell r="CZ14">
            <v>0</v>
          </cell>
          <cell r="DA14">
            <v>0</v>
          </cell>
          <cell r="DB14">
            <v>0</v>
          </cell>
          <cell r="DC14">
            <v>0</v>
          </cell>
          <cell r="DD14">
            <v>0</v>
          </cell>
          <cell r="DE14">
            <v>0</v>
          </cell>
          <cell r="DF14">
            <v>0</v>
          </cell>
          <cell r="DG14">
            <v>0</v>
          </cell>
          <cell r="DH14">
            <v>0</v>
          </cell>
          <cell r="DI14">
            <v>0</v>
          </cell>
          <cell r="DJ14">
            <v>0</v>
          </cell>
          <cell r="DK14">
            <v>0</v>
          </cell>
          <cell r="DL14">
            <v>0</v>
          </cell>
          <cell r="DM14">
            <v>0</v>
          </cell>
          <cell r="DN14">
            <v>0</v>
          </cell>
          <cell r="DO14">
            <v>0</v>
          </cell>
          <cell r="DP14">
            <v>0</v>
          </cell>
          <cell r="DQ14">
            <v>0</v>
          </cell>
          <cell r="DR14">
            <v>0</v>
          </cell>
          <cell r="DS14">
            <v>0</v>
          </cell>
          <cell r="DT14">
            <v>0</v>
          </cell>
          <cell r="DU14">
            <v>0</v>
          </cell>
          <cell r="DV14">
            <v>0</v>
          </cell>
          <cell r="DW14">
            <v>0</v>
          </cell>
          <cell r="DX14">
            <v>0</v>
          </cell>
          <cell r="DY14">
            <v>0</v>
          </cell>
          <cell r="DZ14">
            <v>0</v>
          </cell>
          <cell r="EA14">
            <v>0</v>
          </cell>
          <cell r="EB14">
            <v>0</v>
          </cell>
          <cell r="EC14">
            <v>0</v>
          </cell>
          <cell r="ED14">
            <v>0</v>
          </cell>
          <cell r="EE14">
            <v>0</v>
          </cell>
          <cell r="EF14">
            <v>0</v>
          </cell>
          <cell r="EG14">
            <v>0</v>
          </cell>
          <cell r="EH14">
            <v>0</v>
          </cell>
          <cell r="EI14">
            <v>0</v>
          </cell>
          <cell r="EJ14">
            <v>0</v>
          </cell>
          <cell r="EK14">
            <v>0</v>
          </cell>
          <cell r="EL14">
            <v>0</v>
          </cell>
          <cell r="EM14">
            <v>0</v>
          </cell>
          <cell r="EN14">
            <v>0</v>
          </cell>
          <cell r="EO14">
            <v>0</v>
          </cell>
          <cell r="EP14">
            <v>0</v>
          </cell>
          <cell r="EQ14">
            <v>0</v>
          </cell>
          <cell r="ER14">
            <v>0</v>
          </cell>
          <cell r="ES14">
            <v>0</v>
          </cell>
          <cell r="ET14">
            <v>0</v>
          </cell>
          <cell r="EU14">
            <v>0</v>
          </cell>
          <cell r="EV14">
            <v>-32.875</v>
          </cell>
          <cell r="EW14">
            <v>-38.972999999999999</v>
          </cell>
          <cell r="EX14">
            <v>-42.88</v>
          </cell>
          <cell r="EY14">
            <v>-44.408999999999999</v>
          </cell>
          <cell r="EZ14">
            <v>-46.973999999999997</v>
          </cell>
          <cell r="FA14">
            <v>-45.332000000000001</v>
          </cell>
          <cell r="FB14">
            <v>-47.758000000000003</v>
          </cell>
          <cell r="FC14">
            <v>-47.387</v>
          </cell>
          <cell r="FD14">
            <v>-54.207000000000001</v>
          </cell>
          <cell r="FE14">
            <v>-56.292000000000002</v>
          </cell>
          <cell r="FF14">
            <v>-56.084000000000003</v>
          </cell>
          <cell r="FG14">
            <v>-60.003999999999998</v>
          </cell>
          <cell r="FH14">
            <v>-64.975999999999999</v>
          </cell>
          <cell r="FI14">
            <v>-67.141999999999996</v>
          </cell>
          <cell r="FJ14">
            <v>-170.39400000000001</v>
          </cell>
          <cell r="FK14">
            <v>-184.87</v>
          </cell>
          <cell r="FL14">
            <v>-184.92699999999999</v>
          </cell>
          <cell r="FM14">
            <v>-102.229</v>
          </cell>
          <cell r="FN14">
            <v>-92.43</v>
          </cell>
          <cell r="FO14">
            <v>-92.6</v>
          </cell>
          <cell r="FP14">
            <v>0</v>
          </cell>
          <cell r="FQ14">
            <v>0</v>
          </cell>
          <cell r="FR14">
            <v>0</v>
          </cell>
          <cell r="FS14">
            <v>0</v>
          </cell>
          <cell r="FT14">
            <v>0</v>
          </cell>
          <cell r="FU14">
            <v>0</v>
          </cell>
          <cell r="FV14">
            <v>0</v>
          </cell>
          <cell r="FW14">
            <v>0</v>
          </cell>
          <cell r="FX14">
            <v>-52.558999999999997</v>
          </cell>
          <cell r="FY14">
            <v>-68.929000000000002</v>
          </cell>
          <cell r="FZ14">
            <v>-68.180999999999997</v>
          </cell>
          <cell r="GA14">
            <v>-70.537999999999997</v>
          </cell>
          <cell r="GB14">
            <v>-75.522999999999996</v>
          </cell>
          <cell r="GC14">
            <v>-78.88</v>
          </cell>
          <cell r="GD14">
            <v>-69.540999999999997</v>
          </cell>
          <cell r="GE14">
            <v>-77.331000000000003</v>
          </cell>
          <cell r="GF14">
            <v>-80.438000000000002</v>
          </cell>
          <cell r="GG14">
            <v>-90.117999999999995</v>
          </cell>
          <cell r="GH14">
            <v>-75.634</v>
          </cell>
          <cell r="GI14">
            <v>-82.843999999999994</v>
          </cell>
          <cell r="GJ14">
            <v>-76.263999999999996</v>
          </cell>
          <cell r="GK14">
            <v>-110.895</v>
          </cell>
          <cell r="GL14">
            <v>-172.05099999999999</v>
          </cell>
          <cell r="GM14">
            <v>-206.1</v>
          </cell>
          <cell r="GN14">
            <v>-207.047</v>
          </cell>
          <cell r="GO14">
            <v>-136.19900000000001</v>
          </cell>
          <cell r="GP14">
            <v>-96.572000000000003</v>
          </cell>
          <cell r="GQ14">
            <v>-146.84</v>
          </cell>
          <cell r="GR14">
            <v>0</v>
          </cell>
          <cell r="GS14">
            <v>0</v>
          </cell>
          <cell r="GT14">
            <v>0</v>
          </cell>
          <cell r="GU14">
            <v>0</v>
          </cell>
          <cell r="GV14">
            <v>0</v>
          </cell>
          <cell r="GW14">
            <v>0</v>
          </cell>
          <cell r="GX14">
            <v>0</v>
          </cell>
          <cell r="GY14">
            <v>0</v>
          </cell>
          <cell r="GZ14">
            <v>-18.687000000000001</v>
          </cell>
          <cell r="HA14">
            <v>-19.288</v>
          </cell>
          <cell r="HB14">
            <v>-20.334</v>
          </cell>
          <cell r="HC14">
            <v>-18.149000000000001</v>
          </cell>
          <cell r="HD14">
            <v>-23.698</v>
          </cell>
          <cell r="HE14">
            <v>-23.370999999999999</v>
          </cell>
          <cell r="HF14">
            <v>-23.614999999999998</v>
          </cell>
          <cell r="HG14">
            <v>-17.544</v>
          </cell>
          <cell r="HH14">
            <v>-25.181999999999999</v>
          </cell>
          <cell r="HI14">
            <v>-25.565999999999999</v>
          </cell>
          <cell r="HJ14">
            <v>-26.521000000000001</v>
          </cell>
          <cell r="HK14">
            <v>-21.721</v>
          </cell>
          <cell r="HL14">
            <v>-28.716999999999999</v>
          </cell>
          <cell r="HM14">
            <v>-30.576000000000001</v>
          </cell>
          <cell r="HN14">
            <v>-38.470999999999997</v>
          </cell>
          <cell r="HO14">
            <v>-25.62</v>
          </cell>
          <cell r="HP14">
            <v>-43.399000000000001</v>
          </cell>
          <cell r="HQ14">
            <v>-43.667000000000002</v>
          </cell>
          <cell r="HR14">
            <v>-40.509</v>
          </cell>
          <cell r="HS14">
            <v>-48.59</v>
          </cell>
          <cell r="HT14">
            <v>0</v>
          </cell>
          <cell r="HU14">
            <v>0</v>
          </cell>
          <cell r="HV14">
            <v>0</v>
          </cell>
          <cell r="HW14">
            <v>0</v>
          </cell>
          <cell r="HX14">
            <v>0</v>
          </cell>
          <cell r="HY14">
            <v>0</v>
          </cell>
          <cell r="HZ14">
            <v>0</v>
          </cell>
          <cell r="IA14">
            <v>0</v>
          </cell>
          <cell r="IB14">
            <v>0</v>
          </cell>
          <cell r="IC14">
            <v>0</v>
          </cell>
          <cell r="ID14">
            <v>0</v>
          </cell>
          <cell r="IE14">
            <v>0</v>
          </cell>
          <cell r="IF14">
            <v>0</v>
          </cell>
          <cell r="IG14">
            <v>0</v>
          </cell>
          <cell r="IH14">
            <v>0</v>
          </cell>
          <cell r="II14">
            <v>0</v>
          </cell>
          <cell r="IJ14">
            <v>0</v>
          </cell>
          <cell r="IK14">
            <v>0</v>
          </cell>
          <cell r="IL14">
            <v>0</v>
          </cell>
          <cell r="IM14">
            <v>0</v>
          </cell>
          <cell r="IN14">
            <v>0</v>
          </cell>
          <cell r="IO14">
            <v>0</v>
          </cell>
          <cell r="IP14">
            <v>0</v>
          </cell>
          <cell r="IQ14">
            <v>0</v>
          </cell>
          <cell r="IR14">
            <v>0</v>
          </cell>
          <cell r="IS14">
            <v>0</v>
          </cell>
          <cell r="IT14">
            <v>0</v>
          </cell>
          <cell r="IU14">
            <v>0</v>
          </cell>
        </row>
        <row r="15">
          <cell r="A15" t="str">
            <v>CHLR IN</v>
          </cell>
          <cell r="B15" t="str">
            <v>Exide Industries</v>
          </cell>
          <cell r="C15" t="str">
            <v>Auto Ancillaries</v>
          </cell>
          <cell r="D15">
            <v>2494.3000000000002</v>
          </cell>
          <cell r="E15">
            <v>2718.7</v>
          </cell>
          <cell r="F15">
            <v>2145.1999999999998</v>
          </cell>
          <cell r="G15">
            <v>2404.5</v>
          </cell>
          <cell r="H15">
            <v>2324.9</v>
          </cell>
          <cell r="I15">
            <v>2464.3000000000002</v>
          </cell>
          <cell r="J15">
            <v>2333</v>
          </cell>
          <cell r="K15">
            <v>2658.9</v>
          </cell>
          <cell r="L15">
            <v>2760.2</v>
          </cell>
          <cell r="M15">
            <v>3843.7</v>
          </cell>
          <cell r="N15">
            <v>3679.6</v>
          </cell>
          <cell r="O15">
            <v>3939.5</v>
          </cell>
          <cell r="P15">
            <v>4174.5</v>
          </cell>
          <cell r="Q15">
            <v>4255.6000000000004</v>
          </cell>
          <cell r="R15">
            <v>4318.6000000000004</v>
          </cell>
          <cell r="S15">
            <v>4907.8</v>
          </cell>
          <cell r="T15">
            <v>5634.9</v>
          </cell>
          <cell r="U15">
            <v>5697.1</v>
          </cell>
          <cell r="V15">
            <v>5777.8</v>
          </cell>
          <cell r="W15">
            <v>6717</v>
          </cell>
          <cell r="X15">
            <v>8485.1</v>
          </cell>
          <cell r="Y15">
            <v>6677.5</v>
          </cell>
          <cell r="Z15">
            <v>7219.2</v>
          </cell>
          <cell r="AA15">
            <v>7913.4</v>
          </cell>
          <cell r="AB15">
            <v>9065.2999999999993</v>
          </cell>
          <cell r="AC15">
            <v>9004.4</v>
          </cell>
          <cell r="AD15">
            <v>7877.1</v>
          </cell>
          <cell r="AE15">
            <v>7995</v>
          </cell>
          <cell r="AF15">
            <v>-512.70000000000005</v>
          </cell>
          <cell r="AG15">
            <v>-549.5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O15">
            <v>-748.2</v>
          </cell>
          <cell r="AP15">
            <v>-735.1</v>
          </cell>
          <cell r="AQ15">
            <v>-825.1</v>
          </cell>
          <cell r="AR15">
            <v>-900.7</v>
          </cell>
          <cell r="AS15">
            <v>-891.4</v>
          </cell>
          <cell r="AT15">
            <v>-902.2</v>
          </cell>
          <cell r="AU15">
            <v>-1030.8</v>
          </cell>
          <cell r="AV15">
            <v>-1223.8</v>
          </cell>
          <cell r="AW15">
            <v>-1185.2</v>
          </cell>
          <cell r="AX15">
            <v>-1200.8</v>
          </cell>
          <cell r="AY15">
            <v>-1428.1</v>
          </cell>
          <cell r="AZ15">
            <v>-1845.9</v>
          </cell>
          <cell r="BA15">
            <v>0</v>
          </cell>
          <cell r="BB15">
            <v>0</v>
          </cell>
          <cell r="BC15">
            <v>0</v>
          </cell>
          <cell r="BD15">
            <v>0</v>
          </cell>
          <cell r="BE15">
            <v>0</v>
          </cell>
          <cell r="BF15">
            <v>0</v>
          </cell>
          <cell r="BG15">
            <v>0</v>
          </cell>
          <cell r="BH15">
            <v>-1002.8</v>
          </cell>
          <cell r="BI15">
            <v>-1063.8</v>
          </cell>
          <cell r="BJ15">
            <v>-1106.9000000000001</v>
          </cell>
          <cell r="BK15">
            <v>-1104.7</v>
          </cell>
          <cell r="BL15">
            <v>-1181.0999999999999</v>
          </cell>
          <cell r="BM15">
            <v>-1131.7</v>
          </cell>
          <cell r="BN15">
            <v>-1147</v>
          </cell>
          <cell r="BO15">
            <v>-1278.5999999999999</v>
          </cell>
          <cell r="BP15">
            <v>-1561</v>
          </cell>
          <cell r="BQ15">
            <v>-1765.6</v>
          </cell>
          <cell r="BR15">
            <v>-1732.8</v>
          </cell>
          <cell r="BS15">
            <v>-1763</v>
          </cell>
          <cell r="BT15">
            <v>-1774.1</v>
          </cell>
          <cell r="BU15">
            <v>-1919.5</v>
          </cell>
          <cell r="BV15">
            <v>-2045.9</v>
          </cell>
          <cell r="BW15">
            <v>-2195.3000000000002</v>
          </cell>
          <cell r="BX15">
            <v>-2501.6</v>
          </cell>
          <cell r="BY15">
            <v>-2691.5</v>
          </cell>
          <cell r="BZ15">
            <v>-2953.5</v>
          </cell>
          <cell r="CA15">
            <v>-3581.6</v>
          </cell>
          <cell r="CB15">
            <v>-4093.8</v>
          </cell>
          <cell r="CC15">
            <v>-5029.4000000000005</v>
          </cell>
          <cell r="CD15">
            <v>-4962.1000000000004</v>
          </cell>
          <cell r="CE15">
            <v>-5396.0999999999995</v>
          </cell>
          <cell r="CF15">
            <v>-6250.0999999999995</v>
          </cell>
          <cell r="CG15">
            <v>-6201.0999999999995</v>
          </cell>
          <cell r="CH15">
            <v>-5555.3</v>
          </cell>
          <cell r="CI15">
            <v>-4198.1000000000004</v>
          </cell>
          <cell r="CJ15">
            <v>-6.6</v>
          </cell>
          <cell r="CK15">
            <v>45.7</v>
          </cell>
          <cell r="CL15">
            <v>42.9</v>
          </cell>
          <cell r="CM15">
            <v>-31.5</v>
          </cell>
          <cell r="CN15">
            <v>54.3</v>
          </cell>
          <cell r="CO15">
            <v>-67.5</v>
          </cell>
          <cell r="CP15">
            <v>44.2</v>
          </cell>
          <cell r="CQ15">
            <v>-13.2</v>
          </cell>
          <cell r="CR15">
            <v>127.6</v>
          </cell>
          <cell r="CS15">
            <v>17.399999999999999</v>
          </cell>
          <cell r="CT15">
            <v>-0.2</v>
          </cell>
          <cell r="CU15">
            <v>-89.4</v>
          </cell>
          <cell r="CV15">
            <v>-121.1</v>
          </cell>
          <cell r="CW15">
            <v>124.9</v>
          </cell>
          <cell r="CX15">
            <v>142.69999999999999</v>
          </cell>
          <cell r="CY15">
            <v>-65.5</v>
          </cell>
          <cell r="CZ15">
            <v>-29.1</v>
          </cell>
          <cell r="DA15">
            <v>234</v>
          </cell>
          <cell r="DB15">
            <v>258.7</v>
          </cell>
          <cell r="DC15">
            <v>212.6</v>
          </cell>
          <cell r="DD15">
            <v>2.2000000000000002</v>
          </cell>
          <cell r="DE15">
            <v>733.1</v>
          </cell>
          <cell r="DF15">
            <v>32.1</v>
          </cell>
          <cell r="DG15">
            <v>-26.8</v>
          </cell>
          <cell r="DH15">
            <v>65.900000000000006</v>
          </cell>
          <cell r="DI15">
            <v>231.8</v>
          </cell>
          <cell r="DJ15">
            <v>307.39999999999998</v>
          </cell>
          <cell r="DK15">
            <v>-884.1</v>
          </cell>
          <cell r="DL15">
            <v>0</v>
          </cell>
          <cell r="DM15">
            <v>0</v>
          </cell>
          <cell r="DN15">
            <v>0</v>
          </cell>
          <cell r="DO15">
            <v>0</v>
          </cell>
          <cell r="DP15">
            <v>0</v>
          </cell>
          <cell r="DQ15">
            <v>0</v>
          </cell>
          <cell r="DR15">
            <v>0</v>
          </cell>
          <cell r="DS15">
            <v>0</v>
          </cell>
          <cell r="DT15">
            <v>0</v>
          </cell>
          <cell r="DU15">
            <v>0</v>
          </cell>
          <cell r="DV15">
            <v>0</v>
          </cell>
          <cell r="DW15">
            <v>0</v>
          </cell>
          <cell r="DX15">
            <v>0</v>
          </cell>
          <cell r="DY15">
            <v>0</v>
          </cell>
          <cell r="DZ15">
            <v>0</v>
          </cell>
          <cell r="EA15">
            <v>0</v>
          </cell>
          <cell r="EB15">
            <v>0</v>
          </cell>
          <cell r="EC15">
            <v>0</v>
          </cell>
          <cell r="ED15">
            <v>0</v>
          </cell>
          <cell r="EE15">
            <v>0</v>
          </cell>
          <cell r="EF15">
            <v>0</v>
          </cell>
          <cell r="EG15">
            <v>0</v>
          </cell>
          <cell r="EH15">
            <v>0</v>
          </cell>
          <cell r="EI15">
            <v>0</v>
          </cell>
          <cell r="EJ15">
            <v>0</v>
          </cell>
          <cell r="EK15">
            <v>0</v>
          </cell>
          <cell r="EL15">
            <v>0</v>
          </cell>
          <cell r="EM15">
            <v>0</v>
          </cell>
          <cell r="EN15">
            <v>-195.5</v>
          </cell>
          <cell r="EO15">
            <v>-198</v>
          </cell>
          <cell r="EP15">
            <v>-214.3</v>
          </cell>
          <cell r="EQ15">
            <v>-219.4</v>
          </cell>
          <cell r="ER15">
            <v>-239.7</v>
          </cell>
          <cell r="ES15">
            <v>-213</v>
          </cell>
          <cell r="ET15">
            <v>-239.7</v>
          </cell>
          <cell r="EU15">
            <v>-188.5</v>
          </cell>
          <cell r="EV15">
            <v>-233.2</v>
          </cell>
          <cell r="EW15">
            <v>-230.8</v>
          </cell>
          <cell r="EX15">
            <v>-226.7</v>
          </cell>
          <cell r="EY15">
            <v>-208.6</v>
          </cell>
          <cell r="EZ15">
            <v>-247.2</v>
          </cell>
          <cell r="FA15">
            <v>-249.4</v>
          </cell>
          <cell r="FB15">
            <v>-245.4</v>
          </cell>
          <cell r="FC15">
            <v>-252.3</v>
          </cell>
          <cell r="FD15">
            <v>-285</v>
          </cell>
          <cell r="FE15">
            <v>-302.8</v>
          </cell>
          <cell r="FF15">
            <v>-321.10000000000002</v>
          </cell>
          <cell r="FG15">
            <v>-330.7</v>
          </cell>
          <cell r="FH15">
            <v>-365.5</v>
          </cell>
          <cell r="FI15">
            <v>-374.9</v>
          </cell>
          <cell r="FJ15">
            <v>-395.8</v>
          </cell>
          <cell r="FK15">
            <v>-344.6</v>
          </cell>
          <cell r="FL15">
            <v>-396.2</v>
          </cell>
          <cell r="FM15">
            <v>-421.2</v>
          </cell>
          <cell r="FN15">
            <v>-455.5</v>
          </cell>
          <cell r="FO15">
            <v>-436.1</v>
          </cell>
          <cell r="FP15">
            <v>-423.1</v>
          </cell>
          <cell r="FQ15">
            <v>-535.79999999999995</v>
          </cell>
          <cell r="FR15">
            <v>-484.4</v>
          </cell>
          <cell r="FS15">
            <v>-599.9</v>
          </cell>
          <cell r="FT15">
            <v>-559.4</v>
          </cell>
          <cell r="FU15">
            <v>-578.20000000000005</v>
          </cell>
          <cell r="FV15">
            <v>-548</v>
          </cell>
          <cell r="FW15">
            <v>-691.7</v>
          </cell>
          <cell r="FX15">
            <v>-585.5</v>
          </cell>
          <cell r="FY15">
            <v>-624</v>
          </cell>
          <cell r="FZ15">
            <v>-604.5</v>
          </cell>
          <cell r="GA15">
            <v>-649.1</v>
          </cell>
          <cell r="GB15">
            <v>-606.9</v>
          </cell>
          <cell r="GC15">
            <v>-708.1</v>
          </cell>
          <cell r="GD15">
            <v>-746</v>
          </cell>
          <cell r="GE15">
            <v>-797.5</v>
          </cell>
          <cell r="GF15">
            <v>-797.1</v>
          </cell>
          <cell r="GG15">
            <v>-913.5</v>
          </cell>
          <cell r="GH15">
            <v>-878.9</v>
          </cell>
          <cell r="GI15">
            <v>-830.3</v>
          </cell>
          <cell r="GJ15">
            <v>-841.9</v>
          </cell>
          <cell r="GK15">
            <v>-834.6</v>
          </cell>
          <cell r="GL15">
            <v>-803.9</v>
          </cell>
          <cell r="GM15">
            <v>-1022.7</v>
          </cell>
          <cell r="GN15">
            <v>-985.9</v>
          </cell>
          <cell r="GO15">
            <v>-1133.9000000000001</v>
          </cell>
          <cell r="GP15">
            <v>-1034.4000000000001</v>
          </cell>
          <cell r="GQ15">
            <v>-1135.9000000000001</v>
          </cell>
          <cell r="GR15">
            <v>-112.7</v>
          </cell>
          <cell r="GS15">
            <v>-115.7</v>
          </cell>
          <cell r="GT15">
            <v>-116.6</v>
          </cell>
          <cell r="GU15">
            <v>-116.4</v>
          </cell>
          <cell r="GV15">
            <v>-147.6</v>
          </cell>
          <cell r="GW15">
            <v>-124.3</v>
          </cell>
          <cell r="GX15">
            <v>-130.80000000000001</v>
          </cell>
          <cell r="GY15">
            <v>-142.1</v>
          </cell>
          <cell r="GZ15">
            <v>-129.9</v>
          </cell>
          <cell r="HA15">
            <v>-132.19999999999999</v>
          </cell>
          <cell r="HB15">
            <v>-139.69999999999999</v>
          </cell>
          <cell r="HC15">
            <v>-136.80000000000001</v>
          </cell>
          <cell r="HD15">
            <v>-137.19999999999999</v>
          </cell>
          <cell r="HE15">
            <v>-138</v>
          </cell>
          <cell r="HF15">
            <v>-136.5</v>
          </cell>
          <cell r="HG15">
            <v>-136.30000000000001</v>
          </cell>
          <cell r="HH15">
            <v>-133.4</v>
          </cell>
          <cell r="HI15">
            <v>-133.69999999999999</v>
          </cell>
          <cell r="HJ15">
            <v>-133.6</v>
          </cell>
          <cell r="HK15">
            <v>-141.30000000000001</v>
          </cell>
          <cell r="HL15">
            <v>-192.5</v>
          </cell>
          <cell r="HM15">
            <v>-147</v>
          </cell>
          <cell r="HN15">
            <v>-146.69999999999999</v>
          </cell>
          <cell r="HO15">
            <v>-156.1</v>
          </cell>
          <cell r="HP15">
            <v>-162.4</v>
          </cell>
          <cell r="HQ15">
            <v>-169.4</v>
          </cell>
          <cell r="HR15">
            <v>-168.7</v>
          </cell>
          <cell r="HS15">
            <v>-178.9</v>
          </cell>
          <cell r="HT15">
            <v>0</v>
          </cell>
          <cell r="HU15">
            <v>0</v>
          </cell>
          <cell r="HV15">
            <v>0</v>
          </cell>
          <cell r="HW15">
            <v>0</v>
          </cell>
          <cell r="HX15">
            <v>0</v>
          </cell>
          <cell r="HY15">
            <v>0</v>
          </cell>
          <cell r="HZ15">
            <v>0</v>
          </cell>
          <cell r="IA15">
            <v>0</v>
          </cell>
          <cell r="IB15">
            <v>0</v>
          </cell>
          <cell r="IC15">
            <v>0</v>
          </cell>
          <cell r="ID15">
            <v>0</v>
          </cell>
          <cell r="IE15">
            <v>0</v>
          </cell>
          <cell r="IF15">
            <v>0</v>
          </cell>
          <cell r="IG15">
            <v>0</v>
          </cell>
          <cell r="IH15">
            <v>0</v>
          </cell>
          <cell r="II15">
            <v>0</v>
          </cell>
          <cell r="IJ15">
            <v>0</v>
          </cell>
          <cell r="IK15">
            <v>0</v>
          </cell>
          <cell r="IL15">
            <v>0</v>
          </cell>
          <cell r="IM15">
            <v>0</v>
          </cell>
          <cell r="IN15">
            <v>0</v>
          </cell>
          <cell r="IO15">
            <v>0</v>
          </cell>
          <cell r="IP15">
            <v>0</v>
          </cell>
          <cell r="IQ15">
            <v>0</v>
          </cell>
          <cell r="IR15">
            <v>0</v>
          </cell>
          <cell r="IS15">
            <v>0</v>
          </cell>
          <cell r="IT15">
            <v>0</v>
          </cell>
          <cell r="IU15">
            <v>0</v>
          </cell>
        </row>
        <row r="16">
          <cell r="A16" t="str">
            <v>FAG IN</v>
          </cell>
          <cell r="B16" t="str">
            <v>FAG Bearings India</v>
          </cell>
          <cell r="C16" t="str">
            <v>Auto Ancillaries</v>
          </cell>
          <cell r="D16">
            <v>569.1</v>
          </cell>
          <cell r="E16">
            <v>646.20000000000005</v>
          </cell>
          <cell r="F16">
            <v>693.1</v>
          </cell>
          <cell r="G16">
            <v>644.1</v>
          </cell>
          <cell r="H16">
            <v>590.6</v>
          </cell>
          <cell r="I16">
            <v>711.6</v>
          </cell>
          <cell r="J16">
            <v>758.7</v>
          </cell>
          <cell r="K16">
            <v>733.2</v>
          </cell>
          <cell r="L16">
            <v>831.4</v>
          </cell>
          <cell r="M16">
            <v>833.7</v>
          </cell>
          <cell r="N16">
            <v>876</v>
          </cell>
          <cell r="O16">
            <v>898</v>
          </cell>
          <cell r="P16">
            <v>950.5</v>
          </cell>
          <cell r="Q16">
            <v>1133.5999999999999</v>
          </cell>
          <cell r="R16">
            <v>1143.5</v>
          </cell>
          <cell r="S16">
            <v>1221.0999999999999</v>
          </cell>
          <cell r="T16">
            <v>1353.2</v>
          </cell>
          <cell r="U16">
            <v>1457.7</v>
          </cell>
          <cell r="V16">
            <v>1475.3</v>
          </cell>
          <cell r="W16">
            <v>1590.6</v>
          </cell>
          <cell r="X16">
            <v>1550.6</v>
          </cell>
          <cell r="Y16">
            <v>1620.2</v>
          </cell>
          <cell r="Z16">
            <v>1674.5</v>
          </cell>
          <cell r="AA16">
            <v>1737.4</v>
          </cell>
          <cell r="AB16">
            <v>1789.9</v>
          </cell>
          <cell r="AC16">
            <v>2127.5</v>
          </cell>
          <cell r="AD16">
            <v>1812</v>
          </cell>
          <cell r="AE16">
            <v>1896.9</v>
          </cell>
          <cell r="AF16">
            <v>0</v>
          </cell>
          <cell r="AG16">
            <v>0</v>
          </cell>
          <cell r="AH16">
            <v>0</v>
          </cell>
          <cell r="AI16">
            <v>0</v>
          </cell>
          <cell r="AJ16">
            <v>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O16">
            <v>0</v>
          </cell>
          <cell r="AP16">
            <v>0</v>
          </cell>
          <cell r="AQ16">
            <v>0</v>
          </cell>
          <cell r="AR16">
            <v>0</v>
          </cell>
          <cell r="AS16">
            <v>0</v>
          </cell>
          <cell r="AT16">
            <v>0</v>
          </cell>
          <cell r="AU16">
            <v>0</v>
          </cell>
          <cell r="AV16">
            <v>0</v>
          </cell>
          <cell r="AW16">
            <v>0</v>
          </cell>
          <cell r="AX16">
            <v>0</v>
          </cell>
          <cell r="AY16">
            <v>0</v>
          </cell>
          <cell r="AZ16">
            <v>0</v>
          </cell>
          <cell r="BA16">
            <v>0</v>
          </cell>
          <cell r="BB16">
            <v>0</v>
          </cell>
          <cell r="BC16">
            <v>0</v>
          </cell>
          <cell r="BD16">
            <v>0</v>
          </cell>
          <cell r="BE16">
            <v>0</v>
          </cell>
          <cell r="BF16">
            <v>0</v>
          </cell>
          <cell r="BG16">
            <v>0</v>
          </cell>
          <cell r="BH16">
            <v>-264.10000000000002</v>
          </cell>
          <cell r="BI16">
            <v>-321.29999999999995</v>
          </cell>
          <cell r="BJ16">
            <v>-318.8</v>
          </cell>
          <cell r="BK16">
            <v>-298.70000000000005</v>
          </cell>
          <cell r="BL16">
            <v>-299.7</v>
          </cell>
          <cell r="BM16">
            <v>-328.3</v>
          </cell>
          <cell r="BN16">
            <v>-341</v>
          </cell>
          <cell r="BO16">
            <v>-380.4</v>
          </cell>
          <cell r="BP16">
            <v>-437.20000000000005</v>
          </cell>
          <cell r="BQ16">
            <v>-441.9</v>
          </cell>
          <cell r="BR16">
            <v>-424.3</v>
          </cell>
          <cell r="BS16">
            <v>-490.5</v>
          </cell>
          <cell r="BT16">
            <v>-545.1</v>
          </cell>
          <cell r="BU16">
            <v>-586.9</v>
          </cell>
          <cell r="BV16">
            <v>-571.4</v>
          </cell>
          <cell r="BW16">
            <v>-432.6</v>
          </cell>
          <cell r="BX16">
            <v>-470.3</v>
          </cell>
          <cell r="BY16">
            <v>-510.6</v>
          </cell>
          <cell r="BZ16">
            <v>-507.5</v>
          </cell>
          <cell r="CA16">
            <v>-495.2</v>
          </cell>
          <cell r="CB16">
            <v>-509.6</v>
          </cell>
          <cell r="CC16">
            <v>-570.6</v>
          </cell>
          <cell r="CD16">
            <v>-502.7</v>
          </cell>
          <cell r="CE16">
            <v>-537.9</v>
          </cell>
          <cell r="CF16">
            <v>-547.29999999999995</v>
          </cell>
          <cell r="CG16">
            <v>-656.4</v>
          </cell>
          <cell r="CH16">
            <v>-646.4</v>
          </cell>
          <cell r="CI16">
            <v>-525.5</v>
          </cell>
          <cell r="CJ16">
            <v>33.4</v>
          </cell>
          <cell r="CK16">
            <v>50.4</v>
          </cell>
          <cell r="CL16">
            <v>-34.200000000000003</v>
          </cell>
          <cell r="CM16">
            <v>5.6</v>
          </cell>
          <cell r="CN16">
            <v>42</v>
          </cell>
          <cell r="CO16">
            <v>-45.6</v>
          </cell>
          <cell r="CP16">
            <v>-49</v>
          </cell>
          <cell r="CQ16">
            <v>0.5</v>
          </cell>
          <cell r="CR16">
            <v>26.1</v>
          </cell>
          <cell r="CS16">
            <v>17.3</v>
          </cell>
          <cell r="CT16">
            <v>-49.7</v>
          </cell>
          <cell r="CU16">
            <v>17.3</v>
          </cell>
          <cell r="CV16">
            <v>43.8</v>
          </cell>
          <cell r="CW16">
            <v>15.5</v>
          </cell>
          <cell r="CX16">
            <v>-26.6</v>
          </cell>
          <cell r="CY16">
            <v>26.2</v>
          </cell>
          <cell r="CZ16">
            <v>57.8</v>
          </cell>
          <cell r="DA16">
            <v>97.9</v>
          </cell>
          <cell r="DB16">
            <v>22.1</v>
          </cell>
          <cell r="DC16">
            <v>-2.7</v>
          </cell>
          <cell r="DD16">
            <v>42.3</v>
          </cell>
          <cell r="DE16">
            <v>81.599999999999994</v>
          </cell>
          <cell r="DF16">
            <v>-55</v>
          </cell>
          <cell r="DG16">
            <v>88.9</v>
          </cell>
          <cell r="DH16">
            <v>49</v>
          </cell>
          <cell r="DI16">
            <v>130.69999999999999</v>
          </cell>
          <cell r="DJ16">
            <v>267.39999999999998</v>
          </cell>
          <cell r="DK16">
            <v>-150.5</v>
          </cell>
          <cell r="DL16">
            <v>0</v>
          </cell>
          <cell r="DM16">
            <v>0</v>
          </cell>
          <cell r="DN16">
            <v>0</v>
          </cell>
          <cell r="DO16">
            <v>0</v>
          </cell>
          <cell r="DP16">
            <v>0</v>
          </cell>
          <cell r="DQ16">
            <v>0</v>
          </cell>
          <cell r="DR16">
            <v>0</v>
          </cell>
          <cell r="DS16">
            <v>0</v>
          </cell>
          <cell r="DT16">
            <v>0</v>
          </cell>
          <cell r="DU16">
            <v>0</v>
          </cell>
          <cell r="DV16">
            <v>0</v>
          </cell>
          <cell r="DW16">
            <v>0</v>
          </cell>
          <cell r="DX16">
            <v>0</v>
          </cell>
          <cell r="DY16">
            <v>0</v>
          </cell>
          <cell r="DZ16">
            <v>0</v>
          </cell>
          <cell r="EA16">
            <v>-217.6</v>
          </cell>
          <cell r="EB16">
            <v>-282.10000000000002</v>
          </cell>
          <cell r="EC16">
            <v>-325.3</v>
          </cell>
          <cell r="ED16">
            <v>-275</v>
          </cell>
          <cell r="EE16">
            <v>-346.3</v>
          </cell>
          <cell r="EF16">
            <v>-334.8</v>
          </cell>
          <cell r="EG16">
            <v>-342.4</v>
          </cell>
          <cell r="EH16">
            <v>-364.3</v>
          </cell>
          <cell r="EI16">
            <v>-461.4</v>
          </cell>
          <cell r="EJ16">
            <v>-473.2</v>
          </cell>
          <cell r="EK16">
            <v>-641.79999999999995</v>
          </cell>
          <cell r="EL16">
            <v>-645.70000000000005</v>
          </cell>
          <cell r="EM16">
            <v>-427.1</v>
          </cell>
          <cell r="EN16">
            <v>-71.099999999999994</v>
          </cell>
          <cell r="EO16">
            <v>-67.599999999999994</v>
          </cell>
          <cell r="EP16">
            <v>-77.5</v>
          </cell>
          <cell r="EQ16">
            <v>-70.900000000000006</v>
          </cell>
          <cell r="ER16">
            <v>-69.599999999999994</v>
          </cell>
          <cell r="ES16">
            <v>-69.900000000000006</v>
          </cell>
          <cell r="ET16">
            <v>-77.099999999999994</v>
          </cell>
          <cell r="EU16">
            <v>-69.3</v>
          </cell>
          <cell r="EV16">
            <v>-86.6</v>
          </cell>
          <cell r="EW16">
            <v>-85.7</v>
          </cell>
          <cell r="EX16">
            <v>-90.7</v>
          </cell>
          <cell r="EY16">
            <v>-86.3</v>
          </cell>
          <cell r="EZ16">
            <v>-88.1</v>
          </cell>
          <cell r="FA16">
            <v>-96.8</v>
          </cell>
          <cell r="FB16">
            <v>-91.9</v>
          </cell>
          <cell r="FC16">
            <v>-98</v>
          </cell>
          <cell r="FD16">
            <v>-104.7</v>
          </cell>
          <cell r="FE16">
            <v>-108</v>
          </cell>
          <cell r="FF16">
            <v>-111.1</v>
          </cell>
          <cell r="FG16">
            <v>-115.3</v>
          </cell>
          <cell r="FH16">
            <v>-135.19999999999999</v>
          </cell>
          <cell r="FI16">
            <v>-136</v>
          </cell>
          <cell r="FJ16">
            <v>-137</v>
          </cell>
          <cell r="FK16">
            <v>-158.5</v>
          </cell>
          <cell r="FL16">
            <v>-159.5</v>
          </cell>
          <cell r="FM16">
            <v>-168.8</v>
          </cell>
          <cell r="FN16">
            <v>-180.6</v>
          </cell>
          <cell r="FO16">
            <v>-150.1</v>
          </cell>
          <cell r="FP16">
            <v>-158.6</v>
          </cell>
          <cell r="FQ16">
            <v>-180.7</v>
          </cell>
          <cell r="FR16">
            <v>-145.6</v>
          </cell>
          <cell r="FS16">
            <v>-159.9</v>
          </cell>
          <cell r="FT16">
            <v>-154.4</v>
          </cell>
          <cell r="FU16">
            <v>-138.30000000000001</v>
          </cell>
          <cell r="FV16">
            <v>-185.2</v>
          </cell>
          <cell r="FW16">
            <v>-154.1</v>
          </cell>
          <cell r="FX16">
            <v>-179.6</v>
          </cell>
          <cell r="FY16">
            <v>-184.8</v>
          </cell>
          <cell r="FZ16">
            <v>-162.9</v>
          </cell>
          <cell r="GA16">
            <v>-182</v>
          </cell>
          <cell r="GB16">
            <v>-193.7</v>
          </cell>
          <cell r="GC16">
            <v>-221.9</v>
          </cell>
          <cell r="GD16">
            <v>-192.8</v>
          </cell>
          <cell r="GE16">
            <v>-208.3</v>
          </cell>
          <cell r="GF16">
            <v>-266</v>
          </cell>
          <cell r="GG16">
            <v>-274</v>
          </cell>
          <cell r="GH16">
            <v>-263.5</v>
          </cell>
          <cell r="GI16">
            <v>-260.10000000000002</v>
          </cell>
          <cell r="GJ16">
            <v>-269.10000000000002</v>
          </cell>
          <cell r="GK16">
            <v>-297</v>
          </cell>
          <cell r="GL16">
            <v>-355.2</v>
          </cell>
          <cell r="GM16">
            <v>-271.3</v>
          </cell>
          <cell r="GN16">
            <v>-295</v>
          </cell>
          <cell r="GO16">
            <v>-327.2</v>
          </cell>
          <cell r="GP16">
            <v>-297.2</v>
          </cell>
          <cell r="GQ16">
            <v>-275.3</v>
          </cell>
          <cell r="GR16">
            <v>-39.299999999999997</v>
          </cell>
          <cell r="GS16">
            <v>-42.1</v>
          </cell>
          <cell r="GT16">
            <v>-51.7</v>
          </cell>
          <cell r="GU16">
            <v>-42.3</v>
          </cell>
          <cell r="GV16">
            <v>-40.200000000000003</v>
          </cell>
          <cell r="GW16">
            <v>-42</v>
          </cell>
          <cell r="GX16">
            <v>-42.9</v>
          </cell>
          <cell r="GY16">
            <v>-41.9</v>
          </cell>
          <cell r="GZ16">
            <v>-41.8</v>
          </cell>
          <cell r="HA16">
            <v>-42.8</v>
          </cell>
          <cell r="HB16">
            <v>-43.4</v>
          </cell>
          <cell r="HC16">
            <v>-40.799999999999997</v>
          </cell>
          <cell r="HD16">
            <v>-41.8</v>
          </cell>
          <cell r="HE16">
            <v>-42.7</v>
          </cell>
          <cell r="HF16">
            <v>-43</v>
          </cell>
          <cell r="HG16">
            <v>-44.2</v>
          </cell>
          <cell r="HH16">
            <v>-45.2</v>
          </cell>
          <cell r="HI16">
            <v>-47</v>
          </cell>
          <cell r="HJ16">
            <v>-46.6</v>
          </cell>
          <cell r="HK16">
            <v>-46.1</v>
          </cell>
          <cell r="HL16">
            <v>-47.4</v>
          </cell>
          <cell r="HM16">
            <v>-48.3</v>
          </cell>
          <cell r="HN16">
            <v>-51.8</v>
          </cell>
          <cell r="HO16">
            <v>-51.5</v>
          </cell>
          <cell r="HP16">
            <v>-52.9</v>
          </cell>
          <cell r="HQ16">
            <v>-50.7</v>
          </cell>
          <cell r="HR16">
            <v>-50.8</v>
          </cell>
          <cell r="HS16">
            <v>-48.8</v>
          </cell>
          <cell r="HT16">
            <v>0</v>
          </cell>
          <cell r="HU16">
            <v>0</v>
          </cell>
          <cell r="HV16">
            <v>0</v>
          </cell>
          <cell r="HW16">
            <v>0</v>
          </cell>
          <cell r="HX16">
            <v>0</v>
          </cell>
          <cell r="HY16">
            <v>0</v>
          </cell>
          <cell r="HZ16">
            <v>0</v>
          </cell>
          <cell r="IA16">
            <v>0</v>
          </cell>
          <cell r="IB16">
            <v>0</v>
          </cell>
          <cell r="IC16">
            <v>0</v>
          </cell>
          <cell r="ID16">
            <v>0</v>
          </cell>
          <cell r="IE16">
            <v>0</v>
          </cell>
          <cell r="IF16">
            <v>0</v>
          </cell>
          <cell r="IG16">
            <v>0</v>
          </cell>
          <cell r="IH16">
            <v>0</v>
          </cell>
          <cell r="II16">
            <v>0</v>
          </cell>
          <cell r="IJ16">
            <v>0</v>
          </cell>
          <cell r="IK16">
            <v>0</v>
          </cell>
          <cell r="IL16">
            <v>0</v>
          </cell>
          <cell r="IM16">
            <v>0</v>
          </cell>
          <cell r="IN16">
            <v>0</v>
          </cell>
          <cell r="IO16">
            <v>0</v>
          </cell>
          <cell r="IP16">
            <v>0</v>
          </cell>
          <cell r="IQ16">
            <v>0</v>
          </cell>
          <cell r="IR16">
            <v>0</v>
          </cell>
          <cell r="IS16">
            <v>0</v>
          </cell>
          <cell r="IT16">
            <v>0</v>
          </cell>
          <cell r="IU16">
            <v>0</v>
          </cell>
        </row>
        <row r="17">
          <cell r="A17" t="str">
            <v>JKI IN</v>
          </cell>
          <cell r="B17" t="str">
            <v>JK Tyers and Industries</v>
          </cell>
          <cell r="C17" t="str">
            <v>Auto Ancillaries/ Tyres</v>
          </cell>
          <cell r="D17">
            <v>0</v>
          </cell>
          <cell r="E17">
            <v>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5004.3</v>
          </cell>
          <cell r="K17">
            <v>5325</v>
          </cell>
          <cell r="L17">
            <v>5969</v>
          </cell>
          <cell r="M17">
            <v>6076.7</v>
          </cell>
          <cell r="N17">
            <v>5048.7</v>
          </cell>
          <cell r="O17">
            <v>5656.5999999999995</v>
          </cell>
          <cell r="P17">
            <v>6391.5999999999995</v>
          </cell>
          <cell r="Q17">
            <v>6741.3</v>
          </cell>
          <cell r="R17">
            <v>6522.9000000000005</v>
          </cell>
          <cell r="S17">
            <v>7068.0999999999995</v>
          </cell>
          <cell r="T17">
            <v>7864.5</v>
          </cell>
          <cell r="U17">
            <v>8068.1</v>
          </cell>
          <cell r="V17">
            <v>7434.2</v>
          </cell>
          <cell r="W17">
            <v>8485.9</v>
          </cell>
          <cell r="X17">
            <v>8178.1</v>
          </cell>
          <cell r="Y17">
            <v>7829.4</v>
          </cell>
          <cell r="Z17">
            <v>8216.56</v>
          </cell>
          <cell r="AA17">
            <v>9431.36</v>
          </cell>
          <cell r="AB17">
            <v>8490.6</v>
          </cell>
          <cell r="AC17">
            <v>8744.8000000000011</v>
          </cell>
          <cell r="AD17">
            <v>7822.0999999999995</v>
          </cell>
          <cell r="AE17">
            <v>9252.6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0</v>
          </cell>
          <cell r="AK17">
            <v>0</v>
          </cell>
          <cell r="AL17">
            <v>-809.5</v>
          </cell>
          <cell r="AM17">
            <v>-713.5</v>
          </cell>
          <cell r="AN17">
            <v>-823.9</v>
          </cell>
          <cell r="AO17">
            <v>-829.4</v>
          </cell>
          <cell r="AP17">
            <v>-790.7</v>
          </cell>
          <cell r="AQ17">
            <v>-715.2</v>
          </cell>
          <cell r="AR17">
            <v>-770.7</v>
          </cell>
          <cell r="AS17">
            <v>-813</v>
          </cell>
          <cell r="AT17">
            <v>-761.8</v>
          </cell>
          <cell r="AU17">
            <v>-817.7</v>
          </cell>
          <cell r="AV17">
            <v>-895.2</v>
          </cell>
          <cell r="AW17">
            <v>-955.1</v>
          </cell>
          <cell r="AX17">
            <v>-859.2</v>
          </cell>
          <cell r="AY17">
            <v>-1017.5</v>
          </cell>
          <cell r="AZ17">
            <v>-961</v>
          </cell>
          <cell r="BA17">
            <v>-949.3</v>
          </cell>
          <cell r="BB17">
            <v>-987.76</v>
          </cell>
          <cell r="BC17">
            <v>-1131.76</v>
          </cell>
          <cell r="BD17">
            <v>0</v>
          </cell>
          <cell r="BE17">
            <v>0</v>
          </cell>
          <cell r="BF17">
            <v>0</v>
          </cell>
          <cell r="BG17">
            <v>-710.4</v>
          </cell>
          <cell r="BH17">
            <v>0</v>
          </cell>
          <cell r="BI17">
            <v>0</v>
          </cell>
          <cell r="BJ17">
            <v>0</v>
          </cell>
          <cell r="BK17">
            <v>0</v>
          </cell>
          <cell r="BL17">
            <v>0</v>
          </cell>
          <cell r="BM17">
            <v>0</v>
          </cell>
          <cell r="BN17">
            <v>-2844.9</v>
          </cell>
          <cell r="BO17">
            <v>-2691.4</v>
          </cell>
          <cell r="BP17">
            <v>-2949.3</v>
          </cell>
          <cell r="BQ17">
            <v>-3092.2</v>
          </cell>
          <cell r="BR17">
            <v>-3058</v>
          </cell>
          <cell r="BS17">
            <v>-3276.4</v>
          </cell>
          <cell r="BT17">
            <v>-3749.1</v>
          </cell>
          <cell r="BU17">
            <v>-3837.7</v>
          </cell>
          <cell r="BV17">
            <v>-4242.6000000000004</v>
          </cell>
          <cell r="BW17">
            <v>-4554.3999999999996</v>
          </cell>
          <cell r="BX17">
            <v>-4737</v>
          </cell>
          <cell r="BY17">
            <v>-5321.7</v>
          </cell>
          <cell r="BZ17">
            <v>-5053.8</v>
          </cell>
          <cell r="CA17">
            <v>-4891.8999999999996</v>
          </cell>
          <cell r="CB17">
            <v>-4793.2</v>
          </cell>
          <cell r="CC17">
            <v>-4844.6000000000004</v>
          </cell>
          <cell r="CD17">
            <v>-4835.8</v>
          </cell>
          <cell r="CE17">
            <v>-4942.7</v>
          </cell>
          <cell r="CF17">
            <v>-5332.7</v>
          </cell>
          <cell r="CG17">
            <v>-7284.2</v>
          </cell>
          <cell r="CH17">
            <v>-6223.3</v>
          </cell>
          <cell r="CI17">
            <v>-4889.7</v>
          </cell>
          <cell r="CJ17">
            <v>0</v>
          </cell>
          <cell r="CK17">
            <v>0</v>
          </cell>
          <cell r="CL17">
            <v>0</v>
          </cell>
          <cell r="CM17">
            <v>0</v>
          </cell>
          <cell r="CN17">
            <v>0</v>
          </cell>
          <cell r="CO17">
            <v>0</v>
          </cell>
          <cell r="CP17">
            <v>319</v>
          </cell>
          <cell r="CQ17">
            <v>-210.5</v>
          </cell>
          <cell r="CR17">
            <v>-423.6</v>
          </cell>
          <cell r="CS17">
            <v>-408.9</v>
          </cell>
          <cell r="CT17">
            <v>354.2</v>
          </cell>
          <cell r="CU17">
            <v>43.6</v>
          </cell>
          <cell r="CV17">
            <v>40</v>
          </cell>
          <cell r="CW17">
            <v>-172.4</v>
          </cell>
          <cell r="CX17">
            <v>428.3</v>
          </cell>
          <cell r="CY17">
            <v>274.60000000000002</v>
          </cell>
          <cell r="CZ17">
            <v>-156.1</v>
          </cell>
          <cell r="DA17">
            <v>369.1</v>
          </cell>
          <cell r="DB17">
            <v>624.70000000000005</v>
          </cell>
          <cell r="DC17">
            <v>-179.4</v>
          </cell>
          <cell r="DD17">
            <v>40.6</v>
          </cell>
          <cell r="DE17">
            <v>609.4</v>
          </cell>
          <cell r="DF17">
            <v>223.4</v>
          </cell>
          <cell r="DG17">
            <v>-515.5</v>
          </cell>
          <cell r="DH17">
            <v>-312.60000000000002</v>
          </cell>
          <cell r="DI17">
            <v>685.5</v>
          </cell>
          <cell r="DJ17">
            <v>529.29999999999995</v>
          </cell>
          <cell r="DK17">
            <v>-1032.9000000000001</v>
          </cell>
          <cell r="DL17">
            <v>0</v>
          </cell>
          <cell r="DM17">
            <v>0</v>
          </cell>
          <cell r="DN17">
            <v>0</v>
          </cell>
          <cell r="DO17">
            <v>0</v>
          </cell>
          <cell r="DP17">
            <v>0</v>
          </cell>
          <cell r="DQ17">
            <v>0</v>
          </cell>
          <cell r="DR17">
            <v>0</v>
          </cell>
          <cell r="DS17">
            <v>0</v>
          </cell>
          <cell r="DT17">
            <v>0</v>
          </cell>
          <cell r="DU17">
            <v>0</v>
          </cell>
          <cell r="DV17">
            <v>0</v>
          </cell>
          <cell r="DW17">
            <v>0</v>
          </cell>
          <cell r="DX17">
            <v>0</v>
          </cell>
          <cell r="DY17">
            <v>0</v>
          </cell>
          <cell r="DZ17">
            <v>0</v>
          </cell>
          <cell r="EA17">
            <v>0</v>
          </cell>
          <cell r="EB17">
            <v>0</v>
          </cell>
          <cell r="EC17">
            <v>0</v>
          </cell>
          <cell r="ED17">
            <v>0</v>
          </cell>
          <cell r="EE17">
            <v>0</v>
          </cell>
          <cell r="EF17">
            <v>0</v>
          </cell>
          <cell r="EG17">
            <v>0</v>
          </cell>
          <cell r="EH17">
            <v>0</v>
          </cell>
          <cell r="EI17">
            <v>-140</v>
          </cell>
          <cell r="EJ17">
            <v>-138.5</v>
          </cell>
          <cell r="EK17">
            <v>-133.69999999999999</v>
          </cell>
          <cell r="EL17">
            <v>-171.7</v>
          </cell>
          <cell r="EM17">
            <v>-45.9</v>
          </cell>
          <cell r="EN17">
            <v>0</v>
          </cell>
          <cell r="EO17">
            <v>0</v>
          </cell>
          <cell r="EP17">
            <v>0</v>
          </cell>
          <cell r="EQ17">
            <v>0</v>
          </cell>
          <cell r="ER17">
            <v>0</v>
          </cell>
          <cell r="ES17">
            <v>0</v>
          </cell>
          <cell r="ET17">
            <v>-317.10000000000002</v>
          </cell>
          <cell r="EU17">
            <v>-324.8</v>
          </cell>
          <cell r="EV17">
            <v>-366.8</v>
          </cell>
          <cell r="EW17">
            <v>-379.7</v>
          </cell>
          <cell r="EX17">
            <v>-346.8</v>
          </cell>
          <cell r="EY17">
            <v>-351.9</v>
          </cell>
          <cell r="EZ17">
            <v>-377.1</v>
          </cell>
          <cell r="FA17">
            <v>-350.8</v>
          </cell>
          <cell r="FB17">
            <v>-372.3</v>
          </cell>
          <cell r="FC17">
            <v>-391.8</v>
          </cell>
          <cell r="FD17">
            <v>-402.5</v>
          </cell>
          <cell r="FE17">
            <v>-395.1</v>
          </cell>
          <cell r="FF17">
            <v>-411.6</v>
          </cell>
          <cell r="FG17">
            <v>-414.2</v>
          </cell>
          <cell r="FH17">
            <v>-424.3</v>
          </cell>
          <cell r="FI17">
            <v>-524.9</v>
          </cell>
          <cell r="FJ17">
            <v>-468.8</v>
          </cell>
          <cell r="FK17">
            <v>-489.7</v>
          </cell>
          <cell r="FL17">
            <v>-518</v>
          </cell>
          <cell r="FM17">
            <v>-527.20000000000005</v>
          </cell>
          <cell r="FN17">
            <v>-512.79999999999995</v>
          </cell>
          <cell r="FO17">
            <v>-447.4</v>
          </cell>
          <cell r="FP17">
            <v>0</v>
          </cell>
          <cell r="FQ17">
            <v>0</v>
          </cell>
          <cell r="FR17">
            <v>0</v>
          </cell>
          <cell r="FS17">
            <v>0</v>
          </cell>
          <cell r="FT17">
            <v>0</v>
          </cell>
          <cell r="FU17">
            <v>0</v>
          </cell>
          <cell r="FV17">
            <v>-1014.3</v>
          </cell>
          <cell r="FW17">
            <v>-1025.4000000000001</v>
          </cell>
          <cell r="FX17">
            <v>-1062.3</v>
          </cell>
          <cell r="FY17">
            <v>-1050.0999999999999</v>
          </cell>
          <cell r="FZ17">
            <v>-1052.5999999999999</v>
          </cell>
          <cell r="GA17">
            <v>-1092.0999999999999</v>
          </cell>
          <cell r="GB17">
            <v>-1157.2</v>
          </cell>
          <cell r="GC17">
            <v>-1201.3</v>
          </cell>
          <cell r="GD17">
            <v>-1205.4000000000001</v>
          </cell>
          <cell r="GE17">
            <v>-1263.5999999999999</v>
          </cell>
          <cell r="GF17">
            <v>-1274</v>
          </cell>
          <cell r="GG17">
            <v>-1346.5</v>
          </cell>
          <cell r="GH17">
            <v>-1234</v>
          </cell>
          <cell r="GI17">
            <v>-1390.3</v>
          </cell>
          <cell r="GJ17">
            <v>-1342.9</v>
          </cell>
          <cell r="GK17">
            <v>-1364.5</v>
          </cell>
          <cell r="GL17">
            <v>-1403.6</v>
          </cell>
          <cell r="GM17">
            <v>-1435.7</v>
          </cell>
          <cell r="GN17">
            <v>-1440</v>
          </cell>
          <cell r="GO17">
            <v>-1535.6</v>
          </cell>
          <cell r="GP17">
            <v>-1346.5</v>
          </cell>
          <cell r="GQ17">
            <v>-1408.4</v>
          </cell>
          <cell r="GR17">
            <v>0</v>
          </cell>
          <cell r="GS17">
            <v>0</v>
          </cell>
          <cell r="GT17">
            <v>0</v>
          </cell>
          <cell r="GU17">
            <v>0</v>
          </cell>
          <cell r="GV17">
            <v>0</v>
          </cell>
          <cell r="GW17">
            <v>0</v>
          </cell>
          <cell r="GX17">
            <v>-155.5</v>
          </cell>
          <cell r="GY17">
            <v>-158.6</v>
          </cell>
          <cell r="GZ17">
            <v>-154.4</v>
          </cell>
          <cell r="HA17">
            <v>-144.9</v>
          </cell>
          <cell r="HB17">
            <v>-157.69999999999999</v>
          </cell>
          <cell r="HC17">
            <v>-159</v>
          </cell>
          <cell r="HD17">
            <v>-161.69999999999999</v>
          </cell>
          <cell r="HE17">
            <v>-158.1</v>
          </cell>
          <cell r="HF17">
            <v>-169.4</v>
          </cell>
          <cell r="HG17">
            <v>-172.3</v>
          </cell>
          <cell r="HH17">
            <v>-182.9</v>
          </cell>
          <cell r="HI17">
            <v>-185.8</v>
          </cell>
          <cell r="HJ17">
            <v>-187.5</v>
          </cell>
          <cell r="HK17">
            <v>-190.9</v>
          </cell>
          <cell r="HL17">
            <v>-188.6</v>
          </cell>
          <cell r="HM17">
            <v>-192.4</v>
          </cell>
          <cell r="HN17">
            <v>-194.2</v>
          </cell>
          <cell r="HO17">
            <v>-192.3</v>
          </cell>
          <cell r="HP17">
            <v>-181.4</v>
          </cell>
          <cell r="HQ17">
            <v>-188.2</v>
          </cell>
          <cell r="HR17">
            <v>-188.3</v>
          </cell>
          <cell r="HS17">
            <v>-194.2</v>
          </cell>
          <cell r="HT17">
            <v>0</v>
          </cell>
          <cell r="HU17">
            <v>0</v>
          </cell>
          <cell r="HV17">
            <v>0</v>
          </cell>
          <cell r="HW17">
            <v>0</v>
          </cell>
          <cell r="HX17">
            <v>0</v>
          </cell>
          <cell r="HY17">
            <v>0</v>
          </cell>
          <cell r="HZ17">
            <v>0</v>
          </cell>
          <cell r="IA17">
            <v>0</v>
          </cell>
          <cell r="IB17">
            <v>0</v>
          </cell>
          <cell r="IC17">
            <v>0</v>
          </cell>
          <cell r="ID17">
            <v>0</v>
          </cell>
          <cell r="IE17">
            <v>0</v>
          </cell>
          <cell r="IF17">
            <v>0</v>
          </cell>
          <cell r="IG17">
            <v>0</v>
          </cell>
          <cell r="IH17">
            <v>0</v>
          </cell>
          <cell r="II17">
            <v>0</v>
          </cell>
          <cell r="IJ17">
            <v>0</v>
          </cell>
          <cell r="IK17">
            <v>0</v>
          </cell>
          <cell r="IL17">
            <v>0</v>
          </cell>
          <cell r="IM17">
            <v>0</v>
          </cell>
          <cell r="IN17">
            <v>0</v>
          </cell>
          <cell r="IO17">
            <v>0</v>
          </cell>
          <cell r="IP17">
            <v>0</v>
          </cell>
          <cell r="IQ17">
            <v>0</v>
          </cell>
          <cell r="IR17">
            <v>0</v>
          </cell>
          <cell r="IS17">
            <v>0</v>
          </cell>
          <cell r="IT17">
            <v>0</v>
          </cell>
          <cell r="IU17">
            <v>0</v>
          </cell>
        </row>
        <row r="18">
          <cell r="A18" t="str">
            <v>LGBB IN</v>
          </cell>
          <cell r="B18" t="str">
            <v>LG Balakrishnan</v>
          </cell>
          <cell r="C18" t="str">
            <v>Auto Ancillaries</v>
          </cell>
          <cell r="D18">
            <v>0</v>
          </cell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793.19</v>
          </cell>
          <cell r="M18">
            <v>971.99</v>
          </cell>
          <cell r="N18">
            <v>1113.69</v>
          </cell>
          <cell r="O18">
            <v>1204.73</v>
          </cell>
          <cell r="P18">
            <v>992.26</v>
          </cell>
          <cell r="Q18">
            <v>1119.4000000000001</v>
          </cell>
          <cell r="R18">
            <v>1268.82</v>
          </cell>
          <cell r="S18">
            <v>1316.97</v>
          </cell>
          <cell r="T18">
            <v>1243.3499999999999</v>
          </cell>
          <cell r="U18">
            <v>1344.76</v>
          </cell>
          <cell r="V18">
            <v>1390.83</v>
          </cell>
          <cell r="W18">
            <v>1405.17</v>
          </cell>
          <cell r="X18">
            <v>1344.25</v>
          </cell>
          <cell r="Y18">
            <v>1408.4570000000001</v>
          </cell>
          <cell r="Z18">
            <v>1318.1990000000001</v>
          </cell>
          <cell r="AA18">
            <v>1561.39</v>
          </cell>
          <cell r="AB18">
            <v>1328.5139999999999</v>
          </cell>
          <cell r="AC18">
            <v>1483.82</v>
          </cell>
          <cell r="AD18">
            <v>1019.938</v>
          </cell>
          <cell r="AE18">
            <v>1243.74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O18">
            <v>0</v>
          </cell>
          <cell r="AP18">
            <v>0</v>
          </cell>
          <cell r="AQ18">
            <v>0</v>
          </cell>
          <cell r="AR18">
            <v>0</v>
          </cell>
          <cell r="AS18">
            <v>0</v>
          </cell>
          <cell r="AT18">
            <v>0</v>
          </cell>
          <cell r="AU18">
            <v>0</v>
          </cell>
          <cell r="AV18">
            <v>-135.63</v>
          </cell>
          <cell r="AW18">
            <v>-139.04</v>
          </cell>
          <cell r="AX18">
            <v>-179.3</v>
          </cell>
          <cell r="AY18">
            <v>-174.32</v>
          </cell>
          <cell r="AZ18">
            <v>-133.56</v>
          </cell>
          <cell r="BA18">
            <v>0</v>
          </cell>
          <cell r="BB18">
            <v>0</v>
          </cell>
          <cell r="BC18">
            <v>0</v>
          </cell>
          <cell r="BD18">
            <v>0</v>
          </cell>
          <cell r="BE18">
            <v>0</v>
          </cell>
          <cell r="BF18">
            <v>0</v>
          </cell>
          <cell r="BG18">
            <v>0</v>
          </cell>
          <cell r="BH18">
            <v>0</v>
          </cell>
          <cell r="BI18">
            <v>0</v>
          </cell>
          <cell r="BJ18">
            <v>0</v>
          </cell>
          <cell r="BK18">
            <v>0</v>
          </cell>
          <cell r="BL18">
            <v>0</v>
          </cell>
          <cell r="BM18">
            <v>0</v>
          </cell>
          <cell r="BN18">
            <v>0</v>
          </cell>
          <cell r="BO18">
            <v>0</v>
          </cell>
          <cell r="BP18">
            <v>-450.12799999999999</v>
          </cell>
          <cell r="BQ18">
            <v>-507.85</v>
          </cell>
          <cell r="BR18">
            <v>-464.52800000000002</v>
          </cell>
          <cell r="BS18">
            <v>-627.58900000000006</v>
          </cell>
          <cell r="BT18">
            <v>-457.73899999999998</v>
          </cell>
          <cell r="BU18">
            <v>-568.38499999999999</v>
          </cell>
          <cell r="BV18">
            <v>-574.36099999999999</v>
          </cell>
          <cell r="BW18">
            <v>-411.13</v>
          </cell>
          <cell r="BX18">
            <v>-524.68700000000001</v>
          </cell>
          <cell r="BY18">
            <v>-644.35400000000004</v>
          </cell>
          <cell r="BZ18">
            <v>-594.51499999999999</v>
          </cell>
          <cell r="CA18">
            <v>-763.74300000000005</v>
          </cell>
          <cell r="CB18">
            <v>-460.73200000000003</v>
          </cell>
          <cell r="CC18">
            <v>-836.81700000000001</v>
          </cell>
          <cell r="CD18">
            <v>-584.90499999999997</v>
          </cell>
          <cell r="CE18">
            <v>-664.69</v>
          </cell>
          <cell r="CF18">
            <v>-504.197</v>
          </cell>
          <cell r="CG18">
            <v>-526.09</v>
          </cell>
          <cell r="CH18">
            <v>-367.43200000000002</v>
          </cell>
          <cell r="CI18">
            <v>-540.44100000000003</v>
          </cell>
          <cell r="CJ18">
            <v>0</v>
          </cell>
          <cell r="CK18">
            <v>0</v>
          </cell>
          <cell r="CL18">
            <v>0</v>
          </cell>
          <cell r="CM18">
            <v>0</v>
          </cell>
          <cell r="CN18">
            <v>0</v>
          </cell>
          <cell r="CO18">
            <v>0</v>
          </cell>
          <cell r="CP18">
            <v>0</v>
          </cell>
          <cell r="CQ18">
            <v>0</v>
          </cell>
          <cell r="CR18">
            <v>73.555999999999997</v>
          </cell>
          <cell r="CS18">
            <v>52.682000000000002</v>
          </cell>
          <cell r="CT18">
            <v>-64.542000000000002</v>
          </cell>
          <cell r="CU18">
            <v>49.912999999999997</v>
          </cell>
          <cell r="CV18">
            <v>34.39</v>
          </cell>
          <cell r="CW18">
            <v>47.631</v>
          </cell>
          <cell r="CX18">
            <v>4.1000000000000002E-2</v>
          </cell>
          <cell r="CY18">
            <v>-163.50800000000001</v>
          </cell>
          <cell r="CZ18">
            <v>-16.196999999999999</v>
          </cell>
          <cell r="DA18">
            <v>93.265000000000001</v>
          </cell>
          <cell r="DB18">
            <v>16.172999999999998</v>
          </cell>
          <cell r="DC18">
            <v>160.995</v>
          </cell>
          <cell r="DD18">
            <v>-121.815</v>
          </cell>
          <cell r="DE18">
            <v>149.51499999999999</v>
          </cell>
          <cell r="DF18">
            <v>-57.136000000000003</v>
          </cell>
          <cell r="DG18">
            <v>-246.43</v>
          </cell>
          <cell r="DH18">
            <v>-134.43600000000001</v>
          </cell>
          <cell r="DI18">
            <v>-228.64</v>
          </cell>
          <cell r="DJ18">
            <v>-115.49299999999999</v>
          </cell>
          <cell r="DK18">
            <v>-194.096</v>
          </cell>
          <cell r="DL18">
            <v>0</v>
          </cell>
          <cell r="DM18">
            <v>0</v>
          </cell>
          <cell r="DN18">
            <v>0</v>
          </cell>
          <cell r="DO18">
            <v>0</v>
          </cell>
          <cell r="DP18">
            <v>0</v>
          </cell>
          <cell r="DQ18">
            <v>0</v>
          </cell>
          <cell r="DR18">
            <v>0</v>
          </cell>
          <cell r="DS18">
            <v>0</v>
          </cell>
          <cell r="DT18">
            <v>0</v>
          </cell>
          <cell r="DU18">
            <v>0</v>
          </cell>
          <cell r="DV18">
            <v>0</v>
          </cell>
          <cell r="DW18">
            <v>0</v>
          </cell>
          <cell r="DX18">
            <v>0</v>
          </cell>
          <cell r="DY18">
            <v>0</v>
          </cell>
          <cell r="DZ18">
            <v>0</v>
          </cell>
          <cell r="EA18">
            <v>0</v>
          </cell>
          <cell r="EB18">
            <v>0</v>
          </cell>
          <cell r="EC18">
            <v>0</v>
          </cell>
          <cell r="ED18">
            <v>0</v>
          </cell>
          <cell r="EE18">
            <v>0</v>
          </cell>
          <cell r="EF18">
            <v>0</v>
          </cell>
          <cell r="EG18">
            <v>0</v>
          </cell>
          <cell r="EH18">
            <v>0</v>
          </cell>
          <cell r="EI18">
            <v>0</v>
          </cell>
          <cell r="EJ18">
            <v>0</v>
          </cell>
          <cell r="EK18">
            <v>0</v>
          </cell>
          <cell r="EL18">
            <v>0</v>
          </cell>
          <cell r="EM18">
            <v>0</v>
          </cell>
          <cell r="EN18">
            <v>0</v>
          </cell>
          <cell r="EO18">
            <v>0</v>
          </cell>
          <cell r="EP18">
            <v>0</v>
          </cell>
          <cell r="EQ18">
            <v>0</v>
          </cell>
          <cell r="ER18">
            <v>0</v>
          </cell>
          <cell r="ES18">
            <v>0</v>
          </cell>
          <cell r="ET18">
            <v>0</v>
          </cell>
          <cell r="EU18">
            <v>0</v>
          </cell>
          <cell r="EV18">
            <v>-58.524000000000001</v>
          </cell>
          <cell r="EW18">
            <v>-64.757999999999996</v>
          </cell>
          <cell r="EX18">
            <v>-63.933</v>
          </cell>
          <cell r="EY18">
            <v>-62.503999999999998</v>
          </cell>
          <cell r="EZ18">
            <v>-69.799000000000007</v>
          </cell>
          <cell r="FA18">
            <v>-77.832999999999998</v>
          </cell>
          <cell r="FB18">
            <v>-77.361999999999995</v>
          </cell>
          <cell r="FC18">
            <v>-76.337000000000003</v>
          </cell>
          <cell r="FD18">
            <v>-83.712000000000003</v>
          </cell>
          <cell r="FE18">
            <v>-88.078999999999994</v>
          </cell>
          <cell r="FF18">
            <v>-95.674999999999997</v>
          </cell>
          <cell r="FG18">
            <v>-120.131</v>
          </cell>
          <cell r="FH18">
            <v>-102.289</v>
          </cell>
          <cell r="FI18">
            <v>-106.527</v>
          </cell>
          <cell r="FJ18">
            <v>-113.968</v>
          </cell>
          <cell r="FK18">
            <v>-134.46</v>
          </cell>
          <cell r="FL18">
            <v>-105.4</v>
          </cell>
          <cell r="FM18">
            <v>-114.04</v>
          </cell>
          <cell r="FN18">
            <v>-102.021</v>
          </cell>
          <cell r="FO18">
            <v>-131.346</v>
          </cell>
          <cell r="FP18">
            <v>0</v>
          </cell>
          <cell r="FQ18">
            <v>0</v>
          </cell>
          <cell r="FR18">
            <v>0</v>
          </cell>
          <cell r="FS18">
            <v>0</v>
          </cell>
          <cell r="FT18">
            <v>0</v>
          </cell>
          <cell r="FU18">
            <v>0</v>
          </cell>
          <cell r="FV18">
            <v>0</v>
          </cell>
          <cell r="FW18">
            <v>0</v>
          </cell>
          <cell r="FX18">
            <v>-253.77799999999999</v>
          </cell>
          <cell r="FY18">
            <v>-320.81599999999997</v>
          </cell>
          <cell r="FZ18">
            <v>-377.23599999999999</v>
          </cell>
          <cell r="GA18">
            <v>-434.04899999999998</v>
          </cell>
          <cell r="GB18">
            <v>-370.97399999999999</v>
          </cell>
          <cell r="GC18">
            <v>-377.17500000000001</v>
          </cell>
          <cell r="GD18">
            <v>-466.85500000000002</v>
          </cell>
          <cell r="GE18">
            <v>-512.80799999999999</v>
          </cell>
          <cell r="GF18">
            <v>-333.02100000000002</v>
          </cell>
          <cell r="GG18">
            <v>-379.12099999999998</v>
          </cell>
          <cell r="GH18">
            <v>-347.70299999999997</v>
          </cell>
          <cell r="GI18">
            <v>-300.12799999999999</v>
          </cell>
          <cell r="GJ18">
            <v>-354.16699999999997</v>
          </cell>
          <cell r="GK18">
            <v>-428.77499999999998</v>
          </cell>
          <cell r="GL18">
            <v>-396.66800000000001</v>
          </cell>
          <cell r="GM18">
            <v>-317.73</v>
          </cell>
          <cell r="GN18">
            <v>-393.89299999999997</v>
          </cell>
          <cell r="GO18">
            <v>-416.58</v>
          </cell>
          <cell r="GP18">
            <v>-357.024</v>
          </cell>
          <cell r="GQ18">
            <v>-302.21499999999997</v>
          </cell>
          <cell r="GR18">
            <v>0</v>
          </cell>
          <cell r="GS18">
            <v>0</v>
          </cell>
          <cell r="GT18">
            <v>0</v>
          </cell>
          <cell r="GU18">
            <v>0</v>
          </cell>
          <cell r="GV18">
            <v>0</v>
          </cell>
          <cell r="GW18">
            <v>0</v>
          </cell>
          <cell r="GX18">
            <v>0</v>
          </cell>
          <cell r="GY18">
            <v>0</v>
          </cell>
          <cell r="GZ18">
            <v>-36.53</v>
          </cell>
          <cell r="HA18">
            <v>-42.09</v>
          </cell>
          <cell r="HB18">
            <v>-42.78</v>
          </cell>
          <cell r="HC18">
            <v>-40.94</v>
          </cell>
          <cell r="HD18">
            <v>-45.02</v>
          </cell>
          <cell r="HE18">
            <v>-50.65</v>
          </cell>
          <cell r="HF18">
            <v>-61.21</v>
          </cell>
          <cell r="HG18">
            <v>-34.57</v>
          </cell>
          <cell r="HH18">
            <v>-55.37</v>
          </cell>
          <cell r="HI18">
            <v>-58.34</v>
          </cell>
          <cell r="HJ18">
            <v>-59.28</v>
          </cell>
          <cell r="HK18">
            <v>-78.358000000000004</v>
          </cell>
          <cell r="HL18">
            <v>-66.5</v>
          </cell>
          <cell r="HM18">
            <v>-67.67</v>
          </cell>
          <cell r="HN18">
            <v>-69.209000000000003</v>
          </cell>
          <cell r="HO18">
            <v>-86.08</v>
          </cell>
          <cell r="HP18">
            <v>-54.256999999999998</v>
          </cell>
          <cell r="HQ18">
            <v>-54.3</v>
          </cell>
          <cell r="HR18">
            <v>-48.182000000000002</v>
          </cell>
          <cell r="HS18">
            <v>-50.167999999999999</v>
          </cell>
          <cell r="HT18">
            <v>0</v>
          </cell>
          <cell r="HU18">
            <v>0</v>
          </cell>
          <cell r="HV18">
            <v>0</v>
          </cell>
          <cell r="HW18">
            <v>0</v>
          </cell>
          <cell r="HX18">
            <v>0</v>
          </cell>
          <cell r="HY18">
            <v>0</v>
          </cell>
          <cell r="HZ18">
            <v>0</v>
          </cell>
          <cell r="IA18">
            <v>0</v>
          </cell>
          <cell r="IB18">
            <v>0</v>
          </cell>
          <cell r="IC18">
            <v>0</v>
          </cell>
          <cell r="ID18">
            <v>0</v>
          </cell>
          <cell r="IE18">
            <v>0</v>
          </cell>
          <cell r="IF18">
            <v>0</v>
          </cell>
          <cell r="IG18">
            <v>0</v>
          </cell>
          <cell r="IH18">
            <v>0</v>
          </cell>
          <cell r="II18">
            <v>0</v>
          </cell>
          <cell r="IJ18">
            <v>0</v>
          </cell>
          <cell r="IK18">
            <v>0</v>
          </cell>
          <cell r="IL18">
            <v>0</v>
          </cell>
          <cell r="IM18">
            <v>0</v>
          </cell>
          <cell r="IN18">
            <v>0</v>
          </cell>
          <cell r="IO18">
            <v>0</v>
          </cell>
          <cell r="IP18">
            <v>0</v>
          </cell>
          <cell r="IQ18">
            <v>0</v>
          </cell>
          <cell r="IR18">
            <v>0</v>
          </cell>
          <cell r="IS18">
            <v>0</v>
          </cell>
          <cell r="IT18">
            <v>0</v>
          </cell>
          <cell r="IU18">
            <v>0</v>
          </cell>
        </row>
        <row r="19">
          <cell r="A19" t="str">
            <v>MMFG IN</v>
          </cell>
          <cell r="B19" t="str">
            <v>MM Forgings</v>
          </cell>
          <cell r="C19" t="str">
            <v>Auto Ancillaries</v>
          </cell>
          <cell r="D19">
            <v>0</v>
          </cell>
          <cell r="E19">
            <v>0</v>
          </cell>
          <cell r="F19">
            <v>0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403.16</v>
          </cell>
          <cell r="T19">
            <v>395.36</v>
          </cell>
          <cell r="U19">
            <v>417.91</v>
          </cell>
          <cell r="V19">
            <v>449.49</v>
          </cell>
          <cell r="W19">
            <v>501.88</v>
          </cell>
          <cell r="X19">
            <v>423.27</v>
          </cell>
          <cell r="Y19">
            <v>458.09</v>
          </cell>
          <cell r="Z19">
            <v>481.75</v>
          </cell>
          <cell r="AA19">
            <v>546.35</v>
          </cell>
          <cell r="AB19">
            <v>525.54999999999995</v>
          </cell>
          <cell r="AC19">
            <v>628.97900000000004</v>
          </cell>
          <cell r="AD19">
            <v>499.39800000000002</v>
          </cell>
          <cell r="AE19">
            <v>414.17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O19">
            <v>0</v>
          </cell>
          <cell r="AP19">
            <v>0</v>
          </cell>
          <cell r="AQ19">
            <v>0</v>
          </cell>
          <cell r="AR19">
            <v>0</v>
          </cell>
          <cell r="AS19">
            <v>0</v>
          </cell>
          <cell r="AT19">
            <v>0</v>
          </cell>
          <cell r="AU19">
            <v>0</v>
          </cell>
          <cell r="AV19">
            <v>0</v>
          </cell>
          <cell r="AW19">
            <v>0</v>
          </cell>
          <cell r="AX19">
            <v>0</v>
          </cell>
          <cell r="AY19">
            <v>0</v>
          </cell>
          <cell r="AZ19">
            <v>0</v>
          </cell>
          <cell r="BA19">
            <v>0</v>
          </cell>
          <cell r="BB19">
            <v>0</v>
          </cell>
          <cell r="BC19">
            <v>0</v>
          </cell>
          <cell r="BD19">
            <v>0</v>
          </cell>
          <cell r="BE19">
            <v>0</v>
          </cell>
          <cell r="BF19">
            <v>0</v>
          </cell>
          <cell r="BG19">
            <v>0</v>
          </cell>
          <cell r="BH19">
            <v>0</v>
          </cell>
          <cell r="BI19">
            <v>0</v>
          </cell>
          <cell r="BJ19">
            <v>0</v>
          </cell>
          <cell r="BK19">
            <v>0</v>
          </cell>
          <cell r="BL19">
            <v>0</v>
          </cell>
          <cell r="BM19">
            <v>0</v>
          </cell>
          <cell r="BN19">
            <v>0</v>
          </cell>
          <cell r="BO19">
            <v>0</v>
          </cell>
          <cell r="BP19">
            <v>0</v>
          </cell>
          <cell r="BQ19">
            <v>0</v>
          </cell>
          <cell r="BR19">
            <v>0</v>
          </cell>
          <cell r="BS19">
            <v>0</v>
          </cell>
          <cell r="BT19">
            <v>0</v>
          </cell>
          <cell r="BU19">
            <v>0</v>
          </cell>
          <cell r="BV19">
            <v>0</v>
          </cell>
          <cell r="BW19">
            <v>0</v>
          </cell>
          <cell r="BX19">
            <v>0</v>
          </cell>
          <cell r="BY19">
            <v>0</v>
          </cell>
          <cell r="BZ19">
            <v>-181.76</v>
          </cell>
          <cell r="CA19">
            <v>-242.63399999999999</v>
          </cell>
          <cell r="CB19">
            <v>-188.77500000000001</v>
          </cell>
          <cell r="CC19">
            <v>-212.68</v>
          </cell>
          <cell r="CD19">
            <v>-191.13</v>
          </cell>
          <cell r="CE19">
            <v>-286.47000000000003</v>
          </cell>
          <cell r="CF19">
            <v>-233.02</v>
          </cell>
          <cell r="CG19">
            <v>-265.48399999999998</v>
          </cell>
          <cell r="CH19">
            <v>-254.786</v>
          </cell>
          <cell r="CI19">
            <v>-223.10300000000001</v>
          </cell>
          <cell r="CJ19">
            <v>0</v>
          </cell>
          <cell r="CK19">
            <v>0</v>
          </cell>
          <cell r="CL19">
            <v>0</v>
          </cell>
          <cell r="CM19">
            <v>0</v>
          </cell>
          <cell r="CN19">
            <v>0</v>
          </cell>
          <cell r="CO19">
            <v>0</v>
          </cell>
          <cell r="CP19">
            <v>0</v>
          </cell>
          <cell r="CQ19">
            <v>0</v>
          </cell>
          <cell r="CR19">
            <v>0</v>
          </cell>
          <cell r="CS19">
            <v>0</v>
          </cell>
          <cell r="CT19">
            <v>0</v>
          </cell>
          <cell r="CU19">
            <v>0</v>
          </cell>
          <cell r="CV19">
            <v>0</v>
          </cell>
          <cell r="CW19">
            <v>0</v>
          </cell>
          <cell r="CX19">
            <v>0</v>
          </cell>
          <cell r="CY19">
            <v>0</v>
          </cell>
          <cell r="CZ19">
            <v>0</v>
          </cell>
          <cell r="DA19">
            <v>0</v>
          </cell>
          <cell r="DB19">
            <v>-35.478000000000002</v>
          </cell>
          <cell r="DC19">
            <v>-1.8180000000000001</v>
          </cell>
          <cell r="DD19">
            <v>5.48</v>
          </cell>
          <cell r="DE19">
            <v>14.34</v>
          </cell>
          <cell r="DF19">
            <v>-19.489999999999998</v>
          </cell>
          <cell r="DG19">
            <v>62.04</v>
          </cell>
          <cell r="DH19">
            <v>1.58</v>
          </cell>
          <cell r="DI19">
            <v>-22.853999999999999</v>
          </cell>
          <cell r="DJ19">
            <v>36.098999999999997</v>
          </cell>
          <cell r="DK19">
            <v>-35.777000000000001</v>
          </cell>
          <cell r="DL19">
            <v>0</v>
          </cell>
          <cell r="DM19">
            <v>0</v>
          </cell>
          <cell r="DN19">
            <v>0</v>
          </cell>
          <cell r="DO19">
            <v>0</v>
          </cell>
          <cell r="DP19">
            <v>0</v>
          </cell>
          <cell r="DQ19">
            <v>0</v>
          </cell>
          <cell r="DR19">
            <v>0</v>
          </cell>
          <cell r="DS19">
            <v>0</v>
          </cell>
          <cell r="DT19">
            <v>0</v>
          </cell>
          <cell r="DU19">
            <v>0</v>
          </cell>
          <cell r="DV19">
            <v>0</v>
          </cell>
          <cell r="DW19">
            <v>0</v>
          </cell>
          <cell r="DX19">
            <v>0</v>
          </cell>
          <cell r="DY19">
            <v>0</v>
          </cell>
          <cell r="DZ19">
            <v>0</v>
          </cell>
          <cell r="EA19">
            <v>0</v>
          </cell>
          <cell r="EB19">
            <v>0</v>
          </cell>
          <cell r="EC19">
            <v>0</v>
          </cell>
          <cell r="ED19">
            <v>0</v>
          </cell>
          <cell r="EE19">
            <v>0</v>
          </cell>
          <cell r="EF19">
            <v>0</v>
          </cell>
          <cell r="EG19">
            <v>0</v>
          </cell>
          <cell r="EH19">
            <v>0</v>
          </cell>
          <cell r="EI19">
            <v>0</v>
          </cell>
          <cell r="EJ19">
            <v>0</v>
          </cell>
          <cell r="EK19">
            <v>0</v>
          </cell>
          <cell r="EL19">
            <v>0</v>
          </cell>
          <cell r="EM19">
            <v>0</v>
          </cell>
          <cell r="EN19">
            <v>0</v>
          </cell>
          <cell r="EO19">
            <v>0</v>
          </cell>
          <cell r="EP19">
            <v>0</v>
          </cell>
          <cell r="EQ19">
            <v>0</v>
          </cell>
          <cell r="ER19">
            <v>0</v>
          </cell>
          <cell r="ES19">
            <v>0</v>
          </cell>
          <cell r="ET19">
            <v>0</v>
          </cell>
          <cell r="EU19">
            <v>0</v>
          </cell>
          <cell r="EV19">
            <v>0</v>
          </cell>
          <cell r="EW19">
            <v>0</v>
          </cell>
          <cell r="EX19">
            <v>0</v>
          </cell>
          <cell r="EY19">
            <v>0</v>
          </cell>
          <cell r="EZ19">
            <v>0</v>
          </cell>
          <cell r="FA19">
            <v>0</v>
          </cell>
          <cell r="FB19">
            <v>0</v>
          </cell>
          <cell r="FC19">
            <v>0</v>
          </cell>
          <cell r="FD19">
            <v>0</v>
          </cell>
          <cell r="FE19">
            <v>0</v>
          </cell>
          <cell r="FF19">
            <v>-27.738</v>
          </cell>
          <cell r="FG19">
            <v>-39.539000000000001</v>
          </cell>
          <cell r="FH19">
            <v>-35.121000000000002</v>
          </cell>
          <cell r="FI19">
            <v>-39.840000000000003</v>
          </cell>
          <cell r="FJ19">
            <v>-39.19</v>
          </cell>
          <cell r="FK19">
            <v>-53.22</v>
          </cell>
          <cell r="FL19">
            <v>-44.63</v>
          </cell>
          <cell r="FM19">
            <v>-47.203000000000003</v>
          </cell>
          <cell r="FN19">
            <v>-48.134999999999998</v>
          </cell>
          <cell r="FO19">
            <v>-43.508000000000003</v>
          </cell>
          <cell r="FP19">
            <v>0</v>
          </cell>
          <cell r="FQ19">
            <v>0</v>
          </cell>
          <cell r="FR19">
            <v>0</v>
          </cell>
          <cell r="FS19">
            <v>0</v>
          </cell>
          <cell r="FT19">
            <v>0</v>
          </cell>
          <cell r="FU19">
            <v>0</v>
          </cell>
          <cell r="FV19">
            <v>0</v>
          </cell>
          <cell r="FW19">
            <v>0</v>
          </cell>
          <cell r="FX19">
            <v>0</v>
          </cell>
          <cell r="FY19">
            <v>0</v>
          </cell>
          <cell r="FZ19">
            <v>0</v>
          </cell>
          <cell r="GA19">
            <v>0</v>
          </cell>
          <cell r="GB19">
            <v>0</v>
          </cell>
          <cell r="GC19">
            <v>0</v>
          </cell>
          <cell r="GD19">
            <v>0</v>
          </cell>
          <cell r="GE19">
            <v>-352.37</v>
          </cell>
          <cell r="GF19">
            <v>-319.49</v>
          </cell>
          <cell r="GG19">
            <v>-334.24</v>
          </cell>
          <cell r="GH19">
            <v>-114.438</v>
          </cell>
          <cell r="GI19">
            <v>-130.11200000000002</v>
          </cell>
          <cell r="GJ19">
            <v>-121.125</v>
          </cell>
          <cell r="GK19">
            <v>-132.82</v>
          </cell>
          <cell r="GL19">
            <v>-140.98000000000002</v>
          </cell>
          <cell r="GM19">
            <v>-160.63</v>
          </cell>
          <cell r="GN19">
            <v>-150.32</v>
          </cell>
          <cell r="GO19">
            <v>-182.13400000000001</v>
          </cell>
          <cell r="GP19">
            <v>-156.62299999999999</v>
          </cell>
          <cell r="GQ19">
            <v>-45.749000000000002</v>
          </cell>
          <cell r="GR19">
            <v>0</v>
          </cell>
          <cell r="GS19">
            <v>0</v>
          </cell>
          <cell r="GT19">
            <v>0</v>
          </cell>
          <cell r="GU19">
            <v>0</v>
          </cell>
          <cell r="GV19">
            <v>0</v>
          </cell>
          <cell r="GW19">
            <v>0</v>
          </cell>
          <cell r="GX19">
            <v>0</v>
          </cell>
          <cell r="GY19">
            <v>0</v>
          </cell>
          <cell r="GZ19">
            <v>0</v>
          </cell>
          <cell r="HA19">
            <v>0</v>
          </cell>
          <cell r="HB19">
            <v>0</v>
          </cell>
          <cell r="HC19">
            <v>0</v>
          </cell>
          <cell r="HD19">
            <v>0</v>
          </cell>
          <cell r="HE19">
            <v>0</v>
          </cell>
          <cell r="HF19">
            <v>0</v>
          </cell>
          <cell r="HG19">
            <v>-10.35</v>
          </cell>
          <cell r="HH19">
            <v>-42.5</v>
          </cell>
          <cell r="HI19">
            <v>-42.5</v>
          </cell>
          <cell r="HJ19">
            <v>-42.5</v>
          </cell>
          <cell r="HK19">
            <v>-39.659999999999997</v>
          </cell>
          <cell r="HL19">
            <v>-45</v>
          </cell>
          <cell r="HM19">
            <v>-45</v>
          </cell>
          <cell r="HN19">
            <v>-45</v>
          </cell>
          <cell r="HO19">
            <v>-46.66</v>
          </cell>
          <cell r="HP19">
            <v>-50</v>
          </cell>
          <cell r="HQ19">
            <v>-50</v>
          </cell>
          <cell r="HR19">
            <v>-40</v>
          </cell>
          <cell r="HS19">
            <v>-28.875</v>
          </cell>
          <cell r="HT19">
            <v>0</v>
          </cell>
          <cell r="HU19">
            <v>0</v>
          </cell>
          <cell r="HV19">
            <v>0</v>
          </cell>
          <cell r="HW19">
            <v>0</v>
          </cell>
          <cell r="HX19">
            <v>0</v>
          </cell>
          <cell r="HY19">
            <v>0</v>
          </cell>
          <cell r="HZ19">
            <v>0</v>
          </cell>
          <cell r="IA19">
            <v>0</v>
          </cell>
          <cell r="IB19">
            <v>0</v>
          </cell>
          <cell r="IC19">
            <v>0</v>
          </cell>
          <cell r="ID19">
            <v>0</v>
          </cell>
          <cell r="IE19">
            <v>0</v>
          </cell>
          <cell r="IF19">
            <v>0</v>
          </cell>
          <cell r="IG19">
            <v>0</v>
          </cell>
          <cell r="IH19">
            <v>0</v>
          </cell>
          <cell r="II19">
            <v>0</v>
          </cell>
          <cell r="IJ19">
            <v>0</v>
          </cell>
          <cell r="IK19">
            <v>0</v>
          </cell>
          <cell r="IL19">
            <v>0</v>
          </cell>
          <cell r="IM19">
            <v>0</v>
          </cell>
          <cell r="IN19">
            <v>0</v>
          </cell>
          <cell r="IO19">
            <v>0</v>
          </cell>
          <cell r="IP19">
            <v>0</v>
          </cell>
          <cell r="IQ19">
            <v>0</v>
          </cell>
          <cell r="IR19">
            <v>0</v>
          </cell>
          <cell r="IS19">
            <v>0</v>
          </cell>
          <cell r="IT19">
            <v>0</v>
          </cell>
          <cell r="IU19">
            <v>0</v>
          </cell>
        </row>
        <row r="20">
          <cell r="A20" t="str">
            <v>MSS IN</v>
          </cell>
          <cell r="B20" t="str">
            <v>Motherson Sumi Systems</v>
          </cell>
          <cell r="C20" t="str">
            <v>Auto Ancillaries</v>
          </cell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1230.73</v>
          </cell>
          <cell r="I20">
            <v>1352.6000000000001</v>
          </cell>
          <cell r="J20">
            <v>1450.8899999999999</v>
          </cell>
          <cell r="K20">
            <v>1865.13</v>
          </cell>
          <cell r="L20">
            <v>1724.48</v>
          </cell>
          <cell r="M20">
            <v>1955.7</v>
          </cell>
          <cell r="N20">
            <v>1961.71</v>
          </cell>
          <cell r="O20">
            <v>2170.3599999999997</v>
          </cell>
          <cell r="P20">
            <v>2280.15</v>
          </cell>
          <cell r="Q20">
            <v>2330.9</v>
          </cell>
          <cell r="R20">
            <v>2490.16</v>
          </cell>
          <cell r="S20">
            <v>3054.1800000000003</v>
          </cell>
          <cell r="T20">
            <v>3382.63</v>
          </cell>
          <cell r="U20">
            <v>3817.7999999999997</v>
          </cell>
          <cell r="V20">
            <v>3448.2699999999995</v>
          </cell>
          <cell r="W20">
            <v>4627.04</v>
          </cell>
          <cell r="X20">
            <v>4516.92</v>
          </cell>
          <cell r="Y20">
            <v>4728.96</v>
          </cell>
          <cell r="Z20">
            <v>5168.3500000000004</v>
          </cell>
          <cell r="AA20">
            <v>5867.01</v>
          </cell>
          <cell r="AB20">
            <v>6017.5</v>
          </cell>
          <cell r="AC20">
            <v>6208.4</v>
          </cell>
          <cell r="AD20">
            <v>5464.9</v>
          </cell>
          <cell r="AE20">
            <v>8265.6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O20">
            <v>0</v>
          </cell>
          <cell r="AP20">
            <v>0</v>
          </cell>
          <cell r="AQ20">
            <v>0</v>
          </cell>
          <cell r="AR20">
            <v>0</v>
          </cell>
          <cell r="AS20">
            <v>0</v>
          </cell>
          <cell r="AT20">
            <v>0</v>
          </cell>
          <cell r="AU20">
            <v>0</v>
          </cell>
          <cell r="AV20">
            <v>0</v>
          </cell>
          <cell r="AW20">
            <v>0</v>
          </cell>
          <cell r="AX20">
            <v>0</v>
          </cell>
          <cell r="AY20">
            <v>0</v>
          </cell>
          <cell r="AZ20">
            <v>0</v>
          </cell>
          <cell r="BA20">
            <v>0</v>
          </cell>
          <cell r="BB20">
            <v>0</v>
          </cell>
          <cell r="BC20">
            <v>0</v>
          </cell>
          <cell r="BD20">
            <v>0</v>
          </cell>
          <cell r="BE20">
            <v>0</v>
          </cell>
          <cell r="BF20">
            <v>0</v>
          </cell>
          <cell r="BG20">
            <v>0</v>
          </cell>
          <cell r="BH20">
            <v>0</v>
          </cell>
          <cell r="BI20">
            <v>0</v>
          </cell>
          <cell r="BJ20">
            <v>0</v>
          </cell>
          <cell r="BK20">
            <v>0</v>
          </cell>
          <cell r="BL20">
            <v>-605.45000000000005</v>
          </cell>
          <cell r="BM20">
            <v>-782.34</v>
          </cell>
          <cell r="BN20">
            <v>-785.7</v>
          </cell>
          <cell r="BO20">
            <v>-1054.72</v>
          </cell>
          <cell r="BP20">
            <v>-983.66</v>
          </cell>
          <cell r="BQ20">
            <v>-1091.72</v>
          </cell>
          <cell r="BR20">
            <v>-1161.94</v>
          </cell>
          <cell r="BS20">
            <v>-1210.18</v>
          </cell>
          <cell r="BT20">
            <v>-1253.68</v>
          </cell>
          <cell r="BU20">
            <v>-1363.57</v>
          </cell>
          <cell r="BV20">
            <v>-1404.54</v>
          </cell>
          <cell r="BW20">
            <v>-1801.88</v>
          </cell>
          <cell r="BX20">
            <v>-1878.86</v>
          </cell>
          <cell r="BY20">
            <v>-2327.75</v>
          </cell>
          <cell r="BZ20">
            <v>-2056.11</v>
          </cell>
          <cell r="CA20">
            <v>-2582.09</v>
          </cell>
          <cell r="CB20">
            <v>-2682.15</v>
          </cell>
          <cell r="CC20">
            <v>-2654.68</v>
          </cell>
          <cell r="CD20">
            <v>-2873.61</v>
          </cell>
          <cell r="CE20">
            <v>-3449.76</v>
          </cell>
          <cell r="CF20">
            <v>-3597.5</v>
          </cell>
          <cell r="CG20">
            <v>-3675.7</v>
          </cell>
          <cell r="CH20">
            <v>-3040.2</v>
          </cell>
          <cell r="CI20">
            <v>-4943.8999999999996</v>
          </cell>
          <cell r="CJ20">
            <v>0</v>
          </cell>
          <cell r="CK20">
            <v>0</v>
          </cell>
          <cell r="CL20">
            <v>0</v>
          </cell>
          <cell r="CM20">
            <v>0</v>
          </cell>
          <cell r="CN20">
            <v>-15.35</v>
          </cell>
          <cell r="CO20">
            <v>60.69</v>
          </cell>
          <cell r="CP20">
            <v>-3</v>
          </cell>
          <cell r="CQ20">
            <v>41.35</v>
          </cell>
          <cell r="CR20">
            <v>42.82</v>
          </cell>
          <cell r="CS20">
            <v>32.630000000000003</v>
          </cell>
          <cell r="CT20">
            <v>55.54</v>
          </cell>
          <cell r="CU20">
            <v>39.86</v>
          </cell>
          <cell r="CV20">
            <v>7.02</v>
          </cell>
          <cell r="CW20">
            <v>86.71</v>
          </cell>
          <cell r="CX20">
            <v>56.73</v>
          </cell>
          <cell r="CY20">
            <v>70.67</v>
          </cell>
          <cell r="CZ20">
            <v>-52.54</v>
          </cell>
          <cell r="DA20">
            <v>92.33</v>
          </cell>
          <cell r="DB20">
            <v>185.88</v>
          </cell>
          <cell r="DC20">
            <v>-20.329999999999998</v>
          </cell>
          <cell r="DD20">
            <v>57.77</v>
          </cell>
          <cell r="DE20">
            <v>90.64</v>
          </cell>
          <cell r="DF20">
            <v>-0.44</v>
          </cell>
          <cell r="DG20">
            <v>270.75</v>
          </cell>
          <cell r="DH20">
            <v>207.3</v>
          </cell>
          <cell r="DI20">
            <v>21.4</v>
          </cell>
          <cell r="DJ20">
            <v>-164.8</v>
          </cell>
          <cell r="DK20">
            <v>-299.39999999999998</v>
          </cell>
          <cell r="DL20">
            <v>0</v>
          </cell>
          <cell r="DM20">
            <v>0</v>
          </cell>
          <cell r="DN20">
            <v>0</v>
          </cell>
          <cell r="DO20">
            <v>0</v>
          </cell>
          <cell r="DP20">
            <v>0</v>
          </cell>
          <cell r="DQ20">
            <v>0</v>
          </cell>
          <cell r="DR20">
            <v>0</v>
          </cell>
          <cell r="DS20">
            <v>0</v>
          </cell>
          <cell r="DT20">
            <v>0</v>
          </cell>
          <cell r="DU20">
            <v>0</v>
          </cell>
          <cell r="DV20">
            <v>0</v>
          </cell>
          <cell r="DW20">
            <v>0</v>
          </cell>
          <cell r="DX20">
            <v>0</v>
          </cell>
          <cell r="DY20">
            <v>0</v>
          </cell>
          <cell r="DZ20">
            <v>0</v>
          </cell>
          <cell r="EA20">
            <v>0</v>
          </cell>
          <cell r="EB20">
            <v>0</v>
          </cell>
          <cell r="EC20">
            <v>0</v>
          </cell>
          <cell r="ED20">
            <v>0</v>
          </cell>
          <cell r="EE20">
            <v>0</v>
          </cell>
          <cell r="EF20">
            <v>0</v>
          </cell>
          <cell r="EG20">
            <v>0</v>
          </cell>
          <cell r="EH20">
            <v>0</v>
          </cell>
          <cell r="EI20">
            <v>0</v>
          </cell>
          <cell r="EJ20">
            <v>0</v>
          </cell>
          <cell r="EK20">
            <v>0</v>
          </cell>
          <cell r="EL20">
            <v>0</v>
          </cell>
          <cell r="EM20">
            <v>0</v>
          </cell>
          <cell r="EN20">
            <v>0</v>
          </cell>
          <cell r="EO20">
            <v>0</v>
          </cell>
          <cell r="EP20">
            <v>0</v>
          </cell>
          <cell r="EQ20">
            <v>0</v>
          </cell>
          <cell r="ER20">
            <v>-111.44</v>
          </cell>
          <cell r="ES20">
            <v>-119.5</v>
          </cell>
          <cell r="ET20">
            <v>-132.02000000000001</v>
          </cell>
          <cell r="EU20">
            <v>-147.28</v>
          </cell>
          <cell r="EV20">
            <v>-152.61000000000001</v>
          </cell>
          <cell r="EW20">
            <v>-171.3</v>
          </cell>
          <cell r="EX20">
            <v>-188.3</v>
          </cell>
          <cell r="EY20">
            <v>-178.84</v>
          </cell>
          <cell r="EZ20">
            <v>-173.64</v>
          </cell>
          <cell r="FA20">
            <v>-267.14</v>
          </cell>
          <cell r="FB20">
            <v>-273.58</v>
          </cell>
          <cell r="FC20">
            <v>-310.12</v>
          </cell>
          <cell r="FD20">
            <v>-341.64</v>
          </cell>
          <cell r="FE20">
            <v>-428.89</v>
          </cell>
          <cell r="FF20">
            <v>-415.11</v>
          </cell>
          <cell r="FG20">
            <v>-496.85</v>
          </cell>
          <cell r="FH20">
            <v>-520.52</v>
          </cell>
          <cell r="FI20">
            <v>-582.14</v>
          </cell>
          <cell r="FJ20">
            <v>-658.44</v>
          </cell>
          <cell r="FK20">
            <v>-705.64</v>
          </cell>
          <cell r="FL20">
            <v>-773.9</v>
          </cell>
          <cell r="FM20">
            <v>-757.5</v>
          </cell>
          <cell r="FN20">
            <v>-670.4</v>
          </cell>
          <cell r="FO20">
            <v>-1261.5999999999999</v>
          </cell>
          <cell r="FP20">
            <v>0</v>
          </cell>
          <cell r="FQ20">
            <v>0</v>
          </cell>
          <cell r="FR20">
            <v>0</v>
          </cell>
          <cell r="FS20">
            <v>0</v>
          </cell>
          <cell r="FT20">
            <v>-257.83999999999997</v>
          </cell>
          <cell r="FU20">
            <v>-257.08</v>
          </cell>
          <cell r="FV20">
            <v>-266.12</v>
          </cell>
          <cell r="FW20">
            <v>-331.08</v>
          </cell>
          <cell r="FX20">
            <v>-323.47000000000003</v>
          </cell>
          <cell r="FY20">
            <v>-349.15</v>
          </cell>
          <cell r="FZ20">
            <v>-347.3</v>
          </cell>
          <cell r="GA20">
            <v>-430.04</v>
          </cell>
          <cell r="GB20">
            <v>-452.25</v>
          </cell>
          <cell r="GC20">
            <v>-457.33</v>
          </cell>
          <cell r="GD20">
            <v>-481.07</v>
          </cell>
          <cell r="GE20">
            <v>-529.69000000000005</v>
          </cell>
          <cell r="GF20">
            <v>-588.52</v>
          </cell>
          <cell r="GG20">
            <v>-630.12</v>
          </cell>
          <cell r="GH20">
            <v>-604.05999999999995</v>
          </cell>
          <cell r="GI20">
            <v>-788.53</v>
          </cell>
          <cell r="GJ20">
            <v>-801.56</v>
          </cell>
          <cell r="GK20">
            <v>-837.43999999999994</v>
          </cell>
          <cell r="GL20">
            <v>-935.31</v>
          </cell>
          <cell r="GM20">
            <v>-994.86</v>
          </cell>
          <cell r="GN20">
            <v>-1119.3</v>
          </cell>
          <cell r="GO20">
            <v>-1035</v>
          </cell>
          <cell r="GP20">
            <v>-979.9</v>
          </cell>
          <cell r="GQ20">
            <v>-979.9</v>
          </cell>
          <cell r="GR20">
            <v>0</v>
          </cell>
          <cell r="GS20">
            <v>0</v>
          </cell>
          <cell r="GT20">
            <v>0</v>
          </cell>
          <cell r="GU20">
            <v>0</v>
          </cell>
          <cell r="GV20">
            <v>-62.41</v>
          </cell>
          <cell r="GW20">
            <v>-67.2</v>
          </cell>
          <cell r="GX20">
            <v>-70.91</v>
          </cell>
          <cell r="GY20">
            <v>-103.63</v>
          </cell>
          <cell r="GZ20">
            <v>-73.66</v>
          </cell>
          <cell r="HA20">
            <v>-80.55</v>
          </cell>
          <cell r="HB20">
            <v>-79.05</v>
          </cell>
          <cell r="HC20">
            <v>-107.9</v>
          </cell>
          <cell r="HD20">
            <v>-87.17</v>
          </cell>
          <cell r="HE20">
            <v>-97.69</v>
          </cell>
          <cell r="HF20">
            <v>-103.02</v>
          </cell>
          <cell r="HG20">
            <v>-176.69</v>
          </cell>
          <cell r="HH20">
            <v>-131.74</v>
          </cell>
          <cell r="HI20">
            <v>-144.13999999999999</v>
          </cell>
          <cell r="HJ20">
            <v>-144.29</v>
          </cell>
          <cell r="HK20">
            <v>-226.19</v>
          </cell>
          <cell r="HL20">
            <v>-181.09</v>
          </cell>
          <cell r="HM20">
            <v>-179.33</v>
          </cell>
          <cell r="HN20">
            <v>-200.24</v>
          </cell>
          <cell r="HO20">
            <v>-285.94</v>
          </cell>
          <cell r="HP20">
            <v>-202.8</v>
          </cell>
          <cell r="HQ20">
            <v>-210.9</v>
          </cell>
          <cell r="HR20">
            <v>-211.3</v>
          </cell>
          <cell r="HS20">
            <v>-353.6</v>
          </cell>
          <cell r="HT20">
            <v>0</v>
          </cell>
          <cell r="HU20">
            <v>0</v>
          </cell>
          <cell r="HV20">
            <v>0</v>
          </cell>
          <cell r="HW20">
            <v>0</v>
          </cell>
          <cell r="HX20">
            <v>0</v>
          </cell>
          <cell r="HY20">
            <v>0</v>
          </cell>
          <cell r="HZ20">
            <v>0</v>
          </cell>
          <cell r="IA20">
            <v>0</v>
          </cell>
          <cell r="IB20">
            <v>0</v>
          </cell>
          <cell r="IC20">
            <v>0</v>
          </cell>
          <cell r="ID20">
            <v>0</v>
          </cell>
          <cell r="IE20">
            <v>0</v>
          </cell>
          <cell r="IF20">
            <v>0</v>
          </cell>
          <cell r="IG20">
            <v>0</v>
          </cell>
          <cell r="IH20">
            <v>0</v>
          </cell>
          <cell r="II20">
            <v>0</v>
          </cell>
          <cell r="IJ20">
            <v>0</v>
          </cell>
          <cell r="IK20">
            <v>0</v>
          </cell>
          <cell r="IL20">
            <v>0</v>
          </cell>
          <cell r="IM20">
            <v>0</v>
          </cell>
          <cell r="IN20">
            <v>0</v>
          </cell>
          <cell r="IO20">
            <v>0</v>
          </cell>
          <cell r="IP20">
            <v>0</v>
          </cell>
          <cell r="IQ20">
            <v>0</v>
          </cell>
          <cell r="IR20">
            <v>0</v>
          </cell>
          <cell r="IS20">
            <v>0</v>
          </cell>
          <cell r="IT20">
            <v>0</v>
          </cell>
          <cell r="IU20">
            <v>0</v>
          </cell>
        </row>
        <row r="21">
          <cell r="A21" t="str">
            <v>BOS IN</v>
          </cell>
          <cell r="B21" t="str">
            <v>Motor Industries Co</v>
          </cell>
          <cell r="C21" t="str">
            <v>Auto Ancillaries</v>
          </cell>
          <cell r="D21">
            <v>4408.3</v>
          </cell>
          <cell r="E21">
            <v>4232.7</v>
          </cell>
          <cell r="F21">
            <v>3979.6</v>
          </cell>
          <cell r="G21">
            <v>4320.8</v>
          </cell>
          <cell r="H21">
            <v>4641.7</v>
          </cell>
          <cell r="I21">
            <v>5154.5</v>
          </cell>
          <cell r="J21">
            <v>5382</v>
          </cell>
          <cell r="K21">
            <v>5730.1</v>
          </cell>
          <cell r="L21">
            <v>6030.8</v>
          </cell>
          <cell r="M21">
            <v>6042.8</v>
          </cell>
          <cell r="N21">
            <v>6365.2</v>
          </cell>
          <cell r="O21">
            <v>6593.3</v>
          </cell>
          <cell r="P21">
            <v>7631.8</v>
          </cell>
          <cell r="Q21">
            <v>7945.8</v>
          </cell>
          <cell r="R21">
            <v>8683.9</v>
          </cell>
          <cell r="S21">
            <v>9230.7000000000007</v>
          </cell>
          <cell r="T21">
            <v>9246.7000000000007</v>
          </cell>
          <cell r="U21">
            <v>10131.9</v>
          </cell>
          <cell r="V21">
            <v>10488.4</v>
          </cell>
          <cell r="W21">
            <v>10900.5</v>
          </cell>
          <cell r="X21">
            <v>10933.599999999999</v>
          </cell>
          <cell r="Y21">
            <v>10612.800000000001</v>
          </cell>
          <cell r="Z21">
            <v>12354.7</v>
          </cell>
          <cell r="AA21">
            <v>12161</v>
          </cell>
          <cell r="AB21">
            <v>12250.8</v>
          </cell>
          <cell r="AC21">
            <v>12685</v>
          </cell>
          <cell r="AD21">
            <v>10461.5</v>
          </cell>
          <cell r="AE21">
            <v>10059.799999999999</v>
          </cell>
          <cell r="AF21">
            <v>-380.6</v>
          </cell>
          <cell r="AG21">
            <v>-412.4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O21">
            <v>0</v>
          </cell>
          <cell r="AP21">
            <v>0</v>
          </cell>
          <cell r="AQ21">
            <v>0</v>
          </cell>
          <cell r="AR21">
            <v>0</v>
          </cell>
          <cell r="AS21">
            <v>0</v>
          </cell>
          <cell r="AT21">
            <v>0</v>
          </cell>
          <cell r="AU21">
            <v>0</v>
          </cell>
          <cell r="AV21">
            <v>0</v>
          </cell>
          <cell r="AW21">
            <v>0</v>
          </cell>
          <cell r="AX21">
            <v>0</v>
          </cell>
          <cell r="AY21">
            <v>0</v>
          </cell>
          <cell r="AZ21">
            <v>0</v>
          </cell>
          <cell r="BA21">
            <v>0</v>
          </cell>
          <cell r="BB21">
            <v>0</v>
          </cell>
          <cell r="BC21">
            <v>0</v>
          </cell>
          <cell r="BD21">
            <v>0</v>
          </cell>
          <cell r="BE21">
            <v>0</v>
          </cell>
          <cell r="BF21">
            <v>0</v>
          </cell>
          <cell r="BG21">
            <v>0</v>
          </cell>
          <cell r="BH21">
            <v>-1623.9</v>
          </cell>
          <cell r="BI21">
            <v>-1645.3</v>
          </cell>
          <cell r="BJ21">
            <v>-1452.8</v>
          </cell>
          <cell r="BK21">
            <v>-1729</v>
          </cell>
          <cell r="BL21">
            <v>-1814.4</v>
          </cell>
          <cell r="BM21">
            <v>-2161.8000000000002</v>
          </cell>
          <cell r="BN21">
            <v>-2296</v>
          </cell>
          <cell r="BO21">
            <v>-2338.3000000000002</v>
          </cell>
          <cell r="BP21">
            <v>-2491.9</v>
          </cell>
          <cell r="BQ21">
            <v>-2670.3</v>
          </cell>
          <cell r="BR21">
            <v>-2916</v>
          </cell>
          <cell r="BS21">
            <v>-3091.5</v>
          </cell>
          <cell r="BT21">
            <v>-3826.6</v>
          </cell>
          <cell r="BU21">
            <v>-4135.1000000000004</v>
          </cell>
          <cell r="BV21">
            <v>-4359.6000000000004</v>
          </cell>
          <cell r="BW21">
            <v>-4586.8</v>
          </cell>
          <cell r="BX21">
            <v>-4679.8</v>
          </cell>
          <cell r="BY21">
            <v>-5104.2</v>
          </cell>
          <cell r="BZ21">
            <v>-5009.5</v>
          </cell>
          <cell r="CA21">
            <v>-3881</v>
          </cell>
          <cell r="CB21">
            <v>-5482.5</v>
          </cell>
          <cell r="CC21">
            <v>-3485.5</v>
          </cell>
          <cell r="CD21">
            <v>-3979.5</v>
          </cell>
          <cell r="CE21">
            <v>-3631.4</v>
          </cell>
          <cell r="CF21">
            <v>-4871.8</v>
          </cell>
          <cell r="CG21">
            <v>-4349.8</v>
          </cell>
          <cell r="CH21">
            <v>-2927.5</v>
          </cell>
          <cell r="CI21">
            <v>-2785.4</v>
          </cell>
          <cell r="CJ21">
            <v>-154.9</v>
          </cell>
          <cell r="CK21">
            <v>-22.5</v>
          </cell>
          <cell r="CL21">
            <v>-16.899999999999999</v>
          </cell>
          <cell r="CM21">
            <v>1.3</v>
          </cell>
          <cell r="CN21">
            <v>-47.5</v>
          </cell>
          <cell r="CO21">
            <v>130.5</v>
          </cell>
          <cell r="CP21">
            <v>158.1</v>
          </cell>
          <cell r="CQ21">
            <v>-86.8</v>
          </cell>
          <cell r="CR21">
            <v>67.7</v>
          </cell>
          <cell r="CS21">
            <v>18.8</v>
          </cell>
          <cell r="CT21">
            <v>116.5</v>
          </cell>
          <cell r="CU21">
            <v>59.3</v>
          </cell>
          <cell r="CV21">
            <v>-18.600000000000001</v>
          </cell>
          <cell r="CW21">
            <v>93</v>
          </cell>
          <cell r="CX21">
            <v>-54.7</v>
          </cell>
          <cell r="CY21">
            <v>4.5</v>
          </cell>
          <cell r="CZ21">
            <v>128.5</v>
          </cell>
          <cell r="DA21">
            <v>-4.5</v>
          </cell>
          <cell r="DB21">
            <v>-1.3</v>
          </cell>
          <cell r="DC21">
            <v>134.69999999999999</v>
          </cell>
          <cell r="DD21">
            <v>-112.9</v>
          </cell>
          <cell r="DE21">
            <v>413.7</v>
          </cell>
          <cell r="DF21">
            <v>-69.400000000000006</v>
          </cell>
          <cell r="DG21">
            <v>-386.2</v>
          </cell>
          <cell r="DH21">
            <v>82.2</v>
          </cell>
          <cell r="DI21">
            <v>303.7</v>
          </cell>
          <cell r="DJ21">
            <v>334.9</v>
          </cell>
          <cell r="DK21">
            <v>-721.8</v>
          </cell>
          <cell r="DL21">
            <v>0</v>
          </cell>
          <cell r="DM21">
            <v>0</v>
          </cell>
          <cell r="DN21">
            <v>0</v>
          </cell>
          <cell r="DO21">
            <v>0</v>
          </cell>
          <cell r="DP21">
            <v>0</v>
          </cell>
          <cell r="DQ21">
            <v>0</v>
          </cell>
          <cell r="DR21">
            <v>0</v>
          </cell>
          <cell r="DS21">
            <v>0</v>
          </cell>
          <cell r="DT21">
            <v>0</v>
          </cell>
          <cell r="DU21">
            <v>0</v>
          </cell>
          <cell r="DV21">
            <v>0</v>
          </cell>
          <cell r="DW21">
            <v>0</v>
          </cell>
          <cell r="DX21">
            <v>0</v>
          </cell>
          <cell r="DY21">
            <v>0</v>
          </cell>
          <cell r="DZ21">
            <v>0</v>
          </cell>
          <cell r="EA21">
            <v>0</v>
          </cell>
          <cell r="EB21">
            <v>0</v>
          </cell>
          <cell r="EC21">
            <v>0</v>
          </cell>
          <cell r="ED21">
            <v>0</v>
          </cell>
          <cell r="EE21">
            <v>0</v>
          </cell>
          <cell r="EF21">
            <v>0</v>
          </cell>
          <cell r="EG21">
            <v>0</v>
          </cell>
          <cell r="EH21">
            <v>0</v>
          </cell>
          <cell r="EI21">
            <v>0</v>
          </cell>
          <cell r="EJ21">
            <v>0</v>
          </cell>
          <cell r="EK21">
            <v>0</v>
          </cell>
          <cell r="EL21">
            <v>0</v>
          </cell>
          <cell r="EM21">
            <v>0</v>
          </cell>
          <cell r="EN21">
            <v>-779.8</v>
          </cell>
          <cell r="EO21">
            <v>-736.9</v>
          </cell>
          <cell r="EP21">
            <v>-812.2</v>
          </cell>
          <cell r="EQ21">
            <v>-795</v>
          </cell>
          <cell r="ER21">
            <v>-690.8</v>
          </cell>
          <cell r="ES21">
            <v>-772.9</v>
          </cell>
          <cell r="ET21">
            <v>-967.6</v>
          </cell>
          <cell r="EU21">
            <v>-826.4</v>
          </cell>
          <cell r="EV21">
            <v>-839.8</v>
          </cell>
          <cell r="EW21">
            <v>-803.4</v>
          </cell>
          <cell r="EX21">
            <v>-911.9</v>
          </cell>
          <cell r="EY21">
            <v>-925.2</v>
          </cell>
          <cell r="EZ21">
            <v>-1035.8</v>
          </cell>
          <cell r="FA21">
            <v>-889.6</v>
          </cell>
          <cell r="FB21">
            <v>-885.1</v>
          </cell>
          <cell r="FC21">
            <v>-1033.7</v>
          </cell>
          <cell r="FD21">
            <v>-1049</v>
          </cell>
          <cell r="FE21">
            <v>-951.5</v>
          </cell>
          <cell r="FF21">
            <v>-903.6</v>
          </cell>
          <cell r="FG21">
            <v>-1099.9000000000001</v>
          </cell>
          <cell r="FH21">
            <v>-1177.8</v>
          </cell>
          <cell r="FI21">
            <v>-1109.2</v>
          </cell>
          <cell r="FJ21">
            <v>-1419.6</v>
          </cell>
          <cell r="FK21">
            <v>-1325.7</v>
          </cell>
          <cell r="FL21">
            <v>-1360.4</v>
          </cell>
          <cell r="FM21">
            <v>-1276.5999999999999</v>
          </cell>
          <cell r="FN21">
            <v>-1341.3</v>
          </cell>
          <cell r="FO21">
            <v>-1414.4</v>
          </cell>
          <cell r="FP21">
            <v>-816.6</v>
          </cell>
          <cell r="FQ21">
            <v>-884.6</v>
          </cell>
          <cell r="FR21">
            <v>-831.3</v>
          </cell>
          <cell r="FS21">
            <v>-915.4</v>
          </cell>
          <cell r="FT21">
            <v>-934.1</v>
          </cell>
          <cell r="FU21">
            <v>-974.3</v>
          </cell>
          <cell r="FV21">
            <v>-1063.3</v>
          </cell>
          <cell r="FW21">
            <v>-993.9</v>
          </cell>
          <cell r="FX21">
            <v>-1205.2</v>
          </cell>
          <cell r="FY21">
            <v>-1113.0999999999999</v>
          </cell>
          <cell r="FZ21">
            <v>-1089.5</v>
          </cell>
          <cell r="GA21">
            <v>-1114.4000000000001</v>
          </cell>
          <cell r="GB21">
            <v>-1091.9000000000001</v>
          </cell>
          <cell r="GC21">
            <v>-1277.9000000000001</v>
          </cell>
          <cell r="GD21">
            <v>-1783.2</v>
          </cell>
          <cell r="GE21">
            <v>-1606.3</v>
          </cell>
          <cell r="GF21">
            <v>-1700.6</v>
          </cell>
          <cell r="GG21">
            <v>-1877</v>
          </cell>
          <cell r="GH21">
            <v>-2609.1999999999998</v>
          </cell>
          <cell r="GI21">
            <v>-3812.7</v>
          </cell>
          <cell r="GJ21">
            <v>-1678.4</v>
          </cell>
          <cell r="GK21">
            <v>-4187.3999999999996</v>
          </cell>
          <cell r="GL21">
            <v>-4477</v>
          </cell>
          <cell r="GM21">
            <v>-4516.8999999999996</v>
          </cell>
          <cell r="GN21">
            <v>-4014.6</v>
          </cell>
          <cell r="GO21">
            <v>-4971.5</v>
          </cell>
          <cell r="GP21">
            <v>-4773.2</v>
          </cell>
          <cell r="GQ21">
            <v>-4114.7000000000007</v>
          </cell>
          <cell r="GR21">
            <v>-228.9</v>
          </cell>
          <cell r="GS21">
            <v>-227.2</v>
          </cell>
          <cell r="GT21">
            <v>-368.9</v>
          </cell>
          <cell r="GU21">
            <v>-287.7</v>
          </cell>
          <cell r="GV21">
            <v>-249.4</v>
          </cell>
          <cell r="GW21">
            <v>-198.2</v>
          </cell>
          <cell r="GX21">
            <v>-280.7</v>
          </cell>
          <cell r="GY21">
            <v>-215.9</v>
          </cell>
          <cell r="GZ21">
            <v>-183.2</v>
          </cell>
          <cell r="HA21">
            <v>-215.4</v>
          </cell>
          <cell r="HB21">
            <v>-374.3</v>
          </cell>
          <cell r="HC21">
            <v>-302.2</v>
          </cell>
          <cell r="HD21">
            <v>-302.2</v>
          </cell>
          <cell r="HE21">
            <v>-599.70000000000005</v>
          </cell>
          <cell r="HF21">
            <v>-776.8</v>
          </cell>
          <cell r="HG21">
            <v>-547.79999999999995</v>
          </cell>
          <cell r="HH21">
            <v>-633.1</v>
          </cell>
          <cell r="HI21">
            <v>-498.1</v>
          </cell>
          <cell r="HJ21">
            <v>-785.8</v>
          </cell>
          <cell r="HK21">
            <v>-455</v>
          </cell>
          <cell r="HL21">
            <v>-537.79999999999995</v>
          </cell>
          <cell r="HM21">
            <v>-582.4</v>
          </cell>
          <cell r="HN21">
            <v>-963.9</v>
          </cell>
          <cell r="HO21">
            <v>-525.9</v>
          </cell>
          <cell r="HP21">
            <v>-605.1</v>
          </cell>
          <cell r="HQ21">
            <v>-840.2</v>
          </cell>
          <cell r="HR21">
            <v>-1053.4000000000001</v>
          </cell>
          <cell r="HS21">
            <v>-688.7</v>
          </cell>
          <cell r="HT21">
            <v>0</v>
          </cell>
          <cell r="HU21">
            <v>0</v>
          </cell>
          <cell r="HV21">
            <v>0</v>
          </cell>
          <cell r="HW21">
            <v>0</v>
          </cell>
          <cell r="HX21">
            <v>0</v>
          </cell>
          <cell r="HY21">
            <v>0</v>
          </cell>
          <cell r="HZ21">
            <v>0</v>
          </cell>
          <cell r="IA21">
            <v>0</v>
          </cell>
          <cell r="IB21">
            <v>0</v>
          </cell>
          <cell r="IC21">
            <v>0</v>
          </cell>
          <cell r="ID21">
            <v>0</v>
          </cell>
          <cell r="IE21">
            <v>0</v>
          </cell>
          <cell r="IF21">
            <v>0</v>
          </cell>
          <cell r="IG21">
            <v>0</v>
          </cell>
          <cell r="IH21">
            <v>0</v>
          </cell>
          <cell r="II21">
            <v>0</v>
          </cell>
          <cell r="IJ21">
            <v>0</v>
          </cell>
          <cell r="IK21">
            <v>0</v>
          </cell>
          <cell r="IL21">
            <v>0</v>
          </cell>
          <cell r="IM21">
            <v>0</v>
          </cell>
          <cell r="IN21">
            <v>0</v>
          </cell>
          <cell r="IO21">
            <v>0</v>
          </cell>
          <cell r="IP21">
            <v>0</v>
          </cell>
          <cell r="IQ21">
            <v>0</v>
          </cell>
          <cell r="IR21">
            <v>0</v>
          </cell>
          <cell r="IS21">
            <v>0</v>
          </cell>
          <cell r="IT21">
            <v>0</v>
          </cell>
          <cell r="IU21">
            <v>0</v>
          </cell>
        </row>
        <row r="22">
          <cell r="A22" t="str">
            <v>MRF IN</v>
          </cell>
          <cell r="B22" t="str">
            <v>MRF</v>
          </cell>
          <cell r="C22" t="str">
            <v>Auto Ancillaries</v>
          </cell>
          <cell r="D22">
            <v>5884.3</v>
          </cell>
          <cell r="E22">
            <v>5946.7</v>
          </cell>
          <cell r="F22">
            <v>6261.5</v>
          </cell>
          <cell r="G22">
            <v>6223.5</v>
          </cell>
          <cell r="H22">
            <v>6438</v>
          </cell>
          <cell r="I22">
            <v>7081.3</v>
          </cell>
          <cell r="J22">
            <v>7403.6</v>
          </cell>
          <cell r="K22">
            <v>7298.4</v>
          </cell>
          <cell r="L22">
            <v>7749.9</v>
          </cell>
          <cell r="M22">
            <v>7889.8</v>
          </cell>
          <cell r="N22">
            <v>8111.9</v>
          </cell>
          <cell r="O22">
            <v>8244.2999999999993</v>
          </cell>
          <cell r="P22">
            <v>7749.9</v>
          </cell>
          <cell r="Q22">
            <v>8875.7000000000007</v>
          </cell>
          <cell r="R22">
            <v>9293.2000000000007</v>
          </cell>
          <cell r="S22">
            <v>9955.5</v>
          </cell>
          <cell r="T22">
            <v>11288.1</v>
          </cell>
          <cell r="U22">
            <v>11946.3</v>
          </cell>
          <cell r="V22">
            <v>12079.3</v>
          </cell>
          <cell r="W22">
            <v>12373.2</v>
          </cell>
          <cell r="X22">
            <v>12982.1</v>
          </cell>
          <cell r="Y22">
            <v>12977.4</v>
          </cell>
          <cell r="Z22">
            <v>13116.5</v>
          </cell>
          <cell r="AA22">
            <v>13773.587600000001</v>
          </cell>
          <cell r="AB22">
            <v>14399.6</v>
          </cell>
          <cell r="AC22">
            <v>15866.712400000004</v>
          </cell>
          <cell r="AD22">
            <v>13519.7</v>
          </cell>
          <cell r="AE22">
            <v>14058.2</v>
          </cell>
          <cell r="AF22">
            <v>-1085.8</v>
          </cell>
          <cell r="AG22">
            <v>-1165.9000000000001</v>
          </cell>
          <cell r="AH22">
            <v>-1102</v>
          </cell>
          <cell r="AI22">
            <v>-1001.3</v>
          </cell>
          <cell r="AJ22">
            <v>-958.6</v>
          </cell>
          <cell r="AK22">
            <v>-1087.3</v>
          </cell>
          <cell r="AL22">
            <v>-1120.5999999999999</v>
          </cell>
          <cell r="AM22">
            <v>-1105.7</v>
          </cell>
          <cell r="AN22">
            <v>-1193</v>
          </cell>
          <cell r="AO22">
            <v>-1122.2</v>
          </cell>
          <cell r="AP22">
            <v>-1242.5999999999999</v>
          </cell>
          <cell r="AQ22">
            <v>-1226.4000000000001</v>
          </cell>
          <cell r="AR22">
            <v>-1193</v>
          </cell>
          <cell r="AS22">
            <v>-1064.2</v>
          </cell>
          <cell r="AT22">
            <v>-1121.4000000000001</v>
          </cell>
          <cell r="AU22">
            <v>-1159.5</v>
          </cell>
          <cell r="AV22">
            <v>-1340.4</v>
          </cell>
          <cell r="AW22">
            <v>-1473.3</v>
          </cell>
          <cell r="AX22">
            <v>-1501</v>
          </cell>
          <cell r="AY22">
            <v>-1538</v>
          </cell>
          <cell r="AZ22">
            <v>-1647.8</v>
          </cell>
          <cell r="BA22">
            <v>-1615.2</v>
          </cell>
          <cell r="BB22">
            <v>-1560.8</v>
          </cell>
          <cell r="BC22">
            <v>-1625.2827649999999</v>
          </cell>
          <cell r="BD22">
            <v>-1655.96</v>
          </cell>
          <cell r="BE22">
            <v>-1845.257235</v>
          </cell>
          <cell r="BF22">
            <v>0</v>
          </cell>
          <cell r="BG22">
            <v>0</v>
          </cell>
          <cell r="BH22">
            <v>-2719</v>
          </cell>
          <cell r="BI22">
            <v>-3105.5</v>
          </cell>
          <cell r="BJ22">
            <v>-3323.6</v>
          </cell>
          <cell r="BK22">
            <v>-3440.7</v>
          </cell>
          <cell r="BL22">
            <v>-3360.7</v>
          </cell>
          <cell r="BM22">
            <v>-3786.5</v>
          </cell>
          <cell r="BN22">
            <v>-4000.7</v>
          </cell>
          <cell r="BO22">
            <v>-4097.3</v>
          </cell>
          <cell r="BP22">
            <v>-4312</v>
          </cell>
          <cell r="BQ22">
            <v>-4946</v>
          </cell>
          <cell r="BR22">
            <v>-4911.8</v>
          </cell>
          <cell r="BS22">
            <v>-4925.3</v>
          </cell>
          <cell r="BT22">
            <v>-4312</v>
          </cell>
          <cell r="BU22">
            <v>-5832.1</v>
          </cell>
          <cell r="BV22">
            <v>-6079</v>
          </cell>
          <cell r="BW22">
            <v>-6116.8</v>
          </cell>
          <cell r="BX22">
            <v>-6515.7</v>
          </cell>
          <cell r="BY22">
            <v>-7439.7</v>
          </cell>
          <cell r="BZ22">
            <v>-7492.9</v>
          </cell>
          <cell r="CA22">
            <v>-7850.4</v>
          </cell>
          <cell r="CB22">
            <v>-7476.7</v>
          </cell>
          <cell r="CC22">
            <v>-7492.2</v>
          </cell>
          <cell r="CD22">
            <v>-7335.8</v>
          </cell>
          <cell r="CE22">
            <v>-7705.5</v>
          </cell>
          <cell r="CF22">
            <v>-9382</v>
          </cell>
          <cell r="CG22">
            <v>-10908.1</v>
          </cell>
          <cell r="CH22">
            <v>-10708.1</v>
          </cell>
          <cell r="CI22">
            <v>-7962.4</v>
          </cell>
          <cell r="CJ22">
            <v>107.2</v>
          </cell>
          <cell r="CK22">
            <v>505.9</v>
          </cell>
          <cell r="CL22">
            <v>226.2</v>
          </cell>
          <cell r="CM22">
            <v>384.7</v>
          </cell>
          <cell r="CN22">
            <v>-89.8</v>
          </cell>
          <cell r="CO22">
            <v>-76.2</v>
          </cell>
          <cell r="CP22">
            <v>-190.6</v>
          </cell>
          <cell r="CQ22">
            <v>-1.3</v>
          </cell>
          <cell r="CR22">
            <v>64.3</v>
          </cell>
          <cell r="CS22">
            <v>363</v>
          </cell>
          <cell r="CT22">
            <v>151.71</v>
          </cell>
          <cell r="CU22">
            <v>-35.4</v>
          </cell>
          <cell r="CV22">
            <v>64.3</v>
          </cell>
          <cell r="CW22">
            <v>479.5</v>
          </cell>
          <cell r="CX22">
            <v>528.20000000000005</v>
          </cell>
          <cell r="CY22">
            <v>12</v>
          </cell>
          <cell r="CZ22">
            <v>-597.4</v>
          </cell>
          <cell r="DA22">
            <v>-50.2</v>
          </cell>
          <cell r="DB22">
            <v>161.5</v>
          </cell>
          <cell r="DC22">
            <v>270.60000000000002</v>
          </cell>
          <cell r="DD22">
            <v>-289.2</v>
          </cell>
          <cell r="DE22">
            <v>491.4</v>
          </cell>
          <cell r="DF22">
            <v>-414.6</v>
          </cell>
          <cell r="DG22">
            <v>-227.3</v>
          </cell>
          <cell r="DH22">
            <v>905.8</v>
          </cell>
          <cell r="DI22">
            <v>652</v>
          </cell>
          <cell r="DJ22">
            <v>330.7</v>
          </cell>
          <cell r="DK22">
            <v>-1520.1</v>
          </cell>
          <cell r="DL22">
            <v>0</v>
          </cell>
          <cell r="DM22">
            <v>0</v>
          </cell>
          <cell r="DN22">
            <v>0</v>
          </cell>
          <cell r="DO22">
            <v>0</v>
          </cell>
          <cell r="DP22">
            <v>0</v>
          </cell>
          <cell r="DQ22">
            <v>0</v>
          </cell>
          <cell r="DR22">
            <v>0</v>
          </cell>
          <cell r="DS22">
            <v>0</v>
          </cell>
          <cell r="DT22">
            <v>0</v>
          </cell>
          <cell r="DU22">
            <v>0</v>
          </cell>
          <cell r="DV22">
            <v>0</v>
          </cell>
          <cell r="DW22">
            <v>0</v>
          </cell>
          <cell r="DX22">
            <v>0</v>
          </cell>
          <cell r="DY22">
            <v>0</v>
          </cell>
          <cell r="DZ22">
            <v>0</v>
          </cell>
          <cell r="EA22">
            <v>0</v>
          </cell>
          <cell r="EB22">
            <v>0</v>
          </cell>
          <cell r="EC22">
            <v>0</v>
          </cell>
          <cell r="ED22">
            <v>0</v>
          </cell>
          <cell r="EE22">
            <v>0</v>
          </cell>
          <cell r="EF22">
            <v>0</v>
          </cell>
          <cell r="EG22">
            <v>0</v>
          </cell>
          <cell r="EH22">
            <v>0</v>
          </cell>
          <cell r="EI22">
            <v>0</v>
          </cell>
          <cell r="EJ22">
            <v>0</v>
          </cell>
          <cell r="EK22">
            <v>0</v>
          </cell>
          <cell r="EL22">
            <v>0</v>
          </cell>
          <cell r="EM22">
            <v>-15.1</v>
          </cell>
          <cell r="EN22">
            <v>-360.9</v>
          </cell>
          <cell r="EO22">
            <v>-372.3</v>
          </cell>
          <cell r="EP22">
            <v>-362.1</v>
          </cell>
          <cell r="EQ22">
            <v>-378</v>
          </cell>
          <cell r="ER22">
            <v>-379.5</v>
          </cell>
          <cell r="ES22">
            <v>-408.4</v>
          </cell>
          <cell r="ET22">
            <v>-374.8</v>
          </cell>
          <cell r="EU22">
            <v>-400.3</v>
          </cell>
          <cell r="EV22">
            <v>-408.8</v>
          </cell>
          <cell r="EW22">
            <v>-413.9</v>
          </cell>
          <cell r="EX22">
            <v>-409.4</v>
          </cell>
          <cell r="EY22">
            <v>-416</v>
          </cell>
          <cell r="EZ22">
            <v>-408.8</v>
          </cell>
          <cell r="FA22">
            <v>-457.9</v>
          </cell>
          <cell r="FB22">
            <v>-445.8</v>
          </cell>
          <cell r="FC22">
            <v>-487.1</v>
          </cell>
          <cell r="FD22">
            <v>-503.2</v>
          </cell>
          <cell r="FE22">
            <v>-565.20000000000005</v>
          </cell>
          <cell r="FF22">
            <v>-539</v>
          </cell>
          <cell r="FG22">
            <v>-552.5</v>
          </cell>
          <cell r="FH22">
            <v>-605.4</v>
          </cell>
          <cell r="FI22">
            <v>-703.3</v>
          </cell>
          <cell r="FJ22">
            <v>-597.1</v>
          </cell>
          <cell r="FK22">
            <v>-655.1</v>
          </cell>
          <cell r="FL22">
            <v>-783.6</v>
          </cell>
          <cell r="FM22">
            <v>-721.3</v>
          </cell>
          <cell r="FN22">
            <v>-698.9</v>
          </cell>
          <cell r="FO22">
            <v>-806</v>
          </cell>
          <cell r="FP22">
            <v>-1052.3</v>
          </cell>
          <cell r="FQ22">
            <v>-1208.5999999999999</v>
          </cell>
          <cell r="FR22">
            <v>-1127.3</v>
          </cell>
          <cell r="FS22">
            <v>-1241.9000000000001</v>
          </cell>
          <cell r="FT22">
            <v>-1109.2</v>
          </cell>
          <cell r="FU22">
            <v>-1199.2</v>
          </cell>
          <cell r="FV22">
            <v>-1220.8</v>
          </cell>
          <cell r="FW22">
            <v>-1242.5</v>
          </cell>
          <cell r="FX22">
            <v>-1346.3</v>
          </cell>
          <cell r="FY22">
            <v>-1327.6</v>
          </cell>
          <cell r="FZ22">
            <v>-1240.5999999999999</v>
          </cell>
          <cell r="GA22">
            <v>-1301.5</v>
          </cell>
          <cell r="GB22">
            <v>-1346.3</v>
          </cell>
          <cell r="GC22">
            <v>-1513.4</v>
          </cell>
          <cell r="GD22">
            <v>-1552</v>
          </cell>
          <cell r="GE22">
            <v>-1654</v>
          </cell>
          <cell r="GF22">
            <v>-1726.1</v>
          </cell>
          <cell r="GG22">
            <v>-1737.4</v>
          </cell>
          <cell r="GH22">
            <v>-1855.7</v>
          </cell>
          <cell r="GI22">
            <v>-1689.4</v>
          </cell>
          <cell r="GJ22">
            <v>-1827.2</v>
          </cell>
          <cell r="GK22">
            <v>-2220.6999999999998</v>
          </cell>
          <cell r="GL22">
            <v>-1982.1000000000001</v>
          </cell>
          <cell r="GM22">
            <v>-2070.6</v>
          </cell>
          <cell r="GN22">
            <v>-2438.5</v>
          </cell>
          <cell r="GO22">
            <v>-2696.3</v>
          </cell>
          <cell r="GP22">
            <v>-2272.6</v>
          </cell>
          <cell r="GQ22">
            <v>-2014.2</v>
          </cell>
          <cell r="GR22">
            <v>-242</v>
          </cell>
          <cell r="GS22">
            <v>-253.3</v>
          </cell>
          <cell r="GT22">
            <v>-212.2</v>
          </cell>
          <cell r="GU22">
            <v>-218.3</v>
          </cell>
          <cell r="GV22">
            <v>-237.1</v>
          </cell>
          <cell r="GW22">
            <v>-251.5</v>
          </cell>
          <cell r="GX22">
            <v>-217.5</v>
          </cell>
          <cell r="GY22">
            <v>-229.1</v>
          </cell>
          <cell r="GZ22">
            <v>-252.5</v>
          </cell>
          <cell r="HA22">
            <v>-259.7</v>
          </cell>
          <cell r="HB22">
            <v>-234.8</v>
          </cell>
          <cell r="HC22">
            <v>-257.39999999999998</v>
          </cell>
          <cell r="HD22">
            <v>-252.5</v>
          </cell>
          <cell r="HE22">
            <v>-319.10000000000002</v>
          </cell>
          <cell r="HF22">
            <v>-307.89999999999998</v>
          </cell>
          <cell r="HG22">
            <v>-342.5</v>
          </cell>
          <cell r="HH22">
            <v>-392.9</v>
          </cell>
          <cell r="HI22">
            <v>-413.3</v>
          </cell>
          <cell r="HJ22">
            <v>-347.4</v>
          </cell>
          <cell r="HK22">
            <v>-371.2</v>
          </cell>
          <cell r="HL22">
            <v>-390</v>
          </cell>
          <cell r="HM22">
            <v>-425.5</v>
          </cell>
          <cell r="HN22">
            <v>-349.1</v>
          </cell>
          <cell r="HO22">
            <v>-385.3</v>
          </cell>
          <cell r="HP22">
            <v>-445.8</v>
          </cell>
          <cell r="HQ22">
            <v>-515</v>
          </cell>
          <cell r="HR22">
            <v>-536.79999999999995</v>
          </cell>
          <cell r="HS22">
            <v>-550.79999999999995</v>
          </cell>
          <cell r="HT22">
            <v>0</v>
          </cell>
          <cell r="HU22">
            <v>0</v>
          </cell>
          <cell r="HV22">
            <v>0</v>
          </cell>
          <cell r="HW22">
            <v>0</v>
          </cell>
          <cell r="HX22">
            <v>0</v>
          </cell>
          <cell r="HY22">
            <v>0</v>
          </cell>
          <cell r="HZ22">
            <v>0</v>
          </cell>
          <cell r="IA22">
            <v>0</v>
          </cell>
          <cell r="IB22">
            <v>0</v>
          </cell>
          <cell r="IC22">
            <v>0</v>
          </cell>
          <cell r="ID22">
            <v>0</v>
          </cell>
          <cell r="IE22">
            <v>0</v>
          </cell>
          <cell r="IF22">
            <v>0</v>
          </cell>
          <cell r="IG22">
            <v>0</v>
          </cell>
          <cell r="IH22">
            <v>0</v>
          </cell>
          <cell r="II22">
            <v>0</v>
          </cell>
          <cell r="IJ22">
            <v>0</v>
          </cell>
          <cell r="IK22">
            <v>0</v>
          </cell>
          <cell r="IL22">
            <v>0</v>
          </cell>
          <cell r="IM22">
            <v>0</v>
          </cell>
          <cell r="IN22">
            <v>0</v>
          </cell>
          <cell r="IO22">
            <v>0</v>
          </cell>
          <cell r="IP22">
            <v>0</v>
          </cell>
          <cell r="IQ22">
            <v>0</v>
          </cell>
          <cell r="IR22">
            <v>0</v>
          </cell>
          <cell r="IS22">
            <v>0</v>
          </cell>
          <cell r="IT22">
            <v>0</v>
          </cell>
          <cell r="IU22">
            <v>0</v>
          </cell>
        </row>
        <row r="23">
          <cell r="A23" t="str">
            <v>MJS IN</v>
          </cell>
          <cell r="B23" t="str">
            <v>Munjal Showa</v>
          </cell>
          <cell r="C23" t="str">
            <v>Auto Ancillaries</v>
          </cell>
          <cell r="D23">
            <v>894.95</v>
          </cell>
          <cell r="E23">
            <v>875.6</v>
          </cell>
          <cell r="F23">
            <v>945.56</v>
          </cell>
          <cell r="G23">
            <v>850.92</v>
          </cell>
          <cell r="H23">
            <v>948.32</v>
          </cell>
          <cell r="I23">
            <v>945.34</v>
          </cell>
          <cell r="J23">
            <v>1019.7</v>
          </cell>
          <cell r="K23">
            <v>1129.3800000000001</v>
          </cell>
          <cell r="L23">
            <v>1338.97</v>
          </cell>
          <cell r="M23">
            <v>1468.27</v>
          </cell>
          <cell r="N23">
            <v>1632.9</v>
          </cell>
          <cell r="O23">
            <v>1629.95</v>
          </cell>
          <cell r="P23">
            <v>1672.32</v>
          </cell>
          <cell r="Q23">
            <v>1675.51</v>
          </cell>
          <cell r="R23">
            <v>1812.605</v>
          </cell>
          <cell r="S23" t="e">
            <v>#REF!</v>
          </cell>
          <cell r="T23" t="e">
            <v>#REF!</v>
          </cell>
          <cell r="U23" t="e">
            <v>#REF!</v>
          </cell>
          <cell r="V23" t="e">
            <v>#REF!</v>
          </cell>
          <cell r="W23" t="e">
            <v>#REF!</v>
          </cell>
          <cell r="X23" t="e">
            <v>#REF!</v>
          </cell>
          <cell r="Y23" t="e">
            <v>#REF!</v>
          </cell>
          <cell r="Z23" t="e">
            <v>#REF!</v>
          </cell>
          <cell r="AA23" t="e">
            <v>#REF!</v>
          </cell>
          <cell r="AB23" t="e">
            <v>#REF!</v>
          </cell>
          <cell r="AC23" t="e">
            <v>#REF!</v>
          </cell>
          <cell r="AD23" t="e">
            <v>#REF!</v>
          </cell>
          <cell r="AE23" t="e">
            <v>#REF!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-185.31</v>
          </cell>
          <cell r="AO23">
            <v>-207.75</v>
          </cell>
          <cell r="AP23">
            <v>-232.3</v>
          </cell>
          <cell r="AQ23">
            <v>-230.32</v>
          </cell>
          <cell r="AR23">
            <v>-237.65</v>
          </cell>
          <cell r="AS23">
            <v>-236.06</v>
          </cell>
          <cell r="AT23">
            <v>-258.95699999999999</v>
          </cell>
          <cell r="AU23" t="e">
            <v>#REF!</v>
          </cell>
          <cell r="AV23" t="e">
            <v>#REF!</v>
          </cell>
          <cell r="AW23" t="e">
            <v>#REF!</v>
          </cell>
          <cell r="AX23" t="e">
            <v>#REF!</v>
          </cell>
          <cell r="AY23" t="e">
            <v>#REF!</v>
          </cell>
          <cell r="AZ23" t="e">
            <v>#REF!</v>
          </cell>
          <cell r="BA23" t="e">
            <v>#REF!</v>
          </cell>
          <cell r="BB23" t="e">
            <v>#REF!</v>
          </cell>
          <cell r="BC23" t="e">
            <v>#REF!</v>
          </cell>
          <cell r="BD23" t="e">
            <v>#REF!</v>
          </cell>
          <cell r="BE23" t="e">
            <v>#REF!</v>
          </cell>
          <cell r="BF23" t="e">
            <v>#REF!</v>
          </cell>
          <cell r="BG23" t="e">
            <v>#REF!</v>
          </cell>
          <cell r="BH23">
            <v>-648.18399999999997</v>
          </cell>
          <cell r="BI23">
            <v>-625.40700000000004</v>
          </cell>
          <cell r="BJ23">
            <v>-700.63300000000004</v>
          </cell>
          <cell r="BK23">
            <v>-685.05100000000004</v>
          </cell>
          <cell r="BL23">
            <v>-717.36</v>
          </cell>
          <cell r="BM23">
            <v>-729.3</v>
          </cell>
          <cell r="BN23">
            <v>-765.51599999999996</v>
          </cell>
          <cell r="BO23">
            <v>-833.62599999999998</v>
          </cell>
          <cell r="BP23">
            <v>-894.34799999999996</v>
          </cell>
          <cell r="BQ23">
            <v>-995.19500000000005</v>
          </cell>
          <cell r="BR23">
            <v>-1170.308</v>
          </cell>
          <cell r="BS23">
            <v>-1139.8330000000001</v>
          </cell>
          <cell r="BT23">
            <v>-1156.607</v>
          </cell>
          <cell r="BU23">
            <v>-1114.048</v>
          </cell>
          <cell r="BV23">
            <v>-1161.856</v>
          </cell>
          <cell r="BW23" t="e">
            <v>#REF!</v>
          </cell>
          <cell r="BX23" t="e">
            <v>#REF!</v>
          </cell>
          <cell r="BY23" t="e">
            <v>#REF!</v>
          </cell>
          <cell r="BZ23" t="e">
            <v>#REF!</v>
          </cell>
          <cell r="CA23" t="e">
            <v>#REF!</v>
          </cell>
          <cell r="CB23" t="e">
            <v>#REF!</v>
          </cell>
          <cell r="CC23" t="e">
            <v>#REF!</v>
          </cell>
          <cell r="CD23" t="e">
            <v>#REF!</v>
          </cell>
          <cell r="CE23" t="e">
            <v>#REF!</v>
          </cell>
          <cell r="CF23" t="e">
            <v>#REF!</v>
          </cell>
          <cell r="CG23" t="e">
            <v>#REF!</v>
          </cell>
          <cell r="CH23" t="e">
            <v>#REF!</v>
          </cell>
          <cell r="CI23" t="e">
            <v>#REF!</v>
          </cell>
          <cell r="CJ23">
            <v>5.5869999999999997</v>
          </cell>
          <cell r="CK23">
            <v>-0.72499999999999998</v>
          </cell>
          <cell r="CL23">
            <v>3.7770000000000001</v>
          </cell>
          <cell r="CM23">
            <v>-1.056</v>
          </cell>
          <cell r="CN23">
            <v>0.99099999999999999</v>
          </cell>
          <cell r="CO23">
            <v>1.5369999999999999</v>
          </cell>
          <cell r="CP23">
            <v>5.1340000000000003</v>
          </cell>
          <cell r="CQ23">
            <v>-8.4529999999999994</v>
          </cell>
          <cell r="CR23">
            <v>5.1550000000000002</v>
          </cell>
          <cell r="CS23">
            <v>-2.2799999999999998</v>
          </cell>
          <cell r="CT23">
            <v>5.1639999999999997</v>
          </cell>
          <cell r="CU23">
            <v>10.318</v>
          </cell>
          <cell r="CV23">
            <v>20.283999999999999</v>
          </cell>
          <cell r="CW23">
            <v>0.81399999999999995</v>
          </cell>
          <cell r="CX23">
            <v>-6.226</v>
          </cell>
          <cell r="CY23" t="e">
            <v>#REF!</v>
          </cell>
          <cell r="CZ23" t="e">
            <v>#REF!</v>
          </cell>
          <cell r="DA23" t="e">
            <v>#REF!</v>
          </cell>
          <cell r="DB23" t="e">
            <v>#REF!</v>
          </cell>
          <cell r="DC23" t="e">
            <v>#REF!</v>
          </cell>
          <cell r="DD23" t="e">
            <v>#REF!</v>
          </cell>
          <cell r="DE23" t="e">
            <v>#REF!</v>
          </cell>
          <cell r="DF23" t="e">
            <v>#REF!</v>
          </cell>
          <cell r="DG23" t="e">
            <v>#REF!</v>
          </cell>
          <cell r="DH23" t="e">
            <v>#REF!</v>
          </cell>
          <cell r="DI23" t="e">
            <v>#REF!</v>
          </cell>
          <cell r="DJ23" t="e">
            <v>#REF!</v>
          </cell>
          <cell r="DK23" t="e">
            <v>#REF!</v>
          </cell>
          <cell r="DL23" t="e">
            <v>#REF!</v>
          </cell>
          <cell r="DM23" t="e">
            <v>#REF!</v>
          </cell>
          <cell r="DN23" t="e">
            <v>#REF!</v>
          </cell>
          <cell r="DO23" t="e">
            <v>#REF!</v>
          </cell>
          <cell r="DP23" t="e">
            <v>#REF!</v>
          </cell>
          <cell r="DQ23" t="e">
            <v>#REF!</v>
          </cell>
          <cell r="DR23" t="e">
            <v>#REF!</v>
          </cell>
          <cell r="DS23" t="e">
            <v>#REF!</v>
          </cell>
          <cell r="DT23" t="e">
            <v>#REF!</v>
          </cell>
          <cell r="DU23" t="e">
            <v>#REF!</v>
          </cell>
          <cell r="DV23" t="e">
            <v>#REF!</v>
          </cell>
          <cell r="DW23" t="e">
            <v>#REF!</v>
          </cell>
          <cell r="DX23" t="e">
            <v>#REF!</v>
          </cell>
          <cell r="DY23" t="e">
            <v>#REF!</v>
          </cell>
          <cell r="DZ23" t="e">
            <v>#REF!</v>
          </cell>
          <cell r="EA23" t="e">
            <v>#REF!</v>
          </cell>
          <cell r="EB23" t="e">
            <v>#REF!</v>
          </cell>
          <cell r="EC23" t="e">
            <v>#REF!</v>
          </cell>
          <cell r="ED23" t="e">
            <v>#REF!</v>
          </cell>
          <cell r="EE23" t="e">
            <v>#REF!</v>
          </cell>
          <cell r="EF23" t="e">
            <v>#REF!</v>
          </cell>
          <cell r="EG23" t="e">
            <v>#REF!</v>
          </cell>
          <cell r="EH23" t="e">
            <v>#REF!</v>
          </cell>
          <cell r="EI23" t="e">
            <v>#REF!</v>
          </cell>
          <cell r="EJ23" t="e">
            <v>#REF!</v>
          </cell>
          <cell r="EK23" t="e">
            <v>#REF!</v>
          </cell>
          <cell r="EL23" t="e">
            <v>#REF!</v>
          </cell>
          <cell r="EM23" t="e">
            <v>#REF!</v>
          </cell>
          <cell r="EN23">
            <v>-27.056000000000001</v>
          </cell>
          <cell r="EO23">
            <v>-25.823</v>
          </cell>
          <cell r="EP23">
            <v>-27.948</v>
          </cell>
          <cell r="EQ23">
            <v>-28.771000000000001</v>
          </cell>
          <cell r="ER23">
            <v>-28.669</v>
          </cell>
          <cell r="ES23">
            <v>-36.69</v>
          </cell>
          <cell r="ET23">
            <v>-31.157</v>
          </cell>
          <cell r="EU23">
            <v>-34.189</v>
          </cell>
          <cell r="EV23">
            <v>-31.853999999999999</v>
          </cell>
          <cell r="EW23">
            <v>-34.026000000000003</v>
          </cell>
          <cell r="EX23">
            <v>-45.177</v>
          </cell>
          <cell r="EY23">
            <v>-38.56</v>
          </cell>
          <cell r="EZ23">
            <v>-44.615000000000002</v>
          </cell>
          <cell r="FA23">
            <v>-44.435000000000002</v>
          </cell>
          <cell r="FB23">
            <v>-49.454999999999998</v>
          </cell>
          <cell r="FC23" t="e">
            <v>#REF!</v>
          </cell>
          <cell r="FD23" t="e">
            <v>#REF!</v>
          </cell>
          <cell r="FE23" t="e">
            <v>#REF!</v>
          </cell>
          <cell r="FF23" t="e">
            <v>#REF!</v>
          </cell>
          <cell r="FG23" t="e">
            <v>#REF!</v>
          </cell>
          <cell r="FH23" t="e">
            <v>#REF!</v>
          </cell>
          <cell r="FI23" t="e">
            <v>#REF!</v>
          </cell>
          <cell r="FJ23" t="e">
            <v>#REF!</v>
          </cell>
          <cell r="FK23" t="e">
            <v>#REF!</v>
          </cell>
          <cell r="FL23" t="e">
            <v>#REF!</v>
          </cell>
          <cell r="FM23" t="e">
            <v>#REF!</v>
          </cell>
          <cell r="FN23" t="e">
            <v>#REF!</v>
          </cell>
          <cell r="FO23" t="e">
            <v>#REF!</v>
          </cell>
          <cell r="FP23">
            <v>-105.646</v>
          </cell>
          <cell r="FQ23">
            <v>-129.19800000000001</v>
          </cell>
          <cell r="FR23">
            <v>-113.396</v>
          </cell>
          <cell r="FS23">
            <v>-63.841999999999999</v>
          </cell>
          <cell r="FT23">
            <v>-117.051</v>
          </cell>
          <cell r="FU23">
            <v>-104.166</v>
          </cell>
          <cell r="FV23">
            <v>-129.51</v>
          </cell>
          <cell r="FW23">
            <v>-172.608</v>
          </cell>
          <cell r="FX23">
            <v>-128.79599999999999</v>
          </cell>
          <cell r="FY23">
            <v>-150.946</v>
          </cell>
          <cell r="FZ23">
            <v>-165.44399999999999</v>
          </cell>
          <cell r="GA23">
            <v>-186.523</v>
          </cell>
          <cell r="GB23">
            <v>-181.839</v>
          </cell>
          <cell r="GC23">
            <v>-223.011</v>
          </cell>
          <cell r="GD23">
            <v>-242.761</v>
          </cell>
          <cell r="GE23" t="e">
            <v>#REF!</v>
          </cell>
          <cell r="GF23" t="e">
            <v>#REF!</v>
          </cell>
          <cell r="GG23" t="e">
            <v>#REF!</v>
          </cell>
          <cell r="GH23" t="e">
            <v>#REF!</v>
          </cell>
          <cell r="GI23" t="e">
            <v>#REF!</v>
          </cell>
          <cell r="GJ23" t="e">
            <v>#REF!</v>
          </cell>
          <cell r="GK23" t="e">
            <v>#REF!</v>
          </cell>
          <cell r="GL23" t="e">
            <v>#REF!</v>
          </cell>
          <cell r="GM23" t="e">
            <v>#REF!</v>
          </cell>
          <cell r="GN23" t="e">
            <v>#REF!</v>
          </cell>
          <cell r="GO23" t="e">
            <v>#REF!</v>
          </cell>
          <cell r="GP23" t="e">
            <v>#REF!</v>
          </cell>
          <cell r="GQ23" t="e">
            <v>#REF!</v>
          </cell>
          <cell r="GR23">
            <v>-16</v>
          </cell>
          <cell r="GS23">
            <v>-14.26</v>
          </cell>
          <cell r="GT23">
            <v>-16.38</v>
          </cell>
          <cell r="GU23">
            <v>-16.329999999999998</v>
          </cell>
          <cell r="GV23">
            <v>-17.8</v>
          </cell>
          <cell r="GW23">
            <v>-17.260000000000002</v>
          </cell>
          <cell r="GX23">
            <v>-17.690000000000001</v>
          </cell>
          <cell r="GY23">
            <v>-15.31</v>
          </cell>
          <cell r="GZ23">
            <v>-19.670000000000002</v>
          </cell>
          <cell r="HA23">
            <v>-20.09</v>
          </cell>
          <cell r="HB23">
            <v>-20.67</v>
          </cell>
          <cell r="HC23">
            <v>-21.88</v>
          </cell>
          <cell r="HD23">
            <v>-23.39</v>
          </cell>
          <cell r="HE23">
            <v>-25.8</v>
          </cell>
          <cell r="HF23">
            <v>-26.193000000000001</v>
          </cell>
          <cell r="HG23" t="e">
            <v>#REF!</v>
          </cell>
          <cell r="HH23" t="e">
            <v>#REF!</v>
          </cell>
          <cell r="HI23" t="e">
            <v>#REF!</v>
          </cell>
          <cell r="HJ23" t="e">
            <v>#REF!</v>
          </cell>
          <cell r="HK23" t="e">
            <v>#REF!</v>
          </cell>
          <cell r="HL23" t="e">
            <v>#REF!</v>
          </cell>
          <cell r="HM23" t="e">
            <v>#REF!</v>
          </cell>
          <cell r="HN23" t="e">
            <v>#REF!</v>
          </cell>
          <cell r="HO23" t="e">
            <v>#REF!</v>
          </cell>
          <cell r="HP23" t="e">
            <v>#REF!</v>
          </cell>
          <cell r="HQ23" t="e">
            <v>#REF!</v>
          </cell>
          <cell r="HR23" t="e">
            <v>#REF!</v>
          </cell>
          <cell r="HS23" t="e">
            <v>#REF!</v>
          </cell>
          <cell r="HT23" t="e">
            <v>#REF!</v>
          </cell>
          <cell r="HU23" t="e">
            <v>#REF!</v>
          </cell>
          <cell r="HV23" t="e">
            <v>#REF!</v>
          </cell>
          <cell r="HW23" t="e">
            <v>#REF!</v>
          </cell>
          <cell r="HX23" t="e">
            <v>#REF!</v>
          </cell>
          <cell r="HY23" t="e">
            <v>#REF!</v>
          </cell>
          <cell r="HZ23" t="e">
            <v>#REF!</v>
          </cell>
          <cell r="IA23" t="e">
            <v>#REF!</v>
          </cell>
          <cell r="IB23" t="e">
            <v>#REF!</v>
          </cell>
          <cell r="IC23" t="e">
            <v>#REF!</v>
          </cell>
          <cell r="ID23" t="e">
            <v>#REF!</v>
          </cell>
          <cell r="IE23" t="e">
            <v>#REF!</v>
          </cell>
          <cell r="IF23" t="e">
            <v>#REF!</v>
          </cell>
          <cell r="IG23" t="e">
            <v>#REF!</v>
          </cell>
          <cell r="IH23" t="e">
            <v>#REF!</v>
          </cell>
          <cell r="II23" t="e">
            <v>#REF!</v>
          </cell>
          <cell r="IJ23" t="e">
            <v>#REF!</v>
          </cell>
          <cell r="IK23" t="e">
            <v>#REF!</v>
          </cell>
          <cell r="IL23" t="e">
            <v>#REF!</v>
          </cell>
          <cell r="IM23" t="e">
            <v>#REF!</v>
          </cell>
          <cell r="IN23" t="e">
            <v>#REF!</v>
          </cell>
          <cell r="IO23" t="e">
            <v>#REF!</v>
          </cell>
          <cell r="IP23" t="e">
            <v>#REF!</v>
          </cell>
          <cell r="IQ23" t="e">
            <v>#REF!</v>
          </cell>
          <cell r="IR23" t="e">
            <v>#REF!</v>
          </cell>
          <cell r="IS23" t="e">
            <v>#REF!</v>
          </cell>
          <cell r="IT23" t="e">
            <v>#REF!</v>
          </cell>
          <cell r="IU23" t="e">
            <v>#REF!</v>
          </cell>
        </row>
        <row r="24">
          <cell r="A24" t="str">
            <v>NRBBR IN</v>
          </cell>
          <cell r="B24" t="str">
            <v>NRB Bearings</v>
          </cell>
          <cell r="C24" t="str">
            <v>Auto Ancillaries</v>
          </cell>
          <cell r="D24">
            <v>0</v>
          </cell>
          <cell r="E24">
            <v>0</v>
          </cell>
          <cell r="F24">
            <v>0</v>
          </cell>
          <cell r="G24">
            <v>0</v>
          </cell>
          <cell r="H24">
            <v>438.3</v>
          </cell>
          <cell r="I24">
            <v>506.4</v>
          </cell>
          <cell r="J24">
            <v>479.8</v>
          </cell>
          <cell r="K24">
            <v>589.29999999999995</v>
          </cell>
          <cell r="L24">
            <v>564.9</v>
          </cell>
          <cell r="M24">
            <v>596.5</v>
          </cell>
          <cell r="N24">
            <v>628.20000000000005</v>
          </cell>
          <cell r="O24">
            <v>674</v>
          </cell>
          <cell r="P24">
            <v>680.5</v>
          </cell>
          <cell r="Q24">
            <v>717.6</v>
          </cell>
          <cell r="R24">
            <v>745.4</v>
          </cell>
          <cell r="S24">
            <v>789.1</v>
          </cell>
          <cell r="T24">
            <v>798.1</v>
          </cell>
          <cell r="U24">
            <v>837.5</v>
          </cell>
          <cell r="V24">
            <v>886.8</v>
          </cell>
          <cell r="W24">
            <v>977.3</v>
          </cell>
          <cell r="X24">
            <v>926.3</v>
          </cell>
          <cell r="Y24">
            <v>782</v>
          </cell>
          <cell r="Z24">
            <v>798</v>
          </cell>
          <cell r="AA24">
            <v>828.6</v>
          </cell>
          <cell r="AB24">
            <v>781.4</v>
          </cell>
          <cell r="AC24">
            <v>841.69999999999993</v>
          </cell>
          <cell r="AD24">
            <v>641.40000000000009</v>
          </cell>
          <cell r="AE24">
            <v>670.8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57.3</v>
          </cell>
          <cell r="AK24">
            <v>66.400000000000006</v>
          </cell>
          <cell r="AL24">
            <v>59.7</v>
          </cell>
          <cell r="AM24">
            <v>81.3</v>
          </cell>
          <cell r="AN24">
            <v>73</v>
          </cell>
          <cell r="AO24">
            <v>77.099999999999994</v>
          </cell>
          <cell r="AP24">
            <v>81</v>
          </cell>
          <cell r="AQ24">
            <v>86.9</v>
          </cell>
          <cell r="AR24">
            <v>89.1</v>
          </cell>
          <cell r="AS24">
            <v>95.5</v>
          </cell>
          <cell r="AT24">
            <v>98.4</v>
          </cell>
          <cell r="AU24">
            <v>103.2</v>
          </cell>
          <cell r="AV24">
            <v>107.5</v>
          </cell>
          <cell r="AW24">
            <v>107.5</v>
          </cell>
          <cell r="AX24">
            <v>121.6</v>
          </cell>
          <cell r="AY24">
            <v>132</v>
          </cell>
          <cell r="AZ24">
            <v>120.7</v>
          </cell>
          <cell r="BA24">
            <v>0</v>
          </cell>
          <cell r="BB24">
            <v>0</v>
          </cell>
          <cell r="BC24">
            <v>0</v>
          </cell>
          <cell r="BD24">
            <v>0</v>
          </cell>
          <cell r="BE24">
            <v>0</v>
          </cell>
          <cell r="BF24">
            <v>0</v>
          </cell>
          <cell r="BG24">
            <v>0</v>
          </cell>
          <cell r="BH24">
            <v>0</v>
          </cell>
          <cell r="BI24">
            <v>0</v>
          </cell>
          <cell r="BJ24">
            <v>0</v>
          </cell>
          <cell r="BK24">
            <v>0</v>
          </cell>
          <cell r="BL24">
            <v>-123.8</v>
          </cell>
          <cell r="BM24">
            <v>-137.5</v>
          </cell>
          <cell r="BN24">
            <v>-140.69999999999999</v>
          </cell>
          <cell r="BO24">
            <v>-157.30000000000001</v>
          </cell>
          <cell r="BP24">
            <v>-173.7</v>
          </cell>
          <cell r="BQ24">
            <v>-186.9</v>
          </cell>
          <cell r="BR24">
            <v>-216.9</v>
          </cell>
          <cell r="BS24">
            <v>-216.1</v>
          </cell>
          <cell r="BT24">
            <v>-216.3</v>
          </cell>
          <cell r="BU24">
            <v>-229.7</v>
          </cell>
          <cell r="BV24">
            <v>-240.8</v>
          </cell>
          <cell r="BW24">
            <v>-269.39999999999998</v>
          </cell>
          <cell r="BX24">
            <v>-266.5</v>
          </cell>
          <cell r="BY24">
            <v>-270.8</v>
          </cell>
          <cell r="BZ24">
            <v>-284</v>
          </cell>
          <cell r="CA24">
            <v>-336.5</v>
          </cell>
          <cell r="CB24">
            <v>-330.6</v>
          </cell>
          <cell r="CC24">
            <v>-276.10000000000002</v>
          </cell>
          <cell r="CD24">
            <v>-299.89999999999998</v>
          </cell>
          <cell r="CE24">
            <v>-346.9</v>
          </cell>
          <cell r="CF24">
            <v>-351.8</v>
          </cell>
          <cell r="CG24">
            <v>-381.6</v>
          </cell>
          <cell r="CH24">
            <v>-273.89999999999998</v>
          </cell>
          <cell r="CI24">
            <v>-244.8</v>
          </cell>
          <cell r="CJ24">
            <v>0</v>
          </cell>
          <cell r="CK24">
            <v>0</v>
          </cell>
          <cell r="CL24">
            <v>0</v>
          </cell>
          <cell r="CM24">
            <v>0</v>
          </cell>
          <cell r="CN24">
            <v>4</v>
          </cell>
          <cell r="CO24">
            <v>-2.7</v>
          </cell>
          <cell r="CP24">
            <v>29.7</v>
          </cell>
          <cell r="CQ24">
            <v>-27.5</v>
          </cell>
          <cell r="CR24">
            <v>9.1999999999999993</v>
          </cell>
          <cell r="CS24">
            <v>3.1</v>
          </cell>
          <cell r="CT24">
            <v>6</v>
          </cell>
          <cell r="CU24">
            <v>28.6</v>
          </cell>
          <cell r="CV24">
            <v>-2.5</v>
          </cell>
          <cell r="CW24">
            <v>17.3</v>
          </cell>
          <cell r="CX24">
            <v>15.9</v>
          </cell>
          <cell r="CY24">
            <v>26.2</v>
          </cell>
          <cell r="CZ24">
            <v>20.5</v>
          </cell>
          <cell r="DA24">
            <v>20</v>
          </cell>
          <cell r="DB24">
            <v>10.1</v>
          </cell>
          <cell r="DC24">
            <v>36.799999999999997</v>
          </cell>
          <cell r="DD24">
            <v>83.5</v>
          </cell>
          <cell r="DE24">
            <v>-40</v>
          </cell>
          <cell r="DF24">
            <v>-17.399999999999999</v>
          </cell>
          <cell r="DG24">
            <v>61</v>
          </cell>
          <cell r="DH24">
            <v>71.2</v>
          </cell>
          <cell r="DI24">
            <v>84.7</v>
          </cell>
          <cell r="DJ24">
            <v>42.8</v>
          </cell>
          <cell r="DK24">
            <v>-87.8</v>
          </cell>
          <cell r="DL24">
            <v>0</v>
          </cell>
          <cell r="DM24">
            <v>0</v>
          </cell>
          <cell r="DN24">
            <v>0</v>
          </cell>
          <cell r="DO24">
            <v>0</v>
          </cell>
          <cell r="DP24">
            <v>0</v>
          </cell>
          <cell r="DQ24">
            <v>0</v>
          </cell>
          <cell r="DR24">
            <v>0</v>
          </cell>
          <cell r="DS24">
            <v>0</v>
          </cell>
          <cell r="DT24">
            <v>0</v>
          </cell>
          <cell r="DU24">
            <v>0</v>
          </cell>
          <cell r="DV24">
            <v>0</v>
          </cell>
          <cell r="DW24">
            <v>0</v>
          </cell>
          <cell r="DX24">
            <v>0</v>
          </cell>
          <cell r="DY24">
            <v>0</v>
          </cell>
          <cell r="DZ24">
            <v>0</v>
          </cell>
          <cell r="EA24">
            <v>0</v>
          </cell>
          <cell r="EB24">
            <v>0</v>
          </cell>
          <cell r="EC24">
            <v>0</v>
          </cell>
          <cell r="ED24">
            <v>0</v>
          </cell>
          <cell r="EE24">
            <v>0</v>
          </cell>
          <cell r="EF24">
            <v>0</v>
          </cell>
          <cell r="EG24">
            <v>0</v>
          </cell>
          <cell r="EH24">
            <v>0</v>
          </cell>
          <cell r="EI24">
            <v>0</v>
          </cell>
          <cell r="EJ24">
            <v>0</v>
          </cell>
          <cell r="EK24">
            <v>0</v>
          </cell>
          <cell r="EL24">
            <v>0</v>
          </cell>
          <cell r="EM24">
            <v>0</v>
          </cell>
          <cell r="EN24">
            <v>0</v>
          </cell>
          <cell r="EO24">
            <v>0</v>
          </cell>
          <cell r="EP24">
            <v>0</v>
          </cell>
          <cell r="EQ24">
            <v>0</v>
          </cell>
          <cell r="ER24">
            <v>-68.7</v>
          </cell>
          <cell r="ES24">
            <v>-71.2</v>
          </cell>
          <cell r="ET24">
            <v>-69.900000000000006</v>
          </cell>
          <cell r="EU24">
            <v>-75.7</v>
          </cell>
          <cell r="EV24">
            <v>-78.2</v>
          </cell>
          <cell r="EW24">
            <v>-79.7</v>
          </cell>
          <cell r="EX24">
            <v>-84.8</v>
          </cell>
          <cell r="EY24">
            <v>-97.3</v>
          </cell>
          <cell r="EZ24">
            <v>-90.8</v>
          </cell>
          <cell r="FA24">
            <v>-93.7</v>
          </cell>
          <cell r="FB24">
            <v>-94.5</v>
          </cell>
          <cell r="FC24">
            <v>-105.7</v>
          </cell>
          <cell r="FD24">
            <v>-103.5</v>
          </cell>
          <cell r="FE24">
            <v>-107</v>
          </cell>
          <cell r="FF24">
            <v>-117.5</v>
          </cell>
          <cell r="FG24">
            <v>-122.2</v>
          </cell>
          <cell r="FH24">
            <v>-128.4</v>
          </cell>
          <cell r="FI24">
            <v>-136.6</v>
          </cell>
          <cell r="FJ24">
            <v>-133.9</v>
          </cell>
          <cell r="FK24">
            <v>-138.4</v>
          </cell>
          <cell r="FL24">
            <v>-137.80000000000001</v>
          </cell>
          <cell r="FM24">
            <v>-151</v>
          </cell>
          <cell r="FN24">
            <v>-130</v>
          </cell>
          <cell r="FO24">
            <v>-130.69999999999999</v>
          </cell>
          <cell r="FP24">
            <v>0</v>
          </cell>
          <cell r="FQ24">
            <v>0</v>
          </cell>
          <cell r="FR24">
            <v>0</v>
          </cell>
          <cell r="FS24">
            <v>0</v>
          </cell>
          <cell r="FT24">
            <v>-112.9</v>
          </cell>
          <cell r="FU24">
            <v>-129.6</v>
          </cell>
          <cell r="FV24">
            <v>-131.4</v>
          </cell>
          <cell r="FW24">
            <v>-127.3</v>
          </cell>
          <cell r="FX24">
            <v>-126.4</v>
          </cell>
          <cell r="FY24">
            <v>-141.6</v>
          </cell>
          <cell r="FZ24">
            <v>-134.4</v>
          </cell>
          <cell r="GA24">
            <v>-168.8</v>
          </cell>
          <cell r="GB24">
            <v>-147.9</v>
          </cell>
          <cell r="GC24">
            <v>-159.80000000000001</v>
          </cell>
          <cell r="GD24">
            <v>-162.5</v>
          </cell>
          <cell r="GE24">
            <v>-176.8</v>
          </cell>
          <cell r="GF24">
            <v>-175.4</v>
          </cell>
          <cell r="GG24">
            <v>-185.3</v>
          </cell>
          <cell r="GH24">
            <v>-182.89999999999998</v>
          </cell>
          <cell r="GI24">
            <v>-218.5</v>
          </cell>
          <cell r="GJ24">
            <v>-224.2</v>
          </cell>
          <cell r="GK24">
            <v>-186.8</v>
          </cell>
          <cell r="GL24">
            <v>-200.4</v>
          </cell>
          <cell r="GM24">
            <v>-216.7</v>
          </cell>
          <cell r="GN24">
            <v>-233.2</v>
          </cell>
          <cell r="GO24">
            <v>-241.4</v>
          </cell>
          <cell r="GP24">
            <v>-196.89999999999998</v>
          </cell>
          <cell r="GQ24">
            <v>-128.30000000000001</v>
          </cell>
          <cell r="GR24">
            <v>0</v>
          </cell>
          <cell r="GS24">
            <v>0</v>
          </cell>
          <cell r="GT24">
            <v>0</v>
          </cell>
          <cell r="GU24">
            <v>0</v>
          </cell>
          <cell r="GV24">
            <v>-25.4</v>
          </cell>
          <cell r="GW24">
            <v>-25.8</v>
          </cell>
          <cell r="GX24">
            <v>-26.3</v>
          </cell>
          <cell r="GY24">
            <v>-24.5</v>
          </cell>
          <cell r="GZ24">
            <v>-27.2</v>
          </cell>
          <cell r="HA24">
            <v>-28.3</v>
          </cell>
          <cell r="HB24">
            <v>-25.5</v>
          </cell>
          <cell r="HC24">
            <v>-29.3</v>
          </cell>
          <cell r="HD24">
            <v>-26.6</v>
          </cell>
          <cell r="HE24">
            <v>-30.2</v>
          </cell>
          <cell r="HF24">
            <v>-34.6</v>
          </cell>
          <cell r="HG24">
            <v>-36.700000000000003</v>
          </cell>
          <cell r="HH24">
            <v>-37</v>
          </cell>
          <cell r="HI24">
            <v>-40</v>
          </cell>
          <cell r="HJ24">
            <v>-39.700000000000003</v>
          </cell>
          <cell r="HK24">
            <v>-41.6</v>
          </cell>
          <cell r="HL24">
            <v>-46</v>
          </cell>
          <cell r="HM24">
            <v>-42.1</v>
          </cell>
          <cell r="HN24">
            <v>-43.9</v>
          </cell>
          <cell r="HO24">
            <v>-47.7</v>
          </cell>
          <cell r="HP24">
            <v>-52.6</v>
          </cell>
          <cell r="HQ24">
            <v>-53</v>
          </cell>
          <cell r="HR24">
            <v>-44.3</v>
          </cell>
          <cell r="HS24">
            <v>-44</v>
          </cell>
          <cell r="HT24">
            <v>0</v>
          </cell>
          <cell r="HU24">
            <v>0</v>
          </cell>
          <cell r="HV24">
            <v>0</v>
          </cell>
          <cell r="HW24">
            <v>0</v>
          </cell>
          <cell r="HX24">
            <v>0</v>
          </cell>
          <cell r="HY24">
            <v>0</v>
          </cell>
          <cell r="HZ24">
            <v>0</v>
          </cell>
          <cell r="IA24">
            <v>0</v>
          </cell>
          <cell r="IB24">
            <v>0</v>
          </cell>
          <cell r="IC24">
            <v>0</v>
          </cell>
          <cell r="ID24">
            <v>0</v>
          </cell>
          <cell r="IE24">
            <v>0</v>
          </cell>
          <cell r="IF24">
            <v>0</v>
          </cell>
          <cell r="IG24">
            <v>0</v>
          </cell>
          <cell r="IH24">
            <v>0</v>
          </cell>
          <cell r="II24">
            <v>0</v>
          </cell>
          <cell r="IJ24">
            <v>0</v>
          </cell>
          <cell r="IK24">
            <v>0</v>
          </cell>
          <cell r="IL24">
            <v>0</v>
          </cell>
          <cell r="IM24">
            <v>0</v>
          </cell>
          <cell r="IN24">
            <v>0</v>
          </cell>
          <cell r="IO24">
            <v>0</v>
          </cell>
          <cell r="IP24">
            <v>0</v>
          </cell>
          <cell r="IQ24">
            <v>0</v>
          </cell>
          <cell r="IR24">
            <v>0</v>
          </cell>
          <cell r="IS24">
            <v>0</v>
          </cell>
          <cell r="IT24">
            <v>0</v>
          </cell>
          <cell r="IU24">
            <v>0</v>
          </cell>
        </row>
        <row r="25">
          <cell r="A25" t="str">
            <v>OMAX IN</v>
          </cell>
          <cell r="B25" t="str">
            <v>Omax Autos</v>
          </cell>
          <cell r="C25" t="str">
            <v>Auto Ancillaries</v>
          </cell>
          <cell r="D25">
            <v>1093.8</v>
          </cell>
          <cell r="E25">
            <v>1066.4000000000001</v>
          </cell>
          <cell r="F25">
            <v>1141.3</v>
          </cell>
          <cell r="G25">
            <v>970.9</v>
          </cell>
          <cell r="H25">
            <v>995.3</v>
          </cell>
          <cell r="I25">
            <v>1045.9000000000001</v>
          </cell>
          <cell r="J25">
            <v>1239.2</v>
          </cell>
          <cell r="K25">
            <v>1256</v>
          </cell>
          <cell r="L25">
            <v>1321.5</v>
          </cell>
          <cell r="M25">
            <v>1502.2</v>
          </cell>
          <cell r="N25">
            <v>1631.6</v>
          </cell>
          <cell r="O25">
            <v>1627.7</v>
          </cell>
          <cell r="P25">
            <v>1661.2</v>
          </cell>
          <cell r="Q25">
            <v>1725.2</v>
          </cell>
          <cell r="R25">
            <v>1897.8</v>
          </cell>
          <cell r="S25">
            <v>1747.6</v>
          </cell>
          <cell r="T25">
            <v>1929.4</v>
          </cell>
          <cell r="U25">
            <v>2021.6</v>
          </cell>
          <cell r="V25">
            <v>2161.6</v>
          </cell>
          <cell r="W25">
            <v>2272</v>
          </cell>
          <cell r="X25">
            <v>2087.3000000000002</v>
          </cell>
          <cell r="Y25">
            <v>2104</v>
          </cell>
          <cell r="Z25">
            <v>2112.36</v>
          </cell>
          <cell r="AA25">
            <v>2339.9</v>
          </cell>
          <cell r="AB25">
            <v>2422.9</v>
          </cell>
          <cell r="AC25">
            <v>2962.8</v>
          </cell>
          <cell r="AD25">
            <v>2227.4</v>
          </cell>
          <cell r="AE25">
            <v>1829.6</v>
          </cell>
          <cell r="AF25">
            <v>-58.7</v>
          </cell>
          <cell r="AG25">
            <v>-53.5</v>
          </cell>
          <cell r="AH25">
            <v>-61.6</v>
          </cell>
          <cell r="AI25">
            <v>-45</v>
          </cell>
          <cell r="AJ25">
            <v>-55.9</v>
          </cell>
          <cell r="AK25">
            <v>-53.8</v>
          </cell>
          <cell r="AL25">
            <v>-214.7</v>
          </cell>
          <cell r="AM25">
            <v>-216.7</v>
          </cell>
          <cell r="AN25">
            <v>-223.6</v>
          </cell>
          <cell r="AO25">
            <v>-254.1</v>
          </cell>
          <cell r="AP25">
            <v>-276.7</v>
          </cell>
          <cell r="AQ25">
            <v>-276.70000000000005</v>
          </cell>
          <cell r="AR25">
            <v>-293.2</v>
          </cell>
          <cell r="AS25">
            <v>-292.70000000000005</v>
          </cell>
          <cell r="AT25">
            <v>-332.9</v>
          </cell>
          <cell r="AU25">
            <v>-327.10000000000002</v>
          </cell>
          <cell r="AV25">
            <v>-326.39999999999998</v>
          </cell>
          <cell r="AW25">
            <v>-335.5</v>
          </cell>
          <cell r="AX25">
            <v>-367.6</v>
          </cell>
          <cell r="AY25">
            <v>-460.1</v>
          </cell>
          <cell r="AZ25">
            <v>-364.7</v>
          </cell>
          <cell r="BA25">
            <v>-368</v>
          </cell>
          <cell r="BB25">
            <v>-369.66</v>
          </cell>
          <cell r="BC25">
            <v>-397.7</v>
          </cell>
          <cell r="BD25">
            <v>-384.6</v>
          </cell>
          <cell r="BE25">
            <v>-444.4</v>
          </cell>
          <cell r="BF25">
            <v>-334.1</v>
          </cell>
          <cell r="BG25">
            <v>0</v>
          </cell>
          <cell r="BH25">
            <v>-761.1</v>
          </cell>
          <cell r="BI25">
            <v>-740.3</v>
          </cell>
          <cell r="BJ25">
            <v>-806.1</v>
          </cell>
          <cell r="BK25">
            <v>-690.5</v>
          </cell>
          <cell r="BL25">
            <v>-662.4</v>
          </cell>
          <cell r="BM25">
            <v>-731.4</v>
          </cell>
          <cell r="BN25">
            <v>-730.9</v>
          </cell>
          <cell r="BO25">
            <v>-712.7</v>
          </cell>
          <cell r="BP25">
            <v>-766</v>
          </cell>
          <cell r="BQ25">
            <v>-869.8</v>
          </cell>
          <cell r="BR25">
            <v>-958.4</v>
          </cell>
          <cell r="BS25">
            <v>-958.8</v>
          </cell>
          <cell r="BT25">
            <v>-1010.8000000000001</v>
          </cell>
          <cell r="BU25">
            <v>-987.4</v>
          </cell>
          <cell r="BV25">
            <v>-1085.7</v>
          </cell>
          <cell r="BW25">
            <v>-908.9</v>
          </cell>
          <cell r="BX25">
            <v>-1096.4000000000001</v>
          </cell>
          <cell r="BY25">
            <v>-1124.0999999999999</v>
          </cell>
          <cell r="BZ25">
            <v>-1170.7</v>
          </cell>
          <cell r="CA25">
            <v>-1308</v>
          </cell>
          <cell r="CB25">
            <v>-1166.7</v>
          </cell>
          <cell r="CC25">
            <v>-1175.0999999999999</v>
          </cell>
          <cell r="CD25">
            <v>-1201.9000000000001</v>
          </cell>
          <cell r="CE25">
            <v>-1303.4000000000001</v>
          </cell>
          <cell r="CF25">
            <v>-1425</v>
          </cell>
          <cell r="CG25">
            <v>-1771.5</v>
          </cell>
          <cell r="CH25">
            <v>-1274.5</v>
          </cell>
          <cell r="CI25">
            <v>-1263.8</v>
          </cell>
          <cell r="CJ25">
            <v>-5.3</v>
          </cell>
          <cell r="CK25">
            <v>0.5</v>
          </cell>
          <cell r="CL25">
            <v>-0.1</v>
          </cell>
          <cell r="CM25">
            <v>12.7</v>
          </cell>
          <cell r="CN25">
            <v>-5.4</v>
          </cell>
          <cell r="CO25">
            <v>2.8</v>
          </cell>
          <cell r="CP25">
            <v>3.5</v>
          </cell>
          <cell r="CQ25">
            <v>-9</v>
          </cell>
          <cell r="CR25">
            <v>16.8</v>
          </cell>
          <cell r="CS25">
            <v>-25.4</v>
          </cell>
          <cell r="CT25">
            <v>16.8</v>
          </cell>
          <cell r="CU25">
            <v>31.6</v>
          </cell>
          <cell r="CV25">
            <v>14.5</v>
          </cell>
          <cell r="CW25">
            <v>-5.8</v>
          </cell>
          <cell r="CX25">
            <v>7.9</v>
          </cell>
          <cell r="CY25">
            <v>5.4</v>
          </cell>
          <cell r="CZ25">
            <v>31.6</v>
          </cell>
          <cell r="DA25">
            <v>-2.9</v>
          </cell>
          <cell r="DB25">
            <v>-42.6</v>
          </cell>
          <cell r="DC25">
            <v>84.7</v>
          </cell>
          <cell r="DD25">
            <v>2.7</v>
          </cell>
          <cell r="DE25">
            <v>-16</v>
          </cell>
          <cell r="DF25">
            <v>-10.3</v>
          </cell>
          <cell r="DG25">
            <v>-0.9</v>
          </cell>
          <cell r="DH25">
            <v>13.1</v>
          </cell>
          <cell r="DI25">
            <v>2.1</v>
          </cell>
          <cell r="DJ25">
            <v>25.5</v>
          </cell>
          <cell r="DK25">
            <v>-8.6999999999999993</v>
          </cell>
          <cell r="DL25">
            <v>0</v>
          </cell>
          <cell r="DM25">
            <v>0</v>
          </cell>
          <cell r="DN25">
            <v>0</v>
          </cell>
          <cell r="DO25">
            <v>0</v>
          </cell>
          <cell r="DP25">
            <v>0</v>
          </cell>
          <cell r="DQ25">
            <v>0</v>
          </cell>
          <cell r="DR25">
            <v>0</v>
          </cell>
          <cell r="DS25">
            <v>0</v>
          </cell>
          <cell r="DT25">
            <v>0</v>
          </cell>
          <cell r="DU25">
            <v>0</v>
          </cell>
          <cell r="DV25">
            <v>0</v>
          </cell>
          <cell r="DW25">
            <v>0</v>
          </cell>
          <cell r="DX25">
            <v>0</v>
          </cell>
          <cell r="DY25">
            <v>0</v>
          </cell>
          <cell r="DZ25">
            <v>0</v>
          </cell>
          <cell r="EA25">
            <v>0</v>
          </cell>
          <cell r="EB25">
            <v>0</v>
          </cell>
          <cell r="EC25">
            <v>0</v>
          </cell>
          <cell r="ED25">
            <v>0</v>
          </cell>
          <cell r="EE25">
            <v>0</v>
          </cell>
          <cell r="EF25">
            <v>0</v>
          </cell>
          <cell r="EG25">
            <v>0</v>
          </cell>
          <cell r="EH25">
            <v>0</v>
          </cell>
          <cell r="EI25">
            <v>0</v>
          </cell>
          <cell r="EJ25">
            <v>0</v>
          </cell>
          <cell r="EK25">
            <v>0</v>
          </cell>
          <cell r="EL25">
            <v>0</v>
          </cell>
          <cell r="EM25">
            <v>0</v>
          </cell>
          <cell r="EN25">
            <v>-40.700000000000003</v>
          </cell>
          <cell r="EO25">
            <v>-44.7</v>
          </cell>
          <cell r="EP25">
            <v>-47.5</v>
          </cell>
          <cell r="EQ25">
            <v>-42.7</v>
          </cell>
          <cell r="ER25">
            <v>-47.4</v>
          </cell>
          <cell r="ES25">
            <v>-45.8</v>
          </cell>
          <cell r="ET25">
            <v>-57.7</v>
          </cell>
          <cell r="EU25">
            <v>-64.3</v>
          </cell>
          <cell r="EV25">
            <v>-58.6</v>
          </cell>
          <cell r="EW25">
            <v>-62.2</v>
          </cell>
          <cell r="EX25">
            <v>-65.400000000000006</v>
          </cell>
          <cell r="EY25">
            <v>-130</v>
          </cell>
          <cell r="EZ25">
            <v>-113.6</v>
          </cell>
          <cell r="FA25">
            <v>-65</v>
          </cell>
          <cell r="FB25">
            <v>-78.3</v>
          </cell>
          <cell r="FC25">
            <v>-183.8</v>
          </cell>
          <cell r="FD25">
            <v>-156.19999999999999</v>
          </cell>
          <cell r="FE25">
            <v>-160</v>
          </cell>
          <cell r="FF25">
            <v>-168.5</v>
          </cell>
          <cell r="FG25">
            <v>-178.2</v>
          </cell>
          <cell r="FH25">
            <v>-175.9</v>
          </cell>
          <cell r="FI25">
            <v>-189.4</v>
          </cell>
          <cell r="FJ25">
            <v>-192.9</v>
          </cell>
          <cell r="FK25">
            <v>-185</v>
          </cell>
          <cell r="FL25">
            <v>-195.7</v>
          </cell>
          <cell r="FM25">
            <v>-210.9</v>
          </cell>
          <cell r="FN25">
            <v>-201.1</v>
          </cell>
          <cell r="FO25">
            <v>-174.3</v>
          </cell>
          <cell r="FP25">
            <v>-127.5</v>
          </cell>
          <cell r="FQ25">
            <v>-130.1</v>
          </cell>
          <cell r="FR25">
            <v>-135</v>
          </cell>
          <cell r="FS25">
            <v>-127.2</v>
          </cell>
          <cell r="FT25">
            <v>-131.69999999999999</v>
          </cell>
          <cell r="FU25">
            <v>-129.5</v>
          </cell>
          <cell r="FV25">
            <v>-137.80000000000001</v>
          </cell>
          <cell r="FW25">
            <v>-155.19999999999999</v>
          </cell>
          <cell r="FX25">
            <v>-165.5</v>
          </cell>
          <cell r="FY25">
            <v>-193.7</v>
          </cell>
          <cell r="FZ25">
            <v>-221.2</v>
          </cell>
          <cell r="GA25">
            <v>-147.10000000000002</v>
          </cell>
          <cell r="GB25">
            <v>-111.80000000000001</v>
          </cell>
          <cell r="GC25">
            <v>-258.7</v>
          </cell>
          <cell r="GD25">
            <v>-287.39999999999998</v>
          </cell>
          <cell r="GE25">
            <v>-218.60000000000002</v>
          </cell>
          <cell r="GF25">
            <v>-225.3</v>
          </cell>
          <cell r="GG25">
            <v>-231.79999999999998</v>
          </cell>
          <cell r="GH25">
            <v>-227.60000000000002</v>
          </cell>
          <cell r="GI25">
            <v>-247.39999999999998</v>
          </cell>
          <cell r="GJ25">
            <v>-227.10000000000002</v>
          </cell>
          <cell r="GK25">
            <v>-221.79999999999998</v>
          </cell>
          <cell r="GL25">
            <v>-232.3</v>
          </cell>
          <cell r="GM25">
            <v>-271.7</v>
          </cell>
          <cell r="GN25">
            <v>-259.2</v>
          </cell>
          <cell r="GO25">
            <v>-306.5</v>
          </cell>
          <cell r="GP25">
            <v>-280.60000000000002</v>
          </cell>
          <cell r="GQ25">
            <v>-220.4</v>
          </cell>
          <cell r="GR25">
            <v>-24.6</v>
          </cell>
          <cell r="GS25">
            <v>-24.6</v>
          </cell>
          <cell r="GT25">
            <v>-27.7</v>
          </cell>
          <cell r="GU25">
            <v>-42.4</v>
          </cell>
          <cell r="GV25">
            <v>-27.9</v>
          </cell>
          <cell r="GW25">
            <v>-20.100000000000001</v>
          </cell>
          <cell r="GX25">
            <v>-28.7</v>
          </cell>
          <cell r="GY25">
            <v>-30.2</v>
          </cell>
          <cell r="GZ25">
            <v>-34.5</v>
          </cell>
          <cell r="HA25">
            <v>-31.4</v>
          </cell>
          <cell r="HB25">
            <v>-39.4</v>
          </cell>
          <cell r="HC25">
            <v>-66.099999999999994</v>
          </cell>
          <cell r="HD25">
            <v>-51.8</v>
          </cell>
          <cell r="HE25">
            <v>-35.6</v>
          </cell>
          <cell r="HF25">
            <v>-38.299999999999997</v>
          </cell>
          <cell r="HG25">
            <v>-35.299999999999997</v>
          </cell>
          <cell r="HH25">
            <v>-50.3</v>
          </cell>
          <cell r="HI25">
            <v>-53.2</v>
          </cell>
          <cell r="HJ25">
            <v>-57.9</v>
          </cell>
          <cell r="HK25">
            <v>-50.8</v>
          </cell>
          <cell r="HL25">
            <v>-61.2</v>
          </cell>
          <cell r="HM25">
            <v>-66.7</v>
          </cell>
          <cell r="HN25">
            <v>-65.900000000000006</v>
          </cell>
          <cell r="HO25">
            <v>-73.900000000000006</v>
          </cell>
          <cell r="HP25">
            <v>-73.2</v>
          </cell>
          <cell r="HQ25">
            <v>-65.3</v>
          </cell>
          <cell r="HR25">
            <v>-73.900000000000006</v>
          </cell>
          <cell r="HS25">
            <v>-64.8</v>
          </cell>
          <cell r="HT25">
            <v>0</v>
          </cell>
          <cell r="HU25">
            <v>0</v>
          </cell>
          <cell r="HV25">
            <v>0</v>
          </cell>
          <cell r="HW25">
            <v>0</v>
          </cell>
          <cell r="HX25">
            <v>0</v>
          </cell>
          <cell r="HY25">
            <v>0</v>
          </cell>
          <cell r="HZ25">
            <v>0</v>
          </cell>
          <cell r="IA25">
            <v>0</v>
          </cell>
          <cell r="IB25">
            <v>0</v>
          </cell>
          <cell r="IC25">
            <v>0</v>
          </cell>
          <cell r="ID25">
            <v>0</v>
          </cell>
          <cell r="IE25">
            <v>0</v>
          </cell>
          <cell r="IF25">
            <v>0</v>
          </cell>
          <cell r="IG25">
            <v>0</v>
          </cell>
          <cell r="IH25">
            <v>0</v>
          </cell>
          <cell r="II25">
            <v>0</v>
          </cell>
          <cell r="IJ25">
            <v>0</v>
          </cell>
          <cell r="IK25">
            <v>0</v>
          </cell>
          <cell r="IL25">
            <v>0</v>
          </cell>
          <cell r="IM25">
            <v>0</v>
          </cell>
          <cell r="IN25">
            <v>0</v>
          </cell>
          <cell r="IO25">
            <v>0</v>
          </cell>
          <cell r="IP25">
            <v>0</v>
          </cell>
          <cell r="IQ25">
            <v>0</v>
          </cell>
          <cell r="IR25">
            <v>0</v>
          </cell>
          <cell r="IS25">
            <v>0</v>
          </cell>
          <cell r="IT25">
            <v>0</v>
          </cell>
          <cell r="IU25">
            <v>0</v>
          </cell>
        </row>
        <row r="26">
          <cell r="A26" t="str">
            <v>PRIC IN</v>
          </cell>
          <cell r="B26" t="str">
            <v>Pricol</v>
          </cell>
          <cell r="C26" t="str">
            <v>Auto Ancillaries</v>
          </cell>
          <cell r="D26">
            <v>688.15</v>
          </cell>
          <cell r="E26">
            <v>749.59</v>
          </cell>
          <cell r="F26">
            <v>770.95</v>
          </cell>
          <cell r="G26">
            <v>824.65999999999951</v>
          </cell>
          <cell r="H26">
            <v>762.74</v>
          </cell>
          <cell r="I26">
            <v>904.33</v>
          </cell>
          <cell r="J26">
            <v>1049.29</v>
          </cell>
          <cell r="K26">
            <v>1041.17</v>
          </cell>
          <cell r="L26">
            <v>950.15</v>
          </cell>
          <cell r="M26">
            <v>1156.45</v>
          </cell>
          <cell r="N26">
            <v>1216.44</v>
          </cell>
          <cell r="O26">
            <v>1201.77</v>
          </cell>
          <cell r="P26">
            <v>1087.3309999999999</v>
          </cell>
          <cell r="Q26">
            <v>1219.49</v>
          </cell>
          <cell r="R26">
            <v>1176.95</v>
          </cell>
          <cell r="S26">
            <v>1333.1110000000001</v>
          </cell>
          <cell r="T26">
            <v>1329.7639999999999</v>
          </cell>
          <cell r="U26">
            <v>1468.4849999999999</v>
          </cell>
          <cell r="V26">
            <v>1509.72</v>
          </cell>
          <cell r="W26">
            <v>1525.86</v>
          </cell>
          <cell r="X26">
            <v>1502.694</v>
          </cell>
          <cell r="Y26">
            <v>1438.347</v>
          </cell>
          <cell r="Z26">
            <v>1495.6020000000001</v>
          </cell>
          <cell r="AA26">
            <v>1627.98</v>
          </cell>
          <cell r="AB26">
            <v>1637.4</v>
          </cell>
          <cell r="AC26">
            <v>1666.3779999999999</v>
          </cell>
          <cell r="AD26">
            <v>1374.9459999999999</v>
          </cell>
          <cell r="AE26">
            <v>1477.7349999999999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O26">
            <v>0</v>
          </cell>
          <cell r="AP26">
            <v>0</v>
          </cell>
          <cell r="AQ26">
            <v>0</v>
          </cell>
          <cell r="AR26">
            <v>0</v>
          </cell>
          <cell r="AS26">
            <v>0</v>
          </cell>
          <cell r="AT26">
            <v>0</v>
          </cell>
          <cell r="AU26">
            <v>0</v>
          </cell>
          <cell r="AV26">
            <v>0</v>
          </cell>
          <cell r="AW26">
            <v>0</v>
          </cell>
          <cell r="AX26">
            <v>0</v>
          </cell>
          <cell r="AY26">
            <v>0</v>
          </cell>
          <cell r="AZ26">
            <v>0</v>
          </cell>
          <cell r="BA26">
            <v>0</v>
          </cell>
          <cell r="BB26">
            <v>0</v>
          </cell>
          <cell r="BC26">
            <v>0</v>
          </cell>
          <cell r="BD26">
            <v>0</v>
          </cell>
          <cell r="BE26">
            <v>0</v>
          </cell>
          <cell r="BF26">
            <v>1</v>
          </cell>
          <cell r="BG26">
            <v>0</v>
          </cell>
          <cell r="BH26">
            <v>-344.58</v>
          </cell>
          <cell r="BI26">
            <v>-362.53899999999999</v>
          </cell>
          <cell r="BJ26">
            <v>-372.30799999999999</v>
          </cell>
          <cell r="BK26">
            <v>-389.334</v>
          </cell>
          <cell r="BL26">
            <v>-409.28800000000001</v>
          </cell>
          <cell r="BM26">
            <v>-448.56900000000002</v>
          </cell>
          <cell r="BN26">
            <v>-538.53800000000001</v>
          </cell>
          <cell r="BO26">
            <v>-529.88099999999997</v>
          </cell>
          <cell r="BP26">
            <v>-509.767</v>
          </cell>
          <cell r="BQ26">
            <v>-639.44200000000001</v>
          </cell>
          <cell r="BR26">
            <v>-673.12900000000002</v>
          </cell>
          <cell r="BS26">
            <v>-655.13800000000003</v>
          </cell>
          <cell r="BT26">
            <v>-642.61</v>
          </cell>
          <cell r="BU26">
            <v>-682.32100000000003</v>
          </cell>
          <cell r="BV26">
            <v>-708.21</v>
          </cell>
          <cell r="BW26">
            <v>-722.20799999999997</v>
          </cell>
          <cell r="BX26">
            <v>-799.48599999999999</v>
          </cell>
          <cell r="BY26">
            <v>-858.04100000000005</v>
          </cell>
          <cell r="BZ26">
            <v>-895.34500000000003</v>
          </cell>
          <cell r="CA26">
            <v>-895.63900000000001</v>
          </cell>
          <cell r="CB26">
            <v>-969.01900000000001</v>
          </cell>
          <cell r="CC26">
            <v>-899.15599999999995</v>
          </cell>
          <cell r="CD26">
            <v>-978.88800000000003</v>
          </cell>
          <cell r="CE26">
            <v>-1119.78</v>
          </cell>
          <cell r="CF26">
            <v>-1000.254</v>
          </cell>
          <cell r="CG26">
            <v>-1061.923</v>
          </cell>
          <cell r="CH26">
            <v>-968.90800000000002</v>
          </cell>
          <cell r="CI26">
            <v>-985.37699999999995</v>
          </cell>
          <cell r="CJ26">
            <v>7.0839999999999996</v>
          </cell>
          <cell r="CK26">
            <v>-7.2460000000000004</v>
          </cell>
          <cell r="CL26">
            <v>-3.081</v>
          </cell>
          <cell r="CM26">
            <v>-36.470999999999989</v>
          </cell>
          <cell r="CN26">
            <v>37.463999999999999</v>
          </cell>
          <cell r="CO26">
            <v>-18.337</v>
          </cell>
          <cell r="CP26">
            <v>23.114000000000001</v>
          </cell>
          <cell r="CQ26">
            <v>-7.4279999999999999</v>
          </cell>
          <cell r="CR26">
            <v>13.757999999999999</v>
          </cell>
          <cell r="CS26">
            <v>27.573</v>
          </cell>
          <cell r="CT26">
            <v>26.797999999999998</v>
          </cell>
          <cell r="CU26">
            <v>-36.526000000000003</v>
          </cell>
          <cell r="CV26">
            <v>57.031999999999996</v>
          </cell>
          <cell r="CW26">
            <v>-29.978999999999999</v>
          </cell>
          <cell r="CX26">
            <v>27.738</v>
          </cell>
          <cell r="CY26">
            <v>-81.191000000000003</v>
          </cell>
          <cell r="CZ26">
            <v>46.331000000000003</v>
          </cell>
          <cell r="DA26">
            <v>-11.547000000000001</v>
          </cell>
          <cell r="DB26">
            <v>12.188000000000001</v>
          </cell>
          <cell r="DC26">
            <v>-53.823999999999998</v>
          </cell>
          <cell r="DD26">
            <v>110.318</v>
          </cell>
          <cell r="DE26">
            <v>15.419</v>
          </cell>
          <cell r="DF26">
            <v>91.757000000000005</v>
          </cell>
          <cell r="DG26">
            <v>137.49</v>
          </cell>
          <cell r="DH26">
            <v>-35.573999999999998</v>
          </cell>
          <cell r="DI26">
            <v>1.458</v>
          </cell>
          <cell r="DJ26">
            <v>24.959999999999997</v>
          </cell>
          <cell r="DK26">
            <v>-140.86799999999999</v>
          </cell>
          <cell r="DL26">
            <v>0</v>
          </cell>
          <cell r="DM26">
            <v>0</v>
          </cell>
          <cell r="DN26">
            <v>0</v>
          </cell>
          <cell r="DO26">
            <v>0</v>
          </cell>
          <cell r="DP26">
            <v>0</v>
          </cell>
          <cell r="DQ26">
            <v>0</v>
          </cell>
          <cell r="DR26">
            <v>0</v>
          </cell>
          <cell r="DS26">
            <v>0</v>
          </cell>
          <cell r="DT26">
            <v>0</v>
          </cell>
          <cell r="DU26">
            <v>0</v>
          </cell>
          <cell r="DV26">
            <v>0</v>
          </cell>
          <cell r="DW26">
            <v>0</v>
          </cell>
          <cell r="DX26">
            <v>0</v>
          </cell>
          <cell r="DY26">
            <v>0</v>
          </cell>
          <cell r="DZ26">
            <v>0</v>
          </cell>
          <cell r="EA26">
            <v>0</v>
          </cell>
          <cell r="EB26">
            <v>0</v>
          </cell>
          <cell r="EC26">
            <v>0</v>
          </cell>
          <cell r="ED26">
            <v>0</v>
          </cell>
          <cell r="EE26">
            <v>0</v>
          </cell>
          <cell r="EF26">
            <v>0</v>
          </cell>
          <cell r="EG26">
            <v>0</v>
          </cell>
          <cell r="EH26">
            <v>0</v>
          </cell>
          <cell r="EI26">
            <v>0</v>
          </cell>
          <cell r="EJ26">
            <v>0</v>
          </cell>
          <cell r="EK26">
            <v>0</v>
          </cell>
          <cell r="EL26">
            <v>0</v>
          </cell>
          <cell r="EM26">
            <v>0</v>
          </cell>
          <cell r="EN26">
            <v>-120.242</v>
          </cell>
          <cell r="EO26">
            <v>-135.65100000000001</v>
          </cell>
          <cell r="EP26">
            <v>-135.32400000000001</v>
          </cell>
          <cell r="EQ26">
            <v>-135.39499999999992</v>
          </cell>
          <cell r="ER26">
            <v>-133.68</v>
          </cell>
          <cell r="ES26">
            <v>-149.346</v>
          </cell>
          <cell r="ET26">
            <v>-179.56700000000001</v>
          </cell>
          <cell r="EU26">
            <v>-161.71600000000001</v>
          </cell>
          <cell r="EV26">
            <v>-152.56</v>
          </cell>
          <cell r="EW26">
            <v>-170.624</v>
          </cell>
          <cell r="EX26">
            <v>-178.44900000000001</v>
          </cell>
          <cell r="EY26">
            <v>-186.399</v>
          </cell>
          <cell r="EZ26">
            <v>-182.87</v>
          </cell>
          <cell r="FA26">
            <v>-202.292</v>
          </cell>
          <cell r="FB26">
            <v>-203.92</v>
          </cell>
          <cell r="FC26">
            <v>-196.916</v>
          </cell>
          <cell r="FD26">
            <v>-209.19800000000001</v>
          </cell>
          <cell r="FE26">
            <v>-221.11</v>
          </cell>
          <cell r="FF26">
            <v>-223.01</v>
          </cell>
          <cell r="FG26">
            <v>-216.941</v>
          </cell>
          <cell r="FH26">
            <v>-211.66</v>
          </cell>
          <cell r="FI26">
            <v>-236.155</v>
          </cell>
          <cell r="FJ26">
            <v>-250.804</v>
          </cell>
          <cell r="FK26">
            <v>-198.02</v>
          </cell>
          <cell r="FL26">
            <v>-234.00200000000001</v>
          </cell>
          <cell r="FM26">
            <v>-249.71899999999999</v>
          </cell>
          <cell r="FN26">
            <v>-218.84200000000001</v>
          </cell>
          <cell r="FO26">
            <v>-164.03200000000001</v>
          </cell>
          <cell r="FP26">
            <v>-109.68100000000001</v>
          </cell>
          <cell r="FQ26">
            <v>-89.795000000000002</v>
          </cell>
          <cell r="FR26">
            <v>-109.179</v>
          </cell>
          <cell r="FS26">
            <v>-146.57599999999999</v>
          </cell>
          <cell r="FT26">
            <v>-102.77800000000001</v>
          </cell>
          <cell r="FU26">
            <v>-120.477</v>
          </cell>
          <cell r="FV26">
            <v>-126.44</v>
          </cell>
          <cell r="FW26">
            <v>-114.57700000000001</v>
          </cell>
          <cell r="FX26">
            <v>-126.70399999999999</v>
          </cell>
          <cell r="FY26">
            <v>-148.43100000000001</v>
          </cell>
          <cell r="FZ26">
            <v>-150.44800000000001</v>
          </cell>
          <cell r="GA26">
            <v>-130.678</v>
          </cell>
          <cell r="GB26">
            <v>-131.374</v>
          </cell>
          <cell r="GC26">
            <v>-135.733</v>
          </cell>
          <cell r="GD26">
            <v>-103.10700000000001</v>
          </cell>
          <cell r="GE26">
            <v>-99.974999999999994</v>
          </cell>
          <cell r="GF26">
            <v>-131.68799999999999</v>
          </cell>
          <cell r="GG26">
            <v>-153.49099999999999</v>
          </cell>
          <cell r="GH26">
            <v>-151.9</v>
          </cell>
          <cell r="GI26">
            <v>-115.036</v>
          </cell>
          <cell r="GJ26">
            <v>-169.238</v>
          </cell>
          <cell r="GK26">
            <v>-183.137</v>
          </cell>
          <cell r="GL26">
            <v>-189.357</v>
          </cell>
          <cell r="GM26">
            <v>-251.29</v>
          </cell>
          <cell r="GN26">
            <v>-247.00299999999999</v>
          </cell>
          <cell r="GO26">
            <v>-188.339</v>
          </cell>
          <cell r="GP26">
            <v>-136.648</v>
          </cell>
          <cell r="GQ26">
            <v>-107.16199999999999</v>
          </cell>
          <cell r="GR26">
            <v>-43.73</v>
          </cell>
          <cell r="GS26">
            <v>-45.52</v>
          </cell>
          <cell r="GT26">
            <v>-47.84</v>
          </cell>
          <cell r="GU26">
            <v>-51.729999999999983</v>
          </cell>
          <cell r="GV26">
            <v>-49.41</v>
          </cell>
          <cell r="GW26">
            <v>-47.54</v>
          </cell>
          <cell r="GX26">
            <v>-52.21</v>
          </cell>
          <cell r="GY26">
            <v>-56.29</v>
          </cell>
          <cell r="GZ26">
            <v>-52.9</v>
          </cell>
          <cell r="HA26">
            <v>-55.18</v>
          </cell>
          <cell r="HB26">
            <v>-55.05</v>
          </cell>
          <cell r="HC26">
            <v>-55.78</v>
          </cell>
          <cell r="HD26">
            <v>-59.627000000000002</v>
          </cell>
          <cell r="HE26">
            <v>-62.94</v>
          </cell>
          <cell r="HF26">
            <v>-66.040000000000006</v>
          </cell>
          <cell r="HG26">
            <v>-67.989999999999995</v>
          </cell>
          <cell r="HH26">
            <v>-73.097999999999999</v>
          </cell>
          <cell r="HI26">
            <v>-74.588999999999999</v>
          </cell>
          <cell r="HJ26">
            <v>-75.89</v>
          </cell>
          <cell r="HK26">
            <v>-72.34</v>
          </cell>
          <cell r="HL26">
            <v>-80.084999999999994</v>
          </cell>
          <cell r="HM26">
            <v>-80.793999999999997</v>
          </cell>
          <cell r="HN26">
            <v>-84.05</v>
          </cell>
          <cell r="HO26">
            <v>-82.08</v>
          </cell>
          <cell r="HP26">
            <v>-85.7</v>
          </cell>
          <cell r="HQ26">
            <v>-90.558999999999997</v>
          </cell>
          <cell r="HR26">
            <v>-97.900999999999996</v>
          </cell>
          <cell r="HS26">
            <v>-90.68</v>
          </cell>
          <cell r="HT26">
            <v>0</v>
          </cell>
          <cell r="HU26">
            <v>0</v>
          </cell>
          <cell r="HV26">
            <v>0</v>
          </cell>
          <cell r="HW26">
            <v>0</v>
          </cell>
          <cell r="HX26">
            <v>0</v>
          </cell>
          <cell r="HY26">
            <v>0</v>
          </cell>
          <cell r="HZ26">
            <v>0</v>
          </cell>
          <cell r="IA26">
            <v>0</v>
          </cell>
          <cell r="IB26">
            <v>0</v>
          </cell>
          <cell r="IC26">
            <v>0</v>
          </cell>
          <cell r="ID26">
            <v>0</v>
          </cell>
          <cell r="IE26">
            <v>0</v>
          </cell>
          <cell r="IF26">
            <v>0</v>
          </cell>
          <cell r="IG26">
            <v>0</v>
          </cell>
          <cell r="IH26">
            <v>0</v>
          </cell>
          <cell r="II26">
            <v>0</v>
          </cell>
          <cell r="IJ26">
            <v>0</v>
          </cell>
          <cell r="IK26">
            <v>0</v>
          </cell>
          <cell r="IL26">
            <v>0</v>
          </cell>
          <cell r="IM26">
            <v>0</v>
          </cell>
          <cell r="IN26">
            <v>0</v>
          </cell>
          <cell r="IO26">
            <v>0</v>
          </cell>
          <cell r="IP26">
            <v>0</v>
          </cell>
          <cell r="IQ26">
            <v>0</v>
          </cell>
          <cell r="IR26">
            <v>0</v>
          </cell>
          <cell r="IS26">
            <v>0</v>
          </cell>
          <cell r="IT26">
            <v>0</v>
          </cell>
          <cell r="IU26">
            <v>0</v>
          </cell>
        </row>
        <row r="27">
          <cell r="A27" t="str">
            <v>RAI IN</v>
          </cell>
          <cell r="B27" t="str">
            <v>Rico Auto Industries</v>
          </cell>
          <cell r="C27" t="str">
            <v>Auto Ancillaries</v>
          </cell>
          <cell r="D27">
            <v>0</v>
          </cell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1794.3</v>
          </cell>
          <cell r="M27">
            <v>1882.9</v>
          </cell>
          <cell r="N27">
            <v>2039.2</v>
          </cell>
          <cell r="O27">
            <v>2183.6999999999998</v>
          </cell>
          <cell r="P27">
            <v>2225.9</v>
          </cell>
          <cell r="Q27">
            <v>2275.9</v>
          </cell>
          <cell r="R27">
            <v>2224.6999999999998</v>
          </cell>
          <cell r="S27">
            <v>2264.5</v>
          </cell>
          <cell r="T27">
            <v>2448.7469999999998</v>
          </cell>
          <cell r="U27">
            <v>2408.5</v>
          </cell>
          <cell r="V27">
            <v>2608.5</v>
          </cell>
          <cell r="W27">
            <v>2645</v>
          </cell>
          <cell r="X27">
            <v>2461.5</v>
          </cell>
          <cell r="Y27">
            <v>2341.1</v>
          </cell>
          <cell r="Z27">
            <v>2397.1999999999998</v>
          </cell>
          <cell r="AA27">
            <v>2511</v>
          </cell>
          <cell r="AB27">
            <v>2645.8</v>
          </cell>
          <cell r="AC27">
            <v>2877.7</v>
          </cell>
          <cell r="AD27">
            <v>2369.1</v>
          </cell>
          <cell r="AE27">
            <v>2205.8999999999996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-238.6</v>
          </cell>
          <cell r="AO27">
            <v>-225.1</v>
          </cell>
          <cell r="AP27">
            <v>-305</v>
          </cell>
          <cell r="AQ27">
            <v>-270.3</v>
          </cell>
          <cell r="AR27">
            <v>-281.39999999999998</v>
          </cell>
          <cell r="AS27">
            <v>-286.60000000000002</v>
          </cell>
          <cell r="AT27">
            <v>-274.7</v>
          </cell>
          <cell r="AU27">
            <v>-277.60000000000002</v>
          </cell>
          <cell r="AV27">
            <v>-298.74700000000001</v>
          </cell>
          <cell r="AW27">
            <v>-294.19999999999982</v>
          </cell>
          <cell r="AX27">
            <v>-328.19999999999982</v>
          </cell>
          <cell r="AY27">
            <v>-345.4</v>
          </cell>
          <cell r="AZ27">
            <v>-319.89999999999998</v>
          </cell>
          <cell r="BA27">
            <v>-328</v>
          </cell>
          <cell r="BB27">
            <v>-335.6</v>
          </cell>
          <cell r="BC27">
            <v>-324.2</v>
          </cell>
          <cell r="BD27">
            <v>-300.8</v>
          </cell>
          <cell r="BE27">
            <v>-330.9</v>
          </cell>
          <cell r="BF27">
            <v>-275.2</v>
          </cell>
          <cell r="BG27">
            <v>0</v>
          </cell>
          <cell r="BH27">
            <v>0</v>
          </cell>
          <cell r="BI27">
            <v>0</v>
          </cell>
          <cell r="BJ27">
            <v>0</v>
          </cell>
          <cell r="BK27">
            <v>0</v>
          </cell>
          <cell r="BL27">
            <v>0</v>
          </cell>
          <cell r="BM27">
            <v>0</v>
          </cell>
          <cell r="BN27">
            <v>0</v>
          </cell>
          <cell r="BO27">
            <v>0</v>
          </cell>
          <cell r="BP27">
            <v>-1054.4000000000001</v>
          </cell>
          <cell r="BQ27">
            <v>-1071.5</v>
          </cell>
          <cell r="BR27">
            <v>-1155</v>
          </cell>
          <cell r="BS27">
            <v>-1229.8</v>
          </cell>
          <cell r="BT27">
            <v>-1315.6</v>
          </cell>
          <cell r="BU27">
            <v>-1275.7</v>
          </cell>
          <cell r="BV27">
            <v>-1198.0999999999999</v>
          </cell>
          <cell r="BW27">
            <v>-1203.3</v>
          </cell>
          <cell r="BX27">
            <v>-1395.7</v>
          </cell>
          <cell r="BY27">
            <v>-1339.2</v>
          </cell>
          <cell r="BZ27">
            <v>-1501.6</v>
          </cell>
          <cell r="CA27">
            <v>-1423.4</v>
          </cell>
          <cell r="CB27">
            <v>-1293.2</v>
          </cell>
          <cell r="CC27">
            <v>-1189.4000000000001</v>
          </cell>
          <cell r="CD27">
            <v>-1243.8</v>
          </cell>
          <cell r="CE27">
            <v>-1376.6</v>
          </cell>
          <cell r="CF27">
            <v>-1450.2</v>
          </cell>
          <cell r="CG27">
            <v>-1604.2</v>
          </cell>
          <cell r="CH27">
            <v>-1403.3</v>
          </cell>
          <cell r="CI27">
            <v>-1234.0999999999999</v>
          </cell>
          <cell r="CJ27">
            <v>0</v>
          </cell>
          <cell r="CK27">
            <v>0</v>
          </cell>
          <cell r="CL27">
            <v>0</v>
          </cell>
          <cell r="CM27">
            <v>0</v>
          </cell>
          <cell r="CN27">
            <v>0</v>
          </cell>
          <cell r="CO27">
            <v>0</v>
          </cell>
          <cell r="CP27">
            <v>0</v>
          </cell>
          <cell r="CQ27">
            <v>0</v>
          </cell>
          <cell r="CR27">
            <v>7.9</v>
          </cell>
          <cell r="CS27">
            <v>9.1</v>
          </cell>
          <cell r="CT27">
            <v>25.1</v>
          </cell>
          <cell r="CU27">
            <v>67.099999999999994</v>
          </cell>
          <cell r="CV27">
            <v>47.2</v>
          </cell>
          <cell r="CW27">
            <v>-6</v>
          </cell>
          <cell r="CX27">
            <v>-21.4</v>
          </cell>
          <cell r="CY27">
            <v>33</v>
          </cell>
          <cell r="CZ27">
            <v>32.200000000000003</v>
          </cell>
          <cell r="DA27">
            <v>28.6</v>
          </cell>
          <cell r="DB27">
            <v>58.1</v>
          </cell>
          <cell r="DC27">
            <v>46.3</v>
          </cell>
          <cell r="DD27">
            <v>-8.5</v>
          </cell>
          <cell r="DE27">
            <v>4</v>
          </cell>
          <cell r="DF27">
            <v>60.3</v>
          </cell>
          <cell r="DG27">
            <v>76.7</v>
          </cell>
          <cell r="DH27">
            <v>40.1</v>
          </cell>
          <cell r="DI27">
            <v>88.9</v>
          </cell>
          <cell r="DJ27">
            <v>69</v>
          </cell>
          <cell r="DK27">
            <v>-115.4</v>
          </cell>
          <cell r="DL27">
            <v>0</v>
          </cell>
          <cell r="DM27">
            <v>0</v>
          </cell>
          <cell r="DN27">
            <v>0</v>
          </cell>
          <cell r="DO27">
            <v>0</v>
          </cell>
          <cell r="DP27">
            <v>0</v>
          </cell>
          <cell r="DQ27">
            <v>0</v>
          </cell>
          <cell r="DR27">
            <v>0</v>
          </cell>
          <cell r="DS27">
            <v>0</v>
          </cell>
          <cell r="DT27">
            <v>0</v>
          </cell>
          <cell r="DU27">
            <v>0</v>
          </cell>
          <cell r="DV27">
            <v>0</v>
          </cell>
          <cell r="DW27">
            <v>0</v>
          </cell>
          <cell r="DX27">
            <v>0</v>
          </cell>
          <cell r="DY27">
            <v>0</v>
          </cell>
          <cell r="DZ27">
            <v>0</v>
          </cell>
          <cell r="EA27">
            <v>0</v>
          </cell>
          <cell r="EB27">
            <v>0</v>
          </cell>
          <cell r="EC27">
            <v>0</v>
          </cell>
          <cell r="ED27">
            <v>0</v>
          </cell>
          <cell r="EE27">
            <v>0</v>
          </cell>
          <cell r="EF27">
            <v>0</v>
          </cell>
          <cell r="EG27">
            <v>0</v>
          </cell>
          <cell r="EH27">
            <v>0</v>
          </cell>
          <cell r="EI27">
            <v>0</v>
          </cell>
          <cell r="EJ27">
            <v>0</v>
          </cell>
          <cell r="EK27">
            <v>0</v>
          </cell>
          <cell r="EL27">
            <v>0</v>
          </cell>
          <cell r="EM27">
            <v>0</v>
          </cell>
          <cell r="EN27">
            <v>0</v>
          </cell>
          <cell r="EO27">
            <v>0</v>
          </cell>
          <cell r="EP27">
            <v>0</v>
          </cell>
          <cell r="EQ27">
            <v>0</v>
          </cell>
          <cell r="ER27">
            <v>0</v>
          </cell>
          <cell r="ES27">
            <v>0</v>
          </cell>
          <cell r="ET27">
            <v>0</v>
          </cell>
          <cell r="EU27">
            <v>0</v>
          </cell>
          <cell r="EV27">
            <v>-86.5</v>
          </cell>
          <cell r="EW27">
            <v>-93.1</v>
          </cell>
          <cell r="EX27">
            <v>-100.2</v>
          </cell>
          <cell r="EY27">
            <v>-111</v>
          </cell>
          <cell r="EZ27">
            <v>-112.9</v>
          </cell>
          <cell r="FA27">
            <v>-129.1</v>
          </cell>
          <cell r="FB27">
            <v>-130.80000000000001</v>
          </cell>
          <cell r="FC27">
            <v>-155.30000000000001</v>
          </cell>
          <cell r="FD27">
            <v>-150.6</v>
          </cell>
          <cell r="FE27">
            <v>-161.1</v>
          </cell>
          <cell r="FF27">
            <v>-169.8</v>
          </cell>
          <cell r="FG27">
            <v>-187.6</v>
          </cell>
          <cell r="FH27">
            <v>-174.9</v>
          </cell>
          <cell r="FI27">
            <v>-184.3</v>
          </cell>
          <cell r="FJ27">
            <v>-216.3</v>
          </cell>
          <cell r="FK27">
            <v>-221.3</v>
          </cell>
          <cell r="FL27">
            <v>-217.3</v>
          </cell>
          <cell r="FM27">
            <v>-222.8</v>
          </cell>
          <cell r="FN27">
            <v>-218.4</v>
          </cell>
          <cell r="FO27">
            <v>-257.2</v>
          </cell>
          <cell r="FP27">
            <v>0</v>
          </cell>
          <cell r="FQ27">
            <v>0</v>
          </cell>
          <cell r="FR27">
            <v>0</v>
          </cell>
          <cell r="FS27">
            <v>0</v>
          </cell>
          <cell r="FT27">
            <v>0</v>
          </cell>
          <cell r="FU27">
            <v>0</v>
          </cell>
          <cell r="FV27">
            <v>0</v>
          </cell>
          <cell r="FW27">
            <v>0</v>
          </cell>
          <cell r="FX27">
            <v>-203.4</v>
          </cell>
          <cell r="FY27">
            <v>-247.5</v>
          </cell>
          <cell r="FZ27">
            <v>-247.9</v>
          </cell>
          <cell r="GA27">
            <v>-309.5</v>
          </cell>
          <cell r="GB27">
            <v>-289.10000000000002</v>
          </cell>
          <cell r="GC27">
            <v>-309.60000000000002</v>
          </cell>
          <cell r="GD27">
            <v>-312.7</v>
          </cell>
          <cell r="GE27">
            <v>-372.1</v>
          </cell>
          <cell r="GF27">
            <v>-325</v>
          </cell>
          <cell r="GG27">
            <v>-374.9</v>
          </cell>
          <cell r="GH27">
            <v>-352.5</v>
          </cell>
          <cell r="GI27">
            <v>-421.9</v>
          </cell>
          <cell r="GJ27">
            <v>-352</v>
          </cell>
          <cell r="GK27">
            <v>-366</v>
          </cell>
          <cell r="GL27">
            <v>-363.1</v>
          </cell>
          <cell r="GM27">
            <v>-499</v>
          </cell>
          <cell r="GN27">
            <v>-434.4</v>
          </cell>
          <cell r="GO27">
            <v>-508.9</v>
          </cell>
          <cell r="GP27">
            <v>-372.2</v>
          </cell>
          <cell r="GQ27">
            <v>-473.2</v>
          </cell>
          <cell r="GR27">
            <v>0</v>
          </cell>
          <cell r="GS27">
            <v>0</v>
          </cell>
          <cell r="GT27">
            <v>0</v>
          </cell>
          <cell r="GU27">
            <v>0</v>
          </cell>
          <cell r="GV27">
            <v>0</v>
          </cell>
          <cell r="GW27">
            <v>0</v>
          </cell>
          <cell r="GX27">
            <v>0</v>
          </cell>
          <cell r="GY27">
            <v>0</v>
          </cell>
          <cell r="GZ27">
            <v>-50.5</v>
          </cell>
          <cell r="HA27">
            <v>-56.1</v>
          </cell>
          <cell r="HB27">
            <v>-66.7</v>
          </cell>
          <cell r="HC27">
            <v>-83.7</v>
          </cell>
          <cell r="HD27">
            <v>-79.7</v>
          </cell>
          <cell r="HE27">
            <v>-87.1</v>
          </cell>
          <cell r="HF27">
            <v>-92.3</v>
          </cell>
          <cell r="HG27">
            <v>-93.8</v>
          </cell>
          <cell r="HH27">
            <v>-100.7</v>
          </cell>
          <cell r="HI27">
            <v>-105.8</v>
          </cell>
          <cell r="HJ27">
            <v>-121.6</v>
          </cell>
          <cell r="HK27">
            <v>-122.6</v>
          </cell>
          <cell r="HL27">
            <v>-126.7</v>
          </cell>
          <cell r="HM27">
            <v>-124</v>
          </cell>
          <cell r="HN27">
            <v>-125.3</v>
          </cell>
          <cell r="HO27">
            <v>-123.3</v>
          </cell>
          <cell r="HP27">
            <v>-133.30000000000001</v>
          </cell>
          <cell r="HQ27">
            <v>-137.19999999999999</v>
          </cell>
          <cell r="HR27">
            <v>-141.19999999999999</v>
          </cell>
          <cell r="HS27">
            <v>-129.6</v>
          </cell>
          <cell r="HT27">
            <v>0</v>
          </cell>
          <cell r="HU27">
            <v>0</v>
          </cell>
          <cell r="HV27">
            <v>0</v>
          </cell>
          <cell r="HW27">
            <v>0</v>
          </cell>
          <cell r="HX27">
            <v>0</v>
          </cell>
          <cell r="HY27">
            <v>0</v>
          </cell>
          <cell r="HZ27">
            <v>0</v>
          </cell>
          <cell r="IA27">
            <v>0</v>
          </cell>
          <cell r="IB27">
            <v>0</v>
          </cell>
          <cell r="IC27">
            <v>0</v>
          </cell>
          <cell r="ID27">
            <v>0</v>
          </cell>
          <cell r="IE27">
            <v>0</v>
          </cell>
          <cell r="IF27">
            <v>0</v>
          </cell>
          <cell r="IG27">
            <v>0</v>
          </cell>
          <cell r="IH27">
            <v>0</v>
          </cell>
          <cell r="II27">
            <v>0</v>
          </cell>
          <cell r="IJ27">
            <v>0</v>
          </cell>
          <cell r="IK27">
            <v>0</v>
          </cell>
          <cell r="IL27">
            <v>0</v>
          </cell>
          <cell r="IM27">
            <v>0</v>
          </cell>
          <cell r="IN27">
            <v>0</v>
          </cell>
          <cell r="IO27">
            <v>0</v>
          </cell>
          <cell r="IP27">
            <v>0</v>
          </cell>
          <cell r="IQ27">
            <v>0</v>
          </cell>
          <cell r="IR27">
            <v>0</v>
          </cell>
          <cell r="IS27">
            <v>0</v>
          </cell>
          <cell r="IT27">
            <v>0</v>
          </cell>
          <cell r="IU27">
            <v>0</v>
          </cell>
        </row>
        <row r="28">
          <cell r="A28" t="str">
            <v>SKF IN</v>
          </cell>
          <cell r="B28" t="str">
            <v>SKF India</v>
          </cell>
          <cell r="C28" t="str">
            <v>Auto Ancillaries</v>
          </cell>
          <cell r="D28">
            <v>1052.0999999999999</v>
          </cell>
          <cell r="E28">
            <v>948.2</v>
          </cell>
          <cell r="F28">
            <v>1114</v>
          </cell>
          <cell r="G28">
            <v>1064.2</v>
          </cell>
          <cell r="H28">
            <v>1107.0999999999999</v>
          </cell>
          <cell r="I28">
            <v>1162</v>
          </cell>
          <cell r="J28">
            <v>1319.1</v>
          </cell>
          <cell r="K28">
            <v>1301.5</v>
          </cell>
          <cell r="L28">
            <v>1385.7</v>
          </cell>
          <cell r="M28">
            <v>1466.5</v>
          </cell>
          <cell r="N28">
            <v>1631.9</v>
          </cell>
          <cell r="O28">
            <v>1699</v>
          </cell>
          <cell r="P28">
            <v>1777.3</v>
          </cell>
          <cell r="Q28">
            <v>1846.7</v>
          </cell>
          <cell r="R28">
            <v>2491</v>
          </cell>
          <cell r="S28">
            <v>2959.3</v>
          </cell>
          <cell r="T28">
            <v>3279.2</v>
          </cell>
          <cell r="U28">
            <v>3393.8</v>
          </cell>
          <cell r="V28">
            <v>3792.6</v>
          </cell>
          <cell r="W28">
            <v>3598.2</v>
          </cell>
          <cell r="X28">
            <v>4014.5</v>
          </cell>
          <cell r="Y28">
            <v>3869.8</v>
          </cell>
          <cell r="Z28">
            <v>4200.5</v>
          </cell>
          <cell r="AA28">
            <v>3921</v>
          </cell>
          <cell r="AB28">
            <v>4312</v>
          </cell>
          <cell r="AC28">
            <v>4303.8999999999996</v>
          </cell>
          <cell r="AD28">
            <v>3665.5</v>
          </cell>
          <cell r="AE28">
            <v>3175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O28">
            <v>0</v>
          </cell>
          <cell r="AP28">
            <v>0</v>
          </cell>
          <cell r="AQ28">
            <v>0</v>
          </cell>
          <cell r="AR28">
            <v>0</v>
          </cell>
          <cell r="AS28">
            <v>0</v>
          </cell>
          <cell r="AT28">
            <v>0</v>
          </cell>
          <cell r="AU28">
            <v>0</v>
          </cell>
          <cell r="AV28">
            <v>0</v>
          </cell>
          <cell r="AW28">
            <v>0</v>
          </cell>
          <cell r="AX28">
            <v>0</v>
          </cell>
          <cell r="AY28">
            <v>0</v>
          </cell>
          <cell r="AZ28">
            <v>0</v>
          </cell>
          <cell r="BA28">
            <v>0</v>
          </cell>
          <cell r="BB28">
            <v>0</v>
          </cell>
          <cell r="BC28">
            <v>0</v>
          </cell>
          <cell r="BD28">
            <v>0</v>
          </cell>
          <cell r="BE28">
            <v>0</v>
          </cell>
          <cell r="BF28">
            <v>0</v>
          </cell>
          <cell r="BG28">
            <v>0</v>
          </cell>
          <cell r="BH28">
            <v>-393.3</v>
          </cell>
          <cell r="BI28">
            <v>-372.5</v>
          </cell>
          <cell r="BJ28">
            <v>-383.2</v>
          </cell>
          <cell r="BK28">
            <v>-443.5</v>
          </cell>
          <cell r="BL28">
            <v>-436.5</v>
          </cell>
          <cell r="BM28">
            <v>-514.6</v>
          </cell>
          <cell r="BN28">
            <v>-548.5</v>
          </cell>
          <cell r="BO28">
            <v>-624.20000000000005</v>
          </cell>
          <cell r="BP28">
            <v>-678.8</v>
          </cell>
          <cell r="BQ28">
            <v>-666.3</v>
          </cell>
          <cell r="BR28">
            <v>-766</v>
          </cell>
          <cell r="BS28">
            <v>-876.7</v>
          </cell>
          <cell r="BT28">
            <v>-934.2</v>
          </cell>
          <cell r="BU28">
            <v>-969.9</v>
          </cell>
          <cell r="BV28">
            <v>-1632.7</v>
          </cell>
          <cell r="BW28">
            <v>-1898.2</v>
          </cell>
          <cell r="BX28">
            <v>-2053.1</v>
          </cell>
          <cell r="BY28">
            <v>-840.9</v>
          </cell>
          <cell r="BZ28">
            <v>-900.2</v>
          </cell>
          <cell r="CA28">
            <v>-1003.9</v>
          </cell>
          <cell r="CB28">
            <v>-1054.1999999999998</v>
          </cell>
          <cell r="CC28">
            <v>-997.9</v>
          </cell>
          <cell r="CD28">
            <v>-1032.4000000000001</v>
          </cell>
          <cell r="CE28">
            <v>-1031.8</v>
          </cell>
          <cell r="CF28">
            <v>-1092.3</v>
          </cell>
          <cell r="CG28">
            <v>-1231</v>
          </cell>
          <cell r="CH28">
            <v>-882.1</v>
          </cell>
          <cell r="CI28">
            <v>-829.9</v>
          </cell>
          <cell r="CJ28">
            <v>-74.7</v>
          </cell>
          <cell r="CK28">
            <v>70.3</v>
          </cell>
          <cell r="CL28">
            <v>-97.5</v>
          </cell>
          <cell r="CM28">
            <v>18.2</v>
          </cell>
          <cell r="CN28">
            <v>-55.3</v>
          </cell>
          <cell r="CO28">
            <v>16.899999999999999</v>
          </cell>
          <cell r="CP28">
            <v>-64.5</v>
          </cell>
          <cell r="CQ28">
            <v>35.700000000000003</v>
          </cell>
          <cell r="CR28">
            <v>59.1</v>
          </cell>
          <cell r="CS28">
            <v>-26.2</v>
          </cell>
          <cell r="CT28">
            <v>-28.9</v>
          </cell>
          <cell r="CU28">
            <v>-8.5</v>
          </cell>
          <cell r="CV28">
            <v>40.700000000000003</v>
          </cell>
          <cell r="CW28">
            <v>65.900000000000006</v>
          </cell>
          <cell r="CX28">
            <v>42.2</v>
          </cell>
          <cell r="CY28">
            <v>-5.7</v>
          </cell>
          <cell r="CZ28">
            <v>-74.7</v>
          </cell>
          <cell r="DA28">
            <v>69.3</v>
          </cell>
          <cell r="DB28">
            <v>26.1</v>
          </cell>
          <cell r="DC28">
            <v>198.7</v>
          </cell>
          <cell r="DD28">
            <v>-98.8</v>
          </cell>
          <cell r="DE28">
            <v>51.5</v>
          </cell>
          <cell r="DF28">
            <v>-165.7</v>
          </cell>
          <cell r="DG28">
            <v>99.8</v>
          </cell>
          <cell r="DH28">
            <v>97.2</v>
          </cell>
          <cell r="DI28">
            <v>61.8</v>
          </cell>
          <cell r="DJ28">
            <v>-0.9</v>
          </cell>
          <cell r="DK28">
            <v>-131.9</v>
          </cell>
          <cell r="DL28">
            <v>0</v>
          </cell>
          <cell r="DM28">
            <v>0</v>
          </cell>
          <cell r="DN28">
            <v>0</v>
          </cell>
          <cell r="DO28">
            <v>0</v>
          </cell>
          <cell r="DP28">
            <v>0</v>
          </cell>
          <cell r="DQ28">
            <v>0</v>
          </cell>
          <cell r="DR28">
            <v>0</v>
          </cell>
          <cell r="DS28">
            <v>0</v>
          </cell>
          <cell r="DT28">
            <v>0</v>
          </cell>
          <cell r="DU28">
            <v>0</v>
          </cell>
          <cell r="DV28">
            <v>0</v>
          </cell>
          <cell r="DW28">
            <v>0</v>
          </cell>
          <cell r="DX28">
            <v>0</v>
          </cell>
          <cell r="DY28">
            <v>0</v>
          </cell>
          <cell r="DZ28">
            <v>0</v>
          </cell>
          <cell r="EA28">
            <v>0</v>
          </cell>
          <cell r="EB28">
            <v>0</v>
          </cell>
          <cell r="EC28">
            <v>0</v>
          </cell>
          <cell r="ED28">
            <v>0</v>
          </cell>
          <cell r="EE28">
            <v>0</v>
          </cell>
          <cell r="EF28">
            <v>0</v>
          </cell>
          <cell r="EG28">
            <v>0</v>
          </cell>
          <cell r="EH28">
            <v>0</v>
          </cell>
          <cell r="EI28">
            <v>0</v>
          </cell>
          <cell r="EJ28">
            <v>0</v>
          </cell>
          <cell r="EK28">
            <v>0</v>
          </cell>
          <cell r="EL28">
            <v>0</v>
          </cell>
          <cell r="EM28">
            <v>0</v>
          </cell>
          <cell r="EN28">
            <v>-169.3</v>
          </cell>
          <cell r="EO28">
            <v>-176.6</v>
          </cell>
          <cell r="EP28">
            <v>-196.1</v>
          </cell>
          <cell r="EQ28">
            <v>-183.4</v>
          </cell>
          <cell r="ER28">
            <v>-252.4</v>
          </cell>
          <cell r="ES28">
            <v>-197.8</v>
          </cell>
          <cell r="ET28">
            <v>-229</v>
          </cell>
          <cell r="EU28">
            <v>-226.1</v>
          </cell>
          <cell r="EV28">
            <v>-208.9</v>
          </cell>
          <cell r="EW28">
            <v>-231.2</v>
          </cell>
          <cell r="EX28">
            <v>-218.2</v>
          </cell>
          <cell r="EY28">
            <v>-251.2</v>
          </cell>
          <cell r="EZ28">
            <v>-219.3</v>
          </cell>
          <cell r="FA28">
            <v>-231.8</v>
          </cell>
          <cell r="FB28">
            <v>-223.4</v>
          </cell>
          <cell r="FC28">
            <v>-233.3</v>
          </cell>
          <cell r="FD28">
            <v>-279.5</v>
          </cell>
          <cell r="FE28">
            <v>-254</v>
          </cell>
          <cell r="FF28">
            <v>-238.8</v>
          </cell>
          <cell r="FG28">
            <v>-288.5</v>
          </cell>
          <cell r="FH28">
            <v>-317.7</v>
          </cell>
          <cell r="FI28">
            <v>-312.7</v>
          </cell>
          <cell r="FJ28">
            <v>-295.5</v>
          </cell>
          <cell r="FK28">
            <v>-303.2</v>
          </cell>
          <cell r="FL28">
            <v>-294.7</v>
          </cell>
          <cell r="FM28">
            <v>-313.89999999999998</v>
          </cell>
          <cell r="FN28">
            <v>-364.2</v>
          </cell>
          <cell r="FO28">
            <v>-306.2</v>
          </cell>
          <cell r="FP28">
            <v>-265.8</v>
          </cell>
          <cell r="FQ28">
            <v>-298.10000000000002</v>
          </cell>
          <cell r="FR28">
            <v>-292</v>
          </cell>
          <cell r="FS28">
            <v>-306.39999999999998</v>
          </cell>
          <cell r="FT28">
            <v>-301.8</v>
          </cell>
          <cell r="FU28">
            <v>-298.8</v>
          </cell>
          <cell r="FV28">
            <v>-273.89999999999998</v>
          </cell>
          <cell r="FW28">
            <v>-291.79999999999995</v>
          </cell>
          <cell r="FX28">
            <v>-355.59999999999997</v>
          </cell>
          <cell r="FY28">
            <v>-328.7</v>
          </cell>
          <cell r="FZ28">
            <v>-365.6</v>
          </cell>
          <cell r="GA28">
            <v>-359.4</v>
          </cell>
          <cell r="GB28">
            <v>-378.6</v>
          </cell>
          <cell r="GC28">
            <v>-398.70000000000005</v>
          </cell>
          <cell r="GD28">
            <v>-496.9</v>
          </cell>
          <cell r="GE28">
            <v>-457</v>
          </cell>
          <cell r="GF28">
            <v>-473</v>
          </cell>
          <cell r="GG28">
            <v>-1981.5</v>
          </cell>
          <cell r="GH28">
            <v>-2165.8000000000002</v>
          </cell>
          <cell r="GI28">
            <v>-1899.4</v>
          </cell>
          <cell r="GJ28">
            <v>-1895.4</v>
          </cell>
          <cell r="GK28">
            <v>-1928.1</v>
          </cell>
          <cell r="GL28">
            <v>-2097.4</v>
          </cell>
          <cell r="GM28">
            <v>-2094.5</v>
          </cell>
          <cell r="GN28">
            <v>-2454.8000000000002</v>
          </cell>
          <cell r="GO28">
            <v>-2255.8000000000002</v>
          </cell>
          <cell r="GP28">
            <v>-2164.5</v>
          </cell>
          <cell r="GQ28">
            <v>-1652.7</v>
          </cell>
          <cell r="GR28">
            <v>-65.8</v>
          </cell>
          <cell r="GS28">
            <v>-73.099999999999994</v>
          </cell>
          <cell r="GT28">
            <v>-64.2</v>
          </cell>
          <cell r="GU28">
            <v>-65.900000000000006</v>
          </cell>
          <cell r="GV28">
            <v>-65.900000000000006</v>
          </cell>
          <cell r="GW28">
            <v>-66.3</v>
          </cell>
          <cell r="GX28">
            <v>-67.400000000000006</v>
          </cell>
          <cell r="GY28">
            <v>-61.8</v>
          </cell>
          <cell r="GZ28">
            <v>-64.5</v>
          </cell>
          <cell r="HA28">
            <v>-67.2</v>
          </cell>
          <cell r="HB28">
            <v>-66.099999999999994</v>
          </cell>
          <cell r="HC28">
            <v>-66</v>
          </cell>
          <cell r="HD28">
            <v>-63.9</v>
          </cell>
          <cell r="HE28">
            <v>-62.3</v>
          </cell>
          <cell r="HF28">
            <v>-67.099999999999994</v>
          </cell>
          <cell r="HG28">
            <v>-69.5</v>
          </cell>
          <cell r="HH28">
            <v>-67.599999999999994</v>
          </cell>
          <cell r="HI28">
            <v>-73.8</v>
          </cell>
          <cell r="HJ28">
            <v>-77.3</v>
          </cell>
          <cell r="HK28">
            <v>-74.099999999999994</v>
          </cell>
          <cell r="HL28">
            <v>-75.5</v>
          </cell>
          <cell r="HM28">
            <v>-75.8</v>
          </cell>
          <cell r="HN28">
            <v>-82.9</v>
          </cell>
          <cell r="HO28">
            <v>-76.400000000000006</v>
          </cell>
          <cell r="HP28">
            <v>-71.099999999999994</v>
          </cell>
          <cell r="HQ28">
            <v>-70.599999999999994</v>
          </cell>
          <cell r="HR28">
            <v>-71.3</v>
          </cell>
          <cell r="HS28">
            <v>-72.8</v>
          </cell>
          <cell r="HT28">
            <v>0</v>
          </cell>
          <cell r="HU28">
            <v>0</v>
          </cell>
          <cell r="HV28">
            <v>0</v>
          </cell>
          <cell r="HW28">
            <v>0</v>
          </cell>
          <cell r="HX28">
            <v>0</v>
          </cell>
          <cell r="HY28">
            <v>0</v>
          </cell>
          <cell r="HZ28">
            <v>0</v>
          </cell>
          <cell r="IA28">
            <v>0</v>
          </cell>
          <cell r="IB28">
            <v>0</v>
          </cell>
          <cell r="IC28">
            <v>0</v>
          </cell>
          <cell r="ID28">
            <v>0</v>
          </cell>
          <cell r="IE28">
            <v>0</v>
          </cell>
          <cell r="IF28">
            <v>0</v>
          </cell>
          <cell r="IG28">
            <v>0</v>
          </cell>
          <cell r="IH28">
            <v>0</v>
          </cell>
          <cell r="II28">
            <v>0</v>
          </cell>
          <cell r="IJ28">
            <v>0</v>
          </cell>
          <cell r="IK28">
            <v>0</v>
          </cell>
          <cell r="IL28">
            <v>0</v>
          </cell>
          <cell r="IM28">
            <v>0</v>
          </cell>
          <cell r="IN28">
            <v>0</v>
          </cell>
          <cell r="IO28">
            <v>0</v>
          </cell>
          <cell r="IP28">
            <v>0</v>
          </cell>
          <cell r="IQ28">
            <v>0</v>
          </cell>
          <cell r="IR28">
            <v>0</v>
          </cell>
          <cell r="IS28">
            <v>0</v>
          </cell>
          <cell r="IT28">
            <v>0</v>
          </cell>
          <cell r="IU28">
            <v>0</v>
          </cell>
        </row>
        <row r="29">
          <cell r="A29" t="str">
            <v>SONA IN</v>
          </cell>
          <cell r="B29" t="str">
            <v>Sona Koyo Steering Systems</v>
          </cell>
          <cell r="C29" t="str">
            <v>Auto Ancillaries</v>
          </cell>
          <cell r="D29">
            <v>457.9</v>
          </cell>
          <cell r="E29">
            <v>532.29999999999995</v>
          </cell>
          <cell r="F29">
            <v>538.1</v>
          </cell>
          <cell r="G29">
            <v>659.2</v>
          </cell>
          <cell r="H29">
            <v>625.5</v>
          </cell>
          <cell r="I29">
            <v>695.7</v>
          </cell>
          <cell r="J29">
            <v>698.2</v>
          </cell>
          <cell r="K29">
            <v>832.1</v>
          </cell>
          <cell r="L29">
            <v>741.6</v>
          </cell>
          <cell r="M29">
            <v>875.3</v>
          </cell>
          <cell r="N29">
            <v>943.6</v>
          </cell>
          <cell r="O29">
            <v>1068.9000000000001</v>
          </cell>
          <cell r="P29">
            <v>934</v>
          </cell>
          <cell r="Q29">
            <v>1007.9</v>
          </cell>
          <cell r="R29">
            <v>981.8</v>
          </cell>
          <cell r="S29">
            <v>1168.8</v>
          </cell>
          <cell r="T29">
            <v>1410.2</v>
          </cell>
          <cell r="U29">
            <v>1680.1000000000001</v>
          </cell>
          <cell r="V29">
            <v>1811.2</v>
          </cell>
          <cell r="W29">
            <v>2140.1</v>
          </cell>
          <cell r="X29">
            <v>1852.7</v>
          </cell>
          <cell r="Y29">
            <v>1985.6822080000002</v>
          </cell>
          <cell r="Z29">
            <v>2070.946625</v>
          </cell>
          <cell r="AA29">
            <v>2315.9</v>
          </cell>
          <cell r="AB29">
            <v>2059.9</v>
          </cell>
          <cell r="AC29">
            <v>2141.4</v>
          </cell>
          <cell r="AD29">
            <v>1737</v>
          </cell>
          <cell r="AE29">
            <v>2159.4</v>
          </cell>
          <cell r="AF29">
            <v>-85.2</v>
          </cell>
          <cell r="AG29">
            <v>-96.6</v>
          </cell>
          <cell r="AH29">
            <v>-98.3</v>
          </cell>
          <cell r="AI29">
            <v>-128.9</v>
          </cell>
          <cell r="AJ29">
            <v>-113.5</v>
          </cell>
          <cell r="AK29">
            <v>-124.9</v>
          </cell>
          <cell r="AL29">
            <v>-127.7</v>
          </cell>
          <cell r="AM29">
            <v>-162.69999999999999</v>
          </cell>
          <cell r="AN29">
            <v>-133</v>
          </cell>
          <cell r="AO29">
            <v>-159</v>
          </cell>
          <cell r="AP29">
            <v>-167.7</v>
          </cell>
          <cell r="AQ29">
            <v>-194.8</v>
          </cell>
          <cell r="AR29">
            <v>-164.9</v>
          </cell>
          <cell r="AS29">
            <v>-171.7</v>
          </cell>
          <cell r="AT29">
            <v>-167.7</v>
          </cell>
          <cell r="AU29">
            <v>-191.4</v>
          </cell>
          <cell r="AV29">
            <v>-254.2</v>
          </cell>
          <cell r="AW29">
            <v>-295.2</v>
          </cell>
          <cell r="AX29">
            <v>-309.60000000000002</v>
          </cell>
          <cell r="AY29">
            <v>-374.7</v>
          </cell>
          <cell r="AZ29">
            <v>-326.3</v>
          </cell>
          <cell r="BA29">
            <v>-340.08220840000001</v>
          </cell>
          <cell r="BB29">
            <v>-350.54662560000003</v>
          </cell>
          <cell r="BC29">
            <v>-372.7</v>
          </cell>
          <cell r="BD29">
            <v>-356</v>
          </cell>
          <cell r="BE29">
            <v>-352.3</v>
          </cell>
          <cell r="BF29">
            <v>-233.9</v>
          </cell>
          <cell r="BG29">
            <v>-223.9</v>
          </cell>
          <cell r="BH29">
            <v>-256.3</v>
          </cell>
          <cell r="BI29">
            <v>-321.3</v>
          </cell>
          <cell r="BJ29">
            <v>-309.2</v>
          </cell>
          <cell r="BK29">
            <v>-347.1</v>
          </cell>
          <cell r="BL29">
            <v>-344.6</v>
          </cell>
          <cell r="BM29">
            <v>-400.9</v>
          </cell>
          <cell r="BN29">
            <v>-396.1</v>
          </cell>
          <cell r="BO29">
            <v>-468</v>
          </cell>
          <cell r="BP29">
            <v>-424.7</v>
          </cell>
          <cell r="BQ29">
            <v>-502.6</v>
          </cell>
          <cell r="BR29">
            <v>-554.1</v>
          </cell>
          <cell r="BS29">
            <v>-567.1</v>
          </cell>
          <cell r="BT29">
            <v>-539.1</v>
          </cell>
          <cell r="BU29">
            <v>-566.9</v>
          </cell>
          <cell r="BV29">
            <v>-568</v>
          </cell>
          <cell r="BW29">
            <v>-648.20000000000005</v>
          </cell>
          <cell r="BX29">
            <v>-870.1</v>
          </cell>
          <cell r="BY29">
            <v>-1006.7</v>
          </cell>
          <cell r="BZ29">
            <v>-1111.9000000000001</v>
          </cell>
          <cell r="CA29">
            <v>-1265.5999999999999</v>
          </cell>
          <cell r="CB29">
            <v>-1116.0999999999999</v>
          </cell>
          <cell r="CC29">
            <v>-1188</v>
          </cell>
          <cell r="CD29">
            <v>-1223.3</v>
          </cell>
          <cell r="CE29">
            <v>-1484.7</v>
          </cell>
          <cell r="CF29">
            <v>-1313.3</v>
          </cell>
          <cell r="CG29">
            <v>-1431.2</v>
          </cell>
          <cell r="CH29">
            <v>-1308.7</v>
          </cell>
          <cell r="CI29">
            <v>-1549.3</v>
          </cell>
          <cell r="CJ29">
            <v>4.7</v>
          </cell>
          <cell r="CK29">
            <v>6.3</v>
          </cell>
          <cell r="CL29">
            <v>4</v>
          </cell>
          <cell r="CM29">
            <v>-17.7</v>
          </cell>
          <cell r="CN29">
            <v>-3.4</v>
          </cell>
          <cell r="CO29">
            <v>-2.8</v>
          </cell>
          <cell r="CP29">
            <v>6.6</v>
          </cell>
          <cell r="CQ29">
            <v>5.2</v>
          </cell>
          <cell r="CR29">
            <v>8.3000000000000007</v>
          </cell>
          <cell r="CS29">
            <v>10.8</v>
          </cell>
          <cell r="CT29">
            <v>18.899999999999999</v>
          </cell>
          <cell r="CU29">
            <v>-25.9</v>
          </cell>
          <cell r="CV29">
            <v>10.8</v>
          </cell>
          <cell r="CW29">
            <v>-5.6</v>
          </cell>
          <cell r="CX29">
            <v>8.1</v>
          </cell>
          <cell r="CY29">
            <v>-0.3</v>
          </cell>
          <cell r="CZ29">
            <v>28.8</v>
          </cell>
          <cell r="DA29">
            <v>-5.6</v>
          </cell>
          <cell r="DB29">
            <v>8.6999999999999993</v>
          </cell>
          <cell r="DC29">
            <v>-25.4</v>
          </cell>
          <cell r="DD29">
            <v>11.2</v>
          </cell>
          <cell r="DE29">
            <v>0.3</v>
          </cell>
          <cell r="DF29">
            <v>10</v>
          </cell>
          <cell r="DG29">
            <v>-32.799999999999997</v>
          </cell>
          <cell r="DH29">
            <v>23.2</v>
          </cell>
          <cell r="DI29">
            <v>2.1</v>
          </cell>
          <cell r="DJ29">
            <v>-8.4</v>
          </cell>
          <cell r="DK29">
            <v>-14</v>
          </cell>
          <cell r="DL29">
            <v>0</v>
          </cell>
          <cell r="DM29">
            <v>0</v>
          </cell>
          <cell r="DN29">
            <v>0</v>
          </cell>
          <cell r="DO29">
            <v>0</v>
          </cell>
          <cell r="DP29">
            <v>0</v>
          </cell>
          <cell r="DQ29">
            <v>0</v>
          </cell>
          <cell r="DR29">
            <v>0</v>
          </cell>
          <cell r="DS29">
            <v>0</v>
          </cell>
          <cell r="DT29">
            <v>0</v>
          </cell>
          <cell r="DU29">
            <v>0</v>
          </cell>
          <cell r="DV29">
            <v>0</v>
          </cell>
          <cell r="DW29">
            <v>0</v>
          </cell>
          <cell r="DX29">
            <v>0</v>
          </cell>
          <cell r="DY29">
            <v>0</v>
          </cell>
          <cell r="DZ29">
            <v>0</v>
          </cell>
          <cell r="EA29">
            <v>0</v>
          </cell>
          <cell r="EB29">
            <v>0</v>
          </cell>
          <cell r="EC29">
            <v>0</v>
          </cell>
          <cell r="ED29">
            <v>0</v>
          </cell>
          <cell r="EE29">
            <v>0</v>
          </cell>
          <cell r="EF29">
            <v>0</v>
          </cell>
          <cell r="EG29">
            <v>0</v>
          </cell>
          <cell r="EH29">
            <v>0</v>
          </cell>
          <cell r="EI29">
            <v>0</v>
          </cell>
          <cell r="EJ29">
            <v>0</v>
          </cell>
          <cell r="EK29">
            <v>0</v>
          </cell>
          <cell r="EL29">
            <v>0</v>
          </cell>
          <cell r="EM29">
            <v>0</v>
          </cell>
          <cell r="EN29">
            <v>-39.5</v>
          </cell>
          <cell r="EO29">
            <v>-43.6</v>
          </cell>
          <cell r="EP29">
            <v>-40.6</v>
          </cell>
          <cell r="EQ29">
            <v>-42.7</v>
          </cell>
          <cell r="ER29">
            <v>-46</v>
          </cell>
          <cell r="ES29">
            <v>-54.1</v>
          </cell>
          <cell r="ET29">
            <v>-51.7</v>
          </cell>
          <cell r="EU29">
            <v>-53.9</v>
          </cell>
          <cell r="EV29">
            <v>-58.2</v>
          </cell>
          <cell r="EW29">
            <v>-54.7</v>
          </cell>
          <cell r="EX29">
            <v>-57.6</v>
          </cell>
          <cell r="EY29">
            <v>-64.5</v>
          </cell>
          <cell r="EZ29">
            <v>-65.8</v>
          </cell>
          <cell r="FA29">
            <v>-65.099999999999994</v>
          </cell>
          <cell r="FB29">
            <v>-67.2</v>
          </cell>
          <cell r="FC29">
            <v>-86.9</v>
          </cell>
          <cell r="FD29">
            <v>-81.3</v>
          </cell>
          <cell r="FE29">
            <v>-91.2</v>
          </cell>
          <cell r="FF29">
            <v>-103.2</v>
          </cell>
          <cell r="FG29">
            <v>-113.1</v>
          </cell>
          <cell r="FH29">
            <v>-111.4</v>
          </cell>
          <cell r="FI29">
            <v>-114.5</v>
          </cell>
          <cell r="FJ29">
            <v>-133.80000000000001</v>
          </cell>
          <cell r="FK29">
            <v>-134.5</v>
          </cell>
          <cell r="FL29">
            <v>-139.9</v>
          </cell>
          <cell r="FM29">
            <v>-146.30000000000001</v>
          </cell>
          <cell r="FN29">
            <v>-136.9</v>
          </cell>
          <cell r="FO29">
            <v>-115.3</v>
          </cell>
          <cell r="FP29">
            <v>-46.2</v>
          </cell>
          <cell r="FQ29">
            <v>-57.1</v>
          </cell>
          <cell r="FR29">
            <v>-52.4</v>
          </cell>
          <cell r="FS29">
            <v>-58.1</v>
          </cell>
          <cell r="FT29">
            <v>-56.9</v>
          </cell>
          <cell r="FU29">
            <v>-61.4</v>
          </cell>
          <cell r="FV29">
            <v>-70.099999999999994</v>
          </cell>
          <cell r="FW29">
            <v>-75.7</v>
          </cell>
          <cell r="FX29">
            <v>-69.7</v>
          </cell>
          <cell r="FY29">
            <v>-87.5</v>
          </cell>
          <cell r="FZ29">
            <v>-92.1</v>
          </cell>
          <cell r="GA29">
            <v>-113.09999999999997</v>
          </cell>
          <cell r="GB29">
            <v>-106.9</v>
          </cell>
          <cell r="GC29">
            <v>-111.8</v>
          </cell>
          <cell r="GD29">
            <v>-89</v>
          </cell>
          <cell r="GE29">
            <v>-115.7</v>
          </cell>
          <cell r="GF29">
            <v>-118.5</v>
          </cell>
          <cell r="GG29">
            <v>-148.5</v>
          </cell>
          <cell r="GH29">
            <v>-158.5</v>
          </cell>
          <cell r="GI29">
            <v>-150.80000000000001</v>
          </cell>
          <cell r="GJ29">
            <v>-149.69999999999999</v>
          </cell>
          <cell r="GK29">
            <v>-166.8</v>
          </cell>
          <cell r="GL29">
            <v>-190.7</v>
          </cell>
          <cell r="GM29">
            <v>-191.20000000000002</v>
          </cell>
          <cell r="GN29">
            <v>-178.9</v>
          </cell>
          <cell r="GO29">
            <v>-175.29999999999998</v>
          </cell>
          <cell r="GP29">
            <v>-150.20000000000002</v>
          </cell>
          <cell r="GQ29">
            <v>-154.70000000000002</v>
          </cell>
          <cell r="GR29">
            <v>-19.100000000000001</v>
          </cell>
          <cell r="GS29">
            <v>-18.5</v>
          </cell>
          <cell r="GT29">
            <v>-18.3</v>
          </cell>
          <cell r="GU29">
            <v>-19.7</v>
          </cell>
          <cell r="GV29">
            <v>-18.899999999999999</v>
          </cell>
          <cell r="GW29">
            <v>-19.100000000000001</v>
          </cell>
          <cell r="GX29">
            <v>-19.399999999999999</v>
          </cell>
          <cell r="GY29">
            <v>-20.399999999999999</v>
          </cell>
          <cell r="GZ29">
            <v>-20.7</v>
          </cell>
          <cell r="HA29">
            <v>-23.1</v>
          </cell>
          <cell r="HB29">
            <v>-24</v>
          </cell>
          <cell r="HC29">
            <v>-25.1</v>
          </cell>
          <cell r="HD29">
            <v>-24.9</v>
          </cell>
          <cell r="HE29">
            <v>-26</v>
          </cell>
          <cell r="HF29">
            <v>-26.7</v>
          </cell>
          <cell r="HG29">
            <v>-29.8</v>
          </cell>
          <cell r="HH29">
            <v>-31.1</v>
          </cell>
          <cell r="HI29">
            <v>-29.5</v>
          </cell>
          <cell r="HJ29">
            <v>-261.7</v>
          </cell>
          <cell r="HK29">
            <v>-31.6</v>
          </cell>
          <cell r="HL29">
            <v>-34.700000000000003</v>
          </cell>
          <cell r="HM29">
            <v>-36</v>
          </cell>
          <cell r="HN29">
            <v>-45.2</v>
          </cell>
          <cell r="HO29">
            <v>-51.9</v>
          </cell>
          <cell r="HP29">
            <v>-57.4</v>
          </cell>
          <cell r="HQ29">
            <v>-59.1</v>
          </cell>
          <cell r="HR29">
            <v>-64.599999999999994</v>
          </cell>
          <cell r="HS29">
            <v>-76.900000000000006</v>
          </cell>
          <cell r="HT29">
            <v>0</v>
          </cell>
          <cell r="HU29">
            <v>0</v>
          </cell>
          <cell r="HV29">
            <v>0</v>
          </cell>
          <cell r="HW29">
            <v>0</v>
          </cell>
          <cell r="HX29">
            <v>0</v>
          </cell>
          <cell r="HY29">
            <v>0</v>
          </cell>
          <cell r="HZ29">
            <v>0</v>
          </cell>
          <cell r="IA29">
            <v>0</v>
          </cell>
          <cell r="IB29">
            <v>0</v>
          </cell>
          <cell r="IC29">
            <v>0</v>
          </cell>
          <cell r="ID29">
            <v>0</v>
          </cell>
          <cell r="IE29">
            <v>0</v>
          </cell>
          <cell r="IF29">
            <v>0</v>
          </cell>
          <cell r="IG29">
            <v>0</v>
          </cell>
          <cell r="IH29">
            <v>0</v>
          </cell>
          <cell r="II29">
            <v>0</v>
          </cell>
          <cell r="IJ29">
            <v>0</v>
          </cell>
          <cell r="IK29">
            <v>0</v>
          </cell>
          <cell r="IL29">
            <v>0</v>
          </cell>
          <cell r="IM29">
            <v>0</v>
          </cell>
          <cell r="IN29">
            <v>0</v>
          </cell>
          <cell r="IO29">
            <v>0</v>
          </cell>
          <cell r="IP29">
            <v>0</v>
          </cell>
          <cell r="IQ29">
            <v>0</v>
          </cell>
          <cell r="IR29">
            <v>0</v>
          </cell>
          <cell r="IS29">
            <v>0</v>
          </cell>
          <cell r="IT29">
            <v>0</v>
          </cell>
          <cell r="IU29">
            <v>0</v>
          </cell>
        </row>
        <row r="30">
          <cell r="A30" t="str">
            <v>SRF IN</v>
          </cell>
          <cell r="B30" t="str">
            <v>SRF</v>
          </cell>
          <cell r="C30" t="str">
            <v>Auto Ancillaries</v>
          </cell>
          <cell r="D30">
            <v>0</v>
          </cell>
          <cell r="E30">
            <v>0</v>
          </cell>
          <cell r="F30">
            <v>0</v>
          </cell>
          <cell r="G30">
            <v>1891</v>
          </cell>
          <cell r="H30">
            <v>2094.8000000000002</v>
          </cell>
          <cell r="I30">
            <v>2330.1</v>
          </cell>
          <cell r="J30">
            <v>2302.6</v>
          </cell>
          <cell r="K30">
            <v>2343.3000000000002</v>
          </cell>
          <cell r="L30">
            <v>2431.9</v>
          </cell>
          <cell r="M30">
            <v>2726.8</v>
          </cell>
          <cell r="N30">
            <v>3125.8</v>
          </cell>
          <cell r="O30">
            <v>3300.9</v>
          </cell>
          <cell r="P30">
            <v>3533.7</v>
          </cell>
          <cell r="Q30">
            <v>3310.1</v>
          </cell>
          <cell r="R30">
            <v>3290.5</v>
          </cell>
          <cell r="S30">
            <v>4226.3</v>
          </cell>
          <cell r="T30">
            <v>4959.3999999999996</v>
          </cell>
          <cell r="U30">
            <v>5156.8999999999996</v>
          </cell>
          <cell r="V30">
            <v>4912</v>
          </cell>
          <cell r="W30">
            <v>4605.3999999999996</v>
          </cell>
          <cell r="X30">
            <v>4498.6000000000004</v>
          </cell>
          <cell r="Y30">
            <v>4504.8</v>
          </cell>
          <cell r="Z30">
            <v>4088.1</v>
          </cell>
          <cell r="AA30">
            <v>3918.3</v>
          </cell>
          <cell r="AB30">
            <v>4706.5</v>
          </cell>
          <cell r="AC30">
            <v>5091.6000000000004</v>
          </cell>
          <cell r="AD30">
            <v>4186.2</v>
          </cell>
          <cell r="AE30">
            <v>4110.3999999999996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-293.3</v>
          </cell>
          <cell r="AL30">
            <v>-294.7</v>
          </cell>
          <cell r="AM30">
            <v>-281.10000000000002</v>
          </cell>
          <cell r="AN30">
            <v>-293.39999999999998</v>
          </cell>
          <cell r="AO30">
            <v>-226.5</v>
          </cell>
          <cell r="AP30">
            <v>-220.5</v>
          </cell>
          <cell r="AQ30">
            <v>-292.60000000000002</v>
          </cell>
          <cell r="AR30">
            <v>-352</v>
          </cell>
          <cell r="AS30">
            <v>-379.6</v>
          </cell>
          <cell r="AT30">
            <v>-327.8</v>
          </cell>
          <cell r="AU30">
            <v>-351</v>
          </cell>
          <cell r="AV30">
            <v>-387.4</v>
          </cell>
          <cell r="AW30">
            <v>-405.7</v>
          </cell>
          <cell r="AX30">
            <v>-408.4</v>
          </cell>
          <cell r="AY30">
            <v>-407.7</v>
          </cell>
          <cell r="AZ30">
            <v>-452.1</v>
          </cell>
          <cell r="BA30">
            <v>-404.7</v>
          </cell>
          <cell r="BB30">
            <v>0</v>
          </cell>
          <cell r="BC30">
            <v>0</v>
          </cell>
          <cell r="BD30">
            <v>0</v>
          </cell>
          <cell r="BE30">
            <v>0</v>
          </cell>
          <cell r="BF30">
            <v>0</v>
          </cell>
          <cell r="BG30">
            <v>0</v>
          </cell>
          <cell r="BH30">
            <v>0</v>
          </cell>
          <cell r="BI30">
            <v>0</v>
          </cell>
          <cell r="BJ30">
            <v>0</v>
          </cell>
          <cell r="BK30">
            <v>0</v>
          </cell>
          <cell r="BL30">
            <v>-1188.2</v>
          </cell>
          <cell r="BM30">
            <v>-1117.2</v>
          </cell>
          <cell r="BN30">
            <v>-1220.5</v>
          </cell>
          <cell r="BO30">
            <v>-1243.5</v>
          </cell>
          <cell r="BP30">
            <v>-1274.5999999999999</v>
          </cell>
          <cell r="BQ30">
            <v>-1608.5</v>
          </cell>
          <cell r="BR30">
            <v>-2049.1999999999998</v>
          </cell>
          <cell r="BS30">
            <v>-1953.7</v>
          </cell>
          <cell r="BT30">
            <v>-1981.4</v>
          </cell>
          <cell r="BU30">
            <v>-1919</v>
          </cell>
          <cell r="BV30">
            <v>-1931</v>
          </cell>
          <cell r="BW30">
            <v>-1673</v>
          </cell>
          <cell r="BX30">
            <v>-1969.4</v>
          </cell>
          <cell r="BY30">
            <v>-2207.6</v>
          </cell>
          <cell r="BZ30">
            <v>-2335.8000000000002</v>
          </cell>
          <cell r="CA30">
            <v>-2244.6999999999998</v>
          </cell>
          <cell r="CB30">
            <v>-2107.1999999999998</v>
          </cell>
          <cell r="CC30">
            <v>-2191.4</v>
          </cell>
          <cell r="CD30">
            <v>-2316.6999999999998</v>
          </cell>
          <cell r="CE30">
            <v>-2449.1999999999998</v>
          </cell>
          <cell r="CF30">
            <v>-2561.1999999999998</v>
          </cell>
          <cell r="CG30">
            <v>-2891.9</v>
          </cell>
          <cell r="CH30">
            <v>-2280.3000000000002</v>
          </cell>
          <cell r="CI30">
            <v>-1533.8</v>
          </cell>
          <cell r="CJ30">
            <v>0</v>
          </cell>
          <cell r="CK30">
            <v>0</v>
          </cell>
          <cell r="CL30">
            <v>0</v>
          </cell>
          <cell r="CM30">
            <v>0</v>
          </cell>
          <cell r="CN30">
            <v>34.6</v>
          </cell>
          <cell r="CO30">
            <v>-2.5</v>
          </cell>
          <cell r="CP30">
            <v>-6.6</v>
          </cell>
          <cell r="CQ30">
            <v>1.7</v>
          </cell>
          <cell r="CR30">
            <v>0.1</v>
          </cell>
          <cell r="CS30">
            <v>16.3</v>
          </cell>
          <cell r="CT30">
            <v>141.4</v>
          </cell>
          <cell r="CU30">
            <v>61.1</v>
          </cell>
          <cell r="CV30">
            <v>27.6</v>
          </cell>
          <cell r="CW30">
            <v>106.6</v>
          </cell>
          <cell r="CX30">
            <v>222.9</v>
          </cell>
          <cell r="CY30">
            <v>-240.9</v>
          </cell>
          <cell r="CZ30">
            <v>-84.1</v>
          </cell>
          <cell r="DA30">
            <v>105.8</v>
          </cell>
          <cell r="DB30">
            <v>161.19999999999999</v>
          </cell>
          <cell r="DC30">
            <v>110.9</v>
          </cell>
          <cell r="DD30">
            <v>-39.4</v>
          </cell>
          <cell r="DE30">
            <v>-45.4</v>
          </cell>
          <cell r="DF30">
            <v>69.8</v>
          </cell>
          <cell r="DG30">
            <v>-70.3</v>
          </cell>
          <cell r="DH30">
            <v>-32.6</v>
          </cell>
          <cell r="DI30">
            <v>273.10000000000002</v>
          </cell>
          <cell r="DJ30">
            <v>160.80000000000001</v>
          </cell>
          <cell r="DK30">
            <v>-730.9</v>
          </cell>
          <cell r="DL30">
            <v>0</v>
          </cell>
          <cell r="DM30">
            <v>0</v>
          </cell>
          <cell r="DN30">
            <v>0</v>
          </cell>
          <cell r="DO30">
            <v>0</v>
          </cell>
          <cell r="DP30">
            <v>0</v>
          </cell>
          <cell r="DQ30">
            <v>0</v>
          </cell>
          <cell r="DR30">
            <v>0</v>
          </cell>
          <cell r="DS30">
            <v>0</v>
          </cell>
          <cell r="DT30">
            <v>0</v>
          </cell>
          <cell r="DU30">
            <v>0</v>
          </cell>
          <cell r="DV30">
            <v>0</v>
          </cell>
          <cell r="DW30">
            <v>0</v>
          </cell>
          <cell r="DX30">
            <v>0</v>
          </cell>
          <cell r="DY30">
            <v>0</v>
          </cell>
          <cell r="DZ30">
            <v>0</v>
          </cell>
          <cell r="EA30">
            <v>0</v>
          </cell>
          <cell r="EB30">
            <v>0</v>
          </cell>
          <cell r="EC30">
            <v>0</v>
          </cell>
          <cell r="ED30">
            <v>0</v>
          </cell>
          <cell r="EE30">
            <v>0</v>
          </cell>
          <cell r="EF30">
            <v>0</v>
          </cell>
          <cell r="EG30">
            <v>0</v>
          </cell>
          <cell r="EH30">
            <v>-6.7</v>
          </cell>
          <cell r="EI30">
            <v>-3.7</v>
          </cell>
          <cell r="EJ30">
            <v>-0.9</v>
          </cell>
          <cell r="EK30">
            <v>-0.9</v>
          </cell>
          <cell r="EL30">
            <v>-1.2</v>
          </cell>
          <cell r="EM30">
            <v>-3.8</v>
          </cell>
          <cell r="EN30">
            <v>0</v>
          </cell>
          <cell r="EO30">
            <v>0</v>
          </cell>
          <cell r="EP30">
            <v>0</v>
          </cell>
          <cell r="EQ30">
            <v>0</v>
          </cell>
          <cell r="ER30">
            <v>-111.2</v>
          </cell>
          <cell r="ES30">
            <v>-141</v>
          </cell>
          <cell r="ET30">
            <v>-119.8</v>
          </cell>
          <cell r="EU30">
            <v>-125.8</v>
          </cell>
          <cell r="EV30">
            <v>-109.3</v>
          </cell>
          <cell r="EW30">
            <v>-117.8</v>
          </cell>
          <cell r="EX30">
            <v>-124.6</v>
          </cell>
          <cell r="EY30">
            <v>-127.9</v>
          </cell>
          <cell r="EZ30">
            <v>-123.5</v>
          </cell>
          <cell r="FA30">
            <v>-129.80000000000001</v>
          </cell>
          <cell r="FB30">
            <v>-134.6</v>
          </cell>
          <cell r="FC30">
            <v>-168.3</v>
          </cell>
          <cell r="FD30">
            <v>-162.5</v>
          </cell>
          <cell r="FE30">
            <v>-161</v>
          </cell>
          <cell r="FF30">
            <v>-164.4</v>
          </cell>
          <cell r="FG30">
            <v>-229.4</v>
          </cell>
          <cell r="FH30">
            <v>-186.2</v>
          </cell>
          <cell r="FI30">
            <v>-191.4</v>
          </cell>
          <cell r="FJ30">
            <v>-193.8</v>
          </cell>
          <cell r="FK30">
            <v>-239.4</v>
          </cell>
          <cell r="FL30">
            <v>-206.2</v>
          </cell>
          <cell r="FM30">
            <v>-205.3</v>
          </cell>
          <cell r="FN30">
            <v>-219</v>
          </cell>
          <cell r="FO30">
            <v>-295.10000000000002</v>
          </cell>
          <cell r="FP30">
            <v>0</v>
          </cell>
          <cell r="FQ30">
            <v>0</v>
          </cell>
          <cell r="FR30">
            <v>0</v>
          </cell>
          <cell r="FS30">
            <v>0</v>
          </cell>
          <cell r="FT30">
            <v>-440.5</v>
          </cell>
          <cell r="FU30">
            <v>-464.40000000000003</v>
          </cell>
          <cell r="FV30">
            <v>-375.8</v>
          </cell>
          <cell r="FW30">
            <v>-478.5</v>
          </cell>
          <cell r="FX30">
            <v>-486.8</v>
          </cell>
          <cell r="FY30">
            <v>-474.3</v>
          </cell>
          <cell r="FZ30">
            <v>-435.7</v>
          </cell>
          <cell r="GA30">
            <v>-617</v>
          </cell>
          <cell r="GB30">
            <v>-529.5</v>
          </cell>
          <cell r="GC30">
            <v>-642.6</v>
          </cell>
          <cell r="GD30">
            <v>-665.3</v>
          </cell>
          <cell r="GE30">
            <v>-652.70000000000005</v>
          </cell>
          <cell r="GF30">
            <v>-923.5</v>
          </cell>
          <cell r="GG30">
            <v>-898.8</v>
          </cell>
          <cell r="GH30">
            <v>-802.5</v>
          </cell>
          <cell r="GI30">
            <v>-764.2</v>
          </cell>
          <cell r="GJ30">
            <v>-667.8</v>
          </cell>
          <cell r="GK30">
            <v>-715.59999999999991</v>
          </cell>
          <cell r="GL30">
            <v>-708.2</v>
          </cell>
          <cell r="GM30">
            <v>-712.5</v>
          </cell>
          <cell r="GN30">
            <v>-724.7</v>
          </cell>
          <cell r="GO30">
            <v>-810.2</v>
          </cell>
          <cell r="GP30">
            <v>-708.4</v>
          </cell>
          <cell r="GQ30">
            <v>-642.6</v>
          </cell>
          <cell r="GR30">
            <v>0</v>
          </cell>
          <cell r="GS30">
            <v>0</v>
          </cell>
          <cell r="GT30">
            <v>0</v>
          </cell>
          <cell r="GU30">
            <v>-123.1</v>
          </cell>
          <cell r="GV30">
            <v>-121.8</v>
          </cell>
          <cell r="GW30">
            <v>-116.8</v>
          </cell>
          <cell r="GX30">
            <v>-124.5</v>
          </cell>
          <cell r="GY30">
            <v>-126.4</v>
          </cell>
          <cell r="GZ30">
            <v>-118.5</v>
          </cell>
          <cell r="HA30">
            <v>-137.19999999999999</v>
          </cell>
          <cell r="HB30">
            <v>-152.5</v>
          </cell>
          <cell r="HC30">
            <v>-111.1</v>
          </cell>
          <cell r="HD30">
            <v>-140.9</v>
          </cell>
          <cell r="HE30">
            <v>-145</v>
          </cell>
          <cell r="HF30">
            <v>-163.5</v>
          </cell>
          <cell r="HG30">
            <v>-179.1</v>
          </cell>
          <cell r="HH30">
            <v>-171</v>
          </cell>
          <cell r="HI30">
            <v>-186.3</v>
          </cell>
          <cell r="HJ30">
            <v>-195.8</v>
          </cell>
          <cell r="HK30">
            <v>-214.7</v>
          </cell>
          <cell r="HL30">
            <v>-268.89999999999998</v>
          </cell>
          <cell r="HM30">
            <v>-231.4</v>
          </cell>
          <cell r="HN30">
            <v>-238.3</v>
          </cell>
          <cell r="HO30">
            <v>-228.6</v>
          </cell>
          <cell r="HP30">
            <v>-234.3</v>
          </cell>
          <cell r="HQ30">
            <v>-234.4</v>
          </cell>
          <cell r="HR30">
            <v>-252</v>
          </cell>
          <cell r="HS30">
            <v>-273.39999999999998</v>
          </cell>
          <cell r="HT30">
            <v>0</v>
          </cell>
          <cell r="HU30">
            <v>0</v>
          </cell>
          <cell r="HV30">
            <v>0</v>
          </cell>
          <cell r="HW30">
            <v>0</v>
          </cell>
          <cell r="HX30">
            <v>0</v>
          </cell>
          <cell r="HY30">
            <v>0</v>
          </cell>
          <cell r="HZ30">
            <v>0</v>
          </cell>
          <cell r="IA30">
            <v>0</v>
          </cell>
          <cell r="IB30">
            <v>0</v>
          </cell>
          <cell r="IC30">
            <v>0</v>
          </cell>
          <cell r="ID30">
            <v>0</v>
          </cell>
          <cell r="IE30">
            <v>0</v>
          </cell>
          <cell r="IF30">
            <v>0</v>
          </cell>
          <cell r="IG30">
            <v>0</v>
          </cell>
          <cell r="IH30">
            <v>0</v>
          </cell>
          <cell r="II30">
            <v>0</v>
          </cell>
          <cell r="IJ30">
            <v>0</v>
          </cell>
          <cell r="IK30">
            <v>0</v>
          </cell>
          <cell r="IL30">
            <v>0</v>
          </cell>
          <cell r="IM30">
            <v>0</v>
          </cell>
          <cell r="IN30">
            <v>0</v>
          </cell>
          <cell r="IO30">
            <v>0</v>
          </cell>
          <cell r="IP30">
            <v>0</v>
          </cell>
          <cell r="IQ30">
            <v>0</v>
          </cell>
          <cell r="IR30">
            <v>0</v>
          </cell>
          <cell r="IS30">
            <v>0</v>
          </cell>
          <cell r="IT30">
            <v>0</v>
          </cell>
          <cell r="IU30">
            <v>0</v>
          </cell>
        </row>
        <row r="31">
          <cell r="A31" t="str">
            <v>SUBR IN</v>
          </cell>
          <cell r="B31" t="str">
            <v>Subros</v>
          </cell>
          <cell r="C31" t="str">
            <v>Auto Ancillaries</v>
          </cell>
          <cell r="D31" t="e">
            <v>#REF!</v>
          </cell>
          <cell r="E31">
            <v>1207.3</v>
          </cell>
          <cell r="F31">
            <v>1091.5999999999999</v>
          </cell>
          <cell r="G31">
            <v>1280.7</v>
          </cell>
          <cell r="H31">
            <v>1363.9</v>
          </cell>
          <cell r="I31">
            <v>1410.4</v>
          </cell>
          <cell r="J31">
            <v>1452.9</v>
          </cell>
          <cell r="K31">
            <v>1824.4</v>
          </cell>
          <cell r="L31">
            <v>1657.6</v>
          </cell>
          <cell r="M31">
            <v>1868.7</v>
          </cell>
          <cell r="N31">
            <v>1761.9</v>
          </cell>
          <cell r="O31">
            <v>1960</v>
          </cell>
          <cell r="P31">
            <v>1542</v>
          </cell>
          <cell r="Q31">
            <v>1519.9</v>
          </cell>
          <cell r="R31">
            <v>1550.6</v>
          </cell>
          <cell r="S31">
            <v>1960.1</v>
          </cell>
          <cell r="T31">
            <v>1653.8</v>
          </cell>
          <cell r="U31">
            <v>1934.3</v>
          </cell>
          <cell r="V31">
            <v>1826.7</v>
          </cell>
          <cell r="W31">
            <v>2137.8000000000002</v>
          </cell>
          <cell r="X31">
            <v>1850.4</v>
          </cell>
          <cell r="Y31">
            <v>1839.4</v>
          </cell>
          <cell r="Z31">
            <v>1871.7</v>
          </cell>
          <cell r="AA31">
            <v>2180.6</v>
          </cell>
          <cell r="AB31">
            <v>2012.9</v>
          </cell>
          <cell r="AC31">
            <v>1934.2</v>
          </cell>
          <cell r="AD31">
            <v>1564.6</v>
          </cell>
          <cell r="AE31">
            <v>2368.7000000000003</v>
          </cell>
          <cell r="AF31" t="e">
            <v>#REF!</v>
          </cell>
          <cell r="AG31">
            <v>-277.39999999999998</v>
          </cell>
          <cell r="AH31">
            <v>-243.1</v>
          </cell>
          <cell r="AI31">
            <v>-279.39999999999998</v>
          </cell>
          <cell r="AJ31">
            <v>-249.7</v>
          </cell>
          <cell r="AK31">
            <v>-255.7</v>
          </cell>
          <cell r="AL31">
            <v>-269.5</v>
          </cell>
          <cell r="AM31">
            <v>-353.4</v>
          </cell>
          <cell r="AN31">
            <v>-310.8</v>
          </cell>
          <cell r="AO31">
            <v>-352</v>
          </cell>
          <cell r="AP31">
            <v>-333</v>
          </cell>
          <cell r="AQ31">
            <v>-343.4</v>
          </cell>
          <cell r="AR31">
            <v>-218.7</v>
          </cell>
          <cell r="AS31">
            <v>-211.7</v>
          </cell>
          <cell r="AT31">
            <v>-218.8</v>
          </cell>
          <cell r="AU31">
            <v>-273.5</v>
          </cell>
          <cell r="AV31">
            <v>-238.1</v>
          </cell>
          <cell r="AW31">
            <v>-276</v>
          </cell>
          <cell r="AX31">
            <v>-259.60000000000002</v>
          </cell>
          <cell r="AY31">
            <v>-305</v>
          </cell>
          <cell r="AZ31">
            <v>-273.39999999999998</v>
          </cell>
          <cell r="BA31">
            <v>-268.89999999999998</v>
          </cell>
          <cell r="BB31">
            <v>-269.39999999999998</v>
          </cell>
          <cell r="BC31">
            <v>-303.10000000000002</v>
          </cell>
          <cell r="BD31">
            <v>-260.89999999999998</v>
          </cell>
          <cell r="BE31">
            <v>-251.4</v>
          </cell>
          <cell r="BF31">
            <v>-203.4</v>
          </cell>
          <cell r="BG31">
            <v>-212.1</v>
          </cell>
          <cell r="BH31" t="e">
            <v>#REF!</v>
          </cell>
          <cell r="BI31">
            <v>-701.7</v>
          </cell>
          <cell r="BJ31">
            <v>-659.7</v>
          </cell>
          <cell r="BK31">
            <v>-765.1</v>
          </cell>
          <cell r="BL31">
            <v>-873.5</v>
          </cell>
          <cell r="BM31">
            <v>-899.7</v>
          </cell>
          <cell r="BN31">
            <v>-912.6</v>
          </cell>
          <cell r="BO31">
            <v>-1111.5</v>
          </cell>
          <cell r="BP31">
            <v>-1056.9000000000001</v>
          </cell>
          <cell r="BQ31">
            <v>-1182.4000000000001</v>
          </cell>
          <cell r="BR31">
            <v>-1097.2</v>
          </cell>
          <cell r="BS31">
            <v>-1210.9000000000001</v>
          </cell>
          <cell r="BT31">
            <v>-1009.8</v>
          </cell>
          <cell r="BU31">
            <v>-947.5</v>
          </cell>
          <cell r="BV31">
            <v>-937.4</v>
          </cell>
          <cell r="BW31">
            <v>-1197.4000000000001</v>
          </cell>
          <cell r="BX31">
            <v>-1015.1</v>
          </cell>
          <cell r="BY31">
            <v>-1191.4000000000001</v>
          </cell>
          <cell r="BZ31">
            <v>-1083.0999999999999</v>
          </cell>
          <cell r="CA31">
            <v>-1302.4000000000001</v>
          </cell>
          <cell r="CB31">
            <v>-1110.8</v>
          </cell>
          <cell r="CC31">
            <v>-1108.8</v>
          </cell>
          <cell r="CD31">
            <v>-1063.4000000000001</v>
          </cell>
          <cell r="CE31">
            <v>-1303.2</v>
          </cell>
          <cell r="CF31">
            <v>-1213.9000000000001</v>
          </cell>
          <cell r="CG31">
            <v>-1209.5</v>
          </cell>
          <cell r="CH31">
            <v>-1004.8</v>
          </cell>
          <cell r="CI31">
            <v>-1719.3</v>
          </cell>
          <cell r="CJ31" t="e">
            <v>#REF!</v>
          </cell>
          <cell r="CK31">
            <v>-31</v>
          </cell>
          <cell r="CL31">
            <v>12.2</v>
          </cell>
          <cell r="CM31">
            <v>14.5</v>
          </cell>
          <cell r="CN31">
            <v>3.8</v>
          </cell>
          <cell r="CO31">
            <v>0.5</v>
          </cell>
          <cell r="CP31">
            <v>9</v>
          </cell>
          <cell r="CQ31">
            <v>-33.1</v>
          </cell>
          <cell r="CR31">
            <v>8.6</v>
          </cell>
          <cell r="CS31">
            <v>7.3</v>
          </cell>
          <cell r="CT31">
            <v>13.1</v>
          </cell>
          <cell r="CU31">
            <v>-14</v>
          </cell>
          <cell r="CV31">
            <v>10</v>
          </cell>
          <cell r="CW31">
            <v>-7.6</v>
          </cell>
          <cell r="CX31">
            <v>7.5</v>
          </cell>
          <cell r="CY31">
            <v>4</v>
          </cell>
          <cell r="CZ31">
            <v>1.3</v>
          </cell>
          <cell r="DA31">
            <v>3.9</v>
          </cell>
          <cell r="DB31">
            <v>-4.7</v>
          </cell>
          <cell r="DC31">
            <v>3.2</v>
          </cell>
          <cell r="DD31">
            <v>3.6</v>
          </cell>
          <cell r="DE31">
            <v>37.200000000000003</v>
          </cell>
          <cell r="DF31">
            <v>-26.5</v>
          </cell>
          <cell r="DG31">
            <v>11.2</v>
          </cell>
          <cell r="DH31">
            <v>-1.4</v>
          </cell>
          <cell r="DI31">
            <v>-10.3</v>
          </cell>
          <cell r="DJ31">
            <v>8.3000000000000007</v>
          </cell>
          <cell r="DK31">
            <v>-16.7</v>
          </cell>
          <cell r="DL31">
            <v>0</v>
          </cell>
          <cell r="DM31">
            <v>0</v>
          </cell>
          <cell r="DN31">
            <v>0</v>
          </cell>
          <cell r="DO31">
            <v>0</v>
          </cell>
          <cell r="DP31">
            <v>0</v>
          </cell>
          <cell r="DQ31">
            <v>0</v>
          </cell>
          <cell r="DR31">
            <v>0</v>
          </cell>
          <cell r="DS31">
            <v>0</v>
          </cell>
          <cell r="DT31">
            <v>0</v>
          </cell>
          <cell r="DU31">
            <v>0</v>
          </cell>
          <cell r="DV31">
            <v>0</v>
          </cell>
          <cell r="DW31">
            <v>0</v>
          </cell>
          <cell r="DX31">
            <v>0</v>
          </cell>
          <cell r="DY31">
            <v>0</v>
          </cell>
          <cell r="DZ31">
            <v>0</v>
          </cell>
          <cell r="EA31">
            <v>0</v>
          </cell>
          <cell r="EB31">
            <v>0</v>
          </cell>
          <cell r="EC31">
            <v>0</v>
          </cell>
          <cell r="ED31">
            <v>0</v>
          </cell>
          <cell r="EE31">
            <v>0</v>
          </cell>
          <cell r="EF31">
            <v>0</v>
          </cell>
          <cell r="EG31">
            <v>0</v>
          </cell>
          <cell r="EH31">
            <v>0</v>
          </cell>
          <cell r="EI31">
            <v>0</v>
          </cell>
          <cell r="EJ31">
            <v>0</v>
          </cell>
          <cell r="EK31">
            <v>0</v>
          </cell>
          <cell r="EL31">
            <v>0</v>
          </cell>
          <cell r="EM31">
            <v>0</v>
          </cell>
          <cell r="EN31" t="e">
            <v>#REF!</v>
          </cell>
          <cell r="EO31">
            <v>-36.5</v>
          </cell>
          <cell r="EP31">
            <v>-40.1</v>
          </cell>
          <cell r="EQ31">
            <v>-55.5</v>
          </cell>
          <cell r="ER31">
            <v>-44.3</v>
          </cell>
          <cell r="ES31">
            <v>-50.3</v>
          </cell>
          <cell r="ET31">
            <v>-68.099999999999994</v>
          </cell>
          <cell r="EU31">
            <v>-59.4</v>
          </cell>
          <cell r="EV31">
            <v>-53.7</v>
          </cell>
          <cell r="EW31">
            <v>-60</v>
          </cell>
          <cell r="EX31">
            <v>-65.099999999999994</v>
          </cell>
          <cell r="EY31">
            <v>-67.400000000000006</v>
          </cell>
          <cell r="EZ31">
            <v>-63</v>
          </cell>
          <cell r="FA31">
            <v>-75.3</v>
          </cell>
          <cell r="FB31">
            <v>-78.599999999999994</v>
          </cell>
          <cell r="FC31">
            <v>-85.2</v>
          </cell>
          <cell r="FD31">
            <v>-79.900000000000006</v>
          </cell>
          <cell r="FE31">
            <v>-95.7</v>
          </cell>
          <cell r="FF31">
            <v>-96.2</v>
          </cell>
          <cell r="FG31">
            <v>-105.3</v>
          </cell>
          <cell r="FH31">
            <v>-104.8</v>
          </cell>
          <cell r="FI31">
            <v>-114</v>
          </cell>
          <cell r="FJ31">
            <v>-114.6</v>
          </cell>
          <cell r="FK31">
            <v>-121.7</v>
          </cell>
          <cell r="FL31">
            <v>-128.80000000000001</v>
          </cell>
          <cell r="FM31">
            <v>-127.5</v>
          </cell>
          <cell r="FN31">
            <v>-99.7</v>
          </cell>
          <cell r="FO31">
            <v>-86.4</v>
          </cell>
          <cell r="FP31" t="e">
            <v>#REF!</v>
          </cell>
          <cell r="FQ31">
            <v>-89.2</v>
          </cell>
          <cell r="FR31">
            <v>-97.9</v>
          </cell>
          <cell r="FS31">
            <v>-89.8</v>
          </cell>
          <cell r="FT31">
            <v>-105.5</v>
          </cell>
          <cell r="FU31">
            <v>-113.4</v>
          </cell>
          <cell r="FV31">
            <v>-91.8</v>
          </cell>
          <cell r="FW31">
            <v>-150.30000000000001</v>
          </cell>
          <cell r="FX31">
            <v>-129.30000000000001</v>
          </cell>
          <cell r="FY31">
            <v>-148.80000000000001</v>
          </cell>
          <cell r="FZ31">
            <v>-147.69999999999999</v>
          </cell>
          <cell r="GA31">
            <v>-177.7</v>
          </cell>
          <cell r="GB31">
            <v>-135.30000000000001</v>
          </cell>
          <cell r="GC31">
            <v>-164.3</v>
          </cell>
          <cell r="GD31">
            <v>-159.5</v>
          </cell>
          <cell r="GE31">
            <v>-195.4</v>
          </cell>
          <cell r="GF31">
            <v>-169.9</v>
          </cell>
          <cell r="GG31">
            <v>-192</v>
          </cell>
          <cell r="GH31">
            <v>-194.8</v>
          </cell>
          <cell r="GI31">
            <v>-210.8</v>
          </cell>
          <cell r="GJ31">
            <v>-173.2</v>
          </cell>
          <cell r="GK31">
            <v>-191.6</v>
          </cell>
          <cell r="GL31">
            <v>-191.6</v>
          </cell>
          <cell r="GM31">
            <v>-219.5</v>
          </cell>
          <cell r="GN31">
            <v>-202.1</v>
          </cell>
          <cell r="GO31">
            <v>-187.5</v>
          </cell>
          <cell r="GP31">
            <v>-138.4</v>
          </cell>
          <cell r="GQ31">
            <v>-178.5</v>
          </cell>
          <cell r="GR31" t="e">
            <v>#REF!</v>
          </cell>
          <cell r="GS31">
            <v>-42.6</v>
          </cell>
          <cell r="GT31">
            <v>-40.1</v>
          </cell>
          <cell r="GU31">
            <v>-39.4</v>
          </cell>
          <cell r="GV31">
            <v>-45</v>
          </cell>
          <cell r="GW31">
            <v>-46.4</v>
          </cell>
          <cell r="GX31">
            <v>-53.4</v>
          </cell>
          <cell r="GY31">
            <v>-40.9</v>
          </cell>
          <cell r="GZ31">
            <v>-47.8</v>
          </cell>
          <cell r="HA31">
            <v>-55.8</v>
          </cell>
          <cell r="HB31">
            <v>-56.5</v>
          </cell>
          <cell r="HC31">
            <v>-62</v>
          </cell>
          <cell r="HD31">
            <v>-54.3</v>
          </cell>
          <cell r="HE31">
            <v>-55.3</v>
          </cell>
          <cell r="HF31">
            <v>-62.1</v>
          </cell>
          <cell r="HG31">
            <v>-73.3</v>
          </cell>
          <cell r="HH31">
            <v>-56.2</v>
          </cell>
          <cell r="HI31">
            <v>-61</v>
          </cell>
          <cell r="HJ31">
            <v>-73</v>
          </cell>
          <cell r="HK31">
            <v>-82.9</v>
          </cell>
          <cell r="HL31">
            <v>-73.8</v>
          </cell>
          <cell r="HM31">
            <v>-78.3</v>
          </cell>
          <cell r="HN31">
            <v>-77.400000000000006</v>
          </cell>
          <cell r="HO31">
            <v>-91.5</v>
          </cell>
          <cell r="HP31">
            <v>-72.7</v>
          </cell>
          <cell r="HQ31">
            <v>-75.8</v>
          </cell>
          <cell r="HR31">
            <v>-68.5</v>
          </cell>
          <cell r="HS31">
            <v>-99</v>
          </cell>
          <cell r="HT31">
            <v>0</v>
          </cell>
          <cell r="HU31">
            <v>0</v>
          </cell>
          <cell r="HV31">
            <v>0</v>
          </cell>
          <cell r="HW31">
            <v>0</v>
          </cell>
          <cell r="HX31">
            <v>0</v>
          </cell>
          <cell r="HY31">
            <v>0</v>
          </cell>
          <cell r="HZ31">
            <v>0</v>
          </cell>
          <cell r="IA31">
            <v>0</v>
          </cell>
          <cell r="IB31">
            <v>0</v>
          </cell>
          <cell r="IC31">
            <v>0</v>
          </cell>
          <cell r="ID31">
            <v>0</v>
          </cell>
          <cell r="IE31">
            <v>0</v>
          </cell>
          <cell r="IF31">
            <v>0</v>
          </cell>
          <cell r="IG31">
            <v>0</v>
          </cell>
          <cell r="IH31">
            <v>0</v>
          </cell>
          <cell r="II31">
            <v>0</v>
          </cell>
          <cell r="IJ31">
            <v>0</v>
          </cell>
          <cell r="IK31">
            <v>0</v>
          </cell>
          <cell r="IL31">
            <v>0</v>
          </cell>
          <cell r="IM31">
            <v>0</v>
          </cell>
          <cell r="IN31">
            <v>0</v>
          </cell>
          <cell r="IO31">
            <v>0</v>
          </cell>
          <cell r="IP31">
            <v>0</v>
          </cell>
          <cell r="IQ31">
            <v>0</v>
          </cell>
          <cell r="IR31">
            <v>0</v>
          </cell>
          <cell r="IS31">
            <v>0</v>
          </cell>
          <cell r="IT31">
            <v>0</v>
          </cell>
          <cell r="IU31">
            <v>0</v>
          </cell>
        </row>
        <row r="32">
          <cell r="A32" t="str">
            <v>SEL IN</v>
          </cell>
          <cell r="B32" t="str">
            <v>Suprajit Engineering</v>
          </cell>
          <cell r="C32" t="str">
            <v>Auto Ancillaries</v>
          </cell>
          <cell r="D32">
            <v>0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224.88</v>
          </cell>
          <cell r="K32">
            <v>219.84</v>
          </cell>
          <cell r="L32">
            <v>197.48599999999999</v>
          </cell>
          <cell r="M32">
            <v>248.01100000000002</v>
          </cell>
          <cell r="N32">
            <v>333.59</v>
          </cell>
          <cell r="O32">
            <v>306.27</v>
          </cell>
          <cell r="P32">
            <v>313.00800000000004</v>
          </cell>
          <cell r="Q32">
            <v>334.63299999999998</v>
          </cell>
          <cell r="R32">
            <v>368.755</v>
          </cell>
          <cell r="S32">
            <v>361.06599999999997</v>
          </cell>
          <cell r="T32">
            <v>453.23399999999998</v>
          </cell>
          <cell r="U32">
            <v>535.50600000000009</v>
          </cell>
          <cell r="V32">
            <v>580.65599999999995</v>
          </cell>
          <cell r="W32">
            <v>493.33700000000022</v>
          </cell>
          <cell r="X32">
            <v>457.51600000000002</v>
          </cell>
          <cell r="Y32">
            <v>474.35999999999996</v>
          </cell>
          <cell r="Z32">
            <v>541</v>
          </cell>
          <cell r="AA32">
            <v>535</v>
          </cell>
          <cell r="AB32">
            <v>576.37300000000005</v>
          </cell>
          <cell r="AC32">
            <v>667.34899999999993</v>
          </cell>
          <cell r="AD32">
            <v>449</v>
          </cell>
          <cell r="AE32">
            <v>485.70700000000011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-29.39</v>
          </cell>
          <cell r="AM32">
            <v>-26.49</v>
          </cell>
          <cell r="AN32">
            <v>-25.244</v>
          </cell>
          <cell r="AO32">
            <v>-31.94</v>
          </cell>
          <cell r="AP32">
            <v>-42.32</v>
          </cell>
          <cell r="AQ32">
            <v>-37.81</v>
          </cell>
          <cell r="AR32">
            <v>-41.393000000000001</v>
          </cell>
          <cell r="AS32">
            <v>-43.143999999999998</v>
          </cell>
          <cell r="AT32">
            <v>-46.816000000000003</v>
          </cell>
          <cell r="AU32">
            <v>-45.676999999999992</v>
          </cell>
          <cell r="AV32">
            <v>-47.658000000000001</v>
          </cell>
          <cell r="AW32">
            <v>-52.126999999999995</v>
          </cell>
          <cell r="AX32">
            <v>-56.039999999999992</v>
          </cell>
          <cell r="AY32">
            <v>-50.600000000000009</v>
          </cell>
          <cell r="AZ32">
            <v>-47.201000000000001</v>
          </cell>
          <cell r="BA32">
            <v>-50.73</v>
          </cell>
          <cell r="BB32">
            <v>-59</v>
          </cell>
          <cell r="BC32">
            <v>-51.998000000000019</v>
          </cell>
          <cell r="BD32">
            <v>-48.911999999999999</v>
          </cell>
          <cell r="BE32">
            <v>-63.886000000000003</v>
          </cell>
          <cell r="BF32">
            <v>0</v>
          </cell>
          <cell r="BG32">
            <v>0</v>
          </cell>
          <cell r="BH32">
            <v>0</v>
          </cell>
          <cell r="BI32">
            <v>0</v>
          </cell>
          <cell r="BJ32">
            <v>0</v>
          </cell>
          <cell r="BK32">
            <v>0</v>
          </cell>
          <cell r="BL32">
            <v>0</v>
          </cell>
          <cell r="BM32">
            <v>0</v>
          </cell>
          <cell r="BN32">
            <v>-123.771</v>
          </cell>
          <cell r="BO32">
            <v>-125.31699999999999</v>
          </cell>
          <cell r="BP32">
            <v>-109.95699999999999</v>
          </cell>
          <cell r="BQ32">
            <v>-140.65</v>
          </cell>
          <cell r="BR32">
            <v>-199.77600000000001</v>
          </cell>
          <cell r="BS32">
            <v>-184.072</v>
          </cell>
          <cell r="BT32">
            <v>-172.666</v>
          </cell>
          <cell r="BU32">
            <v>-192.68299999999999</v>
          </cell>
          <cell r="BV32">
            <v>-219.85900000000001</v>
          </cell>
          <cell r="BW32">
            <v>-198.66299999999993</v>
          </cell>
          <cell r="BX32">
            <v>-249.05199999999999</v>
          </cell>
          <cell r="BY32">
            <v>-268.654</v>
          </cell>
          <cell r="BZ32">
            <v>-306.673</v>
          </cell>
          <cell r="CA32">
            <v>-267.92999999999995</v>
          </cell>
          <cell r="CB32">
            <v>-246.47800000000001</v>
          </cell>
          <cell r="CC32">
            <v>-268.77799999999996</v>
          </cell>
          <cell r="CD32">
            <v>-316.95</v>
          </cell>
          <cell r="CE32">
            <v>-319.46200000000022</v>
          </cell>
          <cell r="CF32">
            <v>-345.63599999999997</v>
          </cell>
          <cell r="CG32">
            <v>-386.22</v>
          </cell>
          <cell r="CH32">
            <v>-290.81299999999993</v>
          </cell>
          <cell r="CI32">
            <v>-362.84200000000004</v>
          </cell>
          <cell r="CJ32">
            <v>0</v>
          </cell>
          <cell r="CK32">
            <v>0</v>
          </cell>
          <cell r="CL32">
            <v>0</v>
          </cell>
          <cell r="CM32">
            <v>0</v>
          </cell>
          <cell r="CN32">
            <v>0</v>
          </cell>
          <cell r="CO32">
            <v>0</v>
          </cell>
          <cell r="CP32">
            <v>6.4489999999999998</v>
          </cell>
          <cell r="CQ32">
            <v>0.44800000000000001</v>
          </cell>
          <cell r="CR32">
            <v>-2.7770000000000001</v>
          </cell>
          <cell r="CS32">
            <v>0.191</v>
          </cell>
          <cell r="CT32">
            <v>9.1340000000000003</v>
          </cell>
          <cell r="CU32">
            <v>5.8949999999999996</v>
          </cell>
          <cell r="CV32">
            <v>-10.571999999999999</v>
          </cell>
          <cell r="CW32">
            <v>-4.0279999999999996</v>
          </cell>
          <cell r="CX32">
            <v>11.574999999999999</v>
          </cell>
          <cell r="CY32">
            <v>3.6829999999999989</v>
          </cell>
          <cell r="CZ32">
            <v>-1.9430000000000001</v>
          </cell>
          <cell r="DA32">
            <v>-8.64</v>
          </cell>
          <cell r="DB32">
            <v>13.258000000000001</v>
          </cell>
          <cell r="DC32">
            <v>6.8229999999999986</v>
          </cell>
          <cell r="DD32">
            <v>9.1989999999999998</v>
          </cell>
          <cell r="DE32">
            <v>-14.484</v>
          </cell>
          <cell r="DF32">
            <v>0</v>
          </cell>
          <cell r="DG32">
            <v>0</v>
          </cell>
          <cell r="DH32">
            <v>0</v>
          </cell>
          <cell r="DI32">
            <v>0</v>
          </cell>
          <cell r="DJ32">
            <v>0</v>
          </cell>
          <cell r="DK32">
            <v>0</v>
          </cell>
          <cell r="DL32">
            <v>0</v>
          </cell>
          <cell r="DM32">
            <v>0</v>
          </cell>
          <cell r="DN32">
            <v>0</v>
          </cell>
          <cell r="DO32">
            <v>0</v>
          </cell>
          <cell r="DP32">
            <v>0</v>
          </cell>
          <cell r="DQ32">
            <v>0</v>
          </cell>
          <cell r="DR32">
            <v>0</v>
          </cell>
          <cell r="DS32">
            <v>0</v>
          </cell>
          <cell r="DT32">
            <v>0</v>
          </cell>
          <cell r="DU32">
            <v>0</v>
          </cell>
          <cell r="DV32">
            <v>0</v>
          </cell>
          <cell r="DW32">
            <v>0</v>
          </cell>
          <cell r="DX32">
            <v>0</v>
          </cell>
          <cell r="DY32">
            <v>0</v>
          </cell>
          <cell r="DZ32">
            <v>0</v>
          </cell>
          <cell r="EA32">
            <v>0</v>
          </cell>
          <cell r="EB32">
            <v>0</v>
          </cell>
          <cell r="EC32">
            <v>0</v>
          </cell>
          <cell r="ED32">
            <v>0</v>
          </cell>
          <cell r="EE32">
            <v>0</v>
          </cell>
          <cell r="EF32">
            <v>0</v>
          </cell>
          <cell r="EG32">
            <v>0</v>
          </cell>
          <cell r="EH32">
            <v>0</v>
          </cell>
          <cell r="EI32">
            <v>0</v>
          </cell>
          <cell r="EJ32">
            <v>0</v>
          </cell>
          <cell r="EK32">
            <v>0</v>
          </cell>
          <cell r="EL32">
            <v>0</v>
          </cell>
          <cell r="EM32">
            <v>0</v>
          </cell>
          <cell r="EN32">
            <v>0</v>
          </cell>
          <cell r="EO32">
            <v>0</v>
          </cell>
          <cell r="EP32">
            <v>0</v>
          </cell>
          <cell r="EQ32">
            <v>0</v>
          </cell>
          <cell r="ER32">
            <v>0</v>
          </cell>
          <cell r="ES32">
            <v>0</v>
          </cell>
          <cell r="ET32">
            <v>-12.977</v>
          </cell>
          <cell r="EU32">
            <v>-14.686</v>
          </cell>
          <cell r="EV32">
            <v>-13.794</v>
          </cell>
          <cell r="EW32">
            <v>-16.074999999999999</v>
          </cell>
          <cell r="EX32">
            <v>-18.902999999999999</v>
          </cell>
          <cell r="EY32">
            <v>-17.565999999999999</v>
          </cell>
          <cell r="EZ32">
            <v>-20.088999999999999</v>
          </cell>
          <cell r="FA32">
            <v>-19.388999999999999</v>
          </cell>
          <cell r="FB32">
            <v>-24.048999999999999</v>
          </cell>
          <cell r="FC32">
            <v>-31.240000000000002</v>
          </cell>
          <cell r="FD32">
            <v>-50.204000000000001</v>
          </cell>
          <cell r="FE32">
            <v>-68.082999999999998</v>
          </cell>
          <cell r="FF32">
            <v>-110.66</v>
          </cell>
          <cell r="FG32">
            <v>-66.872000000000014</v>
          </cell>
          <cell r="FH32">
            <v>-57.584000000000003</v>
          </cell>
          <cell r="FI32">
            <v>-53.191000000000003</v>
          </cell>
          <cell r="FJ32">
            <v>-59.05</v>
          </cell>
          <cell r="FK32">
            <v>-66.12700000000001</v>
          </cell>
          <cell r="FL32">
            <v>-62.497999999999998</v>
          </cell>
          <cell r="FM32">
            <v>-64.022999999999996</v>
          </cell>
          <cell r="FN32">
            <v>-57.703000000000003</v>
          </cell>
          <cell r="FO32">
            <v>-27.336000000000013</v>
          </cell>
          <cell r="FP32">
            <v>0</v>
          </cell>
          <cell r="FQ32">
            <v>0</v>
          </cell>
          <cell r="FR32">
            <v>0</v>
          </cell>
          <cell r="FS32">
            <v>0</v>
          </cell>
          <cell r="FT32">
            <v>0</v>
          </cell>
          <cell r="FU32">
            <v>0</v>
          </cell>
          <cell r="FV32">
            <v>-20.222999999999999</v>
          </cell>
          <cell r="FW32">
            <v>-17.82</v>
          </cell>
          <cell r="FX32">
            <v>-17.417000000000002</v>
          </cell>
          <cell r="FY32">
            <v>-16.606000000000002</v>
          </cell>
          <cell r="FZ32">
            <v>-21.91</v>
          </cell>
          <cell r="GA32">
            <v>-22.515000000000001</v>
          </cell>
          <cell r="GB32">
            <v>-21.347999999999999</v>
          </cell>
          <cell r="GC32">
            <v>-22.390999999999998</v>
          </cell>
          <cell r="GD32">
            <v>-26.053000000000001</v>
          </cell>
          <cell r="GE32">
            <v>-24.739000000000011</v>
          </cell>
          <cell r="GF32">
            <v>-35.072000000000003</v>
          </cell>
          <cell r="GG32">
            <v>-61.706999999999994</v>
          </cell>
          <cell r="GH32">
            <v>-29.018000000000001</v>
          </cell>
          <cell r="GI32">
            <v>-48.772999999999996</v>
          </cell>
          <cell r="GJ32">
            <v>-39.087000000000003</v>
          </cell>
          <cell r="GK32">
            <v>-40.146999999999991</v>
          </cell>
          <cell r="GL32">
            <v>-43.15</v>
          </cell>
          <cell r="GM32">
            <v>-35.197000000000003</v>
          </cell>
          <cell r="GN32">
            <v>-42.942999999999998</v>
          </cell>
          <cell r="GO32">
            <v>-61.863</v>
          </cell>
          <cell r="GP32">
            <v>-53.832000000000008</v>
          </cell>
          <cell r="GQ32">
            <v>-12.687999999999974</v>
          </cell>
          <cell r="GR32">
            <v>0</v>
          </cell>
          <cell r="GS32">
            <v>0</v>
          </cell>
          <cell r="GT32">
            <v>0</v>
          </cell>
          <cell r="GU32">
            <v>0</v>
          </cell>
          <cell r="GV32">
            <v>0</v>
          </cell>
          <cell r="GW32">
            <v>0</v>
          </cell>
          <cell r="GX32">
            <v>-4.1100000000000003</v>
          </cell>
          <cell r="GY32">
            <v>-3.53</v>
          </cell>
          <cell r="GZ32">
            <v>-3.968</v>
          </cell>
          <cell r="HA32">
            <v>-6.99</v>
          </cell>
          <cell r="HB32">
            <v>-7.29</v>
          </cell>
          <cell r="HC32">
            <v>-6</v>
          </cell>
          <cell r="HD32">
            <v>-6.06</v>
          </cell>
          <cell r="HE32">
            <v>-7.0869999999999997</v>
          </cell>
          <cell r="HF32">
            <v>-6.5739999999999998</v>
          </cell>
          <cell r="HG32">
            <v>-7.9029999999999978</v>
          </cell>
          <cell r="HH32">
            <v>-10.727</v>
          </cell>
          <cell r="HI32">
            <v>-13.68</v>
          </cell>
          <cell r="HJ32">
            <v>-14.174000000000003</v>
          </cell>
          <cell r="HK32">
            <v>-11.383999999999997</v>
          </cell>
          <cell r="HL32">
            <v>-13.638999999999999</v>
          </cell>
          <cell r="HM32">
            <v>-14.901</v>
          </cell>
          <cell r="HN32">
            <v>-14.45</v>
          </cell>
          <cell r="HO32">
            <v>-18.860000000000007</v>
          </cell>
          <cell r="HP32">
            <v>-17.128</v>
          </cell>
          <cell r="HQ32">
            <v>-15.932000000000002</v>
          </cell>
          <cell r="HR32">
            <v>-15.431999999999995</v>
          </cell>
          <cell r="HS32">
            <v>-19.306000000000004</v>
          </cell>
          <cell r="HT32">
            <v>0</v>
          </cell>
          <cell r="HU32">
            <v>0</v>
          </cell>
          <cell r="HV32">
            <v>0</v>
          </cell>
          <cell r="HW32">
            <v>0</v>
          </cell>
          <cell r="HX32">
            <v>0</v>
          </cell>
          <cell r="HY32">
            <v>0</v>
          </cell>
          <cell r="HZ32">
            <v>0</v>
          </cell>
          <cell r="IA32">
            <v>0</v>
          </cell>
          <cell r="IB32">
            <v>0</v>
          </cell>
          <cell r="IC32">
            <v>0</v>
          </cell>
          <cell r="ID32">
            <v>0</v>
          </cell>
          <cell r="IE32">
            <v>0</v>
          </cell>
          <cell r="IF32">
            <v>0</v>
          </cell>
          <cell r="IG32">
            <v>0</v>
          </cell>
          <cell r="IH32">
            <v>0</v>
          </cell>
          <cell r="II32">
            <v>0</v>
          </cell>
          <cell r="IJ32">
            <v>0</v>
          </cell>
          <cell r="IK32">
            <v>0</v>
          </cell>
          <cell r="IL32">
            <v>0</v>
          </cell>
          <cell r="IM32">
            <v>0</v>
          </cell>
          <cell r="IN32">
            <v>0</v>
          </cell>
          <cell r="IO32">
            <v>0</v>
          </cell>
          <cell r="IP32">
            <v>0</v>
          </cell>
          <cell r="IQ32">
            <v>0</v>
          </cell>
          <cell r="IR32">
            <v>0</v>
          </cell>
          <cell r="IS32">
            <v>0</v>
          </cell>
          <cell r="IT32">
            <v>0</v>
          </cell>
          <cell r="IU32">
            <v>0</v>
          </cell>
        </row>
        <row r="33">
          <cell r="A33" t="str">
            <v>SDC IN</v>
          </cell>
          <cell r="B33" t="str">
            <v>Sundaram Clayton</v>
          </cell>
          <cell r="C33" t="str">
            <v>Auto ancillary</v>
          </cell>
          <cell r="D33">
            <v>0</v>
          </cell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R33">
            <v>0</v>
          </cell>
          <cell r="S33">
            <v>0</v>
          </cell>
          <cell r="T33">
            <v>0</v>
          </cell>
          <cell r="U33">
            <v>0</v>
          </cell>
          <cell r="V33">
            <v>0</v>
          </cell>
          <cell r="W33">
            <v>0</v>
          </cell>
          <cell r="X33">
            <v>0</v>
          </cell>
          <cell r="Y33">
            <v>0</v>
          </cell>
          <cell r="Z33">
            <v>0</v>
          </cell>
          <cell r="AA33">
            <v>0</v>
          </cell>
          <cell r="AB33">
            <v>0</v>
          </cell>
          <cell r="AC33">
            <v>0</v>
          </cell>
          <cell r="AD33">
            <v>0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O33">
            <v>0</v>
          </cell>
          <cell r="AP33">
            <v>0</v>
          </cell>
          <cell r="AQ33">
            <v>0</v>
          </cell>
          <cell r="AR33">
            <v>0</v>
          </cell>
          <cell r="AS33">
            <v>0</v>
          </cell>
          <cell r="AT33">
            <v>0</v>
          </cell>
          <cell r="AU33">
            <v>0</v>
          </cell>
          <cell r="AV33">
            <v>0</v>
          </cell>
          <cell r="AW33">
            <v>0</v>
          </cell>
          <cell r="AX33">
            <v>0</v>
          </cell>
          <cell r="AY33">
            <v>0</v>
          </cell>
          <cell r="AZ33">
            <v>0</v>
          </cell>
          <cell r="BA33">
            <v>0</v>
          </cell>
          <cell r="BB33">
            <v>0</v>
          </cell>
          <cell r="BC33">
            <v>0</v>
          </cell>
          <cell r="BD33">
            <v>0</v>
          </cell>
          <cell r="BE33">
            <v>0</v>
          </cell>
          <cell r="BF33">
            <v>0</v>
          </cell>
          <cell r="BG33">
            <v>0</v>
          </cell>
          <cell r="BH33">
            <v>0</v>
          </cell>
          <cell r="BI33">
            <v>0</v>
          </cell>
          <cell r="BJ33">
            <v>0</v>
          </cell>
          <cell r="BK33">
            <v>0</v>
          </cell>
          <cell r="BL33">
            <v>0</v>
          </cell>
          <cell r="BM33">
            <v>0</v>
          </cell>
          <cell r="BN33">
            <v>0</v>
          </cell>
          <cell r="BO33">
            <v>0</v>
          </cell>
          <cell r="BP33">
            <v>0</v>
          </cell>
          <cell r="BQ33">
            <v>0</v>
          </cell>
          <cell r="BR33">
            <v>0</v>
          </cell>
          <cell r="BS33">
            <v>0</v>
          </cell>
          <cell r="BT33">
            <v>0</v>
          </cell>
          <cell r="BU33">
            <v>0</v>
          </cell>
          <cell r="BV33">
            <v>0</v>
          </cell>
          <cell r="BW33">
            <v>0</v>
          </cell>
          <cell r="BX33">
            <v>0</v>
          </cell>
          <cell r="BY33">
            <v>0</v>
          </cell>
          <cell r="BZ33">
            <v>0</v>
          </cell>
          <cell r="CA33">
            <v>0</v>
          </cell>
          <cell r="CB33">
            <v>0</v>
          </cell>
          <cell r="CC33">
            <v>0</v>
          </cell>
          <cell r="CD33">
            <v>0</v>
          </cell>
          <cell r="CE33">
            <v>0</v>
          </cell>
          <cell r="CF33">
            <v>0</v>
          </cell>
          <cell r="CG33">
            <v>0</v>
          </cell>
          <cell r="CH33">
            <v>0</v>
          </cell>
          <cell r="CI33">
            <v>0</v>
          </cell>
          <cell r="CJ33">
            <v>0</v>
          </cell>
          <cell r="CK33">
            <v>0</v>
          </cell>
          <cell r="CL33">
            <v>0</v>
          </cell>
          <cell r="CM33">
            <v>0</v>
          </cell>
          <cell r="CN33">
            <v>0</v>
          </cell>
          <cell r="CO33">
            <v>0</v>
          </cell>
          <cell r="CP33">
            <v>0</v>
          </cell>
          <cell r="CQ33">
            <v>0</v>
          </cell>
          <cell r="CR33">
            <v>0</v>
          </cell>
          <cell r="CS33">
            <v>0</v>
          </cell>
          <cell r="CT33">
            <v>0</v>
          </cell>
          <cell r="CU33">
            <v>0</v>
          </cell>
          <cell r="CV33">
            <v>0</v>
          </cell>
          <cell r="CW33">
            <v>0</v>
          </cell>
          <cell r="CX33">
            <v>0</v>
          </cell>
          <cell r="CY33">
            <v>0</v>
          </cell>
          <cell r="CZ33">
            <v>0</v>
          </cell>
          <cell r="DA33">
            <v>0</v>
          </cell>
          <cell r="DB33">
            <v>0</v>
          </cell>
          <cell r="DC33">
            <v>0</v>
          </cell>
          <cell r="DD33">
            <v>0</v>
          </cell>
          <cell r="DE33">
            <v>0</v>
          </cell>
          <cell r="DF33">
            <v>0</v>
          </cell>
          <cell r="DG33">
            <v>0</v>
          </cell>
          <cell r="DH33">
            <v>0</v>
          </cell>
          <cell r="DI33">
            <v>0</v>
          </cell>
          <cell r="DJ33">
            <v>0</v>
          </cell>
          <cell r="DK33">
            <v>0</v>
          </cell>
          <cell r="DL33">
            <v>0</v>
          </cell>
          <cell r="DM33">
            <v>0</v>
          </cell>
          <cell r="DN33">
            <v>0</v>
          </cell>
          <cell r="DO33">
            <v>0</v>
          </cell>
          <cell r="DP33">
            <v>0</v>
          </cell>
          <cell r="DQ33">
            <v>0</v>
          </cell>
          <cell r="DR33">
            <v>0</v>
          </cell>
          <cell r="DS33">
            <v>0</v>
          </cell>
          <cell r="DT33">
            <v>0</v>
          </cell>
          <cell r="DU33">
            <v>0</v>
          </cell>
          <cell r="DV33">
            <v>0</v>
          </cell>
          <cell r="DW33">
            <v>0</v>
          </cell>
          <cell r="DX33">
            <v>0</v>
          </cell>
          <cell r="DY33">
            <v>0</v>
          </cell>
          <cell r="DZ33">
            <v>0</v>
          </cell>
          <cell r="EA33">
            <v>0</v>
          </cell>
          <cell r="EB33">
            <v>0</v>
          </cell>
          <cell r="EC33">
            <v>0</v>
          </cell>
          <cell r="ED33">
            <v>0</v>
          </cell>
          <cell r="EE33">
            <v>0</v>
          </cell>
          <cell r="EF33">
            <v>0</v>
          </cell>
          <cell r="EG33">
            <v>0</v>
          </cell>
          <cell r="EH33">
            <v>0</v>
          </cell>
          <cell r="EI33">
            <v>0</v>
          </cell>
          <cell r="EJ33">
            <v>0</v>
          </cell>
          <cell r="EK33">
            <v>0</v>
          </cell>
          <cell r="EL33">
            <v>0</v>
          </cell>
          <cell r="EM33">
            <v>0</v>
          </cell>
          <cell r="EN33">
            <v>0</v>
          </cell>
          <cell r="EO33">
            <v>0</v>
          </cell>
          <cell r="EP33">
            <v>0</v>
          </cell>
          <cell r="EQ33">
            <v>0</v>
          </cell>
          <cell r="ER33">
            <v>0</v>
          </cell>
          <cell r="ES33">
            <v>0</v>
          </cell>
          <cell r="ET33">
            <v>0</v>
          </cell>
          <cell r="EU33">
            <v>0</v>
          </cell>
          <cell r="EV33">
            <v>0</v>
          </cell>
          <cell r="EW33">
            <v>0</v>
          </cell>
          <cell r="EX33">
            <v>0</v>
          </cell>
          <cell r="EY33">
            <v>0</v>
          </cell>
          <cell r="EZ33">
            <v>0</v>
          </cell>
          <cell r="FA33">
            <v>0</v>
          </cell>
          <cell r="FB33">
            <v>0</v>
          </cell>
          <cell r="FC33">
            <v>0</v>
          </cell>
          <cell r="FD33">
            <v>0</v>
          </cell>
          <cell r="FE33">
            <v>0</v>
          </cell>
          <cell r="FF33">
            <v>0</v>
          </cell>
          <cell r="FG33">
            <v>0</v>
          </cell>
          <cell r="FH33">
            <v>0</v>
          </cell>
          <cell r="FI33">
            <v>0</v>
          </cell>
          <cell r="FJ33">
            <v>0</v>
          </cell>
          <cell r="FK33">
            <v>0</v>
          </cell>
          <cell r="FL33">
            <v>0</v>
          </cell>
          <cell r="FM33">
            <v>0</v>
          </cell>
          <cell r="FN33">
            <v>0</v>
          </cell>
          <cell r="FO33">
            <v>0</v>
          </cell>
          <cell r="FP33">
            <v>0</v>
          </cell>
          <cell r="FQ33">
            <v>0</v>
          </cell>
          <cell r="FR33">
            <v>0</v>
          </cell>
          <cell r="FS33">
            <v>0</v>
          </cell>
          <cell r="FT33">
            <v>0</v>
          </cell>
          <cell r="FU33">
            <v>0</v>
          </cell>
          <cell r="FV33">
            <v>0</v>
          </cell>
          <cell r="FW33">
            <v>0</v>
          </cell>
          <cell r="FX33">
            <v>0</v>
          </cell>
          <cell r="FY33">
            <v>0</v>
          </cell>
          <cell r="FZ33">
            <v>0</v>
          </cell>
          <cell r="GA33">
            <v>0</v>
          </cell>
          <cell r="GB33">
            <v>0</v>
          </cell>
          <cell r="GC33">
            <v>0</v>
          </cell>
          <cell r="GD33">
            <v>0</v>
          </cell>
          <cell r="GE33">
            <v>0</v>
          </cell>
          <cell r="GF33">
            <v>0</v>
          </cell>
          <cell r="GG33">
            <v>0</v>
          </cell>
          <cell r="GH33">
            <v>0</v>
          </cell>
          <cell r="GI33">
            <v>0</v>
          </cell>
          <cell r="GJ33">
            <v>0</v>
          </cell>
          <cell r="GK33">
            <v>0</v>
          </cell>
          <cell r="GL33">
            <v>0</v>
          </cell>
          <cell r="GM33">
            <v>0</v>
          </cell>
          <cell r="GN33">
            <v>0</v>
          </cell>
          <cell r="GO33">
            <v>0</v>
          </cell>
          <cell r="GP33">
            <v>0</v>
          </cell>
          <cell r="GQ33">
            <v>0</v>
          </cell>
          <cell r="GR33">
            <v>0</v>
          </cell>
          <cell r="GS33">
            <v>0</v>
          </cell>
          <cell r="GT33">
            <v>0</v>
          </cell>
          <cell r="GU33">
            <v>0</v>
          </cell>
          <cell r="GV33">
            <v>0</v>
          </cell>
          <cell r="GW33">
            <v>0</v>
          </cell>
          <cell r="GX33">
            <v>0</v>
          </cell>
          <cell r="GY33">
            <v>0</v>
          </cell>
          <cell r="GZ33">
            <v>0</v>
          </cell>
          <cell r="HA33">
            <v>0</v>
          </cell>
          <cell r="HB33">
            <v>0</v>
          </cell>
          <cell r="HC33">
            <v>0</v>
          </cell>
          <cell r="HD33">
            <v>0</v>
          </cell>
          <cell r="HE33">
            <v>0</v>
          </cell>
          <cell r="HF33">
            <v>0</v>
          </cell>
          <cell r="HG33">
            <v>0</v>
          </cell>
          <cell r="HH33">
            <v>0</v>
          </cell>
          <cell r="HI33">
            <v>0</v>
          </cell>
          <cell r="HJ33">
            <v>0</v>
          </cell>
          <cell r="HK33">
            <v>0</v>
          </cell>
          <cell r="HL33">
            <v>0</v>
          </cell>
          <cell r="HM33">
            <v>0</v>
          </cell>
          <cell r="HN33">
            <v>0</v>
          </cell>
          <cell r="HO33">
            <v>0</v>
          </cell>
          <cell r="HP33">
            <v>0</v>
          </cell>
          <cell r="HQ33">
            <v>0</v>
          </cell>
          <cell r="HR33">
            <v>0</v>
          </cell>
          <cell r="HS33">
            <v>0</v>
          </cell>
          <cell r="HT33">
            <v>0</v>
          </cell>
          <cell r="HU33">
            <v>0</v>
          </cell>
          <cell r="HV33">
            <v>0</v>
          </cell>
          <cell r="HW33">
            <v>0</v>
          </cell>
          <cell r="HX33">
            <v>0</v>
          </cell>
          <cell r="HY33">
            <v>0</v>
          </cell>
          <cell r="HZ33">
            <v>0</v>
          </cell>
          <cell r="IA33">
            <v>0</v>
          </cell>
          <cell r="IB33">
            <v>0</v>
          </cell>
          <cell r="IC33">
            <v>0</v>
          </cell>
          <cell r="ID33">
            <v>0</v>
          </cell>
          <cell r="IE33">
            <v>0</v>
          </cell>
          <cell r="IF33">
            <v>0</v>
          </cell>
          <cell r="IG33">
            <v>0</v>
          </cell>
          <cell r="IH33">
            <v>0</v>
          </cell>
          <cell r="II33">
            <v>0</v>
          </cell>
          <cell r="IJ33">
            <v>0</v>
          </cell>
          <cell r="IK33">
            <v>0</v>
          </cell>
          <cell r="IL33">
            <v>0</v>
          </cell>
          <cell r="IM33">
            <v>0</v>
          </cell>
          <cell r="IN33">
            <v>0</v>
          </cell>
          <cell r="IO33">
            <v>0</v>
          </cell>
          <cell r="IP33">
            <v>0</v>
          </cell>
          <cell r="IQ33">
            <v>0</v>
          </cell>
          <cell r="IR33">
            <v>0</v>
          </cell>
          <cell r="IS33">
            <v>0</v>
          </cell>
          <cell r="IT33">
            <v>0</v>
          </cell>
          <cell r="IU33">
            <v>0</v>
          </cell>
        </row>
        <row r="34">
          <cell r="A34" t="str">
            <v>TI IN</v>
          </cell>
          <cell r="B34" t="str">
            <v>Tube Investments Of India</v>
          </cell>
          <cell r="C34" t="str">
            <v>Auto Ancillaries</v>
          </cell>
          <cell r="D34">
            <v>0</v>
          </cell>
          <cell r="E34">
            <v>0</v>
          </cell>
          <cell r="F34">
            <v>0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  <cell r="K34">
            <v>0</v>
          </cell>
          <cell r="L34">
            <v>3287.2</v>
          </cell>
          <cell r="M34">
            <v>3515.5</v>
          </cell>
          <cell r="N34">
            <v>3577.9</v>
          </cell>
          <cell r="O34">
            <v>4252.8999999999996</v>
          </cell>
          <cell r="P34">
            <v>4109</v>
          </cell>
          <cell r="Q34">
            <v>3898.6</v>
          </cell>
          <cell r="R34">
            <v>3992.2</v>
          </cell>
          <cell r="S34">
            <v>3842</v>
          </cell>
          <cell r="T34">
            <v>4135.5</v>
          </cell>
          <cell r="U34">
            <v>4567.8999999999996</v>
          </cell>
          <cell r="V34">
            <v>4232.2</v>
          </cell>
          <cell r="W34">
            <v>4682.8</v>
          </cell>
          <cell r="X34">
            <v>4727.8999999999996</v>
          </cell>
          <cell r="Y34">
            <v>4246.3999999999996</v>
          </cell>
          <cell r="Z34">
            <v>4176.1000000000004</v>
          </cell>
          <cell r="AA34">
            <v>4868.6000000000004</v>
          </cell>
          <cell r="AB34">
            <v>5381.6</v>
          </cell>
          <cell r="AC34">
            <v>6383.3</v>
          </cell>
          <cell r="AD34">
            <v>4389.3</v>
          </cell>
          <cell r="AE34">
            <v>4735.9000000000005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-266.89999999999998</v>
          </cell>
          <cell r="AO34">
            <v>-290.39999999999998</v>
          </cell>
          <cell r="AP34">
            <v>-277.3</v>
          </cell>
          <cell r="AQ34">
            <v>-210.2</v>
          </cell>
          <cell r="AR34">
            <v>-327.10000000000002</v>
          </cell>
          <cell r="AS34">
            <v>-351.1</v>
          </cell>
          <cell r="AT34">
            <v>-300.7</v>
          </cell>
          <cell r="AU34">
            <v>-253.5</v>
          </cell>
          <cell r="AV34">
            <v>-320.3</v>
          </cell>
          <cell r="AW34">
            <v>-424.6</v>
          </cell>
          <cell r="AX34">
            <v>-391.2</v>
          </cell>
          <cell r="AY34">
            <v>-331.9</v>
          </cell>
          <cell r="AZ34">
            <v>-395.7</v>
          </cell>
          <cell r="BA34">
            <v>0</v>
          </cell>
          <cell r="BB34">
            <v>0</v>
          </cell>
          <cell r="BC34">
            <v>0</v>
          </cell>
          <cell r="BD34">
            <v>0</v>
          </cell>
          <cell r="BE34">
            <v>0</v>
          </cell>
          <cell r="BF34">
            <v>0</v>
          </cell>
          <cell r="BG34">
            <v>0</v>
          </cell>
          <cell r="BH34">
            <v>0</v>
          </cell>
          <cell r="BI34">
            <v>0</v>
          </cell>
          <cell r="BJ34">
            <v>0</v>
          </cell>
          <cell r="BK34">
            <v>0</v>
          </cell>
          <cell r="BL34">
            <v>0</v>
          </cell>
          <cell r="BM34">
            <v>0</v>
          </cell>
          <cell r="BN34">
            <v>0</v>
          </cell>
          <cell r="BO34">
            <v>0</v>
          </cell>
          <cell r="BP34">
            <v>-2047.7</v>
          </cell>
          <cell r="BQ34">
            <v>-2301.8000000000002</v>
          </cell>
          <cell r="BR34">
            <v>-1849.3</v>
          </cell>
          <cell r="BS34">
            <v>-2385.6</v>
          </cell>
          <cell r="BT34">
            <v>-2385.3000000000002</v>
          </cell>
          <cell r="BU34">
            <v>-2069.6999999999998</v>
          </cell>
          <cell r="BV34">
            <v>-2154.6999999999998</v>
          </cell>
          <cell r="BW34">
            <v>-2279.5</v>
          </cell>
          <cell r="BX34">
            <v>-2437.1</v>
          </cell>
          <cell r="BY34">
            <v>-2326.6</v>
          </cell>
          <cell r="BZ34">
            <v>-2395.6</v>
          </cell>
          <cell r="CA34">
            <v>-2607.9</v>
          </cell>
          <cell r="CB34">
            <v>-2919.1</v>
          </cell>
          <cell r="CC34">
            <v>-2665.4</v>
          </cell>
          <cell r="CD34">
            <v>-2566.5</v>
          </cell>
          <cell r="CE34">
            <v>-2906.4</v>
          </cell>
          <cell r="CF34">
            <v>-3559.3</v>
          </cell>
          <cell r="CG34">
            <v>-4438</v>
          </cell>
          <cell r="CH34">
            <v>-2776.7</v>
          </cell>
          <cell r="CI34">
            <v>-2924.9</v>
          </cell>
          <cell r="CJ34">
            <v>0</v>
          </cell>
          <cell r="CK34">
            <v>0</v>
          </cell>
          <cell r="CL34">
            <v>0</v>
          </cell>
          <cell r="CM34">
            <v>0</v>
          </cell>
          <cell r="CN34">
            <v>0</v>
          </cell>
          <cell r="CO34">
            <v>0</v>
          </cell>
          <cell r="CP34">
            <v>0</v>
          </cell>
          <cell r="CQ34">
            <v>0</v>
          </cell>
          <cell r="CR34">
            <v>94</v>
          </cell>
          <cell r="CS34">
            <v>149.5</v>
          </cell>
          <cell r="CT34">
            <v>-124.9</v>
          </cell>
          <cell r="CU34">
            <v>-60.5</v>
          </cell>
          <cell r="CV34">
            <v>83</v>
          </cell>
          <cell r="CW34">
            <v>-16.7</v>
          </cell>
          <cell r="CX34">
            <v>-11.7</v>
          </cell>
          <cell r="CY34">
            <v>164.1</v>
          </cell>
          <cell r="CZ34">
            <v>234.3</v>
          </cell>
          <cell r="DA34">
            <v>-112.9</v>
          </cell>
          <cell r="DB34">
            <v>109.9</v>
          </cell>
          <cell r="DC34">
            <v>-93.1</v>
          </cell>
          <cell r="DD34">
            <v>214.6</v>
          </cell>
          <cell r="DE34">
            <v>54.4</v>
          </cell>
          <cell r="DF34">
            <v>17.7</v>
          </cell>
          <cell r="DG34">
            <v>-172.9</v>
          </cell>
          <cell r="DH34">
            <v>194.3</v>
          </cell>
          <cell r="DI34">
            <v>295.8</v>
          </cell>
          <cell r="DJ34">
            <v>-175.9</v>
          </cell>
          <cell r="DK34">
            <v>-204.4</v>
          </cell>
          <cell r="DL34">
            <v>0</v>
          </cell>
          <cell r="DM34">
            <v>0</v>
          </cell>
          <cell r="DN34">
            <v>0</v>
          </cell>
          <cell r="DO34">
            <v>0</v>
          </cell>
          <cell r="DP34">
            <v>0</v>
          </cell>
          <cell r="DQ34">
            <v>0</v>
          </cell>
          <cell r="DR34">
            <v>0</v>
          </cell>
          <cell r="DS34">
            <v>0</v>
          </cell>
          <cell r="DT34">
            <v>0</v>
          </cell>
          <cell r="DU34">
            <v>0</v>
          </cell>
          <cell r="DV34">
            <v>0</v>
          </cell>
          <cell r="DW34">
            <v>0</v>
          </cell>
          <cell r="DX34">
            <v>0</v>
          </cell>
          <cell r="DY34">
            <v>0</v>
          </cell>
          <cell r="DZ34">
            <v>0</v>
          </cell>
          <cell r="EA34">
            <v>0</v>
          </cell>
          <cell r="EB34">
            <v>0</v>
          </cell>
          <cell r="EC34">
            <v>0</v>
          </cell>
          <cell r="ED34">
            <v>0</v>
          </cell>
          <cell r="EE34">
            <v>0</v>
          </cell>
          <cell r="EF34">
            <v>0</v>
          </cell>
          <cell r="EG34">
            <v>0</v>
          </cell>
          <cell r="EH34">
            <v>0</v>
          </cell>
          <cell r="EI34">
            <v>0</v>
          </cell>
          <cell r="EJ34">
            <v>0</v>
          </cell>
          <cell r="EK34">
            <v>0</v>
          </cell>
          <cell r="EL34">
            <v>0</v>
          </cell>
          <cell r="EM34">
            <v>0</v>
          </cell>
          <cell r="EN34">
            <v>0</v>
          </cell>
          <cell r="EO34">
            <v>0</v>
          </cell>
          <cell r="EP34">
            <v>0</v>
          </cell>
          <cell r="EQ34">
            <v>0</v>
          </cell>
          <cell r="ER34">
            <v>0</v>
          </cell>
          <cell r="ES34">
            <v>0</v>
          </cell>
          <cell r="ET34">
            <v>0</v>
          </cell>
          <cell r="EU34">
            <v>0</v>
          </cell>
          <cell r="EV34">
            <v>-158.5</v>
          </cell>
          <cell r="EW34">
            <v>-234.3</v>
          </cell>
          <cell r="EX34">
            <v>-166.9</v>
          </cell>
          <cell r="EY34">
            <v>-211.5</v>
          </cell>
          <cell r="EZ34">
            <v>-229.6</v>
          </cell>
          <cell r="FA34">
            <v>-254.6</v>
          </cell>
          <cell r="FB34">
            <v>-268.10000000000002</v>
          </cell>
          <cell r="FC34">
            <v>-202.2</v>
          </cell>
          <cell r="FD34">
            <v>-286.5</v>
          </cell>
          <cell r="FE34">
            <v>-305.5</v>
          </cell>
          <cell r="FF34">
            <v>-296.8</v>
          </cell>
          <cell r="FG34">
            <v>-273.60000000000002</v>
          </cell>
          <cell r="FH34">
            <v>-312.89999999999998</v>
          </cell>
          <cell r="FI34">
            <v>-337.9</v>
          </cell>
          <cell r="FJ34">
            <v>-341.6</v>
          </cell>
          <cell r="FK34">
            <v>-354.4</v>
          </cell>
          <cell r="FL34">
            <v>-381.2</v>
          </cell>
          <cell r="FM34">
            <v>-427.5</v>
          </cell>
          <cell r="FN34">
            <v>-388.5</v>
          </cell>
          <cell r="FO34">
            <v>-354.7</v>
          </cell>
          <cell r="FP34">
            <v>0</v>
          </cell>
          <cell r="FQ34">
            <v>0</v>
          </cell>
          <cell r="FR34">
            <v>0</v>
          </cell>
          <cell r="FS34">
            <v>0</v>
          </cell>
          <cell r="FT34">
            <v>0</v>
          </cell>
          <cell r="FU34">
            <v>0</v>
          </cell>
          <cell r="FV34">
            <v>0</v>
          </cell>
          <cell r="FW34">
            <v>0</v>
          </cell>
          <cell r="FX34">
            <v>-595.9</v>
          </cell>
          <cell r="FY34">
            <v>-563.4</v>
          </cell>
          <cell r="FZ34">
            <v>-754</v>
          </cell>
          <cell r="GA34">
            <v>-914.3</v>
          </cell>
          <cell r="GB34">
            <v>-803.5</v>
          </cell>
          <cell r="GC34">
            <v>-738.8</v>
          </cell>
          <cell r="GD34">
            <v>-824.1</v>
          </cell>
          <cell r="GE34">
            <v>-885</v>
          </cell>
          <cell r="GF34">
            <v>-896</v>
          </cell>
          <cell r="GG34">
            <v>-966.8</v>
          </cell>
          <cell r="GH34">
            <v>-866.7</v>
          </cell>
          <cell r="GI34">
            <v>-987</v>
          </cell>
          <cell r="GJ34">
            <v>-963.5</v>
          </cell>
          <cell r="GK34">
            <v>-1010.4</v>
          </cell>
          <cell r="GL34">
            <v>-967.4</v>
          </cell>
          <cell r="GM34">
            <v>-1103.8</v>
          </cell>
          <cell r="GN34">
            <v>-1230.4000000000001</v>
          </cell>
          <cell r="GO34">
            <v>-1267.5999999999999</v>
          </cell>
          <cell r="GP34">
            <v>-1042</v>
          </cell>
          <cell r="GQ34">
            <v>-1147.9000000000001</v>
          </cell>
          <cell r="GR34">
            <v>0</v>
          </cell>
          <cell r="GS34">
            <v>0</v>
          </cell>
          <cell r="GT34">
            <v>0</v>
          </cell>
          <cell r="GU34">
            <v>0</v>
          </cell>
          <cell r="GV34">
            <v>0</v>
          </cell>
          <cell r="GW34">
            <v>0</v>
          </cell>
          <cell r="GX34">
            <v>0</v>
          </cell>
          <cell r="GY34">
            <v>0</v>
          </cell>
          <cell r="GZ34">
            <v>-85.6</v>
          </cell>
          <cell r="HA34">
            <v>-80.8</v>
          </cell>
          <cell r="HB34">
            <v>-90.2</v>
          </cell>
          <cell r="HC34">
            <v>-86.2</v>
          </cell>
          <cell r="HD34">
            <v>-114.3</v>
          </cell>
          <cell r="HE34">
            <v>-110.6</v>
          </cell>
          <cell r="HF34">
            <v>-104.9</v>
          </cell>
          <cell r="HG34">
            <v>-155.80000000000001</v>
          </cell>
          <cell r="HH34">
            <v>-137.30000000000001</v>
          </cell>
          <cell r="HI34">
            <v>-125.4</v>
          </cell>
          <cell r="HJ34">
            <v>-122.5</v>
          </cell>
          <cell r="HK34">
            <v>-118.7</v>
          </cell>
          <cell r="HL34">
            <v>-126.3</v>
          </cell>
          <cell r="HM34">
            <v>-123.9</v>
          </cell>
          <cell r="HN34">
            <v>-138.80000000000001</v>
          </cell>
          <cell r="HO34">
            <v>-142.5</v>
          </cell>
          <cell r="HP34">
            <v>-144.9</v>
          </cell>
          <cell r="HQ34">
            <v>-146.30000000000001</v>
          </cell>
          <cell r="HR34">
            <v>-138.69999999999999</v>
          </cell>
          <cell r="HS34">
            <v>-161.30000000000001</v>
          </cell>
          <cell r="HT34">
            <v>0</v>
          </cell>
          <cell r="HU34">
            <v>0</v>
          </cell>
          <cell r="HV34">
            <v>0</v>
          </cell>
          <cell r="HW34">
            <v>0</v>
          </cell>
          <cell r="HX34">
            <v>0</v>
          </cell>
          <cell r="HY34">
            <v>0</v>
          </cell>
          <cell r="HZ34">
            <v>0</v>
          </cell>
          <cell r="IA34">
            <v>0</v>
          </cell>
          <cell r="IB34">
            <v>0</v>
          </cell>
          <cell r="IC34">
            <v>0</v>
          </cell>
          <cell r="ID34">
            <v>0</v>
          </cell>
          <cell r="IE34">
            <v>0</v>
          </cell>
          <cell r="IF34">
            <v>0</v>
          </cell>
          <cell r="IG34">
            <v>0</v>
          </cell>
          <cell r="IH34">
            <v>0</v>
          </cell>
          <cell r="II34">
            <v>0</v>
          </cell>
          <cell r="IJ34">
            <v>0</v>
          </cell>
          <cell r="IK34">
            <v>0</v>
          </cell>
          <cell r="IL34">
            <v>0</v>
          </cell>
          <cell r="IM34">
            <v>0</v>
          </cell>
          <cell r="IN34">
            <v>0</v>
          </cell>
          <cell r="IO34">
            <v>0</v>
          </cell>
          <cell r="IP34">
            <v>0</v>
          </cell>
          <cell r="IQ34">
            <v>0</v>
          </cell>
          <cell r="IR34">
            <v>0</v>
          </cell>
          <cell r="IS34">
            <v>0</v>
          </cell>
          <cell r="IT34">
            <v>0</v>
          </cell>
          <cell r="IU34">
            <v>0</v>
          </cell>
        </row>
        <row r="35">
          <cell r="A35" t="str">
            <v>SF IN</v>
          </cell>
          <cell r="B35" t="str">
            <v>Sundram Fasteners</v>
          </cell>
          <cell r="C35" t="str">
            <v>Auto Ancillaries</v>
          </cell>
          <cell r="D35">
            <v>1197</v>
          </cell>
          <cell r="E35">
            <v>1276.3</v>
          </cell>
          <cell r="F35">
            <v>1294.7</v>
          </cell>
          <cell r="G35">
            <v>1426.4</v>
          </cell>
          <cell r="H35">
            <v>1367.1999999999998</v>
          </cell>
          <cell r="I35">
            <v>1533.5</v>
          </cell>
          <cell r="J35">
            <v>1577.9</v>
          </cell>
          <cell r="K35">
            <v>3264.3</v>
          </cell>
          <cell r="L35">
            <v>2313.9</v>
          </cell>
          <cell r="M35">
            <v>2549.1999999999998</v>
          </cell>
          <cell r="N35">
            <v>2764.7999999999997</v>
          </cell>
          <cell r="O35">
            <v>2744.5</v>
          </cell>
          <cell r="P35">
            <v>2834.7</v>
          </cell>
          <cell r="Q35">
            <v>2943.2</v>
          </cell>
          <cell r="R35">
            <v>2949.5</v>
          </cell>
          <cell r="S35">
            <v>3091.1</v>
          </cell>
          <cell r="T35">
            <v>3241</v>
          </cell>
          <cell r="U35">
            <v>3487.1000000000004</v>
          </cell>
          <cell r="V35">
            <v>3366.1000000000004</v>
          </cell>
          <cell r="W35">
            <v>3327.3</v>
          </cell>
          <cell r="X35">
            <v>3375.5</v>
          </cell>
          <cell r="Y35">
            <v>3363.2000000000003</v>
          </cell>
          <cell r="Z35">
            <v>3305.7</v>
          </cell>
          <cell r="AA35">
            <v>3464.6000000000004</v>
          </cell>
          <cell r="AB35">
            <v>4007</v>
          </cell>
          <cell r="AC35">
            <v>4274.1000000000004</v>
          </cell>
          <cell r="AD35">
            <v>3087.8999999999996</v>
          </cell>
          <cell r="AE35">
            <v>2407.2000000000003</v>
          </cell>
          <cell r="AF35">
            <v>-142.9</v>
          </cell>
          <cell r="AG35">
            <v>-150.4</v>
          </cell>
          <cell r="AH35">
            <v>-157.4</v>
          </cell>
          <cell r="AI35">
            <v>-162</v>
          </cell>
          <cell r="AJ35">
            <v>-156.80000000000001</v>
          </cell>
          <cell r="AK35">
            <v>-174.1</v>
          </cell>
          <cell r="AL35">
            <v>-183.3</v>
          </cell>
          <cell r="AM35">
            <v>-337.5</v>
          </cell>
          <cell r="AN35">
            <v>-232.3</v>
          </cell>
          <cell r="AO35">
            <v>-270.3</v>
          </cell>
          <cell r="AP35">
            <v>-288.10000000000002</v>
          </cell>
          <cell r="AQ35">
            <v>-286.2</v>
          </cell>
          <cell r="AR35">
            <v>-310.8</v>
          </cell>
          <cell r="AS35">
            <v>-307.3</v>
          </cell>
          <cell r="AT35">
            <v>-298.60000000000002</v>
          </cell>
          <cell r="AU35">
            <v>-281.89999999999998</v>
          </cell>
          <cell r="AV35">
            <v>-328.2</v>
          </cell>
          <cell r="AW35">
            <v>-358.1</v>
          </cell>
          <cell r="AX35">
            <v>-321.2</v>
          </cell>
          <cell r="AY35">
            <v>-419.6</v>
          </cell>
          <cell r="AZ35">
            <v>-392.8</v>
          </cell>
          <cell r="BA35">
            <v>-381.2</v>
          </cell>
          <cell r="BB35">
            <v>-330.6</v>
          </cell>
          <cell r="BC35">
            <v>-345.3</v>
          </cell>
          <cell r="BD35">
            <v>-370</v>
          </cell>
          <cell r="BE35">
            <v>-394.1</v>
          </cell>
          <cell r="BF35">
            <v>-221.7</v>
          </cell>
          <cell r="BG35">
            <v>-149.6</v>
          </cell>
          <cell r="BH35">
            <v>-394.1</v>
          </cell>
          <cell r="BI35">
            <v>-384.8</v>
          </cell>
          <cell r="BJ35">
            <v>-413.7</v>
          </cell>
          <cell r="BK35">
            <v>-442.3</v>
          </cell>
          <cell r="BL35">
            <v>-456.8</v>
          </cell>
          <cell r="BM35">
            <v>-514.70000000000005</v>
          </cell>
          <cell r="BN35">
            <v>-520.4</v>
          </cell>
          <cell r="BO35">
            <v>-1417.4</v>
          </cell>
          <cell r="BP35">
            <v>-911</v>
          </cell>
          <cell r="BQ35">
            <v>-1035.4000000000001</v>
          </cell>
          <cell r="BR35">
            <v>-1091.4000000000001</v>
          </cell>
          <cell r="BS35">
            <v>-1226.5</v>
          </cell>
          <cell r="BT35">
            <v>-1120.9000000000001</v>
          </cell>
          <cell r="BU35">
            <v>-1250.9000000000001</v>
          </cell>
          <cell r="BV35">
            <v>-1130.7</v>
          </cell>
          <cell r="BW35">
            <v>-1221.7</v>
          </cell>
          <cell r="BX35">
            <v>-1204.0999999999999</v>
          </cell>
          <cell r="BY35">
            <v>-1362.1</v>
          </cell>
          <cell r="BZ35">
            <v>-1362.9</v>
          </cell>
          <cell r="CA35">
            <v>-1392.5</v>
          </cell>
          <cell r="CB35">
            <v>-1331</v>
          </cell>
          <cell r="CC35">
            <v>-1328.1</v>
          </cell>
          <cell r="CD35">
            <v>-1319.7</v>
          </cell>
          <cell r="CE35">
            <v>-1460</v>
          </cell>
          <cell r="CF35">
            <v>-1661.7</v>
          </cell>
          <cell r="CG35">
            <v>-1941.9</v>
          </cell>
          <cell r="CH35">
            <v>-1276.4000000000001</v>
          </cell>
          <cell r="CI35">
            <v>-1117.5</v>
          </cell>
          <cell r="CJ35">
            <v>28.9</v>
          </cell>
          <cell r="CK35">
            <v>-21.9</v>
          </cell>
          <cell r="CL35">
            <v>17.7</v>
          </cell>
          <cell r="CM35">
            <v>32.1</v>
          </cell>
          <cell r="CN35">
            <v>27.8</v>
          </cell>
          <cell r="CO35">
            <v>18.899999999999999</v>
          </cell>
          <cell r="CP35">
            <v>13.6</v>
          </cell>
          <cell r="CQ35">
            <v>118.3</v>
          </cell>
          <cell r="CR35">
            <v>18</v>
          </cell>
          <cell r="CS35">
            <v>65.8</v>
          </cell>
          <cell r="CT35">
            <v>14.7</v>
          </cell>
          <cell r="CU35">
            <v>244.1</v>
          </cell>
          <cell r="CV35">
            <v>18.2</v>
          </cell>
          <cell r="CW35">
            <v>8.6</v>
          </cell>
          <cell r="CX35">
            <v>-23</v>
          </cell>
          <cell r="CY35">
            <v>67.2</v>
          </cell>
          <cell r="CZ35">
            <v>-60.9</v>
          </cell>
          <cell r="DA35">
            <v>-15.8</v>
          </cell>
          <cell r="DB35">
            <v>8.6999999999999993</v>
          </cell>
          <cell r="DC35">
            <v>113.1</v>
          </cell>
          <cell r="DD35">
            <v>-17</v>
          </cell>
          <cell r="DE35">
            <v>3.7</v>
          </cell>
          <cell r="DF35">
            <v>51.9</v>
          </cell>
          <cell r="DG35">
            <v>79.3</v>
          </cell>
          <cell r="DH35">
            <v>-5.3</v>
          </cell>
          <cell r="DI35">
            <v>70</v>
          </cell>
          <cell r="DJ35">
            <v>-71.8</v>
          </cell>
          <cell r="DK35">
            <v>-19.5</v>
          </cell>
          <cell r="DL35">
            <v>0</v>
          </cell>
          <cell r="DM35">
            <v>0</v>
          </cell>
          <cell r="DN35">
            <v>0</v>
          </cell>
          <cell r="DO35">
            <v>0</v>
          </cell>
          <cell r="DP35">
            <v>0</v>
          </cell>
          <cell r="DQ35">
            <v>0</v>
          </cell>
          <cell r="DR35">
            <v>0</v>
          </cell>
          <cell r="DS35">
            <v>0</v>
          </cell>
          <cell r="DT35">
            <v>0</v>
          </cell>
          <cell r="DU35">
            <v>0</v>
          </cell>
          <cell r="DV35">
            <v>0</v>
          </cell>
          <cell r="DW35">
            <v>0</v>
          </cell>
          <cell r="DX35">
            <v>0</v>
          </cell>
          <cell r="DY35">
            <v>0</v>
          </cell>
          <cell r="DZ35">
            <v>0</v>
          </cell>
          <cell r="EA35">
            <v>0</v>
          </cell>
          <cell r="EB35">
            <v>0</v>
          </cell>
          <cell r="EC35">
            <v>0</v>
          </cell>
          <cell r="ED35">
            <v>0</v>
          </cell>
          <cell r="EE35">
            <v>0</v>
          </cell>
          <cell r="EF35">
            <v>0</v>
          </cell>
          <cell r="EG35">
            <v>0</v>
          </cell>
          <cell r="EH35">
            <v>0</v>
          </cell>
          <cell r="EI35">
            <v>0</v>
          </cell>
          <cell r="EJ35">
            <v>0</v>
          </cell>
          <cell r="EK35">
            <v>0</v>
          </cell>
          <cell r="EL35">
            <v>0</v>
          </cell>
          <cell r="EM35">
            <v>0</v>
          </cell>
          <cell r="EN35">
            <v>-109.8</v>
          </cell>
          <cell r="EO35">
            <v>-106.4</v>
          </cell>
          <cell r="EP35">
            <v>-146.29999999999998</v>
          </cell>
          <cell r="EQ35">
            <v>-117.69999999999999</v>
          </cell>
          <cell r="ER35">
            <v>-127.2</v>
          </cell>
          <cell r="ES35">
            <v>-139.29999999999998</v>
          </cell>
          <cell r="ET35">
            <v>-142.79999999999998</v>
          </cell>
          <cell r="EU35">
            <v>-246.20000000000002</v>
          </cell>
          <cell r="EV35">
            <v>-167.79999999999998</v>
          </cell>
          <cell r="EW35">
            <v>-189.5</v>
          </cell>
          <cell r="EX35">
            <v>-216.1</v>
          </cell>
          <cell r="EY35">
            <v>-165.8</v>
          </cell>
          <cell r="EZ35">
            <v>-185.9</v>
          </cell>
          <cell r="FA35">
            <v>-200.7</v>
          </cell>
          <cell r="FB35">
            <v>-208.7</v>
          </cell>
          <cell r="FC35">
            <v>-204.2</v>
          </cell>
          <cell r="FD35">
            <v>-224.7</v>
          </cell>
          <cell r="FE35">
            <v>-247</v>
          </cell>
          <cell r="FF35">
            <v>-261.7</v>
          </cell>
          <cell r="FG35">
            <v>-278.5</v>
          </cell>
          <cell r="FH35">
            <v>-253.9</v>
          </cell>
          <cell r="FI35">
            <v>-280.89999999999998</v>
          </cell>
          <cell r="FJ35">
            <v>-279.3</v>
          </cell>
          <cell r="FK35">
            <v>-278.89999999999998</v>
          </cell>
          <cell r="FL35">
            <v>-293.7</v>
          </cell>
          <cell r="FM35">
            <v>-307</v>
          </cell>
          <cell r="FN35">
            <v>-244.2</v>
          </cell>
          <cell r="FO35">
            <v>-264.5</v>
          </cell>
          <cell r="FP35">
            <v>-368</v>
          </cell>
          <cell r="FQ35">
            <v>-408.3</v>
          </cell>
          <cell r="FR35">
            <v>-403</v>
          </cell>
          <cell r="FS35">
            <v>-510</v>
          </cell>
          <cell r="FT35">
            <v>-442</v>
          </cell>
          <cell r="FU35">
            <v>-480.5</v>
          </cell>
          <cell r="FV35">
            <v>-524.4</v>
          </cell>
          <cell r="FW35">
            <v>-1059.7</v>
          </cell>
          <cell r="FX35">
            <v>-701.8</v>
          </cell>
          <cell r="FY35">
            <v>-813.7</v>
          </cell>
          <cell r="FZ35">
            <v>-825.6</v>
          </cell>
          <cell r="GA35">
            <v>-987.59999999999991</v>
          </cell>
          <cell r="GB35">
            <v>-863.6</v>
          </cell>
          <cell r="GC35">
            <v>-860.90000000000009</v>
          </cell>
          <cell r="GD35">
            <v>-897.5</v>
          </cell>
          <cell r="GE35">
            <v>-1027.5999999999999</v>
          </cell>
          <cell r="GF35">
            <v>-927.9</v>
          </cell>
          <cell r="GG35">
            <v>-989.9</v>
          </cell>
          <cell r="GH35">
            <v>-999.19999999999993</v>
          </cell>
          <cell r="GI35">
            <v>-1088.0999999999999</v>
          </cell>
          <cell r="GJ35">
            <v>-985.6</v>
          </cell>
          <cell r="GK35">
            <v>-975.7</v>
          </cell>
          <cell r="GL35">
            <v>-1041.1999999999998</v>
          </cell>
          <cell r="GM35">
            <v>-1154.6999999999998</v>
          </cell>
          <cell r="GN35">
            <v>-1085.9000000000001</v>
          </cell>
          <cell r="GO35">
            <v>-1170.9000000000001</v>
          </cell>
          <cell r="GP35">
            <v>-938.8</v>
          </cell>
          <cell r="GQ35">
            <v>-689.40000000000009</v>
          </cell>
          <cell r="GR35">
            <v>-32.1</v>
          </cell>
          <cell r="GS35">
            <v>-31.4</v>
          </cell>
          <cell r="GT35">
            <v>-33.4</v>
          </cell>
          <cell r="GU35">
            <v>-33</v>
          </cell>
          <cell r="GV35">
            <v>-34</v>
          </cell>
          <cell r="GW35">
            <v>-34.799999999999997</v>
          </cell>
          <cell r="GX35">
            <v>-36.6</v>
          </cell>
          <cell r="GY35">
            <v>-92.3</v>
          </cell>
          <cell r="GZ35">
            <v>-54.1</v>
          </cell>
          <cell r="HA35">
            <v>-58.5</v>
          </cell>
          <cell r="HB35">
            <v>-57.1</v>
          </cell>
          <cell r="HC35">
            <v>-63.6</v>
          </cell>
          <cell r="HD35">
            <v>-65</v>
          </cell>
          <cell r="HE35">
            <v>-65.099999999999994</v>
          </cell>
          <cell r="HF35">
            <v>-71.8</v>
          </cell>
          <cell r="HG35">
            <v>-72</v>
          </cell>
          <cell r="HH35">
            <v>-72.599999999999994</v>
          </cell>
          <cell r="HI35">
            <v>-74.099999999999994</v>
          </cell>
          <cell r="HJ35">
            <v>-78.8</v>
          </cell>
          <cell r="HK35">
            <v>-75.7</v>
          </cell>
          <cell r="HL35">
            <v>-82.6</v>
          </cell>
          <cell r="HM35">
            <v>-85.5</v>
          </cell>
          <cell r="HN35">
            <v>-78.900000000000006</v>
          </cell>
          <cell r="HO35">
            <v>-95.3</v>
          </cell>
          <cell r="HP35">
            <v>-101.6</v>
          </cell>
          <cell r="HQ35">
            <v>-106.2</v>
          </cell>
          <cell r="HR35">
            <v>-111</v>
          </cell>
          <cell r="HS35">
            <v>-103.6</v>
          </cell>
          <cell r="HT35">
            <v>0</v>
          </cell>
          <cell r="HU35">
            <v>0</v>
          </cell>
          <cell r="HV35">
            <v>0</v>
          </cell>
          <cell r="HW35">
            <v>0</v>
          </cell>
          <cell r="HX35">
            <v>0</v>
          </cell>
          <cell r="HY35">
            <v>0</v>
          </cell>
          <cell r="HZ35">
            <v>0</v>
          </cell>
          <cell r="IA35">
            <v>0</v>
          </cell>
          <cell r="IB35">
            <v>0</v>
          </cell>
          <cell r="IC35">
            <v>0</v>
          </cell>
          <cell r="ID35">
            <v>0</v>
          </cell>
          <cell r="IE35">
            <v>0</v>
          </cell>
          <cell r="IF35">
            <v>0</v>
          </cell>
          <cell r="IG35">
            <v>0</v>
          </cell>
          <cell r="IH35">
            <v>0</v>
          </cell>
          <cell r="II35">
            <v>0</v>
          </cell>
          <cell r="IJ35">
            <v>0</v>
          </cell>
          <cell r="IK35">
            <v>0</v>
          </cell>
          <cell r="IL35">
            <v>0</v>
          </cell>
          <cell r="IM35">
            <v>0</v>
          </cell>
          <cell r="IN35">
            <v>0</v>
          </cell>
          <cell r="IO35">
            <v>0</v>
          </cell>
          <cell r="IP35">
            <v>0</v>
          </cell>
          <cell r="IQ35">
            <v>0</v>
          </cell>
          <cell r="IR35">
            <v>0</v>
          </cell>
          <cell r="IS35">
            <v>0</v>
          </cell>
          <cell r="IT35">
            <v>0</v>
          </cell>
          <cell r="IU35">
            <v>0</v>
          </cell>
        </row>
        <row r="36">
          <cell r="A36" t="str">
            <v>Auto - 2/3/4 wheelers</v>
          </cell>
          <cell r="B36" t="str">
            <v>Auto - 2/3/4 wheelers</v>
          </cell>
        </row>
        <row r="37">
          <cell r="A37" t="str">
            <v>Auto - 2&amp;3 wheelers</v>
          </cell>
          <cell r="B37" t="str">
            <v>Auto - 2&amp;3 wheelers</v>
          </cell>
        </row>
        <row r="38">
          <cell r="A38" t="str">
            <v>BJAUT IN</v>
          </cell>
          <cell r="B38" t="str">
            <v>Bajaj Auto</v>
          </cell>
          <cell r="C38" t="str">
            <v>Auto - 2&amp;3 wheelers</v>
          </cell>
          <cell r="D38">
            <v>12112</v>
          </cell>
          <cell r="E38">
            <v>11974.3</v>
          </cell>
          <cell r="F38">
            <v>12771.2</v>
          </cell>
          <cell r="G38">
            <v>12397.3</v>
          </cell>
          <cell r="H38">
            <v>12158.2</v>
          </cell>
          <cell r="I38">
            <v>14419.1</v>
          </cell>
          <cell r="J38">
            <v>14938.6</v>
          </cell>
          <cell r="K38">
            <v>14550.4</v>
          </cell>
          <cell r="L38">
            <v>13759.5</v>
          </cell>
          <cell r="M38">
            <v>16479.400000000001</v>
          </cell>
          <cell r="N38">
            <v>18422.3</v>
          </cell>
          <cell r="O38">
            <v>18661.8</v>
          </cell>
          <cell r="P38">
            <v>18592.5</v>
          </cell>
          <cell r="Q38">
            <v>21306.3</v>
          </cell>
          <cell r="R38">
            <v>22847.4</v>
          </cell>
          <cell r="S38" t="e">
            <v>#REF!</v>
          </cell>
          <cell r="T38" t="e">
            <v>#REF!</v>
          </cell>
          <cell r="U38" t="e">
            <v>#REF!</v>
          </cell>
          <cell r="V38" t="e">
            <v>#REF!</v>
          </cell>
          <cell r="W38" t="e">
            <v>#REF!</v>
          </cell>
          <cell r="X38" t="e">
            <v>#REF!</v>
          </cell>
          <cell r="Y38" t="e">
            <v>#REF!</v>
          </cell>
          <cell r="Z38" t="e">
            <v>#REF!</v>
          </cell>
          <cell r="AA38" t="e">
            <v>#REF!</v>
          </cell>
          <cell r="AB38" t="e">
            <v>#REF!</v>
          </cell>
          <cell r="AC38" t="e">
            <v>#REF!</v>
          </cell>
          <cell r="AD38" t="e">
            <v>#REF!</v>
          </cell>
          <cell r="AE38" t="e">
            <v>#REF!</v>
          </cell>
          <cell r="AF38">
            <v>-1430.2</v>
          </cell>
          <cell r="AG38">
            <v>-1473.6</v>
          </cell>
          <cell r="AH38">
            <v>-1514</v>
          </cell>
          <cell r="AI38">
            <v>-1473.9</v>
          </cell>
          <cell r="AJ38">
            <v>-1336</v>
          </cell>
          <cell r="AK38">
            <v>-1787.1</v>
          </cell>
          <cell r="AL38">
            <v>-1795.5</v>
          </cell>
          <cell r="AM38">
            <v>-1714.6</v>
          </cell>
          <cell r="AN38">
            <v>-1498.2</v>
          </cell>
          <cell r="AO38">
            <v>-1996.9</v>
          </cell>
          <cell r="AP38">
            <v>-2365.6</v>
          </cell>
          <cell r="AQ38">
            <v>-2191.8000000000002</v>
          </cell>
          <cell r="AR38">
            <v>-2251</v>
          </cell>
          <cell r="AS38">
            <v>-2636.8</v>
          </cell>
          <cell r="AT38">
            <v>-2838</v>
          </cell>
          <cell r="AU38">
            <v>-3079</v>
          </cell>
          <cell r="AV38">
            <v>-3027</v>
          </cell>
          <cell r="AW38">
            <v>-3391.7</v>
          </cell>
          <cell r="AX38">
            <v>-3584.7</v>
          </cell>
          <cell r="AY38">
            <v>-3135.2</v>
          </cell>
          <cell r="AZ38">
            <v>-2524.9</v>
          </cell>
          <cell r="BA38">
            <v>-2756</v>
          </cell>
          <cell r="BB38">
            <v>-2971.3</v>
          </cell>
          <cell r="BC38">
            <v>-2014.4</v>
          </cell>
          <cell r="BD38">
            <v>-1715.6</v>
          </cell>
          <cell r="BE38">
            <v>-1970.8</v>
          </cell>
          <cell r="BF38">
            <v>-2318.3000000000002</v>
          </cell>
          <cell r="BG38">
            <v>-1106</v>
          </cell>
          <cell r="BH38">
            <v>-6708.8</v>
          </cell>
          <cell r="BI38">
            <v>-6870.6</v>
          </cell>
          <cell r="BJ38">
            <v>-7276.3</v>
          </cell>
          <cell r="BK38">
            <v>-6353.1</v>
          </cell>
          <cell r="BL38">
            <v>-6854.1</v>
          </cell>
          <cell r="BM38">
            <v>-8397.1</v>
          </cell>
          <cell r="BN38">
            <v>-8788.7000000000007</v>
          </cell>
          <cell r="BO38">
            <v>-8058.2</v>
          </cell>
          <cell r="BP38">
            <v>-8170.5</v>
          </cell>
          <cell r="BQ38">
            <v>-9886.1</v>
          </cell>
          <cell r="BR38">
            <v>-11623.9</v>
          </cell>
          <cell r="BS38">
            <v>-11229.3</v>
          </cell>
          <cell r="BT38">
            <v>-11591.4</v>
          </cell>
          <cell r="BU38">
            <v>-12824.9</v>
          </cell>
          <cell r="BV38">
            <v>-14028.8</v>
          </cell>
          <cell r="BW38">
            <v>-15291</v>
          </cell>
          <cell r="BX38">
            <v>-15319</v>
          </cell>
          <cell r="BY38">
            <v>-17623.400000000001</v>
          </cell>
          <cell r="BZ38">
            <v>-18902.599999999999</v>
          </cell>
          <cell r="CA38">
            <v>-17155.2</v>
          </cell>
          <cell r="CB38">
            <v>-15233.2</v>
          </cell>
          <cell r="CC38">
            <v>-17315.5</v>
          </cell>
          <cell r="CD38">
            <v>-18704.2</v>
          </cell>
          <cell r="CE38">
            <v>-15629.300000000001</v>
          </cell>
          <cell r="CF38">
            <v>-17107.8</v>
          </cell>
          <cell r="CG38">
            <v>-20013.3</v>
          </cell>
          <cell r="CH38">
            <v>-14332.800000000001</v>
          </cell>
          <cell r="CI38">
            <v>-12935.9</v>
          </cell>
          <cell r="CJ38">
            <v>128</v>
          </cell>
          <cell r="CK38">
            <v>352.5</v>
          </cell>
          <cell r="CL38">
            <v>235</v>
          </cell>
          <cell r="CM38">
            <v>-389.8</v>
          </cell>
          <cell r="CN38">
            <v>-41.1</v>
          </cell>
          <cell r="CO38">
            <v>351</v>
          </cell>
          <cell r="CP38">
            <v>270.10000000000002</v>
          </cell>
          <cell r="CQ38">
            <v>-474.1</v>
          </cell>
          <cell r="CR38">
            <v>-46.3</v>
          </cell>
          <cell r="CS38">
            <v>-87.3</v>
          </cell>
          <cell r="CT38">
            <v>166.9</v>
          </cell>
          <cell r="CU38">
            <v>-144.30000000000001</v>
          </cell>
          <cell r="CV38">
            <v>167.2</v>
          </cell>
          <cell r="CW38">
            <v>-156.5</v>
          </cell>
          <cell r="CX38">
            <v>49.9</v>
          </cell>
          <cell r="CY38">
            <v>429.5</v>
          </cell>
          <cell r="CZ38">
            <v>-224</v>
          </cell>
          <cell r="DA38">
            <v>-68.400000000000006</v>
          </cell>
          <cell r="DB38">
            <v>46.8</v>
          </cell>
          <cell r="DC38">
            <v>236.6</v>
          </cell>
          <cell r="DD38">
            <v>-27</v>
          </cell>
          <cell r="DE38">
            <v>248.8</v>
          </cell>
          <cell r="DF38">
            <v>67.7</v>
          </cell>
          <cell r="DG38">
            <v>389</v>
          </cell>
          <cell r="DH38">
            <v>-346.5</v>
          </cell>
          <cell r="DI38">
            <v>998.4</v>
          </cell>
          <cell r="DJ38">
            <v>-881.2</v>
          </cell>
          <cell r="DK38">
            <v>-15.6</v>
          </cell>
          <cell r="DL38">
            <v>0</v>
          </cell>
          <cell r="DM38">
            <v>0</v>
          </cell>
          <cell r="DN38">
            <v>0</v>
          </cell>
          <cell r="DO38">
            <v>0</v>
          </cell>
          <cell r="DP38">
            <v>0</v>
          </cell>
          <cell r="DQ38">
            <v>0</v>
          </cell>
          <cell r="DR38">
            <v>0</v>
          </cell>
          <cell r="DS38">
            <v>0</v>
          </cell>
          <cell r="DT38">
            <v>0</v>
          </cell>
          <cell r="DU38">
            <v>0</v>
          </cell>
          <cell r="DV38">
            <v>0</v>
          </cell>
          <cell r="DW38">
            <v>0</v>
          </cell>
          <cell r="DX38">
            <v>0</v>
          </cell>
          <cell r="DY38">
            <v>0</v>
          </cell>
          <cell r="DZ38">
            <v>0</v>
          </cell>
          <cell r="EA38">
            <v>0</v>
          </cell>
          <cell r="EB38">
            <v>0</v>
          </cell>
          <cell r="EC38">
            <v>0</v>
          </cell>
          <cell r="ED38">
            <v>0</v>
          </cell>
          <cell r="EE38">
            <v>0</v>
          </cell>
          <cell r="EF38">
            <v>0</v>
          </cell>
          <cell r="EG38">
            <v>0</v>
          </cell>
          <cell r="EH38">
            <v>0</v>
          </cell>
          <cell r="EI38">
            <v>0</v>
          </cell>
          <cell r="EJ38">
            <v>0</v>
          </cell>
          <cell r="EK38">
            <v>0</v>
          </cell>
          <cell r="EL38">
            <v>0</v>
          </cell>
          <cell r="EM38">
            <v>0</v>
          </cell>
          <cell r="EN38">
            <v>-626.4</v>
          </cell>
          <cell r="EO38">
            <v>-684.1</v>
          </cell>
          <cell r="EP38">
            <v>-781.4</v>
          </cell>
          <cell r="EQ38">
            <v>-746.5</v>
          </cell>
          <cell r="ER38">
            <v>-624.4</v>
          </cell>
          <cell r="ES38">
            <v>-714.6</v>
          </cell>
          <cell r="ET38">
            <v>-673.3</v>
          </cell>
          <cell r="EU38">
            <v>-549.4</v>
          </cell>
          <cell r="EV38">
            <v>-690.1</v>
          </cell>
          <cell r="EW38">
            <v>-592.29999999999995</v>
          </cell>
          <cell r="EX38">
            <v>-609.6</v>
          </cell>
          <cell r="EY38">
            <v>-598.6</v>
          </cell>
          <cell r="EZ38">
            <v>-731.8</v>
          </cell>
          <cell r="FA38">
            <v>-652.4</v>
          </cell>
          <cell r="FB38">
            <v>-675.5</v>
          </cell>
          <cell r="FC38">
            <v>-681.6</v>
          </cell>
          <cell r="FD38">
            <v>-855.8</v>
          </cell>
          <cell r="FE38">
            <v>-725.9</v>
          </cell>
          <cell r="FF38">
            <v>-757.1</v>
          </cell>
          <cell r="FG38">
            <v>-688.2</v>
          </cell>
          <cell r="FH38">
            <v>-977.4</v>
          </cell>
          <cell r="FI38">
            <v>-729.9</v>
          </cell>
          <cell r="FJ38">
            <v>-845.9</v>
          </cell>
          <cell r="FK38">
            <v>-863</v>
          </cell>
          <cell r="FL38">
            <v>-1081.0999999999999</v>
          </cell>
          <cell r="FM38">
            <v>-754.6</v>
          </cell>
          <cell r="FN38">
            <v>-761.5</v>
          </cell>
          <cell r="FO38">
            <v>-946.4</v>
          </cell>
          <cell r="FP38">
            <v>-1508.2</v>
          </cell>
          <cell r="FQ38">
            <v>-1252.1000000000001</v>
          </cell>
          <cell r="FR38">
            <v>-1267.2</v>
          </cell>
          <cell r="FS38">
            <v>-1455.1</v>
          </cell>
          <cell r="FT38">
            <v>-1743.4</v>
          </cell>
          <cell r="FU38">
            <v>-1532.3</v>
          </cell>
          <cell r="FV38">
            <v>-1471.3</v>
          </cell>
          <cell r="FW38">
            <v>-1495.2</v>
          </cell>
          <cell r="FX38">
            <v>-1510</v>
          </cell>
          <cell r="FY38">
            <v>-1522.1000000000001</v>
          </cell>
          <cell r="FZ38">
            <v>-1578.5</v>
          </cell>
          <cell r="GA38">
            <v>-2014.9</v>
          </cell>
          <cell r="GB38">
            <v>-1610.1999999999998</v>
          </cell>
          <cell r="GC38">
            <v>-1879.3</v>
          </cell>
          <cell r="GD38">
            <v>-1773.7</v>
          </cell>
          <cell r="GE38">
            <v>-1865.8</v>
          </cell>
          <cell r="GF38">
            <v>-2019.9999999999998</v>
          </cell>
          <cell r="GG38">
            <v>-2290.1</v>
          </cell>
          <cell r="GH38">
            <v>-2433.1999999999998</v>
          </cell>
          <cell r="GI38">
            <v>-2265.8000000000002</v>
          </cell>
          <cell r="GJ38">
            <v>-2026.4</v>
          </cell>
          <cell r="GK38">
            <v>-1994.2</v>
          </cell>
          <cell r="GL38">
            <v>-1860.3</v>
          </cell>
          <cell r="GM38">
            <v>-2025.5</v>
          </cell>
          <cell r="GN38">
            <v>-1904.2</v>
          </cell>
          <cell r="GO38">
            <v>-2276.1999999999998</v>
          </cell>
          <cell r="GP38">
            <v>-1997.1</v>
          </cell>
          <cell r="GQ38">
            <v>-2077.8000000000002</v>
          </cell>
          <cell r="GR38">
            <v>-430.5</v>
          </cell>
          <cell r="GS38">
            <v>-412.1</v>
          </cell>
          <cell r="GT38">
            <v>-419.6</v>
          </cell>
          <cell r="GU38">
            <v>-449.3</v>
          </cell>
          <cell r="GV38">
            <v>-433.5</v>
          </cell>
          <cell r="GW38">
            <v>-438.3</v>
          </cell>
          <cell r="GX38">
            <v>-462</v>
          </cell>
          <cell r="GY38">
            <v>-465.1</v>
          </cell>
          <cell r="GZ38">
            <v>-461.5</v>
          </cell>
          <cell r="HA38">
            <v>-464.2</v>
          </cell>
          <cell r="HB38">
            <v>-467.7</v>
          </cell>
          <cell r="HC38">
            <v>-460.2</v>
          </cell>
          <cell r="HD38">
            <v>-462.2</v>
          </cell>
          <cell r="HE38">
            <v>-489.8</v>
          </cell>
          <cell r="HF38">
            <v>-490.5</v>
          </cell>
          <cell r="HG38">
            <v>-467.5</v>
          </cell>
          <cell r="HH38">
            <v>-481.2</v>
          </cell>
          <cell r="HI38">
            <v>-491.7</v>
          </cell>
          <cell r="HJ38">
            <v>-472.1</v>
          </cell>
          <cell r="HK38">
            <v>-457.6</v>
          </cell>
          <cell r="HL38">
            <v>-415.1</v>
          </cell>
          <cell r="HM38">
            <v>-492.3</v>
          </cell>
          <cell r="HN38">
            <v>-418.3</v>
          </cell>
          <cell r="HO38">
            <v>-413.9</v>
          </cell>
          <cell r="HP38">
            <v>-335.3</v>
          </cell>
          <cell r="HQ38">
            <v>-330.8</v>
          </cell>
          <cell r="HR38">
            <v>-318.89999999999998</v>
          </cell>
          <cell r="HS38">
            <v>-312.89999999999998</v>
          </cell>
          <cell r="HT38">
            <v>0</v>
          </cell>
          <cell r="HU38">
            <v>0</v>
          </cell>
          <cell r="HV38">
            <v>0</v>
          </cell>
          <cell r="HW38">
            <v>0</v>
          </cell>
          <cell r="HX38">
            <v>0</v>
          </cell>
          <cell r="HY38">
            <v>0</v>
          </cell>
          <cell r="HZ38">
            <v>0</v>
          </cell>
          <cell r="IA38">
            <v>0</v>
          </cell>
          <cell r="IB38">
            <v>0</v>
          </cell>
          <cell r="IC38">
            <v>0</v>
          </cell>
          <cell r="ID38">
            <v>0</v>
          </cell>
          <cell r="IE38">
            <v>0</v>
          </cell>
          <cell r="IF38">
            <v>0</v>
          </cell>
          <cell r="IG38">
            <v>0</v>
          </cell>
          <cell r="IH38">
            <v>0</v>
          </cell>
          <cell r="II38">
            <v>0</v>
          </cell>
          <cell r="IJ38">
            <v>0</v>
          </cell>
          <cell r="IK38">
            <v>0</v>
          </cell>
          <cell r="IL38">
            <v>0</v>
          </cell>
          <cell r="IM38">
            <v>0</v>
          </cell>
          <cell r="IN38">
            <v>0</v>
          </cell>
          <cell r="IO38">
            <v>0</v>
          </cell>
          <cell r="IP38">
            <v>0</v>
          </cell>
          <cell r="IQ38">
            <v>0</v>
          </cell>
          <cell r="IR38">
            <v>0</v>
          </cell>
          <cell r="IS38">
            <v>0</v>
          </cell>
          <cell r="IT38">
            <v>0</v>
          </cell>
          <cell r="IU38">
            <v>0</v>
          </cell>
        </row>
        <row r="39">
          <cell r="A39" t="str">
            <v>HH IN</v>
          </cell>
          <cell r="B39" t="str">
            <v>Hero Honda Motors</v>
          </cell>
          <cell r="C39" t="str">
            <v>Auto - 2&amp;3 wheelers</v>
          </cell>
          <cell r="D39">
            <v>12743.7</v>
          </cell>
          <cell r="E39">
            <v>12359</v>
          </cell>
          <cell r="F39">
            <v>13760.4</v>
          </cell>
          <cell r="G39">
            <v>12154</v>
          </cell>
          <cell r="H39">
            <v>13237.2</v>
          </cell>
          <cell r="I39">
            <v>12610</v>
          </cell>
          <cell r="J39">
            <v>15814.1</v>
          </cell>
          <cell r="K39">
            <v>16802.2</v>
          </cell>
          <cell r="L39">
            <v>19935.5</v>
          </cell>
          <cell r="M39">
            <v>20365.400000000001</v>
          </cell>
          <cell r="N39">
            <v>23261.200000000001</v>
          </cell>
          <cell r="O39">
            <v>22406</v>
          </cell>
          <cell r="P39">
            <v>22860.3</v>
          </cell>
          <cell r="Q39">
            <v>25076.799999999999</v>
          </cell>
          <cell r="R39">
            <v>26828.2</v>
          </cell>
          <cell r="S39">
            <v>26096.3</v>
          </cell>
          <cell r="T39">
            <v>27395.9</v>
          </cell>
          <cell r="U39">
            <v>26012.5</v>
          </cell>
          <cell r="V39">
            <v>30658.6</v>
          </cell>
          <cell r="W39">
            <v>31353.4</v>
          </cell>
          <cell r="X39">
            <v>28606.799999999999</v>
          </cell>
          <cell r="Y39">
            <v>27487.9</v>
          </cell>
          <cell r="Z39">
            <v>32164.6</v>
          </cell>
          <cell r="AA39">
            <v>32337.3</v>
          </cell>
          <cell r="AB39">
            <v>31975.7</v>
          </cell>
          <cell r="AC39">
            <v>35659.800000000003</v>
          </cell>
          <cell r="AD39">
            <v>31590.2</v>
          </cell>
          <cell r="AE39">
            <v>36507.700000000004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-2712.7</v>
          </cell>
          <cell r="AO39">
            <v>-2793.8</v>
          </cell>
          <cell r="AP39">
            <v>-3242.4</v>
          </cell>
          <cell r="AQ39">
            <v>-3002.7</v>
          </cell>
          <cell r="AR39">
            <v>-3089.7</v>
          </cell>
          <cell r="AS39">
            <v>-3414.1</v>
          </cell>
          <cell r="AT39">
            <v>-3680.5</v>
          </cell>
          <cell r="AU39">
            <v>-3537.5</v>
          </cell>
          <cell r="AV39">
            <v>-3752.2</v>
          </cell>
          <cell r="AW39">
            <v>-3712.9</v>
          </cell>
          <cell r="AX39">
            <v>-3998.1</v>
          </cell>
          <cell r="AY39">
            <v>-4957.6000000000004</v>
          </cell>
          <cell r="AZ39">
            <v>-4126.8999999999996</v>
          </cell>
          <cell r="BA39">
            <v>-3967</v>
          </cell>
          <cell r="BB39">
            <v>-4662.6000000000004</v>
          </cell>
          <cell r="BC39">
            <v>-4310.8</v>
          </cell>
          <cell r="BD39">
            <v>-3540.4</v>
          </cell>
          <cell r="BE39">
            <v>-3639.3</v>
          </cell>
          <cell r="BF39">
            <v>-2777.5</v>
          </cell>
          <cell r="BG39">
            <v>-2282.5</v>
          </cell>
          <cell r="BH39">
            <v>-8645.9</v>
          </cell>
          <cell r="BI39">
            <v>-8840</v>
          </cell>
          <cell r="BJ39">
            <v>-9375.7000000000007</v>
          </cell>
          <cell r="BK39">
            <v>-8056.9</v>
          </cell>
          <cell r="BL39">
            <v>-8967</v>
          </cell>
          <cell r="BM39">
            <v>-9009.5</v>
          </cell>
          <cell r="BN39">
            <v>-10605.1</v>
          </cell>
          <cell r="BO39">
            <v>-11508.6</v>
          </cell>
          <cell r="BP39">
            <v>-12021.3</v>
          </cell>
          <cell r="BQ39">
            <v>-12373.6</v>
          </cell>
          <cell r="BR39">
            <v>-14057.4</v>
          </cell>
          <cell r="BS39">
            <v>-13693.4</v>
          </cell>
          <cell r="BT39">
            <v>-14081.1</v>
          </cell>
          <cell r="BU39">
            <v>-15341.2</v>
          </cell>
          <cell r="BV39">
            <v>-15943</v>
          </cell>
          <cell r="BW39">
            <v>-15307.4</v>
          </cell>
          <cell r="BX39">
            <v>-17174.900000000001</v>
          </cell>
          <cell r="BY39">
            <v>-16656.7</v>
          </cell>
          <cell r="BZ39">
            <v>-18755.7</v>
          </cell>
          <cell r="CA39">
            <v>-19177.400000000001</v>
          </cell>
          <cell r="CB39">
            <v>-17971.7</v>
          </cell>
          <cell r="CC39">
            <v>-17985.900000000001</v>
          </cell>
          <cell r="CD39">
            <v>-18377.400000000001</v>
          </cell>
          <cell r="CE39">
            <v>-19797.400000000001</v>
          </cell>
          <cell r="CF39">
            <v>-20616.2</v>
          </cell>
          <cell r="CG39">
            <v>-24015.1</v>
          </cell>
          <cell r="CH39">
            <v>-19491.599999999999</v>
          </cell>
          <cell r="CI39">
            <v>-23479.3</v>
          </cell>
          <cell r="CJ39">
            <v>-75.3</v>
          </cell>
          <cell r="CK39">
            <v>478.4</v>
          </cell>
          <cell r="CL39">
            <v>20.8</v>
          </cell>
          <cell r="CM39">
            <v>-213.1</v>
          </cell>
          <cell r="CN39">
            <v>-56.2</v>
          </cell>
          <cell r="CO39">
            <v>510.8</v>
          </cell>
          <cell r="CP39">
            <v>-486.7</v>
          </cell>
          <cell r="CQ39">
            <v>-183.8</v>
          </cell>
          <cell r="CR39">
            <v>-55.1</v>
          </cell>
          <cell r="CS39">
            <v>301.8</v>
          </cell>
          <cell r="CT39">
            <v>155.30000000000001</v>
          </cell>
          <cell r="CU39">
            <v>58.1</v>
          </cell>
          <cell r="CV39">
            <v>36.9</v>
          </cell>
          <cell r="CW39">
            <v>271.89999999999998</v>
          </cell>
          <cell r="CX39">
            <v>-72.099999999999994</v>
          </cell>
          <cell r="CY39">
            <v>-87</v>
          </cell>
          <cell r="CZ39">
            <v>145.5</v>
          </cell>
          <cell r="DA39">
            <v>818.4</v>
          </cell>
          <cell r="DB39">
            <v>-873.3</v>
          </cell>
          <cell r="DC39">
            <v>-113</v>
          </cell>
          <cell r="DD39">
            <v>124.5</v>
          </cell>
          <cell r="DE39">
            <v>973.3</v>
          </cell>
          <cell r="DF39">
            <v>-1071.9000000000001</v>
          </cell>
          <cell r="DG39">
            <v>81.099999999999994</v>
          </cell>
          <cell r="DH39">
            <v>162.5</v>
          </cell>
          <cell r="DI39">
            <v>832.1</v>
          </cell>
          <cell r="DJ39">
            <v>-726.6</v>
          </cell>
          <cell r="DK39">
            <v>-85.9</v>
          </cell>
          <cell r="DL39">
            <v>0</v>
          </cell>
          <cell r="DM39">
            <v>0</v>
          </cell>
          <cell r="DN39">
            <v>0</v>
          </cell>
          <cell r="DO39">
            <v>0</v>
          </cell>
          <cell r="DP39">
            <v>0</v>
          </cell>
          <cell r="DQ39">
            <v>0</v>
          </cell>
          <cell r="DR39">
            <v>0</v>
          </cell>
          <cell r="DS39">
            <v>0</v>
          </cell>
          <cell r="DT39">
            <v>0</v>
          </cell>
          <cell r="DU39">
            <v>0</v>
          </cell>
          <cell r="DV39">
            <v>0</v>
          </cell>
          <cell r="DW39">
            <v>0</v>
          </cell>
          <cell r="DX39">
            <v>0</v>
          </cell>
          <cell r="DY39">
            <v>0</v>
          </cell>
          <cell r="DZ39">
            <v>0</v>
          </cell>
          <cell r="EA39">
            <v>0</v>
          </cell>
          <cell r="EB39">
            <v>0</v>
          </cell>
          <cell r="EC39">
            <v>0</v>
          </cell>
          <cell r="ED39">
            <v>0</v>
          </cell>
          <cell r="EE39">
            <v>0</v>
          </cell>
          <cell r="EF39">
            <v>0</v>
          </cell>
          <cell r="EG39">
            <v>0</v>
          </cell>
          <cell r="EH39">
            <v>0</v>
          </cell>
          <cell r="EI39">
            <v>0</v>
          </cell>
          <cell r="EJ39">
            <v>0</v>
          </cell>
          <cell r="EK39">
            <v>0</v>
          </cell>
          <cell r="EL39">
            <v>0</v>
          </cell>
          <cell r="EM39">
            <v>0</v>
          </cell>
          <cell r="EN39">
            <v>-489.6</v>
          </cell>
          <cell r="EO39">
            <v>-503.2</v>
          </cell>
          <cell r="EP39">
            <v>-520.5</v>
          </cell>
          <cell r="EQ39">
            <v>-503</v>
          </cell>
          <cell r="ER39">
            <v>-529.5</v>
          </cell>
          <cell r="ES39">
            <v>-547.4</v>
          </cell>
          <cell r="ET39">
            <v>-606.6</v>
          </cell>
          <cell r="EU39">
            <v>-631.70000000000005</v>
          </cell>
          <cell r="EV39">
            <v>-638.9</v>
          </cell>
          <cell r="EW39">
            <v>-632.29999999999995</v>
          </cell>
          <cell r="EX39">
            <v>-679.2</v>
          </cell>
          <cell r="EY39">
            <v>-729.3</v>
          </cell>
          <cell r="EZ39">
            <v>-710</v>
          </cell>
          <cell r="FA39">
            <v>-814.4</v>
          </cell>
          <cell r="FB39">
            <v>-860.3</v>
          </cell>
          <cell r="FC39">
            <v>-821.4</v>
          </cell>
          <cell r="FD39">
            <v>-868.2</v>
          </cell>
          <cell r="FE39">
            <v>-848</v>
          </cell>
          <cell r="FF39">
            <v>-917.4</v>
          </cell>
          <cell r="FG39">
            <v>-904.5</v>
          </cell>
          <cell r="FH39">
            <v>-966.3</v>
          </cell>
          <cell r="FI39">
            <v>-870.3</v>
          </cell>
          <cell r="FJ39">
            <v>-1009.8</v>
          </cell>
          <cell r="FK39">
            <v>-988.1</v>
          </cell>
          <cell r="FL39">
            <v>-1038.9000000000001</v>
          </cell>
          <cell r="FM39">
            <v>-1102.7</v>
          </cell>
          <cell r="FN39">
            <v>-1155.3</v>
          </cell>
          <cell r="FO39">
            <v>-1189.5999999999999</v>
          </cell>
          <cell r="FP39">
            <v>-1419.2</v>
          </cell>
          <cell r="FQ39">
            <v>-1446.2</v>
          </cell>
          <cell r="FR39">
            <v>-1604.4</v>
          </cell>
          <cell r="FS39">
            <v>-1336.8</v>
          </cell>
          <cell r="FT39">
            <v>-1550.1</v>
          </cell>
          <cell r="FU39">
            <v>-1483.5</v>
          </cell>
          <cell r="FV39">
            <v>-1419.8</v>
          </cell>
          <cell r="FW39">
            <v>-1622.3</v>
          </cell>
          <cell r="FX39">
            <v>-1653.2</v>
          </cell>
          <cell r="FY39">
            <v>-2118.1</v>
          </cell>
          <cell r="FZ39">
            <v>-2017.7</v>
          </cell>
          <cell r="GA39">
            <v>-2106.5</v>
          </cell>
          <cell r="GB39">
            <v>-2093.6999999999998</v>
          </cell>
          <cell r="GC39">
            <v>-2443.4</v>
          </cell>
          <cell r="GD39">
            <v>-2491.8000000000002</v>
          </cell>
          <cell r="GE39">
            <v>-2711.1</v>
          </cell>
          <cell r="GF39">
            <v>-2556.5</v>
          </cell>
          <cell r="GG39">
            <v>-2778.3</v>
          </cell>
          <cell r="GH39">
            <v>-3094.9</v>
          </cell>
          <cell r="GI39">
            <v>-3514.3</v>
          </cell>
          <cell r="GJ39">
            <v>-3031.6</v>
          </cell>
          <cell r="GK39">
            <v>-2723.5</v>
          </cell>
          <cell r="GL39">
            <v>-3145.6</v>
          </cell>
          <cell r="GM39">
            <v>-3063.7</v>
          </cell>
          <cell r="GN39">
            <v>-3532.3</v>
          </cell>
          <cell r="GO39">
            <v>-3385.9</v>
          </cell>
          <cell r="GP39">
            <v>-3269.2</v>
          </cell>
          <cell r="GQ39">
            <v>-3979.6</v>
          </cell>
          <cell r="GR39">
            <v>-134.9</v>
          </cell>
          <cell r="GS39">
            <v>-137.69999999999999</v>
          </cell>
          <cell r="GT39">
            <v>-143.80000000000001</v>
          </cell>
          <cell r="GU39">
            <v>-163.4</v>
          </cell>
          <cell r="GV39">
            <v>-151.9</v>
          </cell>
          <cell r="GW39">
            <v>-170.6</v>
          </cell>
          <cell r="GX39">
            <v>-194.1</v>
          </cell>
          <cell r="GY39">
            <v>-189.2</v>
          </cell>
          <cell r="GZ39">
            <v>-204.7</v>
          </cell>
          <cell r="HA39">
            <v>-208.2</v>
          </cell>
          <cell r="HB39">
            <v>-217.4</v>
          </cell>
          <cell r="HC39">
            <v>-263.5</v>
          </cell>
          <cell r="HD39">
            <v>-250.2</v>
          </cell>
          <cell r="HE39">
            <v>-266.89999999999998</v>
          </cell>
          <cell r="HF39">
            <v>-324.39999999999998</v>
          </cell>
          <cell r="HG39">
            <v>-304.7</v>
          </cell>
          <cell r="HH39">
            <v>-322.89999999999998</v>
          </cell>
          <cell r="HI39">
            <v>-344</v>
          </cell>
          <cell r="HJ39">
            <v>-375.8</v>
          </cell>
          <cell r="HK39">
            <v>-355.1</v>
          </cell>
          <cell r="HL39">
            <v>-376</v>
          </cell>
          <cell r="HM39">
            <v>-384.4</v>
          </cell>
          <cell r="HN39">
            <v>-408</v>
          </cell>
          <cell r="HO39">
            <v>-434.8</v>
          </cell>
          <cell r="HP39">
            <v>-422</v>
          </cell>
          <cell r="HQ39">
            <v>-466.4</v>
          </cell>
          <cell r="HR39">
            <v>-474.7</v>
          </cell>
          <cell r="HS39">
            <v>-443.5</v>
          </cell>
          <cell r="HT39">
            <v>0</v>
          </cell>
          <cell r="HU39">
            <v>0</v>
          </cell>
          <cell r="HV39">
            <v>0</v>
          </cell>
          <cell r="HW39">
            <v>0</v>
          </cell>
          <cell r="HX39">
            <v>0</v>
          </cell>
          <cell r="HY39">
            <v>0</v>
          </cell>
          <cell r="HZ39">
            <v>0</v>
          </cell>
          <cell r="IA39">
            <v>0</v>
          </cell>
          <cell r="IB39">
            <v>0</v>
          </cell>
          <cell r="IC39">
            <v>0</v>
          </cell>
          <cell r="ID39">
            <v>0</v>
          </cell>
          <cell r="IE39">
            <v>0</v>
          </cell>
          <cell r="IF39">
            <v>0</v>
          </cell>
          <cell r="IG39">
            <v>0</v>
          </cell>
          <cell r="IH39">
            <v>0</v>
          </cell>
          <cell r="II39">
            <v>0</v>
          </cell>
          <cell r="IJ39">
            <v>0</v>
          </cell>
          <cell r="IK39">
            <v>0</v>
          </cell>
          <cell r="IL39">
            <v>0</v>
          </cell>
          <cell r="IM39">
            <v>0</v>
          </cell>
          <cell r="IN39">
            <v>0</v>
          </cell>
          <cell r="IO39">
            <v>0</v>
          </cell>
          <cell r="IP39">
            <v>0</v>
          </cell>
          <cell r="IQ39">
            <v>0</v>
          </cell>
          <cell r="IR39">
            <v>0</v>
          </cell>
          <cell r="IS39">
            <v>0</v>
          </cell>
          <cell r="IT39">
            <v>0</v>
          </cell>
          <cell r="IU39">
            <v>0</v>
          </cell>
        </row>
        <row r="40">
          <cell r="A40" t="str">
            <v>TVSL IN</v>
          </cell>
          <cell r="B40" t="str">
            <v>TVS Motor Co</v>
          </cell>
          <cell r="C40" t="str">
            <v>Auto - 2&amp;3 wheelers</v>
          </cell>
          <cell r="D40">
            <v>6299.7</v>
          </cell>
          <cell r="E40">
            <v>7050.5</v>
          </cell>
          <cell r="F40">
            <v>7067.9</v>
          </cell>
          <cell r="G40">
            <v>6632.8</v>
          </cell>
          <cell r="H40">
            <v>6625</v>
          </cell>
          <cell r="I40">
            <v>7645.5</v>
          </cell>
          <cell r="J40">
            <v>6720.9</v>
          </cell>
          <cell r="K40">
            <v>7210.7</v>
          </cell>
          <cell r="L40">
            <v>6110.6</v>
          </cell>
          <cell r="M40">
            <v>7428.7</v>
          </cell>
          <cell r="N40">
            <v>8037.1</v>
          </cell>
          <cell r="O40">
            <v>7182.7</v>
          </cell>
          <cell r="P40">
            <v>7350.6</v>
          </cell>
          <cell r="Q40">
            <v>7892.3</v>
          </cell>
          <cell r="R40">
            <v>8714</v>
          </cell>
          <cell r="S40">
            <v>8392.7000000000007</v>
          </cell>
          <cell r="T40">
            <v>9217.7999999999993</v>
          </cell>
          <cell r="U40">
            <v>10778.9</v>
          </cell>
          <cell r="V40">
            <v>9354.1</v>
          </cell>
          <cell r="W40">
            <v>9198.7999999999993</v>
          </cell>
          <cell r="X40">
            <v>7833.3</v>
          </cell>
          <cell r="Y40">
            <v>8234.2000000000007</v>
          </cell>
          <cell r="Z40">
            <v>8750.2000000000007</v>
          </cell>
          <cell r="AA40">
            <v>7377.2999999999993</v>
          </cell>
          <cell r="AB40">
            <v>9244.4069999999992</v>
          </cell>
          <cell r="AC40">
            <v>10341.679</v>
          </cell>
          <cell r="AD40">
            <v>8687.1319999999996</v>
          </cell>
          <cell r="AE40">
            <v>9093.4819999999982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O40">
            <v>0</v>
          </cell>
          <cell r="AP40">
            <v>0</v>
          </cell>
          <cell r="AQ40">
            <v>0</v>
          </cell>
          <cell r="AR40">
            <v>0</v>
          </cell>
          <cell r="AS40">
            <v>0</v>
          </cell>
          <cell r="AT40">
            <v>0</v>
          </cell>
          <cell r="AU40">
            <v>0</v>
          </cell>
          <cell r="AV40">
            <v>0</v>
          </cell>
          <cell r="AW40">
            <v>0</v>
          </cell>
          <cell r="AX40">
            <v>0</v>
          </cell>
          <cell r="AY40">
            <v>0</v>
          </cell>
          <cell r="AZ40">
            <v>0</v>
          </cell>
          <cell r="BA40">
            <v>0</v>
          </cell>
          <cell r="BB40">
            <v>0</v>
          </cell>
          <cell r="BC40">
            <v>0</v>
          </cell>
          <cell r="BD40">
            <v>0</v>
          </cell>
          <cell r="BE40">
            <v>0</v>
          </cell>
          <cell r="BF40">
            <v>0</v>
          </cell>
          <cell r="BG40">
            <v>0</v>
          </cell>
          <cell r="BH40">
            <v>-4443.3</v>
          </cell>
          <cell r="BI40">
            <v>-5001.7</v>
          </cell>
          <cell r="BJ40">
            <v>-5228.3999999999996</v>
          </cell>
          <cell r="BK40">
            <v>-4535.2</v>
          </cell>
          <cell r="BL40">
            <v>-4191</v>
          </cell>
          <cell r="BM40">
            <v>-5180.3</v>
          </cell>
          <cell r="BN40">
            <v>-4913.6000000000004</v>
          </cell>
          <cell r="BO40">
            <v>-4203.3</v>
          </cell>
          <cell r="BP40">
            <v>-3721.5</v>
          </cell>
          <cell r="BQ40">
            <v>-5007.8999999999996</v>
          </cell>
          <cell r="BR40">
            <v>-5801.3</v>
          </cell>
          <cell r="BS40">
            <v>-5315.3</v>
          </cell>
          <cell r="BT40">
            <v>-4860.7</v>
          </cell>
          <cell r="BU40">
            <v>-5760.7</v>
          </cell>
          <cell r="BV40">
            <v>-6481.1</v>
          </cell>
          <cell r="BW40">
            <v>-6715.4</v>
          </cell>
          <cell r="BX40">
            <v>-6116.5</v>
          </cell>
          <cell r="BY40">
            <v>-8032.7</v>
          </cell>
          <cell r="BZ40">
            <v>-7874.7</v>
          </cell>
          <cell r="CA40">
            <v>-6674.1</v>
          </cell>
          <cell r="CB40">
            <v>-5575.7</v>
          </cell>
          <cell r="CC40">
            <v>-6145.7999999999993</v>
          </cell>
          <cell r="CD40">
            <v>-6948.8</v>
          </cell>
          <cell r="CE40">
            <v>-5928.4000000000005</v>
          </cell>
          <cell r="CF40">
            <v>-6155.14</v>
          </cell>
          <cell r="CG40">
            <v>-7713.3179999999993</v>
          </cell>
          <cell r="CH40">
            <v>-6717.6750000000002</v>
          </cell>
          <cell r="CI40">
            <v>-6609.4669999999996</v>
          </cell>
          <cell r="CJ40">
            <v>-82.9</v>
          </cell>
          <cell r="CK40">
            <v>87.7</v>
          </cell>
          <cell r="CL40">
            <v>223.9</v>
          </cell>
          <cell r="CM40">
            <v>86.5</v>
          </cell>
          <cell r="CN40">
            <v>-353.8</v>
          </cell>
          <cell r="CO40">
            <v>-52</v>
          </cell>
          <cell r="CP40">
            <v>346.2</v>
          </cell>
          <cell r="CQ40">
            <v>-3.9</v>
          </cell>
          <cell r="CR40">
            <v>-305.7</v>
          </cell>
          <cell r="CS40">
            <v>64.400000000000006</v>
          </cell>
          <cell r="CT40">
            <v>199.5</v>
          </cell>
          <cell r="CU40">
            <v>73.599999999999994</v>
          </cell>
          <cell r="CV40">
            <v>-407.7</v>
          </cell>
          <cell r="CW40">
            <v>114.9</v>
          </cell>
          <cell r="CX40">
            <v>306.7</v>
          </cell>
          <cell r="CY40">
            <v>593.1</v>
          </cell>
          <cell r="CZ40">
            <v>-668.2</v>
          </cell>
          <cell r="DA40">
            <v>65.7</v>
          </cell>
          <cell r="DB40">
            <v>832.8</v>
          </cell>
          <cell r="DC40">
            <v>-566</v>
          </cell>
          <cell r="DD40">
            <v>-377.5</v>
          </cell>
          <cell r="DE40">
            <v>-124.4</v>
          </cell>
          <cell r="DF40">
            <v>318.10000000000002</v>
          </cell>
          <cell r="DG40">
            <v>444.5</v>
          </cell>
          <cell r="DH40">
            <v>-803.31</v>
          </cell>
          <cell r="DI40">
            <v>-17.983000000000001</v>
          </cell>
          <cell r="DJ40">
            <v>279.92200000000003</v>
          </cell>
          <cell r="DK40">
            <v>-64.229000000000099</v>
          </cell>
          <cell r="DL40">
            <v>0</v>
          </cell>
          <cell r="DM40">
            <v>0</v>
          </cell>
          <cell r="DN40">
            <v>0</v>
          </cell>
          <cell r="DO40">
            <v>0</v>
          </cell>
          <cell r="DP40">
            <v>0</v>
          </cell>
          <cell r="DQ40">
            <v>0</v>
          </cell>
          <cell r="DR40">
            <v>0</v>
          </cell>
          <cell r="DS40">
            <v>0</v>
          </cell>
          <cell r="DT40">
            <v>0</v>
          </cell>
          <cell r="DU40">
            <v>0</v>
          </cell>
          <cell r="DV40">
            <v>0</v>
          </cell>
          <cell r="DW40">
            <v>0</v>
          </cell>
          <cell r="DX40">
            <v>0</v>
          </cell>
          <cell r="DY40">
            <v>0</v>
          </cell>
          <cell r="DZ40">
            <v>0</v>
          </cell>
          <cell r="EA40">
            <v>0</v>
          </cell>
          <cell r="EB40">
            <v>0</v>
          </cell>
          <cell r="EC40">
            <v>0</v>
          </cell>
          <cell r="ED40">
            <v>0</v>
          </cell>
          <cell r="EE40">
            <v>0</v>
          </cell>
          <cell r="EF40">
            <v>0</v>
          </cell>
          <cell r="EG40">
            <v>0</v>
          </cell>
          <cell r="EH40">
            <v>0</v>
          </cell>
          <cell r="EI40">
            <v>0</v>
          </cell>
          <cell r="EJ40">
            <v>0</v>
          </cell>
          <cell r="EK40">
            <v>0</v>
          </cell>
          <cell r="EL40">
            <v>0</v>
          </cell>
          <cell r="EM40">
            <v>0</v>
          </cell>
          <cell r="EN40">
            <v>-225</v>
          </cell>
          <cell r="EO40">
            <v>-254.4</v>
          </cell>
          <cell r="EP40">
            <v>-285</v>
          </cell>
          <cell r="EQ40">
            <v>-277.3</v>
          </cell>
          <cell r="ER40">
            <v>-302.7</v>
          </cell>
          <cell r="ES40">
            <v>-297</v>
          </cell>
          <cell r="ET40">
            <v>-301.89999999999998</v>
          </cell>
          <cell r="EU40">
            <v>-435.9</v>
          </cell>
          <cell r="EV40">
            <v>-362.9</v>
          </cell>
          <cell r="EW40">
            <v>-369.6</v>
          </cell>
          <cell r="EX40">
            <v>-377.6</v>
          </cell>
          <cell r="EY40">
            <v>-297.10000000000002</v>
          </cell>
          <cell r="EZ40">
            <v>-379.9</v>
          </cell>
          <cell r="FA40">
            <v>-403.1</v>
          </cell>
          <cell r="FB40">
            <v>-413</v>
          </cell>
          <cell r="FC40">
            <v>-372.7</v>
          </cell>
          <cell r="FD40">
            <v>-429</v>
          </cell>
          <cell r="FE40">
            <v>-460.8</v>
          </cell>
          <cell r="FF40">
            <v>-463.2</v>
          </cell>
          <cell r="FG40">
            <v>-369.7</v>
          </cell>
          <cell r="FH40">
            <v>-467.2</v>
          </cell>
          <cell r="FI40">
            <v>-480.2</v>
          </cell>
          <cell r="FJ40">
            <v>-481.9</v>
          </cell>
          <cell r="FK40">
            <v>-334.4</v>
          </cell>
          <cell r="FL40">
            <v>-505.83</v>
          </cell>
          <cell r="FM40">
            <v>-581.53700000000003</v>
          </cell>
          <cell r="FN40">
            <v>-531.02599999999995</v>
          </cell>
          <cell r="FO40">
            <v>-426.80700000000013</v>
          </cell>
          <cell r="FP40">
            <v>-986.6</v>
          </cell>
          <cell r="FQ40">
            <v>-1266</v>
          </cell>
          <cell r="FR40">
            <v>-1161.9000000000001</v>
          </cell>
          <cell r="FS40">
            <v>-1240.0999999999999</v>
          </cell>
          <cell r="FT40">
            <v>-1181.5999999999999</v>
          </cell>
          <cell r="FU40">
            <v>-1432.8</v>
          </cell>
          <cell r="FV40">
            <v>-1354.9</v>
          </cell>
          <cell r="FW40">
            <v>-1749.4</v>
          </cell>
          <cell r="FX40">
            <v>-1157.7</v>
          </cell>
          <cell r="FY40">
            <v>-1441.5</v>
          </cell>
          <cell r="FZ40">
            <v>-1528.6</v>
          </cell>
          <cell r="GA40">
            <v>-1294.2</v>
          </cell>
          <cell r="GB40">
            <v>-1205.5</v>
          </cell>
          <cell r="GC40">
            <v>-1384.2</v>
          </cell>
          <cell r="GD40">
            <v>-1519.8</v>
          </cell>
          <cell r="GE40">
            <v>-1415.7</v>
          </cell>
          <cell r="GF40">
            <v>-1588.1</v>
          </cell>
          <cell r="GG40">
            <v>-1791.2</v>
          </cell>
          <cell r="GH40">
            <v>-1552.7</v>
          </cell>
          <cell r="GI40">
            <v>-1488.2</v>
          </cell>
          <cell r="GJ40">
            <v>-1221.7</v>
          </cell>
          <cell r="GK40">
            <v>-1285.3</v>
          </cell>
          <cell r="GL40">
            <v>-1487.4</v>
          </cell>
          <cell r="GM40">
            <v>-1377.4</v>
          </cell>
          <cell r="GN40">
            <v>-1334.01</v>
          </cell>
          <cell r="GO40">
            <v>-1521.327</v>
          </cell>
          <cell r="GP40">
            <v>-1273.1110000000001</v>
          </cell>
          <cell r="GQ40">
            <v>-1514.3519999999996</v>
          </cell>
          <cell r="GR40">
            <v>-133.1</v>
          </cell>
          <cell r="GS40">
            <v>-152.30000000000001</v>
          </cell>
          <cell r="GT40">
            <v>-160.19999999999999</v>
          </cell>
          <cell r="GU40">
            <v>-178</v>
          </cell>
          <cell r="GV40">
            <v>-168.2</v>
          </cell>
          <cell r="GW40">
            <v>-190</v>
          </cell>
          <cell r="GX40">
            <v>-180.8</v>
          </cell>
          <cell r="GY40">
            <v>-259.89999999999998</v>
          </cell>
          <cell r="GZ40">
            <v>-211.7</v>
          </cell>
          <cell r="HA40">
            <v>-222.9</v>
          </cell>
          <cell r="HB40">
            <v>-223.2</v>
          </cell>
          <cell r="HC40">
            <v>-238.5</v>
          </cell>
          <cell r="HD40">
            <v>-227.2</v>
          </cell>
          <cell r="HE40">
            <v>-230.7</v>
          </cell>
          <cell r="HF40">
            <v>-241.7</v>
          </cell>
          <cell r="HG40">
            <v>-239.5</v>
          </cell>
          <cell r="HH40">
            <v>-233.3</v>
          </cell>
          <cell r="HI40">
            <v>-244.2</v>
          </cell>
          <cell r="HJ40">
            <v>-244.7</v>
          </cell>
          <cell r="HK40">
            <v>-153.80000000000001</v>
          </cell>
          <cell r="HL40">
            <v>-239</v>
          </cell>
          <cell r="HM40">
            <v>-240</v>
          </cell>
          <cell r="HN40">
            <v>-240</v>
          </cell>
          <cell r="HO40">
            <v>-226.89999999999998</v>
          </cell>
          <cell r="HP40">
            <v>-253.26</v>
          </cell>
          <cell r="HQ40">
            <v>-256.43299999999999</v>
          </cell>
          <cell r="HR40">
            <v>-253.535</v>
          </cell>
          <cell r="HS40">
            <v>-265.572</v>
          </cell>
          <cell r="HT40">
            <v>0</v>
          </cell>
          <cell r="HU40">
            <v>0</v>
          </cell>
          <cell r="HV40">
            <v>0</v>
          </cell>
          <cell r="HW40">
            <v>0</v>
          </cell>
          <cell r="HX40">
            <v>0</v>
          </cell>
          <cell r="HY40">
            <v>0</v>
          </cell>
          <cell r="HZ40">
            <v>0</v>
          </cell>
          <cell r="IA40">
            <v>0</v>
          </cell>
          <cell r="IB40">
            <v>0</v>
          </cell>
          <cell r="IC40">
            <v>0</v>
          </cell>
          <cell r="ID40">
            <v>0</v>
          </cell>
          <cell r="IE40">
            <v>0</v>
          </cell>
          <cell r="IF40">
            <v>0</v>
          </cell>
          <cell r="IG40">
            <v>0</v>
          </cell>
          <cell r="IH40">
            <v>0</v>
          </cell>
          <cell r="II40">
            <v>0</v>
          </cell>
          <cell r="IJ40">
            <v>0</v>
          </cell>
          <cell r="IK40">
            <v>0</v>
          </cell>
          <cell r="IL40">
            <v>0</v>
          </cell>
          <cell r="IM40">
            <v>0</v>
          </cell>
          <cell r="IN40">
            <v>0</v>
          </cell>
          <cell r="IO40">
            <v>0</v>
          </cell>
          <cell r="IP40">
            <v>0</v>
          </cell>
          <cell r="IQ40">
            <v>0</v>
          </cell>
          <cell r="IR40">
            <v>0</v>
          </cell>
          <cell r="IS40">
            <v>0</v>
          </cell>
          <cell r="IT40">
            <v>0</v>
          </cell>
          <cell r="IU40">
            <v>0</v>
          </cell>
        </row>
        <row r="41">
          <cell r="A41" t="str">
            <v>Auto - 4 wheelers</v>
          </cell>
          <cell r="B41" t="str">
            <v>Auto - 4 wheelers</v>
          </cell>
        </row>
        <row r="42">
          <cell r="A42" t="str">
            <v>AL IN</v>
          </cell>
          <cell r="B42" t="str">
            <v>Ashok Leyland</v>
          </cell>
          <cell r="C42" t="str">
            <v>Auto - 4 wheelers</v>
          </cell>
          <cell r="D42">
            <v>6497.3</v>
          </cell>
          <cell r="E42">
            <v>7181.98</v>
          </cell>
          <cell r="F42">
            <v>6596.91</v>
          </cell>
          <cell r="G42">
            <v>10463.76</v>
          </cell>
          <cell r="H42">
            <v>6844.69</v>
          </cell>
          <cell r="I42">
            <v>9621.81</v>
          </cell>
          <cell r="J42">
            <v>9874.1200000000008</v>
          </cell>
          <cell r="K42">
            <v>12932.11</v>
          </cell>
          <cell r="L42">
            <v>9436.23</v>
          </cell>
          <cell r="M42">
            <v>10470.42</v>
          </cell>
          <cell r="N42">
            <v>11433.51</v>
          </cell>
          <cell r="O42">
            <v>16772.66</v>
          </cell>
          <cell r="P42">
            <v>12327.12</v>
          </cell>
          <cell r="Q42">
            <v>14411.92</v>
          </cell>
          <cell r="R42">
            <v>13787.3</v>
          </cell>
          <cell r="S42">
            <v>20033.8</v>
          </cell>
          <cell r="T42">
            <v>16413.77</v>
          </cell>
          <cell r="U42">
            <v>19286.2</v>
          </cell>
          <cell r="V42">
            <v>20699.79</v>
          </cell>
          <cell r="W42">
            <v>26647.41</v>
          </cell>
          <cell r="X42">
            <v>18831.900000000001</v>
          </cell>
          <cell r="Y42">
            <v>17458.939999999999</v>
          </cell>
          <cell r="Z42">
            <v>18000.82</v>
          </cell>
          <cell r="AA42">
            <v>25620.05</v>
          </cell>
          <cell r="AB42">
            <v>18838.63</v>
          </cell>
          <cell r="AC42">
            <v>18664.030999999999</v>
          </cell>
          <cell r="AD42">
            <v>10008.483</v>
          </cell>
          <cell r="AE42">
            <v>12181.224</v>
          </cell>
          <cell r="AF42">
            <v>-919.97</v>
          </cell>
          <cell r="AG42">
            <v>-829.37</v>
          </cell>
          <cell r="AH42">
            <v>-863.76</v>
          </cell>
          <cell r="AI42">
            <v>-1140.21</v>
          </cell>
          <cell r="AJ42">
            <v>-1001.76</v>
          </cell>
          <cell r="AK42">
            <v>-1382.92</v>
          </cell>
          <cell r="AL42">
            <v>-1414.91</v>
          </cell>
          <cell r="AM42">
            <v>-1745.6</v>
          </cell>
          <cell r="AN42">
            <v>-1224.32</v>
          </cell>
          <cell r="AO42">
            <v>-1322.77</v>
          </cell>
          <cell r="AP42">
            <v>-1562.23</v>
          </cell>
          <cell r="AQ42">
            <v>-2179.7199999999998</v>
          </cell>
          <cell r="AR42">
            <v>-1694.82</v>
          </cell>
          <cell r="AS42">
            <v>-1910.98</v>
          </cell>
          <cell r="AT42">
            <v>-1763.03</v>
          </cell>
          <cell r="AU42">
            <v>-2685.68</v>
          </cell>
          <cell r="AV42">
            <v>-2175.0500000000002</v>
          </cell>
          <cell r="AW42">
            <v>-2528.9899999999998</v>
          </cell>
          <cell r="AX42">
            <v>-2923.88</v>
          </cell>
          <cell r="AY42">
            <v>-3737.49</v>
          </cell>
          <cell r="AZ42">
            <v>-2620.48</v>
          </cell>
          <cell r="BA42">
            <v>0</v>
          </cell>
          <cell r="BB42">
            <v>0</v>
          </cell>
          <cell r="BC42">
            <v>0</v>
          </cell>
          <cell r="BD42">
            <v>0</v>
          </cell>
          <cell r="BE42">
            <v>0</v>
          </cell>
          <cell r="BF42">
            <v>0</v>
          </cell>
          <cell r="BG42">
            <v>0</v>
          </cell>
          <cell r="BH42">
            <v>-3882.05</v>
          </cell>
          <cell r="BI42">
            <v>-3572.44</v>
          </cell>
          <cell r="BJ42">
            <v>-3736.42</v>
          </cell>
          <cell r="BK42">
            <v>-4943.22</v>
          </cell>
          <cell r="BL42">
            <v>-4051.95</v>
          </cell>
          <cell r="BM42">
            <v>-5952.05</v>
          </cell>
          <cell r="BN42">
            <v>-6302.36</v>
          </cell>
          <cell r="BO42">
            <v>-7286.38</v>
          </cell>
          <cell r="BP42">
            <v>-6106.54</v>
          </cell>
          <cell r="BQ42">
            <v>-6765.21</v>
          </cell>
          <cell r="BR42">
            <v>-7263.32</v>
          </cell>
          <cell r="BS42">
            <v>-9466.98</v>
          </cell>
          <cell r="BT42">
            <v>-8473.99</v>
          </cell>
          <cell r="BU42">
            <v>-10963.5</v>
          </cell>
          <cell r="BV42">
            <v>-9425.25</v>
          </cell>
          <cell r="BW42">
            <v>-10876.71</v>
          </cell>
          <cell r="BX42">
            <v>-11266.69</v>
          </cell>
          <cell r="BY42">
            <v>-13484.890000000001</v>
          </cell>
          <cell r="BZ42">
            <v>-14505.390000000001</v>
          </cell>
          <cell r="CA42">
            <v>-15378.79</v>
          </cell>
          <cell r="CB42">
            <v>-13307.589999999998</v>
          </cell>
          <cell r="CC42">
            <v>-13975.310000000001</v>
          </cell>
          <cell r="CD42">
            <v>-14146.82</v>
          </cell>
          <cell r="CE42">
            <v>-17135.79</v>
          </cell>
          <cell r="CF42">
            <v>-16985.34</v>
          </cell>
          <cell r="CG42">
            <v>-15710.865</v>
          </cell>
          <cell r="CH42">
            <v>-6077.817</v>
          </cell>
          <cell r="CI42">
            <v>-6236.4589999999998</v>
          </cell>
          <cell r="CJ42">
            <v>304.07</v>
          </cell>
          <cell r="CK42">
            <v>-485.84</v>
          </cell>
          <cell r="CL42">
            <v>154.61000000000001</v>
          </cell>
          <cell r="CM42">
            <v>-1567.15</v>
          </cell>
          <cell r="CN42">
            <v>222.32</v>
          </cell>
          <cell r="CO42">
            <v>442.83</v>
          </cell>
          <cell r="CP42">
            <v>427.39</v>
          </cell>
          <cell r="CQ42">
            <v>-708.56</v>
          </cell>
          <cell r="CR42">
            <v>401.68</v>
          </cell>
          <cell r="CS42">
            <v>392.99</v>
          </cell>
          <cell r="CT42">
            <v>136.63999999999999</v>
          </cell>
          <cell r="CU42">
            <v>-1058.01</v>
          </cell>
          <cell r="CV42">
            <v>945.71</v>
          </cell>
          <cell r="CW42">
            <v>2125.9699999999998</v>
          </cell>
          <cell r="CX42">
            <v>938.94</v>
          </cell>
          <cell r="CY42">
            <v>-1961.16</v>
          </cell>
          <cell r="CZ42">
            <v>821.36</v>
          </cell>
          <cell r="DA42">
            <v>554.36</v>
          </cell>
          <cell r="DB42">
            <v>951.64</v>
          </cell>
          <cell r="DC42">
            <v>-1680.43</v>
          </cell>
          <cell r="DD42">
            <v>1267.1400000000001</v>
          </cell>
          <cell r="DE42">
            <v>876.49</v>
          </cell>
          <cell r="DF42">
            <v>557.14</v>
          </cell>
          <cell r="DG42">
            <v>-1788.72</v>
          </cell>
          <cell r="DH42">
            <v>2609.4499999999998</v>
          </cell>
          <cell r="DI42">
            <v>1759.269</v>
          </cell>
          <cell r="DJ42">
            <v>-1279.1310000000001</v>
          </cell>
          <cell r="DK42">
            <v>-2601.6010000000001</v>
          </cell>
          <cell r="DL42">
            <v>0</v>
          </cell>
          <cell r="DM42">
            <v>0</v>
          </cell>
          <cell r="DN42">
            <v>0</v>
          </cell>
          <cell r="DO42">
            <v>0</v>
          </cell>
          <cell r="DP42">
            <v>0</v>
          </cell>
          <cell r="DQ42">
            <v>0</v>
          </cell>
          <cell r="DR42">
            <v>0</v>
          </cell>
          <cell r="DS42">
            <v>0</v>
          </cell>
          <cell r="DT42">
            <v>0</v>
          </cell>
          <cell r="DU42">
            <v>0</v>
          </cell>
          <cell r="DV42">
            <v>0</v>
          </cell>
          <cell r="DW42">
            <v>0</v>
          </cell>
          <cell r="DX42">
            <v>0</v>
          </cell>
          <cell r="DY42">
            <v>0</v>
          </cell>
          <cell r="DZ42">
            <v>0</v>
          </cell>
          <cell r="EA42">
            <v>0</v>
          </cell>
          <cell r="EB42">
            <v>0</v>
          </cell>
          <cell r="EC42">
            <v>0</v>
          </cell>
          <cell r="ED42">
            <v>0</v>
          </cell>
          <cell r="EE42">
            <v>0</v>
          </cell>
          <cell r="EF42">
            <v>0</v>
          </cell>
          <cell r="EG42">
            <v>0</v>
          </cell>
          <cell r="EH42">
            <v>0</v>
          </cell>
          <cell r="EI42">
            <v>0</v>
          </cell>
          <cell r="EJ42">
            <v>0</v>
          </cell>
          <cell r="EK42">
            <v>0</v>
          </cell>
          <cell r="EL42">
            <v>0</v>
          </cell>
          <cell r="EM42">
            <v>0</v>
          </cell>
          <cell r="EN42">
            <v>-759.09</v>
          </cell>
          <cell r="EO42">
            <v>-731.56</v>
          </cell>
          <cell r="EP42">
            <v>-758.97</v>
          </cell>
          <cell r="EQ42">
            <v>-656.84</v>
          </cell>
          <cell r="ER42">
            <v>-781.92</v>
          </cell>
          <cell r="ES42">
            <v>-774.4</v>
          </cell>
          <cell r="ET42">
            <v>-760.76</v>
          </cell>
          <cell r="EU42">
            <v>-780.34</v>
          </cell>
          <cell r="EV42">
            <v>-874.07</v>
          </cell>
          <cell r="EW42">
            <v>-873.46</v>
          </cell>
          <cell r="EX42">
            <v>-845.4</v>
          </cell>
          <cell r="EY42">
            <v>-947.52</v>
          </cell>
          <cell r="EZ42">
            <v>-1046.5899999999999</v>
          </cell>
          <cell r="FA42">
            <v>-1174.75</v>
          </cell>
          <cell r="FB42">
            <v>-1001.95</v>
          </cell>
          <cell r="FC42">
            <v>-815.58</v>
          </cell>
          <cell r="FD42">
            <v>-1291.24</v>
          </cell>
          <cell r="FE42">
            <v>-1203.48</v>
          </cell>
          <cell r="FF42">
            <v>-1149.04</v>
          </cell>
          <cell r="FG42">
            <v>-1163.19</v>
          </cell>
          <cell r="FH42">
            <v>-1391.1</v>
          </cell>
          <cell r="FI42">
            <v>-1619.17</v>
          </cell>
          <cell r="FJ42">
            <v>-1477.87</v>
          </cell>
          <cell r="FK42">
            <v>-1673.58</v>
          </cell>
          <cell r="FL42">
            <v>-1626.44</v>
          </cell>
          <cell r="FM42">
            <v>-1570.2170000000001</v>
          </cell>
          <cell r="FN42">
            <v>-1225.269</v>
          </cell>
          <cell r="FO42">
            <v>-1239.846</v>
          </cell>
          <cell r="FP42">
            <v>-633.99</v>
          </cell>
          <cell r="FQ42">
            <v>-787.38</v>
          </cell>
          <cell r="FR42">
            <v>-672.87</v>
          </cell>
          <cell r="FS42">
            <v>-1007.93</v>
          </cell>
          <cell r="FT42">
            <v>-710.56</v>
          </cell>
          <cell r="FU42">
            <v>-901.87</v>
          </cell>
          <cell r="FV42">
            <v>-981.69</v>
          </cell>
          <cell r="FW42">
            <v>-881</v>
          </cell>
          <cell r="FX42">
            <v>-883.09</v>
          </cell>
          <cell r="FY42">
            <v>-1153.5</v>
          </cell>
          <cell r="FZ42">
            <v>-879.67</v>
          </cell>
          <cell r="GA42">
            <v>-1409.82</v>
          </cell>
          <cell r="GB42">
            <v>-1167</v>
          </cell>
          <cell r="GC42">
            <v>-1326.19</v>
          </cell>
          <cell r="GD42">
            <v>-1375.04</v>
          </cell>
          <cell r="GE42">
            <v>-1507.84</v>
          </cell>
          <cell r="GF42">
            <v>-1289.3999999999999</v>
          </cell>
          <cell r="GG42">
            <v>-1303.24</v>
          </cell>
          <cell r="GH42">
            <v>-1260.6899999999998</v>
          </cell>
          <cell r="GI42">
            <v>-2091.98</v>
          </cell>
          <cell r="GJ42">
            <v>-1233.83</v>
          </cell>
          <cell r="GK42">
            <v>-1102.26</v>
          </cell>
          <cell r="GL42">
            <v>-1245.54</v>
          </cell>
          <cell r="GM42">
            <v>-1967.2299999999998</v>
          </cell>
          <cell r="GN42">
            <v>-1325.6999999999998</v>
          </cell>
          <cell r="GO42">
            <v>-1602.7950000000001</v>
          </cell>
          <cell r="GP42">
            <v>-1077.4650000000001</v>
          </cell>
          <cell r="GQ42">
            <v>-1195.039</v>
          </cell>
          <cell r="GR42">
            <v>-257.18</v>
          </cell>
          <cell r="GS42">
            <v>-284.23</v>
          </cell>
          <cell r="GT42">
            <v>-241.8</v>
          </cell>
          <cell r="GU42">
            <v>-246.48</v>
          </cell>
          <cell r="GV42">
            <v>-229.96</v>
          </cell>
          <cell r="GW42">
            <v>-250.71</v>
          </cell>
          <cell r="GX42">
            <v>-232.79</v>
          </cell>
          <cell r="GY42">
            <v>-251.08</v>
          </cell>
          <cell r="GZ42">
            <v>-240</v>
          </cell>
          <cell r="HA42">
            <v>-258.23</v>
          </cell>
          <cell r="HB42">
            <v>-255.19</v>
          </cell>
          <cell r="HC42">
            <v>-338.72</v>
          </cell>
          <cell r="HD42">
            <v>-297.49</v>
          </cell>
          <cell r="HE42">
            <v>-342.14</v>
          </cell>
          <cell r="HF42">
            <v>-290.14999999999998</v>
          </cell>
          <cell r="HG42">
            <v>-330.28</v>
          </cell>
          <cell r="HH42">
            <v>-327.7</v>
          </cell>
          <cell r="HI42">
            <v>-364.5</v>
          </cell>
          <cell r="HJ42">
            <v>-332.28</v>
          </cell>
          <cell r="HK42">
            <v>-481.26</v>
          </cell>
          <cell r="HL42">
            <v>-412.9</v>
          </cell>
          <cell r="HM42">
            <v>-466.2</v>
          </cell>
          <cell r="HN42">
            <v>-408.31</v>
          </cell>
          <cell r="HO42">
            <v>-486.2</v>
          </cell>
          <cell r="HP42">
            <v>-441.07</v>
          </cell>
          <cell r="HQ42">
            <v>-505.37</v>
          </cell>
          <cell r="HR42">
            <v>-357.803</v>
          </cell>
          <cell r="HS42">
            <v>-479.899</v>
          </cell>
          <cell r="HT42">
            <v>0</v>
          </cell>
          <cell r="HU42">
            <v>0</v>
          </cell>
          <cell r="HV42">
            <v>0</v>
          </cell>
          <cell r="HW42">
            <v>0</v>
          </cell>
          <cell r="HX42">
            <v>0</v>
          </cell>
          <cell r="HY42">
            <v>0</v>
          </cell>
          <cell r="HZ42">
            <v>0</v>
          </cell>
          <cell r="IA42">
            <v>0</v>
          </cell>
          <cell r="IB42">
            <v>0</v>
          </cell>
          <cell r="IC42">
            <v>0</v>
          </cell>
          <cell r="ID42">
            <v>0</v>
          </cell>
          <cell r="IE42">
            <v>0</v>
          </cell>
          <cell r="IF42">
            <v>0</v>
          </cell>
          <cell r="IG42">
            <v>0</v>
          </cell>
          <cell r="IH42">
            <v>0</v>
          </cell>
          <cell r="II42">
            <v>0</v>
          </cell>
          <cell r="IJ42">
            <v>0</v>
          </cell>
          <cell r="IK42">
            <v>0</v>
          </cell>
          <cell r="IL42">
            <v>0</v>
          </cell>
          <cell r="IM42">
            <v>0</v>
          </cell>
          <cell r="IN42">
            <v>0</v>
          </cell>
          <cell r="IO42">
            <v>0</v>
          </cell>
          <cell r="IP42">
            <v>0</v>
          </cell>
          <cell r="IQ42">
            <v>0</v>
          </cell>
          <cell r="IR42">
            <v>0</v>
          </cell>
          <cell r="IS42">
            <v>0</v>
          </cell>
          <cell r="IT42">
            <v>0</v>
          </cell>
          <cell r="IU42">
            <v>0</v>
          </cell>
        </row>
        <row r="43">
          <cell r="A43" t="str">
            <v>EIM IN</v>
          </cell>
          <cell r="B43" t="str">
            <v>Eicher Motors</v>
          </cell>
          <cell r="C43" t="str">
            <v>Auto - 4 wheelers</v>
          </cell>
        </row>
        <row r="44">
          <cell r="A44" t="str">
            <v>MM IN</v>
          </cell>
          <cell r="B44" t="str">
            <v>Mahindra &amp; Mahindra</v>
          </cell>
          <cell r="C44" t="str">
            <v>Auto - 4 wheelers</v>
          </cell>
          <cell r="D44">
            <v>9951.83</v>
          </cell>
          <cell r="E44">
            <v>10021.18</v>
          </cell>
          <cell r="F44">
            <v>11789.99</v>
          </cell>
          <cell r="G44">
            <v>13408.35</v>
          </cell>
          <cell r="H44">
            <v>11951.25</v>
          </cell>
          <cell r="I44">
            <v>13564.24</v>
          </cell>
          <cell r="J44">
            <v>15758.82</v>
          </cell>
          <cell r="K44">
            <v>17871.080000000002</v>
          </cell>
          <cell r="L44">
            <v>16860.13</v>
          </cell>
          <cell r="M44">
            <v>17983.080000000002</v>
          </cell>
          <cell r="N44">
            <v>20222.580000000002</v>
          </cell>
          <cell r="O44">
            <v>21890.12</v>
          </cell>
          <cell r="P44">
            <v>20491.59</v>
          </cell>
          <cell r="Q44">
            <v>21826.63</v>
          </cell>
          <cell r="R44">
            <v>24761.61</v>
          </cell>
          <cell r="S44">
            <v>26189.99</v>
          </cell>
          <cell r="T44">
            <v>24841.38</v>
          </cell>
          <cell r="U44">
            <v>27768.241999999998</v>
          </cell>
          <cell r="V44">
            <v>29015.53</v>
          </cell>
          <cell r="W44">
            <v>31411.43</v>
          </cell>
          <cell r="X44">
            <v>29412.240000000002</v>
          </cell>
          <cell r="Y44">
            <v>30862.092000000004</v>
          </cell>
          <cell r="Z44">
            <v>33309.993999999999</v>
          </cell>
          <cell r="AA44">
            <v>36272.5</v>
          </cell>
          <cell r="AB44">
            <v>37108.203000000001</v>
          </cell>
          <cell r="AC44">
            <v>35538.879999999997</v>
          </cell>
          <cell r="AD44">
            <v>28423.126</v>
          </cell>
          <cell r="AE44">
            <v>40638.1</v>
          </cell>
          <cell r="AF44">
            <v>-1667.53</v>
          </cell>
          <cell r="AG44">
            <v>-1814.79</v>
          </cell>
          <cell r="AH44">
            <v>-2190</v>
          </cell>
          <cell r="AI44">
            <v>-2177.81</v>
          </cell>
          <cell r="AJ44">
            <v>-2022.31</v>
          </cell>
          <cell r="AK44">
            <v>-2378.9</v>
          </cell>
          <cell r="AL44">
            <v>-2482.37</v>
          </cell>
          <cell r="AM44">
            <v>-2670.74</v>
          </cell>
          <cell r="AN44">
            <v>-2628.4</v>
          </cell>
          <cell r="AO44">
            <v>-2438.9499999999998</v>
          </cell>
          <cell r="AP44">
            <v>-2499.7600000000002</v>
          </cell>
          <cell r="AQ44">
            <v>-2783.29</v>
          </cell>
          <cell r="AR44">
            <v>-2372.9</v>
          </cell>
          <cell r="AS44">
            <v>-2678.5</v>
          </cell>
          <cell r="AT44">
            <v>-2895.84</v>
          </cell>
          <cell r="AU44">
            <v>-3301.69</v>
          </cell>
          <cell r="AV44">
            <v>-2668.9</v>
          </cell>
          <cell r="AW44">
            <v>-3267.13</v>
          </cell>
          <cell r="AX44">
            <v>-3254.94</v>
          </cell>
          <cell r="AY44">
            <v>-3936.95</v>
          </cell>
          <cell r="AZ44">
            <v>-3284.46</v>
          </cell>
          <cell r="BA44">
            <v>-3680.0189999999998</v>
          </cell>
          <cell r="BB44">
            <v>-3908.4810000000002</v>
          </cell>
          <cell r="BC44">
            <v>-4790.8999999999996</v>
          </cell>
          <cell r="BD44">
            <v>-4173.7169999999996</v>
          </cell>
          <cell r="BE44">
            <v>-4428.8490000000002</v>
          </cell>
          <cell r="BF44">
            <v>-3230.62</v>
          </cell>
          <cell r="BG44">
            <v>-4273.1000000000004</v>
          </cell>
          <cell r="BH44">
            <v>-5216.8980000000001</v>
          </cell>
          <cell r="BI44">
            <v>-5857.6530000000002</v>
          </cell>
          <cell r="BJ44">
            <v>-6675.518</v>
          </cell>
          <cell r="BK44">
            <v>-7016.317</v>
          </cell>
          <cell r="BL44">
            <v>-7061.8639999999996</v>
          </cell>
          <cell r="BM44">
            <v>-8276.9509999999991</v>
          </cell>
          <cell r="BN44">
            <v>-8841.9220000000005</v>
          </cell>
          <cell r="BO44">
            <v>-9562.2379999999994</v>
          </cell>
          <cell r="BP44">
            <v>-9904.1039999999994</v>
          </cell>
          <cell r="BQ44">
            <v>-12718.932000000001</v>
          </cell>
          <cell r="BR44">
            <v>-12226.115</v>
          </cell>
          <cell r="BS44">
            <v>-12845.102000000001</v>
          </cell>
          <cell r="BT44">
            <v>-13280.17</v>
          </cell>
          <cell r="BU44">
            <v>-14187.814</v>
          </cell>
          <cell r="BV44">
            <v>-15935.833000000001</v>
          </cell>
          <cell r="BW44">
            <v>-14668.521000000001</v>
          </cell>
          <cell r="BX44">
            <v>-15158.993</v>
          </cell>
          <cell r="BY44">
            <v>-18531.794000000002</v>
          </cell>
          <cell r="BZ44">
            <v>-17150.041000000001</v>
          </cell>
          <cell r="CA44">
            <v>-17712.424999999999</v>
          </cell>
          <cell r="CB44">
            <v>-17976.260999999999</v>
          </cell>
          <cell r="CC44">
            <v>-19699.87</v>
          </cell>
          <cell r="CD44">
            <v>-20744.98</v>
          </cell>
          <cell r="CE44">
            <v>-20329.100000000002</v>
          </cell>
          <cell r="CF44">
            <v>-23174.990999999998</v>
          </cell>
          <cell r="CG44">
            <v>-24574.297999999999</v>
          </cell>
          <cell r="CH44">
            <v>-15301.026</v>
          </cell>
          <cell r="CI44">
            <v>-23791.9</v>
          </cell>
          <cell r="CJ44">
            <v>-47.72</v>
          </cell>
          <cell r="CK44">
            <v>347.57</v>
          </cell>
          <cell r="CL44">
            <v>113.789</v>
          </cell>
          <cell r="CM44">
            <v>-649.43700000000001</v>
          </cell>
          <cell r="CN44">
            <v>403.40699999999998</v>
          </cell>
          <cell r="CO44">
            <v>855.64099999999996</v>
          </cell>
          <cell r="CP44">
            <v>49.482999999999997</v>
          </cell>
          <cell r="CQ44">
            <v>-1094.2080000000001</v>
          </cell>
          <cell r="CR44">
            <v>194.53700000000001</v>
          </cell>
          <cell r="CS44">
            <v>2268.6849999999999</v>
          </cell>
          <cell r="CT44">
            <v>-295.62200000000001</v>
          </cell>
          <cell r="CU44">
            <v>-427.05700000000002</v>
          </cell>
          <cell r="CV44">
            <v>779.42200000000003</v>
          </cell>
          <cell r="CW44">
            <v>895.88800000000003</v>
          </cell>
          <cell r="CX44">
            <v>1060.797</v>
          </cell>
          <cell r="CY44">
            <v>-1704.0889999999999</v>
          </cell>
          <cell r="CZ44">
            <v>-281.93799999999999</v>
          </cell>
          <cell r="DA44">
            <v>2318.8249999999998</v>
          </cell>
          <cell r="DB44">
            <v>-433.077</v>
          </cell>
          <cell r="DC44">
            <v>-1569.7249999999999</v>
          </cell>
          <cell r="DD44">
            <v>102.045</v>
          </cell>
          <cell r="DE44">
            <v>1844.82</v>
          </cell>
          <cell r="DF44">
            <v>976.92</v>
          </cell>
          <cell r="DG44">
            <v>-1432.7</v>
          </cell>
          <cell r="DH44">
            <v>207.078</v>
          </cell>
          <cell r="DI44">
            <v>2485.7910000000002</v>
          </cell>
          <cell r="DJ44">
            <v>-2718.41</v>
          </cell>
          <cell r="DK44">
            <v>-1726.2</v>
          </cell>
          <cell r="DL44">
            <v>0</v>
          </cell>
          <cell r="DM44">
            <v>0</v>
          </cell>
          <cell r="DN44">
            <v>0</v>
          </cell>
          <cell r="DO44">
            <v>0</v>
          </cell>
          <cell r="DP44">
            <v>0</v>
          </cell>
          <cell r="DQ44">
            <v>0</v>
          </cell>
          <cell r="DR44">
            <v>0</v>
          </cell>
          <cell r="DS44">
            <v>0</v>
          </cell>
          <cell r="DT44">
            <v>0</v>
          </cell>
          <cell r="DU44">
            <v>0</v>
          </cell>
          <cell r="DV44">
            <v>0</v>
          </cell>
          <cell r="DW44">
            <v>0</v>
          </cell>
          <cell r="DX44">
            <v>0</v>
          </cell>
          <cell r="DY44">
            <v>0</v>
          </cell>
          <cell r="DZ44">
            <v>0</v>
          </cell>
          <cell r="EA44">
            <v>0</v>
          </cell>
          <cell r="EB44">
            <v>0</v>
          </cell>
          <cell r="EC44">
            <v>0</v>
          </cell>
          <cell r="ED44">
            <v>0</v>
          </cell>
          <cell r="EE44">
            <v>0</v>
          </cell>
          <cell r="EF44">
            <v>0</v>
          </cell>
          <cell r="EG44">
            <v>0</v>
          </cell>
          <cell r="EH44">
            <v>0</v>
          </cell>
          <cell r="EI44">
            <v>0</v>
          </cell>
          <cell r="EJ44">
            <v>0</v>
          </cell>
          <cell r="EK44">
            <v>0</v>
          </cell>
          <cell r="EL44">
            <v>0</v>
          </cell>
          <cell r="EM44">
            <v>0</v>
          </cell>
          <cell r="EN44">
            <v>-1000.742</v>
          </cell>
          <cell r="EO44">
            <v>-890.65</v>
          </cell>
          <cell r="EP44">
            <v>-1013.975</v>
          </cell>
          <cell r="EQ44">
            <v>-907.62800000000004</v>
          </cell>
          <cell r="ER44">
            <v>-1067.4939999999999</v>
          </cell>
          <cell r="ES44">
            <v>-1008.42</v>
          </cell>
          <cell r="ET44">
            <v>-1011.522</v>
          </cell>
          <cell r="EU44">
            <v>-1087.1030000000001</v>
          </cell>
          <cell r="EV44">
            <v>-1235.8019999999999</v>
          </cell>
          <cell r="EW44">
            <v>-1038.752</v>
          </cell>
          <cell r="EX44">
            <v>-1198.6969999999999</v>
          </cell>
          <cell r="EY44">
            <v>-1169.2660000000001</v>
          </cell>
          <cell r="EZ44">
            <v>-1438.481</v>
          </cell>
          <cell r="FA44">
            <v>-1263.1179999999999</v>
          </cell>
          <cell r="FB44">
            <v>-1413.2170000000001</v>
          </cell>
          <cell r="FC44">
            <v>-1403.0229999999999</v>
          </cell>
          <cell r="FD44">
            <v>-1629.31</v>
          </cell>
          <cell r="FE44">
            <v>-1641.604</v>
          </cell>
          <cell r="FF44">
            <v>-1777.6</v>
          </cell>
          <cell r="FG44">
            <v>-1613.02</v>
          </cell>
          <cell r="FH44">
            <v>-1891.259</v>
          </cell>
          <cell r="FI44">
            <v>-2362.1460000000002</v>
          </cell>
          <cell r="FJ44">
            <v>-2160.87</v>
          </cell>
          <cell r="FK44">
            <v>-2169.8000000000002</v>
          </cell>
          <cell r="FL44">
            <v>-2221.3780000000002</v>
          </cell>
          <cell r="FM44">
            <v>-2575.3209999999999</v>
          </cell>
          <cell r="FN44">
            <v>-2298.5100000000002</v>
          </cell>
          <cell r="FO44">
            <v>-2723.9</v>
          </cell>
          <cell r="FP44">
            <v>-1239.5830000000001</v>
          </cell>
          <cell r="FQ44">
            <v>-1073.653</v>
          </cell>
          <cell r="FR44">
            <v>-1251.4000000000001</v>
          </cell>
          <cell r="FS44">
            <v>-1782.2080000000001</v>
          </cell>
          <cell r="FT44">
            <v>-1294.1010000000001</v>
          </cell>
          <cell r="FU44">
            <v>-1655.2070000000001</v>
          </cell>
          <cell r="FV44">
            <v>-1781.4780000000001</v>
          </cell>
          <cell r="FW44">
            <v>-1739.019</v>
          </cell>
          <cell r="FX44">
            <v>-1674.827</v>
          </cell>
          <cell r="FY44">
            <v>-2180.377</v>
          </cell>
          <cell r="FZ44">
            <v>-1882.1089999999999</v>
          </cell>
          <cell r="GA44">
            <v>-2556.9059999999999</v>
          </cell>
          <cell r="GB44">
            <v>-2250.5279999999998</v>
          </cell>
          <cell r="GC44">
            <v>-2411.2509999999997</v>
          </cell>
          <cell r="GD44">
            <v>-2942.5550000000003</v>
          </cell>
          <cell r="GE44">
            <v>-2391.933</v>
          </cell>
          <cell r="GF44">
            <v>-2590.1799999999998</v>
          </cell>
          <cell r="GG44">
            <v>-3357.0949999999998</v>
          </cell>
          <cell r="GH44">
            <v>-3303.5729999999999</v>
          </cell>
          <cell r="GI44">
            <v>-3445.2040000000002</v>
          </cell>
          <cell r="GJ44">
            <v>-3529.5140000000001</v>
          </cell>
          <cell r="GK44">
            <v>-4012.67</v>
          </cell>
          <cell r="GL44">
            <v>-4157.9800000000005</v>
          </cell>
          <cell r="GM44">
            <v>-4126</v>
          </cell>
          <cell r="GN44">
            <v>-4496.8710000000001</v>
          </cell>
          <cell r="GO44">
            <v>-3787.1130000000003</v>
          </cell>
          <cell r="GP44">
            <v>-2668.6399999999994</v>
          </cell>
          <cell r="GQ44">
            <v>-4094.8</v>
          </cell>
          <cell r="GR44">
            <v>-405.69</v>
          </cell>
          <cell r="GS44">
            <v>-404.56</v>
          </cell>
          <cell r="GT44">
            <v>-410.18</v>
          </cell>
          <cell r="GU44">
            <v>-433.92</v>
          </cell>
          <cell r="GV44">
            <v>-408.12</v>
          </cell>
          <cell r="GW44">
            <v>-404.64</v>
          </cell>
          <cell r="GX44">
            <v>-413.18</v>
          </cell>
          <cell r="GY44">
            <v>-421.78</v>
          </cell>
          <cell r="GZ44">
            <v>-426.81</v>
          </cell>
          <cell r="HA44">
            <v>-440.28</v>
          </cell>
          <cell r="HB44">
            <v>-455.13</v>
          </cell>
          <cell r="HC44">
            <v>-518.30999999999995</v>
          </cell>
          <cell r="HD44">
            <v>-466.32</v>
          </cell>
          <cell r="HE44">
            <v>-465.95</v>
          </cell>
          <cell r="HF44">
            <v>-558.36</v>
          </cell>
          <cell r="HG44">
            <v>-509.43</v>
          </cell>
          <cell r="HH44">
            <v>-462.92</v>
          </cell>
          <cell r="HI44">
            <v>-465.95</v>
          </cell>
          <cell r="HJ44">
            <v>-522.15599999999995</v>
          </cell>
          <cell r="HK44">
            <v>-609.41999999999996</v>
          </cell>
          <cell r="HL44">
            <v>-570.99099999999999</v>
          </cell>
          <cell r="HM44">
            <v>-576.66999999999996</v>
          </cell>
          <cell r="HN44">
            <v>-590.34</v>
          </cell>
          <cell r="HO44">
            <v>-648.6</v>
          </cell>
          <cell r="HP44">
            <v>-621.14099999999996</v>
          </cell>
          <cell r="HQ44">
            <v>-638.79999999999995</v>
          </cell>
          <cell r="HR44">
            <v>-652.54999999999995</v>
          </cell>
          <cell r="HS44">
            <v>-931.9</v>
          </cell>
          <cell r="HT44">
            <v>0</v>
          </cell>
          <cell r="HU44">
            <v>0</v>
          </cell>
          <cell r="HV44">
            <v>0</v>
          </cell>
          <cell r="HW44">
            <v>0</v>
          </cell>
          <cell r="HX44">
            <v>0</v>
          </cell>
          <cell r="HY44">
            <v>0</v>
          </cell>
          <cell r="HZ44">
            <v>0</v>
          </cell>
          <cell r="IA44">
            <v>0</v>
          </cell>
          <cell r="IB44">
            <v>0</v>
          </cell>
          <cell r="IC44">
            <v>0</v>
          </cell>
          <cell r="ID44">
            <v>0</v>
          </cell>
          <cell r="IE44">
            <v>0</v>
          </cell>
          <cell r="IF44">
            <v>0</v>
          </cell>
          <cell r="IG44">
            <v>0</v>
          </cell>
          <cell r="IH44">
            <v>0</v>
          </cell>
          <cell r="II44">
            <v>0</v>
          </cell>
          <cell r="IJ44">
            <v>0</v>
          </cell>
          <cell r="IK44">
            <v>0</v>
          </cell>
          <cell r="IL44">
            <v>0</v>
          </cell>
          <cell r="IM44">
            <v>0</v>
          </cell>
          <cell r="IN44">
            <v>0</v>
          </cell>
          <cell r="IO44">
            <v>0</v>
          </cell>
          <cell r="IP44">
            <v>0</v>
          </cell>
          <cell r="IQ44">
            <v>0</v>
          </cell>
          <cell r="IR44">
            <v>0</v>
          </cell>
          <cell r="IS44">
            <v>0</v>
          </cell>
          <cell r="IT44">
            <v>0</v>
          </cell>
          <cell r="IU44">
            <v>0</v>
          </cell>
        </row>
        <row r="45">
          <cell r="A45" t="str">
            <v>MSIL IN</v>
          </cell>
          <cell r="B45" t="str">
            <v>Maruti Suzuki India</v>
          </cell>
          <cell r="C45" t="str">
            <v>Auto - 4 wheelers</v>
          </cell>
          <cell r="D45">
            <v>0</v>
          </cell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26105.9</v>
          </cell>
          <cell r="J45">
            <v>27477.599999999999</v>
          </cell>
          <cell r="K45">
            <v>34950.699999999997</v>
          </cell>
          <cell r="L45">
            <v>30537.600000000002</v>
          </cell>
          <cell r="M45">
            <v>32876.700000000004</v>
          </cell>
          <cell r="N45">
            <v>34851.699999999997</v>
          </cell>
          <cell r="O45">
            <v>37274.1</v>
          </cell>
          <cell r="P45">
            <v>32264.100000000002</v>
          </cell>
          <cell r="Q45">
            <v>37177</v>
          </cell>
          <cell r="R45">
            <v>38350</v>
          </cell>
          <cell r="S45">
            <v>39799.9</v>
          </cell>
          <cell r="T45">
            <v>36782.9</v>
          </cell>
          <cell r="U45">
            <v>40207.300000000003</v>
          </cell>
          <cell r="V45">
            <v>43230.400000000001</v>
          </cell>
          <cell r="W45">
            <v>51838.2</v>
          </cell>
          <cell r="X45">
            <v>46193.3</v>
          </cell>
          <cell r="Y45">
            <v>53394.799999999996</v>
          </cell>
          <cell r="Z45">
            <v>54805</v>
          </cell>
          <cell r="AA45">
            <v>55858.7</v>
          </cell>
          <cell r="AB45">
            <v>54590.7</v>
          </cell>
          <cell r="AC45">
            <v>55585.2</v>
          </cell>
          <cell r="AD45">
            <v>45921.200000000004</v>
          </cell>
          <cell r="AE45">
            <v>69988.899999999994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-4463.8999999999996</v>
          </cell>
          <cell r="AL45">
            <v>-4777.8</v>
          </cell>
          <cell r="AM45">
            <v>-5968.7</v>
          </cell>
          <cell r="AN45">
            <v>-5261.9</v>
          </cell>
          <cell r="AO45">
            <v>-5760.2</v>
          </cell>
          <cell r="AP45">
            <v>-5962.1</v>
          </cell>
          <cell r="AQ45">
            <v>-6822.3</v>
          </cell>
          <cell r="AR45">
            <v>-5992.8</v>
          </cell>
          <cell r="AS45">
            <v>-6777.7</v>
          </cell>
          <cell r="AT45">
            <v>-7208.3</v>
          </cell>
          <cell r="AU45">
            <v>-7029.8</v>
          </cell>
          <cell r="AV45">
            <v>-5528.2</v>
          </cell>
          <cell r="AW45">
            <v>-6015.4</v>
          </cell>
          <cell r="AX45">
            <v>-6435.7</v>
          </cell>
          <cell r="AY45">
            <v>-7540.6</v>
          </cell>
          <cell r="AZ45">
            <v>-6885.1</v>
          </cell>
          <cell r="BA45">
            <v>-7921.1</v>
          </cell>
          <cell r="BB45">
            <v>-8063.7</v>
          </cell>
          <cell r="BC45">
            <v>-8019.9</v>
          </cell>
          <cell r="BD45">
            <v>-7054.9</v>
          </cell>
          <cell r="BE45">
            <v>-7282.6</v>
          </cell>
          <cell r="BF45">
            <v>0</v>
          </cell>
          <cell r="BG45">
            <v>-6645.2</v>
          </cell>
          <cell r="BH45">
            <v>0</v>
          </cell>
          <cell r="BI45">
            <v>0</v>
          </cell>
          <cell r="BJ45">
            <v>0</v>
          </cell>
          <cell r="BK45">
            <v>0</v>
          </cell>
          <cell r="BL45">
            <v>0</v>
          </cell>
          <cell r="BM45">
            <v>-16208.1</v>
          </cell>
          <cell r="BN45">
            <v>-16587.900000000001</v>
          </cell>
          <cell r="BO45">
            <v>-21561.3</v>
          </cell>
          <cell r="BP45">
            <v>-19535.900000000001</v>
          </cell>
          <cell r="BQ45">
            <v>-22097</v>
          </cell>
          <cell r="BR45">
            <v>-21103.4</v>
          </cell>
          <cell r="BS45">
            <v>-23100.400000000001</v>
          </cell>
          <cell r="BT45">
            <v>-21412</v>
          </cell>
          <cell r="BU45">
            <v>-22334.6</v>
          </cell>
          <cell r="BV45">
            <v>-23933.1</v>
          </cell>
          <cell r="BW45">
            <v>-26723.3</v>
          </cell>
          <cell r="BX45">
            <v>-23812.5</v>
          </cell>
          <cell r="BY45">
            <v>-25947.3</v>
          </cell>
          <cell r="BZ45">
            <v>-24632</v>
          </cell>
          <cell r="CA45">
            <v>-33915.300000000003</v>
          </cell>
          <cell r="CB45">
            <v>-31041.200000000001</v>
          </cell>
          <cell r="CC45">
            <v>-35155.299999999996</v>
          </cell>
          <cell r="CD45">
            <v>-34110.6</v>
          </cell>
          <cell r="CE45">
            <v>-38861.200000000004</v>
          </cell>
          <cell r="CF45">
            <v>-36566.5</v>
          </cell>
          <cell r="CG45">
            <v>-37539.600000000006</v>
          </cell>
          <cell r="CH45">
            <v>-36434.600000000006</v>
          </cell>
          <cell r="CI45">
            <v>-49187.6</v>
          </cell>
          <cell r="CJ45">
            <v>0</v>
          </cell>
          <cell r="CK45">
            <v>0</v>
          </cell>
          <cell r="CL45">
            <v>0</v>
          </cell>
          <cell r="CM45">
            <v>0</v>
          </cell>
          <cell r="CN45">
            <v>0</v>
          </cell>
          <cell r="CO45">
            <v>-62.7</v>
          </cell>
          <cell r="CP45">
            <v>-387.2</v>
          </cell>
          <cell r="CQ45">
            <v>449.3</v>
          </cell>
          <cell r="CR45">
            <v>66.3</v>
          </cell>
          <cell r="CS45">
            <v>1902.7</v>
          </cell>
          <cell r="CT45">
            <v>-991.1</v>
          </cell>
          <cell r="CU45">
            <v>-42.3</v>
          </cell>
          <cell r="CV45">
            <v>953.4</v>
          </cell>
          <cell r="CW45">
            <v>-1324.1</v>
          </cell>
          <cell r="CX45">
            <v>247.5</v>
          </cell>
          <cell r="CY45">
            <v>2356.3000000000002</v>
          </cell>
          <cell r="CZ45">
            <v>217.2</v>
          </cell>
          <cell r="DA45">
            <v>377.4</v>
          </cell>
          <cell r="DB45">
            <v>-3030.1</v>
          </cell>
          <cell r="DC45">
            <v>249.1</v>
          </cell>
          <cell r="DD45">
            <v>1471.2</v>
          </cell>
          <cell r="DE45">
            <v>434.8</v>
          </cell>
          <cell r="DF45">
            <v>-1652.2</v>
          </cell>
          <cell r="DG45">
            <v>2446.6999999999998</v>
          </cell>
          <cell r="DH45">
            <v>-334.2</v>
          </cell>
          <cell r="DI45">
            <v>-560.70000000000005</v>
          </cell>
          <cell r="DJ45">
            <v>-182.6</v>
          </cell>
          <cell r="DK45">
            <v>-1621.3</v>
          </cell>
          <cell r="DL45">
            <v>0</v>
          </cell>
          <cell r="DM45">
            <v>0</v>
          </cell>
          <cell r="DN45">
            <v>0</v>
          </cell>
          <cell r="DO45">
            <v>0</v>
          </cell>
          <cell r="DP45">
            <v>0</v>
          </cell>
          <cell r="DQ45">
            <v>0</v>
          </cell>
          <cell r="DR45">
            <v>0</v>
          </cell>
          <cell r="DS45">
            <v>0</v>
          </cell>
          <cell r="DT45">
            <v>0</v>
          </cell>
          <cell r="DU45">
            <v>0</v>
          </cell>
          <cell r="DV45">
            <v>0</v>
          </cell>
          <cell r="DW45">
            <v>0</v>
          </cell>
          <cell r="DX45">
            <v>0</v>
          </cell>
          <cell r="DY45">
            <v>0</v>
          </cell>
          <cell r="DZ45">
            <v>0</v>
          </cell>
          <cell r="EA45">
            <v>0</v>
          </cell>
          <cell r="EB45">
            <v>0</v>
          </cell>
          <cell r="EC45">
            <v>0</v>
          </cell>
          <cell r="ED45">
            <v>0</v>
          </cell>
          <cell r="EE45">
            <v>0</v>
          </cell>
          <cell r="EF45">
            <v>0</v>
          </cell>
          <cell r="EG45">
            <v>0</v>
          </cell>
          <cell r="EH45">
            <v>0</v>
          </cell>
          <cell r="EI45">
            <v>0</v>
          </cell>
          <cell r="EJ45">
            <v>0</v>
          </cell>
          <cell r="EK45">
            <v>0</v>
          </cell>
          <cell r="EL45">
            <v>0</v>
          </cell>
          <cell r="EM45">
            <v>0</v>
          </cell>
          <cell r="EN45">
            <v>0</v>
          </cell>
          <cell r="EO45">
            <v>0</v>
          </cell>
          <cell r="EP45">
            <v>0</v>
          </cell>
          <cell r="EQ45">
            <v>0</v>
          </cell>
          <cell r="ER45">
            <v>0</v>
          </cell>
          <cell r="ES45">
            <v>-645.5</v>
          </cell>
          <cell r="ET45">
            <v>-1384.4</v>
          </cell>
          <cell r="EU45">
            <v>-355.7</v>
          </cell>
          <cell r="EV45">
            <v>-460.9</v>
          </cell>
          <cell r="EW45">
            <v>-399.9</v>
          </cell>
          <cell r="EX45">
            <v>-577.79999999999995</v>
          </cell>
          <cell r="EY45">
            <v>-521.70000000000005</v>
          </cell>
          <cell r="EZ45">
            <v>-560.5</v>
          </cell>
          <cell r="FA45">
            <v>-576.20000000000005</v>
          </cell>
          <cell r="FB45">
            <v>-583.9</v>
          </cell>
          <cell r="FC45">
            <v>-566.79999999999995</v>
          </cell>
          <cell r="FD45">
            <v>-625.79999999999995</v>
          </cell>
          <cell r="FE45">
            <v>-713.5</v>
          </cell>
          <cell r="FF45">
            <v>-738.3</v>
          </cell>
          <cell r="FG45">
            <v>-806.6</v>
          </cell>
          <cell r="FH45">
            <v>-804.6</v>
          </cell>
          <cell r="FI45">
            <v>-909.3</v>
          </cell>
          <cell r="FJ45">
            <v>-967.5</v>
          </cell>
          <cell r="FK45">
            <v>-880.2</v>
          </cell>
          <cell r="FL45">
            <v>-1111.7</v>
          </cell>
          <cell r="FM45">
            <v>-1164.7</v>
          </cell>
          <cell r="FN45">
            <v>-1103.7</v>
          </cell>
          <cell r="FO45">
            <v>-1330.9</v>
          </cell>
          <cell r="FP45">
            <v>0</v>
          </cell>
          <cell r="FQ45">
            <v>0</v>
          </cell>
          <cell r="FR45">
            <v>0</v>
          </cell>
          <cell r="FS45">
            <v>0</v>
          </cell>
          <cell r="FT45">
            <v>0</v>
          </cell>
          <cell r="FU45">
            <v>-2519.6</v>
          </cell>
          <cell r="FV45">
            <v>-2220.6999999999998</v>
          </cell>
          <cell r="FW45">
            <v>-4493.5</v>
          </cell>
          <cell r="FX45">
            <v>-2277.8000000000002</v>
          </cell>
          <cell r="FY45">
            <v>-3254.2</v>
          </cell>
          <cell r="FZ45">
            <v>-2645</v>
          </cell>
          <cell r="GA45">
            <v>-2632.5</v>
          </cell>
          <cell r="GB45">
            <v>-2004.6</v>
          </cell>
          <cell r="GC45">
            <v>-2666.1</v>
          </cell>
          <cell r="GD45">
            <v>-2213.6</v>
          </cell>
          <cell r="GE45">
            <v>-2974.7</v>
          </cell>
          <cell r="GF45">
            <v>-2467.6</v>
          </cell>
          <cell r="GG45">
            <v>-3152.3</v>
          </cell>
          <cell r="GH45">
            <v>-3322.7</v>
          </cell>
          <cell r="GI45">
            <v>-4314.5</v>
          </cell>
          <cell r="GJ45">
            <v>-3185.7</v>
          </cell>
          <cell r="GK45">
            <v>-3866</v>
          </cell>
          <cell r="GL45">
            <v>-3878.5</v>
          </cell>
          <cell r="GM45">
            <v>-5273.5999999999995</v>
          </cell>
          <cell r="GN45">
            <v>-4708</v>
          </cell>
          <cell r="GO45">
            <v>-5514.1</v>
          </cell>
          <cell r="GP45">
            <v>-5569.4</v>
          </cell>
          <cell r="GQ45">
            <v>-6796.2</v>
          </cell>
          <cell r="GR45">
            <v>0</v>
          </cell>
          <cell r="GS45">
            <v>0</v>
          </cell>
          <cell r="GT45">
            <v>0</v>
          </cell>
          <cell r="GU45">
            <v>0</v>
          </cell>
          <cell r="GV45">
            <v>0</v>
          </cell>
          <cell r="GW45">
            <v>-1492.6</v>
          </cell>
          <cell r="GX45">
            <v>-1126.0999999999999</v>
          </cell>
          <cell r="GY45">
            <v>-1515.9</v>
          </cell>
          <cell r="GZ45">
            <v>-1193.0999999999999</v>
          </cell>
          <cell r="HA45">
            <v>-1201</v>
          </cell>
          <cell r="HB45">
            <v>-1052</v>
          </cell>
          <cell r="HC45">
            <v>-1122.2</v>
          </cell>
          <cell r="HD45">
            <v>-782.9</v>
          </cell>
          <cell r="HE45">
            <v>-665.1</v>
          </cell>
          <cell r="HF45">
            <v>-680.6</v>
          </cell>
          <cell r="HG45">
            <v>-725.6</v>
          </cell>
          <cell r="HH45">
            <v>-640.70000000000005</v>
          </cell>
          <cell r="HI45">
            <v>-596.1</v>
          </cell>
          <cell r="HJ45">
            <v>-758.6</v>
          </cell>
          <cell r="HK45">
            <v>-718.2</v>
          </cell>
          <cell r="HL45">
            <v>-822</v>
          </cell>
          <cell r="HM45">
            <v>-881.2</v>
          </cell>
          <cell r="HN45">
            <v>-867.3</v>
          </cell>
          <cell r="HO45">
            <v>-3111.2</v>
          </cell>
          <cell r="HP45">
            <v>-1660.6</v>
          </cell>
          <cell r="HQ45">
            <v>-1658.4</v>
          </cell>
          <cell r="HR45">
            <v>-1774.9</v>
          </cell>
          <cell r="HS45">
            <v>-1971.4</v>
          </cell>
          <cell r="HT45">
            <v>0</v>
          </cell>
          <cell r="HU45">
            <v>0</v>
          </cell>
          <cell r="HV45">
            <v>0</v>
          </cell>
          <cell r="HW45">
            <v>0</v>
          </cell>
          <cell r="HX45">
            <v>0</v>
          </cell>
          <cell r="HY45">
            <v>0</v>
          </cell>
          <cell r="HZ45">
            <v>0</v>
          </cell>
          <cell r="IA45">
            <v>0</v>
          </cell>
          <cell r="IB45">
            <v>0</v>
          </cell>
          <cell r="IC45">
            <v>0</v>
          </cell>
          <cell r="ID45">
            <v>0</v>
          </cell>
          <cell r="IE45">
            <v>0</v>
          </cell>
          <cell r="IF45">
            <v>0</v>
          </cell>
          <cell r="IG45">
            <v>0</v>
          </cell>
          <cell r="IH45">
            <v>0</v>
          </cell>
          <cell r="II45">
            <v>0</v>
          </cell>
          <cell r="IJ45">
            <v>0</v>
          </cell>
          <cell r="IK45">
            <v>0</v>
          </cell>
          <cell r="IL45">
            <v>0</v>
          </cell>
          <cell r="IM45">
            <v>0</v>
          </cell>
          <cell r="IN45">
            <v>0</v>
          </cell>
          <cell r="IO45">
            <v>0</v>
          </cell>
          <cell r="IP45">
            <v>0</v>
          </cell>
          <cell r="IQ45">
            <v>0</v>
          </cell>
          <cell r="IR45">
            <v>0</v>
          </cell>
          <cell r="IS45">
            <v>0</v>
          </cell>
          <cell r="IT45">
            <v>0</v>
          </cell>
          <cell r="IU45">
            <v>0</v>
          </cell>
        </row>
        <row r="46">
          <cell r="A46" t="str">
            <v>PJT IN</v>
          </cell>
          <cell r="B46" t="str">
            <v>Punjab Tractors</v>
          </cell>
          <cell r="C46" t="str">
            <v>Auto - 4 wheelers</v>
          </cell>
        </row>
        <row r="47">
          <cell r="A47" t="str">
            <v>SM IN</v>
          </cell>
          <cell r="B47" t="str">
            <v>Swaraj Mazda</v>
          </cell>
          <cell r="C47" t="str">
            <v>Auto - 4 wheelers</v>
          </cell>
        </row>
        <row r="48">
          <cell r="A48" t="str">
            <v>TTMT IN</v>
          </cell>
          <cell r="B48" t="str">
            <v>Tata Motors</v>
          </cell>
          <cell r="C48" t="str">
            <v>Auto - 4 wheelers</v>
          </cell>
          <cell r="D48">
            <v>20872.400000000001</v>
          </cell>
          <cell r="E48">
            <v>25757.200000000001</v>
          </cell>
          <cell r="F48">
            <v>25857.8</v>
          </cell>
          <cell r="G48">
            <v>35882.699999999997</v>
          </cell>
          <cell r="H48">
            <v>29227</v>
          </cell>
          <cell r="I48">
            <v>37632.300000000003</v>
          </cell>
          <cell r="J48">
            <v>39445.9</v>
          </cell>
          <cell r="K48">
            <v>48590</v>
          </cell>
          <cell r="L48">
            <v>42449.3</v>
          </cell>
          <cell r="M48">
            <v>48878.400000000001</v>
          </cell>
          <cell r="N48">
            <v>50932.1</v>
          </cell>
          <cell r="O48">
            <v>62624</v>
          </cell>
          <cell r="P48">
            <v>45677.1</v>
          </cell>
          <cell r="Q48">
            <v>55680.7</v>
          </cell>
          <cell r="R48">
            <v>59035.7</v>
          </cell>
          <cell r="S48">
            <v>79792.7</v>
          </cell>
          <cell r="T48">
            <v>67086.5</v>
          </cell>
          <cell r="U48">
            <v>75892.899999999994</v>
          </cell>
          <cell r="V48">
            <v>79158</v>
          </cell>
          <cell r="W48">
            <v>95407.7</v>
          </cell>
          <cell r="X48">
            <v>69930.2</v>
          </cell>
          <cell r="Y48">
            <v>74688.100000000006</v>
          </cell>
          <cell r="Z48">
            <v>83643.700000000012</v>
          </cell>
          <cell r="AA48">
            <v>100683.3</v>
          </cell>
          <cell r="AB48">
            <v>78376.800000000003</v>
          </cell>
          <cell r="AC48">
            <v>79593.399999999994</v>
          </cell>
          <cell r="AD48">
            <v>52912.800000000003</v>
          </cell>
          <cell r="AE48">
            <v>73213.999999999956</v>
          </cell>
          <cell r="AF48">
            <v>-3395.1</v>
          </cell>
          <cell r="AG48">
            <v>-4144.8</v>
          </cell>
          <cell r="AH48">
            <v>-3925.5</v>
          </cell>
          <cell r="AI48">
            <v>-5972.5</v>
          </cell>
          <cell r="AJ48">
            <v>-4217.8</v>
          </cell>
          <cell r="AK48">
            <v>-5866.3</v>
          </cell>
          <cell r="AL48">
            <v>-5463.3</v>
          </cell>
          <cell r="AM48">
            <v>-7155.6</v>
          </cell>
          <cell r="AN48">
            <v>-6708.5</v>
          </cell>
          <cell r="AO48">
            <v>-7407.9</v>
          </cell>
          <cell r="AP48">
            <v>-7282.7</v>
          </cell>
          <cell r="AQ48">
            <v>-9235.2999999999993</v>
          </cell>
          <cell r="AR48">
            <v>-6896.2</v>
          </cell>
          <cell r="AS48">
            <v>-7867.6</v>
          </cell>
          <cell r="AT48">
            <v>-8290.2000000000007</v>
          </cell>
          <cell r="AU48">
            <v>-10965.2</v>
          </cell>
          <cell r="AV48">
            <v>-9252.4</v>
          </cell>
          <cell r="AW48">
            <v>-10175</v>
          </cell>
          <cell r="AX48">
            <v>-10905.7</v>
          </cell>
          <cell r="AY48">
            <v>-13339.7</v>
          </cell>
          <cell r="AZ48">
            <v>-9362</v>
          </cell>
          <cell r="BA48">
            <v>-9955.6</v>
          </cell>
          <cell r="BB48">
            <v>-11125.4</v>
          </cell>
          <cell r="BC48">
            <v>-13188.1</v>
          </cell>
          <cell r="BD48">
            <v>-9092.4</v>
          </cell>
          <cell r="BE48">
            <v>-8804.9</v>
          </cell>
          <cell r="BF48">
            <v>-5326.6</v>
          </cell>
          <cell r="BG48">
            <v>-6160.9000000000015</v>
          </cell>
          <cell r="BH48">
            <v>676.1</v>
          </cell>
          <cell r="BI48">
            <v>-490.9</v>
          </cell>
          <cell r="BJ48">
            <v>360</v>
          </cell>
          <cell r="BK48">
            <v>652.20000000000005</v>
          </cell>
          <cell r="BL48">
            <v>-700.5</v>
          </cell>
          <cell r="BM48">
            <v>576.9</v>
          </cell>
          <cell r="BN48">
            <v>82.2</v>
          </cell>
          <cell r="BO48">
            <v>-1378.4</v>
          </cell>
          <cell r="BP48">
            <v>2492.5</v>
          </cell>
          <cell r="BQ48">
            <v>11</v>
          </cell>
          <cell r="BR48">
            <v>208.2</v>
          </cell>
          <cell r="BS48">
            <v>-1271.7</v>
          </cell>
          <cell r="BT48">
            <v>3694.1</v>
          </cell>
          <cell r="BU48">
            <v>1165.4000000000001</v>
          </cell>
          <cell r="BV48">
            <v>1846.9</v>
          </cell>
          <cell r="BW48">
            <v>-4137.3</v>
          </cell>
          <cell r="BX48">
            <v>3853.3</v>
          </cell>
          <cell r="BY48">
            <v>1224.4000000000001</v>
          </cell>
          <cell r="BZ48">
            <v>1355.2</v>
          </cell>
          <cell r="CA48">
            <v>-2936.1</v>
          </cell>
          <cell r="CB48">
            <v>1373.5</v>
          </cell>
          <cell r="CC48">
            <v>-718.1</v>
          </cell>
          <cell r="CD48">
            <v>1397.8</v>
          </cell>
          <cell r="CE48">
            <v>-2458</v>
          </cell>
          <cell r="CF48">
            <v>5737.9</v>
          </cell>
          <cell r="CG48">
            <v>-2609.1999999999998</v>
          </cell>
          <cell r="CH48">
            <v>-1825.3</v>
          </cell>
          <cell r="CI48">
            <v>-3683.7999999999993</v>
          </cell>
          <cell r="CJ48">
            <v>-11303.4</v>
          </cell>
          <cell r="CK48">
            <v>-12945.3</v>
          </cell>
          <cell r="CL48">
            <v>-13724.6</v>
          </cell>
          <cell r="CM48">
            <v>-19022.5</v>
          </cell>
          <cell r="CN48">
            <v>-15266.5</v>
          </cell>
          <cell r="CO48">
            <v>-21270.1</v>
          </cell>
          <cell r="CP48">
            <v>-21195.3</v>
          </cell>
          <cell r="CQ48">
            <v>-25682</v>
          </cell>
          <cell r="CR48">
            <v>-25820.6</v>
          </cell>
          <cell r="CS48">
            <v>-28036.799999999999</v>
          </cell>
          <cell r="CT48">
            <v>-30041.8</v>
          </cell>
          <cell r="CU48">
            <v>-35453.699999999997</v>
          </cell>
          <cell r="CV48">
            <v>-28816.6</v>
          </cell>
          <cell r="CW48">
            <v>-33776.199999999997</v>
          </cell>
          <cell r="CX48">
            <v>-36122.199999999997</v>
          </cell>
          <cell r="CY48">
            <v>-43923.6</v>
          </cell>
          <cell r="CZ48">
            <v>-42650.5</v>
          </cell>
          <cell r="DA48">
            <v>-46505</v>
          </cell>
          <cell r="DB48">
            <v>-48975.7</v>
          </cell>
          <cell r="DC48">
            <v>-55618.1</v>
          </cell>
          <cell r="DD48">
            <v>-43579.3</v>
          </cell>
          <cell r="DE48">
            <v>-45318.400000000001</v>
          </cell>
          <cell r="DF48">
            <v>-51819.9</v>
          </cell>
          <cell r="DG48">
            <v>-61184.3</v>
          </cell>
          <cell r="DH48">
            <v>-55627.3</v>
          </cell>
          <cell r="DI48">
            <v>-49012.4</v>
          </cell>
          <cell r="DJ48">
            <v>-34036</v>
          </cell>
          <cell r="DK48">
            <v>-45313.700000000012</v>
          </cell>
          <cell r="DL48">
            <v>0</v>
          </cell>
          <cell r="DM48">
            <v>0</v>
          </cell>
          <cell r="DN48">
            <v>0</v>
          </cell>
          <cell r="DO48">
            <v>0</v>
          </cell>
          <cell r="DP48">
            <v>0</v>
          </cell>
          <cell r="DQ48">
            <v>0</v>
          </cell>
          <cell r="DR48">
            <v>0</v>
          </cell>
          <cell r="DS48">
            <v>0</v>
          </cell>
          <cell r="DT48">
            <v>0</v>
          </cell>
          <cell r="DU48">
            <v>0</v>
          </cell>
          <cell r="DV48">
            <v>0</v>
          </cell>
          <cell r="DW48">
            <v>0</v>
          </cell>
          <cell r="DX48">
            <v>0</v>
          </cell>
          <cell r="DY48">
            <v>0</v>
          </cell>
          <cell r="DZ48">
            <v>0</v>
          </cell>
          <cell r="EA48">
            <v>0</v>
          </cell>
          <cell r="EB48">
            <v>0</v>
          </cell>
          <cell r="EC48">
            <v>0</v>
          </cell>
          <cell r="ED48">
            <v>0</v>
          </cell>
          <cell r="EE48">
            <v>0</v>
          </cell>
          <cell r="EF48">
            <v>0</v>
          </cell>
          <cell r="EG48">
            <v>0</v>
          </cell>
          <cell r="EH48">
            <v>0</v>
          </cell>
          <cell r="EI48">
            <v>0</v>
          </cell>
          <cell r="EJ48">
            <v>0</v>
          </cell>
          <cell r="EK48">
            <v>0</v>
          </cell>
          <cell r="EL48">
            <v>0</v>
          </cell>
          <cell r="EM48">
            <v>0</v>
          </cell>
          <cell r="EN48">
            <v>-1629.6</v>
          </cell>
          <cell r="EO48">
            <v>-1760.3</v>
          </cell>
          <cell r="EP48">
            <v>-1856.8</v>
          </cell>
          <cell r="EQ48">
            <v>-1957</v>
          </cell>
          <cell r="ER48">
            <v>-1855.9</v>
          </cell>
          <cell r="ES48">
            <v>-2151.5</v>
          </cell>
          <cell r="ET48">
            <v>-2567.8000000000002</v>
          </cell>
          <cell r="EU48">
            <v>-2249.6999999999998</v>
          </cell>
          <cell r="EV48">
            <v>-2361.4</v>
          </cell>
          <cell r="EW48">
            <v>-2589.9</v>
          </cell>
          <cell r="EX48">
            <v>-2593.3000000000002</v>
          </cell>
          <cell r="EY48">
            <v>-2848.8</v>
          </cell>
          <cell r="EZ48">
            <v>-2759.4</v>
          </cell>
          <cell r="FA48">
            <v>-2742.3</v>
          </cell>
          <cell r="FB48">
            <v>-2788.7</v>
          </cell>
          <cell r="FC48">
            <v>-3140.9</v>
          </cell>
          <cell r="FD48">
            <v>-3024.3</v>
          </cell>
          <cell r="FE48">
            <v>-3426.6</v>
          </cell>
          <cell r="FF48">
            <v>-3580.8</v>
          </cell>
          <cell r="FG48">
            <v>-3646.6</v>
          </cell>
          <cell r="FH48">
            <v>-3518.7</v>
          </cell>
          <cell r="FI48">
            <v>-3694.1</v>
          </cell>
          <cell r="FJ48">
            <v>-4077.7</v>
          </cell>
          <cell r="FK48">
            <v>-4155.2</v>
          </cell>
          <cell r="FL48">
            <v>-4009.3</v>
          </cell>
          <cell r="FM48">
            <v>-4157.6000000000004</v>
          </cell>
          <cell r="FN48">
            <v>-3708.9</v>
          </cell>
          <cell r="FO48">
            <v>-3638.0999999999981</v>
          </cell>
          <cell r="FP48">
            <v>-3206.2</v>
          </cell>
          <cell r="FQ48">
            <v>-3805.1</v>
          </cell>
          <cell r="FR48">
            <v>-3845</v>
          </cell>
          <cell r="FS48">
            <v>-5705.9</v>
          </cell>
          <cell r="FT48">
            <v>-3985</v>
          </cell>
          <cell r="FU48">
            <v>-4643.5</v>
          </cell>
          <cell r="FV48">
            <v>-5421</v>
          </cell>
          <cell r="FW48">
            <v>-6182.5</v>
          </cell>
          <cell r="FX48">
            <v>-6023</v>
          </cell>
          <cell r="FY48">
            <v>-5812.5</v>
          </cell>
          <cell r="FZ48">
            <v>-5473.7</v>
          </cell>
          <cell r="GA48">
            <v>-7594.2</v>
          </cell>
          <cell r="GB48">
            <v>-6240.1</v>
          </cell>
          <cell r="GC48">
            <v>-6561.7000000000007</v>
          </cell>
          <cell r="GD48">
            <v>-7141.5999999999995</v>
          </cell>
          <cell r="GE48">
            <v>-9447.1</v>
          </cell>
          <cell r="GF48">
            <v>-8966.4000000000015</v>
          </cell>
          <cell r="GG48">
            <v>-9856.6</v>
          </cell>
          <cell r="GH48">
            <v>-9131.6</v>
          </cell>
          <cell r="GI48">
            <v>-11092</v>
          </cell>
          <cell r="GJ48">
            <v>-9554.1999999999989</v>
          </cell>
          <cell r="GK48">
            <v>-9236.7999999999993</v>
          </cell>
          <cell r="GL48">
            <v>-9967.9</v>
          </cell>
          <cell r="GM48">
            <v>-10627.499999999998</v>
          </cell>
          <cell r="GN48">
            <v>-10081</v>
          </cell>
          <cell r="GO48">
            <v>-9255.6</v>
          </cell>
          <cell r="GP48">
            <v>-7099.5</v>
          </cell>
          <cell r="GQ48">
            <v>-10763.700000000004</v>
          </cell>
          <cell r="GR48">
            <v>-894.8</v>
          </cell>
          <cell r="GS48">
            <v>-899.9</v>
          </cell>
          <cell r="GT48">
            <v>-884.3</v>
          </cell>
          <cell r="GU48">
            <v>-916.1</v>
          </cell>
          <cell r="GV48">
            <v>-930.1</v>
          </cell>
          <cell r="GW48">
            <v>-931.9</v>
          </cell>
          <cell r="GX48">
            <v>-929.8</v>
          </cell>
          <cell r="GY48">
            <v>-1034.2</v>
          </cell>
          <cell r="GZ48">
            <v>-983.3</v>
          </cell>
          <cell r="HA48">
            <v>-1068.2</v>
          </cell>
          <cell r="HB48">
            <v>-1007.7</v>
          </cell>
          <cell r="HC48">
            <v>-1442.4</v>
          </cell>
          <cell r="HD48">
            <v>-1266.5999999999999</v>
          </cell>
          <cell r="HE48">
            <v>-1272</v>
          </cell>
          <cell r="HF48">
            <v>-1308.3</v>
          </cell>
          <cell r="HG48">
            <v>-1362.5</v>
          </cell>
          <cell r="HH48">
            <v>-1410.5</v>
          </cell>
          <cell r="HI48">
            <v>-1434.9</v>
          </cell>
          <cell r="HJ48">
            <v>-1435</v>
          </cell>
          <cell r="HK48">
            <v>-1582.5</v>
          </cell>
          <cell r="HL48">
            <v>-1474.7</v>
          </cell>
          <cell r="HM48">
            <v>-1597.4</v>
          </cell>
          <cell r="HN48">
            <v>-1675.1</v>
          </cell>
          <cell r="HO48">
            <v>-1775.9</v>
          </cell>
          <cell r="HP48">
            <v>-1887.8000000000002</v>
          </cell>
          <cell r="HQ48">
            <v>-2133.4</v>
          </cell>
          <cell r="HR48">
            <v>-2153.6999999999998</v>
          </cell>
          <cell r="HS48">
            <v>-3082.2</v>
          </cell>
          <cell r="HT48">
            <v>0</v>
          </cell>
          <cell r="HU48">
            <v>0</v>
          </cell>
          <cell r="HV48">
            <v>0</v>
          </cell>
          <cell r="HW48">
            <v>0</v>
          </cell>
          <cell r="HX48">
            <v>0</v>
          </cell>
          <cell r="HY48">
            <v>0</v>
          </cell>
          <cell r="HZ48">
            <v>0</v>
          </cell>
          <cell r="IA48">
            <v>0</v>
          </cell>
          <cell r="IB48">
            <v>0</v>
          </cell>
          <cell r="IC48">
            <v>0</v>
          </cell>
          <cell r="ID48">
            <v>0</v>
          </cell>
          <cell r="IE48">
            <v>0</v>
          </cell>
          <cell r="IF48">
            <v>0</v>
          </cell>
          <cell r="IG48">
            <v>0</v>
          </cell>
          <cell r="IH48">
            <v>0</v>
          </cell>
          <cell r="II48">
            <v>0</v>
          </cell>
          <cell r="IJ48">
            <v>0</v>
          </cell>
          <cell r="IK48">
            <v>0</v>
          </cell>
          <cell r="IL48">
            <v>0</v>
          </cell>
          <cell r="IM48">
            <v>0</v>
          </cell>
          <cell r="IN48">
            <v>0</v>
          </cell>
          <cell r="IO48">
            <v>0</v>
          </cell>
          <cell r="IP48">
            <v>0</v>
          </cell>
          <cell r="IQ48">
            <v>0</v>
          </cell>
          <cell r="IR48">
            <v>0</v>
          </cell>
          <cell r="IS48">
            <v>0</v>
          </cell>
          <cell r="IT48">
            <v>0</v>
          </cell>
          <cell r="IU48">
            <v>0</v>
          </cell>
        </row>
        <row r="49">
          <cell r="A49" t="str">
            <v>Cement</v>
          </cell>
          <cell r="B49" t="str">
            <v>Cement</v>
          </cell>
        </row>
        <row r="50">
          <cell r="A50" t="str">
            <v>ACC IN</v>
          </cell>
          <cell r="B50" t="str">
            <v>ACC</v>
          </cell>
          <cell r="C50" t="str">
            <v>Cement</v>
          </cell>
          <cell r="D50">
            <v>0</v>
          </cell>
          <cell r="E50">
            <v>0</v>
          </cell>
          <cell r="F50">
            <v>0</v>
          </cell>
          <cell r="G50">
            <v>0</v>
          </cell>
          <cell r="H50">
            <v>9623.1</v>
          </cell>
          <cell r="I50">
            <v>8970.4</v>
          </cell>
          <cell r="J50">
            <v>9057.7000000000007</v>
          </cell>
          <cell r="K50">
            <v>11231.8</v>
          </cell>
          <cell r="L50">
            <v>11005.7</v>
          </cell>
          <cell r="M50">
            <v>10329.200000000001</v>
          </cell>
          <cell r="N50">
            <v>11183.1</v>
          </cell>
          <cell r="O50">
            <v>12861.3</v>
          </cell>
          <cell r="P50">
            <v>12905.8</v>
          </cell>
          <cell r="Q50">
            <v>11469.6</v>
          </cell>
          <cell r="R50">
            <v>12649.4</v>
          </cell>
          <cell r="S50">
            <v>15200.9</v>
          </cell>
          <cell r="T50">
            <v>16194.3</v>
          </cell>
          <cell r="U50">
            <v>15119.4</v>
          </cell>
          <cell r="V50">
            <v>17811.400000000001</v>
          </cell>
          <cell r="W50">
            <v>18581.5</v>
          </cell>
          <cell r="X50">
            <v>21060.6</v>
          </cell>
          <cell r="Y50">
            <v>18772</v>
          </cell>
          <cell r="Z50">
            <v>17856.099999999999</v>
          </cell>
          <cell r="AA50">
            <v>17957.5</v>
          </cell>
          <cell r="AB50">
            <v>18218.22</v>
          </cell>
          <cell r="AC50">
            <v>18045.741999999998</v>
          </cell>
          <cell r="AD50">
            <v>18864.77</v>
          </cell>
          <cell r="AE50">
            <v>20550.900000000001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-1571.4</v>
          </cell>
          <cell r="AK50">
            <v>-1465</v>
          </cell>
          <cell r="AL50">
            <v>-1458</v>
          </cell>
          <cell r="AM50">
            <v>-1602.2</v>
          </cell>
          <cell r="AN50">
            <v>-1526.4</v>
          </cell>
          <cell r="AO50">
            <v>-1476.4</v>
          </cell>
          <cell r="AP50">
            <v>-1629.8</v>
          </cell>
          <cell r="AQ50">
            <v>-1727.8</v>
          </cell>
          <cell r="AR50">
            <v>-1623.3</v>
          </cell>
          <cell r="AS50">
            <v>-1420.1</v>
          </cell>
          <cell r="AT50">
            <v>-1928.7</v>
          </cell>
          <cell r="AU50">
            <v>-1925.7</v>
          </cell>
          <cell r="AV50">
            <v>-1573.5</v>
          </cell>
          <cell r="AW50">
            <v>-1384.3</v>
          </cell>
          <cell r="AX50">
            <v>-1612.4</v>
          </cell>
          <cell r="AY50">
            <v>-1833.2</v>
          </cell>
          <cell r="AZ50">
            <v>-2381.1</v>
          </cell>
          <cell r="BA50">
            <v>-1984.2</v>
          </cell>
          <cell r="BB50">
            <v>0</v>
          </cell>
          <cell r="BC50">
            <v>0</v>
          </cell>
          <cell r="BD50">
            <v>0</v>
          </cell>
          <cell r="BE50">
            <v>0</v>
          </cell>
          <cell r="BF50">
            <v>0</v>
          </cell>
          <cell r="BG50">
            <v>0</v>
          </cell>
          <cell r="BH50">
            <v>0</v>
          </cell>
          <cell r="BI50">
            <v>0</v>
          </cell>
          <cell r="BJ50">
            <v>0</v>
          </cell>
          <cell r="BK50">
            <v>0</v>
          </cell>
          <cell r="BL50">
            <v>-1125.8</v>
          </cell>
          <cell r="BM50">
            <v>-1158.5999999999999</v>
          </cell>
          <cell r="BN50">
            <v>-1154.7</v>
          </cell>
          <cell r="BO50">
            <v>-1422.2</v>
          </cell>
          <cell r="BP50">
            <v>-1469.4</v>
          </cell>
          <cell r="BQ50">
            <v>-1386.2</v>
          </cell>
          <cell r="BR50">
            <v>-1460.8</v>
          </cell>
          <cell r="BS50">
            <v>-1576.5</v>
          </cell>
          <cell r="BT50">
            <v>-1714.5</v>
          </cell>
          <cell r="BU50">
            <v>-1507.6</v>
          </cell>
          <cell r="BV50">
            <v>-1528.7</v>
          </cell>
          <cell r="BW50">
            <v>-1624.9</v>
          </cell>
          <cell r="BX50">
            <v>-1667.9</v>
          </cell>
          <cell r="BY50">
            <v>-1526.8</v>
          </cell>
          <cell r="BZ50">
            <v>-1833.3</v>
          </cell>
          <cell r="CA50">
            <v>-1794.4</v>
          </cell>
          <cell r="CB50">
            <v>-2040.3</v>
          </cell>
          <cell r="CC50">
            <v>-1932.2</v>
          </cell>
          <cell r="CD50">
            <v>-2400.5</v>
          </cell>
          <cell r="CE50">
            <v>-1965.7</v>
          </cell>
          <cell r="CF50">
            <v>-2411.66</v>
          </cell>
          <cell r="CG50">
            <v>-2073.326</v>
          </cell>
          <cell r="CH50">
            <v>-1540.5060000000003</v>
          </cell>
          <cell r="CI50">
            <v>-2060.0700000000002</v>
          </cell>
          <cell r="CJ50">
            <v>0</v>
          </cell>
          <cell r="CK50">
            <v>0</v>
          </cell>
          <cell r="CL50">
            <v>0</v>
          </cell>
          <cell r="CM50">
            <v>0</v>
          </cell>
          <cell r="CN50">
            <v>18.8</v>
          </cell>
          <cell r="CO50">
            <v>-210.1</v>
          </cell>
          <cell r="CP50">
            <v>137.6</v>
          </cell>
          <cell r="CQ50">
            <v>-26.1</v>
          </cell>
          <cell r="CR50">
            <v>464.7</v>
          </cell>
          <cell r="CS50">
            <v>344.5</v>
          </cell>
          <cell r="CT50">
            <v>-98.9</v>
          </cell>
          <cell r="CU50">
            <v>-175.9</v>
          </cell>
          <cell r="CV50">
            <v>296</v>
          </cell>
          <cell r="CW50">
            <v>26.9</v>
          </cell>
          <cell r="CX50">
            <v>75.2</v>
          </cell>
          <cell r="CY50">
            <v>-642.20000000000005</v>
          </cell>
          <cell r="CZ50">
            <v>509.8</v>
          </cell>
          <cell r="DA50">
            <v>-248.2</v>
          </cell>
          <cell r="DB50">
            <v>77.599999999999994</v>
          </cell>
          <cell r="DC50">
            <v>-34.700000000000003</v>
          </cell>
          <cell r="DD50">
            <v>-404</v>
          </cell>
          <cell r="DE50">
            <v>330.7</v>
          </cell>
          <cell r="DF50">
            <v>177.3</v>
          </cell>
          <cell r="DG50">
            <v>-488.5</v>
          </cell>
          <cell r="DH50">
            <v>537.92999999999995</v>
          </cell>
          <cell r="DI50">
            <v>665.15700000000004</v>
          </cell>
          <cell r="DJ50">
            <v>-711.26499999999999</v>
          </cell>
          <cell r="DK50">
            <v>-533.6</v>
          </cell>
          <cell r="DL50">
            <v>0</v>
          </cell>
          <cell r="DM50">
            <v>0</v>
          </cell>
          <cell r="DN50">
            <v>0</v>
          </cell>
          <cell r="DO50">
            <v>0</v>
          </cell>
          <cell r="DP50">
            <v>-428.7</v>
          </cell>
          <cell r="DQ50">
            <v>-449.5</v>
          </cell>
          <cell r="DR50">
            <v>-414.1</v>
          </cell>
          <cell r="DS50">
            <v>-550.4</v>
          </cell>
          <cell r="DT50">
            <v>-547</v>
          </cell>
          <cell r="DU50">
            <v>-683.6</v>
          </cell>
          <cell r="DV50">
            <v>-890.3</v>
          </cell>
          <cell r="DW50">
            <v>-984.7</v>
          </cell>
          <cell r="DX50">
            <v>-911.8</v>
          </cell>
          <cell r="DY50">
            <v>-637.29999999999995</v>
          </cell>
          <cell r="DZ50">
            <v>-96</v>
          </cell>
          <cell r="EA50">
            <v>-102.8</v>
          </cell>
          <cell r="EB50">
            <v>-153.19999999999999</v>
          </cell>
          <cell r="EC50">
            <v>-138.9</v>
          </cell>
          <cell r="ED50">
            <v>-138.1</v>
          </cell>
          <cell r="EE50">
            <v>-127.9</v>
          </cell>
          <cell r="EF50">
            <v>-284.7</v>
          </cell>
          <cell r="EG50">
            <v>-228</v>
          </cell>
          <cell r="EH50">
            <v>-292.5</v>
          </cell>
          <cell r="EI50">
            <v>-276.2</v>
          </cell>
          <cell r="EJ50">
            <v>-217.92</v>
          </cell>
          <cell r="EK50">
            <v>-199.191</v>
          </cell>
          <cell r="EL50">
            <v>-180.28199999999993</v>
          </cell>
          <cell r="EM50">
            <v>-252.91</v>
          </cell>
          <cell r="EN50">
            <v>0</v>
          </cell>
          <cell r="EO50">
            <v>0</v>
          </cell>
          <cell r="EP50">
            <v>0</v>
          </cell>
          <cell r="EQ50">
            <v>0</v>
          </cell>
          <cell r="ER50">
            <v>-475.6</v>
          </cell>
          <cell r="ES50">
            <v>-517.70000000000005</v>
          </cell>
          <cell r="ET50">
            <v>-501.6</v>
          </cell>
          <cell r="EU50">
            <v>-537.29999999999995</v>
          </cell>
          <cell r="EV50">
            <v>-522.1</v>
          </cell>
          <cell r="EW50">
            <v>-531.5</v>
          </cell>
          <cell r="EX50">
            <v>-533.79999999999995</v>
          </cell>
          <cell r="EY50">
            <v>-560.20000000000005</v>
          </cell>
          <cell r="EZ50">
            <v>-545</v>
          </cell>
          <cell r="FA50">
            <v>-702.1</v>
          </cell>
          <cell r="FB50">
            <v>-563</v>
          </cell>
          <cell r="FC50">
            <v>-876.2</v>
          </cell>
          <cell r="FD50">
            <v>-818.2</v>
          </cell>
          <cell r="FE50">
            <v>-701.9</v>
          </cell>
          <cell r="FF50">
            <v>-1053.9000000000001</v>
          </cell>
          <cell r="FG50">
            <v>-815.8</v>
          </cell>
          <cell r="FH50">
            <v>-938.9</v>
          </cell>
          <cell r="FI50">
            <v>-977.4</v>
          </cell>
          <cell r="FJ50">
            <v>-795.2</v>
          </cell>
          <cell r="FK50">
            <v>-793</v>
          </cell>
          <cell r="FL50">
            <v>-978.77</v>
          </cell>
          <cell r="FM50">
            <v>-900.94299999999998</v>
          </cell>
          <cell r="FN50">
            <v>-1457.6940000000004</v>
          </cell>
          <cell r="FO50">
            <v>-990.90199999999993</v>
          </cell>
          <cell r="FP50">
            <v>0</v>
          </cell>
          <cell r="FQ50">
            <v>0</v>
          </cell>
          <cell r="FR50">
            <v>0</v>
          </cell>
          <cell r="FS50">
            <v>0</v>
          </cell>
          <cell r="FT50">
            <v>-4817.3999999999996</v>
          </cell>
          <cell r="FU50">
            <v>-4668.2</v>
          </cell>
          <cell r="FV50">
            <v>-4912.2</v>
          </cell>
          <cell r="FW50">
            <v>-5739.4</v>
          </cell>
          <cell r="FX50">
            <v>-5784.4</v>
          </cell>
          <cell r="FY50">
            <v>-5097.2</v>
          </cell>
          <cell r="FZ50">
            <v>-5365.8</v>
          </cell>
          <cell r="GA50">
            <v>-6184.7999999999993</v>
          </cell>
          <cell r="GB50">
            <v>-6274.2</v>
          </cell>
          <cell r="GC50">
            <v>-5828.9</v>
          </cell>
          <cell r="GD50">
            <v>-7034.6</v>
          </cell>
          <cell r="GE50">
            <v>-6878.5</v>
          </cell>
          <cell r="GF50">
            <v>-7935.1</v>
          </cell>
          <cell r="GG50">
            <v>-7459.3</v>
          </cell>
          <cell r="GH50">
            <v>-8566.1</v>
          </cell>
          <cell r="GI50">
            <v>-8904.1</v>
          </cell>
          <cell r="GJ50">
            <v>-9567.5999999999985</v>
          </cell>
          <cell r="GK50">
            <v>-9495.1999999999989</v>
          </cell>
          <cell r="GL50">
            <v>-10372.400000000001</v>
          </cell>
          <cell r="GM50">
            <v>-9728.6000000000022</v>
          </cell>
          <cell r="GN50">
            <v>-11011.51</v>
          </cell>
          <cell r="GO50">
            <v>-11155.794999999998</v>
          </cell>
          <cell r="GP50">
            <v>-10866.786</v>
          </cell>
          <cell r="GQ50">
            <v>-10436.39</v>
          </cell>
          <cell r="GR50">
            <v>0</v>
          </cell>
          <cell r="GS50">
            <v>0</v>
          </cell>
          <cell r="GT50">
            <v>0</v>
          </cell>
          <cell r="GU50">
            <v>0</v>
          </cell>
          <cell r="GV50">
            <v>-435.6</v>
          </cell>
          <cell r="GW50">
            <v>-442.1</v>
          </cell>
          <cell r="GX50">
            <v>-441.9</v>
          </cell>
          <cell r="GY50">
            <v>-448.9</v>
          </cell>
          <cell r="GZ50">
            <v>-439.1</v>
          </cell>
          <cell r="HA50">
            <v>-444.2</v>
          </cell>
          <cell r="HB50">
            <v>-512.20000000000005</v>
          </cell>
          <cell r="HC50">
            <v>-473.1</v>
          </cell>
          <cell r="HD50">
            <v>-479.8</v>
          </cell>
          <cell r="HE50">
            <v>-487</v>
          </cell>
          <cell r="HF50">
            <v>-606.70000000000005</v>
          </cell>
          <cell r="HG50">
            <v>-593.70000000000005</v>
          </cell>
          <cell r="HH50">
            <v>-579.4</v>
          </cell>
          <cell r="HI50">
            <v>-592.79999999999995</v>
          </cell>
          <cell r="HJ50">
            <v>-771</v>
          </cell>
          <cell r="HK50">
            <v>-621.20000000000005</v>
          </cell>
          <cell r="HL50">
            <v>-633.4</v>
          </cell>
          <cell r="HM50">
            <v>-707</v>
          </cell>
          <cell r="HN50">
            <v>-1089.0999999999999</v>
          </cell>
          <cell r="HO50">
            <v>-713.5</v>
          </cell>
          <cell r="HP50">
            <v>-724.29</v>
          </cell>
          <cell r="HQ50">
            <v>-736.43700000000001</v>
          </cell>
          <cell r="HR50">
            <v>-767.57900000000018</v>
          </cell>
          <cell r="HS50">
            <v>-789.3</v>
          </cell>
          <cell r="HT50">
            <v>0</v>
          </cell>
          <cell r="HU50">
            <v>0</v>
          </cell>
          <cell r="HV50">
            <v>0</v>
          </cell>
          <cell r="HW50">
            <v>0</v>
          </cell>
          <cell r="HX50">
            <v>0</v>
          </cell>
          <cell r="HY50">
            <v>0</v>
          </cell>
          <cell r="HZ50">
            <v>0</v>
          </cell>
          <cell r="IA50">
            <v>0</v>
          </cell>
          <cell r="IB50">
            <v>0</v>
          </cell>
          <cell r="IC50">
            <v>0</v>
          </cell>
          <cell r="ID50">
            <v>0</v>
          </cell>
          <cell r="IE50">
            <v>0</v>
          </cell>
          <cell r="IF50">
            <v>0</v>
          </cell>
          <cell r="IG50">
            <v>0</v>
          </cell>
          <cell r="IH50">
            <v>0</v>
          </cell>
          <cell r="II50">
            <v>0</v>
          </cell>
          <cell r="IJ50">
            <v>0</v>
          </cell>
          <cell r="IK50">
            <v>0</v>
          </cell>
          <cell r="IL50">
            <v>0</v>
          </cell>
          <cell r="IM50">
            <v>0</v>
          </cell>
          <cell r="IN50">
            <v>0</v>
          </cell>
          <cell r="IO50">
            <v>0</v>
          </cell>
          <cell r="IP50">
            <v>0</v>
          </cell>
          <cell r="IQ50">
            <v>0</v>
          </cell>
          <cell r="IR50">
            <v>0</v>
          </cell>
          <cell r="IS50">
            <v>0</v>
          </cell>
          <cell r="IT50">
            <v>0</v>
          </cell>
          <cell r="IU50">
            <v>0</v>
          </cell>
        </row>
        <row r="51">
          <cell r="A51" t="str">
            <v>BCORP IN</v>
          </cell>
          <cell r="B51" t="str">
            <v>Birla Corp</v>
          </cell>
          <cell r="C51" t="str">
            <v>Cement</v>
          </cell>
          <cell r="D51">
            <v>2761.9</v>
          </cell>
          <cell r="E51">
            <v>2479.8000000000002</v>
          </cell>
          <cell r="F51">
            <v>2744.7</v>
          </cell>
          <cell r="G51">
            <v>3255.6</v>
          </cell>
          <cell r="H51">
            <v>3008.7</v>
          </cell>
          <cell r="I51">
            <v>2809.3</v>
          </cell>
          <cell r="J51">
            <v>2816.3</v>
          </cell>
          <cell r="K51">
            <v>3797.5</v>
          </cell>
          <cell r="L51">
            <v>3586.1</v>
          </cell>
          <cell r="M51">
            <v>3283.3</v>
          </cell>
          <cell r="N51">
            <v>3267.8</v>
          </cell>
          <cell r="O51">
            <v>3960.5</v>
          </cell>
          <cell r="P51">
            <v>3314.2</v>
          </cell>
          <cell r="Q51">
            <v>3095.8</v>
          </cell>
          <cell r="R51">
            <v>3336</v>
          </cell>
          <cell r="S51">
            <v>4588.3999999999996</v>
          </cell>
          <cell r="T51">
            <v>4008.4</v>
          </cell>
          <cell r="U51">
            <v>4170.6000000000004</v>
          </cell>
          <cell r="V51">
            <v>4644</v>
          </cell>
          <cell r="W51">
            <v>5122.1000000000004</v>
          </cell>
          <cell r="X51">
            <v>4799.5</v>
          </cell>
          <cell r="Y51">
            <v>3939.8</v>
          </cell>
          <cell r="Z51">
            <v>4328.6000000000004</v>
          </cell>
          <cell r="AA51">
            <v>5631.4</v>
          </cell>
          <cell r="AB51">
            <v>3958.7</v>
          </cell>
          <cell r="AC51">
            <v>4314.8999999999996</v>
          </cell>
          <cell r="AD51">
            <v>5181.6000000000004</v>
          </cell>
          <cell r="AE51">
            <v>6301.6</v>
          </cell>
          <cell r="AF51">
            <v>-444.2</v>
          </cell>
          <cell r="AG51">
            <v>-410.8</v>
          </cell>
          <cell r="AH51">
            <v>-431.8</v>
          </cell>
          <cell r="AI51">
            <v>-510.1</v>
          </cell>
          <cell r="AJ51">
            <v>-538.20000000000005</v>
          </cell>
          <cell r="AK51">
            <v>-501.7</v>
          </cell>
          <cell r="AL51">
            <v>-500.5</v>
          </cell>
          <cell r="AM51">
            <v>-548.79999999999995</v>
          </cell>
          <cell r="AN51">
            <v>-587</v>
          </cell>
          <cell r="AO51">
            <v>-514.70000000000005</v>
          </cell>
          <cell r="AP51">
            <v>-545.9</v>
          </cell>
          <cell r="AQ51">
            <v>-519.5</v>
          </cell>
          <cell r="AR51">
            <v>-526.29999999999995</v>
          </cell>
          <cell r="AS51">
            <v>-500</v>
          </cell>
          <cell r="AT51">
            <v>-518.29999999999995</v>
          </cell>
          <cell r="AU51">
            <v>-647.79999999999995</v>
          </cell>
          <cell r="AV51">
            <v>-519.6</v>
          </cell>
          <cell r="AW51">
            <v>-523.70000000000005</v>
          </cell>
          <cell r="AX51">
            <v>-551.20000000000005</v>
          </cell>
          <cell r="AY51">
            <v>-681.5</v>
          </cell>
          <cell r="AZ51">
            <v>-707</v>
          </cell>
          <cell r="BA51">
            <v>0</v>
          </cell>
          <cell r="BB51">
            <v>0</v>
          </cell>
          <cell r="BC51">
            <v>-744.5</v>
          </cell>
          <cell r="BD51">
            <v>0</v>
          </cell>
          <cell r="BE51">
            <v>-596.70000000000005</v>
          </cell>
          <cell r="BF51">
            <v>-660.2</v>
          </cell>
          <cell r="BG51">
            <v>-593.4</v>
          </cell>
          <cell r="BH51">
            <v>-366.7</v>
          </cell>
          <cell r="BI51">
            <v>-394.7</v>
          </cell>
          <cell r="BJ51">
            <v>-505.7</v>
          </cell>
          <cell r="BK51">
            <v>-539.20000000000005</v>
          </cell>
          <cell r="BL51">
            <v>-539.4</v>
          </cell>
          <cell r="BM51">
            <v>-559.20000000000005</v>
          </cell>
          <cell r="BN51">
            <v>-523.79999999999995</v>
          </cell>
          <cell r="BO51">
            <v>-518.20000000000005</v>
          </cell>
          <cell r="BP51">
            <v>-600</v>
          </cell>
          <cell r="BQ51">
            <v>-587.20000000000005</v>
          </cell>
          <cell r="BR51">
            <v>-645.1</v>
          </cell>
          <cell r="BS51">
            <v>-629.6</v>
          </cell>
          <cell r="BT51">
            <v>-328.6</v>
          </cell>
          <cell r="BU51">
            <v>-353.5</v>
          </cell>
          <cell r="BV51">
            <v>-406.9</v>
          </cell>
          <cell r="BW51">
            <v>-484.4</v>
          </cell>
          <cell r="BX51">
            <v>-439.1</v>
          </cell>
          <cell r="BY51">
            <v>-417.6</v>
          </cell>
          <cell r="BZ51">
            <v>-461.3</v>
          </cell>
          <cell r="CA51">
            <v>-373.7</v>
          </cell>
          <cell r="CB51">
            <v>-556.4</v>
          </cell>
          <cell r="CC51">
            <v>-437.5</v>
          </cell>
          <cell r="CD51">
            <v>-491.5</v>
          </cell>
          <cell r="CE51">
            <v>-488.2</v>
          </cell>
          <cell r="CF51">
            <v>-400.8</v>
          </cell>
          <cell r="CG51">
            <v>-525.80000000000007</v>
          </cell>
          <cell r="CH51">
            <v>-500.2</v>
          </cell>
          <cell r="CI51">
            <v>-842.6</v>
          </cell>
          <cell r="CJ51">
            <v>-78.599999999999994</v>
          </cell>
          <cell r="CK51">
            <v>139</v>
          </cell>
          <cell r="CL51">
            <v>117.8</v>
          </cell>
          <cell r="CM51">
            <v>-194.6</v>
          </cell>
          <cell r="CN51">
            <v>139.5</v>
          </cell>
          <cell r="CO51">
            <v>34.9</v>
          </cell>
          <cell r="CP51">
            <v>110.3</v>
          </cell>
          <cell r="CQ51">
            <v>-234.3</v>
          </cell>
          <cell r="CR51">
            <v>35.299999999999997</v>
          </cell>
          <cell r="CS51">
            <v>-30.1</v>
          </cell>
          <cell r="CT51">
            <v>104.7</v>
          </cell>
          <cell r="CU51">
            <v>-204.6</v>
          </cell>
          <cell r="CV51">
            <v>110.5</v>
          </cell>
          <cell r="CW51">
            <v>112.1</v>
          </cell>
          <cell r="CX51">
            <v>-63.7</v>
          </cell>
          <cell r="CY51">
            <v>-263.8</v>
          </cell>
          <cell r="CZ51">
            <v>180.8</v>
          </cell>
          <cell r="DA51">
            <v>-32.4</v>
          </cell>
          <cell r="DB51">
            <v>101.9</v>
          </cell>
          <cell r="DC51">
            <v>-208.1</v>
          </cell>
          <cell r="DD51">
            <v>156.19999999999999</v>
          </cell>
          <cell r="DE51">
            <v>367.6</v>
          </cell>
          <cell r="DF51">
            <v>96.9</v>
          </cell>
          <cell r="DG51">
            <v>-324.10000000000002</v>
          </cell>
          <cell r="DH51">
            <v>83.6</v>
          </cell>
          <cell r="DI51">
            <v>271.3</v>
          </cell>
          <cell r="DJ51">
            <v>-134.9</v>
          </cell>
          <cell r="DK51">
            <v>-354</v>
          </cell>
          <cell r="DL51">
            <v>0</v>
          </cell>
          <cell r="DM51">
            <v>0</v>
          </cell>
          <cell r="DN51">
            <v>0</v>
          </cell>
          <cell r="DO51">
            <v>0</v>
          </cell>
          <cell r="DP51">
            <v>0</v>
          </cell>
          <cell r="DQ51">
            <v>0</v>
          </cell>
          <cell r="DR51">
            <v>0</v>
          </cell>
          <cell r="DS51">
            <v>0</v>
          </cell>
          <cell r="DT51">
            <v>0</v>
          </cell>
          <cell r="DU51">
            <v>0</v>
          </cell>
          <cell r="DV51">
            <v>0</v>
          </cell>
          <cell r="DW51">
            <v>0</v>
          </cell>
          <cell r="DX51">
            <v>0</v>
          </cell>
          <cell r="DY51">
            <v>0</v>
          </cell>
          <cell r="DZ51">
            <v>0</v>
          </cell>
          <cell r="EA51">
            <v>0</v>
          </cell>
          <cell r="EB51">
            <v>0</v>
          </cell>
          <cell r="EC51">
            <v>0</v>
          </cell>
          <cell r="ED51">
            <v>0</v>
          </cell>
          <cell r="EE51">
            <v>0</v>
          </cell>
          <cell r="EF51">
            <v>0</v>
          </cell>
          <cell r="EG51">
            <v>0</v>
          </cell>
          <cell r="EH51">
            <v>-0.6</v>
          </cell>
          <cell r="EI51">
            <v>-1.4</v>
          </cell>
          <cell r="EJ51">
            <v>-0.9</v>
          </cell>
          <cell r="EK51">
            <v>-1</v>
          </cell>
          <cell r="EL51">
            <v>-4</v>
          </cell>
          <cell r="EM51">
            <v>0</v>
          </cell>
          <cell r="EN51">
            <v>-230.4</v>
          </cell>
          <cell r="EO51">
            <v>-244</v>
          </cell>
          <cell r="EP51">
            <v>-301</v>
          </cell>
          <cell r="EQ51">
            <v>-306.39999999999998</v>
          </cell>
          <cell r="ER51">
            <v>-300</v>
          </cell>
          <cell r="ES51">
            <v>-299.89999999999998</v>
          </cell>
          <cell r="ET51">
            <v>-295.5</v>
          </cell>
          <cell r="EU51">
            <v>-298</v>
          </cell>
          <cell r="EV51">
            <v>-289.2</v>
          </cell>
          <cell r="EW51">
            <v>-310.8</v>
          </cell>
          <cell r="EX51">
            <v>-298.60000000000002</v>
          </cell>
          <cell r="EY51">
            <v>-291</v>
          </cell>
          <cell r="EZ51">
            <v>-296.10000000000002</v>
          </cell>
          <cell r="FA51">
            <v>-314</v>
          </cell>
          <cell r="FB51">
            <v>-314.89999999999998</v>
          </cell>
          <cell r="FC51">
            <v>-303.89999999999998</v>
          </cell>
          <cell r="FD51">
            <v>-313.3</v>
          </cell>
          <cell r="FE51">
            <v>-326.39999999999998</v>
          </cell>
          <cell r="FF51">
            <v>-328.9</v>
          </cell>
          <cell r="FG51">
            <v>-282.39999999999998</v>
          </cell>
          <cell r="FH51">
            <v>-337.7</v>
          </cell>
          <cell r="FI51">
            <v>-361</v>
          </cell>
          <cell r="FJ51">
            <v>-406.9</v>
          </cell>
          <cell r="FK51">
            <v>-308.89999999999998</v>
          </cell>
          <cell r="FL51">
            <v>-314.10000000000002</v>
          </cell>
          <cell r="FM51">
            <v>-363.8</v>
          </cell>
          <cell r="FN51">
            <v>-353.4</v>
          </cell>
          <cell r="FO51">
            <v>-454.6</v>
          </cell>
          <cell r="FP51">
            <v>-1468.1</v>
          </cell>
          <cell r="FQ51">
            <v>-1452.4</v>
          </cell>
          <cell r="FR51">
            <v>-1524.2</v>
          </cell>
          <cell r="FS51">
            <v>-1623.6</v>
          </cell>
          <cell r="FT51">
            <v>-1556.6</v>
          </cell>
          <cell r="FU51">
            <v>-1495.6999999999998</v>
          </cell>
          <cell r="FV51">
            <v>-1562.2</v>
          </cell>
          <cell r="FW51">
            <v>-1784.2</v>
          </cell>
          <cell r="FX51">
            <v>-1723.8</v>
          </cell>
          <cell r="FY51">
            <v>-1632.8</v>
          </cell>
          <cell r="FZ51">
            <v>-1713</v>
          </cell>
          <cell r="GA51">
            <v>-1844.8</v>
          </cell>
          <cell r="GB51">
            <v>-1840.4</v>
          </cell>
          <cell r="GC51">
            <v>-1774.1</v>
          </cell>
          <cell r="GD51">
            <v>-1759.6</v>
          </cell>
          <cell r="GE51">
            <v>-2073.1999999999998</v>
          </cell>
          <cell r="GF51">
            <v>-1890</v>
          </cell>
          <cell r="GG51">
            <v>-1891.6</v>
          </cell>
          <cell r="GH51">
            <v>-2000.3000000000002</v>
          </cell>
          <cell r="GI51">
            <v>-2052.5</v>
          </cell>
          <cell r="GJ51">
            <v>-1917.1000000000001</v>
          </cell>
          <cell r="GK51">
            <v>-2009.3</v>
          </cell>
          <cell r="GL51">
            <v>-2021.1</v>
          </cell>
          <cell r="GM51">
            <v>-2439.3000000000002</v>
          </cell>
          <cell r="GN51">
            <v>-2183.8999999999996</v>
          </cell>
          <cell r="GO51">
            <v>-2322.6000000000004</v>
          </cell>
          <cell r="GP51">
            <v>-2510.1000000000004</v>
          </cell>
          <cell r="GQ51">
            <v>-2737.7</v>
          </cell>
          <cell r="GR51">
            <v>-79.599999999999994</v>
          </cell>
          <cell r="GS51">
            <v>-79.5</v>
          </cell>
          <cell r="GT51">
            <v>-81.900000000000006</v>
          </cell>
          <cell r="GU51">
            <v>-81</v>
          </cell>
          <cell r="GV51">
            <v>-80.400000000000006</v>
          </cell>
          <cell r="GW51">
            <v>-83.3</v>
          </cell>
          <cell r="GX51">
            <v>-84.3</v>
          </cell>
          <cell r="GY51">
            <v>-88.7</v>
          </cell>
          <cell r="GZ51">
            <v>-71.400000000000006</v>
          </cell>
          <cell r="HA51">
            <v>-72.7</v>
          </cell>
          <cell r="HB51">
            <v>-80.7</v>
          </cell>
          <cell r="HC51">
            <v>-73.5</v>
          </cell>
          <cell r="HD51">
            <v>-72.599999999999994</v>
          </cell>
          <cell r="HE51">
            <v>-76</v>
          </cell>
          <cell r="HF51">
            <v>-89.3</v>
          </cell>
          <cell r="HG51">
            <v>-103.7</v>
          </cell>
          <cell r="HH51">
            <v>-96.6</v>
          </cell>
          <cell r="HI51">
            <v>-96.1</v>
          </cell>
          <cell r="HJ51">
            <v>-95.8</v>
          </cell>
          <cell r="HK51">
            <v>-108</v>
          </cell>
          <cell r="HL51">
            <v>-102.9</v>
          </cell>
          <cell r="HM51">
            <v>-103.4</v>
          </cell>
          <cell r="HN51">
            <v>-101.6</v>
          </cell>
          <cell r="HO51">
            <v>-106.5</v>
          </cell>
          <cell r="HP51">
            <v>-98.2</v>
          </cell>
          <cell r="HQ51">
            <v>-100.4</v>
          </cell>
          <cell r="HR51">
            <v>-109.5</v>
          </cell>
          <cell r="HS51">
            <v>-126.1</v>
          </cell>
          <cell r="HT51">
            <v>0</v>
          </cell>
          <cell r="HU51">
            <v>0</v>
          </cell>
          <cell r="HV51">
            <v>0</v>
          </cell>
          <cell r="HW51">
            <v>0</v>
          </cell>
          <cell r="HX51">
            <v>0</v>
          </cell>
          <cell r="HY51">
            <v>0</v>
          </cell>
          <cell r="HZ51">
            <v>0</v>
          </cell>
          <cell r="IA51">
            <v>0</v>
          </cell>
          <cell r="IB51">
            <v>0</v>
          </cell>
          <cell r="IC51">
            <v>0</v>
          </cell>
          <cell r="ID51">
            <v>0</v>
          </cell>
          <cell r="IE51">
            <v>0</v>
          </cell>
          <cell r="IF51">
            <v>0</v>
          </cell>
          <cell r="IG51">
            <v>0</v>
          </cell>
          <cell r="IH51">
            <v>0</v>
          </cell>
          <cell r="II51">
            <v>0</v>
          </cell>
          <cell r="IJ51">
            <v>0</v>
          </cell>
          <cell r="IK51">
            <v>0</v>
          </cell>
          <cell r="IL51">
            <v>0</v>
          </cell>
          <cell r="IM51">
            <v>0</v>
          </cell>
          <cell r="IN51">
            <v>0</v>
          </cell>
          <cell r="IO51">
            <v>0</v>
          </cell>
          <cell r="IP51">
            <v>0</v>
          </cell>
          <cell r="IQ51">
            <v>0</v>
          </cell>
          <cell r="IR51">
            <v>0</v>
          </cell>
          <cell r="IS51">
            <v>0</v>
          </cell>
          <cell r="IT51">
            <v>0</v>
          </cell>
          <cell r="IU51">
            <v>0</v>
          </cell>
        </row>
        <row r="52">
          <cell r="A52" t="str">
            <v>CENT IN</v>
          </cell>
          <cell r="B52" t="str">
            <v>Century Textile &amp; Industries</v>
          </cell>
          <cell r="C52" t="str">
            <v>Cement</v>
          </cell>
          <cell r="D52">
            <v>0</v>
          </cell>
          <cell r="E52">
            <v>0</v>
          </cell>
          <cell r="F52">
            <v>0</v>
          </cell>
          <cell r="G52">
            <v>0</v>
          </cell>
          <cell r="H52">
            <v>5465.9</v>
          </cell>
          <cell r="I52">
            <v>5199.6000000000004</v>
          </cell>
          <cell r="J52">
            <v>5497.7</v>
          </cell>
          <cell r="K52">
            <v>6372.6</v>
          </cell>
          <cell r="L52">
            <v>6042.2</v>
          </cell>
          <cell r="M52">
            <v>5910.9</v>
          </cell>
          <cell r="N52">
            <v>6491.9</v>
          </cell>
          <cell r="O52">
            <v>6697.7</v>
          </cell>
          <cell r="P52">
            <v>6585.2999999999993</v>
          </cell>
          <cell r="Q52">
            <v>5829.5</v>
          </cell>
          <cell r="R52">
            <v>6307.6</v>
          </cell>
          <cell r="S52">
            <v>7060.3</v>
          </cell>
          <cell r="T52">
            <v>7215</v>
          </cell>
          <cell r="U52">
            <v>7421.1</v>
          </cell>
          <cell r="V52">
            <v>8936.2000000000007</v>
          </cell>
          <cell r="W52">
            <v>9767.6</v>
          </cell>
          <cell r="X52">
            <v>8368.4</v>
          </cell>
          <cell r="Y52">
            <v>7684.4</v>
          </cell>
          <cell r="Z52">
            <v>8446.4</v>
          </cell>
          <cell r="AA52">
            <v>9926.9</v>
          </cell>
          <cell r="AB52">
            <v>10656.6</v>
          </cell>
          <cell r="AC52">
            <v>9522.1</v>
          </cell>
          <cell r="AD52">
            <v>9790.1</v>
          </cell>
          <cell r="AE52">
            <v>12190.3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O52">
            <v>0</v>
          </cell>
          <cell r="AP52">
            <v>0</v>
          </cell>
          <cell r="AQ52">
            <v>0</v>
          </cell>
          <cell r="AR52">
            <v>0</v>
          </cell>
          <cell r="AS52">
            <v>0</v>
          </cell>
          <cell r="AT52">
            <v>0</v>
          </cell>
          <cell r="AU52">
            <v>0</v>
          </cell>
          <cell r="AV52">
            <v>0</v>
          </cell>
          <cell r="AW52">
            <v>0</v>
          </cell>
          <cell r="AX52">
            <v>-926.7</v>
          </cell>
          <cell r="AY52">
            <v>-1011.6</v>
          </cell>
          <cell r="AZ52">
            <v>0</v>
          </cell>
          <cell r="BA52">
            <v>0</v>
          </cell>
          <cell r="BB52">
            <v>0</v>
          </cell>
          <cell r="BC52">
            <v>0</v>
          </cell>
          <cell r="BD52">
            <v>-1138.7</v>
          </cell>
          <cell r="BE52">
            <v>-975</v>
          </cell>
          <cell r="BF52">
            <v>-992.2</v>
          </cell>
          <cell r="BG52">
            <v>-896.3</v>
          </cell>
          <cell r="BH52">
            <v>0</v>
          </cell>
          <cell r="BI52">
            <v>0</v>
          </cell>
          <cell r="BJ52">
            <v>0</v>
          </cell>
          <cell r="BK52">
            <v>0</v>
          </cell>
          <cell r="BL52">
            <v>-1496.7</v>
          </cell>
          <cell r="BM52">
            <v>-1365.1</v>
          </cell>
          <cell r="BN52">
            <v>-1420.9</v>
          </cell>
          <cell r="BO52">
            <v>-1685.7</v>
          </cell>
          <cell r="BP52">
            <v>-1651.2</v>
          </cell>
          <cell r="BQ52">
            <v>-1592.1</v>
          </cell>
          <cell r="BR52">
            <v>-1734</v>
          </cell>
          <cell r="BS52">
            <v>-1585.4</v>
          </cell>
          <cell r="BT52">
            <v>-1464.4</v>
          </cell>
          <cell r="BU52">
            <v>-1297.5</v>
          </cell>
          <cell r="BV52">
            <v>-1487.4</v>
          </cell>
          <cell r="BW52">
            <v>-1752.5</v>
          </cell>
          <cell r="BX52">
            <v>-1567.5</v>
          </cell>
          <cell r="BY52">
            <v>-1522</v>
          </cell>
          <cell r="BZ52">
            <v>-1746.6</v>
          </cell>
          <cell r="CA52">
            <v>-2037.5</v>
          </cell>
          <cell r="CB52">
            <v>-2002.6</v>
          </cell>
          <cell r="CC52">
            <v>-1688.9</v>
          </cell>
          <cell r="CD52">
            <v>-1854.2</v>
          </cell>
          <cell r="CE52">
            <v>-2294.1</v>
          </cell>
          <cell r="CF52">
            <v>-2349.6</v>
          </cell>
          <cell r="CG52">
            <v>-2120.8000000000002</v>
          </cell>
          <cell r="CH52">
            <v>-2416.6</v>
          </cell>
          <cell r="CI52">
            <v>-2358.6</v>
          </cell>
          <cell r="CJ52">
            <v>0</v>
          </cell>
          <cell r="CK52">
            <v>0</v>
          </cell>
          <cell r="CL52">
            <v>0</v>
          </cell>
          <cell r="CM52">
            <v>0</v>
          </cell>
          <cell r="CN52">
            <v>524.9</v>
          </cell>
          <cell r="CO52">
            <v>54.2</v>
          </cell>
          <cell r="CP52">
            <v>-30.9</v>
          </cell>
          <cell r="CQ52">
            <v>-248.1</v>
          </cell>
          <cell r="CR52">
            <v>172.9</v>
          </cell>
          <cell r="CS52">
            <v>8.3000000000000007</v>
          </cell>
          <cell r="CT52">
            <v>-249.8</v>
          </cell>
          <cell r="CU52">
            <v>-2.1</v>
          </cell>
          <cell r="CV52">
            <v>220.1</v>
          </cell>
          <cell r="CW52">
            <v>-87.1</v>
          </cell>
          <cell r="CX52">
            <v>-156.1</v>
          </cell>
          <cell r="CY52">
            <v>154.5</v>
          </cell>
          <cell r="CZ52">
            <v>183.4</v>
          </cell>
          <cell r="DA52">
            <v>-103.6</v>
          </cell>
          <cell r="DB52">
            <v>-41.5</v>
          </cell>
          <cell r="DC52">
            <v>-98.1</v>
          </cell>
          <cell r="DD52">
            <v>139.80000000000001</v>
          </cell>
          <cell r="DE52">
            <v>247.5</v>
          </cell>
          <cell r="DF52">
            <v>131</v>
          </cell>
          <cell r="DG52">
            <v>-327.60000000000002</v>
          </cell>
          <cell r="DH52">
            <v>39.4</v>
          </cell>
          <cell r="DI52">
            <v>288.89999999999998</v>
          </cell>
          <cell r="DJ52">
            <v>786.5</v>
          </cell>
          <cell r="DK52">
            <v>-366.1</v>
          </cell>
          <cell r="DL52">
            <v>0</v>
          </cell>
          <cell r="DM52">
            <v>0</v>
          </cell>
          <cell r="DN52">
            <v>0</v>
          </cell>
          <cell r="DO52">
            <v>0</v>
          </cell>
          <cell r="DP52">
            <v>0</v>
          </cell>
          <cell r="DQ52">
            <v>0</v>
          </cell>
          <cell r="DR52">
            <v>0</v>
          </cell>
          <cell r="DS52">
            <v>0</v>
          </cell>
          <cell r="DT52">
            <v>0</v>
          </cell>
          <cell r="DU52">
            <v>0</v>
          </cell>
          <cell r="DV52">
            <v>0</v>
          </cell>
          <cell r="DW52">
            <v>0</v>
          </cell>
          <cell r="DX52">
            <v>0</v>
          </cell>
          <cell r="DY52">
            <v>0</v>
          </cell>
          <cell r="DZ52">
            <v>0</v>
          </cell>
          <cell r="EA52">
            <v>0</v>
          </cell>
          <cell r="EB52">
            <v>0</v>
          </cell>
          <cell r="EC52">
            <v>0</v>
          </cell>
          <cell r="ED52">
            <v>0</v>
          </cell>
          <cell r="EE52">
            <v>0</v>
          </cell>
          <cell r="EF52">
            <v>0</v>
          </cell>
          <cell r="EG52">
            <v>-69.8</v>
          </cell>
          <cell r="EH52">
            <v>-81.2</v>
          </cell>
          <cell r="EI52">
            <v>-167.8</v>
          </cell>
          <cell r="EJ52">
            <v>-86.7</v>
          </cell>
          <cell r="EK52">
            <v>-59.9</v>
          </cell>
          <cell r="EL52">
            <v>-83.7</v>
          </cell>
          <cell r="EM52">
            <v>-35.799999999999997</v>
          </cell>
          <cell r="EN52">
            <v>0</v>
          </cell>
          <cell r="EO52">
            <v>0</v>
          </cell>
          <cell r="EP52">
            <v>0</v>
          </cell>
          <cell r="EQ52">
            <v>0</v>
          </cell>
          <cell r="ER52">
            <v>-733.1</v>
          </cell>
          <cell r="ES52">
            <v>-721.3</v>
          </cell>
          <cell r="ET52">
            <v>-722.2</v>
          </cell>
          <cell r="EU52">
            <v>-701.5</v>
          </cell>
          <cell r="EV52">
            <v>-703</v>
          </cell>
          <cell r="EW52">
            <v>-671.7</v>
          </cell>
          <cell r="EX52">
            <v>-689</v>
          </cell>
          <cell r="EY52">
            <v>-789.4</v>
          </cell>
          <cell r="EZ52">
            <v>-725.9</v>
          </cell>
          <cell r="FA52">
            <v>-684.8</v>
          </cell>
          <cell r="FB52">
            <v>-727</v>
          </cell>
          <cell r="FC52">
            <v>-782.5</v>
          </cell>
          <cell r="FD52">
            <v>-789.9</v>
          </cell>
          <cell r="FE52">
            <v>-783.1</v>
          </cell>
          <cell r="FF52">
            <v>-845.4</v>
          </cell>
          <cell r="FG52">
            <v>-584.1</v>
          </cell>
          <cell r="FH52">
            <v>-668.8</v>
          </cell>
          <cell r="FI52">
            <v>-638.79999999999995</v>
          </cell>
          <cell r="FJ52">
            <v>-669.8</v>
          </cell>
          <cell r="FK52">
            <v>-789.9</v>
          </cell>
          <cell r="FL52">
            <v>-798.5</v>
          </cell>
          <cell r="FM52">
            <v>-742.9</v>
          </cell>
          <cell r="FN52">
            <v>-760.8</v>
          </cell>
          <cell r="FO52">
            <v>-787.3</v>
          </cell>
          <cell r="FP52">
            <v>0</v>
          </cell>
          <cell r="FQ52">
            <v>0</v>
          </cell>
          <cell r="FR52">
            <v>0</v>
          </cell>
          <cell r="FS52">
            <v>0</v>
          </cell>
          <cell r="FT52">
            <v>-3161.5</v>
          </cell>
          <cell r="FU52">
            <v>-2933.6</v>
          </cell>
          <cell r="FV52">
            <v>-2978</v>
          </cell>
          <cell r="FW52">
            <v>-3090.8</v>
          </cell>
          <cell r="FX52">
            <v>-3354.5</v>
          </cell>
          <cell r="FY52">
            <v>-3215.8</v>
          </cell>
          <cell r="FZ52">
            <v>-3414.6000000000004</v>
          </cell>
          <cell r="GA52">
            <v>-3637.6000000000004</v>
          </cell>
          <cell r="GB52">
            <v>-3597.3999999999996</v>
          </cell>
          <cell r="GC52">
            <v>-3264.4</v>
          </cell>
          <cell r="GD52">
            <v>-3518.8999999999996</v>
          </cell>
          <cell r="GE52">
            <v>-3892.4</v>
          </cell>
          <cell r="GF52">
            <v>-3725.3</v>
          </cell>
          <cell r="GG52">
            <v>-3653.7000000000003</v>
          </cell>
          <cell r="GH52">
            <v>-3785.9</v>
          </cell>
          <cell r="GI52">
            <v>-4090.3999999999996</v>
          </cell>
          <cell r="GJ52">
            <v>-3791.5</v>
          </cell>
          <cell r="GK52">
            <v>-3950.4</v>
          </cell>
          <cell r="GL52">
            <v>-4239</v>
          </cell>
          <cell r="GM52">
            <v>-4917.1000000000004</v>
          </cell>
          <cell r="GN52">
            <v>-4687.6000000000004</v>
          </cell>
          <cell r="GO52">
            <v>-4926.1000000000004</v>
          </cell>
          <cell r="GP52">
            <v>-5157.7</v>
          </cell>
          <cell r="GQ52">
            <v>-5366</v>
          </cell>
          <cell r="GR52">
            <v>0</v>
          </cell>
          <cell r="GS52">
            <v>0</v>
          </cell>
          <cell r="GT52">
            <v>0</v>
          </cell>
          <cell r="GU52">
            <v>0</v>
          </cell>
          <cell r="GV52">
            <v>-322.10000000000002</v>
          </cell>
          <cell r="GW52">
            <v>-307.39999999999998</v>
          </cell>
          <cell r="GX52">
            <v>-333.3</v>
          </cell>
          <cell r="GY52">
            <v>-350.3</v>
          </cell>
          <cell r="GZ52">
            <v>-335.7</v>
          </cell>
          <cell r="HA52">
            <v>-306.3</v>
          </cell>
          <cell r="HB52">
            <v>-308.60000000000002</v>
          </cell>
          <cell r="HC52">
            <v>-326.7</v>
          </cell>
          <cell r="HD52">
            <v>-350.3</v>
          </cell>
          <cell r="HE52">
            <v>-362.7</v>
          </cell>
          <cell r="HF52">
            <v>-380.1</v>
          </cell>
          <cell r="HG52">
            <v>-374.1</v>
          </cell>
          <cell r="HH52">
            <v>-332.4</v>
          </cell>
          <cell r="HI52">
            <v>-327.39999999999998</v>
          </cell>
          <cell r="HJ52">
            <v>-361.4</v>
          </cell>
          <cell r="HK52">
            <v>-425.7</v>
          </cell>
          <cell r="HL52">
            <v>-402.2</v>
          </cell>
          <cell r="HM52">
            <v>-402.2</v>
          </cell>
          <cell r="HN52">
            <v>-402.4</v>
          </cell>
          <cell r="HO52">
            <v>-479</v>
          </cell>
          <cell r="HP52">
            <v>-395.9</v>
          </cell>
          <cell r="HQ52">
            <v>-450</v>
          </cell>
          <cell r="HR52">
            <v>-525.79999999999995</v>
          </cell>
          <cell r="HS52">
            <v>-681.1</v>
          </cell>
          <cell r="HT52">
            <v>0</v>
          </cell>
          <cell r="HU52">
            <v>0</v>
          </cell>
          <cell r="HV52">
            <v>0</v>
          </cell>
          <cell r="HW52">
            <v>0</v>
          </cell>
          <cell r="HX52">
            <v>0</v>
          </cell>
          <cell r="HY52">
            <v>0</v>
          </cell>
          <cell r="HZ52">
            <v>0</v>
          </cell>
          <cell r="IA52">
            <v>0</v>
          </cell>
          <cell r="IB52">
            <v>0</v>
          </cell>
          <cell r="IC52">
            <v>0</v>
          </cell>
          <cell r="ID52">
            <v>0</v>
          </cell>
          <cell r="IE52">
            <v>0</v>
          </cell>
          <cell r="IF52">
            <v>0</v>
          </cell>
          <cell r="IG52">
            <v>0</v>
          </cell>
          <cell r="IH52">
            <v>0</v>
          </cell>
          <cell r="II52">
            <v>0</v>
          </cell>
          <cell r="IJ52">
            <v>0</v>
          </cell>
          <cell r="IK52">
            <v>0</v>
          </cell>
          <cell r="IL52">
            <v>0</v>
          </cell>
          <cell r="IM52">
            <v>0</v>
          </cell>
          <cell r="IN52">
            <v>0</v>
          </cell>
          <cell r="IO52">
            <v>0</v>
          </cell>
          <cell r="IP52">
            <v>0</v>
          </cell>
          <cell r="IQ52">
            <v>0</v>
          </cell>
          <cell r="IR52">
            <v>0</v>
          </cell>
          <cell r="IS52">
            <v>0</v>
          </cell>
          <cell r="IT52">
            <v>0</v>
          </cell>
          <cell r="IU52">
            <v>0</v>
          </cell>
        </row>
        <row r="53">
          <cell r="A53" t="str">
            <v>CHCM IN</v>
          </cell>
          <cell r="B53" t="str">
            <v>Chettinad Cement</v>
          </cell>
          <cell r="C53" t="str">
            <v>Cement</v>
          </cell>
          <cell r="D53">
            <v>626.70000000000005</v>
          </cell>
          <cell r="E53">
            <v>618.4</v>
          </cell>
          <cell r="F53">
            <v>590.1</v>
          </cell>
          <cell r="G53">
            <v>826.7</v>
          </cell>
          <cell r="H53">
            <v>911.7</v>
          </cell>
          <cell r="I53">
            <v>814.7</v>
          </cell>
          <cell r="J53">
            <v>692.4</v>
          </cell>
          <cell r="K53">
            <v>828.9</v>
          </cell>
          <cell r="L53">
            <v>995</v>
          </cell>
          <cell r="M53">
            <v>940.6</v>
          </cell>
          <cell r="N53">
            <v>844</v>
          </cell>
          <cell r="O53">
            <v>1085.5999999999999</v>
          </cell>
          <cell r="P53">
            <v>1136.2</v>
          </cell>
          <cell r="Q53">
            <v>1123.4000000000001</v>
          </cell>
          <cell r="R53">
            <v>1009.7</v>
          </cell>
          <cell r="S53">
            <v>1244.4000000000001</v>
          </cell>
          <cell r="T53">
            <v>1736</v>
          </cell>
          <cell r="U53">
            <v>1868.4</v>
          </cell>
          <cell r="V53">
            <v>1778.9</v>
          </cell>
          <cell r="W53">
            <v>1869.7</v>
          </cell>
          <cell r="X53">
            <v>1997.6</v>
          </cell>
          <cell r="Y53">
            <v>2349.9</v>
          </cell>
          <cell r="Z53" t="e">
            <v>#REF!</v>
          </cell>
          <cell r="AA53" t="e">
            <v>#REF!</v>
          </cell>
          <cell r="AB53" t="e">
            <v>#REF!</v>
          </cell>
          <cell r="AC53" t="e">
            <v>#REF!</v>
          </cell>
          <cell r="AD53" t="e">
            <v>#REF!</v>
          </cell>
          <cell r="AE53" t="e">
            <v>#REF!</v>
          </cell>
          <cell r="AF53" t="e">
            <v>#REF!</v>
          </cell>
          <cell r="AG53" t="e">
            <v>#REF!</v>
          </cell>
          <cell r="AH53" t="e">
            <v>#REF!</v>
          </cell>
          <cell r="AI53" t="e">
            <v>#REF!</v>
          </cell>
          <cell r="AJ53" t="e">
            <v>#REF!</v>
          </cell>
          <cell r="AK53" t="e">
            <v>#REF!</v>
          </cell>
          <cell r="AL53" t="e">
            <v>#REF!</v>
          </cell>
          <cell r="AM53" t="e">
            <v>#REF!</v>
          </cell>
          <cell r="AN53" t="e">
            <v>#REF!</v>
          </cell>
          <cell r="AO53" t="e">
            <v>#REF!</v>
          </cell>
          <cell r="AP53" t="e">
            <v>#REF!</v>
          </cell>
          <cell r="AQ53" t="e">
            <v>#REF!</v>
          </cell>
          <cell r="AR53" t="e">
            <v>#REF!</v>
          </cell>
          <cell r="AS53" t="e">
            <v>#REF!</v>
          </cell>
          <cell r="AT53" t="e">
            <v>#REF!</v>
          </cell>
          <cell r="AU53" t="e">
            <v>#REF!</v>
          </cell>
          <cell r="AV53" t="e">
            <v>#REF!</v>
          </cell>
          <cell r="AW53" t="e">
            <v>#REF!</v>
          </cell>
          <cell r="AX53" t="e">
            <v>#REF!</v>
          </cell>
          <cell r="AY53" t="e">
            <v>#REF!</v>
          </cell>
          <cell r="AZ53" t="e">
            <v>#REF!</v>
          </cell>
          <cell r="BA53" t="e">
            <v>#REF!</v>
          </cell>
          <cell r="BB53" t="e">
            <v>#REF!</v>
          </cell>
          <cell r="BC53" t="e">
            <v>#REF!</v>
          </cell>
          <cell r="BD53" t="e">
            <v>#REF!</v>
          </cell>
          <cell r="BE53" t="e">
            <v>#REF!</v>
          </cell>
          <cell r="BF53" t="e">
            <v>#REF!</v>
          </cell>
          <cell r="BG53" t="e">
            <v>#REF!</v>
          </cell>
          <cell r="BH53">
            <v>-87</v>
          </cell>
          <cell r="BI53">
            <v>-75.599999999999994</v>
          </cell>
          <cell r="BJ53">
            <v>-93</v>
          </cell>
          <cell r="BK53">
            <v>-154.5</v>
          </cell>
          <cell r="BL53">
            <v>-105</v>
          </cell>
          <cell r="BM53">
            <v>-119.4</v>
          </cell>
          <cell r="BN53">
            <v>-100.3</v>
          </cell>
          <cell r="BO53">
            <v>-142</v>
          </cell>
          <cell r="BP53">
            <v>-135.6</v>
          </cell>
          <cell r="BQ53">
            <v>-137.19999999999999</v>
          </cell>
          <cell r="BR53">
            <v>-135.80000000000001</v>
          </cell>
          <cell r="BS53">
            <v>-243.6</v>
          </cell>
          <cell r="BT53">
            <v>-184.4</v>
          </cell>
          <cell r="BU53">
            <v>-189.6</v>
          </cell>
          <cell r="BV53">
            <v>-202.5</v>
          </cell>
          <cell r="BW53">
            <v>-261.39999999999998</v>
          </cell>
          <cell r="BX53">
            <v>-236.1</v>
          </cell>
          <cell r="BY53">
            <v>-347.8</v>
          </cell>
          <cell r="BZ53">
            <v>-313.5</v>
          </cell>
          <cell r="CA53">
            <v>-205.2</v>
          </cell>
          <cell r="CB53">
            <v>-326.89999999999998</v>
          </cell>
          <cell r="CC53">
            <v>-400.7</v>
          </cell>
          <cell r="CD53" t="e">
            <v>#REF!</v>
          </cell>
          <cell r="CE53" t="e">
            <v>#REF!</v>
          </cell>
          <cell r="CF53" t="e">
            <v>#REF!</v>
          </cell>
          <cell r="CG53" t="e">
            <v>#REF!</v>
          </cell>
          <cell r="CH53" t="e">
            <v>#REF!</v>
          </cell>
          <cell r="CI53" t="e">
            <v>#REF!</v>
          </cell>
          <cell r="CJ53">
            <v>-11.6</v>
          </cell>
          <cell r="CK53">
            <v>-83.7</v>
          </cell>
          <cell r="CL53">
            <v>44.8</v>
          </cell>
          <cell r="CM53">
            <v>-23</v>
          </cell>
          <cell r="CN53">
            <v>-13.2</v>
          </cell>
          <cell r="CO53">
            <v>20.7</v>
          </cell>
          <cell r="CP53">
            <v>-10.1</v>
          </cell>
          <cell r="CQ53">
            <v>-84.6</v>
          </cell>
          <cell r="CR53">
            <v>11.8</v>
          </cell>
          <cell r="CS53">
            <v>-4.8</v>
          </cell>
          <cell r="CT53">
            <v>-9.1999999999999993</v>
          </cell>
          <cell r="CU53">
            <v>36</v>
          </cell>
          <cell r="CV53">
            <v>12.9</v>
          </cell>
          <cell r="CW53">
            <v>8.3000000000000007</v>
          </cell>
          <cell r="CX53">
            <v>57.5</v>
          </cell>
          <cell r="CY53">
            <v>46.7</v>
          </cell>
          <cell r="CZ53">
            <v>-7.7</v>
          </cell>
          <cell r="DA53">
            <v>108.8</v>
          </cell>
          <cell r="DB53">
            <v>-34.9</v>
          </cell>
          <cell r="DC53">
            <v>-96.4</v>
          </cell>
          <cell r="DD53">
            <v>-41.6</v>
          </cell>
          <cell r="DE53">
            <v>52</v>
          </cell>
          <cell r="DF53" t="e">
            <v>#REF!</v>
          </cell>
          <cell r="DG53" t="e">
            <v>#REF!</v>
          </cell>
          <cell r="DH53" t="e">
            <v>#REF!</v>
          </cell>
          <cell r="DI53" t="e">
            <v>#REF!</v>
          </cell>
          <cell r="DJ53" t="e">
            <v>#REF!</v>
          </cell>
          <cell r="DK53" t="e">
            <v>#REF!</v>
          </cell>
          <cell r="DL53" t="e">
            <v>#REF!</v>
          </cell>
          <cell r="DM53" t="e">
            <v>#REF!</v>
          </cell>
          <cell r="DN53" t="e">
            <v>#REF!</v>
          </cell>
          <cell r="DO53" t="e">
            <v>#REF!</v>
          </cell>
          <cell r="DP53" t="e">
            <v>#REF!</v>
          </cell>
          <cell r="DQ53" t="e">
            <v>#REF!</v>
          </cell>
          <cell r="DR53" t="e">
            <v>#REF!</v>
          </cell>
          <cell r="DS53" t="e">
            <v>#REF!</v>
          </cell>
          <cell r="DT53" t="e">
            <v>#REF!</v>
          </cell>
          <cell r="DU53" t="e">
            <v>#REF!</v>
          </cell>
          <cell r="DV53" t="e">
            <v>#REF!</v>
          </cell>
          <cell r="DW53" t="e">
            <v>#REF!</v>
          </cell>
          <cell r="DX53" t="e">
            <v>#REF!</v>
          </cell>
          <cell r="DY53" t="e">
            <v>#REF!</v>
          </cell>
          <cell r="DZ53" t="e">
            <v>#REF!</v>
          </cell>
          <cell r="EA53" t="e">
            <v>#REF!</v>
          </cell>
          <cell r="EB53" t="e">
            <v>#REF!</v>
          </cell>
          <cell r="EC53" t="e">
            <v>#REF!</v>
          </cell>
          <cell r="ED53" t="e">
            <v>#REF!</v>
          </cell>
          <cell r="EE53" t="e">
            <v>#REF!</v>
          </cell>
          <cell r="EF53" t="e">
            <v>#REF!</v>
          </cell>
          <cell r="EG53" t="e">
            <v>#REF!</v>
          </cell>
          <cell r="EH53" t="e">
            <v>#REF!</v>
          </cell>
          <cell r="EI53" t="e">
            <v>#REF!</v>
          </cell>
          <cell r="EJ53" t="e">
            <v>#REF!</v>
          </cell>
          <cell r="EK53" t="e">
            <v>#REF!</v>
          </cell>
          <cell r="EL53" t="e">
            <v>#REF!</v>
          </cell>
          <cell r="EM53" t="e">
            <v>#REF!</v>
          </cell>
          <cell r="EN53">
            <v>-43.1</v>
          </cell>
          <cell r="EO53">
            <v>-37.1</v>
          </cell>
          <cell r="EP53">
            <v>-43.7</v>
          </cell>
          <cell r="EQ53">
            <v>-20</v>
          </cell>
          <cell r="ER53">
            <v>-41.4</v>
          </cell>
          <cell r="ES53">
            <v>-47.3</v>
          </cell>
          <cell r="ET53">
            <v>-38.5</v>
          </cell>
          <cell r="EU53">
            <v>-15.2</v>
          </cell>
          <cell r="EV53">
            <v>-48.8</v>
          </cell>
          <cell r="EW53">
            <v>-50.2</v>
          </cell>
          <cell r="EX53">
            <v>-39.5</v>
          </cell>
          <cell r="EY53">
            <v>-25.3</v>
          </cell>
          <cell r="EZ53">
            <v>-53.5</v>
          </cell>
          <cell r="FA53">
            <v>-54.2</v>
          </cell>
          <cell r="FB53">
            <v>-52.2</v>
          </cell>
          <cell r="FC53">
            <v>-31.7</v>
          </cell>
          <cell r="FD53">
            <v>-75.2</v>
          </cell>
          <cell r="FE53">
            <v>-91.6</v>
          </cell>
          <cell r="FF53">
            <v>-70</v>
          </cell>
          <cell r="FG53">
            <v>-50.5</v>
          </cell>
          <cell r="FH53">
            <v>-99.4</v>
          </cell>
          <cell r="FI53">
            <v>-114.5</v>
          </cell>
          <cell r="FJ53" t="e">
            <v>#REF!</v>
          </cell>
          <cell r="FK53" t="e">
            <v>#REF!</v>
          </cell>
          <cell r="FL53" t="e">
            <v>#REF!</v>
          </cell>
          <cell r="FM53" t="e">
            <v>#REF!</v>
          </cell>
          <cell r="FN53" t="e">
            <v>#REF!</v>
          </cell>
          <cell r="FO53" t="e">
            <v>#REF!</v>
          </cell>
          <cell r="FP53">
            <v>-386.6</v>
          </cell>
          <cell r="FQ53">
            <v>-373.9</v>
          </cell>
          <cell r="FR53">
            <v>-422.3</v>
          </cell>
          <cell r="FS53">
            <v>-418.29999999999995</v>
          </cell>
          <cell r="FT53">
            <v>-499.4</v>
          </cell>
          <cell r="FU53">
            <v>-448.2</v>
          </cell>
          <cell r="FV53">
            <v>-438</v>
          </cell>
          <cell r="FW53">
            <v>-358</v>
          </cell>
          <cell r="FX53">
            <v>-500.1</v>
          </cell>
          <cell r="FY53">
            <v>-538.70000000000005</v>
          </cell>
          <cell r="FZ53">
            <v>-563.70000000000005</v>
          </cell>
          <cell r="GA53">
            <v>-557.1</v>
          </cell>
          <cell r="GB53">
            <v>-561.1</v>
          </cell>
          <cell r="GC53">
            <v>-568.90000000000009</v>
          </cell>
          <cell r="GD53">
            <v>-584.70000000000005</v>
          </cell>
          <cell r="GE53">
            <v>-734.59999999999991</v>
          </cell>
          <cell r="GF53">
            <v>-838.2</v>
          </cell>
          <cell r="GG53">
            <v>-891.90000000000009</v>
          </cell>
          <cell r="GH53">
            <v>-847.90000000000009</v>
          </cell>
          <cell r="GI53">
            <v>-887.5</v>
          </cell>
          <cell r="GJ53">
            <v>-805.7</v>
          </cell>
          <cell r="GK53">
            <v>-930.2</v>
          </cell>
          <cell r="GL53" t="e">
            <v>#REF!</v>
          </cell>
          <cell r="GM53" t="e">
            <v>#REF!</v>
          </cell>
          <cell r="GN53" t="e">
            <v>#REF!</v>
          </cell>
          <cell r="GO53" t="e">
            <v>#REF!</v>
          </cell>
          <cell r="GP53" t="e">
            <v>#REF!</v>
          </cell>
          <cell r="GQ53" t="e">
            <v>#REF!</v>
          </cell>
          <cell r="GR53">
            <v>-71.3</v>
          </cell>
          <cell r="GS53">
            <v>-67.099999999999994</v>
          </cell>
          <cell r="GT53">
            <v>-69.599999999999994</v>
          </cell>
          <cell r="GU53">
            <v>-70</v>
          </cell>
          <cell r="GV53">
            <v>-70.599999999999994</v>
          </cell>
          <cell r="GW53">
            <v>-70</v>
          </cell>
          <cell r="GX53">
            <v>-70.3</v>
          </cell>
          <cell r="GY53">
            <v>-71.7</v>
          </cell>
          <cell r="GZ53">
            <v>-71.099999999999994</v>
          </cell>
          <cell r="HA53">
            <v>-71.099999999999994</v>
          </cell>
          <cell r="HB53">
            <v>-77.2</v>
          </cell>
          <cell r="HC53">
            <v>-91.7</v>
          </cell>
          <cell r="HD53">
            <v>-89.9</v>
          </cell>
          <cell r="HE53">
            <v>-89.6</v>
          </cell>
          <cell r="HF53">
            <v>-89.6</v>
          </cell>
          <cell r="HG53">
            <v>-91.8</v>
          </cell>
          <cell r="HH53">
            <v>-99.6</v>
          </cell>
          <cell r="HI53">
            <v>-96.8</v>
          </cell>
          <cell r="HJ53">
            <v>-96.9</v>
          </cell>
          <cell r="HK53">
            <v>-238.4</v>
          </cell>
          <cell r="HL53">
            <v>-165.7</v>
          </cell>
          <cell r="HM53">
            <v>-165.7</v>
          </cell>
          <cell r="HN53" t="e">
            <v>#REF!</v>
          </cell>
          <cell r="HO53" t="e">
            <v>#REF!</v>
          </cell>
          <cell r="HP53" t="e">
            <v>#REF!</v>
          </cell>
          <cell r="HQ53" t="e">
            <v>#REF!</v>
          </cell>
          <cell r="HR53" t="e">
            <v>#REF!</v>
          </cell>
          <cell r="HS53" t="e">
            <v>#REF!</v>
          </cell>
          <cell r="HT53" t="e">
            <v>#REF!</v>
          </cell>
          <cell r="HU53" t="e">
            <v>#REF!</v>
          </cell>
          <cell r="HV53" t="e">
            <v>#REF!</v>
          </cell>
          <cell r="HW53" t="e">
            <v>#REF!</v>
          </cell>
          <cell r="HX53" t="e">
            <v>#REF!</v>
          </cell>
          <cell r="HY53" t="e">
            <v>#REF!</v>
          </cell>
          <cell r="HZ53" t="e">
            <v>#REF!</v>
          </cell>
          <cell r="IA53" t="e">
            <v>#REF!</v>
          </cell>
          <cell r="IB53" t="e">
            <v>#REF!</v>
          </cell>
          <cell r="IC53" t="e">
            <v>#REF!</v>
          </cell>
          <cell r="ID53" t="e">
            <v>#REF!</v>
          </cell>
          <cell r="IE53" t="e">
            <v>#REF!</v>
          </cell>
          <cell r="IF53" t="e">
            <v>#REF!</v>
          </cell>
          <cell r="IG53" t="e">
            <v>#REF!</v>
          </cell>
          <cell r="IH53" t="e">
            <v>#REF!</v>
          </cell>
          <cell r="II53" t="e">
            <v>#REF!</v>
          </cell>
          <cell r="IJ53" t="e">
            <v>#REF!</v>
          </cell>
          <cell r="IK53" t="e">
            <v>#REF!</v>
          </cell>
          <cell r="IL53" t="e">
            <v>#REF!</v>
          </cell>
          <cell r="IM53" t="e">
            <v>#REF!</v>
          </cell>
          <cell r="IN53" t="e">
            <v>#REF!</v>
          </cell>
          <cell r="IO53" t="e">
            <v>#REF!</v>
          </cell>
          <cell r="IP53" t="e">
            <v>#REF!</v>
          </cell>
          <cell r="IQ53" t="e">
            <v>#REF!</v>
          </cell>
          <cell r="IR53" t="e">
            <v>#REF!</v>
          </cell>
          <cell r="IS53" t="e">
            <v>#REF!</v>
          </cell>
          <cell r="IT53" t="e">
            <v>#REF!</v>
          </cell>
          <cell r="IU53" t="e">
            <v>#REF!</v>
          </cell>
        </row>
        <row r="54">
          <cell r="A54" t="str">
            <v>GRASIM IN</v>
          </cell>
          <cell r="B54" t="str">
            <v>Grasim Industries</v>
          </cell>
          <cell r="C54" t="str">
            <v>Cement</v>
          </cell>
          <cell r="D54">
            <v>0</v>
          </cell>
          <cell r="E54">
            <v>0</v>
          </cell>
          <cell r="F54">
            <v>0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15170.8</v>
          </cell>
          <cell r="M54">
            <v>15281.5</v>
          </cell>
          <cell r="N54">
            <v>15596.7</v>
          </cell>
          <cell r="O54">
            <v>16421.7</v>
          </cell>
          <cell r="P54">
            <v>15532.8</v>
          </cell>
          <cell r="Q54">
            <v>16391</v>
          </cell>
          <cell r="R54">
            <v>16482</v>
          </cell>
          <cell r="S54">
            <v>18150.900000000001</v>
          </cell>
          <cell r="T54">
            <v>18769.900000000001</v>
          </cell>
          <cell r="U54">
            <v>20108.2</v>
          </cell>
          <cell r="V54">
            <v>22793.9</v>
          </cell>
          <cell r="W54">
            <v>24937.5</v>
          </cell>
          <cell r="X54">
            <v>24447.9</v>
          </cell>
          <cell r="Y54">
            <v>25192.3</v>
          </cell>
          <cell r="Z54">
            <v>26299.3</v>
          </cell>
          <cell r="AA54">
            <v>27423.5</v>
          </cell>
          <cell r="AB54">
            <v>26182.6</v>
          </cell>
          <cell r="AC54">
            <v>26852.6</v>
          </cell>
          <cell r="AD54">
            <v>26535.7</v>
          </cell>
          <cell r="AE54">
            <v>28869.9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O54">
            <v>0</v>
          </cell>
          <cell r="AP54">
            <v>0</v>
          </cell>
          <cell r="AQ54">
            <v>0</v>
          </cell>
          <cell r="AR54">
            <v>0</v>
          </cell>
          <cell r="AS54">
            <v>0</v>
          </cell>
          <cell r="AT54">
            <v>0</v>
          </cell>
          <cell r="AU54">
            <v>0</v>
          </cell>
          <cell r="AV54">
            <v>0</v>
          </cell>
          <cell r="AW54">
            <v>0</v>
          </cell>
          <cell r="AX54">
            <v>0</v>
          </cell>
          <cell r="AY54">
            <v>0</v>
          </cell>
          <cell r="AZ54">
            <v>0</v>
          </cell>
          <cell r="BA54">
            <v>0</v>
          </cell>
          <cell r="BB54">
            <v>0</v>
          </cell>
          <cell r="BC54">
            <v>0</v>
          </cell>
          <cell r="BD54">
            <v>0</v>
          </cell>
          <cell r="BE54">
            <v>0</v>
          </cell>
          <cell r="BF54">
            <v>0</v>
          </cell>
          <cell r="BG54">
            <v>0</v>
          </cell>
          <cell r="BH54">
            <v>0</v>
          </cell>
          <cell r="BI54">
            <v>0</v>
          </cell>
          <cell r="BJ54">
            <v>0</v>
          </cell>
          <cell r="BK54">
            <v>0</v>
          </cell>
          <cell r="BL54">
            <v>0</v>
          </cell>
          <cell r="BM54">
            <v>0</v>
          </cell>
          <cell r="BN54">
            <v>0</v>
          </cell>
          <cell r="BO54">
            <v>0</v>
          </cell>
          <cell r="BP54">
            <v>-4233.6000000000004</v>
          </cell>
          <cell r="BQ54">
            <v>-4570.5</v>
          </cell>
          <cell r="BR54">
            <v>-4754.5</v>
          </cell>
          <cell r="BS54">
            <v>-5171.8999999999996</v>
          </cell>
          <cell r="BT54">
            <v>-4693.2</v>
          </cell>
          <cell r="BU54">
            <v>-4424.7</v>
          </cell>
          <cell r="BV54">
            <v>-4337</v>
          </cell>
          <cell r="BW54">
            <v>-4771.8999999999996</v>
          </cell>
          <cell r="BX54">
            <v>-4638.3999999999996</v>
          </cell>
          <cell r="BY54">
            <v>-5350.4</v>
          </cell>
          <cell r="BZ54">
            <v>-5779.4</v>
          </cell>
          <cell r="CA54">
            <v>-6425</v>
          </cell>
          <cell r="CB54">
            <v>-6274.1</v>
          </cell>
          <cell r="CC54">
            <v>-6697.8</v>
          </cell>
          <cell r="CD54">
            <v>-7040.5</v>
          </cell>
          <cell r="CE54">
            <v>-8263.4</v>
          </cell>
          <cell r="CF54">
            <v>-7180.8</v>
          </cell>
          <cell r="CG54">
            <v>-8741.2000000000007</v>
          </cell>
          <cell r="CH54">
            <v>-7433.2</v>
          </cell>
          <cell r="CI54">
            <v>-7288.3</v>
          </cell>
          <cell r="CJ54">
            <v>0</v>
          </cell>
          <cell r="CK54">
            <v>0</v>
          </cell>
          <cell r="CL54">
            <v>0</v>
          </cell>
          <cell r="CM54">
            <v>0</v>
          </cell>
          <cell r="CN54">
            <v>0</v>
          </cell>
          <cell r="CO54">
            <v>0</v>
          </cell>
          <cell r="CP54">
            <v>0</v>
          </cell>
          <cell r="CQ54">
            <v>0</v>
          </cell>
          <cell r="CR54">
            <v>-36.6</v>
          </cell>
          <cell r="CS54">
            <v>261.60000000000002</v>
          </cell>
          <cell r="CT54">
            <v>357.8</v>
          </cell>
          <cell r="CU54">
            <v>423.9</v>
          </cell>
          <cell r="CV54">
            <v>428.9</v>
          </cell>
          <cell r="CW54">
            <v>-684.4</v>
          </cell>
          <cell r="CX54">
            <v>-263.2</v>
          </cell>
          <cell r="CY54">
            <v>83.8</v>
          </cell>
          <cell r="CZ54">
            <v>-151.1</v>
          </cell>
          <cell r="DA54">
            <v>144.5</v>
          </cell>
          <cell r="DB54">
            <v>-46</v>
          </cell>
          <cell r="DC54">
            <v>-111.8</v>
          </cell>
          <cell r="DD54">
            <v>-142.19999999999999</v>
          </cell>
          <cell r="DE54">
            <v>267.7</v>
          </cell>
          <cell r="DF54">
            <v>442.8</v>
          </cell>
          <cell r="DG54">
            <v>726.4</v>
          </cell>
          <cell r="DH54">
            <v>776.7</v>
          </cell>
          <cell r="DI54">
            <v>321.5</v>
          </cell>
          <cell r="DJ54">
            <v>-8.6</v>
          </cell>
          <cell r="DK54">
            <v>-754.2</v>
          </cell>
          <cell r="DL54">
            <v>0</v>
          </cell>
          <cell r="DM54">
            <v>0</v>
          </cell>
          <cell r="DN54">
            <v>0</v>
          </cell>
          <cell r="DO54">
            <v>0</v>
          </cell>
          <cell r="DP54">
            <v>0</v>
          </cell>
          <cell r="DQ54">
            <v>0</v>
          </cell>
          <cell r="DR54">
            <v>0</v>
          </cell>
          <cell r="DS54">
            <v>0</v>
          </cell>
          <cell r="DT54">
            <v>-96.9</v>
          </cell>
          <cell r="DU54">
            <v>-128.30000000000001</v>
          </cell>
          <cell r="DV54">
            <v>-130.19999999999999</v>
          </cell>
          <cell r="DW54">
            <v>-134.80000000000001</v>
          </cell>
          <cell r="DX54">
            <v>-281.3</v>
          </cell>
          <cell r="DY54">
            <v>-630.20000000000005</v>
          </cell>
          <cell r="DZ54">
            <v>-683.5</v>
          </cell>
          <cell r="EA54">
            <v>-806.5</v>
          </cell>
          <cell r="EB54">
            <v>-681.7</v>
          </cell>
          <cell r="EC54">
            <v>-605.9</v>
          </cell>
          <cell r="ED54">
            <v>-846.8</v>
          </cell>
          <cell r="EE54">
            <v>-1077.2</v>
          </cell>
          <cell r="EF54">
            <v>-330.8</v>
          </cell>
          <cell r="EG54">
            <v>-245.9</v>
          </cell>
          <cell r="EH54">
            <v>-216.2</v>
          </cell>
          <cell r="EI54">
            <v>-179.7</v>
          </cell>
          <cell r="EJ54">
            <v>-154.5</v>
          </cell>
          <cell r="EK54">
            <v>-130.4</v>
          </cell>
          <cell r="EL54">
            <v>-162.5</v>
          </cell>
          <cell r="EM54">
            <v>-203</v>
          </cell>
          <cell r="EN54">
            <v>0</v>
          </cell>
          <cell r="EO54">
            <v>0</v>
          </cell>
          <cell r="EP54">
            <v>0</v>
          </cell>
          <cell r="EQ54">
            <v>0</v>
          </cell>
          <cell r="ER54">
            <v>0</v>
          </cell>
          <cell r="ES54">
            <v>0</v>
          </cell>
          <cell r="ET54">
            <v>0</v>
          </cell>
          <cell r="EU54">
            <v>0</v>
          </cell>
          <cell r="EV54">
            <v>-895.2</v>
          </cell>
          <cell r="EW54">
            <v>-912.7</v>
          </cell>
          <cell r="EX54">
            <v>-936.9</v>
          </cell>
          <cell r="EY54">
            <v>-986.5</v>
          </cell>
          <cell r="EZ54">
            <v>-963.8</v>
          </cell>
          <cell r="FA54">
            <v>-1042.0999999999999</v>
          </cell>
          <cell r="FB54">
            <v>-1032.4000000000001</v>
          </cell>
          <cell r="FC54">
            <v>-1038</v>
          </cell>
          <cell r="FD54">
            <v>-1130.3</v>
          </cell>
          <cell r="FE54">
            <v>-1230.5</v>
          </cell>
          <cell r="FF54">
            <v>-1112.5</v>
          </cell>
          <cell r="FG54">
            <v>-1120.7</v>
          </cell>
          <cell r="FH54">
            <v>-1163.3</v>
          </cell>
          <cell r="FI54">
            <v>-1430</v>
          </cell>
          <cell r="FJ54">
            <v>-1313.4</v>
          </cell>
          <cell r="FK54">
            <v>-1597.7</v>
          </cell>
          <cell r="FL54">
            <v>-1416.3</v>
          </cell>
          <cell r="FM54">
            <v>-1465.5</v>
          </cell>
          <cell r="FN54">
            <v>-1663.7</v>
          </cell>
          <cell r="FO54">
            <v>-1436.2</v>
          </cell>
          <cell r="FP54">
            <v>0</v>
          </cell>
          <cell r="FQ54">
            <v>0</v>
          </cell>
          <cell r="FR54">
            <v>0</v>
          </cell>
          <cell r="FS54">
            <v>0</v>
          </cell>
          <cell r="FT54">
            <v>0</v>
          </cell>
          <cell r="FU54">
            <v>0</v>
          </cell>
          <cell r="FV54">
            <v>0</v>
          </cell>
          <cell r="FW54">
            <v>0</v>
          </cell>
          <cell r="FX54">
            <v>-5607.5</v>
          </cell>
          <cell r="FY54">
            <v>-5962</v>
          </cell>
          <cell r="FZ54">
            <v>-6206.2000000000007</v>
          </cell>
          <cell r="GA54">
            <v>-6596.6</v>
          </cell>
          <cell r="GB54">
            <v>-6279.7</v>
          </cell>
          <cell r="GC54">
            <v>-6391.4</v>
          </cell>
          <cell r="GD54">
            <v>-6975.1</v>
          </cell>
          <cell r="GE54">
            <v>-7553.1</v>
          </cell>
          <cell r="GF54">
            <v>-7035.7000000000007</v>
          </cell>
          <cell r="GG54">
            <v>-7744.2999999999993</v>
          </cell>
          <cell r="GH54">
            <v>-8348.6</v>
          </cell>
          <cell r="GI54">
            <v>-9260.5</v>
          </cell>
          <cell r="GJ54">
            <v>-8616.1999999999989</v>
          </cell>
          <cell r="GK54">
            <v>-9036.2000000000007</v>
          </cell>
          <cell r="GL54">
            <v>-9608.7000000000007</v>
          </cell>
          <cell r="GM54">
            <v>-11485.900000000001</v>
          </cell>
          <cell r="GN54">
            <v>-10428.200000000001</v>
          </cell>
          <cell r="GO54">
            <v>-11036.5</v>
          </cell>
          <cell r="GP54">
            <v>-12273.300000000001</v>
          </cell>
          <cell r="GQ54">
            <v>-12388.6</v>
          </cell>
          <cell r="GR54">
            <v>0</v>
          </cell>
          <cell r="GS54">
            <v>0</v>
          </cell>
          <cell r="GT54">
            <v>0</v>
          </cell>
          <cell r="GU54">
            <v>0</v>
          </cell>
          <cell r="GV54">
            <v>0</v>
          </cell>
          <cell r="GW54">
            <v>0</v>
          </cell>
          <cell r="GX54">
            <v>0</v>
          </cell>
          <cell r="GY54">
            <v>0</v>
          </cell>
          <cell r="GZ54">
            <v>-698</v>
          </cell>
          <cell r="HA54">
            <v>-706.1</v>
          </cell>
          <cell r="HB54">
            <v>-717.1</v>
          </cell>
          <cell r="HC54">
            <v>-724.5</v>
          </cell>
          <cell r="HD54">
            <v>-704.8</v>
          </cell>
          <cell r="HE54">
            <v>-719.6</v>
          </cell>
          <cell r="HF54">
            <v>-732.6</v>
          </cell>
          <cell r="HG54">
            <v>-759.4</v>
          </cell>
          <cell r="HH54">
            <v>-740.9</v>
          </cell>
          <cell r="HI54">
            <v>-755.7</v>
          </cell>
          <cell r="HJ54">
            <v>-806.9</v>
          </cell>
          <cell r="HK54">
            <v>-875.6</v>
          </cell>
          <cell r="HL54">
            <v>-850</v>
          </cell>
          <cell r="HM54">
            <v>-875.3</v>
          </cell>
          <cell r="HN54">
            <v>-865</v>
          </cell>
          <cell r="HO54">
            <v>-942.4</v>
          </cell>
          <cell r="HP54">
            <v>-1050</v>
          </cell>
          <cell r="HQ54">
            <v>-1068.5999999999999</v>
          </cell>
          <cell r="HR54">
            <v>-1197.7</v>
          </cell>
          <cell r="HS54">
            <v>-1253.4000000000001</v>
          </cell>
          <cell r="HT54">
            <v>0</v>
          </cell>
          <cell r="HU54">
            <v>0</v>
          </cell>
          <cell r="HV54">
            <v>0</v>
          </cell>
          <cell r="HW54">
            <v>0</v>
          </cell>
          <cell r="HX54">
            <v>0</v>
          </cell>
          <cell r="HY54">
            <v>0</v>
          </cell>
          <cell r="HZ54">
            <v>0</v>
          </cell>
          <cell r="IA54">
            <v>0</v>
          </cell>
          <cell r="IB54">
            <v>0</v>
          </cell>
          <cell r="IC54">
            <v>0</v>
          </cell>
          <cell r="ID54">
            <v>0</v>
          </cell>
          <cell r="IE54">
            <v>0</v>
          </cell>
          <cell r="IF54">
            <v>0</v>
          </cell>
          <cell r="IG54">
            <v>0</v>
          </cell>
          <cell r="IH54">
            <v>0</v>
          </cell>
          <cell r="II54">
            <v>0</v>
          </cell>
          <cell r="IJ54">
            <v>0</v>
          </cell>
          <cell r="IK54">
            <v>0</v>
          </cell>
          <cell r="IL54">
            <v>0</v>
          </cell>
          <cell r="IM54">
            <v>0</v>
          </cell>
          <cell r="IN54">
            <v>0</v>
          </cell>
          <cell r="IO54">
            <v>0</v>
          </cell>
          <cell r="IP54">
            <v>0</v>
          </cell>
          <cell r="IQ54">
            <v>0</v>
          </cell>
          <cell r="IR54">
            <v>0</v>
          </cell>
          <cell r="IS54">
            <v>0</v>
          </cell>
          <cell r="IT54">
            <v>0</v>
          </cell>
          <cell r="IU54">
            <v>0</v>
          </cell>
        </row>
        <row r="55">
          <cell r="A55" t="str">
            <v>ACEM IN</v>
          </cell>
          <cell r="B55" t="str">
            <v>Ambuja Cements</v>
          </cell>
          <cell r="C55" t="str">
            <v>cement</v>
          </cell>
          <cell r="D55">
            <v>0</v>
          </cell>
          <cell r="E55">
            <v>0</v>
          </cell>
          <cell r="F55">
            <v>0</v>
          </cell>
          <cell r="G55">
            <v>0</v>
          </cell>
          <cell r="H55">
            <v>0</v>
          </cell>
          <cell r="I55">
            <v>4444.5</v>
          </cell>
          <cell r="J55">
            <v>5177.3</v>
          </cell>
          <cell r="K55">
            <v>6520.2</v>
          </cell>
          <cell r="L55">
            <v>6909.8</v>
          </cell>
          <cell r="M55">
            <v>6912.3</v>
          </cell>
          <cell r="N55">
            <v>7356.4</v>
          </cell>
          <cell r="O55">
            <v>7744.3</v>
          </cell>
          <cell r="P55">
            <v>8271.2000000000007</v>
          </cell>
          <cell r="Q55">
            <v>7415.3</v>
          </cell>
          <cell r="R55">
            <v>8834.2000000000007</v>
          </cell>
          <cell r="S55">
            <v>12146.7</v>
          </cell>
          <cell r="T55">
            <v>14585.9</v>
          </cell>
          <cell r="U55">
            <v>12486.9</v>
          </cell>
          <cell r="V55">
            <v>14635.7</v>
          </cell>
          <cell r="W55">
            <v>16062.6</v>
          </cell>
          <cell r="X55">
            <v>14643.6</v>
          </cell>
          <cell r="Y55">
            <v>12999.3</v>
          </cell>
          <cell r="Z55">
            <v>15067.1</v>
          </cell>
          <cell r="AA55">
            <v>18891.599999999999</v>
          </cell>
          <cell r="AB55">
            <v>15697.7</v>
          </cell>
          <cell r="AC55">
            <v>13872.8</v>
          </cell>
          <cell r="AD55">
            <v>16227.5</v>
          </cell>
          <cell r="AE55">
            <v>18475.599999999999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-709</v>
          </cell>
          <cell r="AL55">
            <v>-832.9</v>
          </cell>
          <cell r="AM55">
            <v>-929.2</v>
          </cell>
          <cell r="AN55">
            <v>-958.4</v>
          </cell>
          <cell r="AO55">
            <v>-918.5</v>
          </cell>
          <cell r="AP55">
            <v>-1158.0999999999999</v>
          </cell>
          <cell r="AQ55">
            <v>-1070.0999999999999</v>
          </cell>
          <cell r="AR55">
            <v>-1066.5</v>
          </cell>
          <cell r="AS55">
            <v>-866.5</v>
          </cell>
          <cell r="AT55">
            <v>-1102.7</v>
          </cell>
          <cell r="AU55">
            <v>-1388.9</v>
          </cell>
          <cell r="AV55">
            <v>-1448.5</v>
          </cell>
          <cell r="AW55">
            <v>-1176.5999999999999</v>
          </cell>
          <cell r="AX55">
            <v>-1344.7</v>
          </cell>
          <cell r="AY55">
            <v>-1724.2</v>
          </cell>
          <cell r="AZ55">
            <v>0</v>
          </cell>
          <cell r="BA55">
            <v>0</v>
          </cell>
          <cell r="BB55">
            <v>0</v>
          </cell>
          <cell r="BC55">
            <v>-2343.1</v>
          </cell>
          <cell r="BD55">
            <v>0</v>
          </cell>
          <cell r="BE55">
            <v>0</v>
          </cell>
          <cell r="BF55">
            <v>0</v>
          </cell>
          <cell r="BG55">
            <v>0</v>
          </cell>
          <cell r="BH55">
            <v>0</v>
          </cell>
          <cell r="BI55">
            <v>0</v>
          </cell>
          <cell r="BJ55">
            <v>0</v>
          </cell>
          <cell r="BK55">
            <v>0</v>
          </cell>
          <cell r="BL55">
            <v>0</v>
          </cell>
          <cell r="BM55">
            <v>-166.4</v>
          </cell>
          <cell r="BN55">
            <v>-220.9</v>
          </cell>
          <cell r="BO55">
            <v>-222.1</v>
          </cell>
          <cell r="BP55">
            <v>-234.5</v>
          </cell>
          <cell r="BQ55">
            <v>-248.1</v>
          </cell>
          <cell r="BR55">
            <v>-307.60000000000002</v>
          </cell>
          <cell r="BS55">
            <v>-309.10000000000002</v>
          </cell>
          <cell r="BT55">
            <v>-377.5</v>
          </cell>
          <cell r="BU55">
            <v>-344.3</v>
          </cell>
          <cell r="BV55">
            <v>-423.2</v>
          </cell>
          <cell r="BW55">
            <v>-603.20000000000005</v>
          </cell>
          <cell r="BX55">
            <v>-737.1</v>
          </cell>
          <cell r="BY55">
            <v>-651</v>
          </cell>
          <cell r="BZ55">
            <v>-700.3</v>
          </cell>
          <cell r="CA55">
            <v>-712.5</v>
          </cell>
          <cell r="CB55">
            <v>-1071.5</v>
          </cell>
          <cell r="CC55">
            <v>-695.9</v>
          </cell>
          <cell r="CD55">
            <v>-684.8</v>
          </cell>
          <cell r="CE55">
            <v>-915.6</v>
          </cell>
          <cell r="CF55">
            <v>-983.9</v>
          </cell>
          <cell r="CG55">
            <v>-848.5</v>
          </cell>
          <cell r="CH55">
            <v>-1047.8</v>
          </cell>
          <cell r="CI55">
            <v>-1095.8</v>
          </cell>
          <cell r="CJ55">
            <v>0</v>
          </cell>
          <cell r="CK55">
            <v>0</v>
          </cell>
          <cell r="CL55">
            <v>0</v>
          </cell>
          <cell r="CM55">
            <v>0</v>
          </cell>
          <cell r="CN55">
            <v>0</v>
          </cell>
          <cell r="CO55">
            <v>-72.900000000000006</v>
          </cell>
          <cell r="CP55">
            <v>169.5</v>
          </cell>
          <cell r="CQ55">
            <v>56.8</v>
          </cell>
          <cell r="CR55">
            <v>-40.700000000000003</v>
          </cell>
          <cell r="CS55">
            <v>43.4</v>
          </cell>
          <cell r="CT55">
            <v>-101.2</v>
          </cell>
          <cell r="CU55">
            <v>59.1</v>
          </cell>
          <cell r="CV55">
            <v>68.400000000000006</v>
          </cell>
          <cell r="CW55">
            <v>1.3</v>
          </cell>
          <cell r="CX55">
            <v>15.7</v>
          </cell>
          <cell r="CY55">
            <v>-37</v>
          </cell>
          <cell r="CZ55">
            <v>-4.3999999999999986</v>
          </cell>
          <cell r="DA55">
            <v>12.600000000000001</v>
          </cell>
          <cell r="DB55">
            <v>-146.69999999999999</v>
          </cell>
          <cell r="DC55">
            <v>-103.7</v>
          </cell>
          <cell r="DD55">
            <v>28.9</v>
          </cell>
          <cell r="DE55">
            <v>79.900000000000006</v>
          </cell>
          <cell r="DF55">
            <v>563.1</v>
          </cell>
          <cell r="DG55">
            <v>-502.2</v>
          </cell>
          <cell r="DH55">
            <v>605.79999999999995</v>
          </cell>
          <cell r="DI55">
            <v>531.9</v>
          </cell>
          <cell r="DJ55">
            <v>-18.5</v>
          </cell>
          <cell r="DK55">
            <v>-728.4</v>
          </cell>
          <cell r="DL55">
            <v>0</v>
          </cell>
          <cell r="DM55">
            <v>0</v>
          </cell>
          <cell r="DN55">
            <v>0</v>
          </cell>
          <cell r="DO55">
            <v>0</v>
          </cell>
          <cell r="DP55">
            <v>0</v>
          </cell>
          <cell r="DQ55">
            <v>-38.700000000000003</v>
          </cell>
          <cell r="DR55">
            <v>-75.8</v>
          </cell>
          <cell r="DS55">
            <v>-126.3</v>
          </cell>
          <cell r="DT55">
            <v>-97.2</v>
          </cell>
          <cell r="DU55">
            <v>0</v>
          </cell>
          <cell r="DV55">
            <v>0</v>
          </cell>
          <cell r="DW55">
            <v>-58</v>
          </cell>
          <cell r="DX55">
            <v>-47.7</v>
          </cell>
          <cell r="DY55">
            <v>0</v>
          </cell>
          <cell r="DZ55">
            <v>0</v>
          </cell>
          <cell r="EA55">
            <v>-135</v>
          </cell>
          <cell r="EB55">
            <v>-115.9</v>
          </cell>
          <cell r="EC55">
            <v>0</v>
          </cell>
          <cell r="ED55">
            <v>-122.6</v>
          </cell>
          <cell r="EE55">
            <v>-238.5</v>
          </cell>
          <cell r="EF55">
            <v>0</v>
          </cell>
          <cell r="EG55">
            <v>-154.19999999999999</v>
          </cell>
          <cell r="EH55">
            <v>-990.1</v>
          </cell>
          <cell r="EI55">
            <v>-686</v>
          </cell>
          <cell r="EJ55">
            <v>-771.8</v>
          </cell>
          <cell r="EK55">
            <v>-421.5</v>
          </cell>
          <cell r="EL55">
            <v>-437.9</v>
          </cell>
          <cell r="EM55">
            <v>-836.6</v>
          </cell>
          <cell r="EN55">
            <v>0</v>
          </cell>
          <cell r="EO55">
            <v>0</v>
          </cell>
          <cell r="EP55">
            <v>0</v>
          </cell>
          <cell r="EQ55">
            <v>0</v>
          </cell>
          <cell r="ER55">
            <v>0</v>
          </cell>
          <cell r="ES55">
            <v>-167.8</v>
          </cell>
          <cell r="ET55">
            <v>-180.6</v>
          </cell>
          <cell r="EU55">
            <v>-190.8</v>
          </cell>
          <cell r="EV55">
            <v>-213.1</v>
          </cell>
          <cell r="EW55">
            <v>-235.2</v>
          </cell>
          <cell r="EX55">
            <v>-244</v>
          </cell>
          <cell r="EY55">
            <v>-260.7</v>
          </cell>
          <cell r="EZ55">
            <v>-250.8</v>
          </cell>
          <cell r="FA55">
            <v>-285.2</v>
          </cell>
          <cell r="FB55">
            <v>-320.8</v>
          </cell>
          <cell r="FC55">
            <v>-450.3</v>
          </cell>
          <cell r="FD55">
            <v>-404.6</v>
          </cell>
          <cell r="FE55">
            <v>-453.7</v>
          </cell>
          <cell r="FF55">
            <v>-416.2</v>
          </cell>
          <cell r="FG55">
            <v>-502.1</v>
          </cell>
          <cell r="FH55">
            <v>-437.4</v>
          </cell>
          <cell r="FI55">
            <v>-614.9</v>
          </cell>
          <cell r="FJ55">
            <v>-531.79999999999995</v>
          </cell>
          <cell r="FK55">
            <v>-660.4</v>
          </cell>
          <cell r="FL55">
            <v>-643.79999999999995</v>
          </cell>
          <cell r="FM55">
            <v>-648</v>
          </cell>
          <cell r="FN55">
            <v>-708.5</v>
          </cell>
          <cell r="FO55">
            <v>-638.20000000000005</v>
          </cell>
          <cell r="FP55">
            <v>0</v>
          </cell>
          <cell r="FQ55">
            <v>0</v>
          </cell>
          <cell r="FR55">
            <v>0</v>
          </cell>
          <cell r="FS55">
            <v>0</v>
          </cell>
          <cell r="FT55">
            <v>0</v>
          </cell>
          <cell r="FU55">
            <v>-2635.7</v>
          </cell>
          <cell r="FV55">
            <v>-3004.8</v>
          </cell>
          <cell r="FW55">
            <v>-3285.9</v>
          </cell>
          <cell r="FX55">
            <v>-3458</v>
          </cell>
          <cell r="FY55">
            <v>-3882</v>
          </cell>
          <cell r="FZ55">
            <v>-4185.7999999999993</v>
          </cell>
          <cell r="GA55">
            <v>-4114.3999999999996</v>
          </cell>
          <cell r="GB55">
            <v>-4378.5</v>
          </cell>
          <cell r="GC55">
            <v>-4217.8999999999996</v>
          </cell>
          <cell r="GD55">
            <v>-4798.2999999999993</v>
          </cell>
          <cell r="GE55">
            <v>-5832.8</v>
          </cell>
          <cell r="GF55">
            <v>-6719.5999999999995</v>
          </cell>
          <cell r="GG55">
            <v>-6256.5</v>
          </cell>
          <cell r="GH55">
            <v>-7114.5</v>
          </cell>
          <cell r="GI55">
            <v>-7150.8</v>
          </cell>
          <cell r="GJ55">
            <v>-7710.5</v>
          </cell>
          <cell r="GK55">
            <v>-7282.7000000000007</v>
          </cell>
          <cell r="GL55">
            <v>-8387.6999999999989</v>
          </cell>
          <cell r="GM55">
            <v>-8624.5</v>
          </cell>
          <cell r="GN55">
            <v>-9161</v>
          </cell>
          <cell r="GO55">
            <v>-8542</v>
          </cell>
          <cell r="GP55">
            <v>-10082.9</v>
          </cell>
          <cell r="GQ55">
            <v>-9990.2999999999993</v>
          </cell>
          <cell r="GR55">
            <v>0</v>
          </cell>
          <cell r="GS55">
            <v>0</v>
          </cell>
          <cell r="GT55">
            <v>0</v>
          </cell>
          <cell r="GU55">
            <v>0</v>
          </cell>
          <cell r="GV55">
            <v>0</v>
          </cell>
          <cell r="GW55">
            <v>-425.9</v>
          </cell>
          <cell r="GX55">
            <v>-406.1</v>
          </cell>
          <cell r="GY55">
            <v>-411.6</v>
          </cell>
          <cell r="GZ55">
            <v>-460.2</v>
          </cell>
          <cell r="HA55">
            <v>-502.7</v>
          </cell>
          <cell r="HB55">
            <v>-493.1</v>
          </cell>
          <cell r="HC55">
            <v>-492.2</v>
          </cell>
          <cell r="HD55">
            <v>-466.1</v>
          </cell>
          <cell r="HE55">
            <v>-489.9</v>
          </cell>
          <cell r="HF55">
            <v>-501.9</v>
          </cell>
          <cell r="HG55">
            <v>-566.20000000000005</v>
          </cell>
          <cell r="HH55">
            <v>-564.29999999999995</v>
          </cell>
          <cell r="HI55">
            <v>-566.70000000000005</v>
          </cell>
          <cell r="HJ55">
            <v>-572.20000000000005</v>
          </cell>
          <cell r="HK55">
            <v>-598.1</v>
          </cell>
          <cell r="HL55">
            <v>-583</v>
          </cell>
          <cell r="HM55">
            <v>-583.9</v>
          </cell>
          <cell r="HN55">
            <v>-598.4</v>
          </cell>
          <cell r="HO55">
            <v>-618.20000000000005</v>
          </cell>
          <cell r="HP55">
            <v>-615.79999999999995</v>
          </cell>
          <cell r="HQ55">
            <v>-654.4</v>
          </cell>
          <cell r="HR55">
            <v>-709.2</v>
          </cell>
          <cell r="HS55">
            <v>-686.4</v>
          </cell>
          <cell r="HT55">
            <v>0</v>
          </cell>
          <cell r="HU55">
            <v>0</v>
          </cell>
          <cell r="HV55">
            <v>0</v>
          </cell>
          <cell r="HW55">
            <v>0</v>
          </cell>
          <cell r="HX55">
            <v>0</v>
          </cell>
          <cell r="HY55">
            <v>0</v>
          </cell>
          <cell r="HZ55">
            <v>0</v>
          </cell>
          <cell r="IA55">
            <v>0</v>
          </cell>
          <cell r="IB55">
            <v>0</v>
          </cell>
          <cell r="IC55">
            <v>0</v>
          </cell>
          <cell r="ID55">
            <v>0</v>
          </cell>
          <cell r="IE55">
            <v>0</v>
          </cell>
          <cell r="IF55">
            <v>0</v>
          </cell>
          <cell r="IG55">
            <v>0</v>
          </cell>
          <cell r="IH55">
            <v>0</v>
          </cell>
          <cell r="II55">
            <v>0</v>
          </cell>
          <cell r="IJ55">
            <v>0</v>
          </cell>
          <cell r="IK55">
            <v>0</v>
          </cell>
          <cell r="IL55">
            <v>0</v>
          </cell>
          <cell r="IM55">
            <v>0</v>
          </cell>
          <cell r="IN55">
            <v>0</v>
          </cell>
          <cell r="IO55">
            <v>0</v>
          </cell>
          <cell r="IP55">
            <v>0</v>
          </cell>
          <cell r="IQ55">
            <v>0</v>
          </cell>
          <cell r="IR55">
            <v>0</v>
          </cell>
          <cell r="IS55">
            <v>0</v>
          </cell>
          <cell r="IT55">
            <v>0</v>
          </cell>
          <cell r="IU55">
            <v>0</v>
          </cell>
        </row>
        <row r="56">
          <cell r="A56" t="str">
            <v>ICEM IN</v>
          </cell>
          <cell r="B56" t="str">
            <v>India Cements</v>
          </cell>
          <cell r="C56" t="str">
            <v>Cement</v>
          </cell>
          <cell r="D56">
            <v>2979.4</v>
          </cell>
          <cell r="E56">
            <v>2406.6999999999998</v>
          </cell>
          <cell r="F56">
            <v>2389.6999999999998</v>
          </cell>
          <cell r="G56">
            <v>2493.5</v>
          </cell>
          <cell r="H56">
            <v>3055.8</v>
          </cell>
          <cell r="I56">
            <v>2964.2</v>
          </cell>
          <cell r="J56">
            <v>2853</v>
          </cell>
          <cell r="K56">
            <v>3456</v>
          </cell>
          <cell r="L56">
            <v>3121.4</v>
          </cell>
          <cell r="M56">
            <v>3572.5</v>
          </cell>
          <cell r="N56">
            <v>3190.1</v>
          </cell>
          <cell r="O56">
            <v>3969.9</v>
          </cell>
          <cell r="P56">
            <v>4520.8999999999996</v>
          </cell>
          <cell r="Q56">
            <v>4665.2</v>
          </cell>
          <cell r="R56">
            <v>4118.7</v>
          </cell>
          <cell r="S56">
            <v>4989.6000000000004</v>
          </cell>
          <cell r="T56">
            <v>5618.2</v>
          </cell>
          <cell r="U56">
            <v>5906.7</v>
          </cell>
          <cell r="V56">
            <v>5422.1</v>
          </cell>
          <cell r="W56">
            <v>6729</v>
          </cell>
          <cell r="X56">
            <v>8316</v>
          </cell>
          <cell r="Y56">
            <v>8902.2999999999993</v>
          </cell>
          <cell r="Z56">
            <v>8545.5</v>
          </cell>
          <cell r="AA56">
            <v>9781</v>
          </cell>
          <cell r="AB56">
            <v>9736.9</v>
          </cell>
          <cell r="AC56">
            <v>10875.3</v>
          </cell>
          <cell r="AD56">
            <v>8637.2000000000007</v>
          </cell>
          <cell r="AE56">
            <v>9801.7999999999993</v>
          </cell>
          <cell r="AF56">
            <v>-500.5</v>
          </cell>
          <cell r="AG56">
            <v>-414.5</v>
          </cell>
          <cell r="AH56">
            <v>-410.2</v>
          </cell>
          <cell r="AI56">
            <v>-428.3</v>
          </cell>
          <cell r="AJ56">
            <v>-527.5</v>
          </cell>
          <cell r="AK56">
            <v>-559.4</v>
          </cell>
          <cell r="AL56">
            <v>-527.79999999999995</v>
          </cell>
          <cell r="AM56">
            <v>-545.29999999999995</v>
          </cell>
          <cell r="AN56">
            <v>-490.6</v>
          </cell>
          <cell r="AO56">
            <v>-557.4</v>
          </cell>
          <cell r="AP56">
            <v>-560.6</v>
          </cell>
          <cell r="AQ56">
            <v>-623.9</v>
          </cell>
          <cell r="AR56">
            <v>-711.4</v>
          </cell>
          <cell r="AS56">
            <v>-751.1</v>
          </cell>
          <cell r="AT56">
            <v>-652.4</v>
          </cell>
          <cell r="AU56">
            <v>-762</v>
          </cell>
          <cell r="AV56">
            <v>-765.9</v>
          </cell>
          <cell r="AW56">
            <v>-743.2</v>
          </cell>
          <cell r="AX56">
            <v>-698</v>
          </cell>
          <cell r="AY56">
            <v>-971.5</v>
          </cell>
          <cell r="AZ56">
            <v>-1304.2</v>
          </cell>
          <cell r="BA56">
            <v>-1290</v>
          </cell>
          <cell r="BB56">
            <v>-1166.9000000000001</v>
          </cell>
          <cell r="BC56">
            <v>-1341.1</v>
          </cell>
          <cell r="BD56">
            <v>-1362.4</v>
          </cell>
          <cell r="BE56">
            <v>-1420.4</v>
          </cell>
          <cell r="BF56">
            <v>-1108</v>
          </cell>
          <cell r="BG56">
            <v>-917</v>
          </cell>
          <cell r="BH56">
            <v>-316.2</v>
          </cell>
          <cell r="BI56">
            <v>-273.7</v>
          </cell>
          <cell r="BJ56">
            <v>-198.1</v>
          </cell>
          <cell r="BK56">
            <v>-328.1</v>
          </cell>
          <cell r="BL56">
            <v>-300.7</v>
          </cell>
          <cell r="BM56">
            <v>-357.7</v>
          </cell>
          <cell r="BN56">
            <v>-303.8</v>
          </cell>
          <cell r="BO56">
            <v>-323.8</v>
          </cell>
          <cell r="BP56">
            <v>-300.5</v>
          </cell>
          <cell r="BQ56">
            <v>-380.9</v>
          </cell>
          <cell r="BR56">
            <v>-368.6</v>
          </cell>
          <cell r="BS56">
            <v>-417.5</v>
          </cell>
          <cell r="BT56">
            <v>-419.3</v>
          </cell>
          <cell r="BU56">
            <v>-479.9</v>
          </cell>
          <cell r="BV56">
            <v>-450.6</v>
          </cell>
          <cell r="BW56">
            <v>-549</v>
          </cell>
          <cell r="BX56">
            <v>-548.29999999999995</v>
          </cell>
          <cell r="BY56">
            <v>-577.70000000000005</v>
          </cell>
          <cell r="BZ56">
            <v>-541.70000000000005</v>
          </cell>
          <cell r="CA56">
            <v>-615.5</v>
          </cell>
          <cell r="CB56">
            <v>-728</v>
          </cell>
          <cell r="CC56">
            <v>-798.1</v>
          </cell>
          <cell r="CD56">
            <v>-775.7</v>
          </cell>
          <cell r="CE56">
            <v>-827.7</v>
          </cell>
          <cell r="CF56">
            <v>-885.7</v>
          </cell>
          <cell r="CG56">
            <v>-946</v>
          </cell>
          <cell r="CH56">
            <v>-825.1</v>
          </cell>
          <cell r="CI56">
            <v>-1042.5999999999999</v>
          </cell>
          <cell r="CJ56">
            <v>-59.6</v>
          </cell>
          <cell r="CK56">
            <v>-178.1</v>
          </cell>
          <cell r="CL56">
            <v>-2.6</v>
          </cell>
          <cell r="CM56">
            <v>6.3</v>
          </cell>
          <cell r="CN56">
            <v>-56.8</v>
          </cell>
          <cell r="CO56">
            <v>179.7</v>
          </cell>
          <cell r="CP56">
            <v>13.5</v>
          </cell>
          <cell r="CQ56">
            <v>-146.6</v>
          </cell>
          <cell r="CR56">
            <v>97.9</v>
          </cell>
          <cell r="CS56">
            <v>-76.5</v>
          </cell>
          <cell r="CT56">
            <v>75.400000000000006</v>
          </cell>
          <cell r="CU56">
            <v>-34.200000000000003</v>
          </cell>
          <cell r="CV56">
            <v>-131.80000000000001</v>
          </cell>
          <cell r="CW56">
            <v>-17.8</v>
          </cell>
          <cell r="CX56">
            <v>44.8</v>
          </cell>
          <cell r="CY56">
            <v>-117.7</v>
          </cell>
          <cell r="CZ56">
            <v>119.4</v>
          </cell>
          <cell r="DA56">
            <v>94.2</v>
          </cell>
          <cell r="DB56">
            <v>-59.4</v>
          </cell>
          <cell r="DC56">
            <v>-70.5</v>
          </cell>
          <cell r="DD56">
            <v>-40</v>
          </cell>
          <cell r="DE56">
            <v>203.5</v>
          </cell>
          <cell r="DF56">
            <v>110.7</v>
          </cell>
          <cell r="DG56">
            <v>29</v>
          </cell>
          <cell r="DH56">
            <v>44.1</v>
          </cell>
          <cell r="DI56">
            <v>-127.9</v>
          </cell>
          <cell r="DJ56">
            <v>188.2</v>
          </cell>
          <cell r="DK56">
            <v>29.7</v>
          </cell>
          <cell r="DL56">
            <v>0</v>
          </cell>
          <cell r="DM56">
            <v>0</v>
          </cell>
          <cell r="DN56">
            <v>0</v>
          </cell>
          <cell r="DO56">
            <v>0</v>
          </cell>
          <cell r="DP56">
            <v>0</v>
          </cell>
          <cell r="DQ56">
            <v>0</v>
          </cell>
          <cell r="DR56">
            <v>0</v>
          </cell>
          <cell r="DS56">
            <v>0</v>
          </cell>
          <cell r="DT56">
            <v>0</v>
          </cell>
          <cell r="DU56">
            <v>0</v>
          </cell>
          <cell r="DV56">
            <v>0</v>
          </cell>
          <cell r="DW56">
            <v>0</v>
          </cell>
          <cell r="DX56">
            <v>0</v>
          </cell>
          <cell r="DY56">
            <v>0</v>
          </cell>
          <cell r="DZ56">
            <v>0</v>
          </cell>
          <cell r="EA56">
            <v>0</v>
          </cell>
          <cell r="EB56">
            <v>0</v>
          </cell>
          <cell r="EC56">
            <v>0</v>
          </cell>
          <cell r="ED56">
            <v>0</v>
          </cell>
          <cell r="EE56">
            <v>0</v>
          </cell>
          <cell r="EF56">
            <v>0</v>
          </cell>
          <cell r="EG56">
            <v>0</v>
          </cell>
          <cell r="EH56">
            <v>0</v>
          </cell>
          <cell r="EI56">
            <v>0</v>
          </cell>
          <cell r="EJ56">
            <v>0</v>
          </cell>
          <cell r="EK56">
            <v>0</v>
          </cell>
          <cell r="EL56">
            <v>0</v>
          </cell>
          <cell r="EM56">
            <v>0</v>
          </cell>
          <cell r="EN56">
            <v>-195.1</v>
          </cell>
          <cell r="EO56">
            <v>-200.9</v>
          </cell>
          <cell r="EP56">
            <v>-196</v>
          </cell>
          <cell r="EQ56">
            <v>-241.2</v>
          </cell>
          <cell r="ER56">
            <v>-205.5</v>
          </cell>
          <cell r="ES56">
            <v>-196</v>
          </cell>
          <cell r="ET56">
            <v>-210.5</v>
          </cell>
          <cell r="EU56">
            <v>-214.2</v>
          </cell>
          <cell r="EV56">
            <v>-188.1</v>
          </cell>
          <cell r="EW56">
            <v>-211.7</v>
          </cell>
          <cell r="EX56">
            <v>-185.8</v>
          </cell>
          <cell r="EY56">
            <v>-204.2</v>
          </cell>
          <cell r="EZ56">
            <v>-204.8</v>
          </cell>
          <cell r="FA56">
            <v>-204.5</v>
          </cell>
          <cell r="FB56">
            <v>-204.2</v>
          </cell>
          <cell r="FC56">
            <v>-197.2</v>
          </cell>
          <cell r="FD56">
            <v>-213.2</v>
          </cell>
          <cell r="FE56">
            <v>-252.8</v>
          </cell>
          <cell r="FF56">
            <v>-241.6</v>
          </cell>
          <cell r="FG56">
            <v>-253</v>
          </cell>
          <cell r="FH56">
            <v>-319.3</v>
          </cell>
          <cell r="FI56">
            <v>-533.6</v>
          </cell>
          <cell r="FJ56">
            <v>-508</v>
          </cell>
          <cell r="FK56">
            <v>-518</v>
          </cell>
          <cell r="FL56">
            <v>-448.5</v>
          </cell>
          <cell r="FM56">
            <v>-415.4</v>
          </cell>
          <cell r="FN56">
            <v>-506.6</v>
          </cell>
          <cell r="FO56">
            <v>-612.70000000000005</v>
          </cell>
          <cell r="FP56">
            <v>-1676.5</v>
          </cell>
          <cell r="FQ56">
            <v>-1444.8000000000002</v>
          </cell>
          <cell r="FR56">
            <v>-1562.1</v>
          </cell>
          <cell r="FS56">
            <v>-1382.8</v>
          </cell>
          <cell r="FT56">
            <v>-1610.1</v>
          </cell>
          <cell r="FU56">
            <v>-1817.8</v>
          </cell>
          <cell r="FV56">
            <v>-1675.8</v>
          </cell>
          <cell r="FW56">
            <v>-1916.4</v>
          </cell>
          <cell r="FX56">
            <v>-1823.3</v>
          </cell>
          <cell r="FY56">
            <v>-2063.4</v>
          </cell>
          <cell r="FZ56">
            <v>-1848</v>
          </cell>
          <cell r="GA56">
            <v>-2326.6</v>
          </cell>
          <cell r="GB56">
            <v>-2355.1</v>
          </cell>
          <cell r="GC56">
            <v>-2532.3000000000002</v>
          </cell>
          <cell r="GD56">
            <v>-2388.5</v>
          </cell>
          <cell r="GE56">
            <v>-2600</v>
          </cell>
          <cell r="GF56">
            <v>-2554.9</v>
          </cell>
          <cell r="GG56">
            <v>-2701.5</v>
          </cell>
          <cell r="GH56">
            <v>-2550.9</v>
          </cell>
          <cell r="GI56">
            <v>-2912.7</v>
          </cell>
          <cell r="GJ56">
            <v>-3281.6000000000004</v>
          </cell>
          <cell r="GK56">
            <v>-3410.5</v>
          </cell>
          <cell r="GL56">
            <v>-3756.7999999999997</v>
          </cell>
          <cell r="GM56">
            <v>-4494.2</v>
          </cell>
          <cell r="GN56">
            <v>-4103.2000000000007</v>
          </cell>
          <cell r="GO56">
            <v>-5064.7</v>
          </cell>
          <cell r="GP56">
            <v>-4584.5</v>
          </cell>
          <cell r="GQ56">
            <v>-5004.6000000000004</v>
          </cell>
          <cell r="GR56">
            <v>-202.6</v>
          </cell>
          <cell r="GS56">
            <v>-204.7</v>
          </cell>
          <cell r="GT56">
            <v>-205.1</v>
          </cell>
          <cell r="GU56">
            <v>-201.5</v>
          </cell>
          <cell r="GV56">
            <v>-203.3</v>
          </cell>
          <cell r="GW56">
            <v>-203.9</v>
          </cell>
          <cell r="GX56">
            <v>-204.2</v>
          </cell>
          <cell r="GY56">
            <v>-203.7</v>
          </cell>
          <cell r="GZ56">
            <v>-201.8</v>
          </cell>
          <cell r="HA56">
            <v>-201.9</v>
          </cell>
          <cell r="HB56">
            <v>-202.4</v>
          </cell>
          <cell r="HC56">
            <v>-181.6</v>
          </cell>
          <cell r="HD56">
            <v>-197.5</v>
          </cell>
          <cell r="HE56">
            <v>-197.2</v>
          </cell>
          <cell r="HF56">
            <v>-196.9</v>
          </cell>
          <cell r="HG56">
            <v>-197.1</v>
          </cell>
          <cell r="HH56">
            <v>-192</v>
          </cell>
          <cell r="HI56">
            <v>-192.6</v>
          </cell>
          <cell r="HJ56">
            <v>-198.2</v>
          </cell>
          <cell r="HK56">
            <v>-194</v>
          </cell>
          <cell r="HL56">
            <v>-274.8</v>
          </cell>
          <cell r="HM56">
            <v>-303.2</v>
          </cell>
          <cell r="HN56">
            <v>-311.2</v>
          </cell>
          <cell r="HO56">
            <v>-390</v>
          </cell>
          <cell r="HP56">
            <v>-490.1</v>
          </cell>
          <cell r="HQ56">
            <v>-497.6</v>
          </cell>
          <cell r="HR56">
            <v>-512.5</v>
          </cell>
          <cell r="HS56">
            <v>-533</v>
          </cell>
          <cell r="HT56">
            <v>0</v>
          </cell>
          <cell r="HU56">
            <v>0</v>
          </cell>
          <cell r="HV56">
            <v>0</v>
          </cell>
          <cell r="HW56">
            <v>0</v>
          </cell>
          <cell r="HX56">
            <v>0</v>
          </cell>
          <cell r="HY56">
            <v>0</v>
          </cell>
          <cell r="HZ56">
            <v>0</v>
          </cell>
          <cell r="IA56">
            <v>0</v>
          </cell>
          <cell r="IB56">
            <v>0</v>
          </cell>
          <cell r="IC56">
            <v>0</v>
          </cell>
          <cell r="ID56">
            <v>0</v>
          </cell>
          <cell r="IE56">
            <v>0</v>
          </cell>
          <cell r="IF56">
            <v>0</v>
          </cell>
          <cell r="IG56">
            <v>0</v>
          </cell>
          <cell r="IH56">
            <v>0</v>
          </cell>
          <cell r="II56">
            <v>0</v>
          </cell>
          <cell r="IJ56">
            <v>0</v>
          </cell>
          <cell r="IK56">
            <v>0</v>
          </cell>
          <cell r="IL56">
            <v>0</v>
          </cell>
          <cell r="IM56">
            <v>0</v>
          </cell>
          <cell r="IN56">
            <v>0</v>
          </cell>
          <cell r="IO56">
            <v>0</v>
          </cell>
          <cell r="IP56">
            <v>0</v>
          </cell>
          <cell r="IQ56">
            <v>0</v>
          </cell>
          <cell r="IR56">
            <v>0</v>
          </cell>
          <cell r="IS56">
            <v>0</v>
          </cell>
          <cell r="IT56">
            <v>0</v>
          </cell>
          <cell r="IU56">
            <v>0</v>
          </cell>
        </row>
        <row r="57">
          <cell r="A57" t="str">
            <v>JPA IN</v>
          </cell>
          <cell r="B57" t="str">
            <v>Jaiprakash Associates</v>
          </cell>
          <cell r="C57" t="str">
            <v>cement</v>
          </cell>
          <cell r="D57">
            <v>0</v>
          </cell>
          <cell r="E57">
            <v>0</v>
          </cell>
          <cell r="F57">
            <v>0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6160</v>
          </cell>
          <cell r="N57">
            <v>6620</v>
          </cell>
          <cell r="O57">
            <v>7200</v>
          </cell>
          <cell r="P57">
            <v>8170</v>
          </cell>
          <cell r="Q57">
            <v>6720</v>
          </cell>
          <cell r="R57">
            <v>7970</v>
          </cell>
          <cell r="S57">
            <v>8550</v>
          </cell>
          <cell r="T57">
            <v>8950</v>
          </cell>
          <cell r="U57">
            <v>7696.2</v>
          </cell>
          <cell r="V57">
            <v>8910</v>
          </cell>
          <cell r="W57">
            <v>8860</v>
          </cell>
          <cell r="X57">
            <v>9270</v>
          </cell>
          <cell r="Y57">
            <v>8620</v>
          </cell>
          <cell r="Z57">
            <v>9000</v>
          </cell>
          <cell r="AA57">
            <v>12960</v>
          </cell>
          <cell r="AB57">
            <v>11487.1</v>
          </cell>
          <cell r="AC57">
            <v>11826</v>
          </cell>
          <cell r="AD57">
            <v>13216.9</v>
          </cell>
          <cell r="AE57">
            <v>20845.8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0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O57">
            <v>0</v>
          </cell>
          <cell r="AP57">
            <v>0</v>
          </cell>
          <cell r="AQ57">
            <v>0</v>
          </cell>
          <cell r="AR57">
            <v>0</v>
          </cell>
          <cell r="AS57">
            <v>0</v>
          </cell>
          <cell r="AT57">
            <v>0</v>
          </cell>
          <cell r="AU57">
            <v>0</v>
          </cell>
          <cell r="AV57">
            <v>0</v>
          </cell>
          <cell r="AW57">
            <v>0</v>
          </cell>
          <cell r="AX57">
            <v>0</v>
          </cell>
          <cell r="AY57">
            <v>0</v>
          </cell>
          <cell r="AZ57">
            <v>0</v>
          </cell>
          <cell r="BA57">
            <v>0</v>
          </cell>
          <cell r="BB57">
            <v>0</v>
          </cell>
          <cell r="BC57">
            <v>0</v>
          </cell>
          <cell r="BD57">
            <v>0</v>
          </cell>
          <cell r="BE57">
            <v>0</v>
          </cell>
          <cell r="BF57">
            <v>0</v>
          </cell>
          <cell r="BG57">
            <v>0</v>
          </cell>
          <cell r="BH57">
            <v>0</v>
          </cell>
          <cell r="BI57">
            <v>0</v>
          </cell>
          <cell r="BJ57">
            <v>0</v>
          </cell>
          <cell r="BK57">
            <v>0</v>
          </cell>
          <cell r="BL57">
            <v>0</v>
          </cell>
          <cell r="BM57">
            <v>0</v>
          </cell>
          <cell r="BN57">
            <v>0</v>
          </cell>
          <cell r="BO57">
            <v>0</v>
          </cell>
          <cell r="BP57">
            <v>0</v>
          </cell>
          <cell r="BQ57">
            <v>-3440</v>
          </cell>
          <cell r="BR57">
            <v>-4180</v>
          </cell>
          <cell r="BS57">
            <v>-4030</v>
          </cell>
          <cell r="BT57">
            <v>-5010</v>
          </cell>
          <cell r="BU57">
            <v>-4140</v>
          </cell>
          <cell r="BV57">
            <v>-4610</v>
          </cell>
          <cell r="BW57">
            <v>-4990</v>
          </cell>
          <cell r="BX57">
            <v>-5200</v>
          </cell>
          <cell r="BY57">
            <v>-3887.7</v>
          </cell>
          <cell r="BZ57">
            <v>-4810</v>
          </cell>
          <cell r="CA57">
            <v>-3850</v>
          </cell>
          <cell r="CB57">
            <v>-4590</v>
          </cell>
          <cell r="CC57">
            <v>-4660</v>
          </cell>
          <cell r="CD57">
            <v>-4970</v>
          </cell>
          <cell r="CE57">
            <v>-5960</v>
          </cell>
          <cell r="CF57">
            <v>-5619.3</v>
          </cell>
          <cell r="CG57">
            <v>-6522.6</v>
          </cell>
          <cell r="CH57">
            <v>-7548.2</v>
          </cell>
          <cell r="CI57">
            <v>-11400.4</v>
          </cell>
          <cell r="CJ57">
            <v>0</v>
          </cell>
          <cell r="CK57">
            <v>0</v>
          </cell>
          <cell r="CL57">
            <v>0</v>
          </cell>
          <cell r="CM57">
            <v>0</v>
          </cell>
          <cell r="CN57">
            <v>0</v>
          </cell>
          <cell r="CO57">
            <v>0</v>
          </cell>
          <cell r="CP57">
            <v>0</v>
          </cell>
          <cell r="CQ57">
            <v>0</v>
          </cell>
          <cell r="CR57">
            <v>0</v>
          </cell>
          <cell r="CS57">
            <v>0</v>
          </cell>
          <cell r="CT57">
            <v>90</v>
          </cell>
          <cell r="CU57">
            <v>-50</v>
          </cell>
          <cell r="CV57">
            <v>-100</v>
          </cell>
          <cell r="CW57">
            <v>150</v>
          </cell>
          <cell r="CX57">
            <v>-170</v>
          </cell>
          <cell r="CY57">
            <v>-50</v>
          </cell>
          <cell r="CZ57">
            <v>140</v>
          </cell>
          <cell r="DA57">
            <v>-91.9</v>
          </cell>
          <cell r="DB57">
            <v>160</v>
          </cell>
          <cell r="DC57">
            <v>-50</v>
          </cell>
          <cell r="DD57">
            <v>-20</v>
          </cell>
          <cell r="DE57">
            <v>440</v>
          </cell>
          <cell r="DF57">
            <v>250</v>
          </cell>
          <cell r="DG57">
            <v>-50</v>
          </cell>
          <cell r="DH57">
            <v>-405.3</v>
          </cell>
          <cell r="DI57">
            <v>548.29999999999995</v>
          </cell>
          <cell r="DJ57">
            <v>-16.8</v>
          </cell>
          <cell r="DK57">
            <v>634</v>
          </cell>
          <cell r="DL57">
            <v>0</v>
          </cell>
          <cell r="DM57">
            <v>0</v>
          </cell>
          <cell r="DN57">
            <v>0</v>
          </cell>
          <cell r="DO57">
            <v>0</v>
          </cell>
          <cell r="DP57">
            <v>0</v>
          </cell>
          <cell r="DQ57">
            <v>0</v>
          </cell>
          <cell r="DR57">
            <v>0</v>
          </cell>
          <cell r="DS57">
            <v>0</v>
          </cell>
          <cell r="DT57">
            <v>0</v>
          </cell>
          <cell r="DU57">
            <v>0</v>
          </cell>
          <cell r="DV57">
            <v>0</v>
          </cell>
          <cell r="DW57">
            <v>0</v>
          </cell>
          <cell r="DX57">
            <v>0</v>
          </cell>
          <cell r="DY57">
            <v>0</v>
          </cell>
          <cell r="DZ57">
            <v>0</v>
          </cell>
          <cell r="EA57">
            <v>0</v>
          </cell>
          <cell r="EB57">
            <v>0</v>
          </cell>
          <cell r="EC57">
            <v>0</v>
          </cell>
          <cell r="ED57">
            <v>0</v>
          </cell>
          <cell r="EE57">
            <v>0</v>
          </cell>
          <cell r="EF57">
            <v>0</v>
          </cell>
          <cell r="EG57">
            <v>0</v>
          </cell>
          <cell r="EH57">
            <v>0</v>
          </cell>
          <cell r="EI57">
            <v>0</v>
          </cell>
          <cell r="EJ57">
            <v>0</v>
          </cell>
          <cell r="EK57">
            <v>0</v>
          </cell>
          <cell r="EL57">
            <v>0</v>
          </cell>
          <cell r="EM57">
            <v>0</v>
          </cell>
          <cell r="EN57">
            <v>0</v>
          </cell>
          <cell r="EO57">
            <v>0</v>
          </cell>
          <cell r="EP57">
            <v>0</v>
          </cell>
          <cell r="EQ57">
            <v>0</v>
          </cell>
          <cell r="ER57">
            <v>0</v>
          </cell>
          <cell r="ES57">
            <v>0</v>
          </cell>
          <cell r="ET57">
            <v>0</v>
          </cell>
          <cell r="EU57">
            <v>0</v>
          </cell>
          <cell r="EV57">
            <v>0</v>
          </cell>
          <cell r="EW57">
            <v>-240</v>
          </cell>
          <cell r="EX57">
            <v>-250</v>
          </cell>
          <cell r="EY57">
            <v>-300</v>
          </cell>
          <cell r="EZ57">
            <v>-250</v>
          </cell>
          <cell r="FA57">
            <v>-290</v>
          </cell>
          <cell r="FB57">
            <v>-320</v>
          </cell>
          <cell r="FC57">
            <v>-370</v>
          </cell>
          <cell r="FD57">
            <v>-320</v>
          </cell>
          <cell r="FE57">
            <v>-392.8</v>
          </cell>
          <cell r="FF57">
            <v>-420</v>
          </cell>
          <cell r="FG57">
            <v>-470</v>
          </cell>
          <cell r="FH57">
            <v>-720</v>
          </cell>
          <cell r="FI57">
            <v>-580</v>
          </cell>
          <cell r="FJ57">
            <v>-570</v>
          </cell>
          <cell r="FK57">
            <v>-680</v>
          </cell>
          <cell r="FL57">
            <v>-661.9</v>
          </cell>
          <cell r="FM57">
            <v>-760.1</v>
          </cell>
          <cell r="FN57">
            <v>-1226.7</v>
          </cell>
          <cell r="FO57">
            <v>-764.9</v>
          </cell>
          <cell r="FP57">
            <v>0</v>
          </cell>
          <cell r="FQ57">
            <v>0</v>
          </cell>
          <cell r="FR57">
            <v>0</v>
          </cell>
          <cell r="FS57">
            <v>0</v>
          </cell>
          <cell r="FT57">
            <v>0</v>
          </cell>
          <cell r="FU57">
            <v>0</v>
          </cell>
          <cell r="FV57">
            <v>0</v>
          </cell>
          <cell r="FW57">
            <v>0</v>
          </cell>
          <cell r="FX57">
            <v>0</v>
          </cell>
          <cell r="FY57">
            <v>-1310</v>
          </cell>
          <cell r="FZ57">
            <v>-1110</v>
          </cell>
          <cell r="GA57">
            <v>-1370</v>
          </cell>
          <cell r="GB57">
            <v>-1210</v>
          </cell>
          <cell r="GC57">
            <v>-1050</v>
          </cell>
          <cell r="GD57">
            <v>-1200</v>
          </cell>
          <cell r="GE57">
            <v>-1600</v>
          </cell>
          <cell r="GF57">
            <v>-1440</v>
          </cell>
          <cell r="GG57">
            <v>-1335.7</v>
          </cell>
          <cell r="GH57">
            <v>-1530</v>
          </cell>
          <cell r="GI57">
            <v>-1860</v>
          </cell>
          <cell r="GJ57">
            <v>-1550</v>
          </cell>
          <cell r="GK57">
            <v>-1610</v>
          </cell>
          <cell r="GL57">
            <v>-1480</v>
          </cell>
          <cell r="GM57">
            <v>-2130</v>
          </cell>
          <cell r="GN57">
            <v>-1678.1</v>
          </cell>
          <cell r="GO57">
            <v>-1613.4</v>
          </cell>
          <cell r="GP57">
            <v>-1952.6</v>
          </cell>
          <cell r="GQ57">
            <v>-2264.8000000000002</v>
          </cell>
          <cell r="GR57">
            <v>0</v>
          </cell>
          <cell r="GS57">
            <v>0</v>
          </cell>
          <cell r="GT57">
            <v>0</v>
          </cell>
          <cell r="GU57">
            <v>0</v>
          </cell>
          <cell r="GV57">
            <v>0</v>
          </cell>
          <cell r="GW57">
            <v>0</v>
          </cell>
          <cell r="GX57">
            <v>0</v>
          </cell>
          <cell r="GY57">
            <v>0</v>
          </cell>
          <cell r="GZ57">
            <v>0</v>
          </cell>
          <cell r="HA57">
            <v>-330</v>
          </cell>
          <cell r="HB57">
            <v>-320</v>
          </cell>
          <cell r="HC57">
            <v>-410</v>
          </cell>
          <cell r="HD57">
            <v>-370</v>
          </cell>
          <cell r="HE57">
            <v>-370</v>
          </cell>
          <cell r="HF57">
            <v>-380</v>
          </cell>
          <cell r="HG57">
            <v>-380</v>
          </cell>
          <cell r="HH57">
            <v>-380</v>
          </cell>
          <cell r="HI57">
            <v>-396</v>
          </cell>
          <cell r="HJ57">
            <v>-430</v>
          </cell>
          <cell r="HK57">
            <v>-420</v>
          </cell>
          <cell r="HL57">
            <v>-450</v>
          </cell>
          <cell r="HM57">
            <v>-460</v>
          </cell>
          <cell r="HN57">
            <v>-510</v>
          </cell>
          <cell r="HO57">
            <v>-610</v>
          </cell>
          <cell r="HP57">
            <v>-621.5</v>
          </cell>
          <cell r="HQ57">
            <v>-666.7</v>
          </cell>
          <cell r="HR57">
            <v>-646.1</v>
          </cell>
          <cell r="HS57">
            <v>-1023.3</v>
          </cell>
          <cell r="HT57">
            <v>0</v>
          </cell>
          <cell r="HU57">
            <v>0</v>
          </cell>
          <cell r="HV57">
            <v>0</v>
          </cell>
          <cell r="HW57">
            <v>0</v>
          </cell>
          <cell r="HX57">
            <v>0</v>
          </cell>
          <cell r="HY57">
            <v>0</v>
          </cell>
          <cell r="HZ57">
            <v>0</v>
          </cell>
          <cell r="IA57">
            <v>0</v>
          </cell>
          <cell r="IB57">
            <v>0</v>
          </cell>
          <cell r="IC57">
            <v>0</v>
          </cell>
          <cell r="ID57">
            <v>0</v>
          </cell>
          <cell r="IE57">
            <v>0</v>
          </cell>
          <cell r="IF57">
            <v>0</v>
          </cell>
          <cell r="IG57">
            <v>0</v>
          </cell>
          <cell r="IH57">
            <v>0</v>
          </cell>
          <cell r="II57">
            <v>0</v>
          </cell>
          <cell r="IJ57">
            <v>0</v>
          </cell>
          <cell r="IK57">
            <v>0</v>
          </cell>
          <cell r="IL57">
            <v>0</v>
          </cell>
          <cell r="IM57">
            <v>0</v>
          </cell>
          <cell r="IN57">
            <v>0</v>
          </cell>
          <cell r="IO57">
            <v>0</v>
          </cell>
          <cell r="IP57">
            <v>0</v>
          </cell>
          <cell r="IQ57">
            <v>0</v>
          </cell>
          <cell r="IR57">
            <v>0</v>
          </cell>
          <cell r="IS57">
            <v>0</v>
          </cell>
          <cell r="IT57">
            <v>0</v>
          </cell>
          <cell r="IU57">
            <v>0</v>
          </cell>
        </row>
        <row r="58">
          <cell r="A58" t="str">
            <v>KSI IN</v>
          </cell>
          <cell r="B58" t="str">
            <v>Kesoram Industries</v>
          </cell>
          <cell r="C58" t="str">
            <v>Cement</v>
          </cell>
          <cell r="D58">
            <v>0</v>
          </cell>
          <cell r="E58">
            <v>0</v>
          </cell>
          <cell r="F58">
            <v>0</v>
          </cell>
          <cell r="G58">
            <v>0</v>
          </cell>
          <cell r="H58">
            <v>3560.22</v>
          </cell>
          <cell r="I58">
            <v>3963.59</v>
          </cell>
          <cell r="J58">
            <v>3835.54</v>
          </cell>
          <cell r="K58">
            <v>4407.92</v>
          </cell>
          <cell r="L58">
            <v>4210.3900000000003</v>
          </cell>
          <cell r="M58">
            <v>4115.0200000000004</v>
          </cell>
          <cell r="N58">
            <v>4221.0600000000004</v>
          </cell>
          <cell r="O58">
            <v>4548.38</v>
          </cell>
          <cell r="P58">
            <v>4559.0810000000001</v>
          </cell>
          <cell r="Q58">
            <v>4473.4350000000004</v>
          </cell>
          <cell r="R58">
            <v>4542.1570000000002</v>
          </cell>
          <cell r="S58">
            <v>5203.482</v>
          </cell>
          <cell r="T58">
            <v>5543.2</v>
          </cell>
          <cell r="U58">
            <v>5766.52</v>
          </cell>
          <cell r="V58">
            <v>6327.13</v>
          </cell>
          <cell r="W58">
            <v>7527.71</v>
          </cell>
          <cell r="X58">
            <v>7805.38</v>
          </cell>
          <cell r="Y58">
            <v>7762.4129999999996</v>
          </cell>
          <cell r="Z58">
            <v>8841.5290000000005</v>
          </cell>
          <cell r="AA58">
            <v>9993.896999999999</v>
          </cell>
          <cell r="AB58">
            <v>10194.633</v>
          </cell>
          <cell r="AC58">
            <v>10376.603999999999</v>
          </cell>
          <cell r="AD58">
            <v>10446.35</v>
          </cell>
          <cell r="AE58">
            <v>11757.764999999999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-646.5</v>
          </cell>
          <cell r="AK58">
            <v>-705.21</v>
          </cell>
          <cell r="AL58">
            <v>-679.24</v>
          </cell>
          <cell r="AM58">
            <v>-707.82</v>
          </cell>
          <cell r="AN58">
            <v>-702.84</v>
          </cell>
          <cell r="AO58">
            <v>-936.71</v>
          </cell>
          <cell r="AP58">
            <v>-713.08</v>
          </cell>
          <cell r="AQ58">
            <v>-698</v>
          </cell>
          <cell r="AR58">
            <v>-648.4</v>
          </cell>
          <cell r="AS58">
            <v>-657.6</v>
          </cell>
          <cell r="AT58">
            <v>-657.01599999999996</v>
          </cell>
          <cell r="AU58">
            <v>-673.88</v>
          </cell>
          <cell r="AV58">
            <v>-702.4</v>
          </cell>
          <cell r="AW58">
            <v>-714.05</v>
          </cell>
          <cell r="AX58">
            <v>-768.76</v>
          </cell>
          <cell r="AY58">
            <v>-938.53300000000002</v>
          </cell>
          <cell r="AZ58">
            <v>-1105.42</v>
          </cell>
          <cell r="BA58">
            <v>-1061.421</v>
          </cell>
          <cell r="BB58">
            <v>-1176.3910000000001</v>
          </cell>
          <cell r="BC58">
            <v>-1209.08</v>
          </cell>
          <cell r="BD58">
            <v>-1298.9559999999999</v>
          </cell>
          <cell r="BE58">
            <v>-1174.413</v>
          </cell>
          <cell r="BF58">
            <v>-928.02300000000002</v>
          </cell>
          <cell r="BG58">
            <v>-677.88699999999994</v>
          </cell>
          <cell r="BH58">
            <v>0</v>
          </cell>
          <cell r="BI58">
            <v>0</v>
          </cell>
          <cell r="BJ58">
            <v>0</v>
          </cell>
          <cell r="BK58">
            <v>0</v>
          </cell>
          <cell r="BL58">
            <v>-1368.8610000000001</v>
          </cell>
          <cell r="BM58">
            <v>-1494.5540000000001</v>
          </cell>
          <cell r="BN58">
            <v>-1517.444</v>
          </cell>
          <cell r="BO58">
            <v>-1465.682</v>
          </cell>
          <cell r="BP58">
            <v>-1561.7470000000001</v>
          </cell>
          <cell r="BQ58">
            <v>-1596.5450000000001</v>
          </cell>
          <cell r="BR58">
            <v>-1668.61</v>
          </cell>
          <cell r="BS58">
            <v>-1621.9190000000001</v>
          </cell>
          <cell r="BT58">
            <v>-1750.3</v>
          </cell>
          <cell r="BU58">
            <v>-1865.7560000000001</v>
          </cell>
          <cell r="BV58">
            <v>-1798.5170000000001</v>
          </cell>
          <cell r="BW58">
            <v>-1937.5740000000001</v>
          </cell>
          <cell r="BX58">
            <v>-2028.1</v>
          </cell>
          <cell r="BY58">
            <v>-2316.1080000000002</v>
          </cell>
          <cell r="BZ58">
            <v>-2517.384</v>
          </cell>
          <cell r="CA58">
            <v>-2498.9670000000001</v>
          </cell>
          <cell r="CB58">
            <v>-2581.0990000000002</v>
          </cell>
          <cell r="CC58">
            <v>-2594.7159999999999</v>
          </cell>
          <cell r="CD58">
            <v>-2978.1010000000001</v>
          </cell>
          <cell r="CE58">
            <v>-3125.77</v>
          </cell>
          <cell r="CF58">
            <v>-3482.6089999999999</v>
          </cell>
          <cell r="CG58">
            <v>-4680.799</v>
          </cell>
          <cell r="CH58">
            <v>-4605.424</v>
          </cell>
          <cell r="CI58">
            <v>-3921.5419999999999</v>
          </cell>
          <cell r="CJ58">
            <v>0</v>
          </cell>
          <cell r="CK58">
            <v>0</v>
          </cell>
          <cell r="CL58">
            <v>0</v>
          </cell>
          <cell r="CM58">
            <v>0</v>
          </cell>
          <cell r="CN58">
            <v>198.101</v>
          </cell>
          <cell r="CO58">
            <v>-36.295000000000002</v>
          </cell>
          <cell r="CP58">
            <v>119.35899999999999</v>
          </cell>
          <cell r="CQ58">
            <v>-220.226</v>
          </cell>
          <cell r="CR58">
            <v>33.386000000000003</v>
          </cell>
          <cell r="CS58">
            <v>91.222999999999999</v>
          </cell>
          <cell r="CT58">
            <v>-72.927999999999997</v>
          </cell>
          <cell r="CU58">
            <v>-201.143</v>
          </cell>
          <cell r="CV58">
            <v>-145.69999999999999</v>
          </cell>
          <cell r="CW58">
            <v>19.838000000000001</v>
          </cell>
          <cell r="CX58">
            <v>27.309000000000001</v>
          </cell>
          <cell r="CY58">
            <v>-160.714</v>
          </cell>
          <cell r="CZ58">
            <v>80.400000000000006</v>
          </cell>
          <cell r="DA58">
            <v>249.77</v>
          </cell>
          <cell r="DB58">
            <v>165.05500000000001</v>
          </cell>
          <cell r="DC58">
            <v>-344.48200000000003</v>
          </cell>
          <cell r="DD58">
            <v>-9.4670000000000005</v>
          </cell>
          <cell r="DE58">
            <v>294.39999999999998</v>
          </cell>
          <cell r="DF58">
            <v>205.71700000000001</v>
          </cell>
          <cell r="DG58">
            <v>-125.05</v>
          </cell>
          <cell r="DH58">
            <v>-38.848999999999997</v>
          </cell>
          <cell r="DI58">
            <v>1042.6600000000001</v>
          </cell>
          <cell r="DJ58">
            <v>514.62400000000002</v>
          </cell>
          <cell r="DK58">
            <v>-584.09100000000001</v>
          </cell>
          <cell r="DL58">
            <v>0</v>
          </cell>
          <cell r="DM58">
            <v>0</v>
          </cell>
          <cell r="DN58">
            <v>0</v>
          </cell>
          <cell r="DO58">
            <v>0</v>
          </cell>
          <cell r="DP58">
            <v>0</v>
          </cell>
          <cell r="DQ58">
            <v>0</v>
          </cell>
          <cell r="DR58">
            <v>0</v>
          </cell>
          <cell r="DS58">
            <v>0</v>
          </cell>
          <cell r="DT58">
            <v>0</v>
          </cell>
          <cell r="DU58">
            <v>0</v>
          </cell>
          <cell r="DV58">
            <v>0</v>
          </cell>
          <cell r="DW58">
            <v>0</v>
          </cell>
          <cell r="DX58">
            <v>0</v>
          </cell>
          <cell r="DY58">
            <v>0</v>
          </cell>
          <cell r="DZ58">
            <v>0</v>
          </cell>
          <cell r="EA58">
            <v>0</v>
          </cell>
          <cell r="EB58">
            <v>0</v>
          </cell>
          <cell r="EC58">
            <v>0</v>
          </cell>
          <cell r="ED58">
            <v>0</v>
          </cell>
          <cell r="EE58">
            <v>0</v>
          </cell>
          <cell r="EF58">
            <v>0</v>
          </cell>
          <cell r="EG58">
            <v>0</v>
          </cell>
          <cell r="EH58">
            <v>-41.009</v>
          </cell>
          <cell r="EI58">
            <v>-62.26</v>
          </cell>
          <cell r="EJ58">
            <v>-63.573999999999998</v>
          </cell>
          <cell r="EK58">
            <v>-178.03399999999999</v>
          </cell>
          <cell r="EL58">
            <v>-209.548</v>
          </cell>
          <cell r="EM58">
            <v>-189.38900000000001</v>
          </cell>
          <cell r="EN58">
            <v>0</v>
          </cell>
          <cell r="EO58">
            <v>0</v>
          </cell>
          <cell r="EP58">
            <v>0</v>
          </cell>
          <cell r="EQ58">
            <v>0</v>
          </cell>
          <cell r="ER58">
            <v>-269.20299999999997</v>
          </cell>
          <cell r="ES58">
            <v>-282.00099999999998</v>
          </cell>
          <cell r="ET58">
            <v>-274.57799999999997</v>
          </cell>
          <cell r="EU58">
            <v>-310.23399999999998</v>
          </cell>
          <cell r="EV58">
            <v>-289.733</v>
          </cell>
          <cell r="EW58">
            <v>-292.96300000000002</v>
          </cell>
          <cell r="EX58">
            <v>-298.48899999999998</v>
          </cell>
          <cell r="EY58">
            <v>-296.04300000000001</v>
          </cell>
          <cell r="EZ58">
            <v>-303.30900000000003</v>
          </cell>
          <cell r="FA58">
            <v>-309.83499999999998</v>
          </cell>
          <cell r="FB58">
            <v>-328.41300000000001</v>
          </cell>
          <cell r="FC58">
            <v>-216.31200000000001</v>
          </cell>
          <cell r="FD58">
            <v>-226.2</v>
          </cell>
          <cell r="FE58">
            <v>-367.10899999999998</v>
          </cell>
          <cell r="FF58">
            <v>-348.44299999999998</v>
          </cell>
          <cell r="FG58">
            <v>-344.209</v>
          </cell>
          <cell r="FH58">
            <v>-349.54300000000001</v>
          </cell>
          <cell r="FI58">
            <v>-376.74099999999999</v>
          </cell>
          <cell r="FJ58">
            <v>-401.24900000000002</v>
          </cell>
          <cell r="FK58">
            <v>-404.9</v>
          </cell>
          <cell r="FL58">
            <v>-391.76299999999998</v>
          </cell>
          <cell r="FM58">
            <v>-468.30900000000003</v>
          </cell>
          <cell r="FN58">
            <v>-463.79</v>
          </cell>
          <cell r="FO58">
            <v>-469.42200000000003</v>
          </cell>
          <cell r="FP58">
            <v>0</v>
          </cell>
          <cell r="FQ58">
            <v>0</v>
          </cell>
          <cell r="FR58">
            <v>0</v>
          </cell>
          <cell r="FS58">
            <v>0</v>
          </cell>
          <cell r="FT58">
            <v>-1443.328</v>
          </cell>
          <cell r="FU58">
            <v>-1297.5700000000002</v>
          </cell>
          <cell r="FV58">
            <v>-1199.0920000000001</v>
          </cell>
          <cell r="FW58">
            <v>-1118.595</v>
          </cell>
          <cell r="FX58">
            <v>-1364.7449999999999</v>
          </cell>
          <cell r="FY58">
            <v>-1368.395</v>
          </cell>
          <cell r="FZ58">
            <v>-1452.6210000000001</v>
          </cell>
          <cell r="GA58">
            <v>-1553.9849999999999</v>
          </cell>
          <cell r="GB58">
            <v>-1517.5</v>
          </cell>
          <cell r="GC58">
            <v>-1533.0130000000001</v>
          </cell>
          <cell r="GD58">
            <v>-1629.9569999999999</v>
          </cell>
          <cell r="GE58">
            <v>-1576.105</v>
          </cell>
          <cell r="GF58">
            <v>-1680.2</v>
          </cell>
          <cell r="GG58">
            <v>-1781.971</v>
          </cell>
          <cell r="GH58">
            <v>-1922.9319999999998</v>
          </cell>
          <cell r="GI58">
            <v>-2328.0720000000001</v>
          </cell>
          <cell r="GJ58">
            <v>-2357.625</v>
          </cell>
          <cell r="GK58">
            <v>-2470.8599999999997</v>
          </cell>
          <cell r="GL58">
            <v>-2650.7650000000003</v>
          </cell>
          <cell r="GM58">
            <v>-3251.7799999999997</v>
          </cell>
          <cell r="GN58">
            <v>-3162.0859999999998</v>
          </cell>
          <cell r="GO58">
            <v>-3669.1690000000003</v>
          </cell>
          <cell r="GP58">
            <v>-3857.0159999999996</v>
          </cell>
          <cell r="GQ58">
            <v>-4155.5450000000001</v>
          </cell>
          <cell r="GR58">
            <v>0</v>
          </cell>
          <cell r="GS58">
            <v>0</v>
          </cell>
          <cell r="GT58">
            <v>0</v>
          </cell>
          <cell r="GU58">
            <v>0</v>
          </cell>
          <cell r="GV58">
            <v>-130.16999999999999</v>
          </cell>
          <cell r="GW58">
            <v>-135.55000000000001</v>
          </cell>
          <cell r="GX58">
            <v>-135.85</v>
          </cell>
          <cell r="GY58">
            <v>-134.33000000000001</v>
          </cell>
          <cell r="GZ58">
            <v>-133.75</v>
          </cell>
          <cell r="HA58">
            <v>-132.44</v>
          </cell>
          <cell r="HB58">
            <v>-133.22999999999999</v>
          </cell>
          <cell r="HC58">
            <v>-135.5</v>
          </cell>
          <cell r="HD58">
            <v>-110.494</v>
          </cell>
          <cell r="HE58">
            <v>-132.1</v>
          </cell>
          <cell r="HF58">
            <v>-135.34</v>
          </cell>
          <cell r="HG58">
            <v>-137.78</v>
          </cell>
          <cell r="HH58">
            <v>-136.30000000000001</v>
          </cell>
          <cell r="HI58">
            <v>-139.05000000000001</v>
          </cell>
          <cell r="HJ58">
            <v>-141.62</v>
          </cell>
          <cell r="HK58">
            <v>-166.142</v>
          </cell>
          <cell r="HL58">
            <v>-211.69</v>
          </cell>
          <cell r="HM58">
            <v>-219.452</v>
          </cell>
          <cell r="HN58">
            <v>-224.727</v>
          </cell>
          <cell r="HO58">
            <v>-236.82</v>
          </cell>
          <cell r="HP58">
            <v>-232.26599999999999</v>
          </cell>
          <cell r="HQ58">
            <v>-258.541</v>
          </cell>
          <cell r="HR58">
            <v>-288.791</v>
          </cell>
          <cell r="HS58">
            <v>-338.08100000000002</v>
          </cell>
          <cell r="HT58">
            <v>0</v>
          </cell>
          <cell r="HU58">
            <v>0</v>
          </cell>
          <cell r="HV58">
            <v>0</v>
          </cell>
          <cell r="HW58">
            <v>0</v>
          </cell>
          <cell r="HX58">
            <v>0</v>
          </cell>
          <cell r="HY58">
            <v>0</v>
          </cell>
          <cell r="HZ58">
            <v>0</v>
          </cell>
          <cell r="IA58">
            <v>0</v>
          </cell>
          <cell r="IB58">
            <v>0</v>
          </cell>
          <cell r="IC58">
            <v>0</v>
          </cell>
          <cell r="ID58">
            <v>0</v>
          </cell>
          <cell r="IE58">
            <v>0</v>
          </cell>
          <cell r="IF58">
            <v>0</v>
          </cell>
          <cell r="IG58">
            <v>0</v>
          </cell>
          <cell r="IH58">
            <v>0</v>
          </cell>
          <cell r="II58">
            <v>0</v>
          </cell>
          <cell r="IJ58">
            <v>0</v>
          </cell>
          <cell r="IK58">
            <v>0</v>
          </cell>
          <cell r="IL58">
            <v>0</v>
          </cell>
          <cell r="IM58">
            <v>0</v>
          </cell>
          <cell r="IN58">
            <v>0</v>
          </cell>
          <cell r="IO58">
            <v>0</v>
          </cell>
          <cell r="IP58">
            <v>0</v>
          </cell>
          <cell r="IQ58">
            <v>0</v>
          </cell>
          <cell r="IR58">
            <v>0</v>
          </cell>
          <cell r="IS58">
            <v>0</v>
          </cell>
          <cell r="IT58">
            <v>0</v>
          </cell>
          <cell r="IU58">
            <v>0</v>
          </cell>
        </row>
        <row r="59">
          <cell r="A59" t="str">
            <v>MC IN</v>
          </cell>
          <cell r="B59" t="str">
            <v>Madras Cements</v>
          </cell>
          <cell r="C59" t="str">
            <v>Cement</v>
          </cell>
          <cell r="D59">
            <v>0</v>
          </cell>
          <cell r="E59">
            <v>0</v>
          </cell>
          <cell r="F59">
            <v>0</v>
          </cell>
          <cell r="G59">
            <v>0</v>
          </cell>
          <cell r="H59">
            <v>1839.1</v>
          </cell>
          <cell r="I59">
            <v>1691.9</v>
          </cell>
          <cell r="J59">
            <v>1499.8</v>
          </cell>
          <cell r="K59">
            <v>1915.2</v>
          </cell>
          <cell r="L59">
            <v>1750.3</v>
          </cell>
          <cell r="M59">
            <v>1960.5</v>
          </cell>
          <cell r="N59">
            <v>1607.6</v>
          </cell>
          <cell r="O59">
            <v>2081.3000000000002</v>
          </cell>
          <cell r="P59">
            <v>2198.6999999999998</v>
          </cell>
          <cell r="Q59">
            <v>2460.9</v>
          </cell>
          <cell r="R59">
            <v>2426.5</v>
          </cell>
          <cell r="S59">
            <v>2998.4</v>
          </cell>
          <cell r="T59">
            <v>3408.9</v>
          </cell>
          <cell r="U59">
            <v>4072.5</v>
          </cell>
          <cell r="V59">
            <v>3909.9</v>
          </cell>
          <cell r="W59">
            <v>4350.2</v>
          </cell>
          <cell r="X59">
            <v>4693.7</v>
          </cell>
          <cell r="Y59">
            <v>5001.8</v>
          </cell>
          <cell r="Z59">
            <v>5123.8</v>
          </cell>
          <cell r="AA59">
            <v>5299.5</v>
          </cell>
          <cell r="AB59">
            <v>6149.7</v>
          </cell>
          <cell r="AC59">
            <v>6643.5</v>
          </cell>
          <cell r="AD59">
            <v>6091.6</v>
          </cell>
          <cell r="AE59">
            <v>6419.2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O59">
            <v>0</v>
          </cell>
          <cell r="AP59">
            <v>0</v>
          </cell>
          <cell r="AQ59">
            <v>0</v>
          </cell>
          <cell r="AR59">
            <v>0</v>
          </cell>
          <cell r="AS59">
            <v>0</v>
          </cell>
          <cell r="AT59">
            <v>0</v>
          </cell>
          <cell r="AU59">
            <v>0</v>
          </cell>
          <cell r="AV59">
            <v>0</v>
          </cell>
          <cell r="AW59">
            <v>0</v>
          </cell>
          <cell r="AX59">
            <v>0</v>
          </cell>
          <cell r="AY59">
            <v>0</v>
          </cell>
          <cell r="AZ59">
            <v>0</v>
          </cell>
          <cell r="BA59">
            <v>0</v>
          </cell>
          <cell r="BB59">
            <v>0</v>
          </cell>
          <cell r="BC59">
            <v>0</v>
          </cell>
          <cell r="BD59">
            <v>0</v>
          </cell>
          <cell r="BE59">
            <v>0</v>
          </cell>
          <cell r="BF59">
            <v>0</v>
          </cell>
          <cell r="BG59">
            <v>0</v>
          </cell>
          <cell r="BH59">
            <v>0</v>
          </cell>
          <cell r="BI59">
            <v>0</v>
          </cell>
          <cell r="BJ59">
            <v>0</v>
          </cell>
          <cell r="BK59">
            <v>0</v>
          </cell>
          <cell r="BL59">
            <v>-255.1</v>
          </cell>
          <cell r="BM59">
            <v>-282</v>
          </cell>
          <cell r="BN59">
            <v>-244.9</v>
          </cell>
          <cell r="BO59">
            <v>-276.5</v>
          </cell>
          <cell r="BP59">
            <v>-271.3</v>
          </cell>
          <cell r="BQ59">
            <v>-317.3</v>
          </cell>
          <cell r="BR59">
            <v>-277.89999999999998</v>
          </cell>
          <cell r="BS59">
            <v>-311.3</v>
          </cell>
          <cell r="BT59">
            <v>-300.10000000000002</v>
          </cell>
          <cell r="BU59">
            <v>-373.6</v>
          </cell>
          <cell r="BV59">
            <v>-355</v>
          </cell>
          <cell r="BW59">
            <v>-492</v>
          </cell>
          <cell r="BX59">
            <v>-451.8</v>
          </cell>
          <cell r="BY59">
            <v>-527.9</v>
          </cell>
          <cell r="BZ59">
            <v>-487.1</v>
          </cell>
          <cell r="CA59">
            <v>-544.70000000000005</v>
          </cell>
          <cell r="CB59">
            <v>-566.4</v>
          </cell>
          <cell r="CC59">
            <v>-642</v>
          </cell>
          <cell r="CD59">
            <v>-672.7</v>
          </cell>
          <cell r="CE59">
            <v>-683</v>
          </cell>
          <cell r="CF59">
            <v>-873.7</v>
          </cell>
          <cell r="CG59">
            <v>-832.9</v>
          </cell>
          <cell r="CH59">
            <v>-998.6</v>
          </cell>
          <cell r="CI59">
            <v>-1169.0999999999999</v>
          </cell>
          <cell r="CJ59">
            <v>0</v>
          </cell>
          <cell r="CK59">
            <v>0</v>
          </cell>
          <cell r="CL59">
            <v>0</v>
          </cell>
          <cell r="CM59">
            <v>0</v>
          </cell>
          <cell r="CN59">
            <v>-117.6</v>
          </cell>
          <cell r="CO59">
            <v>104.5</v>
          </cell>
          <cell r="CP59">
            <v>57.8</v>
          </cell>
          <cell r="CQ59">
            <v>-150.1</v>
          </cell>
          <cell r="CR59">
            <v>37.200000000000003</v>
          </cell>
          <cell r="CS59">
            <v>-32.299999999999997</v>
          </cell>
          <cell r="CT59">
            <v>105.5</v>
          </cell>
          <cell r="CU59">
            <v>14.8</v>
          </cell>
          <cell r="CV59">
            <v>-43</v>
          </cell>
          <cell r="CW59">
            <v>58.2</v>
          </cell>
          <cell r="CX59">
            <v>-36.1</v>
          </cell>
          <cell r="CY59">
            <v>12.2</v>
          </cell>
          <cell r="CZ59">
            <v>100.6</v>
          </cell>
          <cell r="DA59">
            <v>-23</v>
          </cell>
          <cell r="DB59">
            <v>-127.5</v>
          </cell>
          <cell r="DC59">
            <v>-79.8</v>
          </cell>
          <cell r="DD59">
            <v>-30.6</v>
          </cell>
          <cell r="DE59">
            <v>113.1</v>
          </cell>
          <cell r="DF59">
            <v>37</v>
          </cell>
          <cell r="DG59">
            <v>-32.200000000000003</v>
          </cell>
          <cell r="DH59">
            <v>-19.899999999999999</v>
          </cell>
          <cell r="DI59">
            <v>144.69999999999999</v>
          </cell>
          <cell r="DJ59">
            <v>238.4</v>
          </cell>
          <cell r="DK59">
            <v>-107.6</v>
          </cell>
          <cell r="DL59">
            <v>0</v>
          </cell>
          <cell r="DM59">
            <v>0</v>
          </cell>
          <cell r="DN59">
            <v>0</v>
          </cell>
          <cell r="DO59">
            <v>0</v>
          </cell>
          <cell r="DP59">
            <v>0</v>
          </cell>
          <cell r="DQ59">
            <v>0</v>
          </cell>
          <cell r="DR59">
            <v>0</v>
          </cell>
          <cell r="DS59">
            <v>0</v>
          </cell>
          <cell r="DT59">
            <v>0</v>
          </cell>
          <cell r="DU59">
            <v>0</v>
          </cell>
          <cell r="DV59">
            <v>0</v>
          </cell>
          <cell r="DW59">
            <v>0</v>
          </cell>
          <cell r="DX59">
            <v>0</v>
          </cell>
          <cell r="DY59">
            <v>0</v>
          </cell>
          <cell r="DZ59">
            <v>0</v>
          </cell>
          <cell r="EA59">
            <v>0</v>
          </cell>
          <cell r="EB59">
            <v>0</v>
          </cell>
          <cell r="EC59">
            <v>0</v>
          </cell>
          <cell r="ED59">
            <v>0</v>
          </cell>
          <cell r="EE59">
            <v>0</v>
          </cell>
          <cell r="EF59">
            <v>0</v>
          </cell>
          <cell r="EG59">
            <v>0</v>
          </cell>
          <cell r="EH59">
            <v>0</v>
          </cell>
          <cell r="EI59">
            <v>0</v>
          </cell>
          <cell r="EJ59">
            <v>0</v>
          </cell>
          <cell r="EK59">
            <v>0</v>
          </cell>
          <cell r="EL59">
            <v>0</v>
          </cell>
          <cell r="EM59">
            <v>0</v>
          </cell>
          <cell r="EN59">
            <v>0</v>
          </cell>
          <cell r="EO59">
            <v>0</v>
          </cell>
          <cell r="EP59">
            <v>0</v>
          </cell>
          <cell r="EQ59">
            <v>0</v>
          </cell>
          <cell r="ER59">
            <v>-88.4</v>
          </cell>
          <cell r="ES59">
            <v>-92.9</v>
          </cell>
          <cell r="ET59">
            <v>-96.5</v>
          </cell>
          <cell r="EU59">
            <v>-90.8</v>
          </cell>
          <cell r="EV59">
            <v>-89.9</v>
          </cell>
          <cell r="EW59">
            <v>-108.3</v>
          </cell>
          <cell r="EX59">
            <v>-109.2</v>
          </cell>
          <cell r="EY59">
            <v>-97.6</v>
          </cell>
          <cell r="EZ59">
            <v>-100.1</v>
          </cell>
          <cell r="FA59">
            <v>-119.6</v>
          </cell>
          <cell r="FB59">
            <v>-126.1</v>
          </cell>
          <cell r="FC59">
            <v>-116</v>
          </cell>
          <cell r="FD59">
            <v>-127.9</v>
          </cell>
          <cell r="FE59">
            <v>-130.69999999999999</v>
          </cell>
          <cell r="FF59">
            <v>-120.6</v>
          </cell>
          <cell r="FG59">
            <v>-186</v>
          </cell>
          <cell r="FH59">
            <v>-190.8</v>
          </cell>
          <cell r="FI59">
            <v>-169.9</v>
          </cell>
          <cell r="FJ59">
            <v>-237.3</v>
          </cell>
          <cell r="FK59">
            <v>-212.2</v>
          </cell>
          <cell r="FL59">
            <v>-220.6</v>
          </cell>
          <cell r="FM59">
            <v>-288.5</v>
          </cell>
          <cell r="FN59">
            <v>-300.5</v>
          </cell>
          <cell r="FO59">
            <v>-289.89999999999998</v>
          </cell>
          <cell r="FP59">
            <v>0</v>
          </cell>
          <cell r="FQ59">
            <v>0</v>
          </cell>
          <cell r="FR59">
            <v>0</v>
          </cell>
          <cell r="FS59">
            <v>0</v>
          </cell>
          <cell r="FT59">
            <v>-894.9</v>
          </cell>
          <cell r="FU59">
            <v>-1017.9</v>
          </cell>
          <cell r="FV59">
            <v>-881.9</v>
          </cell>
          <cell r="FW59">
            <v>-999.69999999999993</v>
          </cell>
          <cell r="FX59">
            <v>-957.4</v>
          </cell>
          <cell r="FY59">
            <v>-1081</v>
          </cell>
          <cell r="FZ59">
            <v>-1086.5</v>
          </cell>
          <cell r="GA59">
            <v>-1264.3</v>
          </cell>
          <cell r="GB59">
            <v>-1251</v>
          </cell>
          <cell r="GC59">
            <v>-1512.2</v>
          </cell>
          <cell r="GD59">
            <v>-1493.2</v>
          </cell>
          <cell r="GE59">
            <v>-1737.8000000000002</v>
          </cell>
          <cell r="GF59">
            <v>-1566.1</v>
          </cell>
          <cell r="GG59">
            <v>-1808.1</v>
          </cell>
          <cell r="GH59">
            <v>-1895.8000000000002</v>
          </cell>
          <cell r="GI59">
            <v>-2207.4</v>
          </cell>
          <cell r="GJ59">
            <v>-2078.4</v>
          </cell>
          <cell r="GK59">
            <v>-2157.6999999999998</v>
          </cell>
          <cell r="GL59">
            <v>-2344.5</v>
          </cell>
          <cell r="GM59">
            <v>-2728.2</v>
          </cell>
          <cell r="GN59">
            <v>-2806.3</v>
          </cell>
          <cell r="GO59">
            <v>-3384.3999999999996</v>
          </cell>
          <cell r="GP59">
            <v>-3449.7999999999997</v>
          </cell>
          <cell r="GQ59">
            <v>-3160.8999999999996</v>
          </cell>
          <cell r="GR59">
            <v>0</v>
          </cell>
          <cell r="GS59">
            <v>0</v>
          </cell>
          <cell r="GT59">
            <v>0</v>
          </cell>
          <cell r="GU59">
            <v>0</v>
          </cell>
          <cell r="GV59">
            <v>-170.9</v>
          </cell>
          <cell r="GW59">
            <v>-150.80000000000001</v>
          </cell>
          <cell r="GX59">
            <v>-160.69999999999999</v>
          </cell>
          <cell r="GY59">
            <v>-150.30000000000001</v>
          </cell>
          <cell r="GZ59">
            <v>-171.6</v>
          </cell>
          <cell r="HA59">
            <v>-167.7</v>
          </cell>
          <cell r="HB59">
            <v>-139</v>
          </cell>
          <cell r="HC59">
            <v>-155.1</v>
          </cell>
          <cell r="HD59">
            <v>-165.5</v>
          </cell>
          <cell r="HE59">
            <v>-165.5</v>
          </cell>
          <cell r="HF59">
            <v>-173.1</v>
          </cell>
          <cell r="HG59">
            <v>-147.80000000000001</v>
          </cell>
          <cell r="HH59">
            <v>-173.9</v>
          </cell>
          <cell r="HI59">
            <v>-183.5</v>
          </cell>
          <cell r="HJ59">
            <v>-179.5</v>
          </cell>
          <cell r="HK59">
            <v>-182.1</v>
          </cell>
          <cell r="HL59">
            <v>-239.3</v>
          </cell>
          <cell r="HM59">
            <v>-256.7</v>
          </cell>
          <cell r="HN59">
            <v>-224.5</v>
          </cell>
          <cell r="HO59">
            <v>-212.2</v>
          </cell>
          <cell r="HP59">
            <v>-314.7</v>
          </cell>
          <cell r="HQ59">
            <v>-309.89999999999998</v>
          </cell>
          <cell r="HR59">
            <v>-361.1</v>
          </cell>
          <cell r="HS59">
            <v>-391.5</v>
          </cell>
          <cell r="HT59">
            <v>0</v>
          </cell>
          <cell r="HU59">
            <v>0</v>
          </cell>
          <cell r="HV59">
            <v>0</v>
          </cell>
          <cell r="HW59">
            <v>0</v>
          </cell>
          <cell r="HX59">
            <v>0</v>
          </cell>
          <cell r="HY59">
            <v>0</v>
          </cell>
          <cell r="HZ59">
            <v>0</v>
          </cell>
          <cell r="IA59">
            <v>0</v>
          </cell>
          <cell r="IB59">
            <v>0</v>
          </cell>
          <cell r="IC59">
            <v>0</v>
          </cell>
          <cell r="ID59">
            <v>0</v>
          </cell>
          <cell r="IE59">
            <v>0</v>
          </cell>
          <cell r="IF59">
            <v>0</v>
          </cell>
          <cell r="IG59">
            <v>0</v>
          </cell>
          <cell r="IH59">
            <v>0</v>
          </cell>
          <cell r="II59">
            <v>0</v>
          </cell>
          <cell r="IJ59">
            <v>0</v>
          </cell>
          <cell r="IK59">
            <v>0</v>
          </cell>
          <cell r="IL59">
            <v>0</v>
          </cell>
          <cell r="IM59">
            <v>0</v>
          </cell>
          <cell r="IN59">
            <v>0</v>
          </cell>
          <cell r="IO59">
            <v>0</v>
          </cell>
          <cell r="IP59">
            <v>0</v>
          </cell>
          <cell r="IQ59">
            <v>0</v>
          </cell>
          <cell r="IR59">
            <v>0</v>
          </cell>
          <cell r="IS59">
            <v>0</v>
          </cell>
          <cell r="IT59">
            <v>0</v>
          </cell>
          <cell r="IU59">
            <v>0</v>
          </cell>
        </row>
        <row r="60">
          <cell r="A60" t="str">
            <v>PRSC IN</v>
          </cell>
          <cell r="B60" t="str">
            <v>Prism Cement</v>
          </cell>
          <cell r="C60" t="str">
            <v>Cement</v>
          </cell>
          <cell r="D60">
            <v>0</v>
          </cell>
          <cell r="E60">
            <v>0</v>
          </cell>
          <cell r="F60">
            <v>0</v>
          </cell>
          <cell r="G60">
            <v>0</v>
          </cell>
          <cell r="H60">
            <v>1164.22</v>
          </cell>
          <cell r="I60">
            <v>1177.43</v>
          </cell>
          <cell r="J60">
            <v>1113.7</v>
          </cell>
          <cell r="K60">
            <v>1423.56</v>
          </cell>
          <cell r="L60">
            <v>1426.96</v>
          </cell>
          <cell r="M60">
            <v>1400.78</v>
          </cell>
          <cell r="N60">
            <v>1343.99</v>
          </cell>
          <cell r="O60">
            <v>1633.82</v>
          </cell>
          <cell r="P60">
            <v>1425.22</v>
          </cell>
          <cell r="Q60">
            <v>1553.81</v>
          </cell>
          <cell r="R60">
            <v>1442.8510000000001</v>
          </cell>
          <cell r="S60">
            <v>2255.0300000000002</v>
          </cell>
          <cell r="T60">
            <v>3093.8620000000001</v>
          </cell>
          <cell r="U60">
            <v>3159.5830000000001</v>
          </cell>
          <cell r="V60">
            <v>3645.3789999999999</v>
          </cell>
          <cell r="W60">
            <v>3782.7080000000001</v>
          </cell>
          <cell r="X60">
            <v>4258.34</v>
          </cell>
          <cell r="Y60">
            <v>4663.8990000000003</v>
          </cell>
          <cell r="Z60">
            <v>5235.7269999999999</v>
          </cell>
          <cell r="AA60">
            <v>6500.7123000000001</v>
          </cell>
          <cell r="AB60">
            <v>6143.2489999999998</v>
          </cell>
          <cell r="AC60">
            <v>6291.8280000000004</v>
          </cell>
          <cell r="AD60">
            <v>6653.0959999999995</v>
          </cell>
          <cell r="AE60">
            <v>8062.0290000000005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O60">
            <v>0</v>
          </cell>
          <cell r="AP60">
            <v>0</v>
          </cell>
          <cell r="AQ60">
            <v>0</v>
          </cell>
          <cell r="AR60">
            <v>0</v>
          </cell>
          <cell r="AS60">
            <v>0</v>
          </cell>
          <cell r="AT60">
            <v>0</v>
          </cell>
          <cell r="AU60">
            <v>0</v>
          </cell>
          <cell r="AV60">
            <v>0</v>
          </cell>
          <cell r="AW60">
            <v>0</v>
          </cell>
          <cell r="AX60">
            <v>0</v>
          </cell>
          <cell r="AY60">
            <v>0</v>
          </cell>
          <cell r="AZ60">
            <v>0</v>
          </cell>
          <cell r="BA60">
            <v>0</v>
          </cell>
          <cell r="BB60">
            <v>0</v>
          </cell>
          <cell r="BC60">
            <v>0</v>
          </cell>
          <cell r="BD60">
            <v>0</v>
          </cell>
          <cell r="BE60">
            <v>0</v>
          </cell>
          <cell r="BF60">
            <v>0</v>
          </cell>
          <cell r="BG60">
            <v>0</v>
          </cell>
          <cell r="BH60">
            <v>0</v>
          </cell>
          <cell r="BI60">
            <v>0</v>
          </cell>
          <cell r="BJ60">
            <v>0</v>
          </cell>
          <cell r="BK60">
            <v>0</v>
          </cell>
          <cell r="BL60">
            <v>-173.072</v>
          </cell>
          <cell r="BM60">
            <v>-152.79499999999999</v>
          </cell>
          <cell r="BN60">
            <v>-172.65299999999999</v>
          </cell>
          <cell r="BO60">
            <v>-211.62100000000001</v>
          </cell>
          <cell r="BP60">
            <v>-180.672</v>
          </cell>
          <cell r="BQ60">
            <v>-161.637</v>
          </cell>
          <cell r="BR60">
            <v>-168.15899999999999</v>
          </cell>
          <cell r="BS60">
            <v>-211.02199999999999</v>
          </cell>
          <cell r="BT60">
            <v>-174.64599999999999</v>
          </cell>
          <cell r="BU60">
            <v>-204.60499999999999</v>
          </cell>
          <cell r="BV60">
            <v>-185.1</v>
          </cell>
          <cell r="BW60">
            <v>-331.83600000000001</v>
          </cell>
          <cell r="BX60">
            <v>-353.91199999999998</v>
          </cell>
          <cell r="BY60">
            <v>-363.91800000000001</v>
          </cell>
          <cell r="BZ60">
            <v>-449.33300000000003</v>
          </cell>
          <cell r="CA60">
            <v>-474.495</v>
          </cell>
          <cell r="CB60">
            <v>-516.93299999999999</v>
          </cell>
          <cell r="CC60">
            <v>-510.94799999999998</v>
          </cell>
          <cell r="CD60">
            <v>-512.02499999999998</v>
          </cell>
          <cell r="CE60">
            <v>-569.99099999999999</v>
          </cell>
          <cell r="CF60">
            <v>-574.91399999999999</v>
          </cell>
          <cell r="CG60">
            <v>-585.01800000000003</v>
          </cell>
          <cell r="CH60">
            <v>-640.58799999999997</v>
          </cell>
          <cell r="CI60">
            <v>-660.81100000000004</v>
          </cell>
          <cell r="CJ60">
            <v>0</v>
          </cell>
          <cell r="CK60">
            <v>0</v>
          </cell>
          <cell r="CL60">
            <v>0</v>
          </cell>
          <cell r="CM60">
            <v>0</v>
          </cell>
          <cell r="CN60">
            <v>65.694000000000003</v>
          </cell>
          <cell r="CO60">
            <v>-74.536000000000001</v>
          </cell>
          <cell r="CP60">
            <v>-15.843</v>
          </cell>
          <cell r="CQ60">
            <v>53.63</v>
          </cell>
          <cell r="CR60">
            <v>20.547000000000001</v>
          </cell>
          <cell r="CS60">
            <v>-15.771000000000001</v>
          </cell>
          <cell r="CT60">
            <v>27.129000000000001</v>
          </cell>
          <cell r="CU60">
            <v>-35.552999999999997</v>
          </cell>
          <cell r="CV60">
            <v>0.85699999999999998</v>
          </cell>
          <cell r="CW60">
            <v>19.972999999999999</v>
          </cell>
          <cell r="CX60">
            <v>35.298000000000002</v>
          </cell>
          <cell r="CY60">
            <v>233.52099999999999</v>
          </cell>
          <cell r="CZ60">
            <v>-54.781999999999996</v>
          </cell>
          <cell r="DA60">
            <v>-7.7190000000000003</v>
          </cell>
          <cell r="DB60">
            <v>23.332999999999998</v>
          </cell>
          <cell r="DC60">
            <v>57.472999999999999</v>
          </cell>
          <cell r="DD60">
            <v>74.936999999999998</v>
          </cell>
          <cell r="DE60">
            <v>112.657</v>
          </cell>
          <cell r="DF60">
            <v>37.231000000000002</v>
          </cell>
          <cell r="DG60">
            <v>-315.14299999999997</v>
          </cell>
          <cell r="DH60">
            <v>62.343000000000004</v>
          </cell>
          <cell r="DI60">
            <v>-141.87700000000001</v>
          </cell>
          <cell r="DJ60">
            <v>23.175999999999998</v>
          </cell>
          <cell r="DK60">
            <v>-39.159999999999997</v>
          </cell>
          <cell r="DL60">
            <v>0</v>
          </cell>
          <cell r="DM60">
            <v>0</v>
          </cell>
          <cell r="DN60">
            <v>0</v>
          </cell>
          <cell r="DO60">
            <v>0</v>
          </cell>
          <cell r="DP60">
            <v>0</v>
          </cell>
          <cell r="DQ60">
            <v>0</v>
          </cell>
          <cell r="DR60">
            <v>0</v>
          </cell>
          <cell r="DS60">
            <v>0</v>
          </cell>
          <cell r="DT60">
            <v>0</v>
          </cell>
          <cell r="DU60">
            <v>0</v>
          </cell>
          <cell r="DV60">
            <v>0</v>
          </cell>
          <cell r="DW60">
            <v>0</v>
          </cell>
          <cell r="DX60">
            <v>0</v>
          </cell>
          <cell r="DY60">
            <v>0</v>
          </cell>
          <cell r="DZ60">
            <v>0</v>
          </cell>
          <cell r="EA60">
            <v>0</v>
          </cell>
          <cell r="EB60">
            <v>0</v>
          </cell>
          <cell r="EC60">
            <v>0</v>
          </cell>
          <cell r="ED60">
            <v>0</v>
          </cell>
          <cell r="EE60">
            <v>0</v>
          </cell>
          <cell r="EF60">
            <v>0</v>
          </cell>
          <cell r="EG60">
            <v>0</v>
          </cell>
          <cell r="EH60">
            <v>-15.683999999999999</v>
          </cell>
          <cell r="EI60">
            <v>-16.143999999999998</v>
          </cell>
          <cell r="EJ60">
            <v>-15.641</v>
          </cell>
          <cell r="EK60">
            <v>-11.670999999999999</v>
          </cell>
          <cell r="EL60">
            <v>-17.605</v>
          </cell>
          <cell r="EM60">
            <v>-20.329999999999998</v>
          </cell>
          <cell r="EN60">
            <v>0</v>
          </cell>
          <cell r="EO60">
            <v>0</v>
          </cell>
          <cell r="EP60">
            <v>0</v>
          </cell>
          <cell r="EQ60">
            <v>0</v>
          </cell>
          <cell r="ER60">
            <v>-60.101999999999997</v>
          </cell>
          <cell r="ES60">
            <v>-60.637999999999998</v>
          </cell>
          <cell r="ET60">
            <v>-56.985999999999997</v>
          </cell>
          <cell r="EU60">
            <v>-71.688999999999993</v>
          </cell>
          <cell r="EV60">
            <v>-53.975000000000001</v>
          </cell>
          <cell r="EW60">
            <v>-55.503</v>
          </cell>
          <cell r="EX60">
            <v>-53.453000000000003</v>
          </cell>
          <cell r="EY60">
            <v>-100.953</v>
          </cell>
          <cell r="EZ60">
            <v>-72.686000000000007</v>
          </cell>
          <cell r="FA60">
            <v>-75.040000000000006</v>
          </cell>
          <cell r="FB60">
            <v>-79.652000000000001</v>
          </cell>
          <cell r="FC60">
            <v>-102.402</v>
          </cell>
          <cell r="FD60">
            <v>-113.959</v>
          </cell>
          <cell r="FE60">
            <v>-117.38500000000001</v>
          </cell>
          <cell r="FF60">
            <v>-138.29</v>
          </cell>
          <cell r="FG60">
            <v>-210.46299999999999</v>
          </cell>
          <cell r="FH60">
            <v>-153.864</v>
          </cell>
          <cell r="FI60">
            <v>-161.27099999999999</v>
          </cell>
          <cell r="FJ60">
            <v>-201.93899999999999</v>
          </cell>
          <cell r="FK60">
            <v>-218.96899999999999</v>
          </cell>
          <cell r="FL60">
            <v>-250.995</v>
          </cell>
          <cell r="FM60">
            <v>-246.715</v>
          </cell>
          <cell r="FN60">
            <v>-255.72200000000001</v>
          </cell>
          <cell r="FO60">
            <v>-285.31099999999998</v>
          </cell>
          <cell r="FP60">
            <v>0</v>
          </cell>
          <cell r="FQ60">
            <v>0</v>
          </cell>
          <cell r="FR60">
            <v>0</v>
          </cell>
          <cell r="FS60">
            <v>0</v>
          </cell>
          <cell r="FT60">
            <v>-687.43100000000004</v>
          </cell>
          <cell r="FU60">
            <v>-659.09500000000003</v>
          </cell>
          <cell r="FV60">
            <v>-570.48599999999999</v>
          </cell>
          <cell r="FW60">
            <v>-721.42200000000003</v>
          </cell>
          <cell r="FX60">
            <v>-709.07500000000005</v>
          </cell>
          <cell r="FY60">
            <v>-775.93099999999993</v>
          </cell>
          <cell r="FZ60">
            <v>-754.81700000000012</v>
          </cell>
          <cell r="GA60">
            <v>-878.34</v>
          </cell>
          <cell r="GB60">
            <v>-735.99200000000008</v>
          </cell>
          <cell r="GC60">
            <v>-772.2829999999999</v>
          </cell>
          <cell r="GD60">
            <v>-781.54500000000007</v>
          </cell>
          <cell r="GE60">
            <v>-1238.42</v>
          </cell>
          <cell r="GF60">
            <v>-1196.421</v>
          </cell>
          <cell r="GG60">
            <v>-1243.846</v>
          </cell>
          <cell r="GH60">
            <v>-1479.825</v>
          </cell>
          <cell r="GI60">
            <v>-1642.4229999999998</v>
          </cell>
          <cell r="GJ60">
            <v>-1838.279</v>
          </cell>
          <cell r="GK60">
            <v>-2092.8850000000002</v>
          </cell>
          <cell r="GL60">
            <v>-2306.134</v>
          </cell>
          <cell r="GM60">
            <v>-2843.8849999999998</v>
          </cell>
          <cell r="GN60">
            <v>-3258.5340000000001</v>
          </cell>
          <cell r="GO60">
            <v>-3478.8669999999997</v>
          </cell>
          <cell r="GP60">
            <v>-3493.46</v>
          </cell>
          <cell r="GQ60">
            <v>-3750.0499999999997</v>
          </cell>
          <cell r="GR60">
            <v>0</v>
          </cell>
          <cell r="GS60">
            <v>0</v>
          </cell>
          <cell r="GT60">
            <v>0</v>
          </cell>
          <cell r="GU60">
            <v>0</v>
          </cell>
          <cell r="GV60">
            <v>-88.47</v>
          </cell>
          <cell r="GW60">
            <v>-90.79</v>
          </cell>
          <cell r="GX60">
            <v>-91.3</v>
          </cell>
          <cell r="GY60">
            <v>-186.41</v>
          </cell>
          <cell r="GZ60">
            <v>-173.61</v>
          </cell>
          <cell r="HA60">
            <v>-173.61</v>
          </cell>
          <cell r="HB60">
            <v>-173.61</v>
          </cell>
          <cell r="HC60">
            <v>-193.11</v>
          </cell>
          <cell r="HD60">
            <v>-122.66</v>
          </cell>
          <cell r="HE60">
            <v>-122.66</v>
          </cell>
          <cell r="HF60">
            <v>-122.661</v>
          </cell>
          <cell r="HG60">
            <v>-206.58799999999999</v>
          </cell>
          <cell r="HH60">
            <v>-262.94400000000002</v>
          </cell>
          <cell r="HI60">
            <v>-338.45800000000003</v>
          </cell>
          <cell r="HJ60">
            <v>-262.94400000000002</v>
          </cell>
          <cell r="HK60">
            <v>-1547.0509999999999</v>
          </cell>
          <cell r="HL60">
            <v>-357.97</v>
          </cell>
          <cell r="HM60">
            <v>-687.71500000000003</v>
          </cell>
          <cell r="HN60">
            <v>-1874.904</v>
          </cell>
          <cell r="HO60">
            <v>-1867.001</v>
          </cell>
          <cell r="HP60">
            <v>-460.59500000000003</v>
          </cell>
          <cell r="HQ60">
            <v>-537.01700000000005</v>
          </cell>
          <cell r="HR60">
            <v>-509.37900000000002</v>
          </cell>
          <cell r="HS60">
            <v>-546.87900000000002</v>
          </cell>
          <cell r="HT60">
            <v>0</v>
          </cell>
          <cell r="HU60">
            <v>0</v>
          </cell>
          <cell r="HV60">
            <v>0</v>
          </cell>
          <cell r="HW60">
            <v>0</v>
          </cell>
          <cell r="HX60">
            <v>0</v>
          </cell>
          <cell r="HY60">
            <v>0</v>
          </cell>
          <cell r="HZ60">
            <v>0</v>
          </cell>
          <cell r="IA60">
            <v>0</v>
          </cell>
          <cell r="IB60">
            <v>0</v>
          </cell>
          <cell r="IC60">
            <v>0</v>
          </cell>
          <cell r="ID60">
            <v>0</v>
          </cell>
          <cell r="IE60">
            <v>0</v>
          </cell>
          <cell r="IF60">
            <v>0</v>
          </cell>
          <cell r="IG60">
            <v>0</v>
          </cell>
          <cell r="IH60">
            <v>0</v>
          </cell>
          <cell r="II60">
            <v>0</v>
          </cell>
          <cell r="IJ60">
            <v>0</v>
          </cell>
          <cell r="IK60">
            <v>0</v>
          </cell>
          <cell r="IL60">
            <v>0</v>
          </cell>
          <cell r="IM60">
            <v>0</v>
          </cell>
          <cell r="IN60">
            <v>0</v>
          </cell>
          <cell r="IO60">
            <v>0</v>
          </cell>
          <cell r="IP60">
            <v>0</v>
          </cell>
          <cell r="IQ60">
            <v>0</v>
          </cell>
          <cell r="IR60">
            <v>0</v>
          </cell>
          <cell r="IS60">
            <v>0</v>
          </cell>
          <cell r="IT60">
            <v>0</v>
          </cell>
          <cell r="IU60">
            <v>0</v>
          </cell>
        </row>
        <row r="61">
          <cell r="A61" t="str">
            <v>SRCM IN</v>
          </cell>
          <cell r="B61" t="str">
            <v>Shree Cements</v>
          </cell>
          <cell r="C61" t="str">
            <v>Cement</v>
          </cell>
          <cell r="D61">
            <v>0</v>
          </cell>
          <cell r="E61">
            <v>0</v>
          </cell>
          <cell r="F61">
            <v>0</v>
          </cell>
          <cell r="G61">
            <v>0</v>
          </cell>
          <cell r="H61">
            <v>1164.22</v>
          </cell>
          <cell r="I61">
            <v>1177.43</v>
          </cell>
          <cell r="J61">
            <v>1113.7</v>
          </cell>
          <cell r="K61">
            <v>1423.56</v>
          </cell>
          <cell r="L61">
            <v>1426.96</v>
          </cell>
          <cell r="M61">
            <v>1400.78</v>
          </cell>
          <cell r="N61">
            <v>1343.99</v>
          </cell>
          <cell r="O61">
            <v>1633.82</v>
          </cell>
          <cell r="P61">
            <v>1425.22</v>
          </cell>
          <cell r="Q61">
            <v>1553.81</v>
          </cell>
          <cell r="R61">
            <v>1442.8510000000001</v>
          </cell>
          <cell r="S61">
            <v>2255.0300000000002</v>
          </cell>
          <cell r="T61">
            <v>3093.8620000000001</v>
          </cell>
          <cell r="U61">
            <v>3159.5830000000001</v>
          </cell>
          <cell r="V61">
            <v>3645.3789999999999</v>
          </cell>
          <cell r="W61">
            <v>3782.7080000000001</v>
          </cell>
          <cell r="X61">
            <v>4258.34</v>
          </cell>
          <cell r="Y61">
            <v>4663.8990000000003</v>
          </cell>
          <cell r="Z61">
            <v>5235.7269999999999</v>
          </cell>
          <cell r="AA61">
            <v>6500.7123000000001</v>
          </cell>
          <cell r="AB61">
            <v>6143.2489999999998</v>
          </cell>
          <cell r="AC61">
            <v>6291.8280000000004</v>
          </cell>
          <cell r="AD61">
            <v>6653.0959999999995</v>
          </cell>
          <cell r="AE61">
            <v>8062.0290000000005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O61">
            <v>0</v>
          </cell>
          <cell r="AP61">
            <v>0</v>
          </cell>
          <cell r="AQ61">
            <v>0</v>
          </cell>
          <cell r="AR61">
            <v>0</v>
          </cell>
          <cell r="AS61">
            <v>0</v>
          </cell>
          <cell r="AT61">
            <v>0</v>
          </cell>
          <cell r="AU61">
            <v>0</v>
          </cell>
          <cell r="AV61">
            <v>0</v>
          </cell>
          <cell r="AW61">
            <v>0</v>
          </cell>
          <cell r="AX61">
            <v>0</v>
          </cell>
          <cell r="AY61">
            <v>0</v>
          </cell>
          <cell r="AZ61">
            <v>0</v>
          </cell>
          <cell r="BA61">
            <v>0</v>
          </cell>
          <cell r="BB61">
            <v>0</v>
          </cell>
          <cell r="BC61">
            <v>0</v>
          </cell>
          <cell r="BD61">
            <v>0</v>
          </cell>
          <cell r="BE61">
            <v>0</v>
          </cell>
          <cell r="BF61">
            <v>0</v>
          </cell>
          <cell r="BG61">
            <v>0</v>
          </cell>
          <cell r="BH61">
            <v>0</v>
          </cell>
          <cell r="BI61">
            <v>0</v>
          </cell>
          <cell r="BJ61">
            <v>0</v>
          </cell>
          <cell r="BK61">
            <v>0</v>
          </cell>
          <cell r="BL61">
            <v>-173.072</v>
          </cell>
          <cell r="BM61">
            <v>-152.79499999999999</v>
          </cell>
          <cell r="BN61">
            <v>-172.65299999999999</v>
          </cell>
          <cell r="BO61">
            <v>-211.62100000000001</v>
          </cell>
          <cell r="BP61">
            <v>-180.672</v>
          </cell>
          <cell r="BQ61">
            <v>-161.637</v>
          </cell>
          <cell r="BR61">
            <v>-168.15899999999999</v>
          </cell>
          <cell r="BS61">
            <v>-211.02199999999999</v>
          </cell>
          <cell r="BT61">
            <v>-174.64599999999999</v>
          </cell>
          <cell r="BU61">
            <v>-204.60499999999999</v>
          </cell>
          <cell r="BV61">
            <v>-185.1</v>
          </cell>
          <cell r="BW61">
            <v>-331.83600000000001</v>
          </cell>
          <cell r="BX61">
            <v>-353.91199999999998</v>
          </cell>
          <cell r="BY61">
            <v>-363.91800000000001</v>
          </cell>
          <cell r="BZ61">
            <v>-449.33300000000003</v>
          </cell>
          <cell r="CA61">
            <v>-474.495</v>
          </cell>
          <cell r="CB61">
            <v>-516.93299999999999</v>
          </cell>
          <cell r="CC61">
            <v>-510.94799999999998</v>
          </cell>
          <cell r="CD61">
            <v>-512.02499999999998</v>
          </cell>
          <cell r="CE61">
            <v>-569.99099999999999</v>
          </cell>
          <cell r="CF61">
            <v>-574.91399999999999</v>
          </cell>
          <cell r="CG61">
            <v>-585.01800000000003</v>
          </cell>
          <cell r="CH61">
            <v>-640.58799999999997</v>
          </cell>
          <cell r="CI61">
            <v>-660.81100000000004</v>
          </cell>
          <cell r="CJ61">
            <v>0</v>
          </cell>
          <cell r="CK61">
            <v>0</v>
          </cell>
          <cell r="CL61">
            <v>0</v>
          </cell>
          <cell r="CM61">
            <v>0</v>
          </cell>
          <cell r="CN61">
            <v>65.694000000000003</v>
          </cell>
          <cell r="CO61">
            <v>-74.536000000000001</v>
          </cell>
          <cell r="CP61">
            <v>-15.843</v>
          </cell>
          <cell r="CQ61">
            <v>53.63</v>
          </cell>
          <cell r="CR61">
            <v>20.547000000000001</v>
          </cell>
          <cell r="CS61">
            <v>-15.771000000000001</v>
          </cell>
          <cell r="CT61">
            <v>27.129000000000001</v>
          </cell>
          <cell r="CU61">
            <v>-35.552999999999997</v>
          </cell>
          <cell r="CV61">
            <v>0.85699999999999998</v>
          </cell>
          <cell r="CW61">
            <v>19.972999999999999</v>
          </cell>
          <cell r="CX61">
            <v>35.298000000000002</v>
          </cell>
          <cell r="CY61">
            <v>233.52099999999999</v>
          </cell>
          <cell r="CZ61">
            <v>-54.781999999999996</v>
          </cell>
          <cell r="DA61">
            <v>-7.7190000000000003</v>
          </cell>
          <cell r="DB61">
            <v>23.332999999999998</v>
          </cell>
          <cell r="DC61">
            <v>57.472999999999999</v>
          </cell>
          <cell r="DD61">
            <v>74.936999999999998</v>
          </cell>
          <cell r="DE61">
            <v>112.657</v>
          </cell>
          <cell r="DF61">
            <v>37.231000000000002</v>
          </cell>
          <cell r="DG61">
            <v>-315.14299999999997</v>
          </cell>
          <cell r="DH61">
            <v>62.343000000000004</v>
          </cell>
          <cell r="DI61">
            <v>-141.87700000000001</v>
          </cell>
          <cell r="DJ61">
            <v>23.175999999999998</v>
          </cell>
          <cell r="DK61">
            <v>-39.159999999999997</v>
          </cell>
          <cell r="DL61">
            <v>0</v>
          </cell>
          <cell r="DM61">
            <v>0</v>
          </cell>
          <cell r="DN61">
            <v>0</v>
          </cell>
          <cell r="DO61">
            <v>0</v>
          </cell>
          <cell r="DP61">
            <v>0</v>
          </cell>
          <cell r="DQ61">
            <v>0</v>
          </cell>
          <cell r="DR61">
            <v>0</v>
          </cell>
          <cell r="DS61">
            <v>0</v>
          </cell>
          <cell r="DT61">
            <v>0</v>
          </cell>
          <cell r="DU61">
            <v>0</v>
          </cell>
          <cell r="DV61">
            <v>0</v>
          </cell>
          <cell r="DW61">
            <v>0</v>
          </cell>
          <cell r="DX61">
            <v>0</v>
          </cell>
          <cell r="DY61">
            <v>0</v>
          </cell>
          <cell r="DZ61">
            <v>0</v>
          </cell>
          <cell r="EA61">
            <v>0</v>
          </cell>
          <cell r="EB61">
            <v>0</v>
          </cell>
          <cell r="EC61">
            <v>0</v>
          </cell>
          <cell r="ED61">
            <v>0</v>
          </cell>
          <cell r="EE61">
            <v>0</v>
          </cell>
          <cell r="EF61">
            <v>0</v>
          </cell>
          <cell r="EG61">
            <v>0</v>
          </cell>
          <cell r="EH61">
            <v>-15.683999999999999</v>
          </cell>
          <cell r="EI61">
            <v>-16.143999999999998</v>
          </cell>
          <cell r="EJ61">
            <v>-15.641</v>
          </cell>
          <cell r="EK61">
            <v>-11.670999999999999</v>
          </cell>
          <cell r="EL61">
            <v>-17.605</v>
          </cell>
          <cell r="EM61">
            <v>-20.329999999999998</v>
          </cell>
          <cell r="EN61">
            <v>0</v>
          </cell>
          <cell r="EO61">
            <v>0</v>
          </cell>
          <cell r="EP61">
            <v>0</v>
          </cell>
          <cell r="EQ61">
            <v>0</v>
          </cell>
          <cell r="ER61">
            <v>-60.101999999999997</v>
          </cell>
          <cell r="ES61">
            <v>-60.637999999999998</v>
          </cell>
          <cell r="ET61">
            <v>-56.985999999999997</v>
          </cell>
          <cell r="EU61">
            <v>-71.688999999999993</v>
          </cell>
          <cell r="EV61">
            <v>-53.975000000000001</v>
          </cell>
          <cell r="EW61">
            <v>-55.503</v>
          </cell>
          <cell r="EX61">
            <v>-53.453000000000003</v>
          </cell>
          <cell r="EY61">
            <v>-100.953</v>
          </cell>
          <cell r="EZ61">
            <v>-72.686000000000007</v>
          </cell>
          <cell r="FA61">
            <v>-75.040000000000006</v>
          </cell>
          <cell r="FB61">
            <v>-79.652000000000001</v>
          </cell>
          <cell r="FC61">
            <v>-102.402</v>
          </cell>
          <cell r="FD61">
            <v>-113.959</v>
          </cell>
          <cell r="FE61">
            <v>-117.38500000000001</v>
          </cell>
          <cell r="FF61">
            <v>-138.29</v>
          </cell>
          <cell r="FG61">
            <v>-210.46299999999999</v>
          </cell>
          <cell r="FH61">
            <v>-153.864</v>
          </cell>
          <cell r="FI61">
            <v>-161.27099999999999</v>
          </cell>
          <cell r="FJ61">
            <v>-201.93899999999999</v>
          </cell>
          <cell r="FK61">
            <v>-218.96899999999999</v>
          </cell>
          <cell r="FL61">
            <v>-250.995</v>
          </cell>
          <cell r="FM61">
            <v>-246.715</v>
          </cell>
          <cell r="FN61">
            <v>-255.72200000000001</v>
          </cell>
          <cell r="FO61">
            <v>-285.31099999999998</v>
          </cell>
          <cell r="FP61">
            <v>0</v>
          </cell>
          <cell r="FQ61">
            <v>0</v>
          </cell>
          <cell r="FR61">
            <v>0</v>
          </cell>
          <cell r="FS61">
            <v>0</v>
          </cell>
          <cell r="FT61">
            <v>-687.43100000000004</v>
          </cell>
          <cell r="FU61">
            <v>-659.09500000000003</v>
          </cell>
          <cell r="FV61">
            <v>-570.48599999999999</v>
          </cell>
          <cell r="FW61">
            <v>-721.42200000000003</v>
          </cell>
          <cell r="FX61">
            <v>-709.07500000000005</v>
          </cell>
          <cell r="FY61">
            <v>-775.93099999999993</v>
          </cell>
          <cell r="FZ61">
            <v>-754.81700000000012</v>
          </cell>
          <cell r="GA61">
            <v>-878.34</v>
          </cell>
          <cell r="GB61">
            <v>-735.99200000000008</v>
          </cell>
          <cell r="GC61">
            <v>-772.2829999999999</v>
          </cell>
          <cell r="GD61">
            <v>-781.54500000000007</v>
          </cell>
          <cell r="GE61">
            <v>-1238.42</v>
          </cell>
          <cell r="GF61">
            <v>-1196.421</v>
          </cell>
          <cell r="GG61">
            <v>-1243.846</v>
          </cell>
          <cell r="GH61">
            <v>-1479.825</v>
          </cell>
          <cell r="GI61">
            <v>-1642.4229999999998</v>
          </cell>
          <cell r="GJ61">
            <v>-1838.279</v>
          </cell>
          <cell r="GK61">
            <v>-2092.8850000000002</v>
          </cell>
          <cell r="GL61">
            <v>-2306.134</v>
          </cell>
          <cell r="GM61">
            <v>-2843.8849999999998</v>
          </cell>
          <cell r="GN61">
            <v>-3258.5340000000001</v>
          </cell>
          <cell r="GO61">
            <v>-3478.8669999999997</v>
          </cell>
          <cell r="GP61">
            <v>-3493.46</v>
          </cell>
          <cell r="GQ61">
            <v>-3750.0499999999997</v>
          </cell>
          <cell r="GR61">
            <v>0</v>
          </cell>
          <cell r="GS61">
            <v>0</v>
          </cell>
          <cell r="GT61">
            <v>0</v>
          </cell>
          <cell r="GU61">
            <v>0</v>
          </cell>
          <cell r="GV61">
            <v>-88.47</v>
          </cell>
          <cell r="GW61">
            <v>-90.79</v>
          </cell>
          <cell r="GX61">
            <v>-91.3</v>
          </cell>
          <cell r="GY61">
            <v>-186.41</v>
          </cell>
          <cell r="GZ61">
            <v>-173.61</v>
          </cell>
          <cell r="HA61">
            <v>-173.61</v>
          </cell>
          <cell r="HB61">
            <v>-173.61</v>
          </cell>
          <cell r="HC61">
            <v>-193.11</v>
          </cell>
          <cell r="HD61">
            <v>-122.66</v>
          </cell>
          <cell r="HE61">
            <v>-122.66</v>
          </cell>
          <cell r="HF61">
            <v>-122.661</v>
          </cell>
          <cell r="HG61">
            <v>-206.58799999999999</v>
          </cell>
          <cell r="HH61">
            <v>-262.94400000000002</v>
          </cell>
          <cell r="HI61">
            <v>-338.45800000000003</v>
          </cell>
          <cell r="HJ61">
            <v>-262.94400000000002</v>
          </cell>
          <cell r="HK61">
            <v>-1547.0509999999999</v>
          </cell>
          <cell r="HL61">
            <v>-357.97</v>
          </cell>
          <cell r="HM61">
            <v>-687.71500000000003</v>
          </cell>
          <cell r="HN61">
            <v>-1874.904</v>
          </cell>
          <cell r="HO61">
            <v>-1867.001</v>
          </cell>
          <cell r="HP61">
            <v>-460.59500000000003</v>
          </cell>
          <cell r="HQ61">
            <v>-537.01700000000005</v>
          </cell>
          <cell r="HR61">
            <v>-509.37900000000002</v>
          </cell>
          <cell r="HS61">
            <v>-546.87900000000002</v>
          </cell>
          <cell r="HT61">
            <v>0</v>
          </cell>
          <cell r="HU61">
            <v>0</v>
          </cell>
          <cell r="HV61">
            <v>0</v>
          </cell>
          <cell r="HW61">
            <v>0</v>
          </cell>
          <cell r="HX61">
            <v>0</v>
          </cell>
          <cell r="HY61">
            <v>0</v>
          </cell>
          <cell r="HZ61">
            <v>0</v>
          </cell>
          <cell r="IA61">
            <v>0</v>
          </cell>
          <cell r="IB61">
            <v>0</v>
          </cell>
          <cell r="IC61">
            <v>0</v>
          </cell>
          <cell r="ID61">
            <v>0</v>
          </cell>
          <cell r="IE61">
            <v>0</v>
          </cell>
          <cell r="IF61">
            <v>0</v>
          </cell>
          <cell r="IG61">
            <v>0</v>
          </cell>
          <cell r="IH61">
            <v>0</v>
          </cell>
          <cell r="II61">
            <v>0</v>
          </cell>
          <cell r="IJ61">
            <v>0</v>
          </cell>
          <cell r="IK61">
            <v>0</v>
          </cell>
          <cell r="IL61">
            <v>0</v>
          </cell>
          <cell r="IM61">
            <v>0</v>
          </cell>
          <cell r="IN61">
            <v>0</v>
          </cell>
          <cell r="IO61">
            <v>0</v>
          </cell>
          <cell r="IP61">
            <v>0</v>
          </cell>
          <cell r="IQ61">
            <v>0</v>
          </cell>
          <cell r="IR61">
            <v>0</v>
          </cell>
          <cell r="IS61">
            <v>0</v>
          </cell>
          <cell r="IT61">
            <v>0</v>
          </cell>
          <cell r="IU61">
            <v>0</v>
          </cell>
        </row>
        <row r="62">
          <cell r="A62" t="str">
            <v>UTCEM IN</v>
          </cell>
          <cell r="B62" t="str">
            <v>Ultra Tech Cement</v>
          </cell>
          <cell r="C62" t="str">
            <v>Cement</v>
          </cell>
          <cell r="D62">
            <v>0</v>
          </cell>
          <cell r="E62">
            <v>0</v>
          </cell>
          <cell r="F62">
            <v>0</v>
          </cell>
          <cell r="G62">
            <v>0</v>
          </cell>
          <cell r="H62">
            <v>0</v>
          </cell>
          <cell r="I62">
            <v>0</v>
          </cell>
          <cell r="J62">
            <v>0</v>
          </cell>
          <cell r="K62">
            <v>0</v>
          </cell>
          <cell r="L62">
            <v>6866.6</v>
          </cell>
          <cell r="M62">
            <v>5877.8</v>
          </cell>
          <cell r="N62">
            <v>6877.3</v>
          </cell>
          <cell r="O62">
            <v>7258.3</v>
          </cell>
          <cell r="P62">
            <v>8150.3</v>
          </cell>
          <cell r="Q62">
            <v>6345.1</v>
          </cell>
          <cell r="R62">
            <v>7829.4</v>
          </cell>
          <cell r="S62">
            <v>10223.6</v>
          </cell>
          <cell r="T62">
            <v>11803.2</v>
          </cell>
          <cell r="U62">
            <v>10045.4</v>
          </cell>
          <cell r="V62">
            <v>12605</v>
          </cell>
          <cell r="W62">
            <v>14655.2</v>
          </cell>
          <cell r="X62">
            <v>13652.7</v>
          </cell>
          <cell r="Y62">
            <v>11734.1</v>
          </cell>
          <cell r="Z62">
            <v>13821.4</v>
          </cell>
          <cell r="AA62">
            <v>16016.6</v>
          </cell>
          <cell r="AB62">
            <v>14959.8</v>
          </cell>
          <cell r="AC62">
            <v>13962.1</v>
          </cell>
          <cell r="AD62">
            <v>16307.6</v>
          </cell>
          <cell r="AE62">
            <v>18601.3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O62">
            <v>0</v>
          </cell>
          <cell r="AP62">
            <v>0</v>
          </cell>
          <cell r="AQ62">
            <v>0</v>
          </cell>
          <cell r="AR62">
            <v>0</v>
          </cell>
          <cell r="AS62">
            <v>0</v>
          </cell>
          <cell r="AT62">
            <v>0</v>
          </cell>
          <cell r="AU62">
            <v>0</v>
          </cell>
          <cell r="AV62">
            <v>0</v>
          </cell>
          <cell r="AW62">
            <v>0</v>
          </cell>
          <cell r="AX62">
            <v>0</v>
          </cell>
          <cell r="AY62">
            <v>0</v>
          </cell>
          <cell r="AZ62">
            <v>0</v>
          </cell>
          <cell r="BA62">
            <v>0</v>
          </cell>
          <cell r="BB62">
            <v>0</v>
          </cell>
          <cell r="BC62">
            <v>0</v>
          </cell>
          <cell r="BD62">
            <v>0</v>
          </cell>
          <cell r="BE62">
            <v>0</v>
          </cell>
          <cell r="BF62">
            <v>0</v>
          </cell>
          <cell r="BG62">
            <v>0</v>
          </cell>
          <cell r="BH62">
            <v>0</v>
          </cell>
          <cell r="BI62">
            <v>0</v>
          </cell>
          <cell r="BJ62">
            <v>0</v>
          </cell>
          <cell r="BK62">
            <v>0</v>
          </cell>
          <cell r="BL62">
            <v>0</v>
          </cell>
          <cell r="BM62">
            <v>0</v>
          </cell>
          <cell r="BN62">
            <v>0</v>
          </cell>
          <cell r="BO62">
            <v>0</v>
          </cell>
          <cell r="BP62">
            <v>-449.9</v>
          </cell>
          <cell r="BQ62">
            <v>-422.4</v>
          </cell>
          <cell r="BR62">
            <v>-486.2</v>
          </cell>
          <cell r="BS62">
            <v>-547.4</v>
          </cell>
          <cell r="BT62">
            <v>-700.6</v>
          </cell>
          <cell r="BU62">
            <v>-555.29999999999995</v>
          </cell>
          <cell r="BV62">
            <v>-689.5</v>
          </cell>
          <cell r="BW62">
            <v>-764.3</v>
          </cell>
          <cell r="BX62">
            <v>-909</v>
          </cell>
          <cell r="BY62">
            <v>-841.7</v>
          </cell>
          <cell r="BZ62">
            <v>-1044</v>
          </cell>
          <cell r="CA62">
            <v>-1133.2</v>
          </cell>
          <cell r="CB62">
            <v>-1174.5999999999999</v>
          </cell>
          <cell r="CC62">
            <v>-1199.8</v>
          </cell>
          <cell r="CD62">
            <v>-1357.1</v>
          </cell>
          <cell r="CE62">
            <v>-1591.1</v>
          </cell>
          <cell r="CF62">
            <v>-1672.2</v>
          </cell>
          <cell r="CG62">
            <v>-1579.3</v>
          </cell>
          <cell r="CH62">
            <v>-1746.1</v>
          </cell>
          <cell r="CI62">
            <v>-1852</v>
          </cell>
          <cell r="CJ62">
            <v>0</v>
          </cell>
          <cell r="CK62">
            <v>0</v>
          </cell>
          <cell r="CL62">
            <v>0</v>
          </cell>
          <cell r="CM62">
            <v>0</v>
          </cell>
          <cell r="CN62">
            <v>0</v>
          </cell>
          <cell r="CO62">
            <v>0</v>
          </cell>
          <cell r="CP62">
            <v>0</v>
          </cell>
          <cell r="CQ62">
            <v>0</v>
          </cell>
          <cell r="CR62">
            <v>168.2</v>
          </cell>
          <cell r="CS62">
            <v>353.7</v>
          </cell>
          <cell r="CT62">
            <v>-293.39999999999998</v>
          </cell>
          <cell r="CU62">
            <v>-5.9</v>
          </cell>
          <cell r="CV62">
            <v>135.4</v>
          </cell>
          <cell r="CW62">
            <v>235.2</v>
          </cell>
          <cell r="CX62">
            <v>294</v>
          </cell>
          <cell r="CY62">
            <v>-319.5</v>
          </cell>
          <cell r="CZ62">
            <v>99</v>
          </cell>
          <cell r="DA62">
            <v>11.1</v>
          </cell>
          <cell r="DB62">
            <v>-40</v>
          </cell>
          <cell r="DC62">
            <v>-395.6</v>
          </cell>
          <cell r="DD62">
            <v>-133.19999999999999</v>
          </cell>
          <cell r="DE62">
            <v>296.10000000000002</v>
          </cell>
          <cell r="DF62">
            <v>308</v>
          </cell>
          <cell r="DG62">
            <v>-204.6</v>
          </cell>
          <cell r="DH62">
            <v>627</v>
          </cell>
          <cell r="DI62">
            <v>16.600000000000001</v>
          </cell>
          <cell r="DJ62">
            <v>836.8</v>
          </cell>
          <cell r="DK62">
            <v>-592.79999999999995</v>
          </cell>
          <cell r="DL62">
            <v>0</v>
          </cell>
          <cell r="DM62">
            <v>0</v>
          </cell>
          <cell r="DN62">
            <v>0</v>
          </cell>
          <cell r="DO62">
            <v>0</v>
          </cell>
          <cell r="DP62">
            <v>0</v>
          </cell>
          <cell r="DQ62">
            <v>0</v>
          </cell>
          <cell r="DR62">
            <v>0</v>
          </cell>
          <cell r="DS62">
            <v>0</v>
          </cell>
          <cell r="DT62">
            <v>-406.9</v>
          </cell>
          <cell r="DU62">
            <v>-335.7</v>
          </cell>
          <cell r="DV62">
            <v>-651.4</v>
          </cell>
          <cell r="DW62">
            <v>-545.29999999999995</v>
          </cell>
          <cell r="DX62">
            <v>-636.4</v>
          </cell>
          <cell r="DY62">
            <v>-887.9</v>
          </cell>
          <cell r="DZ62">
            <v>-1020.2</v>
          </cell>
          <cell r="EA62">
            <v>-1250.5</v>
          </cell>
          <cell r="EB62">
            <v>-257.7</v>
          </cell>
          <cell r="EC62">
            <v>-241.6</v>
          </cell>
          <cell r="ED62">
            <v>-490</v>
          </cell>
          <cell r="EE62">
            <v>-834.8</v>
          </cell>
          <cell r="EF62">
            <v>-136.1</v>
          </cell>
          <cell r="EG62">
            <v>-0.5</v>
          </cell>
          <cell r="EH62">
            <v>-0.1</v>
          </cell>
          <cell r="EI62">
            <v>-0.1</v>
          </cell>
          <cell r="EJ62">
            <v>-7.9</v>
          </cell>
          <cell r="EK62">
            <v>-19.100000000000001</v>
          </cell>
          <cell r="EL62">
            <v>-54.1</v>
          </cell>
          <cell r="EM62">
            <v>-113.9</v>
          </cell>
          <cell r="EN62">
            <v>0</v>
          </cell>
          <cell r="EO62">
            <v>0</v>
          </cell>
          <cell r="EP62">
            <v>0</v>
          </cell>
          <cell r="EQ62">
            <v>0</v>
          </cell>
          <cell r="ER62">
            <v>0</v>
          </cell>
          <cell r="ES62">
            <v>0</v>
          </cell>
          <cell r="ET62">
            <v>0</v>
          </cell>
          <cell r="EU62">
            <v>0</v>
          </cell>
          <cell r="EV62">
            <v>-210.4</v>
          </cell>
          <cell r="EW62">
            <v>-214.9</v>
          </cell>
          <cell r="EX62">
            <v>-147.9</v>
          </cell>
          <cell r="EY62">
            <v>-156.5</v>
          </cell>
          <cell r="EZ62">
            <v>-155.30000000000001</v>
          </cell>
          <cell r="FA62">
            <v>-189.1</v>
          </cell>
          <cell r="FB62">
            <v>-213</v>
          </cell>
          <cell r="FC62">
            <v>-298.89999999999998</v>
          </cell>
          <cell r="FD62">
            <v>-275</v>
          </cell>
          <cell r="FE62">
            <v>-294.2</v>
          </cell>
          <cell r="FF62">
            <v>-315</v>
          </cell>
          <cell r="FG62">
            <v>-287.60000000000002</v>
          </cell>
          <cell r="FH62">
            <v>-314.10000000000002</v>
          </cell>
          <cell r="FI62">
            <v>-451.6</v>
          </cell>
          <cell r="FJ62">
            <v>-436.1</v>
          </cell>
          <cell r="FK62">
            <v>-513.70000000000005</v>
          </cell>
          <cell r="FL62">
            <v>-467.5</v>
          </cell>
          <cell r="FM62">
            <v>-507.7</v>
          </cell>
          <cell r="FN62">
            <v>-635.6</v>
          </cell>
          <cell r="FO62">
            <v>-565.9</v>
          </cell>
          <cell r="FP62">
            <v>0</v>
          </cell>
          <cell r="FQ62">
            <v>0</v>
          </cell>
          <cell r="FR62">
            <v>0</v>
          </cell>
          <cell r="FS62">
            <v>0</v>
          </cell>
          <cell r="FT62">
            <v>0</v>
          </cell>
          <cell r="FU62">
            <v>0</v>
          </cell>
          <cell r="FV62">
            <v>0</v>
          </cell>
          <cell r="FW62">
            <v>0</v>
          </cell>
          <cell r="FX62">
            <v>-4979.3</v>
          </cell>
          <cell r="FY62">
            <v>-4315.3999999999996</v>
          </cell>
          <cell r="FZ62">
            <v>-4767.5999999999995</v>
          </cell>
          <cell r="GA62">
            <v>-4920.5</v>
          </cell>
          <cell r="GB62">
            <v>-5301</v>
          </cell>
          <cell r="GC62">
            <v>-4298.6000000000004</v>
          </cell>
          <cell r="GD62">
            <v>-5097.1000000000004</v>
          </cell>
          <cell r="GE62">
            <v>-5672.2000000000007</v>
          </cell>
          <cell r="GF62">
            <v>-6714.7</v>
          </cell>
          <cell r="GG62">
            <v>-6134.0999999999995</v>
          </cell>
          <cell r="GH62">
            <v>-6913</v>
          </cell>
          <cell r="GI62">
            <v>-7918.8</v>
          </cell>
          <cell r="GJ62">
            <v>-7559.4000000000005</v>
          </cell>
          <cell r="GK62">
            <v>-7082.7000000000007</v>
          </cell>
          <cell r="GL62">
            <v>-7651.2000000000007</v>
          </cell>
          <cell r="GM62">
            <v>-8822.2999999999993</v>
          </cell>
          <cell r="GN62">
            <v>-8980.7999999999993</v>
          </cell>
          <cell r="GO62">
            <v>-8905.2999999999993</v>
          </cell>
          <cell r="GP62">
            <v>-10400.799999999999</v>
          </cell>
          <cell r="GQ62">
            <v>-10146.1</v>
          </cell>
          <cell r="GR62">
            <v>0</v>
          </cell>
          <cell r="GS62">
            <v>0</v>
          </cell>
          <cell r="GT62">
            <v>0</v>
          </cell>
          <cell r="GU62">
            <v>0</v>
          </cell>
          <cell r="GV62">
            <v>0</v>
          </cell>
          <cell r="GW62">
            <v>0</v>
          </cell>
          <cell r="GX62">
            <v>0</v>
          </cell>
          <cell r="GY62">
            <v>0</v>
          </cell>
          <cell r="GZ62">
            <v>-541.9</v>
          </cell>
          <cell r="HA62">
            <v>-648.79999999999995</v>
          </cell>
          <cell r="HB62">
            <v>-517.79999999999995</v>
          </cell>
          <cell r="HC62">
            <v>-509.2</v>
          </cell>
          <cell r="HD62">
            <v>-509.3</v>
          </cell>
          <cell r="HE62">
            <v>-521.20000000000005</v>
          </cell>
          <cell r="HF62">
            <v>-514.9</v>
          </cell>
          <cell r="HG62">
            <v>-549.70000000000005</v>
          </cell>
          <cell r="HH62">
            <v>-543.5</v>
          </cell>
          <cell r="HI62">
            <v>-547.4</v>
          </cell>
          <cell r="HJ62">
            <v>-571</v>
          </cell>
          <cell r="HK62">
            <v>-600.6</v>
          </cell>
          <cell r="HL62">
            <v>-558.6</v>
          </cell>
          <cell r="HM62">
            <v>-580.5</v>
          </cell>
          <cell r="HN62">
            <v>-583.20000000000005</v>
          </cell>
          <cell r="HO62">
            <v>-650</v>
          </cell>
          <cell r="HP62">
            <v>-711.3</v>
          </cell>
          <cell r="HQ62">
            <v>-807.6</v>
          </cell>
          <cell r="HR62">
            <v>-805.1</v>
          </cell>
          <cell r="HS62">
            <v>-906</v>
          </cell>
          <cell r="HT62">
            <v>0</v>
          </cell>
          <cell r="HU62">
            <v>0</v>
          </cell>
          <cell r="HV62">
            <v>0</v>
          </cell>
          <cell r="HW62">
            <v>0</v>
          </cell>
          <cell r="HX62">
            <v>0</v>
          </cell>
          <cell r="HY62">
            <v>0</v>
          </cell>
          <cell r="HZ62">
            <v>0</v>
          </cell>
          <cell r="IA62">
            <v>0</v>
          </cell>
          <cell r="IB62">
            <v>0</v>
          </cell>
          <cell r="IC62">
            <v>0</v>
          </cell>
          <cell r="ID62">
            <v>0</v>
          </cell>
          <cell r="IE62">
            <v>0</v>
          </cell>
          <cell r="IF62">
            <v>0</v>
          </cell>
          <cell r="IG62">
            <v>0</v>
          </cell>
          <cell r="IH62">
            <v>0</v>
          </cell>
          <cell r="II62">
            <v>0</v>
          </cell>
          <cell r="IJ62">
            <v>0</v>
          </cell>
          <cell r="IK62">
            <v>0</v>
          </cell>
          <cell r="IL62">
            <v>0</v>
          </cell>
          <cell r="IM62">
            <v>0</v>
          </cell>
          <cell r="IN62">
            <v>0</v>
          </cell>
          <cell r="IO62">
            <v>0</v>
          </cell>
          <cell r="IP62">
            <v>0</v>
          </cell>
          <cell r="IQ62">
            <v>0</v>
          </cell>
          <cell r="IR62">
            <v>0</v>
          </cell>
          <cell r="IS62">
            <v>0</v>
          </cell>
          <cell r="IT62">
            <v>0</v>
          </cell>
          <cell r="IU62">
            <v>0</v>
          </cell>
        </row>
        <row r="63">
          <cell r="A63" t="str">
            <v>Chemicals - Specialty</v>
          </cell>
          <cell r="B63" t="e">
            <v>#N/A</v>
          </cell>
        </row>
        <row r="64">
          <cell r="A64" t="str">
            <v>ADV IN</v>
          </cell>
          <cell r="B64" t="str">
            <v>Advanta India Ltd</v>
          </cell>
          <cell r="C64" t="str">
            <v>Agrochemicals and Seeds</v>
          </cell>
          <cell r="D64">
            <v>0</v>
          </cell>
          <cell r="E64">
            <v>0</v>
          </cell>
          <cell r="F64">
            <v>0</v>
          </cell>
          <cell r="G64">
            <v>0</v>
          </cell>
          <cell r="H64">
            <v>0</v>
          </cell>
          <cell r="I64">
            <v>0</v>
          </cell>
          <cell r="J64">
            <v>0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  <cell r="T64">
            <v>0</v>
          </cell>
          <cell r="U64">
            <v>0</v>
          </cell>
          <cell r="V64">
            <v>0</v>
          </cell>
          <cell r="W64">
            <v>726.5</v>
          </cell>
          <cell r="X64">
            <v>1049.9000000000001</v>
          </cell>
          <cell r="Y64">
            <v>896</v>
          </cell>
          <cell r="Z64">
            <v>1570</v>
          </cell>
          <cell r="AA64">
            <v>1135.7639999999999</v>
          </cell>
          <cell r="AB64">
            <v>1823.7829999999999</v>
          </cell>
          <cell r="AC64">
            <v>1326.231</v>
          </cell>
          <cell r="AD64">
            <v>1796.3790000000004</v>
          </cell>
          <cell r="AE64">
            <v>1380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O64">
            <v>0</v>
          </cell>
          <cell r="AP64">
            <v>0</v>
          </cell>
          <cell r="AQ64">
            <v>0</v>
          </cell>
          <cell r="AR64">
            <v>0</v>
          </cell>
          <cell r="AS64">
            <v>0</v>
          </cell>
          <cell r="AT64">
            <v>0</v>
          </cell>
          <cell r="AU64">
            <v>0</v>
          </cell>
          <cell r="AV64">
            <v>0</v>
          </cell>
          <cell r="AW64">
            <v>0</v>
          </cell>
          <cell r="AX64">
            <v>0</v>
          </cell>
          <cell r="AY64">
            <v>0</v>
          </cell>
          <cell r="AZ64">
            <v>0</v>
          </cell>
          <cell r="BA64">
            <v>0</v>
          </cell>
          <cell r="BB64">
            <v>0</v>
          </cell>
          <cell r="BC64">
            <v>0</v>
          </cell>
          <cell r="BD64">
            <v>0</v>
          </cell>
          <cell r="BE64">
            <v>0</v>
          </cell>
          <cell r="BF64">
            <v>0</v>
          </cell>
          <cell r="BG64">
            <v>0</v>
          </cell>
          <cell r="BH64">
            <v>0</v>
          </cell>
          <cell r="BI64">
            <v>0</v>
          </cell>
          <cell r="BJ64">
            <v>0</v>
          </cell>
          <cell r="BK64">
            <v>0</v>
          </cell>
          <cell r="BL64">
            <v>0</v>
          </cell>
          <cell r="BM64">
            <v>0</v>
          </cell>
          <cell r="BN64">
            <v>0</v>
          </cell>
          <cell r="BO64">
            <v>0</v>
          </cell>
          <cell r="BP64">
            <v>0</v>
          </cell>
          <cell r="BQ64">
            <v>0</v>
          </cell>
          <cell r="BR64">
            <v>0</v>
          </cell>
          <cell r="BS64">
            <v>0</v>
          </cell>
          <cell r="BT64">
            <v>0</v>
          </cell>
          <cell r="BU64">
            <v>0</v>
          </cell>
          <cell r="BV64">
            <v>0</v>
          </cell>
          <cell r="BW64">
            <v>0</v>
          </cell>
          <cell r="BX64">
            <v>0</v>
          </cell>
          <cell r="BY64">
            <v>0</v>
          </cell>
          <cell r="BZ64">
            <v>0</v>
          </cell>
          <cell r="CA64">
            <v>0</v>
          </cell>
          <cell r="CB64">
            <v>0</v>
          </cell>
          <cell r="CC64">
            <v>0</v>
          </cell>
          <cell r="CD64">
            <v>0</v>
          </cell>
          <cell r="CE64">
            <v>0</v>
          </cell>
          <cell r="CF64">
            <v>-494.286</v>
          </cell>
          <cell r="CG64">
            <v>-519.94399999999996</v>
          </cell>
          <cell r="CH64">
            <v>-1456.0364174323272</v>
          </cell>
          <cell r="CI64">
            <v>-1114.5</v>
          </cell>
          <cell r="CJ64">
            <v>0</v>
          </cell>
          <cell r="CK64">
            <v>0</v>
          </cell>
          <cell r="CL64">
            <v>0</v>
          </cell>
          <cell r="CM64">
            <v>0</v>
          </cell>
          <cell r="CN64">
            <v>0</v>
          </cell>
          <cell r="CO64">
            <v>0</v>
          </cell>
          <cell r="CP64">
            <v>0</v>
          </cell>
          <cell r="CQ64">
            <v>0</v>
          </cell>
          <cell r="CR64">
            <v>0</v>
          </cell>
          <cell r="CS64">
            <v>0</v>
          </cell>
          <cell r="CT64">
            <v>0</v>
          </cell>
          <cell r="CU64">
            <v>0</v>
          </cell>
          <cell r="CV64">
            <v>0</v>
          </cell>
          <cell r="CW64">
            <v>0</v>
          </cell>
          <cell r="CX64">
            <v>0</v>
          </cell>
          <cell r="CY64">
            <v>0</v>
          </cell>
          <cell r="CZ64">
            <v>0</v>
          </cell>
          <cell r="DA64">
            <v>0</v>
          </cell>
          <cell r="DB64">
            <v>0</v>
          </cell>
          <cell r="DC64">
            <v>111.2</v>
          </cell>
          <cell r="DD64">
            <v>625.1</v>
          </cell>
          <cell r="DE64">
            <v>-164.1</v>
          </cell>
          <cell r="DF64">
            <v>10.85</v>
          </cell>
          <cell r="DG64">
            <v>66.302999999999997</v>
          </cell>
          <cell r="DH64">
            <v>326.82499999999999</v>
          </cell>
          <cell r="DI64">
            <v>-41.841999999999999</v>
          </cell>
          <cell r="DJ64">
            <v>0</v>
          </cell>
          <cell r="DK64">
            <v>384</v>
          </cell>
          <cell r="DL64">
            <v>0</v>
          </cell>
          <cell r="DM64">
            <v>0</v>
          </cell>
          <cell r="DN64">
            <v>0</v>
          </cell>
          <cell r="DO64">
            <v>0</v>
          </cell>
          <cell r="DP64">
            <v>0</v>
          </cell>
          <cell r="DQ64">
            <v>0</v>
          </cell>
          <cell r="DR64">
            <v>0</v>
          </cell>
          <cell r="DS64">
            <v>0</v>
          </cell>
          <cell r="DT64">
            <v>0</v>
          </cell>
          <cell r="DU64">
            <v>0</v>
          </cell>
          <cell r="DV64">
            <v>0</v>
          </cell>
          <cell r="DW64">
            <v>0</v>
          </cell>
          <cell r="DX64">
            <v>0</v>
          </cell>
          <cell r="DY64">
            <v>0</v>
          </cell>
          <cell r="DZ64">
            <v>0</v>
          </cell>
          <cell r="EA64">
            <v>0</v>
          </cell>
          <cell r="EB64">
            <v>0</v>
          </cell>
          <cell r="EC64">
            <v>0</v>
          </cell>
          <cell r="ED64">
            <v>0</v>
          </cell>
          <cell r="EE64">
            <v>0</v>
          </cell>
          <cell r="EF64">
            <v>0</v>
          </cell>
          <cell r="EG64">
            <v>0</v>
          </cell>
          <cell r="EH64">
            <v>0</v>
          </cell>
          <cell r="EI64">
            <v>0</v>
          </cell>
          <cell r="EJ64">
            <v>0</v>
          </cell>
          <cell r="EK64">
            <v>0</v>
          </cell>
          <cell r="EL64">
            <v>0</v>
          </cell>
          <cell r="EM64">
            <v>0</v>
          </cell>
          <cell r="EN64">
            <v>0</v>
          </cell>
          <cell r="EO64">
            <v>0</v>
          </cell>
          <cell r="EP64">
            <v>0</v>
          </cell>
          <cell r="EQ64">
            <v>0</v>
          </cell>
          <cell r="ER64">
            <v>0</v>
          </cell>
          <cell r="ES64">
            <v>0</v>
          </cell>
          <cell r="ET64">
            <v>0</v>
          </cell>
          <cell r="EU64">
            <v>0</v>
          </cell>
          <cell r="EV64">
            <v>0</v>
          </cell>
          <cell r="EW64">
            <v>0</v>
          </cell>
          <cell r="EX64">
            <v>0</v>
          </cell>
          <cell r="EY64">
            <v>0</v>
          </cell>
          <cell r="EZ64">
            <v>0</v>
          </cell>
          <cell r="FA64">
            <v>0</v>
          </cell>
          <cell r="FB64">
            <v>0</v>
          </cell>
          <cell r="FC64">
            <v>0</v>
          </cell>
          <cell r="FD64">
            <v>0</v>
          </cell>
          <cell r="FE64">
            <v>0</v>
          </cell>
          <cell r="FF64">
            <v>0</v>
          </cell>
          <cell r="FG64">
            <v>-157.69999999999999</v>
          </cell>
          <cell r="FH64">
            <v>-148.9</v>
          </cell>
          <cell r="FI64">
            <v>-169.4</v>
          </cell>
          <cell r="FJ64">
            <v>-207.53</v>
          </cell>
          <cell r="FK64">
            <v>-217.613</v>
          </cell>
          <cell r="FL64">
            <v>-199.14400000000001</v>
          </cell>
          <cell r="FM64">
            <v>-234.85599999999999</v>
          </cell>
          <cell r="FN64">
            <v>0</v>
          </cell>
          <cell r="FO64">
            <v>-265.2</v>
          </cell>
          <cell r="FP64">
            <v>0</v>
          </cell>
          <cell r="FQ64">
            <v>0</v>
          </cell>
          <cell r="FR64">
            <v>0</v>
          </cell>
          <cell r="FS64">
            <v>0</v>
          </cell>
          <cell r="FT64">
            <v>0</v>
          </cell>
          <cell r="FU64">
            <v>0</v>
          </cell>
          <cell r="FV64">
            <v>0</v>
          </cell>
          <cell r="FW64">
            <v>0</v>
          </cell>
          <cell r="FX64">
            <v>0</v>
          </cell>
          <cell r="FY64">
            <v>0</v>
          </cell>
          <cell r="FZ64">
            <v>0</v>
          </cell>
          <cell r="GA64">
            <v>0</v>
          </cell>
          <cell r="GB64">
            <v>0</v>
          </cell>
          <cell r="GC64">
            <v>0</v>
          </cell>
          <cell r="GD64">
            <v>0</v>
          </cell>
          <cell r="GE64">
            <v>0</v>
          </cell>
          <cell r="GF64">
            <v>0</v>
          </cell>
          <cell r="GG64">
            <v>0</v>
          </cell>
          <cell r="GH64">
            <v>0</v>
          </cell>
          <cell r="GI64">
            <v>-583.79999999999995</v>
          </cell>
          <cell r="GJ64">
            <v>-1221.2</v>
          </cell>
          <cell r="GK64">
            <v>-455.1</v>
          </cell>
          <cell r="GL64">
            <v>-1063.01</v>
          </cell>
          <cell r="GM64">
            <v>-831.66399999999999</v>
          </cell>
          <cell r="GN64">
            <v>-1007.232</v>
          </cell>
          <cell r="GO64">
            <v>-333.19200000000001</v>
          </cell>
          <cell r="GP64">
            <v>0</v>
          </cell>
          <cell r="GQ64">
            <v>-322.60000000000002</v>
          </cell>
          <cell r="GR64">
            <v>0</v>
          </cell>
          <cell r="GS64">
            <v>0</v>
          </cell>
          <cell r="GT64">
            <v>0</v>
          </cell>
          <cell r="GU64">
            <v>0</v>
          </cell>
          <cell r="GV64">
            <v>0</v>
          </cell>
          <cell r="GW64">
            <v>0</v>
          </cell>
          <cell r="GX64">
            <v>0</v>
          </cell>
          <cell r="GY64">
            <v>0</v>
          </cell>
          <cell r="GZ64">
            <v>0</v>
          </cell>
          <cell r="HA64">
            <v>0</v>
          </cell>
          <cell r="HB64">
            <v>0</v>
          </cell>
          <cell r="HC64">
            <v>0</v>
          </cell>
          <cell r="HD64">
            <v>0</v>
          </cell>
          <cell r="HE64">
            <v>0</v>
          </cell>
          <cell r="HF64">
            <v>0</v>
          </cell>
          <cell r="HG64">
            <v>0</v>
          </cell>
          <cell r="HH64">
            <v>0</v>
          </cell>
          <cell r="HI64">
            <v>0</v>
          </cell>
          <cell r="HJ64">
            <v>0</v>
          </cell>
          <cell r="HK64">
            <v>-17.399999999999999</v>
          </cell>
          <cell r="HL64">
            <v>-33.4</v>
          </cell>
          <cell r="HM64">
            <v>-33.299999999999997</v>
          </cell>
          <cell r="HN64">
            <v>-38.93</v>
          </cell>
          <cell r="HO64">
            <v>-41.752000000000002</v>
          </cell>
          <cell r="HP64">
            <v>-55.393999999999998</v>
          </cell>
          <cell r="HQ64">
            <v>-53.091999999999999</v>
          </cell>
          <cell r="HR64">
            <v>-37.356999999999999</v>
          </cell>
          <cell r="HS64">
            <v>-50</v>
          </cell>
          <cell r="HT64">
            <v>0</v>
          </cell>
          <cell r="HU64">
            <v>0</v>
          </cell>
          <cell r="HV64">
            <v>0</v>
          </cell>
          <cell r="HW64">
            <v>0</v>
          </cell>
          <cell r="HX64">
            <v>0</v>
          </cell>
          <cell r="HY64">
            <v>0</v>
          </cell>
          <cell r="HZ64">
            <v>0</v>
          </cell>
          <cell r="IA64">
            <v>0</v>
          </cell>
          <cell r="IB64">
            <v>0</v>
          </cell>
          <cell r="IC64">
            <v>0</v>
          </cell>
          <cell r="ID64">
            <v>0</v>
          </cell>
          <cell r="IE64">
            <v>0</v>
          </cell>
          <cell r="IF64">
            <v>0</v>
          </cell>
          <cell r="IG64">
            <v>0</v>
          </cell>
          <cell r="IH64">
            <v>0</v>
          </cell>
          <cell r="II64">
            <v>0</v>
          </cell>
          <cell r="IJ64">
            <v>0</v>
          </cell>
          <cell r="IK64">
            <v>0</v>
          </cell>
          <cell r="IL64">
            <v>0</v>
          </cell>
          <cell r="IM64">
            <v>0</v>
          </cell>
          <cell r="IN64">
            <v>0</v>
          </cell>
          <cell r="IO64">
            <v>0</v>
          </cell>
          <cell r="IP64">
            <v>0</v>
          </cell>
          <cell r="IQ64">
            <v>0</v>
          </cell>
          <cell r="IR64">
            <v>0</v>
          </cell>
          <cell r="IS64">
            <v>0</v>
          </cell>
          <cell r="IT64">
            <v>0</v>
          </cell>
          <cell r="IU64">
            <v>0</v>
          </cell>
        </row>
        <row r="65">
          <cell r="A65" t="str">
            <v>CHMB IN</v>
          </cell>
          <cell r="B65" t="str">
            <v>Chambal Fertilizers &amp; Chemicals</v>
          </cell>
          <cell r="C65" t="str">
            <v>fertilizers</v>
          </cell>
          <cell r="D65">
            <v>4018.8</v>
          </cell>
          <cell r="E65">
            <v>4496.8999999999996</v>
          </cell>
          <cell r="F65">
            <v>6426.4</v>
          </cell>
          <cell r="G65">
            <v>4570.7</v>
          </cell>
          <cell r="H65">
            <v>4076.6</v>
          </cell>
          <cell r="I65">
            <v>4949.1000000000004</v>
          </cell>
          <cell r="J65">
            <v>8690.9</v>
          </cell>
          <cell r="K65">
            <v>4455.8999999999996</v>
          </cell>
          <cell r="L65">
            <v>4853.3</v>
          </cell>
          <cell r="M65">
            <v>6775.9</v>
          </cell>
          <cell r="N65">
            <v>10096.799999999999</v>
          </cell>
          <cell r="O65">
            <v>4321.8</v>
          </cell>
          <cell r="P65">
            <v>4332.2</v>
          </cell>
          <cell r="Q65">
            <v>7106.5</v>
          </cell>
          <cell r="R65">
            <v>10517.6</v>
          </cell>
          <cell r="S65">
            <v>5055.8</v>
          </cell>
          <cell r="T65">
            <v>5326.7</v>
          </cell>
          <cell r="U65">
            <v>7781.1</v>
          </cell>
          <cell r="V65">
            <v>7922.2</v>
          </cell>
          <cell r="W65">
            <v>4883.1000000000004</v>
          </cell>
          <cell r="X65">
            <v>5951.1</v>
          </cell>
          <cell r="Y65">
            <v>7207.4</v>
          </cell>
          <cell r="Z65">
            <v>8073.3</v>
          </cell>
          <cell r="AA65">
            <v>5969.5</v>
          </cell>
          <cell r="AB65">
            <v>8052.6959999999999</v>
          </cell>
          <cell r="AC65">
            <v>17289.866999999998</v>
          </cell>
          <cell r="AD65">
            <v>12376.95</v>
          </cell>
          <cell r="AE65">
            <v>8235.8479999999945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O65">
            <v>0</v>
          </cell>
          <cell r="AP65">
            <v>0</v>
          </cell>
          <cell r="AQ65">
            <v>0</v>
          </cell>
          <cell r="AR65">
            <v>0</v>
          </cell>
          <cell r="AS65">
            <v>0</v>
          </cell>
          <cell r="AT65">
            <v>0</v>
          </cell>
          <cell r="AU65">
            <v>0</v>
          </cell>
          <cell r="AV65">
            <v>0</v>
          </cell>
          <cell r="AW65">
            <v>0</v>
          </cell>
          <cell r="AX65">
            <v>0</v>
          </cell>
          <cell r="AY65">
            <v>0</v>
          </cell>
          <cell r="AZ65">
            <v>0</v>
          </cell>
          <cell r="BA65">
            <v>0</v>
          </cell>
          <cell r="BB65">
            <v>0</v>
          </cell>
          <cell r="BC65">
            <v>0</v>
          </cell>
          <cell r="BD65">
            <v>0</v>
          </cell>
          <cell r="BE65">
            <v>0</v>
          </cell>
          <cell r="BF65">
            <v>0</v>
          </cell>
          <cell r="BG65">
            <v>0</v>
          </cell>
          <cell r="BH65">
            <v>-2229.1999999999998</v>
          </cell>
          <cell r="BI65">
            <v>-2667.3999999999996</v>
          </cell>
          <cell r="BJ65">
            <v>-2958.8</v>
          </cell>
          <cell r="BK65">
            <v>-2720.1000000000004</v>
          </cell>
          <cell r="BL65">
            <v>-2734</v>
          </cell>
          <cell r="BM65">
            <v>-2901.5</v>
          </cell>
          <cell r="BN65">
            <v>-3236.9</v>
          </cell>
          <cell r="BO65">
            <v>-2809.9</v>
          </cell>
          <cell r="BP65">
            <v>-3693.4</v>
          </cell>
          <cell r="BQ65">
            <v>-4272.3</v>
          </cell>
          <cell r="BR65">
            <v>-4464.1000000000004</v>
          </cell>
          <cell r="BS65">
            <v>-3336.4</v>
          </cell>
          <cell r="BT65">
            <v>-2698.2</v>
          </cell>
          <cell r="BU65">
            <v>-3047.5</v>
          </cell>
          <cell r="BV65">
            <v>-3225.8999999999996</v>
          </cell>
          <cell r="BW65">
            <v>-2695.3999999999996</v>
          </cell>
          <cell r="BX65">
            <v>-3528.6000000000004</v>
          </cell>
          <cell r="BY65">
            <v>-4170</v>
          </cell>
          <cell r="BZ65">
            <v>-3849.5</v>
          </cell>
          <cell r="CA65">
            <v>-3123.3999999999996</v>
          </cell>
          <cell r="CB65">
            <v>-2992</v>
          </cell>
          <cell r="CC65">
            <v>-3169.7</v>
          </cell>
          <cell r="CD65">
            <v>-3719.2</v>
          </cell>
          <cell r="CE65">
            <v>-3544.2999999999993</v>
          </cell>
          <cell r="CF65">
            <v>-4280.152</v>
          </cell>
          <cell r="CG65">
            <v>-5004.0330000000004</v>
          </cell>
          <cell r="CH65">
            <v>-4485.07</v>
          </cell>
          <cell r="CI65">
            <v>-3673.6940000000004</v>
          </cell>
          <cell r="CJ65">
            <v>273.60000000000002</v>
          </cell>
          <cell r="CK65">
            <v>386.4</v>
          </cell>
          <cell r="CL65">
            <v>-439.6</v>
          </cell>
          <cell r="CM65">
            <v>117.8</v>
          </cell>
          <cell r="CN65">
            <v>754.2</v>
          </cell>
          <cell r="CO65">
            <v>1354.5</v>
          </cell>
          <cell r="CP65">
            <v>-2164.6999999999998</v>
          </cell>
          <cell r="CQ65">
            <v>19.100000000000001</v>
          </cell>
          <cell r="CR65">
            <v>972.7</v>
          </cell>
          <cell r="CS65">
            <v>1249.7</v>
          </cell>
          <cell r="CT65">
            <v>-2425.1</v>
          </cell>
          <cell r="CU65">
            <v>917.5</v>
          </cell>
          <cell r="CV65">
            <v>1622.7</v>
          </cell>
          <cell r="CW65">
            <v>1272.8</v>
          </cell>
          <cell r="CX65">
            <v>-3589.5</v>
          </cell>
          <cell r="CY65">
            <v>430.6</v>
          </cell>
          <cell r="CZ65">
            <v>888.4</v>
          </cell>
          <cell r="DA65">
            <v>-628.4</v>
          </cell>
          <cell r="DB65">
            <v>-564.6</v>
          </cell>
          <cell r="DC65">
            <v>1098.5</v>
          </cell>
          <cell r="DD65">
            <v>305.89999999999998</v>
          </cell>
          <cell r="DE65">
            <v>-626.6</v>
          </cell>
          <cell r="DF65">
            <v>-771.7</v>
          </cell>
          <cell r="DG65">
            <v>381.10000000000014</v>
          </cell>
          <cell r="DH65">
            <v>2432.5509999999999</v>
          </cell>
          <cell r="DI65">
            <v>-1799.9449999999999</v>
          </cell>
          <cell r="DJ65">
            <v>-999.99</v>
          </cell>
          <cell r="DK65">
            <v>852.54</v>
          </cell>
          <cell r="DL65">
            <v>-321.60000000000002</v>
          </cell>
          <cell r="DM65">
            <v>-452.6</v>
          </cell>
          <cell r="DN65">
            <v>-556.1</v>
          </cell>
          <cell r="DO65">
            <v>-503.9</v>
          </cell>
          <cell r="DP65">
            <v>-389.3</v>
          </cell>
          <cell r="DQ65">
            <v>-1611.6</v>
          </cell>
          <cell r="DR65">
            <v>-984.2</v>
          </cell>
          <cell r="DS65">
            <v>-194.2</v>
          </cell>
          <cell r="DT65">
            <v>-388.1</v>
          </cell>
          <cell r="DU65">
            <v>-1784.4</v>
          </cell>
          <cell r="DV65">
            <v>-867.9</v>
          </cell>
          <cell r="DW65">
            <v>-495.8</v>
          </cell>
          <cell r="DX65">
            <v>-1548</v>
          </cell>
          <cell r="DY65">
            <v>-2855.2</v>
          </cell>
          <cell r="DZ65">
            <v>-1125.8</v>
          </cell>
          <cell r="EA65">
            <v>-412.5</v>
          </cell>
          <cell r="EB65">
            <v>-516.20000000000005</v>
          </cell>
          <cell r="EC65">
            <v>-551.4</v>
          </cell>
          <cell r="ED65">
            <v>-960.9</v>
          </cell>
          <cell r="EE65">
            <v>-572.6</v>
          </cell>
          <cell r="EF65">
            <v>-793.4</v>
          </cell>
          <cell r="EG65">
            <v>-883.2</v>
          </cell>
          <cell r="EH65">
            <v>-738.5</v>
          </cell>
          <cell r="EI65">
            <v>-128.30000000000007</v>
          </cell>
          <cell r="EJ65">
            <v>-3300.096</v>
          </cell>
          <cell r="EK65">
            <v>-6718.62</v>
          </cell>
          <cell r="EL65">
            <v>-2964.8</v>
          </cell>
          <cell r="EM65">
            <v>-2658.2840000000001</v>
          </cell>
          <cell r="EN65">
            <v>-91.9</v>
          </cell>
          <cell r="EO65">
            <v>-114.4</v>
          </cell>
          <cell r="EP65">
            <v>-101.1</v>
          </cell>
          <cell r="EQ65">
            <v>-119.3</v>
          </cell>
          <cell r="ER65">
            <v>-115.8</v>
          </cell>
          <cell r="ES65">
            <v>-106.4</v>
          </cell>
          <cell r="ET65">
            <v>-122.8</v>
          </cell>
          <cell r="EU65">
            <v>-119.6</v>
          </cell>
          <cell r="EV65">
            <v>-124.6</v>
          </cell>
          <cell r="EW65">
            <v>-123.4</v>
          </cell>
          <cell r="EX65">
            <v>-130.9</v>
          </cell>
          <cell r="EY65">
            <v>-110.8</v>
          </cell>
          <cell r="EZ65">
            <v>-127</v>
          </cell>
          <cell r="FA65">
            <v>-159.30000000000001</v>
          </cell>
          <cell r="FB65">
            <v>-162.80000000000001</v>
          </cell>
          <cell r="FC65">
            <v>-173.9</v>
          </cell>
          <cell r="FD65">
            <v>-172.8</v>
          </cell>
          <cell r="FE65">
            <v>-182.2</v>
          </cell>
          <cell r="FF65">
            <v>-179.8</v>
          </cell>
          <cell r="FG65">
            <v>-157.69999999999999</v>
          </cell>
          <cell r="FH65">
            <v>-183.3</v>
          </cell>
          <cell r="FI65">
            <v>-192.4</v>
          </cell>
          <cell r="FJ65">
            <v>-184.4</v>
          </cell>
          <cell r="FK65">
            <v>-164.50000000000006</v>
          </cell>
          <cell r="FL65">
            <v>-210.66499999999999</v>
          </cell>
          <cell r="FM65">
            <v>-223.363</v>
          </cell>
          <cell r="FN65">
            <v>-221.23</v>
          </cell>
          <cell r="FO65">
            <v>-250.73799999999997</v>
          </cell>
          <cell r="FP65">
            <v>-650.70000000000005</v>
          </cell>
          <cell r="FQ65">
            <v>-708</v>
          </cell>
          <cell r="FR65">
            <v>-777.8</v>
          </cell>
          <cell r="FS65">
            <v>-543.29999999999995</v>
          </cell>
          <cell r="FT65">
            <v>-623.70000000000005</v>
          </cell>
          <cell r="FU65">
            <v>-670.1</v>
          </cell>
          <cell r="FV65">
            <v>-694.2</v>
          </cell>
          <cell r="FW65">
            <v>-793.4</v>
          </cell>
          <cell r="FX65">
            <v>-677.3</v>
          </cell>
          <cell r="FY65">
            <v>-733.5</v>
          </cell>
          <cell r="FZ65">
            <v>-765.3</v>
          </cell>
          <cell r="GA65">
            <v>-749.2</v>
          </cell>
          <cell r="GB65">
            <v>-759.2</v>
          </cell>
          <cell r="GC65">
            <v>-1174.9000000000001</v>
          </cell>
          <cell r="GD65">
            <v>-829.2</v>
          </cell>
          <cell r="GE65">
            <v>-1363.1</v>
          </cell>
          <cell r="GF65">
            <v>-895.8</v>
          </cell>
          <cell r="GG65">
            <v>-1023.1</v>
          </cell>
          <cell r="GH65">
            <v>-1004.3</v>
          </cell>
          <cell r="GI65">
            <v>-1265.4000000000001</v>
          </cell>
          <cell r="GJ65">
            <v>-1183.0999999999999</v>
          </cell>
          <cell r="GK65">
            <v>-1162.8</v>
          </cell>
          <cell r="GL65">
            <v>-1227.9000000000001</v>
          </cell>
          <cell r="GM65">
            <v>-1837.6</v>
          </cell>
          <cell r="GN65">
            <v>-1284.9089999999999</v>
          </cell>
          <cell r="GO65">
            <v>-2052.4389999999999</v>
          </cell>
          <cell r="GP65">
            <v>-1904.19</v>
          </cell>
          <cell r="GQ65">
            <v>-1821.254000000001</v>
          </cell>
          <cell r="GR65">
            <v>-351.7</v>
          </cell>
          <cell r="GS65">
            <v>-358.2</v>
          </cell>
          <cell r="GT65">
            <v>-358.2</v>
          </cell>
          <cell r="GU65">
            <v>-346.6</v>
          </cell>
          <cell r="GV65">
            <v>-350.1</v>
          </cell>
          <cell r="GW65">
            <v>-365.7</v>
          </cell>
          <cell r="GX65">
            <v>-367.2</v>
          </cell>
          <cell r="GY65">
            <v>-354.9</v>
          </cell>
          <cell r="GZ65">
            <v>-360.1</v>
          </cell>
          <cell r="HA65">
            <v>-362.8</v>
          </cell>
          <cell r="HB65">
            <v>-364.6</v>
          </cell>
          <cell r="HC65">
            <v>-349.2</v>
          </cell>
          <cell r="HD65">
            <v>-356.5</v>
          </cell>
          <cell r="HE65">
            <v>-395.8</v>
          </cell>
          <cell r="HF65">
            <v>-401.3</v>
          </cell>
          <cell r="HG65">
            <v>-401</v>
          </cell>
          <cell r="HH65">
            <v>-410.3</v>
          </cell>
          <cell r="HI65">
            <v>-448.5</v>
          </cell>
          <cell r="HJ65">
            <v>-450.3</v>
          </cell>
          <cell r="HK65">
            <v>-456.9</v>
          </cell>
          <cell r="HL65">
            <v>-457.8</v>
          </cell>
          <cell r="HM65">
            <v>-468.5</v>
          </cell>
          <cell r="HN65">
            <v>-467.3</v>
          </cell>
          <cell r="HO65">
            <v>-455.80000000000013</v>
          </cell>
          <cell r="HP65">
            <v>-466.08199999999999</v>
          </cell>
          <cell r="HQ65">
            <v>-582.399</v>
          </cell>
          <cell r="HR65">
            <v>-607.71</v>
          </cell>
          <cell r="HS65">
            <v>-615.20200000000011</v>
          </cell>
          <cell r="HT65">
            <v>0</v>
          </cell>
          <cell r="HU65">
            <v>0</v>
          </cell>
          <cell r="HV65">
            <v>0</v>
          </cell>
          <cell r="HW65">
            <v>0</v>
          </cell>
          <cell r="HX65">
            <v>0</v>
          </cell>
          <cell r="HY65">
            <v>0</v>
          </cell>
          <cell r="HZ65">
            <v>0</v>
          </cell>
          <cell r="IA65">
            <v>0</v>
          </cell>
          <cell r="IB65">
            <v>0</v>
          </cell>
          <cell r="IC65">
            <v>0</v>
          </cell>
          <cell r="ID65">
            <v>0</v>
          </cell>
          <cell r="IE65">
            <v>0</v>
          </cell>
          <cell r="IF65">
            <v>0</v>
          </cell>
          <cell r="IG65">
            <v>0</v>
          </cell>
          <cell r="IH65">
            <v>0</v>
          </cell>
          <cell r="II65">
            <v>0</v>
          </cell>
          <cell r="IJ65">
            <v>0</v>
          </cell>
          <cell r="IK65">
            <v>0</v>
          </cell>
          <cell r="IL65">
            <v>0</v>
          </cell>
          <cell r="IM65">
            <v>0</v>
          </cell>
          <cell r="IN65">
            <v>0</v>
          </cell>
          <cell r="IO65">
            <v>0</v>
          </cell>
          <cell r="IP65">
            <v>0</v>
          </cell>
          <cell r="IQ65">
            <v>0</v>
          </cell>
          <cell r="IR65">
            <v>0</v>
          </cell>
          <cell r="IS65">
            <v>0</v>
          </cell>
          <cell r="IT65">
            <v>0</v>
          </cell>
          <cell r="IU65">
            <v>0</v>
          </cell>
        </row>
        <row r="66">
          <cell r="A66" t="str">
            <v>RCF IN</v>
          </cell>
          <cell r="B66" t="str">
            <v>Rashtriya Chemicals &amp; Fert</v>
          </cell>
          <cell r="C66" t="str">
            <v>fertilizers</v>
          </cell>
          <cell r="D66">
            <v>0</v>
          </cell>
          <cell r="E66">
            <v>0</v>
          </cell>
          <cell r="F66">
            <v>0</v>
          </cell>
          <cell r="G66">
            <v>0</v>
          </cell>
          <cell r="H66">
            <v>0</v>
          </cell>
          <cell r="I66">
            <v>0</v>
          </cell>
          <cell r="J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0</v>
          </cell>
          <cell r="R66">
            <v>0</v>
          </cell>
          <cell r="S66">
            <v>0</v>
          </cell>
          <cell r="T66">
            <v>0</v>
          </cell>
          <cell r="U66">
            <v>0</v>
          </cell>
          <cell r="V66">
            <v>0</v>
          </cell>
          <cell r="W66">
            <v>0</v>
          </cell>
          <cell r="X66">
            <v>9563.9</v>
          </cell>
          <cell r="Y66">
            <v>14141.8</v>
          </cell>
          <cell r="Z66">
            <v>13659.9</v>
          </cell>
          <cell r="AA66">
            <v>13295.1</v>
          </cell>
          <cell r="AB66">
            <v>15606.8</v>
          </cell>
          <cell r="AC66">
            <v>26142.2</v>
          </cell>
          <cell r="AD66">
            <v>22782</v>
          </cell>
          <cell r="AE66">
            <v>19128.8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O66">
            <v>0</v>
          </cell>
          <cell r="AP66">
            <v>0</v>
          </cell>
          <cell r="AQ66">
            <v>0</v>
          </cell>
          <cell r="AR66">
            <v>0</v>
          </cell>
          <cell r="AS66">
            <v>0</v>
          </cell>
          <cell r="AT66">
            <v>0</v>
          </cell>
          <cell r="AU66">
            <v>0</v>
          </cell>
          <cell r="AV66">
            <v>0</v>
          </cell>
          <cell r="AW66">
            <v>0</v>
          </cell>
          <cell r="AX66">
            <v>0</v>
          </cell>
          <cell r="AY66">
            <v>0</v>
          </cell>
          <cell r="AZ66">
            <v>0</v>
          </cell>
          <cell r="BA66">
            <v>0</v>
          </cell>
          <cell r="BB66">
            <v>0</v>
          </cell>
          <cell r="BC66">
            <v>0</v>
          </cell>
          <cell r="BD66">
            <v>0</v>
          </cell>
          <cell r="BE66">
            <v>0</v>
          </cell>
          <cell r="BF66">
            <v>0</v>
          </cell>
          <cell r="BG66">
            <v>0</v>
          </cell>
          <cell r="BH66">
            <v>0</v>
          </cell>
          <cell r="BI66">
            <v>0</v>
          </cell>
          <cell r="BJ66">
            <v>0</v>
          </cell>
          <cell r="BK66">
            <v>0</v>
          </cell>
          <cell r="BL66">
            <v>0</v>
          </cell>
          <cell r="BM66">
            <v>0</v>
          </cell>
          <cell r="BN66">
            <v>0</v>
          </cell>
          <cell r="BO66">
            <v>0</v>
          </cell>
          <cell r="BP66">
            <v>0</v>
          </cell>
          <cell r="BQ66">
            <v>0</v>
          </cell>
          <cell r="BR66">
            <v>0</v>
          </cell>
          <cell r="BS66">
            <v>0</v>
          </cell>
          <cell r="BT66">
            <v>0</v>
          </cell>
          <cell r="BU66">
            <v>0</v>
          </cell>
          <cell r="BV66">
            <v>0</v>
          </cell>
          <cell r="BW66">
            <v>0</v>
          </cell>
          <cell r="BX66">
            <v>0</v>
          </cell>
          <cell r="BY66">
            <v>0</v>
          </cell>
          <cell r="BZ66">
            <v>0</v>
          </cell>
          <cell r="CA66">
            <v>0</v>
          </cell>
          <cell r="CB66">
            <v>-5373.2</v>
          </cell>
          <cell r="CC66">
            <v>-6402</v>
          </cell>
          <cell r="CD66">
            <v>-7419</v>
          </cell>
          <cell r="CE66">
            <v>-7578.7</v>
          </cell>
          <cell r="CF66">
            <v>-8095.5</v>
          </cell>
          <cell r="CG66">
            <v>-10432.1</v>
          </cell>
          <cell r="CH66">
            <v>-7993.4</v>
          </cell>
          <cell r="CI66">
            <v>-6907.9</v>
          </cell>
          <cell r="CJ66">
            <v>0</v>
          </cell>
          <cell r="CK66">
            <v>0</v>
          </cell>
          <cell r="CL66">
            <v>0</v>
          </cell>
          <cell r="CM66">
            <v>0</v>
          </cell>
          <cell r="CN66">
            <v>0</v>
          </cell>
          <cell r="CO66">
            <v>0</v>
          </cell>
          <cell r="CP66">
            <v>0</v>
          </cell>
          <cell r="CQ66">
            <v>0</v>
          </cell>
          <cell r="CR66">
            <v>0</v>
          </cell>
          <cell r="CS66">
            <v>0</v>
          </cell>
          <cell r="CT66">
            <v>0</v>
          </cell>
          <cell r="CU66">
            <v>0</v>
          </cell>
          <cell r="CV66">
            <v>0</v>
          </cell>
          <cell r="CW66">
            <v>0</v>
          </cell>
          <cell r="CX66">
            <v>0</v>
          </cell>
          <cell r="CY66">
            <v>0</v>
          </cell>
          <cell r="CZ66">
            <v>0</v>
          </cell>
          <cell r="DA66">
            <v>0</v>
          </cell>
          <cell r="DB66">
            <v>0</v>
          </cell>
          <cell r="DC66">
            <v>0</v>
          </cell>
          <cell r="DD66">
            <v>-900</v>
          </cell>
          <cell r="DE66">
            <v>-1013.3</v>
          </cell>
          <cell r="DF66">
            <v>1695.3</v>
          </cell>
          <cell r="DG66">
            <v>1517.5</v>
          </cell>
          <cell r="DH66">
            <v>2529.6999999999998</v>
          </cell>
          <cell r="DI66">
            <v>-2731.9</v>
          </cell>
          <cell r="DJ66">
            <v>921.9</v>
          </cell>
          <cell r="DK66">
            <v>-4567.2</v>
          </cell>
          <cell r="DL66">
            <v>0</v>
          </cell>
          <cell r="DM66">
            <v>0</v>
          </cell>
          <cell r="DN66">
            <v>0</v>
          </cell>
          <cell r="DO66">
            <v>0</v>
          </cell>
          <cell r="DP66">
            <v>0</v>
          </cell>
          <cell r="DQ66">
            <v>0</v>
          </cell>
          <cell r="DR66">
            <v>0</v>
          </cell>
          <cell r="DS66">
            <v>0</v>
          </cell>
          <cell r="DT66">
            <v>0</v>
          </cell>
          <cell r="DU66">
            <v>0</v>
          </cell>
          <cell r="DV66">
            <v>0</v>
          </cell>
          <cell r="DW66">
            <v>0</v>
          </cell>
          <cell r="DX66">
            <v>0</v>
          </cell>
          <cell r="DY66">
            <v>0</v>
          </cell>
          <cell r="DZ66">
            <v>0</v>
          </cell>
          <cell r="EA66">
            <v>0</v>
          </cell>
          <cell r="EB66">
            <v>0</v>
          </cell>
          <cell r="EC66">
            <v>0</v>
          </cell>
          <cell r="ED66">
            <v>0</v>
          </cell>
          <cell r="EE66">
            <v>0</v>
          </cell>
          <cell r="EF66">
            <v>-1179.2</v>
          </cell>
          <cell r="EG66">
            <v>-3964.8</v>
          </cell>
          <cell r="EH66">
            <v>-4232.8</v>
          </cell>
          <cell r="EI66">
            <v>-3467.1</v>
          </cell>
          <cell r="EJ66">
            <v>-5890.3</v>
          </cell>
          <cell r="EK66">
            <v>-8189.9</v>
          </cell>
          <cell r="EL66">
            <v>-10391</v>
          </cell>
          <cell r="EM66">
            <v>-2932.9</v>
          </cell>
          <cell r="EN66">
            <v>0</v>
          </cell>
          <cell r="EO66">
            <v>0</v>
          </cell>
          <cell r="EP66">
            <v>0</v>
          </cell>
          <cell r="EQ66">
            <v>0</v>
          </cell>
          <cell r="ER66">
            <v>0</v>
          </cell>
          <cell r="ES66">
            <v>0</v>
          </cell>
          <cell r="ET66">
            <v>0</v>
          </cell>
          <cell r="EU66">
            <v>0</v>
          </cell>
          <cell r="EV66">
            <v>0</v>
          </cell>
          <cell r="EW66">
            <v>0</v>
          </cell>
          <cell r="EX66">
            <v>0</v>
          </cell>
          <cell r="EY66">
            <v>0</v>
          </cell>
          <cell r="EZ66">
            <v>0</v>
          </cell>
          <cell r="FA66">
            <v>0</v>
          </cell>
          <cell r="FB66">
            <v>0</v>
          </cell>
          <cell r="FC66">
            <v>0</v>
          </cell>
          <cell r="FD66">
            <v>0</v>
          </cell>
          <cell r="FE66">
            <v>0</v>
          </cell>
          <cell r="FF66">
            <v>0</v>
          </cell>
          <cell r="FG66">
            <v>0</v>
          </cell>
          <cell r="FH66">
            <v>-546.70000000000005</v>
          </cell>
          <cell r="FI66">
            <v>-564.4</v>
          </cell>
          <cell r="FJ66">
            <v>-565.79999999999995</v>
          </cell>
          <cell r="FK66">
            <v>-617.1</v>
          </cell>
          <cell r="FL66">
            <v>-1342.7</v>
          </cell>
          <cell r="FM66">
            <v>-923.8</v>
          </cell>
          <cell r="FN66">
            <v>-766.4</v>
          </cell>
          <cell r="FO66">
            <v>-789.2</v>
          </cell>
          <cell r="FP66">
            <v>0</v>
          </cell>
          <cell r="FQ66">
            <v>0</v>
          </cell>
          <cell r="FR66">
            <v>0</v>
          </cell>
          <cell r="FS66">
            <v>0</v>
          </cell>
          <cell r="FT66">
            <v>0</v>
          </cell>
          <cell r="FU66">
            <v>0</v>
          </cell>
          <cell r="FV66">
            <v>0</v>
          </cell>
          <cell r="FW66">
            <v>0</v>
          </cell>
          <cell r="FX66">
            <v>0</v>
          </cell>
          <cell r="FY66">
            <v>0</v>
          </cell>
          <cell r="FZ66">
            <v>0</v>
          </cell>
          <cell r="GA66">
            <v>0</v>
          </cell>
          <cell r="GB66">
            <v>0</v>
          </cell>
          <cell r="GC66">
            <v>0</v>
          </cell>
          <cell r="GD66">
            <v>0</v>
          </cell>
          <cell r="GE66">
            <v>0</v>
          </cell>
          <cell r="GF66">
            <v>0</v>
          </cell>
          <cell r="GG66">
            <v>0</v>
          </cell>
          <cell r="GH66">
            <v>0</v>
          </cell>
          <cell r="GI66">
            <v>0</v>
          </cell>
          <cell r="GJ66">
            <v>-1212.9000000000001</v>
          </cell>
          <cell r="GK66">
            <v>-1497.3</v>
          </cell>
          <cell r="GL66">
            <v>-2006.9</v>
          </cell>
          <cell r="GM66">
            <v>-2542</v>
          </cell>
          <cell r="GN66">
            <v>-2196.5</v>
          </cell>
          <cell r="GO66">
            <v>-2323.3000000000002</v>
          </cell>
          <cell r="GP66">
            <v>-3676.4</v>
          </cell>
          <cell r="GQ66">
            <v>-3199.1</v>
          </cell>
          <cell r="GR66">
            <v>0</v>
          </cell>
          <cell r="GS66">
            <v>0</v>
          </cell>
          <cell r="GT66">
            <v>0</v>
          </cell>
          <cell r="GU66">
            <v>0</v>
          </cell>
          <cell r="GV66">
            <v>0</v>
          </cell>
          <cell r="GW66">
            <v>0</v>
          </cell>
          <cell r="GX66">
            <v>0</v>
          </cell>
          <cell r="GY66">
            <v>0</v>
          </cell>
          <cell r="GZ66">
            <v>0</v>
          </cell>
          <cell r="HA66">
            <v>0</v>
          </cell>
          <cell r="HB66">
            <v>0</v>
          </cell>
          <cell r="HC66">
            <v>0</v>
          </cell>
          <cell r="HD66">
            <v>0</v>
          </cell>
          <cell r="HE66">
            <v>0</v>
          </cell>
          <cell r="HF66">
            <v>0</v>
          </cell>
          <cell r="HG66">
            <v>0</v>
          </cell>
          <cell r="HH66">
            <v>0</v>
          </cell>
          <cell r="HI66">
            <v>0</v>
          </cell>
          <cell r="HJ66">
            <v>0</v>
          </cell>
          <cell r="HK66">
            <v>0</v>
          </cell>
          <cell r="HL66">
            <v>-196.6</v>
          </cell>
          <cell r="HM66">
            <v>-205.6</v>
          </cell>
          <cell r="HN66">
            <v>-207</v>
          </cell>
          <cell r="HO66">
            <v>-222.6</v>
          </cell>
          <cell r="HP66">
            <v>-210</v>
          </cell>
          <cell r="HQ66">
            <v>-211.8</v>
          </cell>
          <cell r="HR66">
            <v>-211.3</v>
          </cell>
          <cell r="HS66">
            <v>-233.2</v>
          </cell>
          <cell r="HT66">
            <v>0</v>
          </cell>
          <cell r="HU66">
            <v>0</v>
          </cell>
          <cell r="HV66">
            <v>0</v>
          </cell>
          <cell r="HW66">
            <v>0</v>
          </cell>
          <cell r="HX66">
            <v>0</v>
          </cell>
          <cell r="HY66">
            <v>0</v>
          </cell>
          <cell r="HZ66">
            <v>0</v>
          </cell>
          <cell r="IA66">
            <v>0</v>
          </cell>
          <cell r="IB66">
            <v>0</v>
          </cell>
          <cell r="IC66">
            <v>0</v>
          </cell>
          <cell r="ID66">
            <v>0</v>
          </cell>
          <cell r="IE66">
            <v>0</v>
          </cell>
          <cell r="IF66">
            <v>0</v>
          </cell>
          <cell r="IG66">
            <v>0</v>
          </cell>
          <cell r="IH66">
            <v>0</v>
          </cell>
          <cell r="II66">
            <v>0</v>
          </cell>
          <cell r="IJ66">
            <v>0</v>
          </cell>
          <cell r="IK66">
            <v>0</v>
          </cell>
          <cell r="IL66">
            <v>0</v>
          </cell>
          <cell r="IM66">
            <v>0</v>
          </cell>
          <cell r="IN66">
            <v>0</v>
          </cell>
          <cell r="IO66">
            <v>0</v>
          </cell>
          <cell r="IP66">
            <v>0</v>
          </cell>
          <cell r="IQ66">
            <v>0</v>
          </cell>
          <cell r="IR66">
            <v>0</v>
          </cell>
          <cell r="IS66">
            <v>0</v>
          </cell>
          <cell r="IT66">
            <v>0</v>
          </cell>
          <cell r="IU66">
            <v>0</v>
          </cell>
        </row>
        <row r="67">
          <cell r="A67" t="str">
            <v>NFCL IN</v>
          </cell>
          <cell r="B67" t="str">
            <v>Nagarjuna Fertilizers &amp; Chemicals</v>
          </cell>
          <cell r="C67" t="str">
            <v>fertilizers</v>
          </cell>
          <cell r="D67">
            <v>0</v>
          </cell>
          <cell r="E67">
            <v>0</v>
          </cell>
          <cell r="F67">
            <v>0</v>
          </cell>
          <cell r="G67">
            <v>0</v>
          </cell>
          <cell r="H67">
            <v>0</v>
          </cell>
          <cell r="I67">
            <v>0</v>
          </cell>
          <cell r="J67">
            <v>0</v>
          </cell>
          <cell r="K67">
            <v>0</v>
          </cell>
          <cell r="L67">
            <v>0</v>
          </cell>
          <cell r="M67">
            <v>0</v>
          </cell>
          <cell r="N67">
            <v>0</v>
          </cell>
          <cell r="O67">
            <v>0</v>
          </cell>
          <cell r="P67">
            <v>0</v>
          </cell>
          <cell r="Q67">
            <v>0</v>
          </cell>
          <cell r="R67">
            <v>0</v>
          </cell>
          <cell r="S67">
            <v>0</v>
          </cell>
          <cell r="T67">
            <v>0</v>
          </cell>
          <cell r="U67">
            <v>0</v>
          </cell>
          <cell r="V67">
            <v>0</v>
          </cell>
          <cell r="W67">
            <v>4200.3</v>
          </cell>
          <cell r="X67">
            <v>3003</v>
          </cell>
          <cell r="Y67">
            <v>6800.6</v>
          </cell>
          <cell r="Z67">
            <v>6242</v>
          </cell>
          <cell r="AA67">
            <v>5890.3</v>
          </cell>
          <cell r="AB67">
            <v>4335.54</v>
          </cell>
          <cell r="AC67">
            <v>0</v>
          </cell>
          <cell r="AD67">
            <v>0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O67">
            <v>0</v>
          </cell>
          <cell r="AP67">
            <v>0</v>
          </cell>
          <cell r="AQ67">
            <v>0</v>
          </cell>
          <cell r="AR67">
            <v>0</v>
          </cell>
          <cell r="AS67">
            <v>0</v>
          </cell>
          <cell r="AT67">
            <v>0</v>
          </cell>
          <cell r="AU67">
            <v>0</v>
          </cell>
          <cell r="AV67">
            <v>0</v>
          </cell>
          <cell r="AW67">
            <v>0</v>
          </cell>
          <cell r="AX67">
            <v>0</v>
          </cell>
          <cell r="AY67">
            <v>0</v>
          </cell>
          <cell r="AZ67">
            <v>0</v>
          </cell>
          <cell r="BA67">
            <v>0</v>
          </cell>
          <cell r="BB67">
            <v>0</v>
          </cell>
          <cell r="BC67">
            <v>0</v>
          </cell>
          <cell r="BD67">
            <v>0</v>
          </cell>
          <cell r="BE67">
            <v>0</v>
          </cell>
          <cell r="BF67">
            <v>0</v>
          </cell>
          <cell r="BG67">
            <v>0</v>
          </cell>
          <cell r="BH67">
            <v>0</v>
          </cell>
          <cell r="BI67">
            <v>0</v>
          </cell>
          <cell r="BJ67">
            <v>0</v>
          </cell>
          <cell r="BK67">
            <v>0</v>
          </cell>
          <cell r="BL67">
            <v>0</v>
          </cell>
          <cell r="BM67">
            <v>0</v>
          </cell>
          <cell r="BN67">
            <v>0</v>
          </cell>
          <cell r="BO67">
            <v>0</v>
          </cell>
          <cell r="BP67">
            <v>0</v>
          </cell>
          <cell r="BQ67">
            <v>0</v>
          </cell>
          <cell r="BR67">
            <v>0</v>
          </cell>
          <cell r="BS67">
            <v>0</v>
          </cell>
          <cell r="BT67">
            <v>0</v>
          </cell>
          <cell r="BU67">
            <v>0</v>
          </cell>
          <cell r="BV67">
            <v>0</v>
          </cell>
          <cell r="BW67">
            <v>0</v>
          </cell>
          <cell r="BX67">
            <v>0</v>
          </cell>
          <cell r="BY67">
            <v>0</v>
          </cell>
          <cell r="BZ67">
            <v>0</v>
          </cell>
          <cell r="CA67">
            <v>-1230.4000000000001</v>
          </cell>
          <cell r="CB67">
            <v>-1184</v>
          </cell>
          <cell r="CC67">
            <v>-1424.8</v>
          </cell>
          <cell r="CD67">
            <v>-1847.3</v>
          </cell>
          <cell r="CE67">
            <v>-1556.4</v>
          </cell>
          <cell r="CF67">
            <v>-1686.07</v>
          </cell>
          <cell r="CG67">
            <v>0</v>
          </cell>
          <cell r="CH67">
            <v>0</v>
          </cell>
          <cell r="CI67">
            <v>0</v>
          </cell>
          <cell r="CJ67">
            <v>0</v>
          </cell>
          <cell r="CK67">
            <v>0</v>
          </cell>
          <cell r="CL67">
            <v>0</v>
          </cell>
          <cell r="CM67">
            <v>0</v>
          </cell>
          <cell r="CN67">
            <v>0</v>
          </cell>
          <cell r="CO67">
            <v>0</v>
          </cell>
          <cell r="CP67">
            <v>0</v>
          </cell>
          <cell r="CQ67">
            <v>0</v>
          </cell>
          <cell r="CR67">
            <v>0</v>
          </cell>
          <cell r="CS67">
            <v>0</v>
          </cell>
          <cell r="CT67">
            <v>0</v>
          </cell>
          <cell r="CU67">
            <v>0</v>
          </cell>
          <cell r="CV67">
            <v>0</v>
          </cell>
          <cell r="CW67">
            <v>0</v>
          </cell>
          <cell r="CX67">
            <v>0</v>
          </cell>
          <cell r="CY67">
            <v>0</v>
          </cell>
          <cell r="CZ67">
            <v>0</v>
          </cell>
          <cell r="DA67">
            <v>0</v>
          </cell>
          <cell r="DB67">
            <v>0</v>
          </cell>
          <cell r="DC67">
            <v>-155.5</v>
          </cell>
          <cell r="DD67">
            <v>875.3</v>
          </cell>
          <cell r="DE67">
            <v>-479</v>
          </cell>
          <cell r="DF67">
            <v>723.6</v>
          </cell>
          <cell r="DG67">
            <v>-110.1</v>
          </cell>
          <cell r="DH67">
            <v>825.2</v>
          </cell>
          <cell r="DI67">
            <v>0</v>
          </cell>
          <cell r="DJ67">
            <v>0</v>
          </cell>
          <cell r="DK67">
            <v>0</v>
          </cell>
          <cell r="DL67">
            <v>0</v>
          </cell>
          <cell r="DM67">
            <v>0</v>
          </cell>
          <cell r="DN67">
            <v>0</v>
          </cell>
          <cell r="DO67">
            <v>0</v>
          </cell>
          <cell r="DP67">
            <v>0</v>
          </cell>
          <cell r="DQ67">
            <v>0</v>
          </cell>
          <cell r="DR67">
            <v>0</v>
          </cell>
          <cell r="DS67">
            <v>0</v>
          </cell>
          <cell r="DT67">
            <v>0</v>
          </cell>
          <cell r="DU67">
            <v>0</v>
          </cell>
          <cell r="DV67">
            <v>0</v>
          </cell>
          <cell r="DW67">
            <v>0</v>
          </cell>
          <cell r="DX67">
            <v>0</v>
          </cell>
          <cell r="DY67">
            <v>0</v>
          </cell>
          <cell r="DZ67">
            <v>0</v>
          </cell>
          <cell r="EA67">
            <v>0</v>
          </cell>
          <cell r="EB67">
            <v>0</v>
          </cell>
          <cell r="EC67">
            <v>0</v>
          </cell>
          <cell r="ED67">
            <v>0</v>
          </cell>
          <cell r="EE67">
            <v>-728.6</v>
          </cell>
          <cell r="EF67">
            <v>-593.29999999999995</v>
          </cell>
          <cell r="EG67">
            <v>-2282.6</v>
          </cell>
          <cell r="EH67">
            <v>-2327.5</v>
          </cell>
          <cell r="EI67">
            <v>-1207</v>
          </cell>
          <cell r="EJ67">
            <v>-816.82</v>
          </cell>
          <cell r="EK67">
            <v>0</v>
          </cell>
          <cell r="EL67">
            <v>0</v>
          </cell>
          <cell r="EM67">
            <v>0</v>
          </cell>
          <cell r="EN67">
            <v>0</v>
          </cell>
          <cell r="EO67">
            <v>0</v>
          </cell>
          <cell r="EP67">
            <v>0</v>
          </cell>
          <cell r="EQ67">
            <v>0</v>
          </cell>
          <cell r="ER67">
            <v>0</v>
          </cell>
          <cell r="ES67">
            <v>0</v>
          </cell>
          <cell r="ET67">
            <v>0</v>
          </cell>
          <cell r="EU67">
            <v>0</v>
          </cell>
          <cell r="EV67">
            <v>0</v>
          </cell>
          <cell r="EW67">
            <v>0</v>
          </cell>
          <cell r="EX67">
            <v>0</v>
          </cell>
          <cell r="EY67">
            <v>0</v>
          </cell>
          <cell r="EZ67">
            <v>0</v>
          </cell>
          <cell r="FA67">
            <v>0</v>
          </cell>
          <cell r="FB67">
            <v>0</v>
          </cell>
          <cell r="FC67">
            <v>0</v>
          </cell>
          <cell r="FD67">
            <v>0</v>
          </cell>
          <cell r="FE67">
            <v>0</v>
          </cell>
          <cell r="FF67">
            <v>0</v>
          </cell>
          <cell r="FG67">
            <v>-127.4</v>
          </cell>
          <cell r="FH67">
            <v>-118</v>
          </cell>
          <cell r="FI67">
            <v>-143.6</v>
          </cell>
          <cell r="FJ67">
            <v>-148.30000000000001</v>
          </cell>
          <cell r="FK67">
            <v>-183.4</v>
          </cell>
          <cell r="FL67">
            <v>-150.71</v>
          </cell>
          <cell r="FM67">
            <v>0</v>
          </cell>
          <cell r="FN67">
            <v>0</v>
          </cell>
          <cell r="FO67">
            <v>0</v>
          </cell>
          <cell r="FP67">
            <v>0</v>
          </cell>
          <cell r="FQ67">
            <v>0</v>
          </cell>
          <cell r="FR67">
            <v>0</v>
          </cell>
          <cell r="FS67">
            <v>0</v>
          </cell>
          <cell r="FT67">
            <v>0</v>
          </cell>
          <cell r="FU67">
            <v>0</v>
          </cell>
          <cell r="FV67">
            <v>0</v>
          </cell>
          <cell r="FW67">
            <v>0</v>
          </cell>
          <cell r="FX67">
            <v>0</v>
          </cell>
          <cell r="FY67">
            <v>0</v>
          </cell>
          <cell r="FZ67">
            <v>0</v>
          </cell>
          <cell r="GA67">
            <v>0</v>
          </cell>
          <cell r="GB67">
            <v>0</v>
          </cell>
          <cell r="GC67">
            <v>0</v>
          </cell>
          <cell r="GD67">
            <v>0</v>
          </cell>
          <cell r="GE67">
            <v>0</v>
          </cell>
          <cell r="GF67">
            <v>0</v>
          </cell>
          <cell r="GG67">
            <v>0</v>
          </cell>
          <cell r="GH67">
            <v>0</v>
          </cell>
          <cell r="GI67">
            <v>-1427.7</v>
          </cell>
          <cell r="GJ67">
            <v>-1221.0999999999999</v>
          </cell>
          <cell r="GK67">
            <v>-1719.4</v>
          </cell>
          <cell r="GL67">
            <v>-1901.6999999999998</v>
          </cell>
          <cell r="GM67">
            <v>-2066</v>
          </cell>
          <cell r="GN67">
            <v>-1689.0700000000002</v>
          </cell>
          <cell r="GO67">
            <v>0</v>
          </cell>
          <cell r="GP67">
            <v>0</v>
          </cell>
          <cell r="GQ67">
            <v>0</v>
          </cell>
          <cell r="GR67">
            <v>0</v>
          </cell>
          <cell r="GS67">
            <v>0</v>
          </cell>
          <cell r="GT67">
            <v>0</v>
          </cell>
          <cell r="GU67">
            <v>0</v>
          </cell>
          <cell r="GV67">
            <v>0</v>
          </cell>
          <cell r="GW67">
            <v>0</v>
          </cell>
          <cell r="GX67">
            <v>0</v>
          </cell>
          <cell r="GY67">
            <v>0</v>
          </cell>
          <cell r="GZ67">
            <v>0</v>
          </cell>
          <cell r="HA67">
            <v>0</v>
          </cell>
          <cell r="HB67">
            <v>0</v>
          </cell>
          <cell r="HC67">
            <v>0</v>
          </cell>
          <cell r="HD67">
            <v>0</v>
          </cell>
          <cell r="HE67">
            <v>0</v>
          </cell>
          <cell r="HF67">
            <v>0</v>
          </cell>
          <cell r="HG67">
            <v>0</v>
          </cell>
          <cell r="HH67">
            <v>0</v>
          </cell>
          <cell r="HI67">
            <v>0</v>
          </cell>
          <cell r="HJ67">
            <v>0</v>
          </cell>
          <cell r="HK67">
            <v>-308.10000000000002</v>
          </cell>
          <cell r="HL67">
            <v>-292.89999999999998</v>
          </cell>
          <cell r="HM67">
            <v>-295.8</v>
          </cell>
          <cell r="HN67">
            <v>-300.10000000000002</v>
          </cell>
          <cell r="HO67">
            <v>-312.7</v>
          </cell>
          <cell r="HP67">
            <v>-300.85000000000002</v>
          </cell>
          <cell r="HQ67">
            <v>0</v>
          </cell>
          <cell r="HR67">
            <v>0</v>
          </cell>
          <cell r="HS67">
            <v>0</v>
          </cell>
          <cell r="HT67">
            <v>0</v>
          </cell>
          <cell r="HU67">
            <v>0</v>
          </cell>
          <cell r="HV67">
            <v>0</v>
          </cell>
          <cell r="HW67">
            <v>0</v>
          </cell>
          <cell r="HX67">
            <v>0</v>
          </cell>
          <cell r="HY67">
            <v>0</v>
          </cell>
          <cell r="HZ67">
            <v>0</v>
          </cell>
          <cell r="IA67">
            <v>0</v>
          </cell>
          <cell r="IB67">
            <v>0</v>
          </cell>
          <cell r="IC67">
            <v>0</v>
          </cell>
          <cell r="ID67">
            <v>0</v>
          </cell>
          <cell r="IE67">
            <v>0</v>
          </cell>
          <cell r="IF67">
            <v>0</v>
          </cell>
          <cell r="IG67">
            <v>0</v>
          </cell>
          <cell r="IH67">
            <v>0</v>
          </cell>
          <cell r="II67">
            <v>0</v>
          </cell>
          <cell r="IJ67">
            <v>0</v>
          </cell>
          <cell r="IK67">
            <v>0</v>
          </cell>
          <cell r="IL67">
            <v>0</v>
          </cell>
          <cell r="IM67">
            <v>0</v>
          </cell>
          <cell r="IN67">
            <v>0</v>
          </cell>
          <cell r="IO67">
            <v>0</v>
          </cell>
          <cell r="IP67">
            <v>0</v>
          </cell>
          <cell r="IQ67">
            <v>0</v>
          </cell>
          <cell r="IR67">
            <v>0</v>
          </cell>
          <cell r="IS67">
            <v>0</v>
          </cell>
          <cell r="IT67">
            <v>0</v>
          </cell>
          <cell r="IU67">
            <v>0</v>
          </cell>
        </row>
        <row r="68">
          <cell r="A68" t="str">
            <v>BYRCS IN</v>
          </cell>
          <cell r="B68" t="str">
            <v>Bayer CropScience</v>
          </cell>
          <cell r="C68" t="str">
            <v>Agrochemicals &amp; seeds</v>
          </cell>
          <cell r="D68">
            <v>0</v>
          </cell>
          <cell r="E68">
            <v>0</v>
          </cell>
          <cell r="F68">
            <v>0</v>
          </cell>
          <cell r="G68">
            <v>1213.5999999999999</v>
          </cell>
          <cell r="H68">
            <v>1299.8</v>
          </cell>
          <cell r="I68">
            <v>1909.6</v>
          </cell>
          <cell r="J68">
            <v>4280.8999999999996</v>
          </cell>
          <cell r="K68">
            <v>1071.4000000000001</v>
          </cell>
          <cell r="L68">
            <v>1324</v>
          </cell>
          <cell r="M68">
            <v>2547.6</v>
          </cell>
          <cell r="N68">
            <v>2141.6</v>
          </cell>
          <cell r="O68">
            <v>1134.4000000000001</v>
          </cell>
          <cell r="P68">
            <v>1341.6</v>
          </cell>
          <cell r="Q68">
            <v>2167.4</v>
          </cell>
          <cell r="R68">
            <v>2210.1</v>
          </cell>
          <cell r="S68">
            <v>969.8</v>
          </cell>
          <cell r="T68">
            <v>1461.1</v>
          </cell>
          <cell r="U68">
            <v>2616.4</v>
          </cell>
          <cell r="V68">
            <v>2405.3000000000002</v>
          </cell>
          <cell r="W68">
            <v>1387.5</v>
          </cell>
          <cell r="X68">
            <v>3245.5</v>
          </cell>
          <cell r="Y68">
            <v>3680.1</v>
          </cell>
          <cell r="Z68">
            <v>2244</v>
          </cell>
          <cell r="AA68">
            <v>1827</v>
          </cell>
          <cell r="AB68">
            <v>4954</v>
          </cell>
          <cell r="AC68">
            <v>4351.4000000000005</v>
          </cell>
          <cell r="AD68">
            <v>2838.2</v>
          </cell>
          <cell r="AE68">
            <v>2192.1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O68">
            <v>0</v>
          </cell>
          <cell r="AP68">
            <v>0</v>
          </cell>
          <cell r="AQ68">
            <v>0</v>
          </cell>
          <cell r="AR68">
            <v>0</v>
          </cell>
          <cell r="AS68">
            <v>0</v>
          </cell>
          <cell r="AT68">
            <v>0</v>
          </cell>
          <cell r="AU68">
            <v>0</v>
          </cell>
          <cell r="AV68">
            <v>0</v>
          </cell>
          <cell r="AW68">
            <v>0</v>
          </cell>
          <cell r="AX68">
            <v>0</v>
          </cell>
          <cell r="AY68">
            <v>0</v>
          </cell>
          <cell r="AZ68">
            <v>0</v>
          </cell>
          <cell r="BA68">
            <v>0</v>
          </cell>
          <cell r="BB68">
            <v>0</v>
          </cell>
          <cell r="BC68">
            <v>0</v>
          </cell>
          <cell r="BD68">
            <v>0</v>
          </cell>
          <cell r="BE68">
            <v>0</v>
          </cell>
          <cell r="BF68">
            <v>246.2</v>
          </cell>
          <cell r="BG68">
            <v>0</v>
          </cell>
          <cell r="BH68">
            <v>0</v>
          </cell>
          <cell r="BI68">
            <v>0</v>
          </cell>
          <cell r="BJ68">
            <v>0</v>
          </cell>
          <cell r="BK68">
            <v>-354.2</v>
          </cell>
          <cell r="BL68">
            <v>-581.70000000000005</v>
          </cell>
          <cell r="BM68">
            <v>-739.4</v>
          </cell>
          <cell r="BN68">
            <v>-1541.8</v>
          </cell>
          <cell r="BO68">
            <v>-523.6</v>
          </cell>
          <cell r="BP68">
            <v>-762</v>
          </cell>
          <cell r="BQ68">
            <v>-966.8</v>
          </cell>
          <cell r="BR68">
            <v>-902.1</v>
          </cell>
          <cell r="BS68">
            <v>-453.6</v>
          </cell>
          <cell r="BT68">
            <v>-961.3</v>
          </cell>
          <cell r="BU68">
            <v>-999.4</v>
          </cell>
          <cell r="BV68">
            <v>-771.7</v>
          </cell>
          <cell r="BW68">
            <v>-597.6</v>
          </cell>
          <cell r="BX68">
            <v>-731.9</v>
          </cell>
          <cell r="BY68">
            <v>-991.6</v>
          </cell>
          <cell r="BZ68">
            <v>-790.7</v>
          </cell>
          <cell r="CA68">
            <v>-739.4</v>
          </cell>
          <cell r="CB68">
            <v>-436.6</v>
          </cell>
          <cell r="CC68">
            <v>-747.5</v>
          </cell>
          <cell r="CD68">
            <v>-468.8</v>
          </cell>
          <cell r="CE68">
            <v>-785.7</v>
          </cell>
          <cell r="CF68">
            <v>-767</v>
          </cell>
          <cell r="CG68">
            <v>-1221.5</v>
          </cell>
          <cell r="CH68">
            <v>-1019.2</v>
          </cell>
          <cell r="CI68">
            <v>-887.1</v>
          </cell>
          <cell r="CJ68">
            <v>0</v>
          </cell>
          <cell r="CK68">
            <v>0</v>
          </cell>
          <cell r="CL68">
            <v>0</v>
          </cell>
          <cell r="CM68">
            <v>-93.8</v>
          </cell>
          <cell r="CN68">
            <v>140.30000000000001</v>
          </cell>
          <cell r="CO68">
            <v>-40.4</v>
          </cell>
          <cell r="CP68">
            <v>-312.89999999999998</v>
          </cell>
          <cell r="CQ68">
            <v>114.1</v>
          </cell>
          <cell r="CR68">
            <v>246.2</v>
          </cell>
          <cell r="CS68">
            <v>44.1</v>
          </cell>
          <cell r="CT68">
            <v>-240.8</v>
          </cell>
          <cell r="CU68">
            <v>-178.5</v>
          </cell>
          <cell r="CV68">
            <v>375.1</v>
          </cell>
          <cell r="CW68">
            <v>27.8</v>
          </cell>
          <cell r="CX68">
            <v>-288.10000000000002</v>
          </cell>
          <cell r="CY68">
            <v>47.7</v>
          </cell>
          <cell r="CZ68">
            <v>190.3</v>
          </cell>
          <cell r="DA68">
            <v>127.3</v>
          </cell>
          <cell r="DB68">
            <v>-343.5</v>
          </cell>
          <cell r="DC68">
            <v>236.4</v>
          </cell>
          <cell r="DD68">
            <v>-189.4</v>
          </cell>
          <cell r="DE68">
            <v>-200.1</v>
          </cell>
          <cell r="DF68">
            <v>-427.9</v>
          </cell>
          <cell r="DG68">
            <v>202</v>
          </cell>
          <cell r="DH68">
            <v>848</v>
          </cell>
          <cell r="DI68">
            <v>-310.89999999999998</v>
          </cell>
          <cell r="DJ68">
            <v>-170.4</v>
          </cell>
          <cell r="DK68">
            <v>255.5</v>
          </cell>
          <cell r="DL68">
            <v>0</v>
          </cell>
          <cell r="DM68">
            <v>0</v>
          </cell>
          <cell r="DN68">
            <v>0</v>
          </cell>
          <cell r="DO68">
            <v>-176.2</v>
          </cell>
          <cell r="DP68">
            <v>-216.3</v>
          </cell>
          <cell r="DQ68">
            <v>-236.5</v>
          </cell>
          <cell r="DR68">
            <v>-480.8</v>
          </cell>
          <cell r="DS68">
            <v>-73.3</v>
          </cell>
          <cell r="DT68">
            <v>-40.6</v>
          </cell>
          <cell r="DU68">
            <v>-327.10000000000002</v>
          </cell>
          <cell r="DV68">
            <v>-192.7</v>
          </cell>
          <cell r="DW68">
            <v>-9.8000000000000007</v>
          </cell>
          <cell r="DX68">
            <v>-15.8</v>
          </cell>
          <cell r="DY68">
            <v>-235.3</v>
          </cell>
          <cell r="DZ68">
            <v>-249.3</v>
          </cell>
          <cell r="EA68">
            <v>-19.2</v>
          </cell>
          <cell r="EB68">
            <v>-253.5</v>
          </cell>
          <cell r="EC68">
            <v>-743.5</v>
          </cell>
          <cell r="ED68">
            <v>-399.1</v>
          </cell>
          <cell r="EE68">
            <v>-299.5</v>
          </cell>
          <cell r="EF68">
            <v>-1720.5</v>
          </cell>
          <cell r="EG68">
            <v>-1202.2</v>
          </cell>
          <cell r="EH68">
            <v>-400.7</v>
          </cell>
          <cell r="EI68">
            <v>-543.4</v>
          </cell>
          <cell r="EJ68">
            <v>-3405</v>
          </cell>
          <cell r="EK68">
            <v>-1015.4</v>
          </cell>
          <cell r="EL68">
            <v>-440.7</v>
          </cell>
          <cell r="EM68">
            <v>-785.3</v>
          </cell>
          <cell r="EN68">
            <v>0</v>
          </cell>
          <cell r="EO68">
            <v>0</v>
          </cell>
          <cell r="EP68">
            <v>0</v>
          </cell>
          <cell r="EQ68">
            <v>-144.5</v>
          </cell>
          <cell r="ER68">
            <v>-157.4</v>
          </cell>
          <cell r="ES68">
            <v>-144.80000000000001</v>
          </cell>
          <cell r="ET68">
            <v>-206.6</v>
          </cell>
          <cell r="EU68">
            <v>-160.30000000000001</v>
          </cell>
          <cell r="EV68">
            <v>-162.1</v>
          </cell>
          <cell r="EW68">
            <v>-144.69999999999999</v>
          </cell>
          <cell r="EX68">
            <v>-186.8</v>
          </cell>
          <cell r="EY68">
            <v>-139.1</v>
          </cell>
          <cell r="EZ68">
            <v>-145.19999999999999</v>
          </cell>
          <cell r="FA68">
            <v>-152.30000000000001</v>
          </cell>
          <cell r="FB68">
            <v>-137.6</v>
          </cell>
          <cell r="FC68">
            <v>-150.5</v>
          </cell>
          <cell r="FD68">
            <v>-185</v>
          </cell>
          <cell r="FE68">
            <v>-168.9</v>
          </cell>
          <cell r="FF68">
            <v>-169.6</v>
          </cell>
          <cell r="FG68">
            <v>-197.5</v>
          </cell>
          <cell r="FH68">
            <v>-217</v>
          </cell>
          <cell r="FI68">
            <v>-232.5</v>
          </cell>
          <cell r="FJ68">
            <v>-278.3</v>
          </cell>
          <cell r="FK68">
            <v>-296.39999999999998</v>
          </cell>
          <cell r="FL68">
            <v>-309</v>
          </cell>
          <cell r="FM68">
            <v>-323.39999999999998</v>
          </cell>
          <cell r="FN68">
            <v>-375.9</v>
          </cell>
          <cell r="FO68">
            <v>-334.8</v>
          </cell>
          <cell r="FP68">
            <v>0</v>
          </cell>
          <cell r="FQ68">
            <v>0</v>
          </cell>
          <cell r="FR68">
            <v>0</v>
          </cell>
          <cell r="FS68">
            <v>-248</v>
          </cell>
          <cell r="FT68">
            <v>-398.5</v>
          </cell>
          <cell r="FU68">
            <v>-364.1</v>
          </cell>
          <cell r="FV68">
            <v>-1267.8</v>
          </cell>
          <cell r="FW68">
            <v>-362.3</v>
          </cell>
          <cell r="FX68">
            <v>-490.7</v>
          </cell>
          <cell r="FY68">
            <v>-685.2</v>
          </cell>
          <cell r="FZ68">
            <v>-644.20000000000005</v>
          </cell>
          <cell r="GA68">
            <v>-341.7</v>
          </cell>
          <cell r="GB68">
            <v>-442.5</v>
          </cell>
          <cell r="GC68">
            <v>-508.1</v>
          </cell>
          <cell r="GD68">
            <v>-483.5</v>
          </cell>
          <cell r="GE68">
            <v>-290.2</v>
          </cell>
          <cell r="GF68">
            <v>-375.2</v>
          </cell>
          <cell r="GG68">
            <v>-355.6</v>
          </cell>
          <cell r="GH68">
            <v>-421.8</v>
          </cell>
          <cell r="GI68">
            <v>-389</v>
          </cell>
          <cell r="GJ68">
            <v>-550</v>
          </cell>
          <cell r="GK68">
            <v>-510.8</v>
          </cell>
          <cell r="GL68">
            <v>-659.6</v>
          </cell>
          <cell r="GM68">
            <v>-433.4</v>
          </cell>
          <cell r="GN68">
            <v>-760</v>
          </cell>
          <cell r="GO68">
            <v>-683.6</v>
          </cell>
          <cell r="GP68">
            <v>-877.9</v>
          </cell>
          <cell r="GQ68">
            <v>-603.6</v>
          </cell>
          <cell r="GR68">
            <v>0</v>
          </cell>
          <cell r="GS68">
            <v>0</v>
          </cell>
          <cell r="GT68">
            <v>0</v>
          </cell>
          <cell r="GU68">
            <v>-38.299999999999997</v>
          </cell>
          <cell r="GV68">
            <v>-38.4</v>
          </cell>
          <cell r="GW68">
            <v>-39.5</v>
          </cell>
          <cell r="GX68">
            <v>-179.3</v>
          </cell>
          <cell r="GY68">
            <v>-63.7</v>
          </cell>
          <cell r="GZ68">
            <v>-62.5</v>
          </cell>
          <cell r="HA68">
            <v>-61.6</v>
          </cell>
          <cell r="HB68">
            <v>-72.400000000000006</v>
          </cell>
          <cell r="HC68">
            <v>-54.6</v>
          </cell>
          <cell r="HD68">
            <v>-55.6</v>
          </cell>
          <cell r="HE68">
            <v>-58</v>
          </cell>
          <cell r="HF68">
            <v>-57.7</v>
          </cell>
          <cell r="HG68">
            <v>-53.1</v>
          </cell>
          <cell r="HH68">
            <v>-54.8</v>
          </cell>
          <cell r="HI68">
            <v>-55.2</v>
          </cell>
          <cell r="HJ68">
            <v>-55.5</v>
          </cell>
          <cell r="HK68">
            <v>-51.4</v>
          </cell>
          <cell r="HL68">
            <v>-50.9</v>
          </cell>
          <cell r="HM68">
            <v>-51.3</v>
          </cell>
          <cell r="HN68">
            <v>-52.2</v>
          </cell>
          <cell r="HO68">
            <v>-55.4</v>
          </cell>
          <cell r="HP68">
            <v>-59</v>
          </cell>
          <cell r="HQ68">
            <v>-56.7</v>
          </cell>
          <cell r="HR68">
            <v>-60.7</v>
          </cell>
          <cell r="HS68">
            <v>-63.9</v>
          </cell>
          <cell r="HT68">
            <v>0</v>
          </cell>
          <cell r="HU68">
            <v>0</v>
          </cell>
          <cell r="HV68">
            <v>0</v>
          </cell>
          <cell r="HW68">
            <v>0</v>
          </cell>
          <cell r="HX68">
            <v>0</v>
          </cell>
          <cell r="HY68">
            <v>0</v>
          </cell>
          <cell r="HZ68">
            <v>0</v>
          </cell>
          <cell r="IA68">
            <v>0</v>
          </cell>
          <cell r="IB68">
            <v>0</v>
          </cell>
          <cell r="IC68">
            <v>0</v>
          </cell>
          <cell r="ID68">
            <v>0</v>
          </cell>
          <cell r="IE68">
            <v>0</v>
          </cell>
          <cell r="IF68">
            <v>0</v>
          </cell>
          <cell r="IG68">
            <v>0</v>
          </cell>
          <cell r="IH68">
            <v>0</v>
          </cell>
          <cell r="II68">
            <v>0</v>
          </cell>
          <cell r="IJ68">
            <v>0</v>
          </cell>
          <cell r="IK68">
            <v>0</v>
          </cell>
          <cell r="IL68">
            <v>0</v>
          </cell>
          <cell r="IM68">
            <v>0</v>
          </cell>
          <cell r="IN68">
            <v>0</v>
          </cell>
          <cell r="IO68">
            <v>0</v>
          </cell>
          <cell r="IP68">
            <v>0</v>
          </cell>
          <cell r="IQ68">
            <v>0</v>
          </cell>
          <cell r="IR68">
            <v>0</v>
          </cell>
          <cell r="IS68">
            <v>0</v>
          </cell>
          <cell r="IT68">
            <v>0</v>
          </cell>
          <cell r="IU68">
            <v>0</v>
          </cell>
        </row>
        <row r="69">
          <cell r="A69" t="str">
            <v>KSCL IN</v>
          </cell>
          <cell r="B69" t="str">
            <v>Kaveri Seed Co</v>
          </cell>
          <cell r="C69" t="str">
            <v>Agrochemicals and Seeds</v>
          </cell>
          <cell r="D69">
            <v>0</v>
          </cell>
          <cell r="E69">
            <v>0</v>
          </cell>
          <cell r="F69">
            <v>0</v>
          </cell>
          <cell r="G69">
            <v>0</v>
          </cell>
          <cell r="H69">
            <v>0</v>
          </cell>
          <cell r="I69">
            <v>0</v>
          </cell>
          <cell r="J69">
            <v>0</v>
          </cell>
          <cell r="K69">
            <v>0</v>
          </cell>
          <cell r="L69">
            <v>0</v>
          </cell>
          <cell r="M69">
            <v>0</v>
          </cell>
          <cell r="N69">
            <v>0</v>
          </cell>
          <cell r="O69">
            <v>0</v>
          </cell>
          <cell r="P69">
            <v>0</v>
          </cell>
          <cell r="Q69">
            <v>0</v>
          </cell>
          <cell r="R69">
            <v>0</v>
          </cell>
          <cell r="S69">
            <v>0</v>
          </cell>
          <cell r="T69">
            <v>358.74399999999997</v>
          </cell>
          <cell r="U69">
            <v>82.959000000000003</v>
          </cell>
          <cell r="V69">
            <v>92.08</v>
          </cell>
          <cell r="W69">
            <v>123.93299999999999</v>
          </cell>
          <cell r="X69">
            <v>590.19999999999993</v>
          </cell>
          <cell r="Y69">
            <v>128.00800000000001</v>
          </cell>
          <cell r="Z69">
            <v>126.80500000000001</v>
          </cell>
          <cell r="AA69">
            <v>120.69</v>
          </cell>
          <cell r="AB69">
            <v>677.154</v>
          </cell>
          <cell r="AC69">
            <v>169.43899999999999</v>
          </cell>
          <cell r="AD69">
            <v>199.95</v>
          </cell>
          <cell r="AE69">
            <v>184.01900000000001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O69">
            <v>0</v>
          </cell>
          <cell r="AP69">
            <v>0</v>
          </cell>
          <cell r="AQ69">
            <v>0</v>
          </cell>
          <cell r="AR69">
            <v>0</v>
          </cell>
          <cell r="AS69">
            <v>0</v>
          </cell>
          <cell r="AT69">
            <v>0</v>
          </cell>
          <cell r="AU69">
            <v>0</v>
          </cell>
          <cell r="AV69">
            <v>0</v>
          </cell>
          <cell r="AW69">
            <v>0</v>
          </cell>
          <cell r="AX69">
            <v>0</v>
          </cell>
          <cell r="AY69">
            <v>0</v>
          </cell>
          <cell r="AZ69">
            <v>0</v>
          </cell>
          <cell r="BA69">
            <v>0</v>
          </cell>
          <cell r="BB69">
            <v>0</v>
          </cell>
          <cell r="BC69">
            <v>0</v>
          </cell>
          <cell r="BD69">
            <v>0</v>
          </cell>
          <cell r="BE69">
            <v>0</v>
          </cell>
          <cell r="BF69">
            <v>0</v>
          </cell>
          <cell r="BG69">
            <v>0</v>
          </cell>
          <cell r="BH69">
            <v>0</v>
          </cell>
          <cell r="BI69">
            <v>0</v>
          </cell>
          <cell r="BJ69">
            <v>0</v>
          </cell>
          <cell r="BK69">
            <v>0</v>
          </cell>
          <cell r="BL69">
            <v>0</v>
          </cell>
          <cell r="BM69">
            <v>0</v>
          </cell>
          <cell r="BN69">
            <v>0</v>
          </cell>
          <cell r="BO69">
            <v>0</v>
          </cell>
          <cell r="BP69">
            <v>0</v>
          </cell>
          <cell r="BQ69">
            <v>0</v>
          </cell>
          <cell r="BR69">
            <v>0</v>
          </cell>
          <cell r="BS69">
            <v>0</v>
          </cell>
          <cell r="BT69">
            <v>0</v>
          </cell>
          <cell r="BU69">
            <v>0</v>
          </cell>
          <cell r="BV69">
            <v>0</v>
          </cell>
          <cell r="BW69">
            <v>0</v>
          </cell>
          <cell r="BX69">
            <v>-229.50000000000003</v>
          </cell>
          <cell r="BY69">
            <v>-30.481999999999999</v>
          </cell>
          <cell r="BZ69">
            <v>-25.088000000000001</v>
          </cell>
          <cell r="CA69">
            <v>70.566000000000003</v>
          </cell>
          <cell r="CB69">
            <v>-272.77499999999998</v>
          </cell>
          <cell r="CC69">
            <v>-44.3</v>
          </cell>
          <cell r="CD69">
            <v>-29.861999999999998</v>
          </cell>
          <cell r="CE69">
            <v>-189.46</v>
          </cell>
          <cell r="CF69">
            <v>-241.11699999999999</v>
          </cell>
          <cell r="CG69">
            <v>-70.180000000000007</v>
          </cell>
          <cell r="CH69">
            <v>-92.436000000000007</v>
          </cell>
          <cell r="CI69">
            <v>-605.80899999999997</v>
          </cell>
          <cell r="CJ69">
            <v>0</v>
          </cell>
          <cell r="CK69">
            <v>0</v>
          </cell>
          <cell r="CL69">
            <v>0</v>
          </cell>
          <cell r="CM69">
            <v>0</v>
          </cell>
          <cell r="CN69">
            <v>0</v>
          </cell>
          <cell r="CO69">
            <v>0</v>
          </cell>
          <cell r="CP69">
            <v>0</v>
          </cell>
          <cell r="CQ69">
            <v>0</v>
          </cell>
          <cell r="CR69">
            <v>0</v>
          </cell>
          <cell r="CS69">
            <v>0</v>
          </cell>
          <cell r="CT69">
            <v>0</v>
          </cell>
          <cell r="CU69">
            <v>0</v>
          </cell>
          <cell r="CV69">
            <v>0</v>
          </cell>
          <cell r="CW69">
            <v>0</v>
          </cell>
          <cell r="CX69">
            <v>0</v>
          </cell>
          <cell r="CY69">
            <v>0</v>
          </cell>
          <cell r="CZ69">
            <v>17</v>
          </cell>
          <cell r="DA69">
            <v>-4.5339999999999998</v>
          </cell>
          <cell r="DB69">
            <v>-6.7380000000000004</v>
          </cell>
          <cell r="DC69">
            <v>-62.755000000000003</v>
          </cell>
          <cell r="DD69">
            <v>12.359</v>
          </cell>
          <cell r="DE69">
            <v>-6.6260000000000003</v>
          </cell>
          <cell r="DF69">
            <v>-14.975</v>
          </cell>
          <cell r="DG69">
            <v>136.82</v>
          </cell>
          <cell r="DH69">
            <v>-26.045999999999999</v>
          </cell>
          <cell r="DI69">
            <v>-3.9689999999999999</v>
          </cell>
          <cell r="DJ69">
            <v>21.867999999999999</v>
          </cell>
          <cell r="DK69">
            <v>542.71600000000001</v>
          </cell>
          <cell r="DL69">
            <v>0</v>
          </cell>
          <cell r="DM69">
            <v>0</v>
          </cell>
          <cell r="DN69">
            <v>0</v>
          </cell>
          <cell r="DO69">
            <v>0</v>
          </cell>
          <cell r="DP69">
            <v>0</v>
          </cell>
          <cell r="DQ69">
            <v>0</v>
          </cell>
          <cell r="DR69">
            <v>0</v>
          </cell>
          <cell r="DS69">
            <v>0</v>
          </cell>
          <cell r="DT69">
            <v>0</v>
          </cell>
          <cell r="DU69">
            <v>0</v>
          </cell>
          <cell r="DV69">
            <v>0</v>
          </cell>
          <cell r="DW69">
            <v>0</v>
          </cell>
          <cell r="DX69">
            <v>0</v>
          </cell>
          <cell r="DY69">
            <v>0</v>
          </cell>
          <cell r="DZ69">
            <v>0</v>
          </cell>
          <cell r="EA69">
            <v>0</v>
          </cell>
          <cell r="EB69">
            <v>0</v>
          </cell>
          <cell r="EC69">
            <v>0</v>
          </cell>
          <cell r="ED69">
            <v>0</v>
          </cell>
          <cell r="EE69">
            <v>0</v>
          </cell>
          <cell r="EF69">
            <v>0</v>
          </cell>
          <cell r="EG69">
            <v>0</v>
          </cell>
          <cell r="EH69">
            <v>0</v>
          </cell>
          <cell r="EI69">
            <v>0</v>
          </cell>
          <cell r="EJ69">
            <v>0</v>
          </cell>
          <cell r="EK69">
            <v>0</v>
          </cell>
          <cell r="EL69">
            <v>0</v>
          </cell>
          <cell r="EM69">
            <v>0</v>
          </cell>
          <cell r="EN69">
            <v>0</v>
          </cell>
          <cell r="EO69">
            <v>0</v>
          </cell>
          <cell r="EP69">
            <v>0</v>
          </cell>
          <cell r="EQ69">
            <v>0</v>
          </cell>
          <cell r="ER69">
            <v>0</v>
          </cell>
          <cell r="ES69">
            <v>0</v>
          </cell>
          <cell r="ET69">
            <v>0</v>
          </cell>
          <cell r="EU69">
            <v>0</v>
          </cell>
          <cell r="EV69">
            <v>0</v>
          </cell>
          <cell r="EW69">
            <v>0</v>
          </cell>
          <cell r="EX69">
            <v>0</v>
          </cell>
          <cell r="EY69">
            <v>0</v>
          </cell>
          <cell r="EZ69">
            <v>0</v>
          </cell>
          <cell r="FA69">
            <v>0</v>
          </cell>
          <cell r="FB69">
            <v>0</v>
          </cell>
          <cell r="FC69">
            <v>0</v>
          </cell>
          <cell r="FD69">
            <v>-8.0140000000000011</v>
          </cell>
          <cell r="FE69">
            <v>-7.3979999999999997</v>
          </cell>
          <cell r="FF69">
            <v>-8.5459999999999994</v>
          </cell>
          <cell r="FG69">
            <v>9.4320000000000004</v>
          </cell>
          <cell r="FH69">
            <v>-12.867999999999999</v>
          </cell>
          <cell r="FI69">
            <v>-10.622</v>
          </cell>
          <cell r="FJ69">
            <v>-12.505000000000001</v>
          </cell>
          <cell r="FK69">
            <v>-17.809999999999999</v>
          </cell>
          <cell r="FL69">
            <v>-16.239000000000001</v>
          </cell>
          <cell r="FM69">
            <v>-11.497</v>
          </cell>
          <cell r="FN69">
            <v>-24.088000000000001</v>
          </cell>
          <cell r="FO69">
            <v>-23.82</v>
          </cell>
          <cell r="FP69">
            <v>0</v>
          </cell>
          <cell r="FQ69">
            <v>0</v>
          </cell>
          <cell r="FR69">
            <v>0</v>
          </cell>
          <cell r="FS69">
            <v>0</v>
          </cell>
          <cell r="FT69">
            <v>0</v>
          </cell>
          <cell r="FU69">
            <v>0</v>
          </cell>
          <cell r="FV69">
            <v>0</v>
          </cell>
          <cell r="FW69">
            <v>0</v>
          </cell>
          <cell r="FX69">
            <v>0</v>
          </cell>
          <cell r="FY69">
            <v>0</v>
          </cell>
          <cell r="FZ69">
            <v>0</v>
          </cell>
          <cell r="GA69">
            <v>0</v>
          </cell>
          <cell r="GB69">
            <v>0</v>
          </cell>
          <cell r="GC69">
            <v>0</v>
          </cell>
          <cell r="GD69">
            <v>0</v>
          </cell>
          <cell r="GE69">
            <v>0</v>
          </cell>
          <cell r="GF69">
            <v>-51.082999999999998</v>
          </cell>
          <cell r="GG69">
            <v>-36.44</v>
          </cell>
          <cell r="GH69">
            <v>-39.454000000000001</v>
          </cell>
          <cell r="GI69">
            <v>39.04</v>
          </cell>
          <cell r="GJ69">
            <v>-120.459</v>
          </cell>
          <cell r="GK69">
            <v>-41.392000000000003</v>
          </cell>
          <cell r="GL69">
            <v>-47.613</v>
          </cell>
          <cell r="GM69">
            <v>-38.909999999999997</v>
          </cell>
          <cell r="GN69">
            <v>-170.762</v>
          </cell>
          <cell r="GO69">
            <v>-56.588000000000001</v>
          </cell>
          <cell r="GP69">
            <v>-66.495000000000005</v>
          </cell>
          <cell r="GQ69">
            <v>-76.3</v>
          </cell>
          <cell r="GR69">
            <v>0</v>
          </cell>
          <cell r="GS69">
            <v>0</v>
          </cell>
          <cell r="GT69">
            <v>0</v>
          </cell>
          <cell r="GU69">
            <v>0</v>
          </cell>
          <cell r="GV69">
            <v>0</v>
          </cell>
          <cell r="GW69">
            <v>0</v>
          </cell>
          <cell r="GX69">
            <v>0</v>
          </cell>
          <cell r="GY69">
            <v>0</v>
          </cell>
          <cell r="GZ69">
            <v>0</v>
          </cell>
          <cell r="HA69">
            <v>0</v>
          </cell>
          <cell r="HB69">
            <v>0</v>
          </cell>
          <cell r="HC69">
            <v>0</v>
          </cell>
          <cell r="HD69">
            <v>0</v>
          </cell>
          <cell r="HE69">
            <v>0</v>
          </cell>
          <cell r="HF69">
            <v>0</v>
          </cell>
          <cell r="HG69">
            <v>0</v>
          </cell>
          <cell r="HH69">
            <v>-1.9259999999999999</v>
          </cell>
          <cell r="HI69">
            <v>-1.982</v>
          </cell>
          <cell r="HJ69">
            <v>-3.444</v>
          </cell>
          <cell r="HK69">
            <v>5</v>
          </cell>
          <cell r="HL69">
            <v>-3.8999999999999995</v>
          </cell>
          <cell r="HM69">
            <v>-4.0910000000000002</v>
          </cell>
          <cell r="HN69">
            <v>-5.7850000000000001</v>
          </cell>
          <cell r="HO69">
            <v>-6.84</v>
          </cell>
          <cell r="HP69">
            <v>-7.1120000000000001</v>
          </cell>
          <cell r="HQ69">
            <v>-6.984</v>
          </cell>
          <cell r="HR69">
            <v>-8.6039999999999992</v>
          </cell>
          <cell r="HS69">
            <v>-9.4939999999999998</v>
          </cell>
          <cell r="HT69">
            <v>0</v>
          </cell>
          <cell r="HU69">
            <v>0</v>
          </cell>
          <cell r="HV69">
            <v>0</v>
          </cell>
          <cell r="HW69">
            <v>0</v>
          </cell>
          <cell r="HX69">
            <v>0</v>
          </cell>
          <cell r="HY69">
            <v>0</v>
          </cell>
          <cell r="HZ69">
            <v>0</v>
          </cell>
          <cell r="IA69">
            <v>0</v>
          </cell>
          <cell r="IB69">
            <v>0</v>
          </cell>
          <cell r="IC69">
            <v>0</v>
          </cell>
          <cell r="ID69">
            <v>0</v>
          </cell>
          <cell r="IE69">
            <v>0</v>
          </cell>
          <cell r="IF69">
            <v>0</v>
          </cell>
          <cell r="IG69">
            <v>0</v>
          </cell>
          <cell r="IH69">
            <v>0</v>
          </cell>
          <cell r="II69">
            <v>0</v>
          </cell>
          <cell r="IJ69">
            <v>0</v>
          </cell>
          <cell r="IK69">
            <v>0</v>
          </cell>
          <cell r="IL69">
            <v>0</v>
          </cell>
          <cell r="IM69">
            <v>0</v>
          </cell>
          <cell r="IN69">
            <v>0</v>
          </cell>
          <cell r="IO69">
            <v>0</v>
          </cell>
          <cell r="IP69">
            <v>0</v>
          </cell>
          <cell r="IQ69">
            <v>0</v>
          </cell>
          <cell r="IR69">
            <v>0</v>
          </cell>
          <cell r="IS69">
            <v>0</v>
          </cell>
          <cell r="IT69">
            <v>0</v>
          </cell>
          <cell r="IU69">
            <v>0</v>
          </cell>
        </row>
        <row r="70">
          <cell r="A70" t="str">
            <v>MCHM IN</v>
          </cell>
          <cell r="B70" t="str">
            <v>Monsanto India</v>
          </cell>
          <cell r="C70" t="str">
            <v>Agrochemicals &amp; Seeds</v>
          </cell>
          <cell r="D70">
            <v>0</v>
          </cell>
          <cell r="E70">
            <v>0</v>
          </cell>
          <cell r="F70">
            <v>0</v>
          </cell>
          <cell r="G70">
            <v>0</v>
          </cell>
          <cell r="H70">
            <v>0</v>
          </cell>
          <cell r="I70">
            <v>0</v>
          </cell>
          <cell r="J70">
            <v>0</v>
          </cell>
          <cell r="K70">
            <v>0</v>
          </cell>
          <cell r="L70">
            <v>0</v>
          </cell>
          <cell r="M70">
            <v>0</v>
          </cell>
          <cell r="N70">
            <v>0</v>
          </cell>
          <cell r="O70">
            <v>0</v>
          </cell>
          <cell r="P70">
            <v>0</v>
          </cell>
          <cell r="Q70">
            <v>0</v>
          </cell>
          <cell r="R70">
            <v>0</v>
          </cell>
          <cell r="S70">
            <v>0</v>
          </cell>
          <cell r="T70">
            <v>358.74399999999997</v>
          </cell>
          <cell r="U70">
            <v>82.959000000000003</v>
          </cell>
          <cell r="V70">
            <v>92.08</v>
          </cell>
          <cell r="W70">
            <v>123.93299999999999</v>
          </cell>
          <cell r="X70">
            <v>590.19999999999993</v>
          </cell>
          <cell r="Y70">
            <v>128.00800000000001</v>
          </cell>
          <cell r="Z70">
            <v>126.80500000000001</v>
          </cell>
          <cell r="AA70">
            <v>120.69</v>
          </cell>
          <cell r="AB70">
            <v>677.154</v>
          </cell>
          <cell r="AC70">
            <v>169.43899999999999</v>
          </cell>
          <cell r="AD70">
            <v>199.95</v>
          </cell>
          <cell r="AE70">
            <v>184.01900000000001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O70">
            <v>0</v>
          </cell>
          <cell r="AP70">
            <v>0</v>
          </cell>
          <cell r="AQ70">
            <v>0</v>
          </cell>
          <cell r="AR70">
            <v>0</v>
          </cell>
          <cell r="AS70">
            <v>0</v>
          </cell>
          <cell r="AT70">
            <v>0</v>
          </cell>
          <cell r="AU70">
            <v>0</v>
          </cell>
          <cell r="AV70">
            <v>0</v>
          </cell>
          <cell r="AW70">
            <v>0</v>
          </cell>
          <cell r="AX70">
            <v>0</v>
          </cell>
          <cell r="AY70">
            <v>0</v>
          </cell>
          <cell r="AZ70">
            <v>0</v>
          </cell>
          <cell r="BA70">
            <v>0</v>
          </cell>
          <cell r="BB70">
            <v>0</v>
          </cell>
          <cell r="BC70">
            <v>0</v>
          </cell>
          <cell r="BD70">
            <v>0</v>
          </cell>
          <cell r="BE70">
            <v>0</v>
          </cell>
          <cell r="BF70">
            <v>0</v>
          </cell>
          <cell r="BG70">
            <v>0</v>
          </cell>
          <cell r="BH70">
            <v>0</v>
          </cell>
          <cell r="BI70">
            <v>0</v>
          </cell>
          <cell r="BJ70">
            <v>0</v>
          </cell>
          <cell r="BK70">
            <v>0</v>
          </cell>
          <cell r="BL70">
            <v>0</v>
          </cell>
          <cell r="BM70">
            <v>0</v>
          </cell>
          <cell r="BN70">
            <v>0</v>
          </cell>
          <cell r="BO70">
            <v>0</v>
          </cell>
          <cell r="BP70">
            <v>0</v>
          </cell>
          <cell r="BQ70">
            <v>0</v>
          </cell>
          <cell r="BR70">
            <v>0</v>
          </cell>
          <cell r="BS70">
            <v>0</v>
          </cell>
          <cell r="BT70">
            <v>0</v>
          </cell>
          <cell r="BU70">
            <v>0</v>
          </cell>
          <cell r="BV70">
            <v>0</v>
          </cell>
          <cell r="BW70">
            <v>0</v>
          </cell>
          <cell r="BX70">
            <v>-229.50000000000003</v>
          </cell>
          <cell r="BY70">
            <v>-30.481999999999999</v>
          </cell>
          <cell r="BZ70">
            <v>-25.088000000000001</v>
          </cell>
          <cell r="CA70">
            <v>70.566000000000003</v>
          </cell>
          <cell r="CB70">
            <v>-272.77499999999998</v>
          </cell>
          <cell r="CC70">
            <v>-44.3</v>
          </cell>
          <cell r="CD70">
            <v>-29.861999999999998</v>
          </cell>
          <cell r="CE70">
            <v>-189.46</v>
          </cell>
          <cell r="CF70">
            <v>-241.11699999999999</v>
          </cell>
          <cell r="CG70">
            <v>-70.180000000000007</v>
          </cell>
          <cell r="CH70">
            <v>-92.436000000000007</v>
          </cell>
          <cell r="CI70">
            <v>-605.80899999999997</v>
          </cell>
          <cell r="CJ70">
            <v>0</v>
          </cell>
          <cell r="CK70">
            <v>0</v>
          </cell>
          <cell r="CL70">
            <v>0</v>
          </cell>
          <cell r="CM70">
            <v>0</v>
          </cell>
          <cell r="CN70">
            <v>0</v>
          </cell>
          <cell r="CO70">
            <v>0</v>
          </cell>
          <cell r="CP70">
            <v>0</v>
          </cell>
          <cell r="CQ70">
            <v>0</v>
          </cell>
          <cell r="CR70">
            <v>0</v>
          </cell>
          <cell r="CS70">
            <v>0</v>
          </cell>
          <cell r="CT70">
            <v>0</v>
          </cell>
          <cell r="CU70">
            <v>0</v>
          </cell>
          <cell r="CV70">
            <v>0</v>
          </cell>
          <cell r="CW70">
            <v>0</v>
          </cell>
          <cell r="CX70">
            <v>0</v>
          </cell>
          <cell r="CY70">
            <v>0</v>
          </cell>
          <cell r="CZ70">
            <v>17</v>
          </cell>
          <cell r="DA70">
            <v>-4.5339999999999998</v>
          </cell>
          <cell r="DB70">
            <v>-6.7380000000000004</v>
          </cell>
          <cell r="DC70">
            <v>-62.755000000000003</v>
          </cell>
          <cell r="DD70">
            <v>12.359</v>
          </cell>
          <cell r="DE70">
            <v>-6.6260000000000003</v>
          </cell>
          <cell r="DF70">
            <v>-14.975</v>
          </cell>
          <cell r="DG70">
            <v>136.82</v>
          </cell>
          <cell r="DH70">
            <v>-26.045999999999999</v>
          </cell>
          <cell r="DI70">
            <v>-3.9689999999999999</v>
          </cell>
          <cell r="DJ70">
            <v>21.867999999999999</v>
          </cell>
          <cell r="DK70">
            <v>542.71600000000001</v>
          </cell>
          <cell r="DL70">
            <v>0</v>
          </cell>
          <cell r="DM70">
            <v>0</v>
          </cell>
          <cell r="DN70">
            <v>0</v>
          </cell>
          <cell r="DO70">
            <v>0</v>
          </cell>
          <cell r="DP70">
            <v>0</v>
          </cell>
          <cell r="DQ70">
            <v>0</v>
          </cell>
          <cell r="DR70">
            <v>0</v>
          </cell>
          <cell r="DS70">
            <v>0</v>
          </cell>
          <cell r="DT70">
            <v>0</v>
          </cell>
          <cell r="DU70">
            <v>0</v>
          </cell>
          <cell r="DV70">
            <v>0</v>
          </cell>
          <cell r="DW70">
            <v>0</v>
          </cell>
          <cell r="DX70">
            <v>0</v>
          </cell>
          <cell r="DY70">
            <v>0</v>
          </cell>
          <cell r="DZ70">
            <v>0</v>
          </cell>
          <cell r="EA70">
            <v>0</v>
          </cell>
          <cell r="EB70">
            <v>0</v>
          </cell>
          <cell r="EC70">
            <v>0</v>
          </cell>
          <cell r="ED70">
            <v>0</v>
          </cell>
          <cell r="EE70">
            <v>0</v>
          </cell>
          <cell r="EF70">
            <v>0</v>
          </cell>
          <cell r="EG70">
            <v>0</v>
          </cell>
          <cell r="EH70">
            <v>0</v>
          </cell>
          <cell r="EI70">
            <v>0</v>
          </cell>
          <cell r="EJ70">
            <v>0</v>
          </cell>
          <cell r="EK70">
            <v>0</v>
          </cell>
          <cell r="EL70">
            <v>0</v>
          </cell>
          <cell r="EM70">
            <v>0</v>
          </cell>
          <cell r="EN70">
            <v>0</v>
          </cell>
          <cell r="EO70">
            <v>0</v>
          </cell>
          <cell r="EP70">
            <v>0</v>
          </cell>
          <cell r="EQ70">
            <v>0</v>
          </cell>
          <cell r="ER70">
            <v>0</v>
          </cell>
          <cell r="ES70">
            <v>0</v>
          </cell>
          <cell r="ET70">
            <v>0</v>
          </cell>
          <cell r="EU70">
            <v>0</v>
          </cell>
          <cell r="EV70">
            <v>0</v>
          </cell>
          <cell r="EW70">
            <v>0</v>
          </cell>
          <cell r="EX70">
            <v>0</v>
          </cell>
          <cell r="EY70">
            <v>0</v>
          </cell>
          <cell r="EZ70">
            <v>0</v>
          </cell>
          <cell r="FA70">
            <v>0</v>
          </cell>
          <cell r="FB70">
            <v>0</v>
          </cell>
          <cell r="FC70">
            <v>0</v>
          </cell>
          <cell r="FD70">
            <v>-8.0140000000000011</v>
          </cell>
          <cell r="FE70">
            <v>-7.3979999999999997</v>
          </cell>
          <cell r="FF70">
            <v>-8.5459999999999994</v>
          </cell>
          <cell r="FG70">
            <v>9.4320000000000004</v>
          </cell>
          <cell r="FH70">
            <v>-12.867999999999999</v>
          </cell>
          <cell r="FI70">
            <v>-10.622</v>
          </cell>
          <cell r="FJ70">
            <v>-12.505000000000001</v>
          </cell>
          <cell r="FK70">
            <v>-17.809999999999999</v>
          </cell>
          <cell r="FL70">
            <v>-16.239000000000001</v>
          </cell>
          <cell r="FM70">
            <v>-11.497</v>
          </cell>
          <cell r="FN70">
            <v>-24.088000000000001</v>
          </cell>
          <cell r="FO70">
            <v>-23.82</v>
          </cell>
          <cell r="FP70">
            <v>0</v>
          </cell>
          <cell r="FQ70">
            <v>0</v>
          </cell>
          <cell r="FR70">
            <v>0</v>
          </cell>
          <cell r="FS70">
            <v>0</v>
          </cell>
          <cell r="FT70">
            <v>0</v>
          </cell>
          <cell r="FU70">
            <v>0</v>
          </cell>
          <cell r="FV70">
            <v>0</v>
          </cell>
          <cell r="FW70">
            <v>0</v>
          </cell>
          <cell r="FX70">
            <v>0</v>
          </cell>
          <cell r="FY70">
            <v>0</v>
          </cell>
          <cell r="FZ70">
            <v>0</v>
          </cell>
          <cell r="GA70">
            <v>0</v>
          </cell>
          <cell r="GB70">
            <v>0</v>
          </cell>
          <cell r="GC70">
            <v>0</v>
          </cell>
          <cell r="GD70">
            <v>0</v>
          </cell>
          <cell r="GE70">
            <v>0</v>
          </cell>
          <cell r="GF70">
            <v>-51.082999999999998</v>
          </cell>
          <cell r="GG70">
            <v>-36.44</v>
          </cell>
          <cell r="GH70">
            <v>-39.454000000000001</v>
          </cell>
          <cell r="GI70">
            <v>39.04</v>
          </cell>
          <cell r="GJ70">
            <v>-120.459</v>
          </cell>
          <cell r="GK70">
            <v>-41.392000000000003</v>
          </cell>
          <cell r="GL70">
            <v>-47.613</v>
          </cell>
          <cell r="GM70">
            <v>-38.909999999999997</v>
          </cell>
          <cell r="GN70">
            <v>-170.762</v>
          </cell>
          <cell r="GO70">
            <v>-56.588000000000001</v>
          </cell>
          <cell r="GP70">
            <v>-66.495000000000005</v>
          </cell>
          <cell r="GQ70">
            <v>-76.3</v>
          </cell>
          <cell r="GR70">
            <v>0</v>
          </cell>
          <cell r="GS70">
            <v>0</v>
          </cell>
          <cell r="GT70">
            <v>0</v>
          </cell>
          <cell r="GU70">
            <v>0</v>
          </cell>
          <cell r="GV70">
            <v>0</v>
          </cell>
          <cell r="GW70">
            <v>0</v>
          </cell>
          <cell r="GX70">
            <v>0</v>
          </cell>
          <cell r="GY70">
            <v>0</v>
          </cell>
          <cell r="GZ70">
            <v>0</v>
          </cell>
          <cell r="HA70">
            <v>0</v>
          </cell>
          <cell r="HB70">
            <v>0</v>
          </cell>
          <cell r="HC70">
            <v>0</v>
          </cell>
          <cell r="HD70">
            <v>0</v>
          </cell>
          <cell r="HE70">
            <v>0</v>
          </cell>
          <cell r="HF70">
            <v>0</v>
          </cell>
          <cell r="HG70">
            <v>0</v>
          </cell>
          <cell r="HH70">
            <v>-1.9259999999999999</v>
          </cell>
          <cell r="HI70">
            <v>-1.982</v>
          </cell>
          <cell r="HJ70">
            <v>-3.444</v>
          </cell>
          <cell r="HK70">
            <v>5</v>
          </cell>
          <cell r="HL70">
            <v>-3.8999999999999995</v>
          </cell>
          <cell r="HM70">
            <v>-4.0910000000000002</v>
          </cell>
          <cell r="HN70">
            <v>-5.7850000000000001</v>
          </cell>
          <cell r="HO70">
            <v>-6.84</v>
          </cell>
          <cell r="HP70">
            <v>-7.1120000000000001</v>
          </cell>
          <cell r="HQ70">
            <v>-6.984</v>
          </cell>
          <cell r="HR70">
            <v>-8.6039999999999992</v>
          </cell>
          <cell r="HS70">
            <v>-9.4939999999999998</v>
          </cell>
          <cell r="HT70">
            <v>0</v>
          </cell>
          <cell r="HU70">
            <v>0</v>
          </cell>
          <cell r="HV70">
            <v>0</v>
          </cell>
          <cell r="HW70">
            <v>0</v>
          </cell>
          <cell r="HX70">
            <v>0</v>
          </cell>
          <cell r="HY70">
            <v>0</v>
          </cell>
          <cell r="HZ70">
            <v>0</v>
          </cell>
          <cell r="IA70">
            <v>0</v>
          </cell>
          <cell r="IB70">
            <v>0</v>
          </cell>
          <cell r="IC70">
            <v>0</v>
          </cell>
          <cell r="ID70">
            <v>0</v>
          </cell>
          <cell r="IE70">
            <v>0</v>
          </cell>
          <cell r="IF70">
            <v>0</v>
          </cell>
          <cell r="IG70">
            <v>0</v>
          </cell>
          <cell r="IH70">
            <v>0</v>
          </cell>
          <cell r="II70">
            <v>0</v>
          </cell>
          <cell r="IJ70">
            <v>0</v>
          </cell>
          <cell r="IK70">
            <v>0</v>
          </cell>
          <cell r="IL70">
            <v>0</v>
          </cell>
          <cell r="IM70">
            <v>0</v>
          </cell>
          <cell r="IN70">
            <v>0</v>
          </cell>
          <cell r="IO70">
            <v>0</v>
          </cell>
          <cell r="IP70">
            <v>0</v>
          </cell>
          <cell r="IQ70">
            <v>0</v>
          </cell>
          <cell r="IR70">
            <v>0</v>
          </cell>
          <cell r="IS70">
            <v>0</v>
          </cell>
          <cell r="IT70">
            <v>0</v>
          </cell>
          <cell r="IU70">
            <v>0</v>
          </cell>
        </row>
        <row r="71">
          <cell r="A71" t="str">
            <v>RALI IN</v>
          </cell>
          <cell r="B71" t="str">
            <v>Rallis India</v>
          </cell>
          <cell r="C71" t="str">
            <v>Agrochemicals and Seeds</v>
          </cell>
          <cell r="D71">
            <v>0</v>
          </cell>
          <cell r="E71">
            <v>0</v>
          </cell>
          <cell r="F71">
            <v>0</v>
          </cell>
          <cell r="G71">
            <v>0</v>
          </cell>
          <cell r="H71">
            <v>0</v>
          </cell>
          <cell r="I71">
            <v>0</v>
          </cell>
          <cell r="J71">
            <v>0</v>
          </cell>
          <cell r="K71">
            <v>0</v>
          </cell>
          <cell r="L71">
            <v>0</v>
          </cell>
          <cell r="M71">
            <v>0</v>
          </cell>
          <cell r="N71">
            <v>0</v>
          </cell>
          <cell r="O71">
            <v>1221.9000000000001</v>
          </cell>
          <cell r="P71">
            <v>1368.3</v>
          </cell>
          <cell r="Q71">
            <v>2314.1</v>
          </cell>
          <cell r="R71">
            <v>1805</v>
          </cell>
          <cell r="S71">
            <v>1278.0999999999999</v>
          </cell>
          <cell r="T71">
            <v>1408.6</v>
          </cell>
          <cell r="U71">
            <v>2319.1999999999998</v>
          </cell>
          <cell r="V71">
            <v>1862</v>
          </cell>
          <cell r="W71">
            <v>1424.2</v>
          </cell>
          <cell r="X71">
            <v>1285.8</v>
          </cell>
          <cell r="Y71">
            <v>2748.7</v>
          </cell>
          <cell r="Z71">
            <v>2016.4</v>
          </cell>
          <cell r="AA71">
            <v>1556.5000000000002</v>
          </cell>
          <cell r="AB71">
            <v>1869.8</v>
          </cell>
          <cell r="AC71">
            <v>2847.9</v>
          </cell>
          <cell r="AD71">
            <v>2076.3000000000002</v>
          </cell>
          <cell r="AE71">
            <v>1652.7999999999997</v>
          </cell>
          <cell r="AF71">
            <v>0</v>
          </cell>
          <cell r="AG71">
            <v>0</v>
          </cell>
          <cell r="AH71">
            <v>0</v>
          </cell>
          <cell r="AI71">
            <v>0</v>
          </cell>
          <cell r="AJ71">
            <v>0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O71">
            <v>0</v>
          </cell>
          <cell r="AP71">
            <v>0</v>
          </cell>
          <cell r="AQ71">
            <v>-85.2</v>
          </cell>
          <cell r="AR71">
            <v>-146.19999999999999</v>
          </cell>
          <cell r="AS71">
            <v>-216.8</v>
          </cell>
          <cell r="AT71">
            <v>-138.9</v>
          </cell>
          <cell r="AU71">
            <v>-97.6</v>
          </cell>
          <cell r="AV71">
            <v>-117.4</v>
          </cell>
          <cell r="AW71">
            <v>-202</v>
          </cell>
          <cell r="AX71">
            <v>-140.1</v>
          </cell>
          <cell r="AY71">
            <v>-111.9</v>
          </cell>
          <cell r="AZ71">
            <v>-106.7</v>
          </cell>
          <cell r="BA71">
            <v>-281</v>
          </cell>
          <cell r="BB71">
            <v>-185</v>
          </cell>
          <cell r="BC71">
            <v>-113.19999999999997</v>
          </cell>
          <cell r="BD71">
            <v>-118.3</v>
          </cell>
          <cell r="BE71">
            <v>0</v>
          </cell>
          <cell r="BF71">
            <v>0</v>
          </cell>
          <cell r="BG71">
            <v>0</v>
          </cell>
          <cell r="BH71">
            <v>0</v>
          </cell>
          <cell r="BI71">
            <v>0</v>
          </cell>
          <cell r="BJ71">
            <v>0</v>
          </cell>
          <cell r="BK71">
            <v>0</v>
          </cell>
          <cell r="BL71">
            <v>0</v>
          </cell>
          <cell r="BM71">
            <v>0</v>
          </cell>
          <cell r="BN71">
            <v>0</v>
          </cell>
          <cell r="BO71">
            <v>0</v>
          </cell>
          <cell r="BP71">
            <v>0</v>
          </cell>
          <cell r="BQ71">
            <v>0</v>
          </cell>
          <cell r="BR71">
            <v>0</v>
          </cell>
          <cell r="BS71">
            <v>-589</v>
          </cell>
          <cell r="BT71">
            <v>-660.5</v>
          </cell>
          <cell r="BU71">
            <v>-976.6</v>
          </cell>
          <cell r="BV71">
            <v>-706.7</v>
          </cell>
          <cell r="BW71">
            <v>-584.4</v>
          </cell>
          <cell r="BX71">
            <v>-547.6</v>
          </cell>
          <cell r="BY71">
            <v>-912.2</v>
          </cell>
          <cell r="BZ71">
            <v>-790.7</v>
          </cell>
          <cell r="CA71">
            <v>-544.20000000000005</v>
          </cell>
          <cell r="CB71">
            <v>-625.29999999999995</v>
          </cell>
          <cell r="CC71">
            <v>-1165.5</v>
          </cell>
          <cell r="CD71">
            <v>-873.7</v>
          </cell>
          <cell r="CE71">
            <v>-775.2</v>
          </cell>
          <cell r="CF71">
            <v>-898.4</v>
          </cell>
          <cell r="CG71">
            <v>-1551.5</v>
          </cell>
          <cell r="CH71">
            <v>-1229</v>
          </cell>
          <cell r="CI71">
            <v>-807.70000000000039</v>
          </cell>
          <cell r="CJ71">
            <v>0</v>
          </cell>
          <cell r="CK71">
            <v>0</v>
          </cell>
          <cell r="CL71">
            <v>0</v>
          </cell>
          <cell r="CM71">
            <v>0</v>
          </cell>
          <cell r="CN71">
            <v>0</v>
          </cell>
          <cell r="CO71">
            <v>0</v>
          </cell>
          <cell r="CP71">
            <v>0</v>
          </cell>
          <cell r="CQ71">
            <v>0</v>
          </cell>
          <cell r="CR71">
            <v>0</v>
          </cell>
          <cell r="CS71">
            <v>0</v>
          </cell>
          <cell r="CT71">
            <v>0</v>
          </cell>
          <cell r="CU71">
            <v>-42.4</v>
          </cell>
          <cell r="CV71">
            <v>116.1</v>
          </cell>
          <cell r="CW71">
            <v>141</v>
          </cell>
          <cell r="CX71">
            <v>6.4</v>
          </cell>
          <cell r="CY71">
            <v>26.5</v>
          </cell>
          <cell r="CZ71">
            <v>70.8</v>
          </cell>
          <cell r="DA71">
            <v>-311.8</v>
          </cell>
          <cell r="DB71">
            <v>-63.2</v>
          </cell>
          <cell r="DC71">
            <v>22.8</v>
          </cell>
          <cell r="DD71">
            <v>241.7</v>
          </cell>
          <cell r="DE71">
            <v>-218.6</v>
          </cell>
          <cell r="DF71">
            <v>5.9</v>
          </cell>
          <cell r="DG71">
            <v>50.300000000000011</v>
          </cell>
          <cell r="DH71">
            <v>45.2</v>
          </cell>
          <cell r="DI71">
            <v>201.7</v>
          </cell>
          <cell r="DJ71">
            <v>-50.4</v>
          </cell>
          <cell r="DK71">
            <v>-167.7</v>
          </cell>
          <cell r="DL71">
            <v>0</v>
          </cell>
          <cell r="DM71">
            <v>0</v>
          </cell>
          <cell r="DN71">
            <v>0</v>
          </cell>
          <cell r="DO71">
            <v>0</v>
          </cell>
          <cell r="DP71">
            <v>0</v>
          </cell>
          <cell r="DQ71">
            <v>0</v>
          </cell>
          <cell r="DR71">
            <v>0</v>
          </cell>
          <cell r="DS71">
            <v>0</v>
          </cell>
          <cell r="DT71">
            <v>0</v>
          </cell>
          <cell r="DU71">
            <v>0</v>
          </cell>
          <cell r="DV71">
            <v>0</v>
          </cell>
          <cell r="DW71">
            <v>7.8</v>
          </cell>
          <cell r="DX71">
            <v>-157.19999999999999</v>
          </cell>
          <cell r="DY71">
            <v>-434</v>
          </cell>
          <cell r="DZ71">
            <v>-325.39999999999998</v>
          </cell>
          <cell r="EA71">
            <v>-147.69999999999999</v>
          </cell>
          <cell r="EB71">
            <v>-307.5</v>
          </cell>
          <cell r="EC71">
            <v>-173.9</v>
          </cell>
          <cell r="ED71">
            <v>-290.2</v>
          </cell>
          <cell r="EE71">
            <v>-186.2</v>
          </cell>
          <cell r="EF71">
            <v>-327.39999999999998</v>
          </cell>
          <cell r="EG71">
            <v>-61.5</v>
          </cell>
          <cell r="EH71">
            <v>-233.7</v>
          </cell>
          <cell r="EI71">
            <v>-101.40000000000003</v>
          </cell>
          <cell r="EJ71">
            <v>-174.5</v>
          </cell>
          <cell r="EK71">
            <v>-142.6</v>
          </cell>
          <cell r="EL71">
            <v>-92.4</v>
          </cell>
          <cell r="EM71">
            <v>-188.29999999999995</v>
          </cell>
          <cell r="EN71">
            <v>0</v>
          </cell>
          <cell r="EO71">
            <v>0</v>
          </cell>
          <cell r="EP71">
            <v>0</v>
          </cell>
          <cell r="EQ71">
            <v>0</v>
          </cell>
          <cell r="ER71">
            <v>0</v>
          </cell>
          <cell r="ES71">
            <v>0</v>
          </cell>
          <cell r="ET71">
            <v>0</v>
          </cell>
          <cell r="EU71">
            <v>0</v>
          </cell>
          <cell r="EV71">
            <v>0</v>
          </cell>
          <cell r="EW71">
            <v>0</v>
          </cell>
          <cell r="EX71">
            <v>0</v>
          </cell>
          <cell r="EY71">
            <v>-148</v>
          </cell>
          <cell r="EZ71">
            <v>-130.1</v>
          </cell>
          <cell r="FA71">
            <v>-139.9</v>
          </cell>
          <cell r="FB71">
            <v>-133.4</v>
          </cell>
          <cell r="FC71">
            <v>-113.1</v>
          </cell>
          <cell r="FD71">
            <v>-134.69999999999999</v>
          </cell>
          <cell r="FE71">
            <v>-148.80000000000001</v>
          </cell>
          <cell r="FF71">
            <v>-149.80000000000001</v>
          </cell>
          <cell r="FG71">
            <v>-118.7</v>
          </cell>
          <cell r="FH71">
            <v>-131.1</v>
          </cell>
          <cell r="FI71">
            <v>-170.9</v>
          </cell>
          <cell r="FJ71">
            <v>-147.19999999999999</v>
          </cell>
          <cell r="FK71">
            <v>-164.29999999999998</v>
          </cell>
          <cell r="FL71">
            <v>-198.1</v>
          </cell>
          <cell r="FM71">
            <v>-169.7</v>
          </cell>
          <cell r="FN71">
            <v>-157.19999999999999</v>
          </cell>
          <cell r="FO71">
            <v>-139.29999999999998</v>
          </cell>
          <cell r="FP71">
            <v>0</v>
          </cell>
          <cell r="FQ71">
            <v>0</v>
          </cell>
          <cell r="FR71">
            <v>0</v>
          </cell>
          <cell r="FS71">
            <v>0</v>
          </cell>
          <cell r="FT71">
            <v>0</v>
          </cell>
          <cell r="FU71">
            <v>0</v>
          </cell>
          <cell r="FV71">
            <v>0</v>
          </cell>
          <cell r="FW71">
            <v>0</v>
          </cell>
          <cell r="FX71">
            <v>0</v>
          </cell>
          <cell r="FY71">
            <v>0</v>
          </cell>
          <cell r="FZ71">
            <v>0</v>
          </cell>
          <cell r="GA71">
            <v>-312.60000000000002</v>
          </cell>
          <cell r="GB71">
            <v>-292.8</v>
          </cell>
          <cell r="GC71">
            <v>-443.7</v>
          </cell>
          <cell r="GD71">
            <v>-364.5</v>
          </cell>
          <cell r="GE71">
            <v>-301</v>
          </cell>
          <cell r="GF71">
            <v>-283.8</v>
          </cell>
          <cell r="GG71">
            <v>-472.5</v>
          </cell>
          <cell r="GH71">
            <v>-296</v>
          </cell>
          <cell r="GI71">
            <v>-363.1</v>
          </cell>
          <cell r="GJ71">
            <v>-275.39999999999998</v>
          </cell>
          <cell r="GK71">
            <v>-423</v>
          </cell>
          <cell r="GL71">
            <v>-383.4</v>
          </cell>
          <cell r="GM71">
            <v>-344.00000000000011</v>
          </cell>
          <cell r="GN71">
            <v>-356.1</v>
          </cell>
          <cell r="GO71">
            <v>-479</v>
          </cell>
          <cell r="GP71">
            <v>-313.5</v>
          </cell>
          <cell r="GQ71">
            <v>-300.89999999999998</v>
          </cell>
          <cell r="GR71">
            <v>0</v>
          </cell>
          <cell r="GS71">
            <v>0</v>
          </cell>
          <cell r="GT71">
            <v>0</v>
          </cell>
          <cell r="GU71">
            <v>0</v>
          </cell>
          <cell r="GV71">
            <v>0</v>
          </cell>
          <cell r="GW71">
            <v>0</v>
          </cell>
          <cell r="GX71">
            <v>0</v>
          </cell>
          <cell r="GY71">
            <v>0</v>
          </cell>
          <cell r="GZ71">
            <v>0</v>
          </cell>
          <cell r="HA71">
            <v>0</v>
          </cell>
          <cell r="HB71">
            <v>0</v>
          </cell>
          <cell r="HC71">
            <v>-39</v>
          </cell>
          <cell r="HD71">
            <v>-39</v>
          </cell>
          <cell r="HE71">
            <v>-43.2</v>
          </cell>
          <cell r="HF71">
            <v>-41.4</v>
          </cell>
          <cell r="HG71">
            <v>-41.5</v>
          </cell>
          <cell r="HH71">
            <v>-42.8</v>
          </cell>
          <cell r="HI71">
            <v>-38.9</v>
          </cell>
          <cell r="HJ71">
            <v>-41.1</v>
          </cell>
          <cell r="HK71">
            <v>-36.700000000000003</v>
          </cell>
          <cell r="HL71">
            <v>-36.799999999999997</v>
          </cell>
          <cell r="HM71">
            <v>-39.700000000000003</v>
          </cell>
          <cell r="HN71">
            <v>-35.5</v>
          </cell>
          <cell r="HO71">
            <v>-38.699999999999989</v>
          </cell>
          <cell r="HP71">
            <v>-40.4</v>
          </cell>
          <cell r="HQ71">
            <v>-39.1</v>
          </cell>
          <cell r="HR71">
            <v>-38.6</v>
          </cell>
          <cell r="HS71">
            <v>-51.6</v>
          </cell>
          <cell r="HT71">
            <v>0</v>
          </cell>
          <cell r="HU71">
            <v>0</v>
          </cell>
          <cell r="HV71">
            <v>0</v>
          </cell>
          <cell r="HW71">
            <v>0</v>
          </cell>
          <cell r="HX71">
            <v>0</v>
          </cell>
          <cell r="HY71">
            <v>0</v>
          </cell>
          <cell r="HZ71">
            <v>0</v>
          </cell>
          <cell r="IA71">
            <v>0</v>
          </cell>
          <cell r="IB71">
            <v>0</v>
          </cell>
          <cell r="IC71">
            <v>0</v>
          </cell>
          <cell r="ID71">
            <v>0</v>
          </cell>
          <cell r="IE71">
            <v>0</v>
          </cell>
          <cell r="IF71">
            <v>0</v>
          </cell>
          <cell r="IG71">
            <v>0</v>
          </cell>
          <cell r="IH71">
            <v>0</v>
          </cell>
          <cell r="II71">
            <v>0</v>
          </cell>
          <cell r="IJ71">
            <v>0</v>
          </cell>
          <cell r="IK71">
            <v>0</v>
          </cell>
          <cell r="IL71">
            <v>0</v>
          </cell>
          <cell r="IM71">
            <v>0</v>
          </cell>
          <cell r="IN71">
            <v>0</v>
          </cell>
          <cell r="IO71">
            <v>0</v>
          </cell>
          <cell r="IP71">
            <v>0</v>
          </cell>
          <cell r="IQ71">
            <v>0</v>
          </cell>
          <cell r="IR71">
            <v>0</v>
          </cell>
          <cell r="IS71">
            <v>0</v>
          </cell>
          <cell r="IT71">
            <v>0</v>
          </cell>
          <cell r="IU71">
            <v>0</v>
          </cell>
        </row>
        <row r="72">
          <cell r="A72" t="str">
            <v>TTCH IN</v>
          </cell>
          <cell r="B72" t="str">
            <v>Tata Chemicals</v>
          </cell>
          <cell r="C72" t="str">
            <v>Chemicals</v>
          </cell>
          <cell r="D72">
            <v>0</v>
          </cell>
          <cell r="E72">
            <v>0</v>
          </cell>
          <cell r="F72">
            <v>0</v>
          </cell>
          <cell r="G72">
            <v>0</v>
          </cell>
          <cell r="H72">
            <v>0</v>
          </cell>
          <cell r="I72">
            <v>0</v>
          </cell>
          <cell r="J72">
            <v>0</v>
          </cell>
          <cell r="K72">
            <v>0</v>
          </cell>
          <cell r="L72">
            <v>0</v>
          </cell>
          <cell r="M72">
            <v>7523</v>
          </cell>
          <cell r="N72">
            <v>10696.7</v>
          </cell>
          <cell r="O72">
            <v>7526</v>
          </cell>
          <cell r="P72">
            <v>5392.5</v>
          </cell>
          <cell r="Q72">
            <v>10328.4</v>
          </cell>
          <cell r="R72">
            <v>12909.2</v>
          </cell>
          <cell r="S72">
            <v>7898.5</v>
          </cell>
          <cell r="T72">
            <v>7988.2</v>
          </cell>
          <cell r="U72">
            <v>11659.4</v>
          </cell>
          <cell r="V72">
            <v>13442.8</v>
          </cell>
          <cell r="W72">
            <v>8461.7000000000007</v>
          </cell>
          <cell r="X72">
            <v>7083.5</v>
          </cell>
          <cell r="Y72">
            <v>12551.2</v>
          </cell>
          <cell r="Z72">
            <v>12240.3</v>
          </cell>
          <cell r="AA72">
            <v>9275.5000000000036</v>
          </cell>
          <cell r="AB72">
            <v>12073.7</v>
          </cell>
          <cell r="AC72">
            <v>36002.600000000006</v>
          </cell>
          <cell r="AD72">
            <v>25505.7</v>
          </cell>
          <cell r="AE72">
            <v>10045.000000000004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0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O72">
            <v>-232.8</v>
          </cell>
          <cell r="AP72">
            <v>-305.3</v>
          </cell>
          <cell r="AQ72">
            <v>-330.4</v>
          </cell>
          <cell r="AR72">
            <v>-292.7</v>
          </cell>
          <cell r="AS72">
            <v>-363.1</v>
          </cell>
          <cell r="AT72">
            <v>-330.4</v>
          </cell>
          <cell r="AU72">
            <v>-367.6</v>
          </cell>
          <cell r="AV72">
            <v>-413.6</v>
          </cell>
          <cell r="AW72">
            <v>-399.7</v>
          </cell>
          <cell r="AX72">
            <v>-369.9</v>
          </cell>
          <cell r="AY72">
            <v>-431.2</v>
          </cell>
          <cell r="AZ72">
            <v>-394.2</v>
          </cell>
          <cell r="BA72">
            <v>0</v>
          </cell>
          <cell r="BB72">
            <v>0</v>
          </cell>
          <cell r="BC72">
            <v>0</v>
          </cell>
          <cell r="BD72">
            <v>0</v>
          </cell>
          <cell r="BE72">
            <v>0</v>
          </cell>
          <cell r="BF72">
            <v>0</v>
          </cell>
          <cell r="BG72">
            <v>0</v>
          </cell>
          <cell r="BH72">
            <v>0</v>
          </cell>
          <cell r="BI72">
            <v>0</v>
          </cell>
          <cell r="BJ72">
            <v>0</v>
          </cell>
          <cell r="BK72">
            <v>0</v>
          </cell>
          <cell r="BL72">
            <v>0</v>
          </cell>
          <cell r="BM72">
            <v>0</v>
          </cell>
          <cell r="BN72">
            <v>0</v>
          </cell>
          <cell r="BO72">
            <v>0</v>
          </cell>
          <cell r="BP72">
            <v>0</v>
          </cell>
          <cell r="BQ72">
            <v>-2863.6</v>
          </cell>
          <cell r="BR72">
            <v>-2837.1</v>
          </cell>
          <cell r="BS72">
            <v>-3190.8</v>
          </cell>
          <cell r="BT72">
            <v>-2910.3</v>
          </cell>
          <cell r="BU72">
            <v>-3531</v>
          </cell>
          <cell r="BV72">
            <v>-4439.2</v>
          </cell>
          <cell r="BW72">
            <v>-3077.3</v>
          </cell>
          <cell r="BX72">
            <v>-4169.2</v>
          </cell>
          <cell r="BY72">
            <v>-3774.3</v>
          </cell>
          <cell r="BZ72">
            <v>-4422</v>
          </cell>
          <cell r="CA72">
            <v>-4258.7</v>
          </cell>
          <cell r="CB72">
            <v>-3244.9</v>
          </cell>
          <cell r="CC72">
            <v>-4161.8</v>
          </cell>
          <cell r="CD72">
            <v>-4571.8</v>
          </cell>
          <cell r="CE72">
            <v>-4520.2000000000007</v>
          </cell>
          <cell r="CF72">
            <v>-6040.2</v>
          </cell>
          <cell r="CG72">
            <v>-11857</v>
          </cell>
          <cell r="CH72">
            <v>-12782.4</v>
          </cell>
          <cell r="CI72">
            <v>-4061.9999999999982</v>
          </cell>
          <cell r="CJ72">
            <v>0</v>
          </cell>
          <cell r="CK72">
            <v>0</v>
          </cell>
          <cell r="CL72">
            <v>0</v>
          </cell>
          <cell r="CM72">
            <v>0</v>
          </cell>
          <cell r="CN72">
            <v>0</v>
          </cell>
          <cell r="CO72">
            <v>0</v>
          </cell>
          <cell r="CP72">
            <v>0</v>
          </cell>
          <cell r="CQ72">
            <v>0</v>
          </cell>
          <cell r="CR72">
            <v>0</v>
          </cell>
          <cell r="CS72">
            <v>10.199999999999999</v>
          </cell>
          <cell r="CT72">
            <v>-2045.1</v>
          </cell>
          <cell r="CU72">
            <v>878.9</v>
          </cell>
          <cell r="CV72">
            <v>1967.3</v>
          </cell>
          <cell r="CW72">
            <v>-479.9</v>
          </cell>
          <cell r="CX72">
            <v>-1141.5</v>
          </cell>
          <cell r="CY72">
            <v>528.5</v>
          </cell>
          <cell r="CZ72">
            <v>1715.5</v>
          </cell>
          <cell r="DA72">
            <v>-702.4</v>
          </cell>
          <cell r="DB72">
            <v>-2522.8000000000002</v>
          </cell>
          <cell r="DC72">
            <v>1428</v>
          </cell>
          <cell r="DD72">
            <v>1304.0999999999999</v>
          </cell>
          <cell r="DE72">
            <v>-1933</v>
          </cell>
          <cell r="DF72">
            <v>-623.1</v>
          </cell>
          <cell r="DG72">
            <v>1509.1</v>
          </cell>
          <cell r="DH72">
            <v>8032.1</v>
          </cell>
          <cell r="DI72">
            <v>-6893.1</v>
          </cell>
          <cell r="DJ72">
            <v>-1515.1</v>
          </cell>
          <cell r="DK72">
            <v>1331.4999999999995</v>
          </cell>
          <cell r="DL72">
            <v>0</v>
          </cell>
          <cell r="DM72">
            <v>0</v>
          </cell>
          <cell r="DN72">
            <v>0</v>
          </cell>
          <cell r="DO72">
            <v>0</v>
          </cell>
          <cell r="DP72">
            <v>0</v>
          </cell>
          <cell r="DQ72">
            <v>0</v>
          </cell>
          <cell r="DR72">
            <v>0</v>
          </cell>
          <cell r="DS72">
            <v>0</v>
          </cell>
          <cell r="DT72">
            <v>0</v>
          </cell>
          <cell r="DU72">
            <v>-480.7</v>
          </cell>
          <cell r="DV72">
            <v>-1254.7</v>
          </cell>
          <cell r="DW72">
            <v>-570.9</v>
          </cell>
          <cell r="DX72">
            <v>-477.7</v>
          </cell>
          <cell r="DY72">
            <v>-1210.8</v>
          </cell>
          <cell r="DZ72">
            <v>-1924.5</v>
          </cell>
          <cell r="EA72">
            <v>-964</v>
          </cell>
          <cell r="EB72">
            <v>-473.9</v>
          </cell>
          <cell r="EC72">
            <v>-1634.7</v>
          </cell>
          <cell r="ED72">
            <v>-1533.5</v>
          </cell>
          <cell r="EE72">
            <v>-262.89999999999998</v>
          </cell>
          <cell r="EF72">
            <v>-322.60000000000002</v>
          </cell>
          <cell r="EG72">
            <v>-1188.9000000000001</v>
          </cell>
          <cell r="EH72">
            <v>-898.8</v>
          </cell>
          <cell r="EI72">
            <v>-633.19999999999982</v>
          </cell>
          <cell r="EJ72">
            <v>-7476.5</v>
          </cell>
          <cell r="EK72">
            <v>-6074.2</v>
          </cell>
          <cell r="EL72">
            <v>-5028.3</v>
          </cell>
          <cell r="EM72">
            <v>-1971.7000000000007</v>
          </cell>
          <cell r="EN72">
            <v>0</v>
          </cell>
          <cell r="EO72">
            <v>0</v>
          </cell>
          <cell r="EP72">
            <v>0</v>
          </cell>
          <cell r="EQ72">
            <v>0</v>
          </cell>
          <cell r="ER72">
            <v>0</v>
          </cell>
          <cell r="ES72">
            <v>0</v>
          </cell>
          <cell r="ET72">
            <v>0</v>
          </cell>
          <cell r="EU72">
            <v>0</v>
          </cell>
          <cell r="EV72">
            <v>0</v>
          </cell>
          <cell r="EW72">
            <v>-261</v>
          </cell>
          <cell r="EX72">
            <v>-276.60000000000002</v>
          </cell>
          <cell r="EY72">
            <v>-280.10000000000002</v>
          </cell>
          <cell r="EZ72">
            <v>-282.60000000000002</v>
          </cell>
          <cell r="FA72">
            <v>-281.8</v>
          </cell>
          <cell r="FB72">
            <v>-318.2</v>
          </cell>
          <cell r="FC72">
            <v>-336.1</v>
          </cell>
          <cell r="FD72">
            <v>-341.8</v>
          </cell>
          <cell r="FE72">
            <v>-348.6</v>
          </cell>
          <cell r="FF72">
            <v>-381.9</v>
          </cell>
          <cell r="FG72">
            <v>-417.5</v>
          </cell>
          <cell r="FH72">
            <v>-387.8</v>
          </cell>
          <cell r="FI72">
            <v>-431.8</v>
          </cell>
          <cell r="FJ72">
            <v>-391.6</v>
          </cell>
          <cell r="FK72">
            <v>-486.09999999999991</v>
          </cell>
          <cell r="FL72">
            <v>-439.9</v>
          </cell>
          <cell r="FM72">
            <v>-425.8</v>
          </cell>
          <cell r="FN72">
            <v>-463</v>
          </cell>
          <cell r="FO72">
            <v>-629.39999999999986</v>
          </cell>
          <cell r="FP72">
            <v>0</v>
          </cell>
          <cell r="FQ72">
            <v>0</v>
          </cell>
          <cell r="FR72">
            <v>0</v>
          </cell>
          <cell r="FS72">
            <v>0</v>
          </cell>
          <cell r="FT72">
            <v>0</v>
          </cell>
          <cell r="FU72">
            <v>0</v>
          </cell>
          <cell r="FV72">
            <v>0</v>
          </cell>
          <cell r="FW72">
            <v>0</v>
          </cell>
          <cell r="FX72">
            <v>0</v>
          </cell>
          <cell r="FY72">
            <v>-2296</v>
          </cell>
          <cell r="FZ72">
            <v>-2678.9</v>
          </cell>
          <cell r="GA72">
            <v>-2704.8</v>
          </cell>
          <cell r="GB72">
            <v>-2248.6</v>
          </cell>
          <cell r="GC72">
            <v>-2611.8000000000002</v>
          </cell>
          <cell r="GD72">
            <v>-3059.8</v>
          </cell>
          <cell r="GE72">
            <v>-2664.6</v>
          </cell>
          <cell r="GF72">
            <v>-2881.5</v>
          </cell>
          <cell r="GG72">
            <v>-2873.7</v>
          </cell>
          <cell r="GH72">
            <v>-2447.5</v>
          </cell>
          <cell r="GI72">
            <v>-2975.2000000000003</v>
          </cell>
          <cell r="GJ72">
            <v>-2406.1000000000004</v>
          </cell>
          <cell r="GK72">
            <v>-2744.1</v>
          </cell>
          <cell r="GL72">
            <v>-3709.4</v>
          </cell>
          <cell r="GM72">
            <v>-3745.7000000000012</v>
          </cell>
          <cell r="GN72">
            <v>-3454.2</v>
          </cell>
          <cell r="GO72">
            <v>-5535</v>
          </cell>
          <cell r="GP72">
            <v>-4205.6000000000004</v>
          </cell>
          <cell r="GQ72">
            <v>-4618.3999999999996</v>
          </cell>
          <cell r="GR72">
            <v>0</v>
          </cell>
          <cell r="GS72">
            <v>0</v>
          </cell>
          <cell r="GT72">
            <v>0</v>
          </cell>
          <cell r="GU72">
            <v>0</v>
          </cell>
          <cell r="GV72">
            <v>0</v>
          </cell>
          <cell r="GW72">
            <v>0</v>
          </cell>
          <cell r="GX72">
            <v>0</v>
          </cell>
          <cell r="GY72">
            <v>0</v>
          </cell>
          <cell r="GZ72">
            <v>0</v>
          </cell>
          <cell r="HA72">
            <v>-341</v>
          </cell>
          <cell r="HB72">
            <v>-340.3</v>
          </cell>
          <cell r="HC72">
            <v>-351.6</v>
          </cell>
          <cell r="HD72">
            <v>-342.4</v>
          </cell>
          <cell r="HE72">
            <v>-344.1</v>
          </cell>
          <cell r="HF72">
            <v>-346.2</v>
          </cell>
          <cell r="HG72">
            <v>-356.6</v>
          </cell>
          <cell r="HH72">
            <v>-365.1</v>
          </cell>
          <cell r="HI72">
            <v>-364.5</v>
          </cell>
          <cell r="HJ72">
            <v>-392.3</v>
          </cell>
          <cell r="HK72">
            <v>-381.6</v>
          </cell>
          <cell r="HL72">
            <v>-367.2</v>
          </cell>
          <cell r="HM72">
            <v>-366.9</v>
          </cell>
          <cell r="HN72">
            <v>-372.9</v>
          </cell>
          <cell r="HO72">
            <v>-380.59999999999991</v>
          </cell>
          <cell r="HP72">
            <v>-384</v>
          </cell>
          <cell r="HQ72">
            <v>-387.5</v>
          </cell>
          <cell r="HR72">
            <v>-381.6</v>
          </cell>
          <cell r="HS72">
            <v>-477.19999999999993</v>
          </cell>
          <cell r="HT72">
            <v>0</v>
          </cell>
          <cell r="HU72">
            <v>0</v>
          </cell>
          <cell r="HV72">
            <v>0</v>
          </cell>
          <cell r="HW72">
            <v>0</v>
          </cell>
          <cell r="HX72">
            <v>0</v>
          </cell>
          <cell r="HY72">
            <v>0</v>
          </cell>
          <cell r="HZ72">
            <v>0</v>
          </cell>
          <cell r="IA72">
            <v>0</v>
          </cell>
          <cell r="IB72">
            <v>0</v>
          </cell>
          <cell r="IC72">
            <v>0</v>
          </cell>
          <cell r="ID72">
            <v>0</v>
          </cell>
          <cell r="IE72">
            <v>0</v>
          </cell>
          <cell r="IF72">
            <v>0</v>
          </cell>
          <cell r="IG72">
            <v>0</v>
          </cell>
          <cell r="IH72">
            <v>0</v>
          </cell>
          <cell r="II72">
            <v>0</v>
          </cell>
          <cell r="IJ72">
            <v>0</v>
          </cell>
          <cell r="IK72">
            <v>0</v>
          </cell>
          <cell r="IL72">
            <v>0</v>
          </cell>
          <cell r="IM72">
            <v>0</v>
          </cell>
          <cell r="IN72">
            <v>0</v>
          </cell>
          <cell r="IO72">
            <v>0</v>
          </cell>
          <cell r="IP72">
            <v>0</v>
          </cell>
          <cell r="IQ72">
            <v>0</v>
          </cell>
          <cell r="IR72">
            <v>0</v>
          </cell>
          <cell r="IS72">
            <v>0</v>
          </cell>
          <cell r="IT72">
            <v>0</v>
          </cell>
          <cell r="IU72">
            <v>0</v>
          </cell>
        </row>
        <row r="73">
          <cell r="A73" t="str">
            <v>UNTP IN</v>
          </cell>
          <cell r="B73" t="str">
            <v>United Phosphorus</v>
          </cell>
          <cell r="C73" t="str">
            <v>Agrochemicals and Seeds</v>
          </cell>
          <cell r="D73">
            <v>0</v>
          </cell>
          <cell r="E73">
            <v>0</v>
          </cell>
          <cell r="F73">
            <v>0</v>
          </cell>
          <cell r="G73">
            <v>0</v>
          </cell>
          <cell r="H73">
            <v>2556.9</v>
          </cell>
          <cell r="I73">
            <v>2929.9</v>
          </cell>
          <cell r="J73">
            <v>2633.2</v>
          </cell>
          <cell r="K73">
            <v>2977.6</v>
          </cell>
          <cell r="L73">
            <v>3340</v>
          </cell>
          <cell r="M73">
            <v>3594.4</v>
          </cell>
          <cell r="N73">
            <v>3152.2</v>
          </cell>
          <cell r="O73">
            <v>4226.8</v>
          </cell>
          <cell r="P73">
            <v>4067.6</v>
          </cell>
          <cell r="Q73">
            <v>4370.7</v>
          </cell>
          <cell r="R73">
            <v>3838</v>
          </cell>
          <cell r="S73">
            <v>5677.4</v>
          </cell>
          <cell r="T73">
            <v>4790.3999999999996</v>
          </cell>
          <cell r="U73">
            <v>5116</v>
          </cell>
          <cell r="V73">
            <v>4821.6000000000004</v>
          </cell>
          <cell r="W73">
            <v>9769.6</v>
          </cell>
          <cell r="X73">
            <v>8422.6</v>
          </cell>
          <cell r="Y73">
            <v>8850.1</v>
          </cell>
          <cell r="Z73">
            <v>8006.2</v>
          </cell>
          <cell r="AA73">
            <v>12026.1</v>
          </cell>
          <cell r="AB73">
            <v>12993.1</v>
          </cell>
          <cell r="AC73">
            <v>11254.9</v>
          </cell>
          <cell r="AD73">
            <v>10444.200000000001</v>
          </cell>
          <cell r="AE73">
            <v>13511.8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O73">
            <v>0</v>
          </cell>
          <cell r="AP73">
            <v>0</v>
          </cell>
          <cell r="AQ73">
            <v>0</v>
          </cell>
          <cell r="AR73">
            <v>0</v>
          </cell>
          <cell r="AS73">
            <v>0</v>
          </cell>
          <cell r="AT73">
            <v>0</v>
          </cell>
          <cell r="AU73">
            <v>0</v>
          </cell>
          <cell r="AV73">
            <v>0</v>
          </cell>
          <cell r="AW73">
            <v>0</v>
          </cell>
          <cell r="AX73">
            <v>0</v>
          </cell>
          <cell r="AY73">
            <v>0</v>
          </cell>
          <cell r="AZ73">
            <v>0</v>
          </cell>
          <cell r="BA73">
            <v>0</v>
          </cell>
          <cell r="BB73">
            <v>0</v>
          </cell>
          <cell r="BC73">
            <v>0</v>
          </cell>
          <cell r="BD73">
            <v>0</v>
          </cell>
          <cell r="BE73">
            <v>0</v>
          </cell>
          <cell r="BF73">
            <v>0</v>
          </cell>
          <cell r="BG73">
            <v>0</v>
          </cell>
          <cell r="BH73">
            <v>0</v>
          </cell>
          <cell r="BI73">
            <v>0</v>
          </cell>
          <cell r="BJ73">
            <v>0</v>
          </cell>
          <cell r="BK73">
            <v>0</v>
          </cell>
          <cell r="BL73">
            <v>0</v>
          </cell>
          <cell r="BM73">
            <v>0</v>
          </cell>
          <cell r="BN73">
            <v>0</v>
          </cell>
          <cell r="BO73">
            <v>0</v>
          </cell>
          <cell r="BP73">
            <v>0</v>
          </cell>
          <cell r="BQ73">
            <v>0</v>
          </cell>
          <cell r="BR73">
            <v>0</v>
          </cell>
          <cell r="BS73">
            <v>0</v>
          </cell>
          <cell r="BT73">
            <v>0</v>
          </cell>
          <cell r="BU73">
            <v>0</v>
          </cell>
          <cell r="BV73">
            <v>0</v>
          </cell>
          <cell r="BW73">
            <v>0</v>
          </cell>
          <cell r="BX73">
            <v>0</v>
          </cell>
          <cell r="BY73">
            <v>0</v>
          </cell>
          <cell r="BZ73">
            <v>0</v>
          </cell>
          <cell r="CA73">
            <v>0</v>
          </cell>
          <cell r="CB73">
            <v>0</v>
          </cell>
          <cell r="CC73">
            <v>0</v>
          </cell>
          <cell r="CD73">
            <v>0</v>
          </cell>
          <cell r="CE73">
            <v>0</v>
          </cell>
          <cell r="CF73">
            <v>0</v>
          </cell>
          <cell r="CG73">
            <v>-5509.4</v>
          </cell>
          <cell r="CH73">
            <v>-5100.5</v>
          </cell>
          <cell r="CI73">
            <v>-10581.199999999999</v>
          </cell>
          <cell r="CJ73">
            <v>0</v>
          </cell>
          <cell r="CK73">
            <v>0</v>
          </cell>
          <cell r="CL73">
            <v>0</v>
          </cell>
          <cell r="CM73">
            <v>0</v>
          </cell>
          <cell r="CN73">
            <v>0</v>
          </cell>
          <cell r="CO73">
            <v>0</v>
          </cell>
          <cell r="CP73">
            <v>0</v>
          </cell>
          <cell r="CQ73">
            <v>0</v>
          </cell>
          <cell r="CR73">
            <v>0</v>
          </cell>
          <cell r="CS73">
            <v>0</v>
          </cell>
          <cell r="CT73">
            <v>0</v>
          </cell>
          <cell r="CU73">
            <v>0</v>
          </cell>
          <cell r="CV73">
            <v>0</v>
          </cell>
          <cell r="CW73">
            <v>0</v>
          </cell>
          <cell r="CX73">
            <v>0</v>
          </cell>
          <cell r="CY73">
            <v>0</v>
          </cell>
          <cell r="CZ73">
            <v>0</v>
          </cell>
          <cell r="DA73">
            <v>0</v>
          </cell>
          <cell r="DB73">
            <v>0</v>
          </cell>
          <cell r="DC73">
            <v>0</v>
          </cell>
          <cell r="DD73">
            <v>0</v>
          </cell>
          <cell r="DE73">
            <v>0</v>
          </cell>
          <cell r="DF73">
            <v>0</v>
          </cell>
          <cell r="DG73">
            <v>0</v>
          </cell>
          <cell r="DH73">
            <v>0</v>
          </cell>
          <cell r="DI73">
            <v>0</v>
          </cell>
          <cell r="DJ73">
            <v>0</v>
          </cell>
          <cell r="DK73">
            <v>0</v>
          </cell>
          <cell r="DL73">
            <v>0</v>
          </cell>
          <cell r="DM73">
            <v>0</v>
          </cell>
          <cell r="DN73">
            <v>0</v>
          </cell>
          <cell r="DO73">
            <v>0</v>
          </cell>
          <cell r="DP73">
            <v>0</v>
          </cell>
          <cell r="DQ73">
            <v>0</v>
          </cell>
          <cell r="DR73">
            <v>0</v>
          </cell>
          <cell r="DS73">
            <v>0</v>
          </cell>
          <cell r="DT73">
            <v>0</v>
          </cell>
          <cell r="DU73">
            <v>0</v>
          </cell>
          <cell r="DV73">
            <v>0</v>
          </cell>
          <cell r="DW73">
            <v>0</v>
          </cell>
          <cell r="DX73">
            <v>0</v>
          </cell>
          <cell r="DY73">
            <v>0</v>
          </cell>
          <cell r="DZ73">
            <v>0</v>
          </cell>
          <cell r="EA73">
            <v>0</v>
          </cell>
          <cell r="EB73">
            <v>0</v>
          </cell>
          <cell r="EC73">
            <v>0</v>
          </cell>
          <cell r="ED73">
            <v>0</v>
          </cell>
          <cell r="EE73">
            <v>0</v>
          </cell>
          <cell r="EF73">
            <v>0</v>
          </cell>
          <cell r="EG73">
            <v>0</v>
          </cell>
          <cell r="EH73">
            <v>0</v>
          </cell>
          <cell r="EI73">
            <v>0</v>
          </cell>
          <cell r="EJ73">
            <v>0</v>
          </cell>
          <cell r="EK73">
            <v>0</v>
          </cell>
          <cell r="EL73">
            <v>0</v>
          </cell>
          <cell r="EM73">
            <v>0</v>
          </cell>
          <cell r="EN73">
            <v>0</v>
          </cell>
          <cell r="EO73">
            <v>0</v>
          </cell>
          <cell r="EP73">
            <v>0</v>
          </cell>
          <cell r="EQ73">
            <v>0</v>
          </cell>
          <cell r="ER73">
            <v>0</v>
          </cell>
          <cell r="ES73">
            <v>0</v>
          </cell>
          <cell r="ET73">
            <v>0</v>
          </cell>
          <cell r="EU73">
            <v>0</v>
          </cell>
          <cell r="EV73">
            <v>0</v>
          </cell>
          <cell r="EW73">
            <v>0</v>
          </cell>
          <cell r="EX73">
            <v>0</v>
          </cell>
          <cell r="EY73">
            <v>0</v>
          </cell>
          <cell r="EZ73">
            <v>0</v>
          </cell>
          <cell r="FA73">
            <v>0</v>
          </cell>
          <cell r="FB73">
            <v>0</v>
          </cell>
          <cell r="FC73">
            <v>0</v>
          </cell>
          <cell r="FD73">
            <v>0</v>
          </cell>
          <cell r="FE73">
            <v>0</v>
          </cell>
          <cell r="FF73">
            <v>0</v>
          </cell>
          <cell r="FG73">
            <v>0</v>
          </cell>
          <cell r="FH73">
            <v>0</v>
          </cell>
          <cell r="FI73">
            <v>0</v>
          </cell>
          <cell r="FJ73">
            <v>0</v>
          </cell>
          <cell r="FK73">
            <v>0</v>
          </cell>
          <cell r="FL73">
            <v>0</v>
          </cell>
          <cell r="FM73">
            <v>-1109.5</v>
          </cell>
          <cell r="FN73">
            <v>-1142.7</v>
          </cell>
          <cell r="FO73">
            <v>0</v>
          </cell>
          <cell r="FP73">
            <v>0</v>
          </cell>
          <cell r="FQ73">
            <v>0</v>
          </cell>
          <cell r="FR73">
            <v>0</v>
          </cell>
          <cell r="FS73">
            <v>0</v>
          </cell>
          <cell r="FT73">
            <v>-2081</v>
          </cell>
          <cell r="FU73">
            <v>-2279.6</v>
          </cell>
          <cell r="FV73">
            <v>-2037.6</v>
          </cell>
          <cell r="FW73">
            <v>-1880</v>
          </cell>
          <cell r="FX73">
            <v>-2544.5</v>
          </cell>
          <cell r="FY73">
            <v>-2831</v>
          </cell>
          <cell r="FZ73">
            <v>-2578.9</v>
          </cell>
          <cell r="GA73">
            <v>-2977.3</v>
          </cell>
          <cell r="GB73">
            <v>-3054.9</v>
          </cell>
          <cell r="GC73">
            <v>-3254.9</v>
          </cell>
          <cell r="GD73">
            <v>-2914.3</v>
          </cell>
          <cell r="GE73">
            <v>-3898.5</v>
          </cell>
          <cell r="GF73">
            <v>-3588.6</v>
          </cell>
          <cell r="GG73">
            <v>-3824.2</v>
          </cell>
          <cell r="GH73">
            <v>-3670.9</v>
          </cell>
          <cell r="GI73">
            <v>-7743.1</v>
          </cell>
          <cell r="GJ73">
            <v>-6753.6</v>
          </cell>
          <cell r="GK73">
            <v>-7123.3</v>
          </cell>
          <cell r="GL73">
            <v>-6628.3</v>
          </cell>
          <cell r="GM73">
            <v>-9745.2000000000007</v>
          </cell>
          <cell r="GN73">
            <v>-10483.9</v>
          </cell>
          <cell r="GO73">
            <v>-2787.8</v>
          </cell>
          <cell r="GP73">
            <v>-2747.2</v>
          </cell>
          <cell r="GQ73">
            <v>0</v>
          </cell>
          <cell r="GR73">
            <v>0</v>
          </cell>
          <cell r="GS73">
            <v>0</v>
          </cell>
          <cell r="GT73">
            <v>0</v>
          </cell>
          <cell r="GU73">
            <v>0</v>
          </cell>
          <cell r="GV73">
            <v>-196.2</v>
          </cell>
          <cell r="GW73">
            <v>-253.6</v>
          </cell>
          <cell r="GX73">
            <v>-208</v>
          </cell>
          <cell r="GY73">
            <v>-225.4</v>
          </cell>
          <cell r="GZ73">
            <v>-252.5</v>
          </cell>
          <cell r="HA73">
            <v>-249.3</v>
          </cell>
          <cell r="HB73">
            <v>-239.6</v>
          </cell>
          <cell r="HC73">
            <v>-236.6</v>
          </cell>
          <cell r="HD73">
            <v>-326.2</v>
          </cell>
          <cell r="HE73">
            <v>-352.5</v>
          </cell>
          <cell r="HF73">
            <v>-350.6</v>
          </cell>
          <cell r="HG73">
            <v>-372.7</v>
          </cell>
          <cell r="HH73">
            <v>-359.9</v>
          </cell>
          <cell r="HI73">
            <v>-370.4</v>
          </cell>
          <cell r="HJ73">
            <v>-408.7</v>
          </cell>
          <cell r="HK73">
            <v>-516.6</v>
          </cell>
          <cell r="HL73">
            <v>-504.5</v>
          </cell>
          <cell r="HM73">
            <v>-502.7</v>
          </cell>
          <cell r="HN73">
            <v>-486.7</v>
          </cell>
          <cell r="HO73">
            <v>-28.3</v>
          </cell>
          <cell r="HP73">
            <v>-377.6</v>
          </cell>
          <cell r="HQ73">
            <v>-454.8</v>
          </cell>
          <cell r="HR73">
            <v>-456.5</v>
          </cell>
          <cell r="HS73">
            <v>-638</v>
          </cell>
          <cell r="HT73">
            <v>0</v>
          </cell>
          <cell r="HU73">
            <v>0</v>
          </cell>
          <cell r="HV73">
            <v>0</v>
          </cell>
          <cell r="HW73">
            <v>0</v>
          </cell>
          <cell r="HX73">
            <v>0</v>
          </cell>
          <cell r="HY73">
            <v>0</v>
          </cell>
          <cell r="HZ73">
            <v>0</v>
          </cell>
          <cell r="IA73">
            <v>0</v>
          </cell>
          <cell r="IB73">
            <v>0</v>
          </cell>
          <cell r="IC73">
            <v>0</v>
          </cell>
          <cell r="ID73">
            <v>0</v>
          </cell>
          <cell r="IE73">
            <v>0</v>
          </cell>
          <cell r="IF73">
            <v>0</v>
          </cell>
          <cell r="IG73">
            <v>0</v>
          </cell>
          <cell r="IH73">
            <v>0</v>
          </cell>
          <cell r="II73">
            <v>0</v>
          </cell>
          <cell r="IJ73">
            <v>0</v>
          </cell>
          <cell r="IK73">
            <v>0</v>
          </cell>
          <cell r="IL73">
            <v>0</v>
          </cell>
          <cell r="IM73">
            <v>0</v>
          </cell>
          <cell r="IN73">
            <v>0</v>
          </cell>
          <cell r="IO73">
            <v>0</v>
          </cell>
          <cell r="IP73">
            <v>0</v>
          </cell>
          <cell r="IQ73">
            <v>0</v>
          </cell>
          <cell r="IR73">
            <v>0</v>
          </cell>
          <cell r="IS73">
            <v>0</v>
          </cell>
          <cell r="IT73">
            <v>0</v>
          </cell>
          <cell r="IU73">
            <v>0</v>
          </cell>
        </row>
        <row r="75">
          <cell r="A75" t="str">
            <v>KSo IN</v>
          </cell>
          <cell r="B75" t="str">
            <v>KS Oils</v>
          </cell>
          <cell r="C75" t="str">
            <v>Edible Oil</v>
          </cell>
          <cell r="D75">
            <v>0</v>
          </cell>
          <cell r="E75">
            <v>0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>
            <v>0</v>
          </cell>
          <cell r="L75">
            <v>0</v>
          </cell>
          <cell r="M75">
            <v>0</v>
          </cell>
          <cell r="N75">
            <v>0</v>
          </cell>
          <cell r="O75">
            <v>0</v>
          </cell>
          <cell r="P75">
            <v>0</v>
          </cell>
          <cell r="Q75">
            <v>0</v>
          </cell>
          <cell r="R75">
            <v>0</v>
          </cell>
          <cell r="S75">
            <v>0</v>
          </cell>
          <cell r="T75">
            <v>358.74399999999997</v>
          </cell>
          <cell r="U75">
            <v>82.959000000000003</v>
          </cell>
          <cell r="V75">
            <v>92.08</v>
          </cell>
          <cell r="W75">
            <v>123.93299999999999</v>
          </cell>
          <cell r="X75">
            <v>590.19999999999993</v>
          </cell>
          <cell r="Y75">
            <v>128.00800000000001</v>
          </cell>
          <cell r="Z75">
            <v>126.80500000000001</v>
          </cell>
          <cell r="AA75">
            <v>120.69</v>
          </cell>
          <cell r="AB75">
            <v>677.154</v>
          </cell>
          <cell r="AC75">
            <v>169.43899999999999</v>
          </cell>
          <cell r="AD75">
            <v>199.95</v>
          </cell>
          <cell r="AE75">
            <v>184.01900000000001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O75">
            <v>0</v>
          </cell>
          <cell r="AP75">
            <v>0</v>
          </cell>
          <cell r="AQ75">
            <v>0</v>
          </cell>
          <cell r="AR75">
            <v>0</v>
          </cell>
          <cell r="AS75">
            <v>0</v>
          </cell>
          <cell r="AT75">
            <v>0</v>
          </cell>
          <cell r="AU75">
            <v>0</v>
          </cell>
          <cell r="AV75">
            <v>0</v>
          </cell>
          <cell r="AW75">
            <v>0</v>
          </cell>
          <cell r="AX75">
            <v>0</v>
          </cell>
          <cell r="AY75">
            <v>0</v>
          </cell>
          <cell r="AZ75">
            <v>0</v>
          </cell>
          <cell r="BA75">
            <v>0</v>
          </cell>
          <cell r="BB75">
            <v>0</v>
          </cell>
          <cell r="BC75">
            <v>0</v>
          </cell>
          <cell r="BD75">
            <v>0</v>
          </cell>
          <cell r="BE75">
            <v>0</v>
          </cell>
          <cell r="BF75">
            <v>0</v>
          </cell>
          <cell r="BG75">
            <v>0</v>
          </cell>
          <cell r="BH75">
            <v>0</v>
          </cell>
          <cell r="BI75">
            <v>0</v>
          </cell>
          <cell r="BJ75">
            <v>0</v>
          </cell>
          <cell r="BK75">
            <v>0</v>
          </cell>
          <cell r="BL75">
            <v>0</v>
          </cell>
          <cell r="BM75">
            <v>0</v>
          </cell>
          <cell r="BN75">
            <v>0</v>
          </cell>
          <cell r="BO75">
            <v>0</v>
          </cell>
          <cell r="BP75">
            <v>0</v>
          </cell>
          <cell r="BQ75">
            <v>0</v>
          </cell>
          <cell r="BR75">
            <v>0</v>
          </cell>
          <cell r="BS75">
            <v>0</v>
          </cell>
          <cell r="BT75">
            <v>0</v>
          </cell>
          <cell r="BU75">
            <v>0</v>
          </cell>
          <cell r="BV75">
            <v>0</v>
          </cell>
          <cell r="BW75">
            <v>0</v>
          </cell>
          <cell r="BX75">
            <v>-229.50000000000003</v>
          </cell>
          <cell r="BY75">
            <v>-30.481999999999999</v>
          </cell>
          <cell r="BZ75">
            <v>-25.088000000000001</v>
          </cell>
          <cell r="CA75">
            <v>70.566000000000003</v>
          </cell>
          <cell r="CB75">
            <v>-272.77499999999998</v>
          </cell>
          <cell r="CC75">
            <v>-44.3</v>
          </cell>
          <cell r="CD75">
            <v>-29.861999999999998</v>
          </cell>
          <cell r="CE75">
            <v>-189.46</v>
          </cell>
          <cell r="CF75">
            <v>-241.11699999999999</v>
          </cell>
          <cell r="CG75">
            <v>-70.180000000000007</v>
          </cell>
          <cell r="CH75">
            <v>-92.436000000000007</v>
          </cell>
          <cell r="CI75">
            <v>-605.80899999999997</v>
          </cell>
          <cell r="CJ75">
            <v>0</v>
          </cell>
          <cell r="CK75">
            <v>0</v>
          </cell>
          <cell r="CL75">
            <v>0</v>
          </cell>
          <cell r="CM75">
            <v>0</v>
          </cell>
          <cell r="CN75">
            <v>0</v>
          </cell>
          <cell r="CO75">
            <v>0</v>
          </cell>
          <cell r="CP75">
            <v>0</v>
          </cell>
          <cell r="CQ75">
            <v>0</v>
          </cell>
          <cell r="CR75">
            <v>0</v>
          </cell>
          <cell r="CS75">
            <v>0</v>
          </cell>
          <cell r="CT75">
            <v>0</v>
          </cell>
          <cell r="CU75">
            <v>0</v>
          </cell>
          <cell r="CV75">
            <v>0</v>
          </cell>
          <cell r="CW75">
            <v>0</v>
          </cell>
          <cell r="CX75">
            <v>0</v>
          </cell>
          <cell r="CY75">
            <v>0</v>
          </cell>
          <cell r="CZ75">
            <v>17</v>
          </cell>
          <cell r="DA75">
            <v>-4.5339999999999998</v>
          </cell>
          <cell r="DB75">
            <v>-6.7380000000000004</v>
          </cell>
          <cell r="DC75">
            <v>-62.755000000000003</v>
          </cell>
          <cell r="DD75">
            <v>12.359</v>
          </cell>
          <cell r="DE75">
            <v>-6.6260000000000003</v>
          </cell>
          <cell r="DF75">
            <v>-14.975</v>
          </cell>
          <cell r="DG75">
            <v>136.82</v>
          </cell>
          <cell r="DH75">
            <v>-26.045999999999999</v>
          </cell>
          <cell r="DI75">
            <v>-3.9689999999999999</v>
          </cell>
          <cell r="DJ75">
            <v>21.867999999999999</v>
          </cell>
          <cell r="DK75">
            <v>542.71600000000001</v>
          </cell>
          <cell r="DL75">
            <v>0</v>
          </cell>
          <cell r="DM75">
            <v>0</v>
          </cell>
          <cell r="DN75">
            <v>0</v>
          </cell>
          <cell r="DO75">
            <v>0</v>
          </cell>
          <cell r="DP75">
            <v>0</v>
          </cell>
          <cell r="DQ75">
            <v>0</v>
          </cell>
          <cell r="DR75">
            <v>0</v>
          </cell>
          <cell r="DS75">
            <v>0</v>
          </cell>
          <cell r="DT75">
            <v>0</v>
          </cell>
          <cell r="DU75">
            <v>0</v>
          </cell>
          <cell r="DV75">
            <v>0</v>
          </cell>
          <cell r="DW75">
            <v>0</v>
          </cell>
          <cell r="DX75">
            <v>0</v>
          </cell>
          <cell r="DY75">
            <v>0</v>
          </cell>
          <cell r="DZ75">
            <v>0</v>
          </cell>
          <cell r="EA75">
            <v>0</v>
          </cell>
          <cell r="EB75">
            <v>0</v>
          </cell>
          <cell r="EC75">
            <v>0</v>
          </cell>
          <cell r="ED75">
            <v>0</v>
          </cell>
          <cell r="EE75">
            <v>0</v>
          </cell>
          <cell r="EF75">
            <v>0</v>
          </cell>
          <cell r="EG75">
            <v>0</v>
          </cell>
          <cell r="EH75">
            <v>0</v>
          </cell>
          <cell r="EI75">
            <v>0</v>
          </cell>
          <cell r="EJ75">
            <v>0</v>
          </cell>
          <cell r="EK75">
            <v>0</v>
          </cell>
          <cell r="EL75">
            <v>0</v>
          </cell>
          <cell r="EM75">
            <v>0</v>
          </cell>
          <cell r="EN75">
            <v>0</v>
          </cell>
          <cell r="EO75">
            <v>0</v>
          </cell>
          <cell r="EP75">
            <v>0</v>
          </cell>
          <cell r="EQ75">
            <v>0</v>
          </cell>
          <cell r="ER75">
            <v>0</v>
          </cell>
          <cell r="ES75">
            <v>0</v>
          </cell>
          <cell r="ET75">
            <v>0</v>
          </cell>
          <cell r="EU75">
            <v>0</v>
          </cell>
          <cell r="EV75">
            <v>0</v>
          </cell>
          <cell r="EW75">
            <v>0</v>
          </cell>
          <cell r="EX75">
            <v>0</v>
          </cell>
          <cell r="EY75">
            <v>0</v>
          </cell>
          <cell r="EZ75">
            <v>0</v>
          </cell>
          <cell r="FA75">
            <v>0</v>
          </cell>
          <cell r="FB75">
            <v>0</v>
          </cell>
          <cell r="FC75">
            <v>0</v>
          </cell>
          <cell r="FD75">
            <v>-8.0140000000000011</v>
          </cell>
          <cell r="FE75">
            <v>-7.3979999999999997</v>
          </cell>
          <cell r="FF75">
            <v>-8.5459999999999994</v>
          </cell>
          <cell r="FG75">
            <v>9.4320000000000004</v>
          </cell>
          <cell r="FH75">
            <v>-12.867999999999999</v>
          </cell>
          <cell r="FI75">
            <v>-10.622</v>
          </cell>
          <cell r="FJ75">
            <v>-12.505000000000001</v>
          </cell>
          <cell r="FK75">
            <v>-17.809999999999999</v>
          </cell>
          <cell r="FL75">
            <v>-16.239000000000001</v>
          </cell>
          <cell r="FM75">
            <v>-11.497</v>
          </cell>
          <cell r="FN75">
            <v>-24.088000000000001</v>
          </cell>
          <cell r="FO75">
            <v>-23.82</v>
          </cell>
          <cell r="FP75">
            <v>0</v>
          </cell>
          <cell r="FQ75">
            <v>0</v>
          </cell>
          <cell r="FR75">
            <v>0</v>
          </cell>
          <cell r="FS75">
            <v>0</v>
          </cell>
          <cell r="FT75">
            <v>0</v>
          </cell>
          <cell r="FU75">
            <v>0</v>
          </cell>
          <cell r="FV75">
            <v>0</v>
          </cell>
          <cell r="FW75">
            <v>0</v>
          </cell>
          <cell r="FX75">
            <v>0</v>
          </cell>
          <cell r="FY75">
            <v>0</v>
          </cell>
          <cell r="FZ75">
            <v>0</v>
          </cell>
          <cell r="GA75">
            <v>0</v>
          </cell>
          <cell r="GB75">
            <v>0</v>
          </cell>
          <cell r="GC75">
            <v>0</v>
          </cell>
          <cell r="GD75">
            <v>0</v>
          </cell>
          <cell r="GE75">
            <v>0</v>
          </cell>
          <cell r="GF75">
            <v>-51.082999999999998</v>
          </cell>
          <cell r="GG75">
            <v>-36.44</v>
          </cell>
          <cell r="GH75">
            <v>-39.454000000000001</v>
          </cell>
          <cell r="GI75">
            <v>39.04</v>
          </cell>
          <cell r="GJ75">
            <v>-120.459</v>
          </cell>
          <cell r="GK75">
            <v>-41.392000000000003</v>
          </cell>
          <cell r="GL75">
            <v>-47.613</v>
          </cell>
          <cell r="GM75">
            <v>-38.909999999999997</v>
          </cell>
          <cell r="GN75">
            <v>-170.762</v>
          </cell>
          <cell r="GO75">
            <v>-56.588000000000001</v>
          </cell>
          <cell r="GP75">
            <v>-66.495000000000005</v>
          </cell>
          <cell r="GQ75">
            <v>-76.3</v>
          </cell>
          <cell r="GR75">
            <v>0</v>
          </cell>
          <cell r="GS75">
            <v>0</v>
          </cell>
          <cell r="GT75">
            <v>0</v>
          </cell>
          <cell r="GU75">
            <v>0</v>
          </cell>
          <cell r="GV75">
            <v>0</v>
          </cell>
          <cell r="GW75">
            <v>0</v>
          </cell>
          <cell r="GX75">
            <v>0</v>
          </cell>
          <cell r="GY75">
            <v>0</v>
          </cell>
          <cell r="GZ75">
            <v>0</v>
          </cell>
          <cell r="HA75">
            <v>0</v>
          </cell>
          <cell r="HB75">
            <v>0</v>
          </cell>
          <cell r="HC75">
            <v>0</v>
          </cell>
          <cell r="HD75">
            <v>0</v>
          </cell>
          <cell r="HE75">
            <v>0</v>
          </cell>
          <cell r="HF75">
            <v>0</v>
          </cell>
          <cell r="HG75">
            <v>0</v>
          </cell>
          <cell r="HH75">
            <v>-1.9259999999999999</v>
          </cell>
          <cell r="HI75">
            <v>-1.982</v>
          </cell>
          <cell r="HJ75">
            <v>-3.444</v>
          </cell>
          <cell r="HK75">
            <v>5</v>
          </cell>
          <cell r="HL75">
            <v>-3.8999999999999995</v>
          </cell>
          <cell r="HM75">
            <v>-4.0910000000000002</v>
          </cell>
          <cell r="HN75">
            <v>-5.7850000000000001</v>
          </cell>
          <cell r="HO75">
            <v>-6.84</v>
          </cell>
          <cell r="HP75">
            <v>-7.1120000000000001</v>
          </cell>
          <cell r="HQ75">
            <v>-6.984</v>
          </cell>
          <cell r="HR75">
            <v>-8.6039999999999992</v>
          </cell>
          <cell r="HS75">
            <v>-9.4939999999999998</v>
          </cell>
          <cell r="HT75">
            <v>0</v>
          </cell>
          <cell r="HU75">
            <v>0</v>
          </cell>
          <cell r="HV75">
            <v>0</v>
          </cell>
          <cell r="HW75">
            <v>0</v>
          </cell>
          <cell r="HX75">
            <v>0</v>
          </cell>
          <cell r="HY75">
            <v>0</v>
          </cell>
          <cell r="HZ75">
            <v>0</v>
          </cell>
          <cell r="IA75">
            <v>0</v>
          </cell>
          <cell r="IB75">
            <v>0</v>
          </cell>
          <cell r="IC75">
            <v>0</v>
          </cell>
          <cell r="ID75">
            <v>0</v>
          </cell>
          <cell r="IE75">
            <v>0</v>
          </cell>
          <cell r="IF75">
            <v>0</v>
          </cell>
          <cell r="IG75">
            <v>0</v>
          </cell>
          <cell r="IH75">
            <v>0</v>
          </cell>
          <cell r="II75">
            <v>0</v>
          </cell>
          <cell r="IJ75">
            <v>0</v>
          </cell>
          <cell r="IK75">
            <v>0</v>
          </cell>
          <cell r="IL75">
            <v>0</v>
          </cell>
          <cell r="IM75">
            <v>0</v>
          </cell>
          <cell r="IN75">
            <v>0</v>
          </cell>
          <cell r="IO75">
            <v>0</v>
          </cell>
          <cell r="IP75">
            <v>0</v>
          </cell>
          <cell r="IQ75">
            <v>0</v>
          </cell>
          <cell r="IR75">
            <v>0</v>
          </cell>
          <cell r="IS75">
            <v>0</v>
          </cell>
          <cell r="IT75">
            <v>0</v>
          </cell>
          <cell r="IU75">
            <v>0</v>
          </cell>
        </row>
        <row r="76">
          <cell r="A76" t="str">
            <v>RSI IN</v>
          </cell>
          <cell r="B76" t="str">
            <v>Ruchi Soya Industries</v>
          </cell>
          <cell r="C76" t="str">
            <v>Edible oil</v>
          </cell>
          <cell r="D76">
            <v>0</v>
          </cell>
          <cell r="E76">
            <v>0</v>
          </cell>
          <cell r="F76">
            <v>0</v>
          </cell>
          <cell r="G76">
            <v>0</v>
          </cell>
          <cell r="H76">
            <v>0</v>
          </cell>
          <cell r="I76">
            <v>0</v>
          </cell>
          <cell r="J76">
            <v>0</v>
          </cell>
          <cell r="K76">
            <v>0</v>
          </cell>
          <cell r="L76">
            <v>0</v>
          </cell>
          <cell r="M76">
            <v>0</v>
          </cell>
          <cell r="N76">
            <v>0</v>
          </cell>
          <cell r="O76">
            <v>0</v>
          </cell>
          <cell r="P76">
            <v>0</v>
          </cell>
          <cell r="Q76">
            <v>0</v>
          </cell>
          <cell r="R76">
            <v>0</v>
          </cell>
          <cell r="S76">
            <v>0</v>
          </cell>
          <cell r="T76">
            <v>358.74399999999997</v>
          </cell>
          <cell r="U76">
            <v>82.959000000000003</v>
          </cell>
          <cell r="V76">
            <v>92.08</v>
          </cell>
          <cell r="W76">
            <v>123.93299999999999</v>
          </cell>
          <cell r="X76">
            <v>590.19999999999993</v>
          </cell>
          <cell r="Y76">
            <v>128.00800000000001</v>
          </cell>
          <cell r="Z76">
            <v>126.80500000000001</v>
          </cell>
          <cell r="AA76">
            <v>120.69</v>
          </cell>
          <cell r="AB76">
            <v>677.154</v>
          </cell>
          <cell r="AC76">
            <v>169.43899999999999</v>
          </cell>
          <cell r="AD76">
            <v>199.95</v>
          </cell>
          <cell r="AE76">
            <v>184.01900000000001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O76">
            <v>0</v>
          </cell>
          <cell r="AP76">
            <v>0</v>
          </cell>
          <cell r="AQ76">
            <v>0</v>
          </cell>
          <cell r="AR76">
            <v>0</v>
          </cell>
          <cell r="AS76">
            <v>0</v>
          </cell>
          <cell r="AT76">
            <v>0</v>
          </cell>
          <cell r="AU76">
            <v>0</v>
          </cell>
          <cell r="AV76">
            <v>0</v>
          </cell>
          <cell r="AW76">
            <v>0</v>
          </cell>
          <cell r="AX76">
            <v>0</v>
          </cell>
          <cell r="AY76">
            <v>0</v>
          </cell>
          <cell r="AZ76">
            <v>0</v>
          </cell>
          <cell r="BA76">
            <v>0</v>
          </cell>
          <cell r="BB76">
            <v>0</v>
          </cell>
          <cell r="BC76">
            <v>0</v>
          </cell>
          <cell r="BD76">
            <v>0</v>
          </cell>
          <cell r="BE76">
            <v>0</v>
          </cell>
          <cell r="BF76">
            <v>0</v>
          </cell>
          <cell r="BG76">
            <v>0</v>
          </cell>
          <cell r="BH76">
            <v>0</v>
          </cell>
          <cell r="BI76">
            <v>0</v>
          </cell>
          <cell r="BJ76">
            <v>0</v>
          </cell>
          <cell r="BK76">
            <v>0</v>
          </cell>
          <cell r="BL76">
            <v>0</v>
          </cell>
          <cell r="BM76">
            <v>0</v>
          </cell>
          <cell r="BN76">
            <v>0</v>
          </cell>
          <cell r="BO76">
            <v>0</v>
          </cell>
          <cell r="BP76">
            <v>0</v>
          </cell>
          <cell r="BQ76">
            <v>0</v>
          </cell>
          <cell r="BR76">
            <v>0</v>
          </cell>
          <cell r="BS76">
            <v>0</v>
          </cell>
          <cell r="BT76">
            <v>0</v>
          </cell>
          <cell r="BU76">
            <v>0</v>
          </cell>
          <cell r="BV76">
            <v>0</v>
          </cell>
          <cell r="BW76">
            <v>0</v>
          </cell>
          <cell r="BX76">
            <v>-229.50000000000003</v>
          </cell>
          <cell r="BY76">
            <v>-30.481999999999999</v>
          </cell>
          <cell r="BZ76">
            <v>-25.088000000000001</v>
          </cell>
          <cell r="CA76">
            <v>70.566000000000003</v>
          </cell>
          <cell r="CB76">
            <v>-272.77499999999998</v>
          </cell>
          <cell r="CC76">
            <v>-44.3</v>
          </cell>
          <cell r="CD76">
            <v>-29.861999999999998</v>
          </cell>
          <cell r="CE76">
            <v>-189.46</v>
          </cell>
          <cell r="CF76">
            <v>-241.11699999999999</v>
          </cell>
          <cell r="CG76">
            <v>-70.180000000000007</v>
          </cell>
          <cell r="CH76">
            <v>-92.436000000000007</v>
          </cell>
          <cell r="CI76">
            <v>-605.80899999999997</v>
          </cell>
          <cell r="CJ76">
            <v>0</v>
          </cell>
          <cell r="CK76">
            <v>0</v>
          </cell>
          <cell r="CL76">
            <v>0</v>
          </cell>
          <cell r="CM76">
            <v>0</v>
          </cell>
          <cell r="CN76">
            <v>0</v>
          </cell>
          <cell r="CO76">
            <v>0</v>
          </cell>
          <cell r="CP76">
            <v>0</v>
          </cell>
          <cell r="CQ76">
            <v>0</v>
          </cell>
          <cell r="CR76">
            <v>0</v>
          </cell>
          <cell r="CS76">
            <v>0</v>
          </cell>
          <cell r="CT76">
            <v>0</v>
          </cell>
          <cell r="CU76">
            <v>0</v>
          </cell>
          <cell r="CV76">
            <v>0</v>
          </cell>
          <cell r="CW76">
            <v>0</v>
          </cell>
          <cell r="CX76">
            <v>0</v>
          </cell>
          <cell r="CY76">
            <v>0</v>
          </cell>
          <cell r="CZ76">
            <v>17</v>
          </cell>
          <cell r="DA76">
            <v>-4.5339999999999998</v>
          </cell>
          <cell r="DB76">
            <v>-6.7380000000000004</v>
          </cell>
          <cell r="DC76">
            <v>-62.755000000000003</v>
          </cell>
          <cell r="DD76">
            <v>12.359</v>
          </cell>
          <cell r="DE76">
            <v>-6.6260000000000003</v>
          </cell>
          <cell r="DF76">
            <v>-14.975</v>
          </cell>
          <cell r="DG76">
            <v>136.82</v>
          </cell>
          <cell r="DH76">
            <v>-26.045999999999999</v>
          </cell>
          <cell r="DI76">
            <v>-3.9689999999999999</v>
          </cell>
          <cell r="DJ76">
            <v>21.867999999999999</v>
          </cell>
          <cell r="DK76">
            <v>542.71600000000001</v>
          </cell>
          <cell r="DL76">
            <v>0</v>
          </cell>
          <cell r="DM76">
            <v>0</v>
          </cell>
          <cell r="DN76">
            <v>0</v>
          </cell>
          <cell r="DO76">
            <v>0</v>
          </cell>
          <cell r="DP76">
            <v>0</v>
          </cell>
          <cell r="DQ76">
            <v>0</v>
          </cell>
          <cell r="DR76">
            <v>0</v>
          </cell>
          <cell r="DS76">
            <v>0</v>
          </cell>
          <cell r="DT76">
            <v>0</v>
          </cell>
          <cell r="DU76">
            <v>0</v>
          </cell>
          <cell r="DV76">
            <v>0</v>
          </cell>
          <cell r="DW76">
            <v>0</v>
          </cell>
          <cell r="DX76">
            <v>0</v>
          </cell>
          <cell r="DY76">
            <v>0</v>
          </cell>
          <cell r="DZ76">
            <v>0</v>
          </cell>
          <cell r="EA76">
            <v>0</v>
          </cell>
          <cell r="EB76">
            <v>0</v>
          </cell>
          <cell r="EC76">
            <v>0</v>
          </cell>
          <cell r="ED76">
            <v>0</v>
          </cell>
          <cell r="EE76">
            <v>0</v>
          </cell>
          <cell r="EF76">
            <v>0</v>
          </cell>
          <cell r="EG76">
            <v>0</v>
          </cell>
          <cell r="EH76">
            <v>0</v>
          </cell>
          <cell r="EI76">
            <v>0</v>
          </cell>
          <cell r="EJ76">
            <v>0</v>
          </cell>
          <cell r="EK76">
            <v>0</v>
          </cell>
          <cell r="EL76">
            <v>0</v>
          </cell>
          <cell r="EM76">
            <v>0</v>
          </cell>
          <cell r="EN76">
            <v>0</v>
          </cell>
          <cell r="EO76">
            <v>0</v>
          </cell>
          <cell r="EP76">
            <v>0</v>
          </cell>
          <cell r="EQ76">
            <v>0</v>
          </cell>
          <cell r="ER76">
            <v>0</v>
          </cell>
          <cell r="ES76">
            <v>0</v>
          </cell>
          <cell r="ET76">
            <v>0</v>
          </cell>
          <cell r="EU76">
            <v>0</v>
          </cell>
          <cell r="EV76">
            <v>0</v>
          </cell>
          <cell r="EW76">
            <v>0</v>
          </cell>
          <cell r="EX76">
            <v>0</v>
          </cell>
          <cell r="EY76">
            <v>0</v>
          </cell>
          <cell r="EZ76">
            <v>0</v>
          </cell>
          <cell r="FA76">
            <v>0</v>
          </cell>
          <cell r="FB76">
            <v>0</v>
          </cell>
          <cell r="FC76">
            <v>0</v>
          </cell>
          <cell r="FD76">
            <v>-8.0140000000000011</v>
          </cell>
          <cell r="FE76">
            <v>-7.3979999999999997</v>
          </cell>
          <cell r="FF76">
            <v>-8.5459999999999994</v>
          </cell>
          <cell r="FG76">
            <v>9.4320000000000004</v>
          </cell>
          <cell r="FH76">
            <v>-12.867999999999999</v>
          </cell>
          <cell r="FI76">
            <v>-10.622</v>
          </cell>
          <cell r="FJ76">
            <v>-12.505000000000001</v>
          </cell>
          <cell r="FK76">
            <v>-17.809999999999999</v>
          </cell>
          <cell r="FL76">
            <v>-16.239000000000001</v>
          </cell>
          <cell r="FM76">
            <v>-11.497</v>
          </cell>
          <cell r="FN76">
            <v>-24.088000000000001</v>
          </cell>
          <cell r="FO76">
            <v>-23.82</v>
          </cell>
          <cell r="FP76">
            <v>0</v>
          </cell>
          <cell r="FQ76">
            <v>0</v>
          </cell>
          <cell r="FR76">
            <v>0</v>
          </cell>
          <cell r="FS76">
            <v>0</v>
          </cell>
          <cell r="FT76">
            <v>0</v>
          </cell>
          <cell r="FU76">
            <v>0</v>
          </cell>
          <cell r="FV76">
            <v>0</v>
          </cell>
          <cell r="FW76">
            <v>0</v>
          </cell>
          <cell r="FX76">
            <v>0</v>
          </cell>
          <cell r="FY76">
            <v>0</v>
          </cell>
          <cell r="FZ76">
            <v>0</v>
          </cell>
          <cell r="GA76">
            <v>0</v>
          </cell>
          <cell r="GB76">
            <v>0</v>
          </cell>
          <cell r="GC76">
            <v>0</v>
          </cell>
          <cell r="GD76">
            <v>0</v>
          </cell>
          <cell r="GE76">
            <v>0</v>
          </cell>
          <cell r="GF76">
            <v>-51.082999999999998</v>
          </cell>
          <cell r="GG76">
            <v>-36.44</v>
          </cell>
          <cell r="GH76">
            <v>-39.454000000000001</v>
          </cell>
          <cell r="GI76">
            <v>39.04</v>
          </cell>
          <cell r="GJ76">
            <v>-120.459</v>
          </cell>
          <cell r="GK76">
            <v>-41.392000000000003</v>
          </cell>
          <cell r="GL76">
            <v>-47.613</v>
          </cell>
          <cell r="GM76">
            <v>-38.909999999999997</v>
          </cell>
          <cell r="GN76">
            <v>-170.762</v>
          </cell>
          <cell r="GO76">
            <v>-56.588000000000001</v>
          </cell>
          <cell r="GP76">
            <v>-66.495000000000005</v>
          </cell>
          <cell r="GQ76">
            <v>-76.3</v>
          </cell>
          <cell r="GR76">
            <v>0</v>
          </cell>
          <cell r="GS76">
            <v>0</v>
          </cell>
          <cell r="GT76">
            <v>0</v>
          </cell>
          <cell r="GU76">
            <v>0</v>
          </cell>
          <cell r="GV76">
            <v>0</v>
          </cell>
          <cell r="GW76">
            <v>0</v>
          </cell>
          <cell r="GX76">
            <v>0</v>
          </cell>
          <cell r="GY76">
            <v>0</v>
          </cell>
          <cell r="GZ76">
            <v>0</v>
          </cell>
          <cell r="HA76">
            <v>0</v>
          </cell>
          <cell r="HB76">
            <v>0</v>
          </cell>
          <cell r="HC76">
            <v>0</v>
          </cell>
          <cell r="HD76">
            <v>0</v>
          </cell>
          <cell r="HE76">
            <v>0</v>
          </cell>
          <cell r="HF76">
            <v>0</v>
          </cell>
          <cell r="HG76">
            <v>0</v>
          </cell>
          <cell r="HH76">
            <v>-1.9259999999999999</v>
          </cell>
          <cell r="HI76">
            <v>-1.982</v>
          </cell>
          <cell r="HJ76">
            <v>-3.444</v>
          </cell>
          <cell r="HK76">
            <v>5</v>
          </cell>
          <cell r="HL76">
            <v>-3.8999999999999995</v>
          </cell>
          <cell r="HM76">
            <v>-4.0910000000000002</v>
          </cell>
          <cell r="HN76">
            <v>-5.7850000000000001</v>
          </cell>
          <cell r="HO76">
            <v>-6.84</v>
          </cell>
          <cell r="HP76">
            <v>-7.1120000000000001</v>
          </cell>
          <cell r="HQ76">
            <v>-6.984</v>
          </cell>
          <cell r="HR76">
            <v>-8.6039999999999992</v>
          </cell>
          <cell r="HS76">
            <v>-9.4939999999999998</v>
          </cell>
          <cell r="HT76">
            <v>0</v>
          </cell>
          <cell r="HU76">
            <v>0</v>
          </cell>
          <cell r="HV76">
            <v>0</v>
          </cell>
          <cell r="HW76">
            <v>0</v>
          </cell>
          <cell r="HX76">
            <v>0</v>
          </cell>
          <cell r="HY76">
            <v>0</v>
          </cell>
          <cell r="HZ76">
            <v>0</v>
          </cell>
          <cell r="IA76">
            <v>0</v>
          </cell>
          <cell r="IB76">
            <v>0</v>
          </cell>
          <cell r="IC76">
            <v>0</v>
          </cell>
          <cell r="ID76">
            <v>0</v>
          </cell>
          <cell r="IE76">
            <v>0</v>
          </cell>
          <cell r="IF76">
            <v>0</v>
          </cell>
          <cell r="IG76">
            <v>0</v>
          </cell>
          <cell r="IH76">
            <v>0</v>
          </cell>
          <cell r="II76">
            <v>0</v>
          </cell>
          <cell r="IJ76">
            <v>0</v>
          </cell>
          <cell r="IK76">
            <v>0</v>
          </cell>
          <cell r="IL76">
            <v>0</v>
          </cell>
          <cell r="IM76">
            <v>0</v>
          </cell>
          <cell r="IN76">
            <v>0</v>
          </cell>
          <cell r="IO76">
            <v>0</v>
          </cell>
          <cell r="IP76">
            <v>0</v>
          </cell>
          <cell r="IQ76">
            <v>0</v>
          </cell>
          <cell r="IR76">
            <v>0</v>
          </cell>
          <cell r="IS76">
            <v>0</v>
          </cell>
          <cell r="IT76">
            <v>0</v>
          </cell>
          <cell r="IU76">
            <v>0</v>
          </cell>
        </row>
        <row r="77">
          <cell r="A77" t="str">
            <v>Conglomerates</v>
          </cell>
          <cell r="B77" t="str">
            <v>Conglomerates</v>
          </cell>
        </row>
        <row r="79">
          <cell r="A79" t="str">
            <v>ADE IN</v>
          </cell>
          <cell r="B79" t="str">
            <v>Adani Exterprises</v>
          </cell>
          <cell r="C79" t="str">
            <v>Conglomerates</v>
          </cell>
          <cell r="D79">
            <v>0</v>
          </cell>
          <cell r="E79">
            <v>0</v>
          </cell>
          <cell r="F79">
            <v>0</v>
          </cell>
          <cell r="G79">
            <v>0</v>
          </cell>
          <cell r="H79">
            <v>0</v>
          </cell>
          <cell r="I79">
            <v>0</v>
          </cell>
          <cell r="J79">
            <v>0</v>
          </cell>
          <cell r="K79">
            <v>0</v>
          </cell>
          <cell r="L79">
            <v>0</v>
          </cell>
          <cell r="M79">
            <v>0</v>
          </cell>
          <cell r="N79">
            <v>0</v>
          </cell>
          <cell r="O79">
            <v>0</v>
          </cell>
          <cell r="P79">
            <v>0</v>
          </cell>
          <cell r="Q79">
            <v>0</v>
          </cell>
          <cell r="R79">
            <v>0</v>
          </cell>
          <cell r="S79">
            <v>0</v>
          </cell>
          <cell r="T79">
            <v>0</v>
          </cell>
          <cell r="U79">
            <v>0</v>
          </cell>
          <cell r="V79">
            <v>0</v>
          </cell>
          <cell r="W79">
            <v>0</v>
          </cell>
          <cell r="X79">
            <v>3434.8310000000001</v>
          </cell>
          <cell r="Y79">
            <v>3893.9569999999999</v>
          </cell>
          <cell r="Z79">
            <v>6128.9260000000004</v>
          </cell>
          <cell r="AA79">
            <v>9284.5</v>
          </cell>
          <cell r="AB79">
            <v>7148.0929999999998</v>
          </cell>
          <cell r="AC79">
            <v>7198.4179999999997</v>
          </cell>
          <cell r="AD79">
            <v>7986.1059999999998</v>
          </cell>
          <cell r="AE79">
            <v>8306.2019999999993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O79">
            <v>0</v>
          </cell>
          <cell r="AP79">
            <v>0</v>
          </cell>
          <cell r="AQ79">
            <v>0</v>
          </cell>
          <cell r="AR79">
            <v>0</v>
          </cell>
          <cell r="AS79">
            <v>0</v>
          </cell>
          <cell r="AT79">
            <v>0</v>
          </cell>
          <cell r="AU79">
            <v>0</v>
          </cell>
          <cell r="AV79">
            <v>0</v>
          </cell>
          <cell r="AW79">
            <v>0</v>
          </cell>
          <cell r="AX79">
            <v>0</v>
          </cell>
          <cell r="AY79">
            <v>0</v>
          </cell>
          <cell r="AZ79">
            <v>0</v>
          </cell>
          <cell r="BA79">
            <v>0</v>
          </cell>
          <cell r="BB79">
            <v>0</v>
          </cell>
          <cell r="BC79">
            <v>0</v>
          </cell>
          <cell r="BD79">
            <v>0</v>
          </cell>
          <cell r="BE79">
            <v>0</v>
          </cell>
          <cell r="BF79">
            <v>0</v>
          </cell>
          <cell r="BG79">
            <v>0</v>
          </cell>
          <cell r="BH79">
            <v>0</v>
          </cell>
          <cell r="BI79">
            <v>0</v>
          </cell>
          <cell r="BJ79">
            <v>0</v>
          </cell>
          <cell r="BK79">
            <v>0</v>
          </cell>
          <cell r="BL79">
            <v>0</v>
          </cell>
          <cell r="BM79">
            <v>0</v>
          </cell>
          <cell r="BN79">
            <v>0</v>
          </cell>
          <cell r="BO79">
            <v>0</v>
          </cell>
          <cell r="BP79">
            <v>0</v>
          </cell>
          <cell r="BQ79">
            <v>0</v>
          </cell>
          <cell r="BR79">
            <v>0</v>
          </cell>
          <cell r="BS79">
            <v>0</v>
          </cell>
          <cell r="BT79">
            <v>0</v>
          </cell>
          <cell r="BU79">
            <v>0</v>
          </cell>
          <cell r="BV79">
            <v>0</v>
          </cell>
          <cell r="BW79">
            <v>0</v>
          </cell>
          <cell r="BX79">
            <v>0</v>
          </cell>
          <cell r="BY79">
            <v>0</v>
          </cell>
          <cell r="BZ79">
            <v>0</v>
          </cell>
          <cell r="CA79">
            <v>0</v>
          </cell>
          <cell r="CB79">
            <v>-2465.1550000000002</v>
          </cell>
          <cell r="CC79">
            <v>-2243</v>
          </cell>
          <cell r="CD79">
            <v>-3164.268</v>
          </cell>
          <cell r="CE79">
            <v>-5270.8</v>
          </cell>
          <cell r="CF79">
            <v>-3751</v>
          </cell>
          <cell r="CG79">
            <v>-3529.82</v>
          </cell>
          <cell r="CH79">
            <v>-4099.0389999999998</v>
          </cell>
          <cell r="CI79">
            <v>-4285.634</v>
          </cell>
          <cell r="CJ79">
            <v>0</v>
          </cell>
          <cell r="CK79">
            <v>0</v>
          </cell>
          <cell r="CL79">
            <v>0</v>
          </cell>
          <cell r="CM79">
            <v>0</v>
          </cell>
          <cell r="CN79">
            <v>0</v>
          </cell>
          <cell r="CO79">
            <v>0</v>
          </cell>
          <cell r="CP79">
            <v>0</v>
          </cell>
          <cell r="CQ79">
            <v>0</v>
          </cell>
          <cell r="CR79">
            <v>0</v>
          </cell>
          <cell r="CS79">
            <v>0</v>
          </cell>
          <cell r="CT79">
            <v>0</v>
          </cell>
          <cell r="CU79">
            <v>0</v>
          </cell>
          <cell r="CV79">
            <v>0</v>
          </cell>
          <cell r="CW79">
            <v>0</v>
          </cell>
          <cell r="CX79">
            <v>0</v>
          </cell>
          <cell r="CY79">
            <v>0</v>
          </cell>
          <cell r="CZ79">
            <v>0</v>
          </cell>
          <cell r="DA79">
            <v>0</v>
          </cell>
          <cell r="DB79">
            <v>0</v>
          </cell>
          <cell r="DC79">
            <v>0</v>
          </cell>
          <cell r="DD79">
            <v>171.435</v>
          </cell>
          <cell r="DE79">
            <v>70.731999999999999</v>
          </cell>
          <cell r="DF79">
            <v>-27.824000000000002</v>
          </cell>
          <cell r="DG79">
            <v>0.8</v>
          </cell>
          <cell r="DH79">
            <v>247.70599999999999</v>
          </cell>
          <cell r="DI79">
            <v>288.40699999999998</v>
          </cell>
          <cell r="DJ79">
            <v>-2.6259999999999999</v>
          </cell>
          <cell r="DK79">
            <v>-164.80099999999999</v>
          </cell>
          <cell r="DL79">
            <v>0</v>
          </cell>
          <cell r="DM79">
            <v>0</v>
          </cell>
          <cell r="DN79">
            <v>0</v>
          </cell>
          <cell r="DO79">
            <v>0</v>
          </cell>
          <cell r="DP79">
            <v>0</v>
          </cell>
          <cell r="DQ79">
            <v>0</v>
          </cell>
          <cell r="DR79">
            <v>0</v>
          </cell>
          <cell r="DS79">
            <v>0</v>
          </cell>
          <cell r="DT79">
            <v>0</v>
          </cell>
          <cell r="DU79">
            <v>0</v>
          </cell>
          <cell r="DV79">
            <v>0</v>
          </cell>
          <cell r="DW79">
            <v>0</v>
          </cell>
          <cell r="DX79">
            <v>0</v>
          </cell>
          <cell r="DY79">
            <v>0</v>
          </cell>
          <cell r="DZ79">
            <v>0</v>
          </cell>
          <cell r="EA79">
            <v>0</v>
          </cell>
          <cell r="EB79">
            <v>0</v>
          </cell>
          <cell r="EC79">
            <v>0</v>
          </cell>
          <cell r="ED79">
            <v>0</v>
          </cell>
          <cell r="EE79">
            <v>0</v>
          </cell>
          <cell r="EF79">
            <v>0</v>
          </cell>
          <cell r="EG79">
            <v>-6.3109999999999999</v>
          </cell>
          <cell r="EH79">
            <v>-118.462</v>
          </cell>
          <cell r="EI79">
            <v>-160</v>
          </cell>
          <cell r="EJ79">
            <v>-279.60500000000002</v>
          </cell>
          <cell r="EK79">
            <v>-267.46699999999998</v>
          </cell>
          <cell r="EL79">
            <v>-182.92099999999999</v>
          </cell>
          <cell r="EM79">
            <v>-175</v>
          </cell>
          <cell r="EN79">
            <v>0</v>
          </cell>
          <cell r="EO79">
            <v>0</v>
          </cell>
          <cell r="EP79">
            <v>0</v>
          </cell>
          <cell r="EQ79">
            <v>0</v>
          </cell>
          <cell r="ER79">
            <v>0</v>
          </cell>
          <cell r="ES79">
            <v>0</v>
          </cell>
          <cell r="ET79">
            <v>0</v>
          </cell>
          <cell r="EU79">
            <v>0</v>
          </cell>
          <cell r="EV79">
            <v>0</v>
          </cell>
          <cell r="EW79">
            <v>0</v>
          </cell>
          <cell r="EX79">
            <v>0</v>
          </cell>
          <cell r="EY79">
            <v>0</v>
          </cell>
          <cell r="EZ79">
            <v>0</v>
          </cell>
          <cell r="FA79">
            <v>0</v>
          </cell>
          <cell r="FB79">
            <v>0</v>
          </cell>
          <cell r="FC79">
            <v>0</v>
          </cell>
          <cell r="FD79">
            <v>0</v>
          </cell>
          <cell r="FE79">
            <v>0</v>
          </cell>
          <cell r="FF79">
            <v>0</v>
          </cell>
          <cell r="FG79">
            <v>0</v>
          </cell>
          <cell r="FH79">
            <v>-182.64500000000001</v>
          </cell>
          <cell r="FI79">
            <v>-241.68100000000001</v>
          </cell>
          <cell r="FJ79">
            <v>-742.91300000000001</v>
          </cell>
          <cell r="FK79">
            <v>-923.6</v>
          </cell>
          <cell r="FL79">
            <v>-952.80600000000004</v>
          </cell>
          <cell r="FM79">
            <v>-921.26</v>
          </cell>
          <cell r="FN79">
            <v>-1100.5940000000001</v>
          </cell>
          <cell r="FO79">
            <v>-1167.6859999999999</v>
          </cell>
          <cell r="FP79">
            <v>0</v>
          </cell>
          <cell r="FQ79">
            <v>0</v>
          </cell>
          <cell r="FR79">
            <v>0</v>
          </cell>
          <cell r="FS79">
            <v>0</v>
          </cell>
          <cell r="FT79">
            <v>0</v>
          </cell>
          <cell r="FU79">
            <v>0</v>
          </cell>
          <cell r="FV79">
            <v>0</v>
          </cell>
          <cell r="FW79">
            <v>0</v>
          </cell>
          <cell r="FX79">
            <v>0</v>
          </cell>
          <cell r="FY79">
            <v>0</v>
          </cell>
          <cell r="FZ79">
            <v>0</v>
          </cell>
          <cell r="GA79">
            <v>0</v>
          </cell>
          <cell r="GB79">
            <v>0</v>
          </cell>
          <cell r="GC79">
            <v>0</v>
          </cell>
          <cell r="GD79">
            <v>0</v>
          </cell>
          <cell r="GE79">
            <v>0</v>
          </cell>
          <cell r="GF79">
            <v>0</v>
          </cell>
          <cell r="GG79">
            <v>0</v>
          </cell>
          <cell r="GH79">
            <v>0</v>
          </cell>
          <cell r="GI79">
            <v>0</v>
          </cell>
          <cell r="GJ79">
            <v>-377.30599999999998</v>
          </cell>
          <cell r="GK79">
            <v>-688.95899999999995</v>
          </cell>
          <cell r="GL79">
            <v>-1058.9680000000001</v>
          </cell>
          <cell r="GM79">
            <v>-1486.3</v>
          </cell>
          <cell r="GN79">
            <v>-1627.4590000000001</v>
          </cell>
          <cell r="GO79">
            <v>-1569.2760000000001</v>
          </cell>
          <cell r="GP79">
            <v>-1543.7</v>
          </cell>
          <cell r="GQ79">
            <v>-1053.9179999999999</v>
          </cell>
          <cell r="GR79">
            <v>0</v>
          </cell>
          <cell r="GS79">
            <v>0</v>
          </cell>
          <cell r="GT79">
            <v>0</v>
          </cell>
          <cell r="GU79">
            <v>0</v>
          </cell>
          <cell r="GV79">
            <v>0</v>
          </cell>
          <cell r="GW79">
            <v>0</v>
          </cell>
          <cell r="GX79">
            <v>0</v>
          </cell>
          <cell r="GY79">
            <v>0</v>
          </cell>
          <cell r="GZ79">
            <v>0</v>
          </cell>
          <cell r="HA79">
            <v>0</v>
          </cell>
          <cell r="HB79">
            <v>0</v>
          </cell>
          <cell r="HC79">
            <v>0</v>
          </cell>
          <cell r="HD79">
            <v>0</v>
          </cell>
          <cell r="HE79">
            <v>0</v>
          </cell>
          <cell r="HF79">
            <v>0</v>
          </cell>
          <cell r="HG79">
            <v>0</v>
          </cell>
          <cell r="HH79">
            <v>0</v>
          </cell>
          <cell r="HI79">
            <v>0</v>
          </cell>
          <cell r="HJ79">
            <v>0</v>
          </cell>
          <cell r="HK79">
            <v>0</v>
          </cell>
          <cell r="HL79">
            <v>-131.52799999999999</v>
          </cell>
          <cell r="HM79">
            <v>-131.755</v>
          </cell>
          <cell r="HN79">
            <v>-211.398</v>
          </cell>
          <cell r="HO79">
            <v>-290.5</v>
          </cell>
          <cell r="HP79">
            <v>-303.76799999999997</v>
          </cell>
          <cell r="HQ79">
            <v>-314.17899999999997</v>
          </cell>
          <cell r="HR79">
            <v>-315.34800000000001</v>
          </cell>
          <cell r="HS79">
            <v>-210.63900000000001</v>
          </cell>
          <cell r="HT79">
            <v>0</v>
          </cell>
          <cell r="HU79">
            <v>0</v>
          </cell>
          <cell r="HV79">
            <v>0</v>
          </cell>
          <cell r="HW79">
            <v>0</v>
          </cell>
          <cell r="HX79">
            <v>0</v>
          </cell>
          <cell r="HY79">
            <v>0</v>
          </cell>
          <cell r="HZ79">
            <v>0</v>
          </cell>
          <cell r="IA79">
            <v>0</v>
          </cell>
          <cell r="IB79">
            <v>0</v>
          </cell>
          <cell r="IC79">
            <v>0</v>
          </cell>
          <cell r="ID79">
            <v>0</v>
          </cell>
          <cell r="IE79">
            <v>0</v>
          </cell>
          <cell r="IF79">
            <v>0</v>
          </cell>
          <cell r="IG79">
            <v>0</v>
          </cell>
          <cell r="IH79">
            <v>0</v>
          </cell>
          <cell r="II79">
            <v>0</v>
          </cell>
          <cell r="IJ79">
            <v>0</v>
          </cell>
          <cell r="IK79">
            <v>0</v>
          </cell>
          <cell r="IL79">
            <v>0</v>
          </cell>
          <cell r="IM79">
            <v>0</v>
          </cell>
          <cell r="IN79">
            <v>0</v>
          </cell>
          <cell r="IO79">
            <v>0</v>
          </cell>
          <cell r="IP79">
            <v>0</v>
          </cell>
          <cell r="IQ79">
            <v>0</v>
          </cell>
          <cell r="IR79">
            <v>0</v>
          </cell>
          <cell r="IS79">
            <v>0</v>
          </cell>
          <cell r="IT79">
            <v>0</v>
          </cell>
          <cell r="IU79">
            <v>0</v>
          </cell>
        </row>
        <row r="80">
          <cell r="A80" t="str">
            <v>SINT IN</v>
          </cell>
          <cell r="B80" t="str">
            <v>Sintex Industries</v>
          </cell>
          <cell r="C80" t="str">
            <v>Diversified</v>
          </cell>
          <cell r="D80">
            <v>0</v>
          </cell>
          <cell r="E80">
            <v>0</v>
          </cell>
          <cell r="F80">
            <v>0</v>
          </cell>
          <cell r="G80">
            <v>0</v>
          </cell>
          <cell r="H80">
            <v>0</v>
          </cell>
          <cell r="I80">
            <v>0</v>
          </cell>
          <cell r="J80">
            <v>0</v>
          </cell>
          <cell r="K80">
            <v>0</v>
          </cell>
          <cell r="L80">
            <v>0</v>
          </cell>
          <cell r="M80">
            <v>0</v>
          </cell>
          <cell r="N80">
            <v>0</v>
          </cell>
          <cell r="O80">
            <v>0</v>
          </cell>
          <cell r="P80">
            <v>0</v>
          </cell>
          <cell r="Q80">
            <v>0</v>
          </cell>
          <cell r="R80">
            <v>0</v>
          </cell>
          <cell r="S80">
            <v>0</v>
          </cell>
          <cell r="T80">
            <v>0</v>
          </cell>
          <cell r="U80">
            <v>0</v>
          </cell>
          <cell r="V80">
            <v>0</v>
          </cell>
          <cell r="W80">
            <v>0</v>
          </cell>
          <cell r="X80">
            <v>3434.8310000000001</v>
          </cell>
          <cell r="Y80">
            <v>3893.9569999999999</v>
          </cell>
          <cell r="Z80">
            <v>6128.9260000000004</v>
          </cell>
          <cell r="AA80">
            <v>9284.5</v>
          </cell>
          <cell r="AB80">
            <v>7148.0929999999998</v>
          </cell>
          <cell r="AC80">
            <v>7198.4179999999997</v>
          </cell>
          <cell r="AD80">
            <v>7986.1059999999998</v>
          </cell>
          <cell r="AE80">
            <v>8306.2019999999993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O80">
            <v>0</v>
          </cell>
          <cell r="AP80">
            <v>0</v>
          </cell>
          <cell r="AQ80">
            <v>0</v>
          </cell>
          <cell r="AR80">
            <v>0</v>
          </cell>
          <cell r="AS80">
            <v>0</v>
          </cell>
          <cell r="AT80">
            <v>0</v>
          </cell>
          <cell r="AU80">
            <v>0</v>
          </cell>
          <cell r="AV80">
            <v>0</v>
          </cell>
          <cell r="AW80">
            <v>0</v>
          </cell>
          <cell r="AX80">
            <v>0</v>
          </cell>
          <cell r="AY80">
            <v>0</v>
          </cell>
          <cell r="AZ80">
            <v>0</v>
          </cell>
          <cell r="BA80">
            <v>0</v>
          </cell>
          <cell r="BB80">
            <v>0</v>
          </cell>
          <cell r="BC80">
            <v>0</v>
          </cell>
          <cell r="BD80">
            <v>0</v>
          </cell>
          <cell r="BE80">
            <v>0</v>
          </cell>
          <cell r="BF80">
            <v>0</v>
          </cell>
          <cell r="BG80">
            <v>0</v>
          </cell>
          <cell r="BH80">
            <v>0</v>
          </cell>
          <cell r="BI80">
            <v>0</v>
          </cell>
          <cell r="BJ80">
            <v>0</v>
          </cell>
          <cell r="BK80">
            <v>0</v>
          </cell>
          <cell r="BL80">
            <v>0</v>
          </cell>
          <cell r="BM80">
            <v>0</v>
          </cell>
          <cell r="BN80">
            <v>0</v>
          </cell>
          <cell r="BO80">
            <v>0</v>
          </cell>
          <cell r="BP80">
            <v>0</v>
          </cell>
          <cell r="BQ80">
            <v>0</v>
          </cell>
          <cell r="BR80">
            <v>0</v>
          </cell>
          <cell r="BS80">
            <v>0</v>
          </cell>
          <cell r="BT80">
            <v>0</v>
          </cell>
          <cell r="BU80">
            <v>0</v>
          </cell>
          <cell r="BV80">
            <v>0</v>
          </cell>
          <cell r="BW80">
            <v>0</v>
          </cell>
          <cell r="BX80">
            <v>0</v>
          </cell>
          <cell r="BY80">
            <v>0</v>
          </cell>
          <cell r="BZ80">
            <v>0</v>
          </cell>
          <cell r="CA80">
            <v>0</v>
          </cell>
          <cell r="CB80">
            <v>-2465.1550000000002</v>
          </cell>
          <cell r="CC80">
            <v>-2243</v>
          </cell>
          <cell r="CD80">
            <v>-3164.268</v>
          </cell>
          <cell r="CE80">
            <v>-5270.8</v>
          </cell>
          <cell r="CF80">
            <v>-3751</v>
          </cell>
          <cell r="CG80">
            <v>-3529.82</v>
          </cell>
          <cell r="CH80">
            <v>-4099.0389999999998</v>
          </cell>
          <cell r="CI80">
            <v>-4285.634</v>
          </cell>
          <cell r="CJ80">
            <v>0</v>
          </cell>
          <cell r="CK80">
            <v>0</v>
          </cell>
          <cell r="CL80">
            <v>0</v>
          </cell>
          <cell r="CM80">
            <v>0</v>
          </cell>
          <cell r="CN80">
            <v>0</v>
          </cell>
          <cell r="CO80">
            <v>0</v>
          </cell>
          <cell r="CP80">
            <v>0</v>
          </cell>
          <cell r="CQ80">
            <v>0</v>
          </cell>
          <cell r="CR80">
            <v>0</v>
          </cell>
          <cell r="CS80">
            <v>0</v>
          </cell>
          <cell r="CT80">
            <v>0</v>
          </cell>
          <cell r="CU80">
            <v>0</v>
          </cell>
          <cell r="CV80">
            <v>0</v>
          </cell>
          <cell r="CW80">
            <v>0</v>
          </cell>
          <cell r="CX80">
            <v>0</v>
          </cell>
          <cell r="CY80">
            <v>0</v>
          </cell>
          <cell r="CZ80">
            <v>0</v>
          </cell>
          <cell r="DA80">
            <v>0</v>
          </cell>
          <cell r="DB80">
            <v>0</v>
          </cell>
          <cell r="DC80">
            <v>0</v>
          </cell>
          <cell r="DD80">
            <v>171.435</v>
          </cell>
          <cell r="DE80">
            <v>70.731999999999999</v>
          </cell>
          <cell r="DF80">
            <v>-27.824000000000002</v>
          </cell>
          <cell r="DG80">
            <v>0.8</v>
          </cell>
          <cell r="DH80">
            <v>247.70599999999999</v>
          </cell>
          <cell r="DI80">
            <v>288.40699999999998</v>
          </cell>
          <cell r="DJ80">
            <v>-2.6259999999999999</v>
          </cell>
          <cell r="DK80">
            <v>-164.80099999999999</v>
          </cell>
          <cell r="DL80">
            <v>0</v>
          </cell>
          <cell r="DM80">
            <v>0</v>
          </cell>
          <cell r="DN80">
            <v>0</v>
          </cell>
          <cell r="DO80">
            <v>0</v>
          </cell>
          <cell r="DP80">
            <v>0</v>
          </cell>
          <cell r="DQ80">
            <v>0</v>
          </cell>
          <cell r="DR80">
            <v>0</v>
          </cell>
          <cell r="DS80">
            <v>0</v>
          </cell>
          <cell r="DT80">
            <v>0</v>
          </cell>
          <cell r="DU80">
            <v>0</v>
          </cell>
          <cell r="DV80">
            <v>0</v>
          </cell>
          <cell r="DW80">
            <v>0</v>
          </cell>
          <cell r="DX80">
            <v>0</v>
          </cell>
          <cell r="DY80">
            <v>0</v>
          </cell>
          <cell r="DZ80">
            <v>0</v>
          </cell>
          <cell r="EA80">
            <v>0</v>
          </cell>
          <cell r="EB80">
            <v>0</v>
          </cell>
          <cell r="EC80">
            <v>0</v>
          </cell>
          <cell r="ED80">
            <v>0</v>
          </cell>
          <cell r="EE80">
            <v>0</v>
          </cell>
          <cell r="EF80">
            <v>0</v>
          </cell>
          <cell r="EG80">
            <v>-6.3109999999999999</v>
          </cell>
          <cell r="EH80">
            <v>-118.462</v>
          </cell>
          <cell r="EI80">
            <v>-160</v>
          </cell>
          <cell r="EJ80">
            <v>-279.60500000000002</v>
          </cell>
          <cell r="EK80">
            <v>-267.46699999999998</v>
          </cell>
          <cell r="EL80">
            <v>-182.92099999999999</v>
          </cell>
          <cell r="EM80">
            <v>-175</v>
          </cell>
          <cell r="EN80">
            <v>0</v>
          </cell>
          <cell r="EO80">
            <v>0</v>
          </cell>
          <cell r="EP80">
            <v>0</v>
          </cell>
          <cell r="EQ80">
            <v>0</v>
          </cell>
          <cell r="ER80">
            <v>0</v>
          </cell>
          <cell r="ES80">
            <v>0</v>
          </cell>
          <cell r="ET80">
            <v>0</v>
          </cell>
          <cell r="EU80">
            <v>0</v>
          </cell>
          <cell r="EV80">
            <v>0</v>
          </cell>
          <cell r="EW80">
            <v>0</v>
          </cell>
          <cell r="EX80">
            <v>0</v>
          </cell>
          <cell r="EY80">
            <v>0</v>
          </cell>
          <cell r="EZ80">
            <v>0</v>
          </cell>
          <cell r="FA80">
            <v>0</v>
          </cell>
          <cell r="FB80">
            <v>0</v>
          </cell>
          <cell r="FC80">
            <v>0</v>
          </cell>
          <cell r="FD80">
            <v>0</v>
          </cell>
          <cell r="FE80">
            <v>0</v>
          </cell>
          <cell r="FF80">
            <v>0</v>
          </cell>
          <cell r="FG80">
            <v>0</v>
          </cell>
          <cell r="FH80">
            <v>-182.64500000000001</v>
          </cell>
          <cell r="FI80">
            <v>-241.68100000000001</v>
          </cell>
          <cell r="FJ80">
            <v>-742.91300000000001</v>
          </cell>
          <cell r="FK80">
            <v>-923.6</v>
          </cell>
          <cell r="FL80">
            <v>-952.80600000000004</v>
          </cell>
          <cell r="FM80">
            <v>-921.26</v>
          </cell>
          <cell r="FN80">
            <v>-1100.5940000000001</v>
          </cell>
          <cell r="FO80">
            <v>-1167.6859999999999</v>
          </cell>
          <cell r="FP80">
            <v>0</v>
          </cell>
          <cell r="FQ80">
            <v>0</v>
          </cell>
          <cell r="FR80">
            <v>0</v>
          </cell>
          <cell r="FS80">
            <v>0</v>
          </cell>
          <cell r="FT80">
            <v>0</v>
          </cell>
          <cell r="FU80">
            <v>0</v>
          </cell>
          <cell r="FV80">
            <v>0</v>
          </cell>
          <cell r="FW80">
            <v>0</v>
          </cell>
          <cell r="FX80">
            <v>0</v>
          </cell>
          <cell r="FY80">
            <v>0</v>
          </cell>
          <cell r="FZ80">
            <v>0</v>
          </cell>
          <cell r="GA80">
            <v>0</v>
          </cell>
          <cell r="GB80">
            <v>0</v>
          </cell>
          <cell r="GC80">
            <v>0</v>
          </cell>
          <cell r="GD80">
            <v>0</v>
          </cell>
          <cell r="GE80">
            <v>0</v>
          </cell>
          <cell r="GF80">
            <v>0</v>
          </cell>
          <cell r="GG80">
            <v>0</v>
          </cell>
          <cell r="GH80">
            <v>0</v>
          </cell>
          <cell r="GI80">
            <v>0</v>
          </cell>
          <cell r="GJ80">
            <v>-377.30599999999998</v>
          </cell>
          <cell r="GK80">
            <v>-688.95899999999995</v>
          </cell>
          <cell r="GL80">
            <v>-1058.9680000000001</v>
          </cell>
          <cell r="GM80">
            <v>-1486.3</v>
          </cell>
          <cell r="GN80">
            <v>-1627.4590000000001</v>
          </cell>
          <cell r="GO80">
            <v>-1569.2760000000001</v>
          </cell>
          <cell r="GP80">
            <v>-1543.7</v>
          </cell>
          <cell r="GQ80">
            <v>-1053.9179999999999</v>
          </cell>
          <cell r="GR80">
            <v>0</v>
          </cell>
          <cell r="GS80">
            <v>0</v>
          </cell>
          <cell r="GT80">
            <v>0</v>
          </cell>
          <cell r="GU80">
            <v>0</v>
          </cell>
          <cell r="GV80">
            <v>0</v>
          </cell>
          <cell r="GW80">
            <v>0</v>
          </cell>
          <cell r="GX80">
            <v>0</v>
          </cell>
          <cell r="GY80">
            <v>0</v>
          </cell>
          <cell r="GZ80">
            <v>0</v>
          </cell>
          <cell r="HA80">
            <v>0</v>
          </cell>
          <cell r="HB80">
            <v>0</v>
          </cell>
          <cell r="HC80">
            <v>0</v>
          </cell>
          <cell r="HD80">
            <v>0</v>
          </cell>
          <cell r="HE80">
            <v>0</v>
          </cell>
          <cell r="HF80">
            <v>0</v>
          </cell>
          <cell r="HG80">
            <v>0</v>
          </cell>
          <cell r="HH80">
            <v>0</v>
          </cell>
          <cell r="HI80">
            <v>0</v>
          </cell>
          <cell r="HJ80">
            <v>0</v>
          </cell>
          <cell r="HK80">
            <v>0</v>
          </cell>
          <cell r="HL80">
            <v>-131.52799999999999</v>
          </cell>
          <cell r="HM80">
            <v>-131.755</v>
          </cell>
          <cell r="HN80">
            <v>-211.398</v>
          </cell>
          <cell r="HO80">
            <v>-290.5</v>
          </cell>
          <cell r="HP80">
            <v>-303.76799999999997</v>
          </cell>
          <cell r="HQ80">
            <v>-314.17899999999997</v>
          </cell>
          <cell r="HR80">
            <v>-315.34800000000001</v>
          </cell>
          <cell r="HS80">
            <v>-210.63900000000001</v>
          </cell>
          <cell r="HT80">
            <v>0</v>
          </cell>
          <cell r="HU80">
            <v>0</v>
          </cell>
          <cell r="HV80">
            <v>0</v>
          </cell>
          <cell r="HW80">
            <v>0</v>
          </cell>
          <cell r="HX80">
            <v>0</v>
          </cell>
          <cell r="HY80">
            <v>0</v>
          </cell>
          <cell r="HZ80">
            <v>0</v>
          </cell>
          <cell r="IA80">
            <v>0</v>
          </cell>
          <cell r="IB80">
            <v>0</v>
          </cell>
          <cell r="IC80">
            <v>0</v>
          </cell>
          <cell r="ID80">
            <v>0</v>
          </cell>
          <cell r="IE80">
            <v>0</v>
          </cell>
          <cell r="IF80">
            <v>0</v>
          </cell>
          <cell r="IG80">
            <v>0</v>
          </cell>
          <cell r="IH80">
            <v>0</v>
          </cell>
          <cell r="II80">
            <v>0</v>
          </cell>
          <cell r="IJ80">
            <v>0</v>
          </cell>
          <cell r="IK80">
            <v>0</v>
          </cell>
          <cell r="IL80">
            <v>0</v>
          </cell>
          <cell r="IM80">
            <v>0</v>
          </cell>
          <cell r="IN80">
            <v>0</v>
          </cell>
          <cell r="IO80">
            <v>0</v>
          </cell>
          <cell r="IP80">
            <v>0</v>
          </cell>
          <cell r="IQ80">
            <v>0</v>
          </cell>
          <cell r="IR80">
            <v>0</v>
          </cell>
          <cell r="IS80">
            <v>0</v>
          </cell>
          <cell r="IT80">
            <v>0</v>
          </cell>
          <cell r="IU80">
            <v>0</v>
          </cell>
        </row>
        <row r="81">
          <cell r="A81" t="str">
            <v>Construction</v>
          </cell>
          <cell r="B81" t="str">
            <v>Construction</v>
          </cell>
        </row>
        <row r="82">
          <cell r="A82" t="str">
            <v>AKCL IN</v>
          </cell>
          <cell r="B82" t="str">
            <v>Akruti City</v>
          </cell>
          <cell r="C82" t="str">
            <v>Real Estate</v>
          </cell>
          <cell r="D82">
            <v>0</v>
          </cell>
          <cell r="E82">
            <v>0</v>
          </cell>
          <cell r="F82">
            <v>0</v>
          </cell>
          <cell r="G82">
            <v>0</v>
          </cell>
          <cell r="H82">
            <v>0</v>
          </cell>
          <cell r="I82">
            <v>0</v>
          </cell>
          <cell r="J82">
            <v>0</v>
          </cell>
          <cell r="K82">
            <v>0</v>
          </cell>
          <cell r="L82">
            <v>0</v>
          </cell>
          <cell r="M82">
            <v>0</v>
          </cell>
          <cell r="N82">
            <v>0</v>
          </cell>
          <cell r="O82">
            <v>0</v>
          </cell>
          <cell r="P82">
            <v>0</v>
          </cell>
          <cell r="Q82">
            <v>0</v>
          </cell>
          <cell r="R82">
            <v>0</v>
          </cell>
          <cell r="S82">
            <v>0</v>
          </cell>
          <cell r="T82">
            <v>0</v>
          </cell>
          <cell r="U82">
            <v>0</v>
          </cell>
          <cell r="V82">
            <v>0</v>
          </cell>
          <cell r="W82">
            <v>0</v>
          </cell>
          <cell r="X82">
            <v>645.70000000000005</v>
          </cell>
          <cell r="Y82">
            <v>979.3</v>
          </cell>
          <cell r="Z82">
            <v>1341.1000000000001</v>
          </cell>
          <cell r="AA82">
            <v>1484.4908259999995</v>
          </cell>
          <cell r="AB82">
            <v>2343.4</v>
          </cell>
          <cell r="AC82">
            <v>2503</v>
          </cell>
          <cell r="AD82">
            <v>485.9</v>
          </cell>
          <cell r="AE82">
            <v>-980.6999999999997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O82">
            <v>0</v>
          </cell>
          <cell r="AP82">
            <v>0</v>
          </cell>
          <cell r="AQ82">
            <v>0</v>
          </cell>
          <cell r="AR82">
            <v>0</v>
          </cell>
          <cell r="AS82">
            <v>0</v>
          </cell>
          <cell r="AT82">
            <v>0</v>
          </cell>
          <cell r="AU82">
            <v>0</v>
          </cell>
          <cell r="AV82">
            <v>0</v>
          </cell>
          <cell r="AW82">
            <v>0</v>
          </cell>
          <cell r="AX82">
            <v>0</v>
          </cell>
          <cell r="AY82">
            <v>0</v>
          </cell>
          <cell r="AZ82">
            <v>0</v>
          </cell>
          <cell r="BA82">
            <v>0</v>
          </cell>
          <cell r="BB82">
            <v>0</v>
          </cell>
          <cell r="BC82">
            <v>0</v>
          </cell>
          <cell r="BD82">
            <v>0</v>
          </cell>
          <cell r="BE82">
            <v>0</v>
          </cell>
          <cell r="BF82">
            <v>0</v>
          </cell>
          <cell r="BG82">
            <v>0</v>
          </cell>
          <cell r="BH82">
            <v>0</v>
          </cell>
          <cell r="BI82">
            <v>0</v>
          </cell>
          <cell r="BJ82">
            <v>0</v>
          </cell>
          <cell r="BK82">
            <v>0</v>
          </cell>
          <cell r="BL82">
            <v>0</v>
          </cell>
          <cell r="BM82">
            <v>0</v>
          </cell>
          <cell r="BN82">
            <v>0</v>
          </cell>
          <cell r="BO82">
            <v>0</v>
          </cell>
          <cell r="BP82">
            <v>0</v>
          </cell>
          <cell r="BQ82">
            <v>0</v>
          </cell>
          <cell r="BR82">
            <v>0</v>
          </cell>
          <cell r="BS82">
            <v>0</v>
          </cell>
          <cell r="BT82">
            <v>0</v>
          </cell>
          <cell r="BU82">
            <v>0</v>
          </cell>
          <cell r="BV82">
            <v>0</v>
          </cell>
          <cell r="BW82">
            <v>0</v>
          </cell>
          <cell r="BX82">
            <v>0</v>
          </cell>
          <cell r="BY82">
            <v>0</v>
          </cell>
          <cell r="BZ82">
            <v>0</v>
          </cell>
          <cell r="CA82">
            <v>0</v>
          </cell>
          <cell r="CB82">
            <v>-255.4</v>
          </cell>
          <cell r="CC82">
            <v>-3012</v>
          </cell>
          <cell r="CD82">
            <v>-671.6</v>
          </cell>
          <cell r="CE82">
            <v>-246.35870600000032</v>
          </cell>
          <cell r="CF82">
            <v>-1465.6</v>
          </cell>
          <cell r="CG82">
            <v>-950.7</v>
          </cell>
          <cell r="CH82">
            <v>-240.1</v>
          </cell>
          <cell r="CI82">
            <v>-1529.4999999999998</v>
          </cell>
          <cell r="CJ82">
            <v>0</v>
          </cell>
          <cell r="CK82">
            <v>0</v>
          </cell>
          <cell r="CL82">
            <v>0</v>
          </cell>
          <cell r="CM82">
            <v>0</v>
          </cell>
          <cell r="CN82">
            <v>0</v>
          </cell>
          <cell r="CO82">
            <v>0</v>
          </cell>
          <cell r="CP82">
            <v>0</v>
          </cell>
          <cell r="CQ82">
            <v>0</v>
          </cell>
          <cell r="CR82">
            <v>0</v>
          </cell>
          <cell r="CS82">
            <v>0</v>
          </cell>
          <cell r="CT82">
            <v>0</v>
          </cell>
          <cell r="CU82">
            <v>0</v>
          </cell>
          <cell r="CV82">
            <v>0</v>
          </cell>
          <cell r="CW82">
            <v>0</v>
          </cell>
          <cell r="CX82">
            <v>0</v>
          </cell>
          <cell r="CY82">
            <v>0</v>
          </cell>
          <cell r="CZ82">
            <v>0</v>
          </cell>
          <cell r="DA82">
            <v>0</v>
          </cell>
          <cell r="DB82">
            <v>0</v>
          </cell>
          <cell r="DC82">
            <v>0</v>
          </cell>
          <cell r="DD82">
            <v>194.3</v>
          </cell>
          <cell r="DE82">
            <v>2798</v>
          </cell>
          <cell r="DF82">
            <v>745.7</v>
          </cell>
          <cell r="DG82">
            <v>0</v>
          </cell>
          <cell r="DH82">
            <v>1418</v>
          </cell>
          <cell r="DI82">
            <v>1001</v>
          </cell>
          <cell r="DJ82">
            <v>591.70000000000005</v>
          </cell>
          <cell r="DK82">
            <v>1534.9999999999998</v>
          </cell>
          <cell r="DL82">
            <v>0</v>
          </cell>
          <cell r="DM82">
            <v>0</v>
          </cell>
          <cell r="DN82">
            <v>0</v>
          </cell>
          <cell r="DO82">
            <v>0</v>
          </cell>
          <cell r="DP82">
            <v>0</v>
          </cell>
          <cell r="DQ82">
            <v>0</v>
          </cell>
          <cell r="DR82">
            <v>0</v>
          </cell>
          <cell r="DS82">
            <v>0</v>
          </cell>
          <cell r="DT82">
            <v>0</v>
          </cell>
          <cell r="DU82">
            <v>0</v>
          </cell>
          <cell r="DV82">
            <v>0</v>
          </cell>
          <cell r="DW82">
            <v>0</v>
          </cell>
          <cell r="DX82">
            <v>0</v>
          </cell>
          <cell r="DY82">
            <v>0</v>
          </cell>
          <cell r="DZ82">
            <v>0</v>
          </cell>
          <cell r="EA82">
            <v>0</v>
          </cell>
          <cell r="EB82">
            <v>0</v>
          </cell>
          <cell r="EC82">
            <v>0</v>
          </cell>
          <cell r="ED82">
            <v>0</v>
          </cell>
          <cell r="EE82">
            <v>0</v>
          </cell>
          <cell r="EF82">
            <v>0</v>
          </cell>
          <cell r="EG82">
            <v>0</v>
          </cell>
          <cell r="EH82">
            <v>0</v>
          </cell>
          <cell r="EI82">
            <v>0</v>
          </cell>
          <cell r="EJ82">
            <v>0</v>
          </cell>
          <cell r="EK82">
            <v>0</v>
          </cell>
          <cell r="EL82">
            <v>0</v>
          </cell>
          <cell r="EM82">
            <v>0</v>
          </cell>
          <cell r="EN82">
            <v>0</v>
          </cell>
          <cell r="EO82">
            <v>0</v>
          </cell>
          <cell r="EP82">
            <v>0</v>
          </cell>
          <cell r="EQ82">
            <v>0</v>
          </cell>
          <cell r="ER82">
            <v>0</v>
          </cell>
          <cell r="ES82">
            <v>0</v>
          </cell>
          <cell r="ET82">
            <v>0</v>
          </cell>
          <cell r="EU82">
            <v>0</v>
          </cell>
          <cell r="EV82">
            <v>0</v>
          </cell>
          <cell r="EW82">
            <v>0</v>
          </cell>
          <cell r="EX82">
            <v>0</v>
          </cell>
          <cell r="EY82">
            <v>0</v>
          </cell>
          <cell r="EZ82">
            <v>0</v>
          </cell>
          <cell r="FA82">
            <v>0</v>
          </cell>
          <cell r="FB82">
            <v>0</v>
          </cell>
          <cell r="FC82">
            <v>0</v>
          </cell>
          <cell r="FD82">
            <v>0</v>
          </cell>
          <cell r="FE82">
            <v>0</v>
          </cell>
          <cell r="FF82">
            <v>0</v>
          </cell>
          <cell r="FG82">
            <v>0</v>
          </cell>
          <cell r="FH82">
            <v>-8.8000000000000007</v>
          </cell>
          <cell r="FI82">
            <v>-10.1</v>
          </cell>
          <cell r="FJ82">
            <v>-8.1</v>
          </cell>
          <cell r="FK82">
            <v>-42.667213999999987</v>
          </cell>
          <cell r="FL82">
            <v>-47.1</v>
          </cell>
          <cell r="FM82">
            <v>-32.799999999999997</v>
          </cell>
          <cell r="FN82">
            <v>-28.7</v>
          </cell>
          <cell r="FO82">
            <v>-40.099999999999994</v>
          </cell>
          <cell r="FP82">
            <v>0</v>
          </cell>
          <cell r="FQ82">
            <v>0</v>
          </cell>
          <cell r="FR82">
            <v>0</v>
          </cell>
          <cell r="FS82">
            <v>0</v>
          </cell>
          <cell r="FT82">
            <v>0</v>
          </cell>
          <cell r="FU82">
            <v>0</v>
          </cell>
          <cell r="FV82">
            <v>0</v>
          </cell>
          <cell r="FW82">
            <v>0</v>
          </cell>
          <cell r="FX82">
            <v>0</v>
          </cell>
          <cell r="FY82">
            <v>0</v>
          </cell>
          <cell r="FZ82">
            <v>0</v>
          </cell>
          <cell r="GA82">
            <v>0</v>
          </cell>
          <cell r="GB82">
            <v>0</v>
          </cell>
          <cell r="GC82">
            <v>0</v>
          </cell>
          <cell r="GD82">
            <v>0</v>
          </cell>
          <cell r="GE82">
            <v>0</v>
          </cell>
          <cell r="GF82">
            <v>0</v>
          </cell>
          <cell r="GG82">
            <v>0</v>
          </cell>
          <cell r="GH82">
            <v>0</v>
          </cell>
          <cell r="GI82">
            <v>0</v>
          </cell>
          <cell r="GJ82">
            <v>-46.7</v>
          </cell>
          <cell r="GK82">
            <v>-32</v>
          </cell>
          <cell r="GL82">
            <v>-63.7</v>
          </cell>
          <cell r="GM82">
            <v>0</v>
          </cell>
          <cell r="GN82">
            <v>-51.7</v>
          </cell>
          <cell r="GO82">
            <v>-78.400000000000006</v>
          </cell>
          <cell r="GP82">
            <v>-59.9</v>
          </cell>
          <cell r="GQ82">
            <v>-273.80000000000007</v>
          </cell>
          <cell r="GR82">
            <v>0</v>
          </cell>
          <cell r="GS82">
            <v>0</v>
          </cell>
          <cell r="GT82">
            <v>0</v>
          </cell>
          <cell r="GU82">
            <v>0</v>
          </cell>
          <cell r="GV82">
            <v>0</v>
          </cell>
          <cell r="GW82">
            <v>0</v>
          </cell>
          <cell r="GX82">
            <v>0</v>
          </cell>
          <cell r="GY82">
            <v>0</v>
          </cell>
          <cell r="GZ82">
            <v>0</v>
          </cell>
          <cell r="HA82">
            <v>0</v>
          </cell>
          <cell r="HB82">
            <v>0</v>
          </cell>
          <cell r="HC82">
            <v>0</v>
          </cell>
          <cell r="HD82">
            <v>0</v>
          </cell>
          <cell r="HE82">
            <v>0</v>
          </cell>
          <cell r="HF82">
            <v>0</v>
          </cell>
          <cell r="HG82">
            <v>0</v>
          </cell>
          <cell r="HH82">
            <v>0</v>
          </cell>
          <cell r="HI82">
            <v>0</v>
          </cell>
          <cell r="HJ82">
            <v>0</v>
          </cell>
          <cell r="HK82">
            <v>0</v>
          </cell>
          <cell r="HL82">
            <v>-16.2</v>
          </cell>
          <cell r="HM82">
            <v>-16.2</v>
          </cell>
          <cell r="HN82">
            <v>-16.899999999999999</v>
          </cell>
          <cell r="HO82">
            <v>-20.007432000000001</v>
          </cell>
          <cell r="HP82">
            <v>-17.399999999999999</v>
          </cell>
          <cell r="HQ82">
            <v>-14.2</v>
          </cell>
          <cell r="HR82">
            <v>-10.7</v>
          </cell>
          <cell r="HS82">
            <v>-14.800000000000004</v>
          </cell>
          <cell r="HT82">
            <v>0</v>
          </cell>
          <cell r="HU82">
            <v>0</v>
          </cell>
          <cell r="HV82">
            <v>0</v>
          </cell>
          <cell r="HW82">
            <v>0</v>
          </cell>
          <cell r="HX82">
            <v>0</v>
          </cell>
          <cell r="HY82">
            <v>0</v>
          </cell>
          <cell r="HZ82">
            <v>0</v>
          </cell>
          <cell r="IA82">
            <v>0</v>
          </cell>
          <cell r="IB82">
            <v>0</v>
          </cell>
          <cell r="IC82">
            <v>0</v>
          </cell>
          <cell r="ID82">
            <v>0</v>
          </cell>
          <cell r="IE82">
            <v>0</v>
          </cell>
          <cell r="IF82">
            <v>0</v>
          </cell>
          <cell r="IG82">
            <v>0</v>
          </cell>
          <cell r="IH82">
            <v>0</v>
          </cell>
          <cell r="II82">
            <v>0</v>
          </cell>
          <cell r="IJ82">
            <v>0</v>
          </cell>
          <cell r="IK82">
            <v>0</v>
          </cell>
          <cell r="IL82">
            <v>0</v>
          </cell>
          <cell r="IM82">
            <v>0</v>
          </cell>
          <cell r="IN82">
            <v>0</v>
          </cell>
          <cell r="IO82">
            <v>0</v>
          </cell>
          <cell r="IP82">
            <v>0</v>
          </cell>
          <cell r="IQ82">
            <v>0</v>
          </cell>
          <cell r="IR82">
            <v>0</v>
          </cell>
          <cell r="IS82">
            <v>0</v>
          </cell>
          <cell r="IT82">
            <v>0</v>
          </cell>
          <cell r="IU82">
            <v>0</v>
          </cell>
        </row>
        <row r="83">
          <cell r="A83" t="str">
            <v>ARCP IN</v>
          </cell>
          <cell r="B83" t="str">
            <v>Anant Raj Industries</v>
          </cell>
          <cell r="C83" t="str">
            <v>Real Estate</v>
          </cell>
          <cell r="D83">
            <v>0</v>
          </cell>
          <cell r="E83">
            <v>0</v>
          </cell>
          <cell r="F83">
            <v>0</v>
          </cell>
          <cell r="G83">
            <v>0</v>
          </cell>
          <cell r="H83">
            <v>0</v>
          </cell>
          <cell r="I83">
            <v>0</v>
          </cell>
          <cell r="J83">
            <v>0</v>
          </cell>
          <cell r="K83">
            <v>0</v>
          </cell>
          <cell r="L83">
            <v>0</v>
          </cell>
          <cell r="M83">
            <v>0</v>
          </cell>
          <cell r="N83">
            <v>0</v>
          </cell>
          <cell r="O83">
            <v>0</v>
          </cell>
          <cell r="P83">
            <v>43.58</v>
          </cell>
          <cell r="Q83">
            <v>99.679999999999993</v>
          </cell>
          <cell r="R83">
            <v>186</v>
          </cell>
          <cell r="S83">
            <v>254.089</v>
          </cell>
          <cell r="T83">
            <v>384.48500000000001</v>
          </cell>
          <cell r="U83">
            <v>460.30700000000002</v>
          </cell>
          <cell r="V83">
            <v>731.53100000000006</v>
          </cell>
          <cell r="W83">
            <v>478.52299999999997</v>
          </cell>
          <cell r="X83">
            <v>1476.8469999999998</v>
          </cell>
          <cell r="Y83">
            <v>1565.4970000000001</v>
          </cell>
          <cell r="Z83">
            <v>1837.48</v>
          </cell>
          <cell r="AA83">
            <v>1174.7310000000002</v>
          </cell>
          <cell r="AB83">
            <v>104.78100000000001</v>
          </cell>
          <cell r="AC83">
            <v>1567.7719999999999</v>
          </cell>
          <cell r="AD83">
            <v>705.98800000000006</v>
          </cell>
          <cell r="AE83">
            <v>131.48099999999999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O83">
            <v>0</v>
          </cell>
          <cell r="AP83">
            <v>0</v>
          </cell>
          <cell r="AQ83">
            <v>0</v>
          </cell>
          <cell r="AR83">
            <v>-1.51</v>
          </cell>
          <cell r="AS83">
            <v>-3.37</v>
          </cell>
          <cell r="AT83">
            <v>-4.28</v>
          </cell>
          <cell r="AU83">
            <v>-4.5979999999999999</v>
          </cell>
          <cell r="AV83">
            <v>-3.49</v>
          </cell>
          <cell r="AW83">
            <v>-5.1630000000000003</v>
          </cell>
          <cell r="AX83">
            <v>-6.0540000000000003</v>
          </cell>
          <cell r="AY83">
            <v>-5.4290000000000003</v>
          </cell>
          <cell r="AZ83">
            <v>-4.5410000000000004</v>
          </cell>
          <cell r="BA83">
            <v>-3.0640000000000001</v>
          </cell>
          <cell r="BB83">
            <v>-5.0449999999999999</v>
          </cell>
          <cell r="BC83">
            <v>-4.3800000000000008</v>
          </cell>
          <cell r="BD83">
            <v>0</v>
          </cell>
          <cell r="BE83">
            <v>-2.3769999999999998</v>
          </cell>
          <cell r="BF83">
            <v>0</v>
          </cell>
          <cell r="BG83">
            <v>0</v>
          </cell>
          <cell r="BH83">
            <v>0</v>
          </cell>
          <cell r="BI83">
            <v>0</v>
          </cell>
          <cell r="BJ83">
            <v>0</v>
          </cell>
          <cell r="BK83">
            <v>0</v>
          </cell>
          <cell r="BL83">
            <v>0</v>
          </cell>
          <cell r="BM83">
            <v>0</v>
          </cell>
          <cell r="BN83">
            <v>0</v>
          </cell>
          <cell r="BO83">
            <v>0</v>
          </cell>
          <cell r="BP83">
            <v>0</v>
          </cell>
          <cell r="BQ83">
            <v>0</v>
          </cell>
          <cell r="BR83">
            <v>0</v>
          </cell>
          <cell r="BS83">
            <v>0</v>
          </cell>
          <cell r="BT83">
            <v>-9.8559999999999999</v>
          </cell>
          <cell r="BU83">
            <v>-9.7539999999999996</v>
          </cell>
          <cell r="BV83">
            <v>-17.722999999999999</v>
          </cell>
          <cell r="BW83">
            <v>-15.223000000000001</v>
          </cell>
          <cell r="BX83">
            <v>-17.872</v>
          </cell>
          <cell r="BY83">
            <v>-24.135999999999999</v>
          </cell>
          <cell r="BZ83">
            <v>-27.777699999999999</v>
          </cell>
          <cell r="CA83">
            <v>-28.667999999999999</v>
          </cell>
          <cell r="CB83">
            <v>-25.27</v>
          </cell>
          <cell r="CC83">
            <v>-15.222</v>
          </cell>
          <cell r="CD83">
            <v>-20.427</v>
          </cell>
          <cell r="CE83">
            <v>-30.72</v>
          </cell>
          <cell r="CF83">
            <v>-14.551</v>
          </cell>
          <cell r="CG83">
            <v>-12.018000000000001</v>
          </cell>
          <cell r="CH83">
            <v>-9.4819999999999993</v>
          </cell>
          <cell r="CI83">
            <v>-12.106999999999999</v>
          </cell>
          <cell r="CJ83">
            <v>0</v>
          </cell>
          <cell r="CK83">
            <v>0</v>
          </cell>
          <cell r="CL83">
            <v>0</v>
          </cell>
          <cell r="CM83">
            <v>0</v>
          </cell>
          <cell r="CN83">
            <v>0</v>
          </cell>
          <cell r="CO83">
            <v>0</v>
          </cell>
          <cell r="CP83">
            <v>0</v>
          </cell>
          <cell r="CQ83">
            <v>0</v>
          </cell>
          <cell r="CR83">
            <v>0</v>
          </cell>
          <cell r="CS83">
            <v>0</v>
          </cell>
          <cell r="CT83">
            <v>0</v>
          </cell>
          <cell r="CU83">
            <v>0</v>
          </cell>
          <cell r="CV83">
            <v>-6.4740000000000002</v>
          </cell>
          <cell r="CW83">
            <v>0.16900000000000001</v>
          </cell>
          <cell r="CX83">
            <v>17.023</v>
          </cell>
          <cell r="CY83">
            <v>2.9169999999999998</v>
          </cell>
          <cell r="CZ83">
            <v>-19.273</v>
          </cell>
          <cell r="DA83">
            <v>6.0359999999999996</v>
          </cell>
          <cell r="DB83">
            <v>13.401</v>
          </cell>
          <cell r="DC83">
            <v>1.3819999999999999</v>
          </cell>
          <cell r="DD83">
            <v>-13.577999999999999</v>
          </cell>
          <cell r="DE83">
            <v>1.034</v>
          </cell>
          <cell r="DF83">
            <v>15.269</v>
          </cell>
          <cell r="DG83">
            <v>0.60200000000000031</v>
          </cell>
          <cell r="DH83">
            <v>-10.579000000000001</v>
          </cell>
          <cell r="DI83">
            <v>-3.8130000000000002</v>
          </cell>
          <cell r="DJ83">
            <v>24.236000000000001</v>
          </cell>
          <cell r="DK83">
            <v>0.5379999999999967</v>
          </cell>
          <cell r="DL83">
            <v>0</v>
          </cell>
          <cell r="DM83">
            <v>0</v>
          </cell>
          <cell r="DN83">
            <v>0</v>
          </cell>
          <cell r="DO83">
            <v>0</v>
          </cell>
          <cell r="DP83">
            <v>0</v>
          </cell>
          <cell r="DQ83">
            <v>0</v>
          </cell>
          <cell r="DR83">
            <v>0</v>
          </cell>
          <cell r="DS83">
            <v>0</v>
          </cell>
          <cell r="DT83">
            <v>0</v>
          </cell>
          <cell r="DU83">
            <v>0</v>
          </cell>
          <cell r="DV83">
            <v>0</v>
          </cell>
          <cell r="DW83">
            <v>0</v>
          </cell>
          <cell r="DX83">
            <v>0</v>
          </cell>
          <cell r="DY83">
            <v>-8.1029999999999998</v>
          </cell>
          <cell r="DZ83">
            <v>0</v>
          </cell>
          <cell r="EA83">
            <v>0</v>
          </cell>
          <cell r="EB83">
            <v>-9.4049999999999994</v>
          </cell>
          <cell r="EC83">
            <v>0</v>
          </cell>
          <cell r="ED83">
            <v>0</v>
          </cell>
          <cell r="EE83">
            <v>0</v>
          </cell>
          <cell r="EF83">
            <v>0</v>
          </cell>
          <cell r="EG83">
            <v>0</v>
          </cell>
          <cell r="EH83">
            <v>-1.879</v>
          </cell>
          <cell r="EI83">
            <v>0</v>
          </cell>
          <cell r="EJ83">
            <v>0</v>
          </cell>
          <cell r="EK83">
            <v>0</v>
          </cell>
          <cell r="EL83">
            <v>0</v>
          </cell>
          <cell r="EM83">
            <v>0</v>
          </cell>
          <cell r="EN83">
            <v>0</v>
          </cell>
          <cell r="EO83">
            <v>0</v>
          </cell>
          <cell r="EP83">
            <v>0</v>
          </cell>
          <cell r="EQ83">
            <v>0</v>
          </cell>
          <cell r="ER83">
            <v>0</v>
          </cell>
          <cell r="ES83">
            <v>0</v>
          </cell>
          <cell r="ET83">
            <v>0</v>
          </cell>
          <cell r="EU83">
            <v>0</v>
          </cell>
          <cell r="EV83">
            <v>0</v>
          </cell>
          <cell r="EW83">
            <v>0</v>
          </cell>
          <cell r="EX83">
            <v>0</v>
          </cell>
          <cell r="EY83">
            <v>0</v>
          </cell>
          <cell r="EZ83">
            <v>-4.1369999999999996</v>
          </cell>
          <cell r="FA83">
            <v>-4.0359999999999996</v>
          </cell>
          <cell r="FB83">
            <v>-6.2869999999999999</v>
          </cell>
          <cell r="FC83">
            <v>-5.766</v>
          </cell>
          <cell r="FD83">
            <v>-4.99</v>
          </cell>
          <cell r="FE83">
            <v>-4.8689999999999998</v>
          </cell>
          <cell r="FF83">
            <v>-9.7070000000000007</v>
          </cell>
          <cell r="FG83">
            <v>-7.6980000000000004</v>
          </cell>
          <cell r="FH83">
            <v>-13.760999999999999</v>
          </cell>
          <cell r="FI83">
            <v>-14.715999999999999</v>
          </cell>
          <cell r="FJ83">
            <v>-17.896999999999998</v>
          </cell>
          <cell r="FK83">
            <v>-16.019000000000005</v>
          </cell>
          <cell r="FL83">
            <v>-17.552</v>
          </cell>
          <cell r="FM83">
            <v>-20.277000000000001</v>
          </cell>
          <cell r="FN83">
            <v>-18.084</v>
          </cell>
          <cell r="FO83">
            <v>-19.552999999999994</v>
          </cell>
          <cell r="FP83">
            <v>0</v>
          </cell>
          <cell r="FQ83">
            <v>0</v>
          </cell>
          <cell r="FR83">
            <v>0</v>
          </cell>
          <cell r="FS83">
            <v>0</v>
          </cell>
          <cell r="FT83">
            <v>0</v>
          </cell>
          <cell r="FU83">
            <v>0</v>
          </cell>
          <cell r="FV83">
            <v>0</v>
          </cell>
          <cell r="FW83">
            <v>0</v>
          </cell>
          <cell r="FX83">
            <v>0</v>
          </cell>
          <cell r="FY83">
            <v>0</v>
          </cell>
          <cell r="FZ83">
            <v>0</v>
          </cell>
          <cell r="GA83">
            <v>0</v>
          </cell>
          <cell r="GB83">
            <v>-15.552</v>
          </cell>
          <cell r="GC83">
            <v>-21.21</v>
          </cell>
          <cell r="GD83">
            <v>-33.453000000000003</v>
          </cell>
          <cell r="GE83">
            <v>-27.742000000000001</v>
          </cell>
          <cell r="GF83">
            <v>-22.535</v>
          </cell>
          <cell r="GG83">
            <v>-31.57</v>
          </cell>
          <cell r="GH83">
            <v>-45.722999999999999</v>
          </cell>
          <cell r="GI83">
            <v>-30.603999999999999</v>
          </cell>
          <cell r="GJ83">
            <v>-51.737000000000002</v>
          </cell>
          <cell r="GK83">
            <v>-42.95</v>
          </cell>
          <cell r="GL83">
            <v>-69.013999999999996</v>
          </cell>
          <cell r="GM83">
            <v>-100.77599999999997</v>
          </cell>
          <cell r="GN83">
            <v>-53.591000000000001</v>
          </cell>
          <cell r="GO83">
            <v>-33.537999999999997</v>
          </cell>
          <cell r="GP83">
            <v>-50.743000000000002</v>
          </cell>
          <cell r="GQ83">
            <v>-49.595999999999982</v>
          </cell>
          <cell r="GR83">
            <v>0</v>
          </cell>
          <cell r="GS83">
            <v>0</v>
          </cell>
          <cell r="GT83">
            <v>0</v>
          </cell>
          <cell r="GU83">
            <v>0</v>
          </cell>
          <cell r="GV83">
            <v>0</v>
          </cell>
          <cell r="GW83">
            <v>0</v>
          </cell>
          <cell r="GX83">
            <v>0</v>
          </cell>
          <cell r="GY83">
            <v>0</v>
          </cell>
          <cell r="GZ83">
            <v>0</v>
          </cell>
          <cell r="HA83">
            <v>0</v>
          </cell>
          <cell r="HB83">
            <v>0</v>
          </cell>
          <cell r="HC83">
            <v>0</v>
          </cell>
          <cell r="HD83">
            <v>-4.3600000000000003</v>
          </cell>
          <cell r="HE83">
            <v>-8.4</v>
          </cell>
          <cell r="HF83">
            <v>-9.08</v>
          </cell>
          <cell r="HG83">
            <v>-6.67</v>
          </cell>
          <cell r="HH83">
            <v>-11.4</v>
          </cell>
          <cell r="HI83">
            <v>-10.571</v>
          </cell>
          <cell r="HJ83">
            <v>-13.175000000000001</v>
          </cell>
          <cell r="HK83">
            <v>-17.539000000000001</v>
          </cell>
          <cell r="HL83">
            <v>-11.831</v>
          </cell>
          <cell r="HM83">
            <v>-12.882</v>
          </cell>
          <cell r="HN83">
            <v>-15.071</v>
          </cell>
          <cell r="HO83">
            <v>-42.246000000000002</v>
          </cell>
          <cell r="HP83">
            <v>-19.966000000000001</v>
          </cell>
          <cell r="HQ83">
            <v>-20.456</v>
          </cell>
          <cell r="HR83">
            <v>-20.73</v>
          </cell>
          <cell r="HS83">
            <v>-25.105999999999998</v>
          </cell>
          <cell r="HT83">
            <v>0</v>
          </cell>
          <cell r="HU83">
            <v>0</v>
          </cell>
          <cell r="HV83">
            <v>0</v>
          </cell>
          <cell r="HW83">
            <v>0</v>
          </cell>
          <cell r="HX83">
            <v>0</v>
          </cell>
          <cell r="HY83">
            <v>0</v>
          </cell>
          <cell r="HZ83">
            <v>0</v>
          </cell>
          <cell r="IA83">
            <v>0</v>
          </cell>
          <cell r="IB83">
            <v>0</v>
          </cell>
          <cell r="IC83">
            <v>0</v>
          </cell>
          <cell r="ID83">
            <v>0</v>
          </cell>
          <cell r="IE83">
            <v>0</v>
          </cell>
          <cell r="IF83">
            <v>0</v>
          </cell>
          <cell r="IG83">
            <v>0</v>
          </cell>
          <cell r="IH83">
            <v>0</v>
          </cell>
          <cell r="II83">
            <v>0</v>
          </cell>
          <cell r="IJ83">
            <v>0</v>
          </cell>
          <cell r="IK83">
            <v>0</v>
          </cell>
          <cell r="IL83">
            <v>0</v>
          </cell>
          <cell r="IM83">
            <v>0</v>
          </cell>
          <cell r="IN83">
            <v>0</v>
          </cell>
          <cell r="IO83">
            <v>0</v>
          </cell>
          <cell r="IP83">
            <v>0</v>
          </cell>
          <cell r="IQ83">
            <v>0</v>
          </cell>
          <cell r="IR83">
            <v>0</v>
          </cell>
          <cell r="IS83">
            <v>0</v>
          </cell>
          <cell r="IT83">
            <v>0</v>
          </cell>
          <cell r="IU83">
            <v>0</v>
          </cell>
        </row>
        <row r="84">
          <cell r="A84" t="str">
            <v>AHCL IN</v>
          </cell>
          <cell r="B84" t="str">
            <v>Ansal Housing &amp; Construct</v>
          </cell>
          <cell r="C84" t="str">
            <v>Real Estate</v>
          </cell>
          <cell r="D84">
            <v>0</v>
          </cell>
          <cell r="E84">
            <v>0</v>
          </cell>
          <cell r="F84">
            <v>0</v>
          </cell>
          <cell r="G84">
            <v>170.15</v>
          </cell>
          <cell r="H84">
            <v>176.15</v>
          </cell>
          <cell r="I84">
            <v>172.34</v>
          </cell>
          <cell r="J84">
            <v>174.29</v>
          </cell>
          <cell r="K84">
            <v>170.26</v>
          </cell>
          <cell r="L84">
            <v>147.94999999999999</v>
          </cell>
          <cell r="M84">
            <v>172.62</v>
          </cell>
          <cell r="N84">
            <v>220.42</v>
          </cell>
          <cell r="O84">
            <v>256.68</v>
          </cell>
          <cell r="P84">
            <v>196.12</v>
          </cell>
          <cell r="Q84">
            <v>262</v>
          </cell>
          <cell r="R84">
            <v>347.8</v>
          </cell>
          <cell r="S84">
            <v>410.5</v>
          </cell>
          <cell r="T84">
            <v>412.53</v>
          </cell>
          <cell r="U84">
            <v>477.9</v>
          </cell>
          <cell r="V84">
            <v>561.53099999999995</v>
          </cell>
          <cell r="W84">
            <v>540.35</v>
          </cell>
          <cell r="X84">
            <v>508.74400000000003</v>
          </cell>
          <cell r="Y84">
            <v>639.85</v>
          </cell>
          <cell r="Z84">
            <v>699.95899999999995</v>
          </cell>
          <cell r="AA84">
            <v>650.10799999999995</v>
          </cell>
          <cell r="AB84">
            <v>598.07299999999998</v>
          </cell>
          <cell r="AC84">
            <v>582.37199999999996</v>
          </cell>
          <cell r="AD84">
            <v>530.50400000000002</v>
          </cell>
          <cell r="AE84">
            <v>376.23700000000008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O84">
            <v>0</v>
          </cell>
          <cell r="AP84">
            <v>0</v>
          </cell>
          <cell r="AQ84">
            <v>0</v>
          </cell>
          <cell r="AR84">
            <v>0</v>
          </cell>
          <cell r="AS84">
            <v>0</v>
          </cell>
          <cell r="AT84">
            <v>0</v>
          </cell>
          <cell r="AU84">
            <v>0</v>
          </cell>
          <cell r="AV84">
            <v>0</v>
          </cell>
          <cell r="AW84">
            <v>0</v>
          </cell>
          <cell r="AX84">
            <v>0</v>
          </cell>
          <cell r="AY84">
            <v>0</v>
          </cell>
          <cell r="AZ84">
            <v>0</v>
          </cell>
          <cell r="BA84">
            <v>0</v>
          </cell>
          <cell r="BB84">
            <v>0</v>
          </cell>
          <cell r="BC84">
            <v>0</v>
          </cell>
          <cell r="BD84">
            <v>0</v>
          </cell>
          <cell r="BE84">
            <v>0</v>
          </cell>
          <cell r="BF84">
            <v>0</v>
          </cell>
          <cell r="BG84">
            <v>0</v>
          </cell>
          <cell r="BH84">
            <v>0</v>
          </cell>
          <cell r="BI84">
            <v>0</v>
          </cell>
          <cell r="BJ84">
            <v>0</v>
          </cell>
          <cell r="BK84">
            <v>-134.96</v>
          </cell>
          <cell r="BL84">
            <v>-147.86000000000001</v>
          </cell>
          <cell r="BM84">
            <v>-153.25</v>
          </cell>
          <cell r="BN84">
            <v>-147.36000000000001</v>
          </cell>
          <cell r="BO84">
            <v>-153.66999999999999</v>
          </cell>
          <cell r="BP84">
            <v>-124.14</v>
          </cell>
          <cell r="BQ84">
            <v>-143.85</v>
          </cell>
          <cell r="BR84">
            <v>-188.46</v>
          </cell>
          <cell r="BS84">
            <v>-225.4</v>
          </cell>
          <cell r="BT84">
            <v>-125.343</v>
          </cell>
          <cell r="BU84">
            <v>-187.84200000000001</v>
          </cell>
          <cell r="BV84">
            <v>-199.446</v>
          </cell>
          <cell r="BW84">
            <v>-295.74400000000003</v>
          </cell>
          <cell r="BX84">
            <v>-239.40600000000001</v>
          </cell>
          <cell r="BY84">
            <v>-272.85700000000003</v>
          </cell>
          <cell r="BZ84">
            <v>-268.58999999999997</v>
          </cell>
          <cell r="CA84">
            <v>-292.06900000000002</v>
          </cell>
          <cell r="CB84">
            <v>-240.25399999999999</v>
          </cell>
          <cell r="CC84">
            <v>-367.63</v>
          </cell>
          <cell r="CD84">
            <v>-362.01400000000001</v>
          </cell>
          <cell r="CE84">
            <v>-299.87900000000002</v>
          </cell>
          <cell r="CF84">
            <v>-288.95100000000002</v>
          </cell>
          <cell r="CG84">
            <v>-336.38</v>
          </cell>
          <cell r="CH84">
            <v>-336.73200000000003</v>
          </cell>
          <cell r="CI84">
            <v>-280.47999999999979</v>
          </cell>
          <cell r="CJ84">
            <v>0</v>
          </cell>
          <cell r="CK84">
            <v>0</v>
          </cell>
          <cell r="CL84">
            <v>0</v>
          </cell>
          <cell r="CM84">
            <v>0</v>
          </cell>
          <cell r="CN84">
            <v>0</v>
          </cell>
          <cell r="CO84">
            <v>0</v>
          </cell>
          <cell r="CP84">
            <v>0</v>
          </cell>
          <cell r="CQ84">
            <v>0</v>
          </cell>
          <cell r="CR84">
            <v>0</v>
          </cell>
          <cell r="CS84">
            <v>0</v>
          </cell>
          <cell r="CT84">
            <v>0</v>
          </cell>
          <cell r="CU84">
            <v>0</v>
          </cell>
          <cell r="CV84">
            <v>-6.4279999999999999</v>
          </cell>
          <cell r="CW84">
            <v>-0.73899999999999999</v>
          </cell>
          <cell r="CX84">
            <v>-3.2349999999999999</v>
          </cell>
          <cell r="CY84">
            <v>40.006999999999998</v>
          </cell>
          <cell r="CZ84">
            <v>-1.121</v>
          </cell>
          <cell r="DA84">
            <v>-1.81</v>
          </cell>
          <cell r="DB84">
            <v>-8.4640000000000004</v>
          </cell>
          <cell r="DC84">
            <v>-13.6</v>
          </cell>
          <cell r="DD84">
            <v>0.26800000000000002</v>
          </cell>
          <cell r="DE84">
            <v>-2.7930000000000001</v>
          </cell>
          <cell r="DF84">
            <v>-1.504</v>
          </cell>
          <cell r="DG84">
            <v>7.9539999999999997</v>
          </cell>
          <cell r="DH84">
            <v>-0.45400000000000001</v>
          </cell>
          <cell r="DI84">
            <v>-1.1259999999999999</v>
          </cell>
          <cell r="DJ84">
            <v>-2.8380000000000001</v>
          </cell>
          <cell r="DK84">
            <v>3.3250000000000002</v>
          </cell>
          <cell r="DL84">
            <v>0</v>
          </cell>
          <cell r="DM84">
            <v>0</v>
          </cell>
          <cell r="DN84">
            <v>0</v>
          </cell>
          <cell r="DO84">
            <v>0</v>
          </cell>
          <cell r="DP84">
            <v>0</v>
          </cell>
          <cell r="DQ84">
            <v>0</v>
          </cell>
          <cell r="DR84">
            <v>0</v>
          </cell>
          <cell r="DS84">
            <v>0</v>
          </cell>
          <cell r="DT84">
            <v>0</v>
          </cell>
          <cell r="DU84">
            <v>0</v>
          </cell>
          <cell r="DV84">
            <v>0</v>
          </cell>
          <cell r="DW84">
            <v>0</v>
          </cell>
          <cell r="DX84">
            <v>0</v>
          </cell>
          <cell r="DY84">
            <v>0</v>
          </cell>
          <cell r="DZ84">
            <v>0</v>
          </cell>
          <cell r="EA84">
            <v>0</v>
          </cell>
          <cell r="EB84">
            <v>0</v>
          </cell>
          <cell r="EC84">
            <v>0</v>
          </cell>
          <cell r="ED84">
            <v>0</v>
          </cell>
          <cell r="EE84">
            <v>0</v>
          </cell>
          <cell r="EF84">
            <v>0</v>
          </cell>
          <cell r="EG84">
            <v>0</v>
          </cell>
          <cell r="EH84">
            <v>0</v>
          </cell>
          <cell r="EI84">
            <v>0</v>
          </cell>
          <cell r="EJ84">
            <v>0</v>
          </cell>
          <cell r="EK84">
            <v>0</v>
          </cell>
          <cell r="EL84">
            <v>0</v>
          </cell>
          <cell r="EM84">
            <v>0</v>
          </cell>
          <cell r="EN84">
            <v>0</v>
          </cell>
          <cell r="EO84">
            <v>0</v>
          </cell>
          <cell r="EP84">
            <v>0</v>
          </cell>
          <cell r="EQ84">
            <v>0</v>
          </cell>
          <cell r="ER84">
            <v>0</v>
          </cell>
          <cell r="ES84">
            <v>0</v>
          </cell>
          <cell r="ET84">
            <v>0</v>
          </cell>
          <cell r="EU84">
            <v>0</v>
          </cell>
          <cell r="EV84">
            <v>0</v>
          </cell>
          <cell r="EW84">
            <v>0</v>
          </cell>
          <cell r="EX84">
            <v>0</v>
          </cell>
          <cell r="EY84">
            <v>0</v>
          </cell>
          <cell r="EZ84">
            <v>-13.144</v>
          </cell>
          <cell r="FA84">
            <v>-15.427</v>
          </cell>
          <cell r="FB84">
            <v>-16.756</v>
          </cell>
          <cell r="FC84">
            <v>-19.193999999999999</v>
          </cell>
          <cell r="FD84">
            <v>-19.623999999999999</v>
          </cell>
          <cell r="FE84">
            <v>-19.495000000000001</v>
          </cell>
          <cell r="FF84">
            <v>-25.04</v>
          </cell>
          <cell r="FG84">
            <v>-26.48</v>
          </cell>
          <cell r="FH84">
            <v>-26.681000000000001</v>
          </cell>
          <cell r="FI84">
            <v>-33.555999999999997</v>
          </cell>
          <cell r="FJ84">
            <v>-32.152000000000001</v>
          </cell>
          <cell r="FK84">
            <v>-52.432000000000002</v>
          </cell>
          <cell r="FL84">
            <v>-43.917999999999999</v>
          </cell>
          <cell r="FM84">
            <v>-42.271000000000001</v>
          </cell>
          <cell r="FN84">
            <v>-39.366999999999997</v>
          </cell>
          <cell r="FO84">
            <v>-31.223000000000013</v>
          </cell>
          <cell r="FP84">
            <v>0</v>
          </cell>
          <cell r="FQ84">
            <v>0</v>
          </cell>
          <cell r="FR84">
            <v>0</v>
          </cell>
          <cell r="FS84">
            <v>0</v>
          </cell>
          <cell r="FT84">
            <v>0</v>
          </cell>
          <cell r="FU84">
            <v>0</v>
          </cell>
          <cell r="FV84">
            <v>0</v>
          </cell>
          <cell r="FW84">
            <v>0</v>
          </cell>
          <cell r="FX84">
            <v>0</v>
          </cell>
          <cell r="FY84">
            <v>0</v>
          </cell>
          <cell r="FZ84">
            <v>0</v>
          </cell>
          <cell r="GA84">
            <v>0</v>
          </cell>
          <cell r="GB84">
            <v>-15.099</v>
          </cell>
          <cell r="GC84">
            <v>-17.225999999999999</v>
          </cell>
          <cell r="GD84">
            <v>-18.584</v>
          </cell>
          <cell r="GE84">
            <v>-18.835999999999999</v>
          </cell>
          <cell r="GF84">
            <v>-23.126999999999999</v>
          </cell>
          <cell r="GG84">
            <v>-24.62</v>
          </cell>
          <cell r="GH84">
            <v>-37.783999999999999</v>
          </cell>
          <cell r="GI84">
            <v>-57.286999999999999</v>
          </cell>
          <cell r="GJ84">
            <v>-37.896999999999998</v>
          </cell>
          <cell r="GK84">
            <v>-27.221</v>
          </cell>
          <cell r="GL84">
            <v>-32.146999999999998</v>
          </cell>
          <cell r="GM84">
            <v>-68.352999999999994</v>
          </cell>
          <cell r="GN84">
            <v>-43.137</v>
          </cell>
          <cell r="GO84">
            <v>-38.906999999999996</v>
          </cell>
          <cell r="GP84">
            <v>-38.408999999999999</v>
          </cell>
          <cell r="GQ84">
            <v>-92.679000000000002</v>
          </cell>
          <cell r="GR84">
            <v>0</v>
          </cell>
          <cell r="GS84">
            <v>0</v>
          </cell>
          <cell r="GT84">
            <v>0</v>
          </cell>
          <cell r="GU84">
            <v>-3.51</v>
          </cell>
          <cell r="GV84">
            <v>-2.2799999999999998</v>
          </cell>
          <cell r="GW84">
            <v>-2.2400000000000002</v>
          </cell>
          <cell r="GX84">
            <v>-2.4700000000000002</v>
          </cell>
          <cell r="GY84">
            <v>-2.71</v>
          </cell>
          <cell r="GZ84">
            <v>-2.0499999999999998</v>
          </cell>
          <cell r="HA84">
            <v>-2.4700000000000002</v>
          </cell>
          <cell r="HB84">
            <v>-2.68</v>
          </cell>
          <cell r="HC84">
            <v>-0.9</v>
          </cell>
          <cell r="HD84">
            <v>-2.4</v>
          </cell>
          <cell r="HE84">
            <v>-2.4300000000000002</v>
          </cell>
          <cell r="HF84">
            <v>-2.63</v>
          </cell>
          <cell r="HG84">
            <v>-0.15</v>
          </cell>
          <cell r="HH84">
            <v>-1.97</v>
          </cell>
          <cell r="HI84">
            <v>-1.94</v>
          </cell>
          <cell r="HJ84">
            <v>-2.34</v>
          </cell>
          <cell r="HK84">
            <v>-2.4900000000000002</v>
          </cell>
          <cell r="HL84">
            <v>-2.7679999999999998</v>
          </cell>
          <cell r="HM84">
            <v>-3.3580000000000001</v>
          </cell>
          <cell r="HN84">
            <v>-3.75</v>
          </cell>
          <cell r="HO84">
            <v>-4.3150000000000004</v>
          </cell>
          <cell r="HP84">
            <v>-3.9</v>
          </cell>
          <cell r="HQ84">
            <v>-4.4139999999999997</v>
          </cell>
          <cell r="HR84">
            <v>-5.548</v>
          </cell>
          <cell r="HS84">
            <v>-5.238999999999999</v>
          </cell>
          <cell r="HT84">
            <v>0</v>
          </cell>
          <cell r="HU84">
            <v>0</v>
          </cell>
          <cell r="HV84">
            <v>0</v>
          </cell>
          <cell r="HW84">
            <v>0</v>
          </cell>
          <cell r="HX84">
            <v>0</v>
          </cell>
          <cell r="HY84">
            <v>0</v>
          </cell>
          <cell r="HZ84">
            <v>0</v>
          </cell>
          <cell r="IA84">
            <v>0</v>
          </cell>
          <cell r="IB84">
            <v>0</v>
          </cell>
          <cell r="IC84">
            <v>0</v>
          </cell>
          <cell r="ID84">
            <v>0</v>
          </cell>
          <cell r="IE84">
            <v>0</v>
          </cell>
          <cell r="IF84">
            <v>0</v>
          </cell>
          <cell r="IG84">
            <v>0</v>
          </cell>
          <cell r="IH84">
            <v>0</v>
          </cell>
          <cell r="II84">
            <v>0</v>
          </cell>
          <cell r="IJ84">
            <v>0</v>
          </cell>
          <cell r="IK84">
            <v>0</v>
          </cell>
          <cell r="IL84">
            <v>0</v>
          </cell>
          <cell r="IM84">
            <v>0</v>
          </cell>
          <cell r="IN84">
            <v>0</v>
          </cell>
          <cell r="IO84">
            <v>0</v>
          </cell>
          <cell r="IP84">
            <v>0</v>
          </cell>
          <cell r="IQ84">
            <v>0</v>
          </cell>
          <cell r="IR84">
            <v>0</v>
          </cell>
          <cell r="IS84">
            <v>0</v>
          </cell>
          <cell r="IT84">
            <v>0</v>
          </cell>
          <cell r="IU84">
            <v>0</v>
          </cell>
        </row>
        <row r="85">
          <cell r="A85" t="str">
            <v>APIL IN</v>
          </cell>
          <cell r="B85" t="str">
            <v>Ansal Properties and Infrastrucrure Ltd.</v>
          </cell>
          <cell r="C85" t="str">
            <v>Real Estate</v>
          </cell>
          <cell r="D85">
            <v>0</v>
          </cell>
          <cell r="E85">
            <v>0</v>
          </cell>
          <cell r="F85">
            <v>0</v>
          </cell>
          <cell r="G85">
            <v>51.3</v>
          </cell>
          <cell r="H85">
            <v>449.5</v>
          </cell>
          <cell r="I85">
            <v>311.10000000000002</v>
          </cell>
          <cell r="J85">
            <v>391.3</v>
          </cell>
          <cell r="K85">
            <v>546.20000000000005</v>
          </cell>
          <cell r="L85">
            <v>386.8</v>
          </cell>
          <cell r="M85">
            <v>747.9</v>
          </cell>
          <cell r="N85">
            <v>402.6</v>
          </cell>
          <cell r="O85">
            <v>940.6</v>
          </cell>
          <cell r="P85">
            <v>848.7</v>
          </cell>
          <cell r="Q85">
            <v>702.7</v>
          </cell>
          <cell r="R85">
            <v>666.9</v>
          </cell>
          <cell r="S85">
            <v>1227.3</v>
          </cell>
          <cell r="T85">
            <v>1590.2</v>
          </cell>
          <cell r="U85">
            <v>1484.1</v>
          </cell>
          <cell r="V85">
            <v>1923.7</v>
          </cell>
          <cell r="W85">
            <v>2539</v>
          </cell>
          <cell r="X85">
            <v>1826.8</v>
          </cell>
          <cell r="Y85">
            <v>2839</v>
          </cell>
          <cell r="Z85">
            <v>2657.2</v>
          </cell>
          <cell r="AA85">
            <v>2675.1</v>
          </cell>
          <cell r="AB85">
            <v>2013.6</v>
          </cell>
          <cell r="AC85">
            <v>1593.4</v>
          </cell>
          <cell r="AD85">
            <v>2110.1</v>
          </cell>
          <cell r="AE85">
            <v>1692.6000000000004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O85">
            <v>0</v>
          </cell>
          <cell r="AP85">
            <v>0</v>
          </cell>
          <cell r="AQ85">
            <v>0</v>
          </cell>
          <cell r="AR85">
            <v>0</v>
          </cell>
          <cell r="AS85">
            <v>0</v>
          </cell>
          <cell r="AT85">
            <v>0</v>
          </cell>
          <cell r="AU85">
            <v>0</v>
          </cell>
          <cell r="AV85">
            <v>0</v>
          </cell>
          <cell r="AW85">
            <v>0</v>
          </cell>
          <cell r="AX85">
            <v>0</v>
          </cell>
          <cell r="AY85">
            <v>0</v>
          </cell>
          <cell r="AZ85">
            <v>0</v>
          </cell>
          <cell r="BA85">
            <v>0</v>
          </cell>
          <cell r="BB85">
            <v>0</v>
          </cell>
          <cell r="BC85">
            <v>0</v>
          </cell>
          <cell r="BD85">
            <v>0</v>
          </cell>
          <cell r="BE85">
            <v>0</v>
          </cell>
          <cell r="BF85">
            <v>0</v>
          </cell>
          <cell r="BG85">
            <v>0</v>
          </cell>
          <cell r="BH85">
            <v>0</v>
          </cell>
          <cell r="BI85">
            <v>0</v>
          </cell>
          <cell r="BJ85">
            <v>0</v>
          </cell>
          <cell r="BK85">
            <v>-53.4</v>
          </cell>
          <cell r="BL85">
            <v>-285.8</v>
          </cell>
          <cell r="BM85">
            <v>-180.8</v>
          </cell>
          <cell r="BN85">
            <v>-238.1</v>
          </cell>
          <cell r="BO85">
            <v>-241.4</v>
          </cell>
          <cell r="BP85">
            <v>-252.6</v>
          </cell>
          <cell r="BQ85">
            <v>-488.4</v>
          </cell>
          <cell r="BR85">
            <v>-219.5</v>
          </cell>
          <cell r="BS85">
            <v>-672.6</v>
          </cell>
          <cell r="BT85">
            <v>-606.29999999999995</v>
          </cell>
          <cell r="BU85">
            <v>-452.2</v>
          </cell>
          <cell r="BV85">
            <v>-458.3</v>
          </cell>
          <cell r="BW85">
            <v>-902.8</v>
          </cell>
          <cell r="BX85">
            <v>-1030</v>
          </cell>
          <cell r="BY85">
            <v>-974.2</v>
          </cell>
          <cell r="BZ85">
            <v>-1096.9000000000001</v>
          </cell>
          <cell r="CA85">
            <v>-1569.1</v>
          </cell>
          <cell r="CB85">
            <v>-1095.3</v>
          </cell>
          <cell r="CC85">
            <v>-1609.3</v>
          </cell>
          <cell r="CD85">
            <v>-1675.1</v>
          </cell>
          <cell r="CE85">
            <v>-1852.7</v>
          </cell>
          <cell r="CF85">
            <v>-1150.0999999999999</v>
          </cell>
          <cell r="CG85">
            <v>-768.8</v>
          </cell>
          <cell r="CH85">
            <v>-2868.1</v>
          </cell>
          <cell r="CI85">
            <v>-1252.6999999999998</v>
          </cell>
          <cell r="CJ85">
            <v>0</v>
          </cell>
          <cell r="CK85">
            <v>0</v>
          </cell>
          <cell r="CL85">
            <v>0</v>
          </cell>
          <cell r="CM85">
            <v>-173.2</v>
          </cell>
          <cell r="CN85">
            <v>-33.700000000000003</v>
          </cell>
          <cell r="CO85">
            <v>-5.3</v>
          </cell>
          <cell r="CP85">
            <v>-36.9</v>
          </cell>
          <cell r="CQ85">
            <v>-191.1</v>
          </cell>
          <cell r="CR85">
            <v>-14.6</v>
          </cell>
          <cell r="CS85">
            <v>-51.6</v>
          </cell>
          <cell r="CT85">
            <v>-39.4</v>
          </cell>
          <cell r="CU85">
            <v>-85.5</v>
          </cell>
          <cell r="CV85">
            <v>-0.8</v>
          </cell>
          <cell r="CW85">
            <v>-75.599999999999994</v>
          </cell>
          <cell r="CX85">
            <v>69.900000000000006</v>
          </cell>
          <cell r="CY85">
            <v>43.8</v>
          </cell>
          <cell r="CZ85">
            <v>21.4</v>
          </cell>
          <cell r="DA85">
            <v>-8.9</v>
          </cell>
          <cell r="DB85">
            <v>-35.700000000000003</v>
          </cell>
          <cell r="DC85">
            <v>-42.7</v>
          </cell>
          <cell r="DD85">
            <v>36.299999999999997</v>
          </cell>
          <cell r="DE85">
            <v>-127.7</v>
          </cell>
          <cell r="DF85">
            <v>91.4</v>
          </cell>
          <cell r="DG85">
            <v>174.2</v>
          </cell>
          <cell r="DH85">
            <v>-50.3</v>
          </cell>
          <cell r="DI85">
            <v>-14.2</v>
          </cell>
          <cell r="DJ85">
            <v>1499.7</v>
          </cell>
          <cell r="DK85">
            <v>114.19999999999982</v>
          </cell>
          <cell r="DL85">
            <v>0</v>
          </cell>
          <cell r="DM85">
            <v>0</v>
          </cell>
          <cell r="DN85">
            <v>0</v>
          </cell>
          <cell r="DO85">
            <v>0</v>
          </cell>
          <cell r="DP85">
            <v>0</v>
          </cell>
          <cell r="DQ85">
            <v>0</v>
          </cell>
          <cell r="DR85">
            <v>0</v>
          </cell>
          <cell r="DS85">
            <v>0</v>
          </cell>
          <cell r="DT85">
            <v>0</v>
          </cell>
          <cell r="DU85">
            <v>0</v>
          </cell>
          <cell r="DV85">
            <v>0</v>
          </cell>
          <cell r="DW85">
            <v>0</v>
          </cell>
          <cell r="DX85">
            <v>0</v>
          </cell>
          <cell r="DY85">
            <v>0</v>
          </cell>
          <cell r="DZ85">
            <v>0</v>
          </cell>
          <cell r="EA85">
            <v>0</v>
          </cell>
          <cell r="EB85">
            <v>0</v>
          </cell>
          <cell r="EC85">
            <v>0</v>
          </cell>
          <cell r="ED85">
            <v>0</v>
          </cell>
          <cell r="EE85">
            <v>0</v>
          </cell>
          <cell r="EF85">
            <v>0</v>
          </cell>
          <cell r="EG85">
            <v>0</v>
          </cell>
          <cell r="EH85">
            <v>0</v>
          </cell>
          <cell r="EI85">
            <v>-72.099999999999994</v>
          </cell>
          <cell r="EJ85">
            <v>-3.6</v>
          </cell>
          <cell r="EK85">
            <v>0</v>
          </cell>
          <cell r="EL85">
            <v>0</v>
          </cell>
          <cell r="EM85">
            <v>0</v>
          </cell>
          <cell r="EN85">
            <v>0</v>
          </cell>
          <cell r="EO85">
            <v>0</v>
          </cell>
          <cell r="EP85">
            <v>0</v>
          </cell>
          <cell r="EQ85">
            <v>-12</v>
          </cell>
          <cell r="ER85">
            <v>-13.5</v>
          </cell>
          <cell r="ES85">
            <v>-14.8</v>
          </cell>
          <cell r="ET85">
            <v>-14</v>
          </cell>
          <cell r="EU85">
            <v>-14.7</v>
          </cell>
          <cell r="EV85">
            <v>-16.5</v>
          </cell>
          <cell r="EW85">
            <v>-33.200000000000003</v>
          </cell>
          <cell r="EX85">
            <v>-23.6</v>
          </cell>
          <cell r="EY85">
            <v>-13.5</v>
          </cell>
          <cell r="EZ85">
            <v>-27.2</v>
          </cell>
          <cell r="FA85">
            <v>-22.7</v>
          </cell>
          <cell r="FB85">
            <v>-14.6</v>
          </cell>
          <cell r="FC85">
            <v>-30.7</v>
          </cell>
          <cell r="FD85">
            <v>-42.4</v>
          </cell>
          <cell r="FE85">
            <v>-61.4</v>
          </cell>
          <cell r="FF85">
            <v>-64.400000000000006</v>
          </cell>
          <cell r="FG85">
            <v>-57.4</v>
          </cell>
          <cell r="FH85">
            <v>-100.4</v>
          </cell>
          <cell r="FI85">
            <v>-84</v>
          </cell>
          <cell r="FJ85">
            <v>-89.2</v>
          </cell>
          <cell r="FK85">
            <v>-109.8</v>
          </cell>
          <cell r="FL85">
            <v>-121.4</v>
          </cell>
          <cell r="FM85">
            <v>-148</v>
          </cell>
          <cell r="FN85">
            <v>-96.9</v>
          </cell>
          <cell r="FO85">
            <v>-116.30000000000007</v>
          </cell>
          <cell r="FP85">
            <v>0</v>
          </cell>
          <cell r="FQ85">
            <v>0</v>
          </cell>
          <cell r="FR85">
            <v>0</v>
          </cell>
          <cell r="FS85">
            <v>-42.6</v>
          </cell>
          <cell r="FT85">
            <v>-38.200000000000003</v>
          </cell>
          <cell r="FU85">
            <v>-36.9</v>
          </cell>
          <cell r="FV85">
            <v>-29.5</v>
          </cell>
          <cell r="FW85">
            <v>-29.8</v>
          </cell>
          <cell r="FX85">
            <v>-21.2</v>
          </cell>
          <cell r="FY85">
            <v>-43.6</v>
          </cell>
          <cell r="FZ85">
            <v>-16.899999999999999</v>
          </cell>
          <cell r="GA85">
            <v>-50</v>
          </cell>
          <cell r="GB85">
            <v>-43.4</v>
          </cell>
          <cell r="GC85">
            <v>-26.8</v>
          </cell>
          <cell r="GD85">
            <v>-19.5</v>
          </cell>
          <cell r="GE85">
            <v>-55.3</v>
          </cell>
          <cell r="GF85">
            <v>-93</v>
          </cell>
          <cell r="GG85">
            <v>-65.3</v>
          </cell>
          <cell r="GH85">
            <v>-119.4</v>
          </cell>
          <cell r="GI85">
            <v>-178.9</v>
          </cell>
          <cell r="GJ85">
            <v>-135.80000000000001</v>
          </cell>
          <cell r="GK85">
            <v>-160.4</v>
          </cell>
          <cell r="GL85">
            <v>-211.4</v>
          </cell>
          <cell r="GM85">
            <v>-349.4</v>
          </cell>
          <cell r="GN85">
            <v>-251.6</v>
          </cell>
          <cell r="GO85">
            <v>-233.1</v>
          </cell>
          <cell r="GP85">
            <v>-343.3</v>
          </cell>
          <cell r="GQ85">
            <v>-267.09999999999991</v>
          </cell>
          <cell r="GR85">
            <v>0</v>
          </cell>
          <cell r="GS85">
            <v>0</v>
          </cell>
          <cell r="GT85">
            <v>0</v>
          </cell>
          <cell r="GU85">
            <v>-2.1</v>
          </cell>
          <cell r="GV85">
            <v>-2.5</v>
          </cell>
          <cell r="GW85">
            <v>-2.2000000000000002</v>
          </cell>
          <cell r="GX85">
            <v>-2.5</v>
          </cell>
          <cell r="GY85">
            <v>-2.5</v>
          </cell>
          <cell r="GZ85">
            <v>-2</v>
          </cell>
          <cell r="HA85">
            <v>-4.4000000000000004</v>
          </cell>
          <cell r="HB85">
            <v>-2.7</v>
          </cell>
          <cell r="HC85">
            <v>-4.2</v>
          </cell>
          <cell r="HD85">
            <v>-3</v>
          </cell>
          <cell r="HE85">
            <v>-3.1</v>
          </cell>
          <cell r="HF85">
            <v>-3.8</v>
          </cell>
          <cell r="HG85">
            <v>-11.4</v>
          </cell>
          <cell r="HH85">
            <v>-9.6</v>
          </cell>
          <cell r="HI85">
            <v>-2.9</v>
          </cell>
          <cell r="HJ85">
            <v>-8.8000000000000007</v>
          </cell>
          <cell r="HK85">
            <v>-9.8000000000000007</v>
          </cell>
          <cell r="HL85">
            <v>-12.4</v>
          </cell>
          <cell r="HM85">
            <v>-11.9</v>
          </cell>
          <cell r="HN85">
            <v>-17.3</v>
          </cell>
          <cell r="HO85">
            <v>-42.6</v>
          </cell>
          <cell r="HP85">
            <v>-26.7</v>
          </cell>
          <cell r="HQ85">
            <v>-27.9</v>
          </cell>
          <cell r="HR85">
            <v>-28.3</v>
          </cell>
          <cell r="HS85">
            <v>-30.400000000000006</v>
          </cell>
          <cell r="HT85">
            <v>0</v>
          </cell>
          <cell r="HU85">
            <v>0</v>
          </cell>
          <cell r="HV85">
            <v>0</v>
          </cell>
          <cell r="HW85">
            <v>-35.5</v>
          </cell>
          <cell r="HX85">
            <v>0</v>
          </cell>
          <cell r="HY85">
            <v>0</v>
          </cell>
          <cell r="HZ85">
            <v>-0.1</v>
          </cell>
          <cell r="IA85">
            <v>-16.899999999999999</v>
          </cell>
          <cell r="IB85">
            <v>0</v>
          </cell>
          <cell r="IC85">
            <v>0</v>
          </cell>
          <cell r="ID85">
            <v>0</v>
          </cell>
          <cell r="IE85">
            <v>-13.3</v>
          </cell>
          <cell r="IF85">
            <v>0</v>
          </cell>
          <cell r="IG85">
            <v>0</v>
          </cell>
          <cell r="IH85">
            <v>-12.9</v>
          </cell>
          <cell r="II85">
            <v>-88.4</v>
          </cell>
          <cell r="IJ85">
            <v>0</v>
          </cell>
          <cell r="IK85">
            <v>-0.8</v>
          </cell>
          <cell r="IL85">
            <v>-5.7</v>
          </cell>
          <cell r="IM85">
            <v>0</v>
          </cell>
          <cell r="IN85">
            <v>0</v>
          </cell>
          <cell r="IO85">
            <v>0</v>
          </cell>
          <cell r="IP85">
            <v>0</v>
          </cell>
          <cell r="IQ85">
            <v>0</v>
          </cell>
          <cell r="IR85">
            <v>0</v>
          </cell>
          <cell r="IS85">
            <v>0</v>
          </cell>
          <cell r="IT85">
            <v>0</v>
          </cell>
          <cell r="IU85">
            <v>0</v>
          </cell>
        </row>
        <row r="86">
          <cell r="A86" t="str">
            <v>AFH IN</v>
          </cell>
          <cell r="B86" t="str">
            <v>Arihant Foundations &amp; Housing</v>
          </cell>
          <cell r="C86" t="str">
            <v>Real Estate</v>
          </cell>
          <cell r="D86">
            <v>0</v>
          </cell>
          <cell r="E86">
            <v>561.62</v>
          </cell>
          <cell r="F86">
            <v>383.15</v>
          </cell>
          <cell r="G86">
            <v>486.18</v>
          </cell>
          <cell r="H86">
            <v>470.25</v>
          </cell>
          <cell r="I86">
            <v>456.29</v>
          </cell>
          <cell r="J86">
            <v>423.4</v>
          </cell>
          <cell r="K86">
            <v>454.11</v>
          </cell>
          <cell r="L86">
            <v>541.03</v>
          </cell>
          <cell r="M86">
            <v>674.3</v>
          </cell>
          <cell r="N86">
            <v>566.85</v>
          </cell>
          <cell r="O86">
            <v>717.06</v>
          </cell>
          <cell r="P86">
            <v>779.59</v>
          </cell>
          <cell r="Q86">
            <v>903.1</v>
          </cell>
          <cell r="R86">
            <v>874.11</v>
          </cell>
          <cell r="S86">
            <v>1030.8699999999999</v>
          </cell>
          <cell r="T86">
            <v>1048.08</v>
          </cell>
          <cell r="U86">
            <v>953.59</v>
          </cell>
          <cell r="V86">
            <v>311.91800000000001</v>
          </cell>
          <cell r="W86">
            <v>397.08100000000002</v>
          </cell>
          <cell r="X86">
            <v>852.52</v>
          </cell>
          <cell r="Y86">
            <v>1438.53</v>
          </cell>
          <cell r="Z86">
            <v>366.32400000000001</v>
          </cell>
          <cell r="AA86">
            <v>397.7</v>
          </cell>
          <cell r="AB86">
            <v>1234.54</v>
          </cell>
          <cell r="AC86">
            <v>1412.0309999999999</v>
          </cell>
          <cell r="AD86">
            <v>1192.1970000000001</v>
          </cell>
          <cell r="AE86">
            <v>727.28499999999997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O86">
            <v>0</v>
          </cell>
          <cell r="AP86">
            <v>0</v>
          </cell>
          <cell r="AQ86">
            <v>0</v>
          </cell>
          <cell r="AR86">
            <v>0</v>
          </cell>
          <cell r="AS86">
            <v>0</v>
          </cell>
          <cell r="AT86">
            <v>0</v>
          </cell>
          <cell r="AU86">
            <v>0</v>
          </cell>
          <cell r="AV86">
            <v>0</v>
          </cell>
          <cell r="AW86">
            <v>0</v>
          </cell>
          <cell r="AX86">
            <v>599.33199999999999</v>
          </cell>
          <cell r="AY86">
            <v>612.01900000000001</v>
          </cell>
          <cell r="AZ86">
            <v>0</v>
          </cell>
          <cell r="BA86">
            <v>0</v>
          </cell>
          <cell r="BB86">
            <v>1108.7190000000001</v>
          </cell>
          <cell r="BC86">
            <v>1034.953</v>
          </cell>
          <cell r="BD86">
            <v>0</v>
          </cell>
          <cell r="BE86">
            <v>0</v>
          </cell>
          <cell r="BF86">
            <v>0</v>
          </cell>
          <cell r="BG86">
            <v>0</v>
          </cell>
          <cell r="BH86">
            <v>0</v>
          </cell>
          <cell r="BI86">
            <v>-550.42600000000004</v>
          </cell>
          <cell r="BJ86">
            <v>-375.65100000000001</v>
          </cell>
          <cell r="BK86">
            <v>-474.11799999999999</v>
          </cell>
          <cell r="BL86">
            <v>-464.32299999999998</v>
          </cell>
          <cell r="BM86">
            <v>-451.029</v>
          </cell>
          <cell r="BN86">
            <v>-420.2</v>
          </cell>
          <cell r="BO86">
            <v>-447.096</v>
          </cell>
          <cell r="BP86">
            <v>-533.779</v>
          </cell>
          <cell r="BQ86">
            <v>-641.20399999999995</v>
          </cell>
          <cell r="BR86">
            <v>-551.49800000000005</v>
          </cell>
          <cell r="BS86">
            <v>-691.89400000000001</v>
          </cell>
          <cell r="BT86">
            <v>-751.42200000000003</v>
          </cell>
          <cell r="BU86">
            <v>-849.38199999999995</v>
          </cell>
          <cell r="BV86">
            <v>-832.33900000000006</v>
          </cell>
          <cell r="BW86">
            <v>-943.64700000000005</v>
          </cell>
          <cell r="BX86">
            <v>-964.16399999999999</v>
          </cell>
          <cell r="BY86">
            <v>-867.98900000000003</v>
          </cell>
          <cell r="BZ86">
            <v>-824.53200000000004</v>
          </cell>
          <cell r="CA86">
            <v>-906.67399999999998</v>
          </cell>
          <cell r="CB86">
            <v>-761.46900000000005</v>
          </cell>
          <cell r="CC86">
            <v>-1255.77</v>
          </cell>
          <cell r="CD86">
            <v>-1320.297</v>
          </cell>
          <cell r="CE86">
            <v>-1282.96</v>
          </cell>
          <cell r="CF86">
            <v>-1097.2139999999999</v>
          </cell>
          <cell r="CG86">
            <v>-1301.856</v>
          </cell>
          <cell r="CH86">
            <v>-694.97</v>
          </cell>
          <cell r="CI86">
            <v>-634.56200000000001</v>
          </cell>
          <cell r="CJ86">
            <v>0</v>
          </cell>
          <cell r="CK86">
            <v>0</v>
          </cell>
          <cell r="CL86">
            <v>0</v>
          </cell>
          <cell r="CM86">
            <v>0</v>
          </cell>
          <cell r="CN86">
            <v>0</v>
          </cell>
          <cell r="CO86">
            <v>0</v>
          </cell>
          <cell r="CP86">
            <v>0</v>
          </cell>
          <cell r="CQ86">
            <v>0</v>
          </cell>
          <cell r="CR86">
            <v>0</v>
          </cell>
          <cell r="CS86">
            <v>0</v>
          </cell>
          <cell r="CT86">
            <v>0</v>
          </cell>
          <cell r="CU86">
            <v>0</v>
          </cell>
          <cell r="CV86">
            <v>3.1920000000000002</v>
          </cell>
          <cell r="CW86">
            <v>0</v>
          </cell>
          <cell r="CX86">
            <v>14.613</v>
          </cell>
          <cell r="CY86">
            <v>0</v>
          </cell>
          <cell r="CZ86">
            <v>0</v>
          </cell>
          <cell r="DA86">
            <v>0</v>
          </cell>
          <cell r="DB86">
            <v>0</v>
          </cell>
          <cell r="DC86">
            <v>0</v>
          </cell>
          <cell r="DD86">
            <v>0</v>
          </cell>
          <cell r="DE86">
            <v>0</v>
          </cell>
          <cell r="DF86">
            <v>0</v>
          </cell>
          <cell r="DG86">
            <v>0</v>
          </cell>
          <cell r="DH86">
            <v>0</v>
          </cell>
          <cell r="DI86">
            <v>0</v>
          </cell>
          <cell r="DJ86">
            <v>54.334000000000003</v>
          </cell>
          <cell r="DK86">
            <v>-57.148000000000003</v>
          </cell>
          <cell r="DL86">
            <v>0</v>
          </cell>
          <cell r="DM86">
            <v>0</v>
          </cell>
          <cell r="DN86">
            <v>0</v>
          </cell>
          <cell r="DO86">
            <v>0</v>
          </cell>
          <cell r="DP86">
            <v>0</v>
          </cell>
          <cell r="DQ86">
            <v>0</v>
          </cell>
          <cell r="DR86">
            <v>0</v>
          </cell>
          <cell r="DS86">
            <v>0</v>
          </cell>
          <cell r="DT86">
            <v>0</v>
          </cell>
          <cell r="DU86">
            <v>0</v>
          </cell>
          <cell r="DV86">
            <v>0</v>
          </cell>
          <cell r="DW86">
            <v>0</v>
          </cell>
          <cell r="DX86">
            <v>0</v>
          </cell>
          <cell r="DY86">
            <v>0</v>
          </cell>
          <cell r="DZ86">
            <v>0</v>
          </cell>
          <cell r="EA86">
            <v>0</v>
          </cell>
          <cell r="EB86">
            <v>0</v>
          </cell>
          <cell r="EC86">
            <v>0</v>
          </cell>
          <cell r="ED86">
            <v>0</v>
          </cell>
          <cell r="EE86">
            <v>0</v>
          </cell>
          <cell r="EF86">
            <v>0</v>
          </cell>
          <cell r="EG86">
            <v>0</v>
          </cell>
          <cell r="EH86">
            <v>0</v>
          </cell>
          <cell r="EI86">
            <v>0</v>
          </cell>
          <cell r="EJ86">
            <v>0</v>
          </cell>
          <cell r="EK86">
            <v>0</v>
          </cell>
          <cell r="EL86">
            <v>0</v>
          </cell>
          <cell r="EM86">
            <v>0</v>
          </cell>
          <cell r="EN86">
            <v>0</v>
          </cell>
          <cell r="EO86">
            <v>-9.9000000000000005E-2</v>
          </cell>
          <cell r="EP86">
            <v>-0.66600000000000004</v>
          </cell>
          <cell r="EQ86">
            <v>-1.095</v>
          </cell>
          <cell r="ER86">
            <v>-0.59</v>
          </cell>
          <cell r="ES86">
            <v>-0.56699999999999995</v>
          </cell>
          <cell r="ET86">
            <v>-0.66900000000000004</v>
          </cell>
          <cell r="EU86">
            <v>-0.67</v>
          </cell>
          <cell r="EV86">
            <v>-0.54700000000000004</v>
          </cell>
          <cell r="EW86">
            <v>-0.106</v>
          </cell>
          <cell r="EX86">
            <v>-0.71599999999999997</v>
          </cell>
          <cell r="EY86">
            <v>-0.377</v>
          </cell>
          <cell r="EZ86">
            <v>-0.54</v>
          </cell>
          <cell r="FA86">
            <v>-0.75800000000000001</v>
          </cell>
          <cell r="FB86">
            <v>-1.0509999999999999</v>
          </cell>
          <cell r="FC86">
            <v>-0.876</v>
          </cell>
          <cell r="FD86">
            <v>-1.0489999999999999</v>
          </cell>
          <cell r="FE86">
            <v>-0.84499999999999997</v>
          </cell>
          <cell r="FF86">
            <v>-1.9279999999999999</v>
          </cell>
          <cell r="FG86">
            <v>-1.0209999999999999</v>
          </cell>
          <cell r="FH86">
            <v>-0.85599999999999998</v>
          </cell>
          <cell r="FI86">
            <v>-1.17</v>
          </cell>
          <cell r="FJ86">
            <v>-1.867</v>
          </cell>
          <cell r="FK86">
            <v>-1.0900000000000001</v>
          </cell>
          <cell r="FL86">
            <v>-1.268</v>
          </cell>
          <cell r="FM86">
            <v>-2.5419999999999998</v>
          </cell>
          <cell r="FN86">
            <v>-1.08</v>
          </cell>
          <cell r="FO86">
            <v>-1.0589999999999999</v>
          </cell>
          <cell r="FP86">
            <v>0</v>
          </cell>
          <cell r="FQ86">
            <v>-5.1139999999999999</v>
          </cell>
          <cell r="FR86">
            <v>-2.6480000000000001</v>
          </cell>
          <cell r="FS86">
            <v>-3.9159999999999999</v>
          </cell>
          <cell r="FT86">
            <v>-0.82799999999999996</v>
          </cell>
          <cell r="FU86">
            <v>-4.3840000000000003</v>
          </cell>
          <cell r="FV86">
            <v>-1.135</v>
          </cell>
          <cell r="FW86">
            <v>-1.456</v>
          </cell>
          <cell r="FX86">
            <v>-2.08</v>
          </cell>
          <cell r="FY86">
            <v>-24.672999999999998</v>
          </cell>
          <cell r="FZ86">
            <v>-5.9139999999999997</v>
          </cell>
          <cell r="GA86">
            <v>-5.3869999999999996</v>
          </cell>
          <cell r="GB86">
            <v>-8.2650000000000006</v>
          </cell>
          <cell r="GC86">
            <v>-2.3490000000000002</v>
          </cell>
          <cell r="GD86">
            <v>-5.1109999999999998</v>
          </cell>
          <cell r="GE86">
            <v>-13.263999999999999</v>
          </cell>
          <cell r="GF86">
            <v>-3.7130000000000001</v>
          </cell>
          <cell r="GG86">
            <v>-9.85</v>
          </cell>
          <cell r="GH86">
            <v>-5.891</v>
          </cell>
          <cell r="GI86">
            <v>-20.516999999999999</v>
          </cell>
          <cell r="GJ86">
            <v>-8.2449999999999992</v>
          </cell>
          <cell r="GK86">
            <v>-112.67</v>
          </cell>
          <cell r="GL86">
            <v>-19.838999999999999</v>
          </cell>
          <cell r="GM86">
            <v>-29.85</v>
          </cell>
          <cell r="GN86">
            <v>-16.196999999999999</v>
          </cell>
          <cell r="GO86">
            <v>-66.52</v>
          </cell>
          <cell r="GP86">
            <v>-10.571</v>
          </cell>
          <cell r="GQ86">
            <v>-20.350999999999999</v>
          </cell>
          <cell r="GR86">
            <v>0</v>
          </cell>
          <cell r="GS86">
            <v>-0.14000000000000001</v>
          </cell>
          <cell r="GT86">
            <v>-0.08</v>
          </cell>
          <cell r="GU86">
            <v>-0.23</v>
          </cell>
          <cell r="GV86">
            <v>-0.23</v>
          </cell>
          <cell r="GW86">
            <v>-0.39</v>
          </cell>
          <cell r="GX86">
            <v>-0.25</v>
          </cell>
          <cell r="GY86">
            <v>-0.25</v>
          </cell>
          <cell r="GZ86">
            <v>-0.44</v>
          </cell>
          <cell r="HA86">
            <v>-1.87</v>
          </cell>
          <cell r="HB86">
            <v>-1.04</v>
          </cell>
          <cell r="HC86">
            <v>-1.01</v>
          </cell>
          <cell r="HD86">
            <v>-0.89</v>
          </cell>
          <cell r="HE86">
            <v>-0.56000000000000005</v>
          </cell>
          <cell r="HF86">
            <v>-0.94</v>
          </cell>
          <cell r="HG86">
            <v>-1.34</v>
          </cell>
          <cell r="HH86">
            <v>-0.94</v>
          </cell>
          <cell r="HI86">
            <v>-0.57999999999999996</v>
          </cell>
          <cell r="HJ86">
            <v>-0.99</v>
          </cell>
          <cell r="HK86">
            <v>-1.21</v>
          </cell>
          <cell r="HL86">
            <v>-1.31</v>
          </cell>
          <cell r="HM86">
            <v>-0.9</v>
          </cell>
          <cell r="HN86">
            <v>-1.383</v>
          </cell>
          <cell r="HO86">
            <v>-1.42</v>
          </cell>
          <cell r="HP86">
            <v>-1.3979999999999999</v>
          </cell>
          <cell r="HQ86">
            <v>-1.391</v>
          </cell>
          <cell r="HR86">
            <v>-1.474</v>
          </cell>
          <cell r="HS86">
            <v>-1.373</v>
          </cell>
          <cell r="HT86">
            <v>0</v>
          </cell>
          <cell r="HU86">
            <v>0</v>
          </cell>
          <cell r="HV86">
            <v>0</v>
          </cell>
          <cell r="HW86">
            <v>0</v>
          </cell>
          <cell r="HX86">
            <v>0</v>
          </cell>
          <cell r="HY86">
            <v>0</v>
          </cell>
          <cell r="HZ86">
            <v>0</v>
          </cell>
          <cell r="IA86">
            <v>0</v>
          </cell>
          <cell r="IB86">
            <v>0</v>
          </cell>
          <cell r="IC86">
            <v>0</v>
          </cell>
          <cell r="ID86">
            <v>0</v>
          </cell>
          <cell r="IE86">
            <v>0</v>
          </cell>
          <cell r="IF86">
            <v>0</v>
          </cell>
          <cell r="IG86">
            <v>0</v>
          </cell>
          <cell r="IH86">
            <v>0</v>
          </cell>
          <cell r="II86">
            <v>0</v>
          </cell>
          <cell r="IJ86">
            <v>0</v>
          </cell>
          <cell r="IK86">
            <v>0</v>
          </cell>
          <cell r="IL86">
            <v>0</v>
          </cell>
          <cell r="IM86">
            <v>0</v>
          </cell>
          <cell r="IN86">
            <v>0</v>
          </cell>
          <cell r="IO86">
            <v>0</v>
          </cell>
          <cell r="IP86">
            <v>0</v>
          </cell>
          <cell r="IQ86">
            <v>0</v>
          </cell>
          <cell r="IR86">
            <v>0</v>
          </cell>
          <cell r="IS86">
            <v>0</v>
          </cell>
          <cell r="IT86">
            <v>0</v>
          </cell>
          <cell r="IU86">
            <v>0</v>
          </cell>
        </row>
        <row r="87">
          <cell r="A87" t="str">
            <v>BD IN</v>
          </cell>
          <cell r="B87" t="str">
            <v>Bombay Dyeing</v>
          </cell>
          <cell r="C87" t="str">
            <v>Real Estate</v>
          </cell>
          <cell r="D87">
            <v>0</v>
          </cell>
          <cell r="E87">
            <v>2206.1000000000004</v>
          </cell>
          <cell r="F87">
            <v>2364.4</v>
          </cell>
          <cell r="G87">
            <v>2011.4</v>
          </cell>
          <cell r="H87">
            <v>1761.2</v>
          </cell>
          <cell r="I87">
            <v>2280.1000000000004</v>
          </cell>
          <cell r="J87">
            <v>2297</v>
          </cell>
          <cell r="K87">
            <v>2587</v>
          </cell>
          <cell r="L87">
            <v>2213.4</v>
          </cell>
          <cell r="M87">
            <v>2602.5</v>
          </cell>
          <cell r="N87">
            <v>2570.6</v>
          </cell>
          <cell r="O87">
            <v>2869.5</v>
          </cell>
          <cell r="P87">
            <v>2674</v>
          </cell>
          <cell r="Q87">
            <v>2637.7999999999997</v>
          </cell>
          <cell r="R87">
            <v>2692.1</v>
          </cell>
          <cell r="S87">
            <v>2126.2000000000003</v>
          </cell>
          <cell r="T87">
            <v>1202</v>
          </cell>
          <cell r="U87">
            <v>1266.1000000000001</v>
          </cell>
          <cell r="V87">
            <v>1066.3000000000002</v>
          </cell>
          <cell r="W87">
            <v>1451.5</v>
          </cell>
          <cell r="X87">
            <v>1268.3</v>
          </cell>
          <cell r="Y87">
            <v>1688.6</v>
          </cell>
          <cell r="Z87">
            <v>3013.8</v>
          </cell>
          <cell r="AA87">
            <v>3619.4</v>
          </cell>
          <cell r="AB87">
            <v>3302.8</v>
          </cell>
          <cell r="AC87">
            <v>2556</v>
          </cell>
          <cell r="AD87">
            <v>3312.9</v>
          </cell>
          <cell r="AE87">
            <v>4427.3999999999996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O87">
            <v>0</v>
          </cell>
          <cell r="AP87">
            <v>0</v>
          </cell>
          <cell r="AQ87">
            <v>0</v>
          </cell>
          <cell r="AR87">
            <v>0</v>
          </cell>
          <cell r="AS87">
            <v>0</v>
          </cell>
          <cell r="AT87">
            <v>0</v>
          </cell>
          <cell r="AU87">
            <v>0</v>
          </cell>
          <cell r="AV87">
            <v>0</v>
          </cell>
          <cell r="AW87">
            <v>0</v>
          </cell>
          <cell r="AX87">
            <v>0</v>
          </cell>
          <cell r="AY87">
            <v>0</v>
          </cell>
          <cell r="AZ87">
            <v>-6.5</v>
          </cell>
          <cell r="BA87">
            <v>-6.8</v>
          </cell>
          <cell r="BB87">
            <v>-97.8</v>
          </cell>
          <cell r="BC87">
            <v>-142.19999999999999</v>
          </cell>
          <cell r="BD87">
            <v>-152.9</v>
          </cell>
          <cell r="BE87">
            <v>-100.4</v>
          </cell>
          <cell r="BF87">
            <v>-124.5</v>
          </cell>
          <cell r="BG87">
            <v>-58.6</v>
          </cell>
          <cell r="BH87">
            <v>0</v>
          </cell>
          <cell r="BI87">
            <v>-1267.2</v>
          </cell>
          <cell r="BJ87">
            <v>-1295.8</v>
          </cell>
          <cell r="BK87">
            <v>-1297.4000000000001</v>
          </cell>
          <cell r="BL87">
            <v>-1103.9000000000001</v>
          </cell>
          <cell r="BM87">
            <v>-1391.5</v>
          </cell>
          <cell r="BN87">
            <v>-1472.7</v>
          </cell>
          <cell r="BO87">
            <v>-1498.6</v>
          </cell>
          <cell r="BP87">
            <v>-1595.6</v>
          </cell>
          <cell r="BQ87">
            <v>-1914.7</v>
          </cell>
          <cell r="BR87">
            <v>-2021.5</v>
          </cell>
          <cell r="BS87">
            <v>-1881.8</v>
          </cell>
          <cell r="BT87">
            <v>-1997.1</v>
          </cell>
          <cell r="BU87">
            <v>-1550.5</v>
          </cell>
          <cell r="BV87">
            <v>-1722.2</v>
          </cell>
          <cell r="BW87">
            <v>-1580.3</v>
          </cell>
          <cell r="BX87">
            <v>-558.29999999999995</v>
          </cell>
          <cell r="BY87">
            <v>-534.70000000000005</v>
          </cell>
          <cell r="BZ87">
            <v>-443.2</v>
          </cell>
          <cell r="CA87">
            <v>-485.0999999999998</v>
          </cell>
          <cell r="CB87">
            <v>-408.29999999999995</v>
          </cell>
          <cell r="CC87">
            <v>-977.09999999999991</v>
          </cell>
          <cell r="CD87">
            <v>-2501.8000000000002</v>
          </cell>
          <cell r="CE87">
            <v>-1949.6</v>
          </cell>
          <cell r="CF87">
            <v>-2395.8000000000002</v>
          </cell>
          <cell r="CG87">
            <v>-2015</v>
          </cell>
          <cell r="CH87">
            <v>-1782.6</v>
          </cell>
          <cell r="CI87">
            <v>-2348.3999999999996</v>
          </cell>
          <cell r="CJ87">
            <v>0</v>
          </cell>
          <cell r="CK87">
            <v>-83.2</v>
          </cell>
          <cell r="CL87">
            <v>-219.3</v>
          </cell>
          <cell r="CM87">
            <v>99.6</v>
          </cell>
          <cell r="CN87">
            <v>-4.4000000000000004</v>
          </cell>
          <cell r="CO87">
            <v>-0.4</v>
          </cell>
          <cell r="CP87">
            <v>-7.8</v>
          </cell>
          <cell r="CQ87">
            <v>-261.8</v>
          </cell>
          <cell r="CR87">
            <v>105.5</v>
          </cell>
          <cell r="CS87">
            <v>203.4</v>
          </cell>
          <cell r="CT87">
            <v>238.9</v>
          </cell>
          <cell r="CU87">
            <v>-419.8</v>
          </cell>
          <cell r="CV87">
            <v>110.7</v>
          </cell>
          <cell r="CW87">
            <v>-362.5</v>
          </cell>
          <cell r="CX87">
            <v>10.199999999999999</v>
          </cell>
          <cell r="CY87">
            <v>-10.199999999999999</v>
          </cell>
          <cell r="CZ87">
            <v>2.2000000000000002</v>
          </cell>
          <cell r="DA87">
            <v>-77.8</v>
          </cell>
          <cell r="DB87">
            <v>-78.7</v>
          </cell>
          <cell r="DC87">
            <v>28.7</v>
          </cell>
          <cell r="DD87">
            <v>91.6</v>
          </cell>
          <cell r="DE87">
            <v>86.9</v>
          </cell>
          <cell r="DF87">
            <v>345.2</v>
          </cell>
          <cell r="DG87">
            <v>-505.9</v>
          </cell>
          <cell r="DH87">
            <v>139.4</v>
          </cell>
          <cell r="DI87">
            <v>38.9</v>
          </cell>
          <cell r="DJ87">
            <v>-269.60000000000002</v>
          </cell>
          <cell r="DK87">
            <v>133.5</v>
          </cell>
          <cell r="DL87">
            <v>0</v>
          </cell>
          <cell r="DM87">
            <v>0</v>
          </cell>
          <cell r="DN87">
            <v>0</v>
          </cell>
          <cell r="DO87">
            <v>0</v>
          </cell>
          <cell r="DP87">
            <v>0</v>
          </cell>
          <cell r="DQ87">
            <v>0</v>
          </cell>
          <cell r="DR87">
            <v>0</v>
          </cell>
          <cell r="DS87">
            <v>0</v>
          </cell>
          <cell r="DT87">
            <v>0</v>
          </cell>
          <cell r="DU87">
            <v>0</v>
          </cell>
          <cell r="DV87">
            <v>0</v>
          </cell>
          <cell r="DW87">
            <v>0</v>
          </cell>
          <cell r="DX87">
            <v>0</v>
          </cell>
          <cell r="DY87">
            <v>165.1</v>
          </cell>
          <cell r="DZ87">
            <v>0</v>
          </cell>
          <cell r="EA87">
            <v>0</v>
          </cell>
          <cell r="EB87">
            <v>0</v>
          </cell>
          <cell r="EC87">
            <v>0</v>
          </cell>
          <cell r="ED87">
            <v>0</v>
          </cell>
          <cell r="EE87">
            <v>0</v>
          </cell>
          <cell r="EF87">
            <v>-124.3</v>
          </cell>
          <cell r="EG87">
            <v>-196.2</v>
          </cell>
          <cell r="EH87">
            <v>-164.6</v>
          </cell>
          <cell r="EI87">
            <v>-180.4</v>
          </cell>
          <cell r="EJ87">
            <v>-175.9</v>
          </cell>
          <cell r="EK87">
            <v>-180.1</v>
          </cell>
          <cell r="EL87">
            <v>-112.5</v>
          </cell>
          <cell r="EM87">
            <v>-221.5</v>
          </cell>
          <cell r="EN87">
            <v>0</v>
          </cell>
          <cell r="EO87">
            <v>-187.1</v>
          </cell>
          <cell r="EP87">
            <v>-195.4</v>
          </cell>
          <cell r="EQ87">
            <v>-206.3</v>
          </cell>
          <cell r="ER87">
            <v>-180.1</v>
          </cell>
          <cell r="ES87">
            <v>-180.9</v>
          </cell>
          <cell r="ET87">
            <v>-173.4</v>
          </cell>
          <cell r="EU87">
            <v>-125.5</v>
          </cell>
          <cell r="EV87">
            <v>-147.19999999999999</v>
          </cell>
          <cell r="EW87">
            <v>-137.9</v>
          </cell>
          <cell r="EX87">
            <v>-146</v>
          </cell>
          <cell r="EY87">
            <v>-124.5</v>
          </cell>
          <cell r="EZ87">
            <v>-129.19999999999999</v>
          </cell>
          <cell r="FA87">
            <v>-132.80000000000001</v>
          </cell>
          <cell r="FB87">
            <v>-136.30000000000001</v>
          </cell>
          <cell r="FC87">
            <v>-142.80000000000001</v>
          </cell>
          <cell r="FD87">
            <v>-113.2</v>
          </cell>
          <cell r="FE87">
            <v>-100.6</v>
          </cell>
          <cell r="FF87">
            <v>-80.8</v>
          </cell>
          <cell r="FG87">
            <v>-90.2</v>
          </cell>
          <cell r="FH87">
            <v>-80.400000000000006</v>
          </cell>
          <cell r="FI87">
            <v>-52.3</v>
          </cell>
          <cell r="FJ87">
            <v>-124.6</v>
          </cell>
          <cell r="FK87">
            <v>-93.9</v>
          </cell>
          <cell r="FL87">
            <v>-117.8</v>
          </cell>
          <cell r="FM87">
            <v>-126.3</v>
          </cell>
          <cell r="FN87">
            <v>-118.6</v>
          </cell>
          <cell r="FO87">
            <v>-151.1</v>
          </cell>
          <cell r="FP87">
            <v>0</v>
          </cell>
          <cell r="FQ87">
            <v>-605.9</v>
          </cell>
          <cell r="FR87">
            <v>-606.20000000000005</v>
          </cell>
          <cell r="FS87">
            <v>-769.7</v>
          </cell>
          <cell r="FT87">
            <v>-494</v>
          </cell>
          <cell r="FU87">
            <v>-597.79999999999995</v>
          </cell>
          <cell r="FV87">
            <v>-526.9</v>
          </cell>
          <cell r="FW87">
            <v>-488.79999999999995</v>
          </cell>
          <cell r="FX87">
            <v>-505.8</v>
          </cell>
          <cell r="FY87">
            <v>-547</v>
          </cell>
          <cell r="FZ87">
            <v>-523</v>
          </cell>
          <cell r="GA87">
            <v>-467.1</v>
          </cell>
          <cell r="GB87">
            <v>-484.6</v>
          </cell>
          <cell r="GC87">
            <v>-463.9</v>
          </cell>
          <cell r="GD87">
            <v>-545.70000000000005</v>
          </cell>
          <cell r="GE87">
            <v>-489.2</v>
          </cell>
          <cell r="GF87">
            <v>-320.39999999999998</v>
          </cell>
          <cell r="GG87">
            <v>-404.2</v>
          </cell>
          <cell r="GH87">
            <v>-307.39999999999998</v>
          </cell>
          <cell r="GI87">
            <v>-757.2</v>
          </cell>
          <cell r="GJ87">
            <v>-471.1</v>
          </cell>
          <cell r="GK87">
            <v>-258</v>
          </cell>
          <cell r="GL87">
            <v>-597.5</v>
          </cell>
          <cell r="GM87">
            <v>-591.29999999999995</v>
          </cell>
          <cell r="GN87">
            <v>-826</v>
          </cell>
          <cell r="GO87">
            <v>-847.1</v>
          </cell>
          <cell r="GP87">
            <v>-967.4</v>
          </cell>
          <cell r="GQ87">
            <v>-1075.5999999999999</v>
          </cell>
          <cell r="GR87">
            <v>0</v>
          </cell>
          <cell r="GS87">
            <v>-93.1</v>
          </cell>
          <cell r="GT87">
            <v>-94.3</v>
          </cell>
          <cell r="GU87">
            <v>-92.4</v>
          </cell>
          <cell r="GV87">
            <v>-81.5</v>
          </cell>
          <cell r="GW87">
            <v>-92.9</v>
          </cell>
          <cell r="GX87">
            <v>-87.2</v>
          </cell>
          <cell r="GY87">
            <v>-82.6</v>
          </cell>
          <cell r="GZ87">
            <v>-75.2</v>
          </cell>
          <cell r="HA87">
            <v>-70.8</v>
          </cell>
          <cell r="HB87">
            <v>-69.099999999999994</v>
          </cell>
          <cell r="HC87">
            <v>-34</v>
          </cell>
          <cell r="HD87">
            <v>-43.2</v>
          </cell>
          <cell r="HE87">
            <v>-43.9</v>
          </cell>
          <cell r="HF87">
            <v>-42.7</v>
          </cell>
          <cell r="HG87">
            <v>-39.200000000000003</v>
          </cell>
          <cell r="HH87">
            <v>-43.5</v>
          </cell>
          <cell r="HI87">
            <v>-43.6</v>
          </cell>
          <cell r="HJ87">
            <v>-41.4</v>
          </cell>
          <cell r="HK87">
            <v>-46.1</v>
          </cell>
          <cell r="HL87">
            <v>-45.5</v>
          </cell>
          <cell r="HM87">
            <v>-41.5</v>
          </cell>
          <cell r="HN87">
            <v>-128.4</v>
          </cell>
          <cell r="HO87">
            <v>-138.9</v>
          </cell>
          <cell r="HP87">
            <v>-133.30000000000001</v>
          </cell>
          <cell r="HQ87">
            <v>-133.19999999999999</v>
          </cell>
          <cell r="HR87">
            <v>-142</v>
          </cell>
          <cell r="HS87">
            <v>-148.80000000000001</v>
          </cell>
          <cell r="HT87">
            <v>0</v>
          </cell>
          <cell r="HU87">
            <v>0</v>
          </cell>
          <cell r="HV87">
            <v>0</v>
          </cell>
          <cell r="HW87">
            <v>0</v>
          </cell>
          <cell r="HX87">
            <v>0</v>
          </cell>
          <cell r="HY87">
            <v>0</v>
          </cell>
          <cell r="HZ87">
            <v>0</v>
          </cell>
          <cell r="IA87">
            <v>0</v>
          </cell>
          <cell r="IB87">
            <v>0</v>
          </cell>
          <cell r="IC87">
            <v>0</v>
          </cell>
          <cell r="ID87">
            <v>0</v>
          </cell>
          <cell r="IE87">
            <v>0</v>
          </cell>
          <cell r="IF87">
            <v>0</v>
          </cell>
          <cell r="IG87">
            <v>0</v>
          </cell>
          <cell r="IH87">
            <v>0</v>
          </cell>
          <cell r="II87">
            <v>0</v>
          </cell>
          <cell r="IJ87">
            <v>0</v>
          </cell>
          <cell r="IK87">
            <v>0</v>
          </cell>
          <cell r="IL87">
            <v>0</v>
          </cell>
          <cell r="IM87">
            <v>0</v>
          </cell>
          <cell r="IN87">
            <v>0</v>
          </cell>
          <cell r="IO87">
            <v>0</v>
          </cell>
          <cell r="IP87">
            <v>0</v>
          </cell>
          <cell r="IQ87">
            <v>0</v>
          </cell>
          <cell r="IR87">
            <v>0</v>
          </cell>
          <cell r="IS87">
            <v>0</v>
          </cell>
          <cell r="IT87">
            <v>0</v>
          </cell>
          <cell r="IU87">
            <v>0</v>
          </cell>
        </row>
        <row r="88">
          <cell r="A88" t="str">
            <v>BRGD IN</v>
          </cell>
          <cell r="B88" t="str">
            <v>Brigade Enterprises</v>
          </cell>
          <cell r="C88" t="str">
            <v>Real Estate</v>
          </cell>
          <cell r="D88">
            <v>0</v>
          </cell>
          <cell r="E88">
            <v>0</v>
          </cell>
          <cell r="F88">
            <v>0</v>
          </cell>
          <cell r="G88">
            <v>0</v>
          </cell>
          <cell r="H88">
            <v>0</v>
          </cell>
          <cell r="I88">
            <v>0</v>
          </cell>
          <cell r="J88">
            <v>0</v>
          </cell>
          <cell r="K88">
            <v>0</v>
          </cell>
          <cell r="L88">
            <v>0</v>
          </cell>
          <cell r="M88">
            <v>0</v>
          </cell>
          <cell r="N88">
            <v>0</v>
          </cell>
          <cell r="O88">
            <v>0</v>
          </cell>
          <cell r="P88">
            <v>0</v>
          </cell>
          <cell r="Q88">
            <v>0</v>
          </cell>
          <cell r="R88">
            <v>0</v>
          </cell>
          <cell r="S88">
            <v>0</v>
          </cell>
          <cell r="T88">
            <v>0</v>
          </cell>
          <cell r="U88">
            <v>0</v>
          </cell>
          <cell r="V88">
            <v>0</v>
          </cell>
          <cell r="W88">
            <v>0</v>
          </cell>
          <cell r="X88">
            <v>0</v>
          </cell>
          <cell r="Y88">
            <v>0</v>
          </cell>
          <cell r="Z88">
            <v>1188.57</v>
          </cell>
          <cell r="AA88">
            <v>1281.07</v>
          </cell>
          <cell r="AB88">
            <v>1206.67</v>
          </cell>
          <cell r="AC88">
            <v>1055.0899999999999</v>
          </cell>
          <cell r="AD88">
            <v>1047.46</v>
          </cell>
          <cell r="AE88">
            <v>426.47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O88">
            <v>0</v>
          </cell>
          <cell r="AP88">
            <v>0</v>
          </cell>
          <cell r="AQ88">
            <v>0</v>
          </cell>
          <cell r="AR88">
            <v>0</v>
          </cell>
          <cell r="AS88">
            <v>0</v>
          </cell>
          <cell r="AT88">
            <v>0</v>
          </cell>
          <cell r="AU88">
            <v>0</v>
          </cell>
          <cell r="AV88">
            <v>0</v>
          </cell>
          <cell r="AW88">
            <v>0</v>
          </cell>
          <cell r="AX88">
            <v>0</v>
          </cell>
          <cell r="AY88">
            <v>0</v>
          </cell>
          <cell r="AZ88">
            <v>0</v>
          </cell>
          <cell r="BA88">
            <v>0</v>
          </cell>
          <cell r="BB88">
            <v>0</v>
          </cell>
          <cell r="BC88">
            <v>0</v>
          </cell>
          <cell r="BD88">
            <v>0</v>
          </cell>
          <cell r="BE88">
            <v>0</v>
          </cell>
          <cell r="BF88">
            <v>0</v>
          </cell>
          <cell r="BG88">
            <v>0</v>
          </cell>
          <cell r="BH88">
            <v>0</v>
          </cell>
          <cell r="BI88">
            <v>0</v>
          </cell>
          <cell r="BJ88">
            <v>0</v>
          </cell>
          <cell r="BK88">
            <v>0</v>
          </cell>
          <cell r="BL88">
            <v>0</v>
          </cell>
          <cell r="BM88">
            <v>0</v>
          </cell>
          <cell r="BN88">
            <v>0</v>
          </cell>
          <cell r="BO88">
            <v>0</v>
          </cell>
          <cell r="BP88">
            <v>0</v>
          </cell>
          <cell r="BQ88">
            <v>0</v>
          </cell>
          <cell r="BR88">
            <v>0</v>
          </cell>
          <cell r="BS88">
            <v>0</v>
          </cell>
          <cell r="BT88">
            <v>0</v>
          </cell>
          <cell r="BU88">
            <v>0</v>
          </cell>
          <cell r="BV88">
            <v>0</v>
          </cell>
          <cell r="BW88">
            <v>0</v>
          </cell>
          <cell r="BX88">
            <v>0</v>
          </cell>
          <cell r="BY88">
            <v>0</v>
          </cell>
          <cell r="BZ88">
            <v>0</v>
          </cell>
          <cell r="CA88">
            <v>0</v>
          </cell>
          <cell r="CB88">
            <v>0</v>
          </cell>
          <cell r="CC88">
            <v>0</v>
          </cell>
          <cell r="CD88">
            <v>-470.98</v>
          </cell>
          <cell r="CE88">
            <v>-957.95</v>
          </cell>
          <cell r="CF88">
            <v>-750.08</v>
          </cell>
          <cell r="CG88">
            <v>-711.71</v>
          </cell>
          <cell r="CH88">
            <v>-819.01</v>
          </cell>
          <cell r="CI88">
            <v>-438.51499999999999</v>
          </cell>
          <cell r="CJ88">
            <v>0</v>
          </cell>
          <cell r="CK88">
            <v>0</v>
          </cell>
          <cell r="CL88">
            <v>0</v>
          </cell>
          <cell r="CM88">
            <v>0</v>
          </cell>
          <cell r="CN88">
            <v>0</v>
          </cell>
          <cell r="CO88">
            <v>0</v>
          </cell>
          <cell r="CP88">
            <v>0</v>
          </cell>
          <cell r="CQ88">
            <v>0</v>
          </cell>
          <cell r="CR88">
            <v>0</v>
          </cell>
          <cell r="CS88">
            <v>0</v>
          </cell>
          <cell r="CT88">
            <v>0</v>
          </cell>
          <cell r="CU88">
            <v>0</v>
          </cell>
          <cell r="CV88">
            <v>0</v>
          </cell>
          <cell r="CW88">
            <v>0</v>
          </cell>
          <cell r="CX88">
            <v>0</v>
          </cell>
          <cell r="CY88">
            <v>0</v>
          </cell>
          <cell r="CZ88">
            <v>0</v>
          </cell>
          <cell r="DA88">
            <v>0</v>
          </cell>
          <cell r="DB88">
            <v>0</v>
          </cell>
          <cell r="DC88">
            <v>0</v>
          </cell>
          <cell r="DD88">
            <v>0</v>
          </cell>
          <cell r="DE88">
            <v>0</v>
          </cell>
          <cell r="DF88">
            <v>-29.78</v>
          </cell>
          <cell r="DG88">
            <v>21.88</v>
          </cell>
          <cell r="DH88">
            <v>-35.200000000000003</v>
          </cell>
          <cell r="DI88">
            <v>-9.08</v>
          </cell>
          <cell r="DJ88">
            <v>48.01</v>
          </cell>
          <cell r="DK88">
            <v>3.5390000000000001</v>
          </cell>
          <cell r="DL88">
            <v>0</v>
          </cell>
          <cell r="DM88">
            <v>0</v>
          </cell>
          <cell r="DN88">
            <v>0</v>
          </cell>
          <cell r="DO88">
            <v>0</v>
          </cell>
          <cell r="DP88">
            <v>0</v>
          </cell>
          <cell r="DQ88">
            <v>0</v>
          </cell>
          <cell r="DR88">
            <v>0</v>
          </cell>
          <cell r="DS88">
            <v>0</v>
          </cell>
          <cell r="DT88">
            <v>0</v>
          </cell>
          <cell r="DU88">
            <v>0</v>
          </cell>
          <cell r="DV88">
            <v>0</v>
          </cell>
          <cell r="DW88">
            <v>0</v>
          </cell>
          <cell r="DX88">
            <v>0</v>
          </cell>
          <cell r="DY88">
            <v>0</v>
          </cell>
          <cell r="DZ88">
            <v>0</v>
          </cell>
          <cell r="EA88">
            <v>0</v>
          </cell>
          <cell r="EB88">
            <v>0</v>
          </cell>
          <cell r="EC88">
            <v>0</v>
          </cell>
          <cell r="ED88">
            <v>0</v>
          </cell>
          <cell r="EE88">
            <v>0</v>
          </cell>
          <cell r="EF88">
            <v>0</v>
          </cell>
          <cell r="EG88">
            <v>0</v>
          </cell>
          <cell r="EH88">
            <v>0</v>
          </cell>
          <cell r="EI88">
            <v>0</v>
          </cell>
          <cell r="EJ88">
            <v>0</v>
          </cell>
          <cell r="EK88">
            <v>0</v>
          </cell>
          <cell r="EL88">
            <v>0</v>
          </cell>
          <cell r="EM88">
            <v>0</v>
          </cell>
          <cell r="EN88">
            <v>0</v>
          </cell>
          <cell r="EO88">
            <v>0</v>
          </cell>
          <cell r="EP88">
            <v>0</v>
          </cell>
          <cell r="EQ88">
            <v>0</v>
          </cell>
          <cell r="ER88">
            <v>0</v>
          </cell>
          <cell r="ES88">
            <v>0</v>
          </cell>
          <cell r="ET88">
            <v>0</v>
          </cell>
          <cell r="EU88">
            <v>0</v>
          </cell>
          <cell r="EV88">
            <v>0</v>
          </cell>
          <cell r="EW88">
            <v>0</v>
          </cell>
          <cell r="EX88">
            <v>0</v>
          </cell>
          <cell r="EY88">
            <v>0</v>
          </cell>
          <cell r="EZ88">
            <v>0</v>
          </cell>
          <cell r="FA88">
            <v>0</v>
          </cell>
          <cell r="FB88">
            <v>0</v>
          </cell>
          <cell r="FC88">
            <v>0</v>
          </cell>
          <cell r="FD88">
            <v>0</v>
          </cell>
          <cell r="FE88">
            <v>0</v>
          </cell>
          <cell r="FF88">
            <v>0</v>
          </cell>
          <cell r="FG88">
            <v>0</v>
          </cell>
          <cell r="FH88">
            <v>0</v>
          </cell>
          <cell r="FI88">
            <v>0</v>
          </cell>
          <cell r="FJ88">
            <v>-85</v>
          </cell>
          <cell r="FK88">
            <v>-85.69</v>
          </cell>
          <cell r="FL88">
            <v>-64.86</v>
          </cell>
          <cell r="FM88">
            <v>-56.89</v>
          </cell>
          <cell r="FN88">
            <v>-31.51</v>
          </cell>
          <cell r="FO88">
            <v>-23.344000000000001</v>
          </cell>
          <cell r="FP88">
            <v>0</v>
          </cell>
          <cell r="FQ88">
            <v>0</v>
          </cell>
          <cell r="FR88">
            <v>0</v>
          </cell>
          <cell r="FS88">
            <v>0</v>
          </cell>
          <cell r="FT88">
            <v>0</v>
          </cell>
          <cell r="FU88">
            <v>0</v>
          </cell>
          <cell r="FV88">
            <v>0</v>
          </cell>
          <cell r="FW88">
            <v>0</v>
          </cell>
          <cell r="FX88">
            <v>0</v>
          </cell>
          <cell r="FY88">
            <v>0</v>
          </cell>
          <cell r="FZ88">
            <v>0</v>
          </cell>
          <cell r="GA88">
            <v>0</v>
          </cell>
          <cell r="GB88">
            <v>0</v>
          </cell>
          <cell r="GC88">
            <v>0</v>
          </cell>
          <cell r="GD88">
            <v>0</v>
          </cell>
          <cell r="GE88">
            <v>0</v>
          </cell>
          <cell r="GF88">
            <v>0</v>
          </cell>
          <cell r="GG88">
            <v>0</v>
          </cell>
          <cell r="GH88">
            <v>0</v>
          </cell>
          <cell r="GI88">
            <v>0</v>
          </cell>
          <cell r="GJ88">
            <v>0</v>
          </cell>
          <cell r="GK88">
            <v>0</v>
          </cell>
          <cell r="GL88">
            <v>-56.54</v>
          </cell>
          <cell r="GM88">
            <v>-169.13</v>
          </cell>
          <cell r="GN88">
            <v>-81.99</v>
          </cell>
          <cell r="GO88">
            <v>-113.26</v>
          </cell>
          <cell r="GP88">
            <v>-69.459999999999994</v>
          </cell>
          <cell r="GQ88">
            <v>-57.938000000000002</v>
          </cell>
          <cell r="GR88">
            <v>0</v>
          </cell>
          <cell r="GS88">
            <v>0</v>
          </cell>
          <cell r="GT88">
            <v>0</v>
          </cell>
          <cell r="GU88">
            <v>0</v>
          </cell>
          <cell r="GV88">
            <v>0</v>
          </cell>
          <cell r="GW88">
            <v>0</v>
          </cell>
          <cell r="GX88">
            <v>0</v>
          </cell>
          <cell r="GY88">
            <v>0</v>
          </cell>
          <cell r="GZ88">
            <v>0</v>
          </cell>
          <cell r="HA88">
            <v>0</v>
          </cell>
          <cell r="HB88">
            <v>0</v>
          </cell>
          <cell r="HC88">
            <v>0</v>
          </cell>
          <cell r="HD88">
            <v>0</v>
          </cell>
          <cell r="HE88">
            <v>0</v>
          </cell>
          <cell r="HF88">
            <v>0</v>
          </cell>
          <cell r="HG88">
            <v>0</v>
          </cell>
          <cell r="HH88">
            <v>0</v>
          </cell>
          <cell r="HI88">
            <v>0</v>
          </cell>
          <cell r="HJ88">
            <v>0</v>
          </cell>
          <cell r="HK88">
            <v>0</v>
          </cell>
          <cell r="HL88">
            <v>0</v>
          </cell>
          <cell r="HM88">
            <v>0</v>
          </cell>
          <cell r="HN88">
            <v>-20.54</v>
          </cell>
          <cell r="HO88">
            <v>-24.16</v>
          </cell>
          <cell r="HP88">
            <v>-21.66</v>
          </cell>
          <cell r="HQ88">
            <v>-50.57</v>
          </cell>
          <cell r="HR88">
            <v>-20.57</v>
          </cell>
          <cell r="HS88">
            <v>-41.094999999999999</v>
          </cell>
          <cell r="HT88">
            <v>0</v>
          </cell>
          <cell r="HU88">
            <v>0</v>
          </cell>
          <cell r="HV88">
            <v>0</v>
          </cell>
          <cell r="HW88">
            <v>0</v>
          </cell>
          <cell r="HX88">
            <v>0</v>
          </cell>
          <cell r="HY88">
            <v>0</v>
          </cell>
          <cell r="HZ88">
            <v>0</v>
          </cell>
          <cell r="IA88">
            <v>0</v>
          </cell>
          <cell r="IB88">
            <v>0</v>
          </cell>
          <cell r="IC88">
            <v>0</v>
          </cell>
          <cell r="ID88">
            <v>0</v>
          </cell>
          <cell r="IE88">
            <v>0</v>
          </cell>
          <cell r="IF88">
            <v>0</v>
          </cell>
          <cell r="IG88">
            <v>0</v>
          </cell>
          <cell r="IH88">
            <v>0</v>
          </cell>
          <cell r="II88">
            <v>0</v>
          </cell>
          <cell r="IJ88">
            <v>0</v>
          </cell>
          <cell r="IK88">
            <v>0</v>
          </cell>
          <cell r="IL88">
            <v>0</v>
          </cell>
          <cell r="IM88">
            <v>0</v>
          </cell>
          <cell r="IN88">
            <v>0</v>
          </cell>
          <cell r="IO88">
            <v>0</v>
          </cell>
          <cell r="IP88">
            <v>0</v>
          </cell>
          <cell r="IQ88">
            <v>0</v>
          </cell>
          <cell r="IR88">
            <v>0</v>
          </cell>
          <cell r="IS88">
            <v>0</v>
          </cell>
          <cell r="IT88">
            <v>0</v>
          </cell>
          <cell r="IU88">
            <v>0</v>
          </cell>
        </row>
        <row r="89">
          <cell r="A89" t="str">
            <v>DLFU IN</v>
          </cell>
          <cell r="B89" t="str">
            <v>DLF</v>
          </cell>
          <cell r="C89" t="str">
            <v>Real Estate</v>
          </cell>
          <cell r="D89">
            <v>0</v>
          </cell>
          <cell r="E89">
            <v>0</v>
          </cell>
          <cell r="F89">
            <v>0</v>
          </cell>
          <cell r="G89">
            <v>0</v>
          </cell>
          <cell r="H89">
            <v>0</v>
          </cell>
          <cell r="I89">
            <v>0</v>
          </cell>
          <cell r="J89">
            <v>0</v>
          </cell>
          <cell r="K89">
            <v>0</v>
          </cell>
          <cell r="L89">
            <v>0</v>
          </cell>
          <cell r="M89">
            <v>0</v>
          </cell>
          <cell r="N89">
            <v>0</v>
          </cell>
          <cell r="O89">
            <v>0</v>
          </cell>
          <cell r="P89">
            <v>0</v>
          </cell>
          <cell r="Q89">
            <v>0</v>
          </cell>
          <cell r="R89">
            <v>0</v>
          </cell>
          <cell r="S89">
            <v>0</v>
          </cell>
          <cell r="T89">
            <v>0</v>
          </cell>
          <cell r="U89">
            <v>0</v>
          </cell>
          <cell r="V89">
            <v>0</v>
          </cell>
          <cell r="W89">
            <v>0</v>
          </cell>
          <cell r="X89">
            <v>30737.8</v>
          </cell>
          <cell r="Y89">
            <v>32499.1</v>
          </cell>
          <cell r="Z89">
            <v>35984.199999999997</v>
          </cell>
          <cell r="AA89">
            <v>43065.900000000009</v>
          </cell>
          <cell r="AB89">
            <v>38106</v>
          </cell>
          <cell r="AC89">
            <v>37444</v>
          </cell>
          <cell r="AD89">
            <v>13666.7</v>
          </cell>
          <cell r="AE89">
            <v>11223.2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O89">
            <v>0</v>
          </cell>
          <cell r="AP89">
            <v>0</v>
          </cell>
          <cell r="AQ89">
            <v>0</v>
          </cell>
          <cell r="AR89">
            <v>0</v>
          </cell>
          <cell r="AS89">
            <v>0</v>
          </cell>
          <cell r="AT89">
            <v>0</v>
          </cell>
          <cell r="AU89">
            <v>0</v>
          </cell>
          <cell r="AV89">
            <v>0</v>
          </cell>
          <cell r="AW89">
            <v>0</v>
          </cell>
          <cell r="AX89">
            <v>0</v>
          </cell>
          <cell r="AY89">
            <v>0</v>
          </cell>
          <cell r="AZ89">
            <v>0</v>
          </cell>
          <cell r="BA89">
            <v>0</v>
          </cell>
          <cell r="BB89">
            <v>0</v>
          </cell>
          <cell r="BC89">
            <v>0</v>
          </cell>
          <cell r="BD89">
            <v>0</v>
          </cell>
          <cell r="BE89">
            <v>0</v>
          </cell>
          <cell r="BF89">
            <v>0</v>
          </cell>
          <cell r="BG89">
            <v>0</v>
          </cell>
          <cell r="BH89">
            <v>0</v>
          </cell>
          <cell r="BI89">
            <v>0</v>
          </cell>
          <cell r="BJ89">
            <v>0</v>
          </cell>
          <cell r="BK89">
            <v>0</v>
          </cell>
          <cell r="BL89">
            <v>0</v>
          </cell>
          <cell r="BM89">
            <v>0</v>
          </cell>
          <cell r="BN89">
            <v>0</v>
          </cell>
          <cell r="BO89">
            <v>0</v>
          </cell>
          <cell r="BP89">
            <v>0</v>
          </cell>
          <cell r="BQ89">
            <v>0</v>
          </cell>
          <cell r="BR89">
            <v>0</v>
          </cell>
          <cell r="BS89">
            <v>0</v>
          </cell>
          <cell r="BT89">
            <v>0</v>
          </cell>
          <cell r="BU89">
            <v>0</v>
          </cell>
          <cell r="BV89">
            <v>0</v>
          </cell>
          <cell r="BW89">
            <v>0</v>
          </cell>
          <cell r="BX89">
            <v>0</v>
          </cell>
          <cell r="BY89">
            <v>0</v>
          </cell>
          <cell r="BZ89">
            <v>0</v>
          </cell>
          <cell r="CA89">
            <v>0</v>
          </cell>
          <cell r="CB89">
            <v>-7473.5</v>
          </cell>
          <cell r="CC89">
            <v>-7585.6</v>
          </cell>
          <cell r="CD89">
            <v>-9511.6</v>
          </cell>
          <cell r="CE89">
            <v>-12002.800000000001</v>
          </cell>
          <cell r="CF89">
            <v>-12060</v>
          </cell>
          <cell r="CG89">
            <v>-12862</v>
          </cell>
          <cell r="CH89">
            <v>-2830</v>
          </cell>
          <cell r="CI89">
            <v>-5777</v>
          </cell>
          <cell r="CJ89">
            <v>0</v>
          </cell>
          <cell r="CK89">
            <v>0</v>
          </cell>
          <cell r="CL89">
            <v>0</v>
          </cell>
          <cell r="CM89">
            <v>0</v>
          </cell>
          <cell r="CN89">
            <v>0</v>
          </cell>
          <cell r="CO89">
            <v>0</v>
          </cell>
          <cell r="CP89">
            <v>0</v>
          </cell>
          <cell r="CQ89">
            <v>0</v>
          </cell>
          <cell r="CR89">
            <v>0</v>
          </cell>
          <cell r="CS89">
            <v>0</v>
          </cell>
          <cell r="CT89">
            <v>0</v>
          </cell>
          <cell r="CU89">
            <v>0</v>
          </cell>
          <cell r="CV89">
            <v>0</v>
          </cell>
          <cell r="CW89">
            <v>0</v>
          </cell>
          <cell r="CX89">
            <v>0</v>
          </cell>
          <cell r="CY89">
            <v>0</v>
          </cell>
          <cell r="CZ89">
            <v>0</v>
          </cell>
          <cell r="DA89">
            <v>0</v>
          </cell>
          <cell r="DB89">
            <v>0</v>
          </cell>
          <cell r="DC89">
            <v>0</v>
          </cell>
          <cell r="DD89">
            <v>0</v>
          </cell>
          <cell r="DE89">
            <v>0</v>
          </cell>
          <cell r="DF89">
            <v>0</v>
          </cell>
          <cell r="DG89">
            <v>0</v>
          </cell>
          <cell r="DH89">
            <v>0</v>
          </cell>
          <cell r="DI89">
            <v>0</v>
          </cell>
          <cell r="DJ89">
            <v>0</v>
          </cell>
          <cell r="DK89">
            <v>0</v>
          </cell>
          <cell r="DL89">
            <v>0</v>
          </cell>
          <cell r="DM89">
            <v>0</v>
          </cell>
          <cell r="DN89">
            <v>0</v>
          </cell>
          <cell r="DO89">
            <v>0</v>
          </cell>
          <cell r="DP89">
            <v>0</v>
          </cell>
          <cell r="DQ89">
            <v>0</v>
          </cell>
          <cell r="DR89">
            <v>0</v>
          </cell>
          <cell r="DS89">
            <v>0</v>
          </cell>
          <cell r="DT89">
            <v>0</v>
          </cell>
          <cell r="DU89">
            <v>0</v>
          </cell>
          <cell r="DV89">
            <v>0</v>
          </cell>
          <cell r="DW89">
            <v>0</v>
          </cell>
          <cell r="DX89">
            <v>0</v>
          </cell>
          <cell r="DY89">
            <v>0</v>
          </cell>
          <cell r="DZ89">
            <v>0</v>
          </cell>
          <cell r="EA89">
            <v>0</v>
          </cell>
          <cell r="EB89">
            <v>0</v>
          </cell>
          <cell r="EC89">
            <v>0</v>
          </cell>
          <cell r="ED89">
            <v>0</v>
          </cell>
          <cell r="EE89">
            <v>0</v>
          </cell>
          <cell r="EF89">
            <v>0</v>
          </cell>
          <cell r="EG89">
            <v>-740.5</v>
          </cell>
          <cell r="EH89">
            <v>0</v>
          </cell>
          <cell r="EI89">
            <v>0</v>
          </cell>
          <cell r="EJ89">
            <v>0</v>
          </cell>
          <cell r="EK89">
            <v>0</v>
          </cell>
          <cell r="EL89">
            <v>0</v>
          </cell>
          <cell r="EM89">
            <v>0</v>
          </cell>
          <cell r="EN89">
            <v>0</v>
          </cell>
          <cell r="EO89">
            <v>0</v>
          </cell>
          <cell r="EP89">
            <v>0</v>
          </cell>
          <cell r="EQ89">
            <v>0</v>
          </cell>
          <cell r="ER89">
            <v>0</v>
          </cell>
          <cell r="ES89">
            <v>0</v>
          </cell>
          <cell r="ET89">
            <v>0</v>
          </cell>
          <cell r="EU89">
            <v>0</v>
          </cell>
          <cell r="EV89">
            <v>0</v>
          </cell>
          <cell r="EW89">
            <v>0</v>
          </cell>
          <cell r="EX89">
            <v>0</v>
          </cell>
          <cell r="EY89">
            <v>0</v>
          </cell>
          <cell r="EZ89">
            <v>0</v>
          </cell>
          <cell r="FA89">
            <v>0</v>
          </cell>
          <cell r="FB89">
            <v>0</v>
          </cell>
          <cell r="FC89">
            <v>0</v>
          </cell>
          <cell r="FD89">
            <v>0</v>
          </cell>
          <cell r="FE89">
            <v>0</v>
          </cell>
          <cell r="FF89">
            <v>0</v>
          </cell>
          <cell r="FG89">
            <v>0</v>
          </cell>
          <cell r="FH89">
            <v>-526.20000000000005</v>
          </cell>
          <cell r="FI89">
            <v>-606.20000000000005</v>
          </cell>
          <cell r="FJ89">
            <v>-608.6</v>
          </cell>
          <cell r="FK89">
            <v>-1412</v>
          </cell>
          <cell r="FL89">
            <v>-1025</v>
          </cell>
          <cell r="FM89">
            <v>-582</v>
          </cell>
          <cell r="FN89">
            <v>-1209.7</v>
          </cell>
          <cell r="FO89">
            <v>-1374.6</v>
          </cell>
          <cell r="FP89">
            <v>0</v>
          </cell>
          <cell r="FQ89">
            <v>0</v>
          </cell>
          <cell r="FR89">
            <v>0</v>
          </cell>
          <cell r="FS89">
            <v>0</v>
          </cell>
          <cell r="FT89">
            <v>0</v>
          </cell>
          <cell r="FU89">
            <v>0</v>
          </cell>
          <cell r="FV89">
            <v>0</v>
          </cell>
          <cell r="FW89">
            <v>0</v>
          </cell>
          <cell r="FX89">
            <v>0</v>
          </cell>
          <cell r="FY89">
            <v>0</v>
          </cell>
          <cell r="FZ89">
            <v>0</v>
          </cell>
          <cell r="GA89">
            <v>0</v>
          </cell>
          <cell r="GB89">
            <v>0</v>
          </cell>
          <cell r="GC89">
            <v>0</v>
          </cell>
          <cell r="GD89">
            <v>0</v>
          </cell>
          <cell r="GE89">
            <v>0</v>
          </cell>
          <cell r="GF89">
            <v>0</v>
          </cell>
          <cell r="GG89">
            <v>0</v>
          </cell>
          <cell r="GH89">
            <v>0</v>
          </cell>
          <cell r="GI89">
            <v>0</v>
          </cell>
          <cell r="GJ89">
            <v>-699.2</v>
          </cell>
          <cell r="GK89">
            <v>-930.3</v>
          </cell>
          <cell r="GL89">
            <v>-850.1</v>
          </cell>
          <cell r="GM89">
            <v>-1822.4</v>
          </cell>
          <cell r="GN89">
            <v>-1577</v>
          </cell>
          <cell r="GO89">
            <v>-1829</v>
          </cell>
          <cell r="GP89">
            <v>-1907</v>
          </cell>
          <cell r="GQ89">
            <v>-2525.8000000000002</v>
          </cell>
          <cell r="GR89">
            <v>0</v>
          </cell>
          <cell r="GS89">
            <v>0</v>
          </cell>
          <cell r="GT89">
            <v>0</v>
          </cell>
          <cell r="GU89">
            <v>0</v>
          </cell>
          <cell r="GV89">
            <v>0</v>
          </cell>
          <cell r="GW89">
            <v>0</v>
          </cell>
          <cell r="GX89">
            <v>0</v>
          </cell>
          <cell r="GY89">
            <v>0</v>
          </cell>
          <cell r="GZ89">
            <v>0</v>
          </cell>
          <cell r="HA89">
            <v>0</v>
          </cell>
          <cell r="HB89">
            <v>0</v>
          </cell>
          <cell r="HC89">
            <v>0</v>
          </cell>
          <cell r="HD89">
            <v>0</v>
          </cell>
          <cell r="HE89">
            <v>0</v>
          </cell>
          <cell r="HF89">
            <v>0</v>
          </cell>
          <cell r="HG89">
            <v>0</v>
          </cell>
          <cell r="HH89">
            <v>0</v>
          </cell>
          <cell r="HI89">
            <v>0</v>
          </cell>
          <cell r="HJ89">
            <v>0</v>
          </cell>
          <cell r="HK89">
            <v>0</v>
          </cell>
          <cell r="HL89">
            <v>-165.5</v>
          </cell>
          <cell r="HM89">
            <v>-109.7</v>
          </cell>
          <cell r="HN89">
            <v>-148.19999999999999</v>
          </cell>
          <cell r="HO89">
            <v>-361.6</v>
          </cell>
          <cell r="HP89">
            <v>-546</v>
          </cell>
          <cell r="HQ89">
            <v>-505</v>
          </cell>
          <cell r="HR89">
            <v>-787.9</v>
          </cell>
          <cell r="HS89">
            <v>-516.4</v>
          </cell>
          <cell r="HT89">
            <v>0</v>
          </cell>
          <cell r="HU89">
            <v>0</v>
          </cell>
          <cell r="HV89">
            <v>0</v>
          </cell>
          <cell r="HW89">
            <v>0</v>
          </cell>
          <cell r="HX89">
            <v>0</v>
          </cell>
          <cell r="HY89">
            <v>0</v>
          </cell>
          <cell r="HZ89">
            <v>0</v>
          </cell>
          <cell r="IA89">
            <v>0</v>
          </cell>
          <cell r="IB89">
            <v>0</v>
          </cell>
          <cell r="IC89">
            <v>0</v>
          </cell>
          <cell r="ID89">
            <v>0</v>
          </cell>
          <cell r="IE89">
            <v>0</v>
          </cell>
          <cell r="IF89">
            <v>0</v>
          </cell>
          <cell r="IG89">
            <v>0</v>
          </cell>
          <cell r="IH89">
            <v>0</v>
          </cell>
          <cell r="II89">
            <v>0</v>
          </cell>
          <cell r="IJ89">
            <v>0</v>
          </cell>
          <cell r="IK89">
            <v>0</v>
          </cell>
          <cell r="IL89">
            <v>0</v>
          </cell>
          <cell r="IM89">
            <v>0</v>
          </cell>
          <cell r="IN89">
            <v>0</v>
          </cell>
          <cell r="IO89">
            <v>0</v>
          </cell>
          <cell r="IP89">
            <v>0</v>
          </cell>
          <cell r="IQ89">
            <v>0</v>
          </cell>
          <cell r="IR89">
            <v>0</v>
          </cell>
          <cell r="IS89">
            <v>0</v>
          </cell>
          <cell r="IT89">
            <v>0</v>
          </cell>
          <cell r="IU89">
            <v>0</v>
          </cell>
        </row>
        <row r="90">
          <cell r="A90" t="str">
            <v>DSK IN</v>
          </cell>
          <cell r="B90" t="str">
            <v>DS Kulkarni Developers</v>
          </cell>
          <cell r="C90" t="str">
            <v>Real Estate</v>
          </cell>
          <cell r="D90">
            <v>0</v>
          </cell>
          <cell r="E90">
            <v>49.81</v>
          </cell>
          <cell r="F90">
            <v>61.81</v>
          </cell>
          <cell r="G90">
            <v>350.45</v>
          </cell>
          <cell r="H90">
            <v>199.94</v>
          </cell>
          <cell r="I90">
            <v>28.37</v>
          </cell>
          <cell r="J90">
            <v>33.32</v>
          </cell>
          <cell r="K90">
            <v>33.76</v>
          </cell>
          <cell r="L90">
            <v>23.81</v>
          </cell>
          <cell r="M90">
            <v>13.62</v>
          </cell>
          <cell r="N90">
            <v>100.15</v>
          </cell>
          <cell r="O90">
            <v>213</v>
          </cell>
          <cell r="P90">
            <v>77.66</v>
          </cell>
          <cell r="Q90">
            <v>31.09</v>
          </cell>
          <cell r="R90">
            <v>33.43</v>
          </cell>
          <cell r="S90">
            <v>23.84</v>
          </cell>
          <cell r="T90">
            <v>9.84</v>
          </cell>
          <cell r="U90">
            <v>216.74</v>
          </cell>
          <cell r="V90">
            <v>52.823</v>
          </cell>
          <cell r="W90">
            <v>19.373000000000001</v>
          </cell>
          <cell r="X90">
            <v>226</v>
          </cell>
          <cell r="Y90">
            <v>409.52</v>
          </cell>
          <cell r="Z90">
            <v>0</v>
          </cell>
          <cell r="AA90">
            <v>225</v>
          </cell>
          <cell r="AB90">
            <v>560.90099999999995</v>
          </cell>
          <cell r="AC90">
            <v>467.15</v>
          </cell>
          <cell r="AD90">
            <v>607.125</v>
          </cell>
          <cell r="AE90">
            <v>323.94699999999978</v>
          </cell>
          <cell r="AF90">
            <v>0</v>
          </cell>
          <cell r="AG90">
            <v>7.7510000000000003</v>
          </cell>
          <cell r="AH90">
            <v>47.390999999999998</v>
          </cell>
          <cell r="AI90">
            <v>-118.61</v>
          </cell>
          <cell r="AJ90">
            <v>-94.134</v>
          </cell>
          <cell r="AK90">
            <v>16.085000000000001</v>
          </cell>
          <cell r="AL90">
            <v>32.722999999999999</v>
          </cell>
          <cell r="AM90">
            <v>270.68200000000002</v>
          </cell>
          <cell r="AN90">
            <v>64.361000000000004</v>
          </cell>
          <cell r="AO90">
            <v>71.551000000000002</v>
          </cell>
          <cell r="AP90">
            <v>88.816999999999993</v>
          </cell>
          <cell r="AQ90">
            <v>-46.457000000000001</v>
          </cell>
          <cell r="AR90">
            <v>123.8</v>
          </cell>
          <cell r="AS90">
            <v>222.13800000000001</v>
          </cell>
          <cell r="AT90">
            <v>173.13200000000001</v>
          </cell>
          <cell r="AU90">
            <v>644.46199999999999</v>
          </cell>
          <cell r="AV90">
            <v>923.39499999999998</v>
          </cell>
          <cell r="AW90">
            <v>171.94300000000001</v>
          </cell>
          <cell r="AX90">
            <v>424.11799999999999</v>
          </cell>
          <cell r="AY90">
            <v>479.21199999999999</v>
          </cell>
          <cell r="AZ90">
            <v>1215</v>
          </cell>
          <cell r="BA90">
            <v>487</v>
          </cell>
          <cell r="BB90">
            <v>790.37</v>
          </cell>
          <cell r="BC90">
            <v>1210</v>
          </cell>
          <cell r="BD90">
            <v>498.23099999999999</v>
          </cell>
          <cell r="BE90">
            <v>399</v>
          </cell>
          <cell r="BF90">
            <v>0</v>
          </cell>
          <cell r="BG90">
            <v>0</v>
          </cell>
          <cell r="BH90">
            <v>0</v>
          </cell>
          <cell r="BI90">
            <v>-49.198000000000008</v>
          </cell>
          <cell r="BJ90">
            <v>-82.86399999999999</v>
          </cell>
          <cell r="BK90">
            <v>-135.86699999999999</v>
          </cell>
          <cell r="BL90">
            <v>-85.975000000000009</v>
          </cell>
          <cell r="BM90">
            <v>-38.067</v>
          </cell>
          <cell r="BN90">
            <v>-55.192999999999998</v>
          </cell>
          <cell r="BO90">
            <v>-253.50600000000003</v>
          </cell>
          <cell r="BP90">
            <v>-75.649000000000001</v>
          </cell>
          <cell r="BQ90">
            <v>-66.668000000000006</v>
          </cell>
          <cell r="BR90">
            <v>-174.334</v>
          </cell>
          <cell r="BS90">
            <v>-121.21799999999999</v>
          </cell>
          <cell r="BT90">
            <v>-145.559</v>
          </cell>
          <cell r="BU90">
            <v>-187.619</v>
          </cell>
          <cell r="BV90">
            <v>-143.03699999999998</v>
          </cell>
          <cell r="BW90">
            <v>-563.55899999999997</v>
          </cell>
          <cell r="BX90">
            <v>-790.90599999999995</v>
          </cell>
          <cell r="BY90">
            <v>-282.11900000000003</v>
          </cell>
          <cell r="BZ90">
            <v>-342.53300000000002</v>
          </cell>
          <cell r="CA90">
            <v>-365.20800000000003</v>
          </cell>
          <cell r="CB90">
            <v>-1287.19</v>
          </cell>
          <cell r="CC90">
            <v>-684.73900000000003</v>
          </cell>
          <cell r="CD90">
            <v>-631.654</v>
          </cell>
          <cell r="CE90">
            <v>-1220.6600000000001</v>
          </cell>
          <cell r="CF90">
            <v>-907.1</v>
          </cell>
          <cell r="CG90">
            <v>-731.61400000000003</v>
          </cell>
          <cell r="CH90">
            <v>-529.62699999999995</v>
          </cell>
          <cell r="CI90">
            <v>-337.25199999999995</v>
          </cell>
          <cell r="CJ90">
            <v>0</v>
          </cell>
          <cell r="CK90">
            <v>0</v>
          </cell>
          <cell r="CL90">
            <v>0</v>
          </cell>
          <cell r="CM90">
            <v>0</v>
          </cell>
          <cell r="CN90">
            <v>0</v>
          </cell>
          <cell r="CO90">
            <v>0</v>
          </cell>
          <cell r="CP90">
            <v>0</v>
          </cell>
          <cell r="CQ90">
            <v>0</v>
          </cell>
          <cell r="CR90">
            <v>0</v>
          </cell>
          <cell r="CS90">
            <v>0</v>
          </cell>
          <cell r="CT90">
            <v>0</v>
          </cell>
          <cell r="CU90">
            <v>0</v>
          </cell>
          <cell r="CV90">
            <v>0</v>
          </cell>
          <cell r="CW90">
            <v>0</v>
          </cell>
          <cell r="CX90">
            <v>0</v>
          </cell>
          <cell r="CY90">
            <v>0</v>
          </cell>
          <cell r="CZ90">
            <v>0</v>
          </cell>
          <cell r="DA90">
            <v>0</v>
          </cell>
          <cell r="DB90">
            <v>0</v>
          </cell>
          <cell r="DC90">
            <v>0</v>
          </cell>
          <cell r="DD90">
            <v>0</v>
          </cell>
          <cell r="DE90">
            <v>0</v>
          </cell>
          <cell r="DF90">
            <v>0</v>
          </cell>
          <cell r="DG90">
            <v>0</v>
          </cell>
          <cell r="DH90">
            <v>0</v>
          </cell>
          <cell r="DI90">
            <v>0</v>
          </cell>
          <cell r="DJ90">
            <v>0</v>
          </cell>
          <cell r="DK90">
            <v>0</v>
          </cell>
          <cell r="DL90">
            <v>0</v>
          </cell>
          <cell r="DM90">
            <v>0</v>
          </cell>
          <cell r="DN90">
            <v>0</v>
          </cell>
          <cell r="DO90">
            <v>0</v>
          </cell>
          <cell r="DP90">
            <v>0</v>
          </cell>
          <cell r="DQ90">
            <v>0</v>
          </cell>
          <cell r="DR90">
            <v>0</v>
          </cell>
          <cell r="DS90">
            <v>0</v>
          </cell>
          <cell r="DT90">
            <v>0</v>
          </cell>
          <cell r="DU90">
            <v>0</v>
          </cell>
          <cell r="DV90">
            <v>0</v>
          </cell>
          <cell r="DW90">
            <v>0</v>
          </cell>
          <cell r="DX90">
            <v>0</v>
          </cell>
          <cell r="DY90">
            <v>0</v>
          </cell>
          <cell r="DZ90">
            <v>0</v>
          </cell>
          <cell r="EA90">
            <v>0</v>
          </cell>
          <cell r="EB90">
            <v>0</v>
          </cell>
          <cell r="EC90">
            <v>0</v>
          </cell>
          <cell r="ED90">
            <v>0</v>
          </cell>
          <cell r="EE90">
            <v>0</v>
          </cell>
          <cell r="EF90">
            <v>0</v>
          </cell>
          <cell r="EG90">
            <v>0</v>
          </cell>
          <cell r="EH90">
            <v>0</v>
          </cell>
          <cell r="EI90">
            <v>0</v>
          </cell>
          <cell r="EJ90">
            <v>0</v>
          </cell>
          <cell r="EK90">
            <v>0</v>
          </cell>
          <cell r="EL90">
            <v>0</v>
          </cell>
          <cell r="EM90">
            <v>0</v>
          </cell>
          <cell r="EN90">
            <v>0</v>
          </cell>
          <cell r="EO90">
            <v>-2.6</v>
          </cell>
          <cell r="EP90">
            <v>-2.754</v>
          </cell>
          <cell r="EQ90">
            <v>-5.5460000000000003</v>
          </cell>
          <cell r="ER90">
            <v>-2.859</v>
          </cell>
          <cell r="ES90">
            <v>-2.5489999999999999</v>
          </cell>
          <cell r="ET90">
            <v>-3.48</v>
          </cell>
          <cell r="EU90">
            <v>-1.972</v>
          </cell>
          <cell r="EV90">
            <v>-1.327</v>
          </cell>
          <cell r="EW90">
            <v>-2.766</v>
          </cell>
          <cell r="EX90">
            <v>-1.3759999999999999</v>
          </cell>
          <cell r="EY90">
            <v>-1.6220000000000001</v>
          </cell>
          <cell r="EZ90">
            <v>-3.327</v>
          </cell>
          <cell r="FA90">
            <v>-3.516</v>
          </cell>
          <cell r="FB90">
            <v>-3.169</v>
          </cell>
          <cell r="FC90">
            <v>-5.2380000000000004</v>
          </cell>
          <cell r="FD90">
            <v>-4.806</v>
          </cell>
          <cell r="FE90">
            <v>-7.1989999999999998</v>
          </cell>
          <cell r="FF90">
            <v>-10.269</v>
          </cell>
          <cell r="FG90">
            <v>-9.8789999999999996</v>
          </cell>
          <cell r="FH90">
            <v>-10.029</v>
          </cell>
          <cell r="FI90">
            <v>-10.878</v>
          </cell>
          <cell r="FJ90">
            <v>-11.750999999999999</v>
          </cell>
          <cell r="FK90">
            <v>-12.99</v>
          </cell>
          <cell r="FL90">
            <v>-16</v>
          </cell>
          <cell r="FM90">
            <v>-13.875</v>
          </cell>
          <cell r="FN90">
            <v>-15.839</v>
          </cell>
          <cell r="FO90">
            <v>-12.442999999999996</v>
          </cell>
          <cell r="FP90">
            <v>0</v>
          </cell>
          <cell r="FQ90">
            <v>-2.7669999999999999</v>
          </cell>
          <cell r="FR90">
            <v>-20.771000000000001</v>
          </cell>
          <cell r="FS90">
            <v>-114.923</v>
          </cell>
          <cell r="FT90">
            <v>-14.068000000000001</v>
          </cell>
          <cell r="FU90">
            <v>-3.9319999999999999</v>
          </cell>
          <cell r="FV90">
            <v>-3.657</v>
          </cell>
          <cell r="FW90">
            <v>-26.419</v>
          </cell>
          <cell r="FX90">
            <v>-4.9169999999999998</v>
          </cell>
          <cell r="FY90">
            <v>-9.3819999999999997</v>
          </cell>
          <cell r="FZ90">
            <v>-4.125</v>
          </cell>
          <cell r="GA90">
            <v>-4.2220000000000004</v>
          </cell>
          <cell r="GB90">
            <v>-13.366</v>
          </cell>
          <cell r="GC90">
            <v>-14.298999999999999</v>
          </cell>
          <cell r="GD90">
            <v>-7.3719999999999999</v>
          </cell>
          <cell r="GE90">
            <v>-23.728999999999999</v>
          </cell>
          <cell r="GF90">
            <v>-24.617999999999999</v>
          </cell>
          <cell r="GG90">
            <v>-33.862000000000002</v>
          </cell>
          <cell r="GH90">
            <v>-25.779</v>
          </cell>
          <cell r="GI90">
            <v>-62.156999999999996</v>
          </cell>
          <cell r="GJ90">
            <v>-26.281000000000002</v>
          </cell>
          <cell r="GK90">
            <v>-36.591999999999999</v>
          </cell>
          <cell r="GL90">
            <v>-31.666</v>
          </cell>
          <cell r="GM90">
            <v>-47.51</v>
          </cell>
          <cell r="GN90">
            <v>-27.92</v>
          </cell>
          <cell r="GO90">
            <v>-60.341000000000001</v>
          </cell>
          <cell r="GP90">
            <v>-26.596</v>
          </cell>
          <cell r="GQ90">
            <v>-38.229999999999997</v>
          </cell>
          <cell r="GR90">
            <v>0</v>
          </cell>
          <cell r="GS90">
            <v>-0.61</v>
          </cell>
          <cell r="GT90">
            <v>-0.53</v>
          </cell>
          <cell r="GU90">
            <v>-0.48</v>
          </cell>
          <cell r="GV90">
            <v>-0.53</v>
          </cell>
          <cell r="GW90">
            <v>-0.5</v>
          </cell>
          <cell r="GX90">
            <v>-0.47</v>
          </cell>
          <cell r="GY90">
            <v>-0.9</v>
          </cell>
          <cell r="GZ90">
            <v>-0.64</v>
          </cell>
          <cell r="HA90">
            <v>-0.64</v>
          </cell>
          <cell r="HB90">
            <v>-0.64</v>
          </cell>
          <cell r="HC90">
            <v>-0.28000000000000003</v>
          </cell>
          <cell r="HD90">
            <v>-0.69</v>
          </cell>
          <cell r="HE90">
            <v>-0.78</v>
          </cell>
          <cell r="HF90">
            <v>-0.8</v>
          </cell>
          <cell r="HG90">
            <v>-0.71</v>
          </cell>
          <cell r="HH90">
            <v>-0.85</v>
          </cell>
          <cell r="HI90">
            <v>-1.1000000000000001</v>
          </cell>
          <cell r="HJ90">
            <v>-1.17</v>
          </cell>
          <cell r="HK90">
            <v>-1.47</v>
          </cell>
          <cell r="HL90">
            <v>-1.57</v>
          </cell>
          <cell r="HM90">
            <v>-1.601</v>
          </cell>
          <cell r="HN90">
            <v>-1.7290000000000001</v>
          </cell>
          <cell r="HO90">
            <v>-1.93</v>
          </cell>
          <cell r="HP90">
            <v>-2.11</v>
          </cell>
          <cell r="HQ90">
            <v>-2.3570000000000002</v>
          </cell>
          <cell r="HR90">
            <v>-2.5750000000000002</v>
          </cell>
          <cell r="HS90">
            <v>-2.6820000000000004</v>
          </cell>
          <cell r="HT90">
            <v>0</v>
          </cell>
          <cell r="HU90">
            <v>0</v>
          </cell>
          <cell r="HV90">
            <v>0</v>
          </cell>
          <cell r="HW90">
            <v>0</v>
          </cell>
          <cell r="HX90">
            <v>0</v>
          </cell>
          <cell r="HY90">
            <v>0</v>
          </cell>
          <cell r="HZ90">
            <v>0</v>
          </cell>
          <cell r="IA90">
            <v>0</v>
          </cell>
          <cell r="IB90">
            <v>0</v>
          </cell>
          <cell r="IC90">
            <v>0</v>
          </cell>
          <cell r="ID90">
            <v>0</v>
          </cell>
          <cell r="IE90">
            <v>0</v>
          </cell>
          <cell r="IF90">
            <v>0</v>
          </cell>
          <cell r="IG90">
            <v>0</v>
          </cell>
          <cell r="IH90">
            <v>0</v>
          </cell>
          <cell r="II90">
            <v>0</v>
          </cell>
          <cell r="IJ90">
            <v>0</v>
          </cell>
          <cell r="IK90">
            <v>0</v>
          </cell>
          <cell r="IL90">
            <v>0</v>
          </cell>
          <cell r="IM90">
            <v>0</v>
          </cell>
          <cell r="IN90">
            <v>0</v>
          </cell>
          <cell r="IO90">
            <v>0</v>
          </cell>
          <cell r="IP90">
            <v>0</v>
          </cell>
          <cell r="IQ90">
            <v>0</v>
          </cell>
          <cell r="IR90">
            <v>0</v>
          </cell>
          <cell r="IS90">
            <v>0</v>
          </cell>
          <cell r="IT90">
            <v>0</v>
          </cell>
          <cell r="IU90">
            <v>0</v>
          </cell>
        </row>
        <row r="91">
          <cell r="A91" t="str">
            <v>HDIL IN</v>
          </cell>
          <cell r="B91" t="str">
            <v>Housing Development &amp; Infrastructure</v>
          </cell>
          <cell r="C91" t="str">
            <v>Real Estate</v>
          </cell>
          <cell r="D91">
            <v>0</v>
          </cell>
          <cell r="E91">
            <v>0</v>
          </cell>
          <cell r="F91">
            <v>0</v>
          </cell>
          <cell r="G91">
            <v>0</v>
          </cell>
          <cell r="H91">
            <v>0</v>
          </cell>
          <cell r="I91">
            <v>0</v>
          </cell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  <cell r="T91">
            <v>0</v>
          </cell>
          <cell r="U91">
            <v>0</v>
          </cell>
          <cell r="V91">
            <v>0</v>
          </cell>
          <cell r="W91">
            <v>0</v>
          </cell>
          <cell r="X91">
            <v>4432.8</v>
          </cell>
          <cell r="Y91">
            <v>4648.8999999999996</v>
          </cell>
          <cell r="Z91">
            <v>4966.2</v>
          </cell>
          <cell r="AA91">
            <v>9756</v>
          </cell>
          <cell r="AB91">
            <v>5700.8</v>
          </cell>
          <cell r="AC91">
            <v>4775.6000000000004</v>
          </cell>
          <cell r="AD91">
            <v>3137.9</v>
          </cell>
          <cell r="AE91">
            <v>3578.6190630000001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O91">
            <v>0</v>
          </cell>
          <cell r="AP91">
            <v>0</v>
          </cell>
          <cell r="AQ91">
            <v>0</v>
          </cell>
          <cell r="AR91">
            <v>0</v>
          </cell>
          <cell r="AS91">
            <v>0</v>
          </cell>
          <cell r="AT91">
            <v>0</v>
          </cell>
          <cell r="AU91">
            <v>0</v>
          </cell>
          <cell r="AV91">
            <v>0</v>
          </cell>
          <cell r="AW91">
            <v>0</v>
          </cell>
          <cell r="AX91">
            <v>0</v>
          </cell>
          <cell r="AY91">
            <v>0</v>
          </cell>
          <cell r="AZ91">
            <v>0</v>
          </cell>
          <cell r="BA91">
            <v>0</v>
          </cell>
          <cell r="BB91">
            <v>0</v>
          </cell>
          <cell r="BC91">
            <v>0</v>
          </cell>
          <cell r="BD91">
            <v>0</v>
          </cell>
          <cell r="BE91">
            <v>0</v>
          </cell>
          <cell r="BF91">
            <v>0</v>
          </cell>
          <cell r="BG91">
            <v>0</v>
          </cell>
          <cell r="BH91">
            <v>0</v>
          </cell>
          <cell r="BI91">
            <v>0</v>
          </cell>
          <cell r="BJ91">
            <v>0</v>
          </cell>
          <cell r="BK91">
            <v>0</v>
          </cell>
          <cell r="BL91">
            <v>0</v>
          </cell>
          <cell r="BM91">
            <v>0</v>
          </cell>
          <cell r="BN91">
            <v>0</v>
          </cell>
          <cell r="BO91">
            <v>0</v>
          </cell>
          <cell r="BP91">
            <v>0</v>
          </cell>
          <cell r="BQ91">
            <v>0</v>
          </cell>
          <cell r="BR91">
            <v>0</v>
          </cell>
          <cell r="BS91">
            <v>0</v>
          </cell>
          <cell r="BT91">
            <v>0</v>
          </cell>
          <cell r="BU91">
            <v>0</v>
          </cell>
          <cell r="BV91">
            <v>0</v>
          </cell>
          <cell r="BW91">
            <v>0</v>
          </cell>
          <cell r="BX91">
            <v>0</v>
          </cell>
          <cell r="BY91">
            <v>0</v>
          </cell>
          <cell r="BZ91">
            <v>0</v>
          </cell>
          <cell r="CA91">
            <v>0</v>
          </cell>
          <cell r="CB91">
            <v>-2438.4</v>
          </cell>
          <cell r="CC91">
            <v>-8972</v>
          </cell>
          <cell r="CD91">
            <v>-11076.6</v>
          </cell>
          <cell r="CE91">
            <v>-24552.9</v>
          </cell>
          <cell r="CF91">
            <v>-4209.7</v>
          </cell>
          <cell r="CG91">
            <v>-3681.2</v>
          </cell>
          <cell r="CH91">
            <v>-7064.7</v>
          </cell>
          <cell r="CI91">
            <v>-3514.6473310000001</v>
          </cell>
          <cell r="CJ91">
            <v>0</v>
          </cell>
          <cell r="CK91">
            <v>0</v>
          </cell>
          <cell r="CL91">
            <v>0</v>
          </cell>
          <cell r="CM91">
            <v>0</v>
          </cell>
          <cell r="CN91">
            <v>0</v>
          </cell>
          <cell r="CO91">
            <v>0</v>
          </cell>
          <cell r="CP91">
            <v>0</v>
          </cell>
          <cell r="CQ91">
            <v>0</v>
          </cell>
          <cell r="CR91">
            <v>0</v>
          </cell>
          <cell r="CS91">
            <v>0</v>
          </cell>
          <cell r="CT91">
            <v>0</v>
          </cell>
          <cell r="CU91">
            <v>0</v>
          </cell>
          <cell r="CV91">
            <v>0</v>
          </cell>
          <cell r="CW91">
            <v>0</v>
          </cell>
          <cell r="CX91">
            <v>0</v>
          </cell>
          <cell r="CY91">
            <v>0</v>
          </cell>
          <cell r="CZ91">
            <v>0</v>
          </cell>
          <cell r="DA91">
            <v>0</v>
          </cell>
          <cell r="DB91">
            <v>0</v>
          </cell>
          <cell r="DC91">
            <v>0</v>
          </cell>
          <cell r="DD91">
            <v>449.3</v>
          </cell>
          <cell r="DE91">
            <v>6978</v>
          </cell>
          <cell r="DF91">
            <v>9505.9</v>
          </cell>
          <cell r="DG91">
            <v>23597.7</v>
          </cell>
          <cell r="DH91">
            <v>3420</v>
          </cell>
          <cell r="DI91">
            <v>3318.8</v>
          </cell>
          <cell r="DJ91">
            <v>6428.5</v>
          </cell>
          <cell r="DK91">
            <v>2208.3664320000003</v>
          </cell>
          <cell r="DL91">
            <v>0</v>
          </cell>
          <cell r="DM91">
            <v>0</v>
          </cell>
          <cell r="DN91">
            <v>0</v>
          </cell>
          <cell r="DO91">
            <v>0</v>
          </cell>
          <cell r="DP91">
            <v>0</v>
          </cell>
          <cell r="DQ91">
            <v>0</v>
          </cell>
          <cell r="DR91">
            <v>0</v>
          </cell>
          <cell r="DS91">
            <v>0</v>
          </cell>
          <cell r="DT91">
            <v>0</v>
          </cell>
          <cell r="DU91">
            <v>0</v>
          </cell>
          <cell r="DV91">
            <v>0</v>
          </cell>
          <cell r="DW91">
            <v>0</v>
          </cell>
          <cell r="DX91">
            <v>0</v>
          </cell>
          <cell r="DY91">
            <v>0</v>
          </cell>
          <cell r="DZ91">
            <v>0</v>
          </cell>
          <cell r="EA91">
            <v>0</v>
          </cell>
          <cell r="EB91">
            <v>0</v>
          </cell>
          <cell r="EC91">
            <v>0</v>
          </cell>
          <cell r="ED91">
            <v>0</v>
          </cell>
          <cell r="EE91">
            <v>0</v>
          </cell>
          <cell r="EF91">
            <v>0</v>
          </cell>
          <cell r="EG91">
            <v>0</v>
          </cell>
          <cell r="EH91">
            <v>0</v>
          </cell>
          <cell r="EI91">
            <v>0</v>
          </cell>
          <cell r="EJ91">
            <v>0</v>
          </cell>
          <cell r="EK91">
            <v>0</v>
          </cell>
          <cell r="EL91">
            <v>0</v>
          </cell>
          <cell r="EM91">
            <v>0</v>
          </cell>
          <cell r="EN91">
            <v>0</v>
          </cell>
          <cell r="EO91">
            <v>0</v>
          </cell>
          <cell r="EP91">
            <v>0</v>
          </cell>
          <cell r="EQ91">
            <v>0</v>
          </cell>
          <cell r="ER91">
            <v>0</v>
          </cell>
          <cell r="ES91">
            <v>0</v>
          </cell>
          <cell r="ET91">
            <v>0</v>
          </cell>
          <cell r="EU91">
            <v>0</v>
          </cell>
          <cell r="EV91">
            <v>0</v>
          </cell>
          <cell r="EW91">
            <v>0</v>
          </cell>
          <cell r="EX91">
            <v>0</v>
          </cell>
          <cell r="EY91">
            <v>0</v>
          </cell>
          <cell r="EZ91">
            <v>0</v>
          </cell>
          <cell r="FA91">
            <v>0</v>
          </cell>
          <cell r="FB91">
            <v>0</v>
          </cell>
          <cell r="FC91">
            <v>0</v>
          </cell>
          <cell r="FD91">
            <v>0</v>
          </cell>
          <cell r="FE91">
            <v>0</v>
          </cell>
          <cell r="FF91">
            <v>0</v>
          </cell>
          <cell r="FG91">
            <v>0</v>
          </cell>
          <cell r="FH91">
            <v>-23.3</v>
          </cell>
          <cell r="FI91">
            <v>-23.1</v>
          </cell>
          <cell r="FJ91">
            <v>-30.4</v>
          </cell>
          <cell r="FK91">
            <v>-45.6</v>
          </cell>
          <cell r="FL91">
            <v>-47</v>
          </cell>
          <cell r="FM91">
            <v>-60.7</v>
          </cell>
          <cell r="FN91">
            <v>-50</v>
          </cell>
          <cell r="FO91">
            <v>-41.147767000000002</v>
          </cell>
          <cell r="FP91">
            <v>0</v>
          </cell>
          <cell r="FQ91">
            <v>0</v>
          </cell>
          <cell r="FR91">
            <v>0</v>
          </cell>
          <cell r="FS91">
            <v>0</v>
          </cell>
          <cell r="FT91">
            <v>0</v>
          </cell>
          <cell r="FU91">
            <v>0</v>
          </cell>
          <cell r="FV91">
            <v>0</v>
          </cell>
          <cell r="FW91">
            <v>0</v>
          </cell>
          <cell r="FX91">
            <v>0</v>
          </cell>
          <cell r="FY91">
            <v>0</v>
          </cell>
          <cell r="FZ91">
            <v>0</v>
          </cell>
          <cell r="GA91">
            <v>0</v>
          </cell>
          <cell r="GB91">
            <v>0</v>
          </cell>
          <cell r="GC91">
            <v>0</v>
          </cell>
          <cell r="GD91">
            <v>0</v>
          </cell>
          <cell r="GE91">
            <v>0</v>
          </cell>
          <cell r="GF91">
            <v>0</v>
          </cell>
          <cell r="GG91">
            <v>0</v>
          </cell>
          <cell r="GH91">
            <v>0</v>
          </cell>
          <cell r="GI91">
            <v>0</v>
          </cell>
          <cell r="GJ91">
            <v>-142.6</v>
          </cell>
          <cell r="GK91">
            <v>-206.1</v>
          </cell>
          <cell r="GL91">
            <v>-470.5</v>
          </cell>
          <cell r="GM91">
            <v>-743.13099999999997</v>
          </cell>
          <cell r="GN91">
            <v>-1659.6000000000001</v>
          </cell>
          <cell r="GO91">
            <v>-1647.1</v>
          </cell>
          <cell r="GP91">
            <v>-1501.5</v>
          </cell>
          <cell r="GQ91">
            <v>-1266.287411</v>
          </cell>
          <cell r="GR91">
            <v>0</v>
          </cell>
          <cell r="GS91">
            <v>0</v>
          </cell>
          <cell r="GT91">
            <v>0</v>
          </cell>
          <cell r="GU91">
            <v>0</v>
          </cell>
          <cell r="GV91">
            <v>0</v>
          </cell>
          <cell r="GW91">
            <v>0</v>
          </cell>
          <cell r="GX91">
            <v>0</v>
          </cell>
          <cell r="GY91">
            <v>0</v>
          </cell>
          <cell r="GZ91">
            <v>0</v>
          </cell>
          <cell r="HA91">
            <v>0</v>
          </cell>
          <cell r="HB91">
            <v>0</v>
          </cell>
          <cell r="HC91">
            <v>0</v>
          </cell>
          <cell r="HD91">
            <v>0</v>
          </cell>
          <cell r="HE91">
            <v>0</v>
          </cell>
          <cell r="HF91">
            <v>0</v>
          </cell>
          <cell r="HG91">
            <v>0</v>
          </cell>
          <cell r="HH91">
            <v>0</v>
          </cell>
          <cell r="HI91">
            <v>0</v>
          </cell>
          <cell r="HJ91">
            <v>0</v>
          </cell>
          <cell r="HK91">
            <v>0</v>
          </cell>
          <cell r="HL91">
            <v>-2.2999999999999998</v>
          </cell>
          <cell r="HM91">
            <v>-3.4</v>
          </cell>
          <cell r="HN91">
            <v>-3.5</v>
          </cell>
          <cell r="HO91">
            <v>-13.1</v>
          </cell>
          <cell r="HP91">
            <v>-11.8</v>
          </cell>
          <cell r="HQ91">
            <v>-6.2</v>
          </cell>
          <cell r="HR91">
            <v>-18</v>
          </cell>
          <cell r="HS91">
            <v>-8.8605400000000003</v>
          </cell>
          <cell r="HT91">
            <v>0</v>
          </cell>
          <cell r="HU91">
            <v>0</v>
          </cell>
          <cell r="HV91">
            <v>0</v>
          </cell>
          <cell r="HW91">
            <v>0</v>
          </cell>
          <cell r="HX91">
            <v>0</v>
          </cell>
          <cell r="HY91">
            <v>0</v>
          </cell>
          <cell r="HZ91">
            <v>0</v>
          </cell>
          <cell r="IA91">
            <v>0</v>
          </cell>
          <cell r="IB91">
            <v>0</v>
          </cell>
          <cell r="IC91">
            <v>0</v>
          </cell>
          <cell r="ID91">
            <v>0</v>
          </cell>
          <cell r="IE91">
            <v>0</v>
          </cell>
          <cell r="IF91">
            <v>0</v>
          </cell>
          <cell r="IG91">
            <v>0</v>
          </cell>
          <cell r="IH91">
            <v>0</v>
          </cell>
          <cell r="II91">
            <v>0</v>
          </cell>
          <cell r="IJ91">
            <v>0</v>
          </cell>
          <cell r="IK91">
            <v>0</v>
          </cell>
          <cell r="IL91">
            <v>0</v>
          </cell>
          <cell r="IM91">
            <v>0</v>
          </cell>
          <cell r="IN91">
            <v>0</v>
          </cell>
          <cell r="IO91">
            <v>0</v>
          </cell>
          <cell r="IP91">
            <v>0</v>
          </cell>
          <cell r="IQ91">
            <v>0</v>
          </cell>
          <cell r="IR91">
            <v>0</v>
          </cell>
          <cell r="IS91">
            <v>0</v>
          </cell>
          <cell r="IT91">
            <v>0</v>
          </cell>
          <cell r="IU91">
            <v>0</v>
          </cell>
        </row>
        <row r="92">
          <cell r="A92" t="str">
            <v>IRB IN</v>
          </cell>
          <cell r="B92" t="str">
            <v>IRB Infrastructuers</v>
          </cell>
          <cell r="C92" t="str">
            <v>Construction</v>
          </cell>
          <cell r="D92">
            <v>0</v>
          </cell>
          <cell r="E92">
            <v>0</v>
          </cell>
          <cell r="F92">
            <v>0</v>
          </cell>
          <cell r="G92">
            <v>0</v>
          </cell>
          <cell r="H92">
            <v>0</v>
          </cell>
          <cell r="I92">
            <v>0</v>
          </cell>
          <cell r="J92">
            <v>0</v>
          </cell>
          <cell r="K92">
            <v>0</v>
          </cell>
          <cell r="L92">
            <v>0</v>
          </cell>
          <cell r="M92">
            <v>0</v>
          </cell>
          <cell r="N92">
            <v>0</v>
          </cell>
          <cell r="O92">
            <v>0</v>
          </cell>
          <cell r="P92">
            <v>0</v>
          </cell>
          <cell r="Q92">
            <v>0</v>
          </cell>
          <cell r="R92">
            <v>0</v>
          </cell>
          <cell r="S92">
            <v>0</v>
          </cell>
          <cell r="T92">
            <v>0</v>
          </cell>
          <cell r="U92">
            <v>0</v>
          </cell>
          <cell r="V92">
            <v>0</v>
          </cell>
          <cell r="W92">
            <v>0</v>
          </cell>
          <cell r="X92">
            <v>0</v>
          </cell>
          <cell r="Y92">
            <v>0</v>
          </cell>
          <cell r="Z92">
            <v>0</v>
          </cell>
          <cell r="AA92">
            <v>0</v>
          </cell>
          <cell r="AB92">
            <v>2300.625</v>
          </cell>
          <cell r="AC92">
            <v>2016.1369999999999</v>
          </cell>
          <cell r="AD92">
            <v>2391.0520000000001</v>
          </cell>
          <cell r="AE92">
            <v>3211.0079999999998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O92">
            <v>0</v>
          </cell>
          <cell r="AP92">
            <v>0</v>
          </cell>
          <cell r="AQ92">
            <v>0</v>
          </cell>
          <cell r="AR92">
            <v>0</v>
          </cell>
          <cell r="AS92">
            <v>0</v>
          </cell>
          <cell r="AT92">
            <v>0</v>
          </cell>
          <cell r="AU92">
            <v>0</v>
          </cell>
          <cell r="AV92">
            <v>0</v>
          </cell>
          <cell r="AW92">
            <v>0</v>
          </cell>
          <cell r="AX92">
            <v>0</v>
          </cell>
          <cell r="AY92">
            <v>0</v>
          </cell>
          <cell r="AZ92">
            <v>0</v>
          </cell>
          <cell r="BA92">
            <v>0</v>
          </cell>
          <cell r="BB92">
            <v>0</v>
          </cell>
          <cell r="BC92">
            <v>0</v>
          </cell>
          <cell r="BD92">
            <v>0</v>
          </cell>
          <cell r="BE92">
            <v>0</v>
          </cell>
          <cell r="BF92">
            <v>0</v>
          </cell>
          <cell r="BG92">
            <v>0</v>
          </cell>
          <cell r="BH92">
            <v>0</v>
          </cell>
          <cell r="BI92">
            <v>0</v>
          </cell>
          <cell r="BJ92">
            <v>0</v>
          </cell>
          <cell r="BK92">
            <v>0</v>
          </cell>
          <cell r="BL92">
            <v>0</v>
          </cell>
          <cell r="BM92">
            <v>0</v>
          </cell>
          <cell r="BN92">
            <v>0</v>
          </cell>
          <cell r="BO92">
            <v>0</v>
          </cell>
          <cell r="BP92">
            <v>0</v>
          </cell>
          <cell r="BQ92">
            <v>0</v>
          </cell>
          <cell r="BR92">
            <v>0</v>
          </cell>
          <cell r="BS92">
            <v>0</v>
          </cell>
          <cell r="BT92">
            <v>0</v>
          </cell>
          <cell r="BU92">
            <v>0</v>
          </cell>
          <cell r="BV92">
            <v>0</v>
          </cell>
          <cell r="BW92">
            <v>0</v>
          </cell>
          <cell r="BX92">
            <v>0</v>
          </cell>
          <cell r="BY92">
            <v>0</v>
          </cell>
          <cell r="BZ92">
            <v>0</v>
          </cell>
          <cell r="CA92">
            <v>0</v>
          </cell>
          <cell r="CB92">
            <v>0</v>
          </cell>
          <cell r="CC92">
            <v>0</v>
          </cell>
          <cell r="CD92">
            <v>0</v>
          </cell>
          <cell r="CE92">
            <v>0</v>
          </cell>
          <cell r="CF92">
            <v>-616.6690000000001</v>
          </cell>
          <cell r="CG92">
            <v>-480.541</v>
          </cell>
          <cell r="CH92">
            <v>-839.92899999999997</v>
          </cell>
          <cell r="CI92">
            <v>-1117.271</v>
          </cell>
          <cell r="CJ92">
            <v>0</v>
          </cell>
          <cell r="CK92">
            <v>0</v>
          </cell>
          <cell r="CL92">
            <v>0</v>
          </cell>
          <cell r="CM92">
            <v>0</v>
          </cell>
          <cell r="CN92">
            <v>0</v>
          </cell>
          <cell r="CO92">
            <v>0</v>
          </cell>
          <cell r="CP92">
            <v>0</v>
          </cell>
          <cell r="CQ92">
            <v>0</v>
          </cell>
          <cell r="CR92">
            <v>0</v>
          </cell>
          <cell r="CS92">
            <v>0</v>
          </cell>
          <cell r="CT92">
            <v>0</v>
          </cell>
          <cell r="CU92">
            <v>0</v>
          </cell>
          <cell r="CV92">
            <v>0</v>
          </cell>
          <cell r="CW92">
            <v>0</v>
          </cell>
          <cell r="CX92">
            <v>0</v>
          </cell>
          <cell r="CY92">
            <v>0</v>
          </cell>
          <cell r="CZ92">
            <v>0</v>
          </cell>
          <cell r="DA92">
            <v>0</v>
          </cell>
          <cell r="DB92">
            <v>0</v>
          </cell>
          <cell r="DC92">
            <v>0</v>
          </cell>
          <cell r="DD92">
            <v>0</v>
          </cell>
          <cell r="DE92">
            <v>0</v>
          </cell>
          <cell r="DF92">
            <v>0</v>
          </cell>
          <cell r="DG92">
            <v>0</v>
          </cell>
          <cell r="DH92">
            <v>0</v>
          </cell>
          <cell r="DI92">
            <v>0</v>
          </cell>
          <cell r="DJ92">
            <v>0</v>
          </cell>
          <cell r="DK92">
            <v>0</v>
          </cell>
          <cell r="DL92">
            <v>0</v>
          </cell>
          <cell r="DM92">
            <v>0</v>
          </cell>
          <cell r="DN92">
            <v>0</v>
          </cell>
          <cell r="DO92">
            <v>0</v>
          </cell>
          <cell r="DP92">
            <v>0</v>
          </cell>
          <cell r="DQ92">
            <v>0</v>
          </cell>
          <cell r="DR92">
            <v>0</v>
          </cell>
          <cell r="DS92">
            <v>0</v>
          </cell>
          <cell r="DT92">
            <v>0</v>
          </cell>
          <cell r="DU92">
            <v>0</v>
          </cell>
          <cell r="DV92">
            <v>0</v>
          </cell>
          <cell r="DW92">
            <v>0</v>
          </cell>
          <cell r="DX92">
            <v>0</v>
          </cell>
          <cell r="DY92">
            <v>0</v>
          </cell>
          <cell r="DZ92">
            <v>0</v>
          </cell>
          <cell r="EA92">
            <v>0</v>
          </cell>
          <cell r="EB92">
            <v>0</v>
          </cell>
          <cell r="EC92">
            <v>0</v>
          </cell>
          <cell r="ED92">
            <v>0</v>
          </cell>
          <cell r="EE92">
            <v>0</v>
          </cell>
          <cell r="EF92">
            <v>0</v>
          </cell>
          <cell r="EG92">
            <v>0</v>
          </cell>
          <cell r="EH92">
            <v>0</v>
          </cell>
          <cell r="EI92">
            <v>0</v>
          </cell>
          <cell r="EJ92">
            <v>0</v>
          </cell>
          <cell r="EK92">
            <v>0</v>
          </cell>
          <cell r="EL92">
            <v>0</v>
          </cell>
          <cell r="EM92">
            <v>0</v>
          </cell>
          <cell r="EN92">
            <v>0</v>
          </cell>
          <cell r="EO92">
            <v>0</v>
          </cell>
          <cell r="EP92">
            <v>0</v>
          </cell>
          <cell r="EQ92">
            <v>0</v>
          </cell>
          <cell r="ER92">
            <v>0</v>
          </cell>
          <cell r="ES92">
            <v>0</v>
          </cell>
          <cell r="ET92">
            <v>0</v>
          </cell>
          <cell r="EU92">
            <v>0</v>
          </cell>
          <cell r="EV92">
            <v>0</v>
          </cell>
          <cell r="EW92">
            <v>0</v>
          </cell>
          <cell r="EX92">
            <v>0</v>
          </cell>
          <cell r="EY92">
            <v>0</v>
          </cell>
          <cell r="EZ92">
            <v>0</v>
          </cell>
          <cell r="FA92">
            <v>0</v>
          </cell>
          <cell r="FB92">
            <v>0</v>
          </cell>
          <cell r="FC92">
            <v>0</v>
          </cell>
          <cell r="FD92">
            <v>0</v>
          </cell>
          <cell r="FE92">
            <v>0</v>
          </cell>
          <cell r="FF92">
            <v>0</v>
          </cell>
          <cell r="FG92">
            <v>0</v>
          </cell>
          <cell r="FH92">
            <v>0</v>
          </cell>
          <cell r="FI92">
            <v>0</v>
          </cell>
          <cell r="FJ92">
            <v>0</v>
          </cell>
          <cell r="FK92">
            <v>0</v>
          </cell>
          <cell r="FL92">
            <v>-96.859000000000009</v>
          </cell>
          <cell r="FM92">
            <v>-97.093999999999994</v>
          </cell>
          <cell r="FN92">
            <v>-114.7</v>
          </cell>
          <cell r="FO92">
            <v>-116.111</v>
          </cell>
          <cell r="FP92">
            <v>0</v>
          </cell>
          <cell r="FQ92">
            <v>0</v>
          </cell>
          <cell r="FR92">
            <v>0</v>
          </cell>
          <cell r="FS92">
            <v>0</v>
          </cell>
          <cell r="FT92">
            <v>0</v>
          </cell>
          <cell r="FU92">
            <v>0</v>
          </cell>
          <cell r="FV92">
            <v>0</v>
          </cell>
          <cell r="FW92">
            <v>0</v>
          </cell>
          <cell r="FX92">
            <v>0</v>
          </cell>
          <cell r="FY92">
            <v>0</v>
          </cell>
          <cell r="FZ92">
            <v>0</v>
          </cell>
          <cell r="GA92">
            <v>0</v>
          </cell>
          <cell r="GB92">
            <v>0</v>
          </cell>
          <cell r="GC92">
            <v>0</v>
          </cell>
          <cell r="GD92">
            <v>0</v>
          </cell>
          <cell r="GE92">
            <v>0</v>
          </cell>
          <cell r="GF92">
            <v>0</v>
          </cell>
          <cell r="GG92">
            <v>0</v>
          </cell>
          <cell r="GH92">
            <v>0</v>
          </cell>
          <cell r="GI92">
            <v>0</v>
          </cell>
          <cell r="GJ92">
            <v>0</v>
          </cell>
          <cell r="GK92">
            <v>0</v>
          </cell>
          <cell r="GL92">
            <v>0</v>
          </cell>
          <cell r="GM92">
            <v>0</v>
          </cell>
          <cell r="GN92">
            <v>-418.14800000000002</v>
          </cell>
          <cell r="GO92">
            <v>-453.57600000000002</v>
          </cell>
          <cell r="GP92">
            <v>-421.09799999999996</v>
          </cell>
          <cell r="GQ92">
            <v>-772.85899999999992</v>
          </cell>
          <cell r="GR92">
            <v>0</v>
          </cell>
          <cell r="GS92">
            <v>0</v>
          </cell>
          <cell r="GT92">
            <v>0</v>
          </cell>
          <cell r="GU92">
            <v>0</v>
          </cell>
          <cell r="GV92">
            <v>0</v>
          </cell>
          <cell r="GW92">
            <v>0</v>
          </cell>
          <cell r="GX92">
            <v>0</v>
          </cell>
          <cell r="GY92">
            <v>0</v>
          </cell>
          <cell r="GZ92">
            <v>0</v>
          </cell>
          <cell r="HA92">
            <v>0</v>
          </cell>
          <cell r="HB92">
            <v>0</v>
          </cell>
          <cell r="HC92">
            <v>0</v>
          </cell>
          <cell r="HD92">
            <v>0</v>
          </cell>
          <cell r="HE92">
            <v>0</v>
          </cell>
          <cell r="HF92">
            <v>0</v>
          </cell>
          <cell r="HG92">
            <v>0</v>
          </cell>
          <cell r="HH92">
            <v>0</v>
          </cell>
          <cell r="HI92">
            <v>0</v>
          </cell>
          <cell r="HJ92">
            <v>0</v>
          </cell>
          <cell r="HK92">
            <v>0</v>
          </cell>
          <cell r="HL92">
            <v>0</v>
          </cell>
          <cell r="HM92">
            <v>0</v>
          </cell>
          <cell r="HN92">
            <v>0</v>
          </cell>
          <cell r="HO92">
            <v>0</v>
          </cell>
          <cell r="HP92">
            <v>-255.31200000000001</v>
          </cell>
          <cell r="HQ92">
            <v>-271.46199999999999</v>
          </cell>
          <cell r="HR92">
            <v>-286.178</v>
          </cell>
          <cell r="HS92">
            <v>-330.86700000000002</v>
          </cell>
          <cell r="HT92">
            <v>0</v>
          </cell>
          <cell r="HU92">
            <v>0</v>
          </cell>
          <cell r="HV92">
            <v>0</v>
          </cell>
          <cell r="HW92">
            <v>0</v>
          </cell>
          <cell r="HX92">
            <v>0</v>
          </cell>
          <cell r="HY92">
            <v>0</v>
          </cell>
          <cell r="HZ92">
            <v>0</v>
          </cell>
          <cell r="IA92">
            <v>0</v>
          </cell>
          <cell r="IB92">
            <v>0</v>
          </cell>
          <cell r="IC92">
            <v>0</v>
          </cell>
          <cell r="ID92">
            <v>0</v>
          </cell>
          <cell r="IE92">
            <v>0</v>
          </cell>
          <cell r="IF92">
            <v>0</v>
          </cell>
          <cell r="IG92">
            <v>0</v>
          </cell>
          <cell r="IH92">
            <v>0</v>
          </cell>
          <cell r="II92">
            <v>0</v>
          </cell>
          <cell r="IJ92">
            <v>0</v>
          </cell>
          <cell r="IK92">
            <v>0</v>
          </cell>
          <cell r="IL92">
            <v>0</v>
          </cell>
          <cell r="IM92">
            <v>0</v>
          </cell>
          <cell r="IN92">
            <v>0</v>
          </cell>
          <cell r="IO92">
            <v>0</v>
          </cell>
          <cell r="IP92">
            <v>0</v>
          </cell>
          <cell r="IQ92">
            <v>0</v>
          </cell>
          <cell r="IR92">
            <v>0</v>
          </cell>
          <cell r="IS92">
            <v>0</v>
          </cell>
          <cell r="IT92">
            <v>0</v>
          </cell>
          <cell r="IU92">
            <v>0</v>
          </cell>
        </row>
        <row r="93">
          <cell r="A93" t="str">
            <v>GMON IN</v>
          </cell>
          <cell r="B93" t="str">
            <v>Gammon India</v>
          </cell>
          <cell r="C93" t="str">
            <v>Construction</v>
          </cell>
          <cell r="D93">
            <v>1570.4</v>
          </cell>
          <cell r="E93">
            <v>1755.4</v>
          </cell>
          <cell r="F93">
            <v>1694</v>
          </cell>
          <cell r="G93">
            <v>2282.4</v>
          </cell>
          <cell r="H93">
            <v>2223.3000000000002</v>
          </cell>
          <cell r="I93">
            <v>2760.5</v>
          </cell>
          <cell r="J93">
            <v>2875.2</v>
          </cell>
          <cell r="K93">
            <v>3377.7</v>
          </cell>
          <cell r="L93">
            <v>2886.9</v>
          </cell>
          <cell r="M93">
            <v>2626.5</v>
          </cell>
          <cell r="N93">
            <v>3261.9</v>
          </cell>
          <cell r="O93">
            <v>2806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  <cell r="T93">
            <v>0</v>
          </cell>
          <cell r="U93">
            <v>0</v>
          </cell>
          <cell r="V93">
            <v>0</v>
          </cell>
          <cell r="W93">
            <v>0</v>
          </cell>
          <cell r="X93">
            <v>0</v>
          </cell>
          <cell r="Y93">
            <v>0</v>
          </cell>
          <cell r="Z93">
            <v>0</v>
          </cell>
          <cell r="AA93">
            <v>8216.1</v>
          </cell>
          <cell r="AB93">
            <v>0</v>
          </cell>
          <cell r="AC93">
            <v>0</v>
          </cell>
          <cell r="AD93">
            <v>0</v>
          </cell>
          <cell r="AE93">
            <v>19058.400000000001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O93">
            <v>0</v>
          </cell>
          <cell r="AP93">
            <v>0</v>
          </cell>
          <cell r="AQ93">
            <v>0</v>
          </cell>
          <cell r="AR93">
            <v>0</v>
          </cell>
          <cell r="AS93">
            <v>0</v>
          </cell>
          <cell r="AT93">
            <v>0</v>
          </cell>
          <cell r="AU93">
            <v>0</v>
          </cell>
          <cell r="AV93">
            <v>0</v>
          </cell>
          <cell r="AW93">
            <v>0</v>
          </cell>
          <cell r="AX93">
            <v>0</v>
          </cell>
          <cell r="AY93">
            <v>0</v>
          </cell>
          <cell r="AZ93">
            <v>0</v>
          </cell>
          <cell r="BA93">
            <v>0</v>
          </cell>
          <cell r="BB93">
            <v>0</v>
          </cell>
          <cell r="BC93">
            <v>0</v>
          </cell>
          <cell r="BD93">
            <v>0</v>
          </cell>
          <cell r="BE93">
            <v>0</v>
          </cell>
          <cell r="BF93">
            <v>0</v>
          </cell>
          <cell r="BG93">
            <v>0</v>
          </cell>
          <cell r="BH93">
            <v>-628.1</v>
          </cell>
          <cell r="BI93">
            <v>-876.6</v>
          </cell>
          <cell r="BJ93">
            <v>-770.4</v>
          </cell>
          <cell r="BK93">
            <v>-759</v>
          </cell>
          <cell r="BL93">
            <v>-602.79999999999995</v>
          </cell>
          <cell r="BM93">
            <v>-600.29999999999995</v>
          </cell>
          <cell r="BN93">
            <v>-899.6</v>
          </cell>
          <cell r="BO93">
            <v>-1783.1</v>
          </cell>
          <cell r="BP93">
            <v>-798.4</v>
          </cell>
          <cell r="BQ93">
            <v>-1127</v>
          </cell>
          <cell r="BR93">
            <v>-1228</v>
          </cell>
          <cell r="BS93">
            <v>-1125.2</v>
          </cell>
          <cell r="BT93">
            <v>0</v>
          </cell>
          <cell r="BU93">
            <v>0</v>
          </cell>
          <cell r="BV93">
            <v>0</v>
          </cell>
          <cell r="BW93">
            <v>0</v>
          </cell>
          <cell r="BX93">
            <v>0</v>
          </cell>
          <cell r="BY93">
            <v>0</v>
          </cell>
          <cell r="BZ93">
            <v>0</v>
          </cell>
          <cell r="CA93">
            <v>0</v>
          </cell>
          <cell r="CB93">
            <v>0</v>
          </cell>
          <cell r="CC93">
            <v>0</v>
          </cell>
          <cell r="CD93">
            <v>0</v>
          </cell>
          <cell r="CE93">
            <v>-2851.6</v>
          </cell>
          <cell r="CF93">
            <v>0</v>
          </cell>
          <cell r="CG93">
            <v>0</v>
          </cell>
          <cell r="CH93">
            <v>0</v>
          </cell>
          <cell r="CI93">
            <v>-11289.9</v>
          </cell>
          <cell r="CJ93">
            <v>-673.7</v>
          </cell>
          <cell r="CK93">
            <v>-612.70000000000005</v>
          </cell>
          <cell r="CL93">
            <v>-573.29999999999995</v>
          </cell>
          <cell r="CM93">
            <v>-1111.2</v>
          </cell>
          <cell r="CN93">
            <v>-1274.4000000000001</v>
          </cell>
          <cell r="CO93">
            <v>-1782.6</v>
          </cell>
          <cell r="CP93">
            <v>-1534.7</v>
          </cell>
          <cell r="CQ93">
            <v>-1071</v>
          </cell>
          <cell r="CR93">
            <v>-1628.6</v>
          </cell>
          <cell r="CS93">
            <v>-952</v>
          </cell>
          <cell r="CT93">
            <v>-1533.3</v>
          </cell>
          <cell r="CU93">
            <v>-1179.7</v>
          </cell>
          <cell r="CV93">
            <v>0</v>
          </cell>
          <cell r="CW93">
            <v>0</v>
          </cell>
          <cell r="CX93">
            <v>0</v>
          </cell>
          <cell r="CY93">
            <v>0</v>
          </cell>
          <cell r="CZ93">
            <v>0</v>
          </cell>
          <cell r="DA93">
            <v>0</v>
          </cell>
          <cell r="DB93">
            <v>0</v>
          </cell>
          <cell r="DC93">
            <v>0</v>
          </cell>
          <cell r="DD93">
            <v>0</v>
          </cell>
          <cell r="DE93">
            <v>0</v>
          </cell>
          <cell r="DF93">
            <v>0</v>
          </cell>
          <cell r="DG93">
            <v>-3986.7</v>
          </cell>
          <cell r="DH93">
            <v>0</v>
          </cell>
          <cell r="DI93">
            <v>0</v>
          </cell>
          <cell r="DJ93">
            <v>0</v>
          </cell>
          <cell r="DK93">
            <v>0</v>
          </cell>
          <cell r="DL93">
            <v>0</v>
          </cell>
          <cell r="DM93">
            <v>0</v>
          </cell>
          <cell r="DN93">
            <v>0</v>
          </cell>
          <cell r="DO93">
            <v>0</v>
          </cell>
          <cell r="DP93">
            <v>0</v>
          </cell>
          <cell r="DQ93">
            <v>0</v>
          </cell>
          <cell r="DR93">
            <v>0</v>
          </cell>
          <cell r="DS93">
            <v>0</v>
          </cell>
          <cell r="DT93">
            <v>0</v>
          </cell>
          <cell r="DU93">
            <v>0</v>
          </cell>
          <cell r="DV93">
            <v>0</v>
          </cell>
          <cell r="DW93">
            <v>0</v>
          </cell>
          <cell r="DX93">
            <v>0</v>
          </cell>
          <cell r="DY93">
            <v>0</v>
          </cell>
          <cell r="DZ93">
            <v>0</v>
          </cell>
          <cell r="EA93">
            <v>0</v>
          </cell>
          <cell r="EB93">
            <v>0</v>
          </cell>
          <cell r="EC93">
            <v>0</v>
          </cell>
          <cell r="ED93">
            <v>0</v>
          </cell>
          <cell r="EE93">
            <v>0</v>
          </cell>
          <cell r="EF93">
            <v>0</v>
          </cell>
          <cell r="EG93">
            <v>0</v>
          </cell>
          <cell r="EH93">
            <v>0</v>
          </cell>
          <cell r="EI93">
            <v>-112.8</v>
          </cell>
          <cell r="EJ93">
            <v>0</v>
          </cell>
          <cell r="EK93">
            <v>0</v>
          </cell>
          <cell r="EL93">
            <v>0</v>
          </cell>
          <cell r="EM93">
            <v>0</v>
          </cell>
          <cell r="EN93">
            <v>-93.2</v>
          </cell>
          <cell r="EO93">
            <v>-67.8</v>
          </cell>
          <cell r="EP93">
            <v>-107.3</v>
          </cell>
          <cell r="EQ93">
            <v>-127.4</v>
          </cell>
          <cell r="ER93">
            <v>-102.5</v>
          </cell>
          <cell r="ES93">
            <v>-93.6</v>
          </cell>
          <cell r="ET93">
            <v>-112.4</v>
          </cell>
          <cell r="EU93">
            <v>-171.8</v>
          </cell>
          <cell r="EV93">
            <v>-111.5</v>
          </cell>
          <cell r="EW93">
            <v>-154.19999999999999</v>
          </cell>
          <cell r="EX93">
            <v>-172.4</v>
          </cell>
          <cell r="EY93">
            <v>-151.9</v>
          </cell>
          <cell r="EZ93">
            <v>0</v>
          </cell>
          <cell r="FA93">
            <v>0</v>
          </cell>
          <cell r="FB93">
            <v>0</v>
          </cell>
          <cell r="FC93">
            <v>0</v>
          </cell>
          <cell r="FD93">
            <v>0</v>
          </cell>
          <cell r="FE93">
            <v>0</v>
          </cell>
          <cell r="FF93">
            <v>0</v>
          </cell>
          <cell r="FG93">
            <v>0</v>
          </cell>
          <cell r="FH93">
            <v>0</v>
          </cell>
          <cell r="FI93">
            <v>0</v>
          </cell>
          <cell r="FJ93">
            <v>0</v>
          </cell>
          <cell r="FK93">
            <v>-467.2</v>
          </cell>
          <cell r="FL93">
            <v>0</v>
          </cell>
          <cell r="FM93">
            <v>0</v>
          </cell>
          <cell r="FN93">
            <v>0</v>
          </cell>
          <cell r="FO93">
            <v>-748.3</v>
          </cell>
          <cell r="FP93">
            <v>-19.899999999999999</v>
          </cell>
          <cell r="FQ93">
            <v>-22.7</v>
          </cell>
          <cell r="FR93">
            <v>-33.4</v>
          </cell>
          <cell r="FS93">
            <v>-24.8</v>
          </cell>
          <cell r="FT93">
            <v>-28.9</v>
          </cell>
          <cell r="FU93">
            <v>-35</v>
          </cell>
          <cell r="FV93">
            <v>-31.2</v>
          </cell>
          <cell r="FW93">
            <v>-40</v>
          </cell>
          <cell r="FX93">
            <v>-31.9</v>
          </cell>
          <cell r="FY93">
            <v>-35.4</v>
          </cell>
          <cell r="FZ93">
            <v>-43.3</v>
          </cell>
          <cell r="GA93">
            <v>-43.7</v>
          </cell>
          <cell r="GB93">
            <v>0</v>
          </cell>
          <cell r="GC93">
            <v>0</v>
          </cell>
          <cell r="GD93">
            <v>0</v>
          </cell>
          <cell r="GE93">
            <v>0</v>
          </cell>
          <cell r="GF93">
            <v>0</v>
          </cell>
          <cell r="GG93">
            <v>0</v>
          </cell>
          <cell r="GH93">
            <v>0</v>
          </cell>
          <cell r="GI93">
            <v>0</v>
          </cell>
          <cell r="GJ93">
            <v>0</v>
          </cell>
          <cell r="GK93">
            <v>0</v>
          </cell>
          <cell r="GL93">
            <v>0</v>
          </cell>
          <cell r="GM93">
            <v>-119</v>
          </cell>
          <cell r="GN93">
            <v>0</v>
          </cell>
          <cell r="GO93">
            <v>0</v>
          </cell>
          <cell r="GP93">
            <v>0</v>
          </cell>
          <cell r="GQ93">
            <v>-4962.7999999999993</v>
          </cell>
          <cell r="GR93">
            <v>-36.9</v>
          </cell>
          <cell r="GS93">
            <v>-40.700000000000003</v>
          </cell>
          <cell r="GT93">
            <v>-45.3</v>
          </cell>
          <cell r="GU93">
            <v>-44.9</v>
          </cell>
          <cell r="GV93">
            <v>-47.8</v>
          </cell>
          <cell r="GW93">
            <v>-48.9</v>
          </cell>
          <cell r="GX93">
            <v>-50.8</v>
          </cell>
          <cell r="GY93">
            <v>-51.9</v>
          </cell>
          <cell r="GZ93">
            <v>-52</v>
          </cell>
          <cell r="HA93">
            <v>-54.3</v>
          </cell>
          <cell r="HB93">
            <v>-58.2</v>
          </cell>
          <cell r="HC93">
            <v>-61.2</v>
          </cell>
          <cell r="HD93">
            <v>0</v>
          </cell>
          <cell r="HE93">
            <v>0</v>
          </cell>
          <cell r="HF93">
            <v>0</v>
          </cell>
          <cell r="HG93">
            <v>0</v>
          </cell>
          <cell r="HH93">
            <v>0</v>
          </cell>
          <cell r="HI93">
            <v>0</v>
          </cell>
          <cell r="HJ93">
            <v>0</v>
          </cell>
          <cell r="HK93">
            <v>0</v>
          </cell>
          <cell r="HL93">
            <v>0</v>
          </cell>
          <cell r="HM93">
            <v>0</v>
          </cell>
          <cell r="HN93">
            <v>0</v>
          </cell>
          <cell r="HO93">
            <v>-126.4</v>
          </cell>
          <cell r="HP93">
            <v>0</v>
          </cell>
          <cell r="HQ93">
            <v>0</v>
          </cell>
          <cell r="HR93">
            <v>0</v>
          </cell>
          <cell r="HS93">
            <v>-228.2</v>
          </cell>
          <cell r="HT93">
            <v>0</v>
          </cell>
          <cell r="HU93">
            <v>0</v>
          </cell>
          <cell r="HV93">
            <v>0</v>
          </cell>
          <cell r="HW93">
            <v>0</v>
          </cell>
          <cell r="HX93">
            <v>0</v>
          </cell>
          <cell r="HY93">
            <v>0</v>
          </cell>
          <cell r="HZ93">
            <v>0</v>
          </cell>
          <cell r="IA93">
            <v>0</v>
          </cell>
          <cell r="IB93">
            <v>0</v>
          </cell>
          <cell r="IC93">
            <v>0</v>
          </cell>
          <cell r="ID93">
            <v>0</v>
          </cell>
          <cell r="IE93">
            <v>0</v>
          </cell>
          <cell r="IF93">
            <v>0</v>
          </cell>
          <cell r="IG93">
            <v>0</v>
          </cell>
          <cell r="IH93">
            <v>0</v>
          </cell>
          <cell r="II93">
            <v>0</v>
          </cell>
          <cell r="IJ93">
            <v>0</v>
          </cell>
          <cell r="IK93">
            <v>0</v>
          </cell>
          <cell r="IL93">
            <v>0</v>
          </cell>
          <cell r="IM93">
            <v>0</v>
          </cell>
          <cell r="IN93">
            <v>0</v>
          </cell>
          <cell r="IO93">
            <v>0</v>
          </cell>
          <cell r="IP93">
            <v>0</v>
          </cell>
          <cell r="IQ93">
            <v>0</v>
          </cell>
          <cell r="IR93">
            <v>0</v>
          </cell>
          <cell r="IS93">
            <v>0</v>
          </cell>
          <cell r="IT93">
            <v>0</v>
          </cell>
          <cell r="IU93">
            <v>0</v>
          </cell>
        </row>
        <row r="94">
          <cell r="A94" t="str">
            <v>GVKP IN</v>
          </cell>
          <cell r="B94" t="str">
            <v>GVK Power &amp; Infrastructure</v>
          </cell>
          <cell r="C94" t="str">
            <v>Construction</v>
          </cell>
          <cell r="D94">
            <v>0</v>
          </cell>
          <cell r="E94">
            <v>0</v>
          </cell>
          <cell r="F94">
            <v>0</v>
          </cell>
          <cell r="G94">
            <v>0</v>
          </cell>
          <cell r="H94">
            <v>0</v>
          </cell>
          <cell r="I94">
            <v>0</v>
          </cell>
          <cell r="J94">
            <v>0</v>
          </cell>
          <cell r="K94" t="e">
            <v>#REF!</v>
          </cell>
          <cell r="L94">
            <v>0</v>
          </cell>
          <cell r="M94">
            <v>0</v>
          </cell>
          <cell r="N94">
            <v>0</v>
          </cell>
          <cell r="O94">
            <v>1495.3506475243535</v>
          </cell>
          <cell r="P94">
            <v>0</v>
          </cell>
          <cell r="Q94">
            <v>0</v>
          </cell>
          <cell r="R94">
            <v>0</v>
          </cell>
          <cell r="S94">
            <v>0</v>
          </cell>
          <cell r="T94">
            <v>719.1</v>
          </cell>
          <cell r="U94">
            <v>658.08399999999995</v>
          </cell>
          <cell r="V94">
            <v>597</v>
          </cell>
          <cell r="W94">
            <v>2011.8160000000003</v>
          </cell>
          <cell r="X94">
            <v>1257.6999999999998</v>
          </cell>
          <cell r="Y94">
            <v>960.5</v>
          </cell>
          <cell r="Z94">
            <v>1110.3</v>
          </cell>
          <cell r="AA94">
            <v>1371.3999999999996</v>
          </cell>
          <cell r="AB94">
            <v>1329.9</v>
          </cell>
          <cell r="AC94">
            <v>1094.9000000000001</v>
          </cell>
          <cell r="AD94">
            <v>1043.4000000000001</v>
          </cell>
          <cell r="AE94">
            <v>1669.6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O94">
            <v>0</v>
          </cell>
          <cell r="AP94">
            <v>0</v>
          </cell>
          <cell r="AQ94">
            <v>0</v>
          </cell>
          <cell r="AR94">
            <v>0</v>
          </cell>
          <cell r="AS94">
            <v>0</v>
          </cell>
          <cell r="AT94">
            <v>0</v>
          </cell>
          <cell r="AU94">
            <v>0</v>
          </cell>
          <cell r="AV94">
            <v>0</v>
          </cell>
          <cell r="AW94">
            <v>0</v>
          </cell>
          <cell r="AX94">
            <v>0</v>
          </cell>
          <cell r="AY94">
            <v>0</v>
          </cell>
          <cell r="AZ94">
            <v>0</v>
          </cell>
          <cell r="BA94">
            <v>0</v>
          </cell>
          <cell r="BB94">
            <v>0</v>
          </cell>
          <cell r="BC94">
            <v>0</v>
          </cell>
          <cell r="BD94">
            <v>0</v>
          </cell>
          <cell r="BE94">
            <v>0</v>
          </cell>
          <cell r="BF94">
            <v>0</v>
          </cell>
          <cell r="BG94">
            <v>0</v>
          </cell>
          <cell r="BH94">
            <v>-59.076091277729198</v>
          </cell>
          <cell r="BI94">
            <v>-47.933368037480477</v>
          </cell>
          <cell r="BJ94">
            <v>-49.716292893812486</v>
          </cell>
          <cell r="BK94">
            <v>-77.54849059355405</v>
          </cell>
          <cell r="BL94">
            <v>-62.185126701255726</v>
          </cell>
          <cell r="BM94">
            <v>-57.274636953146398</v>
          </cell>
          <cell r="BN94">
            <v>0</v>
          </cell>
          <cell r="BO94" t="e">
            <v>#REF!</v>
          </cell>
          <cell r="BP94">
            <v>0</v>
          </cell>
          <cell r="BQ94">
            <v>0</v>
          </cell>
          <cell r="BR94" t="e">
            <v>#VALUE!</v>
          </cell>
          <cell r="BS94">
            <v>-1266.8073381480326</v>
          </cell>
          <cell r="BT94">
            <v>0</v>
          </cell>
          <cell r="BU94">
            <v>0</v>
          </cell>
          <cell r="BV94">
            <v>0</v>
          </cell>
          <cell r="BW94">
            <v>0</v>
          </cell>
          <cell r="BX94">
            <v>-354.09399999999999</v>
          </cell>
          <cell r="BY94">
            <v>-296.82</v>
          </cell>
          <cell r="BZ94">
            <v>-244.6</v>
          </cell>
          <cell r="CA94">
            <v>-332.48599999999999</v>
          </cell>
          <cell r="CB94">
            <v>-563.9</v>
          </cell>
          <cell r="CC94">
            <v>-215.4</v>
          </cell>
          <cell r="CD94">
            <v>-347.4</v>
          </cell>
          <cell r="CE94">
            <v>-609.19999999999993</v>
          </cell>
          <cell r="CF94">
            <v>-601.70000000000005</v>
          </cell>
          <cell r="CG94">
            <v>-462.5</v>
          </cell>
          <cell r="CH94">
            <v>-394.8</v>
          </cell>
          <cell r="CI94">
            <v>-1034.8999999999999</v>
          </cell>
          <cell r="CJ94">
            <v>0</v>
          </cell>
          <cell r="CK94">
            <v>0</v>
          </cell>
          <cell r="CL94">
            <v>0</v>
          </cell>
          <cell r="CM94">
            <v>0</v>
          </cell>
          <cell r="CN94">
            <v>0</v>
          </cell>
          <cell r="CO94">
            <v>0</v>
          </cell>
          <cell r="CP94">
            <v>0</v>
          </cell>
          <cell r="CQ94" t="e">
            <v>#REF!</v>
          </cell>
          <cell r="CR94">
            <v>0</v>
          </cell>
          <cell r="CS94">
            <v>0</v>
          </cell>
          <cell r="CT94">
            <v>0</v>
          </cell>
          <cell r="CU94">
            <v>0</v>
          </cell>
          <cell r="CV94">
            <v>0</v>
          </cell>
          <cell r="CW94">
            <v>0</v>
          </cell>
          <cell r="CX94">
            <v>0</v>
          </cell>
          <cell r="CY94">
            <v>0</v>
          </cell>
          <cell r="CZ94">
            <v>0</v>
          </cell>
          <cell r="DA94">
            <v>0</v>
          </cell>
          <cell r="DB94">
            <v>0</v>
          </cell>
          <cell r="DC94">
            <v>0</v>
          </cell>
          <cell r="DD94">
            <v>0</v>
          </cell>
          <cell r="DE94">
            <v>0</v>
          </cell>
          <cell r="DF94">
            <v>0</v>
          </cell>
          <cell r="DG94">
            <v>0</v>
          </cell>
          <cell r="DH94">
            <v>0</v>
          </cell>
          <cell r="DI94">
            <v>0</v>
          </cell>
          <cell r="DJ94">
            <v>0</v>
          </cell>
          <cell r="DK94">
            <v>0</v>
          </cell>
          <cell r="DL94">
            <v>0</v>
          </cell>
          <cell r="DM94">
            <v>0</v>
          </cell>
          <cell r="DN94">
            <v>0</v>
          </cell>
          <cell r="DO94">
            <v>0</v>
          </cell>
          <cell r="DP94">
            <v>0</v>
          </cell>
          <cell r="DQ94">
            <v>0</v>
          </cell>
          <cell r="DR94">
            <v>0</v>
          </cell>
          <cell r="DS94">
            <v>0</v>
          </cell>
          <cell r="DT94">
            <v>0</v>
          </cell>
          <cell r="DU94">
            <v>0</v>
          </cell>
          <cell r="DV94">
            <v>0</v>
          </cell>
          <cell r="DW94">
            <v>0</v>
          </cell>
          <cell r="DX94">
            <v>0</v>
          </cell>
          <cell r="DY94">
            <v>0</v>
          </cell>
          <cell r="DZ94">
            <v>0</v>
          </cell>
          <cell r="EA94">
            <v>0</v>
          </cell>
          <cell r="EB94">
            <v>0</v>
          </cell>
          <cell r="EC94">
            <v>0</v>
          </cell>
          <cell r="ED94">
            <v>0</v>
          </cell>
          <cell r="EE94">
            <v>0</v>
          </cell>
          <cell r="EF94">
            <v>0</v>
          </cell>
          <cell r="EG94">
            <v>0</v>
          </cell>
          <cell r="EH94">
            <v>0</v>
          </cell>
          <cell r="EI94">
            <v>0</v>
          </cell>
          <cell r="EJ94">
            <v>0</v>
          </cell>
          <cell r="EK94">
            <v>0</v>
          </cell>
          <cell r="EL94">
            <v>0</v>
          </cell>
          <cell r="EM94">
            <v>0</v>
          </cell>
          <cell r="EN94">
            <v>-514.69999999999982</v>
          </cell>
          <cell r="EO94">
            <v>-500.1</v>
          </cell>
          <cell r="EP94">
            <v>-558.29999999999995</v>
          </cell>
          <cell r="EQ94">
            <v>-307.89999999999964</v>
          </cell>
          <cell r="ER94">
            <v>-502.90000000000009</v>
          </cell>
          <cell r="ES94">
            <v>-467.80000000000007</v>
          </cell>
          <cell r="ET94">
            <v>0</v>
          </cell>
          <cell r="EU94" t="e">
            <v>#REF!</v>
          </cell>
          <cell r="EV94">
            <v>-1763.0178188611958</v>
          </cell>
          <cell r="EW94">
            <v>-5769.4460564774818</v>
          </cell>
          <cell r="EX94" t="e">
            <v>#VALUE!</v>
          </cell>
          <cell r="EY94">
            <v>-839.00311812698033</v>
          </cell>
          <cell r="EZ94">
            <v>0</v>
          </cell>
          <cell r="FA94">
            <v>0</v>
          </cell>
          <cell r="FB94">
            <v>0</v>
          </cell>
          <cell r="FC94">
            <v>0</v>
          </cell>
          <cell r="FD94">
            <v>-19.954999999999998</v>
          </cell>
          <cell r="FE94">
            <v>-22.085999999999999</v>
          </cell>
          <cell r="FF94">
            <v>-25.5</v>
          </cell>
          <cell r="FG94">
            <v>-66.359000000000009</v>
          </cell>
          <cell r="FH94">
            <v>-25.1</v>
          </cell>
          <cell r="FI94">
            <v>-32.9</v>
          </cell>
          <cell r="FJ94">
            <v>-37.4</v>
          </cell>
          <cell r="FK94">
            <v>-60.400000000000006</v>
          </cell>
          <cell r="FL94">
            <v>-37.200000000000003</v>
          </cell>
          <cell r="FM94">
            <v>-27.1</v>
          </cell>
          <cell r="FN94">
            <v>-52.5</v>
          </cell>
          <cell r="FO94">
            <v>-55.7</v>
          </cell>
          <cell r="FP94">
            <v>-193.55099999999999</v>
          </cell>
          <cell r="FQ94">
            <v>-194.34899999999999</v>
          </cell>
          <cell r="FR94">
            <v>-194.9</v>
          </cell>
          <cell r="FS94">
            <v>-192.90000000000009</v>
          </cell>
          <cell r="FT94">
            <v>-194</v>
          </cell>
          <cell r="FU94">
            <v>-197.7</v>
          </cell>
          <cell r="FV94">
            <v>0</v>
          </cell>
          <cell r="FW94" t="e">
            <v>#REF!</v>
          </cell>
          <cell r="FX94">
            <v>-779.47764705882355</v>
          </cell>
          <cell r="FY94">
            <v>-2006.0734470588234</v>
          </cell>
          <cell r="FZ94" t="e">
            <v>#VALUE!</v>
          </cell>
          <cell r="GA94">
            <v>-128.25</v>
          </cell>
          <cell r="GB94">
            <v>0</v>
          </cell>
          <cell r="GC94">
            <v>0</v>
          </cell>
          <cell r="GD94">
            <v>0</v>
          </cell>
          <cell r="GE94">
            <v>0</v>
          </cell>
          <cell r="GF94">
            <v>-79.512999999999991</v>
          </cell>
          <cell r="GG94">
            <v>-75.926000000000002</v>
          </cell>
          <cell r="GH94">
            <v>-76.8</v>
          </cell>
          <cell r="GI94">
            <v>-381.26099999999997</v>
          </cell>
          <cell r="GJ94">
            <v>-154.00000000000003</v>
          </cell>
          <cell r="GK94">
            <v>-212.1</v>
          </cell>
          <cell r="GL94">
            <v>-167.2</v>
          </cell>
          <cell r="GM94">
            <v>-393.90000000000009</v>
          </cell>
          <cell r="GN94">
            <v>-188.1</v>
          </cell>
          <cell r="GO94">
            <v>-137.5</v>
          </cell>
          <cell r="GP94">
            <v>-164.1</v>
          </cell>
          <cell r="GQ94">
            <v>-218.69999999999996</v>
          </cell>
          <cell r="GR94">
            <v>0</v>
          </cell>
          <cell r="GS94">
            <v>-1.413</v>
          </cell>
          <cell r="GT94">
            <v>0</v>
          </cell>
          <cell r="GU94">
            <v>0</v>
          </cell>
          <cell r="GV94">
            <v>0</v>
          </cell>
          <cell r="GW94">
            <v>0</v>
          </cell>
          <cell r="GX94">
            <v>0</v>
          </cell>
          <cell r="GY94" t="e">
            <v>#REF!</v>
          </cell>
          <cell r="GZ94">
            <v>0</v>
          </cell>
          <cell r="HA94">
            <v>0</v>
          </cell>
          <cell r="HB94">
            <v>0</v>
          </cell>
          <cell r="HC94">
            <v>0</v>
          </cell>
          <cell r="HD94">
            <v>0</v>
          </cell>
          <cell r="HE94">
            <v>0</v>
          </cell>
          <cell r="HF94">
            <v>0</v>
          </cell>
          <cell r="HG94">
            <v>0</v>
          </cell>
          <cell r="HH94">
            <v>-128.10899999999998</v>
          </cell>
          <cell r="HI94">
            <v>-128.142</v>
          </cell>
          <cell r="HJ94">
            <v>-128.1</v>
          </cell>
          <cell r="HK94">
            <v>-421.149</v>
          </cell>
          <cell r="HL94">
            <v>-193.55099999999999</v>
          </cell>
          <cell r="HM94">
            <v>-194.34899999999999</v>
          </cell>
          <cell r="HN94">
            <v>-194.9</v>
          </cell>
          <cell r="HO94">
            <v>-192.90000000000009</v>
          </cell>
          <cell r="HP94">
            <v>-194</v>
          </cell>
          <cell r="HQ94">
            <v>-197.7</v>
          </cell>
          <cell r="HR94">
            <v>-195.3</v>
          </cell>
          <cell r="HS94">
            <v>-192.50000000000006</v>
          </cell>
          <cell r="HT94">
            <v>0</v>
          </cell>
          <cell r="HU94">
            <v>0</v>
          </cell>
          <cell r="HV94">
            <v>0</v>
          </cell>
          <cell r="HW94">
            <v>0</v>
          </cell>
          <cell r="HX94">
            <v>0</v>
          </cell>
          <cell r="HY94">
            <v>0</v>
          </cell>
          <cell r="HZ94">
            <v>0</v>
          </cell>
          <cell r="IA94">
            <v>0</v>
          </cell>
          <cell r="IB94">
            <v>0</v>
          </cell>
          <cell r="IC94">
            <v>0</v>
          </cell>
          <cell r="ID94">
            <v>0</v>
          </cell>
          <cell r="IE94">
            <v>0</v>
          </cell>
          <cell r="IF94">
            <v>0</v>
          </cell>
          <cell r="IG94">
            <v>0</v>
          </cell>
          <cell r="IH94">
            <v>0</v>
          </cell>
          <cell r="II94">
            <v>0</v>
          </cell>
          <cell r="IJ94">
            <v>0</v>
          </cell>
          <cell r="IK94">
            <v>0</v>
          </cell>
          <cell r="IL94">
            <v>0</v>
          </cell>
          <cell r="IM94">
            <v>0</v>
          </cell>
          <cell r="IN94">
            <v>0</v>
          </cell>
          <cell r="IO94">
            <v>0</v>
          </cell>
          <cell r="IP94">
            <v>0</v>
          </cell>
          <cell r="IQ94">
            <v>0</v>
          </cell>
          <cell r="IR94">
            <v>0</v>
          </cell>
          <cell r="IS94">
            <v>0</v>
          </cell>
          <cell r="IT94">
            <v>0</v>
          </cell>
          <cell r="IU94">
            <v>0</v>
          </cell>
        </row>
        <row r="95">
          <cell r="A95" t="str">
            <v>GMRI IN</v>
          </cell>
          <cell r="B95" t="str">
            <v>GMR Infrastructure</v>
          </cell>
          <cell r="C95" t="str">
            <v>Construction</v>
          </cell>
          <cell r="D95" t="e">
            <v>#REF!</v>
          </cell>
          <cell r="E95" t="e">
            <v>#REF!</v>
          </cell>
          <cell r="F95" t="e">
            <v>#REF!</v>
          </cell>
          <cell r="G95" t="e">
            <v>#REF!</v>
          </cell>
          <cell r="H95" t="e">
            <v>#REF!</v>
          </cell>
          <cell r="I95" t="e">
            <v>#REF!</v>
          </cell>
          <cell r="J95" t="e">
            <v>#REF!</v>
          </cell>
          <cell r="K95" t="e">
            <v>#REF!</v>
          </cell>
          <cell r="L95" t="e">
            <v>#REF!</v>
          </cell>
          <cell r="M95" t="e">
            <v>#REF!</v>
          </cell>
          <cell r="N95" t="e">
            <v>#REF!</v>
          </cell>
          <cell r="O95" t="e">
            <v>#REF!</v>
          </cell>
          <cell r="P95">
            <v>0</v>
          </cell>
          <cell r="Q95">
            <v>0</v>
          </cell>
          <cell r="R95">
            <v>0</v>
          </cell>
          <cell r="S95">
            <v>0</v>
          </cell>
          <cell r="T95">
            <v>4092.8</v>
          </cell>
          <cell r="U95">
            <v>3124.7</v>
          </cell>
          <cell r="V95">
            <v>3554.3</v>
          </cell>
          <cell r="W95">
            <v>6195.6</v>
          </cell>
          <cell r="X95">
            <v>4765.8999999999996</v>
          </cell>
          <cell r="Y95">
            <v>3953.1</v>
          </cell>
          <cell r="Z95">
            <v>5349.9</v>
          </cell>
          <cell r="AA95">
            <v>8852.9</v>
          </cell>
          <cell r="AB95">
            <v>8854.8000000000011</v>
          </cell>
          <cell r="AC95">
            <v>8468.1</v>
          </cell>
          <cell r="AD95">
            <v>9591.5000000000018</v>
          </cell>
          <cell r="AE95">
            <v>13277.9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O95">
            <v>0</v>
          </cell>
          <cell r="AP95">
            <v>0</v>
          </cell>
          <cell r="AQ95">
            <v>0</v>
          </cell>
          <cell r="AR95">
            <v>0</v>
          </cell>
          <cell r="AS95">
            <v>0</v>
          </cell>
          <cell r="AT95">
            <v>0</v>
          </cell>
          <cell r="AU95">
            <v>0</v>
          </cell>
          <cell r="AV95">
            <v>0</v>
          </cell>
          <cell r="AW95">
            <v>0</v>
          </cell>
          <cell r="AX95">
            <v>0</v>
          </cell>
          <cell r="AY95">
            <v>0</v>
          </cell>
          <cell r="AZ95">
            <v>0</v>
          </cell>
          <cell r="BA95">
            <v>0</v>
          </cell>
          <cell r="BB95">
            <v>0</v>
          </cell>
          <cell r="BC95">
            <v>0</v>
          </cell>
          <cell r="BD95">
            <v>0</v>
          </cell>
          <cell r="BE95">
            <v>0</v>
          </cell>
          <cell r="BF95">
            <v>0</v>
          </cell>
          <cell r="BG95">
            <v>0</v>
          </cell>
          <cell r="BH95" t="e">
            <v>#REF!</v>
          </cell>
          <cell r="BI95" t="e">
            <v>#REF!</v>
          </cell>
          <cell r="BJ95" t="e">
            <v>#REF!</v>
          </cell>
          <cell r="BK95" t="e">
            <v>#REF!</v>
          </cell>
          <cell r="BL95" t="e">
            <v>#REF!</v>
          </cell>
          <cell r="BM95" t="e">
            <v>#REF!</v>
          </cell>
          <cell r="BN95" t="e">
            <v>#REF!</v>
          </cell>
          <cell r="BO95" t="e">
            <v>#REF!</v>
          </cell>
          <cell r="BP95" t="e">
            <v>#REF!</v>
          </cell>
          <cell r="BQ95" t="e">
            <v>#REF!</v>
          </cell>
          <cell r="BR95" t="e">
            <v>#REF!</v>
          </cell>
          <cell r="BS95" t="e">
            <v>#REF!</v>
          </cell>
          <cell r="BT95">
            <v>0</v>
          </cell>
          <cell r="BU95">
            <v>0</v>
          </cell>
          <cell r="BV95">
            <v>0</v>
          </cell>
          <cell r="BW95">
            <v>0</v>
          </cell>
          <cell r="BX95">
            <v>0</v>
          </cell>
          <cell r="BY95">
            <v>0</v>
          </cell>
          <cell r="BZ95">
            <v>0</v>
          </cell>
          <cell r="CA95">
            <v>0</v>
          </cell>
          <cell r="CB95">
            <v>-2612.6</v>
          </cell>
          <cell r="CC95">
            <v>-1441.8</v>
          </cell>
          <cell r="CD95">
            <v>-3006.9</v>
          </cell>
          <cell r="CE95">
            <v>-4651.6000000000004</v>
          </cell>
          <cell r="CF95">
            <v>-3847.4</v>
          </cell>
          <cell r="CG95">
            <v>-2772.3</v>
          </cell>
          <cell r="CH95">
            <v>-3167.2</v>
          </cell>
          <cell r="CI95">
            <v>-3682.8</v>
          </cell>
          <cell r="CJ95" t="e">
            <v>#REF!</v>
          </cell>
          <cell r="CK95" t="e">
            <v>#REF!</v>
          </cell>
          <cell r="CL95" t="e">
            <v>#REF!</v>
          </cell>
          <cell r="CM95" t="e">
            <v>#REF!</v>
          </cell>
          <cell r="CN95" t="e">
            <v>#REF!</v>
          </cell>
          <cell r="CO95" t="e">
            <v>#REF!</v>
          </cell>
          <cell r="CP95" t="e">
            <v>#REF!</v>
          </cell>
          <cell r="CQ95" t="e">
            <v>#REF!</v>
          </cell>
          <cell r="CR95" t="e">
            <v>#REF!</v>
          </cell>
          <cell r="CS95" t="e">
            <v>#REF!</v>
          </cell>
          <cell r="CT95" t="e">
            <v>#REF!</v>
          </cell>
          <cell r="CU95" t="e">
            <v>#REF!</v>
          </cell>
          <cell r="CV95">
            <v>0</v>
          </cell>
          <cell r="CW95">
            <v>0</v>
          </cell>
          <cell r="CX95">
            <v>0</v>
          </cell>
          <cell r="CY95">
            <v>0</v>
          </cell>
          <cell r="CZ95">
            <v>0</v>
          </cell>
          <cell r="DA95">
            <v>0</v>
          </cell>
          <cell r="DB95">
            <v>0</v>
          </cell>
          <cell r="DC95">
            <v>0</v>
          </cell>
          <cell r="DD95">
            <v>0</v>
          </cell>
          <cell r="DE95">
            <v>0</v>
          </cell>
          <cell r="DF95">
            <v>0</v>
          </cell>
          <cell r="DG95">
            <v>0</v>
          </cell>
          <cell r="DH95">
            <v>0</v>
          </cell>
          <cell r="DI95">
            <v>0</v>
          </cell>
          <cell r="DJ95">
            <v>0</v>
          </cell>
          <cell r="DK95">
            <v>0</v>
          </cell>
          <cell r="DL95">
            <v>0</v>
          </cell>
          <cell r="DM95">
            <v>0</v>
          </cell>
          <cell r="DN95">
            <v>0</v>
          </cell>
          <cell r="DO95">
            <v>0</v>
          </cell>
          <cell r="DP95">
            <v>0</v>
          </cell>
          <cell r="DQ95">
            <v>0</v>
          </cell>
          <cell r="DR95">
            <v>0</v>
          </cell>
          <cell r="DS95">
            <v>0</v>
          </cell>
          <cell r="DT95">
            <v>0</v>
          </cell>
          <cell r="DU95">
            <v>0</v>
          </cell>
          <cell r="DV95">
            <v>0</v>
          </cell>
          <cell r="DW95">
            <v>0</v>
          </cell>
          <cell r="DX95">
            <v>0</v>
          </cell>
          <cell r="DY95">
            <v>0</v>
          </cell>
          <cell r="DZ95">
            <v>0</v>
          </cell>
          <cell r="EA95">
            <v>0</v>
          </cell>
          <cell r="EB95">
            <v>0</v>
          </cell>
          <cell r="EC95">
            <v>0</v>
          </cell>
          <cell r="ED95">
            <v>0</v>
          </cell>
          <cell r="EE95">
            <v>0</v>
          </cell>
          <cell r="EF95">
            <v>0</v>
          </cell>
          <cell r="EG95">
            <v>0</v>
          </cell>
          <cell r="EH95">
            <v>0</v>
          </cell>
          <cell r="EI95">
            <v>0</v>
          </cell>
          <cell r="EJ95">
            <v>0</v>
          </cell>
          <cell r="EK95">
            <v>0</v>
          </cell>
          <cell r="EL95">
            <v>0</v>
          </cell>
          <cell r="EM95">
            <v>-1249.0999999999999</v>
          </cell>
          <cell r="EN95" t="e">
            <v>#REF!</v>
          </cell>
          <cell r="EO95" t="e">
            <v>#REF!</v>
          </cell>
          <cell r="EP95" t="e">
            <v>#REF!</v>
          </cell>
          <cell r="EQ95" t="e">
            <v>#REF!</v>
          </cell>
          <cell r="ER95" t="e">
            <v>#REF!</v>
          </cell>
          <cell r="ES95" t="e">
            <v>#REF!</v>
          </cell>
          <cell r="ET95" t="e">
            <v>#REF!</v>
          </cell>
          <cell r="EU95" t="e">
            <v>#REF!</v>
          </cell>
          <cell r="EV95" t="e">
            <v>#REF!</v>
          </cell>
          <cell r="EW95" t="e">
            <v>#REF!</v>
          </cell>
          <cell r="EX95" t="e">
            <v>#REF!</v>
          </cell>
          <cell r="EY95" t="e">
            <v>#REF!</v>
          </cell>
          <cell r="EZ95">
            <v>0</v>
          </cell>
          <cell r="FA95">
            <v>0</v>
          </cell>
          <cell r="FB95">
            <v>0</v>
          </cell>
          <cell r="FC95">
            <v>0</v>
          </cell>
          <cell r="FD95">
            <v>-246</v>
          </cell>
          <cell r="FE95">
            <v>-376.7</v>
          </cell>
          <cell r="FF95">
            <v>-430.7</v>
          </cell>
          <cell r="FG95">
            <v>-780.8</v>
          </cell>
          <cell r="FH95">
            <v>-433.6</v>
          </cell>
          <cell r="FI95">
            <v>-451.2</v>
          </cell>
          <cell r="FJ95">
            <v>-428.2</v>
          </cell>
          <cell r="FK95">
            <v>-779.4</v>
          </cell>
          <cell r="FL95">
            <v>-812.5</v>
          </cell>
          <cell r="FM95">
            <v>-808.6</v>
          </cell>
          <cell r="FN95">
            <v>-747.6</v>
          </cell>
          <cell r="FO95">
            <v>-1036.0999999999999</v>
          </cell>
          <cell r="FP95" t="e">
            <v>#REF!</v>
          </cell>
          <cell r="FQ95" t="e">
            <v>#REF!</v>
          </cell>
          <cell r="FR95" t="e">
            <v>#REF!</v>
          </cell>
          <cell r="FS95" t="e">
            <v>#REF!</v>
          </cell>
          <cell r="FT95" t="e">
            <v>#REF!</v>
          </cell>
          <cell r="FU95" t="e">
            <v>#REF!</v>
          </cell>
          <cell r="FV95" t="e">
            <v>#REF!</v>
          </cell>
          <cell r="FW95" t="e">
            <v>#REF!</v>
          </cell>
          <cell r="FX95" t="e">
            <v>#REF!</v>
          </cell>
          <cell r="FY95" t="e">
            <v>#REF!</v>
          </cell>
          <cell r="FZ95" t="e">
            <v>#REF!</v>
          </cell>
          <cell r="GA95" t="e">
            <v>#REF!</v>
          </cell>
          <cell r="GB95">
            <v>0</v>
          </cell>
          <cell r="GC95">
            <v>0</v>
          </cell>
          <cell r="GD95">
            <v>0</v>
          </cell>
          <cell r="GE95">
            <v>0</v>
          </cell>
          <cell r="GF95">
            <v>-2565.9</v>
          </cell>
          <cell r="GG95">
            <v>-1497.9</v>
          </cell>
          <cell r="GH95">
            <v>-1598.1</v>
          </cell>
          <cell r="GI95">
            <v>-4034.5</v>
          </cell>
          <cell r="GJ95">
            <v>-333.9</v>
          </cell>
          <cell r="GK95">
            <v>-503</v>
          </cell>
          <cell r="GL95">
            <v>-415.8</v>
          </cell>
          <cell r="GM95">
            <v>-1904.9</v>
          </cell>
          <cell r="GN95">
            <v>-1807</v>
          </cell>
          <cell r="GO95">
            <v>-2415.8000000000002</v>
          </cell>
          <cell r="GP95">
            <v>-2798.8</v>
          </cell>
          <cell r="GQ95">
            <v>-4447.8999999999996</v>
          </cell>
          <cell r="GR95" t="e">
            <v>#REF!</v>
          </cell>
          <cell r="GS95" t="e">
            <v>#REF!</v>
          </cell>
          <cell r="GT95" t="e">
            <v>#REF!</v>
          </cell>
          <cell r="GU95" t="e">
            <v>#REF!</v>
          </cell>
          <cell r="GV95" t="e">
            <v>#REF!</v>
          </cell>
          <cell r="GW95" t="e">
            <v>#REF!</v>
          </cell>
          <cell r="GX95" t="e">
            <v>#REF!</v>
          </cell>
          <cell r="GY95" t="e">
            <v>#REF!</v>
          </cell>
          <cell r="GZ95" t="e">
            <v>#REF!</v>
          </cell>
          <cell r="HA95" t="e">
            <v>#REF!</v>
          </cell>
          <cell r="HB95" t="e">
            <v>#REF!</v>
          </cell>
          <cell r="HC95" t="e">
            <v>#REF!</v>
          </cell>
          <cell r="HD95">
            <v>0</v>
          </cell>
          <cell r="HE95">
            <v>0</v>
          </cell>
          <cell r="HF95">
            <v>0</v>
          </cell>
          <cell r="HG95">
            <v>0</v>
          </cell>
          <cell r="HH95">
            <v>-577</v>
          </cell>
          <cell r="HI95">
            <v>-603.29999999999995</v>
          </cell>
          <cell r="HJ95">
            <v>-444.9</v>
          </cell>
          <cell r="HK95">
            <v>-354.4</v>
          </cell>
          <cell r="HL95">
            <v>-406.4</v>
          </cell>
          <cell r="HM95">
            <v>-439.4</v>
          </cell>
          <cell r="HN95">
            <v>-365.5</v>
          </cell>
          <cell r="HO95">
            <v>-573.79999999999995</v>
          </cell>
          <cell r="HP95">
            <v>-801.6</v>
          </cell>
          <cell r="HQ95">
            <v>-855.3</v>
          </cell>
          <cell r="HR95">
            <v>-1145.9000000000001</v>
          </cell>
          <cell r="HS95">
            <v>-1104.9000000000001</v>
          </cell>
          <cell r="HT95">
            <v>0</v>
          </cell>
          <cell r="HU95">
            <v>0</v>
          </cell>
          <cell r="HV95">
            <v>0</v>
          </cell>
          <cell r="HW95">
            <v>0</v>
          </cell>
          <cell r="HX95">
            <v>0</v>
          </cell>
          <cell r="HY95">
            <v>0</v>
          </cell>
          <cell r="HZ95">
            <v>0</v>
          </cell>
          <cell r="IA95">
            <v>0</v>
          </cell>
          <cell r="IB95">
            <v>0</v>
          </cell>
          <cell r="IC95">
            <v>0</v>
          </cell>
          <cell r="ID95">
            <v>0</v>
          </cell>
          <cell r="IE95">
            <v>0</v>
          </cell>
          <cell r="IF95">
            <v>0</v>
          </cell>
          <cell r="IG95">
            <v>0</v>
          </cell>
          <cell r="IH95">
            <v>0</v>
          </cell>
          <cell r="II95">
            <v>0</v>
          </cell>
          <cell r="IJ95">
            <v>0</v>
          </cell>
          <cell r="IK95">
            <v>0</v>
          </cell>
          <cell r="IL95">
            <v>0</v>
          </cell>
          <cell r="IM95">
            <v>0</v>
          </cell>
          <cell r="IN95">
            <v>0</v>
          </cell>
          <cell r="IO95">
            <v>0</v>
          </cell>
          <cell r="IP95">
            <v>0</v>
          </cell>
          <cell r="IQ95">
            <v>0</v>
          </cell>
          <cell r="IR95">
            <v>0</v>
          </cell>
          <cell r="IS95">
            <v>0</v>
          </cell>
          <cell r="IT95">
            <v>0</v>
          </cell>
          <cell r="IU95">
            <v>0</v>
          </cell>
        </row>
        <row r="96">
          <cell r="A96" t="str">
            <v>HCC IN</v>
          </cell>
          <cell r="B96" t="str">
            <v>Hindustan Construction Co</v>
          </cell>
          <cell r="C96" t="str">
            <v>Construction</v>
          </cell>
          <cell r="D96">
            <v>0</v>
          </cell>
          <cell r="E96">
            <v>0</v>
          </cell>
          <cell r="F96">
            <v>0</v>
          </cell>
          <cell r="G96">
            <v>0</v>
          </cell>
          <cell r="H96">
            <v>2127.27</v>
          </cell>
          <cell r="I96">
            <v>1977.57</v>
          </cell>
          <cell r="J96">
            <v>2851.19</v>
          </cell>
          <cell r="K96">
            <v>3623.36</v>
          </cell>
          <cell r="L96">
            <v>3492.17</v>
          </cell>
          <cell r="M96">
            <v>2677.91</v>
          </cell>
          <cell r="N96">
            <v>3577.98</v>
          </cell>
          <cell r="O96">
            <v>5125.3</v>
          </cell>
          <cell r="P96">
            <v>4610.03</v>
          </cell>
          <cell r="Q96">
            <v>3021.76</v>
          </cell>
          <cell r="R96">
            <v>4556.99</v>
          </cell>
          <cell r="S96">
            <v>7681.07</v>
          </cell>
          <cell r="T96">
            <v>5735.43</v>
          </cell>
          <cell r="U96">
            <v>4202.3999999999996</v>
          </cell>
          <cell r="V96">
            <v>5361.3</v>
          </cell>
          <cell r="W96">
            <v>8277.1</v>
          </cell>
          <cell r="X96">
            <v>7290.4000000000005</v>
          </cell>
          <cell r="Y96">
            <v>5486.9</v>
          </cell>
          <cell r="Z96">
            <v>7500.1</v>
          </cell>
          <cell r="AA96">
            <v>10544.522000000001</v>
          </cell>
          <cell r="AB96">
            <v>8658.94</v>
          </cell>
          <cell r="AC96">
            <v>6491.5860000000002</v>
          </cell>
          <cell r="AD96">
            <v>8194.2450000000008</v>
          </cell>
          <cell r="AE96">
            <v>9796.8119999999999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O96">
            <v>0</v>
          </cell>
          <cell r="AP96">
            <v>0</v>
          </cell>
          <cell r="AQ96">
            <v>0</v>
          </cell>
          <cell r="AR96">
            <v>0</v>
          </cell>
          <cell r="AS96">
            <v>0</v>
          </cell>
          <cell r="AT96">
            <v>0</v>
          </cell>
          <cell r="AU96">
            <v>0</v>
          </cell>
          <cell r="AV96">
            <v>0</v>
          </cell>
          <cell r="AW96">
            <v>0</v>
          </cell>
          <cell r="AX96">
            <v>0</v>
          </cell>
          <cell r="AY96">
            <v>0</v>
          </cell>
          <cell r="AZ96">
            <v>0</v>
          </cell>
          <cell r="BA96">
            <v>0</v>
          </cell>
          <cell r="BB96">
            <v>0</v>
          </cell>
          <cell r="BC96">
            <v>0</v>
          </cell>
          <cell r="BD96">
            <v>0</v>
          </cell>
          <cell r="BE96">
            <v>0</v>
          </cell>
          <cell r="BF96">
            <v>0</v>
          </cell>
          <cell r="BG96">
            <v>0</v>
          </cell>
          <cell r="BH96">
            <v>0</v>
          </cell>
          <cell r="BI96">
            <v>0</v>
          </cell>
          <cell r="BJ96">
            <v>0</v>
          </cell>
          <cell r="BK96">
            <v>0</v>
          </cell>
          <cell r="BL96">
            <v>-567.13900000000001</v>
          </cell>
          <cell r="BM96">
            <v>-645.82100000000003</v>
          </cell>
          <cell r="BN96">
            <v>-944.08500000000004</v>
          </cell>
          <cell r="BO96">
            <v>-1174.4359999999999</v>
          </cell>
          <cell r="BP96">
            <v>-1134.9380000000001</v>
          </cell>
          <cell r="BQ96">
            <v>-991.63699999999994</v>
          </cell>
          <cell r="BR96">
            <v>-1363.991</v>
          </cell>
          <cell r="BS96">
            <v>-2274.098</v>
          </cell>
          <cell r="BT96">
            <v>-1926.587</v>
          </cell>
          <cell r="BU96">
            <v>-1142.5170000000001</v>
          </cell>
          <cell r="BV96">
            <v>-2032.4480000000001</v>
          </cell>
          <cell r="BW96">
            <v>-3529.0050000000001</v>
          </cell>
          <cell r="BX96">
            <v>-1865.424</v>
          </cell>
          <cell r="BY96">
            <v>-1391.7</v>
          </cell>
          <cell r="BZ96">
            <v>-1570.1</v>
          </cell>
          <cell r="CA96">
            <v>-2578.9</v>
          </cell>
          <cell r="CB96">
            <v>-2548.9</v>
          </cell>
          <cell r="CC96">
            <v>-1748.2</v>
          </cell>
          <cell r="CD96">
            <v>-2326.6</v>
          </cell>
          <cell r="CE96">
            <v>-3087</v>
          </cell>
          <cell r="CF96">
            <v>-2918.58</v>
          </cell>
          <cell r="CG96">
            <v>-2630.3710000000001</v>
          </cell>
          <cell r="CH96">
            <v>-3329.893</v>
          </cell>
          <cell r="CI96">
            <v>-3485.181</v>
          </cell>
          <cell r="CJ96">
            <v>0</v>
          </cell>
          <cell r="CK96">
            <v>0</v>
          </cell>
          <cell r="CL96">
            <v>0</v>
          </cell>
          <cell r="CM96">
            <v>0</v>
          </cell>
          <cell r="CN96">
            <v>-926.77599999999995</v>
          </cell>
          <cell r="CO96">
            <v>-815.60900000000004</v>
          </cell>
          <cell r="CP96">
            <v>-1250.3399999999999</v>
          </cell>
          <cell r="CQ96">
            <v>-1547.2840000000001</v>
          </cell>
          <cell r="CR96">
            <v>-1627.1510000000001</v>
          </cell>
          <cell r="CS96">
            <v>-1109.9090000000001</v>
          </cell>
          <cell r="CT96">
            <v>-1419.625</v>
          </cell>
          <cell r="CU96">
            <v>-1893.086</v>
          </cell>
          <cell r="CV96">
            <v>-1834.4829999999999</v>
          </cell>
          <cell r="CW96">
            <v>-1177.0050000000001</v>
          </cell>
          <cell r="CX96">
            <v>-1500.3779999999999</v>
          </cell>
          <cell r="CY96">
            <v>-2868.6709999999998</v>
          </cell>
          <cell r="CZ96">
            <v>-2816.9279999999999</v>
          </cell>
          <cell r="DA96">
            <v>-1778.7</v>
          </cell>
          <cell r="DB96">
            <v>-2365.3000000000002</v>
          </cell>
          <cell r="DC96">
            <v>-4003.3</v>
          </cell>
          <cell r="DD96">
            <v>-3059.1</v>
          </cell>
          <cell r="DE96">
            <v>-2142.6999999999998</v>
          </cell>
          <cell r="DF96">
            <v>-3188.8</v>
          </cell>
          <cell r="DG96">
            <v>-4948</v>
          </cell>
          <cell r="DH96">
            <v>-3700.13</v>
          </cell>
          <cell r="DI96">
            <v>-1644.973</v>
          </cell>
          <cell r="DJ96">
            <v>-2521.424</v>
          </cell>
          <cell r="DK96">
            <v>-3671.1309999999999</v>
          </cell>
          <cell r="DL96">
            <v>0</v>
          </cell>
          <cell r="DM96">
            <v>0</v>
          </cell>
          <cell r="DN96">
            <v>0</v>
          </cell>
          <cell r="DO96">
            <v>0</v>
          </cell>
          <cell r="DP96">
            <v>0</v>
          </cell>
          <cell r="DQ96">
            <v>0</v>
          </cell>
          <cell r="DR96">
            <v>0</v>
          </cell>
          <cell r="DS96">
            <v>0</v>
          </cell>
          <cell r="DT96">
            <v>0</v>
          </cell>
          <cell r="DU96">
            <v>0</v>
          </cell>
          <cell r="DV96">
            <v>0</v>
          </cell>
          <cell r="DW96">
            <v>0</v>
          </cell>
          <cell r="DX96">
            <v>0</v>
          </cell>
          <cell r="DY96">
            <v>0</v>
          </cell>
          <cell r="DZ96">
            <v>0</v>
          </cell>
          <cell r="EA96">
            <v>0</v>
          </cell>
          <cell r="EB96">
            <v>0</v>
          </cell>
          <cell r="EC96">
            <v>0</v>
          </cell>
          <cell r="ED96">
            <v>0</v>
          </cell>
          <cell r="EE96">
            <v>0</v>
          </cell>
          <cell r="EF96">
            <v>0</v>
          </cell>
          <cell r="EG96">
            <v>0</v>
          </cell>
          <cell r="EH96">
            <v>0</v>
          </cell>
          <cell r="EI96">
            <v>0</v>
          </cell>
          <cell r="EJ96">
            <v>0</v>
          </cell>
          <cell r="EK96">
            <v>0</v>
          </cell>
          <cell r="EL96">
            <v>0</v>
          </cell>
          <cell r="EM96">
            <v>0</v>
          </cell>
          <cell r="EN96">
            <v>0</v>
          </cell>
          <cell r="EO96">
            <v>0</v>
          </cell>
          <cell r="EP96">
            <v>0</v>
          </cell>
          <cell r="EQ96">
            <v>0</v>
          </cell>
          <cell r="ER96">
            <v>-173.40100000000001</v>
          </cell>
          <cell r="ES96">
            <v>-185.685</v>
          </cell>
          <cell r="ET96">
            <v>-190.90700000000001</v>
          </cell>
          <cell r="EU96">
            <v>-217.65199999999999</v>
          </cell>
          <cell r="EV96">
            <v>-218.404</v>
          </cell>
          <cell r="EW96">
            <v>-231.35300000000001</v>
          </cell>
          <cell r="EX96">
            <v>-240.471</v>
          </cell>
          <cell r="EY96">
            <v>-263.93099999999998</v>
          </cell>
          <cell r="EZ96">
            <v>-279.505</v>
          </cell>
          <cell r="FA96">
            <v>-323.53800000000001</v>
          </cell>
          <cell r="FB96">
            <v>-336.173</v>
          </cell>
          <cell r="FC96">
            <v>-379.40600000000001</v>
          </cell>
          <cell r="FD96">
            <v>-418.38600000000002</v>
          </cell>
          <cell r="FE96">
            <v>-421.8</v>
          </cell>
          <cell r="FF96">
            <v>-632.70000000000005</v>
          </cell>
          <cell r="FG96">
            <v>-613.9</v>
          </cell>
          <cell r="FH96">
            <v>-639.6</v>
          </cell>
          <cell r="FI96">
            <v>-737.5</v>
          </cell>
          <cell r="FJ96">
            <v>-744.4</v>
          </cell>
          <cell r="FK96">
            <v>-850.8</v>
          </cell>
          <cell r="FL96">
            <v>-871.27</v>
          </cell>
          <cell r="FM96">
            <v>-1069.607</v>
          </cell>
          <cell r="FN96">
            <v>-976.13499999999999</v>
          </cell>
          <cell r="FO96">
            <v>-831.94799999999998</v>
          </cell>
          <cell r="FP96">
            <v>0</v>
          </cell>
          <cell r="FQ96">
            <v>0</v>
          </cell>
          <cell r="FR96">
            <v>0</v>
          </cell>
          <cell r="FS96">
            <v>0</v>
          </cell>
          <cell r="FT96">
            <v>-92.474999999999994</v>
          </cell>
          <cell r="FU96">
            <v>-103.23699999999999</v>
          </cell>
          <cell r="FV96">
            <v>-111.943</v>
          </cell>
          <cell r="FW96">
            <v>-205.66300000000001</v>
          </cell>
          <cell r="FX96">
            <v>-114.05500000000001</v>
          </cell>
          <cell r="FY96">
            <v>-112.18300000000001</v>
          </cell>
          <cell r="FZ96">
            <v>-150.87900000000002</v>
          </cell>
          <cell r="GA96">
            <v>-214.989</v>
          </cell>
          <cell r="GB96">
            <v>-160.65199999999999</v>
          </cell>
          <cell r="GC96">
            <v>-123.965</v>
          </cell>
          <cell r="GD96">
            <v>-202.20500000000001</v>
          </cell>
          <cell r="GE96">
            <v>-228.96299999999999</v>
          </cell>
          <cell r="GF96">
            <v>-180.88399999999999</v>
          </cell>
          <cell r="GG96">
            <v>-216.2</v>
          </cell>
          <cell r="GH96">
            <v>-210.7</v>
          </cell>
          <cell r="GI96">
            <v>-358.7</v>
          </cell>
          <cell r="GJ96">
            <v>-254.9</v>
          </cell>
          <cell r="GK96">
            <v>-257.5</v>
          </cell>
          <cell r="GL96">
            <v>-273</v>
          </cell>
          <cell r="GM96">
            <v>-354.5</v>
          </cell>
          <cell r="GN96">
            <v>-258.01</v>
          </cell>
          <cell r="GO96">
            <v>-309.89299999999997</v>
          </cell>
          <cell r="GP96">
            <v>-306.51400000000001</v>
          </cell>
          <cell r="GQ96">
            <v>-302.09500000000003</v>
          </cell>
          <cell r="GR96">
            <v>0</v>
          </cell>
          <cell r="GS96">
            <v>0</v>
          </cell>
          <cell r="GT96">
            <v>0</v>
          </cell>
          <cell r="GU96">
            <v>0</v>
          </cell>
          <cell r="GV96">
            <v>-112.79</v>
          </cell>
          <cell r="GW96">
            <v>-98.43</v>
          </cell>
          <cell r="GX96">
            <v>-103.14</v>
          </cell>
          <cell r="GY96">
            <v>-123.36</v>
          </cell>
          <cell r="GZ96">
            <v>-106.43</v>
          </cell>
          <cell r="HA96">
            <v>-108.95</v>
          </cell>
          <cell r="HB96">
            <v>-118.96</v>
          </cell>
          <cell r="HC96">
            <v>-118.44</v>
          </cell>
          <cell r="HD96">
            <v>-118.39</v>
          </cell>
          <cell r="HE96">
            <v>-129.38</v>
          </cell>
          <cell r="HF96">
            <v>-129.97</v>
          </cell>
          <cell r="HG96">
            <v>-146.71</v>
          </cell>
          <cell r="HH96">
            <v>-161.49</v>
          </cell>
          <cell r="HI96">
            <v>-186</v>
          </cell>
          <cell r="HJ96">
            <v>-205.5</v>
          </cell>
          <cell r="HK96">
            <v>-243.6</v>
          </cell>
          <cell r="HL96">
            <v>-227.6</v>
          </cell>
          <cell r="HM96">
            <v>-226.1</v>
          </cell>
          <cell r="HN96">
            <v>-233.4</v>
          </cell>
          <cell r="HO96">
            <v>-274.8</v>
          </cell>
          <cell r="HP96">
            <v>-252.63</v>
          </cell>
          <cell r="HQ96">
            <v>-296.30799999999999</v>
          </cell>
          <cell r="HR96">
            <v>-299.12799999999999</v>
          </cell>
          <cell r="HS96">
            <v>-304.137</v>
          </cell>
          <cell r="HT96">
            <v>0</v>
          </cell>
          <cell r="HU96">
            <v>0</v>
          </cell>
          <cell r="HV96">
            <v>0</v>
          </cell>
          <cell r="HW96">
            <v>0</v>
          </cell>
          <cell r="HX96">
            <v>0</v>
          </cell>
          <cell r="HY96">
            <v>0</v>
          </cell>
          <cell r="HZ96">
            <v>0</v>
          </cell>
          <cell r="IA96">
            <v>0</v>
          </cell>
          <cell r="IB96">
            <v>0</v>
          </cell>
          <cell r="IC96">
            <v>0</v>
          </cell>
          <cell r="ID96">
            <v>0</v>
          </cell>
          <cell r="IE96">
            <v>0</v>
          </cell>
          <cell r="IF96">
            <v>0</v>
          </cell>
          <cell r="IG96">
            <v>0</v>
          </cell>
          <cell r="IH96">
            <v>0</v>
          </cell>
          <cell r="II96">
            <v>0</v>
          </cell>
          <cell r="IJ96">
            <v>0</v>
          </cell>
          <cell r="IK96">
            <v>0</v>
          </cell>
          <cell r="IL96">
            <v>0</v>
          </cell>
          <cell r="IM96">
            <v>0</v>
          </cell>
          <cell r="IN96">
            <v>0</v>
          </cell>
          <cell r="IO96">
            <v>0</v>
          </cell>
          <cell r="IP96">
            <v>0</v>
          </cell>
          <cell r="IQ96">
            <v>0</v>
          </cell>
          <cell r="IR96">
            <v>0</v>
          </cell>
          <cell r="IS96">
            <v>0</v>
          </cell>
          <cell r="IT96">
            <v>0</v>
          </cell>
          <cell r="IU96">
            <v>0</v>
          </cell>
        </row>
        <row r="97">
          <cell r="A97" t="str">
            <v>HSI IN</v>
          </cell>
          <cell r="B97" t="str">
            <v>Hindustan Sanitaryware</v>
          </cell>
          <cell r="C97" t="str">
            <v>Others</v>
          </cell>
          <cell r="D97">
            <v>0</v>
          </cell>
          <cell r="E97">
            <v>0</v>
          </cell>
          <cell r="F97">
            <v>0</v>
          </cell>
          <cell r="G97">
            <v>756.3</v>
          </cell>
          <cell r="H97">
            <v>719.5</v>
          </cell>
          <cell r="I97">
            <v>714.2</v>
          </cell>
          <cell r="J97">
            <v>773.1</v>
          </cell>
          <cell r="K97">
            <v>847.8</v>
          </cell>
          <cell r="L97">
            <v>668.7</v>
          </cell>
          <cell r="M97">
            <v>660.3</v>
          </cell>
          <cell r="N97">
            <v>801.6</v>
          </cell>
          <cell r="O97">
            <v>1109.5999999999999</v>
          </cell>
          <cell r="P97">
            <v>936.6</v>
          </cell>
          <cell r="Q97">
            <v>999.5</v>
          </cell>
          <cell r="R97">
            <v>1100.0999999999999</v>
          </cell>
          <cell r="S97">
            <v>1347</v>
          </cell>
          <cell r="T97">
            <v>1283.5999999999999</v>
          </cell>
          <cell r="U97">
            <v>1301</v>
          </cell>
          <cell r="V97">
            <v>1277.0999999999999</v>
          </cell>
          <cell r="W97">
            <v>1405.8</v>
          </cell>
          <cell r="X97">
            <v>1301.4000000000001</v>
          </cell>
          <cell r="Y97">
            <v>1281.0999999999999</v>
          </cell>
          <cell r="Z97">
            <v>1457.1</v>
          </cell>
          <cell r="AA97">
            <v>1723.1</v>
          </cell>
          <cell r="AB97">
            <v>1464.8</v>
          </cell>
          <cell r="AC97">
            <v>1667.6</v>
          </cell>
          <cell r="AD97">
            <v>1478.7</v>
          </cell>
          <cell r="AE97">
            <v>1881.8</v>
          </cell>
          <cell r="AF97">
            <v>0</v>
          </cell>
          <cell r="AG97">
            <v>0</v>
          </cell>
          <cell r="AH97">
            <v>0</v>
          </cell>
          <cell r="AI97">
            <v>-68.2</v>
          </cell>
          <cell r="AJ97">
            <v>-84.3</v>
          </cell>
          <cell r="AK97">
            <v>-74.8</v>
          </cell>
          <cell r="AL97">
            <v>-56.1</v>
          </cell>
          <cell r="AM97">
            <v>-124.3</v>
          </cell>
          <cell r="AN97">
            <v>-74.2</v>
          </cell>
          <cell r="AO97">
            <v>0</v>
          </cell>
          <cell r="AP97">
            <v>-78.2</v>
          </cell>
          <cell r="AQ97">
            <v>-116.7</v>
          </cell>
          <cell r="AR97">
            <v>-93.1</v>
          </cell>
          <cell r="AS97">
            <v>-96.3</v>
          </cell>
          <cell r="AT97">
            <v>-107.2</v>
          </cell>
          <cell r="AU97">
            <v>-121.4</v>
          </cell>
          <cell r="AV97">
            <v>-119.1</v>
          </cell>
          <cell r="AW97">
            <v>-117.7</v>
          </cell>
          <cell r="AX97">
            <v>-116.6</v>
          </cell>
          <cell r="AY97">
            <v>-136.5</v>
          </cell>
          <cell r="AZ97">
            <v>-130.80000000000001</v>
          </cell>
          <cell r="BA97">
            <v>-120.5</v>
          </cell>
          <cell r="BB97">
            <v>-139.1</v>
          </cell>
          <cell r="BC97">
            <v>-163.9</v>
          </cell>
          <cell r="BD97">
            <v>-128.30000000000001</v>
          </cell>
          <cell r="BE97">
            <v>-145.1</v>
          </cell>
          <cell r="BF97">
            <v>0</v>
          </cell>
          <cell r="BG97">
            <v>-113.1</v>
          </cell>
          <cell r="BH97">
            <v>0</v>
          </cell>
          <cell r="BI97">
            <v>0</v>
          </cell>
          <cell r="BJ97">
            <v>0</v>
          </cell>
          <cell r="BK97">
            <v>-147.6</v>
          </cell>
          <cell r="BL97">
            <v>-137.1</v>
          </cell>
          <cell r="BM97">
            <v>-158.5</v>
          </cell>
          <cell r="BN97">
            <v>-148.5</v>
          </cell>
          <cell r="BO97">
            <v>-179.9</v>
          </cell>
          <cell r="BP97">
            <v>-149.80000000000001</v>
          </cell>
          <cell r="BQ97">
            <v>-183.6</v>
          </cell>
          <cell r="BR97">
            <v>-260</v>
          </cell>
          <cell r="BS97">
            <v>-163.5</v>
          </cell>
          <cell r="BT97">
            <v>-163.30000000000001</v>
          </cell>
          <cell r="BU97">
            <v>-169.4</v>
          </cell>
          <cell r="BV97">
            <v>-177.6</v>
          </cell>
          <cell r="BW97">
            <v>-189.6</v>
          </cell>
          <cell r="BX97">
            <v>-189.4</v>
          </cell>
          <cell r="BY97">
            <v>-206.3</v>
          </cell>
          <cell r="BZ97">
            <v>-200.5</v>
          </cell>
          <cell r="CA97">
            <v>-217.1</v>
          </cell>
          <cell r="CB97">
            <v>-191</v>
          </cell>
          <cell r="CC97">
            <v>-211.8</v>
          </cell>
          <cell r="CD97">
            <v>-224.2</v>
          </cell>
          <cell r="CE97">
            <v>-221.9</v>
          </cell>
          <cell r="CF97">
            <v>-213</v>
          </cell>
          <cell r="CG97">
            <v>-255.7</v>
          </cell>
          <cell r="CH97">
            <v>-258.8</v>
          </cell>
          <cell r="CI97">
            <v>-274.10000000000002</v>
          </cell>
          <cell r="CJ97">
            <v>0</v>
          </cell>
          <cell r="CK97">
            <v>0</v>
          </cell>
          <cell r="CL97">
            <v>0</v>
          </cell>
          <cell r="CM97">
            <v>-68.900000000000006</v>
          </cell>
          <cell r="CN97">
            <v>-92.7</v>
          </cell>
          <cell r="CO97">
            <v>-8</v>
          </cell>
          <cell r="CP97">
            <v>-64.2</v>
          </cell>
          <cell r="CQ97">
            <v>-7.8</v>
          </cell>
          <cell r="CR97">
            <v>7.6</v>
          </cell>
          <cell r="CS97">
            <v>11.7</v>
          </cell>
          <cell r="CT97">
            <v>120.1</v>
          </cell>
          <cell r="CU97">
            <v>-1.4</v>
          </cell>
          <cell r="CV97">
            <v>96</v>
          </cell>
          <cell r="CW97">
            <v>130.80000000000001</v>
          </cell>
          <cell r="CX97">
            <v>109.6</v>
          </cell>
          <cell r="CY97">
            <v>-39.6</v>
          </cell>
          <cell r="CZ97">
            <v>-1.4</v>
          </cell>
          <cell r="DA97">
            <v>36.200000000000003</v>
          </cell>
          <cell r="DB97">
            <v>94.6</v>
          </cell>
          <cell r="DC97">
            <v>-34</v>
          </cell>
          <cell r="DD97">
            <v>-7.2</v>
          </cell>
          <cell r="DE97">
            <v>150.4</v>
          </cell>
          <cell r="DF97">
            <v>57.1</v>
          </cell>
          <cell r="DG97">
            <v>-2.7</v>
          </cell>
          <cell r="DH97">
            <v>40</v>
          </cell>
          <cell r="DI97">
            <v>98.3</v>
          </cell>
          <cell r="DJ97">
            <v>50.1</v>
          </cell>
          <cell r="DK97">
            <v>-211.1</v>
          </cell>
          <cell r="DL97">
            <v>0</v>
          </cell>
          <cell r="DM97">
            <v>0</v>
          </cell>
          <cell r="DN97">
            <v>0</v>
          </cell>
          <cell r="DO97">
            <v>0</v>
          </cell>
          <cell r="DP97">
            <v>0</v>
          </cell>
          <cell r="DQ97">
            <v>0</v>
          </cell>
          <cell r="DR97">
            <v>0</v>
          </cell>
          <cell r="DS97">
            <v>0</v>
          </cell>
          <cell r="DT97">
            <v>0</v>
          </cell>
          <cell r="DU97">
            <v>0</v>
          </cell>
          <cell r="DV97">
            <v>0</v>
          </cell>
          <cell r="DW97">
            <v>-136.6</v>
          </cell>
          <cell r="DX97">
            <v>-97.8</v>
          </cell>
          <cell r="DY97">
            <v>-133.9</v>
          </cell>
          <cell r="DZ97">
            <v>-155.6</v>
          </cell>
          <cell r="EA97">
            <v>-170.3</v>
          </cell>
          <cell r="EB97">
            <v>-156.6</v>
          </cell>
          <cell r="EC97">
            <v>-198.7</v>
          </cell>
          <cell r="ED97">
            <v>-176</v>
          </cell>
          <cell r="EE97">
            <v>-211.3</v>
          </cell>
          <cell r="EF97">
            <v>-173.5</v>
          </cell>
          <cell r="EG97">
            <v>-204.6</v>
          </cell>
          <cell r="EH97">
            <v>-217.3</v>
          </cell>
          <cell r="EI97">
            <v>-211.1</v>
          </cell>
          <cell r="EJ97">
            <v>-179</v>
          </cell>
          <cell r="EK97">
            <v>-246</v>
          </cell>
          <cell r="EL97">
            <v>-254.2</v>
          </cell>
          <cell r="EM97">
            <v>-247.4</v>
          </cell>
          <cell r="EN97">
            <v>0</v>
          </cell>
          <cell r="EO97">
            <v>0</v>
          </cell>
          <cell r="EP97">
            <v>0</v>
          </cell>
          <cell r="EQ97">
            <v>-74</v>
          </cell>
          <cell r="ER97">
            <v>-67.8</v>
          </cell>
          <cell r="ES97">
            <v>-71.599999999999994</v>
          </cell>
          <cell r="ET97">
            <v>-87.1</v>
          </cell>
          <cell r="EU97">
            <v>-101.8</v>
          </cell>
          <cell r="EV97">
            <v>-75.099999999999994</v>
          </cell>
          <cell r="EW97">
            <v>-82.7</v>
          </cell>
          <cell r="EX97">
            <v>-82.5</v>
          </cell>
          <cell r="EY97">
            <v>-112.3</v>
          </cell>
          <cell r="EZ97">
            <v>-98.3</v>
          </cell>
          <cell r="FA97">
            <v>-103.7</v>
          </cell>
          <cell r="FB97">
            <v>-112.9</v>
          </cell>
          <cell r="FC97">
            <v>-108.7</v>
          </cell>
          <cell r="FD97">
            <v>-114.7</v>
          </cell>
          <cell r="FE97">
            <v>-119.3</v>
          </cell>
          <cell r="FF97">
            <v>-117</v>
          </cell>
          <cell r="FG97">
            <v>-138.1</v>
          </cell>
          <cell r="FH97">
            <v>-125.5</v>
          </cell>
          <cell r="FI97">
            <v>-134.5</v>
          </cell>
          <cell r="FJ97">
            <v>-145.5</v>
          </cell>
          <cell r="FK97">
            <v>-154.19999999999999</v>
          </cell>
          <cell r="FL97">
            <v>-146.6</v>
          </cell>
          <cell r="FM97">
            <v>-146.80000000000001</v>
          </cell>
          <cell r="FN97">
            <v>-169.8</v>
          </cell>
          <cell r="FO97">
            <v>-171.6</v>
          </cell>
          <cell r="FP97">
            <v>0</v>
          </cell>
          <cell r="FQ97">
            <v>0</v>
          </cell>
          <cell r="FR97">
            <v>0</v>
          </cell>
          <cell r="FS97">
            <v>-259.10000000000002</v>
          </cell>
          <cell r="FT97">
            <v>-235.7</v>
          </cell>
          <cell r="FU97">
            <v>-288.3</v>
          </cell>
          <cell r="FV97">
            <v>-278.39999999999998</v>
          </cell>
          <cell r="FW97">
            <v>-298</v>
          </cell>
          <cell r="FX97">
            <v>-267.8</v>
          </cell>
          <cell r="FY97">
            <v>-291.60000000000002</v>
          </cell>
          <cell r="FZ97">
            <v>-345.5</v>
          </cell>
          <cell r="GA97">
            <v>-386.8</v>
          </cell>
          <cell r="GB97">
            <v>-421.2</v>
          </cell>
          <cell r="GC97">
            <v>-447.8</v>
          </cell>
          <cell r="GD97">
            <v>-474</v>
          </cell>
          <cell r="GE97">
            <v>-527.5</v>
          </cell>
          <cell r="GF97">
            <v>-496.5</v>
          </cell>
          <cell r="GG97">
            <v>-513.79999999999995</v>
          </cell>
          <cell r="GH97">
            <v>-532.29999999999995</v>
          </cell>
          <cell r="GI97">
            <v>-500.9</v>
          </cell>
          <cell r="GJ97">
            <v>-489.5</v>
          </cell>
          <cell r="GK97">
            <v>-559.20000000000005</v>
          </cell>
          <cell r="GL97">
            <v>-573.5</v>
          </cell>
          <cell r="GM97">
            <v>-758.90000000000009</v>
          </cell>
          <cell r="GN97">
            <v>-642.4</v>
          </cell>
          <cell r="GO97">
            <v>-736.2</v>
          </cell>
          <cell r="GP97">
            <v>-608.4</v>
          </cell>
          <cell r="GQ97">
            <v>-504.6</v>
          </cell>
          <cell r="GR97">
            <v>0</v>
          </cell>
          <cell r="GS97">
            <v>0</v>
          </cell>
          <cell r="GT97">
            <v>0</v>
          </cell>
          <cell r="GU97">
            <v>-54.9</v>
          </cell>
          <cell r="GV97">
            <v>-44.9</v>
          </cell>
          <cell r="GW97">
            <v>-44.7</v>
          </cell>
          <cell r="GX97">
            <v>-48.6</v>
          </cell>
          <cell r="GY97">
            <v>-42.7</v>
          </cell>
          <cell r="GZ97">
            <v>-49.1</v>
          </cell>
          <cell r="HA97">
            <v>-44.7</v>
          </cell>
          <cell r="HB97">
            <v>-58.5</v>
          </cell>
          <cell r="HC97">
            <v>-55.9</v>
          </cell>
          <cell r="HD97">
            <v>-62.7</v>
          </cell>
          <cell r="HE97">
            <v>-60.7</v>
          </cell>
          <cell r="HF97">
            <v>-62.9</v>
          </cell>
          <cell r="HG97">
            <v>-65</v>
          </cell>
          <cell r="HH97">
            <v>-66.5</v>
          </cell>
          <cell r="HI97">
            <v>-58.2</v>
          </cell>
          <cell r="HJ97">
            <v>-60.2</v>
          </cell>
          <cell r="HK97">
            <v>-63.4</v>
          </cell>
          <cell r="HL97">
            <v>-62.6</v>
          </cell>
          <cell r="HM97">
            <v>-64.400000000000006</v>
          </cell>
          <cell r="HN97">
            <v>-65</v>
          </cell>
          <cell r="HO97">
            <v>-71.2</v>
          </cell>
          <cell r="HP97">
            <v>-66.5</v>
          </cell>
          <cell r="HQ97">
            <v>-65.7</v>
          </cell>
          <cell r="HR97">
            <v>-67.7</v>
          </cell>
          <cell r="HS97">
            <v>-78.5</v>
          </cell>
          <cell r="HT97">
            <v>0</v>
          </cell>
          <cell r="HU97">
            <v>0</v>
          </cell>
          <cell r="HV97">
            <v>0</v>
          </cell>
          <cell r="HW97">
            <v>0</v>
          </cell>
          <cell r="HX97">
            <v>0</v>
          </cell>
          <cell r="HY97">
            <v>0</v>
          </cell>
          <cell r="HZ97">
            <v>0</v>
          </cell>
          <cell r="IA97">
            <v>0</v>
          </cell>
          <cell r="IB97">
            <v>0</v>
          </cell>
          <cell r="IC97">
            <v>0</v>
          </cell>
          <cell r="ID97">
            <v>0</v>
          </cell>
          <cell r="IE97">
            <v>0</v>
          </cell>
          <cell r="IF97">
            <v>0</v>
          </cell>
          <cell r="IG97">
            <v>0</v>
          </cell>
          <cell r="IH97">
            <v>0</v>
          </cell>
          <cell r="II97">
            <v>0</v>
          </cell>
          <cell r="IJ97">
            <v>0</v>
          </cell>
          <cell r="IK97">
            <v>0</v>
          </cell>
          <cell r="IL97">
            <v>0</v>
          </cell>
          <cell r="IM97">
            <v>0</v>
          </cell>
          <cell r="IN97">
            <v>0</v>
          </cell>
          <cell r="IO97">
            <v>0</v>
          </cell>
          <cell r="IP97">
            <v>0</v>
          </cell>
          <cell r="IQ97">
            <v>0</v>
          </cell>
          <cell r="IR97">
            <v>0</v>
          </cell>
          <cell r="IS97">
            <v>0</v>
          </cell>
          <cell r="IT97">
            <v>0</v>
          </cell>
          <cell r="IU97">
            <v>0</v>
          </cell>
        </row>
        <row r="98">
          <cell r="A98" t="str">
            <v>LANCI IN</v>
          </cell>
          <cell r="B98" t="str">
            <v>Lanco Infratech</v>
          </cell>
          <cell r="C98" t="str">
            <v>Construction</v>
          </cell>
          <cell r="D98">
            <v>0</v>
          </cell>
          <cell r="E98">
            <v>0</v>
          </cell>
          <cell r="F98">
            <v>0</v>
          </cell>
          <cell r="G98">
            <v>0</v>
          </cell>
          <cell r="H98">
            <v>0</v>
          </cell>
          <cell r="I98">
            <v>0</v>
          </cell>
          <cell r="J98">
            <v>0</v>
          </cell>
          <cell r="K98">
            <v>0</v>
          </cell>
          <cell r="L98">
            <v>0</v>
          </cell>
          <cell r="M98">
            <v>0</v>
          </cell>
          <cell r="N98">
            <v>0</v>
          </cell>
          <cell r="O98">
            <v>0</v>
          </cell>
          <cell r="P98">
            <v>0</v>
          </cell>
          <cell r="Q98">
            <v>0</v>
          </cell>
          <cell r="R98">
            <v>0</v>
          </cell>
          <cell r="S98">
            <v>962.85</v>
          </cell>
          <cell r="T98">
            <v>2512.2200000000003</v>
          </cell>
          <cell r="U98">
            <v>4357.3</v>
          </cell>
          <cell r="V98">
            <v>4233.58</v>
          </cell>
          <cell r="W98">
            <v>4894.7</v>
          </cell>
          <cell r="X98">
            <v>5741.4210000000003</v>
          </cell>
          <cell r="Y98">
            <v>6005.6589999999997</v>
          </cell>
          <cell r="Z98">
            <v>7483.95</v>
          </cell>
          <cell r="AA98">
            <v>13181.54</v>
          </cell>
          <cell r="AB98">
            <v>9139.35</v>
          </cell>
          <cell r="AC98">
            <v>12789.707</v>
          </cell>
          <cell r="AD98">
            <v>18202.309000000001</v>
          </cell>
          <cell r="AE98">
            <v>20561.255000000001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O98">
            <v>0</v>
          </cell>
          <cell r="AP98">
            <v>0</v>
          </cell>
          <cell r="AQ98">
            <v>0</v>
          </cell>
          <cell r="AR98">
            <v>0</v>
          </cell>
          <cell r="AS98">
            <v>0</v>
          </cell>
          <cell r="AT98">
            <v>0</v>
          </cell>
          <cell r="AU98">
            <v>0</v>
          </cell>
          <cell r="AV98">
            <v>0</v>
          </cell>
          <cell r="AW98">
            <v>0</v>
          </cell>
          <cell r="AX98">
            <v>0</v>
          </cell>
          <cell r="AY98">
            <v>0</v>
          </cell>
          <cell r="AZ98">
            <v>0</v>
          </cell>
          <cell r="BA98">
            <v>0</v>
          </cell>
          <cell r="BB98">
            <v>0</v>
          </cell>
          <cell r="BC98">
            <v>0</v>
          </cell>
          <cell r="BD98">
            <v>0</v>
          </cell>
          <cell r="BE98">
            <v>0</v>
          </cell>
          <cell r="BF98">
            <v>0</v>
          </cell>
          <cell r="BG98">
            <v>0</v>
          </cell>
          <cell r="BH98">
            <v>0</v>
          </cell>
          <cell r="BI98">
            <v>0</v>
          </cell>
          <cell r="BJ98">
            <v>0</v>
          </cell>
          <cell r="BK98">
            <v>0</v>
          </cell>
          <cell r="BL98">
            <v>0</v>
          </cell>
          <cell r="BM98">
            <v>0</v>
          </cell>
          <cell r="BN98">
            <v>0</v>
          </cell>
          <cell r="BO98">
            <v>0</v>
          </cell>
          <cell r="BP98">
            <v>0</v>
          </cell>
          <cell r="BQ98">
            <v>0</v>
          </cell>
          <cell r="BR98">
            <v>0</v>
          </cell>
          <cell r="BS98">
            <v>0</v>
          </cell>
          <cell r="BT98">
            <v>0</v>
          </cell>
          <cell r="BU98">
            <v>0</v>
          </cell>
          <cell r="BV98">
            <v>0</v>
          </cell>
          <cell r="BW98">
            <v>-867.63</v>
          </cell>
          <cell r="BX98">
            <v>-1639.8000000000002</v>
          </cell>
          <cell r="BY98">
            <v>-3064.01</v>
          </cell>
          <cell r="BZ98">
            <v>-3241.01</v>
          </cell>
          <cell r="CA98">
            <v>-3275.52</v>
          </cell>
          <cell r="CB98">
            <v>-4369.6080000000002</v>
          </cell>
          <cell r="CC98">
            <v>-4535.0219999999999</v>
          </cell>
          <cell r="CD98">
            <v>-5169.8999999999996</v>
          </cell>
          <cell r="CE98">
            <v>-9677.7899999999991</v>
          </cell>
          <cell r="CF98">
            <v>-6670.9249999999993</v>
          </cell>
          <cell r="CG98">
            <v>-10024.218000000001</v>
          </cell>
          <cell r="CH98">
            <v>-15110.597000000002</v>
          </cell>
          <cell r="CI98">
            <v>-16755.989999999998</v>
          </cell>
          <cell r="CJ98">
            <v>0</v>
          </cell>
          <cell r="CK98">
            <v>0</v>
          </cell>
          <cell r="CL98">
            <v>0</v>
          </cell>
          <cell r="CM98">
            <v>0</v>
          </cell>
          <cell r="CN98">
            <v>0</v>
          </cell>
          <cell r="CO98">
            <v>0</v>
          </cell>
          <cell r="CP98">
            <v>0</v>
          </cell>
          <cell r="CQ98">
            <v>0</v>
          </cell>
          <cell r="CR98">
            <v>0</v>
          </cell>
          <cell r="CS98">
            <v>0</v>
          </cell>
          <cell r="CT98">
            <v>0</v>
          </cell>
          <cell r="CU98">
            <v>0</v>
          </cell>
          <cell r="CV98">
            <v>0</v>
          </cell>
          <cell r="CW98">
            <v>0</v>
          </cell>
          <cell r="CX98">
            <v>0</v>
          </cell>
          <cell r="CY98">
            <v>0</v>
          </cell>
          <cell r="CZ98">
            <v>0</v>
          </cell>
          <cell r="DA98">
            <v>0</v>
          </cell>
          <cell r="DB98">
            <v>0</v>
          </cell>
          <cell r="DC98">
            <v>0</v>
          </cell>
          <cell r="DD98">
            <v>0</v>
          </cell>
          <cell r="DE98">
            <v>0</v>
          </cell>
          <cell r="DF98">
            <v>0</v>
          </cell>
          <cell r="DG98">
            <v>0</v>
          </cell>
          <cell r="DH98">
            <v>0</v>
          </cell>
          <cell r="DI98">
            <v>0</v>
          </cell>
          <cell r="DJ98">
            <v>0</v>
          </cell>
          <cell r="DK98">
            <v>0</v>
          </cell>
          <cell r="DL98">
            <v>0</v>
          </cell>
          <cell r="DM98">
            <v>0</v>
          </cell>
          <cell r="DN98">
            <v>0</v>
          </cell>
          <cell r="DO98">
            <v>0</v>
          </cell>
          <cell r="DP98">
            <v>0</v>
          </cell>
          <cell r="DQ98">
            <v>0</v>
          </cell>
          <cell r="DR98">
            <v>0</v>
          </cell>
          <cell r="DS98">
            <v>0</v>
          </cell>
          <cell r="DT98">
            <v>0</v>
          </cell>
          <cell r="DU98">
            <v>0</v>
          </cell>
          <cell r="DV98">
            <v>0</v>
          </cell>
          <cell r="DW98">
            <v>0</v>
          </cell>
          <cell r="DX98">
            <v>0</v>
          </cell>
          <cell r="DY98">
            <v>0</v>
          </cell>
          <cell r="DZ98">
            <v>0</v>
          </cell>
          <cell r="EA98">
            <v>0</v>
          </cell>
          <cell r="EB98">
            <v>0</v>
          </cell>
          <cell r="EC98">
            <v>0</v>
          </cell>
          <cell r="ED98">
            <v>0</v>
          </cell>
          <cell r="EE98">
            <v>0</v>
          </cell>
          <cell r="EF98">
            <v>0</v>
          </cell>
          <cell r="EG98">
            <v>0</v>
          </cell>
          <cell r="EH98">
            <v>0</v>
          </cell>
          <cell r="EI98">
            <v>0</v>
          </cell>
          <cell r="EJ98">
            <v>0</v>
          </cell>
          <cell r="EK98">
            <v>0</v>
          </cell>
          <cell r="EL98">
            <v>0</v>
          </cell>
          <cell r="EM98">
            <v>0</v>
          </cell>
          <cell r="EN98">
            <v>0</v>
          </cell>
          <cell r="EO98">
            <v>0</v>
          </cell>
          <cell r="EP98">
            <v>0</v>
          </cell>
          <cell r="EQ98">
            <v>0</v>
          </cell>
          <cell r="ER98">
            <v>0</v>
          </cell>
          <cell r="ES98">
            <v>0</v>
          </cell>
          <cell r="ET98">
            <v>0</v>
          </cell>
          <cell r="EU98">
            <v>0</v>
          </cell>
          <cell r="EV98">
            <v>0</v>
          </cell>
          <cell r="EW98">
            <v>0</v>
          </cell>
          <cell r="EX98">
            <v>0</v>
          </cell>
          <cell r="EY98">
            <v>0</v>
          </cell>
          <cell r="EZ98">
            <v>0</v>
          </cell>
          <cell r="FA98">
            <v>0</v>
          </cell>
          <cell r="FB98">
            <v>0</v>
          </cell>
          <cell r="FC98">
            <v>-8.99</v>
          </cell>
          <cell r="FD98">
            <v>-30.61</v>
          </cell>
          <cell r="FE98">
            <v>-64.040000000000006</v>
          </cell>
          <cell r="FF98">
            <v>-63.28</v>
          </cell>
          <cell r="FG98">
            <v>-77.3</v>
          </cell>
          <cell r="FH98">
            <v>-162.77000000000001</v>
          </cell>
          <cell r="FI98">
            <v>-178.03</v>
          </cell>
          <cell r="FJ98">
            <v>-240.9</v>
          </cell>
          <cell r="FK98">
            <v>-300.95</v>
          </cell>
          <cell r="FL98">
            <v>-456.83800000000002</v>
          </cell>
          <cell r="FM98">
            <v>-493.36900000000003</v>
          </cell>
          <cell r="FN98">
            <v>-531.01700000000005</v>
          </cell>
          <cell r="FO98">
            <v>-493.495</v>
          </cell>
          <cell r="FP98">
            <v>0</v>
          </cell>
          <cell r="FQ98">
            <v>0</v>
          </cell>
          <cell r="FR98">
            <v>0</v>
          </cell>
          <cell r="FS98">
            <v>0</v>
          </cell>
          <cell r="FT98">
            <v>0</v>
          </cell>
          <cell r="FU98">
            <v>0</v>
          </cell>
          <cell r="FV98">
            <v>0</v>
          </cell>
          <cell r="FW98">
            <v>0</v>
          </cell>
          <cell r="FX98">
            <v>0</v>
          </cell>
          <cell r="FY98">
            <v>0</v>
          </cell>
          <cell r="FZ98">
            <v>0</v>
          </cell>
          <cell r="GA98">
            <v>0</v>
          </cell>
          <cell r="GB98">
            <v>0</v>
          </cell>
          <cell r="GC98">
            <v>0</v>
          </cell>
          <cell r="GD98">
            <v>0</v>
          </cell>
          <cell r="GE98">
            <v>-5.39</v>
          </cell>
          <cell r="GF98">
            <v>-58.91</v>
          </cell>
          <cell r="GG98">
            <v>-71.81</v>
          </cell>
          <cell r="GH98">
            <v>-42.54</v>
          </cell>
          <cell r="GI98">
            <v>-230.8</v>
          </cell>
          <cell r="GJ98">
            <v>-79.709999999999994</v>
          </cell>
          <cell r="GK98">
            <v>-129.61000000000001</v>
          </cell>
          <cell r="GL98">
            <v>-314.92</v>
          </cell>
          <cell r="GM98">
            <v>-221.53</v>
          </cell>
          <cell r="GN98">
            <v>-497.91399999999999</v>
          </cell>
          <cell r="GO98">
            <v>-293.43299999999999</v>
          </cell>
          <cell r="GP98">
            <v>-473.226</v>
          </cell>
          <cell r="GQ98">
            <v>-270.173</v>
          </cell>
          <cell r="GR98">
            <v>0</v>
          </cell>
          <cell r="GS98">
            <v>0</v>
          </cell>
          <cell r="GT98">
            <v>0</v>
          </cell>
          <cell r="GU98">
            <v>0</v>
          </cell>
          <cell r="GV98">
            <v>0</v>
          </cell>
          <cell r="GW98">
            <v>0</v>
          </cell>
          <cell r="GX98">
            <v>0</v>
          </cell>
          <cell r="GY98">
            <v>0</v>
          </cell>
          <cell r="GZ98">
            <v>0</v>
          </cell>
          <cell r="HA98">
            <v>0</v>
          </cell>
          <cell r="HB98">
            <v>0</v>
          </cell>
          <cell r="HC98">
            <v>0</v>
          </cell>
          <cell r="HD98">
            <v>0</v>
          </cell>
          <cell r="HE98">
            <v>0</v>
          </cell>
          <cell r="HF98">
            <v>0</v>
          </cell>
          <cell r="HG98">
            <v>-4.33</v>
          </cell>
          <cell r="HH98">
            <v>-110.97</v>
          </cell>
          <cell r="HI98">
            <v>-183.59</v>
          </cell>
          <cell r="HJ98">
            <v>-180.97</v>
          </cell>
          <cell r="HK98">
            <v>-180.11</v>
          </cell>
          <cell r="HL98">
            <v>-166.21000000000004</v>
          </cell>
          <cell r="HM98">
            <v>-168.7</v>
          </cell>
          <cell r="HN98">
            <v>-212.77</v>
          </cell>
          <cell r="HO98">
            <v>-228.06</v>
          </cell>
          <cell r="HP98">
            <v>-208.255</v>
          </cell>
          <cell r="HQ98">
            <v>-240.619</v>
          </cell>
          <cell r="HR98">
            <v>-294.70100000000002</v>
          </cell>
          <cell r="HS98">
            <v>-329.815</v>
          </cell>
          <cell r="HT98">
            <v>0</v>
          </cell>
          <cell r="HU98">
            <v>0</v>
          </cell>
          <cell r="HV98">
            <v>0</v>
          </cell>
          <cell r="HW98">
            <v>0</v>
          </cell>
          <cell r="HX98">
            <v>0</v>
          </cell>
          <cell r="HY98">
            <v>0</v>
          </cell>
          <cell r="HZ98">
            <v>0</v>
          </cell>
          <cell r="IA98">
            <v>0</v>
          </cell>
          <cell r="IB98">
            <v>0</v>
          </cell>
          <cell r="IC98">
            <v>0</v>
          </cell>
          <cell r="ID98">
            <v>0</v>
          </cell>
          <cell r="IE98">
            <v>0</v>
          </cell>
          <cell r="IF98">
            <v>0</v>
          </cell>
          <cell r="IG98">
            <v>0</v>
          </cell>
          <cell r="IH98">
            <v>0</v>
          </cell>
          <cell r="II98">
            <v>0</v>
          </cell>
          <cell r="IJ98">
            <v>0</v>
          </cell>
          <cell r="IK98">
            <v>0</v>
          </cell>
          <cell r="IL98">
            <v>0</v>
          </cell>
          <cell r="IM98">
            <v>0</v>
          </cell>
          <cell r="IN98">
            <v>0</v>
          </cell>
          <cell r="IO98">
            <v>0</v>
          </cell>
          <cell r="IP98">
            <v>0</v>
          </cell>
          <cell r="IQ98">
            <v>0</v>
          </cell>
          <cell r="IR98">
            <v>0</v>
          </cell>
          <cell r="IS98">
            <v>0</v>
          </cell>
          <cell r="IT98">
            <v>0</v>
          </cell>
          <cell r="IU98">
            <v>0</v>
          </cell>
        </row>
        <row r="99">
          <cell r="A99" t="str">
            <v>JMCP IN</v>
          </cell>
          <cell r="B99" t="str">
            <v>JMC Projects India</v>
          </cell>
          <cell r="C99" t="str">
            <v>Construction</v>
          </cell>
          <cell r="D99">
            <v>0</v>
          </cell>
          <cell r="E99">
            <v>0</v>
          </cell>
          <cell r="F99">
            <v>0</v>
          </cell>
          <cell r="G99">
            <v>0</v>
          </cell>
          <cell r="H99">
            <v>441.52</v>
          </cell>
          <cell r="I99">
            <v>395.13</v>
          </cell>
          <cell r="J99">
            <v>467.45</v>
          </cell>
          <cell r="K99">
            <v>532.88</v>
          </cell>
          <cell r="L99">
            <v>521.62</v>
          </cell>
          <cell r="M99">
            <v>567.65</v>
          </cell>
          <cell r="N99">
            <v>665.27</v>
          </cell>
          <cell r="O99">
            <v>625.38</v>
          </cell>
          <cell r="P99">
            <v>568.88</v>
          </cell>
          <cell r="Q99">
            <v>553.58000000000004</v>
          </cell>
          <cell r="R99">
            <v>652.36</v>
          </cell>
          <cell r="S99">
            <v>767.6</v>
          </cell>
          <cell r="T99">
            <v>826.15</v>
          </cell>
          <cell r="U99">
            <v>1152.19</v>
          </cell>
          <cell r="V99">
            <v>1395.942</v>
          </cell>
          <cell r="W99">
            <v>1627.85</v>
          </cell>
          <cell r="X99">
            <v>1804.1</v>
          </cell>
          <cell r="Y99">
            <v>1844.8</v>
          </cell>
          <cell r="Z99">
            <v>2402.6</v>
          </cell>
          <cell r="AA99">
            <v>3098.3</v>
          </cell>
          <cell r="AB99">
            <v>3128.3</v>
          </cell>
          <cell r="AC99">
            <v>3233.9</v>
          </cell>
          <cell r="AD99">
            <v>3096.6</v>
          </cell>
          <cell r="AE99">
            <v>3662.7999999999997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O99">
            <v>0</v>
          </cell>
          <cell r="AP99">
            <v>0</v>
          </cell>
          <cell r="AQ99">
            <v>0</v>
          </cell>
          <cell r="AR99">
            <v>0</v>
          </cell>
          <cell r="AS99">
            <v>0</v>
          </cell>
          <cell r="AT99">
            <v>0</v>
          </cell>
          <cell r="AU99">
            <v>0</v>
          </cell>
          <cell r="AV99">
            <v>0</v>
          </cell>
          <cell r="AW99">
            <v>0</v>
          </cell>
          <cell r="AX99">
            <v>0</v>
          </cell>
          <cell r="AY99">
            <v>0</v>
          </cell>
          <cell r="AZ99">
            <v>0</v>
          </cell>
          <cell r="BA99">
            <v>0</v>
          </cell>
          <cell r="BB99">
            <v>0</v>
          </cell>
          <cell r="BC99">
            <v>0</v>
          </cell>
          <cell r="BD99">
            <v>0</v>
          </cell>
          <cell r="BE99">
            <v>0</v>
          </cell>
          <cell r="BF99">
            <v>0</v>
          </cell>
          <cell r="BG99">
            <v>0</v>
          </cell>
          <cell r="BH99">
            <v>0</v>
          </cell>
          <cell r="BI99">
            <v>0</v>
          </cell>
          <cell r="BJ99">
            <v>0</v>
          </cell>
          <cell r="BK99">
            <v>0</v>
          </cell>
          <cell r="BL99">
            <v>-232.108</v>
          </cell>
          <cell r="BM99">
            <v>-209.83099999999999</v>
          </cell>
          <cell r="BN99">
            <v>-248.751</v>
          </cell>
          <cell r="BO99">
            <v>-295.71499999999997</v>
          </cell>
          <cell r="BP99">
            <v>-272.14400000000001</v>
          </cell>
          <cell r="BQ99">
            <v>-270.09100000000001</v>
          </cell>
          <cell r="BR99">
            <v>-316.44600000000003</v>
          </cell>
          <cell r="BS99">
            <v>-346.13400000000001</v>
          </cell>
          <cell r="BT99">
            <v>-270.17899999999997</v>
          </cell>
          <cell r="BU99">
            <v>-264.72000000000003</v>
          </cell>
          <cell r="BV99">
            <v>-311.78899999999999</v>
          </cell>
          <cell r="BW99">
            <v>-398.87400000000002</v>
          </cell>
          <cell r="BX99">
            <v>-416.017</v>
          </cell>
          <cell r="BY99">
            <v>-668.91700000000003</v>
          </cell>
          <cell r="BZ99">
            <v>-819.96699999999998</v>
          </cell>
          <cell r="CA99">
            <v>-933.53300000000002</v>
          </cell>
          <cell r="CB99">
            <v>-968.9</v>
          </cell>
          <cell r="CC99">
            <v>-950.2</v>
          </cell>
          <cell r="CD99">
            <v>-1289.4000000000001</v>
          </cell>
          <cell r="CE99">
            <v>-971</v>
          </cell>
          <cell r="CF99">
            <v>-1487.4</v>
          </cell>
          <cell r="CG99">
            <v>-1473.9</v>
          </cell>
          <cell r="CH99">
            <v>-1355.6</v>
          </cell>
          <cell r="CI99">
            <v>-1474.6</v>
          </cell>
          <cell r="CJ99">
            <v>0</v>
          </cell>
          <cell r="CK99">
            <v>0</v>
          </cell>
          <cell r="CL99">
            <v>0</v>
          </cell>
          <cell r="CM99">
            <v>0</v>
          </cell>
          <cell r="CN99">
            <v>0</v>
          </cell>
          <cell r="CO99">
            <v>0</v>
          </cell>
          <cell r="CP99">
            <v>0</v>
          </cell>
          <cell r="CQ99">
            <v>0</v>
          </cell>
          <cell r="CR99">
            <v>0</v>
          </cell>
          <cell r="CS99">
            <v>0</v>
          </cell>
          <cell r="CT99">
            <v>0</v>
          </cell>
          <cell r="CU99">
            <v>0</v>
          </cell>
          <cell r="CV99">
            <v>0</v>
          </cell>
          <cell r="CW99">
            <v>0</v>
          </cell>
          <cell r="CX99">
            <v>0</v>
          </cell>
          <cell r="CY99">
            <v>0</v>
          </cell>
          <cell r="CZ99">
            <v>0</v>
          </cell>
          <cell r="DA99">
            <v>0</v>
          </cell>
          <cell r="DB99">
            <v>0</v>
          </cell>
          <cell r="DC99">
            <v>0</v>
          </cell>
          <cell r="DD99">
            <v>0</v>
          </cell>
          <cell r="DE99">
            <v>0</v>
          </cell>
          <cell r="DF99">
            <v>0</v>
          </cell>
          <cell r="DG99">
            <v>0</v>
          </cell>
          <cell r="DH99">
            <v>0</v>
          </cell>
          <cell r="DI99">
            <v>0</v>
          </cell>
          <cell r="DJ99">
            <v>0</v>
          </cell>
          <cell r="DK99">
            <v>0</v>
          </cell>
          <cell r="DL99">
            <v>0</v>
          </cell>
          <cell r="DM99">
            <v>0</v>
          </cell>
          <cell r="DN99">
            <v>0</v>
          </cell>
          <cell r="DO99">
            <v>0</v>
          </cell>
          <cell r="DP99">
            <v>0</v>
          </cell>
          <cell r="DQ99">
            <v>0</v>
          </cell>
          <cell r="DR99">
            <v>0</v>
          </cell>
          <cell r="DS99">
            <v>0</v>
          </cell>
          <cell r="DT99">
            <v>0</v>
          </cell>
          <cell r="DU99">
            <v>0</v>
          </cell>
          <cell r="DV99">
            <v>0</v>
          </cell>
          <cell r="DW99">
            <v>0</v>
          </cell>
          <cell r="DX99">
            <v>0</v>
          </cell>
          <cell r="DY99">
            <v>0</v>
          </cell>
          <cell r="DZ99">
            <v>0</v>
          </cell>
          <cell r="EA99">
            <v>0</v>
          </cell>
          <cell r="EB99">
            <v>0</v>
          </cell>
          <cell r="EC99">
            <v>0</v>
          </cell>
          <cell r="ED99">
            <v>0</v>
          </cell>
          <cell r="EE99">
            <v>0</v>
          </cell>
          <cell r="EF99">
            <v>0</v>
          </cell>
          <cell r="EG99">
            <v>0</v>
          </cell>
          <cell r="EH99">
            <v>0</v>
          </cell>
          <cell r="EI99">
            <v>0</v>
          </cell>
          <cell r="EJ99">
            <v>0</v>
          </cell>
          <cell r="EK99">
            <v>0</v>
          </cell>
          <cell r="EL99">
            <v>0</v>
          </cell>
          <cell r="EM99">
            <v>0</v>
          </cell>
          <cell r="EN99">
            <v>0</v>
          </cell>
          <cell r="EO99">
            <v>0</v>
          </cell>
          <cell r="EP99">
            <v>0</v>
          </cell>
          <cell r="EQ99">
            <v>0</v>
          </cell>
          <cell r="ER99">
            <v>-29.968</v>
          </cell>
          <cell r="ES99">
            <v>-31.678000000000001</v>
          </cell>
          <cell r="ET99">
            <v>-31.414000000000001</v>
          </cell>
          <cell r="EU99">
            <v>-35.042000000000002</v>
          </cell>
          <cell r="EV99">
            <v>-31.783000000000001</v>
          </cell>
          <cell r="EW99">
            <v>-35.685000000000002</v>
          </cell>
          <cell r="EX99">
            <v>-36.402000000000001</v>
          </cell>
          <cell r="EY99">
            <v>-41.62</v>
          </cell>
          <cell r="EZ99">
            <v>-43.49</v>
          </cell>
          <cell r="FA99">
            <v>-42.274000000000001</v>
          </cell>
          <cell r="FB99">
            <v>-45.905999999999999</v>
          </cell>
          <cell r="FC99">
            <v>-55.93</v>
          </cell>
          <cell r="FD99">
            <v>-62.994</v>
          </cell>
          <cell r="FE99">
            <v>-73.308999999999997</v>
          </cell>
          <cell r="FF99">
            <v>-74.662000000000006</v>
          </cell>
          <cell r="FG99">
            <v>-100.357</v>
          </cell>
          <cell r="FH99">
            <v>-109.8</v>
          </cell>
          <cell r="FI99">
            <v>-133.1</v>
          </cell>
          <cell r="FJ99">
            <v>-155.1</v>
          </cell>
          <cell r="FK99">
            <v>-208.9</v>
          </cell>
          <cell r="FL99">
            <v>-194.6</v>
          </cell>
          <cell r="FM99">
            <v>-226.5</v>
          </cell>
          <cell r="FN99">
            <v>-227.5</v>
          </cell>
          <cell r="FO99">
            <v>-238.2</v>
          </cell>
          <cell r="FP99">
            <v>0</v>
          </cell>
          <cell r="FQ99">
            <v>0</v>
          </cell>
          <cell r="FR99">
            <v>0</v>
          </cell>
          <cell r="FS99">
            <v>0</v>
          </cell>
          <cell r="FT99">
            <v>-151.761</v>
          </cell>
          <cell r="FU99">
            <v>-138.90899999999999</v>
          </cell>
          <cell r="FV99">
            <v>-172.93799999999999</v>
          </cell>
          <cell r="FW99">
            <v>-203.49200000000002</v>
          </cell>
          <cell r="FX99">
            <v>-176.65699999999998</v>
          </cell>
          <cell r="FY99">
            <v>-229.11799999999999</v>
          </cell>
          <cell r="FZ99">
            <v>-269.74599999999998</v>
          </cell>
          <cell r="GA99">
            <v>-317.05399999999997</v>
          </cell>
          <cell r="GB99">
            <v>-235.666</v>
          </cell>
          <cell r="GC99">
            <v>-218.238</v>
          </cell>
          <cell r="GD99">
            <v>-262.74400000000003</v>
          </cell>
          <cell r="GE99">
            <v>-274.82299999999998</v>
          </cell>
          <cell r="GF99">
            <v>-279.70400000000001</v>
          </cell>
          <cell r="GG99">
            <v>-329.78899999999999</v>
          </cell>
          <cell r="GH99">
            <v>-394.34299999999996</v>
          </cell>
          <cell r="GI99">
            <v>-468.738</v>
          </cell>
          <cell r="GJ99">
            <v>-603.79999999999995</v>
          </cell>
          <cell r="GK99">
            <v>-626</v>
          </cell>
          <cell r="GL99">
            <v>-781.9</v>
          </cell>
          <cell r="GM99">
            <v>-1684</v>
          </cell>
          <cell r="GN99">
            <v>-1241.3000000000002</v>
          </cell>
          <cell r="GO99">
            <v>-1310.6000000000001</v>
          </cell>
          <cell r="GP99">
            <v>-1307.7</v>
          </cell>
          <cell r="GQ99">
            <v>-1589.8</v>
          </cell>
          <cell r="GR99">
            <v>0</v>
          </cell>
          <cell r="GS99">
            <v>0</v>
          </cell>
          <cell r="GT99">
            <v>0</v>
          </cell>
          <cell r="GU99">
            <v>0</v>
          </cell>
          <cell r="GV99">
            <v>-7.8</v>
          </cell>
          <cell r="GW99">
            <v>-8.1</v>
          </cell>
          <cell r="GX99">
            <v>-7.52</v>
          </cell>
          <cell r="GY99">
            <v>-8.16</v>
          </cell>
          <cell r="GZ99">
            <v>-8.6999999999999993</v>
          </cell>
          <cell r="HA99">
            <v>-8.75</v>
          </cell>
          <cell r="HB99">
            <v>-8.99</v>
          </cell>
          <cell r="HC99">
            <v>-8.43</v>
          </cell>
          <cell r="HD99">
            <v>-9.11</v>
          </cell>
          <cell r="HE99">
            <v>-9.19</v>
          </cell>
          <cell r="HF99">
            <v>-9.34</v>
          </cell>
          <cell r="HG99">
            <v>-10.76</v>
          </cell>
          <cell r="HH99">
            <v>-15.41</v>
          </cell>
          <cell r="HI99">
            <v>-12.76</v>
          </cell>
          <cell r="HJ99">
            <v>-17.513999999999999</v>
          </cell>
          <cell r="HK99">
            <v>-22.966999999999999</v>
          </cell>
          <cell r="HL99">
            <v>-27</v>
          </cell>
          <cell r="HM99">
            <v>-34.1</v>
          </cell>
          <cell r="HN99">
            <v>-45</v>
          </cell>
          <cell r="HO99">
            <v>-59.5</v>
          </cell>
          <cell r="HP99">
            <v>-63.8</v>
          </cell>
          <cell r="HQ99">
            <v>-72.2</v>
          </cell>
          <cell r="HR99">
            <v>-77.3</v>
          </cell>
          <cell r="HS99">
            <v>-85</v>
          </cell>
          <cell r="HT99">
            <v>0</v>
          </cell>
          <cell r="HU99">
            <v>0</v>
          </cell>
          <cell r="HV99">
            <v>0</v>
          </cell>
          <cell r="HW99">
            <v>0</v>
          </cell>
          <cell r="HX99">
            <v>0</v>
          </cell>
          <cell r="HY99">
            <v>0</v>
          </cell>
          <cell r="HZ99">
            <v>0</v>
          </cell>
          <cell r="IA99">
            <v>0</v>
          </cell>
          <cell r="IB99">
            <v>0</v>
          </cell>
          <cell r="IC99">
            <v>0</v>
          </cell>
          <cell r="ID99">
            <v>0</v>
          </cell>
          <cell r="IE99">
            <v>0</v>
          </cell>
          <cell r="IF99">
            <v>0</v>
          </cell>
          <cell r="IG99">
            <v>0</v>
          </cell>
          <cell r="IH99">
            <v>0</v>
          </cell>
          <cell r="II99">
            <v>0</v>
          </cell>
          <cell r="IJ99">
            <v>0</v>
          </cell>
          <cell r="IK99">
            <v>0</v>
          </cell>
          <cell r="IL99">
            <v>0</v>
          </cell>
          <cell r="IM99">
            <v>0</v>
          </cell>
          <cell r="IN99">
            <v>0</v>
          </cell>
          <cell r="IO99">
            <v>0</v>
          </cell>
          <cell r="IP99">
            <v>0</v>
          </cell>
          <cell r="IQ99">
            <v>0</v>
          </cell>
          <cell r="IR99">
            <v>0</v>
          </cell>
          <cell r="IS99">
            <v>0</v>
          </cell>
          <cell r="IT99">
            <v>0</v>
          </cell>
          <cell r="IU99">
            <v>0</v>
          </cell>
        </row>
        <row r="100">
          <cell r="A100" t="str">
            <v>NJCC IN</v>
          </cell>
          <cell r="B100" t="str">
            <v>Nagarjuna Construction</v>
          </cell>
          <cell r="C100" t="str">
            <v>Construction</v>
          </cell>
          <cell r="D100">
            <v>1138.78</v>
          </cell>
          <cell r="E100">
            <v>1021.9</v>
          </cell>
          <cell r="F100">
            <v>1117.26</v>
          </cell>
          <cell r="G100">
            <v>1259.29</v>
          </cell>
          <cell r="H100">
            <v>1262.52</v>
          </cell>
          <cell r="I100">
            <v>1484.58</v>
          </cell>
          <cell r="J100">
            <v>1917.5</v>
          </cell>
          <cell r="K100">
            <v>2916.96</v>
          </cell>
          <cell r="L100">
            <v>2324.25</v>
          </cell>
          <cell r="M100">
            <v>2418.2600000000002</v>
          </cell>
          <cell r="N100">
            <v>2642.45</v>
          </cell>
          <cell r="O100">
            <v>4500</v>
          </cell>
          <cell r="P100">
            <v>3593.5</v>
          </cell>
          <cell r="Q100">
            <v>3682.28</v>
          </cell>
          <cell r="R100">
            <v>4724.38</v>
          </cell>
          <cell r="S100">
            <v>6404.48</v>
          </cell>
          <cell r="T100">
            <v>6517.43</v>
          </cell>
          <cell r="U100">
            <v>6516.57</v>
          </cell>
          <cell r="V100">
            <v>6997.7</v>
          </cell>
          <cell r="W100">
            <v>8678.7999999999993</v>
          </cell>
          <cell r="X100">
            <v>7622</v>
          </cell>
          <cell r="Y100">
            <v>6771.5</v>
          </cell>
          <cell r="Z100">
            <v>7795.1</v>
          </cell>
          <cell r="AA100">
            <v>12540.7</v>
          </cell>
          <cell r="AB100">
            <v>9709.39</v>
          </cell>
          <cell r="AC100">
            <v>10558.2</v>
          </cell>
          <cell r="AD100">
            <v>10265.9</v>
          </cell>
          <cell r="AE100">
            <v>10980.5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O100">
            <v>0</v>
          </cell>
          <cell r="AP100">
            <v>0</v>
          </cell>
          <cell r="AQ100">
            <v>0</v>
          </cell>
          <cell r="AR100">
            <v>0</v>
          </cell>
          <cell r="AS100">
            <v>0</v>
          </cell>
          <cell r="AT100">
            <v>0</v>
          </cell>
          <cell r="AU100">
            <v>0</v>
          </cell>
          <cell r="AV100">
            <v>0</v>
          </cell>
          <cell r="AW100">
            <v>0</v>
          </cell>
          <cell r="AX100">
            <v>0</v>
          </cell>
          <cell r="AY100">
            <v>0</v>
          </cell>
          <cell r="AZ100">
            <v>0</v>
          </cell>
          <cell r="BA100">
            <v>0</v>
          </cell>
          <cell r="BB100">
            <v>0</v>
          </cell>
          <cell r="BC100">
            <v>0</v>
          </cell>
          <cell r="BD100">
            <v>0</v>
          </cell>
          <cell r="BE100">
            <v>0</v>
          </cell>
          <cell r="BF100">
            <v>0</v>
          </cell>
          <cell r="BG100">
            <v>0</v>
          </cell>
          <cell r="BH100">
            <v>-344.62</v>
          </cell>
          <cell r="BI100">
            <v>-298.541</v>
          </cell>
          <cell r="BJ100">
            <v>-309.58299999999997</v>
          </cell>
          <cell r="BK100">
            <v>-257.2</v>
          </cell>
          <cell r="BL100">
            <v>-400.15199999999999</v>
          </cell>
          <cell r="BM100">
            <v>-578.54100000000005</v>
          </cell>
          <cell r="BN100">
            <v>-725.34500000000003</v>
          </cell>
          <cell r="BO100">
            <v>-1058.664</v>
          </cell>
          <cell r="BP100">
            <v>-927.50400000000002</v>
          </cell>
          <cell r="BQ100">
            <v>-883.29499999999996</v>
          </cell>
          <cell r="BR100">
            <v>-1059.473</v>
          </cell>
          <cell r="BS100">
            <v>-2346.6</v>
          </cell>
          <cell r="BT100">
            <v>-1360.1000000000001</v>
          </cell>
          <cell r="BU100">
            <v>-1122.3700000000001</v>
          </cell>
          <cell r="BV100">
            <v>-1724.7600000000002</v>
          </cell>
          <cell r="BW100">
            <v>-2173.4900000000002</v>
          </cell>
          <cell r="BX100">
            <v>-2394.77</v>
          </cell>
          <cell r="BY100">
            <v>-2618.88</v>
          </cell>
          <cell r="BZ100">
            <v>-2096.4300000000003</v>
          </cell>
          <cell r="CA100">
            <v>-2434.1999999999998</v>
          </cell>
          <cell r="CB100">
            <v>-5701.5999999999995</v>
          </cell>
          <cell r="CC100">
            <v>-2139.4</v>
          </cell>
          <cell r="CD100">
            <v>-2758.6000000000004</v>
          </cell>
          <cell r="CE100">
            <v>-4295</v>
          </cell>
          <cell r="CF100">
            <v>-2906.67</v>
          </cell>
          <cell r="CG100">
            <v>-3381.96</v>
          </cell>
          <cell r="CH100">
            <v>-3462.4</v>
          </cell>
          <cell r="CI100">
            <v>-3291.06</v>
          </cell>
          <cell r="CJ100">
            <v>-572.85299999999995</v>
          </cell>
          <cell r="CK100">
            <v>-469.58199999999999</v>
          </cell>
          <cell r="CL100">
            <v>-541.80200000000002</v>
          </cell>
          <cell r="CM100">
            <v>-696.94500000000005</v>
          </cell>
          <cell r="CN100">
            <v>-596.255</v>
          </cell>
          <cell r="CO100">
            <v>-588.798</v>
          </cell>
          <cell r="CP100">
            <v>-815.53800000000001</v>
          </cell>
          <cell r="CQ100">
            <v>-1041.0840000000001</v>
          </cell>
          <cell r="CR100">
            <v>-896.62900000000002</v>
          </cell>
          <cell r="CS100">
            <v>-999.36699999999996</v>
          </cell>
          <cell r="CT100">
            <v>-794.76</v>
          </cell>
          <cell r="CU100">
            <v>-1213.9000000000001</v>
          </cell>
          <cell r="CV100">
            <v>-1477</v>
          </cell>
          <cell r="CW100">
            <v>-1532.68</v>
          </cell>
          <cell r="CX100">
            <v>-1949.1</v>
          </cell>
          <cell r="CY100">
            <v>-2686.2</v>
          </cell>
          <cell r="CZ100">
            <v>-2618.15</v>
          </cell>
          <cell r="DA100">
            <v>-2171.61</v>
          </cell>
          <cell r="DB100">
            <v>-3044.48</v>
          </cell>
          <cell r="DC100">
            <v>-4294.8</v>
          </cell>
          <cell r="DD100">
            <v>0</v>
          </cell>
          <cell r="DE100">
            <v>-2599.9</v>
          </cell>
          <cell r="DF100">
            <v>0</v>
          </cell>
          <cell r="DG100">
            <v>-5390.1</v>
          </cell>
          <cell r="DH100">
            <v>-4196.6900000000005</v>
          </cell>
          <cell r="DI100">
            <v>-4373.3899999999994</v>
          </cell>
          <cell r="DJ100">
            <v>-4234.1000000000004</v>
          </cell>
          <cell r="DK100">
            <v>-5202.8</v>
          </cell>
          <cell r="DL100">
            <v>0</v>
          </cell>
          <cell r="DM100">
            <v>0</v>
          </cell>
          <cell r="DN100">
            <v>0</v>
          </cell>
          <cell r="DO100">
            <v>0</v>
          </cell>
          <cell r="DP100">
            <v>0</v>
          </cell>
          <cell r="DQ100">
            <v>0</v>
          </cell>
          <cell r="DR100">
            <v>0</v>
          </cell>
          <cell r="DS100">
            <v>0</v>
          </cell>
          <cell r="DT100">
            <v>0</v>
          </cell>
          <cell r="DU100">
            <v>0</v>
          </cell>
          <cell r="DV100">
            <v>0</v>
          </cell>
          <cell r="DW100">
            <v>0</v>
          </cell>
          <cell r="DX100">
            <v>0</v>
          </cell>
          <cell r="DY100">
            <v>0</v>
          </cell>
          <cell r="DZ100">
            <v>0</v>
          </cell>
          <cell r="EA100">
            <v>0</v>
          </cell>
          <cell r="EB100">
            <v>0</v>
          </cell>
          <cell r="EC100">
            <v>0</v>
          </cell>
          <cell r="ED100">
            <v>0</v>
          </cell>
          <cell r="EE100">
            <v>0</v>
          </cell>
          <cell r="EF100">
            <v>0</v>
          </cell>
          <cell r="EG100">
            <v>0</v>
          </cell>
          <cell r="EH100">
            <v>0</v>
          </cell>
          <cell r="EI100">
            <v>0</v>
          </cell>
          <cell r="EJ100">
            <v>0</v>
          </cell>
          <cell r="EK100">
            <v>0</v>
          </cell>
          <cell r="EL100">
            <v>0</v>
          </cell>
          <cell r="EM100">
            <v>0</v>
          </cell>
          <cell r="EN100">
            <v>-100.693</v>
          </cell>
          <cell r="EO100">
            <v>-127.127</v>
          </cell>
          <cell r="EP100">
            <v>-136.53800000000001</v>
          </cell>
          <cell r="EQ100">
            <v>-128.614</v>
          </cell>
          <cell r="ER100">
            <v>-119.27</v>
          </cell>
          <cell r="ES100">
            <v>-139.12799999999999</v>
          </cell>
          <cell r="ET100">
            <v>-164.85300000000001</v>
          </cell>
          <cell r="EU100">
            <v>-464.54600000000005</v>
          </cell>
          <cell r="EV100">
            <v>-257.90800000000002</v>
          </cell>
          <cell r="EW100">
            <v>-298.983</v>
          </cell>
          <cell r="EX100">
            <v>-402.34399999999999</v>
          </cell>
          <cell r="EY100">
            <v>-457.09999999999997</v>
          </cell>
          <cell r="EZ100">
            <v>-384.20000000000005</v>
          </cell>
          <cell r="FA100">
            <v>-526.35</v>
          </cell>
          <cell r="FB100">
            <v>-492.46</v>
          </cell>
          <cell r="FC100">
            <v>-848.28000000000009</v>
          </cell>
          <cell r="FD100">
            <v>-817.45</v>
          </cell>
          <cell r="FE100">
            <v>-958.21</v>
          </cell>
          <cell r="FF100">
            <v>-883.62</v>
          </cell>
          <cell r="FG100">
            <v>-1083.5</v>
          </cell>
          <cell r="FH100">
            <v>-303.2</v>
          </cell>
          <cell r="FI100">
            <v>-1002.0999999999999</v>
          </cell>
          <cell r="FJ100">
            <v>-369.2</v>
          </cell>
          <cell r="FK100">
            <v>-1526.4</v>
          </cell>
          <cell r="FL100">
            <v>-1461.6</v>
          </cell>
          <cell r="FM100">
            <v>-1454.6599999999999</v>
          </cell>
          <cell r="FN100">
            <v>-1403.95</v>
          </cell>
          <cell r="FO100">
            <v>-1488.48</v>
          </cell>
          <cell r="FP100">
            <v>-44.395000000000003</v>
          </cell>
          <cell r="FQ100">
            <v>-44.259</v>
          </cell>
          <cell r="FR100">
            <v>-35.008000000000003</v>
          </cell>
          <cell r="FS100">
            <v>-49.715000000000003</v>
          </cell>
          <cell r="FT100">
            <v>-41.832999999999998</v>
          </cell>
          <cell r="FU100">
            <v>-70.59</v>
          </cell>
          <cell r="FV100">
            <v>-58.537999999999997</v>
          </cell>
          <cell r="FW100">
            <v>-130.87</v>
          </cell>
          <cell r="FX100">
            <v>-69.813000000000002</v>
          </cell>
          <cell r="FY100">
            <v>-42.503999999999998</v>
          </cell>
          <cell r="FZ100">
            <v>-167.08500000000001</v>
          </cell>
          <cell r="GA100">
            <v>-160.69999999999999</v>
          </cell>
          <cell r="GB100">
            <v>-94.2</v>
          </cell>
          <cell r="GC100">
            <v>-121.78</v>
          </cell>
          <cell r="GD100">
            <v>-101</v>
          </cell>
          <cell r="GE100">
            <v>-165.01</v>
          </cell>
          <cell r="GF100">
            <v>-137.13</v>
          </cell>
          <cell r="GG100">
            <v>-150.06</v>
          </cell>
          <cell r="GH100">
            <v>-170.9</v>
          </cell>
          <cell r="GI100">
            <v>-138.9</v>
          </cell>
          <cell r="GJ100">
            <v>-823.7</v>
          </cell>
          <cell r="GK100">
            <v>-181.9</v>
          </cell>
          <cell r="GL100">
            <v>-3805</v>
          </cell>
          <cell r="GM100">
            <v>-235.3</v>
          </cell>
          <cell r="GN100">
            <v>-228.73</v>
          </cell>
          <cell r="GO100">
            <v>-263.39999999999998</v>
          </cell>
          <cell r="GP100">
            <v>-266.86</v>
          </cell>
          <cell r="GQ100">
            <v>-160.51</v>
          </cell>
          <cell r="GR100">
            <v>-15.9</v>
          </cell>
          <cell r="GS100">
            <v>-16.72</v>
          </cell>
          <cell r="GT100">
            <v>-17.579999999999998</v>
          </cell>
          <cell r="GU100">
            <v>-23.82</v>
          </cell>
          <cell r="GV100">
            <v>-19.010000000000002</v>
          </cell>
          <cell r="GW100">
            <v>-18.98</v>
          </cell>
          <cell r="GX100">
            <v>-22.36</v>
          </cell>
          <cell r="GY100">
            <v>-30.44</v>
          </cell>
          <cell r="GZ100">
            <v>-23.55</v>
          </cell>
          <cell r="HA100">
            <v>-26.19</v>
          </cell>
          <cell r="HB100">
            <v>-30.82</v>
          </cell>
          <cell r="HC100">
            <v>-28.3</v>
          </cell>
          <cell r="HD100">
            <v>-33.9</v>
          </cell>
          <cell r="HE100">
            <v>-40.909999999999997</v>
          </cell>
          <cell r="HF100">
            <v>-53.12</v>
          </cell>
          <cell r="HG100">
            <v>-53.64</v>
          </cell>
          <cell r="HH100">
            <v>-57.86</v>
          </cell>
          <cell r="HI100">
            <v>-69.19</v>
          </cell>
          <cell r="HJ100">
            <v>-75.959999999999994</v>
          </cell>
          <cell r="HK100">
            <v>-96</v>
          </cell>
          <cell r="HL100">
            <v>-104.4</v>
          </cell>
          <cell r="HM100">
            <v>-117.2</v>
          </cell>
          <cell r="HN100">
            <v>-122.7</v>
          </cell>
          <cell r="HO100">
            <v>-137.80000000000001</v>
          </cell>
          <cell r="HP100">
            <v>-141.9</v>
          </cell>
          <cell r="HQ100">
            <v>-149.41999999999999</v>
          </cell>
          <cell r="HR100">
            <v>-119.05</v>
          </cell>
          <cell r="HS100">
            <v>-122.65</v>
          </cell>
          <cell r="HT100">
            <v>0</v>
          </cell>
          <cell r="HU100">
            <v>0</v>
          </cell>
          <cell r="HV100">
            <v>0</v>
          </cell>
          <cell r="HW100">
            <v>0</v>
          </cell>
          <cell r="HX100">
            <v>0</v>
          </cell>
          <cell r="HY100">
            <v>0</v>
          </cell>
          <cell r="HZ100">
            <v>0</v>
          </cell>
          <cell r="IA100">
            <v>0</v>
          </cell>
          <cell r="IB100">
            <v>0</v>
          </cell>
          <cell r="IC100">
            <v>0</v>
          </cell>
          <cell r="ID100">
            <v>0</v>
          </cell>
          <cell r="IE100">
            <v>0</v>
          </cell>
          <cell r="IF100">
            <v>0</v>
          </cell>
          <cell r="IG100">
            <v>0</v>
          </cell>
          <cell r="IH100">
            <v>0</v>
          </cell>
          <cell r="II100">
            <v>0</v>
          </cell>
          <cell r="IJ100">
            <v>0</v>
          </cell>
          <cell r="IK100">
            <v>0</v>
          </cell>
          <cell r="IL100">
            <v>0</v>
          </cell>
          <cell r="IM100">
            <v>0</v>
          </cell>
          <cell r="IN100">
            <v>0</v>
          </cell>
          <cell r="IO100">
            <v>0</v>
          </cell>
          <cell r="IP100">
            <v>0</v>
          </cell>
          <cell r="IQ100">
            <v>0</v>
          </cell>
          <cell r="IR100">
            <v>0</v>
          </cell>
          <cell r="IS100">
            <v>0</v>
          </cell>
          <cell r="IT100">
            <v>0</v>
          </cell>
          <cell r="IU100">
            <v>0</v>
          </cell>
        </row>
        <row r="101">
          <cell r="A101" t="str">
            <v>ITCE IN</v>
          </cell>
          <cell r="B101" t="str">
            <v>ITD Cementation India</v>
          </cell>
          <cell r="C101" t="str">
            <v>Construction</v>
          </cell>
          <cell r="D101">
            <v>0</v>
          </cell>
          <cell r="E101">
            <v>0</v>
          </cell>
          <cell r="F101">
            <v>0</v>
          </cell>
          <cell r="G101">
            <v>0</v>
          </cell>
          <cell r="H101">
            <v>0</v>
          </cell>
          <cell r="I101">
            <v>0</v>
          </cell>
          <cell r="J101">
            <v>0</v>
          </cell>
          <cell r="K101">
            <v>1690.6</v>
          </cell>
          <cell r="L101">
            <v>1432.38</v>
          </cell>
          <cell r="M101">
            <v>1359.57</v>
          </cell>
          <cell r="N101">
            <v>1119.1300000000001</v>
          </cell>
          <cell r="O101">
            <v>1227.76</v>
          </cell>
          <cell r="P101">
            <v>1136.44</v>
          </cell>
          <cell r="Q101">
            <v>1220.816</v>
          </cell>
          <cell r="R101">
            <v>1672.35</v>
          </cell>
          <cell r="S101">
            <v>1272.5</v>
          </cell>
          <cell r="T101">
            <v>1286.2</v>
          </cell>
          <cell r="U101">
            <v>1084.3399999999999</v>
          </cell>
          <cell r="V101">
            <v>1308.3399999999999</v>
          </cell>
          <cell r="W101">
            <v>0</v>
          </cell>
          <cell r="X101">
            <v>0</v>
          </cell>
          <cell r="Y101">
            <v>0</v>
          </cell>
          <cell r="Z101">
            <v>0</v>
          </cell>
          <cell r="AA101">
            <v>0</v>
          </cell>
          <cell r="AB101">
            <v>0</v>
          </cell>
          <cell r="AC101">
            <v>0</v>
          </cell>
          <cell r="AD101">
            <v>0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O101">
            <v>0</v>
          </cell>
          <cell r="AP101">
            <v>0</v>
          </cell>
          <cell r="AQ101">
            <v>0</v>
          </cell>
          <cell r="AR101">
            <v>0</v>
          </cell>
          <cell r="AS101">
            <v>0</v>
          </cell>
          <cell r="AT101">
            <v>0</v>
          </cell>
          <cell r="AU101">
            <v>0</v>
          </cell>
          <cell r="AV101">
            <v>0</v>
          </cell>
          <cell r="AW101">
            <v>0</v>
          </cell>
          <cell r="AX101">
            <v>0</v>
          </cell>
          <cell r="AY101">
            <v>0</v>
          </cell>
          <cell r="AZ101">
            <v>0</v>
          </cell>
          <cell r="BA101">
            <v>0</v>
          </cell>
          <cell r="BB101">
            <v>0</v>
          </cell>
          <cell r="BC101">
            <v>0</v>
          </cell>
          <cell r="BD101">
            <v>0</v>
          </cell>
          <cell r="BE101">
            <v>0</v>
          </cell>
          <cell r="BF101">
            <v>0</v>
          </cell>
          <cell r="BG101">
            <v>0</v>
          </cell>
          <cell r="BH101">
            <v>0</v>
          </cell>
          <cell r="BI101">
            <v>0</v>
          </cell>
          <cell r="BJ101">
            <v>0</v>
          </cell>
          <cell r="BK101">
            <v>0</v>
          </cell>
          <cell r="BL101">
            <v>0</v>
          </cell>
          <cell r="BM101">
            <v>0</v>
          </cell>
          <cell r="BN101">
            <v>0</v>
          </cell>
          <cell r="BO101">
            <v>-694.59799999999996</v>
          </cell>
          <cell r="BP101">
            <v>-561.697</v>
          </cell>
          <cell r="BQ101">
            <v>-574.10899999999992</v>
          </cell>
          <cell r="BR101">
            <v>-703.005</v>
          </cell>
          <cell r="BS101">
            <v>-439.52299999999997</v>
          </cell>
          <cell r="BT101">
            <v>-504.80900000000003</v>
          </cell>
          <cell r="BU101">
            <v>-505.77100000000002</v>
          </cell>
          <cell r="BV101">
            <v>-787.21299999999997</v>
          </cell>
          <cell r="BW101">
            <v>-324.53899999999999</v>
          </cell>
          <cell r="BX101">
            <v>-390.45</v>
          </cell>
          <cell r="BY101">
            <v>-180.92699999999999</v>
          </cell>
          <cell r="BZ101">
            <v>-211.75199999999995</v>
          </cell>
          <cell r="CA101">
            <v>0</v>
          </cell>
          <cell r="CB101">
            <v>0</v>
          </cell>
          <cell r="CC101">
            <v>0</v>
          </cell>
          <cell r="CD101">
            <v>0</v>
          </cell>
          <cell r="CE101">
            <v>0</v>
          </cell>
          <cell r="CF101">
            <v>0</v>
          </cell>
          <cell r="CG101">
            <v>0</v>
          </cell>
          <cell r="CH101">
            <v>0</v>
          </cell>
          <cell r="CI101">
            <v>0</v>
          </cell>
          <cell r="CJ101">
            <v>0</v>
          </cell>
          <cell r="CK101">
            <v>0</v>
          </cell>
          <cell r="CL101">
            <v>0</v>
          </cell>
          <cell r="CM101">
            <v>0</v>
          </cell>
          <cell r="CN101">
            <v>0</v>
          </cell>
          <cell r="CO101">
            <v>0</v>
          </cell>
          <cell r="CP101">
            <v>0</v>
          </cell>
          <cell r="CQ101">
            <v>-510.851</v>
          </cell>
          <cell r="CR101">
            <v>-354.20000000000005</v>
          </cell>
          <cell r="CS101">
            <v>-320.09800000000001</v>
          </cell>
          <cell r="CT101">
            <v>-272.279</v>
          </cell>
          <cell r="CU101">
            <v>-246.13299999999998</v>
          </cell>
          <cell r="CV101">
            <v>-255.69399999999999</v>
          </cell>
          <cell r="CW101">
            <v>-254.57999999999998</v>
          </cell>
          <cell r="CX101">
            <v>-272.73400000000004</v>
          </cell>
          <cell r="CY101">
            <v>-304.34800000000001</v>
          </cell>
          <cell r="CZ101">
            <v>-263.35599999999999</v>
          </cell>
          <cell r="DA101">
            <v>-313.447</v>
          </cell>
          <cell r="DB101">
            <v>-365.87799999999999</v>
          </cell>
          <cell r="DC101">
            <v>0</v>
          </cell>
          <cell r="DD101">
            <v>0</v>
          </cell>
          <cell r="DE101">
            <v>0</v>
          </cell>
          <cell r="DF101">
            <v>0</v>
          </cell>
          <cell r="DG101">
            <v>0</v>
          </cell>
          <cell r="DH101">
            <v>0</v>
          </cell>
          <cell r="DI101">
            <v>0</v>
          </cell>
          <cell r="DJ101">
            <v>0</v>
          </cell>
          <cell r="DK101">
            <v>0</v>
          </cell>
          <cell r="DL101">
            <v>0</v>
          </cell>
          <cell r="DM101">
            <v>0</v>
          </cell>
          <cell r="DN101">
            <v>0</v>
          </cell>
          <cell r="DO101">
            <v>0</v>
          </cell>
          <cell r="DP101">
            <v>0</v>
          </cell>
          <cell r="DQ101">
            <v>0</v>
          </cell>
          <cell r="DR101">
            <v>0</v>
          </cell>
          <cell r="DS101">
            <v>0</v>
          </cell>
          <cell r="DT101">
            <v>0</v>
          </cell>
          <cell r="DU101">
            <v>0</v>
          </cell>
          <cell r="DV101">
            <v>0</v>
          </cell>
          <cell r="DW101">
            <v>0</v>
          </cell>
          <cell r="DX101">
            <v>0</v>
          </cell>
          <cell r="DY101">
            <v>0</v>
          </cell>
          <cell r="DZ101">
            <v>0</v>
          </cell>
          <cell r="EA101">
            <v>0</v>
          </cell>
          <cell r="EB101">
            <v>0</v>
          </cell>
          <cell r="EC101">
            <v>0</v>
          </cell>
          <cell r="ED101">
            <v>0</v>
          </cell>
          <cell r="EE101">
            <v>0</v>
          </cell>
          <cell r="EF101">
            <v>0</v>
          </cell>
          <cell r="EG101">
            <v>0</v>
          </cell>
          <cell r="EH101">
            <v>0</v>
          </cell>
          <cell r="EI101">
            <v>0</v>
          </cell>
          <cell r="EJ101">
            <v>0</v>
          </cell>
          <cell r="EK101">
            <v>0</v>
          </cell>
          <cell r="EL101">
            <v>0</v>
          </cell>
          <cell r="EM101">
            <v>0</v>
          </cell>
          <cell r="EN101">
            <v>0</v>
          </cell>
          <cell r="EO101">
            <v>0</v>
          </cell>
          <cell r="EP101">
            <v>0</v>
          </cell>
          <cell r="EQ101">
            <v>0</v>
          </cell>
          <cell r="ER101">
            <v>0</v>
          </cell>
          <cell r="ES101">
            <v>0</v>
          </cell>
          <cell r="ET101">
            <v>0</v>
          </cell>
          <cell r="EU101">
            <v>-81.632999999999996</v>
          </cell>
          <cell r="EV101">
            <v>-80.346000000000004</v>
          </cell>
          <cell r="EW101">
            <v>-83.545000000000002</v>
          </cell>
          <cell r="EX101">
            <v>-60.014000000000003</v>
          </cell>
          <cell r="EY101">
            <v>-60.87</v>
          </cell>
          <cell r="EZ101">
            <v>-88.381</v>
          </cell>
          <cell r="FA101">
            <v>-82.436000000000007</v>
          </cell>
          <cell r="FB101">
            <v>-102.91800000000001</v>
          </cell>
          <cell r="FC101">
            <v>-123.627</v>
          </cell>
          <cell r="FD101">
            <v>-115.9</v>
          </cell>
          <cell r="FE101">
            <v>-121.45099999999999</v>
          </cell>
          <cell r="FF101">
            <v>-153.16999999999999</v>
          </cell>
          <cell r="FG101">
            <v>0</v>
          </cell>
          <cell r="FH101">
            <v>0</v>
          </cell>
          <cell r="FI101">
            <v>0</v>
          </cell>
          <cell r="FJ101">
            <v>0</v>
          </cell>
          <cell r="FK101">
            <v>0</v>
          </cell>
          <cell r="FL101">
            <v>0</v>
          </cell>
          <cell r="FM101">
            <v>0</v>
          </cell>
          <cell r="FN101">
            <v>0</v>
          </cell>
          <cell r="FO101">
            <v>0</v>
          </cell>
          <cell r="FP101">
            <v>0</v>
          </cell>
          <cell r="FQ101">
            <v>0</v>
          </cell>
          <cell r="FR101">
            <v>0</v>
          </cell>
          <cell r="FS101">
            <v>0</v>
          </cell>
          <cell r="FT101">
            <v>0</v>
          </cell>
          <cell r="FU101">
            <v>0</v>
          </cell>
          <cell r="FV101">
            <v>0</v>
          </cell>
          <cell r="FW101">
            <v>-464.76499999999999</v>
          </cell>
          <cell r="FX101">
            <v>-444.85700000000003</v>
          </cell>
          <cell r="FY101">
            <v>-377.41800000000001</v>
          </cell>
          <cell r="FZ101">
            <v>-385.19</v>
          </cell>
          <cell r="GA101">
            <v>-442.64400000000001</v>
          </cell>
          <cell r="GB101">
            <v>-331.16699999999997</v>
          </cell>
          <cell r="GC101">
            <v>-353.178</v>
          </cell>
          <cell r="GD101">
            <v>-373.17500000000001</v>
          </cell>
          <cell r="GE101">
            <v>-470.66399999999999</v>
          </cell>
          <cell r="GF101">
            <v>-443.13099999999997</v>
          </cell>
          <cell r="GG101">
            <v>-438.33</v>
          </cell>
          <cell r="GH101">
            <v>-437.036</v>
          </cell>
          <cell r="GI101">
            <v>0</v>
          </cell>
          <cell r="GJ101">
            <v>0</v>
          </cell>
          <cell r="GK101">
            <v>0</v>
          </cell>
          <cell r="GL101">
            <v>0</v>
          </cell>
          <cell r="GM101">
            <v>0</v>
          </cell>
          <cell r="GN101">
            <v>0</v>
          </cell>
          <cell r="GO101">
            <v>0</v>
          </cell>
          <cell r="GP101">
            <v>0</v>
          </cell>
          <cell r="GQ101">
            <v>0</v>
          </cell>
          <cell r="GR101">
            <v>0</v>
          </cell>
          <cell r="GS101">
            <v>0</v>
          </cell>
          <cell r="GT101">
            <v>0</v>
          </cell>
          <cell r="GU101">
            <v>0</v>
          </cell>
          <cell r="GV101">
            <v>0</v>
          </cell>
          <cell r="GW101">
            <v>0</v>
          </cell>
          <cell r="GX101">
            <v>0</v>
          </cell>
          <cell r="GY101">
            <v>-21.52</v>
          </cell>
          <cell r="GZ101">
            <v>-23.07</v>
          </cell>
          <cell r="HA101">
            <v>-21.97</v>
          </cell>
          <cell r="HB101">
            <v>-22.5</v>
          </cell>
          <cell r="HC101">
            <v>-17.04</v>
          </cell>
          <cell r="HD101">
            <v>-17.52</v>
          </cell>
          <cell r="HE101">
            <v>-22.33</v>
          </cell>
          <cell r="HF101">
            <v>-21.15</v>
          </cell>
          <cell r="HG101">
            <v>-18.37</v>
          </cell>
          <cell r="HH101">
            <v>-20.16</v>
          </cell>
          <cell r="HI101">
            <v>-27.28</v>
          </cell>
          <cell r="HJ101">
            <v>-32.93</v>
          </cell>
          <cell r="HK101">
            <v>0</v>
          </cell>
          <cell r="HL101">
            <v>0</v>
          </cell>
          <cell r="HM101">
            <v>0</v>
          </cell>
          <cell r="HN101">
            <v>0</v>
          </cell>
          <cell r="HO101">
            <v>0</v>
          </cell>
          <cell r="HP101">
            <v>0</v>
          </cell>
          <cell r="HQ101">
            <v>0</v>
          </cell>
          <cell r="HR101">
            <v>0</v>
          </cell>
          <cell r="HS101">
            <v>0</v>
          </cell>
          <cell r="HT101">
            <v>0</v>
          </cell>
          <cell r="HU101">
            <v>0</v>
          </cell>
          <cell r="HV101">
            <v>0</v>
          </cell>
          <cell r="HW101">
            <v>0</v>
          </cell>
          <cell r="HX101">
            <v>0</v>
          </cell>
          <cell r="HY101">
            <v>0</v>
          </cell>
          <cell r="HZ101">
            <v>0</v>
          </cell>
          <cell r="IA101">
            <v>0</v>
          </cell>
          <cell r="IB101">
            <v>0</v>
          </cell>
          <cell r="IC101">
            <v>0</v>
          </cell>
          <cell r="ID101">
            <v>0</v>
          </cell>
          <cell r="IE101">
            <v>0</v>
          </cell>
          <cell r="IF101">
            <v>0</v>
          </cell>
          <cell r="IG101">
            <v>0</v>
          </cell>
          <cell r="IH101">
            <v>0</v>
          </cell>
          <cell r="II101">
            <v>0</v>
          </cell>
          <cell r="IJ101">
            <v>0</v>
          </cell>
          <cell r="IK101">
            <v>0</v>
          </cell>
          <cell r="IL101">
            <v>0</v>
          </cell>
          <cell r="IM101">
            <v>0</v>
          </cell>
          <cell r="IN101">
            <v>0</v>
          </cell>
          <cell r="IO101">
            <v>0</v>
          </cell>
          <cell r="IP101">
            <v>0</v>
          </cell>
          <cell r="IQ101">
            <v>0</v>
          </cell>
          <cell r="IR101">
            <v>0</v>
          </cell>
          <cell r="IS101">
            <v>0</v>
          </cell>
          <cell r="IT101">
            <v>0</v>
          </cell>
          <cell r="IU101">
            <v>0</v>
          </cell>
        </row>
        <row r="102">
          <cell r="A102" t="str">
            <v>IVRC IN</v>
          </cell>
          <cell r="B102" t="str">
            <v>IVRCL Infrastructures &amp; Projects</v>
          </cell>
          <cell r="C102" t="str">
            <v>Construction</v>
          </cell>
          <cell r="D102">
            <v>0</v>
          </cell>
          <cell r="E102">
            <v>0</v>
          </cell>
          <cell r="F102">
            <v>864.33</v>
          </cell>
          <cell r="G102">
            <v>2026.2</v>
          </cell>
          <cell r="H102">
            <v>1527.68</v>
          </cell>
          <cell r="I102">
            <v>1922.55</v>
          </cell>
          <cell r="J102">
            <v>2147.15</v>
          </cell>
          <cell r="K102">
            <v>2145.67</v>
          </cell>
          <cell r="L102">
            <v>2343.98</v>
          </cell>
          <cell r="M102">
            <v>1879.15</v>
          </cell>
          <cell r="N102">
            <v>2833.72</v>
          </cell>
          <cell r="O102">
            <v>3490.48</v>
          </cell>
          <cell r="P102">
            <v>3007.02</v>
          </cell>
          <cell r="Q102">
            <v>2566.59</v>
          </cell>
          <cell r="R102">
            <v>4150.7700000000004</v>
          </cell>
          <cell r="S102">
            <v>6025.77</v>
          </cell>
          <cell r="T102">
            <v>4339.79</v>
          </cell>
          <cell r="U102">
            <v>3693.5</v>
          </cell>
          <cell r="V102">
            <v>5223.1000000000004</v>
          </cell>
          <cell r="W102">
            <v>9922.65</v>
          </cell>
          <cell r="X102">
            <v>6773.1</v>
          </cell>
          <cell r="Y102">
            <v>6884.54</v>
          </cell>
          <cell r="Z102">
            <v>9748.57</v>
          </cell>
          <cell r="AA102">
            <v>13217.2</v>
          </cell>
          <cell r="AB102">
            <v>9284.5499999999993</v>
          </cell>
          <cell r="AC102">
            <v>11366</v>
          </cell>
          <cell r="AD102">
            <v>11895.769</v>
          </cell>
          <cell r="AE102">
            <v>16272.492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O102">
            <v>0</v>
          </cell>
          <cell r="AP102">
            <v>0</v>
          </cell>
          <cell r="AQ102">
            <v>0</v>
          </cell>
          <cell r="AR102">
            <v>0</v>
          </cell>
          <cell r="AS102">
            <v>0</v>
          </cell>
          <cell r="AT102">
            <v>-68.11</v>
          </cell>
          <cell r="AU102">
            <v>-120.18</v>
          </cell>
          <cell r="AV102">
            <v>-74.13</v>
          </cell>
          <cell r="AW102">
            <v>-49.37</v>
          </cell>
          <cell r="AX102">
            <v>0</v>
          </cell>
          <cell r="AY102">
            <v>0</v>
          </cell>
          <cell r="AZ102">
            <v>0</v>
          </cell>
          <cell r="BA102">
            <v>0</v>
          </cell>
          <cell r="BB102">
            <v>0</v>
          </cell>
          <cell r="BC102">
            <v>0</v>
          </cell>
          <cell r="BD102">
            <v>0</v>
          </cell>
          <cell r="BE102">
            <v>0</v>
          </cell>
          <cell r="BF102">
            <v>0</v>
          </cell>
          <cell r="BG102">
            <v>0</v>
          </cell>
          <cell r="BH102">
            <v>0</v>
          </cell>
          <cell r="BI102">
            <v>0</v>
          </cell>
          <cell r="BJ102">
            <v>-217.51399999999998</v>
          </cell>
          <cell r="BK102">
            <v>-724.53300000000002</v>
          </cell>
          <cell r="BL102">
            <v>-795.98800000000006</v>
          </cell>
          <cell r="BM102">
            <v>-959.23900000000003</v>
          </cell>
          <cell r="BN102">
            <v>-1067.1880000000001</v>
          </cell>
          <cell r="BO102">
            <v>-577.53399999999999</v>
          </cell>
          <cell r="BP102">
            <v>-867.90700000000004</v>
          </cell>
          <cell r="BQ102">
            <v>-554.68899999999996</v>
          </cell>
          <cell r="BR102">
            <v>-1159.942</v>
          </cell>
          <cell r="BS102">
            <v>-1354.5719999999999</v>
          </cell>
          <cell r="BT102">
            <v>-1556.57</v>
          </cell>
          <cell r="BU102">
            <v>-974.01</v>
          </cell>
          <cell r="BV102">
            <v>-1623.81</v>
          </cell>
          <cell r="BW102">
            <v>-2587.75</v>
          </cell>
          <cell r="BX102">
            <v>-1820.25</v>
          </cell>
          <cell r="BY102">
            <v>-1310.5999999999999</v>
          </cell>
          <cell r="BZ102">
            <v>-2312.4</v>
          </cell>
          <cell r="CA102">
            <v>-3870.72</v>
          </cell>
          <cell r="CB102">
            <v>-2958.45</v>
          </cell>
          <cell r="CC102">
            <v>-2765.43</v>
          </cell>
          <cell r="CD102">
            <v>-2843.11</v>
          </cell>
          <cell r="CE102">
            <v>-3926.6</v>
          </cell>
          <cell r="CF102">
            <v>-3721.27</v>
          </cell>
          <cell r="CG102">
            <v>-4270.68</v>
          </cell>
          <cell r="CH102">
            <v>-3876.95</v>
          </cell>
          <cell r="CI102">
            <v>-4709.5829999999996</v>
          </cell>
          <cell r="CJ102">
            <v>0</v>
          </cell>
          <cell r="CK102">
            <v>0</v>
          </cell>
          <cell r="CL102">
            <v>-128.68299999999999</v>
          </cell>
          <cell r="CM102">
            <v>-663.947</v>
          </cell>
          <cell r="CN102">
            <v>-303.399</v>
          </cell>
          <cell r="CO102">
            <v>-174.54000000000002</v>
          </cell>
          <cell r="CP102">
            <v>-214.19399999999999</v>
          </cell>
          <cell r="CQ102">
            <v>-289.66000000000003</v>
          </cell>
          <cell r="CR102">
            <v>-606.072</v>
          </cell>
          <cell r="CS102">
            <v>-482.32400000000001</v>
          </cell>
          <cell r="CT102">
            <v>-763.88499999999999</v>
          </cell>
          <cell r="CU102">
            <v>-517.91999999999996</v>
          </cell>
          <cell r="CV102">
            <v>-463.8</v>
          </cell>
          <cell r="CW102">
            <v>-774.52</v>
          </cell>
          <cell r="CX102">
            <v>-824.41</v>
          </cell>
          <cell r="CY102">
            <v>-1371.36</v>
          </cell>
          <cell r="CZ102">
            <v>-880.52</v>
          </cell>
          <cell r="DA102">
            <v>-827.81</v>
          </cell>
          <cell r="DB102">
            <v>0</v>
          </cell>
          <cell r="DC102">
            <v>0</v>
          </cell>
          <cell r="DD102">
            <v>-1309.6500000000001</v>
          </cell>
          <cell r="DE102">
            <v>0</v>
          </cell>
          <cell r="DF102">
            <v>-3501.1</v>
          </cell>
          <cell r="DG102">
            <v>-4454.8</v>
          </cell>
          <cell r="DH102">
            <v>-2283.13</v>
          </cell>
          <cell r="DI102">
            <v>-3158.4</v>
          </cell>
          <cell r="DJ102">
            <v>-2720.0189999999998</v>
          </cell>
          <cell r="DK102">
            <v>-5350.9080000000004</v>
          </cell>
          <cell r="DL102">
            <v>0</v>
          </cell>
          <cell r="DM102">
            <v>0</v>
          </cell>
          <cell r="DN102">
            <v>0</v>
          </cell>
          <cell r="DO102">
            <v>0</v>
          </cell>
          <cell r="DP102">
            <v>0</v>
          </cell>
          <cell r="DQ102">
            <v>0</v>
          </cell>
          <cell r="DR102">
            <v>0</v>
          </cell>
          <cell r="DS102">
            <v>0</v>
          </cell>
          <cell r="DT102">
            <v>0</v>
          </cell>
          <cell r="DU102">
            <v>0</v>
          </cell>
          <cell r="DV102">
            <v>0</v>
          </cell>
          <cell r="DW102">
            <v>0</v>
          </cell>
          <cell r="DX102">
            <v>0</v>
          </cell>
          <cell r="DY102">
            <v>0</v>
          </cell>
          <cell r="DZ102">
            <v>0</v>
          </cell>
          <cell r="EA102">
            <v>0</v>
          </cell>
          <cell r="EB102">
            <v>0</v>
          </cell>
          <cell r="EC102">
            <v>0</v>
          </cell>
          <cell r="ED102">
            <v>0</v>
          </cell>
          <cell r="EE102">
            <v>0</v>
          </cell>
          <cell r="EF102">
            <v>0</v>
          </cell>
          <cell r="EG102">
            <v>0</v>
          </cell>
          <cell r="EH102">
            <v>0</v>
          </cell>
          <cell r="EI102">
            <v>0</v>
          </cell>
          <cell r="EJ102">
            <v>0</v>
          </cell>
          <cell r="EK102">
            <v>0</v>
          </cell>
          <cell r="EL102">
            <v>0</v>
          </cell>
          <cell r="EM102">
            <v>0</v>
          </cell>
          <cell r="EN102">
            <v>0</v>
          </cell>
          <cell r="EO102">
            <v>0</v>
          </cell>
          <cell r="EP102">
            <v>-33.78</v>
          </cell>
          <cell r="EQ102">
            <v>-52.466000000000001</v>
          </cell>
          <cell r="ER102">
            <v>-34.518000000000001</v>
          </cell>
          <cell r="ES102">
            <v>-50.789000000000001</v>
          </cell>
          <cell r="ET102">
            <v>-42.654000000000003</v>
          </cell>
          <cell r="EU102">
            <v>-58.878999999999998</v>
          </cell>
          <cell r="EV102">
            <v>-63.851999999999997</v>
          </cell>
          <cell r="EW102">
            <v>-63.094000000000001</v>
          </cell>
          <cell r="EX102">
            <v>-73.156000000000006</v>
          </cell>
          <cell r="EY102">
            <v>-69.451999999999998</v>
          </cell>
          <cell r="EZ102">
            <v>-85.57</v>
          </cell>
          <cell r="FA102">
            <v>-110.1</v>
          </cell>
          <cell r="FB102">
            <v>-102.95</v>
          </cell>
          <cell r="FC102">
            <v>-136.1</v>
          </cell>
          <cell r="FD102">
            <v>-154.32</v>
          </cell>
          <cell r="FE102">
            <v>-175.72</v>
          </cell>
          <cell r="FF102">
            <v>-218.2</v>
          </cell>
          <cell r="FG102">
            <v>-296.01</v>
          </cell>
          <cell r="FH102">
            <v>-317.5</v>
          </cell>
          <cell r="FI102">
            <v>-352.71</v>
          </cell>
          <cell r="FJ102">
            <v>-282.42</v>
          </cell>
          <cell r="FK102">
            <v>-479.69</v>
          </cell>
          <cell r="FL102">
            <v>-422.69</v>
          </cell>
          <cell r="FM102">
            <v>-488.49</v>
          </cell>
          <cell r="FN102">
            <v>-483.8</v>
          </cell>
          <cell r="FO102">
            <v>-538.04499999999996</v>
          </cell>
          <cell r="FP102">
            <v>0</v>
          </cell>
          <cell r="FQ102">
            <v>0</v>
          </cell>
          <cell r="FR102">
            <v>-404.46500000000003</v>
          </cell>
          <cell r="FS102">
            <v>-420.71800000000002</v>
          </cell>
          <cell r="FT102">
            <v>-235.93099999999998</v>
          </cell>
          <cell r="FU102">
            <v>-567.92000000000007</v>
          </cell>
          <cell r="FV102">
            <v>-626.98</v>
          </cell>
          <cell r="FW102">
            <v>-1068.749</v>
          </cell>
          <cell r="FX102">
            <v>-630.00199999999995</v>
          </cell>
          <cell r="FY102">
            <v>-612.096</v>
          </cell>
          <cell r="FZ102">
            <v>-618.84799999999996</v>
          </cell>
          <cell r="GA102">
            <v>-1210.143</v>
          </cell>
          <cell r="GB102">
            <v>-666.21</v>
          </cell>
          <cell r="GC102">
            <v>-497.57000000000005</v>
          </cell>
          <cell r="GD102">
            <v>-1187.76</v>
          </cell>
          <cell r="GE102">
            <v>-1252.45</v>
          </cell>
          <cell r="GF102">
            <v>-1053.0899999999999</v>
          </cell>
          <cell r="GG102">
            <v>-1021.6800000000001</v>
          </cell>
          <cell r="GH102">
            <v>-2136.1</v>
          </cell>
          <cell r="GI102">
            <v>-4683.13</v>
          </cell>
          <cell r="GJ102">
            <v>-1587.26</v>
          </cell>
          <cell r="GK102">
            <v>-3213.33</v>
          </cell>
          <cell r="GL102">
            <v>-2007.86</v>
          </cell>
          <cell r="GM102">
            <v>-2968.6</v>
          </cell>
          <cell r="GN102">
            <v>-2037.6</v>
          </cell>
          <cell r="GO102">
            <v>-2535.5880000000002</v>
          </cell>
          <cell r="GP102">
            <v>-3730.28</v>
          </cell>
          <cell r="GQ102">
            <v>-4254.2749999999996</v>
          </cell>
          <cell r="GR102">
            <v>0</v>
          </cell>
          <cell r="GS102">
            <v>0</v>
          </cell>
          <cell r="GT102">
            <v>-16.75</v>
          </cell>
          <cell r="GU102">
            <v>-18</v>
          </cell>
          <cell r="GV102">
            <v>-21.76</v>
          </cell>
          <cell r="GW102">
            <v>-22.12</v>
          </cell>
          <cell r="GX102">
            <v>-22.48</v>
          </cell>
          <cell r="GY102">
            <v>-31.43</v>
          </cell>
          <cell r="GZ102">
            <v>-19.100000000000001</v>
          </cell>
          <cell r="HA102">
            <v>-20.11</v>
          </cell>
          <cell r="HB102">
            <v>-18.829999999999998</v>
          </cell>
          <cell r="HC102">
            <v>-22.19</v>
          </cell>
          <cell r="HD102">
            <v>-22.26</v>
          </cell>
          <cell r="HE102">
            <v>-24.17</v>
          </cell>
          <cell r="HF102">
            <v>-27.33</v>
          </cell>
          <cell r="HG102">
            <v>-36.21</v>
          </cell>
          <cell r="HH102">
            <v>-38.020000000000003</v>
          </cell>
          <cell r="HI102">
            <v>-48.89</v>
          </cell>
          <cell r="HJ102">
            <v>-60.13</v>
          </cell>
          <cell r="HK102">
            <v>-68.849999999999994</v>
          </cell>
          <cell r="HL102">
            <v>-66.150000000000006</v>
          </cell>
          <cell r="HM102">
            <v>-76.34</v>
          </cell>
          <cell r="HN102">
            <v>-86.59</v>
          </cell>
          <cell r="HO102">
            <v>-99.1</v>
          </cell>
          <cell r="HP102">
            <v>-102.1</v>
          </cell>
          <cell r="HQ102">
            <v>-113.1</v>
          </cell>
          <cell r="HR102">
            <v>-123.36</v>
          </cell>
          <cell r="HS102">
            <v>-134.393</v>
          </cell>
          <cell r="HT102">
            <v>0</v>
          </cell>
          <cell r="HU102">
            <v>0</v>
          </cell>
          <cell r="HV102">
            <v>0</v>
          </cell>
          <cell r="HW102">
            <v>0</v>
          </cell>
          <cell r="HX102">
            <v>0</v>
          </cell>
          <cell r="HY102">
            <v>0</v>
          </cell>
          <cell r="HZ102">
            <v>0</v>
          </cell>
          <cell r="IA102">
            <v>0</v>
          </cell>
          <cell r="IB102">
            <v>0</v>
          </cell>
          <cell r="IC102">
            <v>0</v>
          </cell>
          <cell r="ID102">
            <v>0</v>
          </cell>
          <cell r="IE102">
            <v>0</v>
          </cell>
          <cell r="IF102">
            <v>0</v>
          </cell>
          <cell r="IG102">
            <v>0</v>
          </cell>
          <cell r="IH102">
            <v>0</v>
          </cell>
          <cell r="II102">
            <v>0</v>
          </cell>
          <cell r="IJ102">
            <v>0</v>
          </cell>
          <cell r="IK102">
            <v>0</v>
          </cell>
          <cell r="IL102">
            <v>0</v>
          </cell>
          <cell r="IM102">
            <v>0</v>
          </cell>
          <cell r="IN102">
            <v>0</v>
          </cell>
          <cell r="IO102">
            <v>0</v>
          </cell>
          <cell r="IP102">
            <v>0</v>
          </cell>
          <cell r="IQ102">
            <v>0</v>
          </cell>
          <cell r="IR102">
            <v>0</v>
          </cell>
          <cell r="IS102">
            <v>0</v>
          </cell>
          <cell r="IT102">
            <v>0</v>
          </cell>
          <cell r="IU102">
            <v>0</v>
          </cell>
        </row>
        <row r="103">
          <cell r="A103" t="str">
            <v>MDHPJ IN</v>
          </cell>
          <cell r="B103" t="str">
            <v>Madhucon Projects Ltd</v>
          </cell>
          <cell r="C103" t="str">
            <v>Construction</v>
          </cell>
          <cell r="D103">
            <v>0</v>
          </cell>
          <cell r="E103">
            <v>432.24</v>
          </cell>
          <cell r="F103">
            <v>600.24</v>
          </cell>
          <cell r="G103">
            <v>874.33</v>
          </cell>
          <cell r="H103">
            <v>1024.49</v>
          </cell>
          <cell r="I103">
            <v>616.37</v>
          </cell>
          <cell r="J103">
            <v>743.61</v>
          </cell>
          <cell r="K103">
            <v>710.99</v>
          </cell>
          <cell r="L103">
            <v>939.02</v>
          </cell>
          <cell r="M103">
            <v>753.03</v>
          </cell>
          <cell r="N103">
            <v>717.52</v>
          </cell>
          <cell r="O103">
            <v>651.04999999999995</v>
          </cell>
          <cell r="P103">
            <v>610.34</v>
          </cell>
          <cell r="Q103">
            <v>605</v>
          </cell>
          <cell r="R103">
            <v>1015.26</v>
          </cell>
          <cell r="S103">
            <v>1189.48</v>
          </cell>
          <cell r="T103">
            <v>1130.5</v>
          </cell>
          <cell r="U103">
            <v>933.6</v>
          </cell>
          <cell r="V103">
            <v>1205.06</v>
          </cell>
          <cell r="W103">
            <v>1831.32</v>
          </cell>
          <cell r="X103">
            <v>1433.69</v>
          </cell>
          <cell r="Y103">
            <v>1586.72</v>
          </cell>
          <cell r="Z103">
            <v>2011.72</v>
          </cell>
          <cell r="AA103">
            <v>2347.8000000000002</v>
          </cell>
          <cell r="AB103">
            <v>2396.59</v>
          </cell>
          <cell r="AC103">
            <v>2428.9</v>
          </cell>
          <cell r="AD103">
            <v>2272.6419999999998</v>
          </cell>
          <cell r="AE103">
            <v>3258.83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O103">
            <v>0</v>
          </cell>
          <cell r="AP103">
            <v>0</v>
          </cell>
          <cell r="AQ103">
            <v>0</v>
          </cell>
          <cell r="AR103">
            <v>0</v>
          </cell>
          <cell r="AS103">
            <v>0</v>
          </cell>
          <cell r="AT103">
            <v>0</v>
          </cell>
          <cell r="AU103">
            <v>0</v>
          </cell>
          <cell r="AV103">
            <v>0</v>
          </cell>
          <cell r="AW103">
            <v>0</v>
          </cell>
          <cell r="AX103">
            <v>0</v>
          </cell>
          <cell r="AY103">
            <v>0</v>
          </cell>
          <cell r="AZ103">
            <v>0</v>
          </cell>
          <cell r="BA103">
            <v>0</v>
          </cell>
          <cell r="BB103">
            <v>0</v>
          </cell>
          <cell r="BC103">
            <v>0</v>
          </cell>
          <cell r="BD103">
            <v>0</v>
          </cell>
          <cell r="BE103">
            <v>0</v>
          </cell>
          <cell r="BF103">
            <v>0</v>
          </cell>
          <cell r="BG103">
            <v>0</v>
          </cell>
          <cell r="BH103">
            <v>0</v>
          </cell>
          <cell r="BI103">
            <v>-400.46</v>
          </cell>
          <cell r="BJ103">
            <v>-542.67999999999995</v>
          </cell>
          <cell r="BK103">
            <v>-751.73</v>
          </cell>
          <cell r="BL103">
            <v>-908.94</v>
          </cell>
          <cell r="BM103">
            <v>-545.99</v>
          </cell>
          <cell r="BN103">
            <v>-659.16</v>
          </cell>
          <cell r="BO103">
            <v>-602.95000000000005</v>
          </cell>
          <cell r="BP103">
            <v>-839.52</v>
          </cell>
          <cell r="BQ103">
            <v>-663.71</v>
          </cell>
          <cell r="BR103">
            <v>-619</v>
          </cell>
          <cell r="BS103">
            <v>-550.96</v>
          </cell>
          <cell r="BT103">
            <v>-532.79999999999995</v>
          </cell>
          <cell r="BU103">
            <v>-519.71</v>
          </cell>
          <cell r="BV103">
            <v>-868.48</v>
          </cell>
          <cell r="BW103">
            <v>-1020.28</v>
          </cell>
          <cell r="BX103">
            <v>-983.54</v>
          </cell>
          <cell r="BY103">
            <v>-784.96</v>
          </cell>
          <cell r="BZ103">
            <v>-1037.441</v>
          </cell>
          <cell r="CA103">
            <v>-1524.367</v>
          </cell>
          <cell r="CB103">
            <v>-1225.23</v>
          </cell>
          <cell r="CC103">
            <v>-1271.4000000000001</v>
          </cell>
          <cell r="CD103">
            <v>-1739.21</v>
          </cell>
          <cell r="CE103">
            <v>-2070.1</v>
          </cell>
          <cell r="CF103">
            <v>-2060.9870000000001</v>
          </cell>
          <cell r="CG103">
            <v>-2026.6389999999999</v>
          </cell>
          <cell r="CH103">
            <v>-2038.4089999999999</v>
          </cell>
          <cell r="CI103">
            <v>-3017.9720000000002</v>
          </cell>
          <cell r="CJ103">
            <v>0</v>
          </cell>
          <cell r="CK103">
            <v>0</v>
          </cell>
          <cell r="CL103">
            <v>0</v>
          </cell>
          <cell r="CM103">
            <v>0</v>
          </cell>
          <cell r="CN103">
            <v>0</v>
          </cell>
          <cell r="CO103">
            <v>0</v>
          </cell>
          <cell r="CP103">
            <v>0</v>
          </cell>
          <cell r="CQ103">
            <v>0</v>
          </cell>
          <cell r="CR103">
            <v>0</v>
          </cell>
          <cell r="CS103">
            <v>0</v>
          </cell>
          <cell r="CT103">
            <v>0</v>
          </cell>
          <cell r="CU103">
            <v>0</v>
          </cell>
          <cell r="CV103">
            <v>0</v>
          </cell>
          <cell r="CW103">
            <v>0</v>
          </cell>
          <cell r="CX103">
            <v>0</v>
          </cell>
          <cell r="CY103">
            <v>0</v>
          </cell>
          <cell r="CZ103">
            <v>0</v>
          </cell>
          <cell r="DA103">
            <v>0</v>
          </cell>
          <cell r="DB103">
            <v>0</v>
          </cell>
          <cell r="DC103">
            <v>0</v>
          </cell>
          <cell r="DD103">
            <v>0</v>
          </cell>
          <cell r="DE103">
            <v>0</v>
          </cell>
          <cell r="DF103">
            <v>0</v>
          </cell>
          <cell r="DG103">
            <v>0</v>
          </cell>
          <cell r="DH103">
            <v>0</v>
          </cell>
          <cell r="DI103">
            <v>0</v>
          </cell>
          <cell r="DJ103">
            <v>0</v>
          </cell>
          <cell r="DK103">
            <v>0</v>
          </cell>
          <cell r="DL103">
            <v>0</v>
          </cell>
          <cell r="DM103">
            <v>0</v>
          </cell>
          <cell r="DN103">
            <v>0</v>
          </cell>
          <cell r="DO103">
            <v>0</v>
          </cell>
          <cell r="DP103">
            <v>0</v>
          </cell>
          <cell r="DQ103">
            <v>0</v>
          </cell>
          <cell r="DR103">
            <v>0</v>
          </cell>
          <cell r="DS103">
            <v>0</v>
          </cell>
          <cell r="DT103">
            <v>0</v>
          </cell>
          <cell r="DU103">
            <v>0</v>
          </cell>
          <cell r="DV103">
            <v>0</v>
          </cell>
          <cell r="DW103">
            <v>0</v>
          </cell>
          <cell r="DX103">
            <v>0</v>
          </cell>
          <cell r="DY103">
            <v>0</v>
          </cell>
          <cell r="DZ103">
            <v>0</v>
          </cell>
          <cell r="EA103">
            <v>0</v>
          </cell>
          <cell r="EB103">
            <v>0</v>
          </cell>
          <cell r="EC103">
            <v>0</v>
          </cell>
          <cell r="ED103">
            <v>0</v>
          </cell>
          <cell r="EE103">
            <v>0</v>
          </cell>
          <cell r="EF103">
            <v>0</v>
          </cell>
          <cell r="EG103">
            <v>0</v>
          </cell>
          <cell r="EH103">
            <v>0</v>
          </cell>
          <cell r="EI103">
            <v>0</v>
          </cell>
          <cell r="EJ103">
            <v>0</v>
          </cell>
          <cell r="EK103">
            <v>0</v>
          </cell>
          <cell r="EL103">
            <v>0</v>
          </cell>
          <cell r="EM103">
            <v>0</v>
          </cell>
          <cell r="EN103">
            <v>0</v>
          </cell>
          <cell r="EO103">
            <v>0</v>
          </cell>
          <cell r="EP103">
            <v>0</v>
          </cell>
          <cell r="EQ103">
            <v>0</v>
          </cell>
          <cell r="ER103">
            <v>0</v>
          </cell>
          <cell r="ES103">
            <v>0</v>
          </cell>
          <cell r="ET103">
            <v>0</v>
          </cell>
          <cell r="EU103">
            <v>0</v>
          </cell>
          <cell r="EV103">
            <v>0</v>
          </cell>
          <cell r="EW103">
            <v>0</v>
          </cell>
          <cell r="EX103">
            <v>0</v>
          </cell>
          <cell r="EY103">
            <v>0</v>
          </cell>
          <cell r="EZ103">
            <v>0</v>
          </cell>
          <cell r="FA103">
            <v>0</v>
          </cell>
          <cell r="FB103">
            <v>0</v>
          </cell>
          <cell r="FC103">
            <v>0</v>
          </cell>
          <cell r="FD103">
            <v>0</v>
          </cell>
          <cell r="FE103">
            <v>0</v>
          </cell>
          <cell r="FF103">
            <v>0</v>
          </cell>
          <cell r="FG103">
            <v>0</v>
          </cell>
          <cell r="FH103">
            <v>0</v>
          </cell>
          <cell r="FI103">
            <v>0</v>
          </cell>
          <cell r="FJ103">
            <v>0</v>
          </cell>
          <cell r="FK103">
            <v>0</v>
          </cell>
          <cell r="FL103">
            <v>0</v>
          </cell>
          <cell r="FM103">
            <v>0</v>
          </cell>
          <cell r="FN103">
            <v>0</v>
          </cell>
          <cell r="FO103">
            <v>0</v>
          </cell>
          <cell r="FP103">
            <v>0</v>
          </cell>
          <cell r="FQ103">
            <v>0</v>
          </cell>
          <cell r="FR103">
            <v>0</v>
          </cell>
          <cell r="FS103">
            <v>0</v>
          </cell>
          <cell r="FT103">
            <v>0</v>
          </cell>
          <cell r="FU103">
            <v>0</v>
          </cell>
          <cell r="FV103">
            <v>0</v>
          </cell>
          <cell r="FW103">
            <v>0</v>
          </cell>
          <cell r="FX103">
            <v>0</v>
          </cell>
          <cell r="FY103">
            <v>0</v>
          </cell>
          <cell r="FZ103">
            <v>0</v>
          </cell>
          <cell r="GA103">
            <v>0</v>
          </cell>
          <cell r="GB103">
            <v>0</v>
          </cell>
          <cell r="GC103">
            <v>0</v>
          </cell>
          <cell r="GD103">
            <v>0</v>
          </cell>
          <cell r="GE103">
            <v>0</v>
          </cell>
          <cell r="GF103">
            <v>0</v>
          </cell>
          <cell r="GG103">
            <v>0</v>
          </cell>
          <cell r="GH103">
            <v>0</v>
          </cell>
          <cell r="GI103">
            <v>0</v>
          </cell>
          <cell r="GJ103">
            <v>0</v>
          </cell>
          <cell r="GK103">
            <v>0</v>
          </cell>
          <cell r="GL103">
            <v>0</v>
          </cell>
          <cell r="GM103">
            <v>0</v>
          </cell>
          <cell r="GN103">
            <v>0</v>
          </cell>
          <cell r="GO103">
            <v>0</v>
          </cell>
          <cell r="GP103">
            <v>0</v>
          </cell>
          <cell r="GQ103">
            <v>0</v>
          </cell>
          <cell r="GR103">
            <v>0</v>
          </cell>
          <cell r="GS103">
            <v>-25.39</v>
          </cell>
          <cell r="GT103">
            <v>-34.83</v>
          </cell>
          <cell r="GU103">
            <v>-32.71</v>
          </cell>
          <cell r="GV103">
            <v>-34.729999999999997</v>
          </cell>
          <cell r="GW103">
            <v>-35.93</v>
          </cell>
          <cell r="GX103">
            <v>-36.04</v>
          </cell>
          <cell r="GY103">
            <v>-36.1</v>
          </cell>
          <cell r="GZ103">
            <v>-35.700000000000003</v>
          </cell>
          <cell r="HA103">
            <v>-34.64</v>
          </cell>
          <cell r="HB103">
            <v>-38.770000000000003</v>
          </cell>
          <cell r="HC103">
            <v>-37.29</v>
          </cell>
          <cell r="HD103">
            <v>-36.43</v>
          </cell>
          <cell r="HE103">
            <v>-39</v>
          </cell>
          <cell r="HF103">
            <v>-38.57</v>
          </cell>
          <cell r="HG103">
            <v>-57.08</v>
          </cell>
          <cell r="HH103">
            <v>-73.760000000000005</v>
          </cell>
          <cell r="HI103">
            <v>-33.11</v>
          </cell>
          <cell r="HJ103">
            <v>-59.24</v>
          </cell>
          <cell r="HK103">
            <v>-72.459999999999994</v>
          </cell>
          <cell r="HL103">
            <v>-88.56</v>
          </cell>
          <cell r="HM103">
            <v>-97.02</v>
          </cell>
          <cell r="HN103">
            <v>-92.84</v>
          </cell>
          <cell r="HO103">
            <v>-55.37</v>
          </cell>
          <cell r="HP103">
            <v>-98.01</v>
          </cell>
          <cell r="HQ103">
            <v>-142.09800000000001</v>
          </cell>
          <cell r="HR103">
            <v>-88.39</v>
          </cell>
          <cell r="HS103">
            <v>-100.46899999999999</v>
          </cell>
          <cell r="HT103">
            <v>0</v>
          </cell>
          <cell r="HU103">
            <v>0</v>
          </cell>
          <cell r="HV103">
            <v>0</v>
          </cell>
          <cell r="HW103">
            <v>0</v>
          </cell>
          <cell r="HX103">
            <v>0</v>
          </cell>
          <cell r="HY103">
            <v>0</v>
          </cell>
          <cell r="HZ103">
            <v>0</v>
          </cell>
          <cell r="IA103">
            <v>0</v>
          </cell>
          <cell r="IB103">
            <v>0</v>
          </cell>
          <cell r="IC103">
            <v>0</v>
          </cell>
          <cell r="ID103">
            <v>0</v>
          </cell>
          <cell r="IE103">
            <v>0</v>
          </cell>
          <cell r="IF103">
            <v>0</v>
          </cell>
          <cell r="IG103">
            <v>0</v>
          </cell>
          <cell r="IH103">
            <v>0</v>
          </cell>
          <cell r="II103">
            <v>0</v>
          </cell>
          <cell r="IJ103">
            <v>0</v>
          </cell>
          <cell r="IK103">
            <v>0</v>
          </cell>
          <cell r="IL103">
            <v>0</v>
          </cell>
          <cell r="IM103">
            <v>0</v>
          </cell>
          <cell r="IN103">
            <v>0</v>
          </cell>
          <cell r="IO103">
            <v>0</v>
          </cell>
          <cell r="IP103">
            <v>0</v>
          </cell>
          <cell r="IQ103">
            <v>0</v>
          </cell>
          <cell r="IR103">
            <v>0</v>
          </cell>
          <cell r="IS103">
            <v>0</v>
          </cell>
          <cell r="IT103">
            <v>0</v>
          </cell>
          <cell r="IU103">
            <v>0</v>
          </cell>
        </row>
        <row r="104">
          <cell r="A104" t="str">
            <v>MLIFE IN</v>
          </cell>
          <cell r="B104" t="str">
            <v>Mahindra Gesco</v>
          </cell>
          <cell r="C104" t="str">
            <v>Real Estate</v>
          </cell>
          <cell r="D104">
            <v>0</v>
          </cell>
          <cell r="E104">
            <v>0</v>
          </cell>
          <cell r="F104">
            <v>0</v>
          </cell>
          <cell r="G104">
            <v>0</v>
          </cell>
          <cell r="H104">
            <v>0</v>
          </cell>
          <cell r="I104">
            <v>0</v>
          </cell>
          <cell r="J104">
            <v>0</v>
          </cell>
          <cell r="K104">
            <v>0</v>
          </cell>
          <cell r="L104">
            <v>153.69999999999999</v>
          </cell>
          <cell r="M104">
            <v>200.8</v>
          </cell>
          <cell r="N104">
            <v>316.39999999999998</v>
          </cell>
          <cell r="O104">
            <v>243.7</v>
          </cell>
          <cell r="P104">
            <v>246.1</v>
          </cell>
          <cell r="Q104">
            <v>229.5</v>
          </cell>
          <cell r="R104">
            <v>311.39999999999998</v>
          </cell>
          <cell r="S104">
            <v>424.4</v>
          </cell>
          <cell r="T104">
            <v>342.8</v>
          </cell>
          <cell r="U104">
            <v>454.1</v>
          </cell>
          <cell r="V104">
            <v>417.9</v>
          </cell>
          <cell r="W104">
            <v>340.3</v>
          </cell>
          <cell r="X104">
            <v>348.4</v>
          </cell>
          <cell r="Y104">
            <v>342.9</v>
          </cell>
          <cell r="Z104">
            <v>433.9</v>
          </cell>
          <cell r="AA104">
            <v>596</v>
          </cell>
          <cell r="AB104">
            <v>482.1</v>
          </cell>
          <cell r="AC104">
            <v>303.2</v>
          </cell>
          <cell r="AD104">
            <v>556.5</v>
          </cell>
          <cell r="AE104">
            <v>312.2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O104">
            <v>0</v>
          </cell>
          <cell r="AP104">
            <v>0</v>
          </cell>
          <cell r="AQ104">
            <v>0</v>
          </cell>
          <cell r="AR104">
            <v>0</v>
          </cell>
          <cell r="AS104">
            <v>0</v>
          </cell>
          <cell r="AT104">
            <v>0</v>
          </cell>
          <cell r="AU104">
            <v>0</v>
          </cell>
          <cell r="AV104">
            <v>0</v>
          </cell>
          <cell r="AW104">
            <v>0</v>
          </cell>
          <cell r="AX104">
            <v>0</v>
          </cell>
          <cell r="AY104">
            <v>0</v>
          </cell>
          <cell r="AZ104">
            <v>0</v>
          </cell>
          <cell r="BA104">
            <v>0</v>
          </cell>
          <cell r="BB104">
            <v>0</v>
          </cell>
          <cell r="BC104">
            <v>0</v>
          </cell>
          <cell r="BD104">
            <v>0</v>
          </cell>
          <cell r="BE104">
            <v>0</v>
          </cell>
          <cell r="BF104">
            <v>0</v>
          </cell>
          <cell r="BG104">
            <v>0</v>
          </cell>
          <cell r="BH104">
            <v>0</v>
          </cell>
          <cell r="BI104">
            <v>0</v>
          </cell>
          <cell r="BJ104">
            <v>0</v>
          </cell>
          <cell r="BK104">
            <v>0</v>
          </cell>
          <cell r="BL104">
            <v>0</v>
          </cell>
          <cell r="BM104">
            <v>0</v>
          </cell>
          <cell r="BN104">
            <v>0</v>
          </cell>
          <cell r="BO104">
            <v>0</v>
          </cell>
          <cell r="BP104">
            <v>-71.599999999999994</v>
          </cell>
          <cell r="BQ104">
            <v>-113</v>
          </cell>
          <cell r="BR104">
            <v>-190.3</v>
          </cell>
          <cell r="BS104">
            <v>-122.3</v>
          </cell>
          <cell r="BT104">
            <v>-129.9</v>
          </cell>
          <cell r="BU104">
            <v>-130.69999999999999</v>
          </cell>
          <cell r="BV104">
            <v>-196.1</v>
          </cell>
          <cell r="BW104">
            <v>-273.60000000000002</v>
          </cell>
          <cell r="BX104">
            <v>-243.1</v>
          </cell>
          <cell r="BY104">
            <v>-306.2</v>
          </cell>
          <cell r="BZ104">
            <v>-247.2</v>
          </cell>
          <cell r="CA104">
            <v>-286.10000000000002</v>
          </cell>
          <cell r="CB104">
            <v>-198.6</v>
          </cell>
          <cell r="CC104">
            <v>-227.1</v>
          </cell>
          <cell r="CD104">
            <v>-251</v>
          </cell>
          <cell r="CE104">
            <v>-262.2</v>
          </cell>
          <cell r="CF104">
            <v>-307.60000000000002</v>
          </cell>
          <cell r="CG104">
            <v>-192.8</v>
          </cell>
          <cell r="CH104">
            <v>-419.20000000000005</v>
          </cell>
          <cell r="CI104">
            <v>-223</v>
          </cell>
          <cell r="CJ104">
            <v>0</v>
          </cell>
          <cell r="CK104">
            <v>0</v>
          </cell>
          <cell r="CL104">
            <v>0</v>
          </cell>
          <cell r="CM104">
            <v>0</v>
          </cell>
          <cell r="CN104">
            <v>0</v>
          </cell>
          <cell r="CO104">
            <v>0</v>
          </cell>
          <cell r="CP104">
            <v>0</v>
          </cell>
          <cell r="CQ104">
            <v>0</v>
          </cell>
          <cell r="CR104">
            <v>0</v>
          </cell>
          <cell r="CS104">
            <v>0</v>
          </cell>
          <cell r="CT104">
            <v>0</v>
          </cell>
          <cell r="CU104">
            <v>0</v>
          </cell>
          <cell r="CV104">
            <v>0</v>
          </cell>
          <cell r="CW104">
            <v>0</v>
          </cell>
          <cell r="CX104">
            <v>0</v>
          </cell>
          <cell r="CY104">
            <v>0</v>
          </cell>
          <cell r="CZ104">
            <v>0</v>
          </cell>
          <cell r="DA104">
            <v>-43.2</v>
          </cell>
          <cell r="DB104">
            <v>-40.1</v>
          </cell>
          <cell r="DC104">
            <v>-32.299999999999997</v>
          </cell>
          <cell r="DD104">
            <v>-57.7</v>
          </cell>
          <cell r="DE104">
            <v>-34.200000000000003</v>
          </cell>
          <cell r="DF104">
            <v>-46.8</v>
          </cell>
          <cell r="DG104">
            <v>-53.9</v>
          </cell>
          <cell r="DH104">
            <v>-48.5</v>
          </cell>
          <cell r="DI104">
            <v>0</v>
          </cell>
          <cell r="DJ104">
            <v>0</v>
          </cell>
          <cell r="DK104">
            <v>-33.299999999999997</v>
          </cell>
          <cell r="DL104">
            <v>0</v>
          </cell>
          <cell r="DM104">
            <v>0</v>
          </cell>
          <cell r="DN104">
            <v>0</v>
          </cell>
          <cell r="DO104">
            <v>0</v>
          </cell>
          <cell r="DP104">
            <v>0</v>
          </cell>
          <cell r="DQ104">
            <v>0</v>
          </cell>
          <cell r="DR104">
            <v>0</v>
          </cell>
          <cell r="DS104">
            <v>0</v>
          </cell>
          <cell r="DT104">
            <v>0</v>
          </cell>
          <cell r="DU104">
            <v>0</v>
          </cell>
          <cell r="DV104">
            <v>0</v>
          </cell>
          <cell r="DW104">
            <v>0</v>
          </cell>
          <cell r="DX104">
            <v>0</v>
          </cell>
          <cell r="DY104">
            <v>0</v>
          </cell>
          <cell r="DZ104">
            <v>0</v>
          </cell>
          <cell r="EA104">
            <v>0</v>
          </cell>
          <cell r="EB104">
            <v>0</v>
          </cell>
          <cell r="EC104">
            <v>0</v>
          </cell>
          <cell r="ED104">
            <v>0</v>
          </cell>
          <cell r="EE104">
            <v>0</v>
          </cell>
          <cell r="EF104">
            <v>0</v>
          </cell>
          <cell r="EG104">
            <v>0</v>
          </cell>
          <cell r="EH104">
            <v>0</v>
          </cell>
          <cell r="EI104">
            <v>0</v>
          </cell>
          <cell r="EJ104">
            <v>0</v>
          </cell>
          <cell r="EK104">
            <v>0</v>
          </cell>
          <cell r="EL104">
            <v>0</v>
          </cell>
          <cell r="EM104">
            <v>0</v>
          </cell>
          <cell r="EN104">
            <v>0</v>
          </cell>
          <cell r="EO104">
            <v>0</v>
          </cell>
          <cell r="EP104">
            <v>0</v>
          </cell>
          <cell r="EQ104">
            <v>0</v>
          </cell>
          <cell r="ER104">
            <v>0</v>
          </cell>
          <cell r="ES104">
            <v>0</v>
          </cell>
          <cell r="ET104">
            <v>0</v>
          </cell>
          <cell r="EU104">
            <v>0</v>
          </cell>
          <cell r="EV104">
            <v>-10</v>
          </cell>
          <cell r="EW104">
            <v>-8.4</v>
          </cell>
          <cell r="EX104">
            <v>-11.1</v>
          </cell>
          <cell r="EY104">
            <v>-14.4</v>
          </cell>
          <cell r="EZ104">
            <v>-15.2</v>
          </cell>
          <cell r="FA104">
            <v>-18.2</v>
          </cell>
          <cell r="FB104">
            <v>-12.1</v>
          </cell>
          <cell r="FC104">
            <v>-18.399999999999999</v>
          </cell>
          <cell r="FD104">
            <v>-15.1</v>
          </cell>
          <cell r="FE104">
            <v>-16.2</v>
          </cell>
          <cell r="FF104">
            <v>-17.8</v>
          </cell>
          <cell r="FG104">
            <v>-20.5</v>
          </cell>
          <cell r="FH104">
            <v>-20.7</v>
          </cell>
          <cell r="FI104">
            <v>-18.600000000000001</v>
          </cell>
          <cell r="FJ104">
            <v>-20.100000000000001</v>
          </cell>
          <cell r="FK104">
            <v>-21.9</v>
          </cell>
          <cell r="FL104">
            <v>-19.2</v>
          </cell>
          <cell r="FM104">
            <v>-19.3</v>
          </cell>
          <cell r="FN104">
            <v>-21.5</v>
          </cell>
          <cell r="FO104">
            <v>-15.6</v>
          </cell>
          <cell r="FP104">
            <v>0</v>
          </cell>
          <cell r="FQ104">
            <v>0</v>
          </cell>
          <cell r="FR104">
            <v>0</v>
          </cell>
          <cell r="FS104">
            <v>0</v>
          </cell>
          <cell r="FT104">
            <v>0</v>
          </cell>
          <cell r="FU104">
            <v>0</v>
          </cell>
          <cell r="FV104">
            <v>0</v>
          </cell>
          <cell r="FW104">
            <v>0</v>
          </cell>
          <cell r="FX104">
            <v>-39.700000000000003</v>
          </cell>
          <cell r="FY104">
            <v>-45.6</v>
          </cell>
          <cell r="FZ104">
            <v>-47.4</v>
          </cell>
          <cell r="GA104">
            <v>-56.8</v>
          </cell>
          <cell r="GB104">
            <v>-49.8</v>
          </cell>
          <cell r="GC104">
            <v>-45.5</v>
          </cell>
          <cell r="GD104">
            <v>-52.2</v>
          </cell>
          <cell r="GE104">
            <v>-58.3</v>
          </cell>
          <cell r="GF104">
            <v>-19.2</v>
          </cell>
          <cell r="GG104">
            <v>-19</v>
          </cell>
          <cell r="GH104">
            <v>-19.399999999999999</v>
          </cell>
          <cell r="GI104">
            <v>-27.2</v>
          </cell>
          <cell r="GJ104">
            <v>-16</v>
          </cell>
          <cell r="GK104">
            <v>-35.5</v>
          </cell>
          <cell r="GL104">
            <v>-33.299999999999997</v>
          </cell>
          <cell r="GM104">
            <v>-43.7</v>
          </cell>
          <cell r="GN104">
            <v>-36.6</v>
          </cell>
          <cell r="GO104">
            <v>-55.7</v>
          </cell>
          <cell r="GP104">
            <v>-33.6</v>
          </cell>
          <cell r="GQ104">
            <v>-43.8</v>
          </cell>
          <cell r="GR104">
            <v>0</v>
          </cell>
          <cell r="GS104">
            <v>0</v>
          </cell>
          <cell r="GT104">
            <v>0</v>
          </cell>
          <cell r="GU104">
            <v>0</v>
          </cell>
          <cell r="GV104">
            <v>0</v>
          </cell>
          <cell r="GW104">
            <v>0</v>
          </cell>
          <cell r="GX104">
            <v>0</v>
          </cell>
          <cell r="GY104">
            <v>0</v>
          </cell>
          <cell r="GZ104">
            <v>-5.5</v>
          </cell>
          <cell r="HA104">
            <v>-5.6</v>
          </cell>
          <cell r="HB104">
            <v>-5.8</v>
          </cell>
          <cell r="HC104">
            <v>-7.2</v>
          </cell>
          <cell r="HD104">
            <v>-5.4</v>
          </cell>
          <cell r="HE104">
            <v>-5.5</v>
          </cell>
          <cell r="HF104">
            <v>-5.6</v>
          </cell>
          <cell r="HG104">
            <v>-6.3</v>
          </cell>
          <cell r="HH104">
            <v>-12.5</v>
          </cell>
          <cell r="HI104">
            <v>-5.2</v>
          </cell>
          <cell r="HJ104">
            <v>-6.2</v>
          </cell>
          <cell r="HK104">
            <v>-6.1</v>
          </cell>
          <cell r="HL104">
            <v>-4.5999999999999996</v>
          </cell>
          <cell r="HM104">
            <v>-4.8</v>
          </cell>
          <cell r="HN104">
            <v>-4.9000000000000004</v>
          </cell>
          <cell r="HO104">
            <v>-5.4</v>
          </cell>
          <cell r="HP104">
            <v>-4.3</v>
          </cell>
          <cell r="HQ104">
            <v>-4.5999999999999996</v>
          </cell>
          <cell r="HR104">
            <v>-4.9000000000000004</v>
          </cell>
          <cell r="HS104">
            <v>82.4</v>
          </cell>
          <cell r="HT104">
            <v>0</v>
          </cell>
          <cell r="HU104">
            <v>0</v>
          </cell>
          <cell r="HV104">
            <v>0</v>
          </cell>
          <cell r="HW104">
            <v>0</v>
          </cell>
          <cell r="HX104">
            <v>0</v>
          </cell>
          <cell r="HY104">
            <v>0</v>
          </cell>
          <cell r="HZ104">
            <v>0</v>
          </cell>
          <cell r="IA104">
            <v>0</v>
          </cell>
          <cell r="IB104">
            <v>0</v>
          </cell>
          <cell r="IC104">
            <v>0</v>
          </cell>
          <cell r="ID104">
            <v>0</v>
          </cell>
          <cell r="IE104">
            <v>0</v>
          </cell>
          <cell r="IF104">
            <v>0</v>
          </cell>
          <cell r="IG104">
            <v>0</v>
          </cell>
          <cell r="IH104">
            <v>0</v>
          </cell>
          <cell r="II104">
            <v>0</v>
          </cell>
          <cell r="IJ104">
            <v>0</v>
          </cell>
          <cell r="IK104">
            <v>0</v>
          </cell>
          <cell r="IL104">
            <v>0</v>
          </cell>
          <cell r="IM104">
            <v>0</v>
          </cell>
          <cell r="IN104">
            <v>0</v>
          </cell>
          <cell r="IO104">
            <v>0</v>
          </cell>
          <cell r="IP104">
            <v>0</v>
          </cell>
          <cell r="IQ104">
            <v>0</v>
          </cell>
          <cell r="IR104">
            <v>0</v>
          </cell>
          <cell r="IS104">
            <v>0</v>
          </cell>
          <cell r="IT104">
            <v>0</v>
          </cell>
          <cell r="IU104">
            <v>0</v>
          </cell>
        </row>
        <row r="105">
          <cell r="A105" t="str">
            <v>NTB IN</v>
          </cell>
          <cell r="B105" t="str">
            <v>Noida Toll Bridge</v>
          </cell>
          <cell r="C105" t="str">
            <v xml:space="preserve">Construction </v>
          </cell>
          <cell r="D105">
            <v>0</v>
          </cell>
          <cell r="E105">
            <v>0</v>
          </cell>
          <cell r="F105">
            <v>0</v>
          </cell>
          <cell r="G105">
            <v>0</v>
          </cell>
          <cell r="H105">
            <v>0</v>
          </cell>
          <cell r="I105">
            <v>0</v>
          </cell>
          <cell r="J105">
            <v>0</v>
          </cell>
          <cell r="K105">
            <v>0</v>
          </cell>
          <cell r="L105">
            <v>0</v>
          </cell>
          <cell r="M105">
            <v>0</v>
          </cell>
          <cell r="N105">
            <v>0</v>
          </cell>
          <cell r="O105">
            <v>0</v>
          </cell>
          <cell r="P105">
            <v>0</v>
          </cell>
          <cell r="Q105">
            <v>97.48</v>
          </cell>
          <cell r="R105">
            <v>99.84</v>
          </cell>
          <cell r="S105">
            <v>103.06</v>
          </cell>
          <cell r="T105">
            <v>107.79</v>
          </cell>
          <cell r="U105">
            <v>114.94</v>
          </cell>
          <cell r="V105">
            <v>120.069</v>
          </cell>
          <cell r="W105">
            <v>126.55200000000001</v>
          </cell>
          <cell r="X105">
            <v>143.785</v>
          </cell>
          <cell r="Y105">
            <v>171.81</v>
          </cell>
          <cell r="Z105">
            <v>170.68899999999999</v>
          </cell>
          <cell r="AA105">
            <v>177.63900000000001</v>
          </cell>
          <cell r="AB105">
            <v>194.131</v>
          </cell>
          <cell r="AC105">
            <v>196.75299999999999</v>
          </cell>
          <cell r="AD105">
            <v>196.23099999999999</v>
          </cell>
          <cell r="AE105">
            <v>204.99600000000004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O105">
            <v>0</v>
          </cell>
          <cell r="AP105">
            <v>0</v>
          </cell>
          <cell r="AQ105">
            <v>0</v>
          </cell>
          <cell r="AR105">
            <v>0</v>
          </cell>
          <cell r="AS105">
            <v>0</v>
          </cell>
          <cell r="AT105">
            <v>0</v>
          </cell>
          <cell r="AU105">
            <v>0</v>
          </cell>
          <cell r="AV105">
            <v>0</v>
          </cell>
          <cell r="AW105">
            <v>0</v>
          </cell>
          <cell r="AX105">
            <v>0</v>
          </cell>
          <cell r="AY105">
            <v>0</v>
          </cell>
          <cell r="AZ105">
            <v>0</v>
          </cell>
          <cell r="BA105">
            <v>0</v>
          </cell>
          <cell r="BB105">
            <v>0</v>
          </cell>
          <cell r="BC105">
            <v>0</v>
          </cell>
          <cell r="BD105">
            <v>0</v>
          </cell>
          <cell r="BE105">
            <v>0</v>
          </cell>
          <cell r="BF105">
            <v>0</v>
          </cell>
          <cell r="BG105">
            <v>0</v>
          </cell>
          <cell r="BH105">
            <v>0</v>
          </cell>
          <cell r="BI105">
            <v>0</v>
          </cell>
          <cell r="BJ105">
            <v>0</v>
          </cell>
          <cell r="BK105">
            <v>0</v>
          </cell>
          <cell r="BL105">
            <v>0</v>
          </cell>
          <cell r="BM105">
            <v>0</v>
          </cell>
          <cell r="BN105">
            <v>0</v>
          </cell>
          <cell r="BO105">
            <v>0</v>
          </cell>
          <cell r="BP105">
            <v>0</v>
          </cell>
          <cell r="BQ105" t="str">
            <v>O &amp; M Exp.+Card</v>
          </cell>
          <cell r="BR105">
            <v>0</v>
          </cell>
          <cell r="BS105">
            <v>0</v>
          </cell>
          <cell r="BT105">
            <v>0</v>
          </cell>
          <cell r="BU105">
            <v>-9.3170000000000002</v>
          </cell>
          <cell r="BV105">
            <v>-9.6660000000000004</v>
          </cell>
          <cell r="BW105">
            <v>-6.7350000000000003</v>
          </cell>
          <cell r="BX105">
            <v>-6.6769999999999996</v>
          </cell>
          <cell r="BY105">
            <v>-6.625</v>
          </cell>
          <cell r="BZ105">
            <v>-6.8089999999999993</v>
          </cell>
          <cell r="CA105">
            <v>-0.59499999999999997</v>
          </cell>
          <cell r="CB105">
            <v>-0.16</v>
          </cell>
          <cell r="CC105">
            <v>-9.41</v>
          </cell>
          <cell r="CD105">
            <v>-11.364000000000001</v>
          </cell>
          <cell r="CE105">
            <v>-11.402000000000001</v>
          </cell>
          <cell r="CF105">
            <v>-13.399000000000001</v>
          </cell>
          <cell r="CG105">
            <v>-13.796000000000001</v>
          </cell>
          <cell r="CH105">
            <v>-18.873999999999999</v>
          </cell>
          <cell r="CI105">
            <v>-21.026000000000003</v>
          </cell>
          <cell r="CJ105">
            <v>0</v>
          </cell>
          <cell r="CK105">
            <v>0</v>
          </cell>
          <cell r="CL105">
            <v>0</v>
          </cell>
          <cell r="CM105">
            <v>0</v>
          </cell>
          <cell r="CN105">
            <v>0</v>
          </cell>
          <cell r="CO105">
            <v>0</v>
          </cell>
          <cell r="CP105">
            <v>0</v>
          </cell>
          <cell r="CQ105">
            <v>0</v>
          </cell>
          <cell r="CR105">
            <v>0</v>
          </cell>
          <cell r="CS105" t="str">
            <v>Legal Exp.</v>
          </cell>
          <cell r="CT105">
            <v>0</v>
          </cell>
          <cell r="CU105">
            <v>0</v>
          </cell>
          <cell r="CV105">
            <v>0</v>
          </cell>
          <cell r="CW105">
            <v>-2.8860000000000001</v>
          </cell>
          <cell r="CX105">
            <v>-9.0730000000000004</v>
          </cell>
          <cell r="CY105">
            <v>-2.4140000000000001</v>
          </cell>
          <cell r="CZ105">
            <v>-3.1160000000000001</v>
          </cell>
          <cell r="DA105">
            <v>-3.4460000000000002</v>
          </cell>
          <cell r="DB105">
            <v>-5.117</v>
          </cell>
          <cell r="DC105">
            <v>0</v>
          </cell>
          <cell r="DD105">
            <v>0</v>
          </cell>
          <cell r="DE105">
            <v>-2.44</v>
          </cell>
          <cell r="DF105">
            <v>-3.758</v>
          </cell>
          <cell r="DG105">
            <v>-10.704000000000001</v>
          </cell>
          <cell r="DH105">
            <v>-5.0970000000000004</v>
          </cell>
          <cell r="DI105">
            <v>-5.806</v>
          </cell>
          <cell r="DJ105">
            <v>-4.9400000000000004</v>
          </cell>
          <cell r="DK105">
            <v>-5.3059999999999983</v>
          </cell>
          <cell r="DL105">
            <v>0</v>
          </cell>
          <cell r="DM105">
            <v>0</v>
          </cell>
          <cell r="DN105">
            <v>0</v>
          </cell>
          <cell r="DO105">
            <v>0</v>
          </cell>
          <cell r="DP105">
            <v>0</v>
          </cell>
          <cell r="DQ105">
            <v>0</v>
          </cell>
          <cell r="DR105">
            <v>0</v>
          </cell>
          <cell r="DS105">
            <v>0</v>
          </cell>
          <cell r="DT105">
            <v>0</v>
          </cell>
          <cell r="DU105" t="str">
            <v>Advt.&amp;Buss.Promo.</v>
          </cell>
          <cell r="DV105">
            <v>0</v>
          </cell>
          <cell r="DW105">
            <v>0</v>
          </cell>
          <cell r="DX105">
            <v>0</v>
          </cell>
          <cell r="DY105">
            <v>-0.19</v>
          </cell>
          <cell r="DZ105">
            <v>-0.30299999999999999</v>
          </cell>
          <cell r="EA105">
            <v>-1.1220000000000001</v>
          </cell>
          <cell r="EB105">
            <v>-0.27700000000000002</v>
          </cell>
          <cell r="EC105">
            <v>-0.39300000000000002</v>
          </cell>
          <cell r="ED105">
            <v>-0.72499999999999998</v>
          </cell>
          <cell r="EE105">
            <v>0</v>
          </cell>
          <cell r="EF105">
            <v>0</v>
          </cell>
          <cell r="EG105">
            <v>-0.64</v>
          </cell>
          <cell r="EH105">
            <v>-0.745</v>
          </cell>
          <cell r="EI105">
            <v>-1.032</v>
          </cell>
          <cell r="EJ105">
            <v>-0.53400000000000003</v>
          </cell>
          <cell r="EK105">
            <v>-0.63100000000000001</v>
          </cell>
          <cell r="EL105">
            <v>-0.75</v>
          </cell>
          <cell r="EM105">
            <v>-0.20400000000000018</v>
          </cell>
          <cell r="EN105">
            <v>0</v>
          </cell>
          <cell r="EO105">
            <v>0</v>
          </cell>
          <cell r="EP105">
            <v>0</v>
          </cell>
          <cell r="EQ105">
            <v>0</v>
          </cell>
          <cell r="ER105">
            <v>0</v>
          </cell>
          <cell r="ES105">
            <v>0</v>
          </cell>
          <cell r="ET105">
            <v>0</v>
          </cell>
          <cell r="EU105">
            <v>0</v>
          </cell>
          <cell r="EV105">
            <v>0</v>
          </cell>
          <cell r="EW105">
            <v>0</v>
          </cell>
          <cell r="EX105">
            <v>0</v>
          </cell>
          <cell r="EY105">
            <v>0</v>
          </cell>
          <cell r="EZ105">
            <v>0</v>
          </cell>
          <cell r="FA105">
            <v>-6.39</v>
          </cell>
          <cell r="FB105">
            <v>-3.754</v>
          </cell>
          <cell r="FC105">
            <v>-19.524000000000001</v>
          </cell>
          <cell r="FD105">
            <v>-13.212</v>
          </cell>
          <cell r="FE105">
            <v>-1.321</v>
          </cell>
          <cell r="FF105">
            <v>-6.0449999999999999</v>
          </cell>
          <cell r="FG105">
            <v>-7.6219999999999999</v>
          </cell>
          <cell r="FH105">
            <v>-9.9529999999999994</v>
          </cell>
          <cell r="FI105">
            <v>-14.59</v>
          </cell>
          <cell r="FJ105">
            <v>-14.946999999999999</v>
          </cell>
          <cell r="FK105">
            <v>-11.016</v>
          </cell>
          <cell r="FL105">
            <v>-14.667999999999999</v>
          </cell>
          <cell r="FM105">
            <v>-22.917000000000002</v>
          </cell>
          <cell r="FN105">
            <v>-15.891999999999999</v>
          </cell>
          <cell r="FO105">
            <v>-17.072999999999997</v>
          </cell>
          <cell r="FP105">
            <v>0</v>
          </cell>
          <cell r="FQ105">
            <v>0</v>
          </cell>
          <cell r="FR105">
            <v>0</v>
          </cell>
          <cell r="FS105">
            <v>0</v>
          </cell>
          <cell r="FT105">
            <v>0</v>
          </cell>
          <cell r="FU105">
            <v>0</v>
          </cell>
          <cell r="FV105">
            <v>0</v>
          </cell>
          <cell r="FW105">
            <v>0</v>
          </cell>
          <cell r="FX105">
            <v>0</v>
          </cell>
          <cell r="FY105">
            <v>0</v>
          </cell>
          <cell r="FZ105">
            <v>0</v>
          </cell>
          <cell r="GA105">
            <v>0</v>
          </cell>
          <cell r="GB105">
            <v>0</v>
          </cell>
          <cell r="GC105">
            <v>-4.9539999999999997</v>
          </cell>
          <cell r="GD105">
            <v>-5.95</v>
          </cell>
          <cell r="GE105">
            <v>-9.1820000000000004</v>
          </cell>
          <cell r="GF105">
            <v>-8.2769999999999992</v>
          </cell>
          <cell r="GG105">
            <v>-8.1549999999999994</v>
          </cell>
          <cell r="GH105">
            <v>-10.993</v>
          </cell>
          <cell r="GI105">
            <v>-22.318000000000001</v>
          </cell>
          <cell r="GJ105">
            <v>-33.716000000000001</v>
          </cell>
          <cell r="GK105">
            <v>-14.040000000000001</v>
          </cell>
          <cell r="GL105">
            <v>-6.0880000000000001</v>
          </cell>
          <cell r="GM105">
            <v>-10.610000000000001</v>
          </cell>
          <cell r="GN105">
            <v>-14.770999999999999</v>
          </cell>
          <cell r="GO105">
            <v>-10.009</v>
          </cell>
          <cell r="GP105">
            <v>-4.2780000000000005</v>
          </cell>
          <cell r="GQ105">
            <v>-16.058</v>
          </cell>
          <cell r="GR105">
            <v>0</v>
          </cell>
          <cell r="GS105">
            <v>0</v>
          </cell>
          <cell r="GT105">
            <v>0</v>
          </cell>
          <cell r="GU105">
            <v>0</v>
          </cell>
          <cell r="GV105">
            <v>0</v>
          </cell>
          <cell r="GW105">
            <v>0</v>
          </cell>
          <cell r="GX105">
            <v>0</v>
          </cell>
          <cell r="GY105">
            <v>0</v>
          </cell>
          <cell r="GZ105">
            <v>0</v>
          </cell>
          <cell r="HA105">
            <v>0</v>
          </cell>
          <cell r="HB105">
            <v>0</v>
          </cell>
          <cell r="HC105">
            <v>0</v>
          </cell>
          <cell r="HD105">
            <v>0</v>
          </cell>
          <cell r="HE105">
            <v>-4.3099999999999996</v>
          </cell>
          <cell r="HF105">
            <v>-4.32</v>
          </cell>
          <cell r="HG105">
            <v>-15.81</v>
          </cell>
          <cell r="HH105">
            <v>-21.84</v>
          </cell>
          <cell r="HI105">
            <v>-22.599999999999998</v>
          </cell>
          <cell r="HJ105">
            <v>-23.189</v>
          </cell>
          <cell r="HK105">
            <v>-19.744</v>
          </cell>
          <cell r="HL105">
            <v>-40.676000000000002</v>
          </cell>
          <cell r="HM105">
            <v>-1.0900000000000001</v>
          </cell>
          <cell r="HN105">
            <v>-21.332999999999998</v>
          </cell>
          <cell r="HO105">
            <v>-23.21</v>
          </cell>
          <cell r="HP105">
            <v>-23.704000000000001</v>
          </cell>
          <cell r="HQ105">
            <v>-23.457000000000001</v>
          </cell>
          <cell r="HR105">
            <v>-23.683</v>
          </cell>
          <cell r="HS105">
            <v>22.905999999999999</v>
          </cell>
          <cell r="HT105">
            <v>0</v>
          </cell>
          <cell r="HU105">
            <v>0</v>
          </cell>
          <cell r="HV105">
            <v>0</v>
          </cell>
          <cell r="HW105">
            <v>0</v>
          </cell>
          <cell r="HX105">
            <v>0</v>
          </cell>
          <cell r="HY105">
            <v>0</v>
          </cell>
          <cell r="HZ105">
            <v>0</v>
          </cell>
          <cell r="IA105">
            <v>0</v>
          </cell>
          <cell r="IB105">
            <v>0</v>
          </cell>
          <cell r="IC105">
            <v>0</v>
          </cell>
          <cell r="ID105">
            <v>0</v>
          </cell>
          <cell r="IE105">
            <v>0</v>
          </cell>
          <cell r="IF105">
            <v>0</v>
          </cell>
          <cell r="IG105">
            <v>0</v>
          </cell>
          <cell r="IH105">
            <v>0</v>
          </cell>
          <cell r="II105">
            <v>0</v>
          </cell>
          <cell r="IJ105">
            <v>0</v>
          </cell>
          <cell r="IK105">
            <v>0</v>
          </cell>
          <cell r="IL105">
            <v>0</v>
          </cell>
          <cell r="IM105">
            <v>0</v>
          </cell>
          <cell r="IN105">
            <v>0</v>
          </cell>
          <cell r="IO105">
            <v>0</v>
          </cell>
          <cell r="IP105">
            <v>0</v>
          </cell>
          <cell r="IQ105">
            <v>0</v>
          </cell>
          <cell r="IR105">
            <v>0</v>
          </cell>
          <cell r="IS105">
            <v>0</v>
          </cell>
          <cell r="IT105">
            <v>0</v>
          </cell>
          <cell r="IU105">
            <v>0</v>
          </cell>
        </row>
        <row r="106">
          <cell r="A106" t="str">
            <v>OAXE IN</v>
          </cell>
          <cell r="B106" t="str">
            <v>OMAXE</v>
          </cell>
          <cell r="C106" t="str">
            <v>Real Estate</v>
          </cell>
          <cell r="D106">
            <v>0</v>
          </cell>
          <cell r="E106">
            <v>0</v>
          </cell>
          <cell r="F106">
            <v>0</v>
          </cell>
          <cell r="G106">
            <v>0</v>
          </cell>
          <cell r="H106">
            <v>0</v>
          </cell>
          <cell r="I106">
            <v>0</v>
          </cell>
          <cell r="J106">
            <v>0</v>
          </cell>
          <cell r="K106">
            <v>0</v>
          </cell>
          <cell r="L106">
            <v>0</v>
          </cell>
          <cell r="M106">
            <v>0</v>
          </cell>
          <cell r="N106">
            <v>0</v>
          </cell>
          <cell r="O106">
            <v>0</v>
          </cell>
          <cell r="P106">
            <v>0</v>
          </cell>
          <cell r="Q106">
            <v>0</v>
          </cell>
          <cell r="R106">
            <v>0</v>
          </cell>
          <cell r="S106">
            <v>0</v>
          </cell>
          <cell r="T106">
            <v>0</v>
          </cell>
          <cell r="U106">
            <v>0</v>
          </cell>
          <cell r="V106">
            <v>0</v>
          </cell>
          <cell r="W106">
            <v>0</v>
          </cell>
          <cell r="X106">
            <v>3417</v>
          </cell>
          <cell r="Y106">
            <v>7036.56</v>
          </cell>
          <cell r="Z106">
            <v>6681.66</v>
          </cell>
          <cell r="AA106">
            <v>5680.9499999999971</v>
          </cell>
          <cell r="AB106">
            <v>3503.3</v>
          </cell>
          <cell r="AC106">
            <v>2040.2940000000001</v>
          </cell>
          <cell r="AD106">
            <v>1804.181</v>
          </cell>
          <cell r="AE106">
            <v>640.14000000000033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O106">
            <v>0</v>
          </cell>
          <cell r="AP106">
            <v>0</v>
          </cell>
          <cell r="AQ106">
            <v>0</v>
          </cell>
          <cell r="AR106">
            <v>0</v>
          </cell>
          <cell r="AS106">
            <v>0</v>
          </cell>
          <cell r="AT106">
            <v>0</v>
          </cell>
          <cell r="AU106">
            <v>0</v>
          </cell>
          <cell r="AV106">
            <v>0</v>
          </cell>
          <cell r="AW106">
            <v>0</v>
          </cell>
          <cell r="AX106">
            <v>0</v>
          </cell>
          <cell r="AY106">
            <v>0</v>
          </cell>
          <cell r="AZ106">
            <v>0</v>
          </cell>
          <cell r="BA106">
            <v>0</v>
          </cell>
          <cell r="BB106">
            <v>0</v>
          </cell>
          <cell r="BC106">
            <v>0</v>
          </cell>
          <cell r="BD106">
            <v>0</v>
          </cell>
          <cell r="BE106">
            <v>0</v>
          </cell>
          <cell r="BF106">
            <v>0</v>
          </cell>
          <cell r="BG106">
            <v>0</v>
          </cell>
          <cell r="BH106">
            <v>0</v>
          </cell>
          <cell r="BI106">
            <v>0</v>
          </cell>
          <cell r="BJ106">
            <v>0</v>
          </cell>
          <cell r="BK106">
            <v>0</v>
          </cell>
          <cell r="BL106">
            <v>0</v>
          </cell>
          <cell r="BM106">
            <v>0</v>
          </cell>
          <cell r="BN106">
            <v>0</v>
          </cell>
          <cell r="BO106">
            <v>0</v>
          </cell>
          <cell r="BP106">
            <v>0</v>
          </cell>
          <cell r="BQ106">
            <v>0</v>
          </cell>
          <cell r="BR106">
            <v>0</v>
          </cell>
          <cell r="BS106">
            <v>0</v>
          </cell>
          <cell r="BT106">
            <v>0</v>
          </cell>
          <cell r="BU106">
            <v>0</v>
          </cell>
          <cell r="BV106">
            <v>0</v>
          </cell>
          <cell r="BW106">
            <v>0</v>
          </cell>
          <cell r="BX106">
            <v>0</v>
          </cell>
          <cell r="BY106">
            <v>0</v>
          </cell>
          <cell r="BZ106">
            <v>0</v>
          </cell>
          <cell r="CA106">
            <v>0</v>
          </cell>
          <cell r="CB106">
            <v>-2127.7699999999995</v>
          </cell>
          <cell r="CC106">
            <v>-4416.76</v>
          </cell>
          <cell r="CD106">
            <v>-4358.3500000000004</v>
          </cell>
          <cell r="CE106">
            <v>-4429.5799999999981</v>
          </cell>
          <cell r="CF106">
            <v>-2314.9</v>
          </cell>
          <cell r="CG106">
            <v>-1409.008</v>
          </cell>
          <cell r="CH106">
            <v>-1268.431</v>
          </cell>
          <cell r="CI106">
            <v>-601.9980000000005</v>
          </cell>
          <cell r="CJ106">
            <v>0</v>
          </cell>
          <cell r="CK106">
            <v>0</v>
          </cell>
          <cell r="CL106">
            <v>0</v>
          </cell>
          <cell r="CM106">
            <v>0</v>
          </cell>
          <cell r="CN106">
            <v>0</v>
          </cell>
          <cell r="CO106">
            <v>0</v>
          </cell>
          <cell r="CP106">
            <v>0</v>
          </cell>
          <cell r="CQ106">
            <v>0</v>
          </cell>
          <cell r="CR106">
            <v>0</v>
          </cell>
          <cell r="CS106">
            <v>0</v>
          </cell>
          <cell r="CT106">
            <v>0</v>
          </cell>
          <cell r="CU106">
            <v>0</v>
          </cell>
          <cell r="CV106">
            <v>0</v>
          </cell>
          <cell r="CW106">
            <v>0</v>
          </cell>
          <cell r="CX106">
            <v>0</v>
          </cell>
          <cell r="CY106">
            <v>0</v>
          </cell>
          <cell r="CZ106">
            <v>0</v>
          </cell>
          <cell r="DA106">
            <v>0</v>
          </cell>
          <cell r="DB106">
            <v>0</v>
          </cell>
          <cell r="DC106">
            <v>0</v>
          </cell>
          <cell r="DD106">
            <v>-62.270119988293814</v>
          </cell>
          <cell r="DE106">
            <v>-62.76873927032527</v>
          </cell>
          <cell r="DF106">
            <v>-65.228550988826143</v>
          </cell>
          <cell r="DG106">
            <v>-77.97252220139238</v>
          </cell>
          <cell r="DH106">
            <v>0</v>
          </cell>
          <cell r="DI106">
            <v>0</v>
          </cell>
          <cell r="DJ106">
            <v>0</v>
          </cell>
          <cell r="DK106">
            <v>0</v>
          </cell>
          <cell r="DL106">
            <v>0</v>
          </cell>
          <cell r="DM106">
            <v>0</v>
          </cell>
          <cell r="DN106">
            <v>0</v>
          </cell>
          <cell r="DO106">
            <v>0</v>
          </cell>
          <cell r="DP106">
            <v>0</v>
          </cell>
          <cell r="DQ106">
            <v>0</v>
          </cell>
          <cell r="DR106">
            <v>0</v>
          </cell>
          <cell r="DS106">
            <v>0</v>
          </cell>
          <cell r="DT106">
            <v>0</v>
          </cell>
          <cell r="DU106">
            <v>0</v>
          </cell>
          <cell r="DV106">
            <v>0</v>
          </cell>
          <cell r="DW106">
            <v>0</v>
          </cell>
          <cell r="DX106">
            <v>0</v>
          </cell>
          <cell r="DY106">
            <v>0</v>
          </cell>
          <cell r="DZ106">
            <v>0</v>
          </cell>
          <cell r="EA106">
            <v>0</v>
          </cell>
          <cell r="EB106">
            <v>0</v>
          </cell>
          <cell r="EC106">
            <v>0</v>
          </cell>
          <cell r="ED106">
            <v>0</v>
          </cell>
          <cell r="EE106">
            <v>0</v>
          </cell>
          <cell r="EF106">
            <v>0</v>
          </cell>
          <cell r="EG106">
            <v>0</v>
          </cell>
          <cell r="EH106">
            <v>0</v>
          </cell>
          <cell r="EI106">
            <v>0</v>
          </cell>
          <cell r="EJ106">
            <v>0</v>
          </cell>
          <cell r="EK106">
            <v>0</v>
          </cell>
          <cell r="EL106">
            <v>0</v>
          </cell>
          <cell r="EM106">
            <v>0</v>
          </cell>
          <cell r="EN106">
            <v>0</v>
          </cell>
          <cell r="EO106">
            <v>0</v>
          </cell>
          <cell r="EP106">
            <v>0</v>
          </cell>
          <cell r="EQ106">
            <v>0</v>
          </cell>
          <cell r="ER106">
            <v>0</v>
          </cell>
          <cell r="ES106">
            <v>0</v>
          </cell>
          <cell r="ET106">
            <v>0</v>
          </cell>
          <cell r="EU106">
            <v>0</v>
          </cell>
          <cell r="EV106">
            <v>0</v>
          </cell>
          <cell r="EW106">
            <v>0</v>
          </cell>
          <cell r="EX106">
            <v>0</v>
          </cell>
          <cell r="EY106">
            <v>0</v>
          </cell>
          <cell r="EZ106">
            <v>0</v>
          </cell>
          <cell r="FA106">
            <v>0</v>
          </cell>
          <cell r="FB106">
            <v>0</v>
          </cell>
          <cell r="FC106">
            <v>0</v>
          </cell>
          <cell r="FD106">
            <v>0</v>
          </cell>
          <cell r="FE106">
            <v>0</v>
          </cell>
          <cell r="FF106">
            <v>0</v>
          </cell>
          <cell r="FG106">
            <v>0</v>
          </cell>
          <cell r="FH106">
            <v>-66.610000000000014</v>
          </cell>
          <cell r="FI106">
            <v>-82.44</v>
          </cell>
          <cell r="FJ106">
            <v>-81.099999999999994</v>
          </cell>
          <cell r="FK106">
            <v>-76.189999999999969</v>
          </cell>
          <cell r="FL106">
            <v>-91.76</v>
          </cell>
          <cell r="FM106">
            <v>-88.668999999999997</v>
          </cell>
          <cell r="FN106">
            <v>-61.981999999999999</v>
          </cell>
          <cell r="FO106">
            <v>-176.16899999999998</v>
          </cell>
          <cell r="FP106">
            <v>0</v>
          </cell>
          <cell r="FQ106">
            <v>0</v>
          </cell>
          <cell r="FR106">
            <v>0</v>
          </cell>
          <cell r="FS106">
            <v>0</v>
          </cell>
          <cell r="FT106">
            <v>0</v>
          </cell>
          <cell r="FU106">
            <v>0</v>
          </cell>
          <cell r="FV106">
            <v>0</v>
          </cell>
          <cell r="FW106">
            <v>0</v>
          </cell>
          <cell r="FX106">
            <v>0</v>
          </cell>
          <cell r="FY106">
            <v>0</v>
          </cell>
          <cell r="FZ106">
            <v>0</v>
          </cell>
          <cell r="GA106">
            <v>0</v>
          </cell>
          <cell r="GB106">
            <v>0</v>
          </cell>
          <cell r="GC106">
            <v>0</v>
          </cell>
          <cell r="GD106">
            <v>0</v>
          </cell>
          <cell r="GE106">
            <v>0</v>
          </cell>
          <cell r="GF106">
            <v>0</v>
          </cell>
          <cell r="GG106">
            <v>0</v>
          </cell>
          <cell r="GH106">
            <v>0</v>
          </cell>
          <cell r="GI106">
            <v>0</v>
          </cell>
          <cell r="GJ106">
            <v>-89.739999999999981</v>
          </cell>
          <cell r="GK106">
            <v>-139.30000000000001</v>
          </cell>
          <cell r="GL106">
            <v>-156.9</v>
          </cell>
          <cell r="GM106">
            <v>-248.47999999999993</v>
          </cell>
          <cell r="GN106">
            <v>-147.82</v>
          </cell>
          <cell r="GO106">
            <v>-164.036</v>
          </cell>
          <cell r="GP106">
            <v>-148.75599999999997</v>
          </cell>
          <cell r="GQ106">
            <v>-32.573000000000036</v>
          </cell>
          <cell r="GR106">
            <v>0</v>
          </cell>
          <cell r="GS106">
            <v>0</v>
          </cell>
          <cell r="GT106">
            <v>0</v>
          </cell>
          <cell r="GU106">
            <v>0</v>
          </cell>
          <cell r="GV106">
            <v>0</v>
          </cell>
          <cell r="GW106">
            <v>0</v>
          </cell>
          <cell r="GX106">
            <v>0</v>
          </cell>
          <cell r="GY106">
            <v>0</v>
          </cell>
          <cell r="GZ106">
            <v>0</v>
          </cell>
          <cell r="HA106">
            <v>0</v>
          </cell>
          <cell r="HB106">
            <v>0</v>
          </cell>
          <cell r="HC106">
            <v>0</v>
          </cell>
          <cell r="HD106">
            <v>0</v>
          </cell>
          <cell r="HE106">
            <v>0</v>
          </cell>
          <cell r="HF106">
            <v>0</v>
          </cell>
          <cell r="HG106">
            <v>0</v>
          </cell>
          <cell r="HH106">
            <v>0</v>
          </cell>
          <cell r="HI106">
            <v>0</v>
          </cell>
          <cell r="HJ106">
            <v>0</v>
          </cell>
          <cell r="HK106">
            <v>0</v>
          </cell>
          <cell r="HL106">
            <v>-9.52</v>
          </cell>
          <cell r="HM106">
            <v>-13.75</v>
          </cell>
          <cell r="HN106">
            <v>-12.77</v>
          </cell>
          <cell r="HO106">
            <v>-19.050000000000004</v>
          </cell>
          <cell r="HP106">
            <v>-11.59</v>
          </cell>
          <cell r="HQ106">
            <v>-12.93</v>
          </cell>
          <cell r="HR106">
            <v>-12.592000000000001</v>
          </cell>
          <cell r="HS106">
            <v>-13.844999999999999</v>
          </cell>
          <cell r="HT106">
            <v>0</v>
          </cell>
          <cell r="HU106">
            <v>0</v>
          </cell>
          <cell r="HV106">
            <v>0</v>
          </cell>
          <cell r="HW106">
            <v>0</v>
          </cell>
          <cell r="HX106">
            <v>0</v>
          </cell>
          <cell r="HY106">
            <v>0</v>
          </cell>
          <cell r="HZ106">
            <v>0</v>
          </cell>
          <cell r="IA106">
            <v>0</v>
          </cell>
          <cell r="IB106">
            <v>0</v>
          </cell>
          <cell r="IC106">
            <v>0</v>
          </cell>
          <cell r="ID106">
            <v>0</v>
          </cell>
          <cell r="IE106">
            <v>0</v>
          </cell>
          <cell r="IF106">
            <v>0</v>
          </cell>
          <cell r="IG106">
            <v>0</v>
          </cell>
          <cell r="IH106">
            <v>0</v>
          </cell>
          <cell r="II106">
            <v>0</v>
          </cell>
          <cell r="IJ106">
            <v>0</v>
          </cell>
          <cell r="IK106">
            <v>0</v>
          </cell>
          <cell r="IL106">
            <v>0</v>
          </cell>
          <cell r="IM106">
            <v>0</v>
          </cell>
          <cell r="IN106">
            <v>0</v>
          </cell>
          <cell r="IO106">
            <v>0</v>
          </cell>
          <cell r="IP106">
            <v>0</v>
          </cell>
          <cell r="IQ106">
            <v>0</v>
          </cell>
          <cell r="IR106">
            <v>0</v>
          </cell>
          <cell r="IS106">
            <v>0</v>
          </cell>
          <cell r="IT106">
            <v>0</v>
          </cell>
          <cell r="IU106">
            <v>0</v>
          </cell>
        </row>
        <row r="107">
          <cell r="A107" t="str">
            <v>ORB IN</v>
          </cell>
          <cell r="B107" t="str">
            <v>Orbit Corp</v>
          </cell>
          <cell r="C107" t="str">
            <v>Real Estate</v>
          </cell>
          <cell r="D107">
            <v>0</v>
          </cell>
          <cell r="E107">
            <v>0</v>
          </cell>
          <cell r="F107">
            <v>0</v>
          </cell>
          <cell r="G107">
            <v>0</v>
          </cell>
          <cell r="H107">
            <v>0</v>
          </cell>
          <cell r="I107">
            <v>0</v>
          </cell>
          <cell r="J107">
            <v>0</v>
          </cell>
          <cell r="K107">
            <v>0</v>
          </cell>
          <cell r="L107">
            <v>0</v>
          </cell>
          <cell r="M107">
            <v>0</v>
          </cell>
          <cell r="N107">
            <v>0</v>
          </cell>
          <cell r="O107">
            <v>0</v>
          </cell>
          <cell r="P107">
            <v>0</v>
          </cell>
          <cell r="Q107">
            <v>0</v>
          </cell>
          <cell r="R107">
            <v>0</v>
          </cell>
          <cell r="S107">
            <v>0</v>
          </cell>
          <cell r="T107">
            <v>0</v>
          </cell>
          <cell r="U107">
            <v>0</v>
          </cell>
          <cell r="V107">
            <v>0</v>
          </cell>
          <cell r="W107">
            <v>0</v>
          </cell>
          <cell r="X107">
            <v>635.73800000000006</v>
          </cell>
          <cell r="Y107">
            <v>975.51900000000001</v>
          </cell>
          <cell r="Z107">
            <v>2236.4650000000001</v>
          </cell>
          <cell r="AA107">
            <v>3207.6329999999998</v>
          </cell>
          <cell r="AB107">
            <v>818.48500000000001</v>
          </cell>
          <cell r="AC107">
            <v>738.20399999999995</v>
          </cell>
          <cell r="AD107">
            <v>482.827</v>
          </cell>
          <cell r="AE107">
            <v>795.83699999999999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O107">
            <v>0</v>
          </cell>
          <cell r="AP107">
            <v>0</v>
          </cell>
          <cell r="AQ107">
            <v>0</v>
          </cell>
          <cell r="AR107">
            <v>0</v>
          </cell>
          <cell r="AS107">
            <v>0</v>
          </cell>
          <cell r="AT107">
            <v>0</v>
          </cell>
          <cell r="AU107">
            <v>0</v>
          </cell>
          <cell r="AV107">
            <v>0</v>
          </cell>
          <cell r="AW107">
            <v>0</v>
          </cell>
          <cell r="AX107">
            <v>0</v>
          </cell>
          <cell r="AY107">
            <v>0</v>
          </cell>
          <cell r="AZ107">
            <v>0</v>
          </cell>
          <cell r="BA107">
            <v>0</v>
          </cell>
          <cell r="BB107">
            <v>0</v>
          </cell>
          <cell r="BC107">
            <v>0</v>
          </cell>
          <cell r="BD107">
            <v>0</v>
          </cell>
          <cell r="BE107">
            <v>0</v>
          </cell>
          <cell r="BF107">
            <v>0</v>
          </cell>
          <cell r="BG107">
            <v>0</v>
          </cell>
          <cell r="BH107">
            <v>0</v>
          </cell>
          <cell r="BI107">
            <v>0</v>
          </cell>
          <cell r="BJ107">
            <v>0</v>
          </cell>
          <cell r="BK107">
            <v>0</v>
          </cell>
          <cell r="BL107">
            <v>0</v>
          </cell>
          <cell r="BM107">
            <v>0</v>
          </cell>
          <cell r="BN107">
            <v>0</v>
          </cell>
          <cell r="BO107">
            <v>0</v>
          </cell>
          <cell r="BP107">
            <v>0</v>
          </cell>
          <cell r="BQ107">
            <v>0</v>
          </cell>
          <cell r="BR107">
            <v>0</v>
          </cell>
          <cell r="BS107">
            <v>0</v>
          </cell>
          <cell r="BT107">
            <v>0</v>
          </cell>
          <cell r="BU107">
            <v>0</v>
          </cell>
          <cell r="BV107">
            <v>0</v>
          </cell>
          <cell r="BW107">
            <v>0</v>
          </cell>
          <cell r="BX107">
            <v>0</v>
          </cell>
          <cell r="BY107">
            <v>0</v>
          </cell>
          <cell r="BZ107">
            <v>0</v>
          </cell>
          <cell r="CA107">
            <v>0</v>
          </cell>
          <cell r="CB107">
            <v>-248.83500000000001</v>
          </cell>
          <cell r="CC107">
            <v>-611.63499999999999</v>
          </cell>
          <cell r="CD107">
            <v>-4618.9660000000003</v>
          </cell>
          <cell r="CE107">
            <v>-207.34299999999999</v>
          </cell>
          <cell r="CF107">
            <v>-192.52500000000001</v>
          </cell>
          <cell r="CG107">
            <v>-1399.585</v>
          </cell>
          <cell r="CH107">
            <v>-1027.319</v>
          </cell>
          <cell r="CI107">
            <v>-288.11200000000002</v>
          </cell>
          <cell r="CJ107">
            <v>0</v>
          </cell>
          <cell r="CK107">
            <v>0</v>
          </cell>
          <cell r="CL107">
            <v>0</v>
          </cell>
          <cell r="CM107">
            <v>0</v>
          </cell>
          <cell r="CN107">
            <v>0</v>
          </cell>
          <cell r="CO107">
            <v>0</v>
          </cell>
          <cell r="CP107">
            <v>0</v>
          </cell>
          <cell r="CQ107">
            <v>0</v>
          </cell>
          <cell r="CR107">
            <v>0</v>
          </cell>
          <cell r="CS107">
            <v>0</v>
          </cell>
          <cell r="CT107">
            <v>0</v>
          </cell>
          <cell r="CU107">
            <v>0</v>
          </cell>
          <cell r="CV107">
            <v>0</v>
          </cell>
          <cell r="CW107">
            <v>0</v>
          </cell>
          <cell r="CX107">
            <v>0</v>
          </cell>
          <cell r="CY107">
            <v>0</v>
          </cell>
          <cell r="CZ107">
            <v>0</v>
          </cell>
          <cell r="DA107">
            <v>0</v>
          </cell>
          <cell r="DB107">
            <v>0</v>
          </cell>
          <cell r="DC107">
            <v>0</v>
          </cell>
          <cell r="DD107">
            <v>-71.027000000000001</v>
          </cell>
          <cell r="DE107">
            <v>202.08</v>
          </cell>
          <cell r="DF107">
            <v>3551.585</v>
          </cell>
          <cell r="DG107">
            <v>-1231.9870000000001</v>
          </cell>
          <cell r="DH107">
            <v>-214.74299999999999</v>
          </cell>
          <cell r="DI107">
            <v>1101.0329999999999</v>
          </cell>
          <cell r="DJ107">
            <v>1007.252</v>
          </cell>
          <cell r="DK107">
            <v>-318.05700000000002</v>
          </cell>
          <cell r="DL107">
            <v>0</v>
          </cell>
          <cell r="DM107">
            <v>0</v>
          </cell>
          <cell r="DN107">
            <v>0</v>
          </cell>
          <cell r="DO107">
            <v>0</v>
          </cell>
          <cell r="DP107">
            <v>0</v>
          </cell>
          <cell r="DQ107">
            <v>0</v>
          </cell>
          <cell r="DR107">
            <v>0</v>
          </cell>
          <cell r="DS107">
            <v>0</v>
          </cell>
          <cell r="DT107">
            <v>0</v>
          </cell>
          <cell r="DU107">
            <v>0</v>
          </cell>
          <cell r="DV107">
            <v>0</v>
          </cell>
          <cell r="DW107">
            <v>0</v>
          </cell>
          <cell r="DX107">
            <v>0</v>
          </cell>
          <cell r="DY107">
            <v>0</v>
          </cell>
          <cell r="DZ107">
            <v>0</v>
          </cell>
          <cell r="EA107">
            <v>0</v>
          </cell>
          <cell r="EB107">
            <v>0</v>
          </cell>
          <cell r="EC107">
            <v>0</v>
          </cell>
          <cell r="ED107">
            <v>0</v>
          </cell>
          <cell r="EE107">
            <v>0</v>
          </cell>
          <cell r="EF107">
            <v>0</v>
          </cell>
          <cell r="EG107">
            <v>0</v>
          </cell>
          <cell r="EH107">
            <v>0</v>
          </cell>
          <cell r="EI107">
            <v>0</v>
          </cell>
          <cell r="EJ107">
            <v>0</v>
          </cell>
          <cell r="EK107">
            <v>0</v>
          </cell>
          <cell r="EL107">
            <v>0</v>
          </cell>
          <cell r="EM107">
            <v>0</v>
          </cell>
          <cell r="EN107">
            <v>0</v>
          </cell>
          <cell r="EO107">
            <v>0</v>
          </cell>
          <cell r="EP107">
            <v>0</v>
          </cell>
          <cell r="EQ107">
            <v>0</v>
          </cell>
          <cell r="ER107">
            <v>0</v>
          </cell>
          <cell r="ES107">
            <v>0</v>
          </cell>
          <cell r="ET107">
            <v>0</v>
          </cell>
          <cell r="EU107">
            <v>0</v>
          </cell>
          <cell r="EV107">
            <v>0</v>
          </cell>
          <cell r="EW107">
            <v>0</v>
          </cell>
          <cell r="EX107">
            <v>0</v>
          </cell>
          <cell r="EY107">
            <v>0</v>
          </cell>
          <cell r="EZ107">
            <v>0</v>
          </cell>
          <cell r="FA107">
            <v>0</v>
          </cell>
          <cell r="FB107">
            <v>0</v>
          </cell>
          <cell r="FC107">
            <v>0</v>
          </cell>
          <cell r="FD107">
            <v>0</v>
          </cell>
          <cell r="FE107">
            <v>0</v>
          </cell>
          <cell r="FF107">
            <v>0</v>
          </cell>
          <cell r="FG107">
            <v>0</v>
          </cell>
          <cell r="FH107">
            <v>-10.518000000000001</v>
          </cell>
          <cell r="FI107">
            <v>-10.943</v>
          </cell>
          <cell r="FJ107">
            <v>-13.585000000000001</v>
          </cell>
          <cell r="FK107">
            <v>-87.230999999999995</v>
          </cell>
          <cell r="FL107">
            <v>-14.241</v>
          </cell>
          <cell r="FM107">
            <v>-19.286000000000001</v>
          </cell>
          <cell r="FN107">
            <v>-28.995999999999999</v>
          </cell>
          <cell r="FO107">
            <v>-13.968</v>
          </cell>
          <cell r="FP107">
            <v>0</v>
          </cell>
          <cell r="FQ107">
            <v>0</v>
          </cell>
          <cell r="FR107">
            <v>0</v>
          </cell>
          <cell r="FS107">
            <v>0</v>
          </cell>
          <cell r="FT107">
            <v>0</v>
          </cell>
          <cell r="FU107">
            <v>0</v>
          </cell>
          <cell r="FV107">
            <v>0</v>
          </cell>
          <cell r="FW107">
            <v>0</v>
          </cell>
          <cell r="FX107">
            <v>0</v>
          </cell>
          <cell r="FY107">
            <v>0</v>
          </cell>
          <cell r="FZ107">
            <v>0</v>
          </cell>
          <cell r="GA107">
            <v>0</v>
          </cell>
          <cell r="GB107">
            <v>0</v>
          </cell>
          <cell r="GC107">
            <v>0</v>
          </cell>
          <cell r="GD107">
            <v>0</v>
          </cell>
          <cell r="GE107">
            <v>0</v>
          </cell>
          <cell r="GF107">
            <v>0</v>
          </cell>
          <cell r="GG107">
            <v>0</v>
          </cell>
          <cell r="GH107">
            <v>0</v>
          </cell>
          <cell r="GI107">
            <v>0</v>
          </cell>
          <cell r="GJ107">
            <v>-25.756</v>
          </cell>
          <cell r="GK107">
            <v>-63.88</v>
          </cell>
          <cell r="GL107">
            <v>-121.41200000000001</v>
          </cell>
          <cell r="GM107">
            <v>-21.27</v>
          </cell>
          <cell r="GN107">
            <v>-65.540000000000006</v>
          </cell>
          <cell r="GO107">
            <v>-64.382000000000005</v>
          </cell>
          <cell r="GP107">
            <v>-86.974999999999994</v>
          </cell>
          <cell r="GQ107">
            <v>-69.198999999999998</v>
          </cell>
          <cell r="GR107">
            <v>0</v>
          </cell>
          <cell r="GS107">
            <v>0</v>
          </cell>
          <cell r="GT107">
            <v>0</v>
          </cell>
          <cell r="GU107">
            <v>0</v>
          </cell>
          <cell r="GV107">
            <v>0</v>
          </cell>
          <cell r="GW107">
            <v>0</v>
          </cell>
          <cell r="GX107">
            <v>0</v>
          </cell>
          <cell r="GY107">
            <v>0</v>
          </cell>
          <cell r="GZ107">
            <v>0</v>
          </cell>
          <cell r="HA107">
            <v>0</v>
          </cell>
          <cell r="HB107">
            <v>0</v>
          </cell>
          <cell r="HC107">
            <v>0</v>
          </cell>
          <cell r="HD107">
            <v>0</v>
          </cell>
          <cell r="HE107">
            <v>0</v>
          </cell>
          <cell r="HF107">
            <v>0</v>
          </cell>
          <cell r="HG107">
            <v>0</v>
          </cell>
          <cell r="HH107">
            <v>0</v>
          </cell>
          <cell r="HI107">
            <v>0</v>
          </cell>
          <cell r="HJ107">
            <v>0</v>
          </cell>
          <cell r="HK107">
            <v>0</v>
          </cell>
          <cell r="HL107">
            <v>-2.621</v>
          </cell>
          <cell r="HM107">
            <v>-3.214</v>
          </cell>
          <cell r="HN107">
            <v>-4.5510000000000002</v>
          </cell>
          <cell r="HO107">
            <v>-6.62</v>
          </cell>
          <cell r="HP107">
            <v>-6.2830000000000004</v>
          </cell>
          <cell r="HQ107">
            <v>-7.3120000000000003</v>
          </cell>
          <cell r="HR107">
            <v>-9.2080000000000002</v>
          </cell>
          <cell r="HS107">
            <v>-12.278</v>
          </cell>
          <cell r="HT107">
            <v>0</v>
          </cell>
          <cell r="HU107">
            <v>0</v>
          </cell>
          <cell r="HV107">
            <v>0</v>
          </cell>
          <cell r="HW107">
            <v>0</v>
          </cell>
          <cell r="HX107">
            <v>0</v>
          </cell>
          <cell r="HY107">
            <v>0</v>
          </cell>
          <cell r="HZ107">
            <v>0</v>
          </cell>
          <cell r="IA107">
            <v>0</v>
          </cell>
          <cell r="IB107">
            <v>0</v>
          </cell>
          <cell r="IC107">
            <v>0</v>
          </cell>
          <cell r="ID107">
            <v>0</v>
          </cell>
          <cell r="IE107">
            <v>0</v>
          </cell>
          <cell r="IF107">
            <v>0</v>
          </cell>
          <cell r="IG107">
            <v>0</v>
          </cell>
          <cell r="IH107">
            <v>0</v>
          </cell>
          <cell r="II107">
            <v>0</v>
          </cell>
          <cell r="IJ107">
            <v>0</v>
          </cell>
          <cell r="IK107">
            <v>0</v>
          </cell>
          <cell r="IL107">
            <v>0</v>
          </cell>
          <cell r="IM107">
            <v>0</v>
          </cell>
          <cell r="IN107">
            <v>0</v>
          </cell>
          <cell r="IO107">
            <v>0</v>
          </cell>
          <cell r="IP107">
            <v>0</v>
          </cell>
          <cell r="IQ107">
            <v>0</v>
          </cell>
          <cell r="IR107">
            <v>0</v>
          </cell>
          <cell r="IS107">
            <v>0</v>
          </cell>
          <cell r="IT107">
            <v>0</v>
          </cell>
          <cell r="IU107">
            <v>0</v>
          </cell>
        </row>
        <row r="108">
          <cell r="A108" t="str">
            <v>PEC IN</v>
          </cell>
          <cell r="B108" t="str">
            <v>Patel Engineering</v>
          </cell>
          <cell r="C108" t="str">
            <v>Construction</v>
          </cell>
          <cell r="D108">
            <v>0</v>
          </cell>
          <cell r="E108">
            <v>0</v>
          </cell>
          <cell r="F108">
            <v>0</v>
          </cell>
          <cell r="G108">
            <v>0</v>
          </cell>
          <cell r="H108">
            <v>1971.5909999999999</v>
          </cell>
          <cell r="I108">
            <v>1527.1659999999999</v>
          </cell>
          <cell r="J108">
            <v>1432.742</v>
          </cell>
          <cell r="K108">
            <v>2618.058</v>
          </cell>
          <cell r="L108">
            <v>1804.778</v>
          </cell>
          <cell r="M108">
            <v>1215.5350000000001</v>
          </cell>
          <cell r="N108">
            <v>1989.721</v>
          </cell>
          <cell r="O108">
            <v>2844.4929999999999</v>
          </cell>
          <cell r="P108">
            <v>2389.297</v>
          </cell>
          <cell r="Q108">
            <v>1831.3</v>
          </cell>
          <cell r="R108">
            <v>2313.1860000000001</v>
          </cell>
          <cell r="S108">
            <v>3579.9850000000001</v>
          </cell>
          <cell r="T108">
            <v>3110.8649999999998</v>
          </cell>
          <cell r="U108">
            <v>2437.674</v>
          </cell>
          <cell r="V108">
            <v>2841.163</v>
          </cell>
          <cell r="W108">
            <v>4910.2</v>
          </cell>
          <cell r="X108">
            <v>4152.5</v>
          </cell>
          <cell r="Y108">
            <v>3387.7</v>
          </cell>
          <cell r="Z108">
            <v>3788.5</v>
          </cell>
          <cell r="AA108">
            <v>7267.7</v>
          </cell>
          <cell r="AB108">
            <v>5583.9</v>
          </cell>
          <cell r="AC108">
            <v>4418.1000000000004</v>
          </cell>
          <cell r="AD108">
            <v>4946.5</v>
          </cell>
          <cell r="AE108">
            <v>9649.9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O108">
            <v>0</v>
          </cell>
          <cell r="AP108">
            <v>0</v>
          </cell>
          <cell r="AQ108">
            <v>0</v>
          </cell>
          <cell r="AR108">
            <v>0</v>
          </cell>
          <cell r="AS108">
            <v>0</v>
          </cell>
          <cell r="AT108">
            <v>0</v>
          </cell>
          <cell r="AU108">
            <v>0</v>
          </cell>
          <cell r="AV108">
            <v>0</v>
          </cell>
          <cell r="AW108">
            <v>0</v>
          </cell>
          <cell r="AX108">
            <v>0</v>
          </cell>
          <cell r="AY108">
            <v>0</v>
          </cell>
          <cell r="AZ108">
            <v>0</v>
          </cell>
          <cell r="BA108">
            <v>0</v>
          </cell>
          <cell r="BB108">
            <v>0</v>
          </cell>
          <cell r="BC108">
            <v>0</v>
          </cell>
          <cell r="BD108">
            <v>0</v>
          </cell>
          <cell r="BE108">
            <v>0</v>
          </cell>
          <cell r="BF108">
            <v>0</v>
          </cell>
          <cell r="BG108">
            <v>0</v>
          </cell>
          <cell r="BH108">
            <v>0</v>
          </cell>
          <cell r="BI108">
            <v>0</v>
          </cell>
          <cell r="BJ108">
            <v>0</v>
          </cell>
          <cell r="BK108">
            <v>0</v>
          </cell>
          <cell r="BL108">
            <v>-1674.1559999999999</v>
          </cell>
          <cell r="BM108">
            <v>-1312.83</v>
          </cell>
          <cell r="BN108">
            <v>-1079.931</v>
          </cell>
          <cell r="BO108">
            <v>-2211.3220000000001</v>
          </cell>
          <cell r="BP108">
            <v>-1506.318</v>
          </cell>
          <cell r="BQ108">
            <v>-940.28899999999999</v>
          </cell>
          <cell r="BR108">
            <v>-1636.114</v>
          </cell>
          <cell r="BS108">
            <v>-2428.1610000000001</v>
          </cell>
          <cell r="BT108">
            <v>-1955.829</v>
          </cell>
          <cell r="BU108">
            <v>-1417.329</v>
          </cell>
          <cell r="BV108">
            <v>-1757.742</v>
          </cell>
          <cell r="BW108">
            <v>-3001.8580000000002</v>
          </cell>
          <cell r="BX108">
            <v>-2543.1320000000001</v>
          </cell>
          <cell r="BY108">
            <v>-1835.2529999999999</v>
          </cell>
          <cell r="BZ108">
            <v>-2084.12</v>
          </cell>
          <cell r="CA108">
            <v>-3893.5</v>
          </cell>
          <cell r="CB108">
            <v>-3359.8</v>
          </cell>
          <cell r="CC108">
            <v>-2446.1</v>
          </cell>
          <cell r="CD108">
            <v>-2784</v>
          </cell>
          <cell r="CE108">
            <v>-5207.8</v>
          </cell>
          <cell r="CF108">
            <v>-4327.8999999999996</v>
          </cell>
          <cell r="CG108">
            <v>-3224.7</v>
          </cell>
          <cell r="CH108">
            <v>-3538.5</v>
          </cell>
          <cell r="CI108">
            <v>-7213.5</v>
          </cell>
          <cell r="CJ108">
            <v>0</v>
          </cell>
          <cell r="CK108">
            <v>0</v>
          </cell>
          <cell r="CL108">
            <v>0</v>
          </cell>
          <cell r="CM108">
            <v>0</v>
          </cell>
          <cell r="CN108">
            <v>0</v>
          </cell>
          <cell r="CO108">
            <v>0</v>
          </cell>
          <cell r="CP108">
            <v>0</v>
          </cell>
          <cell r="CQ108">
            <v>0</v>
          </cell>
          <cell r="CR108">
            <v>0</v>
          </cell>
          <cell r="CS108">
            <v>0</v>
          </cell>
          <cell r="CT108">
            <v>0</v>
          </cell>
          <cell r="CU108">
            <v>0</v>
          </cell>
          <cell r="CV108">
            <v>0</v>
          </cell>
          <cell r="CW108">
            <v>0</v>
          </cell>
          <cell r="CX108">
            <v>0</v>
          </cell>
          <cell r="CY108">
            <v>0</v>
          </cell>
          <cell r="CZ108">
            <v>0</v>
          </cell>
          <cell r="DA108">
            <v>0</v>
          </cell>
          <cell r="DB108">
            <v>0</v>
          </cell>
          <cell r="DC108">
            <v>0</v>
          </cell>
          <cell r="DD108">
            <v>0</v>
          </cell>
          <cell r="DE108">
            <v>0</v>
          </cell>
          <cell r="DF108">
            <v>0</v>
          </cell>
          <cell r="DG108">
            <v>0</v>
          </cell>
          <cell r="DH108">
            <v>0</v>
          </cell>
          <cell r="DI108">
            <v>0</v>
          </cell>
          <cell r="DJ108">
            <v>0</v>
          </cell>
          <cell r="DK108">
            <v>0</v>
          </cell>
          <cell r="DL108">
            <v>0</v>
          </cell>
          <cell r="DM108">
            <v>0</v>
          </cell>
          <cell r="DN108">
            <v>0</v>
          </cell>
          <cell r="DO108">
            <v>0</v>
          </cell>
          <cell r="DP108">
            <v>0</v>
          </cell>
          <cell r="DQ108">
            <v>0</v>
          </cell>
          <cell r="DR108">
            <v>0</v>
          </cell>
          <cell r="DS108">
            <v>0</v>
          </cell>
          <cell r="DT108">
            <v>0</v>
          </cell>
          <cell r="DU108">
            <v>0</v>
          </cell>
          <cell r="DV108">
            <v>0</v>
          </cell>
          <cell r="DW108">
            <v>0</v>
          </cell>
          <cell r="DX108">
            <v>0</v>
          </cell>
          <cell r="DY108">
            <v>0</v>
          </cell>
          <cell r="DZ108">
            <v>0</v>
          </cell>
          <cell r="EA108">
            <v>0</v>
          </cell>
          <cell r="EB108">
            <v>0</v>
          </cell>
          <cell r="EC108">
            <v>0</v>
          </cell>
          <cell r="ED108">
            <v>0</v>
          </cell>
          <cell r="EE108">
            <v>0</v>
          </cell>
          <cell r="EF108">
            <v>0</v>
          </cell>
          <cell r="EG108">
            <v>0</v>
          </cell>
          <cell r="EH108">
            <v>0</v>
          </cell>
          <cell r="EI108">
            <v>0</v>
          </cell>
          <cell r="EJ108">
            <v>0</v>
          </cell>
          <cell r="EK108">
            <v>0</v>
          </cell>
          <cell r="EL108">
            <v>0</v>
          </cell>
          <cell r="EM108">
            <v>0</v>
          </cell>
          <cell r="EN108">
            <v>0</v>
          </cell>
          <cell r="EO108">
            <v>0</v>
          </cell>
          <cell r="EP108">
            <v>0</v>
          </cell>
          <cell r="EQ108">
            <v>0</v>
          </cell>
          <cell r="ER108">
            <v>0</v>
          </cell>
          <cell r="ES108">
            <v>0</v>
          </cell>
          <cell r="ET108">
            <v>0</v>
          </cell>
          <cell r="EU108">
            <v>0</v>
          </cell>
          <cell r="EV108">
            <v>0</v>
          </cell>
          <cell r="EW108">
            <v>0</v>
          </cell>
          <cell r="EX108">
            <v>0</v>
          </cell>
          <cell r="EY108">
            <v>0</v>
          </cell>
          <cell r="EZ108">
            <v>0</v>
          </cell>
          <cell r="FA108">
            <v>0</v>
          </cell>
          <cell r="FB108">
            <v>0</v>
          </cell>
          <cell r="FC108">
            <v>0</v>
          </cell>
          <cell r="FD108">
            <v>0</v>
          </cell>
          <cell r="FE108">
            <v>0</v>
          </cell>
          <cell r="FF108">
            <v>0</v>
          </cell>
          <cell r="FG108">
            <v>0</v>
          </cell>
          <cell r="FH108">
            <v>0</v>
          </cell>
          <cell r="FI108">
            <v>0</v>
          </cell>
          <cell r="FJ108">
            <v>0</v>
          </cell>
          <cell r="FK108">
            <v>0</v>
          </cell>
          <cell r="FL108">
            <v>0</v>
          </cell>
          <cell r="FM108">
            <v>0</v>
          </cell>
          <cell r="FN108">
            <v>0</v>
          </cell>
          <cell r="FO108">
            <v>0</v>
          </cell>
          <cell r="FP108">
            <v>0</v>
          </cell>
          <cell r="FQ108">
            <v>0</v>
          </cell>
          <cell r="FR108">
            <v>0</v>
          </cell>
          <cell r="FS108">
            <v>0</v>
          </cell>
          <cell r="FT108">
            <v>-138.25399999999999</v>
          </cell>
          <cell r="FU108">
            <v>-116.869</v>
          </cell>
          <cell r="FV108">
            <v>-154.69800000000001</v>
          </cell>
          <cell r="FW108">
            <v>-164.78700000000001</v>
          </cell>
          <cell r="FX108">
            <v>-131.04300000000001</v>
          </cell>
          <cell r="FY108">
            <v>-102.542</v>
          </cell>
          <cell r="FZ108">
            <v>-116.798</v>
          </cell>
          <cell r="GA108">
            <v>-206.36099999999999</v>
          </cell>
          <cell r="GB108">
            <v>-188.09899999999999</v>
          </cell>
          <cell r="GC108">
            <v>-174.762</v>
          </cell>
          <cell r="GD108">
            <v>-171.416</v>
          </cell>
          <cell r="GE108">
            <v>-225.36199999999999</v>
          </cell>
          <cell r="GF108">
            <v>-230.20400000000001</v>
          </cell>
          <cell r="GG108">
            <v>-233.80500000000001</v>
          </cell>
          <cell r="GH108">
            <v>-285.88299999999998</v>
          </cell>
          <cell r="GI108">
            <v>-408.6</v>
          </cell>
          <cell r="GJ108">
            <v>-330.4</v>
          </cell>
          <cell r="GK108">
            <v>-385.9</v>
          </cell>
          <cell r="GL108">
            <v>-412.9</v>
          </cell>
          <cell r="GM108">
            <v>-929.2</v>
          </cell>
          <cell r="GN108">
            <v>-470.4</v>
          </cell>
          <cell r="GO108">
            <v>-458.3</v>
          </cell>
          <cell r="GP108">
            <v>-514.6</v>
          </cell>
          <cell r="GQ108">
            <v>-954</v>
          </cell>
          <cell r="GR108">
            <v>0</v>
          </cell>
          <cell r="GS108">
            <v>0</v>
          </cell>
          <cell r="GT108">
            <v>0</v>
          </cell>
          <cell r="GU108">
            <v>0</v>
          </cell>
          <cell r="GV108">
            <v>-59.993000000000002</v>
          </cell>
          <cell r="GW108">
            <v>-58.55</v>
          </cell>
          <cell r="GX108">
            <v>-68.846999999999994</v>
          </cell>
          <cell r="GY108">
            <v>-82.466999999999999</v>
          </cell>
          <cell r="GZ108">
            <v>-68.236000000000004</v>
          </cell>
          <cell r="HA108">
            <v>-67.444999999999993</v>
          </cell>
          <cell r="HB108">
            <v>-75.174999999999997</v>
          </cell>
          <cell r="HC108">
            <v>-77.89</v>
          </cell>
          <cell r="HD108">
            <v>-71.86</v>
          </cell>
          <cell r="HE108">
            <v>-81.561000000000007</v>
          </cell>
          <cell r="HF108">
            <v>-87.522000000000006</v>
          </cell>
          <cell r="HG108">
            <v>-76.546999999999997</v>
          </cell>
          <cell r="HH108">
            <v>-76.119</v>
          </cell>
          <cell r="HI108">
            <v>-96.89</v>
          </cell>
          <cell r="HJ108">
            <v>-96.95</v>
          </cell>
          <cell r="HK108">
            <v>-108.1</v>
          </cell>
          <cell r="HL108">
            <v>-98.2</v>
          </cell>
          <cell r="HM108">
            <v>-101.9</v>
          </cell>
          <cell r="HN108">
            <v>-103.9</v>
          </cell>
          <cell r="HO108">
            <v>-323.10000000000002</v>
          </cell>
          <cell r="HP108">
            <v>-166.9</v>
          </cell>
          <cell r="HQ108">
            <v>-169.7</v>
          </cell>
          <cell r="HR108">
            <v>-197</v>
          </cell>
          <cell r="HS108">
            <v>-662</v>
          </cell>
          <cell r="HT108">
            <v>0</v>
          </cell>
          <cell r="HU108">
            <v>0</v>
          </cell>
          <cell r="HV108">
            <v>0</v>
          </cell>
          <cell r="HW108">
            <v>0</v>
          </cell>
          <cell r="HX108">
            <v>0</v>
          </cell>
          <cell r="HY108">
            <v>0</v>
          </cell>
          <cell r="HZ108">
            <v>0</v>
          </cell>
          <cell r="IA108">
            <v>0</v>
          </cell>
          <cell r="IB108">
            <v>0</v>
          </cell>
          <cell r="IC108">
            <v>0</v>
          </cell>
          <cell r="ID108">
            <v>0</v>
          </cell>
          <cell r="IE108">
            <v>0</v>
          </cell>
          <cell r="IF108">
            <v>0</v>
          </cell>
          <cell r="IG108">
            <v>0</v>
          </cell>
          <cell r="IH108">
            <v>0</v>
          </cell>
          <cell r="II108">
            <v>0</v>
          </cell>
          <cell r="IJ108">
            <v>0</v>
          </cell>
          <cell r="IK108">
            <v>0</v>
          </cell>
          <cell r="IL108">
            <v>0</v>
          </cell>
          <cell r="IM108">
            <v>0</v>
          </cell>
          <cell r="IN108">
            <v>0</v>
          </cell>
          <cell r="IO108">
            <v>0</v>
          </cell>
          <cell r="IP108">
            <v>0</v>
          </cell>
          <cell r="IQ108">
            <v>0</v>
          </cell>
          <cell r="IR108">
            <v>0</v>
          </cell>
          <cell r="IS108">
            <v>0</v>
          </cell>
          <cell r="IT108">
            <v>0</v>
          </cell>
          <cell r="IU108">
            <v>0</v>
          </cell>
        </row>
        <row r="109">
          <cell r="A109" t="str">
            <v>PHNX IN</v>
          </cell>
          <cell r="B109" t="str">
            <v>Phoenix Mills</v>
          </cell>
          <cell r="C109" t="str">
            <v>Real estate</v>
          </cell>
          <cell r="D109">
            <v>0</v>
          </cell>
          <cell r="E109">
            <v>0</v>
          </cell>
          <cell r="F109">
            <v>0</v>
          </cell>
          <cell r="G109">
            <v>0</v>
          </cell>
          <cell r="H109">
            <v>0</v>
          </cell>
          <cell r="I109">
            <v>0</v>
          </cell>
          <cell r="J109">
            <v>0</v>
          </cell>
          <cell r="K109">
            <v>0</v>
          </cell>
          <cell r="L109">
            <v>0</v>
          </cell>
          <cell r="M109">
            <v>0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  <cell r="T109">
            <v>0</v>
          </cell>
          <cell r="U109">
            <v>0</v>
          </cell>
          <cell r="V109">
            <v>0</v>
          </cell>
          <cell r="W109">
            <v>0</v>
          </cell>
          <cell r="X109">
            <v>130.88399999999999</v>
          </cell>
          <cell r="Y109">
            <v>167.62899999999999</v>
          </cell>
          <cell r="Z109">
            <v>201.86799999999999</v>
          </cell>
          <cell r="AA109">
            <v>230.84399999999999</v>
          </cell>
          <cell r="AB109">
            <v>207.07900000000001</v>
          </cell>
          <cell r="AC109">
            <v>234.29</v>
          </cell>
          <cell r="AD109">
            <v>220.87200000000001</v>
          </cell>
          <cell r="AE109">
            <v>214.185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O109">
            <v>0</v>
          </cell>
          <cell r="AP109">
            <v>0</v>
          </cell>
          <cell r="AQ109">
            <v>0</v>
          </cell>
          <cell r="AR109">
            <v>0</v>
          </cell>
          <cell r="AS109">
            <v>0</v>
          </cell>
          <cell r="AT109">
            <v>0</v>
          </cell>
          <cell r="AU109">
            <v>0</v>
          </cell>
          <cell r="AV109">
            <v>0</v>
          </cell>
          <cell r="AW109">
            <v>0</v>
          </cell>
          <cell r="AX109">
            <v>0</v>
          </cell>
          <cell r="AY109">
            <v>0</v>
          </cell>
          <cell r="AZ109">
            <v>0</v>
          </cell>
          <cell r="BA109">
            <v>0</v>
          </cell>
          <cell r="BB109">
            <v>0</v>
          </cell>
          <cell r="BC109">
            <v>0</v>
          </cell>
          <cell r="BD109">
            <v>0</v>
          </cell>
          <cell r="BE109">
            <v>0</v>
          </cell>
          <cell r="BF109">
            <v>0</v>
          </cell>
          <cell r="BG109">
            <v>0</v>
          </cell>
          <cell r="BH109">
            <v>0</v>
          </cell>
          <cell r="BI109">
            <v>0</v>
          </cell>
          <cell r="BJ109">
            <v>0</v>
          </cell>
          <cell r="BK109">
            <v>0</v>
          </cell>
          <cell r="BL109">
            <v>0</v>
          </cell>
          <cell r="BM109">
            <v>0</v>
          </cell>
          <cell r="BN109">
            <v>0</v>
          </cell>
          <cell r="BO109">
            <v>0</v>
          </cell>
          <cell r="BP109">
            <v>0</v>
          </cell>
          <cell r="BQ109">
            <v>0</v>
          </cell>
          <cell r="BR109">
            <v>0</v>
          </cell>
          <cell r="BS109">
            <v>0</v>
          </cell>
          <cell r="BT109">
            <v>0</v>
          </cell>
          <cell r="BU109">
            <v>0</v>
          </cell>
          <cell r="BV109">
            <v>0</v>
          </cell>
          <cell r="BW109">
            <v>0</v>
          </cell>
          <cell r="BX109">
            <v>0</v>
          </cell>
          <cell r="BY109">
            <v>0</v>
          </cell>
          <cell r="BZ109">
            <v>0</v>
          </cell>
          <cell r="CA109">
            <v>0</v>
          </cell>
          <cell r="CB109">
            <v>-2.0880000000000001</v>
          </cell>
          <cell r="CC109">
            <v>0</v>
          </cell>
          <cell r="CD109">
            <v>0</v>
          </cell>
          <cell r="CE109">
            <v>-0.624</v>
          </cell>
          <cell r="CF109">
            <v>-2.137</v>
          </cell>
          <cell r="CG109">
            <v>0</v>
          </cell>
          <cell r="CH109">
            <v>0</v>
          </cell>
          <cell r="CI109">
            <v>0</v>
          </cell>
          <cell r="CJ109">
            <v>0</v>
          </cell>
          <cell r="CK109">
            <v>0</v>
          </cell>
          <cell r="CL109">
            <v>0</v>
          </cell>
          <cell r="CM109">
            <v>0</v>
          </cell>
          <cell r="CN109">
            <v>0</v>
          </cell>
          <cell r="CO109">
            <v>0</v>
          </cell>
          <cell r="CP109">
            <v>0</v>
          </cell>
          <cell r="CQ109">
            <v>0</v>
          </cell>
          <cell r="CR109">
            <v>0</v>
          </cell>
          <cell r="CS109">
            <v>0</v>
          </cell>
          <cell r="CT109">
            <v>0</v>
          </cell>
          <cell r="CU109">
            <v>0</v>
          </cell>
          <cell r="CV109">
            <v>0</v>
          </cell>
          <cell r="CW109">
            <v>0</v>
          </cell>
          <cell r="CX109">
            <v>0</v>
          </cell>
          <cell r="CY109">
            <v>0</v>
          </cell>
          <cell r="CZ109">
            <v>0</v>
          </cell>
          <cell r="DA109">
            <v>0</v>
          </cell>
          <cell r="DB109">
            <v>0</v>
          </cell>
          <cell r="DC109">
            <v>0</v>
          </cell>
          <cell r="DD109">
            <v>0.06</v>
          </cell>
          <cell r="DE109">
            <v>0.23200000000000001</v>
          </cell>
          <cell r="DF109">
            <v>0.34599999999999997</v>
          </cell>
          <cell r="DG109">
            <v>-1.0289999999999999</v>
          </cell>
          <cell r="DH109">
            <v>0.42299999999999999</v>
          </cell>
          <cell r="DI109">
            <v>0.28999999999999998</v>
          </cell>
          <cell r="DJ109">
            <v>-4.2000000000000003E-2</v>
          </cell>
          <cell r="DK109">
            <v>-7.4999999999999997E-2</v>
          </cell>
          <cell r="DL109">
            <v>0</v>
          </cell>
          <cell r="DM109">
            <v>0</v>
          </cell>
          <cell r="DN109">
            <v>0</v>
          </cell>
          <cell r="DO109">
            <v>0</v>
          </cell>
          <cell r="DP109">
            <v>0</v>
          </cell>
          <cell r="DQ109">
            <v>0</v>
          </cell>
          <cell r="DR109">
            <v>0</v>
          </cell>
          <cell r="DS109">
            <v>0</v>
          </cell>
          <cell r="DT109">
            <v>0</v>
          </cell>
          <cell r="DU109">
            <v>0</v>
          </cell>
          <cell r="DV109">
            <v>0</v>
          </cell>
          <cell r="DW109">
            <v>0</v>
          </cell>
          <cell r="DX109">
            <v>0</v>
          </cell>
          <cell r="DY109">
            <v>0</v>
          </cell>
          <cell r="DZ109">
            <v>0</v>
          </cell>
          <cell r="EA109">
            <v>0</v>
          </cell>
          <cell r="EB109">
            <v>0</v>
          </cell>
          <cell r="EC109">
            <v>0</v>
          </cell>
          <cell r="ED109">
            <v>0</v>
          </cell>
          <cell r="EE109">
            <v>0</v>
          </cell>
          <cell r="EF109">
            <v>0</v>
          </cell>
          <cell r="EG109">
            <v>-1.653</v>
          </cell>
          <cell r="EH109">
            <v>-2.2719999999999998</v>
          </cell>
          <cell r="EI109">
            <v>0</v>
          </cell>
          <cell r="EJ109">
            <v>0</v>
          </cell>
          <cell r="EK109">
            <v>-1.794</v>
          </cell>
          <cell r="EL109">
            <v>-1.81</v>
          </cell>
          <cell r="EM109">
            <v>-0.95499999999999996</v>
          </cell>
          <cell r="EN109">
            <v>0</v>
          </cell>
          <cell r="EO109">
            <v>0</v>
          </cell>
          <cell r="EP109">
            <v>0</v>
          </cell>
          <cell r="EQ109">
            <v>0</v>
          </cell>
          <cell r="ER109">
            <v>0</v>
          </cell>
          <cell r="ES109">
            <v>0</v>
          </cell>
          <cell r="ET109">
            <v>0</v>
          </cell>
          <cell r="EU109">
            <v>0</v>
          </cell>
          <cell r="EV109">
            <v>0</v>
          </cell>
          <cell r="EW109">
            <v>0</v>
          </cell>
          <cell r="EX109">
            <v>0</v>
          </cell>
          <cell r="EY109">
            <v>0</v>
          </cell>
          <cell r="EZ109">
            <v>0</v>
          </cell>
          <cell r="FA109">
            <v>0</v>
          </cell>
          <cell r="FB109">
            <v>0</v>
          </cell>
          <cell r="FC109">
            <v>0</v>
          </cell>
          <cell r="FD109">
            <v>0</v>
          </cell>
          <cell r="FE109">
            <v>0</v>
          </cell>
          <cell r="FF109">
            <v>0</v>
          </cell>
          <cell r="FG109">
            <v>0</v>
          </cell>
          <cell r="FH109">
            <v>-10.298</v>
          </cell>
          <cell r="FI109">
            <v>-9.7579999999999991</v>
          </cell>
          <cell r="FJ109">
            <v>-4.9539999999999997</v>
          </cell>
          <cell r="FK109">
            <v>-8.9909999999999997</v>
          </cell>
          <cell r="FL109">
            <v>-10.489000000000001</v>
          </cell>
          <cell r="FM109">
            <v>-10.627000000000001</v>
          </cell>
          <cell r="FN109">
            <v>-5.6109999999999998</v>
          </cell>
          <cell r="FO109">
            <v>-11.166</v>
          </cell>
          <cell r="FP109">
            <v>0</v>
          </cell>
          <cell r="FQ109">
            <v>0</v>
          </cell>
          <cell r="FR109">
            <v>0</v>
          </cell>
          <cell r="FS109">
            <v>0</v>
          </cell>
          <cell r="FT109">
            <v>0</v>
          </cell>
          <cell r="FU109">
            <v>0</v>
          </cell>
          <cell r="FV109">
            <v>0</v>
          </cell>
          <cell r="FW109">
            <v>0</v>
          </cell>
          <cell r="FX109">
            <v>0</v>
          </cell>
          <cell r="FY109">
            <v>0</v>
          </cell>
          <cell r="FZ109">
            <v>0</v>
          </cell>
          <cell r="GA109">
            <v>0</v>
          </cell>
          <cell r="GB109">
            <v>0</v>
          </cell>
          <cell r="GC109">
            <v>0</v>
          </cell>
          <cell r="GD109">
            <v>0</v>
          </cell>
          <cell r="GE109">
            <v>0</v>
          </cell>
          <cell r="GF109">
            <v>0</v>
          </cell>
          <cell r="GG109">
            <v>0</v>
          </cell>
          <cell r="GH109">
            <v>0</v>
          </cell>
          <cell r="GI109">
            <v>0</v>
          </cell>
          <cell r="GJ109">
            <v>-32.914000000000001</v>
          </cell>
          <cell r="GK109">
            <v>-34.265999999999998</v>
          </cell>
          <cell r="GL109">
            <v>-51.261000000000003</v>
          </cell>
          <cell r="GM109">
            <v>-174.51599999999999</v>
          </cell>
          <cell r="GN109">
            <v>-39.274999999999999</v>
          </cell>
          <cell r="GO109">
            <v>-42.341000000000001</v>
          </cell>
          <cell r="GP109">
            <v>-58.226999999999997</v>
          </cell>
          <cell r="GQ109">
            <v>-71.468999999999994</v>
          </cell>
          <cell r="GR109">
            <v>0</v>
          </cell>
          <cell r="GS109">
            <v>0</v>
          </cell>
          <cell r="GT109">
            <v>0</v>
          </cell>
          <cell r="GU109">
            <v>0</v>
          </cell>
          <cell r="GV109">
            <v>0</v>
          </cell>
          <cell r="GW109">
            <v>0</v>
          </cell>
          <cell r="GX109">
            <v>0</v>
          </cell>
          <cell r="GY109">
            <v>0</v>
          </cell>
          <cell r="GZ109">
            <v>0</v>
          </cell>
          <cell r="HA109">
            <v>0</v>
          </cell>
          <cell r="HB109">
            <v>0</v>
          </cell>
          <cell r="HC109">
            <v>0</v>
          </cell>
          <cell r="HD109">
            <v>0</v>
          </cell>
          <cell r="HE109">
            <v>0</v>
          </cell>
          <cell r="HF109">
            <v>0</v>
          </cell>
          <cell r="HG109">
            <v>0</v>
          </cell>
          <cell r="HH109">
            <v>0</v>
          </cell>
          <cell r="HI109">
            <v>0</v>
          </cell>
          <cell r="HJ109">
            <v>0</v>
          </cell>
          <cell r="HK109">
            <v>0</v>
          </cell>
          <cell r="HL109">
            <v>-13</v>
          </cell>
          <cell r="HM109">
            <v>-22</v>
          </cell>
          <cell r="HN109">
            <v>-18.222999999999999</v>
          </cell>
          <cell r="HO109">
            <v>-19.449000000000002</v>
          </cell>
          <cell r="HP109">
            <v>-19.5</v>
          </cell>
          <cell r="HQ109">
            <v>-17.5</v>
          </cell>
          <cell r="HR109">
            <v>-21.018999999999998</v>
          </cell>
          <cell r="HS109">
            <v>-24.2</v>
          </cell>
          <cell r="HT109">
            <v>0</v>
          </cell>
          <cell r="HU109">
            <v>0</v>
          </cell>
          <cell r="HV109">
            <v>0</v>
          </cell>
          <cell r="HW109">
            <v>0</v>
          </cell>
          <cell r="HX109">
            <v>0</v>
          </cell>
          <cell r="HY109">
            <v>0</v>
          </cell>
          <cell r="HZ109">
            <v>0</v>
          </cell>
          <cell r="IA109">
            <v>0</v>
          </cell>
          <cell r="IB109">
            <v>0</v>
          </cell>
          <cell r="IC109">
            <v>0</v>
          </cell>
          <cell r="ID109">
            <v>0</v>
          </cell>
          <cell r="IE109">
            <v>0</v>
          </cell>
          <cell r="IF109">
            <v>0</v>
          </cell>
          <cell r="IG109">
            <v>0</v>
          </cell>
          <cell r="IH109">
            <v>0</v>
          </cell>
          <cell r="II109">
            <v>0</v>
          </cell>
          <cell r="IJ109">
            <v>0</v>
          </cell>
          <cell r="IK109">
            <v>0</v>
          </cell>
          <cell r="IL109">
            <v>0</v>
          </cell>
          <cell r="IM109">
            <v>0</v>
          </cell>
          <cell r="IN109">
            <v>0</v>
          </cell>
          <cell r="IO109">
            <v>0</v>
          </cell>
          <cell r="IP109">
            <v>0</v>
          </cell>
          <cell r="IQ109">
            <v>0</v>
          </cell>
          <cell r="IR109">
            <v>0</v>
          </cell>
          <cell r="IS109">
            <v>0</v>
          </cell>
          <cell r="IT109">
            <v>0</v>
          </cell>
          <cell r="IU109">
            <v>0</v>
          </cell>
        </row>
        <row r="110">
          <cell r="A110" t="str">
            <v>PES IN</v>
          </cell>
          <cell r="B110" t="str">
            <v>Prajay Engineers Syndicate Ltd</v>
          </cell>
          <cell r="C110" t="str">
            <v>Real Estate</v>
          </cell>
          <cell r="D110">
            <v>25.51</v>
          </cell>
          <cell r="E110">
            <v>44.29</v>
          </cell>
          <cell r="F110">
            <v>48.45</v>
          </cell>
          <cell r="G110">
            <v>71.05</v>
          </cell>
          <cell r="H110">
            <v>32.99</v>
          </cell>
          <cell r="I110">
            <v>30.45</v>
          </cell>
          <cell r="J110">
            <v>33.159999999999997</v>
          </cell>
          <cell r="K110">
            <v>81.03</v>
          </cell>
          <cell r="L110">
            <v>29.51</v>
          </cell>
          <cell r="M110">
            <v>32.96</v>
          </cell>
          <cell r="N110">
            <v>39.29</v>
          </cell>
          <cell r="O110">
            <v>130.86000000000001</v>
          </cell>
          <cell r="P110">
            <v>146.33000000000001</v>
          </cell>
          <cell r="Q110">
            <v>100.27</v>
          </cell>
          <cell r="R110">
            <v>190.87</v>
          </cell>
          <cell r="S110">
            <v>299.37</v>
          </cell>
          <cell r="T110">
            <v>371.64</v>
          </cell>
          <cell r="U110">
            <v>318.89999999999998</v>
          </cell>
          <cell r="V110">
            <v>420.75</v>
          </cell>
          <cell r="W110">
            <v>984.87</v>
          </cell>
          <cell r="X110">
            <v>701.14200000000005</v>
          </cell>
          <cell r="Y110">
            <v>462.46</v>
          </cell>
          <cell r="Z110">
            <v>1369.56</v>
          </cell>
          <cell r="AA110">
            <v>907.029</v>
          </cell>
          <cell r="AB110">
            <v>222.096</v>
          </cell>
          <cell r="AC110">
            <v>418.44</v>
          </cell>
          <cell r="AD110">
            <v>139.262</v>
          </cell>
          <cell r="AE110">
            <v>40.6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O110">
            <v>0</v>
          </cell>
          <cell r="AP110">
            <v>0</v>
          </cell>
          <cell r="AQ110">
            <v>0</v>
          </cell>
          <cell r="AR110">
            <v>0</v>
          </cell>
          <cell r="AS110">
            <v>0</v>
          </cell>
          <cell r="AT110">
            <v>0</v>
          </cell>
          <cell r="AU110">
            <v>0</v>
          </cell>
          <cell r="AV110">
            <v>0</v>
          </cell>
          <cell r="AW110">
            <v>0</v>
          </cell>
          <cell r="AX110">
            <v>0</v>
          </cell>
          <cell r="AY110">
            <v>0</v>
          </cell>
          <cell r="AZ110">
            <v>0</v>
          </cell>
          <cell r="BA110">
            <v>0</v>
          </cell>
          <cell r="BB110">
            <v>0</v>
          </cell>
          <cell r="BC110">
            <v>0</v>
          </cell>
          <cell r="BD110">
            <v>0</v>
          </cell>
          <cell r="BE110">
            <v>0</v>
          </cell>
          <cell r="BF110">
            <v>0</v>
          </cell>
          <cell r="BG110">
            <v>0</v>
          </cell>
          <cell r="BH110">
            <v>-16.86</v>
          </cell>
          <cell r="BI110">
            <v>-28.373999999999999</v>
          </cell>
          <cell r="BJ110">
            <v>-32.468000000000004</v>
          </cell>
          <cell r="BK110">
            <v>-33.871000000000002</v>
          </cell>
          <cell r="BL110">
            <v>-20.521999999999998</v>
          </cell>
          <cell r="BM110">
            <v>-17.957999999999998</v>
          </cell>
          <cell r="BN110">
            <v>-18.465</v>
          </cell>
          <cell r="BO110">
            <v>-47.183999999999997</v>
          </cell>
          <cell r="BP110">
            <v>-16.34</v>
          </cell>
          <cell r="BQ110">
            <v>-19.431999999999999</v>
          </cell>
          <cell r="BR110">
            <v>-23.349</v>
          </cell>
          <cell r="BS110">
            <v>-63.317</v>
          </cell>
          <cell r="BT110">
            <v>-57.127000000000002</v>
          </cell>
          <cell r="BU110">
            <v>-53.706000000000003</v>
          </cell>
          <cell r="BV110">
            <v>-113.869</v>
          </cell>
          <cell r="BW110">
            <v>-143.292</v>
          </cell>
          <cell r="BX110">
            <v>-204.584</v>
          </cell>
          <cell r="BY110">
            <v>-142.46600000000001</v>
          </cell>
          <cell r="BZ110">
            <v>-224.25200000000001</v>
          </cell>
          <cell r="CA110">
            <v>-460.02800000000002</v>
          </cell>
          <cell r="CB110">
            <v>-309.18900000000002</v>
          </cell>
          <cell r="CC110">
            <v>-183.16</v>
          </cell>
          <cell r="CD110">
            <v>-517.17999999999995</v>
          </cell>
          <cell r="CE110">
            <v>-856.13299999999992</v>
          </cell>
          <cell r="CF110">
            <v>-108.22499999999999</v>
          </cell>
          <cell r="CG110">
            <v>-270.24</v>
          </cell>
          <cell r="CH110">
            <v>-51.245999999999995</v>
          </cell>
          <cell r="CI110">
            <v>-13.03</v>
          </cell>
          <cell r="CJ110">
            <v>0</v>
          </cell>
          <cell r="CK110">
            <v>0</v>
          </cell>
          <cell r="CL110">
            <v>0</v>
          </cell>
          <cell r="CM110">
            <v>0</v>
          </cell>
          <cell r="CN110">
            <v>0</v>
          </cell>
          <cell r="CO110">
            <v>0</v>
          </cell>
          <cell r="CP110">
            <v>0</v>
          </cell>
          <cell r="CQ110">
            <v>0</v>
          </cell>
          <cell r="CR110">
            <v>0</v>
          </cell>
          <cell r="CS110">
            <v>0</v>
          </cell>
          <cell r="CT110">
            <v>0</v>
          </cell>
          <cell r="CU110">
            <v>0</v>
          </cell>
          <cell r="CV110">
            <v>0</v>
          </cell>
          <cell r="CW110">
            <v>0</v>
          </cell>
          <cell r="CX110">
            <v>0</v>
          </cell>
          <cell r="CY110">
            <v>0</v>
          </cell>
          <cell r="CZ110">
            <v>0</v>
          </cell>
          <cell r="DA110">
            <v>0</v>
          </cell>
          <cell r="DB110">
            <v>0</v>
          </cell>
          <cell r="DC110">
            <v>0</v>
          </cell>
          <cell r="DD110">
            <v>0</v>
          </cell>
          <cell r="DE110">
            <v>0</v>
          </cell>
          <cell r="DF110">
            <v>-93.67</v>
          </cell>
          <cell r="DG110">
            <v>0</v>
          </cell>
          <cell r="DH110">
            <v>0</v>
          </cell>
          <cell r="DI110">
            <v>0</v>
          </cell>
          <cell r="DJ110">
            <v>0</v>
          </cell>
          <cell r="DK110">
            <v>0</v>
          </cell>
          <cell r="DL110">
            <v>0</v>
          </cell>
          <cell r="DM110">
            <v>0</v>
          </cell>
          <cell r="DN110">
            <v>0</v>
          </cell>
          <cell r="DO110">
            <v>0</v>
          </cell>
          <cell r="DP110">
            <v>0</v>
          </cell>
          <cell r="DQ110">
            <v>0</v>
          </cell>
          <cell r="DR110">
            <v>0</v>
          </cell>
          <cell r="DS110">
            <v>0</v>
          </cell>
          <cell r="DT110">
            <v>0</v>
          </cell>
          <cell r="DU110">
            <v>0</v>
          </cell>
          <cell r="DV110">
            <v>0</v>
          </cell>
          <cell r="DW110">
            <v>0</v>
          </cell>
          <cell r="DX110">
            <v>0</v>
          </cell>
          <cell r="DY110">
            <v>0</v>
          </cell>
          <cell r="DZ110">
            <v>0</v>
          </cell>
          <cell r="EA110">
            <v>0</v>
          </cell>
          <cell r="EB110">
            <v>0</v>
          </cell>
          <cell r="EC110">
            <v>0</v>
          </cell>
          <cell r="ED110">
            <v>0</v>
          </cell>
          <cell r="EE110">
            <v>0</v>
          </cell>
          <cell r="EF110">
            <v>0</v>
          </cell>
          <cell r="EG110">
            <v>0</v>
          </cell>
          <cell r="EH110">
            <v>0</v>
          </cell>
          <cell r="EI110">
            <v>0</v>
          </cell>
          <cell r="EJ110">
            <v>0</v>
          </cell>
          <cell r="EK110">
            <v>0</v>
          </cell>
          <cell r="EL110">
            <v>0</v>
          </cell>
          <cell r="EM110">
            <v>0</v>
          </cell>
          <cell r="EN110">
            <v>-1.3939999999999999</v>
          </cell>
          <cell r="EO110">
            <v>-3.0640000000000001</v>
          </cell>
          <cell r="EP110">
            <v>-2.895</v>
          </cell>
          <cell r="EQ110">
            <v>-6.0720000000000001</v>
          </cell>
          <cell r="ER110">
            <v>-3.5630000000000002</v>
          </cell>
          <cell r="ES110">
            <v>-3.4590000000000001</v>
          </cell>
          <cell r="ET110">
            <v>-3.5169999999999999</v>
          </cell>
          <cell r="EU110">
            <v>-3.8260000000000001</v>
          </cell>
          <cell r="EV110">
            <v>-3.6240000000000001</v>
          </cell>
          <cell r="EW110">
            <v>-3.9119999999999999</v>
          </cell>
          <cell r="EX110">
            <v>-3.8940000000000001</v>
          </cell>
          <cell r="EY110">
            <v>-5</v>
          </cell>
          <cell r="EZ110">
            <v>-6.4160000000000004</v>
          </cell>
          <cell r="FA110">
            <v>-3.7360000000000002</v>
          </cell>
          <cell r="FB110">
            <v>-5.9240000000000004</v>
          </cell>
          <cell r="FC110">
            <v>-5.6520000000000001</v>
          </cell>
          <cell r="FD110">
            <v>-5.6849999999999996</v>
          </cell>
          <cell r="FE110">
            <v>-7.766</v>
          </cell>
          <cell r="FF110">
            <v>-3.6859999999999999</v>
          </cell>
          <cell r="FG110">
            <v>-9.2189999999999994</v>
          </cell>
          <cell r="FH110">
            <v>-8.7750000000000004</v>
          </cell>
          <cell r="FI110">
            <v>-9.5399999999999991</v>
          </cell>
          <cell r="FJ110">
            <v>0</v>
          </cell>
          <cell r="FK110">
            <v>-14.715999999999999</v>
          </cell>
          <cell r="FL110">
            <v>-19.073</v>
          </cell>
          <cell r="FM110">
            <v>0</v>
          </cell>
          <cell r="FN110">
            <v>-18.501999999999999</v>
          </cell>
          <cell r="FO110">
            <v>-18.170999999999999</v>
          </cell>
          <cell r="FP110">
            <v>-3.2029999999999998</v>
          </cell>
          <cell r="FQ110">
            <v>-8.11</v>
          </cell>
          <cell r="FR110">
            <v>-8.4510000000000005</v>
          </cell>
          <cell r="FS110">
            <v>-13.182</v>
          </cell>
          <cell r="FT110">
            <v>-3.5169999999999999</v>
          </cell>
          <cell r="FU110">
            <v>-3.8330000000000002</v>
          </cell>
          <cell r="FV110">
            <v>-5.8959999999999999</v>
          </cell>
          <cell r="FW110">
            <v>-10.458</v>
          </cell>
          <cell r="FX110">
            <v>-3.8959999999999999</v>
          </cell>
          <cell r="FY110">
            <v>-3.9750000000000001</v>
          </cell>
          <cell r="FZ110">
            <v>-4.9059999999999997</v>
          </cell>
          <cell r="GA110">
            <v>-6.8890000000000002</v>
          </cell>
          <cell r="GB110">
            <v>-9.3780000000000001</v>
          </cell>
          <cell r="GC110">
            <v>-4.1280000000000001</v>
          </cell>
          <cell r="GD110">
            <v>-9.7929999999999993</v>
          </cell>
          <cell r="GE110">
            <v>-8.7810000000000006</v>
          </cell>
          <cell r="GF110">
            <v>-7.8070000000000004</v>
          </cell>
          <cell r="GG110">
            <v>-11.788</v>
          </cell>
          <cell r="GH110">
            <v>-12.427</v>
          </cell>
          <cell r="GI110">
            <v>-16.736999999999998</v>
          </cell>
          <cell r="GJ110">
            <v>-7.0659999999999998</v>
          </cell>
          <cell r="GK110">
            <v>-7.47</v>
          </cell>
          <cell r="GL110">
            <v>-21.689999999999998</v>
          </cell>
          <cell r="GM110">
            <v>-33.273000000000003</v>
          </cell>
          <cell r="GN110">
            <v>-17.018999999999998</v>
          </cell>
          <cell r="GO110">
            <v>0</v>
          </cell>
          <cell r="GP110">
            <v>-25.321999999999999</v>
          </cell>
          <cell r="GQ110">
            <v>-57.917000000000002</v>
          </cell>
          <cell r="GR110">
            <v>-0.66</v>
          </cell>
          <cell r="GS110">
            <v>-1.07</v>
          </cell>
          <cell r="GT110">
            <v>-1.02</v>
          </cell>
          <cell r="GU110">
            <v>-2.71</v>
          </cell>
          <cell r="GV110">
            <v>-1.83</v>
          </cell>
          <cell r="GW110">
            <v>-1.88</v>
          </cell>
          <cell r="GX110">
            <v>-1.97</v>
          </cell>
          <cell r="GY110">
            <v>-1.72</v>
          </cell>
          <cell r="GZ110">
            <v>-2.14</v>
          </cell>
          <cell r="HA110">
            <v>-2.15</v>
          </cell>
          <cell r="HB110">
            <v>-2.37</v>
          </cell>
          <cell r="HC110">
            <v>-2.37</v>
          </cell>
          <cell r="HD110">
            <v>-2.4</v>
          </cell>
          <cell r="HE110">
            <v>-2.23</v>
          </cell>
          <cell r="HF110">
            <v>-2.35</v>
          </cell>
          <cell r="HG110">
            <v>-7.41</v>
          </cell>
          <cell r="HH110">
            <v>-2.96</v>
          </cell>
          <cell r="HI110">
            <v>-3.71</v>
          </cell>
          <cell r="HJ110">
            <v>-3.71</v>
          </cell>
          <cell r="HK110">
            <v>-4.12</v>
          </cell>
          <cell r="HL110">
            <v>-4.6749999999999998</v>
          </cell>
          <cell r="HM110">
            <v>-4.96</v>
          </cell>
          <cell r="HN110">
            <v>-5</v>
          </cell>
          <cell r="HO110">
            <v>-7.891</v>
          </cell>
          <cell r="HP110">
            <v>-8.66</v>
          </cell>
          <cell r="HQ110">
            <v>-9.11</v>
          </cell>
          <cell r="HR110">
            <v>-11.132999999999999</v>
          </cell>
          <cell r="HS110">
            <v>-11.368</v>
          </cell>
          <cell r="HT110">
            <v>0</v>
          </cell>
          <cell r="HU110">
            <v>0</v>
          </cell>
          <cell r="HV110">
            <v>0</v>
          </cell>
          <cell r="HW110">
            <v>0</v>
          </cell>
          <cell r="HX110">
            <v>0</v>
          </cell>
          <cell r="HY110">
            <v>0</v>
          </cell>
          <cell r="HZ110">
            <v>0</v>
          </cell>
          <cell r="IA110">
            <v>0</v>
          </cell>
          <cell r="IB110">
            <v>0</v>
          </cell>
          <cell r="IC110">
            <v>0</v>
          </cell>
          <cell r="ID110">
            <v>0</v>
          </cell>
          <cell r="IE110">
            <v>0</v>
          </cell>
          <cell r="IF110">
            <v>0</v>
          </cell>
          <cell r="IG110">
            <v>0</v>
          </cell>
          <cell r="IH110">
            <v>0</v>
          </cell>
          <cell r="II110">
            <v>0</v>
          </cell>
          <cell r="IJ110">
            <v>0</v>
          </cell>
          <cell r="IK110">
            <v>0</v>
          </cell>
          <cell r="IL110">
            <v>0</v>
          </cell>
          <cell r="IM110">
            <v>0</v>
          </cell>
          <cell r="IN110">
            <v>0</v>
          </cell>
          <cell r="IO110">
            <v>0</v>
          </cell>
          <cell r="IP110">
            <v>0</v>
          </cell>
          <cell r="IQ110">
            <v>0</v>
          </cell>
          <cell r="IR110">
            <v>0</v>
          </cell>
          <cell r="IS110">
            <v>0</v>
          </cell>
          <cell r="IT110">
            <v>0</v>
          </cell>
          <cell r="IU110">
            <v>0</v>
          </cell>
        </row>
        <row r="111">
          <cell r="A111" t="str">
            <v>PARSV IN</v>
          </cell>
          <cell r="B111" t="str">
            <v>Parsvnath Developers</v>
          </cell>
          <cell r="C111" t="str">
            <v>Real Estate</v>
          </cell>
          <cell r="D111">
            <v>0</v>
          </cell>
          <cell r="E111">
            <v>0</v>
          </cell>
          <cell r="F111">
            <v>0</v>
          </cell>
          <cell r="G111">
            <v>0</v>
          </cell>
          <cell r="H111">
            <v>0</v>
          </cell>
          <cell r="I111">
            <v>0</v>
          </cell>
          <cell r="J111">
            <v>0</v>
          </cell>
          <cell r="K111">
            <v>0</v>
          </cell>
          <cell r="L111">
            <v>0</v>
          </cell>
          <cell r="M111">
            <v>0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2365.71</v>
          </cell>
          <cell r="T111">
            <v>2459.4499999999998</v>
          </cell>
          <cell r="U111">
            <v>2904.616</v>
          </cell>
          <cell r="V111">
            <v>2972.9029999999998</v>
          </cell>
          <cell r="W111">
            <v>3984.96</v>
          </cell>
          <cell r="X111">
            <v>4021.0800000000004</v>
          </cell>
          <cell r="Y111">
            <v>3979.89</v>
          </cell>
          <cell r="Z111">
            <v>4653.07</v>
          </cell>
          <cell r="AA111">
            <v>5018.2329999999993</v>
          </cell>
          <cell r="AB111">
            <v>3728.34</v>
          </cell>
          <cell r="AC111">
            <v>2214.665</v>
          </cell>
          <cell r="AD111">
            <v>927.745</v>
          </cell>
          <cell r="AE111">
            <v>199.66900000000001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O111">
            <v>0</v>
          </cell>
          <cell r="AP111">
            <v>0</v>
          </cell>
          <cell r="AQ111">
            <v>0</v>
          </cell>
          <cell r="AR111">
            <v>0</v>
          </cell>
          <cell r="AS111">
            <v>0</v>
          </cell>
          <cell r="AT111">
            <v>0</v>
          </cell>
          <cell r="AU111">
            <v>7.63</v>
          </cell>
          <cell r="AV111">
            <v>9.24</v>
          </cell>
          <cell r="AW111">
            <v>9</v>
          </cell>
          <cell r="AX111">
            <v>9</v>
          </cell>
          <cell r="AY111">
            <v>12.19</v>
          </cell>
          <cell r="AZ111">
            <v>13.7</v>
          </cell>
          <cell r="BA111">
            <v>12.21</v>
          </cell>
          <cell r="BB111">
            <v>0</v>
          </cell>
          <cell r="BC111">
            <v>49.493000000000002</v>
          </cell>
          <cell r="BD111">
            <v>0</v>
          </cell>
          <cell r="BE111">
            <v>0</v>
          </cell>
          <cell r="BF111">
            <v>0</v>
          </cell>
          <cell r="BG111">
            <v>0</v>
          </cell>
          <cell r="BH111">
            <v>0</v>
          </cell>
          <cell r="BI111">
            <v>0</v>
          </cell>
          <cell r="BJ111">
            <v>0</v>
          </cell>
          <cell r="BK111">
            <v>0</v>
          </cell>
          <cell r="BL111">
            <v>0</v>
          </cell>
          <cell r="BM111">
            <v>0</v>
          </cell>
          <cell r="BN111">
            <v>0</v>
          </cell>
          <cell r="BO111">
            <v>0</v>
          </cell>
          <cell r="BP111">
            <v>0</v>
          </cell>
          <cell r="BQ111">
            <v>0</v>
          </cell>
          <cell r="BR111">
            <v>0</v>
          </cell>
          <cell r="BS111">
            <v>0</v>
          </cell>
          <cell r="BT111">
            <v>0</v>
          </cell>
          <cell r="BU111">
            <v>0</v>
          </cell>
          <cell r="BV111">
            <v>0</v>
          </cell>
          <cell r="BW111">
            <v>-1679.57</v>
          </cell>
          <cell r="BX111">
            <v>-1788.84</v>
          </cell>
          <cell r="BY111">
            <v>-2151.3110000000011</v>
          </cell>
          <cell r="BZ111">
            <v>-2001.1580000000001</v>
          </cell>
          <cell r="CA111">
            <v>-2427.5100000000002</v>
          </cell>
          <cell r="CB111">
            <v>-2458.62</v>
          </cell>
          <cell r="CC111">
            <v>-2162.0700000000002</v>
          </cell>
          <cell r="CD111">
            <v>-2894.12</v>
          </cell>
          <cell r="CE111">
            <v>-3119.1460000000002</v>
          </cell>
          <cell r="CF111">
            <v>-2304.7800000000002</v>
          </cell>
          <cell r="CG111">
            <v>-1510.1479999999999</v>
          </cell>
          <cell r="CH111">
            <v>-508.56799999999998</v>
          </cell>
          <cell r="CI111">
            <v>325.315</v>
          </cell>
          <cell r="CJ111">
            <v>0</v>
          </cell>
          <cell r="CK111">
            <v>0</v>
          </cell>
          <cell r="CL111">
            <v>0</v>
          </cell>
          <cell r="CM111">
            <v>0</v>
          </cell>
          <cell r="CN111">
            <v>0</v>
          </cell>
          <cell r="CO111">
            <v>0</v>
          </cell>
          <cell r="CP111">
            <v>0</v>
          </cell>
          <cell r="CQ111">
            <v>0</v>
          </cell>
          <cell r="CR111">
            <v>0</v>
          </cell>
          <cell r="CS111">
            <v>0</v>
          </cell>
          <cell r="CT111">
            <v>0</v>
          </cell>
          <cell r="CU111">
            <v>0</v>
          </cell>
          <cell r="CV111">
            <v>0</v>
          </cell>
          <cell r="CW111">
            <v>0</v>
          </cell>
          <cell r="CX111">
            <v>0</v>
          </cell>
          <cell r="CY111">
            <v>0</v>
          </cell>
          <cell r="CZ111">
            <v>0</v>
          </cell>
          <cell r="DA111">
            <v>0</v>
          </cell>
          <cell r="DB111">
            <v>0</v>
          </cell>
          <cell r="DC111">
            <v>0</v>
          </cell>
          <cell r="DD111">
            <v>0</v>
          </cell>
          <cell r="DE111">
            <v>0</v>
          </cell>
          <cell r="DF111">
            <v>0</v>
          </cell>
          <cell r="DG111">
            <v>0</v>
          </cell>
          <cell r="DH111">
            <v>0</v>
          </cell>
          <cell r="DI111">
            <v>0</v>
          </cell>
          <cell r="DJ111">
            <v>0</v>
          </cell>
          <cell r="DK111">
            <v>0</v>
          </cell>
          <cell r="DL111">
            <v>0</v>
          </cell>
          <cell r="DM111">
            <v>0</v>
          </cell>
          <cell r="DN111">
            <v>0</v>
          </cell>
          <cell r="DO111">
            <v>0</v>
          </cell>
          <cell r="DP111">
            <v>0</v>
          </cell>
          <cell r="DQ111">
            <v>0</v>
          </cell>
          <cell r="DR111">
            <v>0</v>
          </cell>
          <cell r="DS111">
            <v>0</v>
          </cell>
          <cell r="DT111">
            <v>0</v>
          </cell>
          <cell r="DU111">
            <v>0</v>
          </cell>
          <cell r="DV111">
            <v>0</v>
          </cell>
          <cell r="DW111">
            <v>0</v>
          </cell>
          <cell r="DX111">
            <v>0</v>
          </cell>
          <cell r="DY111">
            <v>0</v>
          </cell>
          <cell r="DZ111">
            <v>0</v>
          </cell>
          <cell r="EA111">
            <v>0</v>
          </cell>
          <cell r="EB111">
            <v>0</v>
          </cell>
          <cell r="EC111">
            <v>0</v>
          </cell>
          <cell r="ED111">
            <v>0</v>
          </cell>
          <cell r="EE111">
            <v>0</v>
          </cell>
          <cell r="EF111">
            <v>0</v>
          </cell>
          <cell r="EG111">
            <v>0</v>
          </cell>
          <cell r="EH111">
            <v>0</v>
          </cell>
          <cell r="EI111">
            <v>0</v>
          </cell>
          <cell r="EJ111">
            <v>0</v>
          </cell>
          <cell r="EK111">
            <v>0</v>
          </cell>
          <cell r="EL111">
            <v>0</v>
          </cell>
          <cell r="EM111">
            <v>0</v>
          </cell>
          <cell r="EN111">
            <v>0</v>
          </cell>
          <cell r="EO111">
            <v>0</v>
          </cell>
          <cell r="EP111">
            <v>0</v>
          </cell>
          <cell r="EQ111">
            <v>0</v>
          </cell>
          <cell r="ER111">
            <v>0</v>
          </cell>
          <cell r="ES111">
            <v>0</v>
          </cell>
          <cell r="ET111">
            <v>0</v>
          </cell>
          <cell r="EU111">
            <v>0</v>
          </cell>
          <cell r="EV111">
            <v>0</v>
          </cell>
          <cell r="EW111">
            <v>0</v>
          </cell>
          <cell r="EX111">
            <v>0</v>
          </cell>
          <cell r="EY111">
            <v>0</v>
          </cell>
          <cell r="EZ111">
            <v>0</v>
          </cell>
          <cell r="FA111">
            <v>0</v>
          </cell>
          <cell r="FB111">
            <v>0</v>
          </cell>
          <cell r="FC111">
            <v>-28.11</v>
          </cell>
          <cell r="FD111">
            <v>-32.21</v>
          </cell>
          <cell r="FE111">
            <v>0</v>
          </cell>
          <cell r="FF111">
            <v>-66.605000000000004</v>
          </cell>
          <cell r="FG111">
            <v>-84.43</v>
          </cell>
          <cell r="FH111">
            <v>-71.53</v>
          </cell>
          <cell r="FI111">
            <v>-102.3</v>
          </cell>
          <cell r="FJ111">
            <v>-97.29</v>
          </cell>
          <cell r="FK111">
            <v>-142.83500000000001</v>
          </cell>
          <cell r="FL111">
            <v>-123.8</v>
          </cell>
          <cell r="FM111">
            <v>-120.544</v>
          </cell>
          <cell r="FN111">
            <v>-106.673</v>
          </cell>
          <cell r="FO111">
            <v>-77.66</v>
          </cell>
          <cell r="FP111">
            <v>0</v>
          </cell>
          <cell r="FQ111">
            <v>0</v>
          </cell>
          <cell r="FR111">
            <v>0</v>
          </cell>
          <cell r="FS111">
            <v>0</v>
          </cell>
          <cell r="FT111">
            <v>0</v>
          </cell>
          <cell r="FU111">
            <v>0</v>
          </cell>
          <cell r="FV111">
            <v>0</v>
          </cell>
          <cell r="FW111">
            <v>0</v>
          </cell>
          <cell r="FX111">
            <v>0</v>
          </cell>
          <cell r="FY111">
            <v>0</v>
          </cell>
          <cell r="FZ111">
            <v>0</v>
          </cell>
          <cell r="GA111">
            <v>0</v>
          </cell>
          <cell r="GB111">
            <v>0</v>
          </cell>
          <cell r="GC111">
            <v>0</v>
          </cell>
          <cell r="GD111">
            <v>0</v>
          </cell>
          <cell r="GE111">
            <v>-136.12</v>
          </cell>
          <cell r="GF111">
            <v>-89.11</v>
          </cell>
          <cell r="GG111">
            <v>0</v>
          </cell>
          <cell r="GH111">
            <v>-58.671000000000006</v>
          </cell>
          <cell r="GI111">
            <v>-96.48</v>
          </cell>
          <cell r="GJ111">
            <v>-93.04</v>
          </cell>
          <cell r="GK111">
            <v>-178.83</v>
          </cell>
          <cell r="GL111">
            <v>-113.03</v>
          </cell>
          <cell r="GM111">
            <v>-104.88</v>
          </cell>
          <cell r="GN111">
            <v>-99.65</v>
          </cell>
          <cell r="GO111">
            <v>-164.93799999999999</v>
          </cell>
          <cell r="GP111">
            <v>-70.691000000000003</v>
          </cell>
          <cell r="GQ111">
            <v>-145.27500000000001</v>
          </cell>
          <cell r="GR111">
            <v>0</v>
          </cell>
          <cell r="GS111">
            <v>0</v>
          </cell>
          <cell r="GT111">
            <v>0</v>
          </cell>
          <cell r="GU111">
            <v>0</v>
          </cell>
          <cell r="GV111">
            <v>0</v>
          </cell>
          <cell r="GW111">
            <v>0</v>
          </cell>
          <cell r="GX111">
            <v>0</v>
          </cell>
          <cell r="GY111">
            <v>0</v>
          </cell>
          <cell r="GZ111">
            <v>0</v>
          </cell>
          <cell r="HA111">
            <v>0</v>
          </cell>
          <cell r="HB111">
            <v>0</v>
          </cell>
          <cell r="HC111">
            <v>0</v>
          </cell>
          <cell r="HD111">
            <v>0</v>
          </cell>
          <cell r="HE111">
            <v>0</v>
          </cell>
          <cell r="HF111">
            <v>0</v>
          </cell>
          <cell r="HG111">
            <v>-17.64</v>
          </cell>
          <cell r="HH111">
            <v>-24.77</v>
          </cell>
          <cell r="HI111">
            <v>-28.956000000000003</v>
          </cell>
          <cell r="HJ111">
            <v>-38.150999999999996</v>
          </cell>
          <cell r="HK111">
            <v>-49.54</v>
          </cell>
          <cell r="HL111">
            <v>-48.79</v>
          </cell>
          <cell r="HM111">
            <v>-45.46</v>
          </cell>
          <cell r="HN111">
            <v>-61.77</v>
          </cell>
          <cell r="HO111">
            <v>-82.44</v>
          </cell>
          <cell r="HP111">
            <v>-57.69</v>
          </cell>
          <cell r="HQ111">
            <v>-69.745999999999995</v>
          </cell>
          <cell r="HR111">
            <v>-76.906000000000006</v>
          </cell>
          <cell r="HS111">
            <v>-76.881</v>
          </cell>
          <cell r="HT111">
            <v>0</v>
          </cell>
          <cell r="HU111">
            <v>0</v>
          </cell>
          <cell r="HV111">
            <v>0</v>
          </cell>
          <cell r="HW111">
            <v>0</v>
          </cell>
          <cell r="HX111">
            <v>0</v>
          </cell>
          <cell r="HY111">
            <v>0</v>
          </cell>
          <cell r="HZ111">
            <v>0</v>
          </cell>
          <cell r="IA111">
            <v>0</v>
          </cell>
          <cell r="IB111">
            <v>0</v>
          </cell>
          <cell r="IC111">
            <v>0</v>
          </cell>
          <cell r="ID111">
            <v>0</v>
          </cell>
          <cell r="IE111">
            <v>0</v>
          </cell>
          <cell r="IF111">
            <v>0</v>
          </cell>
          <cell r="IG111">
            <v>0</v>
          </cell>
          <cell r="IH111">
            <v>0</v>
          </cell>
          <cell r="II111">
            <v>0</v>
          </cell>
          <cell r="IJ111">
            <v>0</v>
          </cell>
          <cell r="IK111">
            <v>0</v>
          </cell>
          <cell r="IL111">
            <v>0</v>
          </cell>
          <cell r="IM111">
            <v>0</v>
          </cell>
          <cell r="IN111">
            <v>0</v>
          </cell>
          <cell r="IO111">
            <v>0</v>
          </cell>
          <cell r="IP111">
            <v>0</v>
          </cell>
          <cell r="IQ111">
            <v>0</v>
          </cell>
          <cell r="IR111">
            <v>0</v>
          </cell>
          <cell r="IS111">
            <v>0</v>
          </cell>
          <cell r="IT111">
            <v>0</v>
          </cell>
          <cell r="IU111">
            <v>0</v>
          </cell>
        </row>
        <row r="112">
          <cell r="A112" t="str">
            <v>PENL IN</v>
          </cell>
          <cell r="B112" t="str">
            <v>Peninsula Land</v>
          </cell>
          <cell r="C112" t="str">
            <v>Real Estate</v>
          </cell>
          <cell r="D112">
            <v>1639.5</v>
          </cell>
          <cell r="E112">
            <v>622.29999999999995</v>
          </cell>
          <cell r="F112">
            <v>0</v>
          </cell>
          <cell r="G112">
            <v>0</v>
          </cell>
          <cell r="H112">
            <v>0</v>
          </cell>
          <cell r="I112">
            <v>0</v>
          </cell>
          <cell r="J112">
            <v>0</v>
          </cell>
          <cell r="K112">
            <v>13.5</v>
          </cell>
          <cell r="L112">
            <v>13.2</v>
          </cell>
          <cell r="M112">
            <v>13.1</v>
          </cell>
          <cell r="N112">
            <v>346.8</v>
          </cell>
          <cell r="O112">
            <v>249.2</v>
          </cell>
          <cell r="P112">
            <v>327.10599999999999</v>
          </cell>
          <cell r="Q112">
            <v>95.5</v>
          </cell>
          <cell r="R112">
            <v>247.7</v>
          </cell>
          <cell r="S112">
            <v>790.5</v>
          </cell>
          <cell r="T112">
            <v>1084.0999999999999</v>
          </cell>
          <cell r="U112">
            <v>1367.8</v>
          </cell>
          <cell r="V112">
            <v>622.6</v>
          </cell>
          <cell r="W112">
            <v>1203.8</v>
          </cell>
          <cell r="X112">
            <v>943.7</v>
          </cell>
          <cell r="Y112">
            <v>1173.7</v>
          </cell>
          <cell r="Z112">
            <v>223.6</v>
          </cell>
          <cell r="AA112">
            <v>1111.9000000000001</v>
          </cell>
          <cell r="AB112">
            <v>1238.9000000000001</v>
          </cell>
          <cell r="AC112">
            <v>1105.4000000000001</v>
          </cell>
          <cell r="AD112">
            <v>1120.5</v>
          </cell>
          <cell r="AE112">
            <v>1951.6000000000001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O112">
            <v>0</v>
          </cell>
          <cell r="AP112">
            <v>0</v>
          </cell>
          <cell r="AQ112">
            <v>0</v>
          </cell>
          <cell r="AR112">
            <v>0</v>
          </cell>
          <cell r="AS112">
            <v>0</v>
          </cell>
          <cell r="AT112">
            <v>0</v>
          </cell>
          <cell r="AU112">
            <v>0</v>
          </cell>
          <cell r="AV112">
            <v>0</v>
          </cell>
          <cell r="AW112">
            <v>0</v>
          </cell>
          <cell r="AX112">
            <v>0</v>
          </cell>
          <cell r="AY112">
            <v>0</v>
          </cell>
          <cell r="AZ112">
            <v>0</v>
          </cell>
          <cell r="BA112">
            <v>0</v>
          </cell>
          <cell r="BB112">
            <v>0</v>
          </cell>
          <cell r="BC112">
            <v>0</v>
          </cell>
          <cell r="BD112">
            <v>0</v>
          </cell>
          <cell r="BE112">
            <v>0</v>
          </cell>
          <cell r="BF112">
            <v>0</v>
          </cell>
          <cell r="BG112">
            <v>0</v>
          </cell>
          <cell r="BH112">
            <v>0</v>
          </cell>
          <cell r="BI112">
            <v>0</v>
          </cell>
          <cell r="BJ112">
            <v>0</v>
          </cell>
          <cell r="BK112">
            <v>0</v>
          </cell>
          <cell r="BL112">
            <v>0</v>
          </cell>
          <cell r="BM112">
            <v>0</v>
          </cell>
          <cell r="BN112">
            <v>0</v>
          </cell>
          <cell r="BO112">
            <v>-0.8</v>
          </cell>
          <cell r="BP112">
            <v>-1.5</v>
          </cell>
          <cell r="BQ112">
            <v>-1.5</v>
          </cell>
          <cell r="BR112">
            <v>-2.5</v>
          </cell>
          <cell r="BS112">
            <v>0</v>
          </cell>
          <cell r="BT112">
            <v>-271.19</v>
          </cell>
          <cell r="BU112">
            <v>-66.099999999999994</v>
          </cell>
          <cell r="BV112">
            <v>0</v>
          </cell>
          <cell r="BW112">
            <v>0</v>
          </cell>
          <cell r="BX112">
            <v>-340.6</v>
          </cell>
          <cell r="BY112">
            <v>-458.8</v>
          </cell>
          <cell r="BZ112">
            <v>-233.2</v>
          </cell>
          <cell r="CA112">
            <v>-319.10000000000002</v>
          </cell>
          <cell r="CB112">
            <v>-328.9</v>
          </cell>
          <cell r="CC112">
            <v>-482.4</v>
          </cell>
          <cell r="CD112">
            <v>-41.3</v>
          </cell>
          <cell r="CE112">
            <v>-651.9</v>
          </cell>
          <cell r="CF112">
            <v>-721.1</v>
          </cell>
          <cell r="CG112">
            <v>-457.6</v>
          </cell>
          <cell r="CH112">
            <v>-733.3</v>
          </cell>
          <cell r="CI112">
            <v>-1499.1</v>
          </cell>
          <cell r="CJ112">
            <v>-643.70000000000005</v>
          </cell>
          <cell r="CK112">
            <v>0</v>
          </cell>
          <cell r="CL112">
            <v>0</v>
          </cell>
          <cell r="CM112">
            <v>0</v>
          </cell>
          <cell r="CN112">
            <v>0</v>
          </cell>
          <cell r="CO112">
            <v>0</v>
          </cell>
          <cell r="CP112">
            <v>0</v>
          </cell>
          <cell r="CQ112">
            <v>0</v>
          </cell>
          <cell r="CR112">
            <v>0</v>
          </cell>
          <cell r="CS112">
            <v>0</v>
          </cell>
          <cell r="CT112">
            <v>-254.1</v>
          </cell>
          <cell r="CU112">
            <v>0</v>
          </cell>
          <cell r="CV112">
            <v>0</v>
          </cell>
          <cell r="CW112">
            <v>0</v>
          </cell>
          <cell r="CX112">
            <v>-169.4</v>
          </cell>
          <cell r="CY112">
            <v>-137</v>
          </cell>
          <cell r="CZ112">
            <v>0</v>
          </cell>
          <cell r="DA112">
            <v>0</v>
          </cell>
          <cell r="DB112">
            <v>0</v>
          </cell>
          <cell r="DC112">
            <v>0</v>
          </cell>
          <cell r="DD112">
            <v>0</v>
          </cell>
          <cell r="DE112">
            <v>0</v>
          </cell>
          <cell r="DF112">
            <v>0</v>
          </cell>
          <cell r="DG112">
            <v>0</v>
          </cell>
          <cell r="DH112">
            <v>0</v>
          </cell>
          <cell r="DI112">
            <v>0</v>
          </cell>
          <cell r="DJ112">
            <v>0</v>
          </cell>
          <cell r="DK112">
            <v>0</v>
          </cell>
          <cell r="DL112">
            <v>0</v>
          </cell>
          <cell r="DM112">
            <v>0</v>
          </cell>
          <cell r="DN112">
            <v>0</v>
          </cell>
          <cell r="DO112">
            <v>0</v>
          </cell>
          <cell r="DP112">
            <v>0</v>
          </cell>
          <cell r="DQ112">
            <v>0</v>
          </cell>
          <cell r="DR112">
            <v>0</v>
          </cell>
          <cell r="DS112">
            <v>0</v>
          </cell>
          <cell r="DT112">
            <v>0</v>
          </cell>
          <cell r="DU112">
            <v>0</v>
          </cell>
          <cell r="DV112">
            <v>0</v>
          </cell>
          <cell r="DW112">
            <v>0</v>
          </cell>
          <cell r="DX112">
            <v>0</v>
          </cell>
          <cell r="DY112">
            <v>0</v>
          </cell>
          <cell r="DZ112">
            <v>0</v>
          </cell>
          <cell r="EA112">
            <v>0</v>
          </cell>
          <cell r="EB112">
            <v>0</v>
          </cell>
          <cell r="EC112">
            <v>0</v>
          </cell>
          <cell r="ED112">
            <v>0</v>
          </cell>
          <cell r="EE112">
            <v>0</v>
          </cell>
          <cell r="EF112">
            <v>0</v>
          </cell>
          <cell r="EG112">
            <v>0</v>
          </cell>
          <cell r="EH112">
            <v>0</v>
          </cell>
          <cell r="EI112">
            <v>0</v>
          </cell>
          <cell r="EJ112">
            <v>0</v>
          </cell>
          <cell r="EK112">
            <v>0</v>
          </cell>
          <cell r="EL112">
            <v>0</v>
          </cell>
          <cell r="EM112">
            <v>0</v>
          </cell>
          <cell r="EN112">
            <v>-79.2</v>
          </cell>
          <cell r="EO112">
            <v>-8</v>
          </cell>
          <cell r="EP112">
            <v>0</v>
          </cell>
          <cell r="EQ112">
            <v>0</v>
          </cell>
          <cell r="ER112">
            <v>0</v>
          </cell>
          <cell r="ES112">
            <v>0</v>
          </cell>
          <cell r="ET112">
            <v>0</v>
          </cell>
          <cell r="EU112">
            <v>-71.7</v>
          </cell>
          <cell r="EV112">
            <v>-42.7</v>
          </cell>
          <cell r="EW112">
            <v>-42.9</v>
          </cell>
          <cell r="EX112">
            <v>-1.8</v>
          </cell>
          <cell r="EY112">
            <v>-2.7</v>
          </cell>
          <cell r="EZ112">
            <v>-2.1179999999999999</v>
          </cell>
          <cell r="FA112">
            <v>-3.2</v>
          </cell>
          <cell r="FB112">
            <v>-15.2</v>
          </cell>
          <cell r="FC112">
            <v>-31.5</v>
          </cell>
          <cell r="FD112">
            <v>-24.7</v>
          </cell>
          <cell r="FE112">
            <v>-29.5</v>
          </cell>
          <cell r="FF112">
            <v>-32.700000000000003</v>
          </cell>
          <cell r="FG112">
            <v>-38.200000000000003</v>
          </cell>
          <cell r="FH112">
            <v>-38.799999999999997</v>
          </cell>
          <cell r="FI112">
            <v>-47.3</v>
          </cell>
          <cell r="FJ112">
            <v>-50.3</v>
          </cell>
          <cell r="FK112">
            <v>-56.5</v>
          </cell>
          <cell r="FL112">
            <v>-68.599999999999994</v>
          </cell>
          <cell r="FM112">
            <v>-81</v>
          </cell>
          <cell r="FN112">
            <v>-73.2</v>
          </cell>
          <cell r="FO112">
            <v>-43.9</v>
          </cell>
          <cell r="FP112">
            <v>-170</v>
          </cell>
          <cell r="FQ112">
            <v>-634.4</v>
          </cell>
          <cell r="FR112">
            <v>0</v>
          </cell>
          <cell r="FS112">
            <v>0</v>
          </cell>
          <cell r="FT112">
            <v>0</v>
          </cell>
          <cell r="FU112">
            <v>0</v>
          </cell>
          <cell r="FV112">
            <v>0</v>
          </cell>
          <cell r="FW112">
            <v>-38.9</v>
          </cell>
          <cell r="FX112">
            <v>-4.7</v>
          </cell>
          <cell r="FY112">
            <v>-8.1</v>
          </cell>
          <cell r="FZ112">
            <v>-97.4</v>
          </cell>
          <cell r="GA112">
            <v>-234.2</v>
          </cell>
          <cell r="GB112">
            <v>-44.722000000000001</v>
          </cell>
          <cell r="GC112">
            <v>-45.7</v>
          </cell>
          <cell r="GD112">
            <v>-28.2</v>
          </cell>
          <cell r="GE112">
            <v>-57.8</v>
          </cell>
          <cell r="GF112">
            <v>-43.8</v>
          </cell>
          <cell r="GG112">
            <v>-44.9</v>
          </cell>
          <cell r="GH112">
            <v>-111.9</v>
          </cell>
          <cell r="GI112">
            <v>-255.29999999999998</v>
          </cell>
          <cell r="GJ112">
            <v>-25.8</v>
          </cell>
          <cell r="GK112">
            <v>-30.5</v>
          </cell>
          <cell r="GL112">
            <v>-53.1</v>
          </cell>
          <cell r="GM112">
            <v>-151.4</v>
          </cell>
          <cell r="GN112">
            <v>-39.4</v>
          </cell>
          <cell r="GO112">
            <v>-51.6</v>
          </cell>
          <cell r="GP112">
            <v>-44.2</v>
          </cell>
          <cell r="GQ112">
            <v>-133</v>
          </cell>
          <cell r="GR112">
            <v>-51.1</v>
          </cell>
          <cell r="GS112">
            <v>-2.2000000000000002</v>
          </cell>
          <cell r="GT112">
            <v>0</v>
          </cell>
          <cell r="GU112">
            <v>0</v>
          </cell>
          <cell r="GV112">
            <v>0</v>
          </cell>
          <cell r="GW112">
            <v>0</v>
          </cell>
          <cell r="GX112">
            <v>0</v>
          </cell>
          <cell r="GY112">
            <v>-0.6</v>
          </cell>
          <cell r="GZ112">
            <v>-0.6</v>
          </cell>
          <cell r="HA112">
            <v>-0.6</v>
          </cell>
          <cell r="HB112">
            <v>-0.6</v>
          </cell>
          <cell r="HC112">
            <v>-0.5</v>
          </cell>
          <cell r="HD112">
            <v>-0.48</v>
          </cell>
          <cell r="HE112">
            <v>-0.5</v>
          </cell>
          <cell r="HF112">
            <v>-13.8</v>
          </cell>
          <cell r="HG112">
            <v>-9.6</v>
          </cell>
          <cell r="HH112">
            <v>-12</v>
          </cell>
          <cell r="HI112">
            <v>-5.3</v>
          </cell>
          <cell r="HJ112">
            <v>-5.4</v>
          </cell>
          <cell r="HK112">
            <v>-2</v>
          </cell>
          <cell r="HL112">
            <v>-5.0999999999999996</v>
          </cell>
          <cell r="HM112">
            <v>-4.4000000000000004</v>
          </cell>
          <cell r="HN112">
            <v>-5.4</v>
          </cell>
          <cell r="HO112">
            <v>-10.1</v>
          </cell>
          <cell r="HP112">
            <v>-8.6</v>
          </cell>
          <cell r="HQ112">
            <v>-9.3000000000000007</v>
          </cell>
          <cell r="HR112">
            <v>-10.6</v>
          </cell>
          <cell r="HS112">
            <v>-9.6999999999999993</v>
          </cell>
          <cell r="HT112">
            <v>0</v>
          </cell>
          <cell r="HU112">
            <v>0</v>
          </cell>
          <cell r="HV112">
            <v>0</v>
          </cell>
          <cell r="HW112">
            <v>0</v>
          </cell>
          <cell r="HX112">
            <v>0</v>
          </cell>
          <cell r="HY112">
            <v>0</v>
          </cell>
          <cell r="HZ112">
            <v>0</v>
          </cell>
          <cell r="IA112">
            <v>0</v>
          </cell>
          <cell r="IB112">
            <v>0</v>
          </cell>
          <cell r="IC112">
            <v>0</v>
          </cell>
          <cell r="ID112">
            <v>0</v>
          </cell>
          <cell r="IE112">
            <v>0</v>
          </cell>
          <cell r="IF112">
            <v>0</v>
          </cell>
          <cell r="IG112">
            <v>0</v>
          </cell>
          <cell r="IH112">
            <v>0</v>
          </cell>
          <cell r="II112">
            <v>0</v>
          </cell>
          <cell r="IJ112">
            <v>0</v>
          </cell>
          <cell r="IK112">
            <v>0</v>
          </cell>
          <cell r="IL112">
            <v>0</v>
          </cell>
          <cell r="IM112">
            <v>0</v>
          </cell>
          <cell r="IN112">
            <v>0</v>
          </cell>
          <cell r="IO112">
            <v>0</v>
          </cell>
          <cell r="IP112">
            <v>0</v>
          </cell>
          <cell r="IQ112">
            <v>0</v>
          </cell>
          <cell r="IR112">
            <v>0</v>
          </cell>
          <cell r="IS112">
            <v>0</v>
          </cell>
          <cell r="IT112">
            <v>0</v>
          </cell>
          <cell r="IU112">
            <v>0</v>
          </cell>
        </row>
        <row r="113">
          <cell r="A113" t="str">
            <v>PVKP IN</v>
          </cell>
          <cell r="B113" t="str">
            <v>Puravankara Projects</v>
          </cell>
          <cell r="C113" t="str">
            <v>Real Estate</v>
          </cell>
          <cell r="D113">
            <v>0</v>
          </cell>
          <cell r="E113">
            <v>0</v>
          </cell>
          <cell r="F113">
            <v>0</v>
          </cell>
          <cell r="G113">
            <v>0</v>
          </cell>
          <cell r="H113">
            <v>0</v>
          </cell>
          <cell r="I113">
            <v>0</v>
          </cell>
          <cell r="J113">
            <v>0</v>
          </cell>
          <cell r="K113">
            <v>0</v>
          </cell>
          <cell r="L113">
            <v>0</v>
          </cell>
          <cell r="M113">
            <v>0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  <cell r="T113">
            <v>942.18735700000002</v>
          </cell>
          <cell r="U113">
            <v>973.41093799999999</v>
          </cell>
          <cell r="V113">
            <v>843.47699999999998</v>
          </cell>
          <cell r="W113">
            <v>1409.5347050000005</v>
          </cell>
          <cell r="X113">
            <v>1204.06</v>
          </cell>
          <cell r="Y113">
            <v>1410.08</v>
          </cell>
          <cell r="Z113">
            <v>1505.249</v>
          </cell>
          <cell r="AA113">
            <v>1538.7586570000001</v>
          </cell>
          <cell r="AB113">
            <v>1575.8</v>
          </cell>
          <cell r="AC113">
            <v>1393.7</v>
          </cell>
          <cell r="AD113">
            <v>800.4</v>
          </cell>
          <cell r="AE113">
            <v>679.2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O113">
            <v>0</v>
          </cell>
          <cell r="AP113">
            <v>0</v>
          </cell>
          <cell r="AQ113">
            <v>0</v>
          </cell>
          <cell r="AR113">
            <v>0</v>
          </cell>
          <cell r="AS113">
            <v>0</v>
          </cell>
          <cell r="AT113">
            <v>0</v>
          </cell>
          <cell r="AU113">
            <v>0</v>
          </cell>
          <cell r="AV113">
            <v>0</v>
          </cell>
          <cell r="AW113">
            <v>0</v>
          </cell>
          <cell r="AX113">
            <v>0</v>
          </cell>
          <cell r="AY113">
            <v>0</v>
          </cell>
          <cell r="AZ113">
            <v>0</v>
          </cell>
          <cell r="BA113">
            <v>0</v>
          </cell>
          <cell r="BB113">
            <v>0</v>
          </cell>
          <cell r="BC113">
            <v>0</v>
          </cell>
          <cell r="BD113">
            <v>0</v>
          </cell>
          <cell r="BE113">
            <v>0</v>
          </cell>
          <cell r="BF113">
            <v>0</v>
          </cell>
          <cell r="BG113">
            <v>0</v>
          </cell>
          <cell r="BH113">
            <v>0</v>
          </cell>
          <cell r="BI113">
            <v>0</v>
          </cell>
          <cell r="BJ113">
            <v>0</v>
          </cell>
          <cell r="BK113">
            <v>0</v>
          </cell>
          <cell r="BL113">
            <v>0</v>
          </cell>
          <cell r="BM113">
            <v>0</v>
          </cell>
          <cell r="BN113">
            <v>0</v>
          </cell>
          <cell r="BO113">
            <v>0</v>
          </cell>
          <cell r="BP113">
            <v>0</v>
          </cell>
          <cell r="BQ113">
            <v>0</v>
          </cell>
          <cell r="BR113">
            <v>0</v>
          </cell>
          <cell r="BS113">
            <v>0</v>
          </cell>
          <cell r="BT113">
            <v>0</v>
          </cell>
          <cell r="BU113">
            <v>0</v>
          </cell>
          <cell r="BV113">
            <v>0</v>
          </cell>
          <cell r="BW113">
            <v>0</v>
          </cell>
          <cell r="BX113">
            <v>-555.37884599999995</v>
          </cell>
          <cell r="BY113">
            <v>-564.01536599999997</v>
          </cell>
          <cell r="BZ113">
            <v>-479.21499999999997</v>
          </cell>
          <cell r="CA113">
            <v>-814.02078800000072</v>
          </cell>
          <cell r="CB113">
            <v>-688.84500000000003</v>
          </cell>
          <cell r="CC113">
            <v>-728.16</v>
          </cell>
          <cell r="CD113">
            <v>-821.99400000000003</v>
          </cell>
          <cell r="CE113">
            <v>-879.69084299999997</v>
          </cell>
          <cell r="CF113">
            <v>-855.5</v>
          </cell>
          <cell r="CG113">
            <v>-767.4</v>
          </cell>
          <cell r="CH113">
            <v>-556.9</v>
          </cell>
          <cell r="CI113">
            <v>-459.2</v>
          </cell>
          <cell r="CJ113">
            <v>0</v>
          </cell>
          <cell r="CK113">
            <v>0</v>
          </cell>
          <cell r="CL113">
            <v>0</v>
          </cell>
          <cell r="CM113">
            <v>0</v>
          </cell>
          <cell r="CN113">
            <v>0</v>
          </cell>
          <cell r="CO113">
            <v>0</v>
          </cell>
          <cell r="CP113">
            <v>0</v>
          </cell>
          <cell r="CQ113">
            <v>0</v>
          </cell>
          <cell r="CR113">
            <v>0</v>
          </cell>
          <cell r="CS113">
            <v>0</v>
          </cell>
          <cell r="CT113">
            <v>0</v>
          </cell>
          <cell r="CU113">
            <v>0</v>
          </cell>
          <cell r="CV113">
            <v>0</v>
          </cell>
          <cell r="CW113">
            <v>0</v>
          </cell>
          <cell r="CX113">
            <v>0</v>
          </cell>
          <cell r="CY113">
            <v>0</v>
          </cell>
          <cell r="CZ113">
            <v>-52.220647000000007</v>
          </cell>
          <cell r="DA113">
            <v>-48.568914999999997</v>
          </cell>
          <cell r="DB113">
            <v>-57.494</v>
          </cell>
          <cell r="DC113">
            <v>-56.876438000000007</v>
          </cell>
          <cell r="DD113">
            <v>-64.608000000000004</v>
          </cell>
          <cell r="DE113">
            <v>-50.53</v>
          </cell>
          <cell r="DF113">
            <v>-59.366</v>
          </cell>
          <cell r="DG113">
            <v>-65.072412999999997</v>
          </cell>
          <cell r="DH113">
            <v>-63.9</v>
          </cell>
          <cell r="DI113">
            <v>0</v>
          </cell>
          <cell r="DJ113">
            <v>0</v>
          </cell>
          <cell r="DK113">
            <v>0</v>
          </cell>
          <cell r="DL113">
            <v>0</v>
          </cell>
          <cell r="DM113">
            <v>0</v>
          </cell>
          <cell r="DN113">
            <v>0</v>
          </cell>
          <cell r="DO113">
            <v>0</v>
          </cell>
          <cell r="DP113">
            <v>0</v>
          </cell>
          <cell r="DQ113">
            <v>0</v>
          </cell>
          <cell r="DR113">
            <v>0</v>
          </cell>
          <cell r="DS113">
            <v>0</v>
          </cell>
          <cell r="DT113">
            <v>0</v>
          </cell>
          <cell r="DU113">
            <v>0</v>
          </cell>
          <cell r="DV113">
            <v>0</v>
          </cell>
          <cell r="DW113">
            <v>0</v>
          </cell>
          <cell r="DX113">
            <v>0</v>
          </cell>
          <cell r="DY113">
            <v>0</v>
          </cell>
          <cell r="DZ113">
            <v>0</v>
          </cell>
          <cell r="EA113">
            <v>0</v>
          </cell>
          <cell r="EB113">
            <v>0</v>
          </cell>
          <cell r="EC113">
            <v>0</v>
          </cell>
          <cell r="ED113">
            <v>0</v>
          </cell>
          <cell r="EE113">
            <v>0</v>
          </cell>
          <cell r="EF113">
            <v>0</v>
          </cell>
          <cell r="EG113">
            <v>0</v>
          </cell>
          <cell r="EH113">
            <v>0</v>
          </cell>
          <cell r="EI113">
            <v>0</v>
          </cell>
          <cell r="EJ113">
            <v>0</v>
          </cell>
          <cell r="EK113">
            <v>0</v>
          </cell>
          <cell r="EL113">
            <v>0</v>
          </cell>
          <cell r="EM113">
            <v>0</v>
          </cell>
          <cell r="EN113">
            <v>0</v>
          </cell>
          <cell r="EO113">
            <v>0</v>
          </cell>
          <cell r="EP113">
            <v>0</v>
          </cell>
          <cell r="EQ113">
            <v>0</v>
          </cell>
          <cell r="ER113">
            <v>0</v>
          </cell>
          <cell r="ES113">
            <v>0</v>
          </cell>
          <cell r="ET113">
            <v>0</v>
          </cell>
          <cell r="EU113">
            <v>0</v>
          </cell>
          <cell r="EV113">
            <v>0</v>
          </cell>
          <cell r="EW113">
            <v>0</v>
          </cell>
          <cell r="EX113">
            <v>0</v>
          </cell>
          <cell r="EY113">
            <v>0</v>
          </cell>
          <cell r="EZ113">
            <v>0</v>
          </cell>
          <cell r="FA113">
            <v>0</v>
          </cell>
          <cell r="FB113">
            <v>0</v>
          </cell>
          <cell r="FC113">
            <v>0</v>
          </cell>
          <cell r="FD113">
            <v>0</v>
          </cell>
          <cell r="FE113">
            <v>0</v>
          </cell>
          <cell r="FF113">
            <v>0</v>
          </cell>
          <cell r="FG113">
            <v>0</v>
          </cell>
          <cell r="FH113">
            <v>0</v>
          </cell>
          <cell r="FI113">
            <v>0</v>
          </cell>
          <cell r="FJ113">
            <v>0</v>
          </cell>
          <cell r="FK113">
            <v>0</v>
          </cell>
          <cell r="FL113">
            <v>0</v>
          </cell>
          <cell r="FM113">
            <v>0</v>
          </cell>
          <cell r="FN113">
            <v>0</v>
          </cell>
          <cell r="FO113">
            <v>0</v>
          </cell>
          <cell r="FP113">
            <v>0</v>
          </cell>
          <cell r="FQ113">
            <v>0</v>
          </cell>
          <cell r="FR113">
            <v>0</v>
          </cell>
          <cell r="FS113">
            <v>0</v>
          </cell>
          <cell r="FT113">
            <v>0</v>
          </cell>
          <cell r="FU113">
            <v>0</v>
          </cell>
          <cell r="FV113">
            <v>0</v>
          </cell>
          <cell r="FW113">
            <v>0</v>
          </cell>
          <cell r="FX113">
            <v>0</v>
          </cell>
          <cell r="FY113">
            <v>0</v>
          </cell>
          <cell r="FZ113">
            <v>0</v>
          </cell>
          <cell r="GA113">
            <v>0</v>
          </cell>
          <cell r="GB113">
            <v>0</v>
          </cell>
          <cell r="GC113">
            <v>0</v>
          </cell>
          <cell r="GD113">
            <v>0</v>
          </cell>
          <cell r="GE113">
            <v>0</v>
          </cell>
          <cell r="GF113">
            <v>-29.005395</v>
          </cell>
          <cell r="GG113">
            <v>-67.281972999999994</v>
          </cell>
          <cell r="GH113">
            <v>-48.446784999999998</v>
          </cell>
          <cell r="GI113">
            <v>-52.805847</v>
          </cell>
          <cell r="GJ113">
            <v>-47.826006999999997</v>
          </cell>
          <cell r="GK113">
            <v>-50.929419000000003</v>
          </cell>
          <cell r="GL113">
            <v>-53.021159999999995</v>
          </cell>
          <cell r="GM113">
            <v>-66.591257999999996</v>
          </cell>
          <cell r="GN113">
            <v>-67.5</v>
          </cell>
          <cell r="GO113">
            <v>-155.80000000000001</v>
          </cell>
          <cell r="GP113">
            <v>-93.699999999999989</v>
          </cell>
          <cell r="GQ113">
            <v>-117.8</v>
          </cell>
          <cell r="GR113">
            <v>0</v>
          </cell>
          <cell r="GS113">
            <v>0</v>
          </cell>
          <cell r="GT113">
            <v>0</v>
          </cell>
          <cell r="GU113">
            <v>0</v>
          </cell>
          <cell r="GV113">
            <v>0</v>
          </cell>
          <cell r="GW113">
            <v>0</v>
          </cell>
          <cell r="GX113">
            <v>0</v>
          </cell>
          <cell r="GY113">
            <v>0</v>
          </cell>
          <cell r="GZ113">
            <v>0</v>
          </cell>
          <cell r="HA113">
            <v>0</v>
          </cell>
          <cell r="HB113">
            <v>0</v>
          </cell>
          <cell r="HC113">
            <v>0</v>
          </cell>
          <cell r="HD113">
            <v>0</v>
          </cell>
          <cell r="HE113">
            <v>0</v>
          </cell>
          <cell r="HF113">
            <v>0</v>
          </cell>
          <cell r="HG113">
            <v>0</v>
          </cell>
          <cell r="HH113">
            <v>-1.8513710000000001</v>
          </cell>
          <cell r="HI113">
            <v>-0.20005600000000001</v>
          </cell>
          <cell r="HJ113">
            <v>-2.1332149999999999</v>
          </cell>
          <cell r="HK113">
            <v>-3.5153579999999991</v>
          </cell>
          <cell r="HL113">
            <v>-1.857993</v>
          </cell>
          <cell r="HM113">
            <v>-2.2105809999999999</v>
          </cell>
          <cell r="HN113">
            <v>-2.55884</v>
          </cell>
          <cell r="HO113">
            <v>0</v>
          </cell>
          <cell r="HP113">
            <v>0</v>
          </cell>
          <cell r="HQ113">
            <v>0</v>
          </cell>
          <cell r="HR113">
            <v>0</v>
          </cell>
          <cell r="HS113">
            <v>0</v>
          </cell>
          <cell r="HT113">
            <v>0</v>
          </cell>
          <cell r="HU113">
            <v>0</v>
          </cell>
          <cell r="HV113">
            <v>0</v>
          </cell>
          <cell r="HW113">
            <v>0</v>
          </cell>
          <cell r="HX113">
            <v>0</v>
          </cell>
          <cell r="HY113">
            <v>0</v>
          </cell>
          <cell r="HZ113">
            <v>0</v>
          </cell>
          <cell r="IA113">
            <v>0</v>
          </cell>
          <cell r="IB113">
            <v>0</v>
          </cell>
          <cell r="IC113">
            <v>0</v>
          </cell>
          <cell r="ID113">
            <v>0</v>
          </cell>
          <cell r="IE113">
            <v>0</v>
          </cell>
          <cell r="IF113">
            <v>0</v>
          </cell>
          <cell r="IG113">
            <v>0</v>
          </cell>
          <cell r="IH113">
            <v>0</v>
          </cell>
          <cell r="II113">
            <v>0</v>
          </cell>
          <cell r="IJ113">
            <v>0</v>
          </cell>
          <cell r="IK113">
            <v>0</v>
          </cell>
          <cell r="IL113">
            <v>0</v>
          </cell>
          <cell r="IM113">
            <v>0</v>
          </cell>
          <cell r="IN113">
            <v>0</v>
          </cell>
          <cell r="IO113">
            <v>0</v>
          </cell>
          <cell r="IP113">
            <v>0</v>
          </cell>
          <cell r="IQ113">
            <v>0</v>
          </cell>
          <cell r="IR113">
            <v>0</v>
          </cell>
          <cell r="IS113">
            <v>0</v>
          </cell>
          <cell r="IT113">
            <v>0</v>
          </cell>
          <cell r="IU113">
            <v>0</v>
          </cell>
        </row>
        <row r="114">
          <cell r="A114" t="str">
            <v>SOBHA IN</v>
          </cell>
          <cell r="B114" t="str">
            <v>Sobha Developers</v>
          </cell>
          <cell r="C114" t="str">
            <v>Real Estate</v>
          </cell>
          <cell r="D114">
            <v>0</v>
          </cell>
          <cell r="E114">
            <v>0</v>
          </cell>
          <cell r="F114">
            <v>0</v>
          </cell>
          <cell r="G114">
            <v>0</v>
          </cell>
          <cell r="H114">
            <v>0</v>
          </cell>
          <cell r="I114">
            <v>0</v>
          </cell>
          <cell r="J114">
            <v>0</v>
          </cell>
          <cell r="K114">
            <v>0</v>
          </cell>
          <cell r="L114">
            <v>0</v>
          </cell>
          <cell r="M114">
            <v>0</v>
          </cell>
          <cell r="N114">
            <v>0</v>
          </cell>
          <cell r="O114">
            <v>0</v>
          </cell>
          <cell r="P114">
            <v>0</v>
          </cell>
          <cell r="Q114">
            <v>0</v>
          </cell>
          <cell r="R114">
            <v>0</v>
          </cell>
          <cell r="S114">
            <v>0</v>
          </cell>
          <cell r="T114">
            <v>0</v>
          </cell>
          <cell r="U114">
            <v>0</v>
          </cell>
          <cell r="V114">
            <v>2997</v>
          </cell>
          <cell r="W114">
            <v>3589</v>
          </cell>
          <cell r="X114">
            <v>2677</v>
          </cell>
          <cell r="Y114">
            <v>3254.21</v>
          </cell>
          <cell r="Z114">
            <v>3553</v>
          </cell>
          <cell r="AA114">
            <v>4741</v>
          </cell>
          <cell r="AB114">
            <v>3468</v>
          </cell>
          <cell r="AC114">
            <v>2934</v>
          </cell>
          <cell r="AD114">
            <v>1805</v>
          </cell>
          <cell r="AE114">
            <v>1472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O114">
            <v>0</v>
          </cell>
          <cell r="AP114">
            <v>0</v>
          </cell>
          <cell r="AQ114">
            <v>0</v>
          </cell>
          <cell r="AR114">
            <v>0</v>
          </cell>
          <cell r="AS114">
            <v>0</v>
          </cell>
          <cell r="AT114">
            <v>0</v>
          </cell>
          <cell r="AU114">
            <v>0</v>
          </cell>
          <cell r="AV114">
            <v>0</v>
          </cell>
          <cell r="AW114">
            <v>0</v>
          </cell>
          <cell r="AX114">
            <v>-21</v>
          </cell>
          <cell r="AY114">
            <v>-16</v>
          </cell>
          <cell r="AZ114">
            <v>0</v>
          </cell>
          <cell r="BA114">
            <v>0</v>
          </cell>
          <cell r="BB114">
            <v>0</v>
          </cell>
          <cell r="BC114">
            <v>0</v>
          </cell>
          <cell r="BD114">
            <v>0</v>
          </cell>
          <cell r="BE114">
            <v>0</v>
          </cell>
          <cell r="BF114">
            <v>0</v>
          </cell>
          <cell r="BG114">
            <v>0</v>
          </cell>
          <cell r="BH114">
            <v>0</v>
          </cell>
          <cell r="BI114">
            <v>0</v>
          </cell>
          <cell r="BJ114">
            <v>0</v>
          </cell>
          <cell r="BK114">
            <v>0</v>
          </cell>
          <cell r="BL114">
            <v>0</v>
          </cell>
          <cell r="BM114">
            <v>0</v>
          </cell>
          <cell r="BN114">
            <v>0</v>
          </cell>
          <cell r="BO114">
            <v>0</v>
          </cell>
          <cell r="BP114">
            <v>0</v>
          </cell>
          <cell r="BQ114">
            <v>0</v>
          </cell>
          <cell r="BR114">
            <v>0</v>
          </cell>
          <cell r="BS114">
            <v>0</v>
          </cell>
          <cell r="BT114">
            <v>0</v>
          </cell>
          <cell r="BU114">
            <v>0</v>
          </cell>
          <cell r="BV114">
            <v>0</v>
          </cell>
          <cell r="BW114">
            <v>0</v>
          </cell>
          <cell r="BX114">
            <v>0</v>
          </cell>
          <cell r="BY114">
            <v>0</v>
          </cell>
          <cell r="BZ114">
            <v>-2380</v>
          </cell>
          <cell r="CA114">
            <v>-2417</v>
          </cell>
          <cell r="CB114">
            <v>-1552</v>
          </cell>
          <cell r="CC114">
            <v>-2064.2600000000002</v>
          </cell>
          <cell r="CD114">
            <v>-1872</v>
          </cell>
          <cell r="CE114">
            <v>-2529</v>
          </cell>
          <cell r="CF114">
            <v>-2118</v>
          </cell>
          <cell r="CG114">
            <v>-1686</v>
          </cell>
          <cell r="CH114">
            <v>-1545</v>
          </cell>
          <cell r="CI114">
            <v>-1852</v>
          </cell>
          <cell r="CJ114">
            <v>0</v>
          </cell>
          <cell r="CK114">
            <v>0</v>
          </cell>
          <cell r="CL114">
            <v>0</v>
          </cell>
          <cell r="CM114">
            <v>0</v>
          </cell>
          <cell r="CN114">
            <v>0</v>
          </cell>
          <cell r="CO114">
            <v>0</v>
          </cell>
          <cell r="CP114">
            <v>0</v>
          </cell>
          <cell r="CQ114">
            <v>0</v>
          </cell>
          <cell r="CR114">
            <v>0</v>
          </cell>
          <cell r="CS114">
            <v>0</v>
          </cell>
          <cell r="CT114">
            <v>0</v>
          </cell>
          <cell r="CU114">
            <v>0</v>
          </cell>
          <cell r="CV114">
            <v>0</v>
          </cell>
          <cell r="CW114">
            <v>0</v>
          </cell>
          <cell r="CX114">
            <v>0</v>
          </cell>
          <cell r="CY114">
            <v>0</v>
          </cell>
          <cell r="CZ114">
            <v>0</v>
          </cell>
          <cell r="DA114">
            <v>0</v>
          </cell>
          <cell r="DB114">
            <v>691</v>
          </cell>
          <cell r="DC114">
            <v>380</v>
          </cell>
          <cell r="DD114">
            <v>264</v>
          </cell>
          <cell r="DE114">
            <v>1839.62</v>
          </cell>
          <cell r="DF114">
            <v>1085</v>
          </cell>
          <cell r="DG114">
            <v>874</v>
          </cell>
          <cell r="DH114">
            <v>514</v>
          </cell>
          <cell r="DI114">
            <v>237</v>
          </cell>
          <cell r="DJ114">
            <v>811</v>
          </cell>
          <cell r="DK114">
            <v>1135</v>
          </cell>
          <cell r="DL114">
            <v>0</v>
          </cell>
          <cell r="DM114">
            <v>0</v>
          </cell>
          <cell r="DN114">
            <v>0</v>
          </cell>
          <cell r="DO114">
            <v>0</v>
          </cell>
          <cell r="DP114">
            <v>0</v>
          </cell>
          <cell r="DQ114">
            <v>0</v>
          </cell>
          <cell r="DR114">
            <v>0</v>
          </cell>
          <cell r="DS114">
            <v>0</v>
          </cell>
          <cell r="DT114">
            <v>0</v>
          </cell>
          <cell r="DU114">
            <v>0</v>
          </cell>
          <cell r="DV114">
            <v>0</v>
          </cell>
          <cell r="DW114">
            <v>0</v>
          </cell>
          <cell r="DX114">
            <v>0</v>
          </cell>
          <cell r="DY114">
            <v>0</v>
          </cell>
          <cell r="DZ114">
            <v>0</v>
          </cell>
          <cell r="EA114" t="str">
            <v>Land cost</v>
          </cell>
          <cell r="EB114">
            <v>0</v>
          </cell>
          <cell r="EC114">
            <v>0</v>
          </cell>
          <cell r="ED114">
            <v>0</v>
          </cell>
          <cell r="EE114">
            <v>0</v>
          </cell>
          <cell r="EF114">
            <v>0</v>
          </cell>
          <cell r="EG114">
            <v>-1561.36</v>
          </cell>
          <cell r="EH114">
            <v>-1119</v>
          </cell>
          <cell r="EI114">
            <v>-1089</v>
          </cell>
          <cell r="EJ114">
            <v>0</v>
          </cell>
          <cell r="EK114">
            <v>0</v>
          </cell>
          <cell r="EL114">
            <v>0</v>
          </cell>
          <cell r="EM114">
            <v>0</v>
          </cell>
          <cell r="EN114">
            <v>0</v>
          </cell>
          <cell r="EO114">
            <v>0</v>
          </cell>
          <cell r="EP114">
            <v>0</v>
          </cell>
          <cell r="EQ114">
            <v>0</v>
          </cell>
          <cell r="ER114">
            <v>0</v>
          </cell>
          <cell r="ES114">
            <v>0</v>
          </cell>
          <cell r="ET114">
            <v>0</v>
          </cell>
          <cell r="EU114">
            <v>0</v>
          </cell>
          <cell r="EV114">
            <v>0</v>
          </cell>
          <cell r="EW114">
            <v>0</v>
          </cell>
          <cell r="EX114">
            <v>0</v>
          </cell>
          <cell r="EY114">
            <v>0</v>
          </cell>
          <cell r="EZ114">
            <v>0</v>
          </cell>
          <cell r="FA114">
            <v>0</v>
          </cell>
          <cell r="FB114">
            <v>0</v>
          </cell>
          <cell r="FC114">
            <v>0</v>
          </cell>
          <cell r="FD114">
            <v>0</v>
          </cell>
          <cell r="FE114">
            <v>0</v>
          </cell>
          <cell r="FF114">
            <v>-163</v>
          </cell>
          <cell r="FG114">
            <v>-261</v>
          </cell>
          <cell r="FH114">
            <v>-221</v>
          </cell>
          <cell r="FI114">
            <v>-247.24</v>
          </cell>
          <cell r="FJ114">
            <v>-247</v>
          </cell>
          <cell r="FK114">
            <v>-302</v>
          </cell>
          <cell r="FL114">
            <v>-331</v>
          </cell>
          <cell r="FM114">
            <v>-188</v>
          </cell>
          <cell r="FN114">
            <v>-248</v>
          </cell>
          <cell r="FO114">
            <v>-242</v>
          </cell>
          <cell r="FP114">
            <v>0</v>
          </cell>
          <cell r="FQ114">
            <v>0</v>
          </cell>
          <cell r="FR114">
            <v>0</v>
          </cell>
          <cell r="FS114">
            <v>0</v>
          </cell>
          <cell r="FT114">
            <v>0</v>
          </cell>
          <cell r="FU114">
            <v>0</v>
          </cell>
          <cell r="FV114">
            <v>0</v>
          </cell>
          <cell r="FW114">
            <v>0</v>
          </cell>
          <cell r="FX114">
            <v>0</v>
          </cell>
          <cell r="FY114">
            <v>0</v>
          </cell>
          <cell r="FZ114">
            <v>0</v>
          </cell>
          <cell r="GA114">
            <v>0</v>
          </cell>
          <cell r="GB114">
            <v>0</v>
          </cell>
          <cell r="GC114">
            <v>0</v>
          </cell>
          <cell r="GD114">
            <v>0</v>
          </cell>
          <cell r="GE114">
            <v>0</v>
          </cell>
          <cell r="GF114">
            <v>0</v>
          </cell>
          <cell r="GG114">
            <v>0</v>
          </cell>
          <cell r="GH114">
            <v>-450</v>
          </cell>
          <cell r="GI114">
            <v>-375</v>
          </cell>
          <cell r="GJ114">
            <v>-498</v>
          </cell>
          <cell r="GK114">
            <v>-395.86</v>
          </cell>
          <cell r="GL114">
            <v>-439</v>
          </cell>
          <cell r="GM114">
            <v>-615</v>
          </cell>
          <cell r="GN114">
            <v>-517</v>
          </cell>
          <cell r="GO114">
            <v>-429</v>
          </cell>
          <cell r="GP114">
            <v>-348</v>
          </cell>
          <cell r="GQ114">
            <v>-243</v>
          </cell>
          <cell r="GR114">
            <v>0</v>
          </cell>
          <cell r="GS114">
            <v>0</v>
          </cell>
          <cell r="GT114">
            <v>0</v>
          </cell>
          <cell r="GU114">
            <v>0</v>
          </cell>
          <cell r="GV114">
            <v>0</v>
          </cell>
          <cell r="GW114">
            <v>0</v>
          </cell>
          <cell r="GX114">
            <v>0</v>
          </cell>
          <cell r="GY114">
            <v>0</v>
          </cell>
          <cell r="GZ114">
            <v>0</v>
          </cell>
          <cell r="HA114">
            <v>0</v>
          </cell>
          <cell r="HB114">
            <v>0</v>
          </cell>
          <cell r="HC114">
            <v>0</v>
          </cell>
          <cell r="HD114">
            <v>0</v>
          </cell>
          <cell r="HE114">
            <v>0</v>
          </cell>
          <cell r="HF114">
            <v>0</v>
          </cell>
          <cell r="HG114">
            <v>0</v>
          </cell>
          <cell r="HH114">
            <v>0</v>
          </cell>
          <cell r="HI114">
            <v>0</v>
          </cell>
          <cell r="HJ114">
            <v>-68</v>
          </cell>
          <cell r="HK114">
            <v>-67</v>
          </cell>
          <cell r="HL114">
            <v>-83</v>
          </cell>
          <cell r="HM114">
            <v>-87.98</v>
          </cell>
          <cell r="HN114">
            <v>-87</v>
          </cell>
          <cell r="HO114">
            <v>-92</v>
          </cell>
          <cell r="HP114">
            <v>-89</v>
          </cell>
          <cell r="HQ114">
            <v>-89</v>
          </cell>
          <cell r="HR114">
            <v>-91</v>
          </cell>
          <cell r="HS114">
            <v>-91</v>
          </cell>
          <cell r="HT114">
            <v>0</v>
          </cell>
          <cell r="HU114">
            <v>0</v>
          </cell>
          <cell r="HV114">
            <v>0</v>
          </cell>
          <cell r="HW114">
            <v>0</v>
          </cell>
          <cell r="HX114">
            <v>0</v>
          </cell>
          <cell r="HY114">
            <v>0</v>
          </cell>
          <cell r="HZ114">
            <v>0</v>
          </cell>
          <cell r="IA114">
            <v>0</v>
          </cell>
          <cell r="IB114">
            <v>0</v>
          </cell>
          <cell r="IC114">
            <v>0</v>
          </cell>
          <cell r="ID114">
            <v>0</v>
          </cell>
          <cell r="IE114">
            <v>0</v>
          </cell>
          <cell r="IF114">
            <v>0</v>
          </cell>
          <cell r="IG114">
            <v>0</v>
          </cell>
          <cell r="IH114">
            <v>0</v>
          </cell>
          <cell r="II114">
            <v>0</v>
          </cell>
          <cell r="IJ114">
            <v>0</v>
          </cell>
          <cell r="IK114">
            <v>0</v>
          </cell>
          <cell r="IL114">
            <v>0</v>
          </cell>
          <cell r="IM114">
            <v>0</v>
          </cell>
          <cell r="IN114">
            <v>0</v>
          </cell>
          <cell r="IO114">
            <v>0</v>
          </cell>
          <cell r="IP114">
            <v>0</v>
          </cell>
          <cell r="IQ114">
            <v>0</v>
          </cell>
          <cell r="IR114">
            <v>0</v>
          </cell>
          <cell r="IS114">
            <v>0</v>
          </cell>
          <cell r="IT114">
            <v>0</v>
          </cell>
          <cell r="IU114">
            <v>0</v>
          </cell>
        </row>
        <row r="115">
          <cell r="A115" t="str">
            <v>PUNJ IN</v>
          </cell>
          <cell r="B115" t="str">
            <v>Punj Lloyd</v>
          </cell>
          <cell r="C115" t="str">
            <v>Construction</v>
          </cell>
          <cell r="D115">
            <v>0</v>
          </cell>
          <cell r="E115">
            <v>0</v>
          </cell>
          <cell r="F115">
            <v>0</v>
          </cell>
          <cell r="G115">
            <v>0</v>
          </cell>
          <cell r="H115">
            <v>0</v>
          </cell>
          <cell r="I115">
            <v>0</v>
          </cell>
          <cell r="J115">
            <v>0</v>
          </cell>
          <cell r="K115">
            <v>0</v>
          </cell>
          <cell r="L115">
            <v>0</v>
          </cell>
          <cell r="M115">
            <v>0</v>
          </cell>
          <cell r="N115">
            <v>0</v>
          </cell>
          <cell r="O115">
            <v>0</v>
          </cell>
          <cell r="P115">
            <v>0</v>
          </cell>
          <cell r="Q115">
            <v>0</v>
          </cell>
          <cell r="R115">
            <v>0</v>
          </cell>
          <cell r="S115">
            <v>0</v>
          </cell>
          <cell r="T115">
            <v>8054.4</v>
          </cell>
          <cell r="U115">
            <v>11842.64</v>
          </cell>
          <cell r="V115">
            <v>14333.21</v>
          </cell>
          <cell r="W115">
            <v>17035.5</v>
          </cell>
          <cell r="X115">
            <v>13949.7</v>
          </cell>
          <cell r="Y115">
            <v>18942.099999999999</v>
          </cell>
          <cell r="Z115">
            <v>21170.400000000001</v>
          </cell>
          <cell r="AA115">
            <v>23462.799999999999</v>
          </cell>
          <cell r="AB115">
            <v>26487.5</v>
          </cell>
          <cell r="AC115">
            <v>29260.5</v>
          </cell>
          <cell r="AD115">
            <v>31199.7</v>
          </cell>
          <cell r="AE115">
            <v>32172.6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O115">
            <v>0</v>
          </cell>
          <cell r="AP115">
            <v>0</v>
          </cell>
          <cell r="AQ115">
            <v>0</v>
          </cell>
          <cell r="AR115">
            <v>0</v>
          </cell>
          <cell r="AS115">
            <v>0</v>
          </cell>
          <cell r="AT115">
            <v>0</v>
          </cell>
          <cell r="AU115">
            <v>0</v>
          </cell>
          <cell r="AV115">
            <v>0</v>
          </cell>
          <cell r="AW115">
            <v>0</v>
          </cell>
          <cell r="AX115">
            <v>0</v>
          </cell>
          <cell r="AY115">
            <v>0</v>
          </cell>
          <cell r="AZ115">
            <v>0</v>
          </cell>
          <cell r="BA115">
            <v>0</v>
          </cell>
          <cell r="BB115">
            <v>0</v>
          </cell>
          <cell r="BC115">
            <v>0</v>
          </cell>
          <cell r="BD115">
            <v>0</v>
          </cell>
          <cell r="BE115">
            <v>0</v>
          </cell>
          <cell r="BF115">
            <v>0</v>
          </cell>
          <cell r="BG115">
            <v>0</v>
          </cell>
          <cell r="BH115">
            <v>0</v>
          </cell>
          <cell r="BI115">
            <v>0</v>
          </cell>
          <cell r="BJ115">
            <v>0</v>
          </cell>
          <cell r="BK115">
            <v>0</v>
          </cell>
          <cell r="BL115">
            <v>0</v>
          </cell>
          <cell r="BM115">
            <v>0</v>
          </cell>
          <cell r="BN115">
            <v>0</v>
          </cell>
          <cell r="BO115">
            <v>0</v>
          </cell>
          <cell r="BP115">
            <v>0</v>
          </cell>
          <cell r="BQ115">
            <v>0</v>
          </cell>
          <cell r="BR115">
            <v>0</v>
          </cell>
          <cell r="BS115">
            <v>0</v>
          </cell>
          <cell r="BT115">
            <v>0</v>
          </cell>
          <cell r="BU115">
            <v>0</v>
          </cell>
          <cell r="BV115">
            <v>0</v>
          </cell>
          <cell r="BW115">
            <v>0</v>
          </cell>
          <cell r="BX115">
            <v>-3352.7</v>
          </cell>
          <cell r="BY115">
            <v>-4905.75</v>
          </cell>
          <cell r="BZ115">
            <v>-5122.58</v>
          </cell>
          <cell r="CA115">
            <v>-2989.3</v>
          </cell>
          <cell r="CB115">
            <v>-5196</v>
          </cell>
          <cell r="CC115">
            <v>-7996.2</v>
          </cell>
          <cell r="CD115">
            <v>-7614.1</v>
          </cell>
          <cell r="CE115">
            <v>-7478.3</v>
          </cell>
          <cell r="CF115">
            <v>-7027.7</v>
          </cell>
          <cell r="CG115">
            <v>-10470</v>
          </cell>
          <cell r="CH115">
            <v>-8453.2999999999993</v>
          </cell>
          <cell r="CI115">
            <v>-11101</v>
          </cell>
          <cell r="CJ115">
            <v>0</v>
          </cell>
          <cell r="CK115">
            <v>0</v>
          </cell>
          <cell r="CL115">
            <v>0</v>
          </cell>
          <cell r="CM115">
            <v>0</v>
          </cell>
          <cell r="CN115">
            <v>0</v>
          </cell>
          <cell r="CO115">
            <v>0</v>
          </cell>
          <cell r="CP115">
            <v>0</v>
          </cell>
          <cell r="CQ115">
            <v>0</v>
          </cell>
          <cell r="CR115">
            <v>0</v>
          </cell>
          <cell r="CS115">
            <v>0</v>
          </cell>
          <cell r="CT115">
            <v>0</v>
          </cell>
          <cell r="CU115">
            <v>0</v>
          </cell>
          <cell r="CV115">
            <v>0</v>
          </cell>
          <cell r="CW115">
            <v>0</v>
          </cell>
          <cell r="CX115">
            <v>0</v>
          </cell>
          <cell r="CY115">
            <v>0</v>
          </cell>
          <cell r="CZ115">
            <v>0</v>
          </cell>
          <cell r="DA115">
            <v>0</v>
          </cell>
          <cell r="DB115">
            <v>0</v>
          </cell>
          <cell r="DC115">
            <v>0</v>
          </cell>
          <cell r="DD115">
            <v>0</v>
          </cell>
          <cell r="DE115">
            <v>0</v>
          </cell>
          <cell r="DF115">
            <v>0</v>
          </cell>
          <cell r="DG115">
            <v>0</v>
          </cell>
          <cell r="DH115">
            <v>0</v>
          </cell>
          <cell r="DI115">
            <v>0</v>
          </cell>
          <cell r="DJ115">
            <v>0</v>
          </cell>
          <cell r="DK115">
            <v>0</v>
          </cell>
          <cell r="DL115">
            <v>0</v>
          </cell>
          <cell r="DM115">
            <v>0</v>
          </cell>
          <cell r="DN115">
            <v>0</v>
          </cell>
          <cell r="DO115">
            <v>0</v>
          </cell>
          <cell r="DP115">
            <v>0</v>
          </cell>
          <cell r="DQ115">
            <v>0</v>
          </cell>
          <cell r="DR115">
            <v>0</v>
          </cell>
          <cell r="DS115">
            <v>0</v>
          </cell>
          <cell r="DT115">
            <v>0</v>
          </cell>
          <cell r="DU115">
            <v>0</v>
          </cell>
          <cell r="DV115">
            <v>0</v>
          </cell>
          <cell r="DW115">
            <v>0</v>
          </cell>
          <cell r="DX115">
            <v>0</v>
          </cell>
          <cell r="DY115">
            <v>0</v>
          </cell>
          <cell r="DZ115">
            <v>0</v>
          </cell>
          <cell r="EA115">
            <v>0</v>
          </cell>
          <cell r="EB115">
            <v>-1568.44</v>
          </cell>
          <cell r="EC115">
            <v>-2541.8200000000002</v>
          </cell>
          <cell r="ED115">
            <v>-3609.91</v>
          </cell>
          <cell r="EE115">
            <v>-6460.9</v>
          </cell>
          <cell r="EF115">
            <v>-3591.5</v>
          </cell>
          <cell r="EG115">
            <v>-5034.3999999999996</v>
          </cell>
          <cell r="EH115">
            <v>-6746.9</v>
          </cell>
          <cell r="EI115">
            <v>-5966</v>
          </cell>
          <cell r="EJ115">
            <v>-9043.1</v>
          </cell>
          <cell r="EK115">
            <v>-8420.4</v>
          </cell>
          <cell r="EL115">
            <v>-13011</v>
          </cell>
          <cell r="EM115">
            <v>-12344.1</v>
          </cell>
          <cell r="EN115">
            <v>0</v>
          </cell>
          <cell r="EO115">
            <v>0</v>
          </cell>
          <cell r="EP115">
            <v>0</v>
          </cell>
          <cell r="EQ115">
            <v>0</v>
          </cell>
          <cell r="ER115">
            <v>0</v>
          </cell>
          <cell r="ES115">
            <v>0</v>
          </cell>
          <cell r="ET115">
            <v>0</v>
          </cell>
          <cell r="EU115">
            <v>0</v>
          </cell>
          <cell r="EV115">
            <v>0</v>
          </cell>
          <cell r="EW115">
            <v>0</v>
          </cell>
          <cell r="EX115">
            <v>0</v>
          </cell>
          <cell r="EY115">
            <v>0</v>
          </cell>
          <cell r="EZ115">
            <v>0</v>
          </cell>
          <cell r="FA115">
            <v>0</v>
          </cell>
          <cell r="FB115">
            <v>0</v>
          </cell>
          <cell r="FC115">
            <v>0</v>
          </cell>
          <cell r="FD115">
            <v>-946.62</v>
          </cell>
          <cell r="FE115">
            <v>-1450.08</v>
          </cell>
          <cell r="FF115">
            <v>-1953.66</v>
          </cell>
          <cell r="FG115">
            <v>-2018.7</v>
          </cell>
          <cell r="FH115">
            <v>-1645.7</v>
          </cell>
          <cell r="FI115">
            <v>-1997.7</v>
          </cell>
          <cell r="FJ115">
            <v>-2392.1</v>
          </cell>
          <cell r="FK115">
            <v>-2888.5</v>
          </cell>
          <cell r="FL115">
            <v>-3276.3</v>
          </cell>
          <cell r="FM115">
            <v>-2686.9</v>
          </cell>
          <cell r="FN115">
            <v>-3175.5</v>
          </cell>
          <cell r="FO115">
            <v>-3783.4</v>
          </cell>
          <cell r="FP115">
            <v>0</v>
          </cell>
          <cell r="FQ115">
            <v>0</v>
          </cell>
          <cell r="FR115">
            <v>0</v>
          </cell>
          <cell r="FS115">
            <v>0</v>
          </cell>
          <cell r="FT115">
            <v>0</v>
          </cell>
          <cell r="FU115">
            <v>0</v>
          </cell>
          <cell r="FV115">
            <v>0</v>
          </cell>
          <cell r="FW115">
            <v>0</v>
          </cell>
          <cell r="FX115">
            <v>0</v>
          </cell>
          <cell r="FY115">
            <v>0</v>
          </cell>
          <cell r="FZ115">
            <v>0</v>
          </cell>
          <cell r="GA115">
            <v>0</v>
          </cell>
          <cell r="GB115">
            <v>0</v>
          </cell>
          <cell r="GC115">
            <v>0</v>
          </cell>
          <cell r="GD115">
            <v>0</v>
          </cell>
          <cell r="GE115">
            <v>0</v>
          </cell>
          <cell r="GF115">
            <v>-1678.26</v>
          </cell>
          <cell r="GG115">
            <v>-2247.71</v>
          </cell>
          <cell r="GH115">
            <v>-2816.22</v>
          </cell>
          <cell r="GI115">
            <v>-3860.1</v>
          </cell>
          <cell r="GJ115">
            <v>-2085.6</v>
          </cell>
          <cell r="GK115">
            <v>-1954.1000000000001</v>
          </cell>
          <cell r="GL115">
            <v>-2915.7000000000003</v>
          </cell>
          <cell r="GM115">
            <v>-4648.3</v>
          </cell>
          <cell r="GN115">
            <v>-5024</v>
          </cell>
          <cell r="GO115">
            <v>-4689.6000000000004</v>
          </cell>
          <cell r="GP115">
            <v>-7288.0999999999995</v>
          </cell>
          <cell r="GQ115">
            <v>-5729.2</v>
          </cell>
          <cell r="GR115">
            <v>0</v>
          </cell>
          <cell r="GS115">
            <v>0</v>
          </cell>
          <cell r="GT115">
            <v>0</v>
          </cell>
          <cell r="GU115">
            <v>0</v>
          </cell>
          <cell r="GV115">
            <v>0</v>
          </cell>
          <cell r="GW115">
            <v>0</v>
          </cell>
          <cell r="GX115">
            <v>0</v>
          </cell>
          <cell r="GY115">
            <v>0</v>
          </cell>
          <cell r="GZ115">
            <v>0</v>
          </cell>
          <cell r="HA115">
            <v>0</v>
          </cell>
          <cell r="HB115">
            <v>0</v>
          </cell>
          <cell r="HC115">
            <v>0</v>
          </cell>
          <cell r="HD115">
            <v>0</v>
          </cell>
          <cell r="HE115">
            <v>0</v>
          </cell>
          <cell r="HF115">
            <v>0</v>
          </cell>
          <cell r="HG115">
            <v>0</v>
          </cell>
          <cell r="HH115">
            <v>-187.67</v>
          </cell>
          <cell r="HI115">
            <v>-248.61</v>
          </cell>
          <cell r="HJ115">
            <v>-296.02999999999997</v>
          </cell>
          <cell r="HK115">
            <v>-329.2</v>
          </cell>
          <cell r="HL115">
            <v>-354.5</v>
          </cell>
          <cell r="HM115">
            <v>-333.5</v>
          </cell>
          <cell r="HN115">
            <v>-365.2</v>
          </cell>
          <cell r="HO115">
            <v>-409.1</v>
          </cell>
          <cell r="HP115">
            <v>-391.7</v>
          </cell>
          <cell r="HQ115">
            <v>-438.7</v>
          </cell>
          <cell r="HR115">
            <v>-432.8</v>
          </cell>
          <cell r="HS115">
            <v>-507.6</v>
          </cell>
          <cell r="HT115">
            <v>0</v>
          </cell>
          <cell r="HU115">
            <v>0</v>
          </cell>
          <cell r="HV115">
            <v>0</v>
          </cell>
          <cell r="HW115">
            <v>0</v>
          </cell>
          <cell r="HX115">
            <v>0</v>
          </cell>
          <cell r="HY115">
            <v>0</v>
          </cell>
          <cell r="HZ115">
            <v>0</v>
          </cell>
          <cell r="IA115">
            <v>0</v>
          </cell>
          <cell r="IB115">
            <v>0</v>
          </cell>
          <cell r="IC115">
            <v>0</v>
          </cell>
          <cell r="ID115">
            <v>0</v>
          </cell>
          <cell r="IE115">
            <v>0</v>
          </cell>
          <cell r="IF115">
            <v>0</v>
          </cell>
          <cell r="IG115">
            <v>0</v>
          </cell>
          <cell r="IH115">
            <v>0</v>
          </cell>
          <cell r="II115">
            <v>0</v>
          </cell>
          <cell r="IJ115">
            <v>0</v>
          </cell>
          <cell r="IK115">
            <v>0</v>
          </cell>
          <cell r="IL115">
            <v>0</v>
          </cell>
          <cell r="IM115">
            <v>0</v>
          </cell>
          <cell r="IN115">
            <v>0</v>
          </cell>
          <cell r="IO115">
            <v>0</v>
          </cell>
          <cell r="IP115">
            <v>0</v>
          </cell>
          <cell r="IQ115">
            <v>0</v>
          </cell>
          <cell r="IR115">
            <v>0</v>
          </cell>
          <cell r="IS115">
            <v>0</v>
          </cell>
          <cell r="IT115">
            <v>0</v>
          </cell>
          <cell r="IU115">
            <v>0</v>
          </cell>
        </row>
        <row r="116">
          <cell r="A116" t="str">
            <v>PRIL IN</v>
          </cell>
          <cell r="B116" t="str">
            <v>Pratibha Industries</v>
          </cell>
          <cell r="C116" t="str">
            <v>Construction</v>
          </cell>
          <cell r="D116">
            <v>0</v>
          </cell>
          <cell r="E116">
            <v>0</v>
          </cell>
          <cell r="F116">
            <v>0</v>
          </cell>
          <cell r="G116">
            <v>0</v>
          </cell>
          <cell r="H116">
            <v>0</v>
          </cell>
          <cell r="I116">
            <v>0</v>
          </cell>
          <cell r="J116">
            <v>0</v>
          </cell>
          <cell r="K116">
            <v>0</v>
          </cell>
          <cell r="L116">
            <v>0</v>
          </cell>
          <cell r="M116">
            <v>0</v>
          </cell>
          <cell r="N116">
            <v>0</v>
          </cell>
          <cell r="O116">
            <v>0</v>
          </cell>
          <cell r="P116">
            <v>0</v>
          </cell>
          <cell r="Q116">
            <v>0</v>
          </cell>
          <cell r="R116">
            <v>0</v>
          </cell>
          <cell r="S116">
            <v>689.2</v>
          </cell>
          <cell r="T116">
            <v>547.79999999999995</v>
          </cell>
          <cell r="U116">
            <v>528.1</v>
          </cell>
          <cell r="V116">
            <v>829.2</v>
          </cell>
          <cell r="W116">
            <v>1098.9000000000001</v>
          </cell>
          <cell r="X116">
            <v>745.1</v>
          </cell>
          <cell r="Y116">
            <v>959.15</v>
          </cell>
          <cell r="Z116">
            <v>1754.1</v>
          </cell>
          <cell r="AA116">
            <v>2192.19</v>
          </cell>
          <cell r="AB116">
            <v>1951.57</v>
          </cell>
          <cell r="AC116">
            <v>1959.1</v>
          </cell>
          <cell r="AD116">
            <v>1934.4</v>
          </cell>
          <cell r="AE116">
            <v>2235.4719999999998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O116">
            <v>0</v>
          </cell>
          <cell r="AP116">
            <v>0</v>
          </cell>
          <cell r="AQ116">
            <v>0</v>
          </cell>
          <cell r="AR116">
            <v>0</v>
          </cell>
          <cell r="AS116">
            <v>0</v>
          </cell>
          <cell r="AT116">
            <v>0</v>
          </cell>
          <cell r="AU116">
            <v>0</v>
          </cell>
          <cell r="AV116">
            <v>0</v>
          </cell>
          <cell r="AW116">
            <v>0</v>
          </cell>
          <cell r="AX116">
            <v>0</v>
          </cell>
          <cell r="AY116">
            <v>0</v>
          </cell>
          <cell r="AZ116">
            <v>0</v>
          </cell>
          <cell r="BA116">
            <v>0</v>
          </cell>
          <cell r="BB116">
            <v>0</v>
          </cell>
          <cell r="BC116">
            <v>0</v>
          </cell>
          <cell r="BD116">
            <v>0</v>
          </cell>
          <cell r="BE116">
            <v>0</v>
          </cell>
          <cell r="BF116">
            <v>0</v>
          </cell>
          <cell r="BG116">
            <v>0</v>
          </cell>
          <cell r="BH116">
            <v>0</v>
          </cell>
          <cell r="BI116">
            <v>0</v>
          </cell>
          <cell r="BJ116">
            <v>0</v>
          </cell>
          <cell r="BK116">
            <v>0</v>
          </cell>
          <cell r="BL116">
            <v>0</v>
          </cell>
          <cell r="BM116">
            <v>0</v>
          </cell>
          <cell r="BN116">
            <v>0</v>
          </cell>
          <cell r="BO116">
            <v>0</v>
          </cell>
          <cell r="BP116">
            <v>0</v>
          </cell>
          <cell r="BQ116">
            <v>0</v>
          </cell>
          <cell r="BR116">
            <v>0</v>
          </cell>
          <cell r="BS116">
            <v>0</v>
          </cell>
          <cell r="BT116">
            <v>0</v>
          </cell>
          <cell r="BU116">
            <v>0</v>
          </cell>
          <cell r="BV116">
            <v>0</v>
          </cell>
          <cell r="BW116">
            <v>-606.9</v>
          </cell>
          <cell r="BX116">
            <v>-486.1</v>
          </cell>
          <cell r="BY116">
            <v>-469.99999999999994</v>
          </cell>
          <cell r="BZ116">
            <v>-717.6</v>
          </cell>
          <cell r="CA116">
            <v>-961.1</v>
          </cell>
          <cell r="CB116">
            <v>-652.30000000000007</v>
          </cell>
          <cell r="CC116">
            <v>-800.32</v>
          </cell>
          <cell r="CD116">
            <v>-1571.28</v>
          </cell>
          <cell r="CE116">
            <v>-1966.7109999999998</v>
          </cell>
          <cell r="CF116">
            <v>-1741.9680000000001</v>
          </cell>
          <cell r="CG116">
            <v>-1774.9</v>
          </cell>
          <cell r="CH116">
            <v>-1653.1999999999998</v>
          </cell>
          <cell r="CI116">
            <v>-1976.4429999999998</v>
          </cell>
          <cell r="CJ116">
            <v>0</v>
          </cell>
          <cell r="CK116">
            <v>0</v>
          </cell>
          <cell r="CL116">
            <v>0</v>
          </cell>
          <cell r="CM116">
            <v>0</v>
          </cell>
          <cell r="CN116">
            <v>0</v>
          </cell>
          <cell r="CO116">
            <v>0</v>
          </cell>
          <cell r="CP116">
            <v>0</v>
          </cell>
          <cell r="CQ116">
            <v>0</v>
          </cell>
          <cell r="CR116">
            <v>0</v>
          </cell>
          <cell r="CS116">
            <v>0</v>
          </cell>
          <cell r="CT116">
            <v>0</v>
          </cell>
          <cell r="CU116">
            <v>0</v>
          </cell>
          <cell r="CV116">
            <v>0</v>
          </cell>
          <cell r="CW116">
            <v>0</v>
          </cell>
          <cell r="CX116">
            <v>0</v>
          </cell>
          <cell r="CY116">
            <v>0</v>
          </cell>
          <cell r="CZ116">
            <v>0</v>
          </cell>
          <cell r="DA116">
            <v>0</v>
          </cell>
          <cell r="DB116">
            <v>0</v>
          </cell>
          <cell r="DC116">
            <v>0</v>
          </cell>
          <cell r="DD116">
            <v>0</v>
          </cell>
          <cell r="DE116">
            <v>0</v>
          </cell>
          <cell r="DF116">
            <v>0</v>
          </cell>
          <cell r="DG116">
            <v>0</v>
          </cell>
          <cell r="DH116">
            <v>0</v>
          </cell>
          <cell r="DI116">
            <v>0</v>
          </cell>
          <cell r="DJ116">
            <v>0</v>
          </cell>
          <cell r="DK116">
            <v>0</v>
          </cell>
          <cell r="DL116">
            <v>0</v>
          </cell>
          <cell r="DM116">
            <v>0</v>
          </cell>
          <cell r="DN116">
            <v>0</v>
          </cell>
          <cell r="DO116">
            <v>0</v>
          </cell>
          <cell r="DP116">
            <v>0</v>
          </cell>
          <cell r="DQ116">
            <v>0</v>
          </cell>
          <cell r="DR116">
            <v>0</v>
          </cell>
          <cell r="DS116">
            <v>0</v>
          </cell>
          <cell r="DT116">
            <v>0</v>
          </cell>
          <cell r="DU116">
            <v>0</v>
          </cell>
          <cell r="DV116">
            <v>0</v>
          </cell>
          <cell r="DW116">
            <v>0</v>
          </cell>
          <cell r="DX116">
            <v>0</v>
          </cell>
          <cell r="DY116">
            <v>0</v>
          </cell>
          <cell r="DZ116">
            <v>0</v>
          </cell>
          <cell r="EA116">
            <v>0</v>
          </cell>
          <cell r="EB116">
            <v>0</v>
          </cell>
          <cell r="EC116">
            <v>0</v>
          </cell>
          <cell r="ED116">
            <v>0</v>
          </cell>
          <cell r="EE116">
            <v>0</v>
          </cell>
          <cell r="EF116">
            <v>0</v>
          </cell>
          <cell r="EG116">
            <v>0</v>
          </cell>
          <cell r="EH116">
            <v>0</v>
          </cell>
          <cell r="EI116">
            <v>0</v>
          </cell>
          <cell r="EJ116">
            <v>0</v>
          </cell>
          <cell r="EK116">
            <v>0</v>
          </cell>
          <cell r="EL116">
            <v>0</v>
          </cell>
          <cell r="EM116">
            <v>0</v>
          </cell>
          <cell r="EN116">
            <v>0</v>
          </cell>
          <cell r="EO116">
            <v>0</v>
          </cell>
          <cell r="EP116">
            <v>0</v>
          </cell>
          <cell r="EQ116">
            <v>0</v>
          </cell>
          <cell r="ER116">
            <v>0</v>
          </cell>
          <cell r="ES116">
            <v>0</v>
          </cell>
          <cell r="ET116">
            <v>0</v>
          </cell>
          <cell r="EU116">
            <v>0</v>
          </cell>
          <cell r="EV116">
            <v>0</v>
          </cell>
          <cell r="EW116">
            <v>0</v>
          </cell>
          <cell r="EX116">
            <v>0</v>
          </cell>
          <cell r="EY116">
            <v>0</v>
          </cell>
          <cell r="EZ116">
            <v>0</v>
          </cell>
          <cell r="FA116">
            <v>0</v>
          </cell>
          <cell r="FB116">
            <v>0</v>
          </cell>
          <cell r="FC116">
            <v>0</v>
          </cell>
          <cell r="FD116">
            <v>0</v>
          </cell>
          <cell r="FE116">
            <v>0</v>
          </cell>
          <cell r="FF116">
            <v>0</v>
          </cell>
          <cell r="FG116">
            <v>0</v>
          </cell>
          <cell r="FH116">
            <v>0</v>
          </cell>
          <cell r="FI116">
            <v>0</v>
          </cell>
          <cell r="FJ116">
            <v>0</v>
          </cell>
          <cell r="FK116">
            <v>0</v>
          </cell>
          <cell r="FL116">
            <v>0</v>
          </cell>
          <cell r="FM116">
            <v>0</v>
          </cell>
          <cell r="FN116">
            <v>0</v>
          </cell>
          <cell r="FO116">
            <v>0</v>
          </cell>
          <cell r="FP116">
            <v>0</v>
          </cell>
          <cell r="FQ116">
            <v>0</v>
          </cell>
          <cell r="FR116">
            <v>0</v>
          </cell>
          <cell r="FS116">
            <v>0</v>
          </cell>
          <cell r="FT116">
            <v>0</v>
          </cell>
          <cell r="FU116">
            <v>0</v>
          </cell>
          <cell r="FV116">
            <v>0</v>
          </cell>
          <cell r="FW116">
            <v>0</v>
          </cell>
          <cell r="FX116">
            <v>0</v>
          </cell>
          <cell r="FY116">
            <v>0</v>
          </cell>
          <cell r="FZ116">
            <v>0</v>
          </cell>
          <cell r="GA116">
            <v>0</v>
          </cell>
          <cell r="GB116">
            <v>0</v>
          </cell>
          <cell r="GC116">
            <v>0</v>
          </cell>
          <cell r="GD116">
            <v>0</v>
          </cell>
          <cell r="GE116">
            <v>0</v>
          </cell>
          <cell r="GF116">
            <v>0</v>
          </cell>
          <cell r="GG116">
            <v>0</v>
          </cell>
          <cell r="GH116">
            <v>0</v>
          </cell>
          <cell r="GI116">
            <v>0</v>
          </cell>
          <cell r="GJ116">
            <v>0</v>
          </cell>
          <cell r="GK116">
            <v>0</v>
          </cell>
          <cell r="GL116">
            <v>0</v>
          </cell>
          <cell r="GM116">
            <v>0</v>
          </cell>
          <cell r="GN116">
            <v>0</v>
          </cell>
          <cell r="GO116">
            <v>0</v>
          </cell>
          <cell r="GP116">
            <v>0</v>
          </cell>
          <cell r="GQ116">
            <v>0</v>
          </cell>
          <cell r="GR116">
            <v>0</v>
          </cell>
          <cell r="GS116">
            <v>0</v>
          </cell>
          <cell r="GT116">
            <v>0</v>
          </cell>
          <cell r="GU116">
            <v>0</v>
          </cell>
          <cell r="GV116">
            <v>0</v>
          </cell>
          <cell r="GW116">
            <v>0</v>
          </cell>
          <cell r="GX116">
            <v>0</v>
          </cell>
          <cell r="GY116">
            <v>0</v>
          </cell>
          <cell r="GZ116">
            <v>0</v>
          </cell>
          <cell r="HA116">
            <v>0</v>
          </cell>
          <cell r="HB116">
            <v>0</v>
          </cell>
          <cell r="HC116">
            <v>0</v>
          </cell>
          <cell r="HD116">
            <v>0</v>
          </cell>
          <cell r="HE116">
            <v>0</v>
          </cell>
          <cell r="HF116">
            <v>0</v>
          </cell>
          <cell r="HG116">
            <v>-2.1</v>
          </cell>
          <cell r="HH116">
            <v>-2.27</v>
          </cell>
          <cell r="HI116">
            <v>-2.7</v>
          </cell>
          <cell r="HJ116">
            <v>-3.35</v>
          </cell>
          <cell r="HK116">
            <v>-2.95</v>
          </cell>
          <cell r="HL116">
            <v>-3.9</v>
          </cell>
          <cell r="HM116">
            <v>-9.51</v>
          </cell>
          <cell r="HN116">
            <v>-11.5</v>
          </cell>
          <cell r="HO116">
            <v>-11.08</v>
          </cell>
          <cell r="HP116">
            <v>-12.92</v>
          </cell>
          <cell r="HQ116">
            <v>-13.4</v>
          </cell>
          <cell r="HR116">
            <v>-15.32</v>
          </cell>
          <cell r="HS116">
            <v>-29.609000000000002</v>
          </cell>
          <cell r="HT116">
            <v>0</v>
          </cell>
          <cell r="HU116">
            <v>0</v>
          </cell>
          <cell r="HV116">
            <v>0</v>
          </cell>
          <cell r="HW116">
            <v>0</v>
          </cell>
          <cell r="HX116">
            <v>0</v>
          </cell>
          <cell r="HY116">
            <v>0</v>
          </cell>
          <cell r="HZ116">
            <v>0</v>
          </cell>
          <cell r="IA116">
            <v>0</v>
          </cell>
          <cell r="IB116">
            <v>0</v>
          </cell>
          <cell r="IC116">
            <v>0</v>
          </cell>
          <cell r="ID116">
            <v>0</v>
          </cell>
          <cell r="IE116">
            <v>0</v>
          </cell>
          <cell r="IF116">
            <v>0</v>
          </cell>
          <cell r="IG116">
            <v>0</v>
          </cell>
          <cell r="IH116">
            <v>0</v>
          </cell>
          <cell r="II116">
            <v>0</v>
          </cell>
          <cell r="IJ116">
            <v>0</v>
          </cell>
          <cell r="IK116">
            <v>0</v>
          </cell>
          <cell r="IL116">
            <v>0</v>
          </cell>
          <cell r="IM116">
            <v>0</v>
          </cell>
          <cell r="IN116">
            <v>0</v>
          </cell>
          <cell r="IO116">
            <v>0</v>
          </cell>
          <cell r="IP116">
            <v>0</v>
          </cell>
          <cell r="IQ116">
            <v>0</v>
          </cell>
          <cell r="IR116">
            <v>0</v>
          </cell>
          <cell r="IS116">
            <v>0</v>
          </cell>
          <cell r="IT116">
            <v>0</v>
          </cell>
          <cell r="IU116">
            <v>0</v>
          </cell>
        </row>
        <row r="117">
          <cell r="A117" t="str">
            <v>SADE IN</v>
          </cell>
          <cell r="B117" t="str">
            <v>Sadbhav Engineering</v>
          </cell>
          <cell r="C117" t="str">
            <v>Construction</v>
          </cell>
          <cell r="D117">
            <v>0</v>
          </cell>
          <cell r="E117">
            <v>0</v>
          </cell>
          <cell r="F117">
            <v>0</v>
          </cell>
          <cell r="G117">
            <v>0</v>
          </cell>
          <cell r="H117">
            <v>0</v>
          </cell>
          <cell r="I117">
            <v>0</v>
          </cell>
          <cell r="J117">
            <v>0</v>
          </cell>
          <cell r="K117">
            <v>0</v>
          </cell>
          <cell r="L117">
            <v>0</v>
          </cell>
          <cell r="M117">
            <v>0</v>
          </cell>
          <cell r="N117">
            <v>0</v>
          </cell>
          <cell r="O117">
            <v>0</v>
          </cell>
          <cell r="P117">
            <v>655.61</v>
          </cell>
          <cell r="Q117">
            <v>582.25</v>
          </cell>
          <cell r="R117">
            <v>804.98</v>
          </cell>
          <cell r="S117">
            <v>853.18</v>
          </cell>
          <cell r="T117">
            <v>943.48199999999997</v>
          </cell>
          <cell r="U117">
            <v>496.29399999999998</v>
          </cell>
          <cell r="V117">
            <v>1511.49</v>
          </cell>
          <cell r="W117">
            <v>1967.144</v>
          </cell>
          <cell r="X117">
            <v>1795.5160000000001</v>
          </cell>
          <cell r="Y117">
            <v>1018.003</v>
          </cell>
          <cell r="Z117">
            <v>2300.7570000000001</v>
          </cell>
          <cell r="AA117">
            <v>3606.6839999999997</v>
          </cell>
          <cell r="AB117">
            <v>2629.7109999999998</v>
          </cell>
          <cell r="AC117">
            <v>1242.0609999999999</v>
          </cell>
          <cell r="AD117">
            <v>2766.663</v>
          </cell>
          <cell r="AE117">
            <v>3986.3710000000015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O117">
            <v>0</v>
          </cell>
          <cell r="AP117">
            <v>0</v>
          </cell>
          <cell r="AQ117">
            <v>0</v>
          </cell>
          <cell r="AR117">
            <v>0</v>
          </cell>
          <cell r="AS117">
            <v>0</v>
          </cell>
          <cell r="AT117">
            <v>0</v>
          </cell>
          <cell r="AU117">
            <v>0</v>
          </cell>
          <cell r="AV117">
            <v>0</v>
          </cell>
          <cell r="AW117">
            <v>0</v>
          </cell>
          <cell r="AX117">
            <v>0</v>
          </cell>
          <cell r="AY117">
            <v>0</v>
          </cell>
          <cell r="AZ117">
            <v>0</v>
          </cell>
          <cell r="BA117">
            <v>0</v>
          </cell>
          <cell r="BB117">
            <v>0</v>
          </cell>
          <cell r="BC117">
            <v>0</v>
          </cell>
          <cell r="BD117">
            <v>0</v>
          </cell>
          <cell r="BE117">
            <v>0</v>
          </cell>
          <cell r="BF117">
            <v>0</v>
          </cell>
          <cell r="BG117">
            <v>0</v>
          </cell>
          <cell r="BH117">
            <v>0</v>
          </cell>
          <cell r="BI117">
            <v>0</v>
          </cell>
          <cell r="BJ117">
            <v>0</v>
          </cell>
          <cell r="BK117">
            <v>0</v>
          </cell>
          <cell r="BL117">
            <v>0</v>
          </cell>
          <cell r="BM117">
            <v>0</v>
          </cell>
          <cell r="BN117">
            <v>0</v>
          </cell>
          <cell r="BO117">
            <v>0</v>
          </cell>
          <cell r="BP117">
            <v>0</v>
          </cell>
          <cell r="BQ117">
            <v>0</v>
          </cell>
          <cell r="BR117">
            <v>0</v>
          </cell>
          <cell r="BS117">
            <v>0</v>
          </cell>
          <cell r="BT117">
            <v>-120.24</v>
          </cell>
          <cell r="BU117">
            <v>-135.44999999999999</v>
          </cell>
          <cell r="BV117">
            <v>-187.96</v>
          </cell>
          <cell r="BW117">
            <v>-200.87</v>
          </cell>
          <cell r="BX117">
            <v>-276.53199999999998</v>
          </cell>
          <cell r="BY117">
            <v>-141.21799999999999</v>
          </cell>
          <cell r="BZ117">
            <v>-371.70800000000003</v>
          </cell>
          <cell r="CA117">
            <v>-596.923</v>
          </cell>
          <cell r="CB117">
            <v>-502.74</v>
          </cell>
          <cell r="CC117">
            <v>-261.983</v>
          </cell>
          <cell r="CD117">
            <v>-407.09899999999999</v>
          </cell>
          <cell r="CE117">
            <v>-1167.1180000000002</v>
          </cell>
          <cell r="CF117">
            <v>-613.76400000000001</v>
          </cell>
          <cell r="CG117">
            <v>-120.30199999999996</v>
          </cell>
          <cell r="CH117">
            <v>-573.13900000000001</v>
          </cell>
          <cell r="CI117">
            <v>-1456.4250000000002</v>
          </cell>
          <cell r="CJ117">
            <v>0</v>
          </cell>
          <cell r="CK117">
            <v>0</v>
          </cell>
          <cell r="CL117">
            <v>0</v>
          </cell>
          <cell r="CM117">
            <v>0</v>
          </cell>
          <cell r="CN117">
            <v>0</v>
          </cell>
          <cell r="CO117">
            <v>0</v>
          </cell>
          <cell r="CP117">
            <v>0</v>
          </cell>
          <cell r="CQ117">
            <v>0</v>
          </cell>
          <cell r="CR117">
            <v>0</v>
          </cell>
          <cell r="CS117">
            <v>0</v>
          </cell>
          <cell r="CT117">
            <v>0</v>
          </cell>
          <cell r="CU117">
            <v>0</v>
          </cell>
          <cell r="CV117">
            <v>0</v>
          </cell>
          <cell r="CW117">
            <v>0</v>
          </cell>
          <cell r="CX117">
            <v>0</v>
          </cell>
          <cell r="CY117">
            <v>0</v>
          </cell>
          <cell r="CZ117">
            <v>0</v>
          </cell>
          <cell r="DA117">
            <v>0</v>
          </cell>
          <cell r="DB117">
            <v>0</v>
          </cell>
          <cell r="DC117">
            <v>0</v>
          </cell>
          <cell r="DD117">
            <v>0</v>
          </cell>
          <cell r="DE117">
            <v>0</v>
          </cell>
          <cell r="DF117">
            <v>0</v>
          </cell>
          <cell r="DG117">
            <v>0</v>
          </cell>
          <cell r="DH117">
            <v>0</v>
          </cell>
          <cell r="DI117">
            <v>0</v>
          </cell>
          <cell r="DJ117">
            <v>0</v>
          </cell>
          <cell r="DK117">
            <v>0</v>
          </cell>
          <cell r="DL117">
            <v>0</v>
          </cell>
          <cell r="DM117">
            <v>0</v>
          </cell>
          <cell r="DN117">
            <v>0</v>
          </cell>
          <cell r="DO117">
            <v>0</v>
          </cell>
          <cell r="DP117">
            <v>0</v>
          </cell>
          <cell r="DQ117">
            <v>0</v>
          </cell>
          <cell r="DR117">
            <v>0</v>
          </cell>
          <cell r="DS117">
            <v>0</v>
          </cell>
          <cell r="DT117">
            <v>0</v>
          </cell>
          <cell r="DU117">
            <v>0</v>
          </cell>
          <cell r="DV117">
            <v>0</v>
          </cell>
          <cell r="DW117">
            <v>0</v>
          </cell>
          <cell r="DX117">
            <v>-33.32</v>
          </cell>
          <cell r="DY117">
            <v>-34.86</v>
          </cell>
          <cell r="DZ117">
            <v>-54.34</v>
          </cell>
          <cell r="EA117">
            <v>-31.16</v>
          </cell>
          <cell r="EB117">
            <v>-30.568999999999999</v>
          </cell>
          <cell r="EC117">
            <v>43.045000000000002</v>
          </cell>
          <cell r="ED117">
            <v>-903.55700000000002</v>
          </cell>
          <cell r="EE117">
            <v>-1032.0329999999999</v>
          </cell>
          <cell r="EF117">
            <v>-984.75099999999998</v>
          </cell>
          <cell r="EG117">
            <v>-560.39</v>
          </cell>
          <cell r="EH117">
            <v>-1528.9739999999999</v>
          </cell>
          <cell r="EI117">
            <v>-1934.385</v>
          </cell>
          <cell r="EJ117">
            <v>-1606.509</v>
          </cell>
          <cell r="EK117">
            <v>-892.72500000000002</v>
          </cell>
          <cell r="EL117">
            <v>-1756.376</v>
          </cell>
          <cell r="EM117">
            <v>-1997.4350000000002</v>
          </cell>
          <cell r="EN117">
            <v>0</v>
          </cell>
          <cell r="EO117">
            <v>0</v>
          </cell>
          <cell r="EP117">
            <v>0</v>
          </cell>
          <cell r="EQ117">
            <v>0</v>
          </cell>
          <cell r="ER117">
            <v>0</v>
          </cell>
          <cell r="ES117">
            <v>0</v>
          </cell>
          <cell r="ET117">
            <v>0</v>
          </cell>
          <cell r="EU117">
            <v>0</v>
          </cell>
          <cell r="EV117">
            <v>0</v>
          </cell>
          <cell r="EW117">
            <v>0</v>
          </cell>
          <cell r="EX117">
            <v>0</v>
          </cell>
          <cell r="EY117">
            <v>0</v>
          </cell>
          <cell r="EZ117">
            <v>-13.26</v>
          </cell>
          <cell r="FA117">
            <v>-21.85</v>
          </cell>
          <cell r="FB117">
            <v>-19.239999999999998</v>
          </cell>
          <cell r="FC117">
            <v>-21.09</v>
          </cell>
          <cell r="FD117">
            <v>-17.262</v>
          </cell>
          <cell r="FE117">
            <v>-13.768000000000001</v>
          </cell>
          <cell r="FF117">
            <v>-29.044</v>
          </cell>
          <cell r="FG117">
            <v>-48.32</v>
          </cell>
          <cell r="FH117">
            <v>-25.081</v>
          </cell>
          <cell r="FI117">
            <v>-28.385999999999999</v>
          </cell>
          <cell r="FJ117">
            <v>-23.861999999999998</v>
          </cell>
          <cell r="FK117">
            <v>-67.460999999999999</v>
          </cell>
          <cell r="FL117">
            <v>-34.344000000000001</v>
          </cell>
          <cell r="FM117">
            <v>-32.741999999999997</v>
          </cell>
          <cell r="FN117">
            <v>-49.7</v>
          </cell>
          <cell r="FO117">
            <v>-40.561000000000021</v>
          </cell>
          <cell r="FP117">
            <v>0</v>
          </cell>
          <cell r="FQ117">
            <v>0</v>
          </cell>
          <cell r="FR117">
            <v>0</v>
          </cell>
          <cell r="FS117">
            <v>0</v>
          </cell>
          <cell r="FT117">
            <v>0</v>
          </cell>
          <cell r="FU117">
            <v>0</v>
          </cell>
          <cell r="FV117">
            <v>0</v>
          </cell>
          <cell r="FW117">
            <v>0</v>
          </cell>
          <cell r="FX117">
            <v>0</v>
          </cell>
          <cell r="FY117">
            <v>0</v>
          </cell>
          <cell r="FZ117">
            <v>0</v>
          </cell>
          <cell r="GA117">
            <v>0</v>
          </cell>
          <cell r="GB117">
            <v>-419.39</v>
          </cell>
          <cell r="GC117">
            <v>-301.44</v>
          </cell>
          <cell r="GD117">
            <v>-458.92</v>
          </cell>
          <cell r="GE117">
            <v>-492.57</v>
          </cell>
          <cell r="GF117">
            <v>-517.12099999999998</v>
          </cell>
          <cell r="GG117">
            <v>-310.30900000000003</v>
          </cell>
          <cell r="GH117">
            <v>-34.417999999999999</v>
          </cell>
          <cell r="GI117">
            <v>-85.245000000000005</v>
          </cell>
          <cell r="GJ117">
            <v>-64.039000000000001</v>
          </cell>
          <cell r="GK117">
            <v>-44.613999999999997</v>
          </cell>
          <cell r="GL117">
            <v>-68.037999999999997</v>
          </cell>
          <cell r="GM117">
            <v>-88.458999999999989</v>
          </cell>
          <cell r="GN117">
            <v>-81.03</v>
          </cell>
          <cell r="GO117">
            <v>-52.997</v>
          </cell>
          <cell r="GP117">
            <v>-100.86199999999999</v>
          </cell>
          <cell r="GQ117">
            <v>-132.80199999999994</v>
          </cell>
          <cell r="GR117">
            <v>0</v>
          </cell>
          <cell r="GS117">
            <v>0</v>
          </cell>
          <cell r="GT117">
            <v>0</v>
          </cell>
          <cell r="GU117">
            <v>0</v>
          </cell>
          <cell r="GV117">
            <v>0</v>
          </cell>
          <cell r="GW117">
            <v>0</v>
          </cell>
          <cell r="GX117">
            <v>0</v>
          </cell>
          <cell r="GY117">
            <v>0</v>
          </cell>
          <cell r="GZ117">
            <v>0</v>
          </cell>
          <cell r="HA117">
            <v>0</v>
          </cell>
          <cell r="HB117">
            <v>0</v>
          </cell>
          <cell r="HC117">
            <v>0</v>
          </cell>
          <cell r="HD117">
            <v>-32.619999999999997</v>
          </cell>
          <cell r="HE117">
            <v>-34.119999999999997</v>
          </cell>
          <cell r="HF117">
            <v>-39.04</v>
          </cell>
          <cell r="HG117">
            <v>-32.89</v>
          </cell>
          <cell r="HH117">
            <v>-37.067</v>
          </cell>
          <cell r="HI117">
            <v>-38.270000000000003</v>
          </cell>
          <cell r="HJ117">
            <v>-37.89</v>
          </cell>
          <cell r="HK117">
            <v>-35.801000000000002</v>
          </cell>
          <cell r="HL117">
            <v>-34.384999999999998</v>
          </cell>
          <cell r="HM117">
            <v>-32.524999999999999</v>
          </cell>
          <cell r="HN117">
            <v>-33.804000000000002</v>
          </cell>
          <cell r="HO117">
            <v>-38.146000000000015</v>
          </cell>
          <cell r="HP117">
            <v>-38.225999999999999</v>
          </cell>
          <cell r="HQ117">
            <v>-40.378999999999998</v>
          </cell>
          <cell r="HR117">
            <v>-34.276000000000003</v>
          </cell>
          <cell r="HS117">
            <v>-43.927</v>
          </cell>
          <cell r="HT117">
            <v>0</v>
          </cell>
          <cell r="HU117">
            <v>0</v>
          </cell>
          <cell r="HV117">
            <v>0</v>
          </cell>
          <cell r="HW117">
            <v>0</v>
          </cell>
          <cell r="HX117">
            <v>0</v>
          </cell>
          <cell r="HY117">
            <v>0</v>
          </cell>
          <cell r="HZ117">
            <v>0</v>
          </cell>
          <cell r="IA117">
            <v>0</v>
          </cell>
          <cell r="IB117">
            <v>0</v>
          </cell>
          <cell r="IC117">
            <v>0</v>
          </cell>
          <cell r="ID117">
            <v>0</v>
          </cell>
          <cell r="IE117">
            <v>0</v>
          </cell>
          <cell r="IF117">
            <v>0</v>
          </cell>
          <cell r="IG117">
            <v>0</v>
          </cell>
          <cell r="IH117">
            <v>0</v>
          </cell>
          <cell r="II117">
            <v>0</v>
          </cell>
          <cell r="IJ117">
            <v>0</v>
          </cell>
          <cell r="IK117">
            <v>0</v>
          </cell>
          <cell r="IL117">
            <v>0</v>
          </cell>
          <cell r="IM117">
            <v>0</v>
          </cell>
          <cell r="IN117">
            <v>0</v>
          </cell>
          <cell r="IO117">
            <v>0</v>
          </cell>
          <cell r="IP117">
            <v>0</v>
          </cell>
          <cell r="IQ117">
            <v>0</v>
          </cell>
          <cell r="IR117">
            <v>0</v>
          </cell>
          <cell r="IS117">
            <v>0</v>
          </cell>
          <cell r="IT117">
            <v>0</v>
          </cell>
          <cell r="IU117">
            <v>0</v>
          </cell>
        </row>
        <row r="118">
          <cell r="A118" t="str">
            <v>SINF IN</v>
          </cell>
          <cell r="B118" t="str">
            <v>Simplex Infrastructures</v>
          </cell>
          <cell r="C118" t="str">
            <v>Construction</v>
          </cell>
          <cell r="D118">
            <v>0</v>
          </cell>
          <cell r="E118">
            <v>1270.0999999999999</v>
          </cell>
          <cell r="F118">
            <v>1341.3</v>
          </cell>
          <cell r="G118">
            <v>1606.7</v>
          </cell>
          <cell r="H118">
            <v>1464.3</v>
          </cell>
          <cell r="I118">
            <v>1475.9</v>
          </cell>
          <cell r="J118">
            <v>1523.9</v>
          </cell>
          <cell r="K118">
            <v>1830.5</v>
          </cell>
          <cell r="L118">
            <v>1735</v>
          </cell>
          <cell r="M118">
            <v>2156</v>
          </cell>
          <cell r="N118">
            <v>2613.5</v>
          </cell>
          <cell r="O118">
            <v>3078.1</v>
          </cell>
          <cell r="P118">
            <v>3112.6</v>
          </cell>
          <cell r="Q118">
            <v>2745</v>
          </cell>
          <cell r="R118">
            <v>3747</v>
          </cell>
          <cell r="S118">
            <v>3962.7</v>
          </cell>
          <cell r="T118">
            <v>3519.8</v>
          </cell>
          <cell r="U118">
            <v>3563</v>
          </cell>
          <cell r="V118">
            <v>4256.7</v>
          </cell>
          <cell r="W118">
            <v>5504.9</v>
          </cell>
          <cell r="X118">
            <v>5944.3</v>
          </cell>
          <cell r="Y118">
            <v>5711.3</v>
          </cell>
          <cell r="Z118">
            <v>7039.8</v>
          </cell>
          <cell r="AA118">
            <v>9489.5</v>
          </cell>
          <cell r="AB118">
            <v>10166.6</v>
          </cell>
          <cell r="AC118">
            <v>10080.9</v>
          </cell>
          <cell r="AD118">
            <v>12702.900000000001</v>
          </cell>
          <cell r="AE118">
            <v>13875.6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O118">
            <v>0</v>
          </cell>
          <cell r="AP118">
            <v>0</v>
          </cell>
          <cell r="AQ118">
            <v>0</v>
          </cell>
          <cell r="AR118">
            <v>0</v>
          </cell>
          <cell r="AS118">
            <v>0</v>
          </cell>
          <cell r="AT118">
            <v>0</v>
          </cell>
          <cell r="AU118">
            <v>0</v>
          </cell>
          <cell r="AV118">
            <v>0</v>
          </cell>
          <cell r="AW118">
            <v>0</v>
          </cell>
          <cell r="AX118">
            <v>0</v>
          </cell>
          <cell r="AY118">
            <v>0</v>
          </cell>
          <cell r="AZ118">
            <v>0</v>
          </cell>
          <cell r="BA118">
            <v>0</v>
          </cell>
          <cell r="BB118">
            <v>0</v>
          </cell>
          <cell r="BC118">
            <v>0</v>
          </cell>
          <cell r="BD118">
            <v>0</v>
          </cell>
          <cell r="BE118">
            <v>0</v>
          </cell>
          <cell r="BF118">
            <v>0</v>
          </cell>
          <cell r="BG118">
            <v>0</v>
          </cell>
          <cell r="BH118">
            <v>0</v>
          </cell>
          <cell r="BI118">
            <v>0</v>
          </cell>
          <cell r="BJ118">
            <v>0</v>
          </cell>
          <cell r="BK118">
            <v>0</v>
          </cell>
          <cell r="BL118">
            <v>0</v>
          </cell>
          <cell r="BM118">
            <v>0</v>
          </cell>
          <cell r="BN118">
            <v>0</v>
          </cell>
          <cell r="BO118">
            <v>0</v>
          </cell>
          <cell r="BP118">
            <v>0</v>
          </cell>
          <cell r="BQ118">
            <v>0</v>
          </cell>
          <cell r="BR118">
            <v>0</v>
          </cell>
          <cell r="BS118">
            <v>-1594.4</v>
          </cell>
          <cell r="BT118">
            <v>-1635.8</v>
          </cell>
          <cell r="BU118">
            <v>-1311.5</v>
          </cell>
          <cell r="BV118">
            <v>-1711.7</v>
          </cell>
          <cell r="BW118">
            <v>-1986.8</v>
          </cell>
          <cell r="BX118">
            <v>-1723.5</v>
          </cell>
          <cell r="BY118">
            <v>-1634.6</v>
          </cell>
          <cell r="BZ118">
            <v>-1996.8</v>
          </cell>
          <cell r="CA118">
            <v>-2445.9</v>
          </cell>
          <cell r="CB118">
            <v>-2687.4</v>
          </cell>
          <cell r="CC118">
            <v>-2411.6</v>
          </cell>
          <cell r="CD118">
            <v>-3219.7</v>
          </cell>
          <cell r="CE118">
            <v>-4618.3</v>
          </cell>
          <cell r="CF118">
            <v>-4689.8999999999996</v>
          </cell>
          <cell r="CG118">
            <v>-4528.2</v>
          </cell>
          <cell r="CH118">
            <v>-5673.4</v>
          </cell>
          <cell r="CI118">
            <v>-6671.2</v>
          </cell>
          <cell r="CJ118">
            <v>0</v>
          </cell>
          <cell r="CK118">
            <v>0</v>
          </cell>
          <cell r="CL118">
            <v>0</v>
          </cell>
          <cell r="CM118">
            <v>0</v>
          </cell>
          <cell r="CN118">
            <v>0</v>
          </cell>
          <cell r="CO118">
            <v>0</v>
          </cell>
          <cell r="CP118">
            <v>0</v>
          </cell>
          <cell r="CQ118">
            <v>0</v>
          </cell>
          <cell r="CR118">
            <v>0</v>
          </cell>
          <cell r="CS118">
            <v>0</v>
          </cell>
          <cell r="CT118">
            <v>0</v>
          </cell>
          <cell r="CU118">
            <v>0</v>
          </cell>
          <cell r="CV118">
            <v>0</v>
          </cell>
          <cell r="CW118">
            <v>0</v>
          </cell>
          <cell r="CX118">
            <v>0</v>
          </cell>
          <cell r="CY118">
            <v>0</v>
          </cell>
          <cell r="CZ118">
            <v>0</v>
          </cell>
          <cell r="DA118">
            <v>0</v>
          </cell>
          <cell r="DB118">
            <v>0</v>
          </cell>
          <cell r="DC118">
            <v>0</v>
          </cell>
          <cell r="DD118">
            <v>0</v>
          </cell>
          <cell r="DE118">
            <v>0</v>
          </cell>
          <cell r="DF118">
            <v>0</v>
          </cell>
          <cell r="DG118">
            <v>0</v>
          </cell>
          <cell r="DH118">
            <v>0</v>
          </cell>
          <cell r="DI118">
            <v>0</v>
          </cell>
          <cell r="DJ118">
            <v>0</v>
          </cell>
          <cell r="DK118">
            <v>0</v>
          </cell>
          <cell r="DL118">
            <v>0</v>
          </cell>
          <cell r="DM118">
            <v>0</v>
          </cell>
          <cell r="DN118">
            <v>0</v>
          </cell>
          <cell r="DO118">
            <v>0</v>
          </cell>
          <cell r="DP118">
            <v>0</v>
          </cell>
          <cell r="DQ118">
            <v>0</v>
          </cell>
          <cell r="DR118">
            <v>0</v>
          </cell>
          <cell r="DS118">
            <v>0</v>
          </cell>
          <cell r="DT118">
            <v>0</v>
          </cell>
          <cell r="DU118">
            <v>0</v>
          </cell>
          <cell r="DV118">
            <v>0</v>
          </cell>
          <cell r="DW118">
            <v>0</v>
          </cell>
          <cell r="DX118">
            <v>0</v>
          </cell>
          <cell r="DY118">
            <v>0</v>
          </cell>
          <cell r="DZ118">
            <v>0</v>
          </cell>
          <cell r="EA118">
            <v>0</v>
          </cell>
          <cell r="EB118">
            <v>0</v>
          </cell>
          <cell r="EC118">
            <v>0</v>
          </cell>
          <cell r="ED118">
            <v>0</v>
          </cell>
          <cell r="EE118">
            <v>0</v>
          </cell>
          <cell r="EF118">
            <v>0</v>
          </cell>
          <cell r="EG118">
            <v>0</v>
          </cell>
          <cell r="EH118">
            <v>0</v>
          </cell>
          <cell r="EI118">
            <v>0</v>
          </cell>
          <cell r="EJ118">
            <v>0</v>
          </cell>
          <cell r="EK118">
            <v>0</v>
          </cell>
          <cell r="EL118">
            <v>0</v>
          </cell>
          <cell r="EM118">
            <v>0</v>
          </cell>
          <cell r="EN118">
            <v>0</v>
          </cell>
          <cell r="EO118">
            <v>0</v>
          </cell>
          <cell r="EP118">
            <v>0</v>
          </cell>
          <cell r="EQ118">
            <v>0</v>
          </cell>
          <cell r="ER118">
            <v>0</v>
          </cell>
          <cell r="ES118">
            <v>0</v>
          </cell>
          <cell r="ET118">
            <v>0</v>
          </cell>
          <cell r="EU118">
            <v>0</v>
          </cell>
          <cell r="EV118">
            <v>0</v>
          </cell>
          <cell r="EW118">
            <v>0</v>
          </cell>
          <cell r="EX118">
            <v>0</v>
          </cell>
          <cell r="EY118">
            <v>-825.8</v>
          </cell>
          <cell r="EZ118">
            <v>-846.2</v>
          </cell>
          <cell r="FA118">
            <v>-873.1</v>
          </cell>
          <cell r="FB118">
            <v>-1271</v>
          </cell>
          <cell r="FC118">
            <v>-1196.3</v>
          </cell>
          <cell r="FD118">
            <v>-1074.3</v>
          </cell>
          <cell r="FE118">
            <v>-1149.4000000000001</v>
          </cell>
          <cell r="FF118">
            <v>-1270.4000000000001</v>
          </cell>
          <cell r="FG118">
            <v>-1768.6</v>
          </cell>
          <cell r="FH118">
            <v>-1879.4</v>
          </cell>
          <cell r="FI118">
            <v>-1926.9</v>
          </cell>
          <cell r="FJ118">
            <v>-2212</v>
          </cell>
          <cell r="FK118">
            <v>-2887.7</v>
          </cell>
          <cell r="FL118">
            <v>-3090.7</v>
          </cell>
          <cell r="FM118">
            <v>-3175.1</v>
          </cell>
          <cell r="FN118">
            <v>-3931.9</v>
          </cell>
          <cell r="FO118">
            <v>-4363.2</v>
          </cell>
          <cell r="FP118">
            <v>0</v>
          </cell>
          <cell r="FQ118">
            <v>-1184.7</v>
          </cell>
          <cell r="FR118">
            <v>-1250.3</v>
          </cell>
          <cell r="FS118">
            <v>-1524</v>
          </cell>
          <cell r="FT118">
            <v>-1364.7</v>
          </cell>
          <cell r="FU118">
            <v>-1377.2</v>
          </cell>
          <cell r="FV118">
            <v>-1416.4</v>
          </cell>
          <cell r="FW118">
            <v>-1689.2</v>
          </cell>
          <cell r="FX118">
            <v>-1628.4</v>
          </cell>
          <cell r="FY118">
            <v>-2040.1</v>
          </cell>
          <cell r="FZ118">
            <v>-2404</v>
          </cell>
          <cell r="GA118">
            <v>-390.4</v>
          </cell>
          <cell r="GB118">
            <v>-372</v>
          </cell>
          <cell r="GC118">
            <v>-322.60000000000002</v>
          </cell>
          <cell r="GD118">
            <v>-493.7</v>
          </cell>
          <cell r="GE118">
            <v>-423.5</v>
          </cell>
          <cell r="GF118">
            <v>-405.5</v>
          </cell>
          <cell r="GG118">
            <v>-448.4</v>
          </cell>
          <cell r="GH118">
            <v>-537.1</v>
          </cell>
          <cell r="GI118">
            <v>-765.3</v>
          </cell>
          <cell r="GJ118">
            <v>-793.8</v>
          </cell>
          <cell r="GK118">
            <v>-800.8</v>
          </cell>
          <cell r="GL118">
            <v>-902.7</v>
          </cell>
          <cell r="GM118">
            <v>-1169.5</v>
          </cell>
          <cell r="GN118">
            <v>-1285</v>
          </cell>
          <cell r="GO118">
            <v>-1358.5</v>
          </cell>
          <cell r="GP118">
            <v>-1941.7</v>
          </cell>
          <cell r="GQ118">
            <v>-1718.5</v>
          </cell>
          <cell r="GR118">
            <v>0</v>
          </cell>
          <cell r="GS118">
            <v>-15.1</v>
          </cell>
          <cell r="GT118">
            <v>-14.4</v>
          </cell>
          <cell r="GU118">
            <v>-17</v>
          </cell>
          <cell r="GV118">
            <v>-17.100000000000001</v>
          </cell>
          <cell r="GW118">
            <v>-18.5</v>
          </cell>
          <cell r="GX118">
            <v>-18.5</v>
          </cell>
          <cell r="GY118">
            <v>-21.3</v>
          </cell>
          <cell r="GZ118">
            <v>-20.7</v>
          </cell>
          <cell r="HA118">
            <v>-21.8</v>
          </cell>
          <cell r="HB118">
            <v>-23.2</v>
          </cell>
          <cell r="HC118">
            <v>-24</v>
          </cell>
          <cell r="HD118">
            <v>-24.6</v>
          </cell>
          <cell r="HE118">
            <v>-50.7</v>
          </cell>
          <cell r="HF118">
            <v>-57</v>
          </cell>
          <cell r="HG118">
            <v>-75.5</v>
          </cell>
          <cell r="HH118">
            <v>-85.8</v>
          </cell>
          <cell r="HI118">
            <v>-94.3</v>
          </cell>
          <cell r="HJ118">
            <v>-104.4</v>
          </cell>
          <cell r="HK118">
            <v>-112.1</v>
          </cell>
          <cell r="HL118">
            <v>-126.4</v>
          </cell>
          <cell r="HM118">
            <v>-142.19999999999999</v>
          </cell>
          <cell r="HN118">
            <v>-167.3</v>
          </cell>
          <cell r="HO118">
            <v>-203.5</v>
          </cell>
          <cell r="HP118">
            <v>-254.7</v>
          </cell>
          <cell r="HQ118">
            <v>-302.3</v>
          </cell>
          <cell r="HR118">
            <v>-370.2</v>
          </cell>
          <cell r="HS118">
            <v>-374.1</v>
          </cell>
          <cell r="HT118">
            <v>0</v>
          </cell>
          <cell r="HU118">
            <v>0</v>
          </cell>
          <cell r="HV118">
            <v>0</v>
          </cell>
          <cell r="HW118">
            <v>0</v>
          </cell>
          <cell r="HX118">
            <v>0</v>
          </cell>
          <cell r="HY118">
            <v>0</v>
          </cell>
          <cell r="HZ118">
            <v>0</v>
          </cell>
          <cell r="IA118">
            <v>0</v>
          </cell>
          <cell r="IB118">
            <v>0</v>
          </cell>
          <cell r="IC118">
            <v>0</v>
          </cell>
          <cell r="ID118">
            <v>0</v>
          </cell>
          <cell r="IE118">
            <v>0</v>
          </cell>
          <cell r="IF118">
            <v>0</v>
          </cell>
          <cell r="IG118">
            <v>0</v>
          </cell>
          <cell r="IH118">
            <v>0</v>
          </cell>
          <cell r="II118">
            <v>0</v>
          </cell>
          <cell r="IJ118">
            <v>0</v>
          </cell>
          <cell r="IK118">
            <v>0</v>
          </cell>
          <cell r="IL118">
            <v>0</v>
          </cell>
          <cell r="IM118">
            <v>0</v>
          </cell>
          <cell r="IN118">
            <v>0</v>
          </cell>
          <cell r="IO118">
            <v>0</v>
          </cell>
          <cell r="IP118">
            <v>0</v>
          </cell>
          <cell r="IQ118">
            <v>0</v>
          </cell>
          <cell r="IR118">
            <v>0</v>
          </cell>
          <cell r="IS118">
            <v>0</v>
          </cell>
          <cell r="IT118">
            <v>0</v>
          </cell>
          <cell r="IU118">
            <v>0</v>
          </cell>
        </row>
        <row r="119">
          <cell r="A119" t="str">
            <v>SBPM IN</v>
          </cell>
          <cell r="B119" t="str">
            <v>Subhash Projects &amp; Marketing</v>
          </cell>
          <cell r="C119" t="str">
            <v>Construction</v>
          </cell>
          <cell r="D119">
            <v>0</v>
          </cell>
          <cell r="E119">
            <v>0</v>
          </cell>
          <cell r="F119">
            <v>0</v>
          </cell>
          <cell r="G119">
            <v>0</v>
          </cell>
          <cell r="H119">
            <v>0</v>
          </cell>
          <cell r="I119">
            <v>0</v>
          </cell>
          <cell r="J119">
            <v>0</v>
          </cell>
          <cell r="K119">
            <v>0</v>
          </cell>
          <cell r="L119">
            <v>353.5</v>
          </cell>
          <cell r="M119">
            <v>529.5</v>
          </cell>
          <cell r="N119">
            <v>559.6</v>
          </cell>
          <cell r="O119">
            <v>856.7</v>
          </cell>
          <cell r="P119">
            <v>730.8</v>
          </cell>
          <cell r="Q119">
            <v>610.79999999999995</v>
          </cell>
          <cell r="R119">
            <v>874.7</v>
          </cell>
          <cell r="S119">
            <v>1459.7</v>
          </cell>
          <cell r="T119">
            <v>1051.8</v>
          </cell>
          <cell r="U119">
            <v>1936.5</v>
          </cell>
          <cell r="V119">
            <v>2339.1</v>
          </cell>
          <cell r="W119">
            <v>2686</v>
          </cell>
          <cell r="X119">
            <v>2379.8000000000002</v>
          </cell>
          <cell r="Y119">
            <v>2286.1</v>
          </cell>
          <cell r="Z119">
            <v>3247.5</v>
          </cell>
          <cell r="AA119">
            <v>3757.7</v>
          </cell>
          <cell r="AB119">
            <v>3060.3</v>
          </cell>
          <cell r="AC119">
            <v>2540.9</v>
          </cell>
          <cell r="AD119">
            <v>3191.9</v>
          </cell>
          <cell r="AE119">
            <v>3779.1000000000017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O119">
            <v>0</v>
          </cell>
          <cell r="AP119">
            <v>0</v>
          </cell>
          <cell r="AQ119">
            <v>0</v>
          </cell>
          <cell r="AR119">
            <v>0</v>
          </cell>
          <cell r="AS119">
            <v>0</v>
          </cell>
          <cell r="AT119">
            <v>0</v>
          </cell>
          <cell r="AU119">
            <v>0</v>
          </cell>
          <cell r="AV119">
            <v>0</v>
          </cell>
          <cell r="AW119">
            <v>0</v>
          </cell>
          <cell r="AX119">
            <v>0</v>
          </cell>
          <cell r="AY119">
            <v>0</v>
          </cell>
          <cell r="AZ119">
            <v>0</v>
          </cell>
          <cell r="BA119">
            <v>0</v>
          </cell>
          <cell r="BB119">
            <v>0</v>
          </cell>
          <cell r="BC119">
            <v>0</v>
          </cell>
          <cell r="BD119">
            <v>0</v>
          </cell>
          <cell r="BE119">
            <v>0</v>
          </cell>
          <cell r="BF119">
            <v>0</v>
          </cell>
          <cell r="BG119">
            <v>0</v>
          </cell>
          <cell r="BH119">
            <v>0</v>
          </cell>
          <cell r="BI119">
            <v>0</v>
          </cell>
          <cell r="BJ119">
            <v>0</v>
          </cell>
          <cell r="BK119">
            <v>0</v>
          </cell>
          <cell r="BL119">
            <v>0</v>
          </cell>
          <cell r="BM119">
            <v>0</v>
          </cell>
          <cell r="BN119">
            <v>0</v>
          </cell>
          <cell r="BO119">
            <v>0</v>
          </cell>
          <cell r="BP119">
            <v>-336.9</v>
          </cell>
          <cell r="BQ119">
            <v>-492.4</v>
          </cell>
          <cell r="BR119">
            <v>-534.9</v>
          </cell>
          <cell r="BS119">
            <v>0</v>
          </cell>
          <cell r="BT119">
            <v>0</v>
          </cell>
          <cell r="BU119">
            <v>0</v>
          </cell>
          <cell r="BV119">
            <v>0</v>
          </cell>
          <cell r="BW119">
            <v>0</v>
          </cell>
          <cell r="BX119">
            <v>-861.4</v>
          </cell>
          <cell r="BY119">
            <v>-1596.5</v>
          </cell>
          <cell r="BZ119">
            <v>-1979.6</v>
          </cell>
          <cell r="CA119">
            <v>-2268.8999999999996</v>
          </cell>
          <cell r="CB119">
            <v>-1963.1999999999998</v>
          </cell>
          <cell r="CC119">
            <v>-1799.1999999999998</v>
          </cell>
          <cell r="CD119">
            <v>-2740.1</v>
          </cell>
          <cell r="CE119">
            <v>-3109.8</v>
          </cell>
          <cell r="CF119">
            <v>-2457.7999999999997</v>
          </cell>
          <cell r="CG119">
            <v>-1930.5</v>
          </cell>
          <cell r="CH119">
            <v>-2485.8000000000002</v>
          </cell>
          <cell r="CI119">
            <v>-3032.5999999999995</v>
          </cell>
          <cell r="CJ119">
            <v>0</v>
          </cell>
          <cell r="CK119">
            <v>0</v>
          </cell>
          <cell r="CL119">
            <v>0</v>
          </cell>
          <cell r="CM119">
            <v>0</v>
          </cell>
          <cell r="CN119">
            <v>0</v>
          </cell>
          <cell r="CO119">
            <v>0</v>
          </cell>
          <cell r="CP119">
            <v>0</v>
          </cell>
          <cell r="CQ119">
            <v>0</v>
          </cell>
          <cell r="CR119">
            <v>0</v>
          </cell>
          <cell r="CS119">
            <v>0</v>
          </cell>
          <cell r="CT119">
            <v>0</v>
          </cell>
          <cell r="CU119">
            <v>0</v>
          </cell>
          <cell r="CV119">
            <v>0</v>
          </cell>
          <cell r="CW119">
            <v>0</v>
          </cell>
          <cell r="CX119">
            <v>0</v>
          </cell>
          <cell r="CY119">
            <v>0</v>
          </cell>
          <cell r="CZ119">
            <v>0</v>
          </cell>
          <cell r="DA119">
            <v>0</v>
          </cell>
          <cell r="DB119">
            <v>0</v>
          </cell>
          <cell r="DC119">
            <v>0</v>
          </cell>
          <cell r="DD119">
            <v>0</v>
          </cell>
          <cell r="DE119">
            <v>0</v>
          </cell>
          <cell r="DF119">
            <v>0</v>
          </cell>
          <cell r="DG119">
            <v>0</v>
          </cell>
          <cell r="DH119">
            <v>0</v>
          </cell>
          <cell r="DI119">
            <v>0</v>
          </cell>
          <cell r="DJ119">
            <v>0</v>
          </cell>
          <cell r="DK119">
            <v>0</v>
          </cell>
          <cell r="DL119">
            <v>0</v>
          </cell>
          <cell r="DM119">
            <v>0</v>
          </cell>
          <cell r="DN119">
            <v>0</v>
          </cell>
          <cell r="DO119">
            <v>0</v>
          </cell>
          <cell r="DP119">
            <v>0</v>
          </cell>
          <cell r="DQ119">
            <v>0</v>
          </cell>
          <cell r="DR119">
            <v>0</v>
          </cell>
          <cell r="DS119">
            <v>0</v>
          </cell>
          <cell r="DT119">
            <v>0</v>
          </cell>
          <cell r="DU119">
            <v>0</v>
          </cell>
          <cell r="DV119">
            <v>0</v>
          </cell>
          <cell r="DW119">
            <v>0</v>
          </cell>
          <cell r="DX119">
            <v>0</v>
          </cell>
          <cell r="DY119">
            <v>0</v>
          </cell>
          <cell r="DZ119">
            <v>0</v>
          </cell>
          <cell r="EA119">
            <v>0</v>
          </cell>
          <cell r="EB119">
            <v>0</v>
          </cell>
          <cell r="EC119">
            <v>0</v>
          </cell>
          <cell r="ED119">
            <v>0</v>
          </cell>
          <cell r="EE119">
            <v>0</v>
          </cell>
          <cell r="EF119">
            <v>0</v>
          </cell>
          <cell r="EG119">
            <v>0</v>
          </cell>
          <cell r="EH119">
            <v>0</v>
          </cell>
          <cell r="EI119">
            <v>0</v>
          </cell>
          <cell r="EJ119">
            <v>0</v>
          </cell>
          <cell r="EK119">
            <v>0</v>
          </cell>
          <cell r="EL119">
            <v>0</v>
          </cell>
          <cell r="EM119">
            <v>0</v>
          </cell>
          <cell r="EN119">
            <v>0</v>
          </cell>
          <cell r="EO119">
            <v>0</v>
          </cell>
          <cell r="EP119">
            <v>0</v>
          </cell>
          <cell r="EQ119">
            <v>0</v>
          </cell>
          <cell r="ER119">
            <v>0</v>
          </cell>
          <cell r="ES119">
            <v>0</v>
          </cell>
          <cell r="ET119">
            <v>0</v>
          </cell>
          <cell r="EU119">
            <v>0</v>
          </cell>
          <cell r="EV119">
            <v>0</v>
          </cell>
          <cell r="EW119">
            <v>0</v>
          </cell>
          <cell r="EX119">
            <v>0</v>
          </cell>
          <cell r="EY119">
            <v>0</v>
          </cell>
          <cell r="EZ119">
            <v>0</v>
          </cell>
          <cell r="FA119">
            <v>0</v>
          </cell>
          <cell r="FB119">
            <v>0</v>
          </cell>
          <cell r="FC119">
            <v>0</v>
          </cell>
          <cell r="FD119">
            <v>-32.4</v>
          </cell>
          <cell r="FE119">
            <v>-42.3</v>
          </cell>
          <cell r="FF119">
            <v>-51.9</v>
          </cell>
          <cell r="FG119">
            <v>-87.8</v>
          </cell>
          <cell r="FH119">
            <v>-78.900000000000006</v>
          </cell>
          <cell r="FI119">
            <v>-86.7</v>
          </cell>
          <cell r="FJ119">
            <v>-103</v>
          </cell>
          <cell r="FK119">
            <v>-141.6</v>
          </cell>
          <cell r="FL119">
            <v>-122.8</v>
          </cell>
          <cell r="FM119">
            <v>-113.7</v>
          </cell>
          <cell r="FN119">
            <v>-141.6</v>
          </cell>
          <cell r="FO119">
            <v>-102.1</v>
          </cell>
          <cell r="FP119">
            <v>0</v>
          </cell>
          <cell r="FQ119">
            <v>0</v>
          </cell>
          <cell r="FR119">
            <v>0</v>
          </cell>
          <cell r="FS119">
            <v>0</v>
          </cell>
          <cell r="FT119">
            <v>0</v>
          </cell>
          <cell r="FU119">
            <v>0</v>
          </cell>
          <cell r="FV119">
            <v>0</v>
          </cell>
          <cell r="FW119">
            <v>0</v>
          </cell>
          <cell r="FX119">
            <v>0</v>
          </cell>
          <cell r="FY119">
            <v>0</v>
          </cell>
          <cell r="FZ119">
            <v>0</v>
          </cell>
          <cell r="GA119">
            <v>0</v>
          </cell>
          <cell r="GB119">
            <v>0</v>
          </cell>
          <cell r="GC119">
            <v>0</v>
          </cell>
          <cell r="GD119">
            <v>0</v>
          </cell>
          <cell r="GE119">
            <v>0</v>
          </cell>
          <cell r="GF119">
            <v>-57.9</v>
          </cell>
          <cell r="GG119">
            <v>-89.6</v>
          </cell>
          <cell r="GH119">
            <v>-120.4</v>
          </cell>
          <cell r="GI119">
            <v>-179.2</v>
          </cell>
          <cell r="GJ119">
            <v>-120.9</v>
          </cell>
          <cell r="GK119">
            <v>-139.9</v>
          </cell>
          <cell r="GL119">
            <v>-99.2</v>
          </cell>
          <cell r="GM119">
            <v>-254.2</v>
          </cell>
          <cell r="GN119">
            <v>-188.1</v>
          </cell>
          <cell r="GO119">
            <v>-156.6</v>
          </cell>
          <cell r="GP119">
            <v>-154.30000000000001</v>
          </cell>
          <cell r="GQ119">
            <v>-238.49999999999994</v>
          </cell>
          <cell r="GR119">
            <v>0</v>
          </cell>
          <cell r="GS119">
            <v>0</v>
          </cell>
          <cell r="GT119">
            <v>0</v>
          </cell>
          <cell r="GU119">
            <v>0</v>
          </cell>
          <cell r="GV119">
            <v>0</v>
          </cell>
          <cell r="GW119">
            <v>0</v>
          </cell>
          <cell r="GX119">
            <v>0</v>
          </cell>
          <cell r="GY119">
            <v>0</v>
          </cell>
          <cell r="GZ119">
            <v>-11.8</v>
          </cell>
          <cell r="HA119">
            <v>-20.2</v>
          </cell>
          <cell r="HB119">
            <v>-15.8</v>
          </cell>
          <cell r="HC119">
            <v>-19.7</v>
          </cell>
          <cell r="HD119">
            <v>-17</v>
          </cell>
          <cell r="HE119">
            <v>-18.100000000000001</v>
          </cell>
          <cell r="HF119">
            <v>-20.100000000000001</v>
          </cell>
          <cell r="HG119">
            <v>-15.7</v>
          </cell>
          <cell r="HH119">
            <v>-15.7</v>
          </cell>
          <cell r="HI119">
            <v>-79.400000000000006</v>
          </cell>
          <cell r="HJ119">
            <v>-26.9</v>
          </cell>
          <cell r="HK119">
            <v>-13</v>
          </cell>
          <cell r="HL119">
            <v>-26.5</v>
          </cell>
          <cell r="HM119">
            <v>-37.6</v>
          </cell>
          <cell r="HN119">
            <v>-16.2</v>
          </cell>
          <cell r="HO119">
            <v>-25</v>
          </cell>
          <cell r="HP119">
            <v>-20.3</v>
          </cell>
          <cell r="HQ119">
            <v>-17</v>
          </cell>
          <cell r="HR119">
            <v>-28.7</v>
          </cell>
          <cell r="HS119">
            <v>-20.099999999999998</v>
          </cell>
          <cell r="HT119">
            <v>0</v>
          </cell>
          <cell r="HU119">
            <v>0</v>
          </cell>
          <cell r="HV119">
            <v>0</v>
          </cell>
          <cell r="HW119">
            <v>0</v>
          </cell>
          <cell r="HX119">
            <v>0</v>
          </cell>
          <cell r="HY119">
            <v>0</v>
          </cell>
          <cell r="HZ119">
            <v>0</v>
          </cell>
          <cell r="IA119">
            <v>0</v>
          </cell>
          <cell r="IB119">
            <v>0</v>
          </cell>
          <cell r="IC119">
            <v>0</v>
          </cell>
          <cell r="ID119">
            <v>0</v>
          </cell>
          <cell r="IE119">
            <v>0</v>
          </cell>
          <cell r="IF119">
            <v>0</v>
          </cell>
          <cell r="IG119">
            <v>0</v>
          </cell>
          <cell r="IH119">
            <v>0</v>
          </cell>
          <cell r="II119">
            <v>0</v>
          </cell>
          <cell r="IJ119">
            <v>0</v>
          </cell>
          <cell r="IK119">
            <v>0</v>
          </cell>
          <cell r="IL119">
            <v>0</v>
          </cell>
          <cell r="IM119">
            <v>0</v>
          </cell>
          <cell r="IN119">
            <v>0</v>
          </cell>
          <cell r="IO119">
            <v>0</v>
          </cell>
          <cell r="IP119">
            <v>0</v>
          </cell>
          <cell r="IQ119">
            <v>0</v>
          </cell>
          <cell r="IR119">
            <v>0</v>
          </cell>
          <cell r="IS119">
            <v>0</v>
          </cell>
          <cell r="IT119">
            <v>0</v>
          </cell>
          <cell r="IU119">
            <v>0</v>
          </cell>
        </row>
        <row r="120">
          <cell r="A120" t="str">
            <v>UT IN</v>
          </cell>
          <cell r="B120" t="str">
            <v>Unitech Ltd</v>
          </cell>
          <cell r="C120" t="str">
            <v>Real Estate</v>
          </cell>
          <cell r="D120">
            <v>0</v>
          </cell>
          <cell r="E120">
            <v>0</v>
          </cell>
          <cell r="F120">
            <v>0</v>
          </cell>
          <cell r="G120">
            <v>0</v>
          </cell>
          <cell r="H120">
            <v>0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  <cell r="Q120">
            <v>0</v>
          </cell>
          <cell r="R120">
            <v>0</v>
          </cell>
          <cell r="S120">
            <v>0</v>
          </cell>
          <cell r="T120">
            <v>3041.6</v>
          </cell>
          <cell r="U120">
            <v>4305.8999999999996</v>
          </cell>
          <cell r="V120">
            <v>9622.5</v>
          </cell>
          <cell r="W120">
            <v>15913.310599999997</v>
          </cell>
          <cell r="X120">
            <v>8655.9</v>
          </cell>
          <cell r="Y120">
            <v>10134.799999999999</v>
          </cell>
          <cell r="Z120">
            <v>11421</v>
          </cell>
          <cell r="AA120">
            <v>11600.7</v>
          </cell>
          <cell r="AB120">
            <v>10316.700000000001</v>
          </cell>
          <cell r="AC120">
            <v>9830.9</v>
          </cell>
          <cell r="AD120">
            <v>4912.3999999999996</v>
          </cell>
          <cell r="AE120">
            <v>3837.4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O120">
            <v>0</v>
          </cell>
          <cell r="AP120">
            <v>0</v>
          </cell>
          <cell r="AQ120">
            <v>0</v>
          </cell>
          <cell r="AR120">
            <v>0</v>
          </cell>
          <cell r="AS120">
            <v>0</v>
          </cell>
          <cell r="AT120">
            <v>0</v>
          </cell>
          <cell r="AU120">
            <v>0</v>
          </cell>
          <cell r="AV120">
            <v>0</v>
          </cell>
          <cell r="AW120">
            <v>0</v>
          </cell>
          <cell r="AX120">
            <v>0</v>
          </cell>
          <cell r="AY120">
            <v>0</v>
          </cell>
          <cell r="AZ120">
            <v>0</v>
          </cell>
          <cell r="BA120">
            <v>0</v>
          </cell>
          <cell r="BB120">
            <v>0</v>
          </cell>
          <cell r="BC120">
            <v>0</v>
          </cell>
          <cell r="BD120">
            <v>0</v>
          </cell>
          <cell r="BE120">
            <v>0</v>
          </cell>
          <cell r="BF120">
            <v>0</v>
          </cell>
          <cell r="BG120">
            <v>0</v>
          </cell>
          <cell r="BH120">
            <v>0</v>
          </cell>
          <cell r="BI120">
            <v>0</v>
          </cell>
          <cell r="BJ120">
            <v>0</v>
          </cell>
          <cell r="BK120">
            <v>0</v>
          </cell>
          <cell r="BL120">
            <v>0</v>
          </cell>
          <cell r="BM120">
            <v>0</v>
          </cell>
          <cell r="BN120">
            <v>0</v>
          </cell>
          <cell r="BO120">
            <v>0</v>
          </cell>
          <cell r="BP120">
            <v>0</v>
          </cell>
          <cell r="BQ120">
            <v>0</v>
          </cell>
          <cell r="BR120">
            <v>0</v>
          </cell>
          <cell r="BS120">
            <v>0</v>
          </cell>
          <cell r="BT120">
            <v>0</v>
          </cell>
          <cell r="BU120">
            <v>0</v>
          </cell>
          <cell r="BV120">
            <v>0</v>
          </cell>
          <cell r="BW120">
            <v>0</v>
          </cell>
          <cell r="BX120">
            <v>-2142.1999999999998</v>
          </cell>
          <cell r="BY120">
            <v>-2747.8</v>
          </cell>
          <cell r="BZ120">
            <v>-3225.3</v>
          </cell>
          <cell r="CA120">
            <v>-5808.9</v>
          </cell>
          <cell r="CB120">
            <v>-3498.7</v>
          </cell>
          <cell r="CC120">
            <v>-4829.3999999999996</v>
          </cell>
          <cell r="CD120">
            <v>-3864.8</v>
          </cell>
          <cell r="CE120">
            <v>-6288.4</v>
          </cell>
          <cell r="CF120">
            <v>-3961</v>
          </cell>
          <cell r="CG120">
            <v>-3464.3</v>
          </cell>
          <cell r="CH120">
            <v>-2195.9</v>
          </cell>
          <cell r="CI120">
            <v>-2215.9</v>
          </cell>
          <cell r="CJ120">
            <v>0</v>
          </cell>
          <cell r="CK120">
            <v>0</v>
          </cell>
          <cell r="CL120">
            <v>0</v>
          </cell>
          <cell r="CM120">
            <v>0</v>
          </cell>
          <cell r="CN120">
            <v>0</v>
          </cell>
          <cell r="CO120">
            <v>0</v>
          </cell>
          <cell r="CP120">
            <v>0</v>
          </cell>
          <cell r="CQ120">
            <v>0</v>
          </cell>
          <cell r="CR120">
            <v>0</v>
          </cell>
          <cell r="CS120">
            <v>0</v>
          </cell>
          <cell r="CT120">
            <v>0</v>
          </cell>
          <cell r="CU120">
            <v>0</v>
          </cell>
          <cell r="CV120">
            <v>0</v>
          </cell>
          <cell r="CW120">
            <v>0</v>
          </cell>
          <cell r="CX120">
            <v>0</v>
          </cell>
          <cell r="CY120">
            <v>0</v>
          </cell>
          <cell r="CZ120">
            <v>26.1</v>
          </cell>
          <cell r="DA120">
            <v>-4.5</v>
          </cell>
          <cell r="DB120">
            <v>-17.2</v>
          </cell>
          <cell r="DC120">
            <v>-67.2</v>
          </cell>
          <cell r="DD120">
            <v>66.900000000000006</v>
          </cell>
          <cell r="DE120">
            <v>0.8</v>
          </cell>
          <cell r="DF120">
            <v>21.1</v>
          </cell>
          <cell r="DG120">
            <v>-221.7</v>
          </cell>
          <cell r="DH120">
            <v>25.7</v>
          </cell>
          <cell r="DI120">
            <v>38.200000000000003</v>
          </cell>
          <cell r="DJ120">
            <v>2</v>
          </cell>
          <cell r="DK120">
            <v>-120.2</v>
          </cell>
          <cell r="DL120">
            <v>0</v>
          </cell>
          <cell r="DM120">
            <v>0</v>
          </cell>
          <cell r="DN120">
            <v>0</v>
          </cell>
          <cell r="DO120">
            <v>0</v>
          </cell>
          <cell r="DP120">
            <v>0</v>
          </cell>
          <cell r="DQ120">
            <v>0</v>
          </cell>
          <cell r="DR120">
            <v>0</v>
          </cell>
          <cell r="DS120">
            <v>0</v>
          </cell>
          <cell r="DT120">
            <v>0</v>
          </cell>
          <cell r="DU120">
            <v>0</v>
          </cell>
          <cell r="DV120">
            <v>0</v>
          </cell>
          <cell r="DW120">
            <v>0</v>
          </cell>
          <cell r="DX120">
            <v>0</v>
          </cell>
          <cell r="DY120">
            <v>0</v>
          </cell>
          <cell r="DZ120">
            <v>0</v>
          </cell>
          <cell r="EA120">
            <v>0</v>
          </cell>
          <cell r="EB120">
            <v>0</v>
          </cell>
          <cell r="EC120">
            <v>0</v>
          </cell>
          <cell r="ED120">
            <v>0</v>
          </cell>
          <cell r="EE120">
            <v>0</v>
          </cell>
          <cell r="EF120">
            <v>0</v>
          </cell>
          <cell r="EG120">
            <v>0</v>
          </cell>
          <cell r="EH120">
            <v>0</v>
          </cell>
          <cell r="EI120">
            <v>0</v>
          </cell>
          <cell r="EJ120">
            <v>0</v>
          </cell>
          <cell r="EK120">
            <v>0</v>
          </cell>
          <cell r="EL120">
            <v>0</v>
          </cell>
          <cell r="EM120">
            <v>0</v>
          </cell>
          <cell r="EN120">
            <v>0</v>
          </cell>
          <cell r="EO120">
            <v>0</v>
          </cell>
          <cell r="EP120">
            <v>0</v>
          </cell>
          <cell r="EQ120">
            <v>0</v>
          </cell>
          <cell r="ER120">
            <v>0</v>
          </cell>
          <cell r="ES120">
            <v>0</v>
          </cell>
          <cell r="ET120">
            <v>0</v>
          </cell>
          <cell r="EU120">
            <v>0</v>
          </cell>
          <cell r="EV120">
            <v>0</v>
          </cell>
          <cell r="EW120">
            <v>0</v>
          </cell>
          <cell r="EX120">
            <v>0</v>
          </cell>
          <cell r="EY120">
            <v>0</v>
          </cell>
          <cell r="EZ120">
            <v>0</v>
          </cell>
          <cell r="FA120">
            <v>0</v>
          </cell>
          <cell r="FB120">
            <v>0</v>
          </cell>
          <cell r="FC120">
            <v>0</v>
          </cell>
          <cell r="FD120">
            <v>-126.7</v>
          </cell>
          <cell r="FE120">
            <v>-143</v>
          </cell>
          <cell r="FF120">
            <v>-166.9</v>
          </cell>
          <cell r="FG120">
            <v>-178.5</v>
          </cell>
          <cell r="FH120">
            <v>-218.7</v>
          </cell>
          <cell r="FI120">
            <v>-235.7</v>
          </cell>
          <cell r="FJ120">
            <v>-233.6</v>
          </cell>
          <cell r="FK120">
            <v>-272.3</v>
          </cell>
          <cell r="FL120">
            <v>-297.7</v>
          </cell>
          <cell r="FM120">
            <v>-312.39999999999998</v>
          </cell>
          <cell r="FN120">
            <v>-257.3</v>
          </cell>
          <cell r="FO120">
            <v>-250.7</v>
          </cell>
          <cell r="FP120">
            <v>0</v>
          </cell>
          <cell r="FQ120">
            <v>0</v>
          </cell>
          <cell r="FR120">
            <v>0</v>
          </cell>
          <cell r="FS120">
            <v>0</v>
          </cell>
          <cell r="FT120">
            <v>0</v>
          </cell>
          <cell r="FU120">
            <v>0</v>
          </cell>
          <cell r="FV120">
            <v>0</v>
          </cell>
          <cell r="FW120">
            <v>0</v>
          </cell>
          <cell r="FX120">
            <v>0</v>
          </cell>
          <cell r="FY120">
            <v>0</v>
          </cell>
          <cell r="FZ120">
            <v>0</v>
          </cell>
          <cell r="GA120">
            <v>0</v>
          </cell>
          <cell r="GB120">
            <v>0</v>
          </cell>
          <cell r="GC120">
            <v>0</v>
          </cell>
          <cell r="GD120">
            <v>0</v>
          </cell>
          <cell r="GE120">
            <v>0</v>
          </cell>
          <cell r="GF120">
            <v>0</v>
          </cell>
          <cell r="GG120">
            <v>0</v>
          </cell>
          <cell r="GH120">
            <v>0</v>
          </cell>
          <cell r="GI120">
            <v>0</v>
          </cell>
          <cell r="GJ120">
            <v>0</v>
          </cell>
          <cell r="GK120">
            <v>0</v>
          </cell>
          <cell r="GL120">
            <v>0</v>
          </cell>
          <cell r="GM120">
            <v>0</v>
          </cell>
          <cell r="GN120">
            <v>0</v>
          </cell>
          <cell r="GO120">
            <v>0</v>
          </cell>
          <cell r="GP120">
            <v>0</v>
          </cell>
          <cell r="GQ120">
            <v>0</v>
          </cell>
          <cell r="GR120">
            <v>0</v>
          </cell>
          <cell r="GS120">
            <v>0</v>
          </cell>
          <cell r="GT120">
            <v>0</v>
          </cell>
          <cell r="GU120">
            <v>0</v>
          </cell>
          <cell r="GV120">
            <v>0</v>
          </cell>
          <cell r="GW120">
            <v>0</v>
          </cell>
          <cell r="GX120">
            <v>0</v>
          </cell>
          <cell r="GY120">
            <v>0</v>
          </cell>
          <cell r="GZ120">
            <v>0</v>
          </cell>
          <cell r="HA120">
            <v>0</v>
          </cell>
          <cell r="HB120">
            <v>0</v>
          </cell>
          <cell r="HC120">
            <v>0</v>
          </cell>
          <cell r="HD120">
            <v>0</v>
          </cell>
          <cell r="HE120">
            <v>0</v>
          </cell>
          <cell r="HF120">
            <v>0</v>
          </cell>
          <cell r="HG120">
            <v>0</v>
          </cell>
          <cell r="HH120">
            <v>-13.7</v>
          </cell>
          <cell r="HI120">
            <v>-16.8</v>
          </cell>
          <cell r="HJ120">
            <v>-23.4</v>
          </cell>
          <cell r="HK120">
            <v>-19.5</v>
          </cell>
          <cell r="HL120">
            <v>-31.6</v>
          </cell>
          <cell r="HM120">
            <v>-29.9</v>
          </cell>
          <cell r="HN120">
            <v>-54.8</v>
          </cell>
          <cell r="HO120">
            <v>-89</v>
          </cell>
          <cell r="HP120">
            <v>-68.400000000000006</v>
          </cell>
          <cell r="HQ120">
            <v>-38.4</v>
          </cell>
          <cell r="HR120">
            <v>-52.7</v>
          </cell>
          <cell r="HS120">
            <v>-49.7</v>
          </cell>
          <cell r="HT120">
            <v>0</v>
          </cell>
          <cell r="HU120">
            <v>0</v>
          </cell>
          <cell r="HV120">
            <v>0</v>
          </cell>
          <cell r="HW120">
            <v>0</v>
          </cell>
          <cell r="HX120">
            <v>0</v>
          </cell>
          <cell r="HY120">
            <v>0</v>
          </cell>
          <cell r="HZ120">
            <v>0</v>
          </cell>
          <cell r="IA120">
            <v>0</v>
          </cell>
          <cell r="IB120">
            <v>0</v>
          </cell>
          <cell r="IC120">
            <v>0</v>
          </cell>
          <cell r="ID120">
            <v>0</v>
          </cell>
          <cell r="IE120">
            <v>0</v>
          </cell>
          <cell r="IF120">
            <v>0</v>
          </cell>
          <cell r="IG120">
            <v>0</v>
          </cell>
          <cell r="IH120">
            <v>0</v>
          </cell>
          <cell r="II120">
            <v>0</v>
          </cell>
          <cell r="IJ120">
            <v>0</v>
          </cell>
          <cell r="IK120">
            <v>0</v>
          </cell>
          <cell r="IL120">
            <v>0</v>
          </cell>
          <cell r="IM120">
            <v>0</v>
          </cell>
          <cell r="IN120">
            <v>0</v>
          </cell>
          <cell r="IO120">
            <v>0</v>
          </cell>
          <cell r="IP120">
            <v>0</v>
          </cell>
          <cell r="IQ120">
            <v>0</v>
          </cell>
          <cell r="IR120">
            <v>0</v>
          </cell>
          <cell r="IS120">
            <v>0</v>
          </cell>
          <cell r="IT120">
            <v>0</v>
          </cell>
          <cell r="IU120">
            <v>0</v>
          </cell>
        </row>
        <row r="121">
          <cell r="A121" t="str">
            <v>UIP IN</v>
          </cell>
          <cell r="B121" t="str">
            <v>Unity Infraprojects</v>
          </cell>
          <cell r="C121" t="str">
            <v>Construction</v>
          </cell>
          <cell r="D121">
            <v>0</v>
          </cell>
          <cell r="E121">
            <v>0</v>
          </cell>
          <cell r="F121">
            <v>0</v>
          </cell>
          <cell r="G121">
            <v>0</v>
          </cell>
          <cell r="H121">
            <v>0</v>
          </cell>
          <cell r="I121">
            <v>0</v>
          </cell>
          <cell r="J121">
            <v>0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1069.2370000000001</v>
          </cell>
          <cell r="T121">
            <v>1075.646</v>
          </cell>
          <cell r="U121">
            <v>1005.86</v>
          </cell>
          <cell r="V121">
            <v>1562.21</v>
          </cell>
          <cell r="W121">
            <v>1791.54</v>
          </cell>
          <cell r="X121">
            <v>1483.069</v>
          </cell>
          <cell r="Y121">
            <v>1529.3999999999999</v>
          </cell>
          <cell r="Z121">
            <v>2316.2800000000002</v>
          </cell>
          <cell r="AA121">
            <v>3173.2</v>
          </cell>
          <cell r="AB121">
            <v>2238.1999999999998</v>
          </cell>
          <cell r="AC121">
            <v>2297.424</v>
          </cell>
          <cell r="AD121">
            <v>2942.009</v>
          </cell>
          <cell r="AE121">
            <v>3845.7270000000003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O121">
            <v>0</v>
          </cell>
          <cell r="AP121">
            <v>0</v>
          </cell>
          <cell r="AQ121">
            <v>0</v>
          </cell>
          <cell r="AR121">
            <v>0</v>
          </cell>
          <cell r="AS121">
            <v>0</v>
          </cell>
          <cell r="AT121">
            <v>0</v>
          </cell>
          <cell r="AU121">
            <v>0</v>
          </cell>
          <cell r="AV121">
            <v>0</v>
          </cell>
          <cell r="AW121">
            <v>0</v>
          </cell>
          <cell r="AX121">
            <v>0</v>
          </cell>
          <cell r="AY121">
            <v>0</v>
          </cell>
          <cell r="AZ121">
            <v>0</v>
          </cell>
          <cell r="BA121">
            <v>0</v>
          </cell>
          <cell r="BB121">
            <v>0</v>
          </cell>
          <cell r="BC121">
            <v>0</v>
          </cell>
          <cell r="BD121">
            <v>0</v>
          </cell>
          <cell r="BE121">
            <v>0</v>
          </cell>
          <cell r="BF121">
            <v>0</v>
          </cell>
          <cell r="BG121">
            <v>0</v>
          </cell>
          <cell r="BH121">
            <v>0</v>
          </cell>
          <cell r="BI121">
            <v>0</v>
          </cell>
          <cell r="BJ121">
            <v>0</v>
          </cell>
          <cell r="BK121">
            <v>0</v>
          </cell>
          <cell r="BL121">
            <v>0</v>
          </cell>
          <cell r="BM121">
            <v>0</v>
          </cell>
          <cell r="BN121">
            <v>0</v>
          </cell>
          <cell r="BO121">
            <v>0</v>
          </cell>
          <cell r="BP121">
            <v>0</v>
          </cell>
          <cell r="BQ121">
            <v>0</v>
          </cell>
          <cell r="BR121">
            <v>0</v>
          </cell>
          <cell r="BS121">
            <v>0</v>
          </cell>
          <cell r="BT121">
            <v>0</v>
          </cell>
          <cell r="BU121">
            <v>0</v>
          </cell>
          <cell r="BV121">
            <v>0</v>
          </cell>
          <cell r="BW121">
            <v>-299.09100000000001</v>
          </cell>
          <cell r="BX121">
            <v>-339.56800000000004</v>
          </cell>
          <cell r="BY121">
            <v>-303.58</v>
          </cell>
          <cell r="BZ121">
            <v>-517.40899999999999</v>
          </cell>
          <cell r="CA121">
            <v>-872.01700000000005</v>
          </cell>
          <cell r="CB121">
            <v>-669</v>
          </cell>
          <cell r="CC121">
            <v>-668.75</v>
          </cell>
          <cell r="CD121">
            <v>-1045.8599999999999</v>
          </cell>
          <cell r="CE121">
            <v>-1384.75</v>
          </cell>
          <cell r="CF121">
            <v>-994.1</v>
          </cell>
          <cell r="CG121">
            <v>-985.69399999999996</v>
          </cell>
          <cell r="CH121">
            <v>-1294.0729999999999</v>
          </cell>
          <cell r="CI121">
            <v>-1701.095</v>
          </cell>
          <cell r="CJ121">
            <v>0</v>
          </cell>
          <cell r="CK121">
            <v>0</v>
          </cell>
          <cell r="CL121">
            <v>0</v>
          </cell>
          <cell r="CM121">
            <v>0</v>
          </cell>
          <cell r="CN121">
            <v>0</v>
          </cell>
          <cell r="CO121">
            <v>0</v>
          </cell>
          <cell r="CP121">
            <v>0</v>
          </cell>
          <cell r="CQ121">
            <v>0</v>
          </cell>
          <cell r="CR121">
            <v>0</v>
          </cell>
          <cell r="CS121">
            <v>0</v>
          </cell>
          <cell r="CT121">
            <v>0</v>
          </cell>
          <cell r="CU121">
            <v>0</v>
          </cell>
          <cell r="CV121">
            <v>0</v>
          </cell>
          <cell r="CW121">
            <v>0</v>
          </cell>
          <cell r="CX121">
            <v>0</v>
          </cell>
          <cell r="CY121">
            <v>0</v>
          </cell>
          <cell r="CZ121">
            <v>0</v>
          </cell>
          <cell r="DA121">
            <v>0</v>
          </cell>
          <cell r="DB121">
            <v>0</v>
          </cell>
          <cell r="DC121">
            <v>0</v>
          </cell>
          <cell r="DD121">
            <v>0</v>
          </cell>
          <cell r="DE121">
            <v>0</v>
          </cell>
          <cell r="DF121">
            <v>0</v>
          </cell>
          <cell r="DG121">
            <v>0</v>
          </cell>
          <cell r="DH121">
            <v>0</v>
          </cell>
          <cell r="DI121">
            <v>0</v>
          </cell>
          <cell r="DJ121">
            <v>0</v>
          </cell>
          <cell r="DK121">
            <v>0</v>
          </cell>
          <cell r="DL121">
            <v>0</v>
          </cell>
          <cell r="DM121">
            <v>0</v>
          </cell>
          <cell r="DN121">
            <v>0</v>
          </cell>
          <cell r="DO121">
            <v>0</v>
          </cell>
          <cell r="DP121">
            <v>0</v>
          </cell>
          <cell r="DQ121">
            <v>0</v>
          </cell>
          <cell r="DR121">
            <v>0</v>
          </cell>
          <cell r="DS121">
            <v>0</v>
          </cell>
          <cell r="DT121">
            <v>0</v>
          </cell>
          <cell r="DU121">
            <v>0</v>
          </cell>
          <cell r="DV121">
            <v>0</v>
          </cell>
          <cell r="DW121">
            <v>0</v>
          </cell>
          <cell r="DX121">
            <v>0</v>
          </cell>
          <cell r="DY121">
            <v>0</v>
          </cell>
          <cell r="DZ121">
            <v>0</v>
          </cell>
          <cell r="EA121">
            <v>0</v>
          </cell>
          <cell r="EB121">
            <v>0</v>
          </cell>
          <cell r="EC121">
            <v>0</v>
          </cell>
          <cell r="ED121">
            <v>0</v>
          </cell>
          <cell r="EE121">
            <v>0</v>
          </cell>
          <cell r="EF121">
            <v>0</v>
          </cell>
          <cell r="EG121">
            <v>0</v>
          </cell>
          <cell r="EH121">
            <v>0</v>
          </cell>
          <cell r="EI121">
            <v>0</v>
          </cell>
          <cell r="EJ121">
            <v>0</v>
          </cell>
          <cell r="EK121">
            <v>0</v>
          </cell>
          <cell r="EL121">
            <v>0</v>
          </cell>
          <cell r="EM121">
            <v>0</v>
          </cell>
          <cell r="EN121">
            <v>0</v>
          </cell>
          <cell r="EO121">
            <v>0</v>
          </cell>
          <cell r="EP121">
            <v>0</v>
          </cell>
          <cell r="EQ121">
            <v>0</v>
          </cell>
          <cell r="ER121">
            <v>0</v>
          </cell>
          <cell r="ES121">
            <v>0</v>
          </cell>
          <cell r="ET121">
            <v>0</v>
          </cell>
          <cell r="EU121">
            <v>0</v>
          </cell>
          <cell r="EV121">
            <v>0</v>
          </cell>
          <cell r="EW121">
            <v>0</v>
          </cell>
          <cell r="EX121">
            <v>0</v>
          </cell>
          <cell r="EY121">
            <v>0</v>
          </cell>
          <cell r="EZ121">
            <v>0</v>
          </cell>
          <cell r="FA121">
            <v>0</v>
          </cell>
          <cell r="FB121">
            <v>0</v>
          </cell>
          <cell r="FC121">
            <v>-26.373000000000001</v>
          </cell>
          <cell r="FD121">
            <v>-24.667000000000002</v>
          </cell>
          <cell r="FE121">
            <v>-29.774999999999999</v>
          </cell>
          <cell r="FF121">
            <v>-40.421999999999997</v>
          </cell>
          <cell r="FG121">
            <v>-59.892000000000003</v>
          </cell>
          <cell r="FH121">
            <v>-45.456000000000003</v>
          </cell>
          <cell r="FI121">
            <v>-49.14</v>
          </cell>
          <cell r="FJ121">
            <v>-79.59</v>
          </cell>
          <cell r="FK121">
            <v>-91.15</v>
          </cell>
          <cell r="FL121">
            <v>-89</v>
          </cell>
          <cell r="FM121">
            <v>-92.025000000000006</v>
          </cell>
          <cell r="FN121">
            <v>-93.156000000000006</v>
          </cell>
          <cell r="FO121">
            <v>-158.72999999999999</v>
          </cell>
          <cell r="FP121">
            <v>0</v>
          </cell>
          <cell r="FQ121">
            <v>0</v>
          </cell>
          <cell r="FR121">
            <v>0</v>
          </cell>
          <cell r="FS121">
            <v>0</v>
          </cell>
          <cell r="FT121">
            <v>0</v>
          </cell>
          <cell r="FU121">
            <v>0</v>
          </cell>
          <cell r="FV121">
            <v>0</v>
          </cell>
          <cell r="FW121">
            <v>0</v>
          </cell>
          <cell r="FX121">
            <v>0</v>
          </cell>
          <cell r="FY121">
            <v>0</v>
          </cell>
          <cell r="FZ121">
            <v>0</v>
          </cell>
          <cell r="GA121">
            <v>0</v>
          </cell>
          <cell r="GB121">
            <v>0</v>
          </cell>
          <cell r="GC121">
            <v>0</v>
          </cell>
          <cell r="GD121">
            <v>0</v>
          </cell>
          <cell r="GE121">
            <v>-600.83500000000004</v>
          </cell>
          <cell r="GF121">
            <v>-570.27700000000004</v>
          </cell>
          <cell r="GG121">
            <v>-546.64700000000005</v>
          </cell>
          <cell r="GH121">
            <v>-783.51200000000006</v>
          </cell>
          <cell r="GI121">
            <v>-653.59500000000003</v>
          </cell>
          <cell r="GJ121">
            <v>-583.75400000000002</v>
          </cell>
          <cell r="GK121">
            <v>-606.7299999999999</v>
          </cell>
          <cell r="GL121">
            <v>-874.55</v>
          </cell>
          <cell r="GM121">
            <v>-1334.6699999999998</v>
          </cell>
          <cell r="GN121">
            <v>-871.30000000000007</v>
          </cell>
          <cell r="GO121">
            <v>-922.63099999999997</v>
          </cell>
          <cell r="GP121">
            <v>-1196.6789999999999</v>
          </cell>
          <cell r="GQ121">
            <v>-1481.7930000000001</v>
          </cell>
          <cell r="GR121">
            <v>0</v>
          </cell>
          <cell r="GS121">
            <v>0</v>
          </cell>
          <cell r="GT121">
            <v>0</v>
          </cell>
          <cell r="GU121">
            <v>0</v>
          </cell>
          <cell r="GV121">
            <v>0</v>
          </cell>
          <cell r="GW121">
            <v>0</v>
          </cell>
          <cell r="GX121">
            <v>0</v>
          </cell>
          <cell r="GY121">
            <v>0</v>
          </cell>
          <cell r="GZ121">
            <v>0</v>
          </cell>
          <cell r="HA121">
            <v>0</v>
          </cell>
          <cell r="HB121">
            <v>0</v>
          </cell>
          <cell r="HC121">
            <v>0</v>
          </cell>
          <cell r="HD121">
            <v>0</v>
          </cell>
          <cell r="HE121">
            <v>0</v>
          </cell>
          <cell r="HF121">
            <v>0</v>
          </cell>
          <cell r="HG121">
            <v>-12.58</v>
          </cell>
          <cell r="HH121">
            <v>-10.88</v>
          </cell>
          <cell r="HI121">
            <v>-12.03</v>
          </cell>
          <cell r="HJ121">
            <v>-21.63</v>
          </cell>
          <cell r="HK121">
            <v>-9.9700000000000006</v>
          </cell>
          <cell r="HL121">
            <v>-15.500999999999999</v>
          </cell>
          <cell r="HM121">
            <v>-16.829999999999998</v>
          </cell>
          <cell r="HN121">
            <v>-18.329999999999998</v>
          </cell>
          <cell r="HO121">
            <v>-22.36</v>
          </cell>
          <cell r="HP121">
            <v>-24.9</v>
          </cell>
          <cell r="HQ121">
            <v>-27.324000000000002</v>
          </cell>
          <cell r="HR121">
            <v>-38.411999999999999</v>
          </cell>
          <cell r="HS121">
            <v>-68.471999999999994</v>
          </cell>
          <cell r="HT121">
            <v>0</v>
          </cell>
          <cell r="HU121">
            <v>0</v>
          </cell>
          <cell r="HV121">
            <v>0</v>
          </cell>
          <cell r="HW121">
            <v>0</v>
          </cell>
          <cell r="HX121">
            <v>0</v>
          </cell>
          <cell r="HY121">
            <v>0</v>
          </cell>
          <cell r="HZ121">
            <v>0</v>
          </cell>
          <cell r="IA121">
            <v>0</v>
          </cell>
          <cell r="IB121">
            <v>0</v>
          </cell>
          <cell r="IC121">
            <v>0</v>
          </cell>
          <cell r="ID121">
            <v>0</v>
          </cell>
          <cell r="IE121">
            <v>0</v>
          </cell>
          <cell r="IF121">
            <v>0</v>
          </cell>
          <cell r="IG121">
            <v>0</v>
          </cell>
          <cell r="IH121">
            <v>0</v>
          </cell>
          <cell r="II121">
            <v>0</v>
          </cell>
          <cell r="IJ121">
            <v>0</v>
          </cell>
          <cell r="IK121">
            <v>0</v>
          </cell>
          <cell r="IL121">
            <v>0</v>
          </cell>
          <cell r="IM121">
            <v>0</v>
          </cell>
          <cell r="IN121">
            <v>0</v>
          </cell>
          <cell r="IO121">
            <v>0</v>
          </cell>
          <cell r="IP121">
            <v>0</v>
          </cell>
          <cell r="IQ121">
            <v>0</v>
          </cell>
          <cell r="IR121">
            <v>0</v>
          </cell>
          <cell r="IS121">
            <v>0</v>
          </cell>
          <cell r="IT121">
            <v>0</v>
          </cell>
          <cell r="IU121">
            <v>0</v>
          </cell>
        </row>
        <row r="122">
          <cell r="A122" t="str">
            <v>VPUL IN</v>
          </cell>
          <cell r="B122" t="str">
            <v>Vipul</v>
          </cell>
          <cell r="C122" t="str">
            <v>Real Estate</v>
          </cell>
          <cell r="D122">
            <v>0</v>
          </cell>
          <cell r="E122">
            <v>0</v>
          </cell>
          <cell r="F122">
            <v>0</v>
          </cell>
          <cell r="G122">
            <v>0</v>
          </cell>
          <cell r="H122">
            <v>0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M122">
            <v>0</v>
          </cell>
          <cell r="N122">
            <v>0</v>
          </cell>
          <cell r="O122">
            <v>568.63</v>
          </cell>
          <cell r="P122">
            <v>168.85</v>
          </cell>
          <cell r="Q122">
            <v>171</v>
          </cell>
          <cell r="R122">
            <v>604.76</v>
          </cell>
          <cell r="S122">
            <v>504.94</v>
          </cell>
          <cell r="T122">
            <v>287.02</v>
          </cell>
          <cell r="U122">
            <v>485.25</v>
          </cell>
          <cell r="V122">
            <v>672.11</v>
          </cell>
          <cell r="W122">
            <v>542.87</v>
          </cell>
          <cell r="X122">
            <v>774.9</v>
          </cell>
          <cell r="Y122">
            <v>499.23500000000001</v>
          </cell>
          <cell r="Z122">
            <v>779.11</v>
          </cell>
          <cell r="AA122">
            <v>810.73199999999997</v>
          </cell>
          <cell r="AB122">
            <v>805.221</v>
          </cell>
          <cell r="AC122">
            <v>811.81700000000001</v>
          </cell>
          <cell r="AD122">
            <v>507.94099999999997</v>
          </cell>
          <cell r="AE122">
            <v>878.65099999999995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O122">
            <v>0</v>
          </cell>
          <cell r="AP122">
            <v>0</v>
          </cell>
          <cell r="AQ122">
            <v>0</v>
          </cell>
          <cell r="AR122">
            <v>0</v>
          </cell>
          <cell r="AS122">
            <v>0</v>
          </cell>
          <cell r="AT122">
            <v>0</v>
          </cell>
          <cell r="AU122">
            <v>0</v>
          </cell>
          <cell r="AV122">
            <v>0</v>
          </cell>
          <cell r="AW122">
            <v>0</v>
          </cell>
          <cell r="AX122">
            <v>0</v>
          </cell>
          <cell r="AY122">
            <v>0</v>
          </cell>
          <cell r="AZ122">
            <v>0</v>
          </cell>
          <cell r="BA122">
            <v>0</v>
          </cell>
          <cell r="BB122">
            <v>0</v>
          </cell>
          <cell r="BC122">
            <v>0</v>
          </cell>
          <cell r="BD122">
            <v>0</v>
          </cell>
          <cell r="BE122">
            <v>0</v>
          </cell>
          <cell r="BF122">
            <v>0</v>
          </cell>
          <cell r="BG122">
            <v>0</v>
          </cell>
          <cell r="BH122">
            <v>0</v>
          </cell>
          <cell r="BI122">
            <v>0</v>
          </cell>
          <cell r="BJ122">
            <v>0</v>
          </cell>
          <cell r="BK122">
            <v>0</v>
          </cell>
          <cell r="BL122">
            <v>0</v>
          </cell>
          <cell r="BM122">
            <v>0</v>
          </cell>
          <cell r="BN122">
            <v>0</v>
          </cell>
          <cell r="BO122">
            <v>0</v>
          </cell>
          <cell r="BP122">
            <v>0</v>
          </cell>
          <cell r="BQ122">
            <v>0</v>
          </cell>
          <cell r="BR122">
            <v>0</v>
          </cell>
          <cell r="BS122">
            <v>-272.51600000000002</v>
          </cell>
          <cell r="BT122">
            <v>-275.95</v>
          </cell>
          <cell r="BU122">
            <v>-259.44499999999999</v>
          </cell>
          <cell r="BV122">
            <v>-530.54200000000003</v>
          </cell>
          <cell r="BW122">
            <v>-1153.299</v>
          </cell>
          <cell r="BX122">
            <v>-906.46799999999996</v>
          </cell>
          <cell r="BY122">
            <v>-592.90899999999999</v>
          </cell>
          <cell r="BZ122">
            <v>-361.24400000000003</v>
          </cell>
          <cell r="CA122">
            <v>-949.88400000000001</v>
          </cell>
          <cell r="CB122">
            <v>-1478.057</v>
          </cell>
          <cell r="CC122">
            <v>-592.4</v>
          </cell>
          <cell r="CD122">
            <v>-486.15</v>
          </cell>
          <cell r="CE122">
            <v>-494.23500000000001</v>
          </cell>
          <cell r="CF122">
            <v>-704.33900000000006</v>
          </cell>
          <cell r="CG122">
            <v>-372.84899999999999</v>
          </cell>
          <cell r="CH122">
            <v>-511.803</v>
          </cell>
          <cell r="CI122">
            <v>-157.19200000000001</v>
          </cell>
          <cell r="CJ122">
            <v>0</v>
          </cell>
          <cell r="CK122">
            <v>0</v>
          </cell>
          <cell r="CL122">
            <v>0</v>
          </cell>
          <cell r="CM122">
            <v>0</v>
          </cell>
          <cell r="CN122">
            <v>0</v>
          </cell>
          <cell r="CO122">
            <v>0</v>
          </cell>
          <cell r="CP122">
            <v>0</v>
          </cell>
          <cell r="CQ122">
            <v>0</v>
          </cell>
          <cell r="CR122">
            <v>0</v>
          </cell>
          <cell r="CS122">
            <v>0</v>
          </cell>
          <cell r="CT122">
            <v>0</v>
          </cell>
          <cell r="CU122">
            <v>-269.75799999999998</v>
          </cell>
          <cell r="CV122">
            <v>128.19800000000001</v>
          </cell>
          <cell r="CW122">
            <v>121.947</v>
          </cell>
          <cell r="CX122">
            <v>-28.428000000000001</v>
          </cell>
          <cell r="CY122">
            <v>764.85500000000002</v>
          </cell>
          <cell r="CZ122">
            <v>663.88400000000001</v>
          </cell>
          <cell r="DA122">
            <v>226.49600000000001</v>
          </cell>
          <cell r="DB122">
            <v>61.808</v>
          </cell>
          <cell r="DC122">
            <v>678.38499999999999</v>
          </cell>
          <cell r="DD122">
            <v>845.20799999999997</v>
          </cell>
          <cell r="DE122">
            <v>226.5</v>
          </cell>
          <cell r="DF122">
            <v>-31.53</v>
          </cell>
          <cell r="DG122">
            <v>-20.356999999999999</v>
          </cell>
          <cell r="DH122">
            <v>98.227000000000004</v>
          </cell>
          <cell r="DI122">
            <v>-260.72300000000001</v>
          </cell>
          <cell r="DJ122">
            <v>141.101</v>
          </cell>
          <cell r="DK122">
            <v>-557.88</v>
          </cell>
          <cell r="DL122">
            <v>0</v>
          </cell>
          <cell r="DM122">
            <v>0</v>
          </cell>
          <cell r="DN122">
            <v>0</v>
          </cell>
          <cell r="DO122">
            <v>0</v>
          </cell>
          <cell r="DP122">
            <v>0</v>
          </cell>
          <cell r="DQ122">
            <v>0</v>
          </cell>
          <cell r="DR122">
            <v>0</v>
          </cell>
          <cell r="DS122">
            <v>0</v>
          </cell>
          <cell r="DT122">
            <v>0</v>
          </cell>
          <cell r="DU122">
            <v>0</v>
          </cell>
          <cell r="DV122">
            <v>0</v>
          </cell>
          <cell r="DW122">
            <v>0</v>
          </cell>
          <cell r="DX122">
            <v>0</v>
          </cell>
          <cell r="DY122">
            <v>0</v>
          </cell>
          <cell r="DZ122">
            <v>0</v>
          </cell>
          <cell r="EA122">
            <v>0</v>
          </cell>
          <cell r="EB122">
            <v>0</v>
          </cell>
          <cell r="EC122">
            <v>0</v>
          </cell>
          <cell r="ED122">
            <v>0</v>
          </cell>
          <cell r="EE122">
            <v>0</v>
          </cell>
          <cell r="EF122">
            <v>0</v>
          </cell>
          <cell r="EG122">
            <v>0</v>
          </cell>
          <cell r="EH122">
            <v>0</v>
          </cell>
          <cell r="EI122">
            <v>0</v>
          </cell>
          <cell r="EJ122">
            <v>0</v>
          </cell>
          <cell r="EK122">
            <v>0</v>
          </cell>
          <cell r="EL122">
            <v>0</v>
          </cell>
          <cell r="EM122">
            <v>0</v>
          </cell>
          <cell r="EN122">
            <v>0</v>
          </cell>
          <cell r="EO122">
            <v>0</v>
          </cell>
          <cell r="EP122">
            <v>0</v>
          </cell>
          <cell r="EQ122">
            <v>0</v>
          </cell>
          <cell r="ER122">
            <v>0</v>
          </cell>
          <cell r="ES122">
            <v>0</v>
          </cell>
          <cell r="ET122">
            <v>0</v>
          </cell>
          <cell r="EU122">
            <v>0</v>
          </cell>
          <cell r="EV122">
            <v>0</v>
          </cell>
          <cell r="EW122">
            <v>0</v>
          </cell>
          <cell r="EX122">
            <v>0</v>
          </cell>
          <cell r="EY122">
            <v>-7.5039999999999996</v>
          </cell>
          <cell r="EZ122">
            <v>-8.6029999999999998</v>
          </cell>
          <cell r="FA122">
            <v>-9.407</v>
          </cell>
          <cell r="FB122">
            <v>-7.8719999999999999</v>
          </cell>
          <cell r="FC122">
            <v>-14.86</v>
          </cell>
          <cell r="FD122">
            <v>-12.37</v>
          </cell>
          <cell r="FE122">
            <v>-18.722000000000001</v>
          </cell>
          <cell r="FF122">
            <v>-25.481999999999999</v>
          </cell>
          <cell r="FG122">
            <v>-23.378</v>
          </cell>
          <cell r="FH122">
            <v>-26.375</v>
          </cell>
          <cell r="FI122">
            <v>-18</v>
          </cell>
          <cell r="FJ122">
            <v>-28.19</v>
          </cell>
          <cell r="FK122">
            <v>-27.786000000000001</v>
          </cell>
          <cell r="FL122">
            <v>-30.556000000000001</v>
          </cell>
          <cell r="FM122">
            <v>-30.925000000000001</v>
          </cell>
          <cell r="FN122">
            <v>-28.896000000000001</v>
          </cell>
          <cell r="FO122">
            <v>-27.783999999999999</v>
          </cell>
          <cell r="FP122">
            <v>0</v>
          </cell>
          <cell r="FQ122">
            <v>0</v>
          </cell>
          <cell r="FR122">
            <v>0</v>
          </cell>
          <cell r="FS122">
            <v>0</v>
          </cell>
          <cell r="FT122">
            <v>0</v>
          </cell>
          <cell r="FU122">
            <v>0</v>
          </cell>
          <cell r="FV122">
            <v>0</v>
          </cell>
          <cell r="FW122">
            <v>0</v>
          </cell>
          <cell r="FX122">
            <v>0</v>
          </cell>
          <cell r="FY122">
            <v>0</v>
          </cell>
          <cell r="FZ122">
            <v>0</v>
          </cell>
          <cell r="GA122">
            <v>-5.319</v>
          </cell>
          <cell r="GB122">
            <v>-6.1559999999999997</v>
          </cell>
          <cell r="GC122">
            <v>-11.041</v>
          </cell>
          <cell r="GD122">
            <v>-8.8460000000000001</v>
          </cell>
          <cell r="GE122">
            <v>-6.3136000000000001</v>
          </cell>
          <cell r="GF122">
            <v>-7.67</v>
          </cell>
          <cell r="GG122">
            <v>-14.43</v>
          </cell>
          <cell r="GH122">
            <v>-13.141</v>
          </cell>
          <cell r="GI122">
            <v>-25.888999999999999</v>
          </cell>
          <cell r="GJ122">
            <v>-14.882</v>
          </cell>
          <cell r="GK122">
            <v>-14.2</v>
          </cell>
          <cell r="GL122">
            <v>-18.61</v>
          </cell>
          <cell r="GM122">
            <v>-69.385999999999996</v>
          </cell>
          <cell r="GN122">
            <v>-17.741</v>
          </cell>
          <cell r="GO122">
            <v>-24.629000000000001</v>
          </cell>
          <cell r="GP122">
            <v>-14.609</v>
          </cell>
          <cell r="GQ122">
            <v>-43.332000000000001</v>
          </cell>
          <cell r="GR122">
            <v>0</v>
          </cell>
          <cell r="GS122">
            <v>0</v>
          </cell>
          <cell r="GT122">
            <v>0</v>
          </cell>
          <cell r="GU122">
            <v>0</v>
          </cell>
          <cell r="GV122">
            <v>0</v>
          </cell>
          <cell r="GW122">
            <v>0</v>
          </cell>
          <cell r="GX122">
            <v>0</v>
          </cell>
          <cell r="GY122">
            <v>0</v>
          </cell>
          <cell r="GZ122">
            <v>0</v>
          </cell>
          <cell r="HA122">
            <v>0</v>
          </cell>
          <cell r="HB122">
            <v>0</v>
          </cell>
          <cell r="HC122">
            <v>-1.1599999999999999</v>
          </cell>
          <cell r="HD122">
            <v>-1.26</v>
          </cell>
          <cell r="HE122">
            <v>-1.37</v>
          </cell>
          <cell r="HF122">
            <v>-1.47</v>
          </cell>
          <cell r="HG122">
            <v>-3.39</v>
          </cell>
          <cell r="HH122">
            <v>-1.41</v>
          </cell>
          <cell r="HI122">
            <v>-1.56</v>
          </cell>
          <cell r="HJ122">
            <v>-1.68</v>
          </cell>
          <cell r="HK122">
            <v>-1.98</v>
          </cell>
          <cell r="HL122">
            <v>-1.77</v>
          </cell>
          <cell r="HM122">
            <v>-1.5629999999999999</v>
          </cell>
          <cell r="HN122">
            <v>-1.8</v>
          </cell>
          <cell r="HO122">
            <v>-5.9550000000000001</v>
          </cell>
          <cell r="HP122">
            <v>-3.109</v>
          </cell>
          <cell r="HQ122">
            <v>-0.17499999999999999</v>
          </cell>
          <cell r="HR122">
            <v>-1.859</v>
          </cell>
          <cell r="HS122">
            <v>-10.003</v>
          </cell>
          <cell r="HT122">
            <v>0</v>
          </cell>
          <cell r="HU122">
            <v>0</v>
          </cell>
          <cell r="HV122">
            <v>0</v>
          </cell>
          <cell r="HW122">
            <v>0</v>
          </cell>
          <cell r="HX122">
            <v>0</v>
          </cell>
          <cell r="HY122">
            <v>0</v>
          </cell>
          <cell r="HZ122">
            <v>0</v>
          </cell>
          <cell r="IA122">
            <v>0</v>
          </cell>
          <cell r="IB122">
            <v>0</v>
          </cell>
          <cell r="IC122">
            <v>0</v>
          </cell>
          <cell r="ID122">
            <v>0</v>
          </cell>
          <cell r="IE122">
            <v>0</v>
          </cell>
          <cell r="IF122">
            <v>0</v>
          </cell>
          <cell r="IG122">
            <v>0</v>
          </cell>
          <cell r="IH122">
            <v>0</v>
          </cell>
          <cell r="II122">
            <v>0</v>
          </cell>
          <cell r="IJ122">
            <v>0</v>
          </cell>
          <cell r="IK122">
            <v>0</v>
          </cell>
          <cell r="IL122">
            <v>0</v>
          </cell>
          <cell r="IM122">
            <v>0</v>
          </cell>
          <cell r="IN122">
            <v>0</v>
          </cell>
          <cell r="IO122">
            <v>0</v>
          </cell>
          <cell r="IP122">
            <v>0</v>
          </cell>
          <cell r="IQ122">
            <v>0</v>
          </cell>
          <cell r="IR122">
            <v>0</v>
          </cell>
          <cell r="IS122">
            <v>0</v>
          </cell>
          <cell r="IT122">
            <v>0</v>
          </cell>
          <cell r="IU122">
            <v>0</v>
          </cell>
        </row>
        <row r="123">
          <cell r="A123" t="str">
            <v>Engineering &amp; Capital Goods</v>
          </cell>
          <cell r="B123" t="str">
            <v>Engineering &amp; Capital Goods</v>
          </cell>
        </row>
        <row r="124">
          <cell r="A124" t="str">
            <v>ABB IN</v>
          </cell>
          <cell r="B124" t="str">
            <v>ABB India</v>
          </cell>
          <cell r="C124" t="str">
            <v>Engineering &amp; Capital Goods</v>
          </cell>
          <cell r="D124">
            <v>2848.5</v>
          </cell>
          <cell r="E124">
            <v>2760.6</v>
          </cell>
          <cell r="F124">
            <v>3737.2</v>
          </cell>
          <cell r="G124">
            <v>2836.7</v>
          </cell>
          <cell r="H124">
            <v>3303.0549999999998</v>
          </cell>
          <cell r="I124">
            <v>3372.2510000000002</v>
          </cell>
          <cell r="J124">
            <v>5171.4930000000004</v>
          </cell>
          <cell r="K124">
            <v>4413.6469999999999</v>
          </cell>
          <cell r="L124">
            <v>5174.2700000000004</v>
          </cell>
          <cell r="M124">
            <v>5594.75</v>
          </cell>
          <cell r="N124">
            <v>7455.55</v>
          </cell>
          <cell r="O124">
            <v>6076.71</v>
          </cell>
          <cell r="P124">
            <v>6589.12</v>
          </cell>
          <cell r="Q124">
            <v>7107.47</v>
          </cell>
          <cell r="R124">
            <v>9857.2279999999992</v>
          </cell>
          <cell r="S124">
            <v>8029.1279999999997</v>
          </cell>
          <cell r="T124">
            <v>9742.2099999999991</v>
          </cell>
          <cell r="U124">
            <v>10705.6</v>
          </cell>
          <cell r="V124">
            <v>14263.153</v>
          </cell>
          <cell r="W124">
            <v>13124.44</v>
          </cell>
          <cell r="X124">
            <v>14008.754000000001</v>
          </cell>
          <cell r="Y124">
            <v>13775.48</v>
          </cell>
          <cell r="Z124">
            <v>18394.45</v>
          </cell>
          <cell r="AA124">
            <v>15352.92</v>
          </cell>
          <cell r="AB124">
            <v>16162.95</v>
          </cell>
          <cell r="AC124">
            <v>15191.062</v>
          </cell>
          <cell r="AD124">
            <v>21663.381000000001</v>
          </cell>
          <cell r="AE124">
            <v>13931.422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O124">
            <v>0</v>
          </cell>
          <cell r="AP124">
            <v>0</v>
          </cell>
          <cell r="AQ124">
            <v>0</v>
          </cell>
          <cell r="AR124">
            <v>0</v>
          </cell>
          <cell r="AS124">
            <v>0</v>
          </cell>
          <cell r="AT124">
            <v>0</v>
          </cell>
          <cell r="AU124">
            <v>0</v>
          </cell>
          <cell r="AV124">
            <v>0</v>
          </cell>
          <cell r="AW124">
            <v>0</v>
          </cell>
          <cell r="AX124">
            <v>0</v>
          </cell>
          <cell r="AY124">
            <v>0</v>
          </cell>
          <cell r="AZ124">
            <v>0</v>
          </cell>
          <cell r="BA124">
            <v>0</v>
          </cell>
          <cell r="BB124">
            <v>0</v>
          </cell>
          <cell r="BC124">
            <v>0</v>
          </cell>
          <cell r="BD124">
            <v>0</v>
          </cell>
          <cell r="BE124">
            <v>0</v>
          </cell>
          <cell r="BF124">
            <v>0</v>
          </cell>
          <cell r="BG124">
            <v>0</v>
          </cell>
          <cell r="BH124">
            <v>-1849.8000000000004</v>
          </cell>
          <cell r="BI124">
            <v>-1848.3000000000002</v>
          </cell>
          <cell r="BJ124">
            <v>-2404.9450000000002</v>
          </cell>
          <cell r="BK124">
            <v>-2039.8519999999999</v>
          </cell>
          <cell r="BL124">
            <v>-2252.067</v>
          </cell>
          <cell r="BM124">
            <v>-2404.808</v>
          </cell>
          <cell r="BN124">
            <v>-3570.9809999999998</v>
          </cell>
          <cell r="BO124">
            <v>-3272.12</v>
          </cell>
          <cell r="BP124">
            <v>-3702.165</v>
          </cell>
          <cell r="BQ124">
            <v>-4161.8139999999994</v>
          </cell>
          <cell r="BR124">
            <v>-5411.19</v>
          </cell>
          <cell r="BS124">
            <v>-4582.3620000000001</v>
          </cell>
          <cell r="BT124">
            <v>-4767.5720000000001</v>
          </cell>
          <cell r="BU124">
            <v>-4945.9439999999995</v>
          </cell>
          <cell r="BV124">
            <v>-7015.5</v>
          </cell>
          <cell r="BW124">
            <v>-5867.848</v>
          </cell>
          <cell r="BX124">
            <v>-7203.8139999999994</v>
          </cell>
          <cell r="BY124">
            <v>-7871.6950000000006</v>
          </cell>
          <cell r="BZ124">
            <v>-10502.136</v>
          </cell>
          <cell r="CA124">
            <v>-9750.732</v>
          </cell>
          <cell r="CB124">
            <v>-9996.1259999999984</v>
          </cell>
          <cell r="CC124">
            <v>-9930.8299999999981</v>
          </cell>
          <cell r="CD124">
            <v>-13242.652</v>
          </cell>
          <cell r="CE124">
            <v>-11028.91</v>
          </cell>
          <cell r="CF124">
            <v>-11537.629000000001</v>
          </cell>
          <cell r="CG124">
            <v>-11110.196</v>
          </cell>
          <cell r="CH124">
            <v>-15827.439999999999</v>
          </cell>
          <cell r="CI124">
            <v>-9762.223</v>
          </cell>
          <cell r="CJ124">
            <v>0</v>
          </cell>
          <cell r="CK124">
            <v>0</v>
          </cell>
          <cell r="CL124">
            <v>0</v>
          </cell>
          <cell r="CM124">
            <v>0</v>
          </cell>
          <cell r="CN124">
            <v>0</v>
          </cell>
          <cell r="CO124">
            <v>0</v>
          </cell>
          <cell r="CP124">
            <v>0</v>
          </cell>
          <cell r="CQ124">
            <v>0</v>
          </cell>
          <cell r="CR124">
            <v>0</v>
          </cell>
          <cell r="CS124">
            <v>0</v>
          </cell>
          <cell r="CT124">
            <v>0</v>
          </cell>
          <cell r="CU124">
            <v>0</v>
          </cell>
          <cell r="CV124">
            <v>0</v>
          </cell>
          <cell r="CW124">
            <v>0</v>
          </cell>
          <cell r="CX124">
            <v>0</v>
          </cell>
          <cell r="CY124">
            <v>0</v>
          </cell>
          <cell r="CZ124">
            <v>0</v>
          </cell>
          <cell r="DA124">
            <v>0</v>
          </cell>
          <cell r="DB124">
            <v>0</v>
          </cell>
          <cell r="DC124">
            <v>0</v>
          </cell>
          <cell r="DD124">
            <v>0</v>
          </cell>
          <cell r="DE124">
            <v>0</v>
          </cell>
          <cell r="DF124">
            <v>0</v>
          </cell>
          <cell r="DG124">
            <v>0</v>
          </cell>
          <cell r="DH124">
            <v>0</v>
          </cell>
          <cell r="DI124">
            <v>0</v>
          </cell>
          <cell r="DJ124">
            <v>0</v>
          </cell>
          <cell r="DK124">
            <v>0</v>
          </cell>
          <cell r="DL124">
            <v>0</v>
          </cell>
          <cell r="DM124">
            <v>0</v>
          </cell>
          <cell r="DN124">
            <v>0</v>
          </cell>
          <cell r="DO124">
            <v>0</v>
          </cell>
          <cell r="DP124">
            <v>0</v>
          </cell>
          <cell r="DQ124">
            <v>0</v>
          </cell>
          <cell r="DR124">
            <v>0</v>
          </cell>
          <cell r="DS124">
            <v>0</v>
          </cell>
          <cell r="DT124">
            <v>0</v>
          </cell>
          <cell r="DU124">
            <v>0</v>
          </cell>
          <cell r="DV124">
            <v>0</v>
          </cell>
          <cell r="DW124">
            <v>0</v>
          </cell>
          <cell r="DX124">
            <v>0</v>
          </cell>
          <cell r="DY124">
            <v>0</v>
          </cell>
          <cell r="DZ124">
            <v>0</v>
          </cell>
          <cell r="EA124">
            <v>0</v>
          </cell>
          <cell r="EB124">
            <v>0</v>
          </cell>
          <cell r="EC124">
            <v>0</v>
          </cell>
          <cell r="ED124">
            <v>0</v>
          </cell>
          <cell r="EE124">
            <v>0</v>
          </cell>
          <cell r="EF124">
            <v>0</v>
          </cell>
          <cell r="EG124">
            <v>0</v>
          </cell>
          <cell r="EH124">
            <v>0</v>
          </cell>
          <cell r="EI124">
            <v>0</v>
          </cell>
          <cell r="EJ124">
            <v>0</v>
          </cell>
          <cell r="EK124">
            <v>0</v>
          </cell>
          <cell r="EL124">
            <v>0</v>
          </cell>
          <cell r="EM124">
            <v>0</v>
          </cell>
          <cell r="EN124">
            <v>-310.2</v>
          </cell>
          <cell r="EO124">
            <v>-289.7</v>
          </cell>
          <cell r="EP124">
            <v>-296.35300000000001</v>
          </cell>
          <cell r="EQ124">
            <v>-290.3</v>
          </cell>
          <cell r="ER124">
            <v>-300.26100000000002</v>
          </cell>
          <cell r="ES124">
            <v>-282.23599999999999</v>
          </cell>
          <cell r="ET124">
            <v>-288.47300000000001</v>
          </cell>
          <cell r="EU124">
            <v>-296.88200000000001</v>
          </cell>
          <cell r="EV124">
            <v>-348.90699999999998</v>
          </cell>
          <cell r="EW124">
            <v>-348.04399999999998</v>
          </cell>
          <cell r="EX124">
            <v>-366.66699999999997</v>
          </cell>
          <cell r="EY124">
            <v>-396.38400000000001</v>
          </cell>
          <cell r="EZ124">
            <v>-423.49200000000002</v>
          </cell>
          <cell r="FA124">
            <v>-471.06599999999997</v>
          </cell>
          <cell r="FB124">
            <v>-492.88799999999998</v>
          </cell>
          <cell r="FC124">
            <v>-555.11099999999999</v>
          </cell>
          <cell r="FD124">
            <v>-597.16</v>
          </cell>
          <cell r="FE124">
            <v>-604.56600000000003</v>
          </cell>
          <cell r="FF124">
            <v>-657.34900000000005</v>
          </cell>
          <cell r="FG124">
            <v>-698.03099999999995</v>
          </cell>
          <cell r="FH124">
            <v>-789.70100000000002</v>
          </cell>
          <cell r="FI124">
            <v>-787.81</v>
          </cell>
          <cell r="FJ124">
            <v>-785.14400000000001</v>
          </cell>
          <cell r="FK124">
            <v>-969.48</v>
          </cell>
          <cell r="FL124">
            <v>-1015.042</v>
          </cell>
          <cell r="FM124">
            <v>-1017.982</v>
          </cell>
          <cell r="FN124">
            <v>-1013.922</v>
          </cell>
          <cell r="FO124">
            <v>-885.65</v>
          </cell>
          <cell r="FP124">
            <v>-428.8</v>
          </cell>
          <cell r="FQ124">
            <v>-390.6</v>
          </cell>
          <cell r="FR124">
            <v>-466.96499999999997</v>
          </cell>
          <cell r="FS124">
            <v>-394.8</v>
          </cell>
          <cell r="FT124">
            <v>-454.55900000000003</v>
          </cell>
          <cell r="FU124">
            <v>-417.05200000000002</v>
          </cell>
          <cell r="FV124">
            <v>-612.25400000000002</v>
          </cell>
          <cell r="FW124">
            <v>-608.83600000000001</v>
          </cell>
          <cell r="FX124">
            <v>-683.34299999999996</v>
          </cell>
          <cell r="FY124">
            <v>-684.32100000000003</v>
          </cell>
          <cell r="FZ124">
            <v>-671.447</v>
          </cell>
          <cell r="GA124">
            <v>-726.70299999999997</v>
          </cell>
          <cell r="GB124">
            <v>-793.94299999999998</v>
          </cell>
          <cell r="GC124">
            <v>-875.65499999999997</v>
          </cell>
          <cell r="GD124">
            <v>-957.3</v>
          </cell>
          <cell r="GE124">
            <v>-911.64599999999996</v>
          </cell>
          <cell r="GF124">
            <v>-921.19299999999998</v>
          </cell>
          <cell r="GG124">
            <v>-1123.5830000000001</v>
          </cell>
          <cell r="GH124">
            <v>-1156.931</v>
          </cell>
          <cell r="GI124">
            <v>-1393.848</v>
          </cell>
          <cell r="GJ124">
            <v>-1584.8520000000001</v>
          </cell>
          <cell r="GK124">
            <v>-1332.8</v>
          </cell>
          <cell r="GL124">
            <v>-1740.4090000000001</v>
          </cell>
          <cell r="GM124">
            <v>-1627.17</v>
          </cell>
          <cell r="GN124">
            <v>-1708.462</v>
          </cell>
          <cell r="GO124">
            <v>-1714.6189999999999</v>
          </cell>
          <cell r="GP124">
            <v>-2142.2260000000001</v>
          </cell>
          <cell r="GQ124">
            <v>-2012.0840000000001</v>
          </cell>
          <cell r="GR124">
            <v>-45.7</v>
          </cell>
          <cell r="GS124">
            <v>-44.1</v>
          </cell>
          <cell r="GT124">
            <v>-49.35</v>
          </cell>
          <cell r="GU124">
            <v>-44.4</v>
          </cell>
          <cell r="GV124">
            <v>-44.688000000000002</v>
          </cell>
          <cell r="GW124">
            <v>-46.290999999999997</v>
          </cell>
          <cell r="GX124">
            <v>-48.969000000000001</v>
          </cell>
          <cell r="GY124">
            <v>-47.844000000000001</v>
          </cell>
          <cell r="GZ124">
            <v>-50.2</v>
          </cell>
          <cell r="HA124">
            <v>-51.13</v>
          </cell>
          <cell r="HB124">
            <v>-54.42</v>
          </cell>
          <cell r="HC124">
            <v>-54.54</v>
          </cell>
          <cell r="HD124">
            <v>-56.23</v>
          </cell>
          <cell r="HE124">
            <v>-58.66</v>
          </cell>
          <cell r="HF124">
            <v>-61.978000000000002</v>
          </cell>
          <cell r="HG124">
            <v>-62.06</v>
          </cell>
          <cell r="HH124">
            <v>-65.209999999999994</v>
          </cell>
          <cell r="HI124">
            <v>-66.25</v>
          </cell>
          <cell r="HJ124">
            <v>-71.161000000000001</v>
          </cell>
          <cell r="HK124">
            <v>-86.17</v>
          </cell>
          <cell r="HL124">
            <v>-76.962000000000003</v>
          </cell>
          <cell r="HM124">
            <v>-79.31</v>
          </cell>
          <cell r="HN124">
            <v>-81.616</v>
          </cell>
          <cell r="HO124">
            <v>-83.34</v>
          </cell>
          <cell r="HP124">
            <v>-88.11</v>
          </cell>
          <cell r="HQ124">
            <v>-92.308999999999997</v>
          </cell>
          <cell r="HR124">
            <v>-103.044</v>
          </cell>
          <cell r="HS124">
            <v>-108.729</v>
          </cell>
          <cell r="HT124">
            <v>0</v>
          </cell>
          <cell r="HU124">
            <v>0</v>
          </cell>
          <cell r="HV124">
            <v>0</v>
          </cell>
          <cell r="HW124">
            <v>0</v>
          </cell>
          <cell r="HX124">
            <v>0</v>
          </cell>
          <cell r="HY124">
            <v>0</v>
          </cell>
          <cell r="HZ124">
            <v>0</v>
          </cell>
          <cell r="IA124">
            <v>0</v>
          </cell>
          <cell r="IB124">
            <v>0</v>
          </cell>
          <cell r="IC124">
            <v>0</v>
          </cell>
          <cell r="ID124">
            <v>0</v>
          </cell>
          <cell r="IE124">
            <v>0</v>
          </cell>
          <cell r="IF124">
            <v>0</v>
          </cell>
          <cell r="IG124">
            <v>0</v>
          </cell>
          <cell r="IH124">
            <v>0</v>
          </cell>
          <cell r="II124">
            <v>0</v>
          </cell>
          <cell r="IJ124">
            <v>0</v>
          </cell>
          <cell r="IK124">
            <v>0</v>
          </cell>
          <cell r="IL124">
            <v>0</v>
          </cell>
          <cell r="IM124">
            <v>0</v>
          </cell>
          <cell r="IN124">
            <v>0</v>
          </cell>
          <cell r="IO124">
            <v>0</v>
          </cell>
          <cell r="IP124">
            <v>0</v>
          </cell>
          <cell r="IQ124">
            <v>0</v>
          </cell>
          <cell r="IR124">
            <v>0</v>
          </cell>
          <cell r="IS124">
            <v>0</v>
          </cell>
          <cell r="IT124">
            <v>0</v>
          </cell>
          <cell r="IU124">
            <v>0</v>
          </cell>
        </row>
        <row r="125">
          <cell r="A125" t="str">
            <v>AWL IN</v>
          </cell>
          <cell r="B125" t="str">
            <v>Ador Welding</v>
          </cell>
          <cell r="C125" t="str">
            <v>Engineering &amp; Capital Goods</v>
          </cell>
          <cell r="D125">
            <v>0</v>
          </cell>
          <cell r="E125">
            <v>0</v>
          </cell>
          <cell r="F125">
            <v>0</v>
          </cell>
          <cell r="G125">
            <v>0</v>
          </cell>
          <cell r="H125">
            <v>0</v>
          </cell>
          <cell r="I125">
            <v>0</v>
          </cell>
          <cell r="J125">
            <v>0</v>
          </cell>
          <cell r="K125">
            <v>0</v>
          </cell>
          <cell r="L125">
            <v>0</v>
          </cell>
          <cell r="M125">
            <v>0</v>
          </cell>
          <cell r="N125">
            <v>0</v>
          </cell>
          <cell r="O125">
            <v>755.8</v>
          </cell>
          <cell r="P125">
            <v>572.70000000000005</v>
          </cell>
          <cell r="Q125">
            <v>713.7</v>
          </cell>
          <cell r="R125">
            <v>561.9</v>
          </cell>
          <cell r="S125">
            <v>912.8</v>
          </cell>
          <cell r="T125">
            <v>495.8</v>
          </cell>
          <cell r="U125">
            <v>802.6</v>
          </cell>
          <cell r="V125">
            <v>660.3</v>
          </cell>
          <cell r="W125">
            <v>945.8</v>
          </cell>
          <cell r="X125">
            <v>522.20000000000005</v>
          </cell>
          <cell r="Y125">
            <v>797.9</v>
          </cell>
          <cell r="Z125">
            <v>615.1</v>
          </cell>
          <cell r="AA125">
            <v>843.30000000000007</v>
          </cell>
          <cell r="AB125">
            <v>427.27199999999999</v>
          </cell>
          <cell r="AC125">
            <v>593.20799999999997</v>
          </cell>
          <cell r="AD125">
            <v>515.97</v>
          </cell>
          <cell r="AE125">
            <v>694.6909999999998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O125">
            <v>0</v>
          </cell>
          <cell r="AP125">
            <v>0</v>
          </cell>
          <cell r="AQ125">
            <v>-89.3</v>
          </cell>
          <cell r="AR125">
            <v>-72.3</v>
          </cell>
          <cell r="AS125">
            <v>-88.7</v>
          </cell>
          <cell r="AT125">
            <v>-70.3</v>
          </cell>
          <cell r="AU125">
            <v>-114.1</v>
          </cell>
          <cell r="AV125">
            <v>-62.4</v>
          </cell>
          <cell r="AW125">
            <v>-93.1</v>
          </cell>
          <cell r="AX125">
            <v>-71.099999999999994</v>
          </cell>
          <cell r="AY125">
            <v>-119.1</v>
          </cell>
          <cell r="AZ125">
            <v>-63.8</v>
          </cell>
          <cell r="BA125">
            <v>-109.2</v>
          </cell>
          <cell r="BB125">
            <v>0</v>
          </cell>
          <cell r="BC125">
            <v>0</v>
          </cell>
          <cell r="BD125">
            <v>0</v>
          </cell>
          <cell r="BE125">
            <v>0</v>
          </cell>
          <cell r="BF125">
            <v>0</v>
          </cell>
          <cell r="BG125">
            <v>0</v>
          </cell>
          <cell r="BH125">
            <v>0</v>
          </cell>
          <cell r="BI125">
            <v>0</v>
          </cell>
          <cell r="BJ125">
            <v>0</v>
          </cell>
          <cell r="BK125">
            <v>0</v>
          </cell>
          <cell r="BL125">
            <v>0</v>
          </cell>
          <cell r="BM125">
            <v>0</v>
          </cell>
          <cell r="BN125">
            <v>0</v>
          </cell>
          <cell r="BO125">
            <v>0</v>
          </cell>
          <cell r="BP125">
            <v>0</v>
          </cell>
          <cell r="BQ125">
            <v>0</v>
          </cell>
          <cell r="BR125">
            <v>0</v>
          </cell>
          <cell r="BS125">
            <v>-288.10000000000002</v>
          </cell>
          <cell r="BT125">
            <v>-287.8</v>
          </cell>
          <cell r="BU125">
            <v>-254.6</v>
          </cell>
          <cell r="BV125">
            <v>-341.9</v>
          </cell>
          <cell r="BW125">
            <v>-392.5</v>
          </cell>
          <cell r="BX125">
            <v>-259.3</v>
          </cell>
          <cell r="BY125">
            <v>-374.9</v>
          </cell>
          <cell r="BZ125">
            <v>-437.6</v>
          </cell>
          <cell r="CA125">
            <v>-445</v>
          </cell>
          <cell r="CB125">
            <v>-301.60000000000002</v>
          </cell>
          <cell r="CC125">
            <v>-328.6</v>
          </cell>
          <cell r="CD125">
            <v>-344.8</v>
          </cell>
          <cell r="CE125">
            <v>-459.3</v>
          </cell>
          <cell r="CF125">
            <v>-318.50200000000001</v>
          </cell>
          <cell r="CG125">
            <v>-234.846</v>
          </cell>
          <cell r="CH125">
            <v>-250.9</v>
          </cell>
          <cell r="CI125">
            <v>-450.18200000000013</v>
          </cell>
          <cell r="CJ125">
            <v>0</v>
          </cell>
          <cell r="CK125">
            <v>0</v>
          </cell>
          <cell r="CL125">
            <v>0</v>
          </cell>
          <cell r="CM125">
            <v>0</v>
          </cell>
          <cell r="CN125">
            <v>0</v>
          </cell>
          <cell r="CO125">
            <v>0</v>
          </cell>
          <cell r="CP125">
            <v>0</v>
          </cell>
          <cell r="CQ125">
            <v>0</v>
          </cell>
          <cell r="CR125">
            <v>0</v>
          </cell>
          <cell r="CS125">
            <v>0</v>
          </cell>
          <cell r="CT125">
            <v>0</v>
          </cell>
          <cell r="CU125">
            <v>-27.9</v>
          </cell>
          <cell r="CV125">
            <v>47</v>
          </cell>
          <cell r="CW125">
            <v>-64.400000000000006</v>
          </cell>
          <cell r="CX125">
            <v>75.400000000000006</v>
          </cell>
          <cell r="CY125">
            <v>-29.9</v>
          </cell>
          <cell r="CZ125">
            <v>16.7</v>
          </cell>
          <cell r="DA125">
            <v>-34.200000000000003</v>
          </cell>
          <cell r="DB125">
            <v>113.2</v>
          </cell>
          <cell r="DC125">
            <v>-45.7</v>
          </cell>
          <cell r="DD125">
            <v>64.599999999999994</v>
          </cell>
          <cell r="DE125">
            <v>-31.7</v>
          </cell>
          <cell r="DF125">
            <v>-21.3</v>
          </cell>
          <cell r="DG125">
            <v>-0.6</v>
          </cell>
          <cell r="DH125">
            <v>139.05799999999999</v>
          </cell>
          <cell r="DI125">
            <v>-95.177000000000007</v>
          </cell>
          <cell r="DJ125">
            <v>-15.91</v>
          </cell>
          <cell r="DK125">
            <v>0</v>
          </cell>
          <cell r="DL125">
            <v>0</v>
          </cell>
          <cell r="DM125">
            <v>0</v>
          </cell>
          <cell r="DN125">
            <v>0</v>
          </cell>
          <cell r="DO125">
            <v>0</v>
          </cell>
          <cell r="DP125">
            <v>0</v>
          </cell>
          <cell r="DQ125">
            <v>0</v>
          </cell>
          <cell r="DR125">
            <v>0</v>
          </cell>
          <cell r="DS125">
            <v>0</v>
          </cell>
          <cell r="DT125">
            <v>0</v>
          </cell>
          <cell r="DU125">
            <v>0</v>
          </cell>
          <cell r="DV125">
            <v>0</v>
          </cell>
          <cell r="DW125">
            <v>0</v>
          </cell>
          <cell r="DX125">
            <v>-1.3</v>
          </cell>
          <cell r="DY125">
            <v>0</v>
          </cell>
          <cell r="DZ125">
            <v>-1.3</v>
          </cell>
          <cell r="EA125">
            <v>0</v>
          </cell>
          <cell r="EB125">
            <v>-1.3</v>
          </cell>
          <cell r="EC125">
            <v>0</v>
          </cell>
          <cell r="ED125">
            <v>0</v>
          </cell>
          <cell r="EE125">
            <v>0</v>
          </cell>
          <cell r="EF125">
            <v>-4.2</v>
          </cell>
          <cell r="EG125">
            <v>-3.9</v>
          </cell>
          <cell r="EH125">
            <v>-8</v>
          </cell>
          <cell r="EI125">
            <v>-10.199999999999999</v>
          </cell>
          <cell r="EJ125">
            <v>-1.0509999999999999</v>
          </cell>
          <cell r="EK125">
            <v>0</v>
          </cell>
          <cell r="EL125">
            <v>0</v>
          </cell>
          <cell r="EM125">
            <v>0</v>
          </cell>
          <cell r="EN125">
            <v>0</v>
          </cell>
          <cell r="EO125">
            <v>0</v>
          </cell>
          <cell r="EP125">
            <v>0</v>
          </cell>
          <cell r="EQ125">
            <v>0</v>
          </cell>
          <cell r="ER125">
            <v>0</v>
          </cell>
          <cell r="ES125">
            <v>0</v>
          </cell>
          <cell r="ET125">
            <v>0</v>
          </cell>
          <cell r="EU125">
            <v>0</v>
          </cell>
          <cell r="EV125">
            <v>0</v>
          </cell>
          <cell r="EW125">
            <v>0</v>
          </cell>
          <cell r="EX125">
            <v>0</v>
          </cell>
          <cell r="EY125">
            <v>-48.2</v>
          </cell>
          <cell r="EZ125">
            <v>-55</v>
          </cell>
          <cell r="FA125">
            <v>-54</v>
          </cell>
          <cell r="FB125">
            <v>-47.5</v>
          </cell>
          <cell r="FC125">
            <v>-73.3</v>
          </cell>
          <cell r="FD125">
            <v>-51.4</v>
          </cell>
          <cell r="FE125">
            <v>-52.7</v>
          </cell>
          <cell r="FF125">
            <v>-50.2</v>
          </cell>
          <cell r="FG125">
            <v>-49</v>
          </cell>
          <cell r="FH125">
            <v>-55.3</v>
          </cell>
          <cell r="FI125">
            <v>-55.7</v>
          </cell>
          <cell r="FJ125">
            <v>-55</v>
          </cell>
          <cell r="FK125">
            <v>-63.2</v>
          </cell>
          <cell r="FL125">
            <v>-65.087000000000003</v>
          </cell>
          <cell r="FM125">
            <v>-57.414000000000001</v>
          </cell>
          <cell r="FN125">
            <v>-61.87</v>
          </cell>
          <cell r="FO125">
            <v>-66.915999999999997</v>
          </cell>
          <cell r="FP125">
            <v>0</v>
          </cell>
          <cell r="FQ125">
            <v>0</v>
          </cell>
          <cell r="FR125">
            <v>0</v>
          </cell>
          <cell r="FS125">
            <v>0</v>
          </cell>
          <cell r="FT125">
            <v>0</v>
          </cell>
          <cell r="FU125">
            <v>0</v>
          </cell>
          <cell r="FV125">
            <v>0</v>
          </cell>
          <cell r="FW125">
            <v>0</v>
          </cell>
          <cell r="FX125">
            <v>0</v>
          </cell>
          <cell r="FY125">
            <v>0</v>
          </cell>
          <cell r="FZ125">
            <v>0</v>
          </cell>
          <cell r="GA125">
            <v>-172</v>
          </cell>
          <cell r="GB125">
            <v>-148.9</v>
          </cell>
          <cell r="GC125">
            <v>-105.4</v>
          </cell>
          <cell r="GD125">
            <v>-97.1</v>
          </cell>
          <cell r="GE125">
            <v>-130.80000000000001</v>
          </cell>
          <cell r="GF125">
            <v>-98</v>
          </cell>
          <cell r="GG125">
            <v>-107.2</v>
          </cell>
          <cell r="GH125">
            <v>-97.7</v>
          </cell>
          <cell r="GI125">
            <v>-143.80000000000001</v>
          </cell>
          <cell r="GJ125">
            <v>-99.8</v>
          </cell>
          <cell r="GK125">
            <v>-127.6</v>
          </cell>
          <cell r="GL125">
            <v>-114</v>
          </cell>
          <cell r="GM125">
            <v>-161.30000000000001</v>
          </cell>
          <cell r="GN125">
            <v>-93.03</v>
          </cell>
          <cell r="GO125">
            <v>-82.012</v>
          </cell>
          <cell r="GP125">
            <v>-100.4</v>
          </cell>
          <cell r="GQ125">
            <v>-115.56900000000002</v>
          </cell>
          <cell r="GR125">
            <v>0</v>
          </cell>
          <cell r="GS125">
            <v>0</v>
          </cell>
          <cell r="GT125">
            <v>0</v>
          </cell>
          <cell r="GU125">
            <v>0</v>
          </cell>
          <cell r="GV125">
            <v>0</v>
          </cell>
          <cell r="GW125">
            <v>0</v>
          </cell>
          <cell r="GX125">
            <v>0</v>
          </cell>
          <cell r="GY125">
            <v>0</v>
          </cell>
          <cell r="GZ125">
            <v>0</v>
          </cell>
          <cell r="HA125">
            <v>0</v>
          </cell>
          <cell r="HB125">
            <v>0</v>
          </cell>
          <cell r="HC125">
            <v>-126</v>
          </cell>
          <cell r="HD125">
            <v>-13.5</v>
          </cell>
          <cell r="HE125">
            <v>-14.1</v>
          </cell>
          <cell r="HF125">
            <v>-15.2</v>
          </cell>
          <cell r="HG125">
            <v>-20.100000000000001</v>
          </cell>
          <cell r="HH125">
            <v>-15.6</v>
          </cell>
          <cell r="HI125">
            <v>-15.8</v>
          </cell>
          <cell r="HJ125">
            <v>-21.8</v>
          </cell>
          <cell r="HK125">
            <v>-25.6</v>
          </cell>
          <cell r="HL125">
            <v>-23.5</v>
          </cell>
          <cell r="HM125">
            <v>-28.3</v>
          </cell>
          <cell r="HN125">
            <v>-28.2</v>
          </cell>
          <cell r="HO125">
            <v>-39.200000000000003</v>
          </cell>
          <cell r="HP125">
            <v>-32.048999999999999</v>
          </cell>
          <cell r="HQ125">
            <v>-37.951000000000001</v>
          </cell>
          <cell r="HR125">
            <v>-35</v>
          </cell>
          <cell r="HS125">
            <v>-27.817000000000007</v>
          </cell>
          <cell r="HT125">
            <v>0</v>
          </cell>
          <cell r="HU125">
            <v>0</v>
          </cell>
          <cell r="HV125">
            <v>0</v>
          </cell>
          <cell r="HW125">
            <v>0</v>
          </cell>
          <cell r="HX125">
            <v>0</v>
          </cell>
          <cell r="HY125">
            <v>0</v>
          </cell>
          <cell r="HZ125">
            <v>0</v>
          </cell>
          <cell r="IA125">
            <v>0</v>
          </cell>
          <cell r="IB125">
            <v>0</v>
          </cell>
          <cell r="IC125">
            <v>0</v>
          </cell>
          <cell r="ID125">
            <v>0</v>
          </cell>
          <cell r="IE125">
            <v>0</v>
          </cell>
          <cell r="IF125">
            <v>0</v>
          </cell>
          <cell r="IG125">
            <v>0</v>
          </cell>
          <cell r="IH125">
            <v>0</v>
          </cell>
          <cell r="II125">
            <v>0</v>
          </cell>
          <cell r="IJ125">
            <v>0</v>
          </cell>
          <cell r="IK125">
            <v>0</v>
          </cell>
          <cell r="IL125">
            <v>0</v>
          </cell>
          <cell r="IM125">
            <v>0</v>
          </cell>
          <cell r="IN125">
            <v>0</v>
          </cell>
          <cell r="IO125">
            <v>0</v>
          </cell>
          <cell r="IP125">
            <v>0</v>
          </cell>
          <cell r="IQ125">
            <v>0</v>
          </cell>
          <cell r="IR125">
            <v>0</v>
          </cell>
          <cell r="IS125">
            <v>0</v>
          </cell>
          <cell r="IT125">
            <v>0</v>
          </cell>
          <cell r="IU125">
            <v>0</v>
          </cell>
        </row>
        <row r="126">
          <cell r="A126" t="str">
            <v>ALFA IN</v>
          </cell>
          <cell r="B126" t="str">
            <v>Alfa-Laval India</v>
          </cell>
          <cell r="C126" t="str">
            <v>Engineering &amp; Capital Goods</v>
          </cell>
          <cell r="D126">
            <v>0</v>
          </cell>
          <cell r="E126">
            <v>0</v>
          </cell>
          <cell r="F126">
            <v>0</v>
          </cell>
          <cell r="G126">
            <v>0</v>
          </cell>
          <cell r="H126">
            <v>0</v>
          </cell>
          <cell r="I126">
            <v>0</v>
          </cell>
          <cell r="J126">
            <v>0</v>
          </cell>
          <cell r="K126">
            <v>0</v>
          </cell>
          <cell r="L126">
            <v>0</v>
          </cell>
          <cell r="M126">
            <v>1236.1699999999998</v>
          </cell>
          <cell r="N126">
            <v>1541.52</v>
          </cell>
          <cell r="O126">
            <v>1280.0900000000001</v>
          </cell>
          <cell r="P126">
            <v>1461.42</v>
          </cell>
          <cell r="Q126">
            <v>1354.41</v>
          </cell>
          <cell r="R126">
            <v>1679.67</v>
          </cell>
          <cell r="S126">
            <v>1419.88</v>
          </cell>
          <cell r="T126">
            <v>1417.42</v>
          </cell>
          <cell r="U126">
            <v>1474.64</v>
          </cell>
          <cell r="V126">
            <v>1622.91</v>
          </cell>
          <cell r="W126">
            <v>1573.68</v>
          </cell>
          <cell r="X126">
            <v>1481</v>
          </cell>
          <cell r="Y126">
            <v>1869</v>
          </cell>
          <cell r="Z126">
            <v>2031</v>
          </cell>
          <cell r="AA126">
            <v>1660</v>
          </cell>
          <cell r="AB126">
            <v>1942.26</v>
          </cell>
          <cell r="AC126">
            <v>2053.91</v>
          </cell>
          <cell r="AD126">
            <v>2369.56</v>
          </cell>
          <cell r="AE126">
            <v>1990.33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O126">
            <v>0</v>
          </cell>
          <cell r="AP126">
            <v>0</v>
          </cell>
          <cell r="AQ126">
            <v>0</v>
          </cell>
          <cell r="AR126">
            <v>0</v>
          </cell>
          <cell r="AS126">
            <v>0</v>
          </cell>
          <cell r="AT126">
            <v>0</v>
          </cell>
          <cell r="AU126">
            <v>0</v>
          </cell>
          <cell r="AV126">
            <v>0</v>
          </cell>
          <cell r="AW126">
            <v>0</v>
          </cell>
          <cell r="AX126">
            <v>0</v>
          </cell>
          <cell r="AY126">
            <v>0</v>
          </cell>
          <cell r="AZ126">
            <v>0</v>
          </cell>
          <cell r="BA126">
            <v>0</v>
          </cell>
          <cell r="BB126">
            <v>0</v>
          </cell>
          <cell r="BC126">
            <v>0</v>
          </cell>
          <cell r="BD126">
            <v>0</v>
          </cell>
          <cell r="BE126">
            <v>0</v>
          </cell>
          <cell r="BF126">
            <v>0</v>
          </cell>
          <cell r="BG126">
            <v>0</v>
          </cell>
          <cell r="BH126">
            <v>0</v>
          </cell>
          <cell r="BI126">
            <v>0</v>
          </cell>
          <cell r="BJ126">
            <v>0</v>
          </cell>
          <cell r="BK126">
            <v>0</v>
          </cell>
          <cell r="BL126">
            <v>0</v>
          </cell>
          <cell r="BM126">
            <v>0</v>
          </cell>
          <cell r="BN126">
            <v>0</v>
          </cell>
          <cell r="BO126">
            <v>0</v>
          </cell>
          <cell r="BP126">
            <v>0</v>
          </cell>
          <cell r="BQ126">
            <v>-736.92</v>
          </cell>
          <cell r="BR126">
            <v>-932.81</v>
          </cell>
          <cell r="BS126">
            <v>-953.72</v>
          </cell>
          <cell r="BT126">
            <v>-937.9</v>
          </cell>
          <cell r="BU126">
            <v>-800.6</v>
          </cell>
          <cell r="BV126">
            <v>-1085.6199999999999</v>
          </cell>
          <cell r="BW126">
            <v>-911.3</v>
          </cell>
          <cell r="BX126">
            <v>-894.51</v>
          </cell>
          <cell r="BY126">
            <v>-934.89</v>
          </cell>
          <cell r="BZ126">
            <v>-1067.96</v>
          </cell>
          <cell r="CA126">
            <v>-1062.44</v>
          </cell>
          <cell r="CB126">
            <v>-1042</v>
          </cell>
          <cell r="CC126">
            <v>-1226</v>
          </cell>
          <cell r="CD126">
            <v>-1222</v>
          </cell>
          <cell r="CE126">
            <v>-1129</v>
          </cell>
          <cell r="CF126">
            <v>-1162.99</v>
          </cell>
          <cell r="CG126">
            <v>-1309.71</v>
          </cell>
          <cell r="CH126">
            <v>-1692.48</v>
          </cell>
          <cell r="CI126">
            <v>-1128.48</v>
          </cell>
          <cell r="CJ126">
            <v>0</v>
          </cell>
          <cell r="CK126">
            <v>0</v>
          </cell>
          <cell r="CL126">
            <v>0</v>
          </cell>
          <cell r="CM126">
            <v>0</v>
          </cell>
          <cell r="CN126">
            <v>0</v>
          </cell>
          <cell r="CO126">
            <v>0</v>
          </cell>
          <cell r="CP126">
            <v>0</v>
          </cell>
          <cell r="CQ126">
            <v>0</v>
          </cell>
          <cell r="CR126">
            <v>0</v>
          </cell>
          <cell r="CS126">
            <v>-20.440000000000001</v>
          </cell>
          <cell r="CT126">
            <v>-26.82</v>
          </cell>
          <cell r="CU126">
            <v>176.77</v>
          </cell>
          <cell r="CV126">
            <v>38.85</v>
          </cell>
          <cell r="CW126">
            <v>-10.73</v>
          </cell>
          <cell r="CX126">
            <v>-149.24</v>
          </cell>
          <cell r="CY126">
            <v>28.18</v>
          </cell>
          <cell r="CZ126">
            <v>28.08</v>
          </cell>
          <cell r="DA126">
            <v>26.34</v>
          </cell>
          <cell r="DB126">
            <v>1.75</v>
          </cell>
          <cell r="DC126">
            <v>109.56</v>
          </cell>
          <cell r="DD126">
            <v>148</v>
          </cell>
          <cell r="DE126">
            <v>5</v>
          </cell>
          <cell r="DF126">
            <v>-121</v>
          </cell>
          <cell r="DG126">
            <v>160</v>
          </cell>
          <cell r="DH126">
            <v>-0.6</v>
          </cell>
          <cell r="DI126">
            <v>38.25</v>
          </cell>
          <cell r="DJ126">
            <v>104.51</v>
          </cell>
          <cell r="DK126">
            <v>-68.650000000000006</v>
          </cell>
          <cell r="DL126">
            <v>0</v>
          </cell>
          <cell r="DM126">
            <v>0</v>
          </cell>
          <cell r="DN126">
            <v>0</v>
          </cell>
          <cell r="DO126">
            <v>0</v>
          </cell>
          <cell r="DP126">
            <v>0</v>
          </cell>
          <cell r="DQ126">
            <v>0</v>
          </cell>
          <cell r="DR126">
            <v>0</v>
          </cell>
          <cell r="DS126">
            <v>0</v>
          </cell>
          <cell r="DT126">
            <v>0</v>
          </cell>
          <cell r="DU126">
            <v>0</v>
          </cell>
          <cell r="DV126">
            <v>0</v>
          </cell>
          <cell r="DW126">
            <v>0</v>
          </cell>
          <cell r="DX126">
            <v>0</v>
          </cell>
          <cell r="DY126">
            <v>0</v>
          </cell>
          <cell r="DZ126">
            <v>0</v>
          </cell>
          <cell r="EA126">
            <v>0</v>
          </cell>
          <cell r="EB126">
            <v>0</v>
          </cell>
          <cell r="EC126">
            <v>0</v>
          </cell>
          <cell r="ED126">
            <v>0</v>
          </cell>
          <cell r="EE126">
            <v>0</v>
          </cell>
          <cell r="EF126">
            <v>0</v>
          </cell>
          <cell r="EG126">
            <v>0</v>
          </cell>
          <cell r="EH126">
            <v>0</v>
          </cell>
          <cell r="EI126">
            <v>0</v>
          </cell>
          <cell r="EJ126">
            <v>0</v>
          </cell>
          <cell r="EK126">
            <v>0</v>
          </cell>
          <cell r="EL126">
            <v>0</v>
          </cell>
          <cell r="EM126">
            <v>0</v>
          </cell>
          <cell r="EN126">
            <v>0</v>
          </cell>
          <cell r="EO126">
            <v>0</v>
          </cell>
          <cell r="EP126">
            <v>0</v>
          </cell>
          <cell r="EQ126">
            <v>0</v>
          </cell>
          <cell r="ER126">
            <v>0</v>
          </cell>
          <cell r="ES126">
            <v>0</v>
          </cell>
          <cell r="ET126">
            <v>0</v>
          </cell>
          <cell r="EU126">
            <v>0</v>
          </cell>
          <cell r="EV126">
            <v>0</v>
          </cell>
          <cell r="EW126">
            <v>-78.180000000000007</v>
          </cell>
          <cell r="EX126">
            <v>-109.04</v>
          </cell>
          <cell r="EY126">
            <v>-98.28</v>
          </cell>
          <cell r="EZ126">
            <v>-92.5</v>
          </cell>
          <cell r="FA126">
            <v>-88.77</v>
          </cell>
          <cell r="FB126">
            <v>-108.67</v>
          </cell>
          <cell r="FC126">
            <v>-97.93</v>
          </cell>
          <cell r="FD126">
            <v>-103.83</v>
          </cell>
          <cell r="FE126">
            <v>-108.22</v>
          </cell>
          <cell r="FF126">
            <v>-129.11000000000001</v>
          </cell>
          <cell r="FG126">
            <v>-124.12</v>
          </cell>
          <cell r="FH126">
            <v>-138</v>
          </cell>
          <cell r="FI126">
            <v>-131</v>
          </cell>
          <cell r="FJ126">
            <v>-147</v>
          </cell>
          <cell r="FK126">
            <v>-140</v>
          </cell>
          <cell r="FL126">
            <v>-161.1</v>
          </cell>
          <cell r="FM126">
            <v>-162.33000000000001</v>
          </cell>
          <cell r="FN126">
            <v>-215.39</v>
          </cell>
          <cell r="FO126">
            <v>-185.17</v>
          </cell>
          <cell r="FP126">
            <v>0</v>
          </cell>
          <cell r="FQ126">
            <v>0</v>
          </cell>
          <cell r="FR126">
            <v>0</v>
          </cell>
          <cell r="FS126">
            <v>0</v>
          </cell>
          <cell r="FT126">
            <v>0</v>
          </cell>
          <cell r="FU126">
            <v>0</v>
          </cell>
          <cell r="FV126">
            <v>0</v>
          </cell>
          <cell r="FW126">
            <v>0</v>
          </cell>
          <cell r="FX126">
            <v>0</v>
          </cell>
          <cell r="FY126">
            <v>-125.35</v>
          </cell>
          <cell r="FZ126">
            <v>-207.02</v>
          </cell>
          <cell r="GA126">
            <v>-139.65</v>
          </cell>
          <cell r="GB126">
            <v>-185.36</v>
          </cell>
          <cell r="GC126">
            <v>-182.4</v>
          </cell>
          <cell r="GD126">
            <v>-195.07</v>
          </cell>
          <cell r="GE126">
            <v>-157.65</v>
          </cell>
          <cell r="GF126">
            <v>-173.36</v>
          </cell>
          <cell r="GG126">
            <v>-168.89</v>
          </cell>
          <cell r="GH126">
            <v>-257.12</v>
          </cell>
          <cell r="GI126">
            <v>-177.71</v>
          </cell>
          <cell r="GJ126">
            <v>-198</v>
          </cell>
          <cell r="GK126">
            <v>-179</v>
          </cell>
          <cell r="GL126">
            <v>-184</v>
          </cell>
          <cell r="GM126">
            <v>-221</v>
          </cell>
          <cell r="GN126">
            <v>-229.6</v>
          </cell>
          <cell r="GO126">
            <v>-251.96</v>
          </cell>
          <cell r="GP126">
            <v>-274.3</v>
          </cell>
          <cell r="GQ126">
            <v>-221.24</v>
          </cell>
          <cell r="GR126">
            <v>0</v>
          </cell>
          <cell r="GS126">
            <v>0</v>
          </cell>
          <cell r="GT126">
            <v>0</v>
          </cell>
          <cell r="GU126">
            <v>0</v>
          </cell>
          <cell r="GV126">
            <v>0</v>
          </cell>
          <cell r="GW126">
            <v>0</v>
          </cell>
          <cell r="GX126">
            <v>0</v>
          </cell>
          <cell r="GY126">
            <v>0</v>
          </cell>
          <cell r="GZ126">
            <v>0</v>
          </cell>
          <cell r="HA126">
            <v>-16.09</v>
          </cell>
          <cell r="HB126">
            <v>-17.3</v>
          </cell>
          <cell r="HC126">
            <v>-17.38</v>
          </cell>
          <cell r="HD126">
            <v>-16.100000000000001</v>
          </cell>
          <cell r="HE126">
            <v>-16.82</v>
          </cell>
          <cell r="HF126">
            <v>-17.29</v>
          </cell>
          <cell r="HG126">
            <v>-17.59</v>
          </cell>
          <cell r="HH126">
            <v>-17.399999999999999</v>
          </cell>
          <cell r="HI126">
            <v>-17.98</v>
          </cell>
          <cell r="HJ126">
            <v>-17.64</v>
          </cell>
          <cell r="HK126">
            <v>-17.309999999999999</v>
          </cell>
          <cell r="HL126">
            <v>-17.55</v>
          </cell>
          <cell r="HM126">
            <v>-18.510000000000002</v>
          </cell>
          <cell r="HN126">
            <v>-21.78</v>
          </cell>
          <cell r="HO126">
            <v>-21.75</v>
          </cell>
          <cell r="HP126">
            <v>-23.88</v>
          </cell>
          <cell r="HQ126">
            <v>-25.84</v>
          </cell>
          <cell r="HR126">
            <v>-27.71</v>
          </cell>
          <cell r="HS126">
            <v>-32.78</v>
          </cell>
          <cell r="HT126">
            <v>0</v>
          </cell>
          <cell r="HU126">
            <v>0</v>
          </cell>
          <cell r="HV126">
            <v>0</v>
          </cell>
          <cell r="HW126">
            <v>0</v>
          </cell>
          <cell r="HX126">
            <v>0</v>
          </cell>
          <cell r="HY126">
            <v>0</v>
          </cell>
          <cell r="HZ126">
            <v>0</v>
          </cell>
          <cell r="IA126">
            <v>0</v>
          </cell>
          <cell r="IB126">
            <v>0</v>
          </cell>
          <cell r="IC126">
            <v>0</v>
          </cell>
          <cell r="ID126">
            <v>0</v>
          </cell>
          <cell r="IE126">
            <v>0</v>
          </cell>
          <cell r="IF126">
            <v>0</v>
          </cell>
          <cell r="IG126">
            <v>0</v>
          </cell>
          <cell r="IH126">
            <v>0</v>
          </cell>
          <cell r="II126">
            <v>0</v>
          </cell>
          <cell r="IJ126">
            <v>0</v>
          </cell>
          <cell r="IK126">
            <v>0</v>
          </cell>
          <cell r="IL126">
            <v>0</v>
          </cell>
          <cell r="IM126">
            <v>0</v>
          </cell>
          <cell r="IN126">
            <v>0</v>
          </cell>
          <cell r="IO126">
            <v>0</v>
          </cell>
          <cell r="IP126">
            <v>0</v>
          </cell>
          <cell r="IQ126">
            <v>0</v>
          </cell>
          <cell r="IR126">
            <v>0</v>
          </cell>
          <cell r="IS126">
            <v>0</v>
          </cell>
          <cell r="IT126">
            <v>0</v>
          </cell>
          <cell r="IU126">
            <v>0</v>
          </cell>
        </row>
        <row r="127">
          <cell r="A127" t="str">
            <v>AIAE IN</v>
          </cell>
          <cell r="B127" t="str">
            <v>AIA Engineering</v>
          </cell>
          <cell r="C127" t="str">
            <v>Engineering &amp; Capital Goods</v>
          </cell>
          <cell r="D127">
            <v>0</v>
          </cell>
          <cell r="E127">
            <v>0</v>
          </cell>
          <cell r="F127">
            <v>0</v>
          </cell>
          <cell r="G127">
            <v>0</v>
          </cell>
          <cell r="H127">
            <v>0</v>
          </cell>
          <cell r="I127">
            <v>0</v>
          </cell>
          <cell r="J127">
            <v>0</v>
          </cell>
          <cell r="K127">
            <v>0</v>
          </cell>
          <cell r="L127">
            <v>0</v>
          </cell>
          <cell r="M127">
            <v>0</v>
          </cell>
          <cell r="N127">
            <v>638.22699999999998</v>
          </cell>
          <cell r="O127">
            <v>887.92099999999982</v>
          </cell>
          <cell r="P127">
            <v>755.09</v>
          </cell>
          <cell r="Q127">
            <v>947.95600000000002</v>
          </cell>
          <cell r="R127">
            <v>944.64300000000003</v>
          </cell>
          <cell r="S127">
            <v>1367.5330000000004</v>
          </cell>
          <cell r="T127">
            <v>1157.7750000000001</v>
          </cell>
          <cell r="U127">
            <v>1310.528</v>
          </cell>
          <cell r="V127">
            <v>1235.3030000000001</v>
          </cell>
          <cell r="W127">
            <v>1526.69</v>
          </cell>
          <cell r="X127">
            <v>1370.9259999999999</v>
          </cell>
          <cell r="Y127">
            <v>1616.3720000000001</v>
          </cell>
          <cell r="Z127">
            <v>1888.4</v>
          </cell>
          <cell r="AA127">
            <v>2036.0409999999999</v>
          </cell>
          <cell r="AB127">
            <v>1998.9</v>
          </cell>
          <cell r="AC127">
            <v>2864.69</v>
          </cell>
          <cell r="AD127">
            <v>2730.279</v>
          </cell>
          <cell r="AE127">
            <v>2688.6909999999998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O127">
            <v>0</v>
          </cell>
          <cell r="AP127">
            <v>0</v>
          </cell>
          <cell r="AQ127">
            <v>0</v>
          </cell>
          <cell r="AR127">
            <v>0</v>
          </cell>
          <cell r="AS127">
            <v>0</v>
          </cell>
          <cell r="AT127">
            <v>0</v>
          </cell>
          <cell r="AU127">
            <v>0</v>
          </cell>
          <cell r="AV127">
            <v>0</v>
          </cell>
          <cell r="AW127">
            <v>0</v>
          </cell>
          <cell r="AX127">
            <v>0</v>
          </cell>
          <cell r="AY127">
            <v>0</v>
          </cell>
          <cell r="AZ127">
            <v>0</v>
          </cell>
          <cell r="BA127">
            <v>0</v>
          </cell>
          <cell r="BB127">
            <v>0</v>
          </cell>
          <cell r="BC127">
            <v>0</v>
          </cell>
          <cell r="BD127">
            <v>0</v>
          </cell>
          <cell r="BE127">
            <v>0</v>
          </cell>
          <cell r="BF127">
            <v>0</v>
          </cell>
          <cell r="BG127">
            <v>0</v>
          </cell>
          <cell r="BH127">
            <v>0</v>
          </cell>
          <cell r="BI127">
            <v>0</v>
          </cell>
          <cell r="BJ127">
            <v>0</v>
          </cell>
          <cell r="BK127">
            <v>0</v>
          </cell>
          <cell r="BL127">
            <v>0</v>
          </cell>
          <cell r="BM127">
            <v>0</v>
          </cell>
          <cell r="BN127">
            <v>0</v>
          </cell>
          <cell r="BO127">
            <v>0</v>
          </cell>
          <cell r="BP127">
            <v>0</v>
          </cell>
          <cell r="BQ127">
            <v>0</v>
          </cell>
          <cell r="BR127">
            <v>-333.13200000000001</v>
          </cell>
          <cell r="BS127">
            <v>-468.00900000000001</v>
          </cell>
          <cell r="BT127">
            <v>-489.70499999999998</v>
          </cell>
          <cell r="BU127">
            <v>-551.68200000000002</v>
          </cell>
          <cell r="BV127">
            <v>-558.923</v>
          </cell>
          <cell r="BW127">
            <v>-468.54199999999992</v>
          </cell>
          <cell r="BX127">
            <v>-529.6</v>
          </cell>
          <cell r="BY127">
            <v>-586.35699999999997</v>
          </cell>
          <cell r="BZ127">
            <v>-643.19500000000005</v>
          </cell>
          <cell r="CA127">
            <v>-688.11099999999988</v>
          </cell>
          <cell r="CB127">
            <v>-695.404</v>
          </cell>
          <cell r="CC127">
            <v>-830.61</v>
          </cell>
          <cell r="CD127">
            <v>-894</v>
          </cell>
          <cell r="CE127">
            <v>-926.72300000000007</v>
          </cell>
          <cell r="CF127">
            <v>-1230.7900000000002</v>
          </cell>
          <cell r="CG127">
            <v>-1568.742</v>
          </cell>
          <cell r="CH127">
            <v>-1399.09</v>
          </cell>
          <cell r="CI127">
            <v>-979.59899999999993</v>
          </cell>
          <cell r="CJ127">
            <v>0</v>
          </cell>
          <cell r="CK127">
            <v>0</v>
          </cell>
          <cell r="CL127">
            <v>0</v>
          </cell>
          <cell r="CM127">
            <v>0</v>
          </cell>
          <cell r="CN127">
            <v>0</v>
          </cell>
          <cell r="CO127">
            <v>0</v>
          </cell>
          <cell r="CP127">
            <v>0</v>
          </cell>
          <cell r="CQ127">
            <v>0</v>
          </cell>
          <cell r="CR127">
            <v>0</v>
          </cell>
          <cell r="CS127">
            <v>0</v>
          </cell>
          <cell r="CT127">
            <v>8.0359999999999996</v>
          </cell>
          <cell r="CU127">
            <v>-52.337000000000003</v>
          </cell>
          <cell r="CV127">
            <v>59.936</v>
          </cell>
          <cell r="CW127">
            <v>-1.3380000000000001</v>
          </cell>
          <cell r="CX127">
            <v>182.631</v>
          </cell>
          <cell r="CY127">
            <v>-117.54299999999998</v>
          </cell>
          <cell r="CZ127">
            <v>13.545999999999999</v>
          </cell>
          <cell r="DA127">
            <v>6.75</v>
          </cell>
          <cell r="DB127">
            <v>68.001000000000005</v>
          </cell>
          <cell r="DC127">
            <v>134.70500000000001</v>
          </cell>
          <cell r="DD127">
            <v>-23.802</v>
          </cell>
          <cell r="DE127">
            <v>54.4</v>
          </cell>
          <cell r="DF127">
            <v>84.6</v>
          </cell>
          <cell r="DG127">
            <v>-18.812000000000001</v>
          </cell>
          <cell r="DH127">
            <v>331.44</v>
          </cell>
          <cell r="DI127">
            <v>63.807000000000002</v>
          </cell>
          <cell r="DJ127">
            <v>83.628</v>
          </cell>
          <cell r="DK127">
            <v>-323.58600000000001</v>
          </cell>
          <cell r="DL127">
            <v>0</v>
          </cell>
          <cell r="DM127">
            <v>0</v>
          </cell>
          <cell r="DN127">
            <v>0</v>
          </cell>
          <cell r="DO127">
            <v>0</v>
          </cell>
          <cell r="DP127">
            <v>0</v>
          </cell>
          <cell r="DQ127">
            <v>0</v>
          </cell>
          <cell r="DR127">
            <v>0</v>
          </cell>
          <cell r="DS127">
            <v>0</v>
          </cell>
          <cell r="DT127">
            <v>0</v>
          </cell>
          <cell r="DU127">
            <v>0</v>
          </cell>
          <cell r="DV127">
            <v>0</v>
          </cell>
          <cell r="DW127">
            <v>0</v>
          </cell>
          <cell r="DX127">
            <v>0</v>
          </cell>
          <cell r="DY127">
            <v>0</v>
          </cell>
          <cell r="DZ127">
            <v>0</v>
          </cell>
          <cell r="EA127">
            <v>0</v>
          </cell>
          <cell r="EB127">
            <v>0</v>
          </cell>
          <cell r="EC127">
            <v>0</v>
          </cell>
          <cell r="ED127">
            <v>0</v>
          </cell>
          <cell r="EE127">
            <v>0</v>
          </cell>
          <cell r="EF127">
            <v>0</v>
          </cell>
          <cell r="EG127">
            <v>0</v>
          </cell>
          <cell r="EH127">
            <v>0</v>
          </cell>
          <cell r="EI127">
            <v>0</v>
          </cell>
          <cell r="EJ127">
            <v>0</v>
          </cell>
          <cell r="EK127">
            <v>0</v>
          </cell>
          <cell r="EL127">
            <v>0</v>
          </cell>
          <cell r="EM127">
            <v>0</v>
          </cell>
          <cell r="EN127">
            <v>0</v>
          </cell>
          <cell r="EO127">
            <v>0</v>
          </cell>
          <cell r="EP127">
            <v>0</v>
          </cell>
          <cell r="EQ127">
            <v>0</v>
          </cell>
          <cell r="ER127">
            <v>0</v>
          </cell>
          <cell r="ES127">
            <v>0</v>
          </cell>
          <cell r="ET127">
            <v>0</v>
          </cell>
          <cell r="EU127">
            <v>0</v>
          </cell>
          <cell r="EV127">
            <v>0</v>
          </cell>
          <cell r="EW127">
            <v>0</v>
          </cell>
          <cell r="EX127">
            <v>-39.518999999999998</v>
          </cell>
          <cell r="EY127">
            <v>-32.829999999999984</v>
          </cell>
          <cell r="EZ127">
            <v>-41.899000000000001</v>
          </cell>
          <cell r="FA127">
            <v>-43.427</v>
          </cell>
          <cell r="FB127">
            <v>-49.118000000000002</v>
          </cell>
          <cell r="FC127">
            <v>-71.414999999999992</v>
          </cell>
          <cell r="FD127">
            <v>-58.283000000000001</v>
          </cell>
          <cell r="FE127">
            <v>-62.338000000000001</v>
          </cell>
          <cell r="FF127">
            <v>-60.597999999999999</v>
          </cell>
          <cell r="FG127">
            <v>-40.409999999999997</v>
          </cell>
          <cell r="FH127">
            <v>-71.900000000000006</v>
          </cell>
          <cell r="FI127">
            <v>-83.156000000000006</v>
          </cell>
          <cell r="FJ127">
            <v>-85.8</v>
          </cell>
          <cell r="FK127">
            <v>-71.516000000000005</v>
          </cell>
          <cell r="FL127">
            <v>-103.036</v>
          </cell>
          <cell r="FM127">
            <v>-99.498999999999995</v>
          </cell>
          <cell r="FN127">
            <v>-102.836</v>
          </cell>
          <cell r="FO127">
            <v>-120.863</v>
          </cell>
          <cell r="FP127">
            <v>0</v>
          </cell>
          <cell r="FQ127">
            <v>0</v>
          </cell>
          <cell r="FR127">
            <v>0</v>
          </cell>
          <cell r="FS127">
            <v>0</v>
          </cell>
          <cell r="FT127">
            <v>0</v>
          </cell>
          <cell r="FU127">
            <v>0</v>
          </cell>
          <cell r="FV127">
            <v>0</v>
          </cell>
          <cell r="FW127">
            <v>0</v>
          </cell>
          <cell r="FX127">
            <v>0</v>
          </cell>
          <cell r="FY127">
            <v>0</v>
          </cell>
          <cell r="FZ127">
            <v>-195.381</v>
          </cell>
          <cell r="GA127">
            <v>-179.33600000000001</v>
          </cell>
          <cell r="GB127">
            <v>-144.50399999999999</v>
          </cell>
          <cell r="GC127">
            <v>-195.2</v>
          </cell>
          <cell r="GD127">
            <v>-300.99799999999999</v>
          </cell>
          <cell r="GE127">
            <v>-448.86400000000003</v>
          </cell>
          <cell r="GF127">
            <v>-299.60000000000002</v>
          </cell>
          <cell r="GG127">
            <v>-337.86700000000002</v>
          </cell>
          <cell r="GH127">
            <v>-283.87700000000001</v>
          </cell>
          <cell r="GI127">
            <v>-619.29999999999995</v>
          </cell>
          <cell r="GJ127">
            <v>-307.74299999999999</v>
          </cell>
          <cell r="GK127">
            <v>-395.36</v>
          </cell>
          <cell r="GL127">
            <v>-469</v>
          </cell>
          <cell r="GM127">
            <v>-538.60199999999998</v>
          </cell>
          <cell r="GN127">
            <v>-461.62</v>
          </cell>
          <cell r="GO127">
            <v>-587.03800000000001</v>
          </cell>
          <cell r="GP127">
            <v>-614.20799999999997</v>
          </cell>
          <cell r="GQ127">
            <v>-653.64599999999996</v>
          </cell>
          <cell r="GR127">
            <v>0</v>
          </cell>
          <cell r="GS127">
            <v>0</v>
          </cell>
          <cell r="GT127">
            <v>0</v>
          </cell>
          <cell r="GU127">
            <v>0</v>
          </cell>
          <cell r="GV127">
            <v>0</v>
          </cell>
          <cell r="GW127">
            <v>0</v>
          </cell>
          <cell r="GX127">
            <v>0</v>
          </cell>
          <cell r="GY127">
            <v>0</v>
          </cell>
          <cell r="GZ127">
            <v>0</v>
          </cell>
          <cell r="HA127">
            <v>0</v>
          </cell>
          <cell r="HB127">
            <v>-9.0500000000000007</v>
          </cell>
          <cell r="HC127">
            <v>-7.9049999999999976</v>
          </cell>
          <cell r="HD127">
            <v>-10.939</v>
          </cell>
          <cell r="HE127">
            <v>-7.8310000000000004</v>
          </cell>
          <cell r="HF127">
            <v>-18.46</v>
          </cell>
          <cell r="HG127">
            <v>-22.031999999999996</v>
          </cell>
          <cell r="HH127">
            <v>-17.846</v>
          </cell>
          <cell r="HI127">
            <v>-17.867000000000001</v>
          </cell>
          <cell r="HJ127">
            <v>-21.878</v>
          </cell>
          <cell r="HK127">
            <v>-24.46</v>
          </cell>
          <cell r="HL127">
            <v>-21.567</v>
          </cell>
          <cell r="HM127">
            <v>-32.761000000000003</v>
          </cell>
          <cell r="HN127">
            <v>-36.700000000000003</v>
          </cell>
          <cell r="HO127">
            <v>-44.771000000000001</v>
          </cell>
          <cell r="HP127">
            <v>-44.14</v>
          </cell>
          <cell r="HQ127">
            <v>-57.469000000000001</v>
          </cell>
          <cell r="HR127">
            <v>-43.95</v>
          </cell>
          <cell r="HS127">
            <v>-56.972999999999999</v>
          </cell>
          <cell r="HT127">
            <v>0</v>
          </cell>
          <cell r="HU127">
            <v>0</v>
          </cell>
          <cell r="HV127">
            <v>0</v>
          </cell>
          <cell r="HW127">
            <v>0</v>
          </cell>
          <cell r="HX127">
            <v>0</v>
          </cell>
          <cell r="HY127">
            <v>0</v>
          </cell>
          <cell r="HZ127">
            <v>0</v>
          </cell>
          <cell r="IA127">
            <v>0</v>
          </cell>
          <cell r="IB127">
            <v>0</v>
          </cell>
          <cell r="IC127">
            <v>0</v>
          </cell>
          <cell r="ID127">
            <v>0</v>
          </cell>
          <cell r="IE127">
            <v>0</v>
          </cell>
          <cell r="IF127">
            <v>0</v>
          </cell>
          <cell r="IG127">
            <v>0</v>
          </cell>
          <cell r="IH127">
            <v>0</v>
          </cell>
          <cell r="II127">
            <v>0</v>
          </cell>
          <cell r="IJ127">
            <v>0</v>
          </cell>
          <cell r="IK127">
            <v>0</v>
          </cell>
          <cell r="IL127">
            <v>0</v>
          </cell>
          <cell r="IM127">
            <v>0</v>
          </cell>
          <cell r="IN127">
            <v>0</v>
          </cell>
          <cell r="IO127">
            <v>0</v>
          </cell>
          <cell r="IP127">
            <v>0</v>
          </cell>
          <cell r="IQ127">
            <v>0</v>
          </cell>
          <cell r="IR127">
            <v>0</v>
          </cell>
          <cell r="IS127">
            <v>0</v>
          </cell>
          <cell r="IT127">
            <v>0</v>
          </cell>
          <cell r="IU127">
            <v>0</v>
          </cell>
        </row>
        <row r="128">
          <cell r="A128" t="str">
            <v>ACCE IN</v>
          </cell>
          <cell r="B128" t="str">
            <v>Action Construction Equipments</v>
          </cell>
          <cell r="C128" t="str">
            <v xml:space="preserve">Earth moving equipment </v>
          </cell>
          <cell r="D128">
            <v>0</v>
          </cell>
          <cell r="E128">
            <v>0</v>
          </cell>
          <cell r="F128">
            <v>0</v>
          </cell>
          <cell r="G128">
            <v>756.3</v>
          </cell>
          <cell r="H128">
            <v>719.5</v>
          </cell>
          <cell r="I128">
            <v>0</v>
          </cell>
          <cell r="J128">
            <v>0</v>
          </cell>
          <cell r="K128">
            <v>0</v>
          </cell>
          <cell r="L128">
            <v>0</v>
          </cell>
          <cell r="M128">
            <v>0</v>
          </cell>
          <cell r="N128">
            <v>0</v>
          </cell>
          <cell r="O128">
            <v>0</v>
          </cell>
          <cell r="P128">
            <v>0</v>
          </cell>
          <cell r="Q128">
            <v>512.89700000000005</v>
          </cell>
          <cell r="R128">
            <v>514.10799999999995</v>
          </cell>
          <cell r="S128">
            <v>548.21299999999997</v>
          </cell>
          <cell r="T128">
            <v>563</v>
          </cell>
          <cell r="U128">
            <v>618.721</v>
          </cell>
          <cell r="V128">
            <v>721.97299999999996</v>
          </cell>
          <cell r="W128">
            <v>892.83</v>
          </cell>
          <cell r="X128">
            <v>882</v>
          </cell>
          <cell r="Y128">
            <v>967.19</v>
          </cell>
          <cell r="Z128">
            <v>1062.8800000000001</v>
          </cell>
          <cell r="AA128">
            <v>1285.1880000000001</v>
          </cell>
          <cell r="AB128">
            <v>1445.7529999999999</v>
          </cell>
          <cell r="AC128">
            <v>1450.8579999999999</v>
          </cell>
          <cell r="AD128">
            <v>786.43600000000004</v>
          </cell>
          <cell r="AE128">
            <v>769.75</v>
          </cell>
          <cell r="AF128">
            <v>0</v>
          </cell>
          <cell r="AG128">
            <v>0</v>
          </cell>
          <cell r="AH128">
            <v>0</v>
          </cell>
          <cell r="AI128">
            <v>-68.2</v>
          </cell>
          <cell r="AJ128">
            <v>-84.3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O128">
            <v>0</v>
          </cell>
          <cell r="AP128">
            <v>0</v>
          </cell>
          <cell r="AQ128">
            <v>0</v>
          </cell>
          <cell r="AR128">
            <v>0</v>
          </cell>
          <cell r="AS128">
            <v>-90.215999999999994</v>
          </cell>
          <cell r="AT128">
            <v>-84.858999999999995</v>
          </cell>
          <cell r="AU128">
            <v>-95.563000000000002</v>
          </cell>
          <cell r="AV128">
            <v>-72</v>
          </cell>
          <cell r="AW128">
            <v>-98.263999999999996</v>
          </cell>
          <cell r="AX128">
            <v>-115.91</v>
          </cell>
          <cell r="AY128">
            <v>-58.01</v>
          </cell>
          <cell r="AZ128">
            <v>-60</v>
          </cell>
          <cell r="BA128">
            <v>-63.460999999999999</v>
          </cell>
          <cell r="BB128">
            <v>-63.460999999999999</v>
          </cell>
          <cell r="BC128">
            <v>-62.460999999999999</v>
          </cell>
          <cell r="BD128">
            <v>-72.882000000000005</v>
          </cell>
          <cell r="BE128">
            <v>-58.798000000000002</v>
          </cell>
          <cell r="BF128">
            <v>-36.095999999999997</v>
          </cell>
          <cell r="BG128">
            <v>0</v>
          </cell>
          <cell r="BH128">
            <v>0</v>
          </cell>
          <cell r="BI128">
            <v>0</v>
          </cell>
          <cell r="BJ128">
            <v>0</v>
          </cell>
          <cell r="BK128">
            <v>-147.6</v>
          </cell>
          <cell r="BL128">
            <v>-137.1</v>
          </cell>
          <cell r="BM128">
            <v>0</v>
          </cell>
          <cell r="BN128">
            <v>0</v>
          </cell>
          <cell r="BO128">
            <v>0</v>
          </cell>
          <cell r="BP128">
            <v>0</v>
          </cell>
          <cell r="BQ128">
            <v>0</v>
          </cell>
          <cell r="BR128">
            <v>0</v>
          </cell>
          <cell r="BS128">
            <v>0</v>
          </cell>
          <cell r="BT128">
            <v>0</v>
          </cell>
          <cell r="BU128">
            <v>0</v>
          </cell>
          <cell r="BV128">
            <v>0</v>
          </cell>
          <cell r="BW128">
            <v>0</v>
          </cell>
          <cell r="BX128">
            <v>0</v>
          </cell>
          <cell r="BY128">
            <v>0</v>
          </cell>
          <cell r="BZ128">
            <v>0</v>
          </cell>
          <cell r="CA128">
            <v>0</v>
          </cell>
          <cell r="CB128">
            <v>0</v>
          </cell>
          <cell r="CC128">
            <v>0</v>
          </cell>
          <cell r="CD128">
            <v>0</v>
          </cell>
          <cell r="CE128">
            <v>0</v>
          </cell>
          <cell r="CF128">
            <v>0</v>
          </cell>
          <cell r="CG128">
            <v>-818.15099999999995</v>
          </cell>
          <cell r="CH128">
            <v>-399.81099999999998</v>
          </cell>
          <cell r="CI128">
            <v>-671.66</v>
          </cell>
          <cell r="CJ128">
            <v>0</v>
          </cell>
          <cell r="CK128">
            <v>0</v>
          </cell>
          <cell r="CL128">
            <v>0</v>
          </cell>
          <cell r="CM128">
            <v>-68.900000000000006</v>
          </cell>
          <cell r="CN128">
            <v>-92.7</v>
          </cell>
          <cell r="CO128">
            <v>0</v>
          </cell>
          <cell r="CP128">
            <v>0</v>
          </cell>
          <cell r="CQ128">
            <v>0</v>
          </cell>
          <cell r="CR128">
            <v>0</v>
          </cell>
          <cell r="CS128">
            <v>0</v>
          </cell>
          <cell r="CT128">
            <v>0</v>
          </cell>
          <cell r="CU128">
            <v>0</v>
          </cell>
          <cell r="CV128">
            <v>0</v>
          </cell>
          <cell r="CW128">
            <v>0</v>
          </cell>
          <cell r="CX128">
            <v>0</v>
          </cell>
          <cell r="CY128">
            <v>0</v>
          </cell>
          <cell r="CZ128">
            <v>0</v>
          </cell>
          <cell r="DA128">
            <v>0</v>
          </cell>
          <cell r="DB128">
            <v>0</v>
          </cell>
          <cell r="DC128">
            <v>0</v>
          </cell>
          <cell r="DD128">
            <v>0</v>
          </cell>
          <cell r="DE128">
            <v>0</v>
          </cell>
          <cell r="DF128">
            <v>0</v>
          </cell>
          <cell r="DG128">
            <v>0</v>
          </cell>
          <cell r="DH128">
            <v>0</v>
          </cell>
          <cell r="DI128">
            <v>100.08</v>
          </cell>
          <cell r="DJ128">
            <v>-41.103999999999999</v>
          </cell>
          <cell r="DK128">
            <v>72.540000000000006</v>
          </cell>
          <cell r="DL128">
            <v>0</v>
          </cell>
          <cell r="DM128">
            <v>0</v>
          </cell>
          <cell r="DN128">
            <v>0</v>
          </cell>
          <cell r="DO128">
            <v>0</v>
          </cell>
          <cell r="DP128">
            <v>0</v>
          </cell>
          <cell r="DQ128">
            <v>0</v>
          </cell>
          <cell r="DR128">
            <v>0</v>
          </cell>
          <cell r="DS128">
            <v>0</v>
          </cell>
          <cell r="DT128">
            <v>0</v>
          </cell>
          <cell r="DU128">
            <v>0</v>
          </cell>
          <cell r="DV128">
            <v>0</v>
          </cell>
          <cell r="DW128">
            <v>0</v>
          </cell>
          <cell r="DX128">
            <v>0</v>
          </cell>
          <cell r="DY128">
            <v>-317.23700000000002</v>
          </cell>
          <cell r="DZ128">
            <v>-319.37599999999998</v>
          </cell>
          <cell r="EA128">
            <v>-323.63400000000001</v>
          </cell>
          <cell r="EB128">
            <v>-372.25600000000009</v>
          </cell>
          <cell r="EC128">
            <v>-393.94299999999998</v>
          </cell>
          <cell r="ED128">
            <v>-464.55700000000002</v>
          </cell>
          <cell r="EE128">
            <v>-630.08500000000004</v>
          </cell>
          <cell r="EF128">
            <v>-631.85199999999998</v>
          </cell>
          <cell r="EG128">
            <v>-689.36099999999999</v>
          </cell>
          <cell r="EH128">
            <v>-810.79200000000003</v>
          </cell>
          <cell r="EI128">
            <v>-927.23500000000001</v>
          </cell>
          <cell r="EJ128">
            <v>-1092.154</v>
          </cell>
          <cell r="EK128">
            <v>-419.50200000000001</v>
          </cell>
          <cell r="EL128">
            <v>-143.31</v>
          </cell>
          <cell r="EM128">
            <v>-26.65</v>
          </cell>
          <cell r="EN128">
            <v>0</v>
          </cell>
          <cell r="EO128">
            <v>0</v>
          </cell>
          <cell r="EP128">
            <v>0</v>
          </cell>
          <cell r="EQ128">
            <v>-74</v>
          </cell>
          <cell r="ER128">
            <v>-67.8</v>
          </cell>
          <cell r="ES128">
            <v>0</v>
          </cell>
          <cell r="ET128">
            <v>0</v>
          </cell>
          <cell r="EU128">
            <v>0</v>
          </cell>
          <cell r="EV128">
            <v>0</v>
          </cell>
          <cell r="EW128">
            <v>0</v>
          </cell>
          <cell r="EX128">
            <v>0</v>
          </cell>
          <cell r="EY128">
            <v>0</v>
          </cell>
          <cell r="EZ128">
            <v>0</v>
          </cell>
          <cell r="FA128">
            <v>-12.227</v>
          </cell>
          <cell r="FB128">
            <v>-13.775</v>
          </cell>
          <cell r="FC128">
            <v>-11.456000000000003</v>
          </cell>
          <cell r="FD128">
            <v>-11.477</v>
          </cell>
          <cell r="FE128">
            <v>-13.052</v>
          </cell>
          <cell r="FF128">
            <v>-17.498000000000001</v>
          </cell>
          <cell r="FG128">
            <v>-20.887</v>
          </cell>
          <cell r="FH128">
            <v>-20.829000000000001</v>
          </cell>
          <cell r="FI128">
            <v>-27.061</v>
          </cell>
          <cell r="FJ128">
            <v>-35.037999999999997</v>
          </cell>
          <cell r="FK128">
            <v>-53.902999999999999</v>
          </cell>
          <cell r="FL128">
            <v>-44.545000000000002</v>
          </cell>
          <cell r="FM128">
            <v>-51.613</v>
          </cell>
          <cell r="FN128">
            <v>-40.76</v>
          </cell>
          <cell r="FO128">
            <v>-36.75</v>
          </cell>
          <cell r="FP128">
            <v>0</v>
          </cell>
          <cell r="FQ128">
            <v>0</v>
          </cell>
          <cell r="FR128">
            <v>0</v>
          </cell>
          <cell r="FS128">
            <v>-259.10000000000002</v>
          </cell>
          <cell r="FT128">
            <v>-235.7</v>
          </cell>
          <cell r="FU128">
            <v>0</v>
          </cell>
          <cell r="FV128">
            <v>0</v>
          </cell>
          <cell r="FW128">
            <v>0</v>
          </cell>
          <cell r="FX128">
            <v>0</v>
          </cell>
          <cell r="FY128">
            <v>0</v>
          </cell>
          <cell r="FZ128">
            <v>0</v>
          </cell>
          <cell r="GA128">
            <v>0</v>
          </cell>
          <cell r="GB128">
            <v>0</v>
          </cell>
          <cell r="GC128">
            <v>-33.4</v>
          </cell>
          <cell r="GD128">
            <v>-46.850999999999999</v>
          </cell>
          <cell r="GE128">
            <v>-61.793000000000006</v>
          </cell>
          <cell r="GF128">
            <v>-46.434000000000005</v>
          </cell>
          <cell r="GG128">
            <v>-46.243000000000002</v>
          </cell>
          <cell r="GH128">
            <v>-68.575999999999993</v>
          </cell>
          <cell r="GI128">
            <v>-107.78700000000001</v>
          </cell>
          <cell r="GJ128">
            <v>-81.623999999999995</v>
          </cell>
          <cell r="GK128">
            <v>-90.81</v>
          </cell>
          <cell r="GL128">
            <v>-103.056</v>
          </cell>
          <cell r="GM128">
            <v>-145.351</v>
          </cell>
          <cell r="GN128">
            <v>-116.96099999999998</v>
          </cell>
          <cell r="GO128">
            <v>-132.17000000000002</v>
          </cell>
          <cell r="GP128">
            <v>-112.19499999999999</v>
          </cell>
          <cell r="GQ128">
            <v>-105.45</v>
          </cell>
          <cell r="GR128">
            <v>0</v>
          </cell>
          <cell r="GS128">
            <v>0</v>
          </cell>
          <cell r="GT128">
            <v>0</v>
          </cell>
          <cell r="GU128">
            <v>-54.9</v>
          </cell>
          <cell r="GV128">
            <v>-44.9</v>
          </cell>
          <cell r="GW128">
            <v>0</v>
          </cell>
          <cell r="GX128">
            <v>0</v>
          </cell>
          <cell r="GY128">
            <v>0</v>
          </cell>
          <cell r="GZ128">
            <v>0</v>
          </cell>
          <cell r="HA128">
            <v>0</v>
          </cell>
          <cell r="HB128">
            <v>0</v>
          </cell>
          <cell r="HC128">
            <v>0</v>
          </cell>
          <cell r="HD128">
            <v>0</v>
          </cell>
          <cell r="HE128">
            <v>-1.5169999999999999</v>
          </cell>
          <cell r="HF128">
            <v>-1.9139999999999999</v>
          </cell>
          <cell r="HG128">
            <v>-2.3880000000000008</v>
          </cell>
          <cell r="HH128">
            <v>-2.5620000000000003</v>
          </cell>
          <cell r="HI128">
            <v>-2.7759999999999998</v>
          </cell>
          <cell r="HJ128">
            <v>-3.351</v>
          </cell>
          <cell r="HK128">
            <v>-4.18</v>
          </cell>
          <cell r="HL128">
            <v>-6.0039999999999996</v>
          </cell>
          <cell r="HM128">
            <v>-7.0659999999999998</v>
          </cell>
          <cell r="HN128">
            <v>-8.4860000000000007</v>
          </cell>
          <cell r="HO128">
            <v>-10.337</v>
          </cell>
          <cell r="HP128">
            <v>-11.951000000000001</v>
          </cell>
          <cell r="HQ128">
            <v>-12.87</v>
          </cell>
          <cell r="HR128">
            <v>-14.336</v>
          </cell>
          <cell r="HS128">
            <v>-18.23</v>
          </cell>
          <cell r="HT128">
            <v>0</v>
          </cell>
          <cell r="HU128">
            <v>0</v>
          </cell>
          <cell r="HV128">
            <v>0</v>
          </cell>
          <cell r="HW128">
            <v>0</v>
          </cell>
          <cell r="HX128">
            <v>0</v>
          </cell>
          <cell r="HY128">
            <v>0</v>
          </cell>
          <cell r="HZ128">
            <v>0</v>
          </cell>
          <cell r="IA128">
            <v>0</v>
          </cell>
          <cell r="IB128">
            <v>0</v>
          </cell>
          <cell r="IC128">
            <v>0</v>
          </cell>
          <cell r="ID128">
            <v>0</v>
          </cell>
          <cell r="IE128">
            <v>0</v>
          </cell>
          <cell r="IF128">
            <v>0</v>
          </cell>
          <cell r="IG128">
            <v>0</v>
          </cell>
          <cell r="IH128">
            <v>0</v>
          </cell>
          <cell r="II128">
            <v>0</v>
          </cell>
          <cell r="IJ128">
            <v>0</v>
          </cell>
          <cell r="IK128">
            <v>0</v>
          </cell>
          <cell r="IL128">
            <v>0</v>
          </cell>
          <cell r="IM128">
            <v>0</v>
          </cell>
          <cell r="IN128">
            <v>0</v>
          </cell>
          <cell r="IO128">
            <v>0</v>
          </cell>
          <cell r="IP128">
            <v>0</v>
          </cell>
          <cell r="IQ128">
            <v>0</v>
          </cell>
          <cell r="IR128">
            <v>0</v>
          </cell>
          <cell r="IS128">
            <v>0</v>
          </cell>
          <cell r="IT128">
            <v>0</v>
          </cell>
          <cell r="IU128">
            <v>0</v>
          </cell>
        </row>
        <row r="129">
          <cell r="A129" t="str">
            <v>ATCP IN</v>
          </cell>
          <cell r="B129" t="str">
            <v>Atlas Copco (India)</v>
          </cell>
          <cell r="C129" t="str">
            <v>Engineering &amp; Capital Goods</v>
          </cell>
          <cell r="D129">
            <v>0</v>
          </cell>
          <cell r="E129">
            <v>0</v>
          </cell>
          <cell r="F129">
            <v>0</v>
          </cell>
          <cell r="G129">
            <v>644.4</v>
          </cell>
          <cell r="H129">
            <v>694.5</v>
          </cell>
          <cell r="I129">
            <v>803.6</v>
          </cell>
          <cell r="J129">
            <v>841.1</v>
          </cell>
          <cell r="K129">
            <v>880.4</v>
          </cell>
          <cell r="L129">
            <v>854.9</v>
          </cell>
          <cell r="M129">
            <v>983.8</v>
          </cell>
          <cell r="N129">
            <v>1320.7</v>
          </cell>
          <cell r="O129">
            <v>1309.9000000000001</v>
          </cell>
          <cell r="P129">
            <v>1415</v>
          </cell>
          <cell r="Q129">
            <v>1371.3</v>
          </cell>
          <cell r="R129">
            <v>1643.7</v>
          </cell>
          <cell r="S129">
            <v>1687.2</v>
          </cell>
          <cell r="T129">
            <v>1707.8</v>
          </cell>
          <cell r="U129">
            <v>1937.2</v>
          </cell>
          <cell r="V129">
            <v>2085</v>
          </cell>
          <cell r="W129">
            <v>2211</v>
          </cell>
          <cell r="X129">
            <v>2226</v>
          </cell>
          <cell r="Y129">
            <v>2400</v>
          </cell>
          <cell r="Z129">
            <v>2924.3999999999996</v>
          </cell>
          <cell r="AA129">
            <v>2839.3</v>
          </cell>
          <cell r="AB129">
            <v>3037.7</v>
          </cell>
          <cell r="AC129">
            <v>3498.4</v>
          </cell>
          <cell r="AD129">
            <v>3447.7000000000007</v>
          </cell>
          <cell r="AE129">
            <v>2809.9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O129">
            <v>0</v>
          </cell>
          <cell r="AP129">
            <v>0</v>
          </cell>
          <cell r="AQ129">
            <v>0</v>
          </cell>
          <cell r="AR129">
            <v>0</v>
          </cell>
          <cell r="AS129">
            <v>0</v>
          </cell>
          <cell r="AT129">
            <v>0</v>
          </cell>
          <cell r="AU129">
            <v>0</v>
          </cell>
          <cell r="AV129">
            <v>0</v>
          </cell>
          <cell r="AW129">
            <v>0</v>
          </cell>
          <cell r="AX129">
            <v>0</v>
          </cell>
          <cell r="AY129">
            <v>0</v>
          </cell>
          <cell r="AZ129">
            <v>0</v>
          </cell>
          <cell r="BA129">
            <v>0</v>
          </cell>
          <cell r="BB129">
            <v>0</v>
          </cell>
          <cell r="BC129">
            <v>0</v>
          </cell>
          <cell r="BD129">
            <v>0</v>
          </cell>
          <cell r="BE129">
            <v>0</v>
          </cell>
          <cell r="BF129">
            <v>0</v>
          </cell>
          <cell r="BG129">
            <v>0</v>
          </cell>
          <cell r="BH129">
            <v>0</v>
          </cell>
          <cell r="BI129">
            <v>0</v>
          </cell>
          <cell r="BJ129">
            <v>0</v>
          </cell>
          <cell r="BK129">
            <v>-393</v>
          </cell>
          <cell r="BL129">
            <v>-386.5</v>
          </cell>
          <cell r="BM129">
            <v>-439.6</v>
          </cell>
          <cell r="BN129">
            <v>-490.7</v>
          </cell>
          <cell r="BO129">
            <v>-534.70000000000005</v>
          </cell>
          <cell r="BP129">
            <v>-525.70000000000005</v>
          </cell>
          <cell r="BQ129">
            <v>-685.5</v>
          </cell>
          <cell r="BR129">
            <v>-913.3</v>
          </cell>
          <cell r="BS129">
            <v>-906.4</v>
          </cell>
          <cell r="BT129">
            <v>-798.8</v>
          </cell>
          <cell r="BU129">
            <v>-547.1</v>
          </cell>
          <cell r="BV129">
            <v>-1036.5</v>
          </cell>
          <cell r="BW129">
            <v>-1053.4000000000001</v>
          </cell>
          <cell r="BX129">
            <v>-1020.2</v>
          </cell>
          <cell r="BY129">
            <v>-1201.0640000000001</v>
          </cell>
          <cell r="BZ129">
            <v>-893.9</v>
          </cell>
          <cell r="CA129">
            <v>-1366.7</v>
          </cell>
          <cell r="CB129">
            <v>-1578.9</v>
          </cell>
          <cell r="CC129">
            <v>-1502.4</v>
          </cell>
          <cell r="CD129">
            <v>-2229</v>
          </cell>
          <cell r="CE129">
            <v>-1233.8</v>
          </cell>
          <cell r="CF129">
            <v>-1156.7</v>
          </cell>
          <cell r="CG129">
            <v>-1563.3</v>
          </cell>
          <cell r="CH129">
            <v>-1402.0000000000002</v>
          </cell>
          <cell r="CI129">
            <v>-1172.3</v>
          </cell>
          <cell r="CJ129">
            <v>0</v>
          </cell>
          <cell r="CK129">
            <v>0</v>
          </cell>
          <cell r="CL129">
            <v>0</v>
          </cell>
          <cell r="CM129">
            <v>47.2</v>
          </cell>
          <cell r="CN129">
            <v>16.899999999999999</v>
          </cell>
          <cell r="CO129">
            <v>-18</v>
          </cell>
          <cell r="CP129">
            <v>32.1</v>
          </cell>
          <cell r="CQ129">
            <v>28.5</v>
          </cell>
          <cell r="CR129">
            <v>30.2</v>
          </cell>
          <cell r="CS129">
            <v>121.2</v>
          </cell>
          <cell r="CT129">
            <v>88.8</v>
          </cell>
          <cell r="CU129">
            <v>81.7</v>
          </cell>
          <cell r="CV129">
            <v>-68.7</v>
          </cell>
          <cell r="CW129">
            <v>-316.8</v>
          </cell>
          <cell r="CX129">
            <v>-4.0999999999999996</v>
          </cell>
          <cell r="CY129">
            <v>7.4</v>
          </cell>
          <cell r="CZ129">
            <v>-9.4</v>
          </cell>
          <cell r="DA129">
            <v>-59</v>
          </cell>
          <cell r="DB129">
            <v>-441.3</v>
          </cell>
          <cell r="DC129">
            <v>-38.299999999999997</v>
          </cell>
          <cell r="DD129">
            <v>144.6</v>
          </cell>
          <cell r="DE129">
            <v>18.600000000000001</v>
          </cell>
          <cell r="DF129">
            <v>280.70000000000005</v>
          </cell>
          <cell r="DG129">
            <v>127.5</v>
          </cell>
          <cell r="DH129">
            <v>11.4</v>
          </cell>
          <cell r="DI129">
            <v>52.1</v>
          </cell>
          <cell r="DJ129">
            <v>46.199999999999989</v>
          </cell>
          <cell r="DK129">
            <v>-124.3</v>
          </cell>
          <cell r="DL129">
            <v>0</v>
          </cell>
          <cell r="DM129">
            <v>0</v>
          </cell>
          <cell r="DN129">
            <v>0</v>
          </cell>
          <cell r="DO129">
            <v>0</v>
          </cell>
          <cell r="DP129">
            <v>0</v>
          </cell>
          <cell r="DQ129">
            <v>0</v>
          </cell>
          <cell r="DR129">
            <v>0</v>
          </cell>
          <cell r="DS129">
            <v>0</v>
          </cell>
          <cell r="DT129">
            <v>0</v>
          </cell>
          <cell r="DU129">
            <v>0</v>
          </cell>
          <cell r="DV129">
            <v>0</v>
          </cell>
          <cell r="DW129">
            <v>0</v>
          </cell>
          <cell r="DX129">
            <v>0</v>
          </cell>
          <cell r="DY129">
            <v>0</v>
          </cell>
          <cell r="DZ129">
            <v>0</v>
          </cell>
          <cell r="EA129">
            <v>0</v>
          </cell>
          <cell r="EB129">
            <v>0</v>
          </cell>
          <cell r="EC129">
            <v>0</v>
          </cell>
          <cell r="ED129">
            <v>0</v>
          </cell>
          <cell r="EE129">
            <v>0</v>
          </cell>
          <cell r="EF129">
            <v>0</v>
          </cell>
          <cell r="EG129">
            <v>0</v>
          </cell>
          <cell r="EH129">
            <v>0</v>
          </cell>
          <cell r="EI129">
            <v>-698.7</v>
          </cell>
          <cell r="EJ129">
            <v>-831.6</v>
          </cell>
          <cell r="EK129">
            <v>-926.1</v>
          </cell>
          <cell r="EL129">
            <v>-944.00000000000023</v>
          </cell>
          <cell r="EM129">
            <v>-563.70000000000005</v>
          </cell>
          <cell r="EN129">
            <v>0</v>
          </cell>
          <cell r="EO129">
            <v>0</v>
          </cell>
          <cell r="EP129">
            <v>0</v>
          </cell>
          <cell r="EQ129">
            <v>-63.9</v>
          </cell>
          <cell r="ER129">
            <v>-65.900000000000006</v>
          </cell>
          <cell r="ES129">
            <v>-69.3</v>
          </cell>
          <cell r="ET129">
            <v>-74.5</v>
          </cell>
          <cell r="EU129">
            <v>-74</v>
          </cell>
          <cell r="EV129">
            <v>-80.099999999999994</v>
          </cell>
          <cell r="EW129">
            <v>-79.599999999999994</v>
          </cell>
          <cell r="EX129">
            <v>-96.2</v>
          </cell>
          <cell r="EY129">
            <v>-99.9</v>
          </cell>
          <cell r="EZ129">
            <v>-104</v>
          </cell>
          <cell r="FA129">
            <v>-110.6</v>
          </cell>
          <cell r="FB129">
            <v>-123.7</v>
          </cell>
          <cell r="FC129">
            <v>-121</v>
          </cell>
          <cell r="FD129">
            <v>-140.80000000000001</v>
          </cell>
          <cell r="FE129">
            <v>-160</v>
          </cell>
          <cell r="FF129">
            <v>-158</v>
          </cell>
          <cell r="FG129">
            <v>-195.8</v>
          </cell>
          <cell r="FH129">
            <v>-182</v>
          </cell>
          <cell r="FI129">
            <v>-180.2</v>
          </cell>
          <cell r="FJ129">
            <v>-179.89999999999992</v>
          </cell>
          <cell r="FK129">
            <v>-220.2</v>
          </cell>
          <cell r="FL129">
            <v>-257.5</v>
          </cell>
          <cell r="FM129">
            <v>-251</v>
          </cell>
          <cell r="FN129">
            <v>-252.90000000000003</v>
          </cell>
          <cell r="FO129">
            <v>-257.39999999999998</v>
          </cell>
          <cell r="FP129">
            <v>0</v>
          </cell>
          <cell r="FQ129">
            <v>0</v>
          </cell>
          <cell r="FR129">
            <v>0</v>
          </cell>
          <cell r="FS129">
            <v>-107.4</v>
          </cell>
          <cell r="FT129">
            <v>-103.3</v>
          </cell>
          <cell r="FU129">
            <v>-119.4</v>
          </cell>
          <cell r="FV129">
            <v>-131.69999999999999</v>
          </cell>
          <cell r="FW129">
            <v>-106.3</v>
          </cell>
          <cell r="FX129">
            <v>-112.9</v>
          </cell>
          <cell r="FY129">
            <v>-130.9</v>
          </cell>
          <cell r="FZ129">
            <v>-173.1</v>
          </cell>
          <cell r="GA129">
            <v>-138.19999999999999</v>
          </cell>
          <cell r="GB129">
            <v>-142.4</v>
          </cell>
          <cell r="GC129">
            <v>-161.30000000000001</v>
          </cell>
          <cell r="GD129">
            <v>-204.8</v>
          </cell>
          <cell r="GE129">
            <v>-189.1</v>
          </cell>
          <cell r="GF129">
            <v>-177.8</v>
          </cell>
          <cell r="GG129">
            <v>-180</v>
          </cell>
          <cell r="GH129">
            <v>-264.8</v>
          </cell>
          <cell r="GI129">
            <v>-270.60000000000002</v>
          </cell>
          <cell r="GJ129">
            <v>-264.2</v>
          </cell>
          <cell r="GK129">
            <v>-331.3</v>
          </cell>
          <cell r="GL129">
            <v>-428.40000000000003</v>
          </cell>
          <cell r="GM129">
            <v>-350.3</v>
          </cell>
          <cell r="GN129">
            <v>-374.3</v>
          </cell>
          <cell r="GO129">
            <v>-343</v>
          </cell>
          <cell r="GP129">
            <v>-481.10000000000008</v>
          </cell>
          <cell r="GQ129">
            <v>-336.7</v>
          </cell>
          <cell r="GR129">
            <v>0</v>
          </cell>
          <cell r="GS129">
            <v>0</v>
          </cell>
          <cell r="GT129">
            <v>0</v>
          </cell>
          <cell r="GU129">
            <v>-13.9</v>
          </cell>
          <cell r="GV129">
            <v>-10.4</v>
          </cell>
          <cell r="GW129">
            <v>-15.4</v>
          </cell>
          <cell r="GX129">
            <v>-19.399999999999999</v>
          </cell>
          <cell r="GY129">
            <v>-18.5</v>
          </cell>
          <cell r="GZ129">
            <v>-18.8</v>
          </cell>
          <cell r="HA129">
            <v>-21</v>
          </cell>
          <cell r="HB129">
            <v>-42</v>
          </cell>
          <cell r="HC129">
            <v>-48.1</v>
          </cell>
          <cell r="HD129">
            <v>-49.6</v>
          </cell>
          <cell r="HE129">
            <v>-48.2</v>
          </cell>
          <cell r="HF129">
            <v>-50.6</v>
          </cell>
          <cell r="HG129">
            <v>-48</v>
          </cell>
          <cell r="HH129">
            <v>-50.2</v>
          </cell>
          <cell r="HI129">
            <v>-50.6</v>
          </cell>
          <cell r="HJ129">
            <v>-55.5</v>
          </cell>
          <cell r="HK129">
            <v>-48.8</v>
          </cell>
          <cell r="HL129">
            <v>-55.2</v>
          </cell>
          <cell r="HM129">
            <v>-56.4</v>
          </cell>
          <cell r="HN129">
            <v>-65.400000000000006</v>
          </cell>
          <cell r="HO129">
            <v>-60.6</v>
          </cell>
          <cell r="HP129">
            <v>-65.400000000000006</v>
          </cell>
          <cell r="HQ129">
            <v>-65.3</v>
          </cell>
          <cell r="HR129">
            <v>-89.5</v>
          </cell>
          <cell r="HS129">
            <v>-71.900000000000006</v>
          </cell>
          <cell r="HT129">
            <v>0</v>
          </cell>
          <cell r="HU129">
            <v>0</v>
          </cell>
          <cell r="HV129">
            <v>0</v>
          </cell>
          <cell r="HW129">
            <v>0</v>
          </cell>
          <cell r="HX129">
            <v>0</v>
          </cell>
          <cell r="HY129">
            <v>0</v>
          </cell>
          <cell r="HZ129">
            <v>0</v>
          </cell>
          <cell r="IA129">
            <v>0</v>
          </cell>
          <cell r="IB129">
            <v>0</v>
          </cell>
          <cell r="IC129">
            <v>0</v>
          </cell>
          <cell r="ID129">
            <v>0</v>
          </cell>
          <cell r="IE129">
            <v>0</v>
          </cell>
          <cell r="IF129">
            <v>0</v>
          </cell>
          <cell r="IG129">
            <v>0</v>
          </cell>
          <cell r="IH129">
            <v>0</v>
          </cell>
          <cell r="II129">
            <v>0</v>
          </cell>
          <cell r="IJ129">
            <v>0</v>
          </cell>
          <cell r="IK129">
            <v>0</v>
          </cell>
          <cell r="IL129">
            <v>0</v>
          </cell>
          <cell r="IM129">
            <v>0</v>
          </cell>
          <cell r="IN129">
            <v>0</v>
          </cell>
          <cell r="IO129">
            <v>0</v>
          </cell>
          <cell r="IP129">
            <v>0</v>
          </cell>
          <cell r="IQ129">
            <v>0</v>
          </cell>
          <cell r="IR129">
            <v>0</v>
          </cell>
          <cell r="IS129">
            <v>0</v>
          </cell>
          <cell r="IT129">
            <v>0</v>
          </cell>
          <cell r="IU129">
            <v>0</v>
          </cell>
        </row>
        <row r="130">
          <cell r="A130" t="str">
            <v>ATD IN</v>
          </cell>
          <cell r="B130" t="str">
            <v>Areva T&amp;D India</v>
          </cell>
          <cell r="C130" t="str">
            <v>Engineering &amp; Capital Goods</v>
          </cell>
          <cell r="D130">
            <v>0</v>
          </cell>
          <cell r="E130">
            <v>1313.3</v>
          </cell>
          <cell r="F130">
            <v>1232.9000000000001</v>
          </cell>
          <cell r="G130">
            <v>1518.1</v>
          </cell>
          <cell r="H130">
            <v>1147.8</v>
          </cell>
          <cell r="I130">
            <v>1542.6</v>
          </cell>
          <cell r="J130">
            <v>1648.7</v>
          </cell>
          <cell r="K130">
            <v>1851.6</v>
          </cell>
          <cell r="L130">
            <v>1657.8</v>
          </cell>
          <cell r="M130">
            <v>2111.3000000000002</v>
          </cell>
          <cell r="N130">
            <v>2544.1</v>
          </cell>
          <cell r="O130">
            <v>2402</v>
          </cell>
          <cell r="P130">
            <v>2481.6999999999998</v>
          </cell>
          <cell r="Q130">
            <v>3379</v>
          </cell>
          <cell r="R130">
            <v>3715.9</v>
          </cell>
          <cell r="S130">
            <v>4067.9</v>
          </cell>
          <cell r="T130">
            <v>4433.8999999999996</v>
          </cell>
          <cell r="U130">
            <v>3587.9</v>
          </cell>
          <cell r="V130">
            <v>4287.7</v>
          </cell>
          <cell r="W130">
            <v>4542.1999999999989</v>
          </cell>
          <cell r="X130">
            <v>4770.1000000000004</v>
          </cell>
          <cell r="Y130">
            <v>4692</v>
          </cell>
          <cell r="Z130">
            <v>7332</v>
          </cell>
          <cell r="AA130">
            <v>5028.7000000000007</v>
          </cell>
          <cell r="AB130">
            <v>6217.5</v>
          </cell>
          <cell r="AC130">
            <v>5864.6</v>
          </cell>
          <cell r="AD130">
            <v>9388.2999999999993</v>
          </cell>
          <cell r="AE130">
            <v>8450</v>
          </cell>
          <cell r="AF130">
            <v>0</v>
          </cell>
          <cell r="AG130">
            <v>-136.5</v>
          </cell>
          <cell r="AH130">
            <v>-132.1</v>
          </cell>
          <cell r="AI130">
            <v>-176.2</v>
          </cell>
          <cell r="AJ130">
            <v>-123</v>
          </cell>
          <cell r="AK130">
            <v>-165.3</v>
          </cell>
          <cell r="AL130">
            <v>-176.6</v>
          </cell>
          <cell r="AM130">
            <v>-170.9</v>
          </cell>
          <cell r="AN130">
            <v>-177.6</v>
          </cell>
          <cell r="AO130">
            <v>-226.2</v>
          </cell>
          <cell r="AP130">
            <v>-272.60000000000002</v>
          </cell>
          <cell r="AQ130">
            <v>-292.2</v>
          </cell>
          <cell r="AR130">
            <v>-265.89999999999998</v>
          </cell>
          <cell r="AS130">
            <v>-362</v>
          </cell>
          <cell r="AT130">
            <v>-254</v>
          </cell>
          <cell r="AU130">
            <v>-435.9</v>
          </cell>
          <cell r="AV130">
            <v>-519.4</v>
          </cell>
          <cell r="AW130">
            <v>-384.4</v>
          </cell>
          <cell r="AX130">
            <v>-280.7</v>
          </cell>
          <cell r="AY130">
            <v>-438.1</v>
          </cell>
          <cell r="AZ130">
            <v>-468.6</v>
          </cell>
          <cell r="BA130">
            <v>-366</v>
          </cell>
          <cell r="BB130">
            <v>0</v>
          </cell>
          <cell r="BC130">
            <v>0</v>
          </cell>
          <cell r="BD130">
            <v>0</v>
          </cell>
          <cell r="BE130">
            <v>0</v>
          </cell>
          <cell r="BF130">
            <v>0</v>
          </cell>
          <cell r="BG130">
            <v>0</v>
          </cell>
          <cell r="BH130">
            <v>0</v>
          </cell>
          <cell r="BI130">
            <v>-749.7</v>
          </cell>
          <cell r="BJ130">
            <v>-679.7</v>
          </cell>
          <cell r="BK130">
            <v>-775.7</v>
          </cell>
          <cell r="BL130">
            <v>-636.29999999999995</v>
          </cell>
          <cell r="BM130">
            <v>-854.3</v>
          </cell>
          <cell r="BN130">
            <v>-924.4</v>
          </cell>
          <cell r="BO130">
            <v>-1150.5</v>
          </cell>
          <cell r="BP130">
            <v>-952.3</v>
          </cell>
          <cell r="BQ130">
            <v>-1311</v>
          </cell>
          <cell r="BR130">
            <v>-1591.5</v>
          </cell>
          <cell r="BS130">
            <v>-1346.2</v>
          </cell>
          <cell r="BT130">
            <v>-1486.8</v>
          </cell>
          <cell r="BU130">
            <v>-2096.1999999999998</v>
          </cell>
          <cell r="BV130">
            <v>-2551.6</v>
          </cell>
          <cell r="BW130">
            <v>-2506.3000000000002</v>
          </cell>
          <cell r="BX130">
            <v>-2718.1</v>
          </cell>
          <cell r="BY130">
            <v>-2204.9</v>
          </cell>
          <cell r="BZ130">
            <v>-2807.7</v>
          </cell>
          <cell r="CA130">
            <v>-2749.4999999999995</v>
          </cell>
          <cell r="CB130">
            <v>-2743.4</v>
          </cell>
          <cell r="CC130">
            <v>-3118</v>
          </cell>
          <cell r="CD130">
            <v>-4035</v>
          </cell>
          <cell r="CE130">
            <v>-3535.2</v>
          </cell>
          <cell r="CF130">
            <v>-3950</v>
          </cell>
          <cell r="CG130">
            <v>-4103.7</v>
          </cell>
          <cell r="CH130">
            <v>-6180.4</v>
          </cell>
          <cell r="CI130">
            <v>-6033.1</v>
          </cell>
          <cell r="CJ130">
            <v>0</v>
          </cell>
          <cell r="CK130">
            <v>21.4</v>
          </cell>
          <cell r="CL130">
            <v>-28.9</v>
          </cell>
          <cell r="CM130">
            <v>-4.8</v>
          </cell>
          <cell r="CN130">
            <v>-5.7</v>
          </cell>
          <cell r="CO130">
            <v>-2</v>
          </cell>
          <cell r="CP130">
            <v>-15.9</v>
          </cell>
          <cell r="CQ130">
            <v>8.5</v>
          </cell>
          <cell r="CR130">
            <v>3.7</v>
          </cell>
          <cell r="CS130">
            <v>17.3</v>
          </cell>
          <cell r="CT130">
            <v>0.3</v>
          </cell>
          <cell r="CU130">
            <v>-31.2</v>
          </cell>
          <cell r="CV130">
            <v>-2.5</v>
          </cell>
          <cell r="CW130">
            <v>13.3</v>
          </cell>
          <cell r="CX130">
            <v>-11</v>
          </cell>
          <cell r="CY130">
            <v>5.2</v>
          </cell>
          <cell r="CZ130">
            <v>-2.9</v>
          </cell>
          <cell r="DA130">
            <v>0.6</v>
          </cell>
          <cell r="DB130">
            <v>17.3</v>
          </cell>
          <cell r="DC130">
            <v>87</v>
          </cell>
          <cell r="DD130">
            <v>61</v>
          </cell>
          <cell r="DE130">
            <v>379</v>
          </cell>
          <cell r="DF130">
            <v>-552</v>
          </cell>
          <cell r="DG130">
            <v>331.8</v>
          </cell>
          <cell r="DH130">
            <v>316.7</v>
          </cell>
          <cell r="DI130">
            <v>485.1</v>
          </cell>
          <cell r="DJ130">
            <v>-247.7</v>
          </cell>
          <cell r="DK130">
            <v>-56.1</v>
          </cell>
          <cell r="DL130">
            <v>0</v>
          </cell>
          <cell r="DM130">
            <v>0</v>
          </cell>
          <cell r="DN130">
            <v>0</v>
          </cell>
          <cell r="DO130">
            <v>0</v>
          </cell>
          <cell r="DP130">
            <v>0</v>
          </cell>
          <cell r="DQ130">
            <v>0</v>
          </cell>
          <cell r="DR130">
            <v>0</v>
          </cell>
          <cell r="DS130">
            <v>0</v>
          </cell>
          <cell r="DT130">
            <v>0</v>
          </cell>
          <cell r="DU130">
            <v>0</v>
          </cell>
          <cell r="DV130">
            <v>0</v>
          </cell>
          <cell r="DW130">
            <v>0</v>
          </cell>
          <cell r="DX130">
            <v>0</v>
          </cell>
          <cell r="DY130">
            <v>0</v>
          </cell>
          <cell r="DZ130">
            <v>0</v>
          </cell>
          <cell r="EA130">
            <v>0</v>
          </cell>
          <cell r="EB130">
            <v>0</v>
          </cell>
          <cell r="EC130">
            <v>0</v>
          </cell>
          <cell r="ED130">
            <v>0</v>
          </cell>
          <cell r="EE130">
            <v>0</v>
          </cell>
          <cell r="EF130">
            <v>0</v>
          </cell>
          <cell r="EG130">
            <v>0</v>
          </cell>
          <cell r="EH130">
            <v>0</v>
          </cell>
          <cell r="EI130">
            <v>0</v>
          </cell>
          <cell r="EJ130">
            <v>0</v>
          </cell>
          <cell r="EK130">
            <v>0</v>
          </cell>
          <cell r="EL130">
            <v>0</v>
          </cell>
          <cell r="EM130">
            <v>0</v>
          </cell>
          <cell r="EN130">
            <v>0</v>
          </cell>
          <cell r="EO130">
            <v>-178.8</v>
          </cell>
          <cell r="EP130">
            <v>-178</v>
          </cell>
          <cell r="EQ130">
            <v>-183.39999999999998</v>
          </cell>
          <cell r="ER130">
            <v>-170.3</v>
          </cell>
          <cell r="ES130">
            <v>-200.2</v>
          </cell>
          <cell r="ET130">
            <v>-251.70000000000002</v>
          </cell>
          <cell r="EU130">
            <v>-184.89999999999998</v>
          </cell>
          <cell r="EV130">
            <v>-185.7</v>
          </cell>
          <cell r="EW130">
            <v>-245.89999999999998</v>
          </cell>
          <cell r="EX130">
            <v>-265.39999999999998</v>
          </cell>
          <cell r="EY130">
            <v>-246</v>
          </cell>
          <cell r="EZ130">
            <v>-222.2</v>
          </cell>
          <cell r="FA130">
            <v>-225.6</v>
          </cell>
          <cell r="FB130">
            <v>-291.3</v>
          </cell>
          <cell r="FC130">
            <v>-262.39999999999998</v>
          </cell>
          <cell r="FD130">
            <v>-261.39999999999998</v>
          </cell>
          <cell r="FE130">
            <v>-270.10000000000002</v>
          </cell>
          <cell r="FF130">
            <v>-263.89999999999998</v>
          </cell>
          <cell r="FG130">
            <v>-331.6</v>
          </cell>
          <cell r="FH130">
            <v>-360.4</v>
          </cell>
          <cell r="FI130">
            <v>-399</v>
          </cell>
          <cell r="FJ130">
            <v>-447</v>
          </cell>
          <cell r="FK130">
            <v>-482.70000000000005</v>
          </cell>
          <cell r="FL130">
            <v>-513.5</v>
          </cell>
          <cell r="FM130">
            <v>-546.1</v>
          </cell>
          <cell r="FN130">
            <v>-584.29999999999995</v>
          </cell>
          <cell r="FO130">
            <v>-651.1</v>
          </cell>
          <cell r="FP130">
            <v>0</v>
          </cell>
          <cell r="FQ130">
            <v>-212.7</v>
          </cell>
          <cell r="FR130">
            <v>-184.9</v>
          </cell>
          <cell r="FS130">
            <v>-263.39999999999998</v>
          </cell>
          <cell r="FT130">
            <v>-177.1</v>
          </cell>
          <cell r="FU130">
            <v>-251.7</v>
          </cell>
          <cell r="FV130">
            <v>-292</v>
          </cell>
          <cell r="FW130">
            <v>-286.59999999999997</v>
          </cell>
          <cell r="FX130">
            <v>-228.4</v>
          </cell>
          <cell r="FY130">
            <v>-287.10000000000002</v>
          </cell>
          <cell r="FZ130">
            <v>-344.2</v>
          </cell>
          <cell r="GA130">
            <v>-337.6</v>
          </cell>
          <cell r="GB130">
            <v>-355.2</v>
          </cell>
          <cell r="GC130">
            <v>-511.3</v>
          </cell>
          <cell r="GD130">
            <v>-319.8</v>
          </cell>
          <cell r="GE130">
            <v>-498.8</v>
          </cell>
          <cell r="GF130">
            <v>-483.9</v>
          </cell>
          <cell r="GG130">
            <v>-366</v>
          </cell>
          <cell r="GH130">
            <v>-361.9</v>
          </cell>
          <cell r="GI130">
            <v>-487.40000000000003</v>
          </cell>
          <cell r="GJ130">
            <v>-510.3</v>
          </cell>
          <cell r="GK130">
            <v>-407</v>
          </cell>
          <cell r="GL130">
            <v>-881</v>
          </cell>
          <cell r="GM130">
            <v>-552.29999999999995</v>
          </cell>
          <cell r="GN130">
            <v>-969.5</v>
          </cell>
          <cell r="GO130">
            <v>-746.9</v>
          </cell>
          <cell r="GP130">
            <v>-1000.7</v>
          </cell>
          <cell r="GQ130">
            <v>-621.70000000000005</v>
          </cell>
          <cell r="GR130">
            <v>0</v>
          </cell>
          <cell r="GS130">
            <v>-30.5</v>
          </cell>
          <cell r="GT130">
            <v>-30.2</v>
          </cell>
          <cell r="GU130">
            <v>-38.4</v>
          </cell>
          <cell r="GV130">
            <v>-31.7</v>
          </cell>
          <cell r="GW130">
            <v>-34.700000000000003</v>
          </cell>
          <cell r="GX130">
            <v>-31</v>
          </cell>
          <cell r="GY130">
            <v>-32.1</v>
          </cell>
          <cell r="GZ130">
            <v>-31.7</v>
          </cell>
          <cell r="HA130">
            <v>-36.9</v>
          </cell>
          <cell r="HB130">
            <v>-30.6</v>
          </cell>
          <cell r="HC130">
            <v>-26.6</v>
          </cell>
          <cell r="HD130">
            <v>-28.8</v>
          </cell>
          <cell r="HE130">
            <v>-30.8</v>
          </cell>
          <cell r="HF130">
            <v>-36</v>
          </cell>
          <cell r="HG130">
            <v>-26.7</v>
          </cell>
          <cell r="HH130">
            <v>-42.8</v>
          </cell>
          <cell r="HI130">
            <v>-27.3</v>
          </cell>
          <cell r="HJ130">
            <v>-31.3</v>
          </cell>
          <cell r="HK130">
            <v>-51.099999999999994</v>
          </cell>
          <cell r="HL130">
            <v>-50.5</v>
          </cell>
          <cell r="HM130">
            <v>-63</v>
          </cell>
          <cell r="HN130">
            <v>-66</v>
          </cell>
          <cell r="HO130">
            <v>-58.800000000000011</v>
          </cell>
          <cell r="HP130">
            <v>-95.6</v>
          </cell>
          <cell r="HQ130">
            <v>-107.4</v>
          </cell>
          <cell r="HR130">
            <v>-112.5</v>
          </cell>
          <cell r="HS130">
            <v>-80.3</v>
          </cell>
          <cell r="HT130">
            <v>0</v>
          </cell>
          <cell r="HU130">
            <v>0</v>
          </cell>
          <cell r="HV130">
            <v>0</v>
          </cell>
          <cell r="HW130">
            <v>0</v>
          </cell>
          <cell r="HX130">
            <v>0</v>
          </cell>
          <cell r="HY130">
            <v>0</v>
          </cell>
          <cell r="HZ130">
            <v>0</v>
          </cell>
          <cell r="IA130">
            <v>0</v>
          </cell>
          <cell r="IB130">
            <v>0</v>
          </cell>
          <cell r="IC130">
            <v>0</v>
          </cell>
          <cell r="ID130">
            <v>0</v>
          </cell>
          <cell r="IE130">
            <v>0</v>
          </cell>
          <cell r="IF130">
            <v>0</v>
          </cell>
          <cell r="IG130">
            <v>0</v>
          </cell>
          <cell r="IH130">
            <v>0</v>
          </cell>
          <cell r="II130">
            <v>0</v>
          </cell>
          <cell r="IJ130">
            <v>0</v>
          </cell>
          <cell r="IK130">
            <v>0</v>
          </cell>
          <cell r="IL130">
            <v>0</v>
          </cell>
          <cell r="IM130">
            <v>0</v>
          </cell>
          <cell r="IN130">
            <v>0</v>
          </cell>
          <cell r="IO130">
            <v>0</v>
          </cell>
          <cell r="IP130">
            <v>0</v>
          </cell>
          <cell r="IQ130">
            <v>0</v>
          </cell>
          <cell r="IR130">
            <v>0</v>
          </cell>
          <cell r="IS130">
            <v>0</v>
          </cell>
          <cell r="IT130">
            <v>0</v>
          </cell>
          <cell r="IU130">
            <v>0</v>
          </cell>
        </row>
        <row r="131">
          <cell r="A131" t="str">
            <v>ASTM IN</v>
          </cell>
          <cell r="B131" t="str">
            <v>Astra Microwave Products</v>
          </cell>
          <cell r="C131" t="str">
            <v>Engineering &amp; capital goods</v>
          </cell>
          <cell r="D131">
            <v>0</v>
          </cell>
          <cell r="E131">
            <v>0</v>
          </cell>
          <cell r="F131">
            <v>0</v>
          </cell>
          <cell r="G131">
            <v>0</v>
          </cell>
          <cell r="H131">
            <v>44.69</v>
          </cell>
          <cell r="I131">
            <v>55.03</v>
          </cell>
          <cell r="J131">
            <v>81.78</v>
          </cell>
          <cell r="K131">
            <v>167.2</v>
          </cell>
          <cell r="L131">
            <v>92.41</v>
          </cell>
          <cell r="M131">
            <v>68.5</v>
          </cell>
          <cell r="N131">
            <v>194.3</v>
          </cell>
          <cell r="O131">
            <v>297.7</v>
          </cell>
          <cell r="P131">
            <v>310.60000000000002</v>
          </cell>
          <cell r="Q131">
            <v>284.3</v>
          </cell>
          <cell r="R131">
            <v>180.6</v>
          </cell>
          <cell r="S131">
            <v>238.2</v>
          </cell>
          <cell r="T131">
            <v>118.1</v>
          </cell>
          <cell r="U131">
            <v>187.3</v>
          </cell>
          <cell r="V131">
            <v>216.1</v>
          </cell>
          <cell r="W131">
            <v>514.1</v>
          </cell>
          <cell r="X131">
            <v>153.19999999999999</v>
          </cell>
          <cell r="Y131">
            <v>133.69999999999999</v>
          </cell>
          <cell r="Z131">
            <v>264.7</v>
          </cell>
          <cell r="AA131">
            <v>687.4</v>
          </cell>
          <cell r="AB131">
            <v>167.74799999999999</v>
          </cell>
          <cell r="AC131">
            <v>283.79399999999998</v>
          </cell>
          <cell r="AD131">
            <v>197.89</v>
          </cell>
          <cell r="AE131">
            <v>518.73199999999997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O131">
            <v>0</v>
          </cell>
          <cell r="AP131">
            <v>0</v>
          </cell>
          <cell r="AQ131">
            <v>0</v>
          </cell>
          <cell r="AR131">
            <v>0</v>
          </cell>
          <cell r="AS131">
            <v>0</v>
          </cell>
          <cell r="AT131">
            <v>0</v>
          </cell>
          <cell r="AU131">
            <v>0</v>
          </cell>
          <cell r="AV131">
            <v>0</v>
          </cell>
          <cell r="AW131">
            <v>0</v>
          </cell>
          <cell r="AX131">
            <v>0</v>
          </cell>
          <cell r="AY131">
            <v>0</v>
          </cell>
          <cell r="AZ131">
            <v>0</v>
          </cell>
          <cell r="BA131">
            <v>0</v>
          </cell>
          <cell r="BB131">
            <v>0</v>
          </cell>
          <cell r="BC131">
            <v>0</v>
          </cell>
          <cell r="BD131">
            <v>0</v>
          </cell>
          <cell r="BE131">
            <v>0</v>
          </cell>
          <cell r="BF131">
            <v>0</v>
          </cell>
          <cell r="BG131">
            <v>0</v>
          </cell>
          <cell r="BH131">
            <v>0</v>
          </cell>
          <cell r="BI131">
            <v>0</v>
          </cell>
          <cell r="BJ131">
            <v>0</v>
          </cell>
          <cell r="BK131">
            <v>0</v>
          </cell>
          <cell r="BL131">
            <v>-22.562000000000001</v>
          </cell>
          <cell r="BM131">
            <v>-47.561</v>
          </cell>
          <cell r="BN131">
            <v>-36.604999999999997</v>
          </cell>
          <cell r="BO131">
            <v>-39.700000000000003</v>
          </cell>
          <cell r="BP131">
            <v>-35.104999999999997</v>
          </cell>
          <cell r="BQ131">
            <v>-47.9</v>
          </cell>
          <cell r="BR131">
            <v>-69.099999999999994</v>
          </cell>
          <cell r="BS131">
            <v>-92.878</v>
          </cell>
          <cell r="BT131">
            <v>-57.5</v>
          </cell>
          <cell r="BU131">
            <v>-90.7</v>
          </cell>
          <cell r="BV131">
            <v>-53.9</v>
          </cell>
          <cell r="BW131">
            <v>-93.8</v>
          </cell>
          <cell r="BX131">
            <v>-44.8</v>
          </cell>
          <cell r="BY131">
            <v>-75.400000000000006</v>
          </cell>
          <cell r="BZ131">
            <v>-99.3</v>
          </cell>
          <cell r="CA131">
            <v>-112.3</v>
          </cell>
          <cell r="CB131">
            <v>-82.4</v>
          </cell>
          <cell r="CC131">
            <v>76.8</v>
          </cell>
          <cell r="CD131">
            <v>-137.9</v>
          </cell>
          <cell r="CE131">
            <v>-228.9</v>
          </cell>
          <cell r="CF131">
            <v>-57.56</v>
          </cell>
          <cell r="CG131">
            <v>-82.147000000000006</v>
          </cell>
          <cell r="CH131">
            <v>-69.39</v>
          </cell>
          <cell r="CI131">
            <v>-274.476</v>
          </cell>
          <cell r="CJ131">
            <v>0</v>
          </cell>
          <cell r="CK131">
            <v>0</v>
          </cell>
          <cell r="CL131">
            <v>0</v>
          </cell>
          <cell r="CM131">
            <v>0</v>
          </cell>
          <cell r="CN131">
            <v>6.5730000000000004</v>
          </cell>
          <cell r="CO131">
            <v>30.532</v>
          </cell>
          <cell r="CP131">
            <v>4.0869999999999997</v>
          </cell>
          <cell r="CQ131">
            <v>-27.7</v>
          </cell>
          <cell r="CR131">
            <v>6.4130000000000003</v>
          </cell>
          <cell r="CS131">
            <v>36.299999999999997</v>
          </cell>
          <cell r="CT131">
            <v>-9.6</v>
          </cell>
          <cell r="CU131">
            <v>-4.4000000000000004</v>
          </cell>
          <cell r="CV131">
            <v>-15.3</v>
          </cell>
          <cell r="CW131">
            <v>37.1</v>
          </cell>
          <cell r="CX131">
            <v>12.3</v>
          </cell>
          <cell r="CY131">
            <v>3.6</v>
          </cell>
          <cell r="CZ131">
            <v>6.2</v>
          </cell>
          <cell r="DA131">
            <v>15.2</v>
          </cell>
          <cell r="DB131">
            <v>57</v>
          </cell>
          <cell r="DC131">
            <v>-51.1</v>
          </cell>
          <cell r="DD131">
            <v>33</v>
          </cell>
          <cell r="DE131">
            <v>-104.4</v>
          </cell>
          <cell r="DF131">
            <v>32.799999999999997</v>
          </cell>
          <cell r="DG131">
            <v>-67.599999999999994</v>
          </cell>
          <cell r="DH131">
            <v>7.7370000000000001</v>
          </cell>
          <cell r="DI131">
            <v>-50.8</v>
          </cell>
          <cell r="DJ131">
            <v>-23.36</v>
          </cell>
          <cell r="DK131">
            <v>18.245999999999999</v>
          </cell>
          <cell r="DL131">
            <v>0</v>
          </cell>
          <cell r="DM131">
            <v>0</v>
          </cell>
          <cell r="DN131">
            <v>0</v>
          </cell>
          <cell r="DO131">
            <v>0</v>
          </cell>
          <cell r="DP131">
            <v>0</v>
          </cell>
          <cell r="DQ131">
            <v>0</v>
          </cell>
          <cell r="DR131">
            <v>0</v>
          </cell>
          <cell r="DS131">
            <v>0</v>
          </cell>
          <cell r="DT131">
            <v>0</v>
          </cell>
          <cell r="DU131">
            <v>0</v>
          </cell>
          <cell r="DV131">
            <v>0</v>
          </cell>
          <cell r="DW131">
            <v>0</v>
          </cell>
          <cell r="DX131">
            <v>0</v>
          </cell>
          <cell r="DY131">
            <v>0</v>
          </cell>
          <cell r="DZ131">
            <v>0</v>
          </cell>
          <cell r="EA131">
            <v>0</v>
          </cell>
          <cell r="EB131">
            <v>0</v>
          </cell>
          <cell r="EC131">
            <v>0</v>
          </cell>
          <cell r="ED131">
            <v>0</v>
          </cell>
          <cell r="EE131">
            <v>0</v>
          </cell>
          <cell r="EF131">
            <v>0</v>
          </cell>
          <cell r="EG131">
            <v>0</v>
          </cell>
          <cell r="EH131">
            <v>0</v>
          </cell>
          <cell r="EI131">
            <v>0</v>
          </cell>
          <cell r="EJ131">
            <v>0</v>
          </cell>
          <cell r="EK131">
            <v>0</v>
          </cell>
          <cell r="EL131">
            <v>0</v>
          </cell>
          <cell r="EM131">
            <v>0</v>
          </cell>
          <cell r="EN131">
            <v>0</v>
          </cell>
          <cell r="EO131">
            <v>0</v>
          </cell>
          <cell r="EP131">
            <v>0</v>
          </cell>
          <cell r="EQ131">
            <v>0</v>
          </cell>
          <cell r="ER131">
            <v>0</v>
          </cell>
          <cell r="ES131">
            <v>0</v>
          </cell>
          <cell r="ET131">
            <v>0</v>
          </cell>
          <cell r="EU131">
            <v>0</v>
          </cell>
          <cell r="EV131">
            <v>0</v>
          </cell>
          <cell r="EW131">
            <v>0</v>
          </cell>
          <cell r="EX131">
            <v>0</v>
          </cell>
          <cell r="EY131">
            <v>0</v>
          </cell>
          <cell r="EZ131">
            <v>0</v>
          </cell>
          <cell r="FA131">
            <v>0</v>
          </cell>
          <cell r="FB131">
            <v>0</v>
          </cell>
          <cell r="FC131">
            <v>0</v>
          </cell>
          <cell r="FD131">
            <v>0</v>
          </cell>
          <cell r="FE131">
            <v>0</v>
          </cell>
          <cell r="FF131">
            <v>0</v>
          </cell>
          <cell r="FG131">
            <v>0</v>
          </cell>
          <cell r="FH131">
            <v>0</v>
          </cell>
          <cell r="FI131">
            <v>0</v>
          </cell>
          <cell r="FJ131">
            <v>-38.1</v>
          </cell>
          <cell r="FK131">
            <v>-84.5</v>
          </cell>
          <cell r="FL131">
            <v>-37.875999999999998</v>
          </cell>
          <cell r="FM131">
            <v>-36.164999999999999</v>
          </cell>
          <cell r="FN131">
            <v>-34.729999999999997</v>
          </cell>
          <cell r="FO131">
            <v>-73.200999999999993</v>
          </cell>
          <cell r="FP131">
            <v>0</v>
          </cell>
          <cell r="FQ131">
            <v>0</v>
          </cell>
          <cell r="FR131">
            <v>0</v>
          </cell>
          <cell r="FS131">
            <v>0</v>
          </cell>
          <cell r="FT131">
            <v>-17.786999999999999</v>
          </cell>
          <cell r="FU131">
            <v>-21.302</v>
          </cell>
          <cell r="FV131">
            <v>-22.426000000000002</v>
          </cell>
          <cell r="FW131">
            <v>-27.4</v>
          </cell>
          <cell r="FX131">
            <v>-23.245000000000001</v>
          </cell>
          <cell r="FY131">
            <v>-26.6</v>
          </cell>
          <cell r="FZ131">
            <v>-32.1</v>
          </cell>
          <cell r="GA131">
            <v>-51.006999999999998</v>
          </cell>
          <cell r="GB131">
            <v>-41.5</v>
          </cell>
          <cell r="GC131">
            <v>-38.799999999999997</v>
          </cell>
          <cell r="GD131">
            <v>-37</v>
          </cell>
          <cell r="GE131">
            <v>-81.900000000000006</v>
          </cell>
          <cell r="GF131">
            <v>-50.5</v>
          </cell>
          <cell r="GG131">
            <v>-51.9</v>
          </cell>
          <cell r="GH131">
            <v>-56.5</v>
          </cell>
          <cell r="GI131">
            <v>-109.7</v>
          </cell>
          <cell r="GJ131">
            <v>-58.300000000000004</v>
          </cell>
          <cell r="GK131">
            <v>-62.3</v>
          </cell>
          <cell r="GL131">
            <v>-20.5</v>
          </cell>
          <cell r="GM131">
            <v>-75.8</v>
          </cell>
          <cell r="GN131">
            <v>-33.332999999999998</v>
          </cell>
          <cell r="GO131">
            <v>-49.883000000000003</v>
          </cell>
          <cell r="GP131">
            <v>-23.06</v>
          </cell>
          <cell r="GQ131">
            <v>-48.733999999999995</v>
          </cell>
          <cell r="GR131">
            <v>0</v>
          </cell>
          <cell r="GS131">
            <v>0</v>
          </cell>
          <cell r="GT131">
            <v>0</v>
          </cell>
          <cell r="GU131">
            <v>0</v>
          </cell>
          <cell r="GV131">
            <v>-5</v>
          </cell>
          <cell r="GW131">
            <v>-8.94</v>
          </cell>
          <cell r="GX131">
            <v>-10.210000000000001</v>
          </cell>
          <cell r="GY131">
            <v>-13</v>
          </cell>
          <cell r="GZ131">
            <v>-9.6</v>
          </cell>
          <cell r="HA131">
            <v>-12.1</v>
          </cell>
          <cell r="HB131">
            <v>-16.3</v>
          </cell>
          <cell r="HC131">
            <v>-16.690000000000001</v>
          </cell>
          <cell r="HD131">
            <v>-10.9</v>
          </cell>
          <cell r="HE131">
            <v>-13.9</v>
          </cell>
          <cell r="HF131">
            <v>-15.7</v>
          </cell>
          <cell r="HG131">
            <v>-15.9</v>
          </cell>
          <cell r="HH131">
            <v>-13.3</v>
          </cell>
          <cell r="HI131">
            <v>-13.9</v>
          </cell>
          <cell r="HJ131">
            <v>-15.5</v>
          </cell>
          <cell r="HK131">
            <v>-17.3</v>
          </cell>
          <cell r="HL131">
            <v>-16</v>
          </cell>
          <cell r="HM131">
            <v>-17.899999999999999</v>
          </cell>
          <cell r="HN131">
            <v>-19.5</v>
          </cell>
          <cell r="HO131">
            <v>-20.5</v>
          </cell>
          <cell r="HP131">
            <v>-18.86</v>
          </cell>
          <cell r="HQ131">
            <v>-19.544</v>
          </cell>
          <cell r="HR131">
            <v>-20.04</v>
          </cell>
          <cell r="HS131">
            <v>-26.259</v>
          </cell>
          <cell r="HT131">
            <v>0</v>
          </cell>
          <cell r="HU131">
            <v>0</v>
          </cell>
          <cell r="HV131">
            <v>0</v>
          </cell>
          <cell r="HW131">
            <v>0</v>
          </cell>
          <cell r="HX131">
            <v>0</v>
          </cell>
          <cell r="HY131">
            <v>0</v>
          </cell>
          <cell r="HZ131">
            <v>0</v>
          </cell>
          <cell r="IA131">
            <v>0</v>
          </cell>
          <cell r="IB131">
            <v>0</v>
          </cell>
          <cell r="IC131">
            <v>0</v>
          </cell>
          <cell r="ID131">
            <v>0</v>
          </cell>
          <cell r="IE131">
            <v>0</v>
          </cell>
          <cell r="IF131">
            <v>0</v>
          </cell>
          <cell r="IG131">
            <v>0</v>
          </cell>
          <cell r="IH131">
            <v>0</v>
          </cell>
          <cell r="II131">
            <v>0</v>
          </cell>
          <cell r="IJ131">
            <v>0</v>
          </cell>
          <cell r="IK131">
            <v>0</v>
          </cell>
          <cell r="IL131">
            <v>0</v>
          </cell>
          <cell r="IM131">
            <v>0</v>
          </cell>
          <cell r="IN131">
            <v>0</v>
          </cell>
          <cell r="IO131">
            <v>0</v>
          </cell>
          <cell r="IP131">
            <v>0</v>
          </cell>
          <cell r="IQ131">
            <v>0</v>
          </cell>
          <cell r="IR131">
            <v>0</v>
          </cell>
          <cell r="IS131">
            <v>0</v>
          </cell>
          <cell r="IT131">
            <v>0</v>
          </cell>
          <cell r="IU131">
            <v>0</v>
          </cell>
        </row>
        <row r="132">
          <cell r="A132" t="str">
            <v>BGRL IN</v>
          </cell>
          <cell r="B132" t="str">
            <v>BGR Energy Systems</v>
          </cell>
          <cell r="C132" t="str">
            <v>Engineering &amp; Capital goods</v>
          </cell>
          <cell r="D132">
            <v>0</v>
          </cell>
          <cell r="E132">
            <v>0</v>
          </cell>
          <cell r="F132">
            <v>0</v>
          </cell>
          <cell r="G132">
            <v>0</v>
          </cell>
          <cell r="H132">
            <v>0</v>
          </cell>
          <cell r="I132">
            <v>0</v>
          </cell>
          <cell r="J132">
            <v>0</v>
          </cell>
          <cell r="K132">
            <v>0</v>
          </cell>
          <cell r="L132">
            <v>0</v>
          </cell>
          <cell r="M132">
            <v>0</v>
          </cell>
          <cell r="N132">
            <v>0</v>
          </cell>
          <cell r="O132">
            <v>0</v>
          </cell>
          <cell r="P132">
            <v>0</v>
          </cell>
          <cell r="Q132">
            <v>0</v>
          </cell>
          <cell r="R132">
            <v>0</v>
          </cell>
          <cell r="S132">
            <v>0</v>
          </cell>
          <cell r="T132">
            <v>0</v>
          </cell>
          <cell r="U132">
            <v>0</v>
          </cell>
          <cell r="V132">
            <v>0</v>
          </cell>
          <cell r="W132">
            <v>0</v>
          </cell>
          <cell r="X132">
            <v>2324.1</v>
          </cell>
          <cell r="Y132">
            <v>3110.59</v>
          </cell>
          <cell r="Z132">
            <v>3827.5659999999998</v>
          </cell>
          <cell r="AA132">
            <v>5786.05</v>
          </cell>
          <cell r="AB132">
            <v>3068.319</v>
          </cell>
          <cell r="AC132">
            <v>4245.7449999999999</v>
          </cell>
          <cell r="AD132">
            <v>4724.277</v>
          </cell>
          <cell r="AE132">
            <v>7182.6329999999998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O132">
            <v>0</v>
          </cell>
          <cell r="AP132">
            <v>0</v>
          </cell>
          <cell r="AQ132">
            <v>0</v>
          </cell>
          <cell r="AR132">
            <v>0</v>
          </cell>
          <cell r="AS132">
            <v>0</v>
          </cell>
          <cell r="AT132">
            <v>0</v>
          </cell>
          <cell r="AU132">
            <v>0</v>
          </cell>
          <cell r="AV132">
            <v>0</v>
          </cell>
          <cell r="AW132">
            <v>0</v>
          </cell>
          <cell r="AX132">
            <v>0</v>
          </cell>
          <cell r="AY132">
            <v>0</v>
          </cell>
          <cell r="AZ132">
            <v>0</v>
          </cell>
          <cell r="BA132">
            <v>0</v>
          </cell>
          <cell r="BB132">
            <v>0</v>
          </cell>
          <cell r="BC132">
            <v>0</v>
          </cell>
          <cell r="BD132">
            <v>0</v>
          </cell>
          <cell r="BE132">
            <v>0</v>
          </cell>
          <cell r="BF132">
            <v>0</v>
          </cell>
          <cell r="BG132">
            <v>0</v>
          </cell>
          <cell r="BH132">
            <v>0</v>
          </cell>
          <cell r="BI132">
            <v>0</v>
          </cell>
          <cell r="BJ132">
            <v>0</v>
          </cell>
          <cell r="BK132">
            <v>0</v>
          </cell>
          <cell r="BL132">
            <v>0</v>
          </cell>
          <cell r="BM132">
            <v>0</v>
          </cell>
          <cell r="BN132">
            <v>0</v>
          </cell>
          <cell r="BO132">
            <v>0</v>
          </cell>
          <cell r="BP132">
            <v>0</v>
          </cell>
          <cell r="BQ132">
            <v>0</v>
          </cell>
          <cell r="BR132">
            <v>0</v>
          </cell>
          <cell r="BS132">
            <v>0</v>
          </cell>
          <cell r="BT132">
            <v>0</v>
          </cell>
          <cell r="BU132">
            <v>0</v>
          </cell>
          <cell r="BV132">
            <v>0</v>
          </cell>
          <cell r="BW132">
            <v>0</v>
          </cell>
          <cell r="BX132">
            <v>0</v>
          </cell>
          <cell r="BY132">
            <v>0</v>
          </cell>
          <cell r="BZ132">
            <v>0</v>
          </cell>
          <cell r="CA132">
            <v>0</v>
          </cell>
          <cell r="CB132">
            <v>-1937.01</v>
          </cell>
          <cell r="CC132">
            <v>-2612.17</v>
          </cell>
          <cell r="CD132">
            <v>-3176.011</v>
          </cell>
          <cell r="CE132">
            <v>-4881.8180000000002</v>
          </cell>
          <cell r="CF132">
            <v>-2535.9859999999999</v>
          </cell>
          <cell r="CG132">
            <v>-3506.1579999999999</v>
          </cell>
          <cell r="CH132">
            <v>-3932.1590000000001</v>
          </cell>
          <cell r="CI132">
            <v>-5833.5929999999998</v>
          </cell>
          <cell r="CJ132">
            <v>0</v>
          </cell>
          <cell r="CK132">
            <v>0</v>
          </cell>
          <cell r="CL132">
            <v>0</v>
          </cell>
          <cell r="CM132">
            <v>0</v>
          </cell>
          <cell r="CN132">
            <v>0</v>
          </cell>
          <cell r="CO132">
            <v>0</v>
          </cell>
          <cell r="CP132">
            <v>0</v>
          </cell>
          <cell r="CQ132">
            <v>0</v>
          </cell>
          <cell r="CR132">
            <v>0</v>
          </cell>
          <cell r="CS132">
            <v>0</v>
          </cell>
          <cell r="CT132">
            <v>0</v>
          </cell>
          <cell r="CU132">
            <v>0</v>
          </cell>
          <cell r="CV132">
            <v>0</v>
          </cell>
          <cell r="CW132">
            <v>0</v>
          </cell>
          <cell r="CX132">
            <v>0</v>
          </cell>
          <cell r="CY132">
            <v>0</v>
          </cell>
          <cell r="CZ132">
            <v>0</v>
          </cell>
          <cell r="DA132">
            <v>0</v>
          </cell>
          <cell r="DB132">
            <v>0</v>
          </cell>
          <cell r="DC132">
            <v>0</v>
          </cell>
          <cell r="DD132">
            <v>55.337000000000003</v>
          </cell>
          <cell r="DE132">
            <v>-10.106999999999999</v>
          </cell>
          <cell r="DF132">
            <v>-67.817999999999998</v>
          </cell>
          <cell r="DG132">
            <v>6.9370000000000003</v>
          </cell>
          <cell r="DH132">
            <v>-1.6719999999999999</v>
          </cell>
          <cell r="DI132">
            <v>4.6580000000000004</v>
          </cell>
          <cell r="DJ132">
            <v>59.545000000000002</v>
          </cell>
          <cell r="DK132">
            <v>-46.390999999999998</v>
          </cell>
          <cell r="DL132">
            <v>0</v>
          </cell>
          <cell r="DM132">
            <v>0</v>
          </cell>
          <cell r="DN132">
            <v>0</v>
          </cell>
          <cell r="DO132">
            <v>0</v>
          </cell>
          <cell r="DP132">
            <v>0</v>
          </cell>
          <cell r="DQ132">
            <v>0</v>
          </cell>
          <cell r="DR132">
            <v>0</v>
          </cell>
          <cell r="DS132">
            <v>0</v>
          </cell>
          <cell r="DT132">
            <v>0</v>
          </cell>
          <cell r="DU132">
            <v>0</v>
          </cell>
          <cell r="DV132">
            <v>0</v>
          </cell>
          <cell r="DW132">
            <v>0</v>
          </cell>
          <cell r="DX132">
            <v>0</v>
          </cell>
          <cell r="DY132">
            <v>0</v>
          </cell>
          <cell r="DZ132">
            <v>0</v>
          </cell>
          <cell r="EA132">
            <v>0</v>
          </cell>
          <cell r="EB132">
            <v>0</v>
          </cell>
          <cell r="EC132">
            <v>0</v>
          </cell>
          <cell r="ED132">
            <v>0</v>
          </cell>
          <cell r="EE132">
            <v>0</v>
          </cell>
          <cell r="EF132">
            <v>0</v>
          </cell>
          <cell r="EG132">
            <v>0</v>
          </cell>
          <cell r="EH132">
            <v>0</v>
          </cell>
          <cell r="EI132">
            <v>0</v>
          </cell>
          <cell r="EJ132">
            <v>0</v>
          </cell>
          <cell r="EK132">
            <v>0</v>
          </cell>
          <cell r="EL132">
            <v>0</v>
          </cell>
          <cell r="EM132">
            <v>0</v>
          </cell>
          <cell r="EN132">
            <v>0</v>
          </cell>
          <cell r="EO132">
            <v>0</v>
          </cell>
          <cell r="EP132">
            <v>0</v>
          </cell>
          <cell r="EQ132">
            <v>0</v>
          </cell>
          <cell r="ER132">
            <v>0</v>
          </cell>
          <cell r="ES132">
            <v>0</v>
          </cell>
          <cell r="ET132">
            <v>0</v>
          </cell>
          <cell r="EU132">
            <v>0</v>
          </cell>
          <cell r="EV132">
            <v>0</v>
          </cell>
          <cell r="EW132">
            <v>0</v>
          </cell>
          <cell r="EX132">
            <v>0</v>
          </cell>
          <cell r="EY132">
            <v>0</v>
          </cell>
          <cell r="EZ132">
            <v>0</v>
          </cell>
          <cell r="FA132">
            <v>0</v>
          </cell>
          <cell r="FB132">
            <v>0</v>
          </cell>
          <cell r="FC132">
            <v>0</v>
          </cell>
          <cell r="FD132">
            <v>0</v>
          </cell>
          <cell r="FE132">
            <v>0</v>
          </cell>
          <cell r="FF132">
            <v>0</v>
          </cell>
          <cell r="FG132">
            <v>0</v>
          </cell>
          <cell r="FH132">
            <v>-102.92100000000001</v>
          </cell>
          <cell r="FI132">
            <v>-109.363</v>
          </cell>
          <cell r="FJ132">
            <v>-97.25</v>
          </cell>
          <cell r="FK132">
            <v>-132.12100000000001</v>
          </cell>
          <cell r="FL132">
            <v>-133.471</v>
          </cell>
          <cell r="FM132">
            <v>-189.184</v>
          </cell>
          <cell r="FN132">
            <v>-218.167</v>
          </cell>
          <cell r="FO132">
            <v>-190.55099999999999</v>
          </cell>
          <cell r="FP132">
            <v>0</v>
          </cell>
          <cell r="FQ132">
            <v>0</v>
          </cell>
          <cell r="FR132">
            <v>0</v>
          </cell>
          <cell r="FS132">
            <v>0</v>
          </cell>
          <cell r="FT132">
            <v>0</v>
          </cell>
          <cell r="FU132">
            <v>0</v>
          </cell>
          <cell r="FV132">
            <v>0</v>
          </cell>
          <cell r="FW132">
            <v>0</v>
          </cell>
          <cell r="FX132">
            <v>0</v>
          </cell>
          <cell r="FY132">
            <v>0</v>
          </cell>
          <cell r="FZ132">
            <v>0</v>
          </cell>
          <cell r="GA132">
            <v>0</v>
          </cell>
          <cell r="GB132">
            <v>0</v>
          </cell>
          <cell r="GC132">
            <v>0</v>
          </cell>
          <cell r="GD132">
            <v>0</v>
          </cell>
          <cell r="GE132">
            <v>0</v>
          </cell>
          <cell r="GF132">
            <v>0</v>
          </cell>
          <cell r="GG132">
            <v>0</v>
          </cell>
          <cell r="GH132">
            <v>0</v>
          </cell>
          <cell r="GI132">
            <v>0</v>
          </cell>
          <cell r="GJ132">
            <v>-76.47</v>
          </cell>
          <cell r="GK132">
            <v>-54.219000000000001</v>
          </cell>
          <cell r="GL132">
            <v>-94.158000000000001</v>
          </cell>
          <cell r="GM132">
            <v>-249.04</v>
          </cell>
          <cell r="GN132">
            <v>-85.578000000000003</v>
          </cell>
          <cell r="GO132">
            <v>-117.464</v>
          </cell>
          <cell r="GP132">
            <v>-138.1</v>
          </cell>
          <cell r="GQ132">
            <v>-276.029</v>
          </cell>
          <cell r="GR132">
            <v>0</v>
          </cell>
          <cell r="GS132">
            <v>0</v>
          </cell>
          <cell r="GT132">
            <v>0</v>
          </cell>
          <cell r="GU132">
            <v>0</v>
          </cell>
          <cell r="GV132">
            <v>0</v>
          </cell>
          <cell r="GW132">
            <v>0</v>
          </cell>
          <cell r="GX132">
            <v>0</v>
          </cell>
          <cell r="GY132">
            <v>0</v>
          </cell>
          <cell r="GZ132">
            <v>0</v>
          </cell>
          <cell r="HA132">
            <v>0</v>
          </cell>
          <cell r="HB132">
            <v>0</v>
          </cell>
          <cell r="HC132">
            <v>0</v>
          </cell>
          <cell r="HD132">
            <v>0</v>
          </cell>
          <cell r="HE132">
            <v>0</v>
          </cell>
          <cell r="HF132">
            <v>0</v>
          </cell>
          <cell r="HG132">
            <v>0</v>
          </cell>
          <cell r="HH132">
            <v>0</v>
          </cell>
          <cell r="HI132">
            <v>0</v>
          </cell>
          <cell r="HJ132">
            <v>0</v>
          </cell>
          <cell r="HK132">
            <v>0</v>
          </cell>
          <cell r="HL132">
            <v>-11.843999999999999</v>
          </cell>
          <cell r="HM132">
            <v>-12.473000000000001</v>
          </cell>
          <cell r="HN132">
            <v>-12.657999999999999</v>
          </cell>
          <cell r="HO132">
            <v>-13.255000000000001</v>
          </cell>
          <cell r="HP132">
            <v>-13.542999999999999</v>
          </cell>
          <cell r="HQ132">
            <v>-14.711</v>
          </cell>
          <cell r="HR132">
            <v>-18.82</v>
          </cell>
          <cell r="HS132">
            <v>-22.882000000000001</v>
          </cell>
          <cell r="HT132">
            <v>0</v>
          </cell>
          <cell r="HU132">
            <v>0</v>
          </cell>
          <cell r="HV132">
            <v>0</v>
          </cell>
          <cell r="HW132">
            <v>0</v>
          </cell>
          <cell r="HX132">
            <v>0</v>
          </cell>
          <cell r="HY132">
            <v>0</v>
          </cell>
          <cell r="HZ132">
            <v>0</v>
          </cell>
          <cell r="IA132">
            <v>0</v>
          </cell>
          <cell r="IB132">
            <v>0</v>
          </cell>
          <cell r="IC132">
            <v>0</v>
          </cell>
          <cell r="ID132">
            <v>0</v>
          </cell>
          <cell r="IE132">
            <v>0</v>
          </cell>
          <cell r="IF132">
            <v>0</v>
          </cell>
          <cell r="IG132">
            <v>0</v>
          </cell>
          <cell r="IH132">
            <v>0</v>
          </cell>
          <cell r="II132">
            <v>0</v>
          </cell>
          <cell r="IJ132">
            <v>0</v>
          </cell>
          <cell r="IK132">
            <v>0</v>
          </cell>
          <cell r="IL132">
            <v>0</v>
          </cell>
          <cell r="IM132">
            <v>0</v>
          </cell>
          <cell r="IN132">
            <v>0</v>
          </cell>
          <cell r="IO132">
            <v>0</v>
          </cell>
          <cell r="IP132">
            <v>0</v>
          </cell>
          <cell r="IQ132">
            <v>0</v>
          </cell>
          <cell r="IR132">
            <v>0</v>
          </cell>
          <cell r="IS132">
            <v>0</v>
          </cell>
          <cell r="IT132">
            <v>0</v>
          </cell>
          <cell r="IU132">
            <v>0</v>
          </cell>
        </row>
        <row r="133">
          <cell r="A133" t="str">
            <v>BIJL IN</v>
          </cell>
          <cell r="B133" t="str">
            <v>Bharat Bijlee</v>
          </cell>
          <cell r="C133" t="str">
            <v>Engineering &amp; Capital Goods</v>
          </cell>
          <cell r="D133">
            <v>0</v>
          </cell>
          <cell r="E133">
            <v>0</v>
          </cell>
          <cell r="F133">
            <v>0</v>
          </cell>
          <cell r="G133">
            <v>0</v>
          </cell>
          <cell r="H133">
            <v>370.7</v>
          </cell>
          <cell r="I133">
            <v>489.6</v>
          </cell>
          <cell r="J133">
            <v>612.6</v>
          </cell>
          <cell r="K133">
            <v>731.2</v>
          </cell>
          <cell r="L133">
            <v>495.6</v>
          </cell>
          <cell r="M133">
            <v>719.4</v>
          </cell>
          <cell r="N133">
            <v>658.4</v>
          </cell>
          <cell r="O133">
            <v>874.5</v>
          </cell>
          <cell r="P133">
            <v>665.7</v>
          </cell>
          <cell r="Q133">
            <v>619.9</v>
          </cell>
          <cell r="R133">
            <v>959.2</v>
          </cell>
          <cell r="S133">
            <v>1172.5</v>
          </cell>
          <cell r="T133">
            <v>823.8</v>
          </cell>
          <cell r="U133">
            <v>1262</v>
          </cell>
          <cell r="V133">
            <v>1243.4000000000001</v>
          </cell>
          <cell r="W133">
            <v>2030.9</v>
          </cell>
          <cell r="X133">
            <v>1310.5999999999999</v>
          </cell>
          <cell r="Y133">
            <v>1534.1</v>
          </cell>
          <cell r="Z133">
            <v>1297.0999999999999</v>
          </cell>
          <cell r="AA133">
            <v>2237.1999999999998</v>
          </cell>
          <cell r="AB133">
            <v>1055.9000000000001</v>
          </cell>
          <cell r="AC133">
            <v>1626.9</v>
          </cell>
          <cell r="AD133">
            <v>1604.3</v>
          </cell>
          <cell r="AE133">
            <v>1481.7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-33.1</v>
          </cell>
          <cell r="AK133">
            <v>-42.9</v>
          </cell>
          <cell r="AL133">
            <v>-50.9</v>
          </cell>
          <cell r="AM133">
            <v>-59.9</v>
          </cell>
          <cell r="AN133">
            <v>-44.9</v>
          </cell>
          <cell r="AO133">
            <v>-71.099999999999994</v>
          </cell>
          <cell r="AP133">
            <v>-63.8</v>
          </cell>
          <cell r="AQ133">
            <v>-109.7</v>
          </cell>
          <cell r="AR133">
            <v>-82.7</v>
          </cell>
          <cell r="AS133">
            <v>-79.400000000000006</v>
          </cell>
          <cell r="AT133">
            <v>-105.5</v>
          </cell>
          <cell r="AU133">
            <v>-141.9</v>
          </cell>
          <cell r="AV133">
            <v>-113.8</v>
          </cell>
          <cell r="AW133">
            <v>-160.5</v>
          </cell>
          <cell r="AX133">
            <v>-145.9</v>
          </cell>
          <cell r="AY133">
            <v>-241.3</v>
          </cell>
          <cell r="AZ133">
            <v>-155</v>
          </cell>
          <cell r="BA133">
            <v>-175</v>
          </cell>
          <cell r="BB133">
            <v>-181.2</v>
          </cell>
          <cell r="BC133">
            <v>-243.8</v>
          </cell>
          <cell r="BD133">
            <v>0</v>
          </cell>
          <cell r="BE133">
            <v>-117.8</v>
          </cell>
          <cell r="BF133">
            <v>-203.7</v>
          </cell>
          <cell r="BG133">
            <v>0</v>
          </cell>
          <cell r="BH133">
            <v>0</v>
          </cell>
          <cell r="BI133">
            <v>0</v>
          </cell>
          <cell r="BJ133">
            <v>0</v>
          </cell>
          <cell r="BK133">
            <v>0</v>
          </cell>
          <cell r="BL133">
            <v>-332.9</v>
          </cell>
          <cell r="BM133">
            <v>-310.7</v>
          </cell>
          <cell r="BN133">
            <v>-336.1</v>
          </cell>
          <cell r="BO133">
            <v>-322.2</v>
          </cell>
          <cell r="BP133">
            <v>-404.3</v>
          </cell>
          <cell r="BQ133">
            <v>-434</v>
          </cell>
          <cell r="BR133">
            <v>-391.2</v>
          </cell>
          <cell r="BS133">
            <v>-456.9</v>
          </cell>
          <cell r="BT133">
            <v>-495.8</v>
          </cell>
          <cell r="BU133">
            <v>-529.5</v>
          </cell>
          <cell r="BV133">
            <v>-536.70000000000005</v>
          </cell>
          <cell r="BW133">
            <v>-528.20000000000005</v>
          </cell>
          <cell r="BX133">
            <v>-584.20000000000005</v>
          </cell>
          <cell r="BY133">
            <v>-851.1</v>
          </cell>
          <cell r="BZ133">
            <v>-849.9</v>
          </cell>
          <cell r="CA133">
            <v>-947.7</v>
          </cell>
          <cell r="CB133">
            <v>-864.7</v>
          </cell>
          <cell r="CC133">
            <v>-852.7</v>
          </cell>
          <cell r="CD133">
            <v>-887</v>
          </cell>
          <cell r="CE133">
            <v>-1133</v>
          </cell>
          <cell r="CF133">
            <v>-955.6</v>
          </cell>
          <cell r="CG133">
            <v>-1069.5999999999999</v>
          </cell>
          <cell r="CH133">
            <v>-784.4</v>
          </cell>
          <cell r="CI133">
            <v>-837.3</v>
          </cell>
          <cell r="CJ133">
            <v>0</v>
          </cell>
          <cell r="CK133">
            <v>0</v>
          </cell>
          <cell r="CL133">
            <v>0</v>
          </cell>
          <cell r="CM133">
            <v>0</v>
          </cell>
          <cell r="CN133">
            <v>142.19999999999999</v>
          </cell>
          <cell r="CO133">
            <v>35</v>
          </cell>
          <cell r="CP133">
            <v>-24.8</v>
          </cell>
          <cell r="CQ133">
            <v>-118.4</v>
          </cell>
          <cell r="CR133">
            <v>159.5</v>
          </cell>
          <cell r="CS133">
            <v>15.8</v>
          </cell>
          <cell r="CT133">
            <v>-51.4</v>
          </cell>
          <cell r="CU133">
            <v>-87.8</v>
          </cell>
          <cell r="CV133">
            <v>105.8</v>
          </cell>
          <cell r="CW133">
            <v>197.4</v>
          </cell>
          <cell r="CX133">
            <v>-39.9</v>
          </cell>
          <cell r="CY133">
            <v>-142.19999999999999</v>
          </cell>
          <cell r="CZ133">
            <v>92</v>
          </cell>
          <cell r="DA133">
            <v>70.3</v>
          </cell>
          <cell r="DB133">
            <v>146</v>
          </cell>
          <cell r="DC133">
            <v>-176.2</v>
          </cell>
          <cell r="DD133">
            <v>111.4</v>
          </cell>
          <cell r="DE133">
            <v>-47</v>
          </cell>
          <cell r="DF133">
            <v>222.7</v>
          </cell>
          <cell r="DG133">
            <v>-192.7</v>
          </cell>
          <cell r="DH133">
            <v>259</v>
          </cell>
          <cell r="DI133">
            <v>74.5</v>
          </cell>
          <cell r="DJ133">
            <v>-109</v>
          </cell>
          <cell r="DK133">
            <v>0</v>
          </cell>
          <cell r="DL133">
            <v>0</v>
          </cell>
          <cell r="DM133">
            <v>0</v>
          </cell>
          <cell r="DN133">
            <v>0</v>
          </cell>
          <cell r="DO133">
            <v>0</v>
          </cell>
          <cell r="DP133">
            <v>0</v>
          </cell>
          <cell r="DQ133">
            <v>0</v>
          </cell>
          <cell r="DR133">
            <v>0</v>
          </cell>
          <cell r="DS133">
            <v>0</v>
          </cell>
          <cell r="DT133">
            <v>0</v>
          </cell>
          <cell r="DU133">
            <v>0</v>
          </cell>
          <cell r="DV133">
            <v>0</v>
          </cell>
          <cell r="DW133">
            <v>0</v>
          </cell>
          <cell r="DX133">
            <v>0</v>
          </cell>
          <cell r="DY133">
            <v>0</v>
          </cell>
          <cell r="DZ133">
            <v>0</v>
          </cell>
          <cell r="EA133">
            <v>0</v>
          </cell>
          <cell r="EB133">
            <v>0</v>
          </cell>
          <cell r="EC133">
            <v>0</v>
          </cell>
          <cell r="ED133">
            <v>0</v>
          </cell>
          <cell r="EE133">
            <v>0</v>
          </cell>
          <cell r="EF133">
            <v>0</v>
          </cell>
          <cell r="EG133">
            <v>0</v>
          </cell>
          <cell r="EH133">
            <v>0</v>
          </cell>
          <cell r="EI133">
            <v>0</v>
          </cell>
          <cell r="EJ133">
            <v>0</v>
          </cell>
          <cell r="EK133">
            <v>0</v>
          </cell>
          <cell r="EL133">
            <v>0</v>
          </cell>
          <cell r="EM133">
            <v>0</v>
          </cell>
          <cell r="EN133">
            <v>0</v>
          </cell>
          <cell r="EO133">
            <v>0</v>
          </cell>
          <cell r="EP133">
            <v>0</v>
          </cell>
          <cell r="EQ133">
            <v>0</v>
          </cell>
          <cell r="ER133">
            <v>-62.9</v>
          </cell>
          <cell r="ES133">
            <v>-68.5</v>
          </cell>
          <cell r="ET133">
            <v>-69.900000000000006</v>
          </cell>
          <cell r="EU133">
            <v>-76.8</v>
          </cell>
          <cell r="EV133">
            <v>-68.5</v>
          </cell>
          <cell r="EW133">
            <v>-71.099999999999994</v>
          </cell>
          <cell r="EX133">
            <v>-15.4</v>
          </cell>
          <cell r="EY133">
            <v>-70.5</v>
          </cell>
          <cell r="EZ133">
            <v>-58.6</v>
          </cell>
          <cell r="FA133">
            <v>-63.8</v>
          </cell>
          <cell r="FB133">
            <v>-63.3</v>
          </cell>
          <cell r="FC133">
            <v>-66</v>
          </cell>
          <cell r="FD133">
            <v>-70.400000000000006</v>
          </cell>
          <cell r="FE133">
            <v>-80.2</v>
          </cell>
          <cell r="FF133">
            <v>-75.900000000000006</v>
          </cell>
          <cell r="FG133">
            <v>-115.9</v>
          </cell>
          <cell r="FH133">
            <v>-95.8</v>
          </cell>
          <cell r="FI133">
            <v>-100.3</v>
          </cell>
          <cell r="FJ133">
            <v>-107.6</v>
          </cell>
          <cell r="FK133">
            <v>-103.5</v>
          </cell>
          <cell r="FL133">
            <v>-122.8</v>
          </cell>
          <cell r="FM133">
            <v>-137</v>
          </cell>
          <cell r="FN133">
            <v>-136</v>
          </cell>
          <cell r="FO133">
            <v>-114.8</v>
          </cell>
          <cell r="FP133">
            <v>0</v>
          </cell>
          <cell r="FQ133">
            <v>0</v>
          </cell>
          <cell r="FR133">
            <v>0</v>
          </cell>
          <cell r="FS133">
            <v>0</v>
          </cell>
          <cell r="FT133">
            <v>-59.6</v>
          </cell>
          <cell r="FU133">
            <v>-72.099999999999994</v>
          </cell>
          <cell r="FV133">
            <v>-81.900000000000006</v>
          </cell>
          <cell r="FW133">
            <v>-89.5</v>
          </cell>
          <cell r="FX133">
            <v>-90.5</v>
          </cell>
          <cell r="FY133">
            <v>-87.7</v>
          </cell>
          <cell r="FZ133">
            <v>-46.1</v>
          </cell>
          <cell r="GA133">
            <v>-83.7</v>
          </cell>
          <cell r="GB133">
            <v>-65.099999999999994</v>
          </cell>
          <cell r="GC133">
            <v>-74.599999999999994</v>
          </cell>
          <cell r="GD133">
            <v>-56.9</v>
          </cell>
          <cell r="GE133">
            <v>-78.099999999999994</v>
          </cell>
          <cell r="GF133">
            <v>-71.5</v>
          </cell>
          <cell r="GG133">
            <v>-99.9</v>
          </cell>
          <cell r="GH133">
            <v>-95.6</v>
          </cell>
          <cell r="GI133">
            <v>-105.1</v>
          </cell>
          <cell r="GJ133">
            <v>-108</v>
          </cell>
          <cell r="GK133">
            <v>-100.2</v>
          </cell>
          <cell r="GL133">
            <v>-141.4</v>
          </cell>
          <cell r="GM133">
            <v>-75.5</v>
          </cell>
          <cell r="GN133">
            <v>-104.5</v>
          </cell>
          <cell r="GO133">
            <v>-164.4</v>
          </cell>
          <cell r="GP133">
            <v>-128.69999999999999</v>
          </cell>
          <cell r="GQ133">
            <v>-134</v>
          </cell>
          <cell r="GR133">
            <v>0</v>
          </cell>
          <cell r="GS133">
            <v>0</v>
          </cell>
          <cell r="GT133">
            <v>0</v>
          </cell>
          <cell r="GU133">
            <v>0</v>
          </cell>
          <cell r="GV133">
            <v>-2.9</v>
          </cell>
          <cell r="GW133">
            <v>-3.1</v>
          </cell>
          <cell r="GX133">
            <v>-3</v>
          </cell>
          <cell r="GY133">
            <v>-4.5</v>
          </cell>
          <cell r="GZ133">
            <v>-3.8</v>
          </cell>
          <cell r="HA133">
            <v>-4.3</v>
          </cell>
          <cell r="HB133">
            <v>-3.6</v>
          </cell>
          <cell r="HC133">
            <v>-5.0999999999999996</v>
          </cell>
          <cell r="HD133">
            <v>-4.0999999999999996</v>
          </cell>
          <cell r="HE133">
            <v>-4.5</v>
          </cell>
          <cell r="HF133">
            <v>-4.8</v>
          </cell>
          <cell r="HG133">
            <v>-5</v>
          </cell>
          <cell r="HH133">
            <v>-5.4</v>
          </cell>
          <cell r="HI133">
            <v>-5.8</v>
          </cell>
          <cell r="HJ133">
            <v>-6</v>
          </cell>
          <cell r="HK133">
            <v>-12.1</v>
          </cell>
          <cell r="HL133">
            <v>-8</v>
          </cell>
          <cell r="HM133">
            <v>-8.6</v>
          </cell>
          <cell r="HN133">
            <v>-9.6999999999999993</v>
          </cell>
          <cell r="HO133">
            <v>-13</v>
          </cell>
          <cell r="HP133">
            <v>-12</v>
          </cell>
          <cell r="HQ133">
            <v>-12.8</v>
          </cell>
          <cell r="HR133">
            <v>-25.4</v>
          </cell>
          <cell r="HS133">
            <v>-20.6</v>
          </cell>
          <cell r="HT133">
            <v>0</v>
          </cell>
          <cell r="HU133">
            <v>0</v>
          </cell>
          <cell r="HV133">
            <v>0</v>
          </cell>
          <cell r="HW133">
            <v>0</v>
          </cell>
          <cell r="HX133">
            <v>0</v>
          </cell>
          <cell r="HY133">
            <v>0</v>
          </cell>
          <cell r="HZ133">
            <v>0</v>
          </cell>
          <cell r="IA133">
            <v>0</v>
          </cell>
          <cell r="IB133">
            <v>0</v>
          </cell>
          <cell r="IC133">
            <v>0</v>
          </cell>
          <cell r="ID133">
            <v>0</v>
          </cell>
          <cell r="IE133">
            <v>0</v>
          </cell>
          <cell r="IF133">
            <v>0</v>
          </cell>
          <cell r="IG133">
            <v>0</v>
          </cell>
          <cell r="IH133">
            <v>0</v>
          </cell>
          <cell r="II133">
            <v>0</v>
          </cell>
          <cell r="IJ133">
            <v>0</v>
          </cell>
          <cell r="IK133">
            <v>0</v>
          </cell>
          <cell r="IL133">
            <v>0</v>
          </cell>
          <cell r="IM133">
            <v>0</v>
          </cell>
          <cell r="IN133">
            <v>0</v>
          </cell>
          <cell r="IO133">
            <v>0</v>
          </cell>
          <cell r="IP133">
            <v>0</v>
          </cell>
          <cell r="IQ133">
            <v>0</v>
          </cell>
          <cell r="IR133">
            <v>0</v>
          </cell>
          <cell r="IS133">
            <v>0</v>
          </cell>
          <cell r="IT133">
            <v>0</v>
          </cell>
          <cell r="IU133">
            <v>0</v>
          </cell>
        </row>
        <row r="134">
          <cell r="A134" t="str">
            <v>BJE IN</v>
          </cell>
          <cell r="B134" t="str">
            <v>Bajaj Electricals</v>
          </cell>
          <cell r="C134" t="str">
            <v>Engineering &amp; Capital Goods</v>
          </cell>
          <cell r="D134">
            <v>0</v>
          </cell>
          <cell r="E134">
            <v>0</v>
          </cell>
          <cell r="F134">
            <v>0</v>
          </cell>
          <cell r="G134">
            <v>0</v>
          </cell>
          <cell r="H134">
            <v>779.30000000000007</v>
          </cell>
          <cell r="I134">
            <v>1123.5999999999999</v>
          </cell>
          <cell r="J134">
            <v>1286.8000000000002</v>
          </cell>
          <cell r="K134">
            <v>1894.4</v>
          </cell>
          <cell r="L134">
            <v>1060.3</v>
          </cell>
          <cell r="M134">
            <v>1422.2</v>
          </cell>
          <cell r="N134">
            <v>1700.3</v>
          </cell>
          <cell r="O134">
            <v>2280.8000000000002</v>
          </cell>
          <cell r="P134">
            <v>1374.5</v>
          </cell>
          <cell r="Q134">
            <v>1798.5</v>
          </cell>
          <cell r="R134">
            <v>2350.6999999999998</v>
          </cell>
          <cell r="S134">
            <v>2930.2999999999997</v>
          </cell>
          <cell r="T134">
            <v>1895.4</v>
          </cell>
          <cell r="U134">
            <v>2334.4</v>
          </cell>
          <cell r="V134">
            <v>2833</v>
          </cell>
          <cell r="W134">
            <v>3724.2</v>
          </cell>
          <cell r="X134">
            <v>2522.6999999999998</v>
          </cell>
          <cell r="Y134">
            <v>3048.9</v>
          </cell>
          <cell r="Z134">
            <v>3651.3</v>
          </cell>
          <cell r="AA134">
            <v>4521.8999999999996</v>
          </cell>
          <cell r="AB134">
            <v>3175.76</v>
          </cell>
          <cell r="AC134">
            <v>3793.2</v>
          </cell>
          <cell r="AD134">
            <v>4249.3</v>
          </cell>
          <cell r="AE134">
            <v>6487.1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O134">
            <v>0</v>
          </cell>
          <cell r="AP134">
            <v>0</v>
          </cell>
          <cell r="AQ134">
            <v>0</v>
          </cell>
          <cell r="AR134">
            <v>0</v>
          </cell>
          <cell r="AS134">
            <v>0</v>
          </cell>
          <cell r="AT134">
            <v>0</v>
          </cell>
          <cell r="AU134">
            <v>0</v>
          </cell>
          <cell r="AV134">
            <v>0</v>
          </cell>
          <cell r="AW134">
            <v>0</v>
          </cell>
          <cell r="AX134">
            <v>0</v>
          </cell>
          <cell r="AY134">
            <v>0</v>
          </cell>
          <cell r="AZ134">
            <v>0</v>
          </cell>
          <cell r="BA134">
            <v>0</v>
          </cell>
          <cell r="BB134">
            <v>0</v>
          </cell>
          <cell r="BC134">
            <v>0</v>
          </cell>
          <cell r="BD134">
            <v>0</v>
          </cell>
          <cell r="BE134">
            <v>0</v>
          </cell>
          <cell r="BF134">
            <v>0</v>
          </cell>
          <cell r="BG134">
            <v>0</v>
          </cell>
          <cell r="BH134">
            <v>0</v>
          </cell>
          <cell r="BI134">
            <v>0</v>
          </cell>
          <cell r="BJ134">
            <v>0</v>
          </cell>
          <cell r="BK134">
            <v>0</v>
          </cell>
          <cell r="BL134">
            <v>-53.8</v>
          </cell>
          <cell r="BM134">
            <v>-152.79999999999998</v>
          </cell>
          <cell r="BN134">
            <v>-247.39999999999998</v>
          </cell>
          <cell r="BO134">
            <v>-232.8</v>
          </cell>
          <cell r="BP134">
            <v>-207.8</v>
          </cell>
          <cell r="BQ134">
            <v>-253.1</v>
          </cell>
          <cell r="BR134">
            <v>-258.7</v>
          </cell>
          <cell r="BS134">
            <v>-393</v>
          </cell>
          <cell r="BT134">
            <v>-267.2</v>
          </cell>
          <cell r="BU134">
            <v>-285.39999999999998</v>
          </cell>
          <cell r="BV134">
            <v>-303.5</v>
          </cell>
          <cell r="BW134">
            <v>-363.40000000000003</v>
          </cell>
          <cell r="BX134">
            <v>-297.3</v>
          </cell>
          <cell r="BY134">
            <v>-373.1</v>
          </cell>
          <cell r="BZ134">
            <v>-427.1</v>
          </cell>
          <cell r="CA134">
            <v>-318</v>
          </cell>
          <cell r="CB134">
            <v>-347</v>
          </cell>
          <cell r="CC134">
            <v>-410.7</v>
          </cell>
          <cell r="CD134">
            <v>-318.8</v>
          </cell>
          <cell r="CE134">
            <v>-323.3</v>
          </cell>
          <cell r="CF134">
            <v>-364.56599999999997</v>
          </cell>
          <cell r="CG134">
            <v>-463.7</v>
          </cell>
          <cell r="CH134">
            <v>-416.4</v>
          </cell>
          <cell r="CI134">
            <v>-469.8</v>
          </cell>
          <cell r="CJ134">
            <v>0</v>
          </cell>
          <cell r="CK134">
            <v>0</v>
          </cell>
          <cell r="CL134">
            <v>0</v>
          </cell>
          <cell r="CM134">
            <v>0</v>
          </cell>
          <cell r="CN134">
            <v>1.4000000000000001</v>
          </cell>
          <cell r="CO134">
            <v>-21.400000000000002</v>
          </cell>
          <cell r="CP134">
            <v>63.7</v>
          </cell>
          <cell r="CQ134">
            <v>-75.3</v>
          </cell>
          <cell r="CR134">
            <v>60.7</v>
          </cell>
          <cell r="CS134">
            <v>95</v>
          </cell>
          <cell r="CT134">
            <v>164.3</v>
          </cell>
          <cell r="CU134">
            <v>-62.300000000000004</v>
          </cell>
          <cell r="CV134">
            <v>76.8</v>
          </cell>
          <cell r="CW134">
            <v>55.599999999999994</v>
          </cell>
          <cell r="CX134">
            <v>-92.2</v>
          </cell>
          <cell r="CY134">
            <v>75.900000000000006</v>
          </cell>
          <cell r="CZ134">
            <v>54.4</v>
          </cell>
          <cell r="DA134">
            <v>194.4</v>
          </cell>
          <cell r="DB134">
            <v>40.799999999999997</v>
          </cell>
          <cell r="DC134">
            <v>-217.3</v>
          </cell>
          <cell r="DD134">
            <v>111.9</v>
          </cell>
          <cell r="DE134">
            <v>413</v>
          </cell>
          <cell r="DF134">
            <v>80.099999999999994</v>
          </cell>
          <cell r="DG134">
            <v>-188.6</v>
          </cell>
          <cell r="DH134">
            <v>246.447</v>
          </cell>
          <cell r="DI134">
            <v>337.4</v>
          </cell>
          <cell r="DJ134">
            <v>-107.6</v>
          </cell>
          <cell r="DK134">
            <v>-373.5</v>
          </cell>
          <cell r="DL134">
            <v>0</v>
          </cell>
          <cell r="DM134">
            <v>0</v>
          </cell>
          <cell r="DN134">
            <v>0</v>
          </cell>
          <cell r="DO134">
            <v>0</v>
          </cell>
          <cell r="DP134">
            <v>-549.5</v>
          </cell>
          <cell r="DQ134">
            <v>-663.6</v>
          </cell>
          <cell r="DR134">
            <v>-808.1</v>
          </cell>
          <cell r="DS134">
            <v>-1175.9000000000001</v>
          </cell>
          <cell r="DT134">
            <v>-651.59999999999991</v>
          </cell>
          <cell r="DU134">
            <v>-904.2</v>
          </cell>
          <cell r="DV134">
            <v>-1152.8</v>
          </cell>
          <cell r="DW134">
            <v>-1337.8</v>
          </cell>
          <cell r="DX134">
            <v>-756.4</v>
          </cell>
          <cell r="DY134">
            <v>-1080.5</v>
          </cell>
          <cell r="DZ134">
            <v>-1370.5</v>
          </cell>
          <cell r="EA134">
            <v>-1980.6</v>
          </cell>
          <cell r="EB134">
            <v>-1147.2</v>
          </cell>
          <cell r="EC134">
            <v>-1586.3</v>
          </cell>
          <cell r="ED134">
            <v>-1719.1</v>
          </cell>
          <cell r="EE134">
            <v>-2404.4</v>
          </cell>
          <cell r="EF134">
            <v>-1588.6</v>
          </cell>
          <cell r="EG134">
            <v>-2222.3000000000002</v>
          </cell>
          <cell r="EH134">
            <v>-2371.5</v>
          </cell>
          <cell r="EI134">
            <v>-2915.2</v>
          </cell>
          <cell r="EJ134">
            <v>-2171.1590000000001</v>
          </cell>
          <cell r="EK134">
            <v>-2733.2</v>
          </cell>
          <cell r="EL134">
            <v>-2562</v>
          </cell>
          <cell r="EM134">
            <v>-4071.2</v>
          </cell>
          <cell r="EN134">
            <v>0</v>
          </cell>
          <cell r="EO134">
            <v>0</v>
          </cell>
          <cell r="EP134">
            <v>0</v>
          </cell>
          <cell r="EQ134">
            <v>0</v>
          </cell>
          <cell r="ER134">
            <v>-67.5</v>
          </cell>
          <cell r="ES134">
            <v>-65</v>
          </cell>
          <cell r="ET134">
            <v>-60.8</v>
          </cell>
          <cell r="EU134">
            <v>-64.2</v>
          </cell>
          <cell r="EV134">
            <v>-70.599999999999994</v>
          </cell>
          <cell r="EW134">
            <v>-75.7</v>
          </cell>
          <cell r="EX134">
            <v>-88</v>
          </cell>
          <cell r="EY134">
            <v>-72.099999999999994</v>
          </cell>
          <cell r="EZ134">
            <v>-81.8</v>
          </cell>
          <cell r="FA134">
            <v>-98.699999999999989</v>
          </cell>
          <cell r="FB134">
            <v>-131.19999999999999</v>
          </cell>
          <cell r="FC134">
            <v>-58.2</v>
          </cell>
          <cell r="FD134">
            <v>-109</v>
          </cell>
          <cell r="FE134">
            <v>-136.4</v>
          </cell>
          <cell r="FF134">
            <v>-115.6</v>
          </cell>
          <cell r="FG134">
            <v>-81.599999999999994</v>
          </cell>
          <cell r="FH134">
            <v>-125.7</v>
          </cell>
          <cell r="FI134">
            <v>-168.1</v>
          </cell>
          <cell r="FJ134">
            <v>-181.7</v>
          </cell>
          <cell r="FK134">
            <v>-160.80000000000001</v>
          </cell>
          <cell r="FL134">
            <v>-166.553</v>
          </cell>
          <cell r="FM134">
            <v>-234.1</v>
          </cell>
          <cell r="FN134">
            <v>-191.9</v>
          </cell>
          <cell r="FO134">
            <v>-178.5</v>
          </cell>
          <cell r="FP134">
            <v>0</v>
          </cell>
          <cell r="FQ134">
            <v>0</v>
          </cell>
          <cell r="FR134">
            <v>0</v>
          </cell>
          <cell r="FS134">
            <v>0</v>
          </cell>
          <cell r="FT134">
            <v>-166.4</v>
          </cell>
          <cell r="FU134">
            <v>-158.6</v>
          </cell>
          <cell r="FV134">
            <v>-144.4</v>
          </cell>
          <cell r="FW134">
            <v>-214.60000000000002</v>
          </cell>
          <cell r="FX134">
            <v>-174.7</v>
          </cell>
          <cell r="FY134">
            <v>-169.4</v>
          </cell>
          <cell r="FZ134">
            <v>-227.10000000000002</v>
          </cell>
          <cell r="GA134">
            <v>-277.3</v>
          </cell>
          <cell r="GB134">
            <v>-245</v>
          </cell>
          <cell r="GC134">
            <v>-229.4</v>
          </cell>
          <cell r="GD134">
            <v>-304.5</v>
          </cell>
          <cell r="GE134">
            <v>-330.90000000000003</v>
          </cell>
          <cell r="GF134">
            <v>-266.60000000000002</v>
          </cell>
          <cell r="GG134">
            <v>-266.8</v>
          </cell>
          <cell r="GH134">
            <v>-378.6</v>
          </cell>
          <cell r="GI134">
            <v>-363</v>
          </cell>
          <cell r="GJ134">
            <v>-374.6</v>
          </cell>
          <cell r="GK134">
            <v>-363.8</v>
          </cell>
          <cell r="GL134">
            <v>-487.6</v>
          </cell>
          <cell r="GM134">
            <v>-369.3</v>
          </cell>
          <cell r="GN134">
            <v>-468.85</v>
          </cell>
          <cell r="GO134">
            <v>-398.9</v>
          </cell>
          <cell r="GP134">
            <v>-542.5</v>
          </cell>
          <cell r="GQ134">
            <v>-576.4</v>
          </cell>
          <cell r="GR134">
            <v>0</v>
          </cell>
          <cell r="GS134">
            <v>0</v>
          </cell>
          <cell r="GT134">
            <v>0</v>
          </cell>
          <cell r="GU134">
            <v>0</v>
          </cell>
          <cell r="GV134">
            <v>-15.4</v>
          </cell>
          <cell r="GW134">
            <v>-13.899999999999999</v>
          </cell>
          <cell r="GX134">
            <v>-15.600000000000001</v>
          </cell>
          <cell r="GY134">
            <v>-15.4</v>
          </cell>
          <cell r="GZ134">
            <v>-14.299999999999999</v>
          </cell>
          <cell r="HA134">
            <v>-16.100000000000001</v>
          </cell>
          <cell r="HB134">
            <v>-15.4</v>
          </cell>
          <cell r="HC134">
            <v>-14.1</v>
          </cell>
          <cell r="HD134">
            <v>-15.1</v>
          </cell>
          <cell r="HE134">
            <v>-14.9</v>
          </cell>
          <cell r="HF134">
            <v>-15.8</v>
          </cell>
          <cell r="HG134">
            <v>-18</v>
          </cell>
          <cell r="HH134">
            <v>-17.2</v>
          </cell>
          <cell r="HI134">
            <v>-16.899999999999999</v>
          </cell>
          <cell r="HJ134">
            <v>-17.3</v>
          </cell>
          <cell r="HK134">
            <v>-21.4</v>
          </cell>
          <cell r="HL134">
            <v>-17.2</v>
          </cell>
          <cell r="HM134">
            <v>-18.2</v>
          </cell>
          <cell r="HN134">
            <v>-19.7</v>
          </cell>
          <cell r="HO134">
            <v>-19.399999999999999</v>
          </cell>
          <cell r="HP134">
            <v>-18.885000000000002</v>
          </cell>
          <cell r="HQ134">
            <v>-19.899999999999999</v>
          </cell>
          <cell r="HR134">
            <v>-20.9</v>
          </cell>
          <cell r="HS134">
            <v>-25.8</v>
          </cell>
          <cell r="HT134">
            <v>0</v>
          </cell>
          <cell r="HU134">
            <v>0</v>
          </cell>
          <cell r="HV134">
            <v>0</v>
          </cell>
          <cell r="HW134">
            <v>0</v>
          </cell>
          <cell r="HX134">
            <v>0</v>
          </cell>
          <cell r="HY134">
            <v>0</v>
          </cell>
          <cell r="HZ134">
            <v>0</v>
          </cell>
          <cell r="IA134">
            <v>0</v>
          </cell>
          <cell r="IB134">
            <v>0</v>
          </cell>
          <cell r="IC134">
            <v>0</v>
          </cell>
          <cell r="ID134">
            <v>0</v>
          </cell>
          <cell r="IE134">
            <v>0</v>
          </cell>
          <cell r="IF134">
            <v>0</v>
          </cell>
          <cell r="IG134">
            <v>0</v>
          </cell>
          <cell r="IH134">
            <v>0</v>
          </cell>
          <cell r="II134">
            <v>0</v>
          </cell>
          <cell r="IJ134">
            <v>0</v>
          </cell>
          <cell r="IK134">
            <v>0</v>
          </cell>
          <cell r="IL134">
            <v>0</v>
          </cell>
          <cell r="IM134">
            <v>0</v>
          </cell>
          <cell r="IN134">
            <v>0</v>
          </cell>
          <cell r="IO134">
            <v>0</v>
          </cell>
          <cell r="IP134">
            <v>0</v>
          </cell>
          <cell r="IQ134">
            <v>0</v>
          </cell>
          <cell r="IR134">
            <v>0</v>
          </cell>
          <cell r="IS134">
            <v>0</v>
          </cell>
          <cell r="IT134">
            <v>0</v>
          </cell>
          <cell r="IU134">
            <v>0</v>
          </cell>
        </row>
        <row r="135">
          <cell r="A135" t="str">
            <v>BHE IN</v>
          </cell>
          <cell r="B135" t="str">
            <v>Bharat Electronics</v>
          </cell>
          <cell r="C135" t="str">
            <v>Engineering &amp; Capital Goods</v>
          </cell>
          <cell r="D135">
            <v>2886</v>
          </cell>
          <cell r="E135">
            <v>5396.3</v>
          </cell>
          <cell r="F135">
            <v>4699.3999999999996</v>
          </cell>
          <cell r="G135">
            <v>12729.2</v>
          </cell>
          <cell r="H135">
            <v>5611.2</v>
          </cell>
          <cell r="I135">
            <v>5676</v>
          </cell>
          <cell r="J135">
            <v>5862.4</v>
          </cell>
          <cell r="K135">
            <v>10764.1</v>
          </cell>
          <cell r="L135">
            <v>6171.4</v>
          </cell>
          <cell r="M135">
            <v>8108.1</v>
          </cell>
          <cell r="N135">
            <v>6622.4</v>
          </cell>
          <cell r="O135">
            <v>11334.1</v>
          </cell>
          <cell r="P135">
            <v>4791</v>
          </cell>
          <cell r="Q135">
            <v>8288.1</v>
          </cell>
          <cell r="R135">
            <v>6772.2</v>
          </cell>
          <cell r="S135">
            <v>15756.5</v>
          </cell>
          <cell r="T135">
            <v>4831.3999999999996</v>
          </cell>
          <cell r="U135">
            <v>8342.7999999999993</v>
          </cell>
          <cell r="V135">
            <v>8637.9</v>
          </cell>
          <cell r="W135">
            <v>17341.7</v>
          </cell>
          <cell r="X135">
            <v>4043.9</v>
          </cell>
          <cell r="Y135">
            <v>7089.2</v>
          </cell>
          <cell r="Z135">
            <v>6622.3</v>
          </cell>
          <cell r="AA135">
            <v>22937.4</v>
          </cell>
          <cell r="AB135">
            <v>3838.64</v>
          </cell>
          <cell r="AC135">
            <v>7806.942</v>
          </cell>
          <cell r="AD135">
            <v>6709.0249999999996</v>
          </cell>
          <cell r="AE135">
            <v>27352.096999999998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O135">
            <v>0</v>
          </cell>
          <cell r="AP135">
            <v>0</v>
          </cell>
          <cell r="AQ135">
            <v>0</v>
          </cell>
          <cell r="AR135">
            <v>0</v>
          </cell>
          <cell r="AS135">
            <v>0</v>
          </cell>
          <cell r="AT135">
            <v>0</v>
          </cell>
          <cell r="AU135">
            <v>0</v>
          </cell>
          <cell r="AV135">
            <v>0</v>
          </cell>
          <cell r="AW135">
            <v>0</v>
          </cell>
          <cell r="AX135">
            <v>0</v>
          </cell>
          <cell r="AY135">
            <v>0</v>
          </cell>
          <cell r="AZ135">
            <v>0</v>
          </cell>
          <cell r="BA135">
            <v>0</v>
          </cell>
          <cell r="BB135">
            <v>0</v>
          </cell>
          <cell r="BC135">
            <v>0</v>
          </cell>
          <cell r="BD135">
            <v>0</v>
          </cell>
          <cell r="BE135">
            <v>0</v>
          </cell>
          <cell r="BF135">
            <v>0</v>
          </cell>
          <cell r="BG135">
            <v>0</v>
          </cell>
          <cell r="BH135">
            <v>-1857.1</v>
          </cell>
          <cell r="BI135">
            <v>-2606.1</v>
          </cell>
          <cell r="BJ135">
            <v>-3824.9</v>
          </cell>
          <cell r="BK135">
            <v>-6921.1</v>
          </cell>
          <cell r="BL135">
            <v>-2726.9</v>
          </cell>
          <cell r="BM135">
            <v>-3129.9</v>
          </cell>
          <cell r="BN135">
            <v>-3308.6</v>
          </cell>
          <cell r="BO135">
            <v>-6019.1</v>
          </cell>
          <cell r="BP135">
            <v>-3311.3</v>
          </cell>
          <cell r="BQ135">
            <v>-4801.3</v>
          </cell>
          <cell r="BR135">
            <v>-3655.4</v>
          </cell>
          <cell r="BS135">
            <v>-5983.1</v>
          </cell>
          <cell r="BT135">
            <v>-2701.2</v>
          </cell>
          <cell r="BU135">
            <v>-4648</v>
          </cell>
          <cell r="BV135">
            <v>-4717</v>
          </cell>
          <cell r="BW135">
            <v>-6743.7</v>
          </cell>
          <cell r="BX135">
            <v>-2736.8</v>
          </cell>
          <cell r="BY135">
            <v>-5617.9</v>
          </cell>
          <cell r="BZ135">
            <v>-4791.1000000000004</v>
          </cell>
          <cell r="CA135">
            <v>-8270.2000000000007</v>
          </cell>
          <cell r="CB135">
            <v>-2356.1999999999998</v>
          </cell>
          <cell r="CC135">
            <v>-4414.3999999999996</v>
          </cell>
          <cell r="CD135">
            <v>-4347.8999999999996</v>
          </cell>
          <cell r="CE135">
            <v>-7767.5</v>
          </cell>
          <cell r="CF135">
            <v>-2189.7800000000002</v>
          </cell>
          <cell r="CG135">
            <v>-3827.6480000000001</v>
          </cell>
          <cell r="CH135">
            <v>-5888.6909999999998</v>
          </cell>
          <cell r="CI135">
            <v>-15266.146000000001</v>
          </cell>
          <cell r="CJ135">
            <v>456.5</v>
          </cell>
          <cell r="CK135">
            <v>-481.7</v>
          </cell>
          <cell r="CL135">
            <v>1461.3</v>
          </cell>
          <cell r="CM135">
            <v>-1302.3</v>
          </cell>
          <cell r="CN135">
            <v>-728.4</v>
          </cell>
          <cell r="CO135">
            <v>86.1</v>
          </cell>
          <cell r="CP135">
            <v>510.8</v>
          </cell>
          <cell r="CQ135">
            <v>245.8</v>
          </cell>
          <cell r="CR135">
            <v>-596</v>
          </cell>
          <cell r="CS135">
            <v>320.8</v>
          </cell>
          <cell r="CT135">
            <v>426.8</v>
          </cell>
          <cell r="CU135">
            <v>94.2</v>
          </cell>
          <cell r="CV135">
            <v>45.9</v>
          </cell>
          <cell r="CW135">
            <v>-58.2</v>
          </cell>
          <cell r="CX135">
            <v>1547.8</v>
          </cell>
          <cell r="CY135">
            <v>-2466.1999999999998</v>
          </cell>
          <cell r="CZ135">
            <v>197.4</v>
          </cell>
          <cell r="DA135">
            <v>1039.5999999999999</v>
          </cell>
          <cell r="DB135">
            <v>210.8</v>
          </cell>
          <cell r="DC135">
            <v>-1070.7</v>
          </cell>
          <cell r="DD135">
            <v>67.400000000000006</v>
          </cell>
          <cell r="DE135">
            <v>826.4</v>
          </cell>
          <cell r="DF135">
            <v>1534.9</v>
          </cell>
          <cell r="DG135">
            <v>-2354.9</v>
          </cell>
          <cell r="DH135">
            <v>802.74</v>
          </cell>
          <cell r="DI135">
            <v>1233.9549999999999</v>
          </cell>
          <cell r="DJ135">
            <v>4559.8130000000001</v>
          </cell>
          <cell r="DK135">
            <v>0</v>
          </cell>
          <cell r="DL135">
            <v>0</v>
          </cell>
          <cell r="DM135">
            <v>0</v>
          </cell>
          <cell r="DN135">
            <v>0</v>
          </cell>
          <cell r="DO135">
            <v>0</v>
          </cell>
          <cell r="DP135">
            <v>0</v>
          </cell>
          <cell r="DQ135">
            <v>0</v>
          </cell>
          <cell r="DR135">
            <v>0</v>
          </cell>
          <cell r="DS135">
            <v>0</v>
          </cell>
          <cell r="DT135">
            <v>0</v>
          </cell>
          <cell r="DU135">
            <v>0</v>
          </cell>
          <cell r="DV135">
            <v>0</v>
          </cell>
          <cell r="DW135">
            <v>0</v>
          </cell>
          <cell r="DX135">
            <v>0</v>
          </cell>
          <cell r="DY135">
            <v>0</v>
          </cell>
          <cell r="DZ135">
            <v>0</v>
          </cell>
          <cell r="EA135">
            <v>0</v>
          </cell>
          <cell r="EB135">
            <v>0</v>
          </cell>
          <cell r="EC135">
            <v>0</v>
          </cell>
          <cell r="ED135">
            <v>0</v>
          </cell>
          <cell r="EE135">
            <v>0</v>
          </cell>
          <cell r="EF135">
            <v>0</v>
          </cell>
          <cell r="EG135">
            <v>0</v>
          </cell>
          <cell r="EH135">
            <v>0</v>
          </cell>
          <cell r="EI135">
            <v>-1971.8</v>
          </cell>
          <cell r="EJ135">
            <v>-636.22</v>
          </cell>
          <cell r="EK135">
            <v>-1193.4939999999999</v>
          </cell>
          <cell r="EL135">
            <v>-1513.4770000000001</v>
          </cell>
          <cell r="EM135">
            <v>0</v>
          </cell>
          <cell r="EN135">
            <v>-770.7</v>
          </cell>
          <cell r="EO135">
            <v>-972.9</v>
          </cell>
          <cell r="EP135">
            <v>-1066.9000000000001</v>
          </cell>
          <cell r="EQ135">
            <v>-975.8</v>
          </cell>
          <cell r="ER135">
            <v>-894.1</v>
          </cell>
          <cell r="ES135">
            <v>-995.9</v>
          </cell>
          <cell r="ET135">
            <v>-1057.8</v>
          </cell>
          <cell r="EU135">
            <v>-1451.3</v>
          </cell>
          <cell r="EV135">
            <v>-982.6</v>
          </cell>
          <cell r="EW135">
            <v>-1184.7</v>
          </cell>
          <cell r="EX135">
            <v>-1011.2</v>
          </cell>
          <cell r="EY135">
            <v>-1318.3</v>
          </cell>
          <cell r="EZ135">
            <v>-1058.4000000000001</v>
          </cell>
          <cell r="FA135">
            <v>-999.2</v>
          </cell>
          <cell r="FB135">
            <v>-1048.2</v>
          </cell>
          <cell r="FC135">
            <v>-1139.7</v>
          </cell>
          <cell r="FD135">
            <v>-1114.0999999999999</v>
          </cell>
          <cell r="FE135">
            <v>-1163.2</v>
          </cell>
          <cell r="FF135">
            <v>-1109</v>
          </cell>
          <cell r="FG135">
            <v>-1427.2</v>
          </cell>
          <cell r="FH135">
            <v>-1449</v>
          </cell>
          <cell r="FI135">
            <v>-1276.8</v>
          </cell>
          <cell r="FJ135">
            <v>-1600.8</v>
          </cell>
          <cell r="FK135">
            <v>-2244.6999999999998</v>
          </cell>
          <cell r="FL135">
            <v>-1591.14</v>
          </cell>
          <cell r="FM135">
            <v>-1832.357</v>
          </cell>
          <cell r="FN135">
            <v>-1773.6220000000001</v>
          </cell>
          <cell r="FO135">
            <v>-2326.4499999999998</v>
          </cell>
          <cell r="FP135">
            <v>-361.1</v>
          </cell>
          <cell r="FQ135">
            <v>-584.1</v>
          </cell>
          <cell r="FR135">
            <v>-487.3</v>
          </cell>
          <cell r="FS135">
            <v>-1325.5</v>
          </cell>
          <cell r="FT135">
            <v>-492.9</v>
          </cell>
          <cell r="FU135">
            <v>-649.20000000000005</v>
          </cell>
          <cell r="FV135">
            <v>-749.3</v>
          </cell>
          <cell r="FW135">
            <v>-2000.9</v>
          </cell>
          <cell r="FX135">
            <v>-494.7</v>
          </cell>
          <cell r="FY135">
            <v>-563.20000000000005</v>
          </cell>
          <cell r="FZ135">
            <v>-1134.5</v>
          </cell>
          <cell r="GA135">
            <v>-1411.8</v>
          </cell>
          <cell r="GB135">
            <v>-326.7</v>
          </cell>
          <cell r="GC135">
            <v>-530.20000000000005</v>
          </cell>
          <cell r="GD135">
            <v>-1108.3</v>
          </cell>
          <cell r="GE135">
            <v>-1233.0999999999999</v>
          </cell>
          <cell r="GF135">
            <v>-456.8</v>
          </cell>
          <cell r="GG135">
            <v>-735.9</v>
          </cell>
          <cell r="GH135">
            <v>-972.2</v>
          </cell>
          <cell r="GI135">
            <v>-1725.4</v>
          </cell>
          <cell r="GJ135">
            <v>-352.2</v>
          </cell>
          <cell r="GK135">
            <v>-690.9</v>
          </cell>
          <cell r="GL135">
            <v>-939.9</v>
          </cell>
          <cell r="GM135">
            <v>-1612.9</v>
          </cell>
          <cell r="GN135">
            <v>-549.89</v>
          </cell>
          <cell r="GO135">
            <v>-561.54700000000003</v>
          </cell>
          <cell r="GP135">
            <v>-487.10199999999998</v>
          </cell>
          <cell r="GQ135">
            <v>-1655.8630000000001</v>
          </cell>
          <cell r="GR135">
            <v>-126.2</v>
          </cell>
          <cell r="GS135">
            <v>-134.19999999999999</v>
          </cell>
          <cell r="GT135">
            <v>-117.2</v>
          </cell>
          <cell r="GU135">
            <v>-145.4</v>
          </cell>
          <cell r="GV135">
            <v>-145</v>
          </cell>
          <cell r="GW135">
            <v>-146.19999999999999</v>
          </cell>
          <cell r="GX135">
            <v>-153.69999999999999</v>
          </cell>
          <cell r="GY135">
            <v>-162.30000000000001</v>
          </cell>
          <cell r="GZ135">
            <v>-158.6</v>
          </cell>
          <cell r="HA135">
            <v>-172.3</v>
          </cell>
          <cell r="HB135">
            <v>-167.5</v>
          </cell>
          <cell r="HC135">
            <v>-211.4</v>
          </cell>
          <cell r="HD135">
            <v>-193.1</v>
          </cell>
          <cell r="HE135">
            <v>-175.7</v>
          </cell>
          <cell r="HF135">
            <v>-181.2</v>
          </cell>
          <cell r="HG135">
            <v>-228.1</v>
          </cell>
          <cell r="HH135">
            <v>-208.3</v>
          </cell>
          <cell r="HI135">
            <v>-198.2</v>
          </cell>
          <cell r="HJ135">
            <v>-204.7</v>
          </cell>
          <cell r="HK135">
            <v>-252.1</v>
          </cell>
          <cell r="HL135">
            <v>-211</v>
          </cell>
          <cell r="HM135">
            <v>-220.9</v>
          </cell>
          <cell r="HN135">
            <v>-234</v>
          </cell>
          <cell r="HO135">
            <v>-269.39999999999998</v>
          </cell>
          <cell r="HP135">
            <v>-240.49</v>
          </cell>
          <cell r="HQ135">
            <v>-255.791</v>
          </cell>
          <cell r="HR135">
            <v>-269.51499999999999</v>
          </cell>
          <cell r="HS135">
            <v>-276.971</v>
          </cell>
          <cell r="HT135">
            <v>0</v>
          </cell>
          <cell r="HU135">
            <v>0</v>
          </cell>
          <cell r="HV135">
            <v>0</v>
          </cell>
          <cell r="HW135">
            <v>0</v>
          </cell>
          <cell r="HX135">
            <v>0</v>
          </cell>
          <cell r="HY135">
            <v>0</v>
          </cell>
          <cell r="HZ135">
            <v>0</v>
          </cell>
          <cell r="IA135">
            <v>0</v>
          </cell>
          <cell r="IB135">
            <v>0</v>
          </cell>
          <cell r="IC135">
            <v>0</v>
          </cell>
          <cell r="ID135">
            <v>0</v>
          </cell>
          <cell r="IE135">
            <v>0</v>
          </cell>
          <cell r="IF135">
            <v>0</v>
          </cell>
          <cell r="IG135">
            <v>0</v>
          </cell>
          <cell r="IH135">
            <v>0</v>
          </cell>
          <cell r="II135">
            <v>0</v>
          </cell>
          <cell r="IJ135">
            <v>0</v>
          </cell>
          <cell r="IK135">
            <v>0</v>
          </cell>
          <cell r="IL135">
            <v>0</v>
          </cell>
          <cell r="IM135">
            <v>0</v>
          </cell>
          <cell r="IN135">
            <v>0</v>
          </cell>
          <cell r="IO135">
            <v>0</v>
          </cell>
          <cell r="IP135">
            <v>0</v>
          </cell>
          <cell r="IQ135">
            <v>0</v>
          </cell>
          <cell r="IR135">
            <v>0</v>
          </cell>
          <cell r="IS135">
            <v>0</v>
          </cell>
          <cell r="IT135">
            <v>0</v>
          </cell>
          <cell r="IU135">
            <v>0</v>
          </cell>
        </row>
        <row r="136">
          <cell r="A136" t="str">
            <v>BEML IN</v>
          </cell>
          <cell r="B136" t="str">
            <v>Bharat Earth Movers</v>
          </cell>
          <cell r="C136" t="str">
            <v>Engineering &amp; Capital Goods</v>
          </cell>
          <cell r="D136">
            <v>0</v>
          </cell>
          <cell r="E136">
            <v>0</v>
          </cell>
          <cell r="F136">
            <v>0</v>
          </cell>
          <cell r="G136">
            <v>0</v>
          </cell>
          <cell r="H136">
            <v>3178</v>
          </cell>
          <cell r="I136">
            <v>4479.5</v>
          </cell>
          <cell r="J136">
            <v>4349.7</v>
          </cell>
          <cell r="K136">
            <v>5698.9</v>
          </cell>
          <cell r="L136">
            <v>3685.3</v>
          </cell>
          <cell r="M136">
            <v>3996.7</v>
          </cell>
          <cell r="N136">
            <v>3186</v>
          </cell>
          <cell r="O136">
            <v>7754.1</v>
          </cell>
          <cell r="P136">
            <v>3827.9</v>
          </cell>
          <cell r="Q136">
            <v>3832</v>
          </cell>
          <cell r="R136">
            <v>5551.2</v>
          </cell>
          <cell r="S136">
            <v>8047.6</v>
          </cell>
          <cell r="T136">
            <v>3347.6</v>
          </cell>
          <cell r="U136">
            <v>6075.9</v>
          </cell>
          <cell r="V136">
            <v>5446.5</v>
          </cell>
          <cell r="W136">
            <v>9384.2000000000007</v>
          </cell>
          <cell r="X136">
            <v>3932.4</v>
          </cell>
          <cell r="Y136">
            <v>4751.8999999999996</v>
          </cell>
          <cell r="Z136">
            <v>6221.4</v>
          </cell>
          <cell r="AA136">
            <v>10490.3</v>
          </cell>
          <cell r="AB136">
            <v>2879.2</v>
          </cell>
          <cell r="AC136">
            <v>6138.9</v>
          </cell>
          <cell r="AD136">
            <v>6328.5</v>
          </cell>
          <cell r="AE136">
            <v>12625.1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O136">
            <v>0</v>
          </cell>
          <cell r="AP136">
            <v>0</v>
          </cell>
          <cell r="AQ136">
            <v>0</v>
          </cell>
          <cell r="AR136">
            <v>0</v>
          </cell>
          <cell r="AS136">
            <v>0</v>
          </cell>
          <cell r="AT136">
            <v>0</v>
          </cell>
          <cell r="AU136">
            <v>0</v>
          </cell>
          <cell r="AV136">
            <v>0</v>
          </cell>
          <cell r="AW136">
            <v>0</v>
          </cell>
          <cell r="AX136">
            <v>0</v>
          </cell>
          <cell r="AY136">
            <v>0</v>
          </cell>
          <cell r="AZ136">
            <v>0</v>
          </cell>
          <cell r="BA136">
            <v>0</v>
          </cell>
          <cell r="BB136">
            <v>0</v>
          </cell>
          <cell r="BC136">
            <v>0</v>
          </cell>
          <cell r="BD136">
            <v>0</v>
          </cell>
          <cell r="BE136">
            <v>0</v>
          </cell>
          <cell r="BF136">
            <v>0</v>
          </cell>
          <cell r="BG136">
            <v>0</v>
          </cell>
          <cell r="BH136">
            <v>0</v>
          </cell>
          <cell r="BI136">
            <v>0</v>
          </cell>
          <cell r="BJ136">
            <v>0</v>
          </cell>
          <cell r="BK136">
            <v>0</v>
          </cell>
          <cell r="BL136">
            <v>-2218.5</v>
          </cell>
          <cell r="BM136">
            <v>-2991.5</v>
          </cell>
          <cell r="BN136">
            <v>-2705.1</v>
          </cell>
          <cell r="BO136">
            <v>-2923.7</v>
          </cell>
          <cell r="BP136">
            <v>-2247</v>
          </cell>
          <cell r="BQ136">
            <v>-2748.7</v>
          </cell>
          <cell r="BR136">
            <v>-1832.3</v>
          </cell>
          <cell r="BS136">
            <v>-3408.1</v>
          </cell>
          <cell r="BT136">
            <v>-3009.6</v>
          </cell>
          <cell r="BU136">
            <v>-2545.5</v>
          </cell>
          <cell r="BV136">
            <v>-3093.3</v>
          </cell>
          <cell r="BW136">
            <v>-3918</v>
          </cell>
          <cell r="BX136">
            <v>-2309.9</v>
          </cell>
          <cell r="BY136">
            <v>-4246.2</v>
          </cell>
          <cell r="BZ136">
            <v>-3913</v>
          </cell>
          <cell r="CA136">
            <v>-4995.2</v>
          </cell>
          <cell r="CB136">
            <v>-2532</v>
          </cell>
          <cell r="CC136">
            <v>-3077.8</v>
          </cell>
          <cell r="CD136">
            <v>-3857</v>
          </cell>
          <cell r="CE136">
            <v>-5468.1</v>
          </cell>
          <cell r="CF136">
            <v>-2254.6999999999998</v>
          </cell>
          <cell r="CG136">
            <v>-4189.8999999999996</v>
          </cell>
          <cell r="CH136">
            <v>-3350.4</v>
          </cell>
          <cell r="CI136">
            <v>-7994.9</v>
          </cell>
          <cell r="CJ136">
            <v>0</v>
          </cell>
          <cell r="CK136">
            <v>0</v>
          </cell>
          <cell r="CL136">
            <v>0</v>
          </cell>
          <cell r="CM136">
            <v>0</v>
          </cell>
          <cell r="CN136">
            <v>230.3</v>
          </cell>
          <cell r="CO136">
            <v>-230.3</v>
          </cell>
          <cell r="CP136">
            <v>-46.3</v>
          </cell>
          <cell r="CQ136">
            <v>-592.79999999999995</v>
          </cell>
          <cell r="CR136">
            <v>25.8</v>
          </cell>
          <cell r="CS136">
            <v>441.2</v>
          </cell>
          <cell r="CT136">
            <v>253.6</v>
          </cell>
          <cell r="CU136">
            <v>-742.3</v>
          </cell>
          <cell r="CV136">
            <v>858</v>
          </cell>
          <cell r="CW136">
            <v>546.29999999999995</v>
          </cell>
          <cell r="CX136">
            <v>-227.5</v>
          </cell>
          <cell r="CY136">
            <v>-1743.9</v>
          </cell>
          <cell r="CZ136">
            <v>472</v>
          </cell>
          <cell r="DA136">
            <v>-95.2</v>
          </cell>
          <cell r="DB136">
            <v>467.3</v>
          </cell>
          <cell r="DC136">
            <v>-860.5</v>
          </cell>
          <cell r="DD136">
            <v>377.3</v>
          </cell>
          <cell r="DE136">
            <v>470.6</v>
          </cell>
          <cell r="DF136">
            <v>418.9</v>
          </cell>
          <cell r="DG136">
            <v>-130.80000000000001</v>
          </cell>
          <cell r="DH136">
            <v>819.9</v>
          </cell>
          <cell r="DI136">
            <v>688.4</v>
          </cell>
          <cell r="DJ136">
            <v>45.5</v>
          </cell>
          <cell r="DK136">
            <v>1253.4000000000001</v>
          </cell>
          <cell r="DL136">
            <v>0</v>
          </cell>
          <cell r="DM136">
            <v>0</v>
          </cell>
          <cell r="DN136">
            <v>0</v>
          </cell>
          <cell r="DO136">
            <v>0</v>
          </cell>
          <cell r="DP136">
            <v>0</v>
          </cell>
          <cell r="DQ136">
            <v>0</v>
          </cell>
          <cell r="DR136">
            <v>0</v>
          </cell>
          <cell r="DS136">
            <v>0</v>
          </cell>
          <cell r="DT136">
            <v>0</v>
          </cell>
          <cell r="DU136">
            <v>0</v>
          </cell>
          <cell r="DV136">
            <v>0</v>
          </cell>
          <cell r="DW136">
            <v>0</v>
          </cell>
          <cell r="DX136">
            <v>0</v>
          </cell>
          <cell r="DY136">
            <v>0</v>
          </cell>
          <cell r="DZ136">
            <v>0</v>
          </cell>
          <cell r="EA136">
            <v>0</v>
          </cell>
          <cell r="EB136">
            <v>0</v>
          </cell>
          <cell r="EC136">
            <v>0</v>
          </cell>
          <cell r="ED136">
            <v>0</v>
          </cell>
          <cell r="EE136">
            <v>0</v>
          </cell>
          <cell r="EF136">
            <v>0</v>
          </cell>
          <cell r="EG136">
            <v>0</v>
          </cell>
          <cell r="EH136">
            <v>0</v>
          </cell>
          <cell r="EI136">
            <v>-1160.8</v>
          </cell>
          <cell r="EJ136">
            <v>0</v>
          </cell>
          <cell r="EK136">
            <v>0</v>
          </cell>
          <cell r="EL136">
            <v>-412.1</v>
          </cell>
          <cell r="EM136">
            <v>-306.89999999999998</v>
          </cell>
          <cell r="EN136">
            <v>0</v>
          </cell>
          <cell r="EO136">
            <v>0</v>
          </cell>
          <cell r="EP136">
            <v>0</v>
          </cell>
          <cell r="EQ136">
            <v>0</v>
          </cell>
          <cell r="ER136">
            <v>-832</v>
          </cell>
          <cell r="ES136">
            <v>-809.4</v>
          </cell>
          <cell r="ET136">
            <v>-773.6</v>
          </cell>
          <cell r="EU136">
            <v>-1025.4000000000001</v>
          </cell>
          <cell r="EV136">
            <v>-849</v>
          </cell>
          <cell r="EW136">
            <v>-804.8</v>
          </cell>
          <cell r="EX136">
            <v>-825.2</v>
          </cell>
          <cell r="EY136">
            <v>-1019.2</v>
          </cell>
          <cell r="EZ136">
            <v>-867.4</v>
          </cell>
          <cell r="FA136">
            <v>-870.4</v>
          </cell>
          <cell r="FB136">
            <v>-769.9</v>
          </cell>
          <cell r="FC136">
            <v>-781.3</v>
          </cell>
          <cell r="FD136">
            <v>-830.7</v>
          </cell>
          <cell r="FE136">
            <v>-844.9</v>
          </cell>
          <cell r="FF136">
            <v>-845.4</v>
          </cell>
          <cell r="FG136">
            <v>-1073.2</v>
          </cell>
          <cell r="FH136">
            <v>-966.9</v>
          </cell>
          <cell r="FI136">
            <v>-997.6</v>
          </cell>
          <cell r="FJ136">
            <v>-1137</v>
          </cell>
          <cell r="FK136">
            <v>-1365.7</v>
          </cell>
          <cell r="FL136">
            <v>-1143.2</v>
          </cell>
          <cell r="FM136">
            <v>-1292</v>
          </cell>
          <cell r="FN136">
            <v>-1258.0999999999999</v>
          </cell>
          <cell r="FO136">
            <v>-2000.6</v>
          </cell>
          <cell r="FP136">
            <v>0</v>
          </cell>
          <cell r="FQ136">
            <v>0</v>
          </cell>
          <cell r="FR136">
            <v>0</v>
          </cell>
          <cell r="FS136">
            <v>0</v>
          </cell>
          <cell r="FT136">
            <v>-491.8</v>
          </cell>
          <cell r="FU136">
            <v>-317.7</v>
          </cell>
          <cell r="FV136">
            <v>-624.5</v>
          </cell>
          <cell r="FW136">
            <v>-946.7</v>
          </cell>
          <cell r="FX136">
            <v>-510.6</v>
          </cell>
          <cell r="FY136">
            <v>-595.1</v>
          </cell>
          <cell r="FZ136">
            <v>-502.5</v>
          </cell>
          <cell r="GA136">
            <v>-844.9</v>
          </cell>
          <cell r="GB136">
            <v>-609.29999999999995</v>
          </cell>
          <cell r="GC136">
            <v>-703.2</v>
          </cell>
          <cell r="GD136">
            <v>-655.1</v>
          </cell>
          <cell r="GE136">
            <v>-551.4</v>
          </cell>
          <cell r="GF136">
            <v>-487.1</v>
          </cell>
          <cell r="GG136">
            <v>-395.4</v>
          </cell>
          <cell r="GH136">
            <v>-461.3</v>
          </cell>
          <cell r="GI136">
            <v>-1136.9000000000001</v>
          </cell>
          <cell r="GJ136">
            <v>-547.79999999999995</v>
          </cell>
          <cell r="GK136">
            <v>-803.1</v>
          </cell>
          <cell r="GL136">
            <v>-832.6</v>
          </cell>
          <cell r="GM136">
            <v>-845.9</v>
          </cell>
          <cell r="GN136">
            <v>-578.9</v>
          </cell>
          <cell r="GO136">
            <v>-762.6</v>
          </cell>
          <cell r="GP136">
            <v>-774.1</v>
          </cell>
          <cell r="GQ136">
            <v>-1022</v>
          </cell>
          <cell r="GR136">
            <v>0</v>
          </cell>
          <cell r="GS136">
            <v>0</v>
          </cell>
          <cell r="GT136">
            <v>0</v>
          </cell>
          <cell r="GU136">
            <v>0</v>
          </cell>
          <cell r="GV136">
            <v>-49.8</v>
          </cell>
          <cell r="GW136">
            <v>-47.6</v>
          </cell>
          <cell r="GX136">
            <v>-45.1</v>
          </cell>
          <cell r="GY136">
            <v>-41.2</v>
          </cell>
          <cell r="GZ136">
            <v>-44.6</v>
          </cell>
          <cell r="HA136">
            <v>-43</v>
          </cell>
          <cell r="HB136">
            <v>-43.7</v>
          </cell>
          <cell r="HC136">
            <v>-80.8</v>
          </cell>
          <cell r="HD136">
            <v>-41.8</v>
          </cell>
          <cell r="HE136">
            <v>-24.7</v>
          </cell>
          <cell r="HF136">
            <v>-28.8</v>
          </cell>
          <cell r="HG136">
            <v>-44.8</v>
          </cell>
          <cell r="HH136">
            <v>-41.8</v>
          </cell>
          <cell r="HI136">
            <v>-30.4</v>
          </cell>
          <cell r="HJ136">
            <v>-27.9</v>
          </cell>
          <cell r="HK136">
            <v>-37.4</v>
          </cell>
          <cell r="HL136">
            <v>-32.1</v>
          </cell>
          <cell r="HM136">
            <v>-41.4</v>
          </cell>
          <cell r="HN136">
            <v>-39.6</v>
          </cell>
          <cell r="HO136">
            <v>-63.9</v>
          </cell>
          <cell r="HP136">
            <v>-48.2</v>
          </cell>
          <cell r="HQ136">
            <v>-69.7</v>
          </cell>
          <cell r="HR136">
            <v>-61.3</v>
          </cell>
          <cell r="HS136">
            <v>-93.9</v>
          </cell>
          <cell r="HT136">
            <v>0</v>
          </cell>
          <cell r="HU136">
            <v>0</v>
          </cell>
          <cell r="HV136">
            <v>0</v>
          </cell>
          <cell r="HW136">
            <v>0</v>
          </cell>
          <cell r="HX136">
            <v>0</v>
          </cell>
          <cell r="HY136">
            <v>0</v>
          </cell>
          <cell r="HZ136">
            <v>0</v>
          </cell>
          <cell r="IA136">
            <v>0</v>
          </cell>
          <cell r="IB136">
            <v>0</v>
          </cell>
          <cell r="IC136">
            <v>0</v>
          </cell>
          <cell r="ID136">
            <v>0</v>
          </cell>
          <cell r="IE136">
            <v>0</v>
          </cell>
          <cell r="IF136">
            <v>0</v>
          </cell>
          <cell r="IG136">
            <v>0</v>
          </cell>
          <cell r="IH136">
            <v>0</v>
          </cell>
          <cell r="II136">
            <v>0</v>
          </cell>
          <cell r="IJ136">
            <v>0</v>
          </cell>
          <cell r="IK136">
            <v>0</v>
          </cell>
          <cell r="IL136">
            <v>0</v>
          </cell>
          <cell r="IM136">
            <v>0</v>
          </cell>
          <cell r="IN136">
            <v>0</v>
          </cell>
          <cell r="IO136">
            <v>0</v>
          </cell>
          <cell r="IP136">
            <v>0</v>
          </cell>
          <cell r="IQ136">
            <v>0</v>
          </cell>
          <cell r="IR136">
            <v>0</v>
          </cell>
          <cell r="IS136">
            <v>0</v>
          </cell>
          <cell r="IT136">
            <v>0</v>
          </cell>
          <cell r="IU136">
            <v>0</v>
          </cell>
        </row>
        <row r="137">
          <cell r="A137" t="str">
            <v>BHEL IN</v>
          </cell>
          <cell r="B137" t="str">
            <v>Bharat Heavy Electricals</v>
          </cell>
          <cell r="C137" t="str">
            <v>Engineering &amp; Capital Goods</v>
          </cell>
          <cell r="D137">
            <v>0</v>
          </cell>
          <cell r="E137">
            <v>0</v>
          </cell>
          <cell r="F137">
            <v>0</v>
          </cell>
          <cell r="G137">
            <v>0</v>
          </cell>
          <cell r="H137">
            <v>11494.5</v>
          </cell>
          <cell r="I137">
            <v>17216.599999999999</v>
          </cell>
          <cell r="J137">
            <v>19925.3</v>
          </cell>
          <cell r="K137">
            <v>39808.199999999997</v>
          </cell>
          <cell r="L137">
            <v>12755.8</v>
          </cell>
          <cell r="M137">
            <v>19137.400000000001</v>
          </cell>
          <cell r="N137">
            <v>25296.7</v>
          </cell>
          <cell r="O137">
            <v>49670.8</v>
          </cell>
          <cell r="P137">
            <v>21143.4</v>
          </cell>
          <cell r="Q137">
            <v>27877.5</v>
          </cell>
          <cell r="R137">
            <v>36146.400000000001</v>
          </cell>
          <cell r="S137">
            <v>60705.599999999999</v>
          </cell>
          <cell r="T137">
            <v>28872.5</v>
          </cell>
          <cell r="U137">
            <v>36654</v>
          </cell>
          <cell r="V137">
            <v>47098.7</v>
          </cell>
          <cell r="W137">
            <v>75760</v>
          </cell>
          <cell r="X137">
            <v>35695.599999999999</v>
          </cell>
          <cell r="Y137">
            <v>44393</v>
          </cell>
          <cell r="Z137">
            <v>55289</v>
          </cell>
          <cell r="AA137">
            <v>79599</v>
          </cell>
          <cell r="AB137">
            <v>47036</v>
          </cell>
          <cell r="AC137">
            <v>57983</v>
          </cell>
          <cell r="AD137">
            <v>64532.9</v>
          </cell>
          <cell r="AE137">
            <v>111343.8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-885.1</v>
          </cell>
          <cell r="AK137">
            <v>-1820.4</v>
          </cell>
          <cell r="AL137">
            <v>-1803.5</v>
          </cell>
          <cell r="AM137">
            <v>-4026.1</v>
          </cell>
          <cell r="AN137">
            <v>-1050.4000000000001</v>
          </cell>
          <cell r="AO137">
            <v>-1844.4</v>
          </cell>
          <cell r="AP137">
            <v>-2430.5</v>
          </cell>
          <cell r="AQ137">
            <v>-5004.7</v>
          </cell>
          <cell r="AR137">
            <v>-1777.5</v>
          </cell>
          <cell r="AS137">
            <v>-2774.6</v>
          </cell>
          <cell r="AT137">
            <v>-2879.3</v>
          </cell>
          <cell r="AU137">
            <v>-5548.7</v>
          </cell>
          <cell r="AV137">
            <v>-2309.1999999999998</v>
          </cell>
          <cell r="AW137">
            <v>-3242.5</v>
          </cell>
          <cell r="AX137">
            <v>-3701.8</v>
          </cell>
          <cell r="AY137">
            <v>-6563</v>
          </cell>
          <cell r="AZ137">
            <v>-3356.4</v>
          </cell>
          <cell r="BA137">
            <v>-4739</v>
          </cell>
          <cell r="BB137">
            <v>-5647</v>
          </cell>
          <cell r="BC137">
            <v>-7579</v>
          </cell>
          <cell r="BD137">
            <v>-3743</v>
          </cell>
          <cell r="BE137">
            <v>-4557</v>
          </cell>
          <cell r="BF137">
            <v>-4310.3999999999996</v>
          </cell>
          <cell r="BG137">
            <v>-5943.1</v>
          </cell>
          <cell r="BH137">
            <v>0</v>
          </cell>
          <cell r="BI137">
            <v>0</v>
          </cell>
          <cell r="BJ137">
            <v>0</v>
          </cell>
          <cell r="BK137">
            <v>0</v>
          </cell>
          <cell r="BL137">
            <v>-4984.6000000000004</v>
          </cell>
          <cell r="BM137">
            <v>-8487.7000000000007</v>
          </cell>
          <cell r="BN137">
            <v>-9923.5</v>
          </cell>
          <cell r="BO137">
            <v>-16628</v>
          </cell>
          <cell r="BP137">
            <v>-6044.7</v>
          </cell>
          <cell r="BQ137">
            <v>-11986</v>
          </cell>
          <cell r="BR137">
            <v>-12723.5</v>
          </cell>
          <cell r="BS137">
            <v>-25036.1</v>
          </cell>
          <cell r="BT137">
            <v>-11408</v>
          </cell>
          <cell r="BU137">
            <v>-16836.900000000001</v>
          </cell>
          <cell r="BV137">
            <v>-19328.3</v>
          </cell>
          <cell r="BW137">
            <v>-29997.1</v>
          </cell>
          <cell r="BX137">
            <v>-15503.9</v>
          </cell>
          <cell r="BY137">
            <v>-21479.5</v>
          </cell>
          <cell r="BZ137">
            <v>-25844.9</v>
          </cell>
          <cell r="CA137">
            <v>-35911</v>
          </cell>
          <cell r="CB137">
            <v>-19007.8</v>
          </cell>
          <cell r="CC137">
            <v>-25434.400000000001</v>
          </cell>
          <cell r="CD137">
            <v>-28509.5</v>
          </cell>
          <cell r="CE137">
            <v>-41943</v>
          </cell>
          <cell r="CF137">
            <v>-25178.799999999999</v>
          </cell>
          <cell r="CG137">
            <v>-36212</v>
          </cell>
          <cell r="CH137">
            <v>-40586.400000000001</v>
          </cell>
          <cell r="CI137">
            <v>-69226.7</v>
          </cell>
          <cell r="CJ137">
            <v>0</v>
          </cell>
          <cell r="CK137">
            <v>0</v>
          </cell>
          <cell r="CL137">
            <v>0</v>
          </cell>
          <cell r="CM137">
            <v>0</v>
          </cell>
          <cell r="CN137">
            <v>214.4</v>
          </cell>
          <cell r="CO137">
            <v>2147.8000000000002</v>
          </cell>
          <cell r="CP137">
            <v>779.4</v>
          </cell>
          <cell r="CQ137">
            <v>-3389.6</v>
          </cell>
          <cell r="CR137">
            <v>524</v>
          </cell>
          <cell r="CS137">
            <v>4079</v>
          </cell>
          <cell r="CT137">
            <v>538.29999999999995</v>
          </cell>
          <cell r="CU137">
            <v>-657.1</v>
          </cell>
          <cell r="CV137">
            <v>669</v>
          </cell>
          <cell r="CW137">
            <v>3417.5</v>
          </cell>
          <cell r="CX137">
            <v>386.8</v>
          </cell>
          <cell r="CY137">
            <v>-612.70000000000005</v>
          </cell>
          <cell r="CZ137">
            <v>49</v>
          </cell>
          <cell r="DA137">
            <v>2912.2</v>
          </cell>
          <cell r="DB137">
            <v>1235.5</v>
          </cell>
          <cell r="DC137">
            <v>-2385</v>
          </cell>
          <cell r="DD137">
            <v>-143.1</v>
          </cell>
          <cell r="DE137">
            <v>3797.8</v>
          </cell>
          <cell r="DF137">
            <v>687.1</v>
          </cell>
          <cell r="DG137">
            <v>3931</v>
          </cell>
          <cell r="DH137">
            <v>-143.69999999999999</v>
          </cell>
          <cell r="DI137">
            <v>4400.3</v>
          </cell>
          <cell r="DJ137">
            <v>5536.9</v>
          </cell>
          <cell r="DK137">
            <v>1721.9</v>
          </cell>
          <cell r="DL137">
            <v>0</v>
          </cell>
          <cell r="DM137">
            <v>0</v>
          </cell>
          <cell r="DN137">
            <v>0</v>
          </cell>
          <cell r="DO137">
            <v>0</v>
          </cell>
          <cell r="DP137">
            <v>0</v>
          </cell>
          <cell r="DQ137">
            <v>0</v>
          </cell>
          <cell r="DR137">
            <v>0</v>
          </cell>
          <cell r="DS137">
            <v>0</v>
          </cell>
          <cell r="DT137">
            <v>0</v>
          </cell>
          <cell r="DU137">
            <v>0</v>
          </cell>
          <cell r="DV137">
            <v>0</v>
          </cell>
          <cell r="DW137">
            <v>0</v>
          </cell>
          <cell r="DX137">
            <v>0</v>
          </cell>
          <cell r="DY137">
            <v>0</v>
          </cell>
          <cell r="DZ137">
            <v>0</v>
          </cell>
          <cell r="EA137">
            <v>0</v>
          </cell>
          <cell r="EB137">
            <v>0</v>
          </cell>
          <cell r="EC137">
            <v>0</v>
          </cell>
          <cell r="ED137">
            <v>0</v>
          </cell>
          <cell r="EE137">
            <v>0</v>
          </cell>
          <cell r="EF137">
            <v>0</v>
          </cell>
          <cell r="EG137">
            <v>0</v>
          </cell>
          <cell r="EH137">
            <v>0</v>
          </cell>
          <cell r="EI137">
            <v>0</v>
          </cell>
          <cell r="EJ137">
            <v>0</v>
          </cell>
          <cell r="EK137">
            <v>0</v>
          </cell>
          <cell r="EL137">
            <v>0</v>
          </cell>
          <cell r="EM137">
            <v>0</v>
          </cell>
          <cell r="EN137">
            <v>0</v>
          </cell>
          <cell r="EO137">
            <v>0</v>
          </cell>
          <cell r="EP137">
            <v>0</v>
          </cell>
          <cell r="EQ137">
            <v>0</v>
          </cell>
          <cell r="ER137">
            <v>-3652.2</v>
          </cell>
          <cell r="ES137">
            <v>-4439.2</v>
          </cell>
          <cell r="ET137">
            <v>-3816.1</v>
          </cell>
          <cell r="EU137">
            <v>-4653</v>
          </cell>
          <cell r="EV137">
            <v>-3758</v>
          </cell>
          <cell r="EW137">
            <v>-4073</v>
          </cell>
          <cell r="EX137">
            <v>-4113.2</v>
          </cell>
          <cell r="EY137">
            <v>-4792.7</v>
          </cell>
          <cell r="EZ137">
            <v>-4114</v>
          </cell>
          <cell r="FA137">
            <v>-4660.7</v>
          </cell>
          <cell r="FB137">
            <v>-4527.3</v>
          </cell>
          <cell r="FC137">
            <v>-5484.2</v>
          </cell>
          <cell r="FD137">
            <v>-4708.6000000000004</v>
          </cell>
          <cell r="FE137">
            <v>-5660.1</v>
          </cell>
          <cell r="FF137">
            <v>-5105.2</v>
          </cell>
          <cell r="FG137">
            <v>-9037</v>
          </cell>
          <cell r="FH137">
            <v>-6039.2</v>
          </cell>
          <cell r="FI137">
            <v>-6295.8</v>
          </cell>
          <cell r="FJ137">
            <v>-7463.6</v>
          </cell>
          <cell r="FK137">
            <v>-11661</v>
          </cell>
          <cell r="FL137">
            <v>-8953</v>
          </cell>
          <cell r="FM137">
            <v>-8898.2000000000007</v>
          </cell>
          <cell r="FN137">
            <v>-9202</v>
          </cell>
          <cell r="FO137">
            <v>-14074.7</v>
          </cell>
          <cell r="FP137">
            <v>0</v>
          </cell>
          <cell r="FQ137">
            <v>0</v>
          </cell>
          <cell r="FR137">
            <v>0</v>
          </cell>
          <cell r="FS137">
            <v>0</v>
          </cell>
          <cell r="FT137">
            <v>-2141.4</v>
          </cell>
          <cell r="FU137">
            <v>-2675.1</v>
          </cell>
          <cell r="FV137">
            <v>-2512.8000000000002</v>
          </cell>
          <cell r="FW137">
            <v>-4644.7999999999993</v>
          </cell>
          <cell r="FX137">
            <v>-2029</v>
          </cell>
          <cell r="FY137">
            <v>-3089.7</v>
          </cell>
          <cell r="FZ137">
            <v>-3038</v>
          </cell>
          <cell r="GA137">
            <v>-5460.6</v>
          </cell>
          <cell r="GB137">
            <v>-2797</v>
          </cell>
          <cell r="GC137">
            <v>-3333.6</v>
          </cell>
          <cell r="GD137">
            <v>-3769.3</v>
          </cell>
          <cell r="GE137">
            <v>-7113.7</v>
          </cell>
          <cell r="GF137">
            <v>-3218</v>
          </cell>
          <cell r="GG137">
            <v>-4620.8999999999996</v>
          </cell>
          <cell r="GH137">
            <v>-4390.3</v>
          </cell>
          <cell r="GI137">
            <v>-5992</v>
          </cell>
          <cell r="GJ137">
            <v>-4042.4</v>
          </cell>
          <cell r="GK137">
            <v>-4769.2</v>
          </cell>
          <cell r="GL137">
            <v>-4379.7</v>
          </cell>
          <cell r="GM137">
            <v>-8714</v>
          </cell>
          <cell r="GN137">
            <v>-5279.8</v>
          </cell>
          <cell r="GO137">
            <v>-5609.2</v>
          </cell>
          <cell r="GP137">
            <v>-5764</v>
          </cell>
          <cell r="GQ137">
            <v>-6858.4</v>
          </cell>
          <cell r="GR137">
            <v>0</v>
          </cell>
          <cell r="GS137">
            <v>0</v>
          </cell>
          <cell r="GT137">
            <v>0</v>
          </cell>
          <cell r="GU137">
            <v>0</v>
          </cell>
          <cell r="GV137">
            <v>-490.2</v>
          </cell>
          <cell r="GW137">
            <v>-474.5</v>
          </cell>
          <cell r="GX137">
            <v>-511.1</v>
          </cell>
          <cell r="GY137">
            <v>-545</v>
          </cell>
          <cell r="GZ137">
            <v>-509.1</v>
          </cell>
          <cell r="HA137">
            <v>-516.29999999999995</v>
          </cell>
          <cell r="HB137">
            <v>-544.29999999999995</v>
          </cell>
          <cell r="HC137">
            <v>-604.4</v>
          </cell>
          <cell r="HD137">
            <v>-576.1</v>
          </cell>
          <cell r="HE137">
            <v>-623.70000000000005</v>
          </cell>
          <cell r="HF137">
            <v>-619.70000000000005</v>
          </cell>
          <cell r="HG137">
            <v>-639.79999999999995</v>
          </cell>
          <cell r="HH137">
            <v>-638.6</v>
          </cell>
          <cell r="HI137">
            <v>-666.7</v>
          </cell>
          <cell r="HJ137">
            <v>-662.1</v>
          </cell>
          <cell r="HK137">
            <v>-762</v>
          </cell>
          <cell r="HL137">
            <v>-689.1</v>
          </cell>
          <cell r="HM137">
            <v>-694.4</v>
          </cell>
          <cell r="HN137">
            <v>-761.5</v>
          </cell>
          <cell r="HO137">
            <v>-827</v>
          </cell>
          <cell r="HP137">
            <v>-725.8</v>
          </cell>
          <cell r="HQ137">
            <v>-743.6</v>
          </cell>
          <cell r="HR137">
            <v>-865</v>
          </cell>
          <cell r="HS137">
            <v>-1008.3</v>
          </cell>
          <cell r="HT137">
            <v>0</v>
          </cell>
          <cell r="HU137">
            <v>0</v>
          </cell>
          <cell r="HV137">
            <v>0</v>
          </cell>
          <cell r="HW137">
            <v>0</v>
          </cell>
          <cell r="HX137">
            <v>0</v>
          </cell>
          <cell r="HY137">
            <v>0</v>
          </cell>
          <cell r="HZ137">
            <v>0</v>
          </cell>
          <cell r="IA137">
            <v>0</v>
          </cell>
          <cell r="IB137">
            <v>0</v>
          </cell>
          <cell r="IC137">
            <v>0</v>
          </cell>
          <cell r="ID137">
            <v>0</v>
          </cell>
          <cell r="IE137">
            <v>0</v>
          </cell>
          <cell r="IF137">
            <v>0</v>
          </cell>
          <cell r="IG137">
            <v>0</v>
          </cell>
          <cell r="IH137">
            <v>0</v>
          </cell>
          <cell r="II137">
            <v>0</v>
          </cell>
          <cell r="IJ137">
            <v>0</v>
          </cell>
          <cell r="IK137">
            <v>0</v>
          </cell>
          <cell r="IL137">
            <v>0</v>
          </cell>
          <cell r="IM137">
            <v>0</v>
          </cell>
          <cell r="IN137">
            <v>0</v>
          </cell>
          <cell r="IO137">
            <v>0</v>
          </cell>
          <cell r="IP137">
            <v>0</v>
          </cell>
          <cell r="IQ137">
            <v>0</v>
          </cell>
          <cell r="IR137">
            <v>0</v>
          </cell>
          <cell r="IS137">
            <v>0</v>
          </cell>
          <cell r="IT137">
            <v>0</v>
          </cell>
          <cell r="IU137">
            <v>0</v>
          </cell>
        </row>
        <row r="138">
          <cell r="A138" t="str">
            <v>BHSL IN</v>
          </cell>
          <cell r="B138" t="str">
            <v>Bharati Shipyard</v>
          </cell>
          <cell r="C138" t="str">
            <v>Engineering &amp; Capital Goods</v>
          </cell>
          <cell r="D138">
            <v>0</v>
          </cell>
          <cell r="E138">
            <v>0</v>
          </cell>
          <cell r="F138">
            <v>0</v>
          </cell>
          <cell r="G138">
            <v>0</v>
          </cell>
          <cell r="H138">
            <v>0</v>
          </cell>
          <cell r="I138">
            <v>0</v>
          </cell>
          <cell r="J138">
            <v>0</v>
          </cell>
          <cell r="K138">
            <v>0</v>
          </cell>
          <cell r="L138">
            <v>0</v>
          </cell>
          <cell r="M138">
            <v>0</v>
          </cell>
          <cell r="N138">
            <v>392.99200000000002</v>
          </cell>
          <cell r="O138">
            <v>545.15</v>
          </cell>
          <cell r="P138">
            <v>558.48599999999999</v>
          </cell>
          <cell r="Q138">
            <v>718.34</v>
          </cell>
          <cell r="R138">
            <v>705.22</v>
          </cell>
          <cell r="S138">
            <v>618.49</v>
          </cell>
          <cell r="T138">
            <v>673.04899999999998</v>
          </cell>
          <cell r="U138">
            <v>755</v>
          </cell>
          <cell r="V138">
            <v>897.14</v>
          </cell>
          <cell r="W138">
            <v>1274.0899999999999</v>
          </cell>
          <cell r="X138">
            <v>1471.636</v>
          </cell>
          <cell r="Y138">
            <v>1480.34</v>
          </cell>
          <cell r="Z138">
            <v>1606.36</v>
          </cell>
          <cell r="AA138">
            <v>1842.559</v>
          </cell>
          <cell r="AB138">
            <v>2053.6610000000001</v>
          </cell>
          <cell r="AC138">
            <v>2137</v>
          </cell>
          <cell r="AD138">
            <v>2306.8240000000001</v>
          </cell>
          <cell r="AE138">
            <v>2842.7150000000001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O138">
            <v>0</v>
          </cell>
          <cell r="AP138">
            <v>0</v>
          </cell>
          <cell r="AQ138">
            <v>0</v>
          </cell>
          <cell r="AR138">
            <v>0</v>
          </cell>
          <cell r="AS138">
            <v>0</v>
          </cell>
          <cell r="AT138">
            <v>0</v>
          </cell>
          <cell r="AU138">
            <v>0</v>
          </cell>
          <cell r="AV138">
            <v>0</v>
          </cell>
          <cell r="AW138">
            <v>0</v>
          </cell>
          <cell r="AX138">
            <v>0</v>
          </cell>
          <cell r="AY138">
            <v>0</v>
          </cell>
          <cell r="AZ138">
            <v>0</v>
          </cell>
          <cell r="BA138">
            <v>0</v>
          </cell>
          <cell r="BB138">
            <v>0</v>
          </cell>
          <cell r="BC138">
            <v>0</v>
          </cell>
          <cell r="BD138">
            <v>0</v>
          </cell>
          <cell r="BE138">
            <v>0</v>
          </cell>
          <cell r="BF138">
            <v>0</v>
          </cell>
          <cell r="BG138">
            <v>0</v>
          </cell>
          <cell r="BH138">
            <v>0</v>
          </cell>
          <cell r="BI138">
            <v>0</v>
          </cell>
          <cell r="BJ138">
            <v>0</v>
          </cell>
          <cell r="BK138">
            <v>0</v>
          </cell>
          <cell r="BL138">
            <v>0</v>
          </cell>
          <cell r="BM138">
            <v>0</v>
          </cell>
          <cell r="BN138">
            <v>0</v>
          </cell>
          <cell r="BO138">
            <v>0</v>
          </cell>
          <cell r="BP138">
            <v>0</v>
          </cell>
          <cell r="BQ138">
            <v>0</v>
          </cell>
          <cell r="BR138">
            <v>-202.41300000000001</v>
          </cell>
          <cell r="BS138">
            <v>-333.23200000000003</v>
          </cell>
          <cell r="BT138">
            <v>-321.16500000000002</v>
          </cell>
          <cell r="BU138">
            <v>-424.166</v>
          </cell>
          <cell r="BV138">
            <v>-401.47199999999998</v>
          </cell>
          <cell r="BW138">
            <v>-350.25900000000001</v>
          </cell>
          <cell r="BX138">
            <v>-385.34199999999998</v>
          </cell>
          <cell r="BY138">
            <v>-434.49400000000003</v>
          </cell>
          <cell r="BZ138">
            <v>-514.02200000000005</v>
          </cell>
          <cell r="CA138">
            <v>-711.37699999999995</v>
          </cell>
          <cell r="CB138">
            <v>-818.32600000000002</v>
          </cell>
          <cell r="CC138">
            <v>-833.01</v>
          </cell>
          <cell r="CD138">
            <v>-916.58</v>
          </cell>
          <cell r="CE138">
            <v>-1045.3430000000001</v>
          </cell>
          <cell r="CF138">
            <v>-1147.5899999999999</v>
          </cell>
          <cell r="CG138">
            <v>-1194.6500000000001</v>
          </cell>
          <cell r="CH138">
            <v>-1288.0309999999999</v>
          </cell>
          <cell r="CI138">
            <v>-1468.0250000000001</v>
          </cell>
          <cell r="CJ138">
            <v>0</v>
          </cell>
          <cell r="CK138">
            <v>0</v>
          </cell>
          <cell r="CL138">
            <v>0</v>
          </cell>
          <cell r="CM138">
            <v>0</v>
          </cell>
          <cell r="CN138">
            <v>0</v>
          </cell>
          <cell r="CO138">
            <v>0</v>
          </cell>
          <cell r="CP138">
            <v>0</v>
          </cell>
          <cell r="CQ138">
            <v>0</v>
          </cell>
          <cell r="CR138">
            <v>0</v>
          </cell>
          <cell r="CS138">
            <v>0</v>
          </cell>
          <cell r="CT138">
            <v>0</v>
          </cell>
          <cell r="CU138">
            <v>0</v>
          </cell>
          <cell r="CV138">
            <v>0</v>
          </cell>
          <cell r="CW138">
            <v>0</v>
          </cell>
          <cell r="CX138">
            <v>0</v>
          </cell>
          <cell r="CY138">
            <v>0</v>
          </cell>
          <cell r="CZ138">
            <v>0</v>
          </cell>
          <cell r="DA138">
            <v>0</v>
          </cell>
          <cell r="DB138">
            <v>0</v>
          </cell>
          <cell r="DC138">
            <v>0</v>
          </cell>
          <cell r="DD138">
            <v>0</v>
          </cell>
          <cell r="DE138">
            <v>0</v>
          </cell>
          <cell r="DF138">
            <v>0</v>
          </cell>
          <cell r="DG138">
            <v>0</v>
          </cell>
          <cell r="DH138">
            <v>0</v>
          </cell>
          <cell r="DI138">
            <v>0</v>
          </cell>
          <cell r="DJ138">
            <v>0</v>
          </cell>
          <cell r="DK138">
            <v>0</v>
          </cell>
          <cell r="DL138">
            <v>0</v>
          </cell>
          <cell r="DM138">
            <v>0</v>
          </cell>
          <cell r="DN138">
            <v>0</v>
          </cell>
          <cell r="DO138">
            <v>0</v>
          </cell>
          <cell r="DP138">
            <v>0</v>
          </cell>
          <cell r="DQ138">
            <v>0</v>
          </cell>
          <cell r="DR138">
            <v>0</v>
          </cell>
          <cell r="DS138">
            <v>0</v>
          </cell>
          <cell r="DT138">
            <v>0</v>
          </cell>
          <cell r="DU138">
            <v>0</v>
          </cell>
          <cell r="DV138">
            <v>0</v>
          </cell>
          <cell r="DW138">
            <v>0</v>
          </cell>
          <cell r="DX138">
            <v>0</v>
          </cell>
          <cell r="DY138">
            <v>0</v>
          </cell>
          <cell r="DZ138">
            <v>0</v>
          </cell>
          <cell r="EA138">
            <v>0</v>
          </cell>
          <cell r="EB138">
            <v>0</v>
          </cell>
          <cell r="EC138">
            <v>0</v>
          </cell>
          <cell r="ED138">
            <v>0</v>
          </cell>
          <cell r="EE138">
            <v>0</v>
          </cell>
          <cell r="EF138">
            <v>0</v>
          </cell>
          <cell r="EG138">
            <v>0</v>
          </cell>
          <cell r="EH138">
            <v>0</v>
          </cell>
          <cell r="EI138">
            <v>0</v>
          </cell>
          <cell r="EJ138">
            <v>0</v>
          </cell>
          <cell r="EK138">
            <v>0</v>
          </cell>
          <cell r="EL138">
            <v>0</v>
          </cell>
          <cell r="EM138">
            <v>0</v>
          </cell>
          <cell r="EN138">
            <v>0</v>
          </cell>
          <cell r="EO138">
            <v>0</v>
          </cell>
          <cell r="EP138">
            <v>0</v>
          </cell>
          <cell r="EQ138">
            <v>0</v>
          </cell>
          <cell r="ER138">
            <v>0</v>
          </cell>
          <cell r="ES138">
            <v>0</v>
          </cell>
          <cell r="ET138">
            <v>0</v>
          </cell>
          <cell r="EU138">
            <v>0</v>
          </cell>
          <cell r="EV138">
            <v>0</v>
          </cell>
          <cell r="EW138">
            <v>0</v>
          </cell>
          <cell r="EX138">
            <v>-47.256</v>
          </cell>
          <cell r="EY138">
            <v>-57.93</v>
          </cell>
          <cell r="EZ138">
            <v>-51.232999999999997</v>
          </cell>
          <cell r="FA138">
            <v>-78.162999999999997</v>
          </cell>
          <cell r="FB138">
            <v>-65.539000000000001</v>
          </cell>
          <cell r="FC138">
            <v>-57.125</v>
          </cell>
          <cell r="FD138">
            <v>-64.945999999999998</v>
          </cell>
          <cell r="FE138">
            <v>-82.903000000000006</v>
          </cell>
          <cell r="FF138">
            <v>-96.573999999999998</v>
          </cell>
          <cell r="FG138">
            <v>-174.29</v>
          </cell>
          <cell r="FH138">
            <v>-166.91200000000001</v>
          </cell>
          <cell r="FI138">
            <v>-149.27000000000001</v>
          </cell>
          <cell r="FJ138">
            <v>-160.80000000000001</v>
          </cell>
          <cell r="FK138">
            <v>-219.64400000000001</v>
          </cell>
          <cell r="FL138">
            <v>-252.53899999999999</v>
          </cell>
          <cell r="FM138">
            <v>-266.78100000000001</v>
          </cell>
          <cell r="FN138">
            <v>-316.95999999999998</v>
          </cell>
          <cell r="FO138">
            <v>-414.65699999999998</v>
          </cell>
          <cell r="FP138">
            <v>0</v>
          </cell>
          <cell r="FQ138">
            <v>0</v>
          </cell>
          <cell r="FR138">
            <v>0</v>
          </cell>
          <cell r="FS138">
            <v>0</v>
          </cell>
          <cell r="FT138">
            <v>0</v>
          </cell>
          <cell r="FU138">
            <v>0</v>
          </cell>
          <cell r="FV138">
            <v>0</v>
          </cell>
          <cell r="FW138">
            <v>0</v>
          </cell>
          <cell r="FX138">
            <v>0</v>
          </cell>
          <cell r="FY138">
            <v>0</v>
          </cell>
          <cell r="FZ138">
            <v>-51.354999999999997</v>
          </cell>
          <cell r="GA138">
            <v>-60.451999999999998</v>
          </cell>
          <cell r="GB138">
            <v>-64.394999999999996</v>
          </cell>
          <cell r="GC138">
            <v>-82.293999999999997</v>
          </cell>
          <cell r="GD138">
            <v>-85.671999999999997</v>
          </cell>
          <cell r="GE138">
            <v>-74.162000000000006</v>
          </cell>
          <cell r="GF138">
            <v>-88.542000000000002</v>
          </cell>
          <cell r="GG138">
            <v>-93.442999999999998</v>
          </cell>
          <cell r="GH138">
            <v>-117.71299999999999</v>
          </cell>
          <cell r="GI138">
            <v>-173.75200000000001</v>
          </cell>
          <cell r="GJ138">
            <v>-191.16900000000001</v>
          </cell>
          <cell r="GK138">
            <v>-183.09</v>
          </cell>
          <cell r="GL138">
            <v>-202.917</v>
          </cell>
          <cell r="GM138">
            <v>-235.006</v>
          </cell>
          <cell r="GN138">
            <v>-257.02999999999997</v>
          </cell>
          <cell r="GO138">
            <v>-256.97800000000001</v>
          </cell>
          <cell r="GP138">
            <v>-295.05700000000002</v>
          </cell>
          <cell r="GQ138">
            <v>-468.755</v>
          </cell>
          <cell r="GR138">
            <v>0</v>
          </cell>
          <cell r="GS138">
            <v>0</v>
          </cell>
          <cell r="GT138">
            <v>0</v>
          </cell>
          <cell r="GU138">
            <v>0</v>
          </cell>
          <cell r="GV138">
            <v>0</v>
          </cell>
          <cell r="GW138">
            <v>0</v>
          </cell>
          <cell r="GX138">
            <v>0</v>
          </cell>
          <cell r="GY138">
            <v>0</v>
          </cell>
          <cell r="GZ138">
            <v>0</v>
          </cell>
          <cell r="HA138">
            <v>0</v>
          </cell>
          <cell r="HB138">
            <v>-1.204</v>
          </cell>
          <cell r="HC138">
            <v>-0.85</v>
          </cell>
          <cell r="HD138">
            <v>-1.35</v>
          </cell>
          <cell r="HE138">
            <v>-1.83</v>
          </cell>
          <cell r="HF138">
            <v>-11.54</v>
          </cell>
          <cell r="HG138">
            <v>-6.48</v>
          </cell>
          <cell r="HH138">
            <v>-9.8610000000000007</v>
          </cell>
          <cell r="HI138">
            <v>-9.8689999999999998</v>
          </cell>
          <cell r="HJ138">
            <v>-15.56</v>
          </cell>
          <cell r="HK138">
            <v>-13.82</v>
          </cell>
          <cell r="HL138">
            <v>-18.989999999999998</v>
          </cell>
          <cell r="HM138">
            <v>-19.48</v>
          </cell>
          <cell r="HN138">
            <v>-20.812999999999999</v>
          </cell>
          <cell r="HO138">
            <v>-21.215</v>
          </cell>
          <cell r="HP138">
            <v>-23.327000000000002</v>
          </cell>
          <cell r="HQ138">
            <v>-23.347000000000001</v>
          </cell>
          <cell r="HR138">
            <v>-26.849</v>
          </cell>
          <cell r="HS138">
            <v>-27.042000000000002</v>
          </cell>
          <cell r="HT138">
            <v>0</v>
          </cell>
          <cell r="HU138">
            <v>0</v>
          </cell>
          <cell r="HV138">
            <v>0</v>
          </cell>
          <cell r="HW138">
            <v>0</v>
          </cell>
          <cell r="HX138">
            <v>0</v>
          </cell>
          <cell r="HY138">
            <v>0</v>
          </cell>
          <cell r="HZ138">
            <v>0</v>
          </cell>
          <cell r="IA138">
            <v>0</v>
          </cell>
          <cell r="IB138">
            <v>0</v>
          </cell>
          <cell r="IC138">
            <v>0</v>
          </cell>
          <cell r="ID138">
            <v>0</v>
          </cell>
          <cell r="IE138">
            <v>0</v>
          </cell>
          <cell r="IF138">
            <v>0</v>
          </cell>
          <cell r="IG138">
            <v>0</v>
          </cell>
          <cell r="IH138">
            <v>0</v>
          </cell>
          <cell r="II138">
            <v>0</v>
          </cell>
          <cell r="IJ138">
            <v>0</v>
          </cell>
          <cell r="IK138">
            <v>0</v>
          </cell>
          <cell r="IL138">
            <v>0</v>
          </cell>
          <cell r="IM138">
            <v>0</v>
          </cell>
          <cell r="IN138">
            <v>0</v>
          </cell>
          <cell r="IO138">
            <v>0</v>
          </cell>
          <cell r="IP138">
            <v>0</v>
          </cell>
          <cell r="IQ138">
            <v>0</v>
          </cell>
          <cell r="IR138">
            <v>0</v>
          </cell>
          <cell r="IS138">
            <v>0</v>
          </cell>
          <cell r="IT138">
            <v>0</v>
          </cell>
          <cell r="IU138">
            <v>0</v>
          </cell>
        </row>
        <row r="139">
          <cell r="A139" t="str">
            <v>BLSTR IN</v>
          </cell>
          <cell r="B139" t="str">
            <v>Blue Star</v>
          </cell>
          <cell r="C139" t="str">
            <v>Engineering &amp; Capital Goods</v>
          </cell>
          <cell r="D139">
            <v>0</v>
          </cell>
          <cell r="E139">
            <v>0</v>
          </cell>
          <cell r="F139">
            <v>0</v>
          </cell>
          <cell r="G139">
            <v>0</v>
          </cell>
          <cell r="H139">
            <v>1417.4</v>
          </cell>
          <cell r="I139">
            <v>1598.6</v>
          </cell>
          <cell r="J139">
            <v>1451.8</v>
          </cell>
          <cell r="K139">
            <v>2506.6999999999998</v>
          </cell>
          <cell r="L139">
            <v>1785.2</v>
          </cell>
          <cell r="M139">
            <v>2060.1999999999998</v>
          </cell>
          <cell r="N139">
            <v>2238.1999999999998</v>
          </cell>
          <cell r="O139">
            <v>3124.2</v>
          </cell>
          <cell r="P139">
            <v>2300.3000000000002</v>
          </cell>
          <cell r="Q139">
            <v>2827.2</v>
          </cell>
          <cell r="R139">
            <v>2636.5</v>
          </cell>
          <cell r="S139">
            <v>3981</v>
          </cell>
          <cell r="T139">
            <v>3123.2</v>
          </cell>
          <cell r="U139">
            <v>3759.2</v>
          </cell>
          <cell r="V139">
            <v>3701</v>
          </cell>
          <cell r="W139">
            <v>5429.1</v>
          </cell>
          <cell r="X139">
            <v>4622.5</v>
          </cell>
          <cell r="Y139">
            <v>5477.7</v>
          </cell>
          <cell r="Z139">
            <v>5148.8</v>
          </cell>
          <cell r="AA139">
            <v>7081.4</v>
          </cell>
          <cell r="AB139">
            <v>6308.9</v>
          </cell>
          <cell r="AC139">
            <v>6465.4</v>
          </cell>
          <cell r="AD139">
            <v>5667.2</v>
          </cell>
          <cell r="AE139">
            <v>7247.6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O139">
            <v>0</v>
          </cell>
          <cell r="AP139">
            <v>0</v>
          </cell>
          <cell r="AQ139">
            <v>0</v>
          </cell>
          <cell r="AR139">
            <v>0</v>
          </cell>
          <cell r="AS139">
            <v>0</v>
          </cell>
          <cell r="AT139">
            <v>0</v>
          </cell>
          <cell r="AU139">
            <v>0</v>
          </cell>
          <cell r="AV139">
            <v>0</v>
          </cell>
          <cell r="AW139">
            <v>0</v>
          </cell>
          <cell r="AX139">
            <v>0</v>
          </cell>
          <cell r="AY139">
            <v>0</v>
          </cell>
          <cell r="AZ139">
            <v>0</v>
          </cell>
          <cell r="BA139">
            <v>0</v>
          </cell>
          <cell r="BB139">
            <v>0</v>
          </cell>
          <cell r="BC139">
            <v>0</v>
          </cell>
          <cell r="BD139">
            <v>0</v>
          </cell>
          <cell r="BE139">
            <v>0</v>
          </cell>
          <cell r="BF139">
            <v>0</v>
          </cell>
          <cell r="BG139">
            <v>0</v>
          </cell>
          <cell r="BH139">
            <v>0</v>
          </cell>
          <cell r="BI139">
            <v>0</v>
          </cell>
          <cell r="BJ139">
            <v>0</v>
          </cell>
          <cell r="BK139">
            <v>0</v>
          </cell>
          <cell r="BL139">
            <v>-1236.9000000000001</v>
          </cell>
          <cell r="BM139">
            <v>-1201.4000000000001</v>
          </cell>
          <cell r="BN139">
            <v>-1128.7</v>
          </cell>
          <cell r="BO139">
            <v>-1775.6</v>
          </cell>
          <cell r="BP139">
            <v>-1605</v>
          </cell>
          <cell r="BQ139">
            <v>-1613.3</v>
          </cell>
          <cell r="BR139">
            <v>-1936.9</v>
          </cell>
          <cell r="BS139">
            <v>-2247.4</v>
          </cell>
          <cell r="BT139">
            <v>-1975.8</v>
          </cell>
          <cell r="BU139">
            <v>-2294.9</v>
          </cell>
          <cell r="BV139">
            <v>-2316.3000000000002</v>
          </cell>
          <cell r="BW139">
            <v>-2963.5</v>
          </cell>
          <cell r="BX139">
            <v>-2719.9</v>
          </cell>
          <cell r="BY139">
            <v>-2841</v>
          </cell>
          <cell r="BZ139">
            <v>-3205</v>
          </cell>
          <cell r="CA139">
            <v>-4043.4</v>
          </cell>
          <cell r="CB139">
            <v>-3842.3</v>
          </cell>
          <cell r="CC139">
            <v>-4112.5</v>
          </cell>
          <cell r="CD139">
            <v>-3862.1</v>
          </cell>
          <cell r="CE139">
            <v>-5946.5</v>
          </cell>
          <cell r="CF139">
            <v>-4781.2000000000007</v>
          </cell>
          <cell r="CG139">
            <v>-4999.8</v>
          </cell>
          <cell r="CH139">
            <v>-4027.9</v>
          </cell>
          <cell r="CI139">
            <v>-4923.6000000000004</v>
          </cell>
          <cell r="CJ139">
            <v>0</v>
          </cell>
          <cell r="CK139">
            <v>0</v>
          </cell>
          <cell r="CL139">
            <v>0</v>
          </cell>
          <cell r="CM139">
            <v>0</v>
          </cell>
          <cell r="CN139">
            <v>164.2</v>
          </cell>
          <cell r="CO139">
            <v>-0.2</v>
          </cell>
          <cell r="CP139">
            <v>78.5</v>
          </cell>
          <cell r="CQ139">
            <v>-172</v>
          </cell>
          <cell r="CR139">
            <v>206.8</v>
          </cell>
          <cell r="CS139">
            <v>26</v>
          </cell>
          <cell r="CT139">
            <v>196.7</v>
          </cell>
          <cell r="CU139">
            <v>-170.3</v>
          </cell>
          <cell r="CV139">
            <v>194.1</v>
          </cell>
          <cell r="CW139">
            <v>92.7</v>
          </cell>
          <cell r="CX139">
            <v>270.39999999999998</v>
          </cell>
          <cell r="CY139">
            <v>-85.4</v>
          </cell>
          <cell r="CZ139">
            <v>254.4</v>
          </cell>
          <cell r="DA139">
            <v>-39.4</v>
          </cell>
          <cell r="DB139">
            <v>269.5</v>
          </cell>
          <cell r="DC139">
            <v>-102</v>
          </cell>
          <cell r="DD139">
            <v>252.4</v>
          </cell>
          <cell r="DE139">
            <v>-37.9</v>
          </cell>
          <cell r="DF139">
            <v>37.4</v>
          </cell>
          <cell r="DG139">
            <v>602.20000000000005</v>
          </cell>
          <cell r="DH139">
            <v>0</v>
          </cell>
          <cell r="DI139">
            <v>19.3</v>
          </cell>
          <cell r="DJ139">
            <v>-419.3</v>
          </cell>
          <cell r="DK139">
            <v>-364.8</v>
          </cell>
          <cell r="DL139">
            <v>0</v>
          </cell>
          <cell r="DM139">
            <v>0</v>
          </cell>
          <cell r="DN139">
            <v>0</v>
          </cell>
          <cell r="DO139">
            <v>0</v>
          </cell>
          <cell r="DP139">
            <v>0</v>
          </cell>
          <cell r="DQ139">
            <v>0</v>
          </cell>
          <cell r="DR139">
            <v>0</v>
          </cell>
          <cell r="DS139">
            <v>0</v>
          </cell>
          <cell r="DT139">
            <v>0</v>
          </cell>
          <cell r="DU139">
            <v>0</v>
          </cell>
          <cell r="DV139">
            <v>0</v>
          </cell>
          <cell r="DW139">
            <v>0</v>
          </cell>
          <cell r="DX139">
            <v>0</v>
          </cell>
          <cell r="DY139">
            <v>0</v>
          </cell>
          <cell r="DZ139">
            <v>0</v>
          </cell>
          <cell r="EA139">
            <v>0</v>
          </cell>
          <cell r="EB139">
            <v>0</v>
          </cell>
          <cell r="EC139">
            <v>0</v>
          </cell>
          <cell r="ED139">
            <v>0</v>
          </cell>
          <cell r="EE139">
            <v>0</v>
          </cell>
          <cell r="EF139">
            <v>0</v>
          </cell>
          <cell r="EG139">
            <v>0</v>
          </cell>
          <cell r="EH139">
            <v>0</v>
          </cell>
          <cell r="EI139">
            <v>0</v>
          </cell>
          <cell r="EJ139">
            <v>0</v>
          </cell>
          <cell r="EK139">
            <v>0</v>
          </cell>
          <cell r="EL139">
            <v>0</v>
          </cell>
          <cell r="EM139">
            <v>0</v>
          </cell>
          <cell r="EN139">
            <v>0</v>
          </cell>
          <cell r="EO139">
            <v>0</v>
          </cell>
          <cell r="EP139">
            <v>0</v>
          </cell>
          <cell r="EQ139">
            <v>0</v>
          </cell>
          <cell r="ER139">
            <v>-116.8</v>
          </cell>
          <cell r="ES139">
            <v>-141.4</v>
          </cell>
          <cell r="ET139">
            <v>-172.5</v>
          </cell>
          <cell r="EU139">
            <v>-126.4</v>
          </cell>
          <cell r="EV139">
            <v>-137.5</v>
          </cell>
          <cell r="EW139">
            <v>-175.3</v>
          </cell>
          <cell r="EX139">
            <v>-210.3</v>
          </cell>
          <cell r="EY139">
            <v>-200.6</v>
          </cell>
          <cell r="EZ139">
            <v>-171.8</v>
          </cell>
          <cell r="FA139">
            <v>-241.7</v>
          </cell>
          <cell r="FB139">
            <v>-232.9</v>
          </cell>
          <cell r="FC139">
            <v>-236.3</v>
          </cell>
          <cell r="FD139">
            <v>-223.6</v>
          </cell>
          <cell r="FE139">
            <v>-329.6</v>
          </cell>
          <cell r="FF139">
            <v>-271</v>
          </cell>
          <cell r="FG139">
            <v>-404.3</v>
          </cell>
          <cell r="FH139">
            <v>-332.4</v>
          </cell>
          <cell r="FI139">
            <v>-370</v>
          </cell>
          <cell r="FJ139">
            <v>-412.8</v>
          </cell>
          <cell r="FK139">
            <v>-428.8</v>
          </cell>
          <cell r="FL139">
            <v>-478.7</v>
          </cell>
          <cell r="FM139">
            <v>-422</v>
          </cell>
          <cell r="FN139">
            <v>-440.7</v>
          </cell>
          <cell r="FO139">
            <v>-481.1</v>
          </cell>
          <cell r="FP139">
            <v>0</v>
          </cell>
          <cell r="FQ139">
            <v>0</v>
          </cell>
          <cell r="FR139">
            <v>0</v>
          </cell>
          <cell r="FS139">
            <v>0</v>
          </cell>
          <cell r="FT139">
            <v>-165.6</v>
          </cell>
          <cell r="FU139">
            <v>-169</v>
          </cell>
          <cell r="FV139">
            <v>-156</v>
          </cell>
          <cell r="FW139">
            <v>-202</v>
          </cell>
          <cell r="FX139">
            <v>-173.6</v>
          </cell>
          <cell r="FY139">
            <v>-174.2</v>
          </cell>
          <cell r="FZ139">
            <v>-193.6</v>
          </cell>
          <cell r="GA139">
            <v>-247.7</v>
          </cell>
          <cell r="GB139">
            <v>-230.4</v>
          </cell>
          <cell r="GC139">
            <v>-187.4</v>
          </cell>
          <cell r="GD139">
            <v>-201.4</v>
          </cell>
          <cell r="GE139">
            <v>-298.2</v>
          </cell>
          <cell r="GF139">
            <v>-275.7</v>
          </cell>
          <cell r="GG139">
            <v>-221</v>
          </cell>
          <cell r="GH139">
            <v>-256.5</v>
          </cell>
          <cell r="GI139">
            <v>-434.8</v>
          </cell>
          <cell r="GJ139">
            <v>-321</v>
          </cell>
          <cell r="GK139">
            <v>-273.3</v>
          </cell>
          <cell r="GL139">
            <v>-354</v>
          </cell>
          <cell r="GM139">
            <v>-583.79999999999995</v>
          </cell>
          <cell r="GN139">
            <v>-478.5</v>
          </cell>
          <cell r="GO139">
            <v>-373.3</v>
          </cell>
          <cell r="GP139">
            <v>-257.60000000000002</v>
          </cell>
          <cell r="GQ139">
            <v>-534.5</v>
          </cell>
          <cell r="GR139">
            <v>0</v>
          </cell>
          <cell r="GS139">
            <v>0</v>
          </cell>
          <cell r="GT139">
            <v>0</v>
          </cell>
          <cell r="GU139">
            <v>0</v>
          </cell>
          <cell r="GV139">
            <v>-22.3</v>
          </cell>
          <cell r="GW139">
            <v>-24</v>
          </cell>
          <cell r="GX139">
            <v>-26.3</v>
          </cell>
          <cell r="GY139">
            <v>-27.3</v>
          </cell>
          <cell r="GZ139">
            <v>-23.3</v>
          </cell>
          <cell r="HA139">
            <v>-25.2</v>
          </cell>
          <cell r="HB139">
            <v>-35.700000000000003</v>
          </cell>
          <cell r="HC139">
            <v>-39.299999999999997</v>
          </cell>
          <cell r="HD139">
            <v>-34.9</v>
          </cell>
          <cell r="HE139">
            <v>-39.1</v>
          </cell>
          <cell r="HF139">
            <v>-40.6</v>
          </cell>
          <cell r="HG139">
            <v>-44.7</v>
          </cell>
          <cell r="HH139">
            <v>-42.9</v>
          </cell>
          <cell r="HI139">
            <v>-45.6</v>
          </cell>
          <cell r="HJ139">
            <v>-58</v>
          </cell>
          <cell r="HK139">
            <v>-62.3</v>
          </cell>
          <cell r="HL139">
            <v>-49.8</v>
          </cell>
          <cell r="HM139">
            <v>-52.4</v>
          </cell>
          <cell r="HN139">
            <v>-55.4</v>
          </cell>
          <cell r="HO139">
            <v>-62.1</v>
          </cell>
          <cell r="HP139">
            <v>-56.6</v>
          </cell>
          <cell r="HQ139">
            <v>-61.3</v>
          </cell>
          <cell r="HR139">
            <v>-70</v>
          </cell>
          <cell r="HS139">
            <v>-70.900000000000006</v>
          </cell>
          <cell r="HT139">
            <v>0</v>
          </cell>
          <cell r="HU139">
            <v>0</v>
          </cell>
          <cell r="HV139">
            <v>0</v>
          </cell>
          <cell r="HW139">
            <v>0</v>
          </cell>
          <cell r="HX139">
            <v>0</v>
          </cell>
          <cell r="HY139">
            <v>0</v>
          </cell>
          <cell r="HZ139">
            <v>0</v>
          </cell>
          <cell r="IA139">
            <v>0</v>
          </cell>
          <cell r="IB139">
            <v>0</v>
          </cell>
          <cell r="IC139">
            <v>0</v>
          </cell>
          <cell r="ID139">
            <v>0</v>
          </cell>
          <cell r="IE139">
            <v>0</v>
          </cell>
          <cell r="IF139">
            <v>0</v>
          </cell>
          <cell r="IG139">
            <v>0</v>
          </cell>
          <cell r="IH139">
            <v>0</v>
          </cell>
          <cell r="II139">
            <v>0</v>
          </cell>
          <cell r="IJ139">
            <v>0</v>
          </cell>
          <cell r="IK139">
            <v>0</v>
          </cell>
          <cell r="IL139">
            <v>0</v>
          </cell>
          <cell r="IM139">
            <v>0</v>
          </cell>
          <cell r="IN139">
            <v>0</v>
          </cell>
          <cell r="IO139">
            <v>0</v>
          </cell>
          <cell r="IP139">
            <v>0</v>
          </cell>
          <cell r="IQ139">
            <v>0</v>
          </cell>
          <cell r="IR139">
            <v>0</v>
          </cell>
          <cell r="IS139">
            <v>0</v>
          </cell>
          <cell r="IT139">
            <v>0</v>
          </cell>
          <cell r="IU139">
            <v>0</v>
          </cell>
        </row>
        <row r="140">
          <cell r="A140" t="str">
            <v>CU IN</v>
          </cell>
          <cell r="B140" t="str">
            <v>Carborundum Universal</v>
          </cell>
          <cell r="C140" t="str">
            <v>Engineering &amp; Capital Goods</v>
          </cell>
          <cell r="D140">
            <v>0</v>
          </cell>
          <cell r="E140">
            <v>0</v>
          </cell>
          <cell r="F140">
            <v>0</v>
          </cell>
          <cell r="G140">
            <v>0</v>
          </cell>
          <cell r="H140">
            <v>0</v>
          </cell>
          <cell r="I140">
            <v>0</v>
          </cell>
          <cell r="J140">
            <v>0</v>
          </cell>
          <cell r="K140">
            <v>0</v>
          </cell>
          <cell r="L140">
            <v>659.5</v>
          </cell>
          <cell r="M140">
            <v>752.1</v>
          </cell>
          <cell r="N140">
            <v>794</v>
          </cell>
          <cell r="O140">
            <v>907.3</v>
          </cell>
          <cell r="P140">
            <v>757.4</v>
          </cell>
          <cell r="Q140">
            <v>933.7</v>
          </cell>
          <cell r="R140">
            <v>951.3</v>
          </cell>
          <cell r="S140">
            <v>1079.1000000000001</v>
          </cell>
          <cell r="T140">
            <v>990.00000000000011</v>
          </cell>
          <cell r="U140">
            <v>1144.9000000000001</v>
          </cell>
          <cell r="V140">
            <v>1188.7</v>
          </cell>
          <cell r="W140">
            <v>1322</v>
          </cell>
          <cell r="X140">
            <v>1218.9000000000001</v>
          </cell>
          <cell r="Y140">
            <v>1412.6</v>
          </cell>
          <cell r="Z140">
            <v>1390.8</v>
          </cell>
          <cell r="AA140">
            <v>1649.3</v>
          </cell>
          <cell r="AB140">
            <v>1570.1</v>
          </cell>
          <cell r="AC140">
            <v>1798.7</v>
          </cell>
          <cell r="AD140">
            <v>1631.1</v>
          </cell>
          <cell r="AE140">
            <v>1677.1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O140">
            <v>0</v>
          </cell>
          <cell r="AP140">
            <v>0</v>
          </cell>
          <cell r="AQ140">
            <v>0</v>
          </cell>
          <cell r="AR140">
            <v>0</v>
          </cell>
          <cell r="AS140">
            <v>0</v>
          </cell>
          <cell r="AT140">
            <v>0</v>
          </cell>
          <cell r="AU140">
            <v>0</v>
          </cell>
          <cell r="AV140">
            <v>0</v>
          </cell>
          <cell r="AW140">
            <v>0</v>
          </cell>
          <cell r="AX140">
            <v>0</v>
          </cell>
          <cell r="AY140">
            <v>0</v>
          </cell>
          <cell r="AZ140">
            <v>0</v>
          </cell>
          <cell r="BA140">
            <v>0</v>
          </cell>
          <cell r="BB140">
            <v>0</v>
          </cell>
          <cell r="BC140">
            <v>0</v>
          </cell>
          <cell r="BD140">
            <v>0</v>
          </cell>
          <cell r="BE140">
            <v>0</v>
          </cell>
          <cell r="BF140">
            <v>0</v>
          </cell>
          <cell r="BG140">
            <v>0</v>
          </cell>
          <cell r="BH140">
            <v>0</v>
          </cell>
          <cell r="BI140">
            <v>0</v>
          </cell>
          <cell r="BJ140">
            <v>0</v>
          </cell>
          <cell r="BK140">
            <v>0</v>
          </cell>
          <cell r="BL140">
            <v>0</v>
          </cell>
          <cell r="BM140">
            <v>0</v>
          </cell>
          <cell r="BN140">
            <v>0</v>
          </cell>
          <cell r="BO140">
            <v>0</v>
          </cell>
          <cell r="BP140">
            <v>-189</v>
          </cell>
          <cell r="BQ140">
            <v>-239.5</v>
          </cell>
          <cell r="BR140">
            <v>-249.49999999999997</v>
          </cell>
          <cell r="BS140">
            <v>-311.3</v>
          </cell>
          <cell r="BT140">
            <v>-209.39999999999998</v>
          </cell>
          <cell r="BU140">
            <v>-312.2</v>
          </cell>
          <cell r="BV140">
            <v>-310.60000000000002</v>
          </cell>
          <cell r="BW140">
            <v>-376.7</v>
          </cell>
          <cell r="BX140">
            <v>-308.39999999999998</v>
          </cell>
          <cell r="BY140">
            <v>-395</v>
          </cell>
          <cell r="BZ140">
            <v>-418.5</v>
          </cell>
          <cell r="CA140">
            <v>-486.4</v>
          </cell>
          <cell r="CB140">
            <v>-426</v>
          </cell>
          <cell r="CC140">
            <v>-513.9</v>
          </cell>
          <cell r="CD140">
            <v>-505.3</v>
          </cell>
          <cell r="CE140">
            <v>-657.8</v>
          </cell>
          <cell r="CF140">
            <v>-595.5</v>
          </cell>
          <cell r="CG140">
            <v>-672</v>
          </cell>
          <cell r="CH140">
            <v>-620.1</v>
          </cell>
          <cell r="CI140">
            <v>-718</v>
          </cell>
          <cell r="CJ140">
            <v>0</v>
          </cell>
          <cell r="CK140">
            <v>0</v>
          </cell>
          <cell r="CL140">
            <v>0</v>
          </cell>
          <cell r="CM140">
            <v>0</v>
          </cell>
          <cell r="CN140">
            <v>0</v>
          </cell>
          <cell r="CO140">
            <v>0</v>
          </cell>
          <cell r="CP140">
            <v>0</v>
          </cell>
          <cell r="CQ140">
            <v>0</v>
          </cell>
          <cell r="CR140">
            <v>0</v>
          </cell>
          <cell r="CS140">
            <v>0</v>
          </cell>
          <cell r="CT140">
            <v>0</v>
          </cell>
          <cell r="CU140">
            <v>0</v>
          </cell>
          <cell r="CV140">
            <v>0</v>
          </cell>
          <cell r="CW140">
            <v>0</v>
          </cell>
          <cell r="CX140">
            <v>0</v>
          </cell>
          <cell r="CY140">
            <v>0</v>
          </cell>
          <cell r="CZ140">
            <v>0</v>
          </cell>
          <cell r="DA140">
            <v>0</v>
          </cell>
          <cell r="DB140">
            <v>0</v>
          </cell>
          <cell r="DC140">
            <v>0</v>
          </cell>
          <cell r="DD140">
            <v>0</v>
          </cell>
          <cell r="DE140">
            <v>0</v>
          </cell>
          <cell r="DF140">
            <v>0</v>
          </cell>
          <cell r="DG140">
            <v>0</v>
          </cell>
          <cell r="DH140">
            <v>0</v>
          </cell>
          <cell r="DI140">
            <v>0</v>
          </cell>
          <cell r="DJ140">
            <v>0</v>
          </cell>
          <cell r="DK140">
            <v>0</v>
          </cell>
          <cell r="DL140">
            <v>0</v>
          </cell>
          <cell r="DM140">
            <v>0</v>
          </cell>
          <cell r="DN140">
            <v>0</v>
          </cell>
          <cell r="DO140">
            <v>0</v>
          </cell>
          <cell r="DP140">
            <v>0</v>
          </cell>
          <cell r="DQ140">
            <v>0</v>
          </cell>
          <cell r="DR140">
            <v>0</v>
          </cell>
          <cell r="DS140">
            <v>0</v>
          </cell>
          <cell r="DT140">
            <v>0</v>
          </cell>
          <cell r="DU140">
            <v>0</v>
          </cell>
          <cell r="DV140">
            <v>0</v>
          </cell>
          <cell r="DW140">
            <v>0</v>
          </cell>
          <cell r="DX140">
            <v>0</v>
          </cell>
          <cell r="DY140">
            <v>0</v>
          </cell>
          <cell r="DZ140">
            <v>0</v>
          </cell>
          <cell r="EA140">
            <v>0</v>
          </cell>
          <cell r="EB140">
            <v>0</v>
          </cell>
          <cell r="EC140">
            <v>0</v>
          </cell>
          <cell r="ED140">
            <v>0</v>
          </cell>
          <cell r="EE140">
            <v>0</v>
          </cell>
          <cell r="EF140">
            <v>0</v>
          </cell>
          <cell r="EG140">
            <v>0</v>
          </cell>
          <cell r="EH140">
            <v>0</v>
          </cell>
          <cell r="EI140">
            <v>0</v>
          </cell>
          <cell r="EJ140">
            <v>0</v>
          </cell>
          <cell r="EK140">
            <v>0</v>
          </cell>
          <cell r="EL140">
            <v>0</v>
          </cell>
          <cell r="EM140">
            <v>0</v>
          </cell>
          <cell r="EN140">
            <v>0</v>
          </cell>
          <cell r="EO140">
            <v>0</v>
          </cell>
          <cell r="EP140">
            <v>0</v>
          </cell>
          <cell r="EQ140">
            <v>0</v>
          </cell>
          <cell r="ER140">
            <v>0</v>
          </cell>
          <cell r="ES140">
            <v>0</v>
          </cell>
          <cell r="ET140">
            <v>0</v>
          </cell>
          <cell r="EU140">
            <v>0</v>
          </cell>
          <cell r="EV140">
            <v>-97.6</v>
          </cell>
          <cell r="EW140">
            <v>-120.6</v>
          </cell>
          <cell r="EX140">
            <v>-99.2</v>
          </cell>
          <cell r="EY140">
            <v>-104.8</v>
          </cell>
          <cell r="EZ140">
            <v>-108.9</v>
          </cell>
          <cell r="FA140">
            <v>-137.80000000000001</v>
          </cell>
          <cell r="FB140">
            <v>-111.3</v>
          </cell>
          <cell r="FC140">
            <v>-155.5</v>
          </cell>
          <cell r="FD140">
            <v>-120.2</v>
          </cell>
          <cell r="FE140">
            <v>-142.1</v>
          </cell>
          <cell r="FF140">
            <v>-120.7</v>
          </cell>
          <cell r="FG140">
            <v>-142.5</v>
          </cell>
          <cell r="FH140">
            <v>-142.80000000000001</v>
          </cell>
          <cell r="FI140">
            <v>-160.4</v>
          </cell>
          <cell r="FJ140">
            <v>-167.8</v>
          </cell>
          <cell r="FK140">
            <v>-170.3</v>
          </cell>
          <cell r="FL140">
            <v>-185.4</v>
          </cell>
          <cell r="FM140">
            <v>-201</v>
          </cell>
          <cell r="FN140">
            <v>-184.7</v>
          </cell>
          <cell r="FO140">
            <v>-193.7</v>
          </cell>
          <cell r="FP140">
            <v>0</v>
          </cell>
          <cell r="FQ140">
            <v>0</v>
          </cell>
          <cell r="FR140">
            <v>0</v>
          </cell>
          <cell r="FS140">
            <v>0</v>
          </cell>
          <cell r="FT140">
            <v>0</v>
          </cell>
          <cell r="FU140">
            <v>0</v>
          </cell>
          <cell r="FV140">
            <v>0</v>
          </cell>
          <cell r="FW140">
            <v>0</v>
          </cell>
          <cell r="FX140">
            <v>-265.8</v>
          </cell>
          <cell r="FY140">
            <v>-272.7</v>
          </cell>
          <cell r="FZ140">
            <v>-287.5</v>
          </cell>
          <cell r="GA140">
            <v>-337.8</v>
          </cell>
          <cell r="GB140">
            <v>-284.7</v>
          </cell>
          <cell r="GC140">
            <v>-291.2</v>
          </cell>
          <cell r="GD140">
            <v>-331.2</v>
          </cell>
          <cell r="GE140">
            <v>-406.9</v>
          </cell>
          <cell r="GF140">
            <v>-375.2</v>
          </cell>
          <cell r="GG140">
            <v>-372.7</v>
          </cell>
          <cell r="GH140">
            <v>-402.1</v>
          </cell>
          <cell r="GI140">
            <v>-483.2</v>
          </cell>
          <cell r="GJ140">
            <v>-438.8</v>
          </cell>
          <cell r="GK140">
            <v>-477.79999999999995</v>
          </cell>
          <cell r="GL140">
            <v>-500.90000000000003</v>
          </cell>
          <cell r="GM140">
            <v>-551.1</v>
          </cell>
          <cell r="GN140">
            <v>-558.70000000000005</v>
          </cell>
          <cell r="GO140">
            <v>-617.79999999999995</v>
          </cell>
          <cell r="GP140">
            <v>-575.70000000000005</v>
          </cell>
          <cell r="GQ140">
            <v>-539.70000000000005</v>
          </cell>
          <cell r="GR140">
            <v>0</v>
          </cell>
          <cell r="GS140">
            <v>0</v>
          </cell>
          <cell r="GT140">
            <v>0</v>
          </cell>
          <cell r="GU140">
            <v>0</v>
          </cell>
          <cell r="GV140">
            <v>0</v>
          </cell>
          <cell r="GW140">
            <v>0</v>
          </cell>
          <cell r="GX140">
            <v>0</v>
          </cell>
          <cell r="GY140">
            <v>0</v>
          </cell>
          <cell r="GZ140">
            <v>-29.9</v>
          </cell>
          <cell r="HA140">
            <v>-30.1</v>
          </cell>
          <cell r="HB140">
            <v>-29.1</v>
          </cell>
          <cell r="HC140">
            <v>-28</v>
          </cell>
          <cell r="HD140">
            <v>-32.9</v>
          </cell>
          <cell r="HE140">
            <v>-33.5</v>
          </cell>
          <cell r="HF140">
            <v>-36.299999999999997</v>
          </cell>
          <cell r="HG140">
            <v>-31.3</v>
          </cell>
          <cell r="HH140">
            <v>-36.799999999999997</v>
          </cell>
          <cell r="HI140">
            <v>-40.1</v>
          </cell>
          <cell r="HJ140">
            <v>-42.6</v>
          </cell>
          <cell r="HK140">
            <v>-48.7</v>
          </cell>
          <cell r="HL140">
            <v>-54.7</v>
          </cell>
          <cell r="HM140">
            <v>-56</v>
          </cell>
          <cell r="HN140">
            <v>-60.2</v>
          </cell>
          <cell r="HO140">
            <v>-80.3</v>
          </cell>
          <cell r="HP140">
            <v>-70.400000000000006</v>
          </cell>
          <cell r="HQ140">
            <v>-74.3</v>
          </cell>
          <cell r="HR140">
            <v>-85.9</v>
          </cell>
          <cell r="HS140">
            <v>-67.2</v>
          </cell>
          <cell r="HT140">
            <v>0</v>
          </cell>
          <cell r="HU140">
            <v>0</v>
          </cell>
          <cell r="HV140">
            <v>0</v>
          </cell>
          <cell r="HW140">
            <v>0</v>
          </cell>
          <cell r="HX140">
            <v>0</v>
          </cell>
          <cell r="HY140">
            <v>0</v>
          </cell>
          <cell r="HZ140">
            <v>0</v>
          </cell>
          <cell r="IA140">
            <v>0</v>
          </cell>
          <cell r="IB140">
            <v>0</v>
          </cell>
          <cell r="IC140">
            <v>0</v>
          </cell>
          <cell r="ID140">
            <v>0</v>
          </cell>
          <cell r="IE140">
            <v>0</v>
          </cell>
          <cell r="IF140">
            <v>0</v>
          </cell>
          <cell r="IG140">
            <v>0</v>
          </cell>
          <cell r="IH140">
            <v>0</v>
          </cell>
          <cell r="II140">
            <v>0</v>
          </cell>
          <cell r="IJ140">
            <v>0</v>
          </cell>
          <cell r="IK140">
            <v>0</v>
          </cell>
          <cell r="IL140">
            <v>0</v>
          </cell>
          <cell r="IM140">
            <v>0</v>
          </cell>
          <cell r="IN140">
            <v>0</v>
          </cell>
          <cell r="IO140">
            <v>0</v>
          </cell>
          <cell r="IP140">
            <v>0</v>
          </cell>
          <cell r="IQ140">
            <v>0</v>
          </cell>
          <cell r="IR140">
            <v>0</v>
          </cell>
          <cell r="IS140">
            <v>0</v>
          </cell>
          <cell r="IT140">
            <v>0</v>
          </cell>
          <cell r="IU140">
            <v>0</v>
          </cell>
        </row>
        <row r="141">
          <cell r="A141" t="str">
            <v>CRG IN</v>
          </cell>
          <cell r="B141" t="str">
            <v>Crompton Greaves</v>
          </cell>
          <cell r="C141" t="str">
            <v>Engineering &amp; Capital Goods</v>
          </cell>
          <cell r="D141">
            <v>0</v>
          </cell>
          <cell r="E141">
            <v>0</v>
          </cell>
          <cell r="F141">
            <v>0</v>
          </cell>
          <cell r="G141">
            <v>0</v>
          </cell>
          <cell r="H141">
            <v>4029.6</v>
          </cell>
          <cell r="I141">
            <v>4425.8</v>
          </cell>
          <cell r="J141">
            <v>4333.8999999999996</v>
          </cell>
          <cell r="K141">
            <v>5821.2</v>
          </cell>
          <cell r="L141">
            <v>4580.6000000000004</v>
          </cell>
          <cell r="M141">
            <v>4956.8</v>
          </cell>
          <cell r="N141">
            <v>5168</v>
          </cell>
          <cell r="O141">
            <v>6822.4</v>
          </cell>
          <cell r="P141">
            <v>5697.8</v>
          </cell>
          <cell r="Q141">
            <v>6056.9</v>
          </cell>
          <cell r="R141">
            <v>7004.7</v>
          </cell>
          <cell r="S141">
            <v>8626.4</v>
          </cell>
          <cell r="T141">
            <v>8016.8</v>
          </cell>
          <cell r="U141">
            <v>8979.6</v>
          </cell>
          <cell r="V141">
            <v>8831.7000000000007</v>
          </cell>
          <cell r="W141">
            <v>10771.7</v>
          </cell>
          <cell r="X141">
            <v>9792.9</v>
          </cell>
          <cell r="Y141">
            <v>9924.9</v>
          </cell>
          <cell r="Z141">
            <v>9999.2000000000007</v>
          </cell>
          <cell r="AA141">
            <v>12509</v>
          </cell>
          <cell r="AB141">
            <v>11664.1</v>
          </cell>
          <cell r="AC141">
            <v>11717</v>
          </cell>
          <cell r="AD141">
            <v>11457.3</v>
          </cell>
          <cell r="AE141">
            <v>14198.8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-312.89999999999998</v>
          </cell>
          <cell r="AK141">
            <v>-339.5</v>
          </cell>
          <cell r="AL141">
            <v>-361.9</v>
          </cell>
          <cell r="AM141">
            <v>-483</v>
          </cell>
          <cell r="AN141">
            <v>-348.9</v>
          </cell>
          <cell r="AO141">
            <v>-426.5</v>
          </cell>
          <cell r="AP141">
            <v>-449.4</v>
          </cell>
          <cell r="AQ141">
            <v>-577.9</v>
          </cell>
          <cell r="AR141">
            <v>-499.7</v>
          </cell>
          <cell r="AS141">
            <v>-510.9</v>
          </cell>
          <cell r="AT141">
            <v>-526</v>
          </cell>
          <cell r="AU141">
            <v>-643.29999999999995</v>
          </cell>
          <cell r="AV141">
            <v>-610.6</v>
          </cell>
          <cell r="AW141">
            <v>-740</v>
          </cell>
          <cell r="AX141">
            <v>-701.3</v>
          </cell>
          <cell r="AY141">
            <v>-871.8</v>
          </cell>
          <cell r="AZ141">
            <v>-832.2</v>
          </cell>
          <cell r="BA141">
            <v>-875</v>
          </cell>
          <cell r="BB141">
            <v>-847.5</v>
          </cell>
          <cell r="BC141">
            <v>-913.7</v>
          </cell>
          <cell r="BD141">
            <v>-835.5</v>
          </cell>
          <cell r="BE141">
            <v>-854.9</v>
          </cell>
          <cell r="BF141">
            <v>-659.7</v>
          </cell>
          <cell r="BG141">
            <v>-580.5</v>
          </cell>
          <cell r="BH141">
            <v>0</v>
          </cell>
          <cell r="BI141">
            <v>0</v>
          </cell>
          <cell r="BJ141">
            <v>0</v>
          </cell>
          <cell r="BK141">
            <v>0</v>
          </cell>
          <cell r="BL141">
            <v>-2752.1</v>
          </cell>
          <cell r="BM141">
            <v>-2775.2</v>
          </cell>
          <cell r="BN141">
            <v>-2855.4</v>
          </cell>
          <cell r="BO141">
            <v>-3606.8</v>
          </cell>
          <cell r="BP141">
            <v>-3337.8</v>
          </cell>
          <cell r="BQ141">
            <v>-3180</v>
          </cell>
          <cell r="BR141">
            <v>-3385.2</v>
          </cell>
          <cell r="BS141">
            <v>-3952.3</v>
          </cell>
          <cell r="BT141">
            <v>-3951.6</v>
          </cell>
          <cell r="BU141">
            <v>-3938.4</v>
          </cell>
          <cell r="BV141">
            <v>-4499.8999999999996</v>
          </cell>
          <cell r="BW141">
            <v>-5481.9</v>
          </cell>
          <cell r="BX141">
            <v>-5716</v>
          </cell>
          <cell r="BY141">
            <v>-6241.1</v>
          </cell>
          <cell r="BZ141">
            <v>-6216</v>
          </cell>
          <cell r="CA141">
            <v>-6817.1</v>
          </cell>
          <cell r="CB141">
            <v>-6686</v>
          </cell>
          <cell r="CC141">
            <v>-6253.2000000000007</v>
          </cell>
          <cell r="CD141">
            <v>-6393.6999999999989</v>
          </cell>
          <cell r="CE141">
            <v>-8011.6</v>
          </cell>
          <cell r="CF141">
            <v>-7559.7</v>
          </cell>
          <cell r="CG141">
            <v>-7404.9</v>
          </cell>
          <cell r="CH141">
            <v>-7291.7000000000007</v>
          </cell>
          <cell r="CI141">
            <v>-8855.5</v>
          </cell>
          <cell r="CJ141">
            <v>0</v>
          </cell>
          <cell r="CK141">
            <v>0</v>
          </cell>
          <cell r="CL141">
            <v>0</v>
          </cell>
          <cell r="CM141">
            <v>0</v>
          </cell>
          <cell r="CN141">
            <v>185</v>
          </cell>
          <cell r="CO141">
            <v>-53.8</v>
          </cell>
          <cell r="CP141">
            <v>81.900000000000006</v>
          </cell>
          <cell r="CQ141">
            <v>-284.7</v>
          </cell>
          <cell r="CR141">
            <v>325.89999999999998</v>
          </cell>
          <cell r="CS141">
            <v>34.700000000000003</v>
          </cell>
          <cell r="CT141">
            <v>295.39999999999998</v>
          </cell>
          <cell r="CU141">
            <v>-498.3</v>
          </cell>
          <cell r="CV141">
            <v>318.8</v>
          </cell>
          <cell r="CW141">
            <v>85.1</v>
          </cell>
          <cell r="CX141">
            <v>-44.2</v>
          </cell>
          <cell r="CY141">
            <v>-189.7</v>
          </cell>
          <cell r="CZ141">
            <v>290.7</v>
          </cell>
          <cell r="DA141">
            <v>14.8</v>
          </cell>
          <cell r="DB141">
            <v>288.60000000000002</v>
          </cell>
          <cell r="DC141">
            <v>-247</v>
          </cell>
          <cell r="DD141">
            <v>292.5</v>
          </cell>
          <cell r="DE141">
            <v>-157.9</v>
          </cell>
          <cell r="DF141">
            <v>0</v>
          </cell>
          <cell r="DG141">
            <v>0</v>
          </cell>
          <cell r="DH141">
            <v>0</v>
          </cell>
          <cell r="DI141">
            <v>0</v>
          </cell>
          <cell r="DJ141">
            <v>0</v>
          </cell>
          <cell r="DK141">
            <v>0</v>
          </cell>
          <cell r="DL141">
            <v>0</v>
          </cell>
          <cell r="DM141">
            <v>0</v>
          </cell>
          <cell r="DN141">
            <v>0</v>
          </cell>
          <cell r="DO141">
            <v>0</v>
          </cell>
          <cell r="DP141">
            <v>0</v>
          </cell>
          <cell r="DQ141">
            <v>0</v>
          </cell>
          <cell r="DR141">
            <v>0</v>
          </cell>
          <cell r="DS141">
            <v>0</v>
          </cell>
          <cell r="DT141">
            <v>0</v>
          </cell>
          <cell r="DU141">
            <v>0</v>
          </cell>
          <cell r="DV141">
            <v>0</v>
          </cell>
          <cell r="DW141">
            <v>0</v>
          </cell>
          <cell r="DX141">
            <v>0</v>
          </cell>
          <cell r="DY141">
            <v>0</v>
          </cell>
          <cell r="DZ141">
            <v>0</v>
          </cell>
          <cell r="EA141">
            <v>0</v>
          </cell>
          <cell r="EB141">
            <v>0</v>
          </cell>
          <cell r="EC141">
            <v>0</v>
          </cell>
          <cell r="ED141">
            <v>0</v>
          </cell>
          <cell r="EE141">
            <v>0</v>
          </cell>
          <cell r="EF141">
            <v>0</v>
          </cell>
          <cell r="EG141">
            <v>0</v>
          </cell>
          <cell r="EH141">
            <v>0</v>
          </cell>
          <cell r="EI141">
            <v>0</v>
          </cell>
          <cell r="EJ141">
            <v>0</v>
          </cell>
          <cell r="EK141">
            <v>0</v>
          </cell>
          <cell r="EL141">
            <v>0</v>
          </cell>
          <cell r="EM141">
            <v>0</v>
          </cell>
          <cell r="EN141">
            <v>0</v>
          </cell>
          <cell r="EO141">
            <v>0</v>
          </cell>
          <cell r="EP141">
            <v>0</v>
          </cell>
          <cell r="EQ141">
            <v>0</v>
          </cell>
          <cell r="ER141">
            <v>-412.4</v>
          </cell>
          <cell r="ES141">
            <v>-373.6</v>
          </cell>
          <cell r="ET141">
            <v>-406.7</v>
          </cell>
          <cell r="EU141">
            <v>-321.3</v>
          </cell>
          <cell r="EV141">
            <v>-388.1</v>
          </cell>
          <cell r="EW141">
            <v>-359.6</v>
          </cell>
          <cell r="EX141">
            <v>-365.6</v>
          </cell>
          <cell r="EY141">
            <v>-369.9</v>
          </cell>
          <cell r="EZ141">
            <v>-410.4</v>
          </cell>
          <cell r="FA141">
            <v>-364.9</v>
          </cell>
          <cell r="FB141">
            <v>-512.70000000000005</v>
          </cell>
          <cell r="FC141">
            <v>-408</v>
          </cell>
          <cell r="FD141">
            <v>-419</v>
          </cell>
          <cell r="FE141">
            <v>-438.2</v>
          </cell>
          <cell r="FF141">
            <v>-421.1</v>
          </cell>
          <cell r="FG141">
            <v>-464.3</v>
          </cell>
          <cell r="FH141">
            <v>-496.4</v>
          </cell>
          <cell r="FI141">
            <v>-512.70000000000005</v>
          </cell>
          <cell r="FJ141">
            <v>-455.3</v>
          </cell>
          <cell r="FK141">
            <v>-545.5</v>
          </cell>
          <cell r="FL141">
            <v>-566.9</v>
          </cell>
          <cell r="FM141">
            <v>-549.20000000000005</v>
          </cell>
          <cell r="FN141">
            <v>-545.20000000000005</v>
          </cell>
          <cell r="FO141">
            <v>-611</v>
          </cell>
          <cell r="FP141">
            <v>0</v>
          </cell>
          <cell r="FQ141">
            <v>0</v>
          </cell>
          <cell r="FR141">
            <v>0</v>
          </cell>
          <cell r="FS141">
            <v>0</v>
          </cell>
          <cell r="FT141">
            <v>-486.7</v>
          </cell>
          <cell r="FU141">
            <v>-485.9</v>
          </cell>
          <cell r="FV141">
            <v>-500.3</v>
          </cell>
          <cell r="FW141">
            <v>-671.5</v>
          </cell>
          <cell r="FX141">
            <v>-549.4</v>
          </cell>
          <cell r="FY141">
            <v>-630.70000000000005</v>
          </cell>
          <cell r="FZ141">
            <v>-790.9</v>
          </cell>
          <cell r="GA141">
            <v>-942.4</v>
          </cell>
          <cell r="GB141">
            <v>-700.2</v>
          </cell>
          <cell r="GC141">
            <v>-798.8</v>
          </cell>
          <cell r="GD141">
            <v>-831.5</v>
          </cell>
          <cell r="GE141">
            <v>-1151.3</v>
          </cell>
          <cell r="GF141">
            <v>-840.2</v>
          </cell>
          <cell r="GG141">
            <v>-839.5</v>
          </cell>
          <cell r="GH141">
            <v>-964.2</v>
          </cell>
          <cell r="GI141">
            <v>-1228.2</v>
          </cell>
          <cell r="GJ141">
            <v>-1025.9000000000001</v>
          </cell>
          <cell r="GK141">
            <v>-1058.0999999999999</v>
          </cell>
          <cell r="GL141">
            <v>-1143.2</v>
          </cell>
          <cell r="GM141">
            <v>-1472.7</v>
          </cell>
          <cell r="GN141">
            <v>-1321.2</v>
          </cell>
          <cell r="GO141">
            <v>-1473</v>
          </cell>
          <cell r="GP141">
            <v>-1574.8</v>
          </cell>
          <cell r="GQ141">
            <v>-1984.8</v>
          </cell>
          <cell r="GR141">
            <v>0</v>
          </cell>
          <cell r="GS141">
            <v>0</v>
          </cell>
          <cell r="GT141">
            <v>0</v>
          </cell>
          <cell r="GU141">
            <v>0</v>
          </cell>
          <cell r="GV141">
            <v>-113.9</v>
          </cell>
          <cell r="GW141">
            <v>-103.3</v>
          </cell>
          <cell r="GX141">
            <v>-111.7</v>
          </cell>
          <cell r="GY141">
            <v>-113.3</v>
          </cell>
          <cell r="GZ141">
            <v>-103.7</v>
          </cell>
          <cell r="HA141">
            <v>-102.9</v>
          </cell>
          <cell r="HB141">
            <v>-103</v>
          </cell>
          <cell r="HC141">
            <v>-111.3</v>
          </cell>
          <cell r="HD141">
            <v>-105.4</v>
          </cell>
          <cell r="HE141">
            <v>-104.1</v>
          </cell>
          <cell r="HF141">
            <v>-103.8</v>
          </cell>
          <cell r="HG141">
            <v>-128.5</v>
          </cell>
          <cell r="HH141">
            <v>-100.4</v>
          </cell>
          <cell r="HI141">
            <v>-80.599999999999994</v>
          </cell>
          <cell r="HJ141">
            <v>-99.8</v>
          </cell>
          <cell r="HK141">
            <v>-112.8</v>
          </cell>
          <cell r="HL141">
            <v>-104.8</v>
          </cell>
          <cell r="HM141">
            <v>-113.1</v>
          </cell>
          <cell r="HN141">
            <v>-115</v>
          </cell>
          <cell r="HO141">
            <v>-73.7</v>
          </cell>
          <cell r="HP141">
            <v>-108.3</v>
          </cell>
          <cell r="HQ141">
            <v>-119.9</v>
          </cell>
          <cell r="HR141">
            <v>-93.5</v>
          </cell>
          <cell r="HS141">
            <v>-130.4</v>
          </cell>
          <cell r="HT141">
            <v>0</v>
          </cell>
          <cell r="HU141">
            <v>0</v>
          </cell>
          <cell r="HV141">
            <v>0</v>
          </cell>
          <cell r="HW141">
            <v>0</v>
          </cell>
          <cell r="HX141">
            <v>0</v>
          </cell>
          <cell r="HY141">
            <v>0</v>
          </cell>
          <cell r="HZ141">
            <v>0</v>
          </cell>
          <cell r="IA141">
            <v>0</v>
          </cell>
          <cell r="IB141">
            <v>0</v>
          </cell>
          <cell r="IC141">
            <v>0</v>
          </cell>
          <cell r="ID141">
            <v>0</v>
          </cell>
          <cell r="IE141">
            <v>0</v>
          </cell>
          <cell r="IF141">
            <v>0</v>
          </cell>
          <cell r="IG141">
            <v>0</v>
          </cell>
          <cell r="IH141">
            <v>0</v>
          </cell>
          <cell r="II141">
            <v>0</v>
          </cell>
          <cell r="IJ141">
            <v>0</v>
          </cell>
          <cell r="IK141">
            <v>0</v>
          </cell>
          <cell r="IL141">
            <v>0</v>
          </cell>
          <cell r="IM141">
            <v>0</v>
          </cell>
          <cell r="IN141">
            <v>0</v>
          </cell>
          <cell r="IO141">
            <v>0</v>
          </cell>
          <cell r="IP141">
            <v>0</v>
          </cell>
          <cell r="IQ141">
            <v>0</v>
          </cell>
          <cell r="IR141">
            <v>0</v>
          </cell>
          <cell r="IS141">
            <v>0</v>
          </cell>
          <cell r="IT141">
            <v>0</v>
          </cell>
          <cell r="IU141">
            <v>0</v>
          </cell>
        </row>
        <row r="142">
          <cell r="A142" t="str">
            <v>KKC IN</v>
          </cell>
          <cell r="B142" t="str">
            <v>Cummins India</v>
          </cell>
          <cell r="C142" t="str">
            <v>Engineering &amp; Capital Goods</v>
          </cell>
          <cell r="D142">
            <v>0</v>
          </cell>
          <cell r="E142">
            <v>0</v>
          </cell>
          <cell r="F142">
            <v>0</v>
          </cell>
          <cell r="G142">
            <v>0</v>
          </cell>
          <cell r="H142">
            <v>2815.2869999999998</v>
          </cell>
          <cell r="I142">
            <v>2967.57</v>
          </cell>
          <cell r="J142">
            <v>2243.94</v>
          </cell>
          <cell r="K142">
            <v>2726.74</v>
          </cell>
          <cell r="L142">
            <v>2815.28</v>
          </cell>
          <cell r="M142">
            <v>2962.9476000000004</v>
          </cell>
          <cell r="N142">
            <v>2967.61</v>
          </cell>
          <cell r="O142">
            <v>3167.66</v>
          </cell>
          <cell r="P142">
            <v>3280.96</v>
          </cell>
          <cell r="Q142">
            <v>3572.96</v>
          </cell>
          <cell r="R142">
            <v>3897.89</v>
          </cell>
          <cell r="S142">
            <v>3876.64</v>
          </cell>
          <cell r="T142">
            <v>3914.4949999999999</v>
          </cell>
          <cell r="U142">
            <v>4674.43</v>
          </cell>
          <cell r="V142">
            <v>4769.8</v>
          </cell>
          <cell r="W142">
            <v>5049</v>
          </cell>
          <cell r="X142">
            <v>5423.4</v>
          </cell>
          <cell r="Y142">
            <v>5282.1</v>
          </cell>
          <cell r="Z142">
            <v>5902.3</v>
          </cell>
          <cell r="AA142">
            <v>6700</v>
          </cell>
          <cell r="AB142">
            <v>7070.3</v>
          </cell>
          <cell r="AC142">
            <v>8083.8</v>
          </cell>
          <cell r="AD142">
            <v>7709.3</v>
          </cell>
          <cell r="AE142">
            <v>10713.9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O142">
            <v>0</v>
          </cell>
          <cell r="AP142">
            <v>0</v>
          </cell>
          <cell r="AQ142">
            <v>0</v>
          </cell>
          <cell r="AR142">
            <v>0</v>
          </cell>
          <cell r="AS142">
            <v>0</v>
          </cell>
          <cell r="AT142">
            <v>0</v>
          </cell>
          <cell r="AU142">
            <v>0</v>
          </cell>
          <cell r="AV142">
            <v>0</v>
          </cell>
          <cell r="AW142">
            <v>0</v>
          </cell>
          <cell r="AX142">
            <v>0</v>
          </cell>
          <cell r="AY142">
            <v>0</v>
          </cell>
          <cell r="AZ142">
            <v>0</v>
          </cell>
          <cell r="BA142">
            <v>0</v>
          </cell>
          <cell r="BB142">
            <v>0</v>
          </cell>
          <cell r="BC142">
            <v>0</v>
          </cell>
          <cell r="BD142">
            <v>0</v>
          </cell>
          <cell r="BE142">
            <v>0</v>
          </cell>
          <cell r="BF142">
            <v>0</v>
          </cell>
          <cell r="BG142">
            <v>0</v>
          </cell>
          <cell r="BH142">
            <v>0</v>
          </cell>
          <cell r="BI142">
            <v>0</v>
          </cell>
          <cell r="BJ142">
            <v>0</v>
          </cell>
          <cell r="BK142">
            <v>0</v>
          </cell>
          <cell r="BL142">
            <v>-1891.6489999999999</v>
          </cell>
          <cell r="BM142">
            <v>-2018.539</v>
          </cell>
          <cell r="BN142">
            <v>-1485.972</v>
          </cell>
          <cell r="BO142">
            <v>-1885.5740000000001</v>
          </cell>
          <cell r="BP142">
            <v>-1891.6489999999999</v>
          </cell>
          <cell r="BQ142">
            <v>-2018.539</v>
          </cell>
          <cell r="BR142">
            <v>-2082.692</v>
          </cell>
          <cell r="BS142">
            <v>-2267.8919999999998</v>
          </cell>
          <cell r="BT142">
            <v>-2161.9690000000001</v>
          </cell>
          <cell r="BU142">
            <v>-2449.808</v>
          </cell>
          <cell r="BV142">
            <v>-2388.5909999999999</v>
          </cell>
          <cell r="BW142">
            <v>-2647.944</v>
          </cell>
          <cell r="BX142">
            <v>-2565.989</v>
          </cell>
          <cell r="BY142">
            <v>-3050.2449999999999</v>
          </cell>
          <cell r="BZ142">
            <v>-3268.1</v>
          </cell>
          <cell r="CA142">
            <v>-3449.6</v>
          </cell>
          <cell r="CB142">
            <v>-3637.9</v>
          </cell>
          <cell r="CC142">
            <v>-3622.5</v>
          </cell>
          <cell r="CD142">
            <v>-4090.2999999999997</v>
          </cell>
          <cell r="CE142">
            <v>-4836.1000000000004</v>
          </cell>
          <cell r="CF142">
            <v>-5267</v>
          </cell>
          <cell r="CG142">
            <v>-5529.8</v>
          </cell>
          <cell r="CH142">
            <v>-4891.0999999999995</v>
          </cell>
          <cell r="CI142">
            <v>-6749.5</v>
          </cell>
          <cell r="CJ142">
            <v>0</v>
          </cell>
          <cell r="CK142">
            <v>0</v>
          </cell>
          <cell r="CL142">
            <v>0</v>
          </cell>
          <cell r="CM142">
            <v>0</v>
          </cell>
          <cell r="CN142">
            <v>77.096000000000004</v>
          </cell>
          <cell r="CO142">
            <v>20.760999999999999</v>
          </cell>
          <cell r="CP142">
            <v>-3.7330000000000001</v>
          </cell>
          <cell r="CQ142">
            <v>28.805</v>
          </cell>
          <cell r="CR142">
            <v>77.096000000000004</v>
          </cell>
          <cell r="CS142">
            <v>20.760999999999999</v>
          </cell>
          <cell r="CT142">
            <v>30.241</v>
          </cell>
          <cell r="CU142">
            <v>150.79400000000001</v>
          </cell>
          <cell r="CV142">
            <v>1.6279999999999999</v>
          </cell>
          <cell r="CW142">
            <v>45.427999999999997</v>
          </cell>
          <cell r="CX142">
            <v>-152.69900000000001</v>
          </cell>
          <cell r="CY142">
            <v>52.104999999999997</v>
          </cell>
          <cell r="CZ142">
            <v>47.292000000000002</v>
          </cell>
          <cell r="DA142">
            <v>-4.7430000000000003</v>
          </cell>
          <cell r="DB142">
            <v>74.599999999999994</v>
          </cell>
          <cell r="DC142">
            <v>119.6</v>
          </cell>
          <cell r="DD142">
            <v>-121</v>
          </cell>
          <cell r="DE142">
            <v>48</v>
          </cell>
          <cell r="DF142">
            <v>77.099999999999994</v>
          </cell>
          <cell r="DG142">
            <v>-39.299999999999997</v>
          </cell>
          <cell r="DH142">
            <v>313.8</v>
          </cell>
          <cell r="DI142">
            <v>-49.8</v>
          </cell>
          <cell r="DJ142">
            <v>121.3</v>
          </cell>
          <cell r="DK142">
            <v>-285.39999999999998</v>
          </cell>
          <cell r="DL142">
            <v>0</v>
          </cell>
          <cell r="DM142">
            <v>0</v>
          </cell>
          <cell r="DN142">
            <v>0</v>
          </cell>
          <cell r="DO142">
            <v>0</v>
          </cell>
          <cell r="DP142">
            <v>0</v>
          </cell>
          <cell r="DQ142">
            <v>0</v>
          </cell>
          <cell r="DR142">
            <v>0</v>
          </cell>
          <cell r="DS142">
            <v>0</v>
          </cell>
          <cell r="DT142">
            <v>0</v>
          </cell>
          <cell r="DU142">
            <v>0</v>
          </cell>
          <cell r="DV142">
            <v>0</v>
          </cell>
          <cell r="DW142">
            <v>0</v>
          </cell>
          <cell r="DX142">
            <v>0</v>
          </cell>
          <cell r="DY142">
            <v>0</v>
          </cell>
          <cell r="DZ142">
            <v>0</v>
          </cell>
          <cell r="EA142">
            <v>0</v>
          </cell>
          <cell r="EB142">
            <v>0</v>
          </cell>
          <cell r="EC142">
            <v>0</v>
          </cell>
          <cell r="ED142">
            <v>0</v>
          </cell>
          <cell r="EE142">
            <v>0</v>
          </cell>
          <cell r="EF142">
            <v>0</v>
          </cell>
          <cell r="EG142">
            <v>0</v>
          </cell>
          <cell r="EH142">
            <v>0</v>
          </cell>
          <cell r="EI142">
            <v>0</v>
          </cell>
          <cell r="EJ142">
            <v>0</v>
          </cell>
          <cell r="EK142">
            <v>0</v>
          </cell>
          <cell r="EL142">
            <v>0</v>
          </cell>
          <cell r="EM142">
            <v>0</v>
          </cell>
          <cell r="EN142">
            <v>0</v>
          </cell>
          <cell r="EO142">
            <v>0</v>
          </cell>
          <cell r="EP142">
            <v>0</v>
          </cell>
          <cell r="EQ142">
            <v>0</v>
          </cell>
          <cell r="ER142">
            <v>-225.35499999999999</v>
          </cell>
          <cell r="ES142">
            <v>-228.38</v>
          </cell>
          <cell r="ET142">
            <v>-211.672</v>
          </cell>
          <cell r="EU142">
            <v>-343.77499999999998</v>
          </cell>
          <cell r="EV142">
            <v>-225.35499999999999</v>
          </cell>
          <cell r="EW142">
            <v>-228.38</v>
          </cell>
          <cell r="EX142">
            <v>-215.166</v>
          </cell>
          <cell r="EY142">
            <v>-197.30500000000001</v>
          </cell>
          <cell r="EZ142">
            <v>-243.6</v>
          </cell>
          <cell r="FA142">
            <v>-284.84100000000001</v>
          </cell>
          <cell r="FB142">
            <v>-276.10000000000002</v>
          </cell>
          <cell r="FC142">
            <v>-254.61600000000001</v>
          </cell>
          <cell r="FD142">
            <v>-270.03500000000003</v>
          </cell>
          <cell r="FE142">
            <v>-286.762</v>
          </cell>
          <cell r="FF142">
            <v>-295.8</v>
          </cell>
          <cell r="FG142">
            <v>-347.8</v>
          </cell>
          <cell r="FH142">
            <v>-318</v>
          </cell>
          <cell r="FI142">
            <v>-343</v>
          </cell>
          <cell r="FJ142">
            <v>-329.7</v>
          </cell>
          <cell r="FK142">
            <v>-393</v>
          </cell>
          <cell r="FL142">
            <v>-386.2</v>
          </cell>
          <cell r="FM142">
            <v>-430</v>
          </cell>
          <cell r="FN142">
            <v>-497.8</v>
          </cell>
          <cell r="FO142">
            <v>-815.5</v>
          </cell>
          <cell r="FP142">
            <v>0</v>
          </cell>
          <cell r="FQ142">
            <v>0</v>
          </cell>
          <cell r="FR142">
            <v>0</v>
          </cell>
          <cell r="FS142">
            <v>0</v>
          </cell>
          <cell r="FT142">
            <v>-394.56299999999999</v>
          </cell>
          <cell r="FU142">
            <v>-401.935</v>
          </cell>
          <cell r="FV142">
            <v>-337.98700000000002</v>
          </cell>
          <cell r="FW142">
            <v>-268.81700000000001</v>
          </cell>
          <cell r="FX142">
            <v>-394.56299999999999</v>
          </cell>
          <cell r="FY142">
            <v>-401.935</v>
          </cell>
          <cell r="FZ142">
            <v>-436.678</v>
          </cell>
          <cell r="GA142">
            <v>-389.25299999999999</v>
          </cell>
          <cell r="GB142">
            <v>-437.22800000000001</v>
          </cell>
          <cell r="GC142">
            <v>-461.65</v>
          </cell>
          <cell r="GD142">
            <v>-493.024</v>
          </cell>
          <cell r="GE142">
            <v>-442.846</v>
          </cell>
          <cell r="GF142">
            <v>-506.68900000000002</v>
          </cell>
          <cell r="GG142">
            <v>-546.87199999999996</v>
          </cell>
          <cell r="GH142">
            <v>-562</v>
          </cell>
          <cell r="GI142">
            <v>-547.9</v>
          </cell>
          <cell r="GJ142">
            <v>-606.6</v>
          </cell>
          <cell r="GK142">
            <v>-637.9</v>
          </cell>
          <cell r="GL142">
            <v>-692.2</v>
          </cell>
          <cell r="GM142">
            <v>-695.2</v>
          </cell>
          <cell r="GN142">
            <v>-793.1</v>
          </cell>
          <cell r="GO142">
            <v>-842.1</v>
          </cell>
          <cell r="GP142">
            <v>-823.1</v>
          </cell>
          <cell r="GQ142">
            <v>-1042.5</v>
          </cell>
          <cell r="GR142">
            <v>0</v>
          </cell>
          <cell r="GS142">
            <v>0</v>
          </cell>
          <cell r="GT142">
            <v>0</v>
          </cell>
          <cell r="GU142">
            <v>0</v>
          </cell>
          <cell r="GV142">
            <v>-90.414000000000001</v>
          </cell>
          <cell r="GW142">
            <v>-95.81</v>
          </cell>
          <cell r="GX142">
            <v>-80.75</v>
          </cell>
          <cell r="GY142">
            <v>-77.180000000000007</v>
          </cell>
          <cell r="GZ142">
            <v>-90.41</v>
          </cell>
          <cell r="HA142">
            <v>-95.81</v>
          </cell>
          <cell r="HB142">
            <v>-83.62</v>
          </cell>
          <cell r="HC142">
            <v>-87.45</v>
          </cell>
          <cell r="HD142">
            <v>-82.52</v>
          </cell>
          <cell r="HE142">
            <v>-83.26</v>
          </cell>
          <cell r="HF142">
            <v>-88.37</v>
          </cell>
          <cell r="HG142">
            <v>-82.21</v>
          </cell>
          <cell r="HH142">
            <v>-81.188999999999993</v>
          </cell>
          <cell r="HI142">
            <v>-94.17</v>
          </cell>
          <cell r="HJ142">
            <v>-77.099999999999994</v>
          </cell>
          <cell r="HK142">
            <v>-73.5</v>
          </cell>
          <cell r="HL142">
            <v>-76.099999999999994</v>
          </cell>
          <cell r="HM142">
            <v>-77</v>
          </cell>
          <cell r="HN142">
            <v>-86.4</v>
          </cell>
          <cell r="HO142">
            <v>-90.1</v>
          </cell>
          <cell r="HP142">
            <v>-99.1</v>
          </cell>
          <cell r="HQ142">
            <v>-99.2</v>
          </cell>
          <cell r="HR142">
            <v>-109.9</v>
          </cell>
          <cell r="HS142">
            <v>-147.30000000000001</v>
          </cell>
          <cell r="HT142">
            <v>0</v>
          </cell>
          <cell r="HU142">
            <v>0</v>
          </cell>
          <cell r="HV142">
            <v>0</v>
          </cell>
          <cell r="HW142">
            <v>0</v>
          </cell>
          <cell r="HX142">
            <v>0</v>
          </cell>
          <cell r="HY142">
            <v>0</v>
          </cell>
          <cell r="HZ142">
            <v>0</v>
          </cell>
          <cell r="IA142">
            <v>0</v>
          </cell>
          <cell r="IB142">
            <v>0</v>
          </cell>
          <cell r="IC142">
            <v>0</v>
          </cell>
          <cell r="ID142">
            <v>0</v>
          </cell>
          <cell r="IE142">
            <v>0</v>
          </cell>
          <cell r="IF142">
            <v>0</v>
          </cell>
          <cell r="IG142">
            <v>0</v>
          </cell>
          <cell r="IH142">
            <v>0</v>
          </cell>
          <cell r="II142">
            <v>0</v>
          </cell>
          <cell r="IJ142">
            <v>0</v>
          </cell>
          <cell r="IK142">
            <v>0</v>
          </cell>
          <cell r="IL142">
            <v>0</v>
          </cell>
          <cell r="IM142">
            <v>0</v>
          </cell>
          <cell r="IN142">
            <v>0</v>
          </cell>
          <cell r="IO142">
            <v>0</v>
          </cell>
          <cell r="IP142">
            <v>0</v>
          </cell>
          <cell r="IQ142">
            <v>0</v>
          </cell>
          <cell r="IR142">
            <v>0</v>
          </cell>
          <cell r="IS142">
            <v>0</v>
          </cell>
          <cell r="IT142">
            <v>0</v>
          </cell>
          <cell r="IU142">
            <v>0</v>
          </cell>
        </row>
        <row r="143">
          <cell r="A143" t="str">
            <v>ELCN IN</v>
          </cell>
          <cell r="B143" t="str">
            <v>Elecon Engineering Co</v>
          </cell>
          <cell r="C143" t="str">
            <v>Engineering &amp; Capital Goods</v>
          </cell>
          <cell r="D143">
            <v>0</v>
          </cell>
          <cell r="E143">
            <v>0</v>
          </cell>
          <cell r="F143">
            <v>0</v>
          </cell>
          <cell r="G143">
            <v>0</v>
          </cell>
          <cell r="H143">
            <v>224.76</v>
          </cell>
          <cell r="I143">
            <v>338.98</v>
          </cell>
          <cell r="J143">
            <v>471.69</v>
          </cell>
          <cell r="K143">
            <v>572.78</v>
          </cell>
          <cell r="L143">
            <v>513.87</v>
          </cell>
          <cell r="M143">
            <v>660.56</v>
          </cell>
          <cell r="N143">
            <v>574.91</v>
          </cell>
          <cell r="O143">
            <v>1027.8800000000001</v>
          </cell>
          <cell r="P143">
            <v>706.88</v>
          </cell>
          <cell r="Q143">
            <v>946.66</v>
          </cell>
          <cell r="R143">
            <v>897.48199999999997</v>
          </cell>
          <cell r="S143">
            <v>1873.78</v>
          </cell>
          <cell r="T143">
            <v>945.75</v>
          </cell>
          <cell r="U143">
            <v>1754.6369999999999</v>
          </cell>
          <cell r="V143">
            <v>1682.423</v>
          </cell>
          <cell r="W143">
            <v>2848.2559999999999</v>
          </cell>
          <cell r="X143">
            <v>1296.289</v>
          </cell>
          <cell r="Y143">
            <v>1837.16</v>
          </cell>
          <cell r="Z143">
            <v>1852.4179999999999</v>
          </cell>
          <cell r="AA143">
            <v>3284.67</v>
          </cell>
          <cell r="AB143">
            <v>1686.498</v>
          </cell>
          <cell r="AC143">
            <v>2522.2669999999998</v>
          </cell>
          <cell r="AD143">
            <v>2456.567</v>
          </cell>
          <cell r="AE143">
            <v>2885.3159999999998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O143">
            <v>0</v>
          </cell>
          <cell r="AP143">
            <v>0</v>
          </cell>
          <cell r="AQ143">
            <v>0</v>
          </cell>
          <cell r="AR143">
            <v>0</v>
          </cell>
          <cell r="AS143">
            <v>0</v>
          </cell>
          <cell r="AT143">
            <v>0</v>
          </cell>
          <cell r="AU143">
            <v>0</v>
          </cell>
          <cell r="AV143">
            <v>0</v>
          </cell>
          <cell r="AW143">
            <v>0</v>
          </cell>
          <cell r="AX143">
            <v>0</v>
          </cell>
          <cell r="AY143">
            <v>0</v>
          </cell>
          <cell r="AZ143">
            <v>0</v>
          </cell>
          <cell r="BA143">
            <v>0</v>
          </cell>
          <cell r="BB143">
            <v>0</v>
          </cell>
          <cell r="BC143">
            <v>0</v>
          </cell>
          <cell r="BD143">
            <v>0</v>
          </cell>
          <cell r="BE143">
            <v>0</v>
          </cell>
          <cell r="BF143">
            <v>0</v>
          </cell>
          <cell r="BG143">
            <v>0</v>
          </cell>
          <cell r="BH143">
            <v>0</v>
          </cell>
          <cell r="BI143">
            <v>0</v>
          </cell>
          <cell r="BJ143">
            <v>0</v>
          </cell>
          <cell r="BK143">
            <v>0</v>
          </cell>
          <cell r="BL143">
            <v>-139.28399999999999</v>
          </cell>
          <cell r="BM143">
            <v>-204.93899999999999</v>
          </cell>
          <cell r="BN143">
            <v>-422.3</v>
          </cell>
          <cell r="BO143">
            <v>-553.00199999999995</v>
          </cell>
          <cell r="BP143">
            <v>-336.33</v>
          </cell>
          <cell r="BQ143">
            <v>-346.04</v>
          </cell>
          <cell r="BR143">
            <v>-457.209</v>
          </cell>
          <cell r="BS143">
            <v>-708.57799999999997</v>
          </cell>
          <cell r="BT143">
            <v>-542.54999999999995</v>
          </cell>
          <cell r="BU143">
            <v>-773.34100000000001</v>
          </cell>
          <cell r="BV143">
            <v>-701.36900000000003</v>
          </cell>
          <cell r="BW143">
            <v>-1151.105</v>
          </cell>
          <cell r="BX143">
            <v>-782.59199999999998</v>
          </cell>
          <cell r="BY143">
            <v>-1222.326</v>
          </cell>
          <cell r="BZ143">
            <v>-1214.19</v>
          </cell>
          <cell r="CA143">
            <v>-1750.2560000000001</v>
          </cell>
          <cell r="CB143">
            <v>-1014.345</v>
          </cell>
          <cell r="CC143">
            <v>-984.11599999999999</v>
          </cell>
          <cell r="CD143">
            <v>-1441.81</v>
          </cell>
          <cell r="CE143">
            <v>-2549.59</v>
          </cell>
          <cell r="CF143">
            <v>-1432.1980000000001</v>
          </cell>
          <cell r="CG143">
            <v>-1777.617</v>
          </cell>
          <cell r="CH143">
            <v>-1868.634</v>
          </cell>
          <cell r="CI143">
            <v>338.03300000000002</v>
          </cell>
          <cell r="CJ143">
            <v>0</v>
          </cell>
          <cell r="CK143">
            <v>0</v>
          </cell>
          <cell r="CL143">
            <v>0</v>
          </cell>
          <cell r="CM143">
            <v>0</v>
          </cell>
          <cell r="CN143">
            <v>-11.423999999999999</v>
          </cell>
          <cell r="CO143">
            <v>-13.465999999999999</v>
          </cell>
          <cell r="CP143">
            <v>-120.83799999999999</v>
          </cell>
          <cell r="CQ143">
            <v>170.768</v>
          </cell>
          <cell r="CR143">
            <v>3.7669999999999999</v>
          </cell>
          <cell r="CS143">
            <v>-72.748999999999995</v>
          </cell>
          <cell r="CT143">
            <v>66.138000000000005</v>
          </cell>
          <cell r="CU143">
            <v>51.17</v>
          </cell>
          <cell r="CV143">
            <v>79.430000000000007</v>
          </cell>
          <cell r="CW143">
            <v>150.755</v>
          </cell>
          <cell r="CX143">
            <v>93.32</v>
          </cell>
          <cell r="CY143">
            <v>-147.62</v>
          </cell>
          <cell r="CZ143">
            <v>166.09899999999999</v>
          </cell>
          <cell r="DA143">
            <v>63.710999999999999</v>
          </cell>
          <cell r="DB143">
            <v>100.96</v>
          </cell>
          <cell r="DC143">
            <v>-233.727</v>
          </cell>
          <cell r="DD143">
            <v>169.41200000000001</v>
          </cell>
          <cell r="DE143">
            <v>-218.614</v>
          </cell>
          <cell r="DF143">
            <v>265.98899999999998</v>
          </cell>
          <cell r="DG143">
            <v>254.21</v>
          </cell>
          <cell r="DH143">
            <v>326.69200000000001</v>
          </cell>
          <cell r="DI143">
            <v>75.649000000000001</v>
          </cell>
          <cell r="DJ143">
            <v>314.58999999999997</v>
          </cell>
          <cell r="DK143">
            <v>-2296.319</v>
          </cell>
          <cell r="DL143">
            <v>0</v>
          </cell>
          <cell r="DM143">
            <v>0</v>
          </cell>
          <cell r="DN143">
            <v>0</v>
          </cell>
          <cell r="DO143">
            <v>0</v>
          </cell>
          <cell r="DP143">
            <v>0</v>
          </cell>
          <cell r="DQ143">
            <v>0</v>
          </cell>
          <cell r="DR143">
            <v>0</v>
          </cell>
          <cell r="DS143">
            <v>0</v>
          </cell>
          <cell r="DT143">
            <v>0</v>
          </cell>
          <cell r="DU143">
            <v>0</v>
          </cell>
          <cell r="DV143">
            <v>0</v>
          </cell>
          <cell r="DW143">
            <v>0</v>
          </cell>
          <cell r="DX143">
            <v>0</v>
          </cell>
          <cell r="DY143">
            <v>0</v>
          </cell>
          <cell r="DZ143">
            <v>0</v>
          </cell>
          <cell r="EA143">
            <v>0</v>
          </cell>
          <cell r="EB143">
            <v>0</v>
          </cell>
          <cell r="EC143">
            <v>0</v>
          </cell>
          <cell r="ED143">
            <v>0</v>
          </cell>
          <cell r="EE143">
            <v>0</v>
          </cell>
          <cell r="EF143">
            <v>0</v>
          </cell>
          <cell r="EG143">
            <v>0</v>
          </cell>
          <cell r="EH143">
            <v>0</v>
          </cell>
          <cell r="EI143">
            <v>0</v>
          </cell>
          <cell r="EJ143">
            <v>0</v>
          </cell>
          <cell r="EK143">
            <v>0</v>
          </cell>
          <cell r="EL143">
            <v>0</v>
          </cell>
          <cell r="EM143">
            <v>0</v>
          </cell>
          <cell r="EN143">
            <v>0</v>
          </cell>
          <cell r="EO143">
            <v>0</v>
          </cell>
          <cell r="EP143">
            <v>0</v>
          </cell>
          <cell r="EQ143">
            <v>0</v>
          </cell>
          <cell r="ER143">
            <v>-29.9</v>
          </cell>
          <cell r="ES143">
            <v>-34.488</v>
          </cell>
          <cell r="ET143">
            <v>-44.969000000000001</v>
          </cell>
          <cell r="EU143">
            <v>-34.790999999999997</v>
          </cell>
          <cell r="EV143">
            <v>-35.14</v>
          </cell>
          <cell r="EW143">
            <v>-39.969000000000001</v>
          </cell>
          <cell r="EX143">
            <v>-35.792999999999999</v>
          </cell>
          <cell r="EY143">
            <v>-46.41</v>
          </cell>
          <cell r="EZ143">
            <v>-50.189</v>
          </cell>
          <cell r="FA143">
            <v>-52.63</v>
          </cell>
          <cell r="FB143">
            <v>-55.92</v>
          </cell>
          <cell r="FC143">
            <v>-49.604999999999997</v>
          </cell>
          <cell r="FD143">
            <v>-52.776000000000003</v>
          </cell>
          <cell r="FE143">
            <v>-69.325999999999993</v>
          </cell>
          <cell r="FF143">
            <v>-67.117000000000004</v>
          </cell>
          <cell r="FG143">
            <v>-81.641000000000005</v>
          </cell>
          <cell r="FH143">
            <v>-65.739000000000004</v>
          </cell>
          <cell r="FI143">
            <v>-100.15900000000001</v>
          </cell>
          <cell r="FJ143">
            <v>-96.012</v>
          </cell>
          <cell r="FK143">
            <v>-81.14</v>
          </cell>
          <cell r="FL143">
            <v>-80.165000000000006</v>
          </cell>
          <cell r="FM143">
            <v>-127.127</v>
          </cell>
          <cell r="FN143">
            <v>-132.16300000000001</v>
          </cell>
          <cell r="FO143">
            <v>-98.866</v>
          </cell>
          <cell r="FP143">
            <v>0</v>
          </cell>
          <cell r="FQ143">
            <v>0</v>
          </cell>
          <cell r="FR143">
            <v>0</v>
          </cell>
          <cell r="FS143">
            <v>0</v>
          </cell>
          <cell r="FT143">
            <v>-42.213999999999999</v>
          </cell>
          <cell r="FU143">
            <v>-73.400999999999996</v>
          </cell>
          <cell r="FV143">
            <v>-85.334000000000003</v>
          </cell>
          <cell r="FW143">
            <v>-126.215</v>
          </cell>
          <cell r="FX143">
            <v>-97.754999999999995</v>
          </cell>
          <cell r="FY143">
            <v>-131.63399999999999</v>
          </cell>
          <cell r="FZ143">
            <v>-91.088999999999999</v>
          </cell>
          <cell r="GA143">
            <v>-181.185</v>
          </cell>
          <cell r="GB143">
            <v>-96.412999999999997</v>
          </cell>
          <cell r="GC143">
            <v>-150.01300000000001</v>
          </cell>
          <cell r="GD143">
            <v>-123.35299999999999</v>
          </cell>
          <cell r="GE143">
            <v>-275.5</v>
          </cell>
          <cell r="GF143">
            <v>-135.50800000000001</v>
          </cell>
          <cell r="GG143">
            <v>-235.80099999999999</v>
          </cell>
          <cell r="GH143">
            <v>-206.02500000000001</v>
          </cell>
          <cell r="GI143">
            <v>-393.15499999999997</v>
          </cell>
          <cell r="GJ143">
            <v>-176.05500000000001</v>
          </cell>
          <cell r="GK143">
            <v>-227.84800000000001</v>
          </cell>
          <cell r="GL143">
            <v>-231.86699999999999</v>
          </cell>
          <cell r="GM143">
            <v>-467.4</v>
          </cell>
          <cell r="GN143">
            <v>-213.661</v>
          </cell>
          <cell r="GO143">
            <v>-310.02300000000002</v>
          </cell>
          <cell r="GP143">
            <v>-400.30700000000002</v>
          </cell>
          <cell r="GQ143">
            <v>-378.15</v>
          </cell>
          <cell r="GR143">
            <v>0</v>
          </cell>
          <cell r="GS143">
            <v>0</v>
          </cell>
          <cell r="GT143">
            <v>0</v>
          </cell>
          <cell r="GU143">
            <v>0</v>
          </cell>
          <cell r="GV143">
            <v>-17.16</v>
          </cell>
          <cell r="GW143">
            <v>-21.41</v>
          </cell>
          <cell r="GX143">
            <v>-19.97</v>
          </cell>
          <cell r="GY143">
            <v>-19.87</v>
          </cell>
          <cell r="GZ143">
            <v>-18.72</v>
          </cell>
          <cell r="HA143">
            <v>-19.8</v>
          </cell>
          <cell r="HB143">
            <v>-21.61</v>
          </cell>
          <cell r="HC143">
            <v>-22.19</v>
          </cell>
          <cell r="HD143">
            <v>-23.13</v>
          </cell>
          <cell r="HE143">
            <v>-23.58</v>
          </cell>
          <cell r="HF143">
            <v>-22.9</v>
          </cell>
          <cell r="HG143">
            <v>-24.7</v>
          </cell>
          <cell r="HH143">
            <v>-26.79</v>
          </cell>
          <cell r="HI143">
            <v>-28.87</v>
          </cell>
          <cell r="HJ143">
            <v>-32.840000000000003</v>
          </cell>
          <cell r="HK143">
            <v>-33.732999999999997</v>
          </cell>
          <cell r="HL143">
            <v>-34.228999999999999</v>
          </cell>
          <cell r="HM143">
            <v>-35.548999999999999</v>
          </cell>
          <cell r="HN143">
            <v>-36.036999999999999</v>
          </cell>
          <cell r="HO143">
            <v>-36.17</v>
          </cell>
          <cell r="HP143">
            <v>-44.575000000000003</v>
          </cell>
          <cell r="HQ143">
            <v>-50.890999999999998</v>
          </cell>
          <cell r="HR143">
            <v>-56.110999999999997</v>
          </cell>
          <cell r="HS143">
            <v>-69.894000000000005</v>
          </cell>
          <cell r="HT143">
            <v>0</v>
          </cell>
          <cell r="HU143">
            <v>0</v>
          </cell>
          <cell r="HV143">
            <v>0</v>
          </cell>
          <cell r="HW143">
            <v>0</v>
          </cell>
          <cell r="HX143">
            <v>0</v>
          </cell>
          <cell r="HY143">
            <v>0</v>
          </cell>
          <cell r="HZ143">
            <v>0</v>
          </cell>
          <cell r="IA143">
            <v>0</v>
          </cell>
          <cell r="IB143">
            <v>0</v>
          </cell>
          <cell r="IC143">
            <v>0</v>
          </cell>
          <cell r="ID143">
            <v>0</v>
          </cell>
          <cell r="IE143">
            <v>0</v>
          </cell>
          <cell r="IF143">
            <v>0</v>
          </cell>
          <cell r="IG143">
            <v>0</v>
          </cell>
          <cell r="IH143">
            <v>0</v>
          </cell>
          <cell r="II143">
            <v>0</v>
          </cell>
          <cell r="IJ143">
            <v>0</v>
          </cell>
          <cell r="IK143">
            <v>0</v>
          </cell>
          <cell r="IL143">
            <v>0</v>
          </cell>
          <cell r="IM143">
            <v>0</v>
          </cell>
          <cell r="IN143">
            <v>0</v>
          </cell>
          <cell r="IO143">
            <v>0</v>
          </cell>
          <cell r="IP143">
            <v>0</v>
          </cell>
          <cell r="IQ143">
            <v>0</v>
          </cell>
          <cell r="IR143">
            <v>0</v>
          </cell>
          <cell r="IS143">
            <v>0</v>
          </cell>
          <cell r="IT143">
            <v>0</v>
          </cell>
          <cell r="IU143">
            <v>0</v>
          </cell>
        </row>
        <row r="144">
          <cell r="A144" t="str">
            <v>EEI IN</v>
          </cell>
          <cell r="B144" t="str">
            <v>Eimco Elecon India Ltd</v>
          </cell>
          <cell r="C144" t="str">
            <v>Engineering &amp; Capital Goods</v>
          </cell>
          <cell r="D144">
            <v>0</v>
          </cell>
          <cell r="E144">
            <v>0</v>
          </cell>
          <cell r="F144">
            <v>0</v>
          </cell>
          <cell r="G144">
            <v>0</v>
          </cell>
          <cell r="H144">
            <v>120.25</v>
          </cell>
          <cell r="I144">
            <v>173.52</v>
          </cell>
          <cell r="J144">
            <v>240.68</v>
          </cell>
          <cell r="K144">
            <v>304.07</v>
          </cell>
          <cell r="L144">
            <v>214.34</v>
          </cell>
          <cell r="M144">
            <v>178.76</v>
          </cell>
          <cell r="N144">
            <v>198.84</v>
          </cell>
          <cell r="O144">
            <v>380.29</v>
          </cell>
          <cell r="P144">
            <v>162.4</v>
          </cell>
          <cell r="Q144">
            <v>253.73</v>
          </cell>
          <cell r="R144">
            <v>209.34</v>
          </cell>
          <cell r="S144">
            <v>286.2</v>
          </cell>
          <cell r="T144">
            <v>209.43</v>
          </cell>
          <cell r="U144">
            <v>243.2</v>
          </cell>
          <cell r="V144">
            <v>244.5</v>
          </cell>
          <cell r="W144">
            <v>262.2</v>
          </cell>
          <cell r="X144">
            <v>331.31</v>
          </cell>
          <cell r="Y144">
            <v>260.13</v>
          </cell>
          <cell r="Z144">
            <v>201.64699999999999</v>
          </cell>
          <cell r="AA144">
            <v>369.697</v>
          </cell>
          <cell r="AB144">
            <v>279.86399999999998</v>
          </cell>
          <cell r="AC144">
            <v>297.56299999999999</v>
          </cell>
          <cell r="AD144">
            <v>345.77199999999999</v>
          </cell>
          <cell r="AE144">
            <v>513.93799999999999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O144">
            <v>0</v>
          </cell>
          <cell r="AP144">
            <v>0</v>
          </cell>
          <cell r="AQ144">
            <v>0</v>
          </cell>
          <cell r="AR144">
            <v>0</v>
          </cell>
          <cell r="AS144">
            <v>0</v>
          </cell>
          <cell r="AT144">
            <v>0</v>
          </cell>
          <cell r="AU144">
            <v>0</v>
          </cell>
          <cell r="AV144">
            <v>0</v>
          </cell>
          <cell r="AW144">
            <v>0</v>
          </cell>
          <cell r="AX144">
            <v>0</v>
          </cell>
          <cell r="AY144">
            <v>0</v>
          </cell>
          <cell r="AZ144">
            <v>0</v>
          </cell>
          <cell r="BA144">
            <v>0</v>
          </cell>
          <cell r="BB144">
            <v>0</v>
          </cell>
          <cell r="BC144">
            <v>0</v>
          </cell>
          <cell r="BD144">
            <v>0</v>
          </cell>
          <cell r="BE144">
            <v>0</v>
          </cell>
          <cell r="BF144">
            <v>0</v>
          </cell>
          <cell r="BG144">
            <v>0</v>
          </cell>
          <cell r="BH144">
            <v>0</v>
          </cell>
          <cell r="BI144">
            <v>0</v>
          </cell>
          <cell r="BJ144">
            <v>0</v>
          </cell>
          <cell r="BK144">
            <v>0</v>
          </cell>
          <cell r="BL144">
            <v>-87.406999999999996</v>
          </cell>
          <cell r="BM144">
            <v>-87.21</v>
          </cell>
          <cell r="BN144">
            <v>-116.199</v>
          </cell>
          <cell r="BO144">
            <v>-163.184</v>
          </cell>
          <cell r="BP144">
            <v>-125.878</v>
          </cell>
          <cell r="BQ144">
            <v>-117.142</v>
          </cell>
          <cell r="BR144">
            <v>-104.648</v>
          </cell>
          <cell r="BS144">
            <v>-186.31299999999999</v>
          </cell>
          <cell r="BT144">
            <v>-78.832999999999998</v>
          </cell>
          <cell r="BU144">
            <v>-110.456</v>
          </cell>
          <cell r="BV144">
            <v>-146.92099999999999</v>
          </cell>
          <cell r="BW144">
            <v>-117.765</v>
          </cell>
          <cell r="BX144">
            <v>-124.28</v>
          </cell>
          <cell r="BY144">
            <v>-98.5</v>
          </cell>
          <cell r="BZ144">
            <v>-80.400000000000006</v>
          </cell>
          <cell r="CA144">
            <v>-111.68899999999999</v>
          </cell>
          <cell r="CB144">
            <v>-188.72300000000001</v>
          </cell>
          <cell r="CC144">
            <v>-110.4</v>
          </cell>
          <cell r="CD144">
            <v>-98.617000000000004</v>
          </cell>
          <cell r="CE144">
            <v>-155.50399999999999</v>
          </cell>
          <cell r="CF144">
            <v>-131.52600000000001</v>
          </cell>
          <cell r="CG144">
            <v>-129.148</v>
          </cell>
          <cell r="CH144">
            <v>-229.976</v>
          </cell>
          <cell r="CI144">
            <v>-240.17700000000002</v>
          </cell>
          <cell r="CJ144">
            <v>0</v>
          </cell>
          <cell r="CK144">
            <v>0</v>
          </cell>
          <cell r="CL144">
            <v>0</v>
          </cell>
          <cell r="CM144">
            <v>0</v>
          </cell>
          <cell r="CN144">
            <v>39.164000000000001</v>
          </cell>
          <cell r="CO144">
            <v>7.069</v>
          </cell>
          <cell r="CP144">
            <v>-14.377000000000001</v>
          </cell>
          <cell r="CQ144">
            <v>-34.613</v>
          </cell>
          <cell r="CR144">
            <v>16.138000000000002</v>
          </cell>
          <cell r="CS144">
            <v>39.774000000000001</v>
          </cell>
          <cell r="CT144">
            <v>30.89</v>
          </cell>
          <cell r="CU144">
            <v>-41.988</v>
          </cell>
          <cell r="CV144">
            <v>26.183</v>
          </cell>
          <cell r="CW144">
            <v>-5.0179999999999998</v>
          </cell>
          <cell r="CX144">
            <v>43.389000000000003</v>
          </cell>
          <cell r="CY144">
            <v>-18.564</v>
          </cell>
          <cell r="CZ144">
            <v>38.828000000000003</v>
          </cell>
          <cell r="DA144">
            <v>-19.600000000000001</v>
          </cell>
          <cell r="DB144">
            <v>-57.9</v>
          </cell>
          <cell r="DC144">
            <v>5.2999999999999999E-2</v>
          </cell>
          <cell r="DD144">
            <v>6.5359999999999996</v>
          </cell>
          <cell r="DE144">
            <v>-1.5</v>
          </cell>
          <cell r="DF144">
            <v>21.521999999999998</v>
          </cell>
          <cell r="DG144">
            <v>21.361999999999998</v>
          </cell>
          <cell r="DH144">
            <v>1.5329999999999999</v>
          </cell>
          <cell r="DI144">
            <v>-12.368</v>
          </cell>
          <cell r="DJ144">
            <v>48.594000000000001</v>
          </cell>
          <cell r="DK144">
            <v>-38.814</v>
          </cell>
          <cell r="DL144">
            <v>0</v>
          </cell>
          <cell r="DM144">
            <v>0</v>
          </cell>
          <cell r="DN144">
            <v>0</v>
          </cell>
          <cell r="DO144">
            <v>0</v>
          </cell>
          <cell r="DP144">
            <v>0</v>
          </cell>
          <cell r="DQ144">
            <v>0</v>
          </cell>
          <cell r="DR144">
            <v>0</v>
          </cell>
          <cell r="DS144">
            <v>0</v>
          </cell>
          <cell r="DT144">
            <v>0</v>
          </cell>
          <cell r="DU144">
            <v>0</v>
          </cell>
          <cell r="DV144">
            <v>0</v>
          </cell>
          <cell r="DW144">
            <v>0</v>
          </cell>
          <cell r="DX144">
            <v>0</v>
          </cell>
          <cell r="DY144">
            <v>0</v>
          </cell>
          <cell r="DZ144">
            <v>0</v>
          </cell>
          <cell r="EA144">
            <v>0</v>
          </cell>
          <cell r="EB144">
            <v>0</v>
          </cell>
          <cell r="EC144">
            <v>0</v>
          </cell>
          <cell r="ED144">
            <v>0</v>
          </cell>
          <cell r="EE144">
            <v>0</v>
          </cell>
          <cell r="EF144">
            <v>0</v>
          </cell>
          <cell r="EG144">
            <v>0</v>
          </cell>
          <cell r="EH144">
            <v>0</v>
          </cell>
          <cell r="EI144">
            <v>-54.442</v>
          </cell>
          <cell r="EJ144">
            <v>0</v>
          </cell>
          <cell r="EK144">
            <v>0</v>
          </cell>
          <cell r="EL144">
            <v>0</v>
          </cell>
          <cell r="EM144">
            <v>0</v>
          </cell>
          <cell r="EN144">
            <v>0</v>
          </cell>
          <cell r="EO144">
            <v>0</v>
          </cell>
          <cell r="EP144">
            <v>0</v>
          </cell>
          <cell r="EQ144">
            <v>0</v>
          </cell>
          <cell r="ER144">
            <v>-7.0010000000000003</v>
          </cell>
          <cell r="ES144">
            <v>-7.6150000000000002</v>
          </cell>
          <cell r="ET144">
            <v>-9.0359999999999996</v>
          </cell>
          <cell r="EU144">
            <v>-11.638999999999999</v>
          </cell>
          <cell r="EV144">
            <v>-7.5880000000000001</v>
          </cell>
          <cell r="EW144">
            <v>-8.8109999999999999</v>
          </cell>
          <cell r="EX144">
            <v>-8.4239999999999995</v>
          </cell>
          <cell r="EY144">
            <v>-12.462999999999999</v>
          </cell>
          <cell r="EZ144">
            <v>-8.3979999999999997</v>
          </cell>
          <cell r="FA144">
            <v>-11.936</v>
          </cell>
          <cell r="FB144">
            <v>-13.114000000000001</v>
          </cell>
          <cell r="FC144">
            <v>-14.622999999999999</v>
          </cell>
          <cell r="FD144">
            <v>-10.625999999999999</v>
          </cell>
          <cell r="FE144">
            <v>-12.8</v>
          </cell>
          <cell r="FF144">
            <v>-12.7</v>
          </cell>
          <cell r="FG144">
            <v>-17.123000000000001</v>
          </cell>
          <cell r="FH144">
            <v>-13.367000000000001</v>
          </cell>
          <cell r="FI144">
            <v>-14.12</v>
          </cell>
          <cell r="FJ144">
            <v>-19.047999999999998</v>
          </cell>
          <cell r="FK144">
            <v>-11.808</v>
          </cell>
          <cell r="FL144">
            <v>-12.07</v>
          </cell>
          <cell r="FM144">
            <v>-14.51</v>
          </cell>
          <cell r="FN144">
            <v>-26.623000000000001</v>
          </cell>
          <cell r="FO144">
            <v>-16.338000000000001</v>
          </cell>
          <cell r="FP144">
            <v>0</v>
          </cell>
          <cell r="FQ144">
            <v>0</v>
          </cell>
          <cell r="FR144">
            <v>0</v>
          </cell>
          <cell r="FS144">
            <v>0</v>
          </cell>
          <cell r="FT144">
            <v>-41.453000000000003</v>
          </cell>
          <cell r="FU144">
            <v>-39.246000000000002</v>
          </cell>
          <cell r="FV144">
            <v>-58.421000000000006</v>
          </cell>
          <cell r="FW144">
            <v>-58.53</v>
          </cell>
          <cell r="FX144">
            <v>-54.835999999999999</v>
          </cell>
          <cell r="FY144">
            <v>-53.777000000000001</v>
          </cell>
          <cell r="FZ144">
            <v>-64.2</v>
          </cell>
          <cell r="GA144">
            <v>-85.533999999999992</v>
          </cell>
          <cell r="GB144">
            <v>-57.403000000000006</v>
          </cell>
          <cell r="GC144">
            <v>-68.555000000000007</v>
          </cell>
          <cell r="GD144">
            <v>-54.853000000000002</v>
          </cell>
          <cell r="GE144">
            <v>-76.161000000000001</v>
          </cell>
          <cell r="GF144">
            <v>-58.954999999999998</v>
          </cell>
          <cell r="GG144">
            <v>-57</v>
          </cell>
          <cell r="GH144">
            <v>-50.9</v>
          </cell>
          <cell r="GI144">
            <v>-83.266999999999996</v>
          </cell>
          <cell r="GJ144">
            <v>-61.867999999999995</v>
          </cell>
          <cell r="GK144">
            <v>-64.83</v>
          </cell>
          <cell r="GL144">
            <v>-69.198999999999998</v>
          </cell>
          <cell r="GM144">
            <v>-95.665999999999997</v>
          </cell>
          <cell r="GN144">
            <v>-71.739000000000004</v>
          </cell>
          <cell r="GO144">
            <v>-89.176999999999992</v>
          </cell>
          <cell r="GP144">
            <v>-89.204000000000008</v>
          </cell>
          <cell r="GQ144">
            <v>-112.736</v>
          </cell>
          <cell r="GR144">
            <v>0</v>
          </cell>
          <cell r="GS144">
            <v>0</v>
          </cell>
          <cell r="GT144">
            <v>0</v>
          </cell>
          <cell r="GU144">
            <v>0</v>
          </cell>
          <cell r="GV144">
            <v>-9.9600000000000009</v>
          </cell>
          <cell r="GW144">
            <v>-11.25</v>
          </cell>
          <cell r="GX144">
            <v>-11.92</v>
          </cell>
          <cell r="GY144">
            <v>-13.32</v>
          </cell>
          <cell r="GZ144">
            <v>-15.31</v>
          </cell>
          <cell r="HA144">
            <v>-15.5</v>
          </cell>
          <cell r="HB144">
            <v>-13.82</v>
          </cell>
          <cell r="HC144">
            <v>-14.67</v>
          </cell>
          <cell r="HD144">
            <v>-15.29</v>
          </cell>
          <cell r="HE144">
            <v>-16.14</v>
          </cell>
          <cell r="HF144">
            <v>-17.010000000000002</v>
          </cell>
          <cell r="HG144">
            <v>-18.59</v>
          </cell>
          <cell r="HH144">
            <v>-18.829999999999998</v>
          </cell>
          <cell r="HI144">
            <v>-18.899999999999999</v>
          </cell>
          <cell r="HJ144">
            <v>-19.04</v>
          </cell>
          <cell r="HK144">
            <v>-19.649999999999999</v>
          </cell>
          <cell r="HL144">
            <v>-18.84</v>
          </cell>
          <cell r="HM144">
            <v>-18.68</v>
          </cell>
          <cell r="HN144">
            <v>-18.324000000000002</v>
          </cell>
          <cell r="HO144">
            <v>-18.434999999999999</v>
          </cell>
          <cell r="HP144">
            <v>-18.364000000000001</v>
          </cell>
          <cell r="HQ144">
            <v>-19.309000000000001</v>
          </cell>
          <cell r="HR144">
            <v>-18.931999999999999</v>
          </cell>
          <cell r="HS144">
            <v>-17.577000000000002</v>
          </cell>
          <cell r="HT144">
            <v>0</v>
          </cell>
          <cell r="HU144">
            <v>0</v>
          </cell>
          <cell r="HV144">
            <v>0</v>
          </cell>
          <cell r="HW144">
            <v>0</v>
          </cell>
          <cell r="HX144">
            <v>0</v>
          </cell>
          <cell r="HY144">
            <v>0</v>
          </cell>
          <cell r="HZ144">
            <v>0</v>
          </cell>
          <cell r="IA144">
            <v>0</v>
          </cell>
          <cell r="IB144">
            <v>0</v>
          </cell>
          <cell r="IC144">
            <v>0</v>
          </cell>
          <cell r="ID144">
            <v>0</v>
          </cell>
          <cell r="IE144">
            <v>0</v>
          </cell>
          <cell r="IF144">
            <v>0</v>
          </cell>
          <cell r="IG144">
            <v>0</v>
          </cell>
          <cell r="IH144">
            <v>0</v>
          </cell>
          <cell r="II144">
            <v>0</v>
          </cell>
          <cell r="IJ144">
            <v>0</v>
          </cell>
          <cell r="IK144">
            <v>0</v>
          </cell>
          <cell r="IL144">
            <v>0</v>
          </cell>
          <cell r="IM144">
            <v>0</v>
          </cell>
          <cell r="IN144">
            <v>0</v>
          </cell>
          <cell r="IO144">
            <v>0</v>
          </cell>
          <cell r="IP144">
            <v>0</v>
          </cell>
          <cell r="IQ144">
            <v>0</v>
          </cell>
          <cell r="IR144">
            <v>0</v>
          </cell>
          <cell r="IS144">
            <v>0</v>
          </cell>
          <cell r="IT144">
            <v>0</v>
          </cell>
          <cell r="IU144">
            <v>0</v>
          </cell>
        </row>
        <row r="145">
          <cell r="A145" t="str">
            <v>EMCO IN</v>
          </cell>
          <cell r="B145" t="str">
            <v>Emco</v>
          </cell>
          <cell r="C145" t="str">
            <v>Engineering &amp; Capital Goods</v>
          </cell>
          <cell r="D145">
            <v>0</v>
          </cell>
          <cell r="E145">
            <v>329.54</v>
          </cell>
          <cell r="F145">
            <v>333.27</v>
          </cell>
          <cell r="G145">
            <v>295.52999999999997</v>
          </cell>
          <cell r="H145">
            <v>341.47</v>
          </cell>
          <cell r="I145">
            <v>352.34</v>
          </cell>
          <cell r="J145">
            <v>370.97</v>
          </cell>
          <cell r="K145">
            <v>471.17</v>
          </cell>
          <cell r="L145">
            <v>453.91</v>
          </cell>
          <cell r="M145">
            <v>559.25</v>
          </cell>
          <cell r="N145">
            <v>581.45000000000005</v>
          </cell>
          <cell r="O145">
            <v>764.87</v>
          </cell>
          <cell r="P145">
            <v>622.66</v>
          </cell>
          <cell r="Q145">
            <v>761.46</v>
          </cell>
          <cell r="R145">
            <v>971.24</v>
          </cell>
          <cell r="S145">
            <v>1698.34</v>
          </cell>
          <cell r="T145">
            <v>1105.5</v>
          </cell>
          <cell r="U145">
            <v>1304.8869999999999</v>
          </cell>
          <cell r="V145">
            <v>1631.606</v>
          </cell>
          <cell r="W145">
            <v>2516.9</v>
          </cell>
          <cell r="X145">
            <v>1543.24</v>
          </cell>
          <cell r="Y145">
            <v>1841.681</v>
          </cell>
          <cell r="Z145">
            <v>2433.5729999999999</v>
          </cell>
          <cell r="AA145">
            <v>3422.0630000000001</v>
          </cell>
          <cell r="AB145">
            <v>1833.461</v>
          </cell>
          <cell r="AC145">
            <v>2306.4690000000001</v>
          </cell>
          <cell r="AD145">
            <v>2079.4059999999999</v>
          </cell>
          <cell r="AE145">
            <v>3743.241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O145">
            <v>0</v>
          </cell>
          <cell r="AP145">
            <v>0</v>
          </cell>
          <cell r="AQ145">
            <v>0</v>
          </cell>
          <cell r="AR145">
            <v>0</v>
          </cell>
          <cell r="AS145">
            <v>0</v>
          </cell>
          <cell r="AT145">
            <v>0</v>
          </cell>
          <cell r="AU145">
            <v>0</v>
          </cell>
          <cell r="AV145">
            <v>0</v>
          </cell>
          <cell r="AW145">
            <v>0</v>
          </cell>
          <cell r="AX145">
            <v>0</v>
          </cell>
          <cell r="AY145">
            <v>0</v>
          </cell>
          <cell r="AZ145">
            <v>0</v>
          </cell>
          <cell r="BA145">
            <v>0</v>
          </cell>
          <cell r="BB145">
            <v>0</v>
          </cell>
          <cell r="BC145">
            <v>0</v>
          </cell>
          <cell r="BD145">
            <v>0</v>
          </cell>
          <cell r="BE145">
            <v>0</v>
          </cell>
          <cell r="BF145">
            <v>0</v>
          </cell>
          <cell r="BG145">
            <v>0</v>
          </cell>
          <cell r="BH145">
            <v>0</v>
          </cell>
          <cell r="BI145">
            <v>-235.15299999999999</v>
          </cell>
          <cell r="BJ145">
            <v>-165.40600000000001</v>
          </cell>
          <cell r="BK145">
            <v>-276.95499999999998</v>
          </cell>
          <cell r="BL145">
            <v>-263.58199999999999</v>
          </cell>
          <cell r="BM145">
            <v>-283.18400000000003</v>
          </cell>
          <cell r="BN145">
            <v>-326.54199999999997</v>
          </cell>
          <cell r="BO145">
            <v>-161.87700000000001</v>
          </cell>
          <cell r="BP145">
            <v>-260.83800000000002</v>
          </cell>
          <cell r="BQ145">
            <v>-533.12300000000005</v>
          </cell>
          <cell r="BR145">
            <v>-394.464</v>
          </cell>
          <cell r="BS145">
            <v>-679.30799999999999</v>
          </cell>
          <cell r="BT145">
            <v>-391.93900000000002</v>
          </cell>
          <cell r="BU145">
            <v>-497.23099999999999</v>
          </cell>
          <cell r="BV145">
            <v>-828.61599999999999</v>
          </cell>
          <cell r="BW145">
            <v>-1610.9690000000001</v>
          </cell>
          <cell r="BX145">
            <v>-746.3</v>
          </cell>
          <cell r="BY145">
            <v>-1081.7550000000001</v>
          </cell>
          <cell r="BZ145">
            <v>-1380.8820000000001</v>
          </cell>
          <cell r="CA145">
            <v>-1975.175</v>
          </cell>
          <cell r="CB145">
            <v>-1265.873</v>
          </cell>
          <cell r="CC145">
            <v>-1294.6400000000001</v>
          </cell>
          <cell r="CD145">
            <v>-1881.605</v>
          </cell>
          <cell r="CE145">
            <v>-3093.9690000000001</v>
          </cell>
          <cell r="CF145">
            <v>-1720.828</v>
          </cell>
          <cell r="CG145">
            <v>-1829.703</v>
          </cell>
          <cell r="CH145">
            <v>-1748.72</v>
          </cell>
          <cell r="CI145">
            <v>-2330.6909999999998</v>
          </cell>
          <cell r="CJ145">
            <v>0</v>
          </cell>
          <cell r="CK145">
            <v>4.3710000000000004</v>
          </cell>
          <cell r="CL145">
            <v>-66.492999999999995</v>
          </cell>
          <cell r="CM145">
            <v>93.751000000000005</v>
          </cell>
          <cell r="CN145">
            <v>31.116</v>
          </cell>
          <cell r="CO145">
            <v>37.613999999999997</v>
          </cell>
          <cell r="CP145">
            <v>67.319000000000003</v>
          </cell>
          <cell r="CQ145">
            <v>-137.34200000000001</v>
          </cell>
          <cell r="CR145">
            <v>-68.879000000000005</v>
          </cell>
          <cell r="CS145">
            <v>134.95099999999999</v>
          </cell>
          <cell r="CT145">
            <v>-13.023</v>
          </cell>
          <cell r="CU145">
            <v>118.676</v>
          </cell>
          <cell r="CV145">
            <v>-55.668999999999997</v>
          </cell>
          <cell r="CW145">
            <v>-70.549000000000007</v>
          </cell>
          <cell r="CX145">
            <v>104.57</v>
          </cell>
          <cell r="CY145">
            <v>282.70100000000002</v>
          </cell>
          <cell r="CZ145">
            <v>-90.2</v>
          </cell>
          <cell r="DA145">
            <v>103.749</v>
          </cell>
          <cell r="DB145">
            <v>132.35499999999999</v>
          </cell>
          <cell r="DC145">
            <v>18.876000000000001</v>
          </cell>
          <cell r="DD145">
            <v>99.492000000000004</v>
          </cell>
          <cell r="DE145">
            <v>-48.776000000000003</v>
          </cell>
          <cell r="DF145">
            <v>64.438000000000002</v>
          </cell>
          <cell r="DG145">
            <v>386.59300000000002</v>
          </cell>
          <cell r="DH145">
            <v>351.76</v>
          </cell>
          <cell r="DI145">
            <v>134.21600000000001</v>
          </cell>
          <cell r="DJ145">
            <v>257.14299999999997</v>
          </cell>
          <cell r="DK145">
            <v>-498.95</v>
          </cell>
          <cell r="DL145">
            <v>0</v>
          </cell>
          <cell r="DM145">
            <v>0</v>
          </cell>
          <cell r="DN145">
            <v>0</v>
          </cell>
          <cell r="DO145">
            <v>0</v>
          </cell>
          <cell r="DP145">
            <v>0</v>
          </cell>
          <cell r="DQ145">
            <v>0</v>
          </cell>
          <cell r="DR145">
            <v>0</v>
          </cell>
          <cell r="DS145">
            <v>0</v>
          </cell>
          <cell r="DT145">
            <v>0</v>
          </cell>
          <cell r="DU145">
            <v>0</v>
          </cell>
          <cell r="DV145">
            <v>0</v>
          </cell>
          <cell r="DW145">
            <v>0</v>
          </cell>
          <cell r="DX145">
            <v>0</v>
          </cell>
          <cell r="DY145">
            <v>0</v>
          </cell>
          <cell r="DZ145">
            <v>0</v>
          </cell>
          <cell r="EA145">
            <v>0</v>
          </cell>
          <cell r="EB145">
            <v>0</v>
          </cell>
          <cell r="EC145">
            <v>0</v>
          </cell>
          <cell r="ED145">
            <v>0</v>
          </cell>
          <cell r="EE145">
            <v>0</v>
          </cell>
          <cell r="EF145">
            <v>0</v>
          </cell>
          <cell r="EG145">
            <v>0</v>
          </cell>
          <cell r="EH145">
            <v>0</v>
          </cell>
          <cell r="EI145">
            <v>0</v>
          </cell>
          <cell r="EJ145">
            <v>0</v>
          </cell>
          <cell r="EK145">
            <v>0</v>
          </cell>
          <cell r="EL145">
            <v>0</v>
          </cell>
          <cell r="EM145">
            <v>0</v>
          </cell>
          <cell r="EN145">
            <v>0</v>
          </cell>
          <cell r="EO145">
            <v>-16.832999999999998</v>
          </cell>
          <cell r="EP145">
            <v>-10.744</v>
          </cell>
          <cell r="EQ145">
            <v>-20.125</v>
          </cell>
          <cell r="ER145">
            <v>-19.992999999999999</v>
          </cell>
          <cell r="ES145">
            <v>-20.163</v>
          </cell>
          <cell r="ET145">
            <v>-18.73</v>
          </cell>
          <cell r="EU145">
            <v>-18.747</v>
          </cell>
          <cell r="EV145">
            <v>-19.562999999999999</v>
          </cell>
          <cell r="EW145">
            <v>-21.361000000000001</v>
          </cell>
          <cell r="EX145">
            <v>-24.286000000000001</v>
          </cell>
          <cell r="EY145">
            <v>-30.021999999999998</v>
          </cell>
          <cell r="EZ145">
            <v>-25.515999999999998</v>
          </cell>
          <cell r="FA145">
            <v>-25.815999999999999</v>
          </cell>
          <cell r="FB145">
            <v>-29.622</v>
          </cell>
          <cell r="FC145">
            <v>-55.005000000000003</v>
          </cell>
          <cell r="FD145">
            <v>-35.200000000000003</v>
          </cell>
          <cell r="FE145">
            <v>-42.591999999999999</v>
          </cell>
          <cell r="FF145">
            <v>-43.911999999999999</v>
          </cell>
          <cell r="FG145">
            <v>-79.948999999999998</v>
          </cell>
          <cell r="FH145">
            <v>-72.774000000000001</v>
          </cell>
          <cell r="FI145">
            <v>-74.930000000000007</v>
          </cell>
          <cell r="FJ145">
            <v>-91.491</v>
          </cell>
          <cell r="FK145">
            <v>-52.720999999999997</v>
          </cell>
          <cell r="FL145">
            <v>-94.97</v>
          </cell>
          <cell r="FM145">
            <v>-105.078</v>
          </cell>
          <cell r="FN145">
            <v>-107.04900000000001</v>
          </cell>
          <cell r="FO145">
            <v>-103.38200000000001</v>
          </cell>
          <cell r="FP145">
            <v>0</v>
          </cell>
          <cell r="FQ145">
            <v>-31.015000000000001</v>
          </cell>
          <cell r="FR145">
            <v>-49.701000000000001</v>
          </cell>
          <cell r="FS145">
            <v>-56.91</v>
          </cell>
          <cell r="FT145">
            <v>-39.96</v>
          </cell>
          <cell r="FU145">
            <v>-30.933</v>
          </cell>
          <cell r="FV145">
            <v>-39.698</v>
          </cell>
          <cell r="FW145">
            <v>-88.888999999999996</v>
          </cell>
          <cell r="FX145">
            <v>-47.7</v>
          </cell>
          <cell r="FY145">
            <v>-62.326000000000001</v>
          </cell>
          <cell r="FZ145">
            <v>-61.231000000000002</v>
          </cell>
          <cell r="GA145">
            <v>-89.149000000000001</v>
          </cell>
          <cell r="GB145">
            <v>-68.483000000000004</v>
          </cell>
          <cell r="GC145">
            <v>-69.382999999999996</v>
          </cell>
          <cell r="GD145">
            <v>-91.516999999999996</v>
          </cell>
          <cell r="GE145">
            <v>-162.80099999999999</v>
          </cell>
          <cell r="GF145">
            <v>-85.5</v>
          </cell>
          <cell r="GG145">
            <v>-107.527</v>
          </cell>
          <cell r="GH145">
            <v>-117.504</v>
          </cell>
          <cell r="GI145">
            <v>-161.64400000000001</v>
          </cell>
          <cell r="GJ145">
            <v>-102.48</v>
          </cell>
          <cell r="GK145">
            <v>-172.52</v>
          </cell>
          <cell r="GL145">
            <v>-197.03899999999999</v>
          </cell>
          <cell r="GM145">
            <v>-175.31100000000001</v>
          </cell>
          <cell r="GN145">
            <v>-130.45699999999999</v>
          </cell>
          <cell r="GO145">
            <v>-199.054</v>
          </cell>
          <cell r="GP145">
            <v>-204.08099999999999</v>
          </cell>
          <cell r="GQ145">
            <v>-249.459</v>
          </cell>
          <cell r="GR145">
            <v>0</v>
          </cell>
          <cell r="GS145">
            <v>-10.6</v>
          </cell>
          <cell r="GT145">
            <v>-10.31</v>
          </cell>
          <cell r="GU145">
            <v>-13.5</v>
          </cell>
          <cell r="GV145">
            <v>-12.1</v>
          </cell>
          <cell r="GW145">
            <v>-12.08</v>
          </cell>
          <cell r="GX145">
            <v>-12.31</v>
          </cell>
          <cell r="GY145">
            <v>-14.92</v>
          </cell>
          <cell r="GZ145">
            <v>-13.38</v>
          </cell>
          <cell r="HA145">
            <v>-13.64</v>
          </cell>
          <cell r="HB145">
            <v>-14.31</v>
          </cell>
          <cell r="HC145">
            <v>-11</v>
          </cell>
          <cell r="HD145">
            <v>-13.48</v>
          </cell>
          <cell r="HE145">
            <v>-13.63</v>
          </cell>
          <cell r="HF145">
            <v>-14.03</v>
          </cell>
          <cell r="HG145">
            <v>-15.4</v>
          </cell>
          <cell r="HH145">
            <v>-14.9</v>
          </cell>
          <cell r="HI145">
            <v>-14.25</v>
          </cell>
          <cell r="HJ145">
            <v>-15.347</v>
          </cell>
          <cell r="HK145">
            <v>-15.35</v>
          </cell>
          <cell r="HL145">
            <v>-17.27</v>
          </cell>
          <cell r="HM145">
            <v>-18.34</v>
          </cell>
          <cell r="HN145">
            <v>-22.888000000000002</v>
          </cell>
          <cell r="HO145">
            <v>-38.286999999999999</v>
          </cell>
          <cell r="HP145">
            <v>-37.637999999999998</v>
          </cell>
          <cell r="HQ145">
            <v>-38.661000000000001</v>
          </cell>
          <cell r="HR145">
            <v>-39.627000000000002</v>
          </cell>
          <cell r="HS145">
            <v>-47.817999999999998</v>
          </cell>
          <cell r="HT145">
            <v>0</v>
          </cell>
          <cell r="HU145">
            <v>0</v>
          </cell>
          <cell r="HV145">
            <v>0</v>
          </cell>
          <cell r="HW145">
            <v>0</v>
          </cell>
          <cell r="HX145">
            <v>0</v>
          </cell>
          <cell r="HY145">
            <v>0</v>
          </cell>
          <cell r="HZ145">
            <v>0</v>
          </cell>
          <cell r="IA145">
            <v>0</v>
          </cell>
          <cell r="IB145">
            <v>0</v>
          </cell>
          <cell r="IC145">
            <v>0</v>
          </cell>
          <cell r="ID145">
            <v>0</v>
          </cell>
          <cell r="IE145">
            <v>0</v>
          </cell>
          <cell r="IF145">
            <v>0</v>
          </cell>
          <cell r="IG145">
            <v>0</v>
          </cell>
          <cell r="IH145">
            <v>0</v>
          </cell>
          <cell r="II145">
            <v>0</v>
          </cell>
          <cell r="IJ145">
            <v>0</v>
          </cell>
          <cell r="IK145">
            <v>0</v>
          </cell>
          <cell r="IL145">
            <v>0</v>
          </cell>
          <cell r="IM145">
            <v>0</v>
          </cell>
          <cell r="IN145">
            <v>0</v>
          </cell>
          <cell r="IO145">
            <v>0</v>
          </cell>
          <cell r="IP145">
            <v>0</v>
          </cell>
          <cell r="IQ145">
            <v>0</v>
          </cell>
          <cell r="IR145">
            <v>0</v>
          </cell>
          <cell r="IS145">
            <v>0</v>
          </cell>
          <cell r="IT145">
            <v>0</v>
          </cell>
          <cell r="IU145">
            <v>0</v>
          </cell>
        </row>
        <row r="146">
          <cell r="A146" t="str">
            <v>ESAB IN</v>
          </cell>
          <cell r="B146" t="str">
            <v>Esab India</v>
          </cell>
          <cell r="C146" t="str">
            <v>Engineering &amp; Capital Goods</v>
          </cell>
          <cell r="D146">
            <v>0</v>
          </cell>
          <cell r="E146">
            <v>0</v>
          </cell>
          <cell r="F146">
            <v>0</v>
          </cell>
          <cell r="G146">
            <v>0</v>
          </cell>
          <cell r="H146">
            <v>0</v>
          </cell>
          <cell r="I146">
            <v>0</v>
          </cell>
          <cell r="J146">
            <v>0</v>
          </cell>
          <cell r="K146">
            <v>0</v>
          </cell>
          <cell r="L146">
            <v>0</v>
          </cell>
          <cell r="M146">
            <v>0</v>
          </cell>
          <cell r="N146">
            <v>0</v>
          </cell>
          <cell r="O146">
            <v>617.6</v>
          </cell>
          <cell r="P146">
            <v>689</v>
          </cell>
          <cell r="Q146">
            <v>727.4</v>
          </cell>
          <cell r="R146">
            <v>682</v>
          </cell>
          <cell r="S146">
            <v>714.9</v>
          </cell>
          <cell r="T146">
            <v>737.5</v>
          </cell>
          <cell r="U146">
            <v>923.1</v>
          </cell>
          <cell r="V146">
            <v>897.4</v>
          </cell>
          <cell r="W146">
            <v>811.7</v>
          </cell>
          <cell r="X146">
            <v>873.1</v>
          </cell>
          <cell r="Y146">
            <v>867.2</v>
          </cell>
          <cell r="Z146">
            <v>877.5</v>
          </cell>
          <cell r="AA146">
            <v>1006.5</v>
          </cell>
          <cell r="AB146">
            <v>1144</v>
          </cell>
          <cell r="AC146">
            <v>1303</v>
          </cell>
          <cell r="AD146">
            <v>918.2</v>
          </cell>
          <cell r="AE146">
            <v>1050.5999999999999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O146">
            <v>0</v>
          </cell>
          <cell r="AP146">
            <v>0</v>
          </cell>
          <cell r="AQ146">
            <v>-76.599999999999994</v>
          </cell>
          <cell r="AR146">
            <v>-85.2</v>
          </cell>
          <cell r="AS146">
            <v>-84.7</v>
          </cell>
          <cell r="AT146">
            <v>-87.9</v>
          </cell>
          <cell r="AU146">
            <v>-85.8</v>
          </cell>
          <cell r="AV146">
            <v>-90.9</v>
          </cell>
          <cell r="AW146">
            <v>-113.4</v>
          </cell>
          <cell r="AX146">
            <v>-110.7</v>
          </cell>
          <cell r="AY146">
            <v>0</v>
          </cell>
          <cell r="AZ146">
            <v>0</v>
          </cell>
          <cell r="BA146">
            <v>0</v>
          </cell>
          <cell r="BB146">
            <v>0</v>
          </cell>
          <cell r="BC146">
            <v>0</v>
          </cell>
          <cell r="BD146">
            <v>0</v>
          </cell>
          <cell r="BE146">
            <v>-145.5</v>
          </cell>
          <cell r="BF146">
            <v>0</v>
          </cell>
          <cell r="BG146">
            <v>0</v>
          </cell>
          <cell r="BH146">
            <v>0</v>
          </cell>
          <cell r="BI146">
            <v>0</v>
          </cell>
          <cell r="BJ146">
            <v>0</v>
          </cell>
          <cell r="BK146">
            <v>0</v>
          </cell>
          <cell r="BL146">
            <v>0</v>
          </cell>
          <cell r="BM146">
            <v>0</v>
          </cell>
          <cell r="BN146">
            <v>0</v>
          </cell>
          <cell r="BO146">
            <v>0</v>
          </cell>
          <cell r="BP146">
            <v>0</v>
          </cell>
          <cell r="BQ146">
            <v>0</v>
          </cell>
          <cell r="BR146">
            <v>0</v>
          </cell>
          <cell r="BS146">
            <v>-265</v>
          </cell>
          <cell r="BT146">
            <v>-303.3</v>
          </cell>
          <cell r="BU146">
            <v>-322.5</v>
          </cell>
          <cell r="BV146">
            <v>-282.2</v>
          </cell>
          <cell r="BW146">
            <v>-283.2</v>
          </cell>
          <cell r="BX146">
            <v>-320.60000000000002</v>
          </cell>
          <cell r="BY146">
            <v>-383.5</v>
          </cell>
          <cell r="BZ146">
            <v>-396</v>
          </cell>
          <cell r="CA146">
            <v>-410</v>
          </cell>
          <cell r="CB146">
            <v>-430.6</v>
          </cell>
          <cell r="CC146">
            <v>-461.3</v>
          </cell>
          <cell r="CD146">
            <v>-450.8</v>
          </cell>
          <cell r="CE146">
            <v>-579.4</v>
          </cell>
          <cell r="CF146">
            <v>-654.4</v>
          </cell>
          <cell r="CG146">
            <v>-647.1</v>
          </cell>
          <cell r="CH146">
            <v>-405.9</v>
          </cell>
          <cell r="CI146">
            <v>-513</v>
          </cell>
          <cell r="CJ146">
            <v>0</v>
          </cell>
          <cell r="CK146">
            <v>0</v>
          </cell>
          <cell r="CL146">
            <v>0</v>
          </cell>
          <cell r="CM146">
            <v>0</v>
          </cell>
          <cell r="CN146">
            <v>0</v>
          </cell>
          <cell r="CO146">
            <v>0</v>
          </cell>
          <cell r="CP146">
            <v>0</v>
          </cell>
          <cell r="CQ146">
            <v>0</v>
          </cell>
          <cell r="CR146">
            <v>0</v>
          </cell>
          <cell r="CS146">
            <v>0</v>
          </cell>
          <cell r="CT146">
            <v>0</v>
          </cell>
          <cell r="CU146">
            <v>11.3</v>
          </cell>
          <cell r="CV146">
            <v>33.4</v>
          </cell>
          <cell r="CW146">
            <v>43.2</v>
          </cell>
          <cell r="CX146">
            <v>-32.700000000000003</v>
          </cell>
          <cell r="CY146">
            <v>-18.3</v>
          </cell>
          <cell r="CZ146">
            <v>28.2</v>
          </cell>
          <cell r="DA146">
            <v>-16.2</v>
          </cell>
          <cell r="DB146">
            <v>-15.8</v>
          </cell>
          <cell r="DC146">
            <v>0.2</v>
          </cell>
          <cell r="DD146">
            <v>13.2</v>
          </cell>
          <cell r="DE146">
            <v>18.7</v>
          </cell>
          <cell r="DF146">
            <v>11.8</v>
          </cell>
          <cell r="DG146">
            <v>-0.9</v>
          </cell>
          <cell r="DH146">
            <v>81.599999999999994</v>
          </cell>
          <cell r="DI146">
            <v>66.8</v>
          </cell>
          <cell r="DJ146">
            <v>-111.9</v>
          </cell>
          <cell r="DK146">
            <v>-16.899999999999999</v>
          </cell>
          <cell r="DL146">
            <v>0</v>
          </cell>
          <cell r="DM146">
            <v>0</v>
          </cell>
          <cell r="DN146">
            <v>0</v>
          </cell>
          <cell r="DO146">
            <v>0</v>
          </cell>
          <cell r="DP146">
            <v>0</v>
          </cell>
          <cell r="DQ146">
            <v>0</v>
          </cell>
          <cell r="DR146">
            <v>0</v>
          </cell>
          <cell r="DS146">
            <v>0</v>
          </cell>
          <cell r="DT146">
            <v>0</v>
          </cell>
          <cell r="DU146">
            <v>0</v>
          </cell>
          <cell r="DV146">
            <v>0</v>
          </cell>
          <cell r="DW146">
            <v>-41.2</v>
          </cell>
          <cell r="DX146">
            <v>-58</v>
          </cell>
          <cell r="DY146">
            <v>-73.400000000000006</v>
          </cell>
          <cell r="DZ146">
            <v>-41.1</v>
          </cell>
          <cell r="EA146">
            <v>-66.7</v>
          </cell>
          <cell r="EB146">
            <v>-68.599999999999994</v>
          </cell>
          <cell r="EC146">
            <v>-73.599999999999994</v>
          </cell>
          <cell r="ED146">
            <v>-78.5</v>
          </cell>
          <cell r="EE146">
            <v>-55.9</v>
          </cell>
          <cell r="EF146">
            <v>-81.599999999999994</v>
          </cell>
          <cell r="EG146">
            <v>-69.900000000000006</v>
          </cell>
          <cell r="EH146">
            <v>-77.099999999999994</v>
          </cell>
          <cell r="EI146">
            <v>0</v>
          </cell>
          <cell r="EJ146">
            <v>-76</v>
          </cell>
          <cell r="EK146">
            <v>-125.8</v>
          </cell>
          <cell r="EL146">
            <v>-84.5</v>
          </cell>
          <cell r="EM146">
            <v>-79.099999999999994</v>
          </cell>
          <cell r="EN146">
            <v>0</v>
          </cell>
          <cell r="EO146">
            <v>0</v>
          </cell>
          <cell r="EP146">
            <v>0</v>
          </cell>
          <cell r="EQ146">
            <v>0</v>
          </cell>
          <cell r="ER146">
            <v>0</v>
          </cell>
          <cell r="ES146">
            <v>0</v>
          </cell>
          <cell r="ET146">
            <v>0</v>
          </cell>
          <cell r="EU146">
            <v>0</v>
          </cell>
          <cell r="EV146">
            <v>0</v>
          </cell>
          <cell r="EW146">
            <v>0</v>
          </cell>
          <cell r="EX146">
            <v>0</v>
          </cell>
          <cell r="EY146">
            <v>-42.9</v>
          </cell>
          <cell r="EZ146">
            <v>-33.6</v>
          </cell>
          <cell r="FA146">
            <v>-32</v>
          </cell>
          <cell r="FB146">
            <v>-52.1</v>
          </cell>
          <cell r="FC146">
            <v>-45.3</v>
          </cell>
          <cell r="FD146">
            <v>-30.9</v>
          </cell>
          <cell r="FE146">
            <v>-43.6</v>
          </cell>
          <cell r="FF146">
            <v>-56.1</v>
          </cell>
          <cell r="FG146">
            <v>-55.7</v>
          </cell>
          <cell r="FH146">
            <v>-67</v>
          </cell>
          <cell r="FI146">
            <v>-59.8</v>
          </cell>
          <cell r="FJ146">
            <v>-70.400000000000006</v>
          </cell>
          <cell r="FK146">
            <v>-78.099999999999994</v>
          </cell>
          <cell r="FL146">
            <v>-80.8</v>
          </cell>
          <cell r="FM146">
            <v>-66.400000000000006</v>
          </cell>
          <cell r="FN146">
            <v>-94.5</v>
          </cell>
          <cell r="FO146">
            <v>-66.3</v>
          </cell>
          <cell r="FP146">
            <v>0</v>
          </cell>
          <cell r="FQ146">
            <v>0</v>
          </cell>
          <cell r="FR146">
            <v>0</v>
          </cell>
          <cell r="FS146">
            <v>0</v>
          </cell>
          <cell r="FT146">
            <v>0</v>
          </cell>
          <cell r="FU146">
            <v>0</v>
          </cell>
          <cell r="FV146">
            <v>0</v>
          </cell>
          <cell r="FW146">
            <v>0</v>
          </cell>
          <cell r="FX146">
            <v>0</v>
          </cell>
          <cell r="FY146">
            <v>0</v>
          </cell>
          <cell r="FZ146">
            <v>0</v>
          </cell>
          <cell r="GA146">
            <v>-84</v>
          </cell>
          <cell r="GB146">
            <v>-89.7</v>
          </cell>
          <cell r="GC146">
            <v>-94</v>
          </cell>
          <cell r="GD146">
            <v>-89.5</v>
          </cell>
          <cell r="GE146">
            <v>-79.599999999999994</v>
          </cell>
          <cell r="GF146">
            <v>-96.3</v>
          </cell>
          <cell r="GG146">
            <v>-89.5</v>
          </cell>
          <cell r="GH146">
            <v>-95.9</v>
          </cell>
          <cell r="GI146">
            <v>-94.5</v>
          </cell>
          <cell r="GJ146">
            <v>-90.4</v>
          </cell>
          <cell r="GK146">
            <v>-100.2</v>
          </cell>
          <cell r="GL146">
            <v>-98.6</v>
          </cell>
          <cell r="GM146">
            <v>-107.8</v>
          </cell>
          <cell r="GN146">
            <v>-133.19999999999999</v>
          </cell>
          <cell r="GO146">
            <v>-122.1</v>
          </cell>
          <cell r="GP146">
            <v>-100</v>
          </cell>
          <cell r="GQ146">
            <v>-123.1</v>
          </cell>
          <cell r="GR146">
            <v>0</v>
          </cell>
          <cell r="GS146">
            <v>0</v>
          </cell>
          <cell r="GT146">
            <v>0</v>
          </cell>
          <cell r="GU146">
            <v>0</v>
          </cell>
          <cell r="GV146">
            <v>0</v>
          </cell>
          <cell r="GW146">
            <v>0</v>
          </cell>
          <cell r="GX146">
            <v>0</v>
          </cell>
          <cell r="GY146">
            <v>0</v>
          </cell>
          <cell r="GZ146">
            <v>0</v>
          </cell>
          <cell r="HA146">
            <v>0</v>
          </cell>
          <cell r="HB146">
            <v>0</v>
          </cell>
          <cell r="HC146">
            <v>-11.4</v>
          </cell>
          <cell r="HD146">
            <v>-11.5</v>
          </cell>
          <cell r="HE146">
            <v>-11.5</v>
          </cell>
          <cell r="HF146">
            <v>-10.199999999999999</v>
          </cell>
          <cell r="HG146">
            <v>-10.7</v>
          </cell>
          <cell r="HH146">
            <v>-10.5</v>
          </cell>
          <cell r="HI146">
            <v>-12.1</v>
          </cell>
          <cell r="HJ146">
            <v>-13.8</v>
          </cell>
          <cell r="HK146">
            <v>-13.3</v>
          </cell>
          <cell r="HL146">
            <v>-13.3</v>
          </cell>
          <cell r="HM146">
            <v>-13.9</v>
          </cell>
          <cell r="HN146">
            <v>-15.6</v>
          </cell>
          <cell r="HO146">
            <v>-15.8</v>
          </cell>
          <cell r="HP146">
            <v>-16.2</v>
          </cell>
          <cell r="HQ146">
            <v>-17.3</v>
          </cell>
          <cell r="HR146">
            <v>-17.399999999999999</v>
          </cell>
          <cell r="HS146">
            <v>-17.5</v>
          </cell>
          <cell r="HT146">
            <v>0</v>
          </cell>
          <cell r="HU146">
            <v>0</v>
          </cell>
          <cell r="HV146">
            <v>0</v>
          </cell>
          <cell r="HW146">
            <v>0</v>
          </cell>
          <cell r="HX146">
            <v>0</v>
          </cell>
          <cell r="HY146">
            <v>0</v>
          </cell>
          <cell r="HZ146">
            <v>0</v>
          </cell>
          <cell r="IA146">
            <v>0</v>
          </cell>
          <cell r="IB146">
            <v>0</v>
          </cell>
          <cell r="IC146">
            <v>0</v>
          </cell>
          <cell r="ID146">
            <v>0</v>
          </cell>
          <cell r="IE146">
            <v>0</v>
          </cell>
          <cell r="IF146">
            <v>0</v>
          </cell>
          <cell r="IG146">
            <v>0</v>
          </cell>
          <cell r="IH146">
            <v>0</v>
          </cell>
          <cell r="II146">
            <v>0</v>
          </cell>
          <cell r="IJ146">
            <v>0</v>
          </cell>
          <cell r="IK146">
            <v>0</v>
          </cell>
          <cell r="IL146">
            <v>0</v>
          </cell>
          <cell r="IM146">
            <v>0</v>
          </cell>
          <cell r="IN146">
            <v>0</v>
          </cell>
          <cell r="IO146">
            <v>0</v>
          </cell>
          <cell r="IP146">
            <v>0</v>
          </cell>
          <cell r="IQ146">
            <v>0</v>
          </cell>
          <cell r="IR146">
            <v>0</v>
          </cell>
          <cell r="IS146">
            <v>0</v>
          </cell>
          <cell r="IT146">
            <v>0</v>
          </cell>
          <cell r="IU146">
            <v>0</v>
          </cell>
        </row>
        <row r="147">
          <cell r="A147" t="str">
            <v>EKCL IN</v>
          </cell>
          <cell r="B147" t="str">
            <v>Everest Kanto Cylinder Ltd</v>
          </cell>
          <cell r="C147" t="str">
            <v>Engineering &amp; Capital Goods</v>
          </cell>
          <cell r="D147">
            <v>0</v>
          </cell>
          <cell r="E147">
            <v>0</v>
          </cell>
          <cell r="F147">
            <v>0</v>
          </cell>
          <cell r="G147">
            <v>0</v>
          </cell>
          <cell r="H147">
            <v>0</v>
          </cell>
          <cell r="I147">
            <v>0</v>
          </cell>
          <cell r="J147">
            <v>0</v>
          </cell>
          <cell r="K147">
            <v>0</v>
          </cell>
          <cell r="L147">
            <v>0</v>
          </cell>
          <cell r="M147">
            <v>0</v>
          </cell>
          <cell r="N147">
            <v>0</v>
          </cell>
          <cell r="O147">
            <v>0</v>
          </cell>
          <cell r="P147">
            <v>402.6</v>
          </cell>
          <cell r="Q147">
            <v>573.91300000000001</v>
          </cell>
          <cell r="R147">
            <v>576.90800000000002</v>
          </cell>
          <cell r="S147">
            <v>801.5</v>
          </cell>
          <cell r="T147">
            <v>795.67</v>
          </cell>
          <cell r="U147">
            <v>1001.08</v>
          </cell>
          <cell r="V147">
            <v>1117.7940000000001</v>
          </cell>
          <cell r="W147">
            <v>1336</v>
          </cell>
          <cell r="X147">
            <v>1113.0999999999999</v>
          </cell>
          <cell r="Y147">
            <v>1277.4000000000001</v>
          </cell>
          <cell r="Z147">
            <v>1255.4000000000001</v>
          </cell>
          <cell r="AA147">
            <v>1641.5130000000004</v>
          </cell>
          <cell r="AB147">
            <v>1891.5</v>
          </cell>
          <cell r="AC147">
            <v>2209.6999999999998</v>
          </cell>
          <cell r="AD147">
            <v>2503</v>
          </cell>
          <cell r="AE147">
            <v>2004.8000000000002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O147">
            <v>0</v>
          </cell>
          <cell r="AP147">
            <v>0</v>
          </cell>
          <cell r="AQ147">
            <v>0</v>
          </cell>
          <cell r="AR147">
            <v>0</v>
          </cell>
          <cell r="AS147">
            <v>0</v>
          </cell>
          <cell r="AT147">
            <v>0</v>
          </cell>
          <cell r="AU147">
            <v>0</v>
          </cell>
          <cell r="AV147">
            <v>0</v>
          </cell>
          <cell r="AW147">
            <v>0</v>
          </cell>
          <cell r="AX147">
            <v>0</v>
          </cell>
          <cell r="AY147">
            <v>0</v>
          </cell>
          <cell r="AZ147">
            <v>0</v>
          </cell>
          <cell r="BA147">
            <v>0</v>
          </cell>
          <cell r="BB147">
            <v>0</v>
          </cell>
          <cell r="BC147">
            <v>0</v>
          </cell>
          <cell r="BD147">
            <v>0</v>
          </cell>
          <cell r="BE147">
            <v>0</v>
          </cell>
          <cell r="BF147">
            <v>0</v>
          </cell>
          <cell r="BG147">
            <v>0</v>
          </cell>
          <cell r="BH147">
            <v>0</v>
          </cell>
          <cell r="BI147">
            <v>0</v>
          </cell>
          <cell r="BJ147">
            <v>0</v>
          </cell>
          <cell r="BK147">
            <v>0</v>
          </cell>
          <cell r="BL147">
            <v>0</v>
          </cell>
          <cell r="BM147">
            <v>0</v>
          </cell>
          <cell r="BN147">
            <v>0</v>
          </cell>
          <cell r="BO147">
            <v>0</v>
          </cell>
          <cell r="BP147">
            <v>0</v>
          </cell>
          <cell r="BQ147">
            <v>0</v>
          </cell>
          <cell r="BR147">
            <v>0</v>
          </cell>
          <cell r="BS147">
            <v>0</v>
          </cell>
          <cell r="BT147">
            <v>-251.4</v>
          </cell>
          <cell r="BU147">
            <v>-300.09500000000003</v>
          </cell>
          <cell r="BV147">
            <v>-289.76499999999999</v>
          </cell>
          <cell r="BW147">
            <v>-464.5</v>
          </cell>
          <cell r="BX147">
            <v>-542.74800000000005</v>
          </cell>
          <cell r="BY147">
            <v>-620.39700000000005</v>
          </cell>
          <cell r="BZ147">
            <v>-874.31200000000001</v>
          </cell>
          <cell r="CA147">
            <v>-643.9</v>
          </cell>
          <cell r="CB147">
            <v>-607.6</v>
          </cell>
          <cell r="CC147">
            <v>-587.79999999999995</v>
          </cell>
          <cell r="CD147">
            <v>-876.5</v>
          </cell>
          <cell r="CE147">
            <v>-720.69999999999993</v>
          </cell>
          <cell r="CF147">
            <v>-848.7</v>
          </cell>
          <cell r="CG147">
            <v>-1205.7</v>
          </cell>
          <cell r="CH147">
            <v>-1282.2</v>
          </cell>
          <cell r="CI147">
            <v>-1492.4000000000003</v>
          </cell>
          <cell r="CJ147">
            <v>0</v>
          </cell>
          <cell r="CK147">
            <v>0</v>
          </cell>
          <cell r="CL147">
            <v>0</v>
          </cell>
          <cell r="CM147">
            <v>0</v>
          </cell>
          <cell r="CN147">
            <v>0</v>
          </cell>
          <cell r="CO147">
            <v>0</v>
          </cell>
          <cell r="CP147">
            <v>0</v>
          </cell>
          <cell r="CQ147">
            <v>0</v>
          </cell>
          <cell r="CR147">
            <v>0</v>
          </cell>
          <cell r="CS147">
            <v>0</v>
          </cell>
          <cell r="CT147">
            <v>0</v>
          </cell>
          <cell r="CU147">
            <v>0</v>
          </cell>
          <cell r="CV147">
            <v>38.1</v>
          </cell>
          <cell r="CW147">
            <v>-8.6379999999999999</v>
          </cell>
          <cell r="CX147">
            <v>-5.3710000000000004</v>
          </cell>
          <cell r="CY147">
            <v>-23.5</v>
          </cell>
          <cell r="CZ147">
            <v>132.97900000000001</v>
          </cell>
          <cell r="DA147">
            <v>46.280999999999999</v>
          </cell>
          <cell r="DB147">
            <v>259.61</v>
          </cell>
          <cell r="DC147">
            <v>-102.5</v>
          </cell>
          <cell r="DD147">
            <v>-8.5</v>
          </cell>
          <cell r="DE147">
            <v>-38.4</v>
          </cell>
          <cell r="DF147">
            <v>308</v>
          </cell>
          <cell r="DG147">
            <v>-186.29999999999998</v>
          </cell>
          <cell r="DH147">
            <v>11.8</v>
          </cell>
          <cell r="DI147">
            <v>305.39999999999998</v>
          </cell>
          <cell r="DJ147">
            <v>195.5</v>
          </cell>
          <cell r="DK147">
            <v>403.09999999999997</v>
          </cell>
          <cell r="DL147">
            <v>0</v>
          </cell>
          <cell r="DM147">
            <v>0</v>
          </cell>
          <cell r="DN147">
            <v>0</v>
          </cell>
          <cell r="DO147">
            <v>0</v>
          </cell>
          <cell r="DP147">
            <v>0</v>
          </cell>
          <cell r="DQ147">
            <v>0</v>
          </cell>
          <cell r="DR147">
            <v>0</v>
          </cell>
          <cell r="DS147">
            <v>0</v>
          </cell>
          <cell r="DT147">
            <v>0</v>
          </cell>
          <cell r="DU147">
            <v>0</v>
          </cell>
          <cell r="DV147">
            <v>0</v>
          </cell>
          <cell r="DW147">
            <v>0</v>
          </cell>
          <cell r="DX147">
            <v>0</v>
          </cell>
          <cell r="DY147">
            <v>0</v>
          </cell>
          <cell r="DZ147">
            <v>0</v>
          </cell>
          <cell r="EA147">
            <v>0</v>
          </cell>
          <cell r="EB147">
            <v>0</v>
          </cell>
          <cell r="EC147">
            <v>0</v>
          </cell>
          <cell r="ED147">
            <v>0</v>
          </cell>
          <cell r="EE147">
            <v>0</v>
          </cell>
          <cell r="EF147">
            <v>0</v>
          </cell>
          <cell r="EG147">
            <v>0</v>
          </cell>
          <cell r="EH147">
            <v>0</v>
          </cell>
          <cell r="EI147">
            <v>0</v>
          </cell>
          <cell r="EJ147">
            <v>0</v>
          </cell>
          <cell r="EK147">
            <v>0</v>
          </cell>
          <cell r="EL147">
            <v>0</v>
          </cell>
          <cell r="EM147">
            <v>0</v>
          </cell>
          <cell r="EN147">
            <v>0</v>
          </cell>
          <cell r="EO147">
            <v>0</v>
          </cell>
          <cell r="EP147">
            <v>0</v>
          </cell>
          <cell r="EQ147">
            <v>0</v>
          </cell>
          <cell r="ER147">
            <v>0</v>
          </cell>
          <cell r="ES147">
            <v>0</v>
          </cell>
          <cell r="ET147">
            <v>0</v>
          </cell>
          <cell r="EU147">
            <v>0</v>
          </cell>
          <cell r="EV147">
            <v>0</v>
          </cell>
          <cell r="EW147">
            <v>0</v>
          </cell>
          <cell r="EX147">
            <v>0</v>
          </cell>
          <cell r="EY147">
            <v>0</v>
          </cell>
          <cell r="EZ147">
            <v>-17.5</v>
          </cell>
          <cell r="FA147">
            <v>-18.91</v>
          </cell>
          <cell r="FB147">
            <v>-21.023</v>
          </cell>
          <cell r="FC147">
            <v>-31.9</v>
          </cell>
          <cell r="FD147">
            <v>-29.06</v>
          </cell>
          <cell r="FE147">
            <v>-33.872999999999998</v>
          </cell>
          <cell r="FF147">
            <v>-37.125999999999998</v>
          </cell>
          <cell r="FG147">
            <v>-44.1</v>
          </cell>
          <cell r="FH147">
            <v>-46</v>
          </cell>
          <cell r="FI147">
            <v>-50.7</v>
          </cell>
          <cell r="FJ147">
            <v>-57.9</v>
          </cell>
          <cell r="FK147">
            <v>-62.2</v>
          </cell>
          <cell r="FL147">
            <v>-138.5</v>
          </cell>
          <cell r="FM147">
            <v>-170.2</v>
          </cell>
          <cell r="FN147">
            <v>-207</v>
          </cell>
          <cell r="FO147">
            <v>-145.30000000000001</v>
          </cell>
          <cell r="FP147">
            <v>0</v>
          </cell>
          <cell r="FQ147">
            <v>0</v>
          </cell>
          <cell r="FR147">
            <v>0</v>
          </cell>
          <cell r="FS147">
            <v>0</v>
          </cell>
          <cell r="FT147">
            <v>0</v>
          </cell>
          <cell r="FU147">
            <v>0</v>
          </cell>
          <cell r="FV147">
            <v>0</v>
          </cell>
          <cell r="FW147">
            <v>0</v>
          </cell>
          <cell r="FX147">
            <v>0</v>
          </cell>
          <cell r="FY147">
            <v>0</v>
          </cell>
          <cell r="FZ147">
            <v>0</v>
          </cell>
          <cell r="GA147">
            <v>0</v>
          </cell>
          <cell r="GB147">
            <v>-69.599999999999994</v>
          </cell>
          <cell r="GC147">
            <v>-82.484999999999999</v>
          </cell>
          <cell r="GD147">
            <v>-100.72</v>
          </cell>
          <cell r="GE147">
            <v>-124.1</v>
          </cell>
          <cell r="GF147">
            <v>-137.00700000000001</v>
          </cell>
          <cell r="GG147">
            <v>-128.98699999999999</v>
          </cell>
          <cell r="GH147">
            <v>-147.77000000000001</v>
          </cell>
          <cell r="GI147">
            <v>-202.8</v>
          </cell>
          <cell r="GJ147">
            <v>-142.4</v>
          </cell>
          <cell r="GK147">
            <v>-203.89999999999998</v>
          </cell>
          <cell r="GL147">
            <v>-169.7</v>
          </cell>
          <cell r="GM147">
            <v>-310.10000000000014</v>
          </cell>
          <cell r="GN147">
            <v>-305.89999999999998</v>
          </cell>
          <cell r="GO147">
            <v>-437.2</v>
          </cell>
          <cell r="GP147">
            <v>-493</v>
          </cell>
          <cell r="GQ147">
            <v>-282.60000000000002</v>
          </cell>
          <cell r="GR147">
            <v>0</v>
          </cell>
          <cell r="GS147">
            <v>0</v>
          </cell>
          <cell r="GT147">
            <v>0</v>
          </cell>
          <cell r="GU147">
            <v>0</v>
          </cell>
          <cell r="GV147">
            <v>0</v>
          </cell>
          <cell r="GW147">
            <v>0</v>
          </cell>
          <cell r="GX147">
            <v>0</v>
          </cell>
          <cell r="GY147">
            <v>0</v>
          </cell>
          <cell r="GZ147">
            <v>0</v>
          </cell>
          <cell r="HA147">
            <v>0</v>
          </cell>
          <cell r="HB147">
            <v>0</v>
          </cell>
          <cell r="HC147">
            <v>0</v>
          </cell>
          <cell r="HD147">
            <v>-17.899999999999999</v>
          </cell>
          <cell r="HE147">
            <v>-18.433</v>
          </cell>
          <cell r="HF147">
            <v>-19.062999999999999</v>
          </cell>
          <cell r="HG147">
            <v>-42.2</v>
          </cell>
          <cell r="HH147">
            <v>-42.16</v>
          </cell>
          <cell r="HI147">
            <v>-44.12</v>
          </cell>
          <cell r="HJ147">
            <v>-48.284999999999997</v>
          </cell>
          <cell r="HK147">
            <v>-43.2</v>
          </cell>
          <cell r="HL147">
            <v>-43</v>
          </cell>
          <cell r="HM147">
            <v>-49.2</v>
          </cell>
          <cell r="HN147">
            <v>-83.4</v>
          </cell>
          <cell r="HO147">
            <v>-39.299999999999997</v>
          </cell>
          <cell r="HP147">
            <v>-120.5</v>
          </cell>
          <cell r="HQ147">
            <v>-156.1</v>
          </cell>
          <cell r="HR147">
            <v>-211.5</v>
          </cell>
          <cell r="HS147">
            <v>-204.69999999999993</v>
          </cell>
          <cell r="HT147">
            <v>0</v>
          </cell>
          <cell r="HU147">
            <v>0</v>
          </cell>
          <cell r="HV147">
            <v>0</v>
          </cell>
          <cell r="HW147">
            <v>0</v>
          </cell>
          <cell r="HX147">
            <v>0</v>
          </cell>
          <cell r="HY147">
            <v>0</v>
          </cell>
          <cell r="HZ147">
            <v>0</v>
          </cell>
          <cell r="IA147">
            <v>0</v>
          </cell>
          <cell r="IB147">
            <v>0</v>
          </cell>
          <cell r="IC147">
            <v>0</v>
          </cell>
          <cell r="ID147">
            <v>0</v>
          </cell>
          <cell r="IE147">
            <v>0</v>
          </cell>
          <cell r="IF147">
            <v>0</v>
          </cell>
          <cell r="IG147">
            <v>0</v>
          </cell>
          <cell r="IH147">
            <v>0</v>
          </cell>
          <cell r="II147">
            <v>0</v>
          </cell>
          <cell r="IJ147">
            <v>0</v>
          </cell>
          <cell r="IK147">
            <v>0</v>
          </cell>
          <cell r="IL147">
            <v>0</v>
          </cell>
          <cell r="IM147">
            <v>0</v>
          </cell>
          <cell r="IN147">
            <v>0</v>
          </cell>
          <cell r="IO147">
            <v>0</v>
          </cell>
          <cell r="IP147">
            <v>0</v>
          </cell>
          <cell r="IQ147">
            <v>0</v>
          </cell>
          <cell r="IR147">
            <v>0</v>
          </cell>
          <cell r="IS147">
            <v>0</v>
          </cell>
          <cell r="IT147">
            <v>0</v>
          </cell>
          <cell r="IU147">
            <v>0</v>
          </cell>
        </row>
        <row r="148">
          <cell r="A148" t="str">
            <v>FDLC IN</v>
          </cell>
          <cell r="B148" t="str">
            <v>Fedders Lloyd Corp</v>
          </cell>
          <cell r="C148" t="str">
            <v>Engineering &amp; Capital Goods</v>
          </cell>
          <cell r="D148">
            <v>0</v>
          </cell>
          <cell r="E148">
            <v>0</v>
          </cell>
          <cell r="F148">
            <v>0</v>
          </cell>
          <cell r="G148">
            <v>461.3</v>
          </cell>
          <cell r="H148">
            <v>530.08000000000004</v>
          </cell>
          <cell r="I148">
            <v>490.73</v>
          </cell>
          <cell r="J148">
            <v>495.9</v>
          </cell>
          <cell r="K148">
            <v>524.66</v>
          </cell>
          <cell r="L148">
            <v>563.41999999999996</v>
          </cell>
          <cell r="M148">
            <v>560.05999999999995</v>
          </cell>
          <cell r="N148">
            <v>593.91</v>
          </cell>
          <cell r="O148">
            <v>621.98</v>
          </cell>
          <cell r="P148">
            <v>643.21</v>
          </cell>
          <cell r="Q148">
            <v>639.33000000000004</v>
          </cell>
          <cell r="R148">
            <v>668.02</v>
          </cell>
          <cell r="S148">
            <v>709.3</v>
          </cell>
          <cell r="T148">
            <v>783.01</v>
          </cell>
          <cell r="U148">
            <v>733.95</v>
          </cell>
          <cell r="V148">
            <v>825.13</v>
          </cell>
          <cell r="W148">
            <v>878.63</v>
          </cell>
          <cell r="X148">
            <v>1109.3</v>
          </cell>
          <cell r="Y148">
            <v>1140.04</v>
          </cell>
          <cell r="Z148">
            <v>1246.451</v>
          </cell>
          <cell r="AA148">
            <v>919.55</v>
          </cell>
          <cell r="AB148">
            <v>1157.32</v>
          </cell>
          <cell r="AC148">
            <v>1021.2</v>
          </cell>
          <cell r="AD148">
            <v>704.7</v>
          </cell>
          <cell r="AE148">
            <v>1124.1490000000001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O148">
            <v>0</v>
          </cell>
          <cell r="AP148">
            <v>0</v>
          </cell>
          <cell r="AQ148">
            <v>0</v>
          </cell>
          <cell r="AR148">
            <v>0</v>
          </cell>
          <cell r="AS148">
            <v>0</v>
          </cell>
          <cell r="AT148">
            <v>0</v>
          </cell>
          <cell r="AU148">
            <v>0</v>
          </cell>
          <cell r="AV148">
            <v>0</v>
          </cell>
          <cell r="AW148">
            <v>0</v>
          </cell>
          <cell r="AX148">
            <v>0</v>
          </cell>
          <cell r="AY148">
            <v>0</v>
          </cell>
          <cell r="AZ148">
            <v>0</v>
          </cell>
          <cell r="BA148">
            <v>0</v>
          </cell>
          <cell r="BB148">
            <v>0</v>
          </cell>
          <cell r="BC148">
            <v>0</v>
          </cell>
          <cell r="BD148">
            <v>0</v>
          </cell>
          <cell r="BE148">
            <v>0</v>
          </cell>
          <cell r="BF148">
            <v>0</v>
          </cell>
          <cell r="BG148">
            <v>0</v>
          </cell>
          <cell r="BH148">
            <v>0</v>
          </cell>
          <cell r="BI148">
            <v>0</v>
          </cell>
          <cell r="BJ148">
            <v>0</v>
          </cell>
          <cell r="BK148">
            <v>-387.55399999999997</v>
          </cell>
          <cell r="BL148">
            <v>-436.32100000000003</v>
          </cell>
          <cell r="BM148">
            <v>-411.09699999999998</v>
          </cell>
          <cell r="BN148">
            <v>-411.92200000000003</v>
          </cell>
          <cell r="BO148">
            <v>-449.78100000000001</v>
          </cell>
          <cell r="BP148">
            <v>-483.57499999999999</v>
          </cell>
          <cell r="BQ148">
            <v>-473.01600000000002</v>
          </cell>
          <cell r="BR148">
            <v>-512.14400000000001</v>
          </cell>
          <cell r="BS148">
            <v>-533.53399999999999</v>
          </cell>
          <cell r="BT148">
            <v>-551.67700000000002</v>
          </cell>
          <cell r="BU148">
            <v>-553.41800000000001</v>
          </cell>
          <cell r="BV148">
            <v>-578.23800000000006</v>
          </cell>
          <cell r="BW148">
            <v>-619.47400000000005</v>
          </cell>
          <cell r="BX148">
            <v>-677.68299999999999</v>
          </cell>
          <cell r="BY148">
            <v>-626.98299999999995</v>
          </cell>
          <cell r="BZ148">
            <v>-705.01499999999999</v>
          </cell>
          <cell r="CA148">
            <v>-742.42</v>
          </cell>
          <cell r="CB148">
            <v>-843.06299999999999</v>
          </cell>
          <cell r="CC148">
            <v>-941.36</v>
          </cell>
          <cell r="CD148">
            <v>-1069.309</v>
          </cell>
          <cell r="CE148">
            <v>-820.1</v>
          </cell>
          <cell r="CF148">
            <v>-1101.92</v>
          </cell>
          <cell r="CG148">
            <v>-904.1</v>
          </cell>
          <cell r="CH148">
            <v>-582.1</v>
          </cell>
          <cell r="CI148">
            <v>-945.31200000000001</v>
          </cell>
          <cell r="CJ148">
            <v>0</v>
          </cell>
          <cell r="CK148">
            <v>0</v>
          </cell>
          <cell r="CL148">
            <v>0</v>
          </cell>
          <cell r="CM148">
            <v>5.0970000000000004</v>
          </cell>
          <cell r="CN148">
            <v>8.2970000000000006</v>
          </cell>
          <cell r="CO148">
            <v>1.756</v>
          </cell>
          <cell r="CP148">
            <v>-1.974</v>
          </cell>
          <cell r="CQ148">
            <v>2.746</v>
          </cell>
          <cell r="CR148">
            <v>-11.11</v>
          </cell>
          <cell r="CS148">
            <v>-3.7250000000000001</v>
          </cell>
          <cell r="CT148">
            <v>-2.65</v>
          </cell>
          <cell r="CU148">
            <v>-3.03</v>
          </cell>
          <cell r="CV148">
            <v>-4.4880000000000004</v>
          </cell>
          <cell r="CW148">
            <v>-7.3</v>
          </cell>
          <cell r="CX148">
            <v>-3.58</v>
          </cell>
          <cell r="CY148">
            <v>12.5</v>
          </cell>
          <cell r="CZ148">
            <v>4.03</v>
          </cell>
          <cell r="DA148">
            <v>-4.7450000000000001</v>
          </cell>
          <cell r="DB148">
            <v>-4.7300000000000004</v>
          </cell>
          <cell r="DC148">
            <v>-7.8</v>
          </cell>
          <cell r="DD148">
            <v>-81.03</v>
          </cell>
          <cell r="DE148">
            <v>-43.07</v>
          </cell>
          <cell r="DF148">
            <v>-23.51</v>
          </cell>
          <cell r="DG148">
            <v>17.600000000000001</v>
          </cell>
          <cell r="DH148">
            <v>80.92</v>
          </cell>
          <cell r="DI148">
            <v>-21.1</v>
          </cell>
          <cell r="DJ148">
            <v>15.8</v>
          </cell>
          <cell r="DK148">
            <v>9.7650000000000006</v>
          </cell>
          <cell r="DL148">
            <v>0</v>
          </cell>
          <cell r="DM148">
            <v>0</v>
          </cell>
          <cell r="DN148">
            <v>0</v>
          </cell>
          <cell r="DO148">
            <v>0</v>
          </cell>
          <cell r="DP148">
            <v>0</v>
          </cell>
          <cell r="DQ148">
            <v>0</v>
          </cell>
          <cell r="DR148">
            <v>0</v>
          </cell>
          <cell r="DS148">
            <v>0</v>
          </cell>
          <cell r="DT148">
            <v>0</v>
          </cell>
          <cell r="DU148">
            <v>0</v>
          </cell>
          <cell r="DV148">
            <v>0</v>
          </cell>
          <cell r="DW148">
            <v>0</v>
          </cell>
          <cell r="DX148">
            <v>0</v>
          </cell>
          <cell r="DY148">
            <v>0</v>
          </cell>
          <cell r="DZ148">
            <v>0</v>
          </cell>
          <cell r="EA148">
            <v>0</v>
          </cell>
          <cell r="EB148">
            <v>0</v>
          </cell>
          <cell r="EC148">
            <v>0</v>
          </cell>
          <cell r="ED148">
            <v>0</v>
          </cell>
          <cell r="EE148">
            <v>0</v>
          </cell>
          <cell r="EF148">
            <v>0</v>
          </cell>
          <cell r="EG148">
            <v>0</v>
          </cell>
          <cell r="EH148">
            <v>0</v>
          </cell>
          <cell r="EI148">
            <v>0</v>
          </cell>
          <cell r="EJ148">
            <v>0</v>
          </cell>
          <cell r="EK148">
            <v>0</v>
          </cell>
          <cell r="EL148">
            <v>0</v>
          </cell>
          <cell r="EM148">
            <v>0</v>
          </cell>
          <cell r="EN148">
            <v>0</v>
          </cell>
          <cell r="EO148">
            <v>0</v>
          </cell>
          <cell r="EP148">
            <v>0</v>
          </cell>
          <cell r="EQ148">
            <v>-13.564</v>
          </cell>
          <cell r="ER148">
            <v>-13.284000000000001</v>
          </cell>
          <cell r="ES148">
            <v>-16.172999999999998</v>
          </cell>
          <cell r="ET148">
            <v>-16.384</v>
          </cell>
          <cell r="EU148">
            <v>-11.981</v>
          </cell>
          <cell r="EV148">
            <v>-10.156000000000001</v>
          </cell>
          <cell r="EW148">
            <v>-15.324999999999999</v>
          </cell>
          <cell r="EX148">
            <v>-14.56</v>
          </cell>
          <cell r="EY148">
            <v>-11.205</v>
          </cell>
          <cell r="EZ148">
            <v>-10.305</v>
          </cell>
          <cell r="FA148">
            <v>-10.56</v>
          </cell>
          <cell r="FB148">
            <v>-10.6</v>
          </cell>
          <cell r="FC148">
            <v>-12.7</v>
          </cell>
          <cell r="FD148">
            <v>-13.036</v>
          </cell>
          <cell r="FE148">
            <v>-12.52</v>
          </cell>
          <cell r="FF148">
            <v>-12.63</v>
          </cell>
          <cell r="FG148">
            <v>-13.23</v>
          </cell>
          <cell r="FH148">
            <v>-24.57</v>
          </cell>
          <cell r="FI148">
            <v>-23.54</v>
          </cell>
          <cell r="FJ148">
            <v>-24.2</v>
          </cell>
          <cell r="FK148">
            <v>-18.61</v>
          </cell>
          <cell r="FL148">
            <v>-19.23</v>
          </cell>
          <cell r="FM148">
            <v>-18.8</v>
          </cell>
          <cell r="FN148">
            <v>-27.3</v>
          </cell>
          <cell r="FO148">
            <v>-35.253999999999998</v>
          </cell>
          <cell r="FP148">
            <v>0</v>
          </cell>
          <cell r="FQ148">
            <v>0</v>
          </cell>
          <cell r="FR148">
            <v>0</v>
          </cell>
          <cell r="FS148">
            <v>-38.537999999999997</v>
          </cell>
          <cell r="FT148">
            <v>-35.265000000000001</v>
          </cell>
          <cell r="FU148">
            <v>-39.841999999999999</v>
          </cell>
          <cell r="FV148">
            <v>-40.584000000000003</v>
          </cell>
          <cell r="FW148">
            <v>-39.567999999999998</v>
          </cell>
          <cell r="FX148">
            <v>-35.784999999999997</v>
          </cell>
          <cell r="FY148">
            <v>-43.78</v>
          </cell>
          <cell r="FZ148">
            <v>-32.5</v>
          </cell>
          <cell r="GA148">
            <v>-31.07</v>
          </cell>
          <cell r="GB148">
            <v>-30.81</v>
          </cell>
          <cell r="GC148">
            <v>-32.585000000000001</v>
          </cell>
          <cell r="GD148">
            <v>-34.033999999999999</v>
          </cell>
          <cell r="GE148">
            <v>-36.5</v>
          </cell>
          <cell r="GF148">
            <v>-38.244999999999997</v>
          </cell>
          <cell r="GG148">
            <v>-35</v>
          </cell>
          <cell r="GH148">
            <v>-35.5</v>
          </cell>
          <cell r="GI148">
            <v>-37</v>
          </cell>
          <cell r="GJ148">
            <v>-65.03</v>
          </cell>
          <cell r="GK148">
            <v>-41.06</v>
          </cell>
          <cell r="GL148">
            <v>-38.61</v>
          </cell>
          <cell r="GM148">
            <v>-25.4</v>
          </cell>
          <cell r="GN148">
            <v>-29.78</v>
          </cell>
          <cell r="GO148">
            <v>-17.600000000000001</v>
          </cell>
          <cell r="GP148">
            <v>-53.3</v>
          </cell>
          <cell r="GQ148">
            <v>-86.554000000000002</v>
          </cell>
          <cell r="GR148">
            <v>0</v>
          </cell>
          <cell r="GS148">
            <v>0</v>
          </cell>
          <cell r="GT148">
            <v>0</v>
          </cell>
          <cell r="GU148">
            <v>-7.41</v>
          </cell>
          <cell r="GV148">
            <v>-3.56</v>
          </cell>
          <cell r="GW148">
            <v>-6.04</v>
          </cell>
          <cell r="GX148">
            <v>-6.36</v>
          </cell>
          <cell r="GY148">
            <v>-6.16</v>
          </cell>
          <cell r="GZ148">
            <v>-4.12</v>
          </cell>
          <cell r="HA148">
            <v>-5.97</v>
          </cell>
          <cell r="HB148">
            <v>-5.97</v>
          </cell>
          <cell r="HC148">
            <v>-5.97</v>
          </cell>
          <cell r="HD148">
            <v>-7.53</v>
          </cell>
          <cell r="HE148">
            <v>-6.85</v>
          </cell>
          <cell r="HF148">
            <v>-6.86</v>
          </cell>
          <cell r="HG148">
            <v>-6.85</v>
          </cell>
          <cell r="HH148">
            <v>-6.85</v>
          </cell>
          <cell r="HI148">
            <v>-6.97</v>
          </cell>
          <cell r="HJ148">
            <v>-7.55</v>
          </cell>
          <cell r="HK148">
            <v>-7.85</v>
          </cell>
          <cell r="HL148">
            <v>-8.0399999999999991</v>
          </cell>
          <cell r="HM148">
            <v>-8.11</v>
          </cell>
          <cell r="HN148">
            <v>-8.2780000000000005</v>
          </cell>
          <cell r="HO148">
            <v>-8.42</v>
          </cell>
          <cell r="HP148">
            <v>-8.8000000000000007</v>
          </cell>
          <cell r="HQ148">
            <v>-10.4</v>
          </cell>
          <cell r="HR148">
            <v>-10.8</v>
          </cell>
          <cell r="HS148">
            <v>-10.9</v>
          </cell>
          <cell r="HT148">
            <v>0</v>
          </cell>
          <cell r="HU148">
            <v>0</v>
          </cell>
          <cell r="HV148">
            <v>0</v>
          </cell>
          <cell r="HW148">
            <v>0</v>
          </cell>
          <cell r="HX148">
            <v>0</v>
          </cell>
          <cell r="HY148">
            <v>0</v>
          </cell>
          <cell r="HZ148">
            <v>0</v>
          </cell>
          <cell r="IA148">
            <v>0</v>
          </cell>
          <cell r="IB148">
            <v>0</v>
          </cell>
          <cell r="IC148">
            <v>0</v>
          </cell>
          <cell r="ID148">
            <v>0</v>
          </cell>
          <cell r="IE148">
            <v>0</v>
          </cell>
          <cell r="IF148">
            <v>0</v>
          </cell>
          <cell r="IG148">
            <v>0</v>
          </cell>
          <cell r="IH148">
            <v>0</v>
          </cell>
          <cell r="II148">
            <v>0</v>
          </cell>
          <cell r="IJ148">
            <v>0</v>
          </cell>
          <cell r="IK148">
            <v>0</v>
          </cell>
          <cell r="IL148">
            <v>0</v>
          </cell>
          <cell r="IM148">
            <v>0</v>
          </cell>
          <cell r="IN148">
            <v>0</v>
          </cell>
          <cell r="IO148">
            <v>0</v>
          </cell>
          <cell r="IP148">
            <v>0</v>
          </cell>
          <cell r="IQ148">
            <v>0</v>
          </cell>
          <cell r="IR148">
            <v>0</v>
          </cell>
          <cell r="IS148">
            <v>0</v>
          </cell>
          <cell r="IT148">
            <v>0</v>
          </cell>
          <cell r="IU148">
            <v>0</v>
          </cell>
        </row>
        <row r="149">
          <cell r="A149" t="str">
            <v>FNXC IN</v>
          </cell>
          <cell r="B149" t="str">
            <v>Finolex Cables Ltd</v>
          </cell>
          <cell r="C149" t="str">
            <v>Engineering &amp; Capital Goods</v>
          </cell>
          <cell r="D149">
            <v>0</v>
          </cell>
          <cell r="E149">
            <v>0</v>
          </cell>
          <cell r="F149">
            <v>0</v>
          </cell>
          <cell r="G149">
            <v>0</v>
          </cell>
          <cell r="H149">
            <v>1275</v>
          </cell>
          <cell r="I149">
            <v>1199.2</v>
          </cell>
          <cell r="J149">
            <v>1195.7</v>
          </cell>
          <cell r="K149">
            <v>1511.6</v>
          </cell>
          <cell r="L149">
            <v>1516.8</v>
          </cell>
          <cell r="M149">
            <v>1832.5</v>
          </cell>
          <cell r="N149">
            <v>1584</v>
          </cell>
          <cell r="O149">
            <v>1600.5</v>
          </cell>
          <cell r="P149">
            <v>1430.8</v>
          </cell>
          <cell r="Q149">
            <v>1674.6</v>
          </cell>
          <cell r="R149">
            <v>2497.1</v>
          </cell>
          <cell r="S149">
            <v>2551.4</v>
          </cell>
          <cell r="T149">
            <v>2440.5</v>
          </cell>
          <cell r="U149">
            <v>3160</v>
          </cell>
          <cell r="V149">
            <v>2901.7</v>
          </cell>
          <cell r="W149">
            <v>3357.4</v>
          </cell>
          <cell r="X149">
            <v>3472.9</v>
          </cell>
          <cell r="Y149">
            <v>3848.2</v>
          </cell>
          <cell r="Z149">
            <v>3750.9</v>
          </cell>
          <cell r="AA149">
            <v>4857</v>
          </cell>
          <cell r="AB149">
            <v>4018.1</v>
          </cell>
          <cell r="AC149">
            <v>3742.1</v>
          </cell>
          <cell r="AD149">
            <v>2384.4</v>
          </cell>
          <cell r="AE149">
            <v>3270.5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-161.30000000000001</v>
          </cell>
          <cell r="AK149">
            <v>-145.5</v>
          </cell>
          <cell r="AL149">
            <v>-166.9</v>
          </cell>
          <cell r="AM149">
            <v>-202.2</v>
          </cell>
          <cell r="AN149">
            <v>-184.5</v>
          </cell>
          <cell r="AO149">
            <v>-238.9</v>
          </cell>
          <cell r="AP149">
            <v>-203.6</v>
          </cell>
          <cell r="AQ149">
            <v>-199.2</v>
          </cell>
          <cell r="AR149">
            <v>-190.2</v>
          </cell>
          <cell r="AS149">
            <v>-222.7</v>
          </cell>
          <cell r="AT149">
            <v>-363.1</v>
          </cell>
          <cell r="AU149">
            <v>-319</v>
          </cell>
          <cell r="AV149">
            <v>-323.10000000000002</v>
          </cell>
          <cell r="AW149">
            <v>-399</v>
          </cell>
          <cell r="AX149">
            <v>-372.1</v>
          </cell>
          <cell r="AY149">
            <v>-435.2</v>
          </cell>
          <cell r="AZ149">
            <v>-449.1</v>
          </cell>
          <cell r="BA149">
            <v>-507.6</v>
          </cell>
          <cell r="BB149">
            <v>-509.7</v>
          </cell>
          <cell r="BC149">
            <v>-624.9</v>
          </cell>
          <cell r="BD149">
            <v>0</v>
          </cell>
          <cell r="BE149">
            <v>0</v>
          </cell>
          <cell r="BF149">
            <v>0</v>
          </cell>
          <cell r="BG149">
            <v>0</v>
          </cell>
          <cell r="BH149">
            <v>0</v>
          </cell>
          <cell r="BI149">
            <v>0</v>
          </cell>
          <cell r="BJ149">
            <v>0</v>
          </cell>
          <cell r="BK149">
            <v>0</v>
          </cell>
          <cell r="BL149">
            <v>-831.4</v>
          </cell>
          <cell r="BM149">
            <v>-679.7</v>
          </cell>
          <cell r="BN149">
            <v>-816.7</v>
          </cell>
          <cell r="BO149">
            <v>-1304</v>
          </cell>
          <cell r="BP149">
            <v>-1121.9000000000001</v>
          </cell>
          <cell r="BQ149">
            <v>-936.5</v>
          </cell>
          <cell r="BR149">
            <v>-1094.8</v>
          </cell>
          <cell r="BS149">
            <v>-1059.4000000000001</v>
          </cell>
          <cell r="BT149">
            <v>-915.9</v>
          </cell>
          <cell r="BU149">
            <v>-1250.9000000000001</v>
          </cell>
          <cell r="BV149">
            <v>-1587.5</v>
          </cell>
          <cell r="BW149">
            <v>-1929.1</v>
          </cell>
          <cell r="BX149">
            <v>-2151.9</v>
          </cell>
          <cell r="BY149">
            <v>-2488.9</v>
          </cell>
          <cell r="BZ149">
            <v>-1627</v>
          </cell>
          <cell r="CA149">
            <v>-1513.9</v>
          </cell>
          <cell r="CB149">
            <v>-2641.9</v>
          </cell>
          <cell r="CC149">
            <v>-2808</v>
          </cell>
          <cell r="CD149">
            <v>-2529.3999999999996</v>
          </cell>
          <cell r="CE149">
            <v>-2869.6</v>
          </cell>
          <cell r="CF149">
            <v>-3265.5</v>
          </cell>
          <cell r="CG149">
            <v>-3536.6</v>
          </cell>
          <cell r="CH149">
            <v>-1039.3000000000002</v>
          </cell>
          <cell r="CI149">
            <v>-2096.8999999999996</v>
          </cell>
          <cell r="CJ149">
            <v>0</v>
          </cell>
          <cell r="CK149">
            <v>0</v>
          </cell>
          <cell r="CL149">
            <v>0</v>
          </cell>
          <cell r="CM149">
            <v>0</v>
          </cell>
          <cell r="CN149">
            <v>5.0999999999999996</v>
          </cell>
          <cell r="CO149">
            <v>-134.19999999999999</v>
          </cell>
          <cell r="CP149">
            <v>106.3</v>
          </cell>
          <cell r="CQ149">
            <v>320.3</v>
          </cell>
          <cell r="CR149">
            <v>125</v>
          </cell>
          <cell r="CS149">
            <v>-275</v>
          </cell>
          <cell r="CT149">
            <v>109.7</v>
          </cell>
          <cell r="CU149">
            <v>40.5</v>
          </cell>
          <cell r="CV149">
            <v>40.4</v>
          </cell>
          <cell r="CW149">
            <v>166.9</v>
          </cell>
          <cell r="CX149">
            <v>-1</v>
          </cell>
          <cell r="CY149">
            <v>315.2</v>
          </cell>
          <cell r="CZ149">
            <v>597</v>
          </cell>
          <cell r="DA149">
            <v>405.6</v>
          </cell>
          <cell r="DB149">
            <v>-261.2</v>
          </cell>
          <cell r="DC149">
            <v>-888.2</v>
          </cell>
          <cell r="DD149">
            <v>230.8</v>
          </cell>
          <cell r="DE149">
            <v>168.2</v>
          </cell>
          <cell r="DF149">
            <v>105.4</v>
          </cell>
          <cell r="DG149">
            <v>-363.1</v>
          </cell>
          <cell r="DH149">
            <v>240.4</v>
          </cell>
          <cell r="DI149">
            <v>341.8</v>
          </cell>
          <cell r="DJ149">
            <v>-858.9</v>
          </cell>
          <cell r="DK149">
            <v>-360.3</v>
          </cell>
          <cell r="DL149">
            <v>0</v>
          </cell>
          <cell r="DM149">
            <v>0</v>
          </cell>
          <cell r="DN149">
            <v>0</v>
          </cell>
          <cell r="DO149">
            <v>0</v>
          </cell>
          <cell r="DP149">
            <v>0</v>
          </cell>
          <cell r="DQ149">
            <v>0</v>
          </cell>
          <cell r="DR149">
            <v>0</v>
          </cell>
          <cell r="DS149">
            <v>0</v>
          </cell>
          <cell r="DT149">
            <v>0</v>
          </cell>
          <cell r="DU149">
            <v>0</v>
          </cell>
          <cell r="DV149">
            <v>0</v>
          </cell>
          <cell r="DW149">
            <v>0</v>
          </cell>
          <cell r="DX149">
            <v>0</v>
          </cell>
          <cell r="DY149">
            <v>0</v>
          </cell>
          <cell r="DZ149">
            <v>0</v>
          </cell>
          <cell r="EA149">
            <v>0</v>
          </cell>
          <cell r="EB149">
            <v>0</v>
          </cell>
          <cell r="EC149">
            <v>0</v>
          </cell>
          <cell r="ED149">
            <v>0</v>
          </cell>
          <cell r="EE149">
            <v>0</v>
          </cell>
          <cell r="EF149">
            <v>0</v>
          </cell>
          <cell r="EG149">
            <v>0</v>
          </cell>
          <cell r="EH149">
            <v>0</v>
          </cell>
          <cell r="EI149">
            <v>0</v>
          </cell>
          <cell r="EJ149">
            <v>0</v>
          </cell>
          <cell r="EK149">
            <v>0</v>
          </cell>
          <cell r="EL149">
            <v>0</v>
          </cell>
          <cell r="EM149">
            <v>0</v>
          </cell>
          <cell r="EN149">
            <v>0</v>
          </cell>
          <cell r="EO149">
            <v>0</v>
          </cell>
          <cell r="EP149">
            <v>0</v>
          </cell>
          <cell r="EQ149">
            <v>0</v>
          </cell>
          <cell r="ER149">
            <v>-68.5</v>
          </cell>
          <cell r="ES149">
            <v>-63</v>
          </cell>
          <cell r="ET149">
            <v>-60.7</v>
          </cell>
          <cell r="EU149">
            <v>-99.5</v>
          </cell>
          <cell r="EV149">
            <v>-66.900000000000006</v>
          </cell>
          <cell r="EW149">
            <v>-66.2</v>
          </cell>
          <cell r="EX149">
            <v>-66</v>
          </cell>
          <cell r="EY149">
            <v>-55.3</v>
          </cell>
          <cell r="EZ149">
            <v>-70.2</v>
          </cell>
          <cell r="FA149">
            <v>-74.2</v>
          </cell>
          <cell r="FB149">
            <v>-81.099999999999994</v>
          </cell>
          <cell r="FC149">
            <v>-91.1</v>
          </cell>
          <cell r="FD149">
            <v>-89.1</v>
          </cell>
          <cell r="FE149">
            <v>-86.4</v>
          </cell>
          <cell r="FF149">
            <v>-95.5</v>
          </cell>
          <cell r="FG149">
            <v>-84.3</v>
          </cell>
          <cell r="FH149">
            <v>-111.8</v>
          </cell>
          <cell r="FI149">
            <v>-106.2</v>
          </cell>
          <cell r="FJ149">
            <v>-109.8</v>
          </cell>
          <cell r="FK149">
            <v>-169.4</v>
          </cell>
          <cell r="FL149">
            <v>-157.1</v>
          </cell>
          <cell r="FM149">
            <v>-126.8</v>
          </cell>
          <cell r="FN149">
            <v>-113.3</v>
          </cell>
          <cell r="FO149">
            <v>-136</v>
          </cell>
          <cell r="FP149">
            <v>0</v>
          </cell>
          <cell r="FQ149">
            <v>0</v>
          </cell>
          <cell r="FR149">
            <v>0</v>
          </cell>
          <cell r="FS149">
            <v>0</v>
          </cell>
          <cell r="FT149">
            <v>-155.4</v>
          </cell>
          <cell r="FU149">
            <v>-127.1</v>
          </cell>
          <cell r="FV149">
            <v>-140.19999999999999</v>
          </cell>
          <cell r="FW149">
            <v>-176.7</v>
          </cell>
          <cell r="FX149">
            <v>-169.7</v>
          </cell>
          <cell r="FY149">
            <v>-167.4</v>
          </cell>
          <cell r="FZ149">
            <v>-162.30000000000001</v>
          </cell>
          <cell r="GA149">
            <v>-182</v>
          </cell>
          <cell r="GB149">
            <v>-188.6</v>
          </cell>
          <cell r="GC149">
            <v>-172.2</v>
          </cell>
          <cell r="GD149">
            <v>-224.9</v>
          </cell>
          <cell r="GE149">
            <v>-249.2</v>
          </cell>
          <cell r="GF149">
            <v>-231</v>
          </cell>
          <cell r="GG149">
            <v>-195.6</v>
          </cell>
          <cell r="GH149">
            <v>-186.1</v>
          </cell>
          <cell r="GI149">
            <v>-247.2</v>
          </cell>
          <cell r="GJ149">
            <v>-210.3</v>
          </cell>
          <cell r="GK149">
            <v>-203.5</v>
          </cell>
          <cell r="GL149">
            <v>-387.1</v>
          </cell>
          <cell r="GM149">
            <v>-495.09999999999997</v>
          </cell>
          <cell r="GN149">
            <v>-361</v>
          </cell>
          <cell r="GO149">
            <v>-126.1</v>
          </cell>
          <cell r="GP149">
            <v>-385.9</v>
          </cell>
          <cell r="GQ149">
            <v>-359.8</v>
          </cell>
          <cell r="GR149">
            <v>0</v>
          </cell>
          <cell r="GS149">
            <v>0</v>
          </cell>
          <cell r="GT149">
            <v>0</v>
          </cell>
          <cell r="GU149">
            <v>0</v>
          </cell>
          <cell r="GV149">
            <v>-56.2</v>
          </cell>
          <cell r="GW149">
            <v>-62.8</v>
          </cell>
          <cell r="GX149">
            <v>-67.2</v>
          </cell>
          <cell r="GY149">
            <v>-72.7</v>
          </cell>
          <cell r="GZ149">
            <v>-62.2</v>
          </cell>
          <cell r="HA149">
            <v>-65.900000000000006</v>
          </cell>
          <cell r="HB149">
            <v>-70.2</v>
          </cell>
          <cell r="HC149">
            <v>-60.3</v>
          </cell>
          <cell r="HD149">
            <v>-59.8</v>
          </cell>
          <cell r="HE149">
            <v>-59.2</v>
          </cell>
          <cell r="HF149">
            <v>-71.3</v>
          </cell>
          <cell r="HG149">
            <v>-102.5</v>
          </cell>
          <cell r="HH149">
            <v>-63.8</v>
          </cell>
          <cell r="HI149">
            <v>-65</v>
          </cell>
          <cell r="HJ149">
            <v>-67.099999999999994</v>
          </cell>
          <cell r="HK149">
            <v>-68.7</v>
          </cell>
          <cell r="HL149">
            <v>-64</v>
          </cell>
          <cell r="HM149">
            <v>-65.599999999999994</v>
          </cell>
          <cell r="HN149">
            <v>-67.099999999999994</v>
          </cell>
          <cell r="HO149">
            <v>-68</v>
          </cell>
          <cell r="HP149">
            <v>-65.5</v>
          </cell>
          <cell r="HQ149">
            <v>-81.099999999999994</v>
          </cell>
          <cell r="HR149">
            <v>-86.9</v>
          </cell>
          <cell r="HS149">
            <v>-154.1</v>
          </cell>
          <cell r="HT149">
            <v>0</v>
          </cell>
          <cell r="HU149">
            <v>0</v>
          </cell>
          <cell r="HV149">
            <v>0</v>
          </cell>
          <cell r="HW149">
            <v>0</v>
          </cell>
          <cell r="HX149">
            <v>0</v>
          </cell>
          <cell r="HY149">
            <v>0</v>
          </cell>
          <cell r="HZ149">
            <v>0</v>
          </cell>
          <cell r="IA149">
            <v>0</v>
          </cell>
          <cell r="IB149">
            <v>0</v>
          </cell>
          <cell r="IC149">
            <v>0</v>
          </cell>
          <cell r="ID149">
            <v>0</v>
          </cell>
          <cell r="IE149">
            <v>0</v>
          </cell>
          <cell r="IF149">
            <v>0</v>
          </cell>
          <cell r="IG149">
            <v>0</v>
          </cell>
          <cell r="IH149">
            <v>0</v>
          </cell>
          <cell r="II149">
            <v>0</v>
          </cell>
          <cell r="IJ149">
            <v>0</v>
          </cell>
          <cell r="IK149">
            <v>0</v>
          </cell>
          <cell r="IL149">
            <v>0</v>
          </cell>
          <cell r="IM149">
            <v>0</v>
          </cell>
          <cell r="IN149">
            <v>0</v>
          </cell>
          <cell r="IO149">
            <v>0</v>
          </cell>
          <cell r="IP149">
            <v>0</v>
          </cell>
          <cell r="IQ149">
            <v>0</v>
          </cell>
          <cell r="IR149">
            <v>0</v>
          </cell>
          <cell r="IS149">
            <v>0</v>
          </cell>
          <cell r="IT149">
            <v>0</v>
          </cell>
          <cell r="IU149">
            <v>0</v>
          </cell>
        </row>
        <row r="150">
          <cell r="A150" t="str">
            <v>GPIN IN</v>
          </cell>
          <cell r="B150" t="str">
            <v>Genus Power Infrastructure</v>
          </cell>
          <cell r="C150" t="str">
            <v>Engineering &amp; Capital Goods</v>
          </cell>
          <cell r="D150">
            <v>0</v>
          </cell>
          <cell r="E150">
            <v>0</v>
          </cell>
          <cell r="F150">
            <v>0</v>
          </cell>
          <cell r="G150">
            <v>0</v>
          </cell>
          <cell r="H150">
            <v>162.01</v>
          </cell>
          <cell r="I150">
            <v>177.52</v>
          </cell>
          <cell r="J150">
            <v>225.87</v>
          </cell>
          <cell r="K150">
            <v>354.63</v>
          </cell>
          <cell r="L150">
            <v>385.12</v>
          </cell>
          <cell r="M150">
            <v>426.25</v>
          </cell>
          <cell r="N150">
            <v>384.86</v>
          </cell>
          <cell r="O150">
            <v>323.82</v>
          </cell>
          <cell r="P150">
            <v>415.18</v>
          </cell>
          <cell r="Q150">
            <v>432.13</v>
          </cell>
          <cell r="R150">
            <v>262.95</v>
          </cell>
          <cell r="S150">
            <v>1178.8499999999999</v>
          </cell>
          <cell r="T150">
            <v>561.78</v>
          </cell>
          <cell r="U150">
            <v>851.69</v>
          </cell>
          <cell r="V150">
            <v>895.27</v>
          </cell>
          <cell r="W150">
            <v>1647.35</v>
          </cell>
          <cell r="X150">
            <v>886.22</v>
          </cell>
          <cell r="Y150">
            <v>1062.26</v>
          </cell>
          <cell r="Z150">
            <v>1117</v>
          </cell>
          <cell r="AA150">
            <v>1936.71</v>
          </cell>
          <cell r="AB150">
            <v>1027.009</v>
          </cell>
          <cell r="AC150">
            <v>1222.07</v>
          </cell>
          <cell r="AD150">
            <v>1252.941</v>
          </cell>
          <cell r="AE150">
            <v>2500.8159999999998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-22.07</v>
          </cell>
          <cell r="AK150">
            <v>-24.23</v>
          </cell>
          <cell r="AL150">
            <v>-31.12</v>
          </cell>
          <cell r="AM150">
            <v>-48.23</v>
          </cell>
          <cell r="AN150">
            <v>-52.13</v>
          </cell>
          <cell r="AO150">
            <v>-58.27</v>
          </cell>
          <cell r="AP150">
            <v>-53.45</v>
          </cell>
          <cell r="AQ150">
            <v>-39.14</v>
          </cell>
          <cell r="AR150">
            <v>-40.82</v>
          </cell>
          <cell r="AS150">
            <v>-52.16</v>
          </cell>
          <cell r="AT150">
            <v>-18.39</v>
          </cell>
          <cell r="AU150">
            <v>-56.76</v>
          </cell>
          <cell r="AV150">
            <v>-51.89</v>
          </cell>
          <cell r="AW150">
            <v>-71.819999999999993</v>
          </cell>
          <cell r="AX150">
            <v>-53.56</v>
          </cell>
          <cell r="AY150">
            <v>-127.23</v>
          </cell>
          <cell r="AZ150">
            <v>-50.94</v>
          </cell>
          <cell r="BA150">
            <v>-54.936</v>
          </cell>
          <cell r="BB150">
            <v>-64.272000000000006</v>
          </cell>
          <cell r="BC150">
            <v>0</v>
          </cell>
          <cell r="BD150">
            <v>-25.22</v>
          </cell>
          <cell r="BE150">
            <v>-27.635000000000002</v>
          </cell>
          <cell r="BF150">
            <v>-47.683999999999997</v>
          </cell>
          <cell r="BG150">
            <v>-40.771999999999998</v>
          </cell>
          <cell r="BH150">
            <v>0</v>
          </cell>
          <cell r="BI150">
            <v>0</v>
          </cell>
          <cell r="BJ150">
            <v>0</v>
          </cell>
          <cell r="BK150">
            <v>0</v>
          </cell>
          <cell r="BL150">
            <v>-95.766999999999996</v>
          </cell>
          <cell r="BM150">
            <v>-152.77500000000001</v>
          </cell>
          <cell r="BN150">
            <v>-87.216999999999999</v>
          </cell>
          <cell r="BO150">
            <v>-169.506</v>
          </cell>
          <cell r="BP150">
            <v>-211.05</v>
          </cell>
          <cell r="BQ150">
            <v>-257.61599999999999</v>
          </cell>
          <cell r="BR150">
            <v>-220.75399999999999</v>
          </cell>
          <cell r="BS150">
            <v>-176.27</v>
          </cell>
          <cell r="BT150">
            <v>-227.67599999999999</v>
          </cell>
          <cell r="BU150">
            <v>-273.60500000000002</v>
          </cell>
          <cell r="BV150">
            <v>-213.61699999999999</v>
          </cell>
          <cell r="BW150">
            <v>-899.81700000000001</v>
          </cell>
          <cell r="BX150">
            <v>-332.61500000000001</v>
          </cell>
          <cell r="BY150">
            <v>-512.95600000000002</v>
          </cell>
          <cell r="BZ150">
            <v>-542.59199999999998</v>
          </cell>
          <cell r="CA150">
            <v>-1070.577</v>
          </cell>
          <cell r="CB150">
            <v>-618.26900000000001</v>
          </cell>
          <cell r="CC150">
            <v>-752.7</v>
          </cell>
          <cell r="CD150">
            <v>-765.34</v>
          </cell>
          <cell r="CE150">
            <v>-1508.6</v>
          </cell>
          <cell r="CF150">
            <v>-754.08100000000002</v>
          </cell>
          <cell r="CG150">
            <v>-839</v>
          </cell>
          <cell r="CH150">
            <v>-983.99099999999999</v>
          </cell>
          <cell r="CI150">
            <v>-1910.23</v>
          </cell>
          <cell r="CJ150">
            <v>0</v>
          </cell>
          <cell r="CK150">
            <v>0</v>
          </cell>
          <cell r="CL150">
            <v>0</v>
          </cell>
          <cell r="CM150">
            <v>0</v>
          </cell>
          <cell r="CN150">
            <v>7.6989999999999998</v>
          </cell>
          <cell r="CO150">
            <v>73.465999999999994</v>
          </cell>
          <cell r="CP150">
            <v>-17.373999999999999</v>
          </cell>
          <cell r="CQ150">
            <v>-25.414000000000001</v>
          </cell>
          <cell r="CR150">
            <v>0.375</v>
          </cell>
          <cell r="CS150">
            <v>20.896000000000001</v>
          </cell>
          <cell r="CT150">
            <v>-11.967000000000001</v>
          </cell>
          <cell r="CU150">
            <v>6.2279999999999998</v>
          </cell>
          <cell r="CV150">
            <v>-10.635999999999999</v>
          </cell>
          <cell r="CW150">
            <v>41.347000000000001</v>
          </cell>
          <cell r="CX150">
            <v>62.222000000000001</v>
          </cell>
          <cell r="CY150">
            <v>33.68</v>
          </cell>
          <cell r="CZ150">
            <v>12.695</v>
          </cell>
          <cell r="DA150">
            <v>-23.597000000000001</v>
          </cell>
          <cell r="DB150">
            <v>-3.1859999999999999</v>
          </cell>
          <cell r="DC150">
            <v>-40.826999999999998</v>
          </cell>
          <cell r="DD150">
            <v>27.844999999999999</v>
          </cell>
          <cell r="DE150">
            <v>5.53</v>
          </cell>
          <cell r="DF150">
            <v>-44</v>
          </cell>
          <cell r="DG150">
            <v>20.190000000000001</v>
          </cell>
          <cell r="DH150">
            <v>19.579999999999998</v>
          </cell>
          <cell r="DI150">
            <v>17.138000000000002</v>
          </cell>
          <cell r="DJ150">
            <v>108.84699999999999</v>
          </cell>
          <cell r="DK150">
            <v>49.954000000000001</v>
          </cell>
          <cell r="DL150">
            <v>0</v>
          </cell>
          <cell r="DM150">
            <v>0</v>
          </cell>
          <cell r="DN150">
            <v>0</v>
          </cell>
          <cell r="DO150">
            <v>0</v>
          </cell>
          <cell r="DP150">
            <v>0</v>
          </cell>
          <cell r="DQ150">
            <v>0</v>
          </cell>
          <cell r="DR150">
            <v>0</v>
          </cell>
          <cell r="DS150">
            <v>0</v>
          </cell>
          <cell r="DT150">
            <v>0</v>
          </cell>
          <cell r="DU150">
            <v>0</v>
          </cell>
          <cell r="DV150">
            <v>0</v>
          </cell>
          <cell r="DW150">
            <v>0</v>
          </cell>
          <cell r="DX150">
            <v>0</v>
          </cell>
          <cell r="DY150">
            <v>0</v>
          </cell>
          <cell r="DZ150">
            <v>0</v>
          </cell>
          <cell r="EA150">
            <v>0</v>
          </cell>
          <cell r="EB150">
            <v>0</v>
          </cell>
          <cell r="EC150">
            <v>0</v>
          </cell>
          <cell r="ED150">
            <v>0</v>
          </cell>
          <cell r="EE150">
            <v>0</v>
          </cell>
          <cell r="EF150">
            <v>0</v>
          </cell>
          <cell r="EG150">
            <v>0</v>
          </cell>
          <cell r="EH150">
            <v>0</v>
          </cell>
          <cell r="EI150">
            <v>0</v>
          </cell>
          <cell r="EJ150">
            <v>0</v>
          </cell>
          <cell r="EK150">
            <v>0</v>
          </cell>
          <cell r="EL150">
            <v>0</v>
          </cell>
          <cell r="EM150">
            <v>0</v>
          </cell>
          <cell r="EN150">
            <v>0</v>
          </cell>
          <cell r="EO150">
            <v>0</v>
          </cell>
          <cell r="EP150">
            <v>0</v>
          </cell>
          <cell r="EQ150">
            <v>0</v>
          </cell>
          <cell r="ER150">
            <v>-9.9870000000000001</v>
          </cell>
          <cell r="ES150">
            <v>-11.025</v>
          </cell>
          <cell r="ET150">
            <v>-11.013999999999999</v>
          </cell>
          <cell r="EU150">
            <v>-24.317</v>
          </cell>
          <cell r="EV150">
            <v>-19.8</v>
          </cell>
          <cell r="EW150">
            <v>-20.006</v>
          </cell>
          <cell r="EX150">
            <v>-13.505000000000001</v>
          </cell>
          <cell r="EY150">
            <v>-15.087999999999999</v>
          </cell>
          <cell r="EZ150">
            <v>-21.02</v>
          </cell>
          <cell r="FA150">
            <v>-21.327000000000002</v>
          </cell>
          <cell r="FB150">
            <v>-15.292999999999999</v>
          </cell>
          <cell r="FC150">
            <v>-19.131</v>
          </cell>
          <cell r="FD150">
            <v>-23.210999999999999</v>
          </cell>
          <cell r="FE150">
            <v>-32.408000000000001</v>
          </cell>
          <cell r="FF150">
            <v>-18.065000000000001</v>
          </cell>
          <cell r="FG150">
            <v>-32.03</v>
          </cell>
          <cell r="FH150">
            <v>-33.588999999999999</v>
          </cell>
          <cell r="FI150">
            <v>-29.81</v>
          </cell>
          <cell r="FJ150">
            <v>-14.54</v>
          </cell>
          <cell r="FK150">
            <v>-48.75</v>
          </cell>
          <cell r="FL150">
            <v>-35.628999999999998</v>
          </cell>
          <cell r="FM150">
            <v>-54.689</v>
          </cell>
          <cell r="FN150">
            <v>-35.499000000000002</v>
          </cell>
          <cell r="FO150">
            <v>-109.602</v>
          </cell>
          <cell r="FP150">
            <v>0</v>
          </cell>
          <cell r="FQ150">
            <v>0</v>
          </cell>
          <cell r="FR150">
            <v>0</v>
          </cell>
          <cell r="FS150">
            <v>0</v>
          </cell>
          <cell r="FT150">
            <v>-20.698</v>
          </cell>
          <cell r="FU150">
            <v>-37.284999999999997</v>
          </cell>
          <cell r="FV150">
            <v>-45.058</v>
          </cell>
          <cell r="FW150">
            <v>-67.501000000000005</v>
          </cell>
          <cell r="FX150">
            <v>-69.944999999999993</v>
          </cell>
          <cell r="FY150">
            <v>-77.084999999999994</v>
          </cell>
          <cell r="FZ150">
            <v>-46.384</v>
          </cell>
          <cell r="GA150">
            <v>-51.564999999999998</v>
          </cell>
          <cell r="GB150">
            <v>-76.406999999999996</v>
          </cell>
          <cell r="GC150">
            <v>-76.177000000000007</v>
          </cell>
          <cell r="GD150">
            <v>-33.29</v>
          </cell>
          <cell r="GE150">
            <v>-108.517</v>
          </cell>
          <cell r="GF150">
            <v>-87.576999999999998</v>
          </cell>
          <cell r="GG150">
            <v>-90.353999999999999</v>
          </cell>
          <cell r="GH150">
            <v>-151.566</v>
          </cell>
          <cell r="GI150">
            <v>-177.416</v>
          </cell>
          <cell r="GJ150">
            <v>-78.965999999999994</v>
          </cell>
          <cell r="GK150">
            <v>-59.68</v>
          </cell>
          <cell r="GL150">
            <v>-64.349999999999994</v>
          </cell>
          <cell r="GM150">
            <v>-49.28</v>
          </cell>
          <cell r="GN150">
            <v>-67.718999999999994</v>
          </cell>
          <cell r="GO150">
            <v>-96.274000000000001</v>
          </cell>
          <cell r="GP150">
            <v>-99.218000000000004</v>
          </cell>
          <cell r="GQ150">
            <v>-118.453</v>
          </cell>
          <cell r="GR150">
            <v>0</v>
          </cell>
          <cell r="GS150">
            <v>0</v>
          </cell>
          <cell r="GT150">
            <v>0</v>
          </cell>
          <cell r="GU150">
            <v>0</v>
          </cell>
          <cell r="GV150">
            <v>-6.61</v>
          </cell>
          <cell r="GW150">
            <v>-7.91</v>
          </cell>
          <cell r="GX150">
            <v>-7.55</v>
          </cell>
          <cell r="GY150">
            <v>19.149999999999999</v>
          </cell>
          <cell r="GZ150">
            <v>-4.55</v>
          </cell>
          <cell r="HA150">
            <v>-4.55</v>
          </cell>
          <cell r="HB150">
            <v>-6.05</v>
          </cell>
          <cell r="HC150">
            <v>-5.25</v>
          </cell>
          <cell r="HD150">
            <v>-5.0999999999999996</v>
          </cell>
          <cell r="HE150">
            <v>-5.0999999999999996</v>
          </cell>
          <cell r="HF150">
            <v>-5.0999999999999996</v>
          </cell>
          <cell r="HG150">
            <v>-9.9499999999999993</v>
          </cell>
          <cell r="HH150">
            <v>-12.14</v>
          </cell>
          <cell r="HI150">
            <v>-12.03</v>
          </cell>
          <cell r="HJ150">
            <v>-14.55</v>
          </cell>
          <cell r="HK150">
            <v>-6.71</v>
          </cell>
          <cell r="HL150">
            <v>-12.4</v>
          </cell>
          <cell r="HM150">
            <v>-13.7</v>
          </cell>
          <cell r="HN150">
            <v>-12.45</v>
          </cell>
          <cell r="HO150">
            <v>-13.93</v>
          </cell>
          <cell r="HP150">
            <v>-13.75</v>
          </cell>
          <cell r="HQ150">
            <v>-15.284000000000001</v>
          </cell>
          <cell r="HR150">
            <v>-16.785</v>
          </cell>
          <cell r="HS150">
            <v>-16.898</v>
          </cell>
          <cell r="HT150">
            <v>0</v>
          </cell>
          <cell r="HU150">
            <v>0</v>
          </cell>
          <cell r="HV150">
            <v>0</v>
          </cell>
          <cell r="HW150">
            <v>0</v>
          </cell>
          <cell r="HX150">
            <v>0</v>
          </cell>
          <cell r="HY150">
            <v>0</v>
          </cell>
          <cell r="HZ150">
            <v>0</v>
          </cell>
          <cell r="IA150">
            <v>0</v>
          </cell>
          <cell r="IB150">
            <v>0</v>
          </cell>
          <cell r="IC150">
            <v>0</v>
          </cell>
          <cell r="ID150">
            <v>0</v>
          </cell>
          <cell r="IE150">
            <v>0</v>
          </cell>
          <cell r="IF150">
            <v>0</v>
          </cell>
          <cell r="IG150">
            <v>0</v>
          </cell>
          <cell r="IH150">
            <v>0</v>
          </cell>
          <cell r="II150">
            <v>0</v>
          </cell>
          <cell r="IJ150">
            <v>0</v>
          </cell>
          <cell r="IK150">
            <v>0</v>
          </cell>
          <cell r="IL150">
            <v>0</v>
          </cell>
          <cell r="IM150">
            <v>0</v>
          </cell>
          <cell r="IN150">
            <v>0</v>
          </cell>
          <cell r="IO150">
            <v>0</v>
          </cell>
          <cell r="IP150">
            <v>0</v>
          </cell>
          <cell r="IQ150">
            <v>0</v>
          </cell>
          <cell r="IR150">
            <v>0</v>
          </cell>
          <cell r="IS150">
            <v>0</v>
          </cell>
          <cell r="IT150">
            <v>0</v>
          </cell>
          <cell r="IU150">
            <v>0</v>
          </cell>
        </row>
        <row r="151">
          <cell r="A151" t="str">
            <v>GRV IN</v>
          </cell>
          <cell r="B151" t="str">
            <v>Greaves Cotton Ltd</v>
          </cell>
        </row>
        <row r="152">
          <cell r="A152" t="str">
            <v>GWN IN</v>
          </cell>
          <cell r="B152" t="str">
            <v>Grindwell Norton</v>
          </cell>
          <cell r="C152" t="str">
            <v>Engineering &amp; Capital Goods</v>
          </cell>
          <cell r="D152">
            <v>0</v>
          </cell>
          <cell r="E152">
            <v>0</v>
          </cell>
          <cell r="F152">
            <v>0</v>
          </cell>
          <cell r="G152">
            <v>0</v>
          </cell>
          <cell r="H152">
            <v>0</v>
          </cell>
          <cell r="I152">
            <v>0</v>
          </cell>
          <cell r="J152">
            <v>0</v>
          </cell>
          <cell r="K152">
            <v>0</v>
          </cell>
          <cell r="L152">
            <v>0</v>
          </cell>
          <cell r="M152">
            <v>672</v>
          </cell>
          <cell r="N152">
            <v>668</v>
          </cell>
          <cell r="O152">
            <v>743</v>
          </cell>
          <cell r="P152">
            <v>838</v>
          </cell>
          <cell r="Q152">
            <v>754</v>
          </cell>
          <cell r="R152">
            <v>844</v>
          </cell>
          <cell r="S152">
            <v>825.5</v>
          </cell>
          <cell r="T152">
            <v>940.4</v>
          </cell>
          <cell r="U152">
            <v>1009.7</v>
          </cell>
          <cell r="V152">
            <v>954</v>
          </cell>
          <cell r="W152">
            <v>1032.5</v>
          </cell>
          <cell r="X152">
            <v>1073</v>
          </cell>
          <cell r="Y152">
            <v>1070</v>
          </cell>
          <cell r="Z152">
            <v>1233.2</v>
          </cell>
          <cell r="AA152">
            <v>1177</v>
          </cell>
          <cell r="AB152">
            <v>1308.0999999999999</v>
          </cell>
          <cell r="AC152">
            <v>1389.9</v>
          </cell>
          <cell r="AD152">
            <v>1169.9000000000001</v>
          </cell>
          <cell r="AE152">
            <v>1143.2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O152">
            <v>0</v>
          </cell>
          <cell r="AP152">
            <v>0</v>
          </cell>
          <cell r="AQ152">
            <v>0</v>
          </cell>
          <cell r="AR152">
            <v>0</v>
          </cell>
          <cell r="AS152">
            <v>0</v>
          </cell>
          <cell r="AT152">
            <v>0</v>
          </cell>
          <cell r="AU152">
            <v>0</v>
          </cell>
          <cell r="AV152">
            <v>0</v>
          </cell>
          <cell r="AW152">
            <v>0</v>
          </cell>
          <cell r="AX152">
            <v>0</v>
          </cell>
          <cell r="AY152">
            <v>0</v>
          </cell>
          <cell r="AZ152">
            <v>0</v>
          </cell>
          <cell r="BA152">
            <v>0</v>
          </cell>
          <cell r="BB152">
            <v>0</v>
          </cell>
          <cell r="BC152">
            <v>0</v>
          </cell>
          <cell r="BD152">
            <v>0</v>
          </cell>
          <cell r="BE152">
            <v>0</v>
          </cell>
          <cell r="BF152">
            <v>0</v>
          </cell>
          <cell r="BG152">
            <v>0</v>
          </cell>
          <cell r="BH152">
            <v>0</v>
          </cell>
          <cell r="BI152">
            <v>0</v>
          </cell>
          <cell r="BJ152">
            <v>0</v>
          </cell>
          <cell r="BK152">
            <v>0</v>
          </cell>
          <cell r="BL152">
            <v>0</v>
          </cell>
          <cell r="BM152">
            <v>0</v>
          </cell>
          <cell r="BN152">
            <v>0</v>
          </cell>
          <cell r="BO152">
            <v>0</v>
          </cell>
          <cell r="BP152">
            <v>0</v>
          </cell>
          <cell r="BQ152">
            <v>-266</v>
          </cell>
          <cell r="BR152">
            <v>-268</v>
          </cell>
          <cell r="BS152">
            <v>-274</v>
          </cell>
          <cell r="BT152">
            <v>-330</v>
          </cell>
          <cell r="BU152">
            <v>-291</v>
          </cell>
          <cell r="BV152">
            <v>-303</v>
          </cell>
          <cell r="BW152">
            <v>-281</v>
          </cell>
          <cell r="BX152">
            <v>-385.3</v>
          </cell>
          <cell r="BY152">
            <v>-463.6</v>
          </cell>
          <cell r="BZ152">
            <v>-362</v>
          </cell>
          <cell r="CA152">
            <v>-426.1</v>
          </cell>
          <cell r="CB152">
            <v>-418</v>
          </cell>
          <cell r="CC152">
            <v>-468</v>
          </cell>
          <cell r="CD152">
            <v>-577</v>
          </cell>
          <cell r="CE152">
            <v>-492</v>
          </cell>
          <cell r="CF152">
            <v>-602.4</v>
          </cell>
          <cell r="CG152">
            <v>-627.5</v>
          </cell>
          <cell r="CH152">
            <v>-548.6</v>
          </cell>
          <cell r="CI152">
            <v>-420.90000000000003</v>
          </cell>
          <cell r="CJ152">
            <v>0</v>
          </cell>
          <cell r="CK152">
            <v>0</v>
          </cell>
          <cell r="CL152">
            <v>0</v>
          </cell>
          <cell r="CM152">
            <v>0</v>
          </cell>
          <cell r="CN152">
            <v>0</v>
          </cell>
          <cell r="CO152">
            <v>0</v>
          </cell>
          <cell r="CP152">
            <v>0</v>
          </cell>
          <cell r="CQ152">
            <v>0</v>
          </cell>
          <cell r="CR152">
            <v>0</v>
          </cell>
          <cell r="CS152">
            <v>32</v>
          </cell>
          <cell r="CT152">
            <v>25</v>
          </cell>
          <cell r="CU152">
            <v>-12</v>
          </cell>
          <cell r="CV152">
            <v>-6</v>
          </cell>
          <cell r="CW152">
            <v>27</v>
          </cell>
          <cell r="CX152">
            <v>-31</v>
          </cell>
          <cell r="CY152">
            <v>-28</v>
          </cell>
          <cell r="CZ152">
            <v>26.3</v>
          </cell>
          <cell r="DA152">
            <v>44.9</v>
          </cell>
          <cell r="DB152">
            <v>13</v>
          </cell>
          <cell r="DC152">
            <v>29.8</v>
          </cell>
          <cell r="DD152">
            <v>5</v>
          </cell>
          <cell r="DE152">
            <v>49</v>
          </cell>
          <cell r="DF152">
            <v>67.400000000000006</v>
          </cell>
          <cell r="DG152">
            <v>-16</v>
          </cell>
          <cell r="DH152">
            <v>46.5</v>
          </cell>
          <cell r="DI152">
            <v>67.099999999999994</v>
          </cell>
          <cell r="DJ152">
            <v>47</v>
          </cell>
          <cell r="DK152">
            <v>-103.3</v>
          </cell>
          <cell r="DL152">
            <v>0</v>
          </cell>
          <cell r="DM152">
            <v>0</v>
          </cell>
          <cell r="DN152">
            <v>0</v>
          </cell>
          <cell r="DO152">
            <v>0</v>
          </cell>
          <cell r="DP152">
            <v>0</v>
          </cell>
          <cell r="DQ152">
            <v>0</v>
          </cell>
          <cell r="DR152">
            <v>0</v>
          </cell>
          <cell r="DS152">
            <v>0</v>
          </cell>
          <cell r="DT152">
            <v>0</v>
          </cell>
          <cell r="DU152">
            <v>0</v>
          </cell>
          <cell r="DV152">
            <v>0</v>
          </cell>
          <cell r="DW152">
            <v>0</v>
          </cell>
          <cell r="DX152">
            <v>0</v>
          </cell>
          <cell r="DY152">
            <v>0</v>
          </cell>
          <cell r="DZ152">
            <v>0</v>
          </cell>
          <cell r="EA152">
            <v>0</v>
          </cell>
          <cell r="EB152">
            <v>0</v>
          </cell>
          <cell r="EC152">
            <v>0</v>
          </cell>
          <cell r="ED152">
            <v>0</v>
          </cell>
          <cell r="EE152">
            <v>0</v>
          </cell>
          <cell r="EF152">
            <v>0</v>
          </cell>
          <cell r="EG152">
            <v>0</v>
          </cell>
          <cell r="EH152">
            <v>0</v>
          </cell>
          <cell r="EI152">
            <v>0</v>
          </cell>
          <cell r="EJ152">
            <v>0</v>
          </cell>
          <cell r="EK152">
            <v>0</v>
          </cell>
          <cell r="EL152">
            <v>0</v>
          </cell>
          <cell r="EM152">
            <v>0</v>
          </cell>
          <cell r="EN152">
            <v>0</v>
          </cell>
          <cell r="EO152">
            <v>0</v>
          </cell>
          <cell r="EP152">
            <v>0</v>
          </cell>
          <cell r="EQ152">
            <v>0</v>
          </cell>
          <cell r="ER152">
            <v>0</v>
          </cell>
          <cell r="ES152">
            <v>0</v>
          </cell>
          <cell r="ET152">
            <v>0</v>
          </cell>
          <cell r="EU152">
            <v>0</v>
          </cell>
          <cell r="EV152">
            <v>0</v>
          </cell>
          <cell r="EW152">
            <v>-92</v>
          </cell>
          <cell r="EX152">
            <v>-115</v>
          </cell>
          <cell r="EY152">
            <v>-97</v>
          </cell>
          <cell r="EZ152">
            <v>-102</v>
          </cell>
          <cell r="FA152">
            <v>-101</v>
          </cell>
          <cell r="FB152">
            <v>-101</v>
          </cell>
          <cell r="FC152">
            <v>-101</v>
          </cell>
          <cell r="FD152">
            <v>-114.1</v>
          </cell>
          <cell r="FE152">
            <v>-116.7</v>
          </cell>
          <cell r="FF152">
            <v>-115</v>
          </cell>
          <cell r="FG152">
            <v>-127</v>
          </cell>
          <cell r="FH152">
            <v>-134</v>
          </cell>
          <cell r="FI152">
            <v>-140</v>
          </cell>
          <cell r="FJ152">
            <v>-153.5</v>
          </cell>
          <cell r="FK152">
            <v>-148</v>
          </cell>
          <cell r="FL152">
            <v>-158.19999999999999</v>
          </cell>
          <cell r="FM152">
            <v>-170.6</v>
          </cell>
          <cell r="FN152">
            <v>-143.5</v>
          </cell>
          <cell r="FO152">
            <v>-160.69999999999999</v>
          </cell>
          <cell r="FP152">
            <v>0</v>
          </cell>
          <cell r="FQ152">
            <v>0</v>
          </cell>
          <cell r="FR152">
            <v>0</v>
          </cell>
          <cell r="FS152">
            <v>0</v>
          </cell>
          <cell r="FT152">
            <v>0</v>
          </cell>
          <cell r="FU152">
            <v>0</v>
          </cell>
          <cell r="FV152">
            <v>0</v>
          </cell>
          <cell r="FW152">
            <v>0</v>
          </cell>
          <cell r="FX152">
            <v>0</v>
          </cell>
          <cell r="FY152">
            <v>-243</v>
          </cell>
          <cell r="FZ152">
            <v>-257</v>
          </cell>
          <cell r="GA152">
            <v>-259</v>
          </cell>
          <cell r="GB152">
            <v>-265</v>
          </cell>
          <cell r="GC152">
            <v>-278</v>
          </cell>
          <cell r="GD152">
            <v>-254</v>
          </cell>
          <cell r="GE152">
            <v>-266</v>
          </cell>
          <cell r="GF152">
            <v>-279.7</v>
          </cell>
          <cell r="GG152">
            <v>-312.7</v>
          </cell>
          <cell r="GH152">
            <v>-341</v>
          </cell>
          <cell r="GI152">
            <v>-340</v>
          </cell>
          <cell r="GJ152">
            <v>-335</v>
          </cell>
          <cell r="GK152">
            <v>-353</v>
          </cell>
          <cell r="GL152">
            <v>-354.4</v>
          </cell>
          <cell r="GM152">
            <v>-357</v>
          </cell>
          <cell r="GN152">
            <v>-389.59999999999997</v>
          </cell>
          <cell r="GO152">
            <v>-438.3</v>
          </cell>
          <cell r="GP152">
            <v>-374</v>
          </cell>
          <cell r="GQ152">
            <v>-297</v>
          </cell>
          <cell r="GR152">
            <v>0</v>
          </cell>
          <cell r="GS152">
            <v>0</v>
          </cell>
          <cell r="GT152">
            <v>0</v>
          </cell>
          <cell r="GU152">
            <v>0</v>
          </cell>
          <cell r="GV152">
            <v>0</v>
          </cell>
          <cell r="GW152">
            <v>0</v>
          </cell>
          <cell r="GX152">
            <v>0</v>
          </cell>
          <cell r="GY152">
            <v>0</v>
          </cell>
          <cell r="GZ152">
            <v>0</v>
          </cell>
          <cell r="HA152">
            <v>-17</v>
          </cell>
          <cell r="HB152">
            <v>-17</v>
          </cell>
          <cell r="HC152">
            <v>-17</v>
          </cell>
          <cell r="HD152">
            <v>-18</v>
          </cell>
          <cell r="HE152">
            <v>-19</v>
          </cell>
          <cell r="HF152">
            <v>-21</v>
          </cell>
          <cell r="HG152">
            <v>-19</v>
          </cell>
          <cell r="HH152">
            <v>-19.100000000000001</v>
          </cell>
          <cell r="HI152">
            <v>-20.5</v>
          </cell>
          <cell r="HJ152">
            <v>-34</v>
          </cell>
          <cell r="HK152">
            <v>-29.2</v>
          </cell>
          <cell r="HL152">
            <v>-30</v>
          </cell>
          <cell r="HM152">
            <v>-31</v>
          </cell>
          <cell r="HN152">
            <v>-32.1</v>
          </cell>
          <cell r="HO152">
            <v>-33.1</v>
          </cell>
          <cell r="HP152">
            <v>-33.799999999999997</v>
          </cell>
          <cell r="HQ152">
            <v>-36.799999999999997</v>
          </cell>
          <cell r="HR152">
            <v>-36.299999999999997</v>
          </cell>
          <cell r="HS152">
            <v>-34.1</v>
          </cell>
          <cell r="HT152">
            <v>0</v>
          </cell>
          <cell r="HU152">
            <v>0</v>
          </cell>
          <cell r="HV152">
            <v>0</v>
          </cell>
          <cell r="HW152">
            <v>0</v>
          </cell>
          <cell r="HX152">
            <v>0</v>
          </cell>
          <cell r="HY152">
            <v>0</v>
          </cell>
          <cell r="HZ152">
            <v>0</v>
          </cell>
          <cell r="IA152">
            <v>0</v>
          </cell>
          <cell r="IB152">
            <v>0</v>
          </cell>
          <cell r="IC152">
            <v>0</v>
          </cell>
          <cell r="ID152">
            <v>0</v>
          </cell>
          <cell r="IE152">
            <v>0</v>
          </cell>
          <cell r="IF152">
            <v>0</v>
          </cell>
          <cell r="IG152">
            <v>0</v>
          </cell>
          <cell r="IH152">
            <v>0</v>
          </cell>
          <cell r="II152">
            <v>0</v>
          </cell>
          <cell r="IJ152">
            <v>0</v>
          </cell>
          <cell r="IK152">
            <v>0</v>
          </cell>
          <cell r="IL152">
            <v>0</v>
          </cell>
          <cell r="IM152">
            <v>0</v>
          </cell>
          <cell r="IN152">
            <v>0</v>
          </cell>
          <cell r="IO152">
            <v>0</v>
          </cell>
          <cell r="IP152">
            <v>0</v>
          </cell>
          <cell r="IQ152">
            <v>0</v>
          </cell>
          <cell r="IR152">
            <v>0</v>
          </cell>
          <cell r="IS152">
            <v>0</v>
          </cell>
          <cell r="IT152">
            <v>0</v>
          </cell>
          <cell r="IU152">
            <v>0</v>
          </cell>
        </row>
        <row r="153">
          <cell r="A153" t="str">
            <v>HAVL IN</v>
          </cell>
          <cell r="B153" t="str">
            <v>Havell's India</v>
          </cell>
          <cell r="C153" t="str">
            <v>Engineering &amp; capital goods</v>
          </cell>
          <cell r="D153">
            <v>0</v>
          </cell>
          <cell r="E153">
            <v>0</v>
          </cell>
          <cell r="F153">
            <v>0</v>
          </cell>
          <cell r="G153">
            <v>0</v>
          </cell>
          <cell r="H153">
            <v>825.5</v>
          </cell>
          <cell r="I153">
            <v>1001.7</v>
          </cell>
          <cell r="J153">
            <v>1115</v>
          </cell>
          <cell r="K153">
            <v>1250</v>
          </cell>
          <cell r="L153">
            <v>1321</v>
          </cell>
          <cell r="M153">
            <v>1591.6</v>
          </cell>
          <cell r="N153">
            <v>1806.1</v>
          </cell>
          <cell r="O153">
            <v>1958.9</v>
          </cell>
          <cell r="P153">
            <v>2172.3000000000002</v>
          </cell>
          <cell r="Q153">
            <v>2550.1999999999998</v>
          </cell>
          <cell r="R153">
            <v>2574.5</v>
          </cell>
          <cell r="S153">
            <v>3846.4</v>
          </cell>
          <cell r="T153">
            <v>3749.8</v>
          </cell>
          <cell r="U153">
            <v>4115.1000000000004</v>
          </cell>
          <cell r="V153">
            <v>4217.5</v>
          </cell>
          <cell r="W153">
            <v>4728.25</v>
          </cell>
          <cell r="X153">
            <v>4741</v>
          </cell>
          <cell r="Y153">
            <v>4981</v>
          </cell>
          <cell r="Z153">
            <v>5346</v>
          </cell>
          <cell r="AA153">
            <v>5480.5999999999985</v>
          </cell>
          <cell r="AB153">
            <v>5533.9</v>
          </cell>
          <cell r="AC153">
            <v>5853.2</v>
          </cell>
          <cell r="AD153">
            <v>4860.6000000000004</v>
          </cell>
          <cell r="AE153">
            <v>5736.2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-110.3</v>
          </cell>
          <cell r="AK153">
            <v>-138.9</v>
          </cell>
          <cell r="AL153">
            <v>-154.4</v>
          </cell>
          <cell r="AM153">
            <v>-159.19999999999999</v>
          </cell>
          <cell r="AN153">
            <v>-160.6</v>
          </cell>
          <cell r="AO153">
            <v>-209.3</v>
          </cell>
          <cell r="AP153">
            <v>-243.2</v>
          </cell>
          <cell r="AQ153">
            <v>-221.1</v>
          </cell>
          <cell r="AR153">
            <v>-238.9</v>
          </cell>
          <cell r="AS153">
            <v>-291.60000000000002</v>
          </cell>
          <cell r="AT153">
            <v>-302.39999999999998</v>
          </cell>
          <cell r="AU153">
            <v>-281.60000000000002</v>
          </cell>
          <cell r="AV153">
            <v>-332.1</v>
          </cell>
          <cell r="AW153">
            <v>-372.7</v>
          </cell>
          <cell r="AX153">
            <v>-308.5</v>
          </cell>
          <cell r="AY153">
            <v>-325.09000000000015</v>
          </cell>
          <cell r="AZ153">
            <v>0</v>
          </cell>
          <cell r="BA153">
            <v>0</v>
          </cell>
          <cell r="BB153">
            <v>0</v>
          </cell>
          <cell r="BC153">
            <v>0</v>
          </cell>
          <cell r="BD153">
            <v>0</v>
          </cell>
          <cell r="BE153">
            <v>0</v>
          </cell>
          <cell r="BF153">
            <v>0</v>
          </cell>
          <cell r="BG153">
            <v>0</v>
          </cell>
          <cell r="BH153">
            <v>0</v>
          </cell>
          <cell r="BI153">
            <v>0</v>
          </cell>
          <cell r="BJ153">
            <v>0</v>
          </cell>
          <cell r="BK153">
            <v>0</v>
          </cell>
          <cell r="BL153">
            <v>-411.2</v>
          </cell>
          <cell r="BM153">
            <v>-469</v>
          </cell>
          <cell r="BN153">
            <v>-522.69999999999993</v>
          </cell>
          <cell r="BO153">
            <v>-628.29999999999995</v>
          </cell>
          <cell r="BP153">
            <v>-651.70000000000005</v>
          </cell>
          <cell r="BQ153">
            <v>-805.7</v>
          </cell>
          <cell r="BR153">
            <v>-903.3</v>
          </cell>
          <cell r="BS153">
            <v>-990.6</v>
          </cell>
          <cell r="BT153">
            <v>-1107.4000000000001</v>
          </cell>
          <cell r="BU153">
            <v>-1305.4999999999998</v>
          </cell>
          <cell r="BV153">
            <v>-1347.8999999999999</v>
          </cell>
          <cell r="BW153">
            <v>-2060.5</v>
          </cell>
          <cell r="BX153">
            <v>-2014.7000000000003</v>
          </cell>
          <cell r="BY153">
            <v>-2245</v>
          </cell>
          <cell r="BZ153">
            <v>-2464.1999999999998</v>
          </cell>
          <cell r="CA153">
            <v>-2863.1000000000004</v>
          </cell>
          <cell r="CB153">
            <v>-2855</v>
          </cell>
          <cell r="CC153">
            <v>-3057</v>
          </cell>
          <cell r="CD153">
            <v>-3242</v>
          </cell>
          <cell r="CE153">
            <v>-3960.9699999999957</v>
          </cell>
          <cell r="CF153">
            <v>-3231</v>
          </cell>
          <cell r="CG153">
            <v>-3527.7000000000003</v>
          </cell>
          <cell r="CH153">
            <v>-3456.4</v>
          </cell>
          <cell r="CI153">
            <v>-3495.4</v>
          </cell>
          <cell r="CJ153">
            <v>0</v>
          </cell>
          <cell r="CK153">
            <v>0</v>
          </cell>
          <cell r="CL153">
            <v>0</v>
          </cell>
          <cell r="CM153">
            <v>0</v>
          </cell>
          <cell r="CN153">
            <v>0</v>
          </cell>
          <cell r="CO153">
            <v>0</v>
          </cell>
          <cell r="CP153">
            <v>0</v>
          </cell>
          <cell r="CQ153">
            <v>0</v>
          </cell>
          <cell r="CR153">
            <v>0</v>
          </cell>
          <cell r="CS153">
            <v>0</v>
          </cell>
          <cell r="CT153">
            <v>0</v>
          </cell>
          <cell r="CU153">
            <v>0</v>
          </cell>
          <cell r="CV153">
            <v>0</v>
          </cell>
          <cell r="CW153">
            <v>0</v>
          </cell>
          <cell r="CX153">
            <v>0</v>
          </cell>
          <cell r="CY153">
            <v>0</v>
          </cell>
          <cell r="CZ153">
            <v>0</v>
          </cell>
          <cell r="DA153">
            <v>0</v>
          </cell>
          <cell r="DB153">
            <v>0</v>
          </cell>
          <cell r="DC153">
            <v>0</v>
          </cell>
          <cell r="DD153">
            <v>0</v>
          </cell>
          <cell r="DE153">
            <v>0</v>
          </cell>
          <cell r="DF153">
            <v>0</v>
          </cell>
          <cell r="DG153">
            <v>0</v>
          </cell>
          <cell r="DH153">
            <v>0</v>
          </cell>
          <cell r="DI153">
            <v>0</v>
          </cell>
          <cell r="DJ153">
            <v>0</v>
          </cell>
          <cell r="DK153">
            <v>0</v>
          </cell>
          <cell r="DL153">
            <v>0</v>
          </cell>
          <cell r="DM153">
            <v>0</v>
          </cell>
          <cell r="DN153">
            <v>0</v>
          </cell>
          <cell r="DO153">
            <v>0</v>
          </cell>
          <cell r="DP153">
            <v>0</v>
          </cell>
          <cell r="DQ153">
            <v>0</v>
          </cell>
          <cell r="DR153">
            <v>0</v>
          </cell>
          <cell r="DS153">
            <v>0</v>
          </cell>
          <cell r="DT153">
            <v>0</v>
          </cell>
          <cell r="DU153">
            <v>0</v>
          </cell>
          <cell r="DV153">
            <v>0</v>
          </cell>
          <cell r="DW153">
            <v>0</v>
          </cell>
          <cell r="DX153">
            <v>0</v>
          </cell>
          <cell r="DY153">
            <v>0</v>
          </cell>
          <cell r="DZ153">
            <v>0</v>
          </cell>
          <cell r="EA153">
            <v>0</v>
          </cell>
          <cell r="EB153">
            <v>0</v>
          </cell>
          <cell r="EC153">
            <v>0</v>
          </cell>
          <cell r="ED153">
            <v>0</v>
          </cell>
          <cell r="EE153">
            <v>0</v>
          </cell>
          <cell r="EF153">
            <v>0</v>
          </cell>
          <cell r="EG153">
            <v>0</v>
          </cell>
          <cell r="EH153">
            <v>0</v>
          </cell>
          <cell r="EI153">
            <v>0</v>
          </cell>
          <cell r="EJ153">
            <v>0</v>
          </cell>
          <cell r="EK153">
            <v>0</v>
          </cell>
          <cell r="EL153">
            <v>0</v>
          </cell>
          <cell r="EM153">
            <v>0</v>
          </cell>
          <cell r="EN153">
            <v>0</v>
          </cell>
          <cell r="EO153">
            <v>0</v>
          </cell>
          <cell r="EP153">
            <v>0</v>
          </cell>
          <cell r="EQ153">
            <v>0</v>
          </cell>
          <cell r="ER153">
            <v>-36.200000000000003</v>
          </cell>
          <cell r="ES153">
            <v>-40.5</v>
          </cell>
          <cell r="ET153">
            <v>-44.7</v>
          </cell>
          <cell r="EU153">
            <v>-45.300000000000004</v>
          </cell>
          <cell r="EV153">
            <v>-53.2</v>
          </cell>
          <cell r="EW153">
            <v>-59.400000000000006</v>
          </cell>
          <cell r="EX153">
            <v>-59.699999999999996</v>
          </cell>
          <cell r="EY153">
            <v>-68.5</v>
          </cell>
          <cell r="EZ153">
            <v>-80.199999999999989</v>
          </cell>
          <cell r="FA153">
            <v>-88.4</v>
          </cell>
          <cell r="FB153">
            <v>-88.9</v>
          </cell>
          <cell r="FC153">
            <v>-132.1</v>
          </cell>
          <cell r="FD153">
            <v>-118.6</v>
          </cell>
          <cell r="FE153">
            <v>-131.6</v>
          </cell>
          <cell r="FF153">
            <v>-127.8</v>
          </cell>
          <cell r="FG153">
            <v>-112.76</v>
          </cell>
          <cell r="FH153">
            <v>-160</v>
          </cell>
          <cell r="FI153">
            <v>-174</v>
          </cell>
          <cell r="FJ153">
            <v>-184</v>
          </cell>
          <cell r="FK153">
            <v>-203.70000000000005</v>
          </cell>
          <cell r="FL153">
            <v>-221.6</v>
          </cell>
          <cell r="FM153">
            <v>-226.3</v>
          </cell>
          <cell r="FN153">
            <v>-231.1</v>
          </cell>
          <cell r="FO153">
            <v>-164.7</v>
          </cell>
          <cell r="FP153">
            <v>0</v>
          </cell>
          <cell r="FQ153">
            <v>0</v>
          </cell>
          <cell r="FR153">
            <v>0</v>
          </cell>
          <cell r="FS153">
            <v>0</v>
          </cell>
          <cell r="FT153">
            <v>-197.2</v>
          </cell>
          <cell r="FU153">
            <v>-254</v>
          </cell>
          <cell r="FV153">
            <v>-285.60000000000002</v>
          </cell>
          <cell r="FW153">
            <v>-323.5</v>
          </cell>
          <cell r="FX153">
            <v>-341.59999999999997</v>
          </cell>
          <cell r="FY153">
            <v>-400.6</v>
          </cell>
          <cell r="FZ153">
            <v>-434.3</v>
          </cell>
          <cell r="GA153">
            <v>-499</v>
          </cell>
          <cell r="GB153">
            <v>-538.20000000000005</v>
          </cell>
          <cell r="GC153">
            <v>-624.6</v>
          </cell>
          <cell r="GD153">
            <v>-592.79999999999995</v>
          </cell>
          <cell r="GE153">
            <v>-1075.4000000000001</v>
          </cell>
          <cell r="GF153">
            <v>-963.1</v>
          </cell>
          <cell r="GG153">
            <v>-1013.9</v>
          </cell>
          <cell r="GH153">
            <v>-950.4</v>
          </cell>
          <cell r="GI153">
            <v>-1037.32</v>
          </cell>
          <cell r="GJ153">
            <v>-1314</v>
          </cell>
          <cell r="GK153">
            <v>-1300</v>
          </cell>
          <cell r="GL153">
            <v>-1418</v>
          </cell>
          <cell r="GM153">
            <v>-825.40000000000055</v>
          </cell>
          <cell r="GN153">
            <v>-1538.3</v>
          </cell>
          <cell r="GO153">
            <v>-1517.4</v>
          </cell>
          <cell r="GP153">
            <v>-953.3</v>
          </cell>
          <cell r="GQ153">
            <v>-1451.3</v>
          </cell>
          <cell r="GR153">
            <v>0</v>
          </cell>
          <cell r="GS153">
            <v>0</v>
          </cell>
          <cell r="GT153">
            <v>0</v>
          </cell>
          <cell r="GU153">
            <v>0</v>
          </cell>
          <cell r="GV153">
            <v>-6.3</v>
          </cell>
          <cell r="GW153">
            <v>-6.6</v>
          </cell>
          <cell r="GX153">
            <v>-9.1</v>
          </cell>
          <cell r="GY153">
            <v>-4.4000000000000004</v>
          </cell>
          <cell r="GZ153">
            <v>-8</v>
          </cell>
          <cell r="HA153">
            <v>-9.1</v>
          </cell>
          <cell r="HB153">
            <v>-10.199999999999999</v>
          </cell>
          <cell r="HC153">
            <v>-13.5</v>
          </cell>
          <cell r="HD153">
            <v>-13.3</v>
          </cell>
          <cell r="HE153">
            <v>-13.7</v>
          </cell>
          <cell r="HF153">
            <v>-15.3</v>
          </cell>
          <cell r="HG153">
            <v>-23.1</v>
          </cell>
          <cell r="HH153">
            <v>-21.1</v>
          </cell>
          <cell r="HI153">
            <v>-22.4</v>
          </cell>
          <cell r="HJ153">
            <v>-23.8</v>
          </cell>
          <cell r="HK153">
            <v>-30.09</v>
          </cell>
          <cell r="HL153">
            <v>-30</v>
          </cell>
          <cell r="HM153">
            <v>-30</v>
          </cell>
          <cell r="HN153">
            <v>-33</v>
          </cell>
          <cell r="HO153">
            <v>-37.599999999999994</v>
          </cell>
          <cell r="HP153">
            <v>-36.799999999999997</v>
          </cell>
          <cell r="HQ153">
            <v>-44.4</v>
          </cell>
          <cell r="HR153">
            <v>-45.9</v>
          </cell>
          <cell r="HS153">
            <v>-51.5</v>
          </cell>
          <cell r="HT153">
            <v>0</v>
          </cell>
          <cell r="HU153">
            <v>0</v>
          </cell>
          <cell r="HV153">
            <v>0</v>
          </cell>
          <cell r="HW153">
            <v>0</v>
          </cell>
          <cell r="HX153">
            <v>0</v>
          </cell>
          <cell r="HY153">
            <v>0</v>
          </cell>
          <cell r="HZ153">
            <v>0</v>
          </cell>
          <cell r="IA153">
            <v>0</v>
          </cell>
          <cell r="IB153">
            <v>0</v>
          </cell>
          <cell r="IC153">
            <v>0</v>
          </cell>
          <cell r="ID153">
            <v>0</v>
          </cell>
          <cell r="IE153">
            <v>0</v>
          </cell>
          <cell r="IF153">
            <v>0</v>
          </cell>
          <cell r="IG153">
            <v>0</v>
          </cell>
          <cell r="IH153">
            <v>0</v>
          </cell>
          <cell r="II153">
            <v>0</v>
          </cell>
          <cell r="IJ153">
            <v>0</v>
          </cell>
          <cell r="IK153">
            <v>0</v>
          </cell>
          <cell r="IL153">
            <v>0</v>
          </cell>
          <cell r="IM153">
            <v>0</v>
          </cell>
          <cell r="IN153">
            <v>0</v>
          </cell>
          <cell r="IO153">
            <v>0</v>
          </cell>
          <cell r="IP153">
            <v>0</v>
          </cell>
          <cell r="IQ153">
            <v>0</v>
          </cell>
          <cell r="IR153">
            <v>0</v>
          </cell>
          <cell r="IS153">
            <v>0</v>
          </cell>
          <cell r="IT153">
            <v>0</v>
          </cell>
          <cell r="IU153">
            <v>0</v>
          </cell>
        </row>
        <row r="154">
          <cell r="A154" t="str">
            <v>HREC IN</v>
          </cell>
          <cell r="B154" t="str">
            <v>Hind Rectifiers</v>
          </cell>
          <cell r="C154" t="str">
            <v>Engineering &amp; Capital Goods</v>
          </cell>
          <cell r="D154" t="e">
            <v>#REF!</v>
          </cell>
          <cell r="E154" t="e">
            <v>#REF!</v>
          </cell>
          <cell r="F154" t="e">
            <v>#REF!</v>
          </cell>
          <cell r="G154" t="e">
            <v>#REF!</v>
          </cell>
          <cell r="H154" t="e">
            <v>#REF!</v>
          </cell>
          <cell r="I154" t="e">
            <v>#REF!</v>
          </cell>
          <cell r="J154" t="e">
            <v>#REF!</v>
          </cell>
          <cell r="K154" t="e">
            <v>#REF!</v>
          </cell>
          <cell r="L154">
            <v>95.92</v>
          </cell>
          <cell r="M154">
            <v>143.94</v>
          </cell>
          <cell r="N154">
            <v>141.30000000000001</v>
          </cell>
          <cell r="O154">
            <v>139.09</v>
          </cell>
          <cell r="P154">
            <v>146.41999999999999</v>
          </cell>
          <cell r="Q154">
            <v>179.001</v>
          </cell>
          <cell r="R154">
            <v>191.87</v>
          </cell>
          <cell r="S154">
            <v>212.97</v>
          </cell>
          <cell r="T154">
            <v>178.751</v>
          </cell>
          <cell r="U154">
            <v>259.85500000000002</v>
          </cell>
          <cell r="V154">
            <v>228.68899999999999</v>
          </cell>
          <cell r="W154">
            <v>314.36</v>
          </cell>
          <cell r="X154">
            <v>216.23</v>
          </cell>
          <cell r="Y154">
            <v>259.60000000000002</v>
          </cell>
          <cell r="Z154">
            <v>229.6</v>
          </cell>
          <cell r="AA154" t="e">
            <v>#REF!</v>
          </cell>
          <cell r="AB154" t="e">
            <v>#REF!</v>
          </cell>
          <cell r="AC154" t="e">
            <v>#REF!</v>
          </cell>
          <cell r="AD154" t="e">
            <v>#REF!</v>
          </cell>
          <cell r="AE154" t="e">
            <v>#REF!</v>
          </cell>
          <cell r="AF154" t="e">
            <v>#REF!</v>
          </cell>
          <cell r="AG154" t="e">
            <v>#REF!</v>
          </cell>
          <cell r="AH154" t="e">
            <v>#REF!</v>
          </cell>
          <cell r="AI154" t="e">
            <v>#REF!</v>
          </cell>
          <cell r="AJ154" t="e">
            <v>#REF!</v>
          </cell>
          <cell r="AK154" t="e">
            <v>#REF!</v>
          </cell>
          <cell r="AL154" t="e">
            <v>#REF!</v>
          </cell>
          <cell r="AM154" t="e">
            <v>#REF!</v>
          </cell>
          <cell r="AN154">
            <v>0</v>
          </cell>
          <cell r="AO154">
            <v>0</v>
          </cell>
          <cell r="AP154">
            <v>0</v>
          </cell>
          <cell r="AQ154">
            <v>0</v>
          </cell>
          <cell r="AR154">
            <v>0</v>
          </cell>
          <cell r="AS154">
            <v>-22.279</v>
          </cell>
          <cell r="AT154">
            <v>0</v>
          </cell>
          <cell r="AU154">
            <v>0</v>
          </cell>
          <cell r="AV154">
            <v>0</v>
          </cell>
          <cell r="AW154">
            <v>-34.265000000000001</v>
          </cell>
          <cell r="AX154">
            <v>-30.608000000000001</v>
          </cell>
          <cell r="AY154">
            <v>-43.61</v>
          </cell>
          <cell r="AZ154">
            <v>-28.97</v>
          </cell>
          <cell r="BA154">
            <v>0</v>
          </cell>
          <cell r="BB154">
            <v>0</v>
          </cell>
          <cell r="BC154" t="e">
            <v>#REF!</v>
          </cell>
          <cell r="BD154" t="e">
            <v>#REF!</v>
          </cell>
          <cell r="BE154" t="e">
            <v>#REF!</v>
          </cell>
          <cell r="BF154" t="e">
            <v>#REF!</v>
          </cell>
          <cell r="BG154" t="e">
            <v>#REF!</v>
          </cell>
          <cell r="BH154" t="e">
            <v>#REF!</v>
          </cell>
          <cell r="BI154" t="e">
            <v>#REF!</v>
          </cell>
          <cell r="BJ154" t="e">
            <v>#REF!</v>
          </cell>
          <cell r="BK154" t="e">
            <v>#REF!</v>
          </cell>
          <cell r="BL154" t="e">
            <v>#REF!</v>
          </cell>
          <cell r="BM154" t="e">
            <v>#REF!</v>
          </cell>
          <cell r="BN154" t="e">
            <v>#REF!</v>
          </cell>
          <cell r="BO154" t="e">
            <v>#REF!</v>
          </cell>
          <cell r="BP154">
            <v>-73.808999999999997</v>
          </cell>
          <cell r="BQ154">
            <v>-92.400999999999996</v>
          </cell>
          <cell r="BR154">
            <v>-97.486000000000004</v>
          </cell>
          <cell r="BS154">
            <v>-82.953999999999994</v>
          </cell>
          <cell r="BT154">
            <v>-96.453000000000003</v>
          </cell>
          <cell r="BU154">
            <v>-98.965999999999994</v>
          </cell>
          <cell r="BV154">
            <v>-121.86199999999999</v>
          </cell>
          <cell r="BW154">
            <v>-117.264</v>
          </cell>
          <cell r="BX154">
            <v>-102.673</v>
          </cell>
          <cell r="BY154">
            <v>-137.18199999999999</v>
          </cell>
          <cell r="BZ154">
            <v>-135.601</v>
          </cell>
          <cell r="CA154">
            <v>-148.535</v>
          </cell>
          <cell r="CB154">
            <v>-120.59</v>
          </cell>
          <cell r="CC154">
            <v>-154.25</v>
          </cell>
          <cell r="CD154">
            <v>-152.22999999999999</v>
          </cell>
          <cell r="CE154" t="e">
            <v>#REF!</v>
          </cell>
          <cell r="CF154" t="e">
            <v>#REF!</v>
          </cell>
          <cell r="CG154" t="e">
            <v>#REF!</v>
          </cell>
          <cell r="CH154" t="e">
            <v>#REF!</v>
          </cell>
          <cell r="CI154" t="e">
            <v>#REF!</v>
          </cell>
          <cell r="CJ154" t="e">
            <v>#REF!</v>
          </cell>
          <cell r="CK154" t="e">
            <v>#REF!</v>
          </cell>
          <cell r="CL154" t="e">
            <v>#REF!</v>
          </cell>
          <cell r="CM154" t="e">
            <v>#REF!</v>
          </cell>
          <cell r="CN154" t="e">
            <v>#REF!</v>
          </cell>
          <cell r="CO154" t="e">
            <v>#REF!</v>
          </cell>
          <cell r="CP154" t="e">
            <v>#REF!</v>
          </cell>
          <cell r="CQ154" t="e">
            <v>#REF!</v>
          </cell>
          <cell r="CR154">
            <v>10.185</v>
          </cell>
          <cell r="CS154">
            <v>5.2999999999999999E-2</v>
          </cell>
          <cell r="CT154">
            <v>6.0860000000000003</v>
          </cell>
          <cell r="CU154">
            <v>-4.9630000000000001</v>
          </cell>
          <cell r="CV154">
            <v>2.1760000000000002</v>
          </cell>
          <cell r="CW154">
            <v>4.8390000000000004</v>
          </cell>
          <cell r="CX154">
            <v>6.742</v>
          </cell>
          <cell r="CY154">
            <v>-7.33</v>
          </cell>
          <cell r="CZ154">
            <v>0.316</v>
          </cell>
          <cell r="DA154">
            <v>5.9589999999999996</v>
          </cell>
          <cell r="DB154">
            <v>20.042000000000002</v>
          </cell>
          <cell r="DC154">
            <v>-29.175000000000001</v>
          </cell>
          <cell r="DD154">
            <v>9.91</v>
          </cell>
          <cell r="DE154">
            <v>-5.17</v>
          </cell>
          <cell r="DF154">
            <v>13.81</v>
          </cell>
          <cell r="DG154" t="e">
            <v>#REF!</v>
          </cell>
          <cell r="DH154" t="e">
            <v>#REF!</v>
          </cell>
          <cell r="DI154" t="e">
            <v>#REF!</v>
          </cell>
          <cell r="DJ154" t="e">
            <v>#REF!</v>
          </cell>
          <cell r="DK154" t="e">
            <v>#REF!</v>
          </cell>
          <cell r="DL154" t="e">
            <v>#REF!</v>
          </cell>
          <cell r="DM154" t="e">
            <v>#REF!</v>
          </cell>
          <cell r="DN154" t="e">
            <v>#REF!</v>
          </cell>
          <cell r="DO154" t="e">
            <v>#REF!</v>
          </cell>
          <cell r="DP154" t="e">
            <v>#REF!</v>
          </cell>
          <cell r="DQ154" t="e">
            <v>#REF!</v>
          </cell>
          <cell r="DR154" t="e">
            <v>#REF!</v>
          </cell>
          <cell r="DS154" t="e">
            <v>#REF!</v>
          </cell>
          <cell r="DT154" t="e">
            <v>#REF!</v>
          </cell>
          <cell r="DU154" t="e">
            <v>#REF!</v>
          </cell>
          <cell r="DV154" t="e">
            <v>#REF!</v>
          </cell>
          <cell r="DW154" t="e">
            <v>#REF!</v>
          </cell>
          <cell r="DX154" t="e">
            <v>#REF!</v>
          </cell>
          <cell r="DY154" t="e">
            <v>#REF!</v>
          </cell>
          <cell r="DZ154" t="e">
            <v>#REF!</v>
          </cell>
          <cell r="EA154" t="e">
            <v>#REF!</v>
          </cell>
          <cell r="EB154" t="e">
            <v>#REF!</v>
          </cell>
          <cell r="EC154" t="e">
            <v>#REF!</v>
          </cell>
          <cell r="ED154" t="e">
            <v>#REF!</v>
          </cell>
          <cell r="EE154" t="e">
            <v>#REF!</v>
          </cell>
          <cell r="EF154" t="e">
            <v>#REF!</v>
          </cell>
          <cell r="EG154" t="e">
            <v>#REF!</v>
          </cell>
          <cell r="EH154" t="e">
            <v>#REF!</v>
          </cell>
          <cell r="EI154" t="e">
            <v>#REF!</v>
          </cell>
          <cell r="EJ154" t="e">
            <v>#REF!</v>
          </cell>
          <cell r="EK154" t="e">
            <v>#REF!</v>
          </cell>
          <cell r="EL154" t="e">
            <v>#REF!</v>
          </cell>
          <cell r="EM154" t="e">
            <v>#REF!</v>
          </cell>
          <cell r="EN154" t="e">
            <v>#REF!</v>
          </cell>
          <cell r="EO154" t="e">
            <v>#REF!</v>
          </cell>
          <cell r="EP154" t="e">
            <v>#REF!</v>
          </cell>
          <cell r="EQ154" t="e">
            <v>#REF!</v>
          </cell>
          <cell r="ER154" t="e">
            <v>#REF!</v>
          </cell>
          <cell r="ES154" t="e">
            <v>#REF!</v>
          </cell>
          <cell r="ET154" t="e">
            <v>#REF!</v>
          </cell>
          <cell r="EU154" t="e">
            <v>#REF!</v>
          </cell>
          <cell r="EV154">
            <v>-18.602</v>
          </cell>
          <cell r="EW154">
            <v>-19.997</v>
          </cell>
          <cell r="EX154">
            <v>-18.916</v>
          </cell>
          <cell r="EY154">
            <v>-19.478999999999999</v>
          </cell>
          <cell r="EZ154">
            <v>-20.309000000000001</v>
          </cell>
          <cell r="FA154">
            <v>-19.968</v>
          </cell>
          <cell r="FB154">
            <v>-20.321999999999999</v>
          </cell>
          <cell r="FC154">
            <v>-23.016999999999999</v>
          </cell>
          <cell r="FD154">
            <v>-22.63</v>
          </cell>
          <cell r="FE154">
            <v>-23.131</v>
          </cell>
          <cell r="FF154">
            <v>-22.917000000000002</v>
          </cell>
          <cell r="FG154">
            <v>-26.977</v>
          </cell>
          <cell r="FH154">
            <v>-26.33</v>
          </cell>
          <cell r="FI154">
            <v>-28.5</v>
          </cell>
          <cell r="FJ154">
            <v>-27.26</v>
          </cell>
          <cell r="FK154" t="e">
            <v>#REF!</v>
          </cell>
          <cell r="FL154" t="e">
            <v>#REF!</v>
          </cell>
          <cell r="FM154" t="e">
            <v>#REF!</v>
          </cell>
          <cell r="FN154" t="e">
            <v>#REF!</v>
          </cell>
          <cell r="FO154" t="e">
            <v>#REF!</v>
          </cell>
          <cell r="FP154" t="e">
            <v>#REF!</v>
          </cell>
          <cell r="FQ154" t="e">
            <v>#REF!</v>
          </cell>
          <cell r="FR154" t="e">
            <v>#REF!</v>
          </cell>
          <cell r="FS154" t="e">
            <v>#REF!</v>
          </cell>
          <cell r="FT154" t="e">
            <v>#REF!</v>
          </cell>
          <cell r="FU154" t="e">
            <v>#REF!</v>
          </cell>
          <cell r="FV154" t="e">
            <v>#REF!</v>
          </cell>
          <cell r="FW154" t="e">
            <v>#REF!</v>
          </cell>
          <cell r="FX154">
            <v>-8.3350000000000009</v>
          </cell>
          <cell r="FY154">
            <v>-12.384</v>
          </cell>
          <cell r="FZ154">
            <v>-12.680999999999999</v>
          </cell>
          <cell r="GA154">
            <v>-13.917999999999999</v>
          </cell>
          <cell r="GB154">
            <v>-11.582000000000001</v>
          </cell>
          <cell r="GC154">
            <v>-14.884</v>
          </cell>
          <cell r="GD154">
            <v>-15.238</v>
          </cell>
          <cell r="GE154">
            <v>-14.099</v>
          </cell>
          <cell r="GF154">
            <v>-12.821999999999999</v>
          </cell>
          <cell r="GG154">
            <v>-17.149000000000001</v>
          </cell>
          <cell r="GH154">
            <v>-15.551</v>
          </cell>
          <cell r="GI154">
            <v>-17.818000000000001</v>
          </cell>
          <cell r="GJ154">
            <v>-12.8</v>
          </cell>
          <cell r="GK154">
            <v>-17.03</v>
          </cell>
          <cell r="GL154">
            <v>-15.18</v>
          </cell>
          <cell r="GM154" t="e">
            <v>#REF!</v>
          </cell>
          <cell r="GN154" t="e">
            <v>#REF!</v>
          </cell>
          <cell r="GO154" t="e">
            <v>#REF!</v>
          </cell>
          <cell r="GP154" t="e">
            <v>#REF!</v>
          </cell>
          <cell r="GQ154" t="e">
            <v>#REF!</v>
          </cell>
          <cell r="GR154" t="e">
            <v>#REF!</v>
          </cell>
          <cell r="GS154" t="e">
            <v>#REF!</v>
          </cell>
          <cell r="GT154" t="e">
            <v>#REF!</v>
          </cell>
          <cell r="GU154" t="e">
            <v>#REF!</v>
          </cell>
          <cell r="GV154" t="e">
            <v>#REF!</v>
          </cell>
          <cell r="GW154" t="e">
            <v>#REF!</v>
          </cell>
          <cell r="GX154" t="e">
            <v>#REF!</v>
          </cell>
          <cell r="GY154" t="e">
            <v>#REF!</v>
          </cell>
          <cell r="GZ154">
            <v>-0.76</v>
          </cell>
          <cell r="HA154">
            <v>-0.89</v>
          </cell>
          <cell r="HB154">
            <v>-1.07</v>
          </cell>
          <cell r="HC154">
            <v>-1.3</v>
          </cell>
          <cell r="HD154">
            <v>-1.1399999999999999</v>
          </cell>
          <cell r="HE154">
            <v>-1.24</v>
          </cell>
          <cell r="HF154">
            <v>-1.47</v>
          </cell>
          <cell r="HG154">
            <v>-2.37</v>
          </cell>
          <cell r="HH154">
            <v>-2.9710000000000001</v>
          </cell>
          <cell r="HI154">
            <v>-3.2509999999999999</v>
          </cell>
          <cell r="HJ154">
            <v>-3.802</v>
          </cell>
          <cell r="HK154">
            <v>-3.98</v>
          </cell>
          <cell r="HL154">
            <v>-3.09</v>
          </cell>
          <cell r="HM154">
            <v>-3.46</v>
          </cell>
          <cell r="HN154">
            <v>-3.63</v>
          </cell>
          <cell r="HO154" t="e">
            <v>#REF!</v>
          </cell>
          <cell r="HP154" t="e">
            <v>#REF!</v>
          </cell>
          <cell r="HQ154" t="e">
            <v>#REF!</v>
          </cell>
          <cell r="HR154" t="e">
            <v>#REF!</v>
          </cell>
          <cell r="HS154" t="e">
            <v>#REF!</v>
          </cell>
          <cell r="HT154" t="e">
            <v>#REF!</v>
          </cell>
          <cell r="HU154" t="e">
            <v>#REF!</v>
          </cell>
          <cell r="HV154" t="e">
            <v>#REF!</v>
          </cell>
          <cell r="HW154" t="e">
            <v>#REF!</v>
          </cell>
          <cell r="HX154" t="e">
            <v>#REF!</v>
          </cell>
          <cell r="HY154" t="e">
            <v>#REF!</v>
          </cell>
          <cell r="HZ154" t="e">
            <v>#REF!</v>
          </cell>
          <cell r="IA154" t="e">
            <v>#REF!</v>
          </cell>
          <cell r="IB154" t="e">
            <v>#REF!</v>
          </cell>
          <cell r="IC154" t="e">
            <v>#REF!</v>
          </cell>
          <cell r="ID154" t="e">
            <v>#REF!</v>
          </cell>
          <cell r="IE154" t="e">
            <v>#REF!</v>
          </cell>
          <cell r="IF154" t="e">
            <v>#REF!</v>
          </cell>
          <cell r="IG154" t="e">
            <v>#REF!</v>
          </cell>
          <cell r="IH154" t="e">
            <v>#REF!</v>
          </cell>
          <cell r="II154" t="e">
            <v>#REF!</v>
          </cell>
          <cell r="IJ154" t="e">
            <v>#REF!</v>
          </cell>
          <cell r="IK154" t="e">
            <v>#REF!</v>
          </cell>
          <cell r="IL154" t="e">
            <v>#REF!</v>
          </cell>
          <cell r="IM154" t="e">
            <v>#REF!</v>
          </cell>
          <cell r="IN154" t="e">
            <v>#REF!</v>
          </cell>
          <cell r="IO154" t="e">
            <v>#REF!</v>
          </cell>
          <cell r="IP154" t="e">
            <v>#REF!</v>
          </cell>
          <cell r="IQ154" t="e">
            <v>#REF!</v>
          </cell>
          <cell r="IR154" t="e">
            <v>#REF!</v>
          </cell>
          <cell r="IS154" t="e">
            <v>#REF!</v>
          </cell>
          <cell r="IT154" t="e">
            <v>#REF!</v>
          </cell>
          <cell r="IU154" t="e">
            <v>#REF!</v>
          </cell>
        </row>
        <row r="155">
          <cell r="A155" t="str">
            <v>HDOR IN</v>
          </cell>
          <cell r="B155" t="str">
            <v>Hindustan Dorr-Oliver</v>
          </cell>
          <cell r="C155" t="str">
            <v>Engineering &amp; Capital Goods</v>
          </cell>
          <cell r="D155">
            <v>0</v>
          </cell>
          <cell r="E155">
            <v>0</v>
          </cell>
          <cell r="F155">
            <v>0</v>
          </cell>
          <cell r="G155">
            <v>0</v>
          </cell>
          <cell r="H155">
            <v>0</v>
          </cell>
          <cell r="I155">
            <v>0</v>
          </cell>
          <cell r="J155">
            <v>0</v>
          </cell>
          <cell r="K155">
            <v>0</v>
          </cell>
          <cell r="L155">
            <v>0</v>
          </cell>
          <cell r="M155">
            <v>0</v>
          </cell>
          <cell r="N155">
            <v>0</v>
          </cell>
          <cell r="O155">
            <v>458.4</v>
          </cell>
          <cell r="P155">
            <v>230.8</v>
          </cell>
          <cell r="Q155">
            <v>303.10000000000002</v>
          </cell>
          <cell r="R155">
            <v>408.7</v>
          </cell>
          <cell r="S155">
            <v>471.5</v>
          </cell>
          <cell r="T155">
            <v>329.2</v>
          </cell>
          <cell r="U155">
            <v>421.7</v>
          </cell>
          <cell r="V155">
            <v>549</v>
          </cell>
          <cell r="W155">
            <v>785.2</v>
          </cell>
          <cell r="X155">
            <v>545.4</v>
          </cell>
          <cell r="Y155">
            <v>695.2</v>
          </cell>
          <cell r="Z155">
            <v>754.6</v>
          </cell>
          <cell r="AA155">
            <v>1055.5</v>
          </cell>
          <cell r="AB155">
            <v>845.2</v>
          </cell>
          <cell r="AC155">
            <v>1163.5999999999999</v>
          </cell>
          <cell r="AD155">
            <v>1247.4000000000001</v>
          </cell>
          <cell r="AE155">
            <v>1876.4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O155">
            <v>0</v>
          </cell>
          <cell r="AP155">
            <v>0</v>
          </cell>
          <cell r="AQ155">
            <v>0</v>
          </cell>
          <cell r="AR155">
            <v>0</v>
          </cell>
          <cell r="AS155">
            <v>0</v>
          </cell>
          <cell r="AT155">
            <v>0</v>
          </cell>
          <cell r="AU155">
            <v>0</v>
          </cell>
          <cell r="AV155">
            <v>0</v>
          </cell>
          <cell r="AW155">
            <v>0</v>
          </cell>
          <cell r="AX155">
            <v>0</v>
          </cell>
          <cell r="AY155">
            <v>0</v>
          </cell>
          <cell r="AZ155">
            <v>0</v>
          </cell>
          <cell r="BA155">
            <v>0</v>
          </cell>
          <cell r="BB155">
            <v>0</v>
          </cell>
          <cell r="BC155">
            <v>0</v>
          </cell>
          <cell r="BD155">
            <v>0</v>
          </cell>
          <cell r="BE155">
            <v>0</v>
          </cell>
          <cell r="BF155">
            <v>0</v>
          </cell>
          <cell r="BG155">
            <v>0</v>
          </cell>
          <cell r="BH155">
            <v>0</v>
          </cell>
          <cell r="BI155">
            <v>0</v>
          </cell>
          <cell r="BJ155">
            <v>0</v>
          </cell>
          <cell r="BK155">
            <v>0</v>
          </cell>
          <cell r="BL155">
            <v>0</v>
          </cell>
          <cell r="BM155">
            <v>0</v>
          </cell>
          <cell r="BN155">
            <v>0</v>
          </cell>
          <cell r="BO155">
            <v>0</v>
          </cell>
          <cell r="BP155">
            <v>0</v>
          </cell>
          <cell r="BQ155">
            <v>0</v>
          </cell>
          <cell r="BR155">
            <v>0</v>
          </cell>
          <cell r="BS155">
            <v>-390.9</v>
          </cell>
          <cell r="BT155">
            <v>-182.7</v>
          </cell>
          <cell r="BU155">
            <v>-254</v>
          </cell>
          <cell r="BV155">
            <v>-315.7</v>
          </cell>
          <cell r="BW155">
            <v>-403.4</v>
          </cell>
          <cell r="BX155">
            <v>-267.60000000000002</v>
          </cell>
          <cell r="BY155">
            <v>-279.89999999999998</v>
          </cell>
          <cell r="BZ155">
            <v>-485.8</v>
          </cell>
          <cell r="CA155">
            <v>-644.79999999999995</v>
          </cell>
          <cell r="CB155">
            <v>-426.4</v>
          </cell>
          <cell r="CC155">
            <v>-589.4</v>
          </cell>
          <cell r="CD155">
            <v>-623.29999999999995</v>
          </cell>
          <cell r="CE155">
            <v>-818.3</v>
          </cell>
          <cell r="CF155">
            <v>-695.8</v>
          </cell>
          <cell r="CG155">
            <v>-989.9</v>
          </cell>
          <cell r="CH155">
            <v>-920.2</v>
          </cell>
          <cell r="CI155">
            <v>-1543.5</v>
          </cell>
          <cell r="CJ155">
            <v>0</v>
          </cell>
          <cell r="CK155">
            <v>0</v>
          </cell>
          <cell r="CL155">
            <v>0</v>
          </cell>
          <cell r="CM155">
            <v>0</v>
          </cell>
          <cell r="CN155">
            <v>0</v>
          </cell>
          <cell r="CO155">
            <v>0</v>
          </cell>
          <cell r="CP155">
            <v>0</v>
          </cell>
          <cell r="CQ155">
            <v>0</v>
          </cell>
          <cell r="CR155">
            <v>0</v>
          </cell>
          <cell r="CS155">
            <v>0</v>
          </cell>
          <cell r="CT155">
            <v>0</v>
          </cell>
          <cell r="CU155">
            <v>12.7</v>
          </cell>
          <cell r="CV155">
            <v>2.1</v>
          </cell>
          <cell r="CW155">
            <v>1.3</v>
          </cell>
          <cell r="CX155">
            <v>-12</v>
          </cell>
          <cell r="CY155">
            <v>-12.6</v>
          </cell>
          <cell r="CZ155">
            <v>4.7</v>
          </cell>
          <cell r="DA155">
            <v>-25.9</v>
          </cell>
          <cell r="DB155">
            <v>29.2</v>
          </cell>
          <cell r="DC155">
            <v>-6.9</v>
          </cell>
          <cell r="DD155">
            <v>-8.5</v>
          </cell>
          <cell r="DE155">
            <v>27.5</v>
          </cell>
          <cell r="DF155">
            <v>17</v>
          </cell>
          <cell r="DG155">
            <v>-2.2000000000000002</v>
          </cell>
          <cell r="DH155">
            <v>56.7</v>
          </cell>
          <cell r="DI155">
            <v>58.8</v>
          </cell>
          <cell r="DJ155">
            <v>-65.3</v>
          </cell>
          <cell r="DK155">
            <v>0</v>
          </cell>
          <cell r="DL155">
            <v>0</v>
          </cell>
          <cell r="DM155">
            <v>0</v>
          </cell>
          <cell r="DN155">
            <v>0</v>
          </cell>
          <cell r="DO155">
            <v>0</v>
          </cell>
          <cell r="DP155">
            <v>0</v>
          </cell>
          <cell r="DQ155">
            <v>0</v>
          </cell>
          <cell r="DR155">
            <v>0</v>
          </cell>
          <cell r="DS155">
            <v>0</v>
          </cell>
          <cell r="DT155">
            <v>0</v>
          </cell>
          <cell r="DU155">
            <v>0</v>
          </cell>
          <cell r="DV155">
            <v>0</v>
          </cell>
          <cell r="DW155">
            <v>0</v>
          </cell>
          <cell r="DX155">
            <v>0</v>
          </cell>
          <cell r="DY155">
            <v>0</v>
          </cell>
          <cell r="DZ155">
            <v>0</v>
          </cell>
          <cell r="EA155">
            <v>0</v>
          </cell>
          <cell r="EB155">
            <v>0</v>
          </cell>
          <cell r="EC155">
            <v>0</v>
          </cell>
          <cell r="ED155">
            <v>0</v>
          </cell>
          <cell r="EE155">
            <v>0</v>
          </cell>
          <cell r="EF155">
            <v>0</v>
          </cell>
          <cell r="EG155">
            <v>0</v>
          </cell>
          <cell r="EH155">
            <v>0</v>
          </cell>
          <cell r="EI155">
            <v>0</v>
          </cell>
          <cell r="EJ155">
            <v>0</v>
          </cell>
          <cell r="EK155">
            <v>0</v>
          </cell>
          <cell r="EL155">
            <v>0</v>
          </cell>
          <cell r="EM155">
            <v>0</v>
          </cell>
          <cell r="EN155">
            <v>0</v>
          </cell>
          <cell r="EO155">
            <v>0</v>
          </cell>
          <cell r="EP155">
            <v>0</v>
          </cell>
          <cell r="EQ155">
            <v>0</v>
          </cell>
          <cell r="ER155">
            <v>0</v>
          </cell>
          <cell r="ES155">
            <v>0</v>
          </cell>
          <cell r="ET155">
            <v>0</v>
          </cell>
          <cell r="EU155">
            <v>0</v>
          </cell>
          <cell r="EV155">
            <v>0</v>
          </cell>
          <cell r="EW155">
            <v>0</v>
          </cell>
          <cell r="EX155">
            <v>0</v>
          </cell>
          <cell r="EY155">
            <v>-27.2</v>
          </cell>
          <cell r="EZ155">
            <v>-25.4</v>
          </cell>
          <cell r="FA155">
            <v>-25.8</v>
          </cell>
          <cell r="FB155">
            <v>-28.1</v>
          </cell>
          <cell r="FC155">
            <v>-26.1</v>
          </cell>
          <cell r="FD155">
            <v>-30.4</v>
          </cell>
          <cell r="FE155">
            <v>-30.1</v>
          </cell>
          <cell r="FF155">
            <v>-28.8</v>
          </cell>
          <cell r="FG155">
            <v>-31.6</v>
          </cell>
          <cell r="FH155">
            <v>-39.9</v>
          </cell>
          <cell r="FI155">
            <v>-37.5</v>
          </cell>
          <cell r="FJ155">
            <v>-39.6</v>
          </cell>
          <cell r="FK155">
            <v>-36.5</v>
          </cell>
          <cell r="FL155">
            <v>-53.3</v>
          </cell>
          <cell r="FM155">
            <v>-52.7</v>
          </cell>
          <cell r="FN155">
            <v>-46.5</v>
          </cell>
          <cell r="FO155">
            <v>-77.8</v>
          </cell>
          <cell r="FP155">
            <v>0</v>
          </cell>
          <cell r="FQ155">
            <v>0</v>
          </cell>
          <cell r="FR155">
            <v>0</v>
          </cell>
          <cell r="FS155">
            <v>0</v>
          </cell>
          <cell r="FT155">
            <v>0</v>
          </cell>
          <cell r="FU155">
            <v>0</v>
          </cell>
          <cell r="FV155">
            <v>0</v>
          </cell>
          <cell r="FW155">
            <v>0</v>
          </cell>
          <cell r="FX155">
            <v>0</v>
          </cell>
          <cell r="FY155">
            <v>0</v>
          </cell>
          <cell r="FZ155">
            <v>0</v>
          </cell>
          <cell r="GA155">
            <v>-16</v>
          </cell>
          <cell r="GB155">
            <v>-14.1</v>
          </cell>
          <cell r="GC155">
            <v>-15.9</v>
          </cell>
          <cell r="GD155">
            <v>-17.399999999999999</v>
          </cell>
          <cell r="GE155">
            <v>-21.8</v>
          </cell>
          <cell r="GF155">
            <v>-15.3</v>
          </cell>
          <cell r="GG155">
            <v>-36.299999999999997</v>
          </cell>
          <cell r="GH155">
            <v>-24.4</v>
          </cell>
          <cell r="GI155">
            <v>-25.1</v>
          </cell>
          <cell r="GJ155">
            <v>-25.7</v>
          </cell>
          <cell r="GK155">
            <v>-26.2</v>
          </cell>
          <cell r="GL155">
            <v>-33.6</v>
          </cell>
          <cell r="GM155">
            <v>-46.8</v>
          </cell>
          <cell r="GN155">
            <v>-51.2</v>
          </cell>
          <cell r="GO155">
            <v>-45.7</v>
          </cell>
          <cell r="GP155">
            <v>-68.400000000000006</v>
          </cell>
          <cell r="GQ155">
            <v>-84.2</v>
          </cell>
          <cell r="GR155">
            <v>0</v>
          </cell>
          <cell r="GS155">
            <v>0</v>
          </cell>
          <cell r="GT155">
            <v>0</v>
          </cell>
          <cell r="GU155">
            <v>0</v>
          </cell>
          <cell r="GV155">
            <v>0</v>
          </cell>
          <cell r="GW155">
            <v>0</v>
          </cell>
          <cell r="GX155">
            <v>0</v>
          </cell>
          <cell r="GY155">
            <v>0</v>
          </cell>
          <cell r="GZ155">
            <v>0</v>
          </cell>
          <cell r="HA155">
            <v>0</v>
          </cell>
          <cell r="HB155">
            <v>0</v>
          </cell>
          <cell r="HC155">
            <v>-0.7</v>
          </cell>
          <cell r="HD155">
            <v>-1.1000000000000001</v>
          </cell>
          <cell r="HE155">
            <v>-1.1000000000000001</v>
          </cell>
          <cell r="HF155">
            <v>-1.1000000000000001</v>
          </cell>
          <cell r="HG155">
            <v>-4.0999999999999996</v>
          </cell>
          <cell r="HH155">
            <v>-3</v>
          </cell>
          <cell r="HI155">
            <v>-3.3</v>
          </cell>
          <cell r="HJ155">
            <v>-4.5</v>
          </cell>
          <cell r="HK155">
            <v>-5</v>
          </cell>
          <cell r="HL155">
            <v>-4.9000000000000004</v>
          </cell>
          <cell r="HM155">
            <v>-6.3</v>
          </cell>
          <cell r="HN155">
            <v>-6</v>
          </cell>
          <cell r="HO155">
            <v>-6.8</v>
          </cell>
          <cell r="HP155">
            <v>-7</v>
          </cell>
          <cell r="HQ155">
            <v>-7.5</v>
          </cell>
          <cell r="HR155">
            <v>-9</v>
          </cell>
          <cell r="HS155">
            <v>-10.4</v>
          </cell>
          <cell r="HT155">
            <v>0</v>
          </cell>
          <cell r="HU155">
            <v>0</v>
          </cell>
          <cell r="HV155">
            <v>0</v>
          </cell>
          <cell r="HW155">
            <v>0</v>
          </cell>
          <cell r="HX155">
            <v>0</v>
          </cell>
          <cell r="HY155">
            <v>0</v>
          </cell>
          <cell r="HZ155">
            <v>0</v>
          </cell>
          <cell r="IA155">
            <v>0</v>
          </cell>
          <cell r="IB155">
            <v>0</v>
          </cell>
          <cell r="IC155">
            <v>0</v>
          </cell>
          <cell r="ID155">
            <v>0</v>
          </cell>
          <cell r="IE155">
            <v>0</v>
          </cell>
          <cell r="IF155">
            <v>0</v>
          </cell>
          <cell r="IG155">
            <v>0</v>
          </cell>
          <cell r="IH155">
            <v>0</v>
          </cell>
          <cell r="II155">
            <v>0</v>
          </cell>
          <cell r="IJ155">
            <v>0</v>
          </cell>
          <cell r="IK155">
            <v>0</v>
          </cell>
          <cell r="IL155">
            <v>0</v>
          </cell>
          <cell r="IM155">
            <v>0</v>
          </cell>
          <cell r="IN155">
            <v>0</v>
          </cell>
          <cell r="IO155">
            <v>0</v>
          </cell>
          <cell r="IP155">
            <v>0</v>
          </cell>
          <cell r="IQ155">
            <v>0</v>
          </cell>
          <cell r="IR155">
            <v>0</v>
          </cell>
          <cell r="IS155">
            <v>0</v>
          </cell>
          <cell r="IT155">
            <v>0</v>
          </cell>
          <cell r="IU155">
            <v>0</v>
          </cell>
        </row>
        <row r="156">
          <cell r="A156" t="str">
            <v>HWA IN</v>
          </cell>
          <cell r="B156" t="str">
            <v>Honeywell Automation India</v>
          </cell>
          <cell r="C156" t="str">
            <v>Engineering &amp; capital goods</v>
          </cell>
          <cell r="D156">
            <v>0</v>
          </cell>
          <cell r="E156">
            <v>0</v>
          </cell>
          <cell r="F156">
            <v>0</v>
          </cell>
          <cell r="G156">
            <v>0</v>
          </cell>
          <cell r="H156">
            <v>0</v>
          </cell>
          <cell r="I156">
            <v>0</v>
          </cell>
          <cell r="J156">
            <v>0</v>
          </cell>
          <cell r="K156">
            <v>1258.0999999999999</v>
          </cell>
          <cell r="L156">
            <v>683</v>
          </cell>
          <cell r="M156">
            <v>1136</v>
          </cell>
          <cell r="N156">
            <v>1066</v>
          </cell>
          <cell r="O156">
            <v>1384</v>
          </cell>
          <cell r="P156">
            <v>1119</v>
          </cell>
          <cell r="Q156">
            <v>1177</v>
          </cell>
          <cell r="R156">
            <v>1483</v>
          </cell>
          <cell r="S156">
            <v>1586</v>
          </cell>
          <cell r="T156">
            <v>1466</v>
          </cell>
          <cell r="U156">
            <v>1570</v>
          </cell>
          <cell r="V156">
            <v>2020</v>
          </cell>
          <cell r="W156">
            <v>1955</v>
          </cell>
          <cell r="X156">
            <v>2232</v>
          </cell>
          <cell r="Y156">
            <v>2271</v>
          </cell>
          <cell r="Z156">
            <v>2360</v>
          </cell>
          <cell r="AA156">
            <v>2260</v>
          </cell>
          <cell r="AB156">
            <v>2368.1999999999998</v>
          </cell>
          <cell r="AC156">
            <v>2329.7999999999997</v>
          </cell>
          <cell r="AD156">
            <v>2772.2</v>
          </cell>
          <cell r="AE156">
            <v>2747.8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-45.9</v>
          </cell>
          <cell r="AN156">
            <v>-16</v>
          </cell>
          <cell r="AO156">
            <v>-33</v>
          </cell>
          <cell r="AP156">
            <v>-27</v>
          </cell>
          <cell r="AQ156">
            <v>-44</v>
          </cell>
          <cell r="AR156">
            <v>-45</v>
          </cell>
          <cell r="AS156">
            <v>-43</v>
          </cell>
          <cell r="AT156">
            <v>-63</v>
          </cell>
          <cell r="AU156">
            <v>-36</v>
          </cell>
          <cell r="AV156">
            <v>-45</v>
          </cell>
          <cell r="AW156">
            <v>-56</v>
          </cell>
          <cell r="AX156">
            <v>-66</v>
          </cell>
          <cell r="AY156">
            <v>-65</v>
          </cell>
          <cell r="AZ156">
            <v>-70</v>
          </cell>
          <cell r="BA156">
            <v>0</v>
          </cell>
          <cell r="BB156">
            <v>0</v>
          </cell>
          <cell r="BC156">
            <v>-59</v>
          </cell>
          <cell r="BD156">
            <v>0</v>
          </cell>
          <cell r="BE156">
            <v>0</v>
          </cell>
          <cell r="BF156">
            <v>0</v>
          </cell>
          <cell r="BG156">
            <v>0</v>
          </cell>
          <cell r="BH156">
            <v>0</v>
          </cell>
          <cell r="BI156">
            <v>0</v>
          </cell>
          <cell r="BJ156">
            <v>0</v>
          </cell>
          <cell r="BK156">
            <v>0</v>
          </cell>
          <cell r="BL156">
            <v>0</v>
          </cell>
          <cell r="BM156">
            <v>0</v>
          </cell>
          <cell r="BN156">
            <v>0</v>
          </cell>
          <cell r="BO156">
            <v>-780.5</v>
          </cell>
          <cell r="BP156">
            <v>-385</v>
          </cell>
          <cell r="BQ156">
            <v>-718</v>
          </cell>
          <cell r="BR156">
            <v>-662</v>
          </cell>
          <cell r="BS156">
            <v>-806</v>
          </cell>
          <cell r="BT156">
            <v>-613</v>
          </cell>
          <cell r="BU156">
            <v>-672</v>
          </cell>
          <cell r="BV156">
            <v>-853</v>
          </cell>
          <cell r="BW156">
            <v>-914</v>
          </cell>
          <cell r="BX156">
            <v>-803</v>
          </cell>
          <cell r="BY156">
            <v>-832</v>
          </cell>
          <cell r="BZ156">
            <v>-1235</v>
          </cell>
          <cell r="CA156">
            <v>-1145</v>
          </cell>
          <cell r="CB156">
            <v>-1286</v>
          </cell>
          <cell r="CC156">
            <v>-1272</v>
          </cell>
          <cell r="CD156">
            <v>-1270</v>
          </cell>
          <cell r="CE156">
            <v>-1303</v>
          </cell>
          <cell r="CF156">
            <v>-1295</v>
          </cell>
          <cell r="CG156">
            <v>-1276.0999999999999</v>
          </cell>
          <cell r="CH156">
            <v>-1653.8</v>
          </cell>
          <cell r="CI156">
            <v>-1499.8</v>
          </cell>
          <cell r="CJ156">
            <v>0</v>
          </cell>
          <cell r="CK156">
            <v>0</v>
          </cell>
          <cell r="CL156">
            <v>0</v>
          </cell>
          <cell r="CM156">
            <v>0</v>
          </cell>
          <cell r="CN156">
            <v>0</v>
          </cell>
          <cell r="CO156">
            <v>0</v>
          </cell>
          <cell r="CP156">
            <v>0</v>
          </cell>
          <cell r="CQ156">
            <v>-13.2</v>
          </cell>
          <cell r="CR156">
            <v>35</v>
          </cell>
          <cell r="CS156">
            <v>32</v>
          </cell>
          <cell r="CT156">
            <v>-6</v>
          </cell>
          <cell r="CU156">
            <v>-10</v>
          </cell>
          <cell r="CV156">
            <v>-22</v>
          </cell>
          <cell r="CW156">
            <v>8</v>
          </cell>
          <cell r="CX156">
            <v>-48</v>
          </cell>
          <cell r="CY156">
            <v>3</v>
          </cell>
          <cell r="CZ156">
            <v>28</v>
          </cell>
          <cell r="DA156">
            <v>-24</v>
          </cell>
          <cell r="DB156">
            <v>0</v>
          </cell>
          <cell r="DC156">
            <v>-9</v>
          </cell>
          <cell r="DD156">
            <v>21</v>
          </cell>
          <cell r="DE156">
            <v>15</v>
          </cell>
          <cell r="DF156">
            <v>-27</v>
          </cell>
          <cell r="DG156">
            <v>154</v>
          </cell>
          <cell r="DH156">
            <v>9.9</v>
          </cell>
          <cell r="DI156">
            <v>32.4</v>
          </cell>
          <cell r="DJ156">
            <v>-12.6</v>
          </cell>
          <cell r="DK156">
            <v>9.6</v>
          </cell>
          <cell r="DL156">
            <v>0</v>
          </cell>
          <cell r="DM156">
            <v>0</v>
          </cell>
          <cell r="DN156">
            <v>0</v>
          </cell>
          <cell r="DO156">
            <v>0</v>
          </cell>
          <cell r="DP156">
            <v>0</v>
          </cell>
          <cell r="DQ156">
            <v>0</v>
          </cell>
          <cell r="DR156">
            <v>0</v>
          </cell>
          <cell r="DS156">
            <v>0</v>
          </cell>
          <cell r="DT156">
            <v>0</v>
          </cell>
          <cell r="DU156">
            <v>0</v>
          </cell>
          <cell r="DV156">
            <v>0</v>
          </cell>
          <cell r="DW156">
            <v>0</v>
          </cell>
          <cell r="DX156">
            <v>0</v>
          </cell>
          <cell r="DY156">
            <v>0</v>
          </cell>
          <cell r="DZ156">
            <v>0</v>
          </cell>
          <cell r="EA156">
            <v>0</v>
          </cell>
          <cell r="EB156">
            <v>0</v>
          </cell>
          <cell r="EC156">
            <v>0</v>
          </cell>
          <cell r="ED156">
            <v>0</v>
          </cell>
          <cell r="EE156">
            <v>0</v>
          </cell>
          <cell r="EF156">
            <v>0</v>
          </cell>
          <cell r="EG156">
            <v>0</v>
          </cell>
          <cell r="EH156">
            <v>0</v>
          </cell>
          <cell r="EI156">
            <v>0</v>
          </cell>
          <cell r="EJ156">
            <v>0</v>
          </cell>
          <cell r="EK156">
            <v>0</v>
          </cell>
          <cell r="EL156">
            <v>0</v>
          </cell>
          <cell r="EM156">
            <v>0</v>
          </cell>
          <cell r="EN156">
            <v>0</v>
          </cell>
          <cell r="EO156">
            <v>0</v>
          </cell>
          <cell r="EP156">
            <v>0</v>
          </cell>
          <cell r="EQ156">
            <v>0</v>
          </cell>
          <cell r="ER156">
            <v>0</v>
          </cell>
          <cell r="ES156">
            <v>0</v>
          </cell>
          <cell r="ET156">
            <v>0</v>
          </cell>
          <cell r="EU156">
            <v>-130.80000000000001</v>
          </cell>
          <cell r="EV156">
            <v>-138</v>
          </cell>
          <cell r="EW156">
            <v>-153</v>
          </cell>
          <cell r="EX156">
            <v>-175</v>
          </cell>
          <cell r="EY156">
            <v>-157</v>
          </cell>
          <cell r="EZ156">
            <v>-181</v>
          </cell>
          <cell r="FA156">
            <v>-180</v>
          </cell>
          <cell r="FB156">
            <v>-207</v>
          </cell>
          <cell r="FC156">
            <v>-211</v>
          </cell>
          <cell r="FD156">
            <v>-257</v>
          </cell>
          <cell r="FE156">
            <v>-255</v>
          </cell>
          <cell r="FF156">
            <v>-233</v>
          </cell>
          <cell r="FG156">
            <v>-276</v>
          </cell>
          <cell r="FH156">
            <v>-347</v>
          </cell>
          <cell r="FI156">
            <v>-387</v>
          </cell>
          <cell r="FJ156">
            <v>-378</v>
          </cell>
          <cell r="FK156">
            <v>-376</v>
          </cell>
          <cell r="FL156">
            <v>-434.1</v>
          </cell>
          <cell r="FM156">
            <v>-421.7</v>
          </cell>
          <cell r="FN156">
            <v>-460</v>
          </cell>
          <cell r="FO156">
            <v>-478.6</v>
          </cell>
          <cell r="FP156">
            <v>0</v>
          </cell>
          <cell r="FQ156">
            <v>0</v>
          </cell>
          <cell r="FR156">
            <v>0</v>
          </cell>
          <cell r="FS156">
            <v>0</v>
          </cell>
          <cell r="FT156">
            <v>0</v>
          </cell>
          <cell r="FU156">
            <v>0</v>
          </cell>
          <cell r="FV156">
            <v>0</v>
          </cell>
          <cell r="FW156">
            <v>-165.2</v>
          </cell>
          <cell r="FX156">
            <v>-121</v>
          </cell>
          <cell r="FY156">
            <v>-171</v>
          </cell>
          <cell r="FZ156">
            <v>-210</v>
          </cell>
          <cell r="GA156">
            <v>-247</v>
          </cell>
          <cell r="GB156">
            <v>-160</v>
          </cell>
          <cell r="GC156">
            <v>-160</v>
          </cell>
          <cell r="GD156">
            <v>-156</v>
          </cell>
          <cell r="GE156">
            <v>-215</v>
          </cell>
          <cell r="GF156">
            <v>-202</v>
          </cell>
          <cell r="GG156">
            <v>-202</v>
          </cell>
          <cell r="GH156">
            <v>-229</v>
          </cell>
          <cell r="GI156">
            <v>-237</v>
          </cell>
          <cell r="GJ156">
            <v>-314</v>
          </cell>
          <cell r="GK156">
            <v>-341</v>
          </cell>
          <cell r="GL156">
            <v>-418</v>
          </cell>
          <cell r="GM156">
            <v>-518</v>
          </cell>
          <cell r="GN156">
            <v>-397.4</v>
          </cell>
          <cell r="GO156">
            <v>-269</v>
          </cell>
          <cell r="GP156">
            <v>-258</v>
          </cell>
          <cell r="GQ156">
            <v>-323.60000000000002</v>
          </cell>
          <cell r="GR156">
            <v>0</v>
          </cell>
          <cell r="GS156">
            <v>0</v>
          </cell>
          <cell r="GT156">
            <v>0</v>
          </cell>
          <cell r="GU156">
            <v>0</v>
          </cell>
          <cell r="GV156">
            <v>0</v>
          </cell>
          <cell r="GW156">
            <v>0</v>
          </cell>
          <cell r="GX156">
            <v>0</v>
          </cell>
          <cell r="GY156">
            <v>-22.8</v>
          </cell>
          <cell r="GZ156">
            <v>-24</v>
          </cell>
          <cell r="HA156">
            <v>-28</v>
          </cell>
          <cell r="HB156">
            <v>-22</v>
          </cell>
          <cell r="HC156">
            <v>-30</v>
          </cell>
          <cell r="HD156">
            <v>-26</v>
          </cell>
          <cell r="HE156">
            <v>-25</v>
          </cell>
          <cell r="HF156">
            <v>-29</v>
          </cell>
          <cell r="HG156">
            <v>-27</v>
          </cell>
          <cell r="HH156">
            <v>-22</v>
          </cell>
          <cell r="HI156">
            <v>-23</v>
          </cell>
          <cell r="HJ156">
            <v>-30</v>
          </cell>
          <cell r="HK156">
            <v>-24</v>
          </cell>
          <cell r="HL156">
            <v>-20</v>
          </cell>
          <cell r="HM156">
            <v>-21</v>
          </cell>
          <cell r="HN156">
            <v>-76</v>
          </cell>
          <cell r="HO156">
            <v>-26</v>
          </cell>
          <cell r="HP156">
            <v>-15.8</v>
          </cell>
          <cell r="HQ156">
            <v>-15.4</v>
          </cell>
          <cell r="HR156">
            <v>-28.1</v>
          </cell>
          <cell r="HS156">
            <v>-27.3</v>
          </cell>
          <cell r="HT156">
            <v>0</v>
          </cell>
          <cell r="HU156">
            <v>0</v>
          </cell>
          <cell r="HV156">
            <v>0</v>
          </cell>
          <cell r="HW156">
            <v>0</v>
          </cell>
          <cell r="HX156">
            <v>0</v>
          </cell>
          <cell r="HY156">
            <v>0</v>
          </cell>
          <cell r="HZ156">
            <v>0</v>
          </cell>
          <cell r="IA156">
            <v>-2.2000000000000002</v>
          </cell>
          <cell r="IB156">
            <v>0</v>
          </cell>
          <cell r="IC156">
            <v>0</v>
          </cell>
          <cell r="ID156">
            <v>0</v>
          </cell>
          <cell r="IE156">
            <v>0</v>
          </cell>
          <cell r="IF156">
            <v>0</v>
          </cell>
          <cell r="IG156">
            <v>0</v>
          </cell>
          <cell r="IH156">
            <v>0</v>
          </cell>
          <cell r="II156">
            <v>0</v>
          </cell>
          <cell r="IJ156">
            <v>0</v>
          </cell>
          <cell r="IK156">
            <v>0</v>
          </cell>
          <cell r="IL156">
            <v>0</v>
          </cell>
          <cell r="IM156">
            <v>0</v>
          </cell>
          <cell r="IN156">
            <v>0</v>
          </cell>
          <cell r="IO156">
            <v>0</v>
          </cell>
          <cell r="IP156">
            <v>0</v>
          </cell>
          <cell r="IQ156">
            <v>0</v>
          </cell>
          <cell r="IR156">
            <v>0</v>
          </cell>
          <cell r="IS156">
            <v>0</v>
          </cell>
          <cell r="IT156">
            <v>0</v>
          </cell>
          <cell r="IU156">
            <v>0</v>
          </cell>
        </row>
        <row r="157">
          <cell r="A157" t="str">
            <v>JYS IN</v>
          </cell>
          <cell r="B157" t="str">
            <v>Jyoti Structures</v>
          </cell>
          <cell r="C157" t="str">
            <v>Engineering &amp; Capital Goods</v>
          </cell>
          <cell r="D157">
            <v>0</v>
          </cell>
          <cell r="E157">
            <v>0</v>
          </cell>
          <cell r="F157">
            <v>0</v>
          </cell>
          <cell r="G157">
            <v>0</v>
          </cell>
          <cell r="H157">
            <v>454.74</v>
          </cell>
          <cell r="I157">
            <v>623.11</v>
          </cell>
          <cell r="J157">
            <v>632.57000000000005</v>
          </cell>
          <cell r="K157">
            <v>1324.11</v>
          </cell>
          <cell r="L157">
            <v>706.51</v>
          </cell>
          <cell r="M157">
            <v>819.45</v>
          </cell>
          <cell r="N157">
            <v>1033.1099999999999</v>
          </cell>
          <cell r="O157">
            <v>1837.06</v>
          </cell>
          <cell r="P157">
            <v>1446.12</v>
          </cell>
          <cell r="Q157">
            <v>1584.86</v>
          </cell>
          <cell r="R157">
            <v>1985.98</v>
          </cell>
          <cell r="S157">
            <v>2363.6799999999998</v>
          </cell>
          <cell r="T157">
            <v>2085.7620000000002</v>
          </cell>
          <cell r="U157">
            <v>2305.2070000000003</v>
          </cell>
          <cell r="V157">
            <v>2445.62</v>
          </cell>
          <cell r="W157">
            <v>2871.76</v>
          </cell>
          <cell r="X157">
            <v>3052.77</v>
          </cell>
          <cell r="Y157">
            <v>3255.81</v>
          </cell>
          <cell r="Z157">
            <v>3596.28</v>
          </cell>
          <cell r="AA157">
            <v>4116.71</v>
          </cell>
          <cell r="AB157">
            <v>4063.24</v>
          </cell>
          <cell r="AC157">
            <v>4207.91</v>
          </cell>
          <cell r="AD157">
            <v>4302.29</v>
          </cell>
          <cell r="AE157">
            <v>4699.2699999999995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O157">
            <v>0</v>
          </cell>
          <cell r="AP157">
            <v>0</v>
          </cell>
          <cell r="AQ157">
            <v>0</v>
          </cell>
          <cell r="AR157">
            <v>0</v>
          </cell>
          <cell r="AS157">
            <v>0</v>
          </cell>
          <cell r="AT157">
            <v>0</v>
          </cell>
          <cell r="AU157">
            <v>0</v>
          </cell>
          <cell r="AV157">
            <v>-123.04</v>
          </cell>
          <cell r="AW157">
            <v>-120.87</v>
          </cell>
          <cell r="AX157">
            <v>-125.9</v>
          </cell>
          <cell r="AY157">
            <v>-171.64</v>
          </cell>
          <cell r="AZ157">
            <v>-86.23</v>
          </cell>
          <cell r="BA157">
            <v>-74.290000000000006</v>
          </cell>
          <cell r="BB157">
            <v>-140.96</v>
          </cell>
          <cell r="BC157">
            <v>-16.100000000000001</v>
          </cell>
          <cell r="BD157">
            <v>-46.97</v>
          </cell>
          <cell r="BE157">
            <v>0</v>
          </cell>
          <cell r="BF157">
            <v>0</v>
          </cell>
          <cell r="BG157">
            <v>0</v>
          </cell>
          <cell r="BH157">
            <v>0</v>
          </cell>
          <cell r="BI157">
            <v>0</v>
          </cell>
          <cell r="BJ157">
            <v>0</v>
          </cell>
          <cell r="BK157">
            <v>0</v>
          </cell>
          <cell r="BL157">
            <v>-198.267</v>
          </cell>
          <cell r="BM157">
            <v>-420.37099999999998</v>
          </cell>
          <cell r="BN157">
            <v>-365.91300000000001</v>
          </cell>
          <cell r="BO157">
            <v>-913.96400000000006</v>
          </cell>
          <cell r="BP157">
            <v>-434.95699999999999</v>
          </cell>
          <cell r="BQ157">
            <v>-562.21699999999998</v>
          </cell>
          <cell r="BR157">
            <v>-666.01499999999999</v>
          </cell>
          <cell r="BS157">
            <v>-1242.5419999999999</v>
          </cell>
          <cell r="BT157">
            <v>-910.851</v>
          </cell>
          <cell r="BU157">
            <v>-1064.4110000000001</v>
          </cell>
          <cell r="BV157">
            <v>-1199.288</v>
          </cell>
          <cell r="BW157">
            <v>-1274</v>
          </cell>
          <cell r="BX157">
            <v>-1034.895</v>
          </cell>
          <cell r="BY157">
            <v>-1459.82</v>
          </cell>
          <cell r="BZ157">
            <v>-1489.519</v>
          </cell>
          <cell r="CA157">
            <v>-1456.356</v>
          </cell>
          <cell r="CB157">
            <v>-1773.79</v>
          </cell>
          <cell r="CC157">
            <v>-2036.61</v>
          </cell>
          <cell r="CD157">
            <v>-2367.1999999999998</v>
          </cell>
          <cell r="CE157">
            <v>-2806.75</v>
          </cell>
          <cell r="CF157">
            <v>-2603.84</v>
          </cell>
          <cell r="CG157">
            <v>-2929.21</v>
          </cell>
          <cell r="CH157">
            <v>-2854.07</v>
          </cell>
          <cell r="CI157">
            <v>-2886.02</v>
          </cell>
          <cell r="CJ157">
            <v>0</v>
          </cell>
          <cell r="CK157">
            <v>0</v>
          </cell>
          <cell r="CL157">
            <v>0</v>
          </cell>
          <cell r="CM157">
            <v>0</v>
          </cell>
          <cell r="CN157">
            <v>-35.869999999999997</v>
          </cell>
          <cell r="CO157">
            <v>40.987000000000002</v>
          </cell>
          <cell r="CP157">
            <v>42.154000000000003</v>
          </cell>
          <cell r="CQ157">
            <v>35.634</v>
          </cell>
          <cell r="CR157">
            <v>9.8719999999999999</v>
          </cell>
          <cell r="CS157">
            <v>52.51</v>
          </cell>
          <cell r="CT157">
            <v>37.475999999999999</v>
          </cell>
          <cell r="CU157">
            <v>57.615000000000002</v>
          </cell>
          <cell r="CV157">
            <v>12.01</v>
          </cell>
          <cell r="CW157">
            <v>27.143999999999998</v>
          </cell>
          <cell r="CX157">
            <v>49.411000000000001</v>
          </cell>
          <cell r="CY157">
            <v>98.766999999999996</v>
          </cell>
          <cell r="CZ157">
            <v>-163.79499999999999</v>
          </cell>
          <cell r="DA157">
            <v>-17.23</v>
          </cell>
          <cell r="DB157">
            <v>-88.713999999999999</v>
          </cell>
          <cell r="DC157">
            <v>-171.73500000000001</v>
          </cell>
          <cell r="DD157">
            <v>10.84</v>
          </cell>
          <cell r="DE157">
            <v>21.55</v>
          </cell>
          <cell r="DF157">
            <v>51.11</v>
          </cell>
          <cell r="DG157">
            <v>-36.520000000000003</v>
          </cell>
          <cell r="DH157">
            <v>-38.79</v>
          </cell>
          <cell r="DI157">
            <v>108.33</v>
          </cell>
          <cell r="DJ157">
            <v>13.13</v>
          </cell>
          <cell r="DK157">
            <v>170.99</v>
          </cell>
          <cell r="DL157">
            <v>0</v>
          </cell>
          <cell r="DM157">
            <v>0</v>
          </cell>
          <cell r="DN157">
            <v>0</v>
          </cell>
          <cell r="DO157">
            <v>0</v>
          </cell>
          <cell r="DP157">
            <v>0</v>
          </cell>
          <cell r="DQ157">
            <v>0</v>
          </cell>
          <cell r="DR157">
            <v>0</v>
          </cell>
          <cell r="DS157">
            <v>0</v>
          </cell>
          <cell r="DT157">
            <v>0</v>
          </cell>
          <cell r="DU157">
            <v>0</v>
          </cell>
          <cell r="DV157">
            <v>0</v>
          </cell>
          <cell r="DW157">
            <v>0</v>
          </cell>
          <cell r="DX157">
            <v>0</v>
          </cell>
          <cell r="DY157">
            <v>0</v>
          </cell>
          <cell r="DZ157">
            <v>0</v>
          </cell>
          <cell r="EA157">
            <v>0</v>
          </cell>
          <cell r="EB157">
            <v>0</v>
          </cell>
          <cell r="EC157">
            <v>0</v>
          </cell>
          <cell r="ED157">
            <v>0</v>
          </cell>
          <cell r="EE157">
            <v>0</v>
          </cell>
          <cell r="EF157">
            <v>0</v>
          </cell>
          <cell r="EG157">
            <v>0</v>
          </cell>
          <cell r="EH157">
            <v>0</v>
          </cell>
          <cell r="EI157">
            <v>0</v>
          </cell>
          <cell r="EJ157">
            <v>0</v>
          </cell>
          <cell r="EK157">
            <v>0</v>
          </cell>
          <cell r="EL157">
            <v>0</v>
          </cell>
          <cell r="EM157">
            <v>0</v>
          </cell>
          <cell r="EN157">
            <v>0</v>
          </cell>
          <cell r="EO157">
            <v>0</v>
          </cell>
          <cell r="EP157">
            <v>0</v>
          </cell>
          <cell r="EQ157">
            <v>0</v>
          </cell>
          <cell r="ER157">
            <v>-24</v>
          </cell>
          <cell r="ES157">
            <v>-33.5</v>
          </cell>
          <cell r="ET157">
            <v>-25.5</v>
          </cell>
          <cell r="EU157">
            <v>-29.361000000000001</v>
          </cell>
          <cell r="EV157">
            <v>-29.8</v>
          </cell>
          <cell r="EW157">
            <v>-34.700000000000003</v>
          </cell>
          <cell r="EX157">
            <v>-40.5</v>
          </cell>
          <cell r="EY157">
            <v>-37.51</v>
          </cell>
          <cell r="EZ157">
            <v>-37</v>
          </cell>
          <cell r="FA157">
            <v>-50.7</v>
          </cell>
          <cell r="FB157">
            <v>-56.8</v>
          </cell>
          <cell r="FC157">
            <v>-40.726999999999997</v>
          </cell>
          <cell r="FD157">
            <v>-56</v>
          </cell>
          <cell r="FE157">
            <v>-60.344999999999999</v>
          </cell>
          <cell r="FF157">
            <v>-63.56</v>
          </cell>
          <cell r="FG157">
            <v>-86.590999999999994</v>
          </cell>
          <cell r="FH157">
            <v>-75.430000000000007</v>
          </cell>
          <cell r="FI157">
            <v>-90.34</v>
          </cell>
          <cell r="FJ157">
            <v>-88.06</v>
          </cell>
          <cell r="FK157">
            <v>-93.32</v>
          </cell>
          <cell r="FL157">
            <v>-102.91</v>
          </cell>
          <cell r="FM157">
            <v>-126.03</v>
          </cell>
          <cell r="FN157">
            <v>-120.8</v>
          </cell>
          <cell r="FO157">
            <v>-85.39</v>
          </cell>
          <cell r="FP157">
            <v>0</v>
          </cell>
          <cell r="FQ157">
            <v>0</v>
          </cell>
          <cell r="FR157">
            <v>0</v>
          </cell>
          <cell r="FS157">
            <v>0</v>
          </cell>
          <cell r="FT157">
            <v>-146.86199999999999</v>
          </cell>
          <cell r="FU157">
            <v>-134.92099999999999</v>
          </cell>
          <cell r="FV157">
            <v>-213.023</v>
          </cell>
          <cell r="FW157">
            <v>-309.76299999999998</v>
          </cell>
          <cell r="FX157">
            <v>-181.773</v>
          </cell>
          <cell r="FY157">
            <v>-182.97300000000001</v>
          </cell>
          <cell r="FZ157">
            <v>-252.411</v>
          </cell>
          <cell r="GA157">
            <v>-477.76400000000001</v>
          </cell>
          <cell r="GB157">
            <v>-374.84500000000003</v>
          </cell>
          <cell r="GC157">
            <v>-342.32</v>
          </cell>
          <cell r="GD157">
            <v>-570.63499999999999</v>
          </cell>
          <cell r="GE157">
            <v>-898.56500000000005</v>
          </cell>
          <cell r="GF157">
            <v>-593.596</v>
          </cell>
          <cell r="GG157">
            <v>-498.76199999999994</v>
          </cell>
          <cell r="GH157">
            <v>-445.66700000000003</v>
          </cell>
          <cell r="GI157">
            <v>-767.98099999999999</v>
          </cell>
          <cell r="GJ157">
            <v>-760.89</v>
          </cell>
          <cell r="GK157">
            <v>-677.82999999999993</v>
          </cell>
          <cell r="GL157">
            <v>-613.47</v>
          </cell>
          <cell r="GM157">
            <v>-648.57000000000005</v>
          </cell>
          <cell r="GN157">
            <v>-790.45</v>
          </cell>
          <cell r="GO157">
            <v>-760.04</v>
          </cell>
          <cell r="GP157">
            <v>-852.72</v>
          </cell>
          <cell r="GQ157">
            <v>-1408.8</v>
          </cell>
          <cell r="GR157">
            <v>0</v>
          </cell>
          <cell r="GS157">
            <v>0</v>
          </cell>
          <cell r="GT157">
            <v>0</v>
          </cell>
          <cell r="GU157">
            <v>0</v>
          </cell>
          <cell r="GV157">
            <v>-10.5</v>
          </cell>
          <cell r="GW157">
            <v>-9.5</v>
          </cell>
          <cell r="GX157">
            <v>-11.1</v>
          </cell>
          <cell r="GY157">
            <v>-9.5399999999999991</v>
          </cell>
          <cell r="GZ157">
            <v>-9.6999999999999993</v>
          </cell>
          <cell r="HA157">
            <v>-9.9</v>
          </cell>
          <cell r="HB157">
            <v>-12</v>
          </cell>
          <cell r="HC157">
            <v>-7.7</v>
          </cell>
          <cell r="HD157">
            <v>-9.9</v>
          </cell>
          <cell r="HE157">
            <v>-9.8000000000000007</v>
          </cell>
          <cell r="HF157">
            <v>-12.2</v>
          </cell>
          <cell r="HG157">
            <v>-16.440000000000001</v>
          </cell>
          <cell r="HH157">
            <v>-12.7</v>
          </cell>
          <cell r="HI157">
            <v>-14.2</v>
          </cell>
          <cell r="HJ157">
            <v>-15.2</v>
          </cell>
          <cell r="HK157">
            <v>-16.059999999999999</v>
          </cell>
          <cell r="HL157">
            <v>-16.329999999999998</v>
          </cell>
          <cell r="HM157">
            <v>-15.82</v>
          </cell>
          <cell r="HN157">
            <v>-16.71</v>
          </cell>
          <cell r="HO157">
            <v>-18.16</v>
          </cell>
          <cell r="HP157">
            <v>-17.239999999999998</v>
          </cell>
          <cell r="HQ157">
            <v>-18.010000000000002</v>
          </cell>
          <cell r="HR157">
            <v>-22.33</v>
          </cell>
          <cell r="HS157">
            <v>-28.8</v>
          </cell>
          <cell r="HT157">
            <v>0</v>
          </cell>
          <cell r="HU157">
            <v>0</v>
          </cell>
          <cell r="HV157">
            <v>0</v>
          </cell>
          <cell r="HW157">
            <v>0</v>
          </cell>
          <cell r="HX157">
            <v>0</v>
          </cell>
          <cell r="HY157">
            <v>0</v>
          </cell>
          <cell r="HZ157">
            <v>0</v>
          </cell>
          <cell r="IA157">
            <v>0</v>
          </cell>
          <cell r="IB157">
            <v>0</v>
          </cell>
          <cell r="IC157">
            <v>0</v>
          </cell>
          <cell r="ID157">
            <v>0</v>
          </cell>
          <cell r="IE157">
            <v>0</v>
          </cell>
          <cell r="IF157">
            <v>0</v>
          </cell>
          <cell r="IG157">
            <v>0</v>
          </cell>
          <cell r="IH157">
            <v>0</v>
          </cell>
          <cell r="II157">
            <v>0</v>
          </cell>
          <cell r="IJ157">
            <v>0</v>
          </cell>
          <cell r="IK157">
            <v>0</v>
          </cell>
          <cell r="IL157">
            <v>0</v>
          </cell>
          <cell r="IM157">
            <v>0</v>
          </cell>
          <cell r="IN157">
            <v>0</v>
          </cell>
          <cell r="IO157">
            <v>0</v>
          </cell>
          <cell r="IP157">
            <v>0</v>
          </cell>
          <cell r="IQ157">
            <v>0</v>
          </cell>
          <cell r="IR157">
            <v>0</v>
          </cell>
          <cell r="IS157">
            <v>0</v>
          </cell>
          <cell r="IT157">
            <v>0</v>
          </cell>
          <cell r="IU157">
            <v>0</v>
          </cell>
        </row>
        <row r="158">
          <cell r="A158" t="str">
            <v>KPP IN</v>
          </cell>
          <cell r="B158" t="str">
            <v>Kalpataru Power Trans</v>
          </cell>
          <cell r="C158" t="str">
            <v>Engineering &amp; Capital Goods</v>
          </cell>
          <cell r="D158">
            <v>0</v>
          </cell>
          <cell r="E158">
            <v>0</v>
          </cell>
          <cell r="F158">
            <v>0</v>
          </cell>
          <cell r="G158">
            <v>0</v>
          </cell>
          <cell r="H158">
            <v>789.4</v>
          </cell>
          <cell r="I158">
            <v>659.1</v>
          </cell>
          <cell r="J158">
            <v>1011.7</v>
          </cell>
          <cell r="K158">
            <v>1150.9000000000001</v>
          </cell>
          <cell r="L158">
            <v>969.7</v>
          </cell>
          <cell r="M158">
            <v>1271.0999999999999</v>
          </cell>
          <cell r="N158">
            <v>1668.7</v>
          </cell>
          <cell r="O158">
            <v>1820.9</v>
          </cell>
          <cell r="P158">
            <v>1376.8</v>
          </cell>
          <cell r="Q158">
            <v>1396.8</v>
          </cell>
          <cell r="R158">
            <v>2221.8000000000002</v>
          </cell>
          <cell r="S158">
            <v>3716.9</v>
          </cell>
          <cell r="T158">
            <v>3119.5</v>
          </cell>
          <cell r="U158">
            <v>3192.2</v>
          </cell>
          <cell r="V158">
            <v>4054</v>
          </cell>
          <cell r="W158">
            <v>5303.9</v>
          </cell>
          <cell r="X158">
            <v>3731.4</v>
          </cell>
          <cell r="Y158">
            <v>3925.3</v>
          </cell>
          <cell r="Z158">
            <v>3619.9</v>
          </cell>
          <cell r="AA158">
            <v>6295.4</v>
          </cell>
          <cell r="AB158">
            <v>4749.5</v>
          </cell>
          <cell r="AC158">
            <v>4326</v>
          </cell>
          <cell r="AD158">
            <v>4180.5</v>
          </cell>
          <cell r="AE158">
            <v>5579.6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-52.6</v>
          </cell>
          <cell r="AN158">
            <v>-38.700000000000003</v>
          </cell>
          <cell r="AO158">
            <v>-48.5</v>
          </cell>
          <cell r="AP158">
            <v>-62.8</v>
          </cell>
          <cell r="AQ158">
            <v>-98</v>
          </cell>
          <cell r="AR158">
            <v>-59.5</v>
          </cell>
          <cell r="AS158">
            <v>-52.8</v>
          </cell>
          <cell r="AT158">
            <v>-93.1</v>
          </cell>
          <cell r="AU158">
            <v>-103.1</v>
          </cell>
          <cell r="AV158">
            <v>-93.9</v>
          </cell>
          <cell r="AW158">
            <v>-126.1</v>
          </cell>
          <cell r="AX158">
            <v>-118.7</v>
          </cell>
          <cell r="AY158">
            <v>-82.4</v>
          </cell>
          <cell r="AZ158">
            <v>-45.1</v>
          </cell>
          <cell r="BA158">
            <v>-73.3</v>
          </cell>
          <cell r="BB158">
            <v>-100.5</v>
          </cell>
          <cell r="BC158">
            <v>0</v>
          </cell>
          <cell r="BD158">
            <v>0</v>
          </cell>
          <cell r="BE158">
            <v>0</v>
          </cell>
          <cell r="BF158">
            <v>0</v>
          </cell>
          <cell r="BG158">
            <v>0</v>
          </cell>
          <cell r="BH158">
            <v>0</v>
          </cell>
          <cell r="BI158">
            <v>0</v>
          </cell>
          <cell r="BJ158">
            <v>0</v>
          </cell>
          <cell r="BK158">
            <v>0</v>
          </cell>
          <cell r="BL158">
            <v>-414.7</v>
          </cell>
          <cell r="BM158">
            <v>-361.5</v>
          </cell>
          <cell r="BN158">
            <v>-510.7</v>
          </cell>
          <cell r="BO158">
            <v>-459.8</v>
          </cell>
          <cell r="BP158">
            <v>-458.5</v>
          </cell>
          <cell r="BQ158">
            <v>-572.4</v>
          </cell>
          <cell r="BR158">
            <v>-703.4</v>
          </cell>
          <cell r="BS158">
            <v>-739.9</v>
          </cell>
          <cell r="BT158">
            <v>-679.6</v>
          </cell>
          <cell r="BU158">
            <v>-876.9</v>
          </cell>
          <cell r="BV158">
            <v>-1161.5999999999999</v>
          </cell>
          <cell r="BW158">
            <v>-1852.2</v>
          </cell>
          <cell r="BX158">
            <v>-1490.8</v>
          </cell>
          <cell r="BY158">
            <v>-1816.6</v>
          </cell>
          <cell r="BZ158">
            <v>-1926.3</v>
          </cell>
          <cell r="CA158">
            <v>-2658.6</v>
          </cell>
          <cell r="CB158">
            <v>-1543.9</v>
          </cell>
          <cell r="CC158">
            <v>-2018.6</v>
          </cell>
          <cell r="CD158">
            <v>-1597</v>
          </cell>
          <cell r="CE158">
            <v>-3415.7</v>
          </cell>
          <cell r="CF158">
            <v>-2691.7</v>
          </cell>
          <cell r="CG158">
            <v>-2401.5</v>
          </cell>
          <cell r="CH158">
            <v>-2321.3000000000002</v>
          </cell>
          <cell r="CI158">
            <v>-3048.8</v>
          </cell>
          <cell r="CJ158">
            <v>0</v>
          </cell>
          <cell r="CK158">
            <v>0</v>
          </cell>
          <cell r="CL158">
            <v>0</v>
          </cell>
          <cell r="CM158">
            <v>0</v>
          </cell>
          <cell r="CN158">
            <v>15.600000000000001</v>
          </cell>
          <cell r="CO158">
            <v>-19.599999999999998</v>
          </cell>
          <cell r="CP158">
            <v>-88.7</v>
          </cell>
          <cell r="CQ158">
            <v>-67.099999999999994</v>
          </cell>
          <cell r="CR158">
            <v>17.799999999999997</v>
          </cell>
          <cell r="CS158">
            <v>-128.4</v>
          </cell>
          <cell r="CT158">
            <v>-173.5</v>
          </cell>
          <cell r="CU158">
            <v>-162.6</v>
          </cell>
          <cell r="CV158">
            <v>-2.3000000000000114</v>
          </cell>
          <cell r="CW158">
            <v>38.5</v>
          </cell>
          <cell r="CX158">
            <v>18.8</v>
          </cell>
          <cell r="CY158">
            <v>-70.900000000000006</v>
          </cell>
          <cell r="CZ158">
            <v>62.1</v>
          </cell>
          <cell r="DA158">
            <v>98.7</v>
          </cell>
          <cell r="DB158">
            <v>34.6</v>
          </cell>
          <cell r="DC158">
            <v>-22.599999999999998</v>
          </cell>
          <cell r="DD158">
            <v>55.3</v>
          </cell>
          <cell r="DE158">
            <v>88.5</v>
          </cell>
          <cell r="DF158">
            <v>-37.4</v>
          </cell>
          <cell r="DG158">
            <v>-217.8</v>
          </cell>
          <cell r="DH158">
            <v>167.7</v>
          </cell>
          <cell r="DI158">
            <v>211.3</v>
          </cell>
          <cell r="DJ158">
            <v>153.69999999999999</v>
          </cell>
          <cell r="DK158">
            <v>-14.9</v>
          </cell>
          <cell r="DL158">
            <v>0</v>
          </cell>
          <cell r="DM158">
            <v>0</v>
          </cell>
          <cell r="DN158">
            <v>0</v>
          </cell>
          <cell r="DO158">
            <v>0</v>
          </cell>
          <cell r="DP158">
            <v>0</v>
          </cell>
          <cell r="DQ158">
            <v>0</v>
          </cell>
          <cell r="DR158">
            <v>0</v>
          </cell>
          <cell r="DS158">
            <v>0</v>
          </cell>
          <cell r="DT158">
            <v>0</v>
          </cell>
          <cell r="DU158">
            <v>0</v>
          </cell>
          <cell r="DV158">
            <v>0</v>
          </cell>
          <cell r="DW158">
            <v>0</v>
          </cell>
          <cell r="DX158">
            <v>0</v>
          </cell>
          <cell r="DY158">
            <v>0</v>
          </cell>
          <cell r="DZ158">
            <v>0</v>
          </cell>
          <cell r="EA158">
            <v>0</v>
          </cell>
          <cell r="EB158">
            <v>0</v>
          </cell>
          <cell r="EC158">
            <v>0</v>
          </cell>
          <cell r="ED158">
            <v>0</v>
          </cell>
          <cell r="EE158">
            <v>0</v>
          </cell>
          <cell r="EF158">
            <v>0</v>
          </cell>
          <cell r="EG158">
            <v>0</v>
          </cell>
          <cell r="EH158">
            <v>0</v>
          </cell>
          <cell r="EI158">
            <v>0</v>
          </cell>
          <cell r="EJ158">
            <v>0</v>
          </cell>
          <cell r="EK158">
            <v>0</v>
          </cell>
          <cell r="EL158">
            <v>0</v>
          </cell>
          <cell r="EM158">
            <v>0</v>
          </cell>
          <cell r="EN158">
            <v>0</v>
          </cell>
          <cell r="EO158">
            <v>0</v>
          </cell>
          <cell r="EP158">
            <v>0</v>
          </cell>
          <cell r="EQ158">
            <v>0</v>
          </cell>
          <cell r="ER158">
            <v>-30.4</v>
          </cell>
          <cell r="ES158">
            <v>-34.5</v>
          </cell>
          <cell r="ET158">
            <v>-35.6</v>
          </cell>
          <cell r="EU158">
            <v>-41.7</v>
          </cell>
          <cell r="EV158">
            <v>-48.2</v>
          </cell>
          <cell r="EW158">
            <v>-49.9</v>
          </cell>
          <cell r="EX158">
            <v>-54.9</v>
          </cell>
          <cell r="EY158">
            <v>-83.3</v>
          </cell>
          <cell r="EZ158">
            <v>-80.599999999999994</v>
          </cell>
          <cell r="FA158">
            <v>-73.900000000000006</v>
          </cell>
          <cell r="FB158">
            <v>-96.9</v>
          </cell>
          <cell r="FC158">
            <v>-136.4</v>
          </cell>
          <cell r="FD158">
            <v>-145.80000000000001</v>
          </cell>
          <cell r="FE158">
            <v>-146</v>
          </cell>
          <cell r="FF158">
            <v>-184.8</v>
          </cell>
          <cell r="FG158">
            <v>-239.5</v>
          </cell>
          <cell r="FH158">
            <v>-213.9</v>
          </cell>
          <cell r="FI158">
            <v>-177.9</v>
          </cell>
          <cell r="FJ158">
            <v>-201.9</v>
          </cell>
          <cell r="FK158">
            <v>-312.10000000000002</v>
          </cell>
          <cell r="FL158">
            <v>-278.7</v>
          </cell>
          <cell r="FM158">
            <v>-262.39999999999998</v>
          </cell>
          <cell r="FN158">
            <v>-237</v>
          </cell>
          <cell r="FO158">
            <v>-308.10000000000002</v>
          </cell>
          <cell r="FP158">
            <v>0</v>
          </cell>
          <cell r="FQ158">
            <v>0</v>
          </cell>
          <cell r="FR158">
            <v>0</v>
          </cell>
          <cell r="FS158">
            <v>0</v>
          </cell>
          <cell r="FT158">
            <v>-299.2</v>
          </cell>
          <cell r="FU158">
            <v>-187.9</v>
          </cell>
          <cell r="FV158">
            <v>-296.5</v>
          </cell>
          <cell r="FW158">
            <v>-408.6</v>
          </cell>
          <cell r="FX158">
            <v>-361.7</v>
          </cell>
          <cell r="FY158">
            <v>-358.7</v>
          </cell>
          <cell r="FZ158">
            <v>-509.7</v>
          </cell>
          <cell r="GA158">
            <v>-505.1</v>
          </cell>
          <cell r="GB158">
            <v>-389</v>
          </cell>
          <cell r="GC158">
            <v>-250.3</v>
          </cell>
          <cell r="GD158">
            <v>-592.9</v>
          </cell>
          <cell r="GE158">
            <v>-1053.3</v>
          </cell>
          <cell r="GF158">
            <v>-966.2</v>
          </cell>
          <cell r="GG158">
            <v>-751.7</v>
          </cell>
          <cell r="GH158">
            <v>-1252.5</v>
          </cell>
          <cell r="GI158">
            <v>-1353.4</v>
          </cell>
          <cell r="GJ158">
            <v>-1380.8</v>
          </cell>
          <cell r="GK158">
            <v>-1210.8000000000002</v>
          </cell>
          <cell r="GL158">
            <v>-1160.8</v>
          </cell>
          <cell r="GM158">
            <v>-1592.3</v>
          </cell>
          <cell r="GN158">
            <v>-1321.4</v>
          </cell>
          <cell r="GO158">
            <v>-1350.4</v>
          </cell>
          <cell r="GP158">
            <v>-1363.3000000000002</v>
          </cell>
          <cell r="GQ158">
            <v>-1633.7</v>
          </cell>
          <cell r="GR158">
            <v>0</v>
          </cell>
          <cell r="GS158">
            <v>0</v>
          </cell>
          <cell r="GT158">
            <v>0</v>
          </cell>
          <cell r="GU158">
            <v>0</v>
          </cell>
          <cell r="GV158">
            <v>-7.9</v>
          </cell>
          <cell r="GW158">
            <v>-14.3</v>
          </cell>
          <cell r="GX158">
            <v>-9.8000000000000007</v>
          </cell>
          <cell r="GY158">
            <v>-13.2</v>
          </cell>
          <cell r="GZ158">
            <v>-13.8</v>
          </cell>
          <cell r="HA158">
            <v>-15.3</v>
          </cell>
          <cell r="HB158">
            <v>-14.4</v>
          </cell>
          <cell r="HC158">
            <v>-11.5</v>
          </cell>
          <cell r="HD158">
            <v>-14</v>
          </cell>
          <cell r="HE158">
            <v>-15.2</v>
          </cell>
          <cell r="HF158">
            <v>-26.7</v>
          </cell>
          <cell r="HG158">
            <v>-32</v>
          </cell>
          <cell r="HH158">
            <v>-34.4</v>
          </cell>
          <cell r="HI158">
            <v>-31.5</v>
          </cell>
          <cell r="HJ158">
            <v>-48.1</v>
          </cell>
          <cell r="HK158">
            <v>-53.6</v>
          </cell>
          <cell r="HL158">
            <v>-46.5</v>
          </cell>
          <cell r="HM158">
            <v>-47.7</v>
          </cell>
          <cell r="HN158">
            <v>-53.8</v>
          </cell>
          <cell r="HO158">
            <v>-70</v>
          </cell>
          <cell r="HP158">
            <v>-59.9</v>
          </cell>
          <cell r="HQ158">
            <v>-64.8</v>
          </cell>
          <cell r="HR158">
            <v>-72.099999999999994</v>
          </cell>
          <cell r="HS158">
            <v>-76.3</v>
          </cell>
          <cell r="HT158">
            <v>0</v>
          </cell>
          <cell r="HU158">
            <v>0</v>
          </cell>
          <cell r="HV158">
            <v>0</v>
          </cell>
          <cell r="HW158">
            <v>0</v>
          </cell>
          <cell r="HX158">
            <v>0</v>
          </cell>
          <cell r="HY158">
            <v>0</v>
          </cell>
          <cell r="HZ158">
            <v>0</v>
          </cell>
          <cell r="IA158">
            <v>0</v>
          </cell>
          <cell r="IB158">
            <v>0</v>
          </cell>
          <cell r="IC158">
            <v>0</v>
          </cell>
          <cell r="ID158">
            <v>0</v>
          </cell>
          <cell r="IE158">
            <v>0</v>
          </cell>
          <cell r="IF158">
            <v>0</v>
          </cell>
          <cell r="IG158">
            <v>0</v>
          </cell>
          <cell r="IH158">
            <v>0</v>
          </cell>
          <cell r="II158">
            <v>0</v>
          </cell>
          <cell r="IJ158">
            <v>0</v>
          </cell>
          <cell r="IK158">
            <v>0</v>
          </cell>
          <cell r="IL158">
            <v>0</v>
          </cell>
          <cell r="IM158">
            <v>0</v>
          </cell>
          <cell r="IN158">
            <v>0</v>
          </cell>
          <cell r="IO158">
            <v>0</v>
          </cell>
          <cell r="IP158">
            <v>0</v>
          </cell>
          <cell r="IQ158">
            <v>0</v>
          </cell>
          <cell r="IR158">
            <v>0</v>
          </cell>
          <cell r="IS158">
            <v>0</v>
          </cell>
          <cell r="IT158">
            <v>0</v>
          </cell>
          <cell r="IU158">
            <v>0</v>
          </cell>
        </row>
        <row r="159">
          <cell r="A159" t="str">
            <v>KEII IN</v>
          </cell>
          <cell r="B159" t="str">
            <v>KEI Industries</v>
          </cell>
          <cell r="C159" t="str">
            <v>Engineering &amp; Capital Goods</v>
          </cell>
          <cell r="D159">
            <v>0</v>
          </cell>
          <cell r="E159">
            <v>0</v>
          </cell>
          <cell r="F159">
            <v>0</v>
          </cell>
          <cell r="G159">
            <v>0</v>
          </cell>
          <cell r="H159">
            <v>0</v>
          </cell>
          <cell r="I159">
            <v>0</v>
          </cell>
          <cell r="J159">
            <v>0</v>
          </cell>
          <cell r="K159">
            <v>0</v>
          </cell>
          <cell r="L159">
            <v>406.42</v>
          </cell>
          <cell r="M159">
            <v>506.3</v>
          </cell>
          <cell r="N159">
            <v>658.7</v>
          </cell>
          <cell r="O159">
            <v>730.87</v>
          </cell>
          <cell r="P159">
            <v>736.23</v>
          </cell>
          <cell r="Q159">
            <v>741.1</v>
          </cell>
          <cell r="R159">
            <v>881.92</v>
          </cell>
          <cell r="S159">
            <v>1054.25</v>
          </cell>
          <cell r="T159">
            <v>1128.83</v>
          </cell>
          <cell r="U159">
            <v>1538.528</v>
          </cell>
          <cell r="V159">
            <v>1814.079</v>
          </cell>
          <cell r="W159">
            <v>2073.8710000000001</v>
          </cell>
          <cell r="X159">
            <v>2055.6790000000001</v>
          </cell>
          <cell r="Y159">
            <v>2245.3359999999998</v>
          </cell>
          <cell r="Z159">
            <v>2645.942</v>
          </cell>
          <cell r="AA159">
            <v>2865.527</v>
          </cell>
          <cell r="AB159">
            <v>2490.9630000000002</v>
          </cell>
          <cell r="AC159">
            <v>2896.1679999999997</v>
          </cell>
          <cell r="AD159">
            <v>2705.8</v>
          </cell>
          <cell r="AE159">
            <v>2500.6689999999999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-41</v>
          </cell>
          <cell r="AO159">
            <v>-60.14</v>
          </cell>
          <cell r="AP159">
            <v>-80.88</v>
          </cell>
          <cell r="AQ159">
            <v>-85.74</v>
          </cell>
          <cell r="AR159">
            <v>-89.73</v>
          </cell>
          <cell r="AS159">
            <v>-88.8</v>
          </cell>
          <cell r="AT159">
            <v>-108.42</v>
          </cell>
          <cell r="AU159">
            <v>-124.9</v>
          </cell>
          <cell r="AV159">
            <v>-135.80000000000001</v>
          </cell>
          <cell r="AW159">
            <v>-170.91499999999999</v>
          </cell>
          <cell r="AX159">
            <v>-209.48599999999999</v>
          </cell>
          <cell r="AY159">
            <v>0</v>
          </cell>
          <cell r="AZ159">
            <v>-214.94900000000001</v>
          </cell>
          <cell r="BA159">
            <v>-262.79199999999997</v>
          </cell>
          <cell r="BB159">
            <v>-311.839</v>
          </cell>
          <cell r="BC159">
            <v>-280.64800000000002</v>
          </cell>
          <cell r="BD159">
            <v>-221.34299999999999</v>
          </cell>
          <cell r="BE159">
            <v>-269.26299999999998</v>
          </cell>
          <cell r="BF159">
            <v>-208.90600000000001</v>
          </cell>
          <cell r="BG159">
            <v>-161.34100000000001</v>
          </cell>
          <cell r="BH159">
            <v>0</v>
          </cell>
          <cell r="BI159">
            <v>0</v>
          </cell>
          <cell r="BJ159">
            <v>0</v>
          </cell>
          <cell r="BK159">
            <v>0</v>
          </cell>
          <cell r="BL159">
            <v>0</v>
          </cell>
          <cell r="BM159">
            <v>0</v>
          </cell>
          <cell r="BN159">
            <v>0</v>
          </cell>
          <cell r="BO159">
            <v>0</v>
          </cell>
          <cell r="BP159">
            <v>-236.84</v>
          </cell>
          <cell r="BQ159">
            <v>-362.51600000000002</v>
          </cell>
          <cell r="BR159">
            <v>-428.38600000000002</v>
          </cell>
          <cell r="BS159">
            <v>-541.71500000000003</v>
          </cell>
          <cell r="BT159">
            <v>-481.62299999999999</v>
          </cell>
          <cell r="BU159">
            <v>-513.78499999999997</v>
          </cell>
          <cell r="BV159">
            <v>-620.64200000000005</v>
          </cell>
          <cell r="BW159">
            <v>-785.49699999999996</v>
          </cell>
          <cell r="BX159">
            <v>-829.12800000000004</v>
          </cell>
          <cell r="BY159">
            <v>-1262.444</v>
          </cell>
          <cell r="BZ159">
            <v>-1467.08</v>
          </cell>
          <cell r="CA159">
            <v>-1498.884</v>
          </cell>
          <cell r="CB159">
            <v>-1628.396</v>
          </cell>
          <cell r="CC159">
            <v>-1666.326</v>
          </cell>
          <cell r="CD159">
            <v>-1727.39</v>
          </cell>
          <cell r="CE159">
            <v>-2023.279</v>
          </cell>
          <cell r="CF159">
            <v>-2057.1480000000001</v>
          </cell>
          <cell r="CG159">
            <v>-2077.3339999999998</v>
          </cell>
          <cell r="CH159">
            <v>-1907.9290000000001</v>
          </cell>
          <cell r="CI159">
            <v>-1460.712</v>
          </cell>
          <cell r="CJ159">
            <v>0</v>
          </cell>
          <cell r="CK159">
            <v>0</v>
          </cell>
          <cell r="CL159">
            <v>0</v>
          </cell>
          <cell r="CM159">
            <v>0</v>
          </cell>
          <cell r="CN159">
            <v>0</v>
          </cell>
          <cell r="CO159">
            <v>0</v>
          </cell>
          <cell r="CP159">
            <v>0</v>
          </cell>
          <cell r="CQ159">
            <v>0</v>
          </cell>
          <cell r="CR159">
            <v>-52.206000000000003</v>
          </cell>
          <cell r="CS159">
            <v>29.010999999999999</v>
          </cell>
          <cell r="CT159">
            <v>22.297999999999998</v>
          </cell>
          <cell r="CU159">
            <v>68.569999999999993</v>
          </cell>
          <cell r="CV159">
            <v>22.664999999999999</v>
          </cell>
          <cell r="CW159">
            <v>65.674999999999997</v>
          </cell>
          <cell r="CX159">
            <v>91.244</v>
          </cell>
          <cell r="CY159">
            <v>191.28399999999999</v>
          </cell>
          <cell r="CZ159">
            <v>134.26</v>
          </cell>
          <cell r="DA159">
            <v>311.92500000000001</v>
          </cell>
          <cell r="DB159">
            <v>316.50799999999998</v>
          </cell>
          <cell r="DC159">
            <v>-89.692999999999998</v>
          </cell>
          <cell r="DD159">
            <v>237.52699999999999</v>
          </cell>
          <cell r="DE159">
            <v>190.816</v>
          </cell>
          <cell r="DF159">
            <v>-32.758000000000003</v>
          </cell>
          <cell r="DG159">
            <v>89.757999999999996</v>
          </cell>
          <cell r="DH159">
            <v>298.06799999999998</v>
          </cell>
          <cell r="DI159">
            <v>17.885999999999999</v>
          </cell>
          <cell r="DJ159">
            <v>-317.798</v>
          </cell>
          <cell r="DK159">
            <v>-527.32100000000003</v>
          </cell>
          <cell r="DL159">
            <v>0</v>
          </cell>
          <cell r="DM159">
            <v>0</v>
          </cell>
          <cell r="DN159">
            <v>0</v>
          </cell>
          <cell r="DO159">
            <v>0</v>
          </cell>
          <cell r="DP159">
            <v>0</v>
          </cell>
          <cell r="DQ159">
            <v>0</v>
          </cell>
          <cell r="DR159">
            <v>0</v>
          </cell>
          <cell r="DS159">
            <v>0</v>
          </cell>
          <cell r="DT159">
            <v>0</v>
          </cell>
          <cell r="DU159">
            <v>0</v>
          </cell>
          <cell r="DV159">
            <v>0</v>
          </cell>
          <cell r="DW159">
            <v>0</v>
          </cell>
          <cell r="DX159">
            <v>0</v>
          </cell>
          <cell r="DY159">
            <v>0</v>
          </cell>
          <cell r="DZ159">
            <v>0</v>
          </cell>
          <cell r="EA159">
            <v>0</v>
          </cell>
          <cell r="EB159">
            <v>0</v>
          </cell>
          <cell r="EC159">
            <v>0</v>
          </cell>
          <cell r="ED159">
            <v>0</v>
          </cell>
          <cell r="EE159">
            <v>0</v>
          </cell>
          <cell r="EF159">
            <v>0</v>
          </cell>
          <cell r="EG159">
            <v>0</v>
          </cell>
          <cell r="EH159">
            <v>0</v>
          </cell>
          <cell r="EI159">
            <v>0</v>
          </cell>
          <cell r="EJ159">
            <v>0</v>
          </cell>
          <cell r="EK159">
            <v>0</v>
          </cell>
          <cell r="EL159">
            <v>0</v>
          </cell>
          <cell r="EM159">
            <v>-0.47099999999999997</v>
          </cell>
          <cell r="EN159">
            <v>0</v>
          </cell>
          <cell r="EO159">
            <v>0</v>
          </cell>
          <cell r="EP159">
            <v>0</v>
          </cell>
          <cell r="EQ159">
            <v>0</v>
          </cell>
          <cell r="ER159">
            <v>0</v>
          </cell>
          <cell r="ES159">
            <v>0</v>
          </cell>
          <cell r="ET159">
            <v>0</v>
          </cell>
          <cell r="EU159">
            <v>0</v>
          </cell>
          <cell r="EV159">
            <v>-10.554</v>
          </cell>
          <cell r="EW159">
            <v>-11.317</v>
          </cell>
          <cell r="EX159">
            <v>-10.791</v>
          </cell>
          <cell r="EY159">
            <v>-14.208</v>
          </cell>
          <cell r="EZ159">
            <v>-16.224</v>
          </cell>
          <cell r="FA159">
            <v>-17.609000000000002</v>
          </cell>
          <cell r="FB159">
            <v>-18.497</v>
          </cell>
          <cell r="FC159">
            <v>-28.497</v>
          </cell>
          <cell r="FD159">
            <v>-22.81</v>
          </cell>
          <cell r="FE159">
            <v>-28.266999999999999</v>
          </cell>
          <cell r="FF159">
            <v>-24.798999999999999</v>
          </cell>
          <cell r="FG159">
            <v>-38.723999999999997</v>
          </cell>
          <cell r="FH159">
            <v>-30.94</v>
          </cell>
          <cell r="FI159">
            <v>-34.817999999999998</v>
          </cell>
          <cell r="FJ159">
            <v>-37.805</v>
          </cell>
          <cell r="FK159">
            <v>-85.081999999999994</v>
          </cell>
          <cell r="FL159">
            <v>-50.368000000000002</v>
          </cell>
          <cell r="FM159">
            <v>-58.744999999999997</v>
          </cell>
          <cell r="FN159">
            <v>-15.491</v>
          </cell>
          <cell r="FO159">
            <v>-50.218000000000004</v>
          </cell>
          <cell r="FP159">
            <v>0</v>
          </cell>
          <cell r="FQ159">
            <v>0</v>
          </cell>
          <cell r="FR159">
            <v>0</v>
          </cell>
          <cell r="FS159">
            <v>0</v>
          </cell>
          <cell r="FT159">
            <v>0</v>
          </cell>
          <cell r="FU159">
            <v>0</v>
          </cell>
          <cell r="FV159">
            <v>0</v>
          </cell>
          <cell r="FW159">
            <v>0</v>
          </cell>
          <cell r="FX159">
            <v>-39.99</v>
          </cell>
          <cell r="FY159">
            <v>-69.606999999999999</v>
          </cell>
          <cell r="FZ159">
            <v>-99.603000000000009</v>
          </cell>
          <cell r="GA159">
            <v>-83.62299999999999</v>
          </cell>
          <cell r="GB159">
            <v>-86.957999999999998</v>
          </cell>
          <cell r="GC159">
            <v>-99.213000000000008</v>
          </cell>
          <cell r="GD159">
            <v>-117.40300000000001</v>
          </cell>
          <cell r="GE159">
            <v>-148.95299999999997</v>
          </cell>
          <cell r="GF159">
            <v>-123.29899999999999</v>
          </cell>
          <cell r="GG159">
            <v>-168.78100000000001</v>
          </cell>
          <cell r="GH159">
            <v>-184.19200000000001</v>
          </cell>
          <cell r="GI159">
            <v>-196.03</v>
          </cell>
          <cell r="GJ159">
            <v>-179</v>
          </cell>
          <cell r="GK159">
            <v>-194.65899999999999</v>
          </cell>
          <cell r="GL159">
            <v>-236.06700000000001</v>
          </cell>
          <cell r="GM159">
            <v>-295.75900000000001</v>
          </cell>
          <cell r="GN159">
            <v>-244.19200000000001</v>
          </cell>
          <cell r="GO159">
            <v>-302.11700000000002</v>
          </cell>
          <cell r="GP159">
            <v>-288.28199999999998</v>
          </cell>
          <cell r="GQ159">
            <v>-292.17700000000002</v>
          </cell>
          <cell r="GR159">
            <v>0</v>
          </cell>
          <cell r="GS159">
            <v>0</v>
          </cell>
          <cell r="GT159">
            <v>0</v>
          </cell>
          <cell r="GU159">
            <v>0</v>
          </cell>
          <cell r="GV159">
            <v>0</v>
          </cell>
          <cell r="GW159">
            <v>0</v>
          </cell>
          <cell r="GX159">
            <v>0</v>
          </cell>
          <cell r="GY159">
            <v>0</v>
          </cell>
          <cell r="GZ159">
            <v>-4.42</v>
          </cell>
          <cell r="HA159">
            <v>-4.7300000000000004</v>
          </cell>
          <cell r="HB159">
            <v>-5.47</v>
          </cell>
          <cell r="HC159">
            <v>-5.24</v>
          </cell>
          <cell r="HD159">
            <v>-5.22</v>
          </cell>
          <cell r="HE159">
            <v>-6.34</v>
          </cell>
          <cell r="HF159">
            <v>-6.35</v>
          </cell>
          <cell r="HG159">
            <v>-8.99</v>
          </cell>
          <cell r="HH159">
            <v>-13.92</v>
          </cell>
          <cell r="HI159">
            <v>-14.904</v>
          </cell>
          <cell r="HJ159">
            <v>-15.955</v>
          </cell>
          <cell r="HK159">
            <v>-11.768000000000001</v>
          </cell>
          <cell r="HL159">
            <v>-19.149999999999999</v>
          </cell>
          <cell r="HM159">
            <v>-18.454000000000001</v>
          </cell>
          <cell r="HN159">
            <v>-19.218</v>
          </cell>
          <cell r="HO159">
            <v>-24.37</v>
          </cell>
          <cell r="HP159">
            <v>-27.9</v>
          </cell>
          <cell r="HQ159">
            <v>-27.977</v>
          </cell>
          <cell r="HR159">
            <v>-28.157</v>
          </cell>
          <cell r="HS159">
            <v>-31.715</v>
          </cell>
          <cell r="HT159">
            <v>0</v>
          </cell>
          <cell r="HU159">
            <v>0</v>
          </cell>
          <cell r="HV159">
            <v>0</v>
          </cell>
          <cell r="HW159">
            <v>0</v>
          </cell>
          <cell r="HX159">
            <v>0</v>
          </cell>
          <cell r="HY159">
            <v>0</v>
          </cell>
          <cell r="HZ159">
            <v>0</v>
          </cell>
          <cell r="IA159">
            <v>0</v>
          </cell>
          <cell r="IB159">
            <v>0</v>
          </cell>
          <cell r="IC159">
            <v>0</v>
          </cell>
          <cell r="ID159">
            <v>0</v>
          </cell>
          <cell r="IE159">
            <v>0</v>
          </cell>
          <cell r="IF159">
            <v>0</v>
          </cell>
          <cell r="IG159">
            <v>0</v>
          </cell>
          <cell r="IH159">
            <v>0</v>
          </cell>
          <cell r="II159">
            <v>0</v>
          </cell>
          <cell r="IJ159">
            <v>0</v>
          </cell>
          <cell r="IK159">
            <v>0</v>
          </cell>
          <cell r="IL159">
            <v>0</v>
          </cell>
          <cell r="IM159">
            <v>0</v>
          </cell>
          <cell r="IN159">
            <v>0</v>
          </cell>
          <cell r="IO159">
            <v>0</v>
          </cell>
          <cell r="IP159">
            <v>0</v>
          </cell>
          <cell r="IQ159">
            <v>0</v>
          </cell>
          <cell r="IR159">
            <v>0</v>
          </cell>
          <cell r="IS159">
            <v>0</v>
          </cell>
          <cell r="IT159">
            <v>0</v>
          </cell>
          <cell r="IU159">
            <v>0</v>
          </cell>
        </row>
        <row r="160">
          <cell r="A160" t="str">
            <v>KKB IN</v>
          </cell>
          <cell r="B160" t="str">
            <v>Kirloskar Brothers</v>
          </cell>
          <cell r="C160" t="str">
            <v>Engineering &amp; capital goods</v>
          </cell>
          <cell r="D160">
            <v>0</v>
          </cell>
          <cell r="E160">
            <v>0</v>
          </cell>
          <cell r="F160">
            <v>0</v>
          </cell>
          <cell r="G160">
            <v>0</v>
          </cell>
          <cell r="H160">
            <v>0</v>
          </cell>
          <cell r="I160">
            <v>0</v>
          </cell>
          <cell r="J160">
            <v>0</v>
          </cell>
          <cell r="K160">
            <v>0</v>
          </cell>
          <cell r="L160">
            <v>0</v>
          </cell>
          <cell r="M160">
            <v>1600.8</v>
          </cell>
          <cell r="N160">
            <v>1622.4</v>
          </cell>
          <cell r="O160">
            <v>2747.8</v>
          </cell>
          <cell r="P160">
            <v>1755.8</v>
          </cell>
          <cell r="Q160">
            <v>1939.3</v>
          </cell>
          <cell r="R160">
            <v>2403.9</v>
          </cell>
          <cell r="S160">
            <v>3261.2</v>
          </cell>
          <cell r="T160">
            <v>3309.6</v>
          </cell>
          <cell r="U160">
            <v>2790.7</v>
          </cell>
          <cell r="V160">
            <v>2813.7</v>
          </cell>
          <cell r="W160">
            <v>4485.5</v>
          </cell>
          <cell r="X160">
            <v>3155.2</v>
          </cell>
          <cell r="Y160">
            <v>3181.2</v>
          </cell>
          <cell r="Z160">
            <v>3225</v>
          </cell>
          <cell r="AA160">
            <v>5690</v>
          </cell>
          <cell r="AB160">
            <v>3703.5</v>
          </cell>
          <cell r="AC160">
            <v>4228.1099999999997</v>
          </cell>
          <cell r="AD160">
            <v>3954.1819999999998</v>
          </cell>
          <cell r="AE160">
            <v>6525.299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O160">
            <v>0</v>
          </cell>
          <cell r="AP160">
            <v>0</v>
          </cell>
          <cell r="AQ160">
            <v>0</v>
          </cell>
          <cell r="AR160">
            <v>0</v>
          </cell>
          <cell r="AS160">
            <v>0</v>
          </cell>
          <cell r="AT160">
            <v>0</v>
          </cell>
          <cell r="AU160">
            <v>0</v>
          </cell>
          <cell r="AV160">
            <v>0</v>
          </cell>
          <cell r="AW160">
            <v>0</v>
          </cell>
          <cell r="AX160">
            <v>0</v>
          </cell>
          <cell r="AY160">
            <v>0</v>
          </cell>
          <cell r="AZ160">
            <v>0</v>
          </cell>
          <cell r="BA160">
            <v>0</v>
          </cell>
          <cell r="BB160">
            <v>0</v>
          </cell>
          <cell r="BC160">
            <v>0</v>
          </cell>
          <cell r="BD160">
            <v>0</v>
          </cell>
          <cell r="BE160">
            <v>0</v>
          </cell>
          <cell r="BF160">
            <v>0</v>
          </cell>
          <cell r="BG160">
            <v>0</v>
          </cell>
          <cell r="BH160">
            <v>0</v>
          </cell>
          <cell r="BI160">
            <v>0</v>
          </cell>
          <cell r="BJ160">
            <v>0</v>
          </cell>
          <cell r="BK160">
            <v>0</v>
          </cell>
          <cell r="BL160">
            <v>0</v>
          </cell>
          <cell r="BM160">
            <v>0</v>
          </cell>
          <cell r="BN160">
            <v>0</v>
          </cell>
          <cell r="BO160">
            <v>0</v>
          </cell>
          <cell r="BP160">
            <v>0</v>
          </cell>
          <cell r="BQ160">
            <v>-979.2</v>
          </cell>
          <cell r="BR160">
            <v>-1116.5999999999999</v>
          </cell>
          <cell r="BS160">
            <v>-1886</v>
          </cell>
          <cell r="BT160">
            <v>-1201.3</v>
          </cell>
          <cell r="BU160">
            <v>-1257</v>
          </cell>
          <cell r="BV160">
            <v>-1439.2</v>
          </cell>
          <cell r="BW160">
            <v>-2195</v>
          </cell>
          <cell r="BX160">
            <v>-2208</v>
          </cell>
          <cell r="BY160">
            <v>-1918.2</v>
          </cell>
          <cell r="BZ160">
            <v>-1864.3</v>
          </cell>
          <cell r="CA160">
            <v>-3299.9</v>
          </cell>
          <cell r="CB160">
            <v>-2110.5</v>
          </cell>
          <cell r="CC160">
            <v>-2370.4000000000005</v>
          </cell>
          <cell r="CD160">
            <v>-2495.3999999999996</v>
          </cell>
          <cell r="CE160">
            <v>-4148.5</v>
          </cell>
          <cell r="CF160">
            <v>-3017.88</v>
          </cell>
          <cell r="CG160">
            <v>-3201.0619999999999</v>
          </cell>
          <cell r="CH160">
            <v>-3075.67</v>
          </cell>
          <cell r="CI160">
            <v>-4632.0969999999998</v>
          </cell>
          <cell r="CJ160">
            <v>0</v>
          </cell>
          <cell r="CK160">
            <v>0</v>
          </cell>
          <cell r="CL160">
            <v>0</v>
          </cell>
          <cell r="CM160">
            <v>0</v>
          </cell>
          <cell r="CN160">
            <v>0</v>
          </cell>
          <cell r="CO160">
            <v>0</v>
          </cell>
          <cell r="CP160">
            <v>0</v>
          </cell>
          <cell r="CQ160">
            <v>0</v>
          </cell>
          <cell r="CR160">
            <v>0</v>
          </cell>
          <cell r="CS160">
            <v>0</v>
          </cell>
          <cell r="CT160">
            <v>0</v>
          </cell>
          <cell r="CU160">
            <v>0</v>
          </cell>
          <cell r="CV160">
            <v>0</v>
          </cell>
          <cell r="CW160">
            <v>0</v>
          </cell>
          <cell r="CX160">
            <v>0</v>
          </cell>
          <cell r="CY160">
            <v>0</v>
          </cell>
          <cell r="CZ160">
            <v>0</v>
          </cell>
          <cell r="DA160">
            <v>0</v>
          </cell>
          <cell r="DB160">
            <v>0</v>
          </cell>
          <cell r="DC160">
            <v>0</v>
          </cell>
          <cell r="DD160">
            <v>0</v>
          </cell>
          <cell r="DE160">
            <v>0</v>
          </cell>
          <cell r="DF160">
            <v>0</v>
          </cell>
          <cell r="DG160">
            <v>0</v>
          </cell>
          <cell r="DH160">
            <v>0</v>
          </cell>
          <cell r="DI160">
            <v>0</v>
          </cell>
          <cell r="DJ160">
            <v>0</v>
          </cell>
          <cell r="DK160">
            <v>0</v>
          </cell>
          <cell r="DL160">
            <v>0</v>
          </cell>
          <cell r="DM160">
            <v>0</v>
          </cell>
          <cell r="DN160">
            <v>0</v>
          </cell>
          <cell r="DO160">
            <v>0</v>
          </cell>
          <cell r="DP160">
            <v>0</v>
          </cell>
          <cell r="DQ160">
            <v>0</v>
          </cell>
          <cell r="DR160">
            <v>0</v>
          </cell>
          <cell r="DS160">
            <v>0</v>
          </cell>
          <cell r="DT160">
            <v>0</v>
          </cell>
          <cell r="DU160">
            <v>0</v>
          </cell>
          <cell r="DV160">
            <v>0</v>
          </cell>
          <cell r="DW160">
            <v>0</v>
          </cell>
          <cell r="DX160">
            <v>0</v>
          </cell>
          <cell r="DY160">
            <v>0</v>
          </cell>
          <cell r="DZ160">
            <v>0</v>
          </cell>
          <cell r="EA160">
            <v>0</v>
          </cell>
          <cell r="EB160">
            <v>0</v>
          </cell>
          <cell r="EC160">
            <v>0</v>
          </cell>
          <cell r="ED160">
            <v>0</v>
          </cell>
          <cell r="EE160">
            <v>0</v>
          </cell>
          <cell r="EF160">
            <v>0</v>
          </cell>
          <cell r="EG160">
            <v>0</v>
          </cell>
          <cell r="EH160">
            <v>0</v>
          </cell>
          <cell r="EI160">
            <v>0</v>
          </cell>
          <cell r="EJ160">
            <v>0</v>
          </cell>
          <cell r="EK160">
            <v>0</v>
          </cell>
          <cell r="EL160">
            <v>0</v>
          </cell>
          <cell r="EM160">
            <v>0</v>
          </cell>
          <cell r="EN160">
            <v>0</v>
          </cell>
          <cell r="EO160">
            <v>0</v>
          </cell>
          <cell r="EP160">
            <v>0</v>
          </cell>
          <cell r="EQ160">
            <v>0</v>
          </cell>
          <cell r="ER160">
            <v>0</v>
          </cell>
          <cell r="ES160">
            <v>0</v>
          </cell>
          <cell r="ET160">
            <v>0</v>
          </cell>
          <cell r="EU160">
            <v>0</v>
          </cell>
          <cell r="EV160">
            <v>0</v>
          </cell>
          <cell r="EW160">
            <v>-144</v>
          </cell>
          <cell r="EX160">
            <v>-203.8</v>
          </cell>
          <cell r="EY160">
            <v>-151.1</v>
          </cell>
          <cell r="EZ160">
            <v>-135.4</v>
          </cell>
          <cell r="FA160">
            <v>-143.19999999999999</v>
          </cell>
          <cell r="FB160">
            <v>-144.5</v>
          </cell>
          <cell r="FC160">
            <v>-173.1</v>
          </cell>
          <cell r="FD160">
            <v>-149.30000000000001</v>
          </cell>
          <cell r="FE160">
            <v>-146.80000000000001</v>
          </cell>
          <cell r="FF160">
            <v>-150</v>
          </cell>
          <cell r="FG160">
            <v>-175.9</v>
          </cell>
          <cell r="FH160">
            <v>-194</v>
          </cell>
          <cell r="FI160">
            <v>-209.1</v>
          </cell>
          <cell r="FJ160">
            <v>-239.6</v>
          </cell>
          <cell r="FK160">
            <v>-207.8</v>
          </cell>
          <cell r="FL160">
            <v>-239.01</v>
          </cell>
          <cell r="FM160">
            <v>-240.36500000000001</v>
          </cell>
          <cell r="FN160">
            <v>-221.35599999999999</v>
          </cell>
          <cell r="FO160">
            <v>-243.08500000000001</v>
          </cell>
          <cell r="FP160">
            <v>0</v>
          </cell>
          <cell r="FQ160">
            <v>0</v>
          </cell>
          <cell r="FR160">
            <v>0</v>
          </cell>
          <cell r="FS160">
            <v>0</v>
          </cell>
          <cell r="FT160">
            <v>0</v>
          </cell>
          <cell r="FU160">
            <v>0</v>
          </cell>
          <cell r="FV160">
            <v>0</v>
          </cell>
          <cell r="FW160">
            <v>0</v>
          </cell>
          <cell r="FX160">
            <v>0</v>
          </cell>
          <cell r="FY160">
            <v>-381.7</v>
          </cell>
          <cell r="FZ160">
            <v>-255.70000000000002</v>
          </cell>
          <cell r="GA160">
            <v>-365.8</v>
          </cell>
          <cell r="GB160">
            <v>-313.89999999999998</v>
          </cell>
          <cell r="GC160">
            <v>-341.4</v>
          </cell>
          <cell r="GD160">
            <v>-353.5</v>
          </cell>
          <cell r="GE160">
            <v>-364.7</v>
          </cell>
          <cell r="GF160">
            <v>-542</v>
          </cell>
          <cell r="GG160">
            <v>-427.6</v>
          </cell>
          <cell r="GH160">
            <v>-350.7</v>
          </cell>
          <cell r="GI160">
            <v>-620.4</v>
          </cell>
          <cell r="GJ160">
            <v>-491.4</v>
          </cell>
          <cell r="GK160">
            <v>-374.7</v>
          </cell>
          <cell r="GL160">
            <v>-375.7</v>
          </cell>
          <cell r="GM160">
            <v>-611.5</v>
          </cell>
          <cell r="GN160">
            <v>-436.88</v>
          </cell>
          <cell r="GO160">
            <v>-551.79</v>
          </cell>
          <cell r="GP160">
            <v>-528.61099999999999</v>
          </cell>
          <cell r="GQ160">
            <v>-787.96299999999997</v>
          </cell>
          <cell r="GR160">
            <v>0</v>
          </cell>
          <cell r="GS160">
            <v>0</v>
          </cell>
          <cell r="GT160">
            <v>0</v>
          </cell>
          <cell r="GU160">
            <v>0</v>
          </cell>
          <cell r="GV160">
            <v>0</v>
          </cell>
          <cell r="GW160">
            <v>0</v>
          </cell>
          <cell r="GX160">
            <v>0</v>
          </cell>
          <cell r="GY160">
            <v>0</v>
          </cell>
          <cell r="GZ160">
            <v>0</v>
          </cell>
          <cell r="HA160">
            <v>-25.3</v>
          </cell>
          <cell r="HB160">
            <v>-25.2</v>
          </cell>
          <cell r="HC160">
            <v>-25.2</v>
          </cell>
          <cell r="HD160">
            <v>-25.5</v>
          </cell>
          <cell r="HE160">
            <v>-25.3</v>
          </cell>
          <cell r="HF160">
            <v>-21.4</v>
          </cell>
          <cell r="HG160">
            <v>-24.5</v>
          </cell>
          <cell r="HH160">
            <v>-27.8</v>
          </cell>
          <cell r="HI160">
            <v>-31.1</v>
          </cell>
          <cell r="HJ160">
            <v>-29.6</v>
          </cell>
          <cell r="HK160">
            <v>-32.700000000000003</v>
          </cell>
          <cell r="HL160">
            <v>-40.5</v>
          </cell>
          <cell r="HM160">
            <v>-42.9</v>
          </cell>
          <cell r="HN160">
            <v>-43.1</v>
          </cell>
          <cell r="HO160">
            <v>-55.6</v>
          </cell>
          <cell r="HP160">
            <v>-46.47</v>
          </cell>
          <cell r="HQ160">
            <v>-51.834000000000003</v>
          </cell>
          <cell r="HR160">
            <v>-51.707999999999998</v>
          </cell>
          <cell r="HS160">
            <v>-57.338999999999999</v>
          </cell>
          <cell r="HT160">
            <v>0</v>
          </cell>
          <cell r="HU160">
            <v>0</v>
          </cell>
          <cell r="HV160">
            <v>0</v>
          </cell>
          <cell r="HW160">
            <v>0</v>
          </cell>
          <cell r="HX160">
            <v>0</v>
          </cell>
          <cell r="HY160">
            <v>0</v>
          </cell>
          <cell r="HZ160">
            <v>0</v>
          </cell>
          <cell r="IA160">
            <v>0</v>
          </cell>
          <cell r="IB160">
            <v>0</v>
          </cell>
          <cell r="IC160">
            <v>0</v>
          </cell>
          <cell r="ID160">
            <v>0</v>
          </cell>
          <cell r="IE160">
            <v>0</v>
          </cell>
          <cell r="IF160">
            <v>0</v>
          </cell>
          <cell r="IG160">
            <v>0</v>
          </cell>
          <cell r="IH160">
            <v>0</v>
          </cell>
          <cell r="II160">
            <v>0</v>
          </cell>
          <cell r="IJ160">
            <v>0</v>
          </cell>
          <cell r="IK160">
            <v>0</v>
          </cell>
          <cell r="IL160">
            <v>0</v>
          </cell>
          <cell r="IM160">
            <v>0</v>
          </cell>
          <cell r="IN160">
            <v>0</v>
          </cell>
          <cell r="IO160">
            <v>0</v>
          </cell>
          <cell r="IP160">
            <v>0</v>
          </cell>
          <cell r="IQ160">
            <v>0</v>
          </cell>
          <cell r="IR160">
            <v>0</v>
          </cell>
          <cell r="IS160">
            <v>0</v>
          </cell>
          <cell r="IT160">
            <v>0</v>
          </cell>
          <cell r="IU160">
            <v>0</v>
          </cell>
        </row>
        <row r="161">
          <cell r="A161" t="str">
            <v>KKOE IN</v>
          </cell>
          <cell r="B161" t="str">
            <v>Kirloskar Oil Engines</v>
          </cell>
          <cell r="C161" t="str">
            <v>Engineering &amp; Capital Goods</v>
          </cell>
          <cell r="D161">
            <v>0</v>
          </cell>
          <cell r="E161">
            <v>0</v>
          </cell>
          <cell r="F161">
            <v>0</v>
          </cell>
          <cell r="G161">
            <v>0</v>
          </cell>
          <cell r="H161">
            <v>0</v>
          </cell>
          <cell r="I161">
            <v>0</v>
          </cell>
          <cell r="J161">
            <v>0</v>
          </cell>
          <cell r="K161">
            <v>0</v>
          </cell>
          <cell r="L161">
            <v>2494</v>
          </cell>
          <cell r="M161">
            <v>3074.9</v>
          </cell>
          <cell r="N161">
            <v>3317.3</v>
          </cell>
          <cell r="O161">
            <v>2939.7</v>
          </cell>
          <cell r="P161">
            <v>3274.7000000000003</v>
          </cell>
          <cell r="Q161">
            <v>3362.6</v>
          </cell>
          <cell r="R161">
            <v>3432.8</v>
          </cell>
          <cell r="S161">
            <v>4350.8999999999996</v>
          </cell>
          <cell r="T161">
            <v>4365.4000000000005</v>
          </cell>
          <cell r="U161">
            <v>4912</v>
          </cell>
          <cell r="V161">
            <v>4564.2000000000007</v>
          </cell>
          <cell r="W161">
            <v>5542.2</v>
          </cell>
          <cell r="X161">
            <v>5019.5</v>
          </cell>
          <cell r="Y161">
            <v>5560.2</v>
          </cell>
          <cell r="Z161">
            <v>5371</v>
          </cell>
          <cell r="AA161">
            <v>6166.1</v>
          </cell>
          <cell r="AB161">
            <v>5822.6</v>
          </cell>
          <cell r="AC161">
            <v>6141.6</v>
          </cell>
          <cell r="AD161">
            <v>4945.8999999999996</v>
          </cell>
          <cell r="AE161">
            <v>5038.1000000000004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O161">
            <v>0</v>
          </cell>
          <cell r="AP161">
            <v>0</v>
          </cell>
          <cell r="AQ161">
            <v>0</v>
          </cell>
          <cell r="AR161">
            <v>0</v>
          </cell>
          <cell r="AS161">
            <v>0</v>
          </cell>
          <cell r="AT161">
            <v>0</v>
          </cell>
          <cell r="AU161">
            <v>0</v>
          </cell>
          <cell r="AV161">
            <v>0</v>
          </cell>
          <cell r="AW161">
            <v>0</v>
          </cell>
          <cell r="AX161">
            <v>0</v>
          </cell>
          <cell r="AY161">
            <v>0</v>
          </cell>
          <cell r="AZ161">
            <v>0</v>
          </cell>
          <cell r="BA161">
            <v>0</v>
          </cell>
          <cell r="BB161">
            <v>0</v>
          </cell>
          <cell r="BC161">
            <v>0</v>
          </cell>
          <cell r="BD161">
            <v>0</v>
          </cell>
          <cell r="BE161">
            <v>0</v>
          </cell>
          <cell r="BF161">
            <v>0</v>
          </cell>
          <cell r="BG161">
            <v>0</v>
          </cell>
          <cell r="BH161">
            <v>0</v>
          </cell>
          <cell r="BI161">
            <v>0</v>
          </cell>
          <cell r="BJ161">
            <v>0</v>
          </cell>
          <cell r="BK161">
            <v>0</v>
          </cell>
          <cell r="BL161">
            <v>0</v>
          </cell>
          <cell r="BM161">
            <v>0</v>
          </cell>
          <cell r="BN161">
            <v>0</v>
          </cell>
          <cell r="BO161">
            <v>0</v>
          </cell>
          <cell r="BP161">
            <v>-1751</v>
          </cell>
          <cell r="BQ161">
            <v>-2216.3000000000002</v>
          </cell>
          <cell r="BR161">
            <v>-2375.3000000000002</v>
          </cell>
          <cell r="BS161">
            <v>-1975.6</v>
          </cell>
          <cell r="BT161">
            <v>-2512</v>
          </cell>
          <cell r="BU161">
            <v>-2373.3000000000002</v>
          </cell>
          <cell r="BV161">
            <v>-2323.1</v>
          </cell>
          <cell r="BW161">
            <v>-2885</v>
          </cell>
          <cell r="BX161">
            <v>-3215</v>
          </cell>
          <cell r="BY161">
            <v>-3598.5</v>
          </cell>
          <cell r="BZ161">
            <v>-3283.4</v>
          </cell>
          <cell r="CA161">
            <v>-3770.3</v>
          </cell>
          <cell r="CB161">
            <v>-3667.2</v>
          </cell>
          <cell r="CC161">
            <v>-3966</v>
          </cell>
          <cell r="CD161">
            <v>-3875.2</v>
          </cell>
          <cell r="CE161">
            <v>-4492.3</v>
          </cell>
          <cell r="CF161">
            <v>-4154.8999999999996</v>
          </cell>
          <cell r="CG161">
            <v>-4327.3</v>
          </cell>
          <cell r="CH161">
            <v>-3378</v>
          </cell>
          <cell r="CI161">
            <v>-2980</v>
          </cell>
          <cell r="CJ161">
            <v>0</v>
          </cell>
          <cell r="CK161">
            <v>0</v>
          </cell>
          <cell r="CL161">
            <v>0</v>
          </cell>
          <cell r="CM161">
            <v>0</v>
          </cell>
          <cell r="CN161">
            <v>0</v>
          </cell>
          <cell r="CO161">
            <v>0</v>
          </cell>
          <cell r="CP161">
            <v>0</v>
          </cell>
          <cell r="CQ161">
            <v>0</v>
          </cell>
          <cell r="CR161">
            <v>84.7</v>
          </cell>
          <cell r="CS161">
            <v>22.5</v>
          </cell>
          <cell r="CT161">
            <v>-16.899999999999999</v>
          </cell>
          <cell r="CU161">
            <v>-27.5</v>
          </cell>
          <cell r="CV161">
            <v>164.5</v>
          </cell>
          <cell r="CW161">
            <v>-5.6</v>
          </cell>
          <cell r="CX161">
            <v>-67.7</v>
          </cell>
          <cell r="CY161">
            <v>-26.1</v>
          </cell>
          <cell r="CZ161">
            <v>80.400000000000006</v>
          </cell>
          <cell r="DA161">
            <v>89.4</v>
          </cell>
          <cell r="DB161">
            <v>17.5</v>
          </cell>
          <cell r="DC161">
            <v>-112.9</v>
          </cell>
          <cell r="DD161">
            <v>122.8</v>
          </cell>
          <cell r="DE161">
            <v>36.5</v>
          </cell>
          <cell r="DF161">
            <v>31.4</v>
          </cell>
          <cell r="DG161">
            <v>70.900000000000006</v>
          </cell>
          <cell r="DH161">
            <v>5.7</v>
          </cell>
          <cell r="DI161">
            <v>-30.5</v>
          </cell>
          <cell r="DJ161">
            <v>-94.6</v>
          </cell>
          <cell r="DK161">
            <v>-335.1</v>
          </cell>
          <cell r="DL161">
            <v>0</v>
          </cell>
          <cell r="DM161">
            <v>0</v>
          </cell>
          <cell r="DN161">
            <v>0</v>
          </cell>
          <cell r="DO161">
            <v>0</v>
          </cell>
          <cell r="DP161">
            <v>0</v>
          </cell>
          <cell r="DQ161">
            <v>0</v>
          </cell>
          <cell r="DR161">
            <v>0</v>
          </cell>
          <cell r="DS161">
            <v>0</v>
          </cell>
          <cell r="DT161">
            <v>0</v>
          </cell>
          <cell r="DU161">
            <v>0</v>
          </cell>
          <cell r="DV161">
            <v>0</v>
          </cell>
          <cell r="DW161">
            <v>0</v>
          </cell>
          <cell r="DX161">
            <v>0</v>
          </cell>
          <cell r="DY161">
            <v>0</v>
          </cell>
          <cell r="DZ161">
            <v>0</v>
          </cell>
          <cell r="EA161">
            <v>0</v>
          </cell>
          <cell r="EB161">
            <v>0</v>
          </cell>
          <cell r="EC161">
            <v>0</v>
          </cell>
          <cell r="ED161">
            <v>0</v>
          </cell>
          <cell r="EE161">
            <v>0</v>
          </cell>
          <cell r="EF161">
            <v>0</v>
          </cell>
          <cell r="EG161">
            <v>0</v>
          </cell>
          <cell r="EH161">
            <v>0</v>
          </cell>
          <cell r="EI161">
            <v>0</v>
          </cell>
          <cell r="EJ161">
            <v>0</v>
          </cell>
          <cell r="EK161">
            <v>0</v>
          </cell>
          <cell r="EL161">
            <v>0</v>
          </cell>
          <cell r="EM161">
            <v>0</v>
          </cell>
          <cell r="EN161">
            <v>0</v>
          </cell>
          <cell r="EO161">
            <v>0</v>
          </cell>
          <cell r="EP161">
            <v>0</v>
          </cell>
          <cell r="EQ161">
            <v>0</v>
          </cell>
          <cell r="ER161">
            <v>0</v>
          </cell>
          <cell r="ES161">
            <v>0</v>
          </cell>
          <cell r="ET161">
            <v>0</v>
          </cell>
          <cell r="EU161">
            <v>0</v>
          </cell>
          <cell r="EV161">
            <v>-225.1</v>
          </cell>
          <cell r="EW161">
            <v>-220.2</v>
          </cell>
          <cell r="EX161">
            <v>-227.2</v>
          </cell>
          <cell r="EY161">
            <v>-218.7</v>
          </cell>
          <cell r="EZ161">
            <v>-233.6</v>
          </cell>
          <cell r="FA161">
            <v>-222.3</v>
          </cell>
          <cell r="FB161">
            <v>-210.3</v>
          </cell>
          <cell r="FC161">
            <v>-227.4</v>
          </cell>
          <cell r="FD161">
            <v>-252.7</v>
          </cell>
          <cell r="FE161">
            <v>-252.6</v>
          </cell>
          <cell r="FF161">
            <v>-274</v>
          </cell>
          <cell r="FG161">
            <v>-273.7</v>
          </cell>
          <cell r="FH161">
            <v>-332.7</v>
          </cell>
          <cell r="FI161">
            <v>-347.8</v>
          </cell>
          <cell r="FJ161">
            <v>-370.1</v>
          </cell>
          <cell r="FK161">
            <v>-342.3</v>
          </cell>
          <cell r="FL161">
            <v>-374.4</v>
          </cell>
          <cell r="FM161">
            <v>-376.9</v>
          </cell>
          <cell r="FN161">
            <v>-340.5</v>
          </cell>
          <cell r="FO161">
            <v>-282</v>
          </cell>
          <cell r="FP161">
            <v>0</v>
          </cell>
          <cell r="FQ161">
            <v>0</v>
          </cell>
          <cell r="FR161">
            <v>0</v>
          </cell>
          <cell r="FS161">
            <v>0</v>
          </cell>
          <cell r="FT161">
            <v>0</v>
          </cell>
          <cell r="FU161">
            <v>0</v>
          </cell>
          <cell r="FV161">
            <v>0</v>
          </cell>
          <cell r="FW161">
            <v>0</v>
          </cell>
          <cell r="FX161">
            <v>-367.5</v>
          </cell>
          <cell r="FY161">
            <v>-408.5</v>
          </cell>
          <cell r="FZ161">
            <v>-384.1</v>
          </cell>
          <cell r="GA161">
            <v>-437</v>
          </cell>
          <cell r="GB161">
            <v>-414.2</v>
          </cell>
          <cell r="GC161">
            <v>-471.6</v>
          </cell>
          <cell r="GD161">
            <v>-469.3</v>
          </cell>
          <cell r="GE161">
            <v>-618.70000000000005</v>
          </cell>
          <cell r="GF161">
            <v>-546.6</v>
          </cell>
          <cell r="GG161">
            <v>-574.9</v>
          </cell>
          <cell r="GH161">
            <v>-614</v>
          </cell>
          <cell r="GI161">
            <v>-609.79999999999995</v>
          </cell>
          <cell r="GJ161">
            <v>-626.1</v>
          </cell>
          <cell r="GK161">
            <v>-654.5</v>
          </cell>
          <cell r="GL161">
            <v>-669.8</v>
          </cell>
          <cell r="GM161">
            <v>-687.5</v>
          </cell>
          <cell r="GN161">
            <v>-613.9</v>
          </cell>
          <cell r="GO161">
            <v>-684.3</v>
          </cell>
          <cell r="GP161">
            <v>-527.70000000000005</v>
          </cell>
          <cell r="GQ161">
            <v>-666.59999999999991</v>
          </cell>
          <cell r="GR161">
            <v>0</v>
          </cell>
          <cell r="GS161">
            <v>0</v>
          </cell>
          <cell r="GT161">
            <v>0</v>
          </cell>
          <cell r="GU161">
            <v>0</v>
          </cell>
          <cell r="GV161">
            <v>0</v>
          </cell>
          <cell r="GW161">
            <v>0</v>
          </cell>
          <cell r="GX161">
            <v>0</v>
          </cell>
          <cell r="GY161">
            <v>0</v>
          </cell>
          <cell r="GZ161">
            <v>-62.7</v>
          </cell>
          <cell r="HA161">
            <v>-63.2</v>
          </cell>
          <cell r="HB161">
            <v>-64.2</v>
          </cell>
          <cell r="HC161">
            <v>-76.400000000000006</v>
          </cell>
          <cell r="HD161">
            <v>-68.7</v>
          </cell>
          <cell r="HE161">
            <v>-65.5</v>
          </cell>
          <cell r="HF161">
            <v>-69.099999999999994</v>
          </cell>
          <cell r="HG161">
            <v>-76.400000000000006</v>
          </cell>
          <cell r="HH161">
            <v>-74.400000000000006</v>
          </cell>
          <cell r="HI161">
            <v>-74.400000000000006</v>
          </cell>
          <cell r="HJ161">
            <v>-73.2</v>
          </cell>
          <cell r="HK161">
            <v>-96.1</v>
          </cell>
          <cell r="HL161">
            <v>-99</v>
          </cell>
          <cell r="HM161">
            <v>-103.4</v>
          </cell>
          <cell r="HN161">
            <v>-98.5</v>
          </cell>
          <cell r="HO161">
            <v>-137.69999999999999</v>
          </cell>
          <cell r="HP161">
            <v>-192.9</v>
          </cell>
          <cell r="HQ161">
            <v>-185.4</v>
          </cell>
          <cell r="HR161">
            <v>-184</v>
          </cell>
          <cell r="HS161">
            <v>-241.8</v>
          </cell>
          <cell r="HT161">
            <v>0</v>
          </cell>
          <cell r="HU161">
            <v>0</v>
          </cell>
          <cell r="HV161">
            <v>0</v>
          </cell>
          <cell r="HW161">
            <v>0</v>
          </cell>
          <cell r="HX161">
            <v>0</v>
          </cell>
          <cell r="HY161">
            <v>0</v>
          </cell>
          <cell r="HZ161">
            <v>0</v>
          </cell>
          <cell r="IA161">
            <v>0</v>
          </cell>
          <cell r="IB161">
            <v>0</v>
          </cell>
          <cell r="IC161">
            <v>0</v>
          </cell>
          <cell r="ID161">
            <v>0</v>
          </cell>
          <cell r="IE161">
            <v>0</v>
          </cell>
          <cell r="IF161">
            <v>0</v>
          </cell>
          <cell r="IG161">
            <v>0</v>
          </cell>
          <cell r="IH161">
            <v>0</v>
          </cell>
          <cell r="II161">
            <v>0</v>
          </cell>
          <cell r="IJ161">
            <v>0</v>
          </cell>
          <cell r="IK161">
            <v>0</v>
          </cell>
          <cell r="IL161">
            <v>0</v>
          </cell>
          <cell r="IM161">
            <v>0</v>
          </cell>
          <cell r="IN161">
            <v>0</v>
          </cell>
          <cell r="IO161">
            <v>0</v>
          </cell>
          <cell r="IP161">
            <v>0</v>
          </cell>
          <cell r="IQ161">
            <v>0</v>
          </cell>
          <cell r="IR161">
            <v>0</v>
          </cell>
          <cell r="IS161">
            <v>0</v>
          </cell>
          <cell r="IT161">
            <v>0</v>
          </cell>
          <cell r="IU161">
            <v>0</v>
          </cell>
        </row>
        <row r="162">
          <cell r="A162" t="str">
            <v>KSB IN</v>
          </cell>
          <cell r="B162" t="str">
            <v>KSB Pumps</v>
          </cell>
          <cell r="C162" t="str">
            <v>Engineering &amp; Capital Goods</v>
          </cell>
          <cell r="D162">
            <v>0</v>
          </cell>
          <cell r="E162">
            <v>0</v>
          </cell>
          <cell r="F162">
            <v>0</v>
          </cell>
          <cell r="G162">
            <v>0</v>
          </cell>
          <cell r="H162">
            <v>0</v>
          </cell>
          <cell r="I162">
            <v>0</v>
          </cell>
          <cell r="J162">
            <v>0</v>
          </cell>
          <cell r="K162">
            <v>0</v>
          </cell>
          <cell r="L162">
            <v>0</v>
          </cell>
          <cell r="M162">
            <v>817</v>
          </cell>
          <cell r="N162">
            <v>860</v>
          </cell>
          <cell r="O162">
            <v>876</v>
          </cell>
          <cell r="P162">
            <v>976</v>
          </cell>
          <cell r="Q162">
            <v>877</v>
          </cell>
          <cell r="R162">
            <v>867</v>
          </cell>
          <cell r="S162">
            <v>966</v>
          </cell>
          <cell r="T162">
            <v>1113.4000000000001</v>
          </cell>
          <cell r="U162">
            <v>902.4</v>
          </cell>
          <cell r="V162">
            <v>1083</v>
          </cell>
          <cell r="W162">
            <v>1096</v>
          </cell>
          <cell r="X162">
            <v>1124</v>
          </cell>
          <cell r="Y162">
            <v>1117.0999999999999</v>
          </cell>
          <cell r="Z162">
            <v>1317.8</v>
          </cell>
          <cell r="AA162">
            <v>1320.9</v>
          </cell>
          <cell r="AB162">
            <v>1490</v>
          </cell>
          <cell r="AC162">
            <v>1418.9</v>
          </cell>
          <cell r="AD162">
            <v>1754.2</v>
          </cell>
          <cell r="AE162">
            <v>1341.8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O162">
            <v>0</v>
          </cell>
          <cell r="AP162">
            <v>0</v>
          </cell>
          <cell r="AQ162">
            <v>0</v>
          </cell>
          <cell r="AR162">
            <v>0</v>
          </cell>
          <cell r="AS162">
            <v>0</v>
          </cell>
          <cell r="AT162">
            <v>0</v>
          </cell>
          <cell r="AU162">
            <v>0</v>
          </cell>
          <cell r="AV162">
            <v>0</v>
          </cell>
          <cell r="AW162">
            <v>0</v>
          </cell>
          <cell r="AX162">
            <v>0</v>
          </cell>
          <cell r="AY162">
            <v>0</v>
          </cell>
          <cell r="AZ162">
            <v>0</v>
          </cell>
          <cell r="BA162">
            <v>0</v>
          </cell>
          <cell r="BB162">
            <v>0</v>
          </cell>
          <cell r="BC162">
            <v>0</v>
          </cell>
          <cell r="BD162">
            <v>0</v>
          </cell>
          <cell r="BE162">
            <v>0</v>
          </cell>
          <cell r="BF162">
            <v>0</v>
          </cell>
          <cell r="BG162">
            <v>0</v>
          </cell>
          <cell r="BH162">
            <v>0</v>
          </cell>
          <cell r="BI162">
            <v>0</v>
          </cell>
          <cell r="BJ162">
            <v>0</v>
          </cell>
          <cell r="BK162">
            <v>0</v>
          </cell>
          <cell r="BL162">
            <v>0</v>
          </cell>
          <cell r="BM162">
            <v>0</v>
          </cell>
          <cell r="BN162">
            <v>0</v>
          </cell>
          <cell r="BO162">
            <v>0</v>
          </cell>
          <cell r="BP162">
            <v>0</v>
          </cell>
          <cell r="BQ162">
            <v>-384</v>
          </cell>
          <cell r="BR162">
            <v>-323</v>
          </cell>
          <cell r="BS162">
            <v>-470</v>
          </cell>
          <cell r="BT162">
            <v>-416</v>
          </cell>
          <cell r="BU162">
            <v>-401</v>
          </cell>
          <cell r="BV162">
            <v>-368</v>
          </cell>
          <cell r="BW162">
            <v>-393</v>
          </cell>
          <cell r="BX162">
            <v>-431.6</v>
          </cell>
          <cell r="BY162">
            <v>-440.7</v>
          </cell>
          <cell r="BZ162">
            <v>-492</v>
          </cell>
          <cell r="CA162">
            <v>-583.4</v>
          </cell>
          <cell r="CB162">
            <v>-551</v>
          </cell>
          <cell r="CC162">
            <v>-582.69999999999993</v>
          </cell>
          <cell r="CD162">
            <v>-754</v>
          </cell>
          <cell r="CE162">
            <v>-719.8</v>
          </cell>
          <cell r="CF162">
            <v>-791.1</v>
          </cell>
          <cell r="CG162">
            <v>-723.8</v>
          </cell>
          <cell r="CH162">
            <v>-729.3</v>
          </cell>
          <cell r="CI162">
            <v>-681.3</v>
          </cell>
          <cell r="CJ162">
            <v>0</v>
          </cell>
          <cell r="CK162">
            <v>0</v>
          </cell>
          <cell r="CL162">
            <v>0</v>
          </cell>
          <cell r="CM162">
            <v>0</v>
          </cell>
          <cell r="CN162">
            <v>0</v>
          </cell>
          <cell r="CO162">
            <v>0</v>
          </cell>
          <cell r="CP162">
            <v>0</v>
          </cell>
          <cell r="CQ162">
            <v>0</v>
          </cell>
          <cell r="CR162">
            <v>0</v>
          </cell>
          <cell r="CS162">
            <v>31</v>
          </cell>
          <cell r="CT162">
            <v>-81</v>
          </cell>
          <cell r="CU162">
            <v>66</v>
          </cell>
          <cell r="CV162">
            <v>-46</v>
          </cell>
          <cell r="CW162">
            <v>32</v>
          </cell>
          <cell r="CX162">
            <v>10</v>
          </cell>
          <cell r="CY162">
            <v>14</v>
          </cell>
          <cell r="CZ162">
            <v>-53.5</v>
          </cell>
          <cell r="DA162">
            <v>63.4</v>
          </cell>
          <cell r="DB162">
            <v>-11</v>
          </cell>
          <cell r="DC162">
            <v>93.5</v>
          </cell>
          <cell r="DD162">
            <v>-7</v>
          </cell>
          <cell r="DE162">
            <v>57.8</v>
          </cell>
          <cell r="DF162">
            <v>98.1</v>
          </cell>
          <cell r="DG162">
            <v>56</v>
          </cell>
          <cell r="DH162">
            <v>13.8</v>
          </cell>
          <cell r="DI162">
            <v>65.3</v>
          </cell>
          <cell r="DJ162">
            <v>-94.3</v>
          </cell>
          <cell r="DK162">
            <v>57.2</v>
          </cell>
          <cell r="DL162">
            <v>0</v>
          </cell>
          <cell r="DM162">
            <v>0</v>
          </cell>
          <cell r="DN162">
            <v>0</v>
          </cell>
          <cell r="DO162">
            <v>0</v>
          </cell>
          <cell r="DP162">
            <v>0</v>
          </cell>
          <cell r="DQ162">
            <v>0</v>
          </cell>
          <cell r="DR162">
            <v>0</v>
          </cell>
          <cell r="DS162">
            <v>0</v>
          </cell>
          <cell r="DT162">
            <v>0</v>
          </cell>
          <cell r="DU162">
            <v>0</v>
          </cell>
          <cell r="DV162">
            <v>0</v>
          </cell>
          <cell r="DW162">
            <v>0</v>
          </cell>
          <cell r="DX162">
            <v>0</v>
          </cell>
          <cell r="DY162">
            <v>0</v>
          </cell>
          <cell r="DZ162">
            <v>0</v>
          </cell>
          <cell r="EA162">
            <v>0</v>
          </cell>
          <cell r="EB162">
            <v>0</v>
          </cell>
          <cell r="EC162">
            <v>0</v>
          </cell>
          <cell r="ED162">
            <v>0</v>
          </cell>
          <cell r="EE162">
            <v>0</v>
          </cell>
          <cell r="EF162">
            <v>0</v>
          </cell>
          <cell r="EG162">
            <v>0</v>
          </cell>
          <cell r="EH162">
            <v>0</v>
          </cell>
          <cell r="EI162">
            <v>0</v>
          </cell>
          <cell r="EJ162">
            <v>0</v>
          </cell>
          <cell r="EK162">
            <v>0</v>
          </cell>
          <cell r="EL162">
            <v>0</v>
          </cell>
          <cell r="EM162">
            <v>0</v>
          </cell>
          <cell r="EN162">
            <v>0</v>
          </cell>
          <cell r="EO162">
            <v>0</v>
          </cell>
          <cell r="EP162">
            <v>0</v>
          </cell>
          <cell r="EQ162">
            <v>0</v>
          </cell>
          <cell r="ER162">
            <v>0</v>
          </cell>
          <cell r="ES162">
            <v>0</v>
          </cell>
          <cell r="ET162">
            <v>0</v>
          </cell>
          <cell r="EU162">
            <v>0</v>
          </cell>
          <cell r="EV162">
            <v>0</v>
          </cell>
          <cell r="EW162">
            <v>-109</v>
          </cell>
          <cell r="EX162">
            <v>-142</v>
          </cell>
          <cell r="EY162">
            <v>-125</v>
          </cell>
          <cell r="EZ162">
            <v>-124</v>
          </cell>
          <cell r="FA162">
            <v>-126</v>
          </cell>
          <cell r="FB162">
            <v>-119</v>
          </cell>
          <cell r="FC162">
            <v>-133</v>
          </cell>
          <cell r="FD162">
            <v>-142.19999999999999</v>
          </cell>
          <cell r="FE162">
            <v>-127.5</v>
          </cell>
          <cell r="FF162">
            <v>-134</v>
          </cell>
          <cell r="FG162">
            <v>-153.69999999999999</v>
          </cell>
          <cell r="FH162">
            <v>-160</v>
          </cell>
          <cell r="FI162">
            <v>-168.3</v>
          </cell>
          <cell r="FJ162">
            <v>-143.19999999999999</v>
          </cell>
          <cell r="FK162">
            <v>-179.2</v>
          </cell>
          <cell r="FL162">
            <v>-172.1</v>
          </cell>
          <cell r="FM162">
            <v>-173.9</v>
          </cell>
          <cell r="FN162">
            <v>-248.8</v>
          </cell>
          <cell r="FO162">
            <v>-200.3</v>
          </cell>
          <cell r="FP162">
            <v>0</v>
          </cell>
          <cell r="FQ162">
            <v>0</v>
          </cell>
          <cell r="FR162">
            <v>0</v>
          </cell>
          <cell r="FS162">
            <v>0</v>
          </cell>
          <cell r="FT162">
            <v>0</v>
          </cell>
          <cell r="FU162">
            <v>0</v>
          </cell>
          <cell r="FV162">
            <v>0</v>
          </cell>
          <cell r="FW162">
            <v>0</v>
          </cell>
          <cell r="FX162">
            <v>0</v>
          </cell>
          <cell r="FY162">
            <v>-186</v>
          </cell>
          <cell r="FZ162">
            <v>-192</v>
          </cell>
          <cell r="GA162">
            <v>-210</v>
          </cell>
          <cell r="GB162">
            <v>-200</v>
          </cell>
          <cell r="GC162">
            <v>-219</v>
          </cell>
          <cell r="GD162">
            <v>-229</v>
          </cell>
          <cell r="GE162">
            <v>-244</v>
          </cell>
          <cell r="GF162">
            <v>-231.5</v>
          </cell>
          <cell r="GG162">
            <v>-233.4</v>
          </cell>
          <cell r="GH162">
            <v>-246</v>
          </cell>
          <cell r="GI162">
            <v>-279</v>
          </cell>
          <cell r="GJ162">
            <v>-271</v>
          </cell>
          <cell r="GK162">
            <v>-296.60000000000002</v>
          </cell>
          <cell r="GL162">
            <v>-266.89999999999998</v>
          </cell>
          <cell r="GM162">
            <v>-265.2</v>
          </cell>
          <cell r="GN162">
            <v>-267.2</v>
          </cell>
          <cell r="GO162">
            <v>-285.39999999999998</v>
          </cell>
          <cell r="GP162">
            <v>-398</v>
          </cell>
          <cell r="GQ162">
            <v>-292.2</v>
          </cell>
          <cell r="GR162">
            <v>0</v>
          </cell>
          <cell r="GS162">
            <v>0</v>
          </cell>
          <cell r="GT162">
            <v>0</v>
          </cell>
          <cell r="GU162">
            <v>0</v>
          </cell>
          <cell r="GV162">
            <v>0</v>
          </cell>
          <cell r="GW162">
            <v>0</v>
          </cell>
          <cell r="GX162">
            <v>0</v>
          </cell>
          <cell r="GY162">
            <v>0</v>
          </cell>
          <cell r="GZ162">
            <v>0</v>
          </cell>
          <cell r="HA162">
            <v>-23</v>
          </cell>
          <cell r="HB162">
            <v>-26</v>
          </cell>
          <cell r="HC162">
            <v>-22</v>
          </cell>
          <cell r="HD162">
            <v>-23</v>
          </cell>
          <cell r="HE162">
            <v>-23</v>
          </cell>
          <cell r="HF162">
            <v>-32</v>
          </cell>
          <cell r="HG162">
            <v>-21</v>
          </cell>
          <cell r="HH162">
            <v>-20.8</v>
          </cell>
          <cell r="HI162">
            <v>-21.7</v>
          </cell>
          <cell r="HJ162">
            <v>-25</v>
          </cell>
          <cell r="HK162">
            <v>-23.9</v>
          </cell>
          <cell r="HL162">
            <v>-26</v>
          </cell>
          <cell r="HM162">
            <v>-29.5</v>
          </cell>
          <cell r="HN162">
            <v>-30.3</v>
          </cell>
          <cell r="HO162">
            <v>-29</v>
          </cell>
          <cell r="HP162">
            <v>-31.3</v>
          </cell>
          <cell r="HQ162">
            <v>-32.200000000000003</v>
          </cell>
          <cell r="HR162">
            <v>-37.700000000000003</v>
          </cell>
          <cell r="HS162">
            <v>-39.9</v>
          </cell>
          <cell r="HT162">
            <v>0</v>
          </cell>
          <cell r="HU162">
            <v>0</v>
          </cell>
          <cell r="HV162">
            <v>0</v>
          </cell>
          <cell r="HW162">
            <v>0</v>
          </cell>
          <cell r="HX162">
            <v>0</v>
          </cell>
          <cell r="HY162">
            <v>0</v>
          </cell>
          <cell r="HZ162">
            <v>0</v>
          </cell>
          <cell r="IA162">
            <v>0</v>
          </cell>
          <cell r="IB162">
            <v>0</v>
          </cell>
          <cell r="IC162">
            <v>0</v>
          </cell>
          <cell r="ID162">
            <v>0</v>
          </cell>
          <cell r="IE162">
            <v>0</v>
          </cell>
          <cell r="IF162">
            <v>0</v>
          </cell>
          <cell r="IG162">
            <v>0</v>
          </cell>
          <cell r="IH162">
            <v>0</v>
          </cell>
          <cell r="II162">
            <v>0</v>
          </cell>
          <cell r="IJ162">
            <v>0</v>
          </cell>
          <cell r="IK162">
            <v>0</v>
          </cell>
          <cell r="IL162">
            <v>0</v>
          </cell>
          <cell r="IM162">
            <v>0</v>
          </cell>
          <cell r="IN162">
            <v>0</v>
          </cell>
          <cell r="IO162">
            <v>0</v>
          </cell>
          <cell r="IP162">
            <v>0</v>
          </cell>
          <cell r="IQ162">
            <v>0</v>
          </cell>
          <cell r="IR162">
            <v>0</v>
          </cell>
          <cell r="IS162">
            <v>0</v>
          </cell>
          <cell r="IT162">
            <v>0</v>
          </cell>
          <cell r="IU162">
            <v>0</v>
          </cell>
        </row>
        <row r="163">
          <cell r="A163" t="str">
            <v>LT IN</v>
          </cell>
          <cell r="B163" t="str">
            <v>Larsen &amp; Toubro</v>
          </cell>
          <cell r="C163" t="str">
            <v>Engineering &amp; Capital Goods</v>
          </cell>
          <cell r="D163">
            <v>0</v>
          </cell>
          <cell r="E163">
            <v>0</v>
          </cell>
          <cell r="F163">
            <v>0</v>
          </cell>
          <cell r="G163">
            <v>0</v>
          </cell>
          <cell r="H163">
            <v>0</v>
          </cell>
          <cell r="I163">
            <v>0</v>
          </cell>
          <cell r="J163">
            <v>0</v>
          </cell>
          <cell r="K163">
            <v>0</v>
          </cell>
          <cell r="L163">
            <v>0</v>
          </cell>
          <cell r="M163">
            <v>0</v>
          </cell>
          <cell r="N163">
            <v>0</v>
          </cell>
          <cell r="O163">
            <v>0</v>
          </cell>
          <cell r="P163">
            <v>0</v>
          </cell>
          <cell r="Q163">
            <v>0</v>
          </cell>
          <cell r="R163">
            <v>0</v>
          </cell>
          <cell r="S163">
            <v>0</v>
          </cell>
          <cell r="T163">
            <v>0</v>
          </cell>
          <cell r="U163">
            <v>0</v>
          </cell>
          <cell r="V163">
            <v>0</v>
          </cell>
          <cell r="W163">
            <v>0</v>
          </cell>
          <cell r="X163">
            <v>0</v>
          </cell>
          <cell r="Y163">
            <v>0</v>
          </cell>
          <cell r="Z163">
            <v>0</v>
          </cell>
          <cell r="AA163">
            <v>85775.5</v>
          </cell>
          <cell r="AB163">
            <v>69927.600000000006</v>
          </cell>
          <cell r="AC163">
            <v>77762.100000000006</v>
          </cell>
          <cell r="AD163">
            <v>86995.1</v>
          </cell>
          <cell r="AE163">
            <v>105765.6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O163">
            <v>0</v>
          </cell>
          <cell r="AP163">
            <v>0</v>
          </cell>
          <cell r="AQ163">
            <v>0</v>
          </cell>
          <cell r="AR163">
            <v>0</v>
          </cell>
          <cell r="AS163">
            <v>0</v>
          </cell>
          <cell r="AT163">
            <v>0</v>
          </cell>
          <cell r="AU163">
            <v>0</v>
          </cell>
          <cell r="AV163">
            <v>0</v>
          </cell>
          <cell r="AW163">
            <v>0</v>
          </cell>
          <cell r="AX163">
            <v>0</v>
          </cell>
          <cell r="AY163">
            <v>0</v>
          </cell>
          <cell r="AZ163">
            <v>0</v>
          </cell>
          <cell r="BA163">
            <v>0</v>
          </cell>
          <cell r="BB163">
            <v>0</v>
          </cell>
          <cell r="BC163">
            <v>-1106.8</v>
          </cell>
          <cell r="BD163">
            <v>-913.3</v>
          </cell>
          <cell r="BE163">
            <v>-940.1</v>
          </cell>
          <cell r="BF163">
            <v>-1055.5</v>
          </cell>
          <cell r="BG163">
            <v>-1075.8</v>
          </cell>
          <cell r="BH163">
            <v>0</v>
          </cell>
          <cell r="BI163">
            <v>0</v>
          </cell>
          <cell r="BJ163">
            <v>0</v>
          </cell>
          <cell r="BK163">
            <v>0</v>
          </cell>
          <cell r="BL163">
            <v>0</v>
          </cell>
          <cell r="BM163">
            <v>0</v>
          </cell>
          <cell r="BN163">
            <v>0</v>
          </cell>
          <cell r="BO163">
            <v>0</v>
          </cell>
          <cell r="BP163">
            <v>0</v>
          </cell>
          <cell r="BQ163">
            <v>0</v>
          </cell>
          <cell r="BR163">
            <v>0</v>
          </cell>
          <cell r="BS163">
            <v>0</v>
          </cell>
          <cell r="BT163">
            <v>0</v>
          </cell>
          <cell r="BU163">
            <v>0</v>
          </cell>
          <cell r="BV163">
            <v>0</v>
          </cell>
          <cell r="BW163">
            <v>0</v>
          </cell>
          <cell r="BX163">
            <v>0</v>
          </cell>
          <cell r="BY163">
            <v>0</v>
          </cell>
          <cell r="BZ163">
            <v>0</v>
          </cell>
          <cell r="CA163">
            <v>0</v>
          </cell>
          <cell r="CB163">
            <v>0</v>
          </cell>
          <cell r="CC163">
            <v>0</v>
          </cell>
          <cell r="CD163">
            <v>0</v>
          </cell>
          <cell r="CE163">
            <v>-42518.7</v>
          </cell>
          <cell r="CF163">
            <v>-33591.5</v>
          </cell>
          <cell r="CG163">
            <v>-36223.1</v>
          </cell>
          <cell r="CH163">
            <v>-37612</v>
          </cell>
          <cell r="CI163">
            <v>-44807.199999999997</v>
          </cell>
          <cell r="CJ163">
            <v>0</v>
          </cell>
          <cell r="CK163">
            <v>0</v>
          </cell>
          <cell r="CL163">
            <v>0</v>
          </cell>
          <cell r="CM163">
            <v>0</v>
          </cell>
          <cell r="CN163">
            <v>0</v>
          </cell>
          <cell r="CO163">
            <v>0</v>
          </cell>
          <cell r="CP163">
            <v>0</v>
          </cell>
          <cell r="CQ163">
            <v>0</v>
          </cell>
          <cell r="CR163">
            <v>0</v>
          </cell>
          <cell r="CS163">
            <v>0</v>
          </cell>
          <cell r="CT163">
            <v>0</v>
          </cell>
          <cell r="CU163">
            <v>0</v>
          </cell>
          <cell r="CV163">
            <v>0</v>
          </cell>
          <cell r="CW163">
            <v>0</v>
          </cell>
          <cell r="CX163">
            <v>0</v>
          </cell>
          <cell r="CY163">
            <v>0</v>
          </cell>
          <cell r="CZ163">
            <v>0</v>
          </cell>
          <cell r="DA163">
            <v>0</v>
          </cell>
          <cell r="DB163">
            <v>0</v>
          </cell>
          <cell r="DC163">
            <v>0</v>
          </cell>
          <cell r="DD163">
            <v>0</v>
          </cell>
          <cell r="DE163">
            <v>0</v>
          </cell>
          <cell r="DF163">
            <v>0</v>
          </cell>
          <cell r="DG163">
            <v>2448.1999999999998</v>
          </cell>
          <cell r="DH163">
            <v>2100.5</v>
          </cell>
          <cell r="DI163">
            <v>535.79999999999995</v>
          </cell>
          <cell r="DJ163">
            <v>-899.6</v>
          </cell>
          <cell r="DK163">
            <v>-685.6</v>
          </cell>
          <cell r="DL163">
            <v>0</v>
          </cell>
          <cell r="DM163">
            <v>0</v>
          </cell>
          <cell r="DN163">
            <v>0</v>
          </cell>
          <cell r="DO163">
            <v>0</v>
          </cell>
          <cell r="DP163">
            <v>0</v>
          </cell>
          <cell r="DQ163">
            <v>0</v>
          </cell>
          <cell r="DR163">
            <v>0</v>
          </cell>
          <cell r="DS163">
            <v>0</v>
          </cell>
          <cell r="DT163">
            <v>0</v>
          </cell>
          <cell r="DU163">
            <v>0</v>
          </cell>
          <cell r="DV163">
            <v>0</v>
          </cell>
          <cell r="DW163">
            <v>0</v>
          </cell>
          <cell r="DX163">
            <v>0</v>
          </cell>
          <cell r="DY163">
            <v>0</v>
          </cell>
          <cell r="DZ163">
            <v>0</v>
          </cell>
          <cell r="EA163">
            <v>0</v>
          </cell>
          <cell r="EB163">
            <v>0</v>
          </cell>
          <cell r="EC163">
            <v>0</v>
          </cell>
          <cell r="ED163">
            <v>0</v>
          </cell>
          <cell r="EE163">
            <v>0</v>
          </cell>
          <cell r="EF163">
            <v>0</v>
          </cell>
          <cell r="EG163">
            <v>0</v>
          </cell>
          <cell r="EH163">
            <v>0</v>
          </cell>
          <cell r="EI163">
            <v>-5321.4</v>
          </cell>
          <cell r="EJ163">
            <v>-4103.7</v>
          </cell>
          <cell r="EK163">
            <v>-4814.8999999999996</v>
          </cell>
          <cell r="EL163">
            <v>-4025.2</v>
          </cell>
          <cell r="EM163">
            <v>-3843.1</v>
          </cell>
          <cell r="EN163">
            <v>0</v>
          </cell>
          <cell r="EO163">
            <v>0</v>
          </cell>
          <cell r="EP163">
            <v>0</v>
          </cell>
          <cell r="EQ163">
            <v>0</v>
          </cell>
          <cell r="ER163">
            <v>0</v>
          </cell>
          <cell r="ES163">
            <v>0</v>
          </cell>
          <cell r="ET163">
            <v>0</v>
          </cell>
          <cell r="EU163">
            <v>0</v>
          </cell>
          <cell r="EV163">
            <v>0</v>
          </cell>
          <cell r="EW163">
            <v>0</v>
          </cell>
          <cell r="EX163">
            <v>0</v>
          </cell>
          <cell r="EY163">
            <v>0</v>
          </cell>
          <cell r="EZ163">
            <v>0</v>
          </cell>
          <cell r="FA163">
            <v>0</v>
          </cell>
          <cell r="FB163">
            <v>0</v>
          </cell>
          <cell r="FC163">
            <v>0</v>
          </cell>
          <cell r="FD163">
            <v>0</v>
          </cell>
          <cell r="FE163">
            <v>0</v>
          </cell>
          <cell r="FF163">
            <v>0</v>
          </cell>
          <cell r="FG163">
            <v>0</v>
          </cell>
          <cell r="FH163">
            <v>0</v>
          </cell>
          <cell r="FI163">
            <v>0</v>
          </cell>
          <cell r="FJ163">
            <v>0</v>
          </cell>
          <cell r="FK163">
            <v>-3796.2</v>
          </cell>
          <cell r="FL163">
            <v>-4096.8999999999996</v>
          </cell>
          <cell r="FM163">
            <v>-6063.1</v>
          </cell>
          <cell r="FN163">
            <v>-6055.5</v>
          </cell>
          <cell r="FO163">
            <v>-3764.7</v>
          </cell>
          <cell r="FP163">
            <v>0</v>
          </cell>
          <cell r="FQ163">
            <v>0</v>
          </cell>
          <cell r="FR163">
            <v>0</v>
          </cell>
          <cell r="FS163">
            <v>0</v>
          </cell>
          <cell r="FT163">
            <v>0</v>
          </cell>
          <cell r="FU163">
            <v>0</v>
          </cell>
          <cell r="FV163">
            <v>0</v>
          </cell>
          <cell r="FW163">
            <v>0</v>
          </cell>
          <cell r="FX163">
            <v>0</v>
          </cell>
          <cell r="FY163">
            <v>0</v>
          </cell>
          <cell r="FZ163">
            <v>0</v>
          </cell>
          <cell r="GA163">
            <v>0</v>
          </cell>
          <cell r="GB163">
            <v>0</v>
          </cell>
          <cell r="GC163">
            <v>0</v>
          </cell>
          <cell r="GD163">
            <v>0</v>
          </cell>
          <cell r="GE163">
            <v>0</v>
          </cell>
          <cell r="GF163">
            <v>0</v>
          </cell>
          <cell r="GG163">
            <v>0</v>
          </cell>
          <cell r="GH163">
            <v>0</v>
          </cell>
          <cell r="GI163">
            <v>0</v>
          </cell>
          <cell r="GJ163">
            <v>0</v>
          </cell>
          <cell r="GK163">
            <v>0</v>
          </cell>
          <cell r="GL163">
            <v>0</v>
          </cell>
          <cell r="GM163">
            <v>-24299.3</v>
          </cell>
          <cell r="GN163">
            <v>-22749.1</v>
          </cell>
          <cell r="GO163">
            <v>-22929.9</v>
          </cell>
          <cell r="GP163">
            <v>-29765.1</v>
          </cell>
          <cell r="GQ163">
            <v>-37080.699999999997</v>
          </cell>
          <cell r="GR163">
            <v>0</v>
          </cell>
          <cell r="GS163">
            <v>0</v>
          </cell>
          <cell r="GT163">
            <v>0</v>
          </cell>
          <cell r="GU163">
            <v>0</v>
          </cell>
          <cell r="GV163">
            <v>0</v>
          </cell>
          <cell r="GW163">
            <v>0</v>
          </cell>
          <cell r="GX163">
            <v>0</v>
          </cell>
          <cell r="GY163">
            <v>0</v>
          </cell>
          <cell r="GZ163">
            <v>0</v>
          </cell>
          <cell r="HA163">
            <v>0</v>
          </cell>
          <cell r="HB163">
            <v>0</v>
          </cell>
          <cell r="HC163">
            <v>0</v>
          </cell>
          <cell r="HD163">
            <v>0</v>
          </cell>
          <cell r="HE163">
            <v>0</v>
          </cell>
          <cell r="HF163">
            <v>0</v>
          </cell>
          <cell r="HG163">
            <v>0</v>
          </cell>
          <cell r="HH163">
            <v>0</v>
          </cell>
          <cell r="HI163">
            <v>0</v>
          </cell>
          <cell r="HJ163">
            <v>0</v>
          </cell>
          <cell r="HK163">
            <v>0</v>
          </cell>
          <cell r="HL163">
            <v>0</v>
          </cell>
          <cell r="HM163">
            <v>0</v>
          </cell>
          <cell r="HN163">
            <v>0</v>
          </cell>
          <cell r="HO163">
            <v>-681.7</v>
          </cell>
          <cell r="HP163">
            <v>-658.7</v>
          </cell>
          <cell r="HQ163">
            <v>-730.6</v>
          </cell>
          <cell r="HR163">
            <v>-781.2</v>
          </cell>
          <cell r="HS163">
            <v>-889.4</v>
          </cell>
          <cell r="HT163">
            <v>0</v>
          </cell>
          <cell r="HU163">
            <v>0</v>
          </cell>
          <cell r="HV163">
            <v>0</v>
          </cell>
          <cell r="HW163">
            <v>0</v>
          </cell>
          <cell r="HX163">
            <v>0</v>
          </cell>
          <cell r="HY163">
            <v>0</v>
          </cell>
          <cell r="HZ163">
            <v>0</v>
          </cell>
          <cell r="IA163">
            <v>0</v>
          </cell>
          <cell r="IB163">
            <v>0</v>
          </cell>
          <cell r="IC163">
            <v>0</v>
          </cell>
          <cell r="ID163">
            <v>0</v>
          </cell>
          <cell r="IE163">
            <v>0</v>
          </cell>
          <cell r="IF163">
            <v>0</v>
          </cell>
          <cell r="IG163">
            <v>0</v>
          </cell>
          <cell r="IH163">
            <v>0</v>
          </cell>
          <cell r="II163">
            <v>0</v>
          </cell>
          <cell r="IJ163">
            <v>0</v>
          </cell>
          <cell r="IK163">
            <v>0</v>
          </cell>
          <cell r="IL163">
            <v>0</v>
          </cell>
          <cell r="IM163">
            <v>0</v>
          </cell>
          <cell r="IN163">
            <v>0</v>
          </cell>
          <cell r="IO163">
            <v>0</v>
          </cell>
          <cell r="IP163">
            <v>0</v>
          </cell>
          <cell r="IQ163">
            <v>0</v>
          </cell>
          <cell r="IR163">
            <v>0</v>
          </cell>
          <cell r="IS163">
            <v>0</v>
          </cell>
          <cell r="IT163">
            <v>0</v>
          </cell>
          <cell r="IU163">
            <v>0</v>
          </cell>
        </row>
        <row r="164">
          <cell r="A164" t="str">
            <v>LEE IN</v>
          </cell>
          <cell r="B164" t="str">
            <v>Lloyd electric</v>
          </cell>
          <cell r="C164" t="str">
            <v>Engineering &amp; Capital Goods</v>
          </cell>
          <cell r="D164">
            <v>0</v>
          </cell>
          <cell r="E164">
            <v>0</v>
          </cell>
          <cell r="F164">
            <v>345.45</v>
          </cell>
          <cell r="G164">
            <v>330.46</v>
          </cell>
          <cell r="H164">
            <v>502.71</v>
          </cell>
          <cell r="I164">
            <v>316.25</v>
          </cell>
          <cell r="J164">
            <v>396.08</v>
          </cell>
          <cell r="K164">
            <v>470.23</v>
          </cell>
          <cell r="L164">
            <v>582.6</v>
          </cell>
          <cell r="M164">
            <v>486.58</v>
          </cell>
          <cell r="N164">
            <v>549.21</v>
          </cell>
          <cell r="O164">
            <v>874.25</v>
          </cell>
          <cell r="P164">
            <v>935</v>
          </cell>
          <cell r="Q164">
            <v>688.83</v>
          </cell>
          <cell r="R164">
            <v>746.93</v>
          </cell>
          <cell r="S164">
            <v>1156.4000000000001</v>
          </cell>
          <cell r="T164">
            <v>1245</v>
          </cell>
          <cell r="U164">
            <v>1069.94</v>
          </cell>
          <cell r="V164">
            <v>1113.3499999999999</v>
          </cell>
          <cell r="W164">
            <v>1532.5</v>
          </cell>
          <cell r="X164">
            <v>1767.4</v>
          </cell>
          <cell r="Y164">
            <v>1473.41</v>
          </cell>
          <cell r="Z164">
            <v>1586.809</v>
          </cell>
          <cell r="AA164">
            <v>1854.68</v>
          </cell>
          <cell r="AB164">
            <v>1871.21</v>
          </cell>
          <cell r="AC164">
            <v>1218.847</v>
          </cell>
          <cell r="AD164">
            <v>1021.626</v>
          </cell>
          <cell r="AE164">
            <v>1767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O164">
            <v>0</v>
          </cell>
          <cell r="AP164">
            <v>0</v>
          </cell>
          <cell r="AQ164">
            <v>0</v>
          </cell>
          <cell r="AR164">
            <v>0</v>
          </cell>
          <cell r="AS164">
            <v>0</v>
          </cell>
          <cell r="AT164">
            <v>0</v>
          </cell>
          <cell r="AU164">
            <v>0</v>
          </cell>
          <cell r="AV164">
            <v>0</v>
          </cell>
          <cell r="AW164">
            <v>0</v>
          </cell>
          <cell r="AX164">
            <v>0</v>
          </cell>
          <cell r="AY164">
            <v>0</v>
          </cell>
          <cell r="AZ164">
            <v>0</v>
          </cell>
          <cell r="BA164">
            <v>0</v>
          </cell>
          <cell r="BB164">
            <v>0</v>
          </cell>
          <cell r="BC164">
            <v>0</v>
          </cell>
          <cell r="BD164">
            <v>0</v>
          </cell>
          <cell r="BE164">
            <v>0</v>
          </cell>
          <cell r="BF164">
            <v>0</v>
          </cell>
          <cell r="BG164">
            <v>0</v>
          </cell>
          <cell r="BH164">
            <v>0</v>
          </cell>
          <cell r="BI164">
            <v>0</v>
          </cell>
          <cell r="BJ164">
            <v>-309.58199999999999</v>
          </cell>
          <cell r="BK164">
            <v>-270.23</v>
          </cell>
          <cell r="BL164">
            <v>-416.202</v>
          </cell>
          <cell r="BM164">
            <v>-247.59299999999999</v>
          </cell>
          <cell r="BN164">
            <v>-329.98899999999998</v>
          </cell>
          <cell r="BO164">
            <v>-393.69600000000003</v>
          </cell>
          <cell r="BP164">
            <v>-485.85199999999998</v>
          </cell>
          <cell r="BQ164">
            <v>-399.678</v>
          </cell>
          <cell r="BR164">
            <v>-478.34199999999998</v>
          </cell>
          <cell r="BS164">
            <v>-727.55200000000002</v>
          </cell>
          <cell r="BT164">
            <v>-780.01400000000001</v>
          </cell>
          <cell r="BU164">
            <v>-562.14200000000005</v>
          </cell>
          <cell r="BV164">
            <v>-609.49699999999996</v>
          </cell>
          <cell r="BW164">
            <v>-1004.079</v>
          </cell>
          <cell r="BX164">
            <v>-1053.1389999999999</v>
          </cell>
          <cell r="BY164">
            <v>-903.77</v>
          </cell>
          <cell r="BZ164">
            <v>-905.90899999999999</v>
          </cell>
          <cell r="CA164">
            <v>-1254.664</v>
          </cell>
          <cell r="CB164">
            <v>-1461.374</v>
          </cell>
          <cell r="CC164">
            <v>-1216</v>
          </cell>
          <cell r="CD164">
            <v>-1319.028</v>
          </cell>
          <cell r="CE164">
            <v>-1626.56</v>
          </cell>
          <cell r="CF164">
            <v>-1570</v>
          </cell>
          <cell r="CG164">
            <v>-1045.923</v>
          </cell>
          <cell r="CH164">
            <v>-899.19799999999998</v>
          </cell>
          <cell r="CI164">
            <v>-1660</v>
          </cell>
          <cell r="CJ164">
            <v>0</v>
          </cell>
          <cell r="CK164">
            <v>0</v>
          </cell>
          <cell r="CL164">
            <v>15.824999999999999</v>
          </cell>
          <cell r="CM164">
            <v>-1.1080000000000001</v>
          </cell>
          <cell r="CN164">
            <v>-4.4729999999999999</v>
          </cell>
          <cell r="CO164">
            <v>-0.625</v>
          </cell>
          <cell r="CP164">
            <v>4</v>
          </cell>
          <cell r="CQ164">
            <v>4.1289999999999996</v>
          </cell>
          <cell r="CR164">
            <v>-9.39</v>
          </cell>
          <cell r="CS164">
            <v>-7.3250000000000002</v>
          </cell>
          <cell r="CT164">
            <v>1.48</v>
          </cell>
          <cell r="CU164">
            <v>4.5209999999999999</v>
          </cell>
          <cell r="CV164">
            <v>4.6749999999999998</v>
          </cell>
          <cell r="CW164">
            <v>-9.85</v>
          </cell>
          <cell r="CX164">
            <v>-12.4</v>
          </cell>
          <cell r="CY164">
            <v>25</v>
          </cell>
          <cell r="CZ164">
            <v>2.54</v>
          </cell>
          <cell r="DA164">
            <v>4.0350000000000001</v>
          </cell>
          <cell r="DB164">
            <v>-13.526999999999999</v>
          </cell>
          <cell r="DC164">
            <v>-18.03</v>
          </cell>
          <cell r="DD164">
            <v>-23.004999999999999</v>
          </cell>
          <cell r="DE164">
            <v>-7.58</v>
          </cell>
          <cell r="DF164">
            <v>-6.1849999999999996</v>
          </cell>
          <cell r="DG164">
            <v>45.6</v>
          </cell>
          <cell r="DH164">
            <v>-12.2</v>
          </cell>
          <cell r="DI164">
            <v>-8.9079999999999995</v>
          </cell>
          <cell r="DJ164">
            <v>15.923</v>
          </cell>
          <cell r="DK164">
            <v>0</v>
          </cell>
          <cell r="DL164">
            <v>0</v>
          </cell>
          <cell r="DM164">
            <v>0</v>
          </cell>
          <cell r="DN164">
            <v>0</v>
          </cell>
          <cell r="DO164">
            <v>0</v>
          </cell>
          <cell r="DP164">
            <v>0</v>
          </cell>
          <cell r="DQ164">
            <v>0</v>
          </cell>
          <cell r="DR164">
            <v>0</v>
          </cell>
          <cell r="DS164">
            <v>0</v>
          </cell>
          <cell r="DT164">
            <v>0</v>
          </cell>
          <cell r="DU164">
            <v>0</v>
          </cell>
          <cell r="DV164">
            <v>0</v>
          </cell>
          <cell r="DW164">
            <v>0</v>
          </cell>
          <cell r="DX164">
            <v>0</v>
          </cell>
          <cell r="DY164">
            <v>0</v>
          </cell>
          <cell r="DZ164">
            <v>0</v>
          </cell>
          <cell r="EA164">
            <v>0</v>
          </cell>
          <cell r="EB164">
            <v>0</v>
          </cell>
          <cell r="EC164">
            <v>0</v>
          </cell>
          <cell r="ED164">
            <v>0</v>
          </cell>
          <cell r="EE164">
            <v>0</v>
          </cell>
          <cell r="EF164">
            <v>0</v>
          </cell>
          <cell r="EG164">
            <v>0</v>
          </cell>
          <cell r="EH164">
            <v>0</v>
          </cell>
          <cell r="EI164">
            <v>0</v>
          </cell>
          <cell r="EJ164">
            <v>0</v>
          </cell>
          <cell r="EK164">
            <v>0</v>
          </cell>
          <cell r="EL164">
            <v>0</v>
          </cell>
          <cell r="EM164">
            <v>0</v>
          </cell>
          <cell r="EN164">
            <v>0</v>
          </cell>
          <cell r="EO164">
            <v>0</v>
          </cell>
          <cell r="EP164">
            <v>-4.3040000000000003</v>
          </cell>
          <cell r="EQ164">
            <v>-4.1870000000000003</v>
          </cell>
          <cell r="ER164">
            <v>-4.1959999999999997</v>
          </cell>
          <cell r="ES164">
            <v>-4.1959999999999997</v>
          </cell>
          <cell r="ET164">
            <v>-4.226</v>
          </cell>
          <cell r="EU164">
            <v>-4.4539999999999997</v>
          </cell>
          <cell r="EV164">
            <v>-4.3650000000000002</v>
          </cell>
          <cell r="EW164">
            <v>-4.3049999999999997</v>
          </cell>
          <cell r="EX164">
            <v>-4.5599999999999996</v>
          </cell>
          <cell r="EY164">
            <v>-5.13</v>
          </cell>
          <cell r="EZ164">
            <v>-5.423</v>
          </cell>
          <cell r="FA164">
            <v>-5.62</v>
          </cell>
          <cell r="FB164">
            <v>-5.73</v>
          </cell>
          <cell r="FC164">
            <v>-8.3000000000000007</v>
          </cell>
          <cell r="FD164">
            <v>-8.7240000000000002</v>
          </cell>
          <cell r="FE164">
            <v>-9.2449999999999992</v>
          </cell>
          <cell r="FF164">
            <v>-9.5350000000000001</v>
          </cell>
          <cell r="FG164">
            <v>-10.234</v>
          </cell>
          <cell r="FH164">
            <v>-11.5</v>
          </cell>
          <cell r="FI164">
            <v>-11.84</v>
          </cell>
          <cell r="FJ164">
            <v>-12.16</v>
          </cell>
          <cell r="FK164">
            <v>-11.72</v>
          </cell>
          <cell r="FL164">
            <v>-12.46</v>
          </cell>
          <cell r="FM164">
            <v>-14.414999999999999</v>
          </cell>
          <cell r="FN164">
            <v>-14.146000000000001</v>
          </cell>
          <cell r="FO164">
            <v>-22</v>
          </cell>
          <cell r="FP164">
            <v>0</v>
          </cell>
          <cell r="FQ164">
            <v>0</v>
          </cell>
          <cell r="FR164">
            <v>-20.084</v>
          </cell>
          <cell r="FS164">
            <v>-22.164000000000001</v>
          </cell>
          <cell r="FT164">
            <v>-45.316000000000003</v>
          </cell>
          <cell r="FU164">
            <v>-29.347999999999999</v>
          </cell>
          <cell r="FV164">
            <v>-31.832000000000001</v>
          </cell>
          <cell r="FW164">
            <v>-32.713000000000001</v>
          </cell>
          <cell r="FX164">
            <v>-47.045000000000002</v>
          </cell>
          <cell r="FY164">
            <v>-36.26</v>
          </cell>
          <cell r="FZ164">
            <v>-33.54</v>
          </cell>
          <cell r="GA164">
            <v>-34.015000000000001</v>
          </cell>
          <cell r="GB164">
            <v>-38.671999999999997</v>
          </cell>
          <cell r="GC164">
            <v>-35.07</v>
          </cell>
          <cell r="GD164">
            <v>-36.542000000000002</v>
          </cell>
          <cell r="GE164">
            <v>-40.892000000000003</v>
          </cell>
          <cell r="GF164">
            <v>-43.207999999999998</v>
          </cell>
          <cell r="GG164">
            <v>-39.045000000000002</v>
          </cell>
          <cell r="GH164">
            <v>-39.625</v>
          </cell>
          <cell r="GI164">
            <v>-51.03</v>
          </cell>
          <cell r="GJ164">
            <v>-56.033999999999999</v>
          </cell>
          <cell r="GK164">
            <v>-39.56</v>
          </cell>
          <cell r="GL164">
            <v>-47.658999999999999</v>
          </cell>
          <cell r="GM164">
            <v>-49.38</v>
          </cell>
          <cell r="GN164">
            <v>-50.75</v>
          </cell>
          <cell r="GO164">
            <v>-41.225999999999999</v>
          </cell>
          <cell r="GP164">
            <v>-30.449000000000002</v>
          </cell>
          <cell r="GQ164">
            <v>-12</v>
          </cell>
          <cell r="GR164">
            <v>0</v>
          </cell>
          <cell r="GS164">
            <v>0</v>
          </cell>
          <cell r="GT164">
            <v>-8.2899999999999991</v>
          </cell>
          <cell r="GU164">
            <v>-8.16</v>
          </cell>
          <cell r="GV164">
            <v>-9.6300000000000008</v>
          </cell>
          <cell r="GW164">
            <v>-11.1</v>
          </cell>
          <cell r="GX164">
            <v>-11.04</v>
          </cell>
          <cell r="GY164">
            <v>-15.04</v>
          </cell>
          <cell r="GZ164">
            <v>-11.6</v>
          </cell>
          <cell r="HA164">
            <v>-10.8</v>
          </cell>
          <cell r="HB164">
            <v>-10.25</v>
          </cell>
          <cell r="HC164">
            <v>-11.9</v>
          </cell>
          <cell r="HD164">
            <v>-13.4</v>
          </cell>
          <cell r="HE164">
            <v>-13.4</v>
          </cell>
          <cell r="HF164">
            <v>-13.5</v>
          </cell>
          <cell r="HG164">
            <v>-16.899999999999999</v>
          </cell>
          <cell r="HH164">
            <v>-19.5</v>
          </cell>
          <cell r="HI164">
            <v>-19.5</v>
          </cell>
          <cell r="HJ164">
            <v>-20.149999999999999</v>
          </cell>
          <cell r="HK164">
            <v>-21</v>
          </cell>
          <cell r="HL164">
            <v>-23</v>
          </cell>
          <cell r="HM164">
            <v>-24.5</v>
          </cell>
          <cell r="HN164">
            <v>-24.9</v>
          </cell>
          <cell r="HO164">
            <v>-25.11</v>
          </cell>
          <cell r="HP164">
            <v>-30.28</v>
          </cell>
          <cell r="HQ164">
            <v>-32.017000000000003</v>
          </cell>
          <cell r="HR164">
            <v>-26.733000000000001</v>
          </cell>
          <cell r="HS164">
            <v>-19</v>
          </cell>
          <cell r="HT164">
            <v>0</v>
          </cell>
          <cell r="HU164">
            <v>0</v>
          </cell>
          <cell r="HV164">
            <v>0</v>
          </cell>
          <cell r="HW164">
            <v>0</v>
          </cell>
          <cell r="HX164">
            <v>0</v>
          </cell>
          <cell r="HY164">
            <v>0</v>
          </cell>
          <cell r="HZ164">
            <v>0</v>
          </cell>
          <cell r="IA164">
            <v>0</v>
          </cell>
          <cell r="IB164">
            <v>0</v>
          </cell>
          <cell r="IC164">
            <v>0</v>
          </cell>
          <cell r="ID164">
            <v>0</v>
          </cell>
          <cell r="IE164">
            <v>0</v>
          </cell>
          <cell r="IF164">
            <v>0</v>
          </cell>
          <cell r="IG164">
            <v>0</v>
          </cell>
          <cell r="IH164">
            <v>0</v>
          </cell>
          <cell r="II164">
            <v>0</v>
          </cell>
          <cell r="IJ164">
            <v>0</v>
          </cell>
          <cell r="IK164">
            <v>0</v>
          </cell>
          <cell r="IL164">
            <v>0</v>
          </cell>
          <cell r="IM164">
            <v>0</v>
          </cell>
          <cell r="IN164">
            <v>0</v>
          </cell>
          <cell r="IO164">
            <v>0</v>
          </cell>
          <cell r="IP164">
            <v>0</v>
          </cell>
          <cell r="IQ164">
            <v>0</v>
          </cell>
          <cell r="IR164">
            <v>0</v>
          </cell>
          <cell r="IS164">
            <v>0</v>
          </cell>
          <cell r="IT164">
            <v>0</v>
          </cell>
          <cell r="IU164">
            <v>0</v>
          </cell>
        </row>
        <row r="165">
          <cell r="A165" t="str">
            <v>MCNA IN</v>
          </cell>
          <cell r="B165" t="str">
            <v>McNally Bharat</v>
          </cell>
          <cell r="C165" t="str">
            <v>Engineering &amp; Capital Goods</v>
          </cell>
          <cell r="D165">
            <v>0</v>
          </cell>
          <cell r="E165">
            <v>0</v>
          </cell>
          <cell r="F165">
            <v>0</v>
          </cell>
          <cell r="G165">
            <v>0</v>
          </cell>
          <cell r="H165">
            <v>326.7</v>
          </cell>
          <cell r="I165">
            <v>433.3</v>
          </cell>
          <cell r="J165">
            <v>408.1</v>
          </cell>
          <cell r="K165">
            <v>933</v>
          </cell>
          <cell r="L165">
            <v>447.4</v>
          </cell>
          <cell r="M165">
            <v>604.20000000000005</v>
          </cell>
          <cell r="N165">
            <v>870.2</v>
          </cell>
          <cell r="O165">
            <v>923.7</v>
          </cell>
          <cell r="P165">
            <v>549.5</v>
          </cell>
          <cell r="Q165">
            <v>606.70000000000005</v>
          </cell>
          <cell r="R165">
            <v>826.5</v>
          </cell>
          <cell r="S165">
            <v>1361.9</v>
          </cell>
          <cell r="T165">
            <v>1091.9000000000001</v>
          </cell>
          <cell r="U165">
            <v>1128.5</v>
          </cell>
          <cell r="V165">
            <v>1151.8</v>
          </cell>
          <cell r="W165">
            <v>1764.8</v>
          </cell>
          <cell r="X165">
            <v>1111.5999999999999</v>
          </cell>
          <cell r="Y165">
            <v>1150.5999999999999</v>
          </cell>
          <cell r="Z165">
            <v>1178.7</v>
          </cell>
          <cell r="AA165">
            <v>2057.5</v>
          </cell>
          <cell r="AB165">
            <v>1199</v>
          </cell>
          <cell r="AC165">
            <v>2056.1</v>
          </cell>
          <cell r="AD165">
            <v>2253.6999999999998</v>
          </cell>
          <cell r="AE165">
            <v>5355.7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O165">
            <v>0</v>
          </cell>
          <cell r="AP165">
            <v>0</v>
          </cell>
          <cell r="AQ165">
            <v>0</v>
          </cell>
          <cell r="AR165">
            <v>0</v>
          </cell>
          <cell r="AS165">
            <v>0</v>
          </cell>
          <cell r="AT165">
            <v>0</v>
          </cell>
          <cell r="AU165">
            <v>0</v>
          </cell>
          <cell r="AV165">
            <v>0</v>
          </cell>
          <cell r="AW165">
            <v>0</v>
          </cell>
          <cell r="AX165">
            <v>0</v>
          </cell>
          <cell r="AY165">
            <v>0</v>
          </cell>
          <cell r="AZ165">
            <v>0</v>
          </cell>
          <cell r="BA165">
            <v>0</v>
          </cell>
          <cell r="BB165">
            <v>0</v>
          </cell>
          <cell r="BC165">
            <v>0</v>
          </cell>
          <cell r="BD165">
            <v>0</v>
          </cell>
          <cell r="BE165">
            <v>0</v>
          </cell>
          <cell r="BF165">
            <v>0</v>
          </cell>
          <cell r="BG165">
            <v>0</v>
          </cell>
          <cell r="BH165">
            <v>0</v>
          </cell>
          <cell r="BI165">
            <v>0</v>
          </cell>
          <cell r="BJ165">
            <v>0</v>
          </cell>
          <cell r="BK165">
            <v>0</v>
          </cell>
          <cell r="BL165">
            <v>-162.69999999999999</v>
          </cell>
          <cell r="BM165">
            <v>-251.6</v>
          </cell>
          <cell r="BN165">
            <v>-182.1</v>
          </cell>
          <cell r="BO165">
            <v>-642.4</v>
          </cell>
          <cell r="BP165">
            <v>-280.8</v>
          </cell>
          <cell r="BQ165">
            <v>-336.6</v>
          </cell>
          <cell r="BR165">
            <v>-505.4</v>
          </cell>
          <cell r="BS165">
            <v>-496.9</v>
          </cell>
          <cell r="BT165">
            <v>-293.60000000000002</v>
          </cell>
          <cell r="BU165">
            <v>-334.3</v>
          </cell>
          <cell r="BV165">
            <v>-490.5</v>
          </cell>
          <cell r="BW165">
            <v>-855.3</v>
          </cell>
          <cell r="BX165">
            <v>-775.4</v>
          </cell>
          <cell r="BY165">
            <v>-795.9</v>
          </cell>
          <cell r="BZ165">
            <v>-692.8</v>
          </cell>
          <cell r="CA165">
            <v>-915</v>
          </cell>
          <cell r="CB165">
            <v>-701</v>
          </cell>
          <cell r="CC165">
            <v>-568.70000000000005</v>
          </cell>
          <cell r="CD165">
            <v>-665.9</v>
          </cell>
          <cell r="CE165">
            <v>-1102.0999999999999</v>
          </cell>
          <cell r="CF165">
            <v>-698.6</v>
          </cell>
          <cell r="CG165">
            <v>-1142.8</v>
          </cell>
          <cell r="CH165">
            <v>-1412.2</v>
          </cell>
          <cell r="CI165">
            <v>-3788.5</v>
          </cell>
          <cell r="CJ165">
            <v>0</v>
          </cell>
          <cell r="CK165">
            <v>0</v>
          </cell>
          <cell r="CL165">
            <v>0</v>
          </cell>
          <cell r="CM165">
            <v>0</v>
          </cell>
          <cell r="CN165">
            <v>0</v>
          </cell>
          <cell r="CO165">
            <v>0</v>
          </cell>
          <cell r="CP165">
            <v>0</v>
          </cell>
          <cell r="CQ165">
            <v>0</v>
          </cell>
          <cell r="CR165">
            <v>0</v>
          </cell>
          <cell r="CS165">
            <v>0</v>
          </cell>
          <cell r="CT165">
            <v>0</v>
          </cell>
          <cell r="CU165">
            <v>0</v>
          </cell>
          <cell r="CV165">
            <v>0</v>
          </cell>
          <cell r="CW165">
            <v>0</v>
          </cell>
          <cell r="CX165">
            <v>0</v>
          </cell>
          <cell r="CY165">
            <v>0</v>
          </cell>
          <cell r="CZ165">
            <v>0</v>
          </cell>
          <cell r="DA165">
            <v>0</v>
          </cell>
          <cell r="DB165">
            <v>0</v>
          </cell>
          <cell r="DC165">
            <v>0</v>
          </cell>
          <cell r="DD165">
            <v>0</v>
          </cell>
          <cell r="DE165">
            <v>0</v>
          </cell>
          <cell r="DF165">
            <v>0</v>
          </cell>
          <cell r="DG165">
            <v>0</v>
          </cell>
          <cell r="DH165">
            <v>0</v>
          </cell>
          <cell r="DI165">
            <v>0</v>
          </cell>
          <cell r="DJ165">
            <v>0</v>
          </cell>
          <cell r="DK165">
            <v>0</v>
          </cell>
          <cell r="DL165">
            <v>0</v>
          </cell>
          <cell r="DM165">
            <v>0</v>
          </cell>
          <cell r="DN165">
            <v>0</v>
          </cell>
          <cell r="DO165">
            <v>0</v>
          </cell>
          <cell r="DP165">
            <v>0</v>
          </cell>
          <cell r="DQ165">
            <v>0</v>
          </cell>
          <cell r="DR165">
            <v>0</v>
          </cell>
          <cell r="DS165">
            <v>0</v>
          </cell>
          <cell r="DT165">
            <v>0</v>
          </cell>
          <cell r="DU165">
            <v>0</v>
          </cell>
          <cell r="DV165">
            <v>0</v>
          </cell>
          <cell r="DW165">
            <v>0</v>
          </cell>
          <cell r="DX165">
            <v>0</v>
          </cell>
          <cell r="DY165">
            <v>0</v>
          </cell>
          <cell r="DZ165">
            <v>0</v>
          </cell>
          <cell r="EA165">
            <v>0</v>
          </cell>
          <cell r="EB165">
            <v>0</v>
          </cell>
          <cell r="EC165">
            <v>0</v>
          </cell>
          <cell r="ED165">
            <v>0</v>
          </cell>
          <cell r="EE165">
            <v>0</v>
          </cell>
          <cell r="EF165">
            <v>0</v>
          </cell>
          <cell r="EG165">
            <v>0</v>
          </cell>
          <cell r="EH165">
            <v>0</v>
          </cell>
          <cell r="EI165">
            <v>0</v>
          </cell>
          <cell r="EJ165">
            <v>0</v>
          </cell>
          <cell r="EK165">
            <v>0</v>
          </cell>
          <cell r="EL165">
            <v>0</v>
          </cell>
          <cell r="EM165">
            <v>0</v>
          </cell>
          <cell r="EN165">
            <v>0</v>
          </cell>
          <cell r="EO165">
            <v>0</v>
          </cell>
          <cell r="EP165">
            <v>0</v>
          </cell>
          <cell r="EQ165">
            <v>0</v>
          </cell>
          <cell r="ER165">
            <v>-30.6</v>
          </cell>
          <cell r="ES165">
            <v>-33.700000000000003</v>
          </cell>
          <cell r="ET165">
            <v>-30.6</v>
          </cell>
          <cell r="EU165">
            <v>-41.3</v>
          </cell>
          <cell r="EV165">
            <v>-35.299999999999997</v>
          </cell>
          <cell r="EW165">
            <v>-43.1</v>
          </cell>
          <cell r="EX165">
            <v>-40</v>
          </cell>
          <cell r="EY165">
            <v>-48.5</v>
          </cell>
          <cell r="EZ165">
            <v>-38.200000000000003</v>
          </cell>
          <cell r="FA165">
            <v>-41.3</v>
          </cell>
          <cell r="FB165">
            <v>-39.9</v>
          </cell>
          <cell r="FC165">
            <v>-49.6</v>
          </cell>
          <cell r="FD165">
            <v>-49.5</v>
          </cell>
          <cell r="FE165">
            <v>-56.3</v>
          </cell>
          <cell r="FF165">
            <v>-61.7</v>
          </cell>
          <cell r="FG165">
            <v>-68.400000000000006</v>
          </cell>
          <cell r="FH165">
            <v>-61.6</v>
          </cell>
          <cell r="FI165">
            <v>-77.3</v>
          </cell>
          <cell r="FJ165">
            <v>-90.8</v>
          </cell>
          <cell r="FK165">
            <v>-118.9</v>
          </cell>
          <cell r="FL165">
            <v>-100.3</v>
          </cell>
          <cell r="FM165">
            <v>-133.80000000000001</v>
          </cell>
          <cell r="FN165">
            <v>-145.4</v>
          </cell>
          <cell r="FO165">
            <v>-192.7</v>
          </cell>
          <cell r="FP165">
            <v>0</v>
          </cell>
          <cell r="FQ165">
            <v>0</v>
          </cell>
          <cell r="FR165">
            <v>0</v>
          </cell>
          <cell r="FS165">
            <v>0</v>
          </cell>
          <cell r="FT165">
            <v>-139.6</v>
          </cell>
          <cell r="FU165">
            <v>-150.80000000000001</v>
          </cell>
          <cell r="FV165">
            <v>-174.2</v>
          </cell>
          <cell r="FW165">
            <v>-280.3</v>
          </cell>
          <cell r="FX165">
            <v>-116.9</v>
          </cell>
          <cell r="FY165">
            <v>-200</v>
          </cell>
          <cell r="FZ165">
            <v>-294.20000000000005</v>
          </cell>
          <cell r="GA165">
            <v>-344.3</v>
          </cell>
          <cell r="GB165">
            <v>-186.8</v>
          </cell>
          <cell r="GC165">
            <v>-197.2</v>
          </cell>
          <cell r="GD165">
            <v>-259</v>
          </cell>
          <cell r="GE165">
            <v>-392.5</v>
          </cell>
          <cell r="GF165">
            <v>-204.2</v>
          </cell>
          <cell r="GG165">
            <v>-201.6</v>
          </cell>
          <cell r="GH165">
            <v>-313.39999999999998</v>
          </cell>
          <cell r="GI165">
            <v>-722.2</v>
          </cell>
          <cell r="GJ165">
            <v>-257.89999999999998</v>
          </cell>
          <cell r="GK165">
            <v>-423.2</v>
          </cell>
          <cell r="GL165">
            <v>-323.39999999999998</v>
          </cell>
          <cell r="GM165">
            <v>-687.9</v>
          </cell>
          <cell r="GN165">
            <v>-312</v>
          </cell>
          <cell r="GO165">
            <v>-613.29999999999995</v>
          </cell>
          <cell r="GP165">
            <v>-494.8</v>
          </cell>
          <cell r="GQ165">
            <v>-976.09999999999991</v>
          </cell>
          <cell r="GR165">
            <v>0</v>
          </cell>
          <cell r="GS165">
            <v>0</v>
          </cell>
          <cell r="GT165">
            <v>0</v>
          </cell>
          <cell r="GU165">
            <v>0</v>
          </cell>
          <cell r="GV165">
            <v>-2.2999999999999998</v>
          </cell>
          <cell r="GW165">
            <v>-2.6</v>
          </cell>
          <cell r="GX165">
            <v>-2.5</v>
          </cell>
          <cell r="GY165">
            <v>-4.7</v>
          </cell>
          <cell r="GZ165">
            <v>-3.5</v>
          </cell>
          <cell r="HA165">
            <v>-5</v>
          </cell>
          <cell r="HB165">
            <v>-6</v>
          </cell>
          <cell r="HC165">
            <v>-8.5</v>
          </cell>
          <cell r="HD165">
            <v>-6.6</v>
          </cell>
          <cell r="HE165">
            <v>-5.5</v>
          </cell>
          <cell r="HF165">
            <v>-6.8</v>
          </cell>
          <cell r="HG165">
            <v>-8.4</v>
          </cell>
          <cell r="HH165">
            <v>-5.2</v>
          </cell>
          <cell r="HI165">
            <v>-5.7</v>
          </cell>
          <cell r="HJ165">
            <v>-3.5</v>
          </cell>
          <cell r="HK165">
            <v>-2.8</v>
          </cell>
          <cell r="HL165">
            <v>-5</v>
          </cell>
          <cell r="HM165">
            <v>-4.8</v>
          </cell>
          <cell r="HN165">
            <v>-5.5</v>
          </cell>
          <cell r="HO165">
            <v>-7.2</v>
          </cell>
          <cell r="HP165">
            <v>-6.3</v>
          </cell>
          <cell r="HQ165">
            <v>-7.8</v>
          </cell>
          <cell r="HR165">
            <v>-24.6</v>
          </cell>
          <cell r="HS165">
            <v>-16.399999999999999</v>
          </cell>
          <cell r="HT165">
            <v>0</v>
          </cell>
          <cell r="HU165">
            <v>0</v>
          </cell>
          <cell r="HV165">
            <v>0</v>
          </cell>
          <cell r="HW165">
            <v>0</v>
          </cell>
          <cell r="HX165">
            <v>0</v>
          </cell>
          <cell r="HY165">
            <v>0</v>
          </cell>
          <cell r="HZ165">
            <v>0</v>
          </cell>
          <cell r="IA165">
            <v>0</v>
          </cell>
          <cell r="IB165">
            <v>0</v>
          </cell>
          <cell r="IC165">
            <v>0</v>
          </cell>
          <cell r="ID165">
            <v>0</v>
          </cell>
          <cell r="IE165">
            <v>0</v>
          </cell>
          <cell r="IF165">
            <v>0</v>
          </cell>
          <cell r="IG165">
            <v>0</v>
          </cell>
          <cell r="IH165">
            <v>0</v>
          </cell>
          <cell r="II165">
            <v>0</v>
          </cell>
          <cell r="IJ165">
            <v>0</v>
          </cell>
          <cell r="IK165">
            <v>0</v>
          </cell>
          <cell r="IL165">
            <v>0</v>
          </cell>
          <cell r="IM165">
            <v>0</v>
          </cell>
          <cell r="IN165">
            <v>0</v>
          </cell>
          <cell r="IO165">
            <v>0</v>
          </cell>
          <cell r="IP165">
            <v>0</v>
          </cell>
          <cell r="IQ165">
            <v>0</v>
          </cell>
          <cell r="IR165">
            <v>0</v>
          </cell>
          <cell r="IS165">
            <v>0</v>
          </cell>
          <cell r="IT165">
            <v>0</v>
          </cell>
          <cell r="IU165">
            <v>0</v>
          </cell>
        </row>
        <row r="166">
          <cell r="A166" t="str">
            <v>MPP IN</v>
          </cell>
          <cell r="B166" t="str">
            <v>Mather &amp; Platt Pumps</v>
          </cell>
          <cell r="C166" t="str">
            <v>Engineering &amp; Capital Goods</v>
          </cell>
          <cell r="D166">
            <v>0</v>
          </cell>
          <cell r="E166">
            <v>0</v>
          </cell>
          <cell r="F166">
            <v>0</v>
          </cell>
          <cell r="G166">
            <v>0</v>
          </cell>
          <cell r="H166">
            <v>0</v>
          </cell>
          <cell r="I166">
            <v>0</v>
          </cell>
          <cell r="J166">
            <v>0</v>
          </cell>
          <cell r="K166">
            <v>0</v>
          </cell>
          <cell r="L166">
            <v>0</v>
          </cell>
          <cell r="M166">
            <v>191.7</v>
          </cell>
          <cell r="N166">
            <v>204.5</v>
          </cell>
          <cell r="O166">
            <v>330.8</v>
          </cell>
          <cell r="P166">
            <v>192.6</v>
          </cell>
          <cell r="Q166">
            <v>188.9</v>
          </cell>
          <cell r="R166">
            <v>236.4</v>
          </cell>
          <cell r="S166">
            <v>249.4</v>
          </cell>
          <cell r="T166">
            <v>301.2</v>
          </cell>
          <cell r="U166">
            <v>343.2</v>
          </cell>
          <cell r="V166">
            <v>419.9</v>
          </cell>
          <cell r="W166">
            <v>340.7</v>
          </cell>
          <cell r="X166">
            <v>317.39999999999998</v>
          </cell>
          <cell r="Y166">
            <v>489.8</v>
          </cell>
          <cell r="Z166">
            <v>670.9</v>
          </cell>
          <cell r="AA166">
            <v>458.4</v>
          </cell>
          <cell r="AB166">
            <v>636.5</v>
          </cell>
          <cell r="AC166">
            <v>687.4</v>
          </cell>
          <cell r="AD166">
            <v>0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O166">
            <v>0</v>
          </cell>
          <cell r="AP166">
            <v>0</v>
          </cell>
          <cell r="AQ166">
            <v>0</v>
          </cell>
          <cell r="AR166">
            <v>0</v>
          </cell>
          <cell r="AS166">
            <v>0</v>
          </cell>
          <cell r="AT166">
            <v>0</v>
          </cell>
          <cell r="AU166">
            <v>0</v>
          </cell>
          <cell r="AV166">
            <v>0</v>
          </cell>
          <cell r="AW166">
            <v>0</v>
          </cell>
          <cell r="AX166">
            <v>0</v>
          </cell>
          <cell r="AY166">
            <v>0</v>
          </cell>
          <cell r="AZ166">
            <v>0</v>
          </cell>
          <cell r="BA166">
            <v>0</v>
          </cell>
          <cell r="BB166">
            <v>0</v>
          </cell>
          <cell r="BC166">
            <v>0</v>
          </cell>
          <cell r="BD166">
            <v>0</v>
          </cell>
          <cell r="BE166">
            <v>0</v>
          </cell>
          <cell r="BF166">
            <v>0</v>
          </cell>
          <cell r="BG166">
            <v>0</v>
          </cell>
          <cell r="BH166">
            <v>0</v>
          </cell>
          <cell r="BI166">
            <v>0</v>
          </cell>
          <cell r="BJ166">
            <v>0</v>
          </cell>
          <cell r="BK166">
            <v>0</v>
          </cell>
          <cell r="BL166">
            <v>0</v>
          </cell>
          <cell r="BM166">
            <v>0</v>
          </cell>
          <cell r="BN166">
            <v>0</v>
          </cell>
          <cell r="BO166">
            <v>0</v>
          </cell>
          <cell r="BP166">
            <v>0</v>
          </cell>
          <cell r="BQ166">
            <v>-106.10000000000001</v>
          </cell>
          <cell r="BR166">
            <v>-109.9</v>
          </cell>
          <cell r="BS166">
            <v>-124</v>
          </cell>
          <cell r="BT166">
            <v>-92.600000000000009</v>
          </cell>
          <cell r="BU166">
            <v>-90</v>
          </cell>
          <cell r="BV166">
            <v>-132.9</v>
          </cell>
          <cell r="BW166">
            <v>-122.5</v>
          </cell>
          <cell r="BX166">
            <v>-158</v>
          </cell>
          <cell r="BY166">
            <v>-215.5</v>
          </cell>
          <cell r="BZ166">
            <v>-218.20000000000002</v>
          </cell>
          <cell r="CA166">
            <v>-181.39999999999998</v>
          </cell>
          <cell r="CB166">
            <v>-183.1</v>
          </cell>
          <cell r="CC166">
            <v>-299.59999999999997</v>
          </cell>
          <cell r="CD166">
            <v>-436.5</v>
          </cell>
          <cell r="CE166">
            <v>-320.70000000000005</v>
          </cell>
          <cell r="CF166">
            <v>-395.79999999999995</v>
          </cell>
          <cell r="CG166">
            <v>-420.90000000000003</v>
          </cell>
          <cell r="CH166">
            <v>0</v>
          </cell>
          <cell r="CI166">
            <v>0</v>
          </cell>
          <cell r="CJ166">
            <v>0</v>
          </cell>
          <cell r="CK166">
            <v>0</v>
          </cell>
          <cell r="CL166">
            <v>0</v>
          </cell>
          <cell r="CM166">
            <v>0</v>
          </cell>
          <cell r="CN166">
            <v>0</v>
          </cell>
          <cell r="CO166">
            <v>0</v>
          </cell>
          <cell r="CP166">
            <v>0</v>
          </cell>
          <cell r="CQ166">
            <v>0</v>
          </cell>
          <cell r="CR166">
            <v>0</v>
          </cell>
          <cell r="CS166">
            <v>0</v>
          </cell>
          <cell r="CT166">
            <v>0</v>
          </cell>
          <cell r="CU166">
            <v>0</v>
          </cell>
          <cell r="CV166">
            <v>0</v>
          </cell>
          <cell r="CW166">
            <v>0</v>
          </cell>
          <cell r="CX166">
            <v>0</v>
          </cell>
          <cell r="CY166">
            <v>0</v>
          </cell>
          <cell r="CZ166">
            <v>0</v>
          </cell>
          <cell r="DA166">
            <v>0</v>
          </cell>
          <cell r="DB166">
            <v>0</v>
          </cell>
          <cell r="DC166">
            <v>0</v>
          </cell>
          <cell r="DD166">
            <v>0</v>
          </cell>
          <cell r="DE166">
            <v>0</v>
          </cell>
          <cell r="DF166">
            <v>0</v>
          </cell>
          <cell r="DG166">
            <v>0</v>
          </cell>
          <cell r="DH166">
            <v>0</v>
          </cell>
          <cell r="DI166">
            <v>0</v>
          </cell>
          <cell r="DJ166">
            <v>0</v>
          </cell>
          <cell r="DK166">
            <v>0</v>
          </cell>
          <cell r="DL166">
            <v>0</v>
          </cell>
          <cell r="DM166">
            <v>0</v>
          </cell>
          <cell r="DN166">
            <v>0</v>
          </cell>
          <cell r="DO166">
            <v>0</v>
          </cell>
          <cell r="DP166">
            <v>0</v>
          </cell>
          <cell r="DQ166">
            <v>0</v>
          </cell>
          <cell r="DR166">
            <v>0</v>
          </cell>
          <cell r="DS166">
            <v>0</v>
          </cell>
          <cell r="DT166">
            <v>0</v>
          </cell>
          <cell r="DU166">
            <v>0</v>
          </cell>
          <cell r="DV166">
            <v>0</v>
          </cell>
          <cell r="DW166">
            <v>0</v>
          </cell>
          <cell r="DX166">
            <v>0</v>
          </cell>
          <cell r="DY166">
            <v>0</v>
          </cell>
          <cell r="DZ166">
            <v>0</v>
          </cell>
          <cell r="EA166">
            <v>0</v>
          </cell>
          <cell r="EB166">
            <v>0</v>
          </cell>
          <cell r="EC166">
            <v>0</v>
          </cell>
          <cell r="ED166">
            <v>0</v>
          </cell>
          <cell r="EE166">
            <v>0</v>
          </cell>
          <cell r="EF166">
            <v>0</v>
          </cell>
          <cell r="EG166">
            <v>0</v>
          </cell>
          <cell r="EH166">
            <v>0</v>
          </cell>
          <cell r="EI166">
            <v>0</v>
          </cell>
          <cell r="EJ166">
            <v>0</v>
          </cell>
          <cell r="EK166">
            <v>0</v>
          </cell>
          <cell r="EL166">
            <v>0</v>
          </cell>
          <cell r="EM166">
            <v>0</v>
          </cell>
          <cell r="EN166">
            <v>0</v>
          </cell>
          <cell r="EO166">
            <v>0</v>
          </cell>
          <cell r="EP166">
            <v>0</v>
          </cell>
          <cell r="EQ166">
            <v>0</v>
          </cell>
          <cell r="ER166">
            <v>0</v>
          </cell>
          <cell r="ES166">
            <v>0</v>
          </cell>
          <cell r="ET166">
            <v>0</v>
          </cell>
          <cell r="EU166">
            <v>0</v>
          </cell>
          <cell r="EV166">
            <v>0</v>
          </cell>
          <cell r="EW166">
            <v>-34</v>
          </cell>
          <cell r="EX166">
            <v>-37.1</v>
          </cell>
          <cell r="EY166">
            <v>-38.799999999999997</v>
          </cell>
          <cell r="EZ166">
            <v>-42.2</v>
          </cell>
          <cell r="FA166">
            <v>-39.5</v>
          </cell>
          <cell r="FB166">
            <v>-43.8</v>
          </cell>
          <cell r="FC166">
            <v>-46.2</v>
          </cell>
          <cell r="FD166">
            <v>-46.5</v>
          </cell>
          <cell r="FE166">
            <v>-46.5</v>
          </cell>
          <cell r="FF166">
            <v>-60.8</v>
          </cell>
          <cell r="FG166">
            <v>-58</v>
          </cell>
          <cell r="FH166">
            <v>-60.7</v>
          </cell>
          <cell r="FI166">
            <v>-62.1</v>
          </cell>
          <cell r="FJ166">
            <v>-64</v>
          </cell>
          <cell r="FK166">
            <v>-68.7</v>
          </cell>
          <cell r="FL166">
            <v>-72.400000000000006</v>
          </cell>
          <cell r="FM166">
            <v>-73.8</v>
          </cell>
          <cell r="FN166">
            <v>0</v>
          </cell>
          <cell r="FO166">
            <v>0</v>
          </cell>
          <cell r="FP166">
            <v>0</v>
          </cell>
          <cell r="FQ166">
            <v>0</v>
          </cell>
          <cell r="FR166">
            <v>0</v>
          </cell>
          <cell r="FS166">
            <v>0</v>
          </cell>
          <cell r="FT166">
            <v>0</v>
          </cell>
          <cell r="FU166">
            <v>0</v>
          </cell>
          <cell r="FV166">
            <v>0</v>
          </cell>
          <cell r="FW166">
            <v>0</v>
          </cell>
          <cell r="FX166">
            <v>0</v>
          </cell>
          <cell r="FY166">
            <v>-46.300000000000004</v>
          </cell>
          <cell r="FZ166">
            <v>-28.3</v>
          </cell>
          <cell r="GA166">
            <v>-154.4</v>
          </cell>
          <cell r="GB166">
            <v>-35.700000000000003</v>
          </cell>
          <cell r="GC166">
            <v>-39.799999999999997</v>
          </cell>
          <cell r="GD166">
            <v>-40.799999999999997</v>
          </cell>
          <cell r="GE166">
            <v>-50.300000000000004</v>
          </cell>
          <cell r="GF166">
            <v>-39.5</v>
          </cell>
          <cell r="GG166">
            <v>-51.1</v>
          </cell>
          <cell r="GH166">
            <v>-75.5</v>
          </cell>
          <cell r="GI166">
            <v>-69.2</v>
          </cell>
          <cell r="GJ166">
            <v>-66.599999999999994</v>
          </cell>
          <cell r="GK166">
            <v>-70.7</v>
          </cell>
          <cell r="GL166">
            <v>-62.599999999999994</v>
          </cell>
          <cell r="GM166">
            <v>-50.6</v>
          </cell>
          <cell r="GN166">
            <v>-98.6</v>
          </cell>
          <cell r="GO166">
            <v>-96.2</v>
          </cell>
          <cell r="GP166">
            <v>0</v>
          </cell>
          <cell r="GQ166">
            <v>0</v>
          </cell>
          <cell r="GR166">
            <v>0</v>
          </cell>
          <cell r="GS166">
            <v>0</v>
          </cell>
          <cell r="GT166">
            <v>0</v>
          </cell>
          <cell r="GU166">
            <v>0</v>
          </cell>
          <cell r="GV166">
            <v>0</v>
          </cell>
          <cell r="GW166">
            <v>0</v>
          </cell>
          <cell r="GX166">
            <v>0</v>
          </cell>
          <cell r="GY166">
            <v>0</v>
          </cell>
          <cell r="GZ166">
            <v>0</v>
          </cell>
          <cell r="HA166">
            <v>-3.1</v>
          </cell>
          <cell r="HB166">
            <v>-2.8</v>
          </cell>
          <cell r="HC166">
            <v>-3.1</v>
          </cell>
          <cell r="HD166">
            <v>-3.1</v>
          </cell>
          <cell r="HE166">
            <v>-3.1</v>
          </cell>
          <cell r="HF166">
            <v>-3.4</v>
          </cell>
          <cell r="HG166">
            <v>-2.8</v>
          </cell>
          <cell r="HH166">
            <v>-3.1</v>
          </cell>
          <cell r="HI166">
            <v>-3.3</v>
          </cell>
          <cell r="HJ166">
            <v>-3.2</v>
          </cell>
          <cell r="HK166">
            <v>-3.6</v>
          </cell>
          <cell r="HL166">
            <v>-3.8</v>
          </cell>
          <cell r="HM166">
            <v>-4.2</v>
          </cell>
          <cell r="HN166">
            <v>-4.5</v>
          </cell>
          <cell r="HO166">
            <v>-4.8</v>
          </cell>
          <cell r="HP166">
            <v>-6</v>
          </cell>
          <cell r="HQ166">
            <v>-6.7</v>
          </cell>
          <cell r="HR166">
            <v>0</v>
          </cell>
          <cell r="HS166">
            <v>0</v>
          </cell>
          <cell r="HT166">
            <v>0</v>
          </cell>
          <cell r="HU166">
            <v>0</v>
          </cell>
          <cell r="HV166">
            <v>0</v>
          </cell>
          <cell r="HW166">
            <v>0</v>
          </cell>
          <cell r="HX166">
            <v>0</v>
          </cell>
          <cell r="HY166">
            <v>0</v>
          </cell>
          <cell r="HZ166">
            <v>0</v>
          </cell>
          <cell r="IA166">
            <v>0</v>
          </cell>
          <cell r="IB166">
            <v>0</v>
          </cell>
          <cell r="IC166">
            <v>0</v>
          </cell>
          <cell r="ID166">
            <v>0</v>
          </cell>
          <cell r="IE166">
            <v>0</v>
          </cell>
          <cell r="IF166">
            <v>0</v>
          </cell>
          <cell r="IG166">
            <v>0</v>
          </cell>
          <cell r="IH166">
            <v>0</v>
          </cell>
          <cell r="II166">
            <v>0</v>
          </cell>
          <cell r="IJ166">
            <v>0</v>
          </cell>
          <cell r="IK166">
            <v>0</v>
          </cell>
          <cell r="IL166">
            <v>0</v>
          </cell>
          <cell r="IM166">
            <v>0</v>
          </cell>
          <cell r="IN166">
            <v>0</v>
          </cell>
          <cell r="IO166">
            <v>0</v>
          </cell>
          <cell r="IP166">
            <v>0</v>
          </cell>
          <cell r="IQ166">
            <v>0</v>
          </cell>
          <cell r="IR166">
            <v>0</v>
          </cell>
          <cell r="IS166">
            <v>0</v>
          </cell>
          <cell r="IT166">
            <v>0</v>
          </cell>
          <cell r="IU166">
            <v>0</v>
          </cell>
        </row>
        <row r="167">
          <cell r="A167" t="str">
            <v>NPS IN</v>
          </cell>
          <cell r="B167" t="str">
            <v>Numeric Power Systems</v>
          </cell>
          <cell r="C167" t="str">
            <v>Electronics</v>
          </cell>
          <cell r="D167">
            <v>0</v>
          </cell>
          <cell r="E167">
            <v>282.39999999999998</v>
          </cell>
          <cell r="F167">
            <v>277</v>
          </cell>
          <cell r="G167">
            <v>325.12</v>
          </cell>
          <cell r="H167">
            <v>301.98</v>
          </cell>
          <cell r="I167">
            <v>465.96</v>
          </cell>
          <cell r="J167">
            <v>483.93</v>
          </cell>
          <cell r="K167">
            <v>430.67</v>
          </cell>
          <cell r="L167">
            <v>395.71</v>
          </cell>
          <cell r="M167">
            <v>446.19</v>
          </cell>
          <cell r="N167">
            <v>387.66</v>
          </cell>
          <cell r="O167">
            <v>556.15</v>
          </cell>
          <cell r="P167">
            <v>486.15</v>
          </cell>
          <cell r="Q167">
            <v>510.53</v>
          </cell>
          <cell r="R167">
            <v>569.85</v>
          </cell>
          <cell r="S167">
            <v>650.67999999999995</v>
          </cell>
          <cell r="T167">
            <v>591.54</v>
          </cell>
          <cell r="U167">
            <v>594.36</v>
          </cell>
          <cell r="V167">
            <v>702.1</v>
          </cell>
          <cell r="W167">
            <v>835.57</v>
          </cell>
          <cell r="X167">
            <v>830.399</v>
          </cell>
          <cell r="Y167">
            <v>1016.8630000000001</v>
          </cell>
          <cell r="Z167">
            <v>1003.79</v>
          </cell>
          <cell r="AA167">
            <v>1014.6020000000001</v>
          </cell>
          <cell r="AB167">
            <v>964.18499999999995</v>
          </cell>
          <cell r="AC167">
            <v>1108.018</v>
          </cell>
          <cell r="AD167">
            <v>1036.44</v>
          </cell>
          <cell r="AE167">
            <v>1133.2110000000002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O167">
            <v>0</v>
          </cell>
          <cell r="AP167">
            <v>0</v>
          </cell>
          <cell r="AQ167">
            <v>0</v>
          </cell>
          <cell r="AR167">
            <v>0</v>
          </cell>
          <cell r="AS167">
            <v>0</v>
          </cell>
          <cell r="AT167">
            <v>0</v>
          </cell>
          <cell r="AU167">
            <v>0</v>
          </cell>
          <cell r="AV167">
            <v>0</v>
          </cell>
          <cell r="AW167">
            <v>0</v>
          </cell>
          <cell r="AX167">
            <v>0</v>
          </cell>
          <cell r="AY167">
            <v>0</v>
          </cell>
          <cell r="AZ167">
            <v>-68.311999999999998</v>
          </cell>
          <cell r="BA167">
            <v>0</v>
          </cell>
          <cell r="BB167">
            <v>0</v>
          </cell>
          <cell r="BC167">
            <v>0</v>
          </cell>
          <cell r="BD167">
            <v>-70.637</v>
          </cell>
          <cell r="BE167">
            <v>-78.846000000000004</v>
          </cell>
          <cell r="BF167">
            <v>0</v>
          </cell>
          <cell r="BG167">
            <v>0</v>
          </cell>
          <cell r="BH167">
            <v>0</v>
          </cell>
          <cell r="BI167">
            <v>-256</v>
          </cell>
          <cell r="BJ167">
            <v>-164</v>
          </cell>
          <cell r="BK167">
            <v>-190.74</v>
          </cell>
          <cell r="BL167">
            <v>-204.36</v>
          </cell>
          <cell r="BM167">
            <v>-303.33699999999999</v>
          </cell>
          <cell r="BN167">
            <v>-309.39999999999998</v>
          </cell>
          <cell r="BO167">
            <v>-286.47199999999998</v>
          </cell>
          <cell r="BP167">
            <v>-222</v>
          </cell>
          <cell r="BQ167">
            <v>-305.67200000000003</v>
          </cell>
          <cell r="BR167">
            <v>-239.44</v>
          </cell>
          <cell r="BS167">
            <v>-350.74</v>
          </cell>
          <cell r="BT167">
            <v>-280.61200000000002</v>
          </cell>
          <cell r="BU167">
            <v>-351.52800000000002</v>
          </cell>
          <cell r="BV167">
            <v>-415.899</v>
          </cell>
          <cell r="BW167">
            <v>-475.06400000000002</v>
          </cell>
          <cell r="BX167">
            <v>-401.18299999999999</v>
          </cell>
          <cell r="BY167">
            <v>-277.71699999999998</v>
          </cell>
          <cell r="BZ167">
            <v>-491.517</v>
          </cell>
          <cell r="CA167">
            <v>-610.97</v>
          </cell>
          <cell r="CB167">
            <v>-289.56400000000002</v>
          </cell>
          <cell r="CC167">
            <v>-460.26799999999997</v>
          </cell>
          <cell r="CD167">
            <v>-467.274</v>
          </cell>
          <cell r="CE167">
            <v>-499.22199999999987</v>
          </cell>
          <cell r="CF167">
            <v>-330.6</v>
          </cell>
          <cell r="CG167">
            <v>-438.32600000000002</v>
          </cell>
          <cell r="CH167">
            <v>-530.37300000000005</v>
          </cell>
          <cell r="CI167">
            <v>-759.01400000000012</v>
          </cell>
          <cell r="CJ167">
            <v>0</v>
          </cell>
          <cell r="CK167">
            <v>0</v>
          </cell>
          <cell r="CL167">
            <v>0</v>
          </cell>
          <cell r="CM167">
            <v>0</v>
          </cell>
          <cell r="CN167">
            <v>0</v>
          </cell>
          <cell r="CO167">
            <v>0</v>
          </cell>
          <cell r="CP167">
            <v>0</v>
          </cell>
          <cell r="CQ167">
            <v>0</v>
          </cell>
          <cell r="CR167">
            <v>0</v>
          </cell>
          <cell r="CS167">
            <v>0</v>
          </cell>
          <cell r="CT167">
            <v>0</v>
          </cell>
          <cell r="CU167">
            <v>0</v>
          </cell>
          <cell r="CV167">
            <v>0</v>
          </cell>
          <cell r="CW167">
            <v>0</v>
          </cell>
          <cell r="CX167">
            <v>0</v>
          </cell>
          <cell r="CY167">
            <v>0</v>
          </cell>
          <cell r="CZ167">
            <v>0</v>
          </cell>
          <cell r="DA167">
            <v>67.793000000000006</v>
          </cell>
          <cell r="DB167">
            <v>0</v>
          </cell>
          <cell r="DC167">
            <v>0</v>
          </cell>
          <cell r="DD167">
            <v>-31.556000000000001</v>
          </cell>
          <cell r="DE167">
            <v>8.1319999999999997</v>
          </cell>
          <cell r="DF167">
            <v>39.569000000000003</v>
          </cell>
          <cell r="DG167">
            <v>-31.286000000000001</v>
          </cell>
          <cell r="DH167">
            <v>-16.164999999999999</v>
          </cell>
          <cell r="DI167">
            <v>60.392000000000003</v>
          </cell>
          <cell r="DJ167">
            <v>8.2119999999999997</v>
          </cell>
          <cell r="DK167">
            <v>0</v>
          </cell>
          <cell r="DL167">
            <v>0</v>
          </cell>
          <cell r="DM167">
            <v>0</v>
          </cell>
          <cell r="DN167">
            <v>0</v>
          </cell>
          <cell r="DO167">
            <v>-5.6479999999999997</v>
          </cell>
          <cell r="DP167">
            <v>21.137</v>
          </cell>
          <cell r="DQ167">
            <v>8.6110000000000007</v>
          </cell>
          <cell r="DR167">
            <v>3.4470000000000001</v>
          </cell>
          <cell r="DS167">
            <v>11</v>
          </cell>
          <cell r="DT167">
            <v>-11</v>
          </cell>
          <cell r="DU167">
            <v>55</v>
          </cell>
          <cell r="DV167">
            <v>9.73</v>
          </cell>
          <cell r="DW167">
            <v>14.231</v>
          </cell>
          <cell r="DX167">
            <v>-53.673999999999999</v>
          </cell>
          <cell r="DY167">
            <v>2.6920000000000002</v>
          </cell>
          <cell r="DZ167">
            <v>16.109000000000002</v>
          </cell>
          <cell r="EA167">
            <v>22.166</v>
          </cell>
          <cell r="EB167">
            <v>1.6259999999999999</v>
          </cell>
          <cell r="EC167">
            <v>-202.03200000000001</v>
          </cell>
          <cell r="ED167">
            <v>5.5819999999999999</v>
          </cell>
          <cell r="EE167">
            <v>24.335999999999999</v>
          </cell>
          <cell r="EF167">
            <v>-207.24100000000001</v>
          </cell>
          <cell r="EG167">
            <v>-224.80199999999999</v>
          </cell>
          <cell r="EH167">
            <v>-229.10599999999999</v>
          </cell>
          <cell r="EI167">
            <v>-177.77099999999996</v>
          </cell>
          <cell r="EJ167">
            <v>-227.345</v>
          </cell>
          <cell r="EK167">
            <v>-336.44299999999998</v>
          </cell>
          <cell r="EL167">
            <v>-200.42599999999999</v>
          </cell>
          <cell r="EM167">
            <v>0</v>
          </cell>
          <cell r="EN167">
            <v>0</v>
          </cell>
          <cell r="EO167">
            <v>0</v>
          </cell>
          <cell r="EP167">
            <v>-19</v>
          </cell>
          <cell r="EQ167">
            <v>-18.63</v>
          </cell>
          <cell r="ER167">
            <v>-19.385999999999999</v>
          </cell>
          <cell r="ES167">
            <v>-23.51</v>
          </cell>
          <cell r="ET167">
            <v>-20.149999999999999</v>
          </cell>
          <cell r="EU167">
            <v>-20.273</v>
          </cell>
          <cell r="EV167">
            <v>-25.96</v>
          </cell>
          <cell r="EW167">
            <v>-33.395000000000003</v>
          </cell>
          <cell r="EX167">
            <v>-28.79</v>
          </cell>
          <cell r="EY167">
            <v>-30.16</v>
          </cell>
          <cell r="EZ167">
            <v>-29.164000000000001</v>
          </cell>
          <cell r="FA167">
            <v>-38.979999999999997</v>
          </cell>
          <cell r="FB167">
            <v>-33.341000000000001</v>
          </cell>
          <cell r="FC167">
            <v>-51.826000000000001</v>
          </cell>
          <cell r="FD167">
            <v>-41.48</v>
          </cell>
          <cell r="FE167">
            <v>-53.37</v>
          </cell>
          <cell r="FF167">
            <v>-50.887999999999998</v>
          </cell>
          <cell r="FG167">
            <v>-60.613999999999997</v>
          </cell>
          <cell r="FH167">
            <v>-57.771999999999998</v>
          </cell>
          <cell r="FI167">
            <v>-65.95</v>
          </cell>
          <cell r="FJ167">
            <v>-75.947000000000003</v>
          </cell>
          <cell r="FK167">
            <v>-78.717000000000041</v>
          </cell>
          <cell r="FL167">
            <v>-74.738</v>
          </cell>
          <cell r="FM167">
            <v>-82.545000000000002</v>
          </cell>
          <cell r="FN167">
            <v>-88.852999999999994</v>
          </cell>
          <cell r="FO167">
            <v>-110.41799999999995</v>
          </cell>
          <cell r="FP167">
            <v>0</v>
          </cell>
          <cell r="FQ167">
            <v>0</v>
          </cell>
          <cell r="FR167">
            <v>-66</v>
          </cell>
          <cell r="FS167">
            <v>-83.085999999999999</v>
          </cell>
          <cell r="FT167">
            <v>-72.650999999999996</v>
          </cell>
          <cell r="FU167">
            <v>-99.77000000000001</v>
          </cell>
          <cell r="FV167">
            <v>-107.253</v>
          </cell>
          <cell r="FW167">
            <v>-87.788000000000011</v>
          </cell>
          <cell r="FX167">
            <v>-81.25500000000001</v>
          </cell>
          <cell r="FY167">
            <v>-99.989000000000004</v>
          </cell>
          <cell r="FZ167">
            <v>-119.8</v>
          </cell>
          <cell r="GA167">
            <v>-136.26300000000001</v>
          </cell>
          <cell r="GB167">
            <v>-67.75</v>
          </cell>
          <cell r="GC167">
            <v>-64.825000000000003</v>
          </cell>
          <cell r="GD167">
            <v>-82.078999999999994</v>
          </cell>
          <cell r="GE167">
            <v>-87.203999999999994</v>
          </cell>
          <cell r="GF167">
            <v>-84.41</v>
          </cell>
          <cell r="GG167">
            <v>-73.34</v>
          </cell>
          <cell r="GH167">
            <v>-85.028999999999996</v>
          </cell>
          <cell r="GI167">
            <v>-122.75700000000001</v>
          </cell>
          <cell r="GJ167">
            <v>-91.88</v>
          </cell>
          <cell r="GK167">
            <v>-137.62799999999999</v>
          </cell>
          <cell r="GL167">
            <v>-125.105</v>
          </cell>
          <cell r="GM167">
            <v>-143.89800000000002</v>
          </cell>
          <cell r="GN167">
            <v>-134.142</v>
          </cell>
          <cell r="GO167">
            <v>-151.36600000000001</v>
          </cell>
          <cell r="GP167">
            <v>-137.01900000000001</v>
          </cell>
          <cell r="GQ167">
            <v>-101.82399999999996</v>
          </cell>
          <cell r="GR167">
            <v>0</v>
          </cell>
          <cell r="GS167">
            <v>-1.6</v>
          </cell>
          <cell r="GT167">
            <v>-1.5</v>
          </cell>
          <cell r="GU167">
            <v>-2</v>
          </cell>
          <cell r="GV167">
            <v>-2</v>
          </cell>
          <cell r="GW167">
            <v>-2.4</v>
          </cell>
          <cell r="GX167">
            <v>-2.4</v>
          </cell>
          <cell r="GY167">
            <v>-2.4</v>
          </cell>
          <cell r="GZ167">
            <v>-2.4</v>
          </cell>
          <cell r="HA167">
            <v>-2.4</v>
          </cell>
          <cell r="HB167">
            <v>-2.4</v>
          </cell>
          <cell r="HC167">
            <v>-1.67</v>
          </cell>
          <cell r="HD167">
            <v>-2.4</v>
          </cell>
          <cell r="HE167">
            <v>-2.4</v>
          </cell>
          <cell r="HF167">
            <v>-3.23</v>
          </cell>
          <cell r="HG167">
            <v>-4.33</v>
          </cell>
          <cell r="HH167">
            <v>-3.99</v>
          </cell>
          <cell r="HI167">
            <v>-4.5</v>
          </cell>
          <cell r="HJ167">
            <v>-4.5</v>
          </cell>
          <cell r="HK167">
            <v>-8.34</v>
          </cell>
          <cell r="HL167">
            <v>-7.1390000000000002</v>
          </cell>
          <cell r="HM167">
            <v>-6</v>
          </cell>
          <cell r="HN167">
            <v>-7.7</v>
          </cell>
          <cell r="HO167">
            <v>-11.481000000000002</v>
          </cell>
          <cell r="HP167">
            <v>-8.5</v>
          </cell>
          <cell r="HQ167">
            <v>-8.6</v>
          </cell>
          <cell r="HR167">
            <v>-9.3000000000000007</v>
          </cell>
          <cell r="HS167">
            <v>-9.9959999999999987</v>
          </cell>
          <cell r="HT167">
            <v>0</v>
          </cell>
          <cell r="HU167">
            <v>0</v>
          </cell>
          <cell r="HV167">
            <v>0</v>
          </cell>
          <cell r="HW167">
            <v>0</v>
          </cell>
          <cell r="HX167">
            <v>0</v>
          </cell>
          <cell r="HY167">
            <v>0</v>
          </cell>
          <cell r="HZ167">
            <v>0</v>
          </cell>
          <cell r="IA167">
            <v>0</v>
          </cell>
          <cell r="IB167">
            <v>0</v>
          </cell>
          <cell r="IC167">
            <v>0</v>
          </cell>
          <cell r="ID167">
            <v>0</v>
          </cell>
          <cell r="IE167">
            <v>0</v>
          </cell>
          <cell r="IF167">
            <v>0</v>
          </cell>
          <cell r="IG167">
            <v>0</v>
          </cell>
          <cell r="IH167">
            <v>0</v>
          </cell>
          <cell r="II167">
            <v>0</v>
          </cell>
          <cell r="IJ167">
            <v>0</v>
          </cell>
          <cell r="IK167">
            <v>0</v>
          </cell>
          <cell r="IL167">
            <v>0</v>
          </cell>
          <cell r="IM167">
            <v>0</v>
          </cell>
          <cell r="IN167">
            <v>0</v>
          </cell>
          <cell r="IO167">
            <v>0</v>
          </cell>
          <cell r="IP167">
            <v>0</v>
          </cell>
          <cell r="IQ167">
            <v>0</v>
          </cell>
          <cell r="IR167">
            <v>0</v>
          </cell>
          <cell r="IS167">
            <v>0</v>
          </cell>
          <cell r="IT167">
            <v>0</v>
          </cell>
          <cell r="IU167">
            <v>0</v>
          </cell>
        </row>
        <row r="168">
          <cell r="A168" t="str">
            <v>PRJ IN</v>
          </cell>
          <cell r="B168" t="str">
            <v>Praj Industries</v>
          </cell>
          <cell r="C168" t="str">
            <v>Engineering &amp; Capital Goods</v>
          </cell>
          <cell r="D168">
            <v>0</v>
          </cell>
          <cell r="E168">
            <v>0</v>
          </cell>
          <cell r="F168">
            <v>0</v>
          </cell>
          <cell r="G168">
            <v>0</v>
          </cell>
          <cell r="H168">
            <v>0</v>
          </cell>
          <cell r="I168">
            <v>322.08999999999997</v>
          </cell>
          <cell r="J168">
            <v>220.94</v>
          </cell>
          <cell r="K168">
            <v>336.44</v>
          </cell>
          <cell r="L168">
            <v>258.19</v>
          </cell>
          <cell r="M168">
            <v>582.49</v>
          </cell>
          <cell r="N168">
            <v>794.29</v>
          </cell>
          <cell r="O168">
            <v>696.71</v>
          </cell>
          <cell r="P168">
            <v>607.95000000000005</v>
          </cell>
          <cell r="Q168">
            <v>575.39</v>
          </cell>
          <cell r="R168">
            <v>536.21</v>
          </cell>
          <cell r="S168">
            <v>955.43</v>
          </cell>
          <cell r="T168">
            <v>804.66</v>
          </cell>
          <cell r="U168">
            <v>1476.72</v>
          </cell>
          <cell r="V168">
            <v>1778.67</v>
          </cell>
          <cell r="W168">
            <v>2014.7</v>
          </cell>
          <cell r="X168">
            <v>1384.86</v>
          </cell>
          <cell r="Y168">
            <v>1702.98</v>
          </cell>
          <cell r="Z168">
            <v>1802.22</v>
          </cell>
          <cell r="AA168">
            <v>2126.2399999999998</v>
          </cell>
          <cell r="AB168">
            <v>1547.6</v>
          </cell>
          <cell r="AC168">
            <v>2002</v>
          </cell>
          <cell r="AD168">
            <v>2100.5</v>
          </cell>
          <cell r="AE168">
            <v>2093.6000000000004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O168">
            <v>0</v>
          </cell>
          <cell r="AP168">
            <v>0</v>
          </cell>
          <cell r="AQ168">
            <v>0.29880172236327451</v>
          </cell>
          <cell r="AR168">
            <v>0.22727272727272729</v>
          </cell>
          <cell r="AS168">
            <v>0.21510067364989643</v>
          </cell>
          <cell r="AT168">
            <v>0.20045383516886109</v>
          </cell>
          <cell r="AU168">
            <v>0.35717276390851516</v>
          </cell>
          <cell r="AV168">
            <v>0.13245977200707848</v>
          </cell>
          <cell r="AW168">
            <v>0.24309148524630644</v>
          </cell>
          <cell r="AX168">
            <v>0.29279723445409278</v>
          </cell>
          <cell r="AY168">
            <v>0.33165150829252232</v>
          </cell>
          <cell r="AZ168">
            <v>0</v>
          </cell>
          <cell r="BA168">
            <v>0</v>
          </cell>
          <cell r="BB168">
            <v>0</v>
          </cell>
          <cell r="BC168">
            <v>0</v>
          </cell>
          <cell r="BD168">
            <v>0</v>
          </cell>
          <cell r="BE168">
            <v>0</v>
          </cell>
          <cell r="BF168">
            <v>0</v>
          </cell>
          <cell r="BG168">
            <v>0</v>
          </cell>
          <cell r="BH168">
            <v>0</v>
          </cell>
          <cell r="BI168">
            <v>0</v>
          </cell>
          <cell r="BJ168">
            <v>0</v>
          </cell>
          <cell r="BK168">
            <v>0</v>
          </cell>
          <cell r="BL168">
            <v>0</v>
          </cell>
          <cell r="BM168">
            <v>-231.166</v>
          </cell>
          <cell r="BN168">
            <v>-189.05799999999999</v>
          </cell>
          <cell r="BO168">
            <v>-212.452</v>
          </cell>
          <cell r="BP168">
            <v>-175.37100000000001</v>
          </cell>
          <cell r="BQ168">
            <v>-463.01799999999997</v>
          </cell>
          <cell r="BR168">
            <v>-692.09900000000005</v>
          </cell>
          <cell r="BS168">
            <v>-559.68799999999999</v>
          </cell>
          <cell r="BT168">
            <v>-403.17500000000001</v>
          </cell>
          <cell r="BU168">
            <v>-421.88200000000001</v>
          </cell>
          <cell r="BV168">
            <v>-411.60300000000001</v>
          </cell>
          <cell r="BW168">
            <v>-689.66</v>
          </cell>
          <cell r="BX168">
            <v>-603.98699999999997</v>
          </cell>
          <cell r="BY168">
            <v>-1114.78</v>
          </cell>
          <cell r="BZ168">
            <v>-1203.0319999999999</v>
          </cell>
          <cell r="CA168">
            <v>-1587.127</v>
          </cell>
          <cell r="CB168">
            <v>-845.197</v>
          </cell>
          <cell r="CC168">
            <v>-1270.45</v>
          </cell>
          <cell r="CD168">
            <v>-1165.0999999999999</v>
          </cell>
          <cell r="CE168">
            <v>-398.22100000000023</v>
          </cell>
          <cell r="CF168">
            <v>-781.1</v>
          </cell>
          <cell r="CG168">
            <v>-1069.7</v>
          </cell>
          <cell r="CH168">
            <v>-1210.7</v>
          </cell>
          <cell r="CI168">
            <v>-773.69999999999982</v>
          </cell>
          <cell r="CJ168">
            <v>0</v>
          </cell>
          <cell r="CK168">
            <v>0</v>
          </cell>
          <cell r="CL168">
            <v>0</v>
          </cell>
          <cell r="CM168">
            <v>0</v>
          </cell>
          <cell r="CN168">
            <v>0</v>
          </cell>
          <cell r="CO168">
            <v>-15.507999999999999</v>
          </cell>
          <cell r="CP168">
            <v>30.097999999999999</v>
          </cell>
          <cell r="CQ168">
            <v>-32.838999999999999</v>
          </cell>
          <cell r="CR168">
            <v>1.6639999999999999</v>
          </cell>
          <cell r="CS168">
            <v>17.353000000000002</v>
          </cell>
          <cell r="CT168">
            <v>67.635000000000005</v>
          </cell>
          <cell r="CU168">
            <v>7.1040000000000001</v>
          </cell>
          <cell r="CV168">
            <v>-74.769000000000005</v>
          </cell>
          <cell r="CW168">
            <v>-1.448</v>
          </cell>
          <cell r="CX168">
            <v>15.939</v>
          </cell>
          <cell r="CY168">
            <v>-8.8580000000000005</v>
          </cell>
          <cell r="CZ168">
            <v>25.614000000000001</v>
          </cell>
          <cell r="DA168">
            <v>23.202999999999999</v>
          </cell>
          <cell r="DB168">
            <v>18.702000000000002</v>
          </cell>
          <cell r="DC168">
            <v>42.704999999999998</v>
          </cell>
          <cell r="DD168">
            <v>-142.732</v>
          </cell>
          <cell r="DE168">
            <v>0</v>
          </cell>
          <cell r="DF168">
            <v>0</v>
          </cell>
          <cell r="DG168">
            <v>0</v>
          </cell>
          <cell r="DH168">
            <v>0</v>
          </cell>
          <cell r="DI168">
            <v>0</v>
          </cell>
          <cell r="DJ168">
            <v>0</v>
          </cell>
          <cell r="DK168">
            <v>0</v>
          </cell>
          <cell r="DL168">
            <v>0</v>
          </cell>
          <cell r="DM168">
            <v>0</v>
          </cell>
          <cell r="DN168">
            <v>0</v>
          </cell>
          <cell r="DO168">
            <v>0</v>
          </cell>
          <cell r="DP168">
            <v>0</v>
          </cell>
          <cell r="DQ168">
            <v>0</v>
          </cell>
          <cell r="DR168">
            <v>0</v>
          </cell>
          <cell r="DS168">
            <v>0</v>
          </cell>
          <cell r="DT168">
            <v>0</v>
          </cell>
          <cell r="DU168">
            <v>0</v>
          </cell>
          <cell r="DV168">
            <v>0</v>
          </cell>
          <cell r="DW168">
            <v>0</v>
          </cell>
          <cell r="DX168">
            <v>0</v>
          </cell>
          <cell r="DY168">
            <v>0</v>
          </cell>
          <cell r="DZ168">
            <v>0</v>
          </cell>
          <cell r="EA168">
            <v>0</v>
          </cell>
          <cell r="EB168">
            <v>0</v>
          </cell>
          <cell r="EC168">
            <v>0</v>
          </cell>
          <cell r="ED168">
            <v>0</v>
          </cell>
          <cell r="EE168">
            <v>0</v>
          </cell>
          <cell r="EF168">
            <v>0</v>
          </cell>
          <cell r="EG168">
            <v>0</v>
          </cell>
          <cell r="EH168">
            <v>0</v>
          </cell>
          <cell r="EI168">
            <v>0</v>
          </cell>
          <cell r="EJ168">
            <v>0</v>
          </cell>
          <cell r="EK168">
            <v>0</v>
          </cell>
          <cell r="EL168">
            <v>0</v>
          </cell>
          <cell r="EM168">
            <v>0</v>
          </cell>
          <cell r="EN168">
            <v>0</v>
          </cell>
          <cell r="EO168">
            <v>0</v>
          </cell>
          <cell r="EP168">
            <v>0</v>
          </cell>
          <cell r="EQ168">
            <v>0</v>
          </cell>
          <cell r="ER168">
            <v>0</v>
          </cell>
          <cell r="ES168">
            <v>-17.137</v>
          </cell>
          <cell r="ET168">
            <v>-13.933999999999999</v>
          </cell>
          <cell r="EU168">
            <v>-18.23</v>
          </cell>
          <cell r="EV168">
            <v>-19.701000000000001</v>
          </cell>
          <cell r="EW168">
            <v>-20.859000000000002</v>
          </cell>
          <cell r="EX168">
            <v>-30.309000000000001</v>
          </cell>
          <cell r="EY168">
            <v>-36.512</v>
          </cell>
          <cell r="EZ168">
            <v>-23.105</v>
          </cell>
          <cell r="FA168">
            <v>-38.271000000000001</v>
          </cell>
          <cell r="FB168">
            <v>-39.280999999999999</v>
          </cell>
          <cell r="FC168">
            <v>-70.606999999999999</v>
          </cell>
          <cell r="FD168">
            <v>-47.198</v>
          </cell>
          <cell r="FE168">
            <v>-68.662999999999997</v>
          </cell>
          <cell r="FF168">
            <v>-79.664000000000001</v>
          </cell>
          <cell r="FG168">
            <v>-90.665000000000006</v>
          </cell>
          <cell r="FH168">
            <v>-105.79600000000001</v>
          </cell>
          <cell r="FI168">
            <v>-132.43</v>
          </cell>
          <cell r="FJ168">
            <v>-122.6</v>
          </cell>
          <cell r="FK168">
            <v>-136.77400000000003</v>
          </cell>
          <cell r="FL168">
            <v>-141.80000000000001</v>
          </cell>
          <cell r="FM168">
            <v>-175.1</v>
          </cell>
          <cell r="FN168">
            <v>-161.1</v>
          </cell>
          <cell r="FO168">
            <v>-152.29999999999998</v>
          </cell>
          <cell r="FP168">
            <v>0</v>
          </cell>
          <cell r="FQ168">
            <v>0</v>
          </cell>
          <cell r="FR168">
            <v>0</v>
          </cell>
          <cell r="FS168">
            <v>0</v>
          </cell>
          <cell r="FT168">
            <v>0</v>
          </cell>
          <cell r="FU168">
            <v>-25.681000000000001</v>
          </cell>
          <cell r="FV168">
            <v>-21.236000000000001</v>
          </cell>
          <cell r="FW168">
            <v>-33.113</v>
          </cell>
          <cell r="FX168">
            <v>-25.744</v>
          </cell>
          <cell r="FY168">
            <v>-43.398000000000003</v>
          </cell>
          <cell r="FZ168">
            <v>-40.215000000000003</v>
          </cell>
          <cell r="GA168">
            <v>-33.017000000000003</v>
          </cell>
          <cell r="GB168">
            <v>-35.146000000000001</v>
          </cell>
          <cell r="GC168">
            <v>-39.573999999999998</v>
          </cell>
          <cell r="GD168">
            <v>-44.335000000000001</v>
          </cell>
          <cell r="GE168">
            <v>-58.853000000000002</v>
          </cell>
          <cell r="GF168">
            <v>-67.734999999999999</v>
          </cell>
          <cell r="GG168">
            <v>-89.927000000000007</v>
          </cell>
          <cell r="GH168">
            <v>-79.722999999999999</v>
          </cell>
          <cell r="GI168">
            <v>-104.02200000000001</v>
          </cell>
          <cell r="GJ168">
            <v>-97.596999999999994</v>
          </cell>
          <cell r="GK168">
            <v>-125.2</v>
          </cell>
          <cell r="GL168">
            <v>-136.80000000000001</v>
          </cell>
          <cell r="GM168">
            <v>-912.50299999999993</v>
          </cell>
          <cell r="GN168">
            <v>-326.60000000000002</v>
          </cell>
          <cell r="GO168">
            <v>-435.8</v>
          </cell>
          <cell r="GP168">
            <v>-260.2</v>
          </cell>
          <cell r="GQ168">
            <v>-667.09999999999991</v>
          </cell>
          <cell r="GR168">
            <v>0</v>
          </cell>
          <cell r="GS168">
            <v>0</v>
          </cell>
          <cell r="GT168">
            <v>0</v>
          </cell>
          <cell r="GU168">
            <v>0</v>
          </cell>
          <cell r="GV168">
            <v>0</v>
          </cell>
          <cell r="GW168">
            <v>-5.14</v>
          </cell>
          <cell r="GX168">
            <v>-3.82</v>
          </cell>
          <cell r="GY168">
            <v>-3.91</v>
          </cell>
          <cell r="GZ168">
            <v>-5.55</v>
          </cell>
          <cell r="HA168">
            <v>-4.54</v>
          </cell>
          <cell r="HB168">
            <v>-5.95</v>
          </cell>
          <cell r="HC168">
            <v>-4.3600000000000003</v>
          </cell>
          <cell r="HD168">
            <v>-5.38</v>
          </cell>
          <cell r="HE168">
            <v>-6.88</v>
          </cell>
          <cell r="HF168">
            <v>-6.74</v>
          </cell>
          <cell r="HG168">
            <v>-7.5</v>
          </cell>
          <cell r="HH168">
            <v>-7.92</v>
          </cell>
          <cell r="HI168">
            <v>-10.69</v>
          </cell>
          <cell r="HJ168">
            <v>-7.38</v>
          </cell>
          <cell r="HK168">
            <v>-5.61</v>
          </cell>
          <cell r="HL168">
            <v>-9.7799999999999994</v>
          </cell>
          <cell r="HM168">
            <v>-14.12</v>
          </cell>
          <cell r="HN168">
            <v>-15.46</v>
          </cell>
          <cell r="HO168">
            <v>-15.94</v>
          </cell>
          <cell r="HP168">
            <v>-17.3</v>
          </cell>
          <cell r="HQ168">
            <v>-19.3</v>
          </cell>
          <cell r="HR168">
            <v>-22</v>
          </cell>
          <cell r="HS168">
            <v>-23.100000000000009</v>
          </cell>
          <cell r="HT168">
            <v>0</v>
          </cell>
          <cell r="HU168">
            <v>0</v>
          </cell>
          <cell r="HV168">
            <v>0</v>
          </cell>
          <cell r="HW168">
            <v>0</v>
          </cell>
          <cell r="HX168">
            <v>0</v>
          </cell>
          <cell r="HY168">
            <v>0</v>
          </cell>
          <cell r="HZ168">
            <v>0</v>
          </cell>
          <cell r="IA168">
            <v>0</v>
          </cell>
          <cell r="IB168">
            <v>0</v>
          </cell>
          <cell r="IC168">
            <v>0</v>
          </cell>
          <cell r="ID168">
            <v>0</v>
          </cell>
          <cell r="IE168">
            <v>0</v>
          </cell>
          <cell r="IF168">
            <v>0</v>
          </cell>
          <cell r="IG168">
            <v>0</v>
          </cell>
          <cell r="IH168">
            <v>0</v>
          </cell>
          <cell r="II168">
            <v>0</v>
          </cell>
          <cell r="IJ168">
            <v>0</v>
          </cell>
          <cell r="IK168">
            <v>0</v>
          </cell>
          <cell r="IL168">
            <v>0</v>
          </cell>
          <cell r="IM168">
            <v>0</v>
          </cell>
          <cell r="IN168">
            <v>0</v>
          </cell>
          <cell r="IO168">
            <v>0</v>
          </cell>
          <cell r="IP168">
            <v>0</v>
          </cell>
          <cell r="IQ168">
            <v>0</v>
          </cell>
          <cell r="IR168">
            <v>0</v>
          </cell>
          <cell r="IS168">
            <v>0</v>
          </cell>
          <cell r="IT168">
            <v>0</v>
          </cell>
          <cell r="IU168">
            <v>0</v>
          </cell>
        </row>
        <row r="169">
          <cell r="A169" t="str">
            <v>RCP IN</v>
          </cell>
          <cell r="B169" t="str">
            <v>Revathi Equipment</v>
          </cell>
          <cell r="C169" t="str">
            <v>Engineering &amp; Capital Goods</v>
          </cell>
          <cell r="D169">
            <v>0</v>
          </cell>
          <cell r="E169">
            <v>0</v>
          </cell>
          <cell r="F169">
            <v>0</v>
          </cell>
          <cell r="G169">
            <v>0</v>
          </cell>
          <cell r="H169">
            <v>0</v>
          </cell>
          <cell r="I169">
            <v>0</v>
          </cell>
          <cell r="J169">
            <v>105.5</v>
          </cell>
          <cell r="K169">
            <v>145.9</v>
          </cell>
          <cell r="L169">
            <v>149.69999999999999</v>
          </cell>
          <cell r="M169">
            <v>145.4</v>
          </cell>
          <cell r="N169">
            <v>228.7</v>
          </cell>
          <cell r="O169">
            <v>132.19999999999999</v>
          </cell>
          <cell r="P169">
            <v>232.4</v>
          </cell>
          <cell r="Q169">
            <v>163.1</v>
          </cell>
          <cell r="R169">
            <v>264.2</v>
          </cell>
          <cell r="S169">
            <v>253.9</v>
          </cell>
          <cell r="T169">
            <v>209.9</v>
          </cell>
          <cell r="U169">
            <v>207.8</v>
          </cell>
          <cell r="V169">
            <v>261.5</v>
          </cell>
          <cell r="W169">
            <v>197.4</v>
          </cell>
          <cell r="X169">
            <v>168.1</v>
          </cell>
          <cell r="Y169">
            <v>195.4</v>
          </cell>
          <cell r="Z169">
            <v>329.1</v>
          </cell>
          <cell r="AA169">
            <v>490.3</v>
          </cell>
          <cell r="AB169">
            <v>187.5</v>
          </cell>
          <cell r="AC169">
            <v>317.89999999999998</v>
          </cell>
          <cell r="AD169">
            <v>378.90000000000003</v>
          </cell>
          <cell r="AE169">
            <v>203.8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O169">
            <v>0</v>
          </cell>
          <cell r="AP169">
            <v>0</v>
          </cell>
          <cell r="AQ169">
            <v>0</v>
          </cell>
          <cell r="AR169">
            <v>0</v>
          </cell>
          <cell r="AS169">
            <v>0</v>
          </cell>
          <cell r="AT169">
            <v>0</v>
          </cell>
          <cell r="AU169">
            <v>0</v>
          </cell>
          <cell r="AV169">
            <v>0</v>
          </cell>
          <cell r="AW169">
            <v>0</v>
          </cell>
          <cell r="AX169">
            <v>0</v>
          </cell>
          <cell r="AY169">
            <v>0</v>
          </cell>
          <cell r="AZ169">
            <v>0</v>
          </cell>
          <cell r="BA169">
            <v>0</v>
          </cell>
          <cell r="BB169">
            <v>0</v>
          </cell>
          <cell r="BC169">
            <v>0</v>
          </cell>
          <cell r="BD169">
            <v>0</v>
          </cell>
          <cell r="BE169">
            <v>0</v>
          </cell>
          <cell r="BF169">
            <v>0</v>
          </cell>
          <cell r="BG169">
            <v>0</v>
          </cell>
          <cell r="BH169">
            <v>0</v>
          </cell>
          <cell r="BI169">
            <v>0</v>
          </cell>
          <cell r="BJ169">
            <v>0</v>
          </cell>
          <cell r="BK169">
            <v>0</v>
          </cell>
          <cell r="BL169">
            <v>0</v>
          </cell>
          <cell r="BM169">
            <v>0</v>
          </cell>
          <cell r="BN169">
            <v>-72.400000000000006</v>
          </cell>
          <cell r="BO169">
            <v>-99.5</v>
          </cell>
          <cell r="BP169">
            <v>-64.8</v>
          </cell>
          <cell r="BQ169">
            <v>-89.5</v>
          </cell>
          <cell r="BR169">
            <v>-99.1</v>
          </cell>
          <cell r="BS169">
            <v>-241</v>
          </cell>
          <cell r="BT169">
            <v>-89.7</v>
          </cell>
          <cell r="BU169">
            <v>-113.7</v>
          </cell>
          <cell r="BV169">
            <v>-155.30000000000001</v>
          </cell>
          <cell r="BW169">
            <v>35.9</v>
          </cell>
          <cell r="BX169">
            <v>-127.6</v>
          </cell>
          <cell r="BY169">
            <v>-141.30000000000001</v>
          </cell>
          <cell r="BZ169">
            <v>-158.4</v>
          </cell>
          <cell r="CA169">
            <v>-121.9</v>
          </cell>
          <cell r="CB169">
            <v>-111.4</v>
          </cell>
          <cell r="CC169">
            <v>-179.1</v>
          </cell>
          <cell r="CD169">
            <v>-162.69999999999999</v>
          </cell>
          <cell r="CE169">
            <v>-237.1</v>
          </cell>
          <cell r="CF169">
            <v>-152.1</v>
          </cell>
          <cell r="CG169">
            <v>-39.9</v>
          </cell>
          <cell r="CH169">
            <v>-151.80000000000001</v>
          </cell>
          <cell r="CI169">
            <v>-160</v>
          </cell>
          <cell r="CJ169">
            <v>0</v>
          </cell>
          <cell r="CK169">
            <v>0</v>
          </cell>
          <cell r="CL169">
            <v>0</v>
          </cell>
          <cell r="CM169">
            <v>0</v>
          </cell>
          <cell r="CN169">
            <v>0</v>
          </cell>
          <cell r="CO169">
            <v>0</v>
          </cell>
          <cell r="CP169">
            <v>22</v>
          </cell>
          <cell r="CQ169">
            <v>30.3</v>
          </cell>
          <cell r="CR169">
            <v>-7.1</v>
          </cell>
          <cell r="CS169">
            <v>25</v>
          </cell>
          <cell r="CT169">
            <v>-22</v>
          </cell>
          <cell r="CU169">
            <v>176.5</v>
          </cell>
          <cell r="CV169">
            <v>-33.5</v>
          </cell>
          <cell r="CW169">
            <v>58</v>
          </cell>
          <cell r="CX169">
            <v>3.1</v>
          </cell>
          <cell r="CY169">
            <v>-207.8</v>
          </cell>
          <cell r="CZ169">
            <v>23.2</v>
          </cell>
          <cell r="DA169">
            <v>40.4</v>
          </cell>
          <cell r="DB169">
            <v>-0.7</v>
          </cell>
          <cell r="DC169">
            <v>10.6</v>
          </cell>
          <cell r="DD169">
            <v>26</v>
          </cell>
          <cell r="DE169">
            <v>66.5</v>
          </cell>
          <cell r="DF169">
            <v>-70.099999999999994</v>
          </cell>
          <cell r="DG169">
            <v>-44.8</v>
          </cell>
          <cell r="DH169">
            <v>60.5</v>
          </cell>
          <cell r="DI169">
            <v>-110.8</v>
          </cell>
          <cell r="DJ169">
            <v>50.1</v>
          </cell>
          <cell r="DK169">
            <v>110</v>
          </cell>
          <cell r="DL169">
            <v>0</v>
          </cell>
          <cell r="DM169">
            <v>0</v>
          </cell>
          <cell r="DN169">
            <v>0</v>
          </cell>
          <cell r="DO169">
            <v>0</v>
          </cell>
          <cell r="DP169">
            <v>0</v>
          </cell>
          <cell r="DQ169">
            <v>0</v>
          </cell>
          <cell r="DR169">
            <v>0</v>
          </cell>
          <cell r="DS169">
            <v>0</v>
          </cell>
          <cell r="DT169">
            <v>0</v>
          </cell>
          <cell r="DU169">
            <v>0</v>
          </cell>
          <cell r="DV169">
            <v>0</v>
          </cell>
          <cell r="DW169">
            <v>0</v>
          </cell>
          <cell r="DX169">
            <v>0</v>
          </cell>
          <cell r="DY169">
            <v>0</v>
          </cell>
          <cell r="DZ169">
            <v>0</v>
          </cell>
          <cell r="EA169">
            <v>0</v>
          </cell>
          <cell r="EB169">
            <v>0</v>
          </cell>
          <cell r="EC169">
            <v>0</v>
          </cell>
          <cell r="ED169">
            <v>0</v>
          </cell>
          <cell r="EE169">
            <v>0</v>
          </cell>
          <cell r="EF169">
            <v>0</v>
          </cell>
          <cell r="EG169">
            <v>0</v>
          </cell>
          <cell r="EH169">
            <v>0</v>
          </cell>
          <cell r="EI169">
            <v>-49.6</v>
          </cell>
          <cell r="EJ169">
            <v>-25.3</v>
          </cell>
          <cell r="EK169">
            <v>-61</v>
          </cell>
          <cell r="EL169">
            <v>-38.9</v>
          </cell>
          <cell r="EM169">
            <v>-62.9</v>
          </cell>
          <cell r="EN169">
            <v>0</v>
          </cell>
          <cell r="EO169">
            <v>0</v>
          </cell>
          <cell r="EP169">
            <v>0</v>
          </cell>
          <cell r="EQ169">
            <v>0</v>
          </cell>
          <cell r="ER169">
            <v>0</v>
          </cell>
          <cell r="ES169">
            <v>0</v>
          </cell>
          <cell r="ET169">
            <v>-10</v>
          </cell>
          <cell r="EU169">
            <v>-9</v>
          </cell>
          <cell r="EV169">
            <v>-10.9</v>
          </cell>
          <cell r="EW169">
            <v>-10.1</v>
          </cell>
          <cell r="EX169">
            <v>-10.4</v>
          </cell>
          <cell r="EY169">
            <v>-10.6</v>
          </cell>
          <cell r="EZ169">
            <v>-11.2</v>
          </cell>
          <cell r="FA169">
            <v>-10.6</v>
          </cell>
          <cell r="FB169">
            <v>-11.3</v>
          </cell>
          <cell r="FC169">
            <v>-10.3</v>
          </cell>
          <cell r="FD169">
            <v>-14</v>
          </cell>
          <cell r="FE169">
            <v>-14.4</v>
          </cell>
          <cell r="FF169">
            <v>-14.9</v>
          </cell>
          <cell r="FG169">
            <v>-11.9</v>
          </cell>
          <cell r="FH169">
            <v>-18</v>
          </cell>
          <cell r="FI169">
            <v>-17.8</v>
          </cell>
          <cell r="FJ169">
            <v>-21.9</v>
          </cell>
          <cell r="FK169">
            <v>-17.8</v>
          </cell>
          <cell r="FL169">
            <v>-20.5</v>
          </cell>
          <cell r="FM169">
            <v>-25.1</v>
          </cell>
          <cell r="FN169">
            <v>-84.2</v>
          </cell>
          <cell r="FO169">
            <v>-16.600000000000001</v>
          </cell>
          <cell r="FP169">
            <v>0</v>
          </cell>
          <cell r="FQ169">
            <v>0</v>
          </cell>
          <cell r="FR169">
            <v>0</v>
          </cell>
          <cell r="FS169">
            <v>0</v>
          </cell>
          <cell r="FT169">
            <v>0</v>
          </cell>
          <cell r="FU169">
            <v>0</v>
          </cell>
          <cell r="FV169">
            <v>-13.1</v>
          </cell>
          <cell r="FW169">
            <v>-17.600000000000001</v>
          </cell>
          <cell r="FX169">
            <v>-17.600000000000001</v>
          </cell>
          <cell r="FY169">
            <v>-20.8</v>
          </cell>
          <cell r="FZ169">
            <v>-32.299999999999997</v>
          </cell>
          <cell r="GA169">
            <v>-19.8</v>
          </cell>
          <cell r="GB169">
            <v>-26.4</v>
          </cell>
          <cell r="GC169">
            <v>-19.600000000000001</v>
          </cell>
          <cell r="GD169">
            <v>-31.9</v>
          </cell>
          <cell r="GE169">
            <v>-26.4</v>
          </cell>
          <cell r="GF169">
            <v>-32.5</v>
          </cell>
          <cell r="GG169">
            <v>-35.5</v>
          </cell>
          <cell r="GH169">
            <v>-35</v>
          </cell>
          <cell r="GI169">
            <v>-31.9</v>
          </cell>
          <cell r="GJ169">
            <v>-26.8</v>
          </cell>
          <cell r="GK169">
            <v>-30.3</v>
          </cell>
          <cell r="GL169">
            <v>-38.299999999999997</v>
          </cell>
          <cell r="GM169">
            <v>-58</v>
          </cell>
          <cell r="GN169">
            <v>-28</v>
          </cell>
          <cell r="GO169">
            <v>-49</v>
          </cell>
          <cell r="GP169">
            <v>-91.7</v>
          </cell>
          <cell r="GQ169">
            <v>-45.9</v>
          </cell>
          <cell r="GR169">
            <v>0</v>
          </cell>
          <cell r="GS169">
            <v>0</v>
          </cell>
          <cell r="GT169">
            <v>0</v>
          </cell>
          <cell r="GU169">
            <v>0</v>
          </cell>
          <cell r="GV169">
            <v>0</v>
          </cell>
          <cell r="GW169">
            <v>0</v>
          </cell>
          <cell r="GX169">
            <v>-1</v>
          </cell>
          <cell r="GY169">
            <v>-2</v>
          </cell>
          <cell r="GZ169">
            <v>-4</v>
          </cell>
          <cell r="HA169">
            <v>-5</v>
          </cell>
          <cell r="HB169">
            <v>-10.7</v>
          </cell>
          <cell r="HC169">
            <v>-11</v>
          </cell>
          <cell r="HD169">
            <v>-15</v>
          </cell>
          <cell r="HE169">
            <v>-16</v>
          </cell>
          <cell r="HF169">
            <v>-15.9</v>
          </cell>
          <cell r="HG169">
            <v>-16.3</v>
          </cell>
          <cell r="HH169">
            <v>-16.3</v>
          </cell>
          <cell r="HI169">
            <v>-16</v>
          </cell>
          <cell r="HJ169">
            <v>-6.3</v>
          </cell>
          <cell r="HK169">
            <v>-17</v>
          </cell>
          <cell r="HL169">
            <v>-15.6</v>
          </cell>
          <cell r="HM169">
            <v>-13.4</v>
          </cell>
          <cell r="HN169">
            <v>-13.6</v>
          </cell>
          <cell r="HO169">
            <v>-13.5</v>
          </cell>
          <cell r="HP169">
            <v>-2.9</v>
          </cell>
          <cell r="HQ169">
            <v>-3.3</v>
          </cell>
          <cell r="HR169">
            <v>-18.100000000000001</v>
          </cell>
          <cell r="HS169">
            <v>-5</v>
          </cell>
          <cell r="HT169">
            <v>0</v>
          </cell>
          <cell r="HU169">
            <v>0</v>
          </cell>
          <cell r="HV169">
            <v>0</v>
          </cell>
          <cell r="HW169">
            <v>0</v>
          </cell>
          <cell r="HX169">
            <v>0</v>
          </cell>
          <cell r="HY169">
            <v>0</v>
          </cell>
          <cell r="HZ169">
            <v>0</v>
          </cell>
          <cell r="IA169">
            <v>0</v>
          </cell>
          <cell r="IB169">
            <v>0</v>
          </cell>
          <cell r="IC169">
            <v>0</v>
          </cell>
          <cell r="ID169">
            <v>0</v>
          </cell>
          <cell r="IE169">
            <v>0</v>
          </cell>
          <cell r="IF169">
            <v>0</v>
          </cell>
          <cell r="IG169">
            <v>0</v>
          </cell>
          <cell r="IH169">
            <v>0</v>
          </cell>
          <cell r="II169">
            <v>0</v>
          </cell>
          <cell r="IJ169">
            <v>0</v>
          </cell>
          <cell r="IK169">
            <v>0</v>
          </cell>
          <cell r="IL169">
            <v>0</v>
          </cell>
          <cell r="IM169">
            <v>0</v>
          </cell>
          <cell r="IN169">
            <v>0</v>
          </cell>
          <cell r="IO169">
            <v>0</v>
          </cell>
          <cell r="IP169">
            <v>0</v>
          </cell>
          <cell r="IQ169">
            <v>0</v>
          </cell>
          <cell r="IR169">
            <v>0</v>
          </cell>
          <cell r="IS169">
            <v>0</v>
          </cell>
          <cell r="IT169">
            <v>0</v>
          </cell>
          <cell r="IU169">
            <v>0</v>
          </cell>
        </row>
        <row r="170">
          <cell r="A170" t="str">
            <v>SIEM IN</v>
          </cell>
          <cell r="B170" t="str">
            <v>Siemens India</v>
          </cell>
          <cell r="C170" t="str">
            <v>Engineering &amp; Capital Goods</v>
          </cell>
          <cell r="D170">
            <v>0</v>
          </cell>
          <cell r="E170">
            <v>0</v>
          </cell>
          <cell r="F170">
            <v>0</v>
          </cell>
          <cell r="G170">
            <v>0</v>
          </cell>
          <cell r="H170">
            <v>0</v>
          </cell>
          <cell r="I170">
            <v>0</v>
          </cell>
          <cell r="J170">
            <v>0</v>
          </cell>
          <cell r="K170">
            <v>4731.3999999999996</v>
          </cell>
          <cell r="L170">
            <v>4456.8500000000004</v>
          </cell>
          <cell r="M170">
            <v>5636.07</v>
          </cell>
          <cell r="N170">
            <v>5031.47</v>
          </cell>
          <cell r="O170">
            <v>7148.78</v>
          </cell>
          <cell r="P170">
            <v>5974.42</v>
          </cell>
          <cell r="Q170">
            <v>9330.1299999999992</v>
          </cell>
          <cell r="R170">
            <v>8511.23</v>
          </cell>
          <cell r="S170">
            <v>11149.83</v>
          </cell>
          <cell r="T170">
            <v>10522.66</v>
          </cell>
          <cell r="U170">
            <v>14996.550000000001</v>
          </cell>
          <cell r="V170">
            <v>16330.83</v>
          </cell>
          <cell r="W170">
            <v>21351.809999999998</v>
          </cell>
          <cell r="X170">
            <v>17901.8</v>
          </cell>
          <cell r="Y170">
            <v>21884.59</v>
          </cell>
          <cell r="Z170">
            <v>19194.759999999998</v>
          </cell>
          <cell r="AA170">
            <v>21546.21</v>
          </cell>
          <cell r="AB170">
            <v>18204.489999999998</v>
          </cell>
          <cell r="AC170">
            <v>24636.170000000002</v>
          </cell>
          <cell r="AD170">
            <v>16398.64</v>
          </cell>
          <cell r="AE170">
            <v>23829.606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O170">
            <v>0</v>
          </cell>
          <cell r="AP170">
            <v>0</v>
          </cell>
          <cell r="AQ170">
            <v>0</v>
          </cell>
          <cell r="AR170">
            <v>0</v>
          </cell>
          <cell r="AS170">
            <v>0</v>
          </cell>
          <cell r="AT170">
            <v>0</v>
          </cell>
          <cell r="AU170">
            <v>0</v>
          </cell>
          <cell r="AV170">
            <v>0</v>
          </cell>
          <cell r="AW170">
            <v>0</v>
          </cell>
          <cell r="AX170">
            <v>0</v>
          </cell>
          <cell r="AY170">
            <v>0</v>
          </cell>
          <cell r="AZ170">
            <v>0</v>
          </cell>
          <cell r="BA170">
            <v>0</v>
          </cell>
          <cell r="BB170">
            <v>0</v>
          </cell>
          <cell r="BC170">
            <v>0</v>
          </cell>
          <cell r="BD170">
            <v>0</v>
          </cell>
          <cell r="BE170">
            <v>0</v>
          </cell>
          <cell r="BF170">
            <v>0</v>
          </cell>
          <cell r="BG170">
            <v>0</v>
          </cell>
          <cell r="BH170">
            <v>0</v>
          </cell>
          <cell r="BI170">
            <v>0</v>
          </cell>
          <cell r="BJ170">
            <v>0</v>
          </cell>
          <cell r="BK170">
            <v>0</v>
          </cell>
          <cell r="BL170">
            <v>0</v>
          </cell>
          <cell r="BM170">
            <v>0</v>
          </cell>
          <cell r="BN170">
            <v>0</v>
          </cell>
          <cell r="BO170">
            <v>-3161.88</v>
          </cell>
          <cell r="BP170">
            <v>-3322.2</v>
          </cell>
          <cell r="BQ170">
            <v>-3831.59</v>
          </cell>
          <cell r="BR170">
            <v>-3891.78</v>
          </cell>
          <cell r="BS170">
            <v>-5178.83</v>
          </cell>
          <cell r="BT170">
            <v>-4370.09</v>
          </cell>
          <cell r="BU170">
            <v>-7222.89</v>
          </cell>
          <cell r="BV170">
            <v>-7039.64</v>
          </cell>
          <cell r="BW170">
            <v>-8557.9500000000007</v>
          </cell>
          <cell r="BX170">
            <v>-8049.87</v>
          </cell>
          <cell r="BY170">
            <v>-10855.71</v>
          </cell>
          <cell r="BZ170">
            <v>-14695.98</v>
          </cell>
          <cell r="CA170">
            <v>-16352.01</v>
          </cell>
          <cell r="CB170">
            <v>-15955.61</v>
          </cell>
          <cell r="CC170">
            <v>-16177.7</v>
          </cell>
          <cell r="CD170">
            <v>-13858.61</v>
          </cell>
          <cell r="CE170">
            <v>-18276.13</v>
          </cell>
          <cell r="CF170">
            <v>-14818.84</v>
          </cell>
          <cell r="CG170">
            <v>-18236.86</v>
          </cell>
          <cell r="CH170">
            <v>-13797.11</v>
          </cell>
          <cell r="CI170">
            <v>-17229.581000000002</v>
          </cell>
          <cell r="CJ170">
            <v>0</v>
          </cell>
          <cell r="CK170">
            <v>0</v>
          </cell>
          <cell r="CL170">
            <v>0</v>
          </cell>
          <cell r="CM170">
            <v>0</v>
          </cell>
          <cell r="CN170">
            <v>0</v>
          </cell>
          <cell r="CO170">
            <v>0</v>
          </cell>
          <cell r="CP170">
            <v>0</v>
          </cell>
          <cell r="CQ170">
            <v>-24.269999999999996</v>
          </cell>
          <cell r="CR170">
            <v>144.63999999999999</v>
          </cell>
          <cell r="CS170">
            <v>129.26</v>
          </cell>
          <cell r="CT170">
            <v>160.1</v>
          </cell>
          <cell r="CU170">
            <v>334.43</v>
          </cell>
          <cell r="CV170">
            <v>240.32</v>
          </cell>
          <cell r="CW170">
            <v>535.96</v>
          </cell>
          <cell r="CX170">
            <v>871.13</v>
          </cell>
          <cell r="CY170">
            <v>210.01000000000002</v>
          </cell>
          <cell r="CZ170">
            <v>285.95999999999998</v>
          </cell>
          <cell r="DA170">
            <v>-338.36</v>
          </cell>
          <cell r="DB170">
            <v>1431.23</v>
          </cell>
          <cell r="DC170">
            <v>-799.66</v>
          </cell>
          <cell r="DD170">
            <v>1756.4</v>
          </cell>
          <cell r="DE170">
            <v>180.56000000000006</v>
          </cell>
          <cell r="DF170">
            <v>-1650.9399999999998</v>
          </cell>
          <cell r="DG170">
            <v>40.650000000000006</v>
          </cell>
          <cell r="DH170">
            <v>1338.66</v>
          </cell>
          <cell r="DI170">
            <v>260.76</v>
          </cell>
          <cell r="DJ170">
            <v>1385.13</v>
          </cell>
          <cell r="DK170">
            <v>-799.22800000000007</v>
          </cell>
          <cell r="DL170">
            <v>0</v>
          </cell>
          <cell r="DM170">
            <v>0</v>
          </cell>
          <cell r="DN170">
            <v>0</v>
          </cell>
          <cell r="DO170">
            <v>0</v>
          </cell>
          <cell r="DP170">
            <v>0</v>
          </cell>
          <cell r="DQ170">
            <v>0</v>
          </cell>
          <cell r="DR170">
            <v>0</v>
          </cell>
          <cell r="DS170">
            <v>0</v>
          </cell>
          <cell r="DT170">
            <v>0</v>
          </cell>
          <cell r="DU170">
            <v>0</v>
          </cell>
          <cell r="DV170">
            <v>0</v>
          </cell>
          <cell r="DW170">
            <v>0</v>
          </cell>
          <cell r="DX170">
            <v>0</v>
          </cell>
          <cell r="DY170">
            <v>0</v>
          </cell>
          <cell r="DZ170">
            <v>0</v>
          </cell>
          <cell r="EA170">
            <v>0</v>
          </cell>
          <cell r="EB170">
            <v>0</v>
          </cell>
          <cell r="EC170">
            <v>0</v>
          </cell>
          <cell r="ED170">
            <v>0</v>
          </cell>
          <cell r="EE170">
            <v>0</v>
          </cell>
          <cell r="EF170">
            <v>0</v>
          </cell>
          <cell r="EG170">
            <v>0</v>
          </cell>
          <cell r="EH170">
            <v>0</v>
          </cell>
          <cell r="EI170">
            <v>0</v>
          </cell>
          <cell r="EJ170">
            <v>0</v>
          </cell>
          <cell r="EK170">
            <v>0</v>
          </cell>
          <cell r="EL170">
            <v>0</v>
          </cell>
          <cell r="EM170">
            <v>0</v>
          </cell>
          <cell r="EN170">
            <v>0</v>
          </cell>
          <cell r="EO170">
            <v>0</v>
          </cell>
          <cell r="EP170">
            <v>0</v>
          </cell>
          <cell r="EQ170">
            <v>0</v>
          </cell>
          <cell r="ER170">
            <v>0</v>
          </cell>
          <cell r="ES170">
            <v>0</v>
          </cell>
          <cell r="ET170">
            <v>0</v>
          </cell>
          <cell r="EU170">
            <v>-354.59</v>
          </cell>
          <cell r="EV170">
            <v>-398.63</v>
          </cell>
          <cell r="EW170">
            <v>-531.01</v>
          </cell>
          <cell r="EX170">
            <v>-461.13</v>
          </cell>
          <cell r="EY170">
            <v>-504.87</v>
          </cell>
          <cell r="EZ170">
            <v>-554.71</v>
          </cell>
          <cell r="FA170">
            <v>-522.03</v>
          </cell>
          <cell r="FB170">
            <v>-537.6</v>
          </cell>
          <cell r="FC170">
            <v>-700.16</v>
          </cell>
          <cell r="FD170">
            <v>-687.4</v>
          </cell>
          <cell r="FE170">
            <v>-936.55</v>
          </cell>
          <cell r="FF170">
            <v>-850.33</v>
          </cell>
          <cell r="FG170">
            <v>-986.81</v>
          </cell>
          <cell r="FH170">
            <v>-987.1</v>
          </cell>
          <cell r="FI170">
            <v>-1220.74</v>
          </cell>
          <cell r="FJ170">
            <v>-967.53</v>
          </cell>
          <cell r="FK170">
            <v>-1014.92</v>
          </cell>
          <cell r="FL170">
            <v>-1195.69</v>
          </cell>
          <cell r="FM170">
            <v>-1300.33</v>
          </cell>
          <cell r="FN170">
            <v>-1130.78</v>
          </cell>
          <cell r="FO170">
            <v>-1353.569</v>
          </cell>
          <cell r="FP170">
            <v>0</v>
          </cell>
          <cell r="FQ170">
            <v>0</v>
          </cell>
          <cell r="FR170">
            <v>0</v>
          </cell>
          <cell r="FS170">
            <v>0</v>
          </cell>
          <cell r="FT170">
            <v>0</v>
          </cell>
          <cell r="FU170">
            <v>0</v>
          </cell>
          <cell r="FV170">
            <v>0</v>
          </cell>
          <cell r="FW170">
            <v>-674.43</v>
          </cell>
          <cell r="FX170">
            <v>-551.11</v>
          </cell>
          <cell r="FY170">
            <v>-894.87</v>
          </cell>
          <cell r="FZ170">
            <v>-665.3</v>
          </cell>
          <cell r="GA170">
            <v>-940.75</v>
          </cell>
          <cell r="GB170">
            <v>-891.48</v>
          </cell>
          <cell r="GC170">
            <v>-1282.8699999999999</v>
          </cell>
          <cell r="GD170">
            <v>-1104.05</v>
          </cell>
          <cell r="GE170">
            <v>-1072.6300000000001</v>
          </cell>
          <cell r="GF170">
            <v>-1221.58</v>
          </cell>
          <cell r="GG170">
            <v>-1621.51</v>
          </cell>
          <cell r="GH170">
            <v>-984.45</v>
          </cell>
          <cell r="GI170">
            <v>-1536.07</v>
          </cell>
          <cell r="GJ170">
            <v>-1805.66</v>
          </cell>
          <cell r="GK170">
            <v>-1261.4000000000001</v>
          </cell>
          <cell r="GL170">
            <v>-1169.77</v>
          </cell>
          <cell r="GM170">
            <v>-2143.77</v>
          </cell>
          <cell r="GN170">
            <v>-874.47</v>
          </cell>
          <cell r="GO170">
            <v>-1923.02</v>
          </cell>
          <cell r="GP170">
            <v>-1153.8900000000001</v>
          </cell>
          <cell r="GQ170">
            <v>-958.529</v>
          </cell>
          <cell r="GR170">
            <v>0</v>
          </cell>
          <cell r="GS170">
            <v>0</v>
          </cell>
          <cell r="GT170">
            <v>0</v>
          </cell>
          <cell r="GU170">
            <v>0</v>
          </cell>
          <cell r="GV170">
            <v>0</v>
          </cell>
          <cell r="GW170">
            <v>0</v>
          </cell>
          <cell r="GX170">
            <v>0</v>
          </cell>
          <cell r="GY170">
            <v>-59.06</v>
          </cell>
          <cell r="GZ170">
            <v>-54.57</v>
          </cell>
          <cell r="HA170">
            <v>-60.91</v>
          </cell>
          <cell r="HB170">
            <v>-57.5</v>
          </cell>
          <cell r="HC170">
            <v>-61.83</v>
          </cell>
          <cell r="HD170">
            <v>-78.02</v>
          </cell>
          <cell r="HE170">
            <v>-93.49</v>
          </cell>
          <cell r="HF170">
            <v>-149.53</v>
          </cell>
          <cell r="HG170">
            <v>-80.680000000000007</v>
          </cell>
          <cell r="HH170">
            <v>-89.79</v>
          </cell>
          <cell r="HI170">
            <v>-122.12</v>
          </cell>
          <cell r="HJ170">
            <v>-102.75</v>
          </cell>
          <cell r="HK170">
            <v>-108.76</v>
          </cell>
          <cell r="HL170">
            <v>-120.56</v>
          </cell>
          <cell r="HM170">
            <v>-160.21</v>
          </cell>
          <cell r="HN170">
            <v>-150.5</v>
          </cell>
          <cell r="HO170">
            <v>-149.07</v>
          </cell>
          <cell r="HP170">
            <v>-161.29</v>
          </cell>
          <cell r="HQ170">
            <v>-176.48</v>
          </cell>
          <cell r="HR170">
            <v>-180.98</v>
          </cell>
          <cell r="HS170">
            <v>-184.2</v>
          </cell>
          <cell r="HT170">
            <v>0</v>
          </cell>
          <cell r="HU170">
            <v>0</v>
          </cell>
          <cell r="HV170">
            <v>0</v>
          </cell>
          <cell r="HW170">
            <v>0</v>
          </cell>
          <cell r="HX170">
            <v>0</v>
          </cell>
          <cell r="HY170">
            <v>0</v>
          </cell>
          <cell r="HZ170">
            <v>0</v>
          </cell>
          <cell r="IA170">
            <v>0</v>
          </cell>
          <cell r="IB170">
            <v>0</v>
          </cell>
          <cell r="IC170">
            <v>0</v>
          </cell>
          <cell r="ID170">
            <v>0</v>
          </cell>
          <cell r="IE170">
            <v>0</v>
          </cell>
          <cell r="IF170">
            <v>0</v>
          </cell>
          <cell r="IG170">
            <v>0</v>
          </cell>
          <cell r="IH170">
            <v>0</v>
          </cell>
          <cell r="II170">
            <v>0</v>
          </cell>
          <cell r="IJ170">
            <v>0</v>
          </cell>
          <cell r="IK170">
            <v>0</v>
          </cell>
          <cell r="IL170">
            <v>0</v>
          </cell>
          <cell r="IM170">
            <v>0</v>
          </cell>
          <cell r="IN170">
            <v>0</v>
          </cell>
          <cell r="IO170">
            <v>0</v>
          </cell>
          <cell r="IP170">
            <v>0</v>
          </cell>
          <cell r="IQ170">
            <v>0</v>
          </cell>
          <cell r="IR170">
            <v>0</v>
          </cell>
          <cell r="IS170">
            <v>0</v>
          </cell>
          <cell r="IT170">
            <v>0</v>
          </cell>
          <cell r="IU170">
            <v>0</v>
          </cell>
        </row>
        <row r="171">
          <cell r="A171" t="str">
            <v>SG IN</v>
          </cell>
          <cell r="B171" t="str">
            <v>Shanthi Gears</v>
          </cell>
          <cell r="C171" t="str">
            <v>Engineering &amp; Capital Goods</v>
          </cell>
          <cell r="D171">
            <v>0</v>
          </cell>
          <cell r="E171">
            <v>0</v>
          </cell>
          <cell r="F171">
            <v>0</v>
          </cell>
          <cell r="G171">
            <v>0</v>
          </cell>
          <cell r="H171">
            <v>0</v>
          </cell>
          <cell r="I171">
            <v>0</v>
          </cell>
          <cell r="J171">
            <v>0</v>
          </cell>
          <cell r="K171">
            <v>0</v>
          </cell>
          <cell r="L171">
            <v>156.81</v>
          </cell>
          <cell r="M171">
            <v>194.53</v>
          </cell>
          <cell r="N171">
            <v>229.1</v>
          </cell>
          <cell r="O171">
            <v>278.09999999999997</v>
          </cell>
          <cell r="P171">
            <v>255.5</v>
          </cell>
          <cell r="Q171">
            <v>274.40000000000003</v>
          </cell>
          <cell r="R171">
            <v>351.59999999999997</v>
          </cell>
          <cell r="S171">
            <v>331</v>
          </cell>
          <cell r="T171">
            <v>459.62</v>
          </cell>
          <cell r="U171">
            <v>530.45000000000005</v>
          </cell>
          <cell r="V171">
            <v>585.91999999999996</v>
          </cell>
          <cell r="W171">
            <v>703.67</v>
          </cell>
          <cell r="X171">
            <v>598.88</v>
          </cell>
          <cell r="Y171">
            <v>665.9</v>
          </cell>
          <cell r="Z171">
            <v>638.57000000000005</v>
          </cell>
          <cell r="AA171">
            <v>678.34</v>
          </cell>
          <cell r="AB171">
            <v>602.79999999999995</v>
          </cell>
          <cell r="AC171">
            <v>655.96299999999997</v>
          </cell>
          <cell r="AD171">
            <v>575.66</v>
          </cell>
          <cell r="AE171">
            <v>695.07399999999996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O171">
            <v>0</v>
          </cell>
          <cell r="AP171">
            <v>0</v>
          </cell>
          <cell r="AQ171">
            <v>0</v>
          </cell>
          <cell r="AR171">
            <v>0</v>
          </cell>
          <cell r="AS171">
            <v>0</v>
          </cell>
          <cell r="AT171">
            <v>0</v>
          </cell>
          <cell r="AU171">
            <v>0</v>
          </cell>
          <cell r="AV171">
            <v>-55.25</v>
          </cell>
          <cell r="AW171">
            <v>-59.91</v>
          </cell>
          <cell r="AX171">
            <v>-67.510000000000005</v>
          </cell>
          <cell r="AY171">
            <v>-83.48</v>
          </cell>
          <cell r="AZ171">
            <v>-67.92</v>
          </cell>
          <cell r="BA171">
            <v>-72</v>
          </cell>
          <cell r="BB171">
            <v>0</v>
          </cell>
          <cell r="BC171">
            <v>0</v>
          </cell>
          <cell r="BD171">
            <v>0</v>
          </cell>
          <cell r="BE171">
            <v>0</v>
          </cell>
          <cell r="BF171">
            <v>0</v>
          </cell>
          <cell r="BG171">
            <v>0</v>
          </cell>
          <cell r="BH171">
            <v>0</v>
          </cell>
          <cell r="BI171">
            <v>0</v>
          </cell>
          <cell r="BJ171">
            <v>0</v>
          </cell>
          <cell r="BK171">
            <v>0</v>
          </cell>
          <cell r="BL171">
            <v>0</v>
          </cell>
          <cell r="BM171">
            <v>0</v>
          </cell>
          <cell r="BN171">
            <v>0</v>
          </cell>
          <cell r="BO171">
            <v>0</v>
          </cell>
          <cell r="BP171">
            <v>-59.527999999999999</v>
          </cell>
          <cell r="BQ171">
            <v>-75.956999999999994</v>
          </cell>
          <cell r="BR171">
            <v>-83.699999999999989</v>
          </cell>
          <cell r="BS171">
            <v>-117.89999999999999</v>
          </cell>
          <cell r="BT171">
            <v>-113.3</v>
          </cell>
          <cell r="BU171">
            <v>-129.19999999999999</v>
          </cell>
          <cell r="BV171">
            <v>-135.9</v>
          </cell>
          <cell r="BW171">
            <v>-168.2</v>
          </cell>
          <cell r="BX171">
            <v>-171.833</v>
          </cell>
          <cell r="BY171">
            <v>-214.23599999999999</v>
          </cell>
          <cell r="BZ171">
            <v>-220.7</v>
          </cell>
          <cell r="CA171">
            <v>-228.02099999999999</v>
          </cell>
          <cell r="CB171">
            <v>-219.11199999999999</v>
          </cell>
          <cell r="CC171">
            <v>-236.12</v>
          </cell>
          <cell r="CD171">
            <v>-214.82400000000001</v>
          </cell>
          <cell r="CE171">
            <v>-330.44</v>
          </cell>
          <cell r="CF171">
            <v>-239.79</v>
          </cell>
          <cell r="CG171">
            <v>-250.36500000000001</v>
          </cell>
          <cell r="CH171">
            <v>-223.17</v>
          </cell>
          <cell r="CI171">
            <v>-257.25299999999999</v>
          </cell>
          <cell r="CJ171">
            <v>0</v>
          </cell>
          <cell r="CK171">
            <v>0</v>
          </cell>
          <cell r="CL171">
            <v>0</v>
          </cell>
          <cell r="CM171">
            <v>0</v>
          </cell>
          <cell r="CN171">
            <v>0</v>
          </cell>
          <cell r="CO171">
            <v>0</v>
          </cell>
          <cell r="CP171">
            <v>0</v>
          </cell>
          <cell r="CQ171">
            <v>0</v>
          </cell>
          <cell r="CR171">
            <v>4.7569999999999997</v>
          </cell>
          <cell r="CS171">
            <v>10.29</v>
          </cell>
          <cell r="CT171">
            <v>7.6</v>
          </cell>
          <cell r="CU171">
            <v>8.5</v>
          </cell>
          <cell r="CV171">
            <v>22.1</v>
          </cell>
          <cell r="CW171">
            <v>32.299999999999997</v>
          </cell>
          <cell r="CX171">
            <v>9.6</v>
          </cell>
          <cell r="CY171">
            <v>25.6</v>
          </cell>
          <cell r="CZ171">
            <v>32.716999999999999</v>
          </cell>
          <cell r="DA171">
            <v>36.253</v>
          </cell>
          <cell r="DB171">
            <v>-4.851</v>
          </cell>
          <cell r="DC171">
            <v>-49.892000000000003</v>
          </cell>
          <cell r="DD171">
            <v>3.6030000000000002</v>
          </cell>
          <cell r="DE171">
            <v>11.32</v>
          </cell>
          <cell r="DF171">
            <v>-19.193000000000001</v>
          </cell>
          <cell r="DG171">
            <v>54.25</v>
          </cell>
          <cell r="DH171">
            <v>30.34</v>
          </cell>
          <cell r="DI171">
            <v>15.194000000000001</v>
          </cell>
          <cell r="DJ171">
            <v>40.619999999999997</v>
          </cell>
          <cell r="DK171">
            <v>0</v>
          </cell>
          <cell r="DL171">
            <v>0</v>
          </cell>
          <cell r="DM171">
            <v>0</v>
          </cell>
          <cell r="DN171">
            <v>0</v>
          </cell>
          <cell r="DO171">
            <v>0</v>
          </cell>
          <cell r="DP171">
            <v>0</v>
          </cell>
          <cell r="DQ171">
            <v>0</v>
          </cell>
          <cell r="DR171">
            <v>0</v>
          </cell>
          <cell r="DS171">
            <v>0</v>
          </cell>
          <cell r="DT171">
            <v>0</v>
          </cell>
          <cell r="DU171">
            <v>0</v>
          </cell>
          <cell r="DV171">
            <v>0</v>
          </cell>
          <cell r="DW171">
            <v>0</v>
          </cell>
          <cell r="DX171">
            <v>0</v>
          </cell>
          <cell r="DY171">
            <v>0</v>
          </cell>
          <cell r="DZ171">
            <v>0</v>
          </cell>
          <cell r="EA171">
            <v>0</v>
          </cell>
          <cell r="EB171">
            <v>0</v>
          </cell>
          <cell r="EC171">
            <v>0</v>
          </cell>
          <cell r="ED171">
            <v>0</v>
          </cell>
          <cell r="EE171">
            <v>0</v>
          </cell>
          <cell r="EF171">
            <v>0</v>
          </cell>
          <cell r="EG171">
            <v>0</v>
          </cell>
          <cell r="EH171">
            <v>0</v>
          </cell>
          <cell r="EI171">
            <v>0</v>
          </cell>
          <cell r="EJ171">
            <v>0</v>
          </cell>
          <cell r="EK171">
            <v>0</v>
          </cell>
          <cell r="EL171">
            <v>0</v>
          </cell>
          <cell r="EM171">
            <v>0</v>
          </cell>
          <cell r="EN171">
            <v>0</v>
          </cell>
          <cell r="EO171">
            <v>0</v>
          </cell>
          <cell r="EP171">
            <v>0</v>
          </cell>
          <cell r="EQ171">
            <v>0</v>
          </cell>
          <cell r="ER171">
            <v>0</v>
          </cell>
          <cell r="ES171">
            <v>0</v>
          </cell>
          <cell r="ET171">
            <v>0</v>
          </cell>
          <cell r="EU171">
            <v>0</v>
          </cell>
          <cell r="EV171">
            <v>-16.974</v>
          </cell>
          <cell r="EW171">
            <v>-19.117999999999999</v>
          </cell>
          <cell r="EX171">
            <v>-22.400000000000002</v>
          </cell>
          <cell r="EY171">
            <v>-23.2</v>
          </cell>
          <cell r="EZ171">
            <v>-28</v>
          </cell>
          <cell r="FA171">
            <v>-30.299999999999997</v>
          </cell>
          <cell r="FB171">
            <v>-29.5</v>
          </cell>
          <cell r="FC171">
            <v>-33.9</v>
          </cell>
          <cell r="FD171">
            <v>-34.411000000000001</v>
          </cell>
          <cell r="FE171">
            <v>-35.954000000000001</v>
          </cell>
          <cell r="FF171">
            <v>-37.200000000000003</v>
          </cell>
          <cell r="FG171">
            <v>-46.698</v>
          </cell>
          <cell r="FH171">
            <v>-41.152999999999999</v>
          </cell>
          <cell r="FI171">
            <v>-43.98</v>
          </cell>
          <cell r="FJ171">
            <v>-48.073999999999998</v>
          </cell>
          <cell r="FK171">
            <v>-55.5</v>
          </cell>
          <cell r="FL171">
            <v>-55.1</v>
          </cell>
          <cell r="FM171">
            <v>-53.959000000000003</v>
          </cell>
          <cell r="FN171">
            <v>-54.98</v>
          </cell>
          <cell r="FO171">
            <v>-47.533999999999999</v>
          </cell>
          <cell r="FP171">
            <v>0</v>
          </cell>
          <cell r="FQ171">
            <v>0</v>
          </cell>
          <cell r="FR171">
            <v>0</v>
          </cell>
          <cell r="FS171">
            <v>0</v>
          </cell>
          <cell r="FT171">
            <v>0</v>
          </cell>
          <cell r="FU171">
            <v>0</v>
          </cell>
          <cell r="FV171">
            <v>0</v>
          </cell>
          <cell r="FW171">
            <v>0</v>
          </cell>
          <cell r="FX171">
            <v>-43.51</v>
          </cell>
          <cell r="FY171">
            <v>-48.91</v>
          </cell>
          <cell r="FZ171">
            <v>-51.8</v>
          </cell>
          <cell r="GA171">
            <v>-60.099999999999994</v>
          </cell>
          <cell r="GB171">
            <v>-56.3</v>
          </cell>
          <cell r="GC171">
            <v>-46.6</v>
          </cell>
          <cell r="GD171">
            <v>-65.900000000000006</v>
          </cell>
          <cell r="GE171">
            <v>-55.7</v>
          </cell>
          <cell r="GF171">
            <v>-85.546999999999997</v>
          </cell>
          <cell r="GG171">
            <v>-80.295000000000002</v>
          </cell>
          <cell r="GH171">
            <v>-53.8</v>
          </cell>
          <cell r="GI171">
            <v>-92.537999999999997</v>
          </cell>
          <cell r="GJ171">
            <v>-89.427000000000007</v>
          </cell>
          <cell r="GK171">
            <v>-89.66</v>
          </cell>
          <cell r="GL171">
            <v>-114.94199999999999</v>
          </cell>
          <cell r="GM171">
            <v>-94.99</v>
          </cell>
          <cell r="GN171">
            <v>-100.16</v>
          </cell>
          <cell r="GO171">
            <v>-108.179</v>
          </cell>
          <cell r="GP171">
            <v>-112.497</v>
          </cell>
          <cell r="GQ171">
            <v>-68.126000000000005</v>
          </cell>
          <cell r="GR171">
            <v>0</v>
          </cell>
          <cell r="GS171">
            <v>0</v>
          </cell>
          <cell r="GT171">
            <v>0</v>
          </cell>
          <cell r="GU171">
            <v>0</v>
          </cell>
          <cell r="GV171">
            <v>0</v>
          </cell>
          <cell r="GW171">
            <v>0</v>
          </cell>
          <cell r="GX171">
            <v>0</v>
          </cell>
          <cell r="GY171">
            <v>0</v>
          </cell>
          <cell r="GZ171">
            <v>-17.010000000000002</v>
          </cell>
          <cell r="HA171">
            <v>-19.14</v>
          </cell>
          <cell r="HB171">
            <v>-21.6</v>
          </cell>
          <cell r="HC171">
            <v>-25.4</v>
          </cell>
          <cell r="HD171">
            <v>-23.5</v>
          </cell>
          <cell r="HE171">
            <v>-23.799999999999997</v>
          </cell>
          <cell r="HF171">
            <v>-23.799999999999997</v>
          </cell>
          <cell r="HG171">
            <v>-24.700000000000003</v>
          </cell>
          <cell r="HH171">
            <v>-37.799999999999997</v>
          </cell>
          <cell r="HI171">
            <v>-42.2</v>
          </cell>
          <cell r="HJ171">
            <v>-49.938000000000002</v>
          </cell>
          <cell r="HK171">
            <v>-52.32</v>
          </cell>
          <cell r="HL171">
            <v>-52.94</v>
          </cell>
          <cell r="HM171">
            <v>-53.96</v>
          </cell>
          <cell r="HN171">
            <v>-58.073999999999998</v>
          </cell>
          <cell r="HO171">
            <v>-59.63</v>
          </cell>
          <cell r="HP171">
            <v>-59.91</v>
          </cell>
          <cell r="HQ171">
            <v>-63.860999999999997</v>
          </cell>
          <cell r="HR171">
            <v>-65.819999999999993</v>
          </cell>
          <cell r="HS171">
            <v>-88.561999999999998</v>
          </cell>
          <cell r="HT171">
            <v>0</v>
          </cell>
          <cell r="HU171">
            <v>0</v>
          </cell>
          <cell r="HV171">
            <v>0</v>
          </cell>
          <cell r="HW171">
            <v>0</v>
          </cell>
          <cell r="HX171">
            <v>0</v>
          </cell>
          <cell r="HY171">
            <v>0</v>
          </cell>
          <cell r="HZ171">
            <v>0</v>
          </cell>
          <cell r="IA171">
            <v>0</v>
          </cell>
          <cell r="IB171">
            <v>0</v>
          </cell>
          <cell r="IC171">
            <v>0</v>
          </cell>
          <cell r="ID171">
            <v>0</v>
          </cell>
          <cell r="IE171">
            <v>0</v>
          </cell>
          <cell r="IF171">
            <v>0</v>
          </cell>
          <cell r="IG171">
            <v>0</v>
          </cell>
          <cell r="IH171">
            <v>0</v>
          </cell>
          <cell r="II171">
            <v>0</v>
          </cell>
          <cell r="IJ171">
            <v>0</v>
          </cell>
          <cell r="IK171">
            <v>0</v>
          </cell>
          <cell r="IL171">
            <v>0</v>
          </cell>
          <cell r="IM171">
            <v>0</v>
          </cell>
          <cell r="IN171">
            <v>0</v>
          </cell>
          <cell r="IO171">
            <v>0</v>
          </cell>
          <cell r="IP171">
            <v>0</v>
          </cell>
          <cell r="IQ171">
            <v>0</v>
          </cell>
          <cell r="IR171">
            <v>0</v>
          </cell>
          <cell r="IS171">
            <v>0</v>
          </cell>
          <cell r="IT171">
            <v>0</v>
          </cell>
          <cell r="IU171">
            <v>0</v>
          </cell>
        </row>
        <row r="172">
          <cell r="A172" t="str">
            <v>TIL IN</v>
          </cell>
          <cell r="B172" t="str">
            <v>TIL</v>
          </cell>
          <cell r="C172" t="str">
            <v>Engineering &amp; Capital Goods</v>
          </cell>
          <cell r="D172">
            <v>0</v>
          </cell>
          <cell r="E172">
            <v>0</v>
          </cell>
          <cell r="F172">
            <v>0</v>
          </cell>
          <cell r="G172">
            <v>0</v>
          </cell>
          <cell r="H172">
            <v>805</v>
          </cell>
          <cell r="I172">
            <v>574.20000000000005</v>
          </cell>
          <cell r="J172">
            <v>669.5</v>
          </cell>
          <cell r="K172">
            <v>629.79999999999995</v>
          </cell>
          <cell r="L172">
            <v>859.5</v>
          </cell>
          <cell r="M172">
            <v>695.9</v>
          </cell>
          <cell r="N172">
            <v>670.4</v>
          </cell>
          <cell r="O172">
            <v>825.4</v>
          </cell>
          <cell r="P172">
            <v>848.5</v>
          </cell>
          <cell r="Q172">
            <v>1036.3</v>
          </cell>
          <cell r="R172">
            <v>1152.5</v>
          </cell>
          <cell r="S172">
            <v>1547.3</v>
          </cell>
          <cell r="T172">
            <v>1083.4000000000001</v>
          </cell>
          <cell r="U172">
            <v>1421.1</v>
          </cell>
          <cell r="V172">
            <v>1490.6</v>
          </cell>
          <cell r="W172">
            <v>1691.5</v>
          </cell>
          <cell r="X172">
            <v>1307.4000000000001</v>
          </cell>
          <cell r="Y172">
            <v>1764.4</v>
          </cell>
          <cell r="Z172">
            <v>1994.2</v>
          </cell>
          <cell r="AA172">
            <v>2182.6999999999998</v>
          </cell>
          <cell r="AB172">
            <v>1855.9</v>
          </cell>
          <cell r="AC172">
            <v>2641.2</v>
          </cell>
          <cell r="AD172">
            <v>1896</v>
          </cell>
          <cell r="AE172">
            <v>2060.3999999999996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O172">
            <v>0</v>
          </cell>
          <cell r="AP172">
            <v>0</v>
          </cell>
          <cell r="AQ172">
            <v>0</v>
          </cell>
          <cell r="AR172">
            <v>0</v>
          </cell>
          <cell r="AS172">
            <v>0</v>
          </cell>
          <cell r="AT172">
            <v>0</v>
          </cell>
          <cell r="AU172">
            <v>0</v>
          </cell>
          <cell r="AV172">
            <v>0</v>
          </cell>
          <cell r="AW172">
            <v>0</v>
          </cell>
          <cell r="AX172">
            <v>0</v>
          </cell>
          <cell r="AY172">
            <v>0</v>
          </cell>
          <cell r="AZ172">
            <v>0</v>
          </cell>
          <cell r="BA172">
            <v>0</v>
          </cell>
          <cell r="BB172">
            <v>0</v>
          </cell>
          <cell r="BC172">
            <v>0</v>
          </cell>
          <cell r="BD172">
            <v>0</v>
          </cell>
          <cell r="BE172">
            <v>0</v>
          </cell>
          <cell r="BF172">
            <v>0</v>
          </cell>
          <cell r="BG172">
            <v>0</v>
          </cell>
          <cell r="BH172">
            <v>0</v>
          </cell>
          <cell r="BI172">
            <v>0</v>
          </cell>
          <cell r="BJ172">
            <v>0</v>
          </cell>
          <cell r="BK172">
            <v>0</v>
          </cell>
          <cell r="BL172">
            <v>-664.7</v>
          </cell>
          <cell r="BM172">
            <v>-413.2</v>
          </cell>
          <cell r="BN172">
            <v>-492.6</v>
          </cell>
          <cell r="BO172">
            <v>-423.3</v>
          </cell>
          <cell r="BP172">
            <v>-635.20000000000005</v>
          </cell>
          <cell r="BQ172">
            <v>-497.9</v>
          </cell>
          <cell r="BR172">
            <v>-450.9</v>
          </cell>
          <cell r="BS172">
            <v>-659.9</v>
          </cell>
          <cell r="BT172">
            <v>-652.70000000000005</v>
          </cell>
          <cell r="BU172">
            <v>-807.3</v>
          </cell>
          <cell r="BV172">
            <v>-854.8</v>
          </cell>
          <cell r="BW172">
            <v>-1190.2</v>
          </cell>
          <cell r="BX172">
            <v>-1006.3</v>
          </cell>
          <cell r="BY172">
            <v>-1147.8</v>
          </cell>
          <cell r="BZ172">
            <v>-1123.5</v>
          </cell>
          <cell r="CA172">
            <v>-1332.7</v>
          </cell>
          <cell r="CB172">
            <v>-1039.5999999999999</v>
          </cell>
          <cell r="CC172">
            <v>-1610.6</v>
          </cell>
          <cell r="CD172">
            <v>-1538.6</v>
          </cell>
          <cell r="CE172">
            <v>-1716.0999999999995</v>
          </cell>
          <cell r="CF172">
            <v>-1814.3</v>
          </cell>
          <cell r="CG172">
            <v>-1798.4</v>
          </cell>
          <cell r="CH172">
            <v>-1772</v>
          </cell>
          <cell r="CI172">
            <v>-1461.8000000000004</v>
          </cell>
          <cell r="CJ172">
            <v>0</v>
          </cell>
          <cell r="CK172">
            <v>0</v>
          </cell>
          <cell r="CL172">
            <v>0</v>
          </cell>
          <cell r="CM172">
            <v>0</v>
          </cell>
          <cell r="CN172">
            <v>14</v>
          </cell>
          <cell r="CO172">
            <v>-6</v>
          </cell>
          <cell r="CP172">
            <v>16.8</v>
          </cell>
          <cell r="CQ172">
            <v>-4</v>
          </cell>
          <cell r="CR172">
            <v>-38.700000000000003</v>
          </cell>
          <cell r="CS172">
            <v>1.9</v>
          </cell>
          <cell r="CT172">
            <v>4.7</v>
          </cell>
          <cell r="CU172">
            <v>81.5</v>
          </cell>
          <cell r="CV172">
            <v>54</v>
          </cell>
          <cell r="CW172">
            <v>22.3</v>
          </cell>
          <cell r="CX172">
            <v>-38.4</v>
          </cell>
          <cell r="CY172">
            <v>-27.3</v>
          </cell>
          <cell r="CZ172">
            <v>195.1</v>
          </cell>
          <cell r="DA172">
            <v>25.6</v>
          </cell>
          <cell r="DB172">
            <v>-12.1</v>
          </cell>
          <cell r="DC172">
            <v>-36</v>
          </cell>
          <cell r="DD172">
            <v>44.8</v>
          </cell>
          <cell r="DE172">
            <v>213.2</v>
          </cell>
          <cell r="DF172">
            <v>-27</v>
          </cell>
          <cell r="DG172">
            <v>102.69999999999999</v>
          </cell>
          <cell r="DH172">
            <v>405.5</v>
          </cell>
          <cell r="DI172">
            <v>-272.5</v>
          </cell>
          <cell r="DJ172">
            <v>379.2</v>
          </cell>
          <cell r="DK172">
            <v>0</v>
          </cell>
          <cell r="DL172">
            <v>0</v>
          </cell>
          <cell r="DM172">
            <v>0</v>
          </cell>
          <cell r="DN172">
            <v>0</v>
          </cell>
          <cell r="DO172">
            <v>0</v>
          </cell>
          <cell r="DP172">
            <v>0</v>
          </cell>
          <cell r="DQ172">
            <v>0</v>
          </cell>
          <cell r="DR172">
            <v>0</v>
          </cell>
          <cell r="DS172">
            <v>0</v>
          </cell>
          <cell r="DT172">
            <v>0</v>
          </cell>
          <cell r="DU172">
            <v>0</v>
          </cell>
          <cell r="DV172">
            <v>0</v>
          </cell>
          <cell r="DW172">
            <v>0</v>
          </cell>
          <cell r="DX172">
            <v>0</v>
          </cell>
          <cell r="DY172">
            <v>0</v>
          </cell>
          <cell r="DZ172">
            <v>0</v>
          </cell>
          <cell r="EA172">
            <v>0</v>
          </cell>
          <cell r="EB172">
            <v>0</v>
          </cell>
          <cell r="EC172">
            <v>0</v>
          </cell>
          <cell r="ED172">
            <v>0</v>
          </cell>
          <cell r="EE172">
            <v>0</v>
          </cell>
          <cell r="EF172">
            <v>0</v>
          </cell>
          <cell r="EG172">
            <v>0</v>
          </cell>
          <cell r="EH172">
            <v>0</v>
          </cell>
          <cell r="EI172">
            <v>0</v>
          </cell>
          <cell r="EJ172">
            <v>0</v>
          </cell>
          <cell r="EK172">
            <v>0</v>
          </cell>
          <cell r="EL172">
            <v>0</v>
          </cell>
          <cell r="EM172">
            <v>0</v>
          </cell>
          <cell r="EN172">
            <v>0</v>
          </cell>
          <cell r="EO172">
            <v>0</v>
          </cell>
          <cell r="EP172">
            <v>0</v>
          </cell>
          <cell r="EQ172">
            <v>0</v>
          </cell>
          <cell r="ER172">
            <v>-68</v>
          </cell>
          <cell r="ES172">
            <v>-54.4</v>
          </cell>
          <cell r="ET172">
            <v>-61.6</v>
          </cell>
          <cell r="EU172">
            <v>-60.3</v>
          </cell>
          <cell r="EV172">
            <v>-58.5</v>
          </cell>
          <cell r="EW172">
            <v>-60.1</v>
          </cell>
          <cell r="EX172">
            <v>-65.099999999999994</v>
          </cell>
          <cell r="EY172">
            <v>-63.1</v>
          </cell>
          <cell r="EZ172">
            <v>-67.3</v>
          </cell>
          <cell r="FA172">
            <v>-74.5</v>
          </cell>
          <cell r="FB172">
            <v>-70.7</v>
          </cell>
          <cell r="FC172">
            <v>-71.599999999999994</v>
          </cell>
          <cell r="FD172">
            <v>-83.3</v>
          </cell>
          <cell r="FE172">
            <v>-83.9</v>
          </cell>
          <cell r="FF172">
            <v>-96.9</v>
          </cell>
          <cell r="FG172">
            <v>-99.3</v>
          </cell>
          <cell r="FH172">
            <v>-92.3</v>
          </cell>
          <cell r="FI172">
            <v>-122.6</v>
          </cell>
          <cell r="FJ172">
            <v>-121.4</v>
          </cell>
          <cell r="FK172">
            <v>-132.20000000000005</v>
          </cell>
          <cell r="FL172">
            <v>-153</v>
          </cell>
          <cell r="FM172">
            <v>-169.3</v>
          </cell>
          <cell r="FN172">
            <v>-155.80000000000001</v>
          </cell>
          <cell r="FO172">
            <v>-174.29999999999995</v>
          </cell>
          <cell r="FP172">
            <v>0</v>
          </cell>
          <cell r="FQ172">
            <v>0</v>
          </cell>
          <cell r="FR172">
            <v>0</v>
          </cell>
          <cell r="FS172">
            <v>0</v>
          </cell>
          <cell r="FT172">
            <v>-74.7</v>
          </cell>
          <cell r="FU172">
            <v>-75.5</v>
          </cell>
          <cell r="FV172">
            <v>-84.9</v>
          </cell>
          <cell r="FW172">
            <v>-85.5</v>
          </cell>
          <cell r="FX172">
            <v>-80.900000000000006</v>
          </cell>
          <cell r="FY172">
            <v>-77.7</v>
          </cell>
          <cell r="FZ172">
            <v>-91.8</v>
          </cell>
          <cell r="GA172">
            <v>-103.2</v>
          </cell>
          <cell r="GB172">
            <v>-104.5</v>
          </cell>
          <cell r="GC172">
            <v>-98.9</v>
          </cell>
          <cell r="GD172">
            <v>-94.9</v>
          </cell>
          <cell r="GE172">
            <v>-110.8</v>
          </cell>
          <cell r="GF172">
            <v>-96.5</v>
          </cell>
          <cell r="GG172">
            <v>-107.5</v>
          </cell>
          <cell r="GH172">
            <v>-121.3</v>
          </cell>
          <cell r="GI172">
            <v>-103.6</v>
          </cell>
          <cell r="GJ172">
            <v>-100.2</v>
          </cell>
          <cell r="GK172">
            <v>-103.5</v>
          </cell>
          <cell r="GL172">
            <v>-124.5</v>
          </cell>
          <cell r="GM172">
            <v>-161.30000000000001</v>
          </cell>
          <cell r="GN172">
            <v>-128.1</v>
          </cell>
          <cell r="GO172">
            <v>-176.8</v>
          </cell>
          <cell r="GP172">
            <v>-168.2</v>
          </cell>
          <cell r="GQ172">
            <v>-213.90000000000003</v>
          </cell>
          <cell r="GR172">
            <v>0</v>
          </cell>
          <cell r="GS172">
            <v>0</v>
          </cell>
          <cell r="GT172">
            <v>0</v>
          </cell>
          <cell r="GU172">
            <v>0</v>
          </cell>
          <cell r="GV172">
            <v>-5.8</v>
          </cell>
          <cell r="GW172">
            <v>-13.8</v>
          </cell>
          <cell r="GX172">
            <v>-14.9</v>
          </cell>
          <cell r="GY172">
            <v>-16.2</v>
          </cell>
          <cell r="GZ172">
            <v>-8.6</v>
          </cell>
          <cell r="HA172">
            <v>-15.5</v>
          </cell>
          <cell r="HB172">
            <v>-19.399999999999999</v>
          </cell>
          <cell r="HC172">
            <v>-24.8</v>
          </cell>
          <cell r="HD172">
            <v>-27.2</v>
          </cell>
          <cell r="HE172">
            <v>-28.1</v>
          </cell>
          <cell r="HF172">
            <v>-32.4</v>
          </cell>
          <cell r="HG172">
            <v>-31.9</v>
          </cell>
          <cell r="HH172">
            <v>-29.1</v>
          </cell>
          <cell r="HI172">
            <v>-27.4</v>
          </cell>
          <cell r="HJ172">
            <v>-27.9</v>
          </cell>
          <cell r="HK172">
            <v>-27.8</v>
          </cell>
          <cell r="HL172">
            <v>-25.9</v>
          </cell>
          <cell r="HM172">
            <v>-28</v>
          </cell>
          <cell r="HN172">
            <v>-29</v>
          </cell>
          <cell r="HO172">
            <v>-31.099999999999994</v>
          </cell>
          <cell r="HP172">
            <v>-35.200000000000003</v>
          </cell>
          <cell r="HQ172">
            <v>-34.6</v>
          </cell>
          <cell r="HR172">
            <v>-35.5</v>
          </cell>
          <cell r="HS172">
            <v>-37.899999999999977</v>
          </cell>
          <cell r="HT172">
            <v>0</v>
          </cell>
          <cell r="HU172">
            <v>0</v>
          </cell>
          <cell r="HV172">
            <v>0</v>
          </cell>
          <cell r="HW172">
            <v>0</v>
          </cell>
          <cell r="HX172">
            <v>0</v>
          </cell>
          <cell r="HY172">
            <v>0</v>
          </cell>
          <cell r="HZ172">
            <v>0</v>
          </cell>
          <cell r="IA172">
            <v>0</v>
          </cell>
          <cell r="IB172">
            <v>0</v>
          </cell>
          <cell r="IC172">
            <v>0</v>
          </cell>
          <cell r="ID172">
            <v>0</v>
          </cell>
          <cell r="IE172">
            <v>0</v>
          </cell>
          <cell r="IF172">
            <v>0</v>
          </cell>
          <cell r="IG172">
            <v>0</v>
          </cell>
          <cell r="IH172">
            <v>0</v>
          </cell>
          <cell r="II172">
            <v>0</v>
          </cell>
          <cell r="IJ172">
            <v>0</v>
          </cell>
          <cell r="IK172">
            <v>0</v>
          </cell>
          <cell r="IL172">
            <v>0</v>
          </cell>
          <cell r="IM172">
            <v>0</v>
          </cell>
          <cell r="IN172">
            <v>0</v>
          </cell>
          <cell r="IO172">
            <v>0</v>
          </cell>
          <cell r="IP172">
            <v>0</v>
          </cell>
          <cell r="IQ172">
            <v>0</v>
          </cell>
          <cell r="IR172">
            <v>0</v>
          </cell>
          <cell r="IS172">
            <v>0</v>
          </cell>
          <cell r="IT172">
            <v>0</v>
          </cell>
          <cell r="IU172">
            <v>0</v>
          </cell>
        </row>
        <row r="173">
          <cell r="A173" t="str">
            <v>TXM IN</v>
          </cell>
          <cell r="B173" t="str">
            <v>Texmaco</v>
          </cell>
          <cell r="C173" t="str">
            <v>Engineering &amp; Capital Goods</v>
          </cell>
          <cell r="D173">
            <v>0</v>
          </cell>
          <cell r="E173">
            <v>0</v>
          </cell>
          <cell r="F173">
            <v>0</v>
          </cell>
          <cell r="G173">
            <v>0</v>
          </cell>
          <cell r="H173">
            <v>206.41</v>
          </cell>
          <cell r="I173">
            <v>381.8</v>
          </cell>
          <cell r="J173">
            <v>487.74</v>
          </cell>
          <cell r="K173">
            <v>616.20000000000005</v>
          </cell>
          <cell r="L173">
            <v>420.3</v>
          </cell>
          <cell r="M173">
            <v>615.34</v>
          </cell>
          <cell r="N173">
            <v>842.47</v>
          </cell>
          <cell r="O173">
            <v>888.05</v>
          </cell>
          <cell r="P173">
            <v>671.7</v>
          </cell>
          <cell r="Q173">
            <v>678.18</v>
          </cell>
          <cell r="R173">
            <v>542.6</v>
          </cell>
          <cell r="S173">
            <v>1287.48</v>
          </cell>
          <cell r="T173">
            <v>869.55600000000004</v>
          </cell>
          <cell r="U173">
            <v>902.06</v>
          </cell>
          <cell r="V173">
            <v>869</v>
          </cell>
          <cell r="W173">
            <v>1098.6600000000001</v>
          </cell>
          <cell r="X173">
            <v>1429.954</v>
          </cell>
          <cell r="Y173">
            <v>1688</v>
          </cell>
          <cell r="Z173">
            <v>1605.433</v>
          </cell>
          <cell r="AA173">
            <v>2130.7600000000002</v>
          </cell>
          <cell r="AB173">
            <v>1968.269</v>
          </cell>
          <cell r="AC173">
            <v>2053</v>
          </cell>
          <cell r="AD173">
            <v>1664.925</v>
          </cell>
          <cell r="AE173">
            <v>2397.8449999999998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O173">
            <v>0</v>
          </cell>
          <cell r="AP173">
            <v>0</v>
          </cell>
          <cell r="AQ173">
            <v>0</v>
          </cell>
          <cell r="AR173">
            <v>0</v>
          </cell>
          <cell r="AS173">
            <v>0</v>
          </cell>
          <cell r="AT173">
            <v>0</v>
          </cell>
          <cell r="AU173">
            <v>0</v>
          </cell>
          <cell r="AV173">
            <v>0</v>
          </cell>
          <cell r="AW173">
            <v>0</v>
          </cell>
          <cell r="AX173">
            <v>0</v>
          </cell>
          <cell r="AY173">
            <v>0</v>
          </cell>
          <cell r="AZ173">
            <v>0</v>
          </cell>
          <cell r="BA173">
            <v>0</v>
          </cell>
          <cell r="BB173">
            <v>0</v>
          </cell>
          <cell r="BC173">
            <v>0</v>
          </cell>
          <cell r="BD173">
            <v>0</v>
          </cell>
          <cell r="BE173">
            <v>0</v>
          </cell>
          <cell r="BF173">
            <v>0</v>
          </cell>
          <cell r="BG173">
            <v>0</v>
          </cell>
          <cell r="BH173">
            <v>0</v>
          </cell>
          <cell r="BI173">
            <v>0</v>
          </cell>
          <cell r="BJ173">
            <v>0</v>
          </cell>
          <cell r="BK173">
            <v>0</v>
          </cell>
          <cell r="BL173">
            <v>-73.179000000000002</v>
          </cell>
          <cell r="BM173">
            <v>-241.8</v>
          </cell>
          <cell r="BN173">
            <v>-315.12299999999999</v>
          </cell>
          <cell r="BO173">
            <v>-437.79999999999995</v>
          </cell>
          <cell r="BP173">
            <v>-270.68700000000001</v>
          </cell>
          <cell r="BQ173">
            <v>-420.51100000000002</v>
          </cell>
          <cell r="BR173">
            <v>-603.96299999999997</v>
          </cell>
          <cell r="BS173">
            <v>-598.05700000000002</v>
          </cell>
          <cell r="BT173">
            <v>-456.74099999999999</v>
          </cell>
          <cell r="BU173">
            <v>-427.64500000000004</v>
          </cell>
          <cell r="BV173">
            <v>-305.11799999999999</v>
          </cell>
          <cell r="BW173">
            <v>-1001.7429999999999</v>
          </cell>
          <cell r="BX173">
            <v>-634.16199999999992</v>
          </cell>
          <cell r="BY173">
            <v>-591.69500000000005</v>
          </cell>
          <cell r="BZ173">
            <v>-545.66100000000006</v>
          </cell>
          <cell r="CA173">
            <v>-700.25699999999995</v>
          </cell>
          <cell r="CB173">
            <v>-1059.615</v>
          </cell>
          <cell r="CC173">
            <v>-1201</v>
          </cell>
          <cell r="CD173">
            <v>-1205.0230000000001</v>
          </cell>
          <cell r="CE173">
            <v>-1373.6029999999998</v>
          </cell>
          <cell r="CF173">
            <v>-1405.2199999999998</v>
          </cell>
          <cell r="CG173">
            <v>-1489.1000000000001</v>
          </cell>
          <cell r="CH173">
            <v>-1196.655</v>
          </cell>
          <cell r="CI173">
            <v>-1797.095</v>
          </cell>
          <cell r="CJ173">
            <v>0</v>
          </cell>
          <cell r="CK173">
            <v>0</v>
          </cell>
          <cell r="CL173">
            <v>0</v>
          </cell>
          <cell r="CM173">
            <v>0</v>
          </cell>
          <cell r="CN173">
            <v>0</v>
          </cell>
          <cell r="CO173">
            <v>0</v>
          </cell>
          <cell r="CP173">
            <v>0</v>
          </cell>
          <cell r="CQ173">
            <v>0</v>
          </cell>
          <cell r="CR173">
            <v>0</v>
          </cell>
          <cell r="CS173">
            <v>0</v>
          </cell>
          <cell r="CT173">
            <v>0</v>
          </cell>
          <cell r="CU173">
            <v>0</v>
          </cell>
          <cell r="CV173">
            <v>0</v>
          </cell>
          <cell r="CW173">
            <v>0</v>
          </cell>
          <cell r="CX173">
            <v>0</v>
          </cell>
          <cell r="CY173">
            <v>0</v>
          </cell>
          <cell r="CZ173">
            <v>0</v>
          </cell>
          <cell r="DA173">
            <v>0</v>
          </cell>
          <cell r="DB173">
            <v>0</v>
          </cell>
          <cell r="DC173">
            <v>0</v>
          </cell>
          <cell r="DD173">
            <v>0</v>
          </cell>
          <cell r="DE173">
            <v>-166</v>
          </cell>
          <cell r="DF173">
            <v>0</v>
          </cell>
          <cell r="DG173">
            <v>0</v>
          </cell>
          <cell r="DH173">
            <v>0</v>
          </cell>
          <cell r="DI173">
            <v>0</v>
          </cell>
          <cell r="DJ173">
            <v>0</v>
          </cell>
          <cell r="DK173">
            <v>0</v>
          </cell>
          <cell r="DL173">
            <v>0</v>
          </cell>
          <cell r="DM173">
            <v>0</v>
          </cell>
          <cell r="DN173">
            <v>0</v>
          </cell>
          <cell r="DO173">
            <v>0</v>
          </cell>
          <cell r="DP173">
            <v>0</v>
          </cell>
          <cell r="DQ173">
            <v>0</v>
          </cell>
          <cell r="DR173">
            <v>0</v>
          </cell>
          <cell r="DS173">
            <v>0</v>
          </cell>
          <cell r="DT173">
            <v>0</v>
          </cell>
          <cell r="DU173">
            <v>0</v>
          </cell>
          <cell r="DV173">
            <v>0</v>
          </cell>
          <cell r="DW173">
            <v>0</v>
          </cell>
          <cell r="DX173">
            <v>0</v>
          </cell>
          <cell r="DY173">
            <v>0</v>
          </cell>
          <cell r="DZ173">
            <v>0</v>
          </cell>
          <cell r="EA173">
            <v>0</v>
          </cell>
          <cell r="EB173">
            <v>0</v>
          </cell>
          <cell r="EC173">
            <v>0</v>
          </cell>
          <cell r="ED173">
            <v>0</v>
          </cell>
          <cell r="EE173">
            <v>0</v>
          </cell>
          <cell r="EF173">
            <v>0</v>
          </cell>
          <cell r="EG173">
            <v>0</v>
          </cell>
          <cell r="EH173">
            <v>0</v>
          </cell>
          <cell r="EI173">
            <v>0</v>
          </cell>
          <cell r="EJ173">
            <v>0</v>
          </cell>
          <cell r="EK173">
            <v>0</v>
          </cell>
          <cell r="EL173">
            <v>0</v>
          </cell>
          <cell r="EM173">
            <v>0</v>
          </cell>
          <cell r="EN173">
            <v>0</v>
          </cell>
          <cell r="EO173">
            <v>0</v>
          </cell>
          <cell r="EP173">
            <v>0</v>
          </cell>
          <cell r="EQ173">
            <v>0</v>
          </cell>
          <cell r="ER173">
            <v>-58.957000000000001</v>
          </cell>
          <cell r="ES173">
            <v>-63.6</v>
          </cell>
          <cell r="ET173">
            <v>-59.908999999999999</v>
          </cell>
          <cell r="EU173">
            <v>-55</v>
          </cell>
          <cell r="EV173">
            <v>-61.279000000000003</v>
          </cell>
          <cell r="EW173">
            <v>-62.945</v>
          </cell>
          <cell r="EX173">
            <v>-62.024000000000001</v>
          </cell>
          <cell r="EY173">
            <v>-69.966999999999999</v>
          </cell>
          <cell r="EZ173">
            <v>-58.804000000000002</v>
          </cell>
          <cell r="FA173">
            <v>-64.938000000000002</v>
          </cell>
          <cell r="FB173">
            <v>-63.851999999999997</v>
          </cell>
          <cell r="FC173">
            <v>-64.44</v>
          </cell>
          <cell r="FD173">
            <v>-65.534999999999997</v>
          </cell>
          <cell r="FE173">
            <v>-68.691000000000003</v>
          </cell>
          <cell r="FF173">
            <v>-68.558000000000007</v>
          </cell>
          <cell r="FG173">
            <v>-78.953000000000003</v>
          </cell>
          <cell r="FH173">
            <v>-52.938000000000002</v>
          </cell>
          <cell r="FI173">
            <v>-72</v>
          </cell>
          <cell r="FJ173">
            <v>-74.781000000000006</v>
          </cell>
          <cell r="FK173">
            <v>-84.986000000000004</v>
          </cell>
          <cell r="FL173">
            <v>-81.721000000000004</v>
          </cell>
          <cell r="FM173">
            <v>-88.6</v>
          </cell>
          <cell r="FN173">
            <v>-71.406000000000006</v>
          </cell>
          <cell r="FO173">
            <v>-84.606999999999999</v>
          </cell>
          <cell r="FP173">
            <v>0</v>
          </cell>
          <cell r="FQ173">
            <v>0</v>
          </cell>
          <cell r="FR173">
            <v>0</v>
          </cell>
          <cell r="FS173">
            <v>0</v>
          </cell>
          <cell r="FT173">
            <v>-53.35</v>
          </cell>
          <cell r="FU173">
            <v>-61.8</v>
          </cell>
          <cell r="FV173">
            <v>-56.161000000000001</v>
          </cell>
          <cell r="FW173">
            <v>-75</v>
          </cell>
          <cell r="FX173">
            <v>-66.123999999999995</v>
          </cell>
          <cell r="FY173">
            <v>-81.055000000000007</v>
          </cell>
          <cell r="FZ173">
            <v>-91.274000000000001</v>
          </cell>
          <cell r="GA173">
            <v>-124.788</v>
          </cell>
          <cell r="GB173">
            <v>-109.99</v>
          </cell>
          <cell r="GC173">
            <v>-111.754</v>
          </cell>
          <cell r="GD173">
            <v>-99.837999999999994</v>
          </cell>
          <cell r="GE173">
            <v>-88.066999999999993</v>
          </cell>
          <cell r="GF173">
            <v>-89.442999999999998</v>
          </cell>
          <cell r="GG173">
            <v>-129.98699999999999</v>
          </cell>
          <cell r="GH173">
            <v>-130.637</v>
          </cell>
          <cell r="GI173">
            <v>-155.84100000000001</v>
          </cell>
          <cell r="GJ173">
            <v>-130.465</v>
          </cell>
          <cell r="GK173">
            <v>-49</v>
          </cell>
          <cell r="GL173">
            <v>-101.03399999999999</v>
          </cell>
          <cell r="GM173">
            <v>-221.13499999999999</v>
          </cell>
          <cell r="GN173">
            <v>-129.77699999999999</v>
          </cell>
          <cell r="GO173">
            <v>-166.1</v>
          </cell>
          <cell r="GP173">
            <v>-127.161</v>
          </cell>
          <cell r="GQ173">
            <v>-173.125</v>
          </cell>
          <cell r="GR173">
            <v>0</v>
          </cell>
          <cell r="GS173">
            <v>0</v>
          </cell>
          <cell r="GT173">
            <v>0</v>
          </cell>
          <cell r="GU173">
            <v>0</v>
          </cell>
          <cell r="GV173">
            <v>-7.32</v>
          </cell>
          <cell r="GW173">
            <v>-7.3</v>
          </cell>
          <cell r="GX173">
            <v>-9.1999999999999993</v>
          </cell>
          <cell r="GY173">
            <v>-8.6</v>
          </cell>
          <cell r="GZ173">
            <v>-8.2899999999999991</v>
          </cell>
          <cell r="HA173">
            <v>-8.4</v>
          </cell>
          <cell r="HB173">
            <v>-8.4700000000000006</v>
          </cell>
          <cell r="HC173">
            <v>-14.56</v>
          </cell>
          <cell r="HD173">
            <v>-9.9</v>
          </cell>
          <cell r="HE173">
            <v>-10.130000000000001</v>
          </cell>
          <cell r="HF173">
            <v>-10.48</v>
          </cell>
          <cell r="HG173">
            <v>-12.24</v>
          </cell>
          <cell r="HH173">
            <v>-10.349</v>
          </cell>
          <cell r="HI173">
            <v>-11.59</v>
          </cell>
          <cell r="HJ173">
            <v>-17.28</v>
          </cell>
          <cell r="HK173">
            <v>-13.09</v>
          </cell>
          <cell r="HL173">
            <v>-15.58</v>
          </cell>
          <cell r="HM173">
            <v>-16</v>
          </cell>
          <cell r="HN173">
            <v>-16.792999999999999</v>
          </cell>
          <cell r="HO173">
            <v>-40.204999999999998</v>
          </cell>
          <cell r="HP173">
            <v>-24.469000000000001</v>
          </cell>
          <cell r="HQ173">
            <v>-21.2</v>
          </cell>
          <cell r="HR173">
            <v>-26.100999999999999</v>
          </cell>
          <cell r="HS173">
            <v>-41.686999999999998</v>
          </cell>
          <cell r="HT173">
            <v>0</v>
          </cell>
          <cell r="HU173">
            <v>0</v>
          </cell>
          <cell r="HV173">
            <v>0</v>
          </cell>
          <cell r="HW173">
            <v>0</v>
          </cell>
          <cell r="HX173">
            <v>0</v>
          </cell>
          <cell r="HY173">
            <v>0</v>
          </cell>
          <cell r="HZ173">
            <v>0</v>
          </cell>
          <cell r="IA173">
            <v>0</v>
          </cell>
          <cell r="IB173">
            <v>0</v>
          </cell>
          <cell r="IC173">
            <v>0</v>
          </cell>
          <cell r="ID173">
            <v>0</v>
          </cell>
          <cell r="IE173">
            <v>0</v>
          </cell>
          <cell r="IF173">
            <v>0</v>
          </cell>
          <cell r="IG173">
            <v>0</v>
          </cell>
          <cell r="IH173">
            <v>0</v>
          </cell>
          <cell r="II173">
            <v>0</v>
          </cell>
          <cell r="IJ173">
            <v>0</v>
          </cell>
          <cell r="IK173">
            <v>0</v>
          </cell>
          <cell r="IL173">
            <v>0</v>
          </cell>
          <cell r="IM173">
            <v>0</v>
          </cell>
          <cell r="IN173">
            <v>0</v>
          </cell>
          <cell r="IO173">
            <v>0</v>
          </cell>
          <cell r="IP173">
            <v>0</v>
          </cell>
          <cell r="IQ173">
            <v>0</v>
          </cell>
          <cell r="IR173">
            <v>0</v>
          </cell>
          <cell r="IS173">
            <v>0</v>
          </cell>
          <cell r="IT173">
            <v>0</v>
          </cell>
          <cell r="IU173">
            <v>0</v>
          </cell>
        </row>
        <row r="174">
          <cell r="A174" t="str">
            <v>VOLT IN</v>
          </cell>
          <cell r="B174" t="str">
            <v>Voltas</v>
          </cell>
          <cell r="C174" t="str">
            <v>Engineering &amp; Capital Goods</v>
          </cell>
          <cell r="D174">
            <v>0</v>
          </cell>
          <cell r="E174">
            <v>0</v>
          </cell>
          <cell r="F174">
            <v>0</v>
          </cell>
          <cell r="G174">
            <v>0</v>
          </cell>
          <cell r="H174">
            <v>3615.6</v>
          </cell>
          <cell r="I174">
            <v>2810.8</v>
          </cell>
          <cell r="J174">
            <v>2449.8000000000002</v>
          </cell>
          <cell r="K174">
            <v>3855.8</v>
          </cell>
          <cell r="L174">
            <v>3241.2</v>
          </cell>
          <cell r="M174">
            <v>2863.5</v>
          </cell>
          <cell r="N174">
            <v>2884.2</v>
          </cell>
          <cell r="O174">
            <v>4877.7</v>
          </cell>
          <cell r="P174">
            <v>4416.8999999999996</v>
          </cell>
          <cell r="Q174">
            <v>4672.6000000000004</v>
          </cell>
          <cell r="R174">
            <v>4352.5</v>
          </cell>
          <cell r="S174">
            <v>5139.2</v>
          </cell>
          <cell r="T174">
            <v>5804</v>
          </cell>
          <cell r="U174">
            <v>5299</v>
          </cell>
          <cell r="V174">
            <v>5689</v>
          </cell>
          <cell r="W174">
            <v>7213.5</v>
          </cell>
          <cell r="X174">
            <v>8249.2999999999993</v>
          </cell>
          <cell r="Y174">
            <v>7127.4</v>
          </cell>
          <cell r="Z174">
            <v>6768</v>
          </cell>
          <cell r="AA174">
            <v>8421.1000000000022</v>
          </cell>
          <cell r="AB174">
            <v>10067.299999999999</v>
          </cell>
          <cell r="AC174">
            <v>9284.9</v>
          </cell>
          <cell r="AD174">
            <v>8625.4</v>
          </cell>
          <cell r="AE174">
            <v>12355.30000000001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O174">
            <v>0</v>
          </cell>
          <cell r="AP174">
            <v>0</v>
          </cell>
          <cell r="AQ174">
            <v>0</v>
          </cell>
          <cell r="AR174">
            <v>0</v>
          </cell>
          <cell r="AS174">
            <v>0</v>
          </cell>
          <cell r="AT174">
            <v>0</v>
          </cell>
          <cell r="AU174">
            <v>0</v>
          </cell>
          <cell r="AV174">
            <v>0</v>
          </cell>
          <cell r="AW174">
            <v>0</v>
          </cell>
          <cell r="AX174">
            <v>0</v>
          </cell>
          <cell r="AY174">
            <v>0</v>
          </cell>
          <cell r="AZ174">
            <v>0</v>
          </cell>
          <cell r="BA174">
            <v>0</v>
          </cell>
          <cell r="BB174">
            <v>-120.4</v>
          </cell>
          <cell r="BC174">
            <v>0</v>
          </cell>
          <cell r="BD174">
            <v>0</v>
          </cell>
          <cell r="BE174">
            <v>0</v>
          </cell>
          <cell r="BF174">
            <v>0</v>
          </cell>
          <cell r="BG174">
            <v>0</v>
          </cell>
          <cell r="BH174">
            <v>0</v>
          </cell>
          <cell r="BI174">
            <v>0</v>
          </cell>
          <cell r="BJ174">
            <v>0</v>
          </cell>
          <cell r="BK174">
            <v>0</v>
          </cell>
          <cell r="BL174">
            <v>-2740.7</v>
          </cell>
          <cell r="BM174">
            <v>-2071.1</v>
          </cell>
          <cell r="BN174">
            <v>-1882.6</v>
          </cell>
          <cell r="BO174">
            <v>-2971.8</v>
          </cell>
          <cell r="BP174">
            <v>-2519.5</v>
          </cell>
          <cell r="BQ174">
            <v>-2091.6</v>
          </cell>
          <cell r="BR174">
            <v>-2006.4</v>
          </cell>
          <cell r="BS174">
            <v>-3830.1</v>
          </cell>
          <cell r="BT174">
            <v>-3112.3</v>
          </cell>
          <cell r="BU174">
            <v>-3576.9</v>
          </cell>
          <cell r="BV174">
            <v>-3352.6</v>
          </cell>
          <cell r="BW174">
            <v>-4210</v>
          </cell>
          <cell r="BX174">
            <v>-4358.8</v>
          </cell>
          <cell r="BY174">
            <v>-3648</v>
          </cell>
          <cell r="BZ174">
            <v>-4223.8</v>
          </cell>
          <cell r="CA174">
            <v>-6153</v>
          </cell>
          <cell r="CB174">
            <v>-6115.4</v>
          </cell>
          <cell r="CC174">
            <v>-4818.3</v>
          </cell>
          <cell r="CD174">
            <v>-4559.5</v>
          </cell>
          <cell r="CE174">
            <v>-6170.5000000000018</v>
          </cell>
          <cell r="CF174">
            <v>-4086.5</v>
          </cell>
          <cell r="CG174">
            <v>-4393.1000000000004</v>
          </cell>
          <cell r="CH174">
            <v>-4886.3999999999996</v>
          </cell>
          <cell r="CI174">
            <v>-9465.5000000000036</v>
          </cell>
          <cell r="CJ174">
            <v>0</v>
          </cell>
          <cell r="CK174">
            <v>0</v>
          </cell>
          <cell r="CL174">
            <v>0</v>
          </cell>
          <cell r="CM174">
            <v>0</v>
          </cell>
          <cell r="CN174">
            <v>12.2</v>
          </cell>
          <cell r="CO174">
            <v>-5</v>
          </cell>
          <cell r="CP174">
            <v>154</v>
          </cell>
          <cell r="CQ174">
            <v>16.100000000000001</v>
          </cell>
          <cell r="CR174">
            <v>130</v>
          </cell>
          <cell r="CS174">
            <v>20.8</v>
          </cell>
          <cell r="CT174">
            <v>-88</v>
          </cell>
          <cell r="CU174">
            <v>75.5</v>
          </cell>
          <cell r="CV174">
            <v>-214</v>
          </cell>
          <cell r="CW174">
            <v>-41.3</v>
          </cell>
          <cell r="CX174">
            <v>130.30000000000001</v>
          </cell>
          <cell r="CY174">
            <v>371</v>
          </cell>
          <cell r="CZ174">
            <v>-22.3</v>
          </cell>
          <cell r="DA174">
            <v>-324.89999999999998</v>
          </cell>
          <cell r="DB174">
            <v>4.4000000000000004</v>
          </cell>
          <cell r="DC174">
            <v>618.4</v>
          </cell>
          <cell r="DD174">
            <v>-1</v>
          </cell>
          <cell r="DE174">
            <v>-464.8</v>
          </cell>
          <cell r="DF174">
            <v>-221.3</v>
          </cell>
          <cell r="DG174">
            <v>0</v>
          </cell>
          <cell r="DH174">
            <v>321.39999999999998</v>
          </cell>
          <cell r="DI174">
            <v>451.7</v>
          </cell>
          <cell r="DJ174">
            <v>-18.399999999999999</v>
          </cell>
          <cell r="DK174">
            <v>0</v>
          </cell>
          <cell r="DL174">
            <v>0</v>
          </cell>
          <cell r="DM174">
            <v>0</v>
          </cell>
          <cell r="DN174">
            <v>0</v>
          </cell>
          <cell r="DO174">
            <v>0</v>
          </cell>
          <cell r="DP174">
            <v>0</v>
          </cell>
          <cell r="DQ174">
            <v>0</v>
          </cell>
          <cell r="DR174">
            <v>0</v>
          </cell>
          <cell r="DS174">
            <v>0</v>
          </cell>
          <cell r="DT174">
            <v>0</v>
          </cell>
          <cell r="DU174">
            <v>0</v>
          </cell>
          <cell r="DV174">
            <v>0</v>
          </cell>
          <cell r="DW174">
            <v>0</v>
          </cell>
          <cell r="DX174">
            <v>0</v>
          </cell>
          <cell r="DY174">
            <v>0</v>
          </cell>
          <cell r="DZ174">
            <v>0</v>
          </cell>
          <cell r="EA174">
            <v>0</v>
          </cell>
          <cell r="EB174">
            <v>0</v>
          </cell>
          <cell r="EC174">
            <v>0</v>
          </cell>
          <cell r="ED174">
            <v>0</v>
          </cell>
          <cell r="EE174">
            <v>0</v>
          </cell>
          <cell r="EF174">
            <v>0</v>
          </cell>
          <cell r="EG174">
            <v>0</v>
          </cell>
          <cell r="EH174">
            <v>0</v>
          </cell>
          <cell r="EI174">
            <v>0</v>
          </cell>
          <cell r="EJ174">
            <v>-3643.1</v>
          </cell>
          <cell r="EK174">
            <v>-2613.8000000000002</v>
          </cell>
          <cell r="EL174">
            <v>-1276.9000000000001</v>
          </cell>
          <cell r="EM174">
            <v>0</v>
          </cell>
          <cell r="EN174">
            <v>0</v>
          </cell>
          <cell r="EO174">
            <v>0</v>
          </cell>
          <cell r="EP174">
            <v>0</v>
          </cell>
          <cell r="EQ174">
            <v>0</v>
          </cell>
          <cell r="ER174">
            <v>-321.3</v>
          </cell>
          <cell r="ES174">
            <v>-341.6</v>
          </cell>
          <cell r="ET174">
            <v>-276.89999999999998</v>
          </cell>
          <cell r="EU174">
            <v>-322.10000000000002</v>
          </cell>
          <cell r="EV174">
            <v>-332.2</v>
          </cell>
          <cell r="EW174">
            <v>-343</v>
          </cell>
          <cell r="EX174">
            <v>-336.4</v>
          </cell>
          <cell r="EY174">
            <v>-431.9</v>
          </cell>
          <cell r="EZ174">
            <v>-393.6</v>
          </cell>
          <cell r="FA174">
            <v>-401.7</v>
          </cell>
          <cell r="FB174">
            <v>-461.2</v>
          </cell>
          <cell r="FC174">
            <v>-505.8</v>
          </cell>
          <cell r="FD174">
            <v>-553.5</v>
          </cell>
          <cell r="FE174">
            <v>-580.20000000000005</v>
          </cell>
          <cell r="FF174">
            <v>-638.4</v>
          </cell>
          <cell r="FG174">
            <v>-627.6</v>
          </cell>
          <cell r="FH174">
            <v>-629.1</v>
          </cell>
          <cell r="FI174">
            <v>-636.79999999999995</v>
          </cell>
          <cell r="FJ174">
            <v>-743.3</v>
          </cell>
          <cell r="FK174">
            <v>-759.3</v>
          </cell>
          <cell r="FL174">
            <v>-853.3</v>
          </cell>
          <cell r="FM174">
            <v>-1126.5</v>
          </cell>
          <cell r="FN174">
            <v>-1157</v>
          </cell>
          <cell r="FO174">
            <v>-1129.1999999999998</v>
          </cell>
          <cell r="FP174">
            <v>0</v>
          </cell>
          <cell r="FQ174">
            <v>0</v>
          </cell>
          <cell r="FR174">
            <v>0</v>
          </cell>
          <cell r="FS174">
            <v>0</v>
          </cell>
          <cell r="FT174">
            <v>-469.7</v>
          </cell>
          <cell r="FU174">
            <v>-340.4</v>
          </cell>
          <cell r="FV174">
            <v>-409.7</v>
          </cell>
          <cell r="FW174">
            <v>-433.8</v>
          </cell>
          <cell r="FX174">
            <v>-411.4</v>
          </cell>
          <cell r="FY174">
            <v>-377.6</v>
          </cell>
          <cell r="FZ174">
            <v>-399.6</v>
          </cell>
          <cell r="GA174">
            <v>-492.9</v>
          </cell>
          <cell r="GB174">
            <v>-461.5</v>
          </cell>
          <cell r="GC174">
            <v>-385.5</v>
          </cell>
          <cell r="GD174">
            <v>-415.4</v>
          </cell>
          <cell r="GE174">
            <v>-493.6</v>
          </cell>
          <cell r="GF174">
            <v>-605.5</v>
          </cell>
          <cell r="GG174">
            <v>-544.70000000000005</v>
          </cell>
          <cell r="GH174">
            <v>-556.5</v>
          </cell>
          <cell r="GI174">
            <v>-704.6</v>
          </cell>
          <cell r="GJ174">
            <v>-768.5</v>
          </cell>
          <cell r="GK174">
            <v>-571</v>
          </cell>
          <cell r="GL174">
            <v>-571</v>
          </cell>
          <cell r="GM174">
            <v>-906.90000000000009</v>
          </cell>
          <cell r="GN174">
            <v>-1029.4000000000001</v>
          </cell>
          <cell r="GO174">
            <v>-795</v>
          </cell>
          <cell r="GP174">
            <v>-826.2</v>
          </cell>
          <cell r="GQ174">
            <v>-1141.8999999999996</v>
          </cell>
          <cell r="GR174">
            <v>0</v>
          </cell>
          <cell r="GS174">
            <v>0</v>
          </cell>
          <cell r="GT174">
            <v>0</v>
          </cell>
          <cell r="GU174">
            <v>0</v>
          </cell>
          <cell r="GV174">
            <v>-32.799999999999997</v>
          </cell>
          <cell r="GW174">
            <v>-33.1</v>
          </cell>
          <cell r="GX174">
            <v>-32.799999999999997</v>
          </cell>
          <cell r="GY174">
            <v>-33.799999999999997</v>
          </cell>
          <cell r="GZ174">
            <v>-24</v>
          </cell>
          <cell r="HA174">
            <v>-23.1</v>
          </cell>
          <cell r="HB174">
            <v>-25.5</v>
          </cell>
          <cell r="HC174">
            <v>-24.5</v>
          </cell>
          <cell r="HD174">
            <v>-24.8</v>
          </cell>
          <cell r="HE174">
            <v>-28</v>
          </cell>
          <cell r="HF174">
            <v>-21.8</v>
          </cell>
          <cell r="HG174">
            <v>-36.299999999999997</v>
          </cell>
          <cell r="HH174">
            <v>-35.9</v>
          </cell>
          <cell r="HI174">
            <v>-28.3</v>
          </cell>
          <cell r="HJ174">
            <v>-29</v>
          </cell>
          <cell r="HK174">
            <v>-30</v>
          </cell>
          <cell r="HL174">
            <v>-31.5</v>
          </cell>
          <cell r="HM174">
            <v>-31.6</v>
          </cell>
          <cell r="HN174">
            <v>-32.299999999999997</v>
          </cell>
          <cell r="HO174">
            <v>-40.199999999999989</v>
          </cell>
          <cell r="HP174">
            <v>-40.700000000000003</v>
          </cell>
          <cell r="HQ174">
            <v>-49.6</v>
          </cell>
          <cell r="HR174">
            <v>-43.6</v>
          </cell>
          <cell r="HS174">
            <v>-52.000002130000041</v>
          </cell>
          <cell r="HT174">
            <v>0</v>
          </cell>
          <cell r="HU174">
            <v>0</v>
          </cell>
          <cell r="HV174">
            <v>0</v>
          </cell>
          <cell r="HW174">
            <v>0</v>
          </cell>
          <cell r="HX174">
            <v>0</v>
          </cell>
          <cell r="HY174">
            <v>0</v>
          </cell>
          <cell r="HZ174">
            <v>0</v>
          </cell>
          <cell r="IA174">
            <v>0</v>
          </cell>
          <cell r="IB174">
            <v>0</v>
          </cell>
          <cell r="IC174">
            <v>0</v>
          </cell>
          <cell r="ID174">
            <v>0</v>
          </cell>
          <cell r="IE174">
            <v>0</v>
          </cell>
          <cell r="IF174">
            <v>0</v>
          </cell>
          <cell r="IG174">
            <v>0</v>
          </cell>
          <cell r="IH174">
            <v>0</v>
          </cell>
          <cell r="II174">
            <v>0</v>
          </cell>
          <cell r="IJ174">
            <v>0</v>
          </cell>
          <cell r="IK174">
            <v>0</v>
          </cell>
          <cell r="IL174">
            <v>0</v>
          </cell>
          <cell r="IM174">
            <v>0</v>
          </cell>
          <cell r="IN174">
            <v>0</v>
          </cell>
          <cell r="IO174">
            <v>0</v>
          </cell>
          <cell r="IP174">
            <v>0</v>
          </cell>
          <cell r="IQ174">
            <v>0</v>
          </cell>
          <cell r="IR174">
            <v>0</v>
          </cell>
          <cell r="IS174">
            <v>0</v>
          </cell>
          <cell r="IT174">
            <v>0</v>
          </cell>
          <cell r="IU174">
            <v>0</v>
          </cell>
        </row>
        <row r="175">
          <cell r="A175" t="str">
            <v>VAMP IN</v>
          </cell>
          <cell r="B175" t="str">
            <v>Voltamp Transformers</v>
          </cell>
          <cell r="C175" t="str">
            <v>Engineering &amp; Capital Goods</v>
          </cell>
          <cell r="D175">
            <v>0</v>
          </cell>
          <cell r="E175">
            <v>0</v>
          </cell>
          <cell r="F175">
            <v>0</v>
          </cell>
          <cell r="G175">
            <v>0</v>
          </cell>
          <cell r="H175">
            <v>0</v>
          </cell>
          <cell r="I175">
            <v>0</v>
          </cell>
          <cell r="J175">
            <v>0</v>
          </cell>
          <cell r="K175">
            <v>0</v>
          </cell>
          <cell r="L175">
            <v>0</v>
          </cell>
          <cell r="M175">
            <v>0</v>
          </cell>
          <cell r="N175">
            <v>0</v>
          </cell>
          <cell r="O175">
            <v>0</v>
          </cell>
          <cell r="P175">
            <v>0</v>
          </cell>
          <cell r="Q175">
            <v>0</v>
          </cell>
          <cell r="R175">
            <v>0</v>
          </cell>
          <cell r="S175">
            <v>0</v>
          </cell>
          <cell r="T175">
            <v>0</v>
          </cell>
          <cell r="U175">
            <v>1105.7380000000001</v>
          </cell>
          <cell r="V175">
            <v>1350.318</v>
          </cell>
          <cell r="W175">
            <v>1460.1410000000001</v>
          </cell>
          <cell r="X175">
            <v>1535.425</v>
          </cell>
          <cell r="Y175">
            <v>1747.5509999999999</v>
          </cell>
          <cell r="Z175">
            <v>1693.768</v>
          </cell>
          <cell r="AA175">
            <v>1611.5509999999999</v>
          </cell>
          <cell r="AB175">
            <v>1989.98</v>
          </cell>
          <cell r="AC175">
            <v>1968.153</v>
          </cell>
          <cell r="AD175">
            <v>1363.991</v>
          </cell>
          <cell r="AE175">
            <v>1665.5230000000001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O175">
            <v>0</v>
          </cell>
          <cell r="AP175">
            <v>0</v>
          </cell>
          <cell r="AQ175">
            <v>0</v>
          </cell>
          <cell r="AR175">
            <v>0</v>
          </cell>
          <cell r="AS175">
            <v>0</v>
          </cell>
          <cell r="AT175">
            <v>0</v>
          </cell>
          <cell r="AU175">
            <v>0</v>
          </cell>
          <cell r="AV175">
            <v>0</v>
          </cell>
          <cell r="AW175">
            <v>-111</v>
          </cell>
          <cell r="AX175">
            <v>-298.24900000000002</v>
          </cell>
          <cell r="AY175">
            <v>-234.81700000000001</v>
          </cell>
          <cell r="AZ175">
            <v>-242.75800000000001</v>
          </cell>
          <cell r="BA175">
            <v>-266.76400000000001</v>
          </cell>
          <cell r="BB175">
            <v>-265.15100000000001</v>
          </cell>
          <cell r="BC175">
            <v>-260.16199999999998</v>
          </cell>
          <cell r="BD175">
            <v>-288.49799999999999</v>
          </cell>
          <cell r="BE175">
            <v>-268.51100000000002</v>
          </cell>
          <cell r="BF175">
            <v>0</v>
          </cell>
          <cell r="BG175">
            <v>0</v>
          </cell>
          <cell r="BH175">
            <v>0</v>
          </cell>
          <cell r="BI175">
            <v>0</v>
          </cell>
          <cell r="BJ175">
            <v>0</v>
          </cell>
          <cell r="BK175">
            <v>0</v>
          </cell>
          <cell r="BL175">
            <v>0</v>
          </cell>
          <cell r="BM175">
            <v>0</v>
          </cell>
          <cell r="BN175">
            <v>0</v>
          </cell>
          <cell r="BO175">
            <v>0</v>
          </cell>
          <cell r="BP175">
            <v>0</v>
          </cell>
          <cell r="BQ175">
            <v>0</v>
          </cell>
          <cell r="BR175">
            <v>0</v>
          </cell>
          <cell r="BS175">
            <v>0</v>
          </cell>
          <cell r="BT175">
            <v>0</v>
          </cell>
          <cell r="BU175">
            <v>0</v>
          </cell>
          <cell r="BV175">
            <v>0</v>
          </cell>
          <cell r="BW175">
            <v>0</v>
          </cell>
          <cell r="BX175">
            <v>0</v>
          </cell>
          <cell r="BY175">
            <v>-755.92899999999997</v>
          </cell>
          <cell r="BZ175">
            <v>-839.31</v>
          </cell>
          <cell r="CA175">
            <v>-916.1</v>
          </cell>
          <cell r="CB175">
            <v>-978.99699999999996</v>
          </cell>
          <cell r="CC175">
            <v>-966.35</v>
          </cell>
          <cell r="CD175">
            <v>-1014.415</v>
          </cell>
          <cell r="CE175">
            <v>-1071.1679999999999</v>
          </cell>
          <cell r="CF175">
            <v>-1191.175</v>
          </cell>
          <cell r="CG175">
            <v>-1178.3820000000001</v>
          </cell>
          <cell r="CH175">
            <v>-931.26300000000003</v>
          </cell>
          <cell r="CI175">
            <v>-943.65700000000004</v>
          </cell>
          <cell r="CJ175">
            <v>0</v>
          </cell>
          <cell r="CK175">
            <v>0</v>
          </cell>
          <cell r="CL175">
            <v>0</v>
          </cell>
          <cell r="CM175">
            <v>0</v>
          </cell>
          <cell r="CN175">
            <v>0</v>
          </cell>
          <cell r="CO175">
            <v>0</v>
          </cell>
          <cell r="CP175">
            <v>0</v>
          </cell>
          <cell r="CQ175">
            <v>0</v>
          </cell>
          <cell r="CR175">
            <v>0</v>
          </cell>
          <cell r="CS175">
            <v>0</v>
          </cell>
          <cell r="CT175">
            <v>0</v>
          </cell>
          <cell r="CU175">
            <v>0</v>
          </cell>
          <cell r="CV175">
            <v>0</v>
          </cell>
          <cell r="CW175">
            <v>0</v>
          </cell>
          <cell r="CX175">
            <v>0</v>
          </cell>
          <cell r="CY175">
            <v>0</v>
          </cell>
          <cell r="CZ175">
            <v>0</v>
          </cell>
          <cell r="DA175">
            <v>-46.685000000000002</v>
          </cell>
          <cell r="DB175">
            <v>16.474</v>
          </cell>
          <cell r="DC175">
            <v>22.427</v>
          </cell>
          <cell r="DD175">
            <v>16.991</v>
          </cell>
          <cell r="DE175">
            <v>-124.877</v>
          </cell>
          <cell r="DF175">
            <v>21.173999999999999</v>
          </cell>
          <cell r="DG175">
            <v>203.96100000000001</v>
          </cell>
          <cell r="DH175">
            <v>-35.4</v>
          </cell>
          <cell r="DI175">
            <v>-8.1690000000000005</v>
          </cell>
          <cell r="DJ175">
            <v>86.722999999999999</v>
          </cell>
          <cell r="DK175">
            <v>0</v>
          </cell>
          <cell r="DL175">
            <v>0</v>
          </cell>
          <cell r="DM175">
            <v>0</v>
          </cell>
          <cell r="DN175">
            <v>0</v>
          </cell>
          <cell r="DO175">
            <v>0</v>
          </cell>
          <cell r="DP175">
            <v>0</v>
          </cell>
          <cell r="DQ175">
            <v>0</v>
          </cell>
          <cell r="DR175">
            <v>0</v>
          </cell>
          <cell r="DS175">
            <v>0</v>
          </cell>
          <cell r="DT175">
            <v>0</v>
          </cell>
          <cell r="DU175">
            <v>0</v>
          </cell>
          <cell r="DV175">
            <v>0</v>
          </cell>
          <cell r="DW175">
            <v>0</v>
          </cell>
          <cell r="DX175">
            <v>0</v>
          </cell>
          <cell r="DY175">
            <v>0</v>
          </cell>
          <cell r="DZ175">
            <v>0</v>
          </cell>
          <cell r="EA175">
            <v>0</v>
          </cell>
          <cell r="EB175">
            <v>0</v>
          </cell>
          <cell r="EC175">
            <v>0</v>
          </cell>
          <cell r="ED175">
            <v>0</v>
          </cell>
          <cell r="EE175">
            <v>0</v>
          </cell>
          <cell r="EF175">
            <v>0</v>
          </cell>
          <cell r="EG175">
            <v>0</v>
          </cell>
          <cell r="EH175">
            <v>0</v>
          </cell>
          <cell r="EI175">
            <v>0</v>
          </cell>
          <cell r="EJ175">
            <v>0</v>
          </cell>
          <cell r="EK175">
            <v>0</v>
          </cell>
          <cell r="EL175">
            <v>0</v>
          </cell>
          <cell r="EM175">
            <v>0</v>
          </cell>
          <cell r="EN175">
            <v>0</v>
          </cell>
          <cell r="EO175">
            <v>0</v>
          </cell>
          <cell r="EP175">
            <v>0</v>
          </cell>
          <cell r="EQ175">
            <v>0</v>
          </cell>
          <cell r="ER175">
            <v>0</v>
          </cell>
          <cell r="ES175">
            <v>0</v>
          </cell>
          <cell r="ET175">
            <v>0</v>
          </cell>
          <cell r="EU175">
            <v>0</v>
          </cell>
          <cell r="EV175">
            <v>0</v>
          </cell>
          <cell r="EW175">
            <v>0</v>
          </cell>
          <cell r="EX175">
            <v>0</v>
          </cell>
          <cell r="EY175">
            <v>0</v>
          </cell>
          <cell r="EZ175">
            <v>0</v>
          </cell>
          <cell r="FA175">
            <v>0</v>
          </cell>
          <cell r="FB175">
            <v>0</v>
          </cell>
          <cell r="FC175">
            <v>0</v>
          </cell>
          <cell r="FD175">
            <v>0</v>
          </cell>
          <cell r="FE175">
            <v>-20.151</v>
          </cell>
          <cell r="FF175">
            <v>-25.370999999999999</v>
          </cell>
          <cell r="FG175">
            <v>-39.270000000000003</v>
          </cell>
          <cell r="FH175">
            <v>-29.927</v>
          </cell>
          <cell r="FI175">
            <v>-38.216000000000001</v>
          </cell>
          <cell r="FJ175">
            <v>-38.25</v>
          </cell>
          <cell r="FK175">
            <v>-61.942999999999998</v>
          </cell>
          <cell r="FL175">
            <v>-53.222999999999999</v>
          </cell>
          <cell r="FM175">
            <v>-48.651000000000003</v>
          </cell>
          <cell r="FN175">
            <v>-35.093000000000004</v>
          </cell>
          <cell r="FO175">
            <v>0</v>
          </cell>
          <cell r="FP175">
            <v>0</v>
          </cell>
          <cell r="FQ175">
            <v>0</v>
          </cell>
          <cell r="FR175">
            <v>0</v>
          </cell>
          <cell r="FS175">
            <v>0</v>
          </cell>
          <cell r="FT175">
            <v>0</v>
          </cell>
          <cell r="FU175">
            <v>0</v>
          </cell>
          <cell r="FV175">
            <v>0</v>
          </cell>
          <cell r="FW175">
            <v>0</v>
          </cell>
          <cell r="FX175">
            <v>0</v>
          </cell>
          <cell r="FY175">
            <v>0</v>
          </cell>
          <cell r="FZ175">
            <v>0</v>
          </cell>
          <cell r="GA175">
            <v>0</v>
          </cell>
          <cell r="GB175">
            <v>0</v>
          </cell>
          <cell r="GC175">
            <v>0</v>
          </cell>
          <cell r="GD175">
            <v>0</v>
          </cell>
          <cell r="GE175">
            <v>0</v>
          </cell>
          <cell r="GF175">
            <v>0</v>
          </cell>
          <cell r="GG175">
            <v>-68.359000000000009</v>
          </cell>
          <cell r="GH175">
            <v>-57.255000000000003</v>
          </cell>
          <cell r="GI175">
            <v>-63.503999999999998</v>
          </cell>
          <cell r="GJ175">
            <v>-60.169000000000004</v>
          </cell>
          <cell r="GK175">
            <v>-74.647999999999996</v>
          </cell>
          <cell r="GL175">
            <v>-70.055000000000007</v>
          </cell>
          <cell r="GM175">
            <v>-87.971000000000004</v>
          </cell>
          <cell r="GN175">
            <v>-77.497</v>
          </cell>
          <cell r="GO175">
            <v>-84.817999999999998</v>
          </cell>
          <cell r="GP175">
            <v>-71.38900000000001</v>
          </cell>
          <cell r="GQ175">
            <v>0</v>
          </cell>
          <cell r="GR175">
            <v>0</v>
          </cell>
          <cell r="GS175">
            <v>0</v>
          </cell>
          <cell r="GT175">
            <v>0</v>
          </cell>
          <cell r="GU175">
            <v>0</v>
          </cell>
          <cell r="GV175">
            <v>0</v>
          </cell>
          <cell r="GW175">
            <v>0</v>
          </cell>
          <cell r="GX175">
            <v>0</v>
          </cell>
          <cell r="GY175">
            <v>0</v>
          </cell>
          <cell r="GZ175">
            <v>0</v>
          </cell>
          <cell r="HA175">
            <v>0</v>
          </cell>
          <cell r="HB175">
            <v>0</v>
          </cell>
          <cell r="HC175">
            <v>0</v>
          </cell>
          <cell r="HD175">
            <v>0</v>
          </cell>
          <cell r="HE175">
            <v>0</v>
          </cell>
          <cell r="HF175">
            <v>0</v>
          </cell>
          <cell r="HG175">
            <v>0</v>
          </cell>
          <cell r="HH175">
            <v>0</v>
          </cell>
          <cell r="HI175">
            <v>-5.117</v>
          </cell>
          <cell r="HJ175">
            <v>-5.3819999999999997</v>
          </cell>
          <cell r="HK175">
            <v>-6.1440000000000001</v>
          </cell>
          <cell r="HL175">
            <v>-5.4269999999999996</v>
          </cell>
          <cell r="HM175">
            <v>-6.39</v>
          </cell>
          <cell r="HN175">
            <v>-9.9359999999999999</v>
          </cell>
          <cell r="HO175">
            <v>-9.5779999999999994</v>
          </cell>
          <cell r="HP175">
            <v>-9.5380000000000003</v>
          </cell>
          <cell r="HQ175">
            <v>-10.701000000000001</v>
          </cell>
          <cell r="HR175">
            <v>-11.879</v>
          </cell>
          <cell r="HS175">
            <v>-12.536</v>
          </cell>
          <cell r="HT175">
            <v>0</v>
          </cell>
          <cell r="HU175">
            <v>0</v>
          </cell>
          <cell r="HV175">
            <v>0</v>
          </cell>
          <cell r="HW175">
            <v>0</v>
          </cell>
          <cell r="HX175">
            <v>0</v>
          </cell>
          <cell r="HY175">
            <v>0</v>
          </cell>
          <cell r="HZ175">
            <v>0</v>
          </cell>
          <cell r="IA175">
            <v>0</v>
          </cell>
          <cell r="IB175">
            <v>0</v>
          </cell>
          <cell r="IC175">
            <v>0</v>
          </cell>
          <cell r="ID175">
            <v>0</v>
          </cell>
          <cell r="IE175">
            <v>0</v>
          </cell>
          <cell r="IF175">
            <v>0</v>
          </cell>
          <cell r="IG175">
            <v>0</v>
          </cell>
          <cell r="IH175">
            <v>0</v>
          </cell>
          <cell r="II175">
            <v>0</v>
          </cell>
          <cell r="IJ175">
            <v>0</v>
          </cell>
          <cell r="IK175">
            <v>0</v>
          </cell>
          <cell r="IL175">
            <v>0</v>
          </cell>
          <cell r="IM175">
            <v>0</v>
          </cell>
          <cell r="IN175">
            <v>0</v>
          </cell>
          <cell r="IO175">
            <v>0</v>
          </cell>
          <cell r="IP175">
            <v>0</v>
          </cell>
          <cell r="IQ175">
            <v>0</v>
          </cell>
          <cell r="IR175">
            <v>0</v>
          </cell>
          <cell r="IS175">
            <v>0</v>
          </cell>
          <cell r="IT175">
            <v>0</v>
          </cell>
          <cell r="IU175">
            <v>0</v>
          </cell>
        </row>
        <row r="176">
          <cell r="A176" t="str">
            <v>TRF IN</v>
          </cell>
          <cell r="B176" t="str">
            <v>TRF Ltd</v>
          </cell>
          <cell r="C176" t="str">
            <v>Engineering &amp; Capital Goods</v>
          </cell>
          <cell r="D176">
            <v>0</v>
          </cell>
          <cell r="E176">
            <v>0</v>
          </cell>
          <cell r="F176">
            <v>0</v>
          </cell>
          <cell r="G176">
            <v>0</v>
          </cell>
          <cell r="H176">
            <v>240.57</v>
          </cell>
          <cell r="I176">
            <v>357.38</v>
          </cell>
          <cell r="J176">
            <v>191.51</v>
          </cell>
          <cell r="K176">
            <v>944.9</v>
          </cell>
          <cell r="L176">
            <v>449.67</v>
          </cell>
          <cell r="M176">
            <v>452.4</v>
          </cell>
          <cell r="N176">
            <v>442.44</v>
          </cell>
          <cell r="O176">
            <v>656.11</v>
          </cell>
          <cell r="P176">
            <v>403.35</v>
          </cell>
          <cell r="Q176">
            <v>567.20000000000005</v>
          </cell>
          <cell r="R176">
            <v>401.56</v>
          </cell>
          <cell r="S176">
            <v>793.42</v>
          </cell>
          <cell r="T176">
            <v>426.74</v>
          </cell>
          <cell r="U176">
            <v>825.5</v>
          </cell>
          <cell r="V176">
            <v>803.7</v>
          </cell>
          <cell r="W176">
            <v>1416.1130000000001</v>
          </cell>
          <cell r="X176">
            <v>663.51</v>
          </cell>
          <cell r="Y176">
            <v>686.01499999999999</v>
          </cell>
          <cell r="Z176">
            <v>581.54999999999995</v>
          </cell>
          <cell r="AA176">
            <v>1697.3710000000001</v>
          </cell>
          <cell r="AB176">
            <v>596.78800000000001</v>
          </cell>
          <cell r="AC176">
            <v>909.46199999999999</v>
          </cell>
          <cell r="AD176">
            <v>1415.0060000000001</v>
          </cell>
          <cell r="AE176">
            <v>2395.308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O176">
            <v>0</v>
          </cell>
          <cell r="AP176">
            <v>0</v>
          </cell>
          <cell r="AQ176">
            <v>0</v>
          </cell>
          <cell r="AR176">
            <v>0</v>
          </cell>
          <cell r="AS176">
            <v>0</v>
          </cell>
          <cell r="AT176">
            <v>0</v>
          </cell>
          <cell r="AU176">
            <v>0</v>
          </cell>
          <cell r="AV176">
            <v>0</v>
          </cell>
          <cell r="AW176">
            <v>0</v>
          </cell>
          <cell r="AX176">
            <v>0</v>
          </cell>
          <cell r="AY176">
            <v>0</v>
          </cell>
          <cell r="AZ176">
            <v>0</v>
          </cell>
          <cell r="BA176">
            <v>0</v>
          </cell>
          <cell r="BB176">
            <v>0</v>
          </cell>
          <cell r="BC176">
            <v>0</v>
          </cell>
          <cell r="BD176">
            <v>0</v>
          </cell>
          <cell r="BE176">
            <v>0</v>
          </cell>
          <cell r="BF176">
            <v>0</v>
          </cell>
          <cell r="BG176">
            <v>0</v>
          </cell>
          <cell r="BH176">
            <v>0</v>
          </cell>
          <cell r="BI176">
            <v>0</v>
          </cell>
          <cell r="BJ176">
            <v>0</v>
          </cell>
          <cell r="BK176">
            <v>0</v>
          </cell>
          <cell r="BL176">
            <v>-106.7</v>
          </cell>
          <cell r="BM176">
            <v>-202.24299999999999</v>
          </cell>
          <cell r="BN176">
            <v>-156.21600000000001</v>
          </cell>
          <cell r="BO176">
            <v>-429.56799999999998</v>
          </cell>
          <cell r="BP176">
            <v>-301.36399999999998</v>
          </cell>
          <cell r="BQ176">
            <v>-256.83699999999999</v>
          </cell>
          <cell r="BR176">
            <v>-248.988</v>
          </cell>
          <cell r="BS176">
            <v>-324.06099999999998</v>
          </cell>
          <cell r="BT176">
            <v>-241.39099999999999</v>
          </cell>
          <cell r="BU176">
            <v>-327.65100000000001</v>
          </cell>
          <cell r="BV176">
            <v>-208.15600000000001</v>
          </cell>
          <cell r="BW176">
            <v>-424.97300000000001</v>
          </cell>
          <cell r="BX176">
            <v>-225.238</v>
          </cell>
          <cell r="BY176">
            <v>-463</v>
          </cell>
          <cell r="BZ176">
            <v>-572.9</v>
          </cell>
          <cell r="CA176">
            <v>-518.69799999999998</v>
          </cell>
          <cell r="CB176">
            <v>-241.07499999999999</v>
          </cell>
          <cell r="CC176">
            <v>-474.68400000000003</v>
          </cell>
          <cell r="CD176">
            <v>-306.08</v>
          </cell>
          <cell r="CE176">
            <v>-876.06299999999999</v>
          </cell>
          <cell r="CF176">
            <v>-352.10599999999999</v>
          </cell>
          <cell r="CG176">
            <v>-592.89599999999996</v>
          </cell>
          <cell r="CH176">
            <v>-1054.77</v>
          </cell>
          <cell r="CI176">
            <v>-1014.519</v>
          </cell>
          <cell r="CJ176">
            <v>0</v>
          </cell>
          <cell r="CK176">
            <v>0</v>
          </cell>
          <cell r="CL176">
            <v>0</v>
          </cell>
          <cell r="CM176">
            <v>0</v>
          </cell>
          <cell r="CN176">
            <v>7.4950000000000001</v>
          </cell>
          <cell r="CO176">
            <v>21.856999999999999</v>
          </cell>
          <cell r="CP176">
            <v>142.399</v>
          </cell>
          <cell r="CQ176">
            <v>-206.40100000000001</v>
          </cell>
          <cell r="CR176">
            <v>42.110999999999997</v>
          </cell>
          <cell r="CS176">
            <v>5.109</v>
          </cell>
          <cell r="CT176">
            <v>12.384</v>
          </cell>
          <cell r="CU176">
            <v>-53.993000000000002</v>
          </cell>
          <cell r="CV176">
            <v>6.7149999999999999</v>
          </cell>
          <cell r="CW176">
            <v>-39.706000000000003</v>
          </cell>
          <cell r="CX176">
            <v>20.263999999999999</v>
          </cell>
          <cell r="CY176">
            <v>-47.679000000000002</v>
          </cell>
          <cell r="CZ176">
            <v>43.685000000000002</v>
          </cell>
          <cell r="DA176">
            <v>-26.5</v>
          </cell>
          <cell r="DB176">
            <v>172.5</v>
          </cell>
          <cell r="DC176">
            <v>-234.47800000000001</v>
          </cell>
          <cell r="DD176">
            <v>-32.29</v>
          </cell>
          <cell r="DE176">
            <v>91.989000000000004</v>
          </cell>
          <cell r="DF176">
            <v>29.47</v>
          </cell>
          <cell r="DG176">
            <v>-4.351</v>
          </cell>
          <cell r="DH176">
            <v>41.015000000000001</v>
          </cell>
          <cell r="DI176">
            <v>264.00400000000002</v>
          </cell>
          <cell r="DJ176">
            <v>382.91300000000001</v>
          </cell>
          <cell r="DK176">
            <v>-496.73700000000002</v>
          </cell>
          <cell r="DL176">
            <v>0</v>
          </cell>
          <cell r="DM176">
            <v>0</v>
          </cell>
          <cell r="DN176">
            <v>0</v>
          </cell>
          <cell r="DO176">
            <v>0</v>
          </cell>
          <cell r="DP176">
            <v>0</v>
          </cell>
          <cell r="DQ176">
            <v>0</v>
          </cell>
          <cell r="DR176">
            <v>0</v>
          </cell>
          <cell r="DS176">
            <v>0</v>
          </cell>
          <cell r="DT176">
            <v>0</v>
          </cell>
          <cell r="DU176">
            <v>0</v>
          </cell>
          <cell r="DV176">
            <v>0</v>
          </cell>
          <cell r="DW176">
            <v>0</v>
          </cell>
          <cell r="DX176">
            <v>0</v>
          </cell>
          <cell r="DY176">
            <v>0</v>
          </cell>
          <cell r="DZ176">
            <v>0</v>
          </cell>
          <cell r="EA176">
            <v>0</v>
          </cell>
          <cell r="EB176">
            <v>0</v>
          </cell>
          <cell r="EC176">
            <v>0</v>
          </cell>
          <cell r="ED176">
            <v>0</v>
          </cell>
          <cell r="EE176">
            <v>0</v>
          </cell>
          <cell r="EF176">
            <v>0</v>
          </cell>
          <cell r="EG176">
            <v>0</v>
          </cell>
          <cell r="EH176">
            <v>0</v>
          </cell>
          <cell r="EI176">
            <v>0</v>
          </cell>
          <cell r="EJ176">
            <v>0</v>
          </cell>
          <cell r="EK176">
            <v>0</v>
          </cell>
          <cell r="EL176">
            <v>0</v>
          </cell>
          <cell r="EM176">
            <v>0</v>
          </cell>
          <cell r="EN176">
            <v>0</v>
          </cell>
          <cell r="EO176">
            <v>0</v>
          </cell>
          <cell r="EP176">
            <v>0</v>
          </cell>
          <cell r="EQ176">
            <v>0</v>
          </cell>
          <cell r="ER176">
            <v>-43.054000000000002</v>
          </cell>
          <cell r="ES176">
            <v>-44.746000000000002</v>
          </cell>
          <cell r="ET176">
            <v>-43.463999999999999</v>
          </cell>
          <cell r="EU176">
            <v>-56.920999999999999</v>
          </cell>
          <cell r="EV176">
            <v>-50.030999999999999</v>
          </cell>
          <cell r="EW176">
            <v>-51.012999999999998</v>
          </cell>
          <cell r="EX176">
            <v>-50.545000000000002</v>
          </cell>
          <cell r="EY176">
            <v>-55.87</v>
          </cell>
          <cell r="EZ176">
            <v>-55.311999999999998</v>
          </cell>
          <cell r="FA176">
            <v>-56.387</v>
          </cell>
          <cell r="FB176">
            <v>-56.390999999999998</v>
          </cell>
          <cell r="FC176">
            <v>-71.936999999999998</v>
          </cell>
          <cell r="FD176">
            <v>-63.566000000000003</v>
          </cell>
          <cell r="FE176">
            <v>-127.2</v>
          </cell>
          <cell r="FF176">
            <v>-156.69999999999999</v>
          </cell>
          <cell r="FG176">
            <v>-226.16000000000003</v>
          </cell>
          <cell r="FH176">
            <v>-157.03300000000002</v>
          </cell>
          <cell r="FI176">
            <v>-163.86399999999998</v>
          </cell>
          <cell r="FJ176">
            <v>-59.47</v>
          </cell>
          <cell r="FK176">
            <v>-105.099</v>
          </cell>
          <cell r="FL176">
            <v>-78.775000000000006</v>
          </cell>
          <cell r="FM176">
            <v>-87.375</v>
          </cell>
          <cell r="FN176">
            <v>-93.736999999999995</v>
          </cell>
          <cell r="FO176">
            <v>-110.197</v>
          </cell>
          <cell r="FP176">
            <v>0</v>
          </cell>
          <cell r="FQ176">
            <v>0</v>
          </cell>
          <cell r="FR176">
            <v>0</v>
          </cell>
          <cell r="FS176">
            <v>0</v>
          </cell>
          <cell r="FT176">
            <v>-84.581000000000003</v>
          </cell>
          <cell r="FU176">
            <v>-121.91200000000001</v>
          </cell>
          <cell r="FV176">
            <v>-111.015</v>
          </cell>
          <cell r="FW176">
            <v>-172.32299999999998</v>
          </cell>
          <cell r="FX176">
            <v>-116.35599999999999</v>
          </cell>
          <cell r="FY176">
            <v>-134.06100000000001</v>
          </cell>
          <cell r="FZ176">
            <v>-135.92399999999998</v>
          </cell>
          <cell r="GA176">
            <v>-172.98500000000001</v>
          </cell>
          <cell r="GB176">
            <v>-117.223</v>
          </cell>
          <cell r="GC176">
            <v>-90.025000000000006</v>
          </cell>
          <cell r="GD176">
            <v>-112.006</v>
          </cell>
          <cell r="GE176">
            <v>-170.869</v>
          </cell>
          <cell r="GF176">
            <v>-146.99799999999999</v>
          </cell>
          <cell r="GG176">
            <v>-145.1</v>
          </cell>
          <cell r="GH176">
            <v>-177.9</v>
          </cell>
          <cell r="GI176">
            <v>-280.82799999999997</v>
          </cell>
          <cell r="GJ176">
            <v>-157.58500000000001</v>
          </cell>
          <cell r="GK176">
            <v>-39.569000000000003</v>
          </cell>
          <cell r="GL176">
            <v>-154</v>
          </cell>
          <cell r="GM176">
            <v>-483.49599999999998</v>
          </cell>
          <cell r="GN176">
            <v>-142.131</v>
          </cell>
          <cell r="GO176">
            <v>-353.85199999999998</v>
          </cell>
          <cell r="GP176">
            <v>-536.69299999999998</v>
          </cell>
          <cell r="GQ176">
            <v>-401.91200000000003</v>
          </cell>
          <cell r="GR176">
            <v>0</v>
          </cell>
          <cell r="GS176">
            <v>0</v>
          </cell>
          <cell r="GT176">
            <v>0</v>
          </cell>
          <cell r="GU176">
            <v>0</v>
          </cell>
          <cell r="GV176">
            <v>-3.82</v>
          </cell>
          <cell r="GW176">
            <v>-3.73</v>
          </cell>
          <cell r="GX176">
            <v>-4.16</v>
          </cell>
          <cell r="GY176">
            <v>-3.46</v>
          </cell>
          <cell r="GZ176">
            <v>-3.52</v>
          </cell>
          <cell r="HA176">
            <v>-3.48</v>
          </cell>
          <cell r="HB176">
            <v>-3.5</v>
          </cell>
          <cell r="HC176">
            <v>-3.44</v>
          </cell>
          <cell r="HD176">
            <v>-3.34</v>
          </cell>
          <cell r="HE176">
            <v>-3.31</v>
          </cell>
          <cell r="HF176">
            <v>-3.25</v>
          </cell>
          <cell r="HG176">
            <v>-3.09</v>
          </cell>
          <cell r="HH176">
            <v>-3.22</v>
          </cell>
          <cell r="HI176">
            <v>-3.129</v>
          </cell>
          <cell r="HJ176">
            <v>-3.6</v>
          </cell>
          <cell r="HK176">
            <v>-3.2810000000000001</v>
          </cell>
          <cell r="HL176">
            <v>-3.9</v>
          </cell>
          <cell r="HM176">
            <v>-3.633</v>
          </cell>
          <cell r="HN176">
            <v>-3.31</v>
          </cell>
          <cell r="HO176">
            <v>-3.9260000000000002</v>
          </cell>
          <cell r="HP176">
            <v>-4.1399999999999997</v>
          </cell>
          <cell r="HQ176">
            <v>-4.6310000000000002</v>
          </cell>
          <cell r="HR176">
            <v>-5.1479999999999997</v>
          </cell>
          <cell r="HS176">
            <v>-5.0609999999999999</v>
          </cell>
          <cell r="HT176">
            <v>0</v>
          </cell>
          <cell r="HU176">
            <v>0</v>
          </cell>
          <cell r="HV176">
            <v>0</v>
          </cell>
          <cell r="HW176">
            <v>0</v>
          </cell>
          <cell r="HX176">
            <v>0</v>
          </cell>
          <cell r="HY176">
            <v>0</v>
          </cell>
          <cell r="HZ176">
            <v>0</v>
          </cell>
          <cell r="IA176">
            <v>0</v>
          </cell>
          <cell r="IB176">
            <v>0</v>
          </cell>
          <cell r="IC176">
            <v>0</v>
          </cell>
          <cell r="ID176">
            <v>0</v>
          </cell>
          <cell r="IE176">
            <v>0</v>
          </cell>
          <cell r="IF176">
            <v>0</v>
          </cell>
          <cell r="IG176">
            <v>0</v>
          </cell>
          <cell r="IH176">
            <v>0</v>
          </cell>
          <cell r="II176">
            <v>0</v>
          </cell>
          <cell r="IJ176">
            <v>0</v>
          </cell>
          <cell r="IK176">
            <v>0</v>
          </cell>
          <cell r="IL176">
            <v>0</v>
          </cell>
          <cell r="IM176">
            <v>0</v>
          </cell>
          <cell r="IN176">
            <v>0</v>
          </cell>
          <cell r="IO176">
            <v>0</v>
          </cell>
          <cell r="IP176">
            <v>0</v>
          </cell>
          <cell r="IQ176">
            <v>0</v>
          </cell>
          <cell r="IR176">
            <v>0</v>
          </cell>
          <cell r="IS176">
            <v>0</v>
          </cell>
          <cell r="IT176">
            <v>0</v>
          </cell>
          <cell r="IU176">
            <v>0</v>
          </cell>
        </row>
        <row r="177">
          <cell r="A177" t="str">
            <v>TMX IN</v>
          </cell>
          <cell r="B177" t="str">
            <v>Thermax</v>
          </cell>
          <cell r="C177" t="str">
            <v>Engineering &amp; Capital Goods</v>
          </cell>
          <cell r="D177">
            <v>0</v>
          </cell>
          <cell r="E177">
            <v>1477.59</v>
          </cell>
          <cell r="F177">
            <v>1190.2000000000003</v>
          </cell>
          <cell r="G177">
            <v>1765.4999999999998</v>
          </cell>
          <cell r="H177">
            <v>824.9</v>
          </cell>
          <cell r="I177">
            <v>1513.6000000000001</v>
          </cell>
          <cell r="J177">
            <v>1438</v>
          </cell>
          <cell r="K177">
            <v>2265.5</v>
          </cell>
          <cell r="L177">
            <v>1260.6000000000001</v>
          </cell>
          <cell r="M177">
            <v>2168.3000000000002</v>
          </cell>
          <cell r="N177">
            <v>2399.5</v>
          </cell>
          <cell r="O177">
            <v>3448.5</v>
          </cell>
          <cell r="P177">
            <v>2707.8</v>
          </cell>
          <cell r="Q177">
            <v>3770.9</v>
          </cell>
          <cell r="R177">
            <v>3593.5</v>
          </cell>
          <cell r="S177">
            <v>4761.8999999999996</v>
          </cell>
          <cell r="T177">
            <v>3226.4</v>
          </cell>
          <cell r="U177">
            <v>4822.8999999999996</v>
          </cell>
          <cell r="V177">
            <v>5498.8</v>
          </cell>
          <cell r="W177">
            <v>8182.2</v>
          </cell>
          <cell r="X177">
            <v>6665.3</v>
          </cell>
          <cell r="Y177">
            <v>7701</v>
          </cell>
          <cell r="Z177">
            <v>8454</v>
          </cell>
          <cell r="AA177">
            <v>9221.1</v>
          </cell>
          <cell r="AB177">
            <v>7169.74</v>
          </cell>
          <cell r="AC177">
            <v>8040.66</v>
          </cell>
          <cell r="AD177">
            <v>7950.5</v>
          </cell>
          <cell r="AE177">
            <v>9482.5399999999991</v>
          </cell>
          <cell r="AF177">
            <v>0</v>
          </cell>
          <cell r="AG177">
            <v>0</v>
          </cell>
          <cell r="AH177">
            <v>0</v>
          </cell>
          <cell r="AI177">
            <v>0</v>
          </cell>
          <cell r="AJ177">
            <v>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O177">
            <v>0</v>
          </cell>
          <cell r="AP177">
            <v>0</v>
          </cell>
          <cell r="AQ177">
            <v>0</v>
          </cell>
          <cell r="AR177">
            <v>0</v>
          </cell>
          <cell r="AS177">
            <v>0</v>
          </cell>
          <cell r="AT177">
            <v>0</v>
          </cell>
          <cell r="AU177">
            <v>0</v>
          </cell>
          <cell r="AV177">
            <v>0</v>
          </cell>
          <cell r="AW177">
            <v>0</v>
          </cell>
          <cell r="AX177">
            <v>0</v>
          </cell>
          <cell r="AY177">
            <v>0</v>
          </cell>
          <cell r="AZ177">
            <v>0</v>
          </cell>
          <cell r="BA177">
            <v>0</v>
          </cell>
          <cell r="BB177">
            <v>0</v>
          </cell>
          <cell r="BC177">
            <v>0</v>
          </cell>
          <cell r="BD177">
            <v>0</v>
          </cell>
          <cell r="BE177">
            <v>0</v>
          </cell>
          <cell r="BF177">
            <v>0</v>
          </cell>
          <cell r="BG177">
            <v>0</v>
          </cell>
          <cell r="BH177">
            <v>0</v>
          </cell>
          <cell r="BI177">
            <v>-891.4</v>
          </cell>
          <cell r="BJ177">
            <v>-686</v>
          </cell>
          <cell r="BK177">
            <v>-1048.4000000000001</v>
          </cell>
          <cell r="BL177">
            <v>-489.3</v>
          </cell>
          <cell r="BM177">
            <v>-797.9</v>
          </cell>
          <cell r="BN177">
            <v>-858.1</v>
          </cell>
          <cell r="BO177">
            <v>-1367.3</v>
          </cell>
          <cell r="BP177">
            <v>-869.3</v>
          </cell>
          <cell r="BQ177">
            <v>-1498.3</v>
          </cell>
          <cell r="BR177">
            <v>-1711.8</v>
          </cell>
          <cell r="BS177">
            <v>-2237.3000000000002</v>
          </cell>
          <cell r="BT177">
            <v>-1797.1</v>
          </cell>
          <cell r="BU177">
            <v>-2494.4</v>
          </cell>
          <cell r="BV177">
            <v>-2287</v>
          </cell>
          <cell r="BW177">
            <v>-2972.3</v>
          </cell>
          <cell r="BX177">
            <v>-1978.4</v>
          </cell>
          <cell r="BY177">
            <v>-3030.1</v>
          </cell>
          <cell r="BZ177">
            <v>-3739.1</v>
          </cell>
          <cell r="CA177">
            <v>-5602.7</v>
          </cell>
          <cell r="CB177">
            <v>-4650.7</v>
          </cell>
          <cell r="CC177">
            <v>-5336.8</v>
          </cell>
          <cell r="CD177">
            <v>-5622</v>
          </cell>
          <cell r="CE177">
            <v>-6210.7000000000007</v>
          </cell>
          <cell r="CF177">
            <v>-4380.6499999999996</v>
          </cell>
          <cell r="CG177">
            <v>-5212.0999999999995</v>
          </cell>
          <cell r="CH177">
            <v>-5210.2039999999997</v>
          </cell>
          <cell r="CI177">
            <v>-6052.4620000000004</v>
          </cell>
          <cell r="CJ177">
            <v>0</v>
          </cell>
          <cell r="CK177">
            <v>18.100000000000001</v>
          </cell>
          <cell r="CL177">
            <v>17.2</v>
          </cell>
          <cell r="CM177">
            <v>3.7</v>
          </cell>
          <cell r="CN177">
            <v>33.6</v>
          </cell>
          <cell r="CO177">
            <v>-30.2</v>
          </cell>
          <cell r="CP177">
            <v>39.299999999999997</v>
          </cell>
          <cell r="CQ177">
            <v>-41.3</v>
          </cell>
          <cell r="CR177">
            <v>68.400000000000006</v>
          </cell>
          <cell r="CS177">
            <v>23</v>
          </cell>
          <cell r="CT177">
            <v>32.700000000000003</v>
          </cell>
          <cell r="CU177">
            <v>-111.8</v>
          </cell>
          <cell r="CV177">
            <v>52.3</v>
          </cell>
          <cell r="CW177">
            <v>44.3</v>
          </cell>
          <cell r="CX177">
            <v>-9.1999999999999993</v>
          </cell>
          <cell r="CY177">
            <v>-15.7</v>
          </cell>
          <cell r="CZ177">
            <v>-11.6</v>
          </cell>
          <cell r="DA177">
            <v>36.200000000000003</v>
          </cell>
          <cell r="DB177">
            <v>80</v>
          </cell>
          <cell r="DC177">
            <v>-90.2</v>
          </cell>
          <cell r="DD177">
            <v>89.6</v>
          </cell>
          <cell r="DE177">
            <v>73</v>
          </cell>
          <cell r="DF177">
            <v>-350.8</v>
          </cell>
          <cell r="DG177">
            <v>204.8</v>
          </cell>
          <cell r="DH177">
            <v>-83.16</v>
          </cell>
          <cell r="DI177">
            <v>126.86</v>
          </cell>
          <cell r="DJ177">
            <v>-5.3810000000000002</v>
          </cell>
          <cell r="DK177">
            <v>-86.275000000000006</v>
          </cell>
          <cell r="DL177">
            <v>0</v>
          </cell>
          <cell r="DM177">
            <v>0</v>
          </cell>
          <cell r="DN177">
            <v>0</v>
          </cell>
          <cell r="DO177">
            <v>0</v>
          </cell>
          <cell r="DP177">
            <v>0</v>
          </cell>
          <cell r="DQ177">
            <v>0</v>
          </cell>
          <cell r="DR177">
            <v>0</v>
          </cell>
          <cell r="DS177">
            <v>0</v>
          </cell>
          <cell r="DT177">
            <v>0</v>
          </cell>
          <cell r="DU177">
            <v>0</v>
          </cell>
          <cell r="DV177">
            <v>0</v>
          </cell>
          <cell r="DW177">
            <v>0</v>
          </cell>
          <cell r="DX177">
            <v>0</v>
          </cell>
          <cell r="DY177">
            <v>0</v>
          </cell>
          <cell r="DZ177">
            <v>0</v>
          </cell>
          <cell r="EA177">
            <v>0</v>
          </cell>
          <cell r="EB177">
            <v>0</v>
          </cell>
          <cell r="EC177">
            <v>0</v>
          </cell>
          <cell r="ED177">
            <v>0</v>
          </cell>
          <cell r="EE177">
            <v>0</v>
          </cell>
          <cell r="EF177">
            <v>0</v>
          </cell>
          <cell r="EG177">
            <v>0</v>
          </cell>
          <cell r="EH177">
            <v>0</v>
          </cell>
          <cell r="EI177">
            <v>0</v>
          </cell>
          <cell r="EJ177">
            <v>0</v>
          </cell>
          <cell r="EK177">
            <v>0</v>
          </cell>
          <cell r="EL177">
            <v>0</v>
          </cell>
          <cell r="EM177">
            <v>0</v>
          </cell>
          <cell r="EN177">
            <v>0</v>
          </cell>
          <cell r="EO177">
            <v>-140.9</v>
          </cell>
          <cell r="EP177">
            <v>-149.30000000000001</v>
          </cell>
          <cell r="EQ177">
            <v>-174.9</v>
          </cell>
          <cell r="ER177">
            <v>-139.69999999999999</v>
          </cell>
          <cell r="ES177">
            <v>-169.5</v>
          </cell>
          <cell r="ET177">
            <v>-166.5</v>
          </cell>
          <cell r="EU177">
            <v>-204.7</v>
          </cell>
          <cell r="EV177">
            <v>-175.9</v>
          </cell>
          <cell r="EW177">
            <v>-209.2</v>
          </cell>
          <cell r="EX177">
            <v>-212.7</v>
          </cell>
          <cell r="EY177">
            <v>-234.9</v>
          </cell>
          <cell r="EZ177">
            <v>-256.2</v>
          </cell>
          <cell r="FA177">
            <v>-316.60000000000002</v>
          </cell>
          <cell r="FB177">
            <v>-315</v>
          </cell>
          <cell r="FC177">
            <v>-421.4</v>
          </cell>
          <cell r="FD177">
            <v>-358.4</v>
          </cell>
          <cell r="FE177">
            <v>-432.2</v>
          </cell>
          <cell r="FF177">
            <v>-498.2</v>
          </cell>
          <cell r="FG177">
            <v>-622.6</v>
          </cell>
          <cell r="FH177">
            <v>-524.1</v>
          </cell>
          <cell r="FI177">
            <v>-638.79999999999995</v>
          </cell>
          <cell r="FJ177">
            <v>-630.9</v>
          </cell>
          <cell r="FK177">
            <v>-616.79999999999995</v>
          </cell>
          <cell r="FL177">
            <v>-596.83000000000004</v>
          </cell>
          <cell r="FM177">
            <v>-585.71</v>
          </cell>
          <cell r="FN177">
            <v>-703.56299999999999</v>
          </cell>
          <cell r="FO177">
            <v>-660.327</v>
          </cell>
          <cell r="FP177">
            <v>0</v>
          </cell>
          <cell r="FQ177">
            <v>-321.39999999999998</v>
          </cell>
          <cell r="FR177">
            <v>-266.39999999999998</v>
          </cell>
          <cell r="FS177">
            <v>-258.2</v>
          </cell>
          <cell r="FT177">
            <v>-210.3</v>
          </cell>
          <cell r="FU177">
            <v>-376.5</v>
          </cell>
          <cell r="FV177">
            <v>-347</v>
          </cell>
          <cell r="FW177">
            <v>-262.2</v>
          </cell>
          <cell r="FX177">
            <v>-214.6</v>
          </cell>
          <cell r="FY177">
            <v>-349</v>
          </cell>
          <cell r="FZ177">
            <v>-325.39999999999998</v>
          </cell>
          <cell r="GA177">
            <v>-456.7</v>
          </cell>
          <cell r="GB177">
            <v>-439.4</v>
          </cell>
          <cell r="GC177">
            <v>-490.6</v>
          </cell>
          <cell r="GD177">
            <v>-524.20000000000005</v>
          </cell>
          <cell r="GE177">
            <v>-650.70000000000005</v>
          </cell>
          <cell r="GF177">
            <v>-495.5</v>
          </cell>
          <cell r="GG177">
            <v>-773.90000000000009</v>
          </cell>
          <cell r="GH177">
            <v>-581.4</v>
          </cell>
          <cell r="GI177">
            <v>-841.4</v>
          </cell>
          <cell r="GJ177">
            <v>-814.9</v>
          </cell>
          <cell r="GK177">
            <v>-787.8</v>
          </cell>
          <cell r="GL177">
            <v>-800.8</v>
          </cell>
          <cell r="GM177">
            <v>-1328</v>
          </cell>
          <cell r="GN177">
            <v>-1197.8800000000001</v>
          </cell>
          <cell r="GO177">
            <v>-1437.45</v>
          </cell>
          <cell r="GP177">
            <v>-1063.596</v>
          </cell>
          <cell r="GQ177">
            <v>-1350.606</v>
          </cell>
          <cell r="GR177">
            <v>0</v>
          </cell>
          <cell r="GS177">
            <v>-22.7</v>
          </cell>
          <cell r="GT177">
            <v>-27.7</v>
          </cell>
          <cell r="GU177">
            <v>-17.399999999999999</v>
          </cell>
          <cell r="GV177">
            <v>-22.5</v>
          </cell>
          <cell r="GW177">
            <v>-19.899999999999999</v>
          </cell>
          <cell r="GX177">
            <v>-21.7</v>
          </cell>
          <cell r="GY177">
            <v>-23.7</v>
          </cell>
          <cell r="GZ177">
            <v>-20.7</v>
          </cell>
          <cell r="HA177">
            <v>-25.6</v>
          </cell>
          <cell r="HB177">
            <v>-22.4</v>
          </cell>
          <cell r="HC177">
            <v>-23.3</v>
          </cell>
          <cell r="HD177">
            <v>-33.5</v>
          </cell>
          <cell r="HE177">
            <v>-32.4</v>
          </cell>
          <cell r="HF177">
            <v>-34.4</v>
          </cell>
          <cell r="HG177">
            <v>-51.8</v>
          </cell>
          <cell r="HH177">
            <v>-37.6</v>
          </cell>
          <cell r="HI177">
            <v>-49.9</v>
          </cell>
          <cell r="HJ177">
            <v>-47.4</v>
          </cell>
          <cell r="HK177">
            <v>-52.7</v>
          </cell>
          <cell r="HL177">
            <v>-50.2</v>
          </cell>
          <cell r="HM177">
            <v>-54</v>
          </cell>
          <cell r="HN177">
            <v>-52.8</v>
          </cell>
          <cell r="HO177">
            <v>-61</v>
          </cell>
          <cell r="HP177">
            <v>-69.98</v>
          </cell>
          <cell r="HQ177">
            <v>-67.11</v>
          </cell>
          <cell r="HR177">
            <v>-83.694999999999993</v>
          </cell>
          <cell r="HS177">
            <v>-100.33499999999999</v>
          </cell>
          <cell r="HT177">
            <v>0</v>
          </cell>
          <cell r="HU177">
            <v>0</v>
          </cell>
          <cell r="HV177">
            <v>0</v>
          </cell>
          <cell r="HW177">
            <v>0</v>
          </cell>
          <cell r="HX177">
            <v>0</v>
          </cell>
          <cell r="HY177">
            <v>0</v>
          </cell>
          <cell r="HZ177">
            <v>0</v>
          </cell>
          <cell r="IA177">
            <v>0</v>
          </cell>
          <cell r="IB177">
            <v>0</v>
          </cell>
          <cell r="IC177">
            <v>0</v>
          </cell>
          <cell r="ID177">
            <v>0</v>
          </cell>
          <cell r="IE177">
            <v>0</v>
          </cell>
          <cell r="IF177">
            <v>0</v>
          </cell>
          <cell r="IG177">
            <v>0</v>
          </cell>
          <cell r="IH177">
            <v>0</v>
          </cell>
          <cell r="II177">
            <v>0</v>
          </cell>
          <cell r="IJ177">
            <v>0</v>
          </cell>
          <cell r="IK177">
            <v>0</v>
          </cell>
          <cell r="IL177">
            <v>0</v>
          </cell>
          <cell r="IM177">
            <v>0</v>
          </cell>
          <cell r="IN177">
            <v>0</v>
          </cell>
          <cell r="IO177">
            <v>0</v>
          </cell>
          <cell r="IP177">
            <v>0</v>
          </cell>
          <cell r="IQ177">
            <v>0</v>
          </cell>
          <cell r="IR177">
            <v>0</v>
          </cell>
          <cell r="IS177">
            <v>0</v>
          </cell>
          <cell r="IT177">
            <v>0</v>
          </cell>
          <cell r="IU177">
            <v>0</v>
          </cell>
        </row>
        <row r="178">
          <cell r="A178" t="str">
            <v>WSI IN</v>
          </cell>
          <cell r="B178" t="str">
            <v>W S Industries</v>
          </cell>
          <cell r="C178" t="str">
            <v>Engineering &amp; Capital Goods</v>
          </cell>
        </row>
        <row r="179">
          <cell r="A179" t="str">
            <v>FMCG</v>
          </cell>
          <cell r="B179" t="str">
            <v>FMCG</v>
          </cell>
        </row>
        <row r="180">
          <cell r="A180" t="str">
            <v>BRIT IN</v>
          </cell>
          <cell r="B180" t="str">
            <v>Britannia Industries</v>
          </cell>
          <cell r="C180" t="str">
            <v>FMCG</v>
          </cell>
          <cell r="D180">
            <v>0</v>
          </cell>
          <cell r="E180">
            <v>0</v>
          </cell>
          <cell r="F180">
            <v>0</v>
          </cell>
          <cell r="G180">
            <v>0</v>
          </cell>
          <cell r="H180">
            <v>0</v>
          </cell>
          <cell r="I180">
            <v>0</v>
          </cell>
          <cell r="J180">
            <v>0</v>
          </cell>
          <cell r="K180">
            <v>0</v>
          </cell>
          <cell r="L180">
            <v>0</v>
          </cell>
          <cell r="M180">
            <v>0</v>
          </cell>
          <cell r="N180">
            <v>3899</v>
          </cell>
          <cell r="O180">
            <v>3897</v>
          </cell>
          <cell r="P180">
            <v>4129</v>
          </cell>
          <cell r="Q180">
            <v>4721</v>
          </cell>
          <cell r="R180">
            <v>4566</v>
          </cell>
          <cell r="S180">
            <v>4790</v>
          </cell>
          <cell r="T180">
            <v>5100</v>
          </cell>
          <cell r="U180">
            <v>5809</v>
          </cell>
          <cell r="V180">
            <v>5967</v>
          </cell>
          <cell r="W180">
            <v>6291</v>
          </cell>
          <cell r="X180">
            <v>5900</v>
          </cell>
          <cell r="Y180">
            <v>6653.7</v>
          </cell>
          <cell r="Z180">
            <v>6633</v>
          </cell>
          <cell r="AA180">
            <v>6989</v>
          </cell>
          <cell r="AB180">
            <v>6998</v>
          </cell>
          <cell r="AC180">
            <v>8484</v>
          </cell>
          <cell r="AD180">
            <v>8279.7000000000007</v>
          </cell>
          <cell r="AE180">
            <v>7620.899999999996</v>
          </cell>
          <cell r="AF180">
            <v>0</v>
          </cell>
          <cell r="AG180">
            <v>0</v>
          </cell>
          <cell r="AH180">
            <v>0</v>
          </cell>
          <cell r="AI180">
            <v>0</v>
          </cell>
          <cell r="AJ180">
            <v>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O180">
            <v>0</v>
          </cell>
          <cell r="AP180">
            <v>-71</v>
          </cell>
          <cell r="AQ180">
            <v>-253</v>
          </cell>
          <cell r="AR180">
            <v>-273</v>
          </cell>
          <cell r="AS180">
            <v>-280</v>
          </cell>
          <cell r="AT180">
            <v>-248</v>
          </cell>
          <cell r="AU180">
            <v>-250</v>
          </cell>
          <cell r="AV180">
            <v>-272</v>
          </cell>
          <cell r="AW180">
            <v>-312</v>
          </cell>
          <cell r="AX180">
            <v>-294</v>
          </cell>
          <cell r="AY180">
            <v>-299</v>
          </cell>
          <cell r="AZ180">
            <v>-131</v>
          </cell>
          <cell r="BA180">
            <v>-66.3</v>
          </cell>
          <cell r="BB180">
            <v>-70.5</v>
          </cell>
          <cell r="BC180">
            <v>-61</v>
          </cell>
          <cell r="BD180">
            <v>-65</v>
          </cell>
          <cell r="BE180">
            <v>-98.6</v>
          </cell>
          <cell r="BF180">
            <v>-96.9</v>
          </cell>
          <cell r="BG180">
            <v>0</v>
          </cell>
          <cell r="BH180">
            <v>0</v>
          </cell>
          <cell r="BI180">
            <v>0</v>
          </cell>
          <cell r="BJ180">
            <v>0</v>
          </cell>
          <cell r="BK180">
            <v>0</v>
          </cell>
          <cell r="BL180">
            <v>0</v>
          </cell>
          <cell r="BM180">
            <v>0</v>
          </cell>
          <cell r="BN180">
            <v>0</v>
          </cell>
          <cell r="BO180">
            <v>0</v>
          </cell>
          <cell r="BP180">
            <v>0</v>
          </cell>
          <cell r="BQ180">
            <v>0</v>
          </cell>
          <cell r="BR180">
            <v>-1823</v>
          </cell>
          <cell r="BS180">
            <v>-1743</v>
          </cell>
          <cell r="BT180">
            <v>-1894</v>
          </cell>
          <cell r="BU180">
            <v>-2534</v>
          </cell>
          <cell r="BV180">
            <v>-2313</v>
          </cell>
          <cell r="BW180">
            <v>-2559</v>
          </cell>
          <cell r="BX180">
            <v>-2902</v>
          </cell>
          <cell r="BY180">
            <v>-3646</v>
          </cell>
          <cell r="BZ180">
            <v>-3655</v>
          </cell>
          <cell r="CA180">
            <v>-3416</v>
          </cell>
          <cell r="CB180">
            <v>-3385</v>
          </cell>
          <cell r="CC180">
            <v>-3768.4</v>
          </cell>
          <cell r="CD180">
            <v>-3905</v>
          </cell>
          <cell r="CE180">
            <v>-3739</v>
          </cell>
          <cell r="CF180">
            <v>-4146</v>
          </cell>
          <cell r="CG180">
            <v>-5107</v>
          </cell>
          <cell r="CH180">
            <v>-4495.7</v>
          </cell>
          <cell r="CI180">
            <v>-3921.8999999999978</v>
          </cell>
          <cell r="CJ180">
            <v>0</v>
          </cell>
          <cell r="CK180">
            <v>0</v>
          </cell>
          <cell r="CL180">
            <v>0</v>
          </cell>
          <cell r="CM180">
            <v>0</v>
          </cell>
          <cell r="CN180">
            <v>0</v>
          </cell>
          <cell r="CO180">
            <v>0</v>
          </cell>
          <cell r="CP180">
            <v>0</v>
          </cell>
          <cell r="CQ180">
            <v>0</v>
          </cell>
          <cell r="CR180">
            <v>0</v>
          </cell>
          <cell r="CS180">
            <v>0</v>
          </cell>
          <cell r="CT180">
            <v>29</v>
          </cell>
          <cell r="CU180">
            <v>-98</v>
          </cell>
          <cell r="CV180">
            <v>-29</v>
          </cell>
          <cell r="CW180">
            <v>146</v>
          </cell>
          <cell r="CX180">
            <v>33</v>
          </cell>
          <cell r="CY180">
            <v>-35</v>
          </cell>
          <cell r="CZ180">
            <v>51</v>
          </cell>
          <cell r="DA180">
            <v>177</v>
          </cell>
          <cell r="DB180">
            <v>55</v>
          </cell>
          <cell r="DC180">
            <v>59</v>
          </cell>
          <cell r="DD180">
            <v>-46</v>
          </cell>
          <cell r="DE180">
            <v>-29.4</v>
          </cell>
          <cell r="DF180">
            <v>72</v>
          </cell>
          <cell r="DG180">
            <v>-132</v>
          </cell>
          <cell r="DH180">
            <v>174</v>
          </cell>
          <cell r="DI180">
            <v>293.89999999999998</v>
          </cell>
          <cell r="DJ180">
            <v>-217.7</v>
          </cell>
          <cell r="DK180">
            <v>-54.100000000000023</v>
          </cell>
          <cell r="DL180">
            <v>0</v>
          </cell>
          <cell r="DM180">
            <v>0</v>
          </cell>
          <cell r="DN180">
            <v>0</v>
          </cell>
          <cell r="DO180">
            <v>0</v>
          </cell>
          <cell r="DP180">
            <v>0</v>
          </cell>
          <cell r="DQ180">
            <v>0</v>
          </cell>
          <cell r="DR180">
            <v>0</v>
          </cell>
          <cell r="DS180">
            <v>0</v>
          </cell>
          <cell r="DT180">
            <v>0</v>
          </cell>
          <cell r="DU180">
            <v>0</v>
          </cell>
          <cell r="DV180">
            <v>-352</v>
          </cell>
          <cell r="DW180">
            <v>-291</v>
          </cell>
          <cell r="DX180">
            <v>-294</v>
          </cell>
          <cell r="DY180">
            <v>-188</v>
          </cell>
          <cell r="DZ180">
            <v>-203</v>
          </cell>
          <cell r="EA180">
            <v>-193</v>
          </cell>
          <cell r="EB180">
            <v>-182</v>
          </cell>
          <cell r="EC180">
            <v>-51</v>
          </cell>
          <cell r="ED180">
            <v>-160</v>
          </cell>
          <cell r="EE180">
            <v>-301</v>
          </cell>
          <cell r="EF180">
            <v>-121</v>
          </cell>
          <cell r="EG180">
            <v>-100</v>
          </cell>
          <cell r="EH180">
            <v>-68.400000000000006</v>
          </cell>
          <cell r="EI180">
            <v>-328</v>
          </cell>
          <cell r="EJ180">
            <v>-227</v>
          </cell>
          <cell r="EK180">
            <v>-366.6</v>
          </cell>
          <cell r="EL180">
            <v>-416.3</v>
          </cell>
          <cell r="EM180">
            <v>-619.50000000000011</v>
          </cell>
          <cell r="EN180">
            <v>0</v>
          </cell>
          <cell r="EO180">
            <v>0</v>
          </cell>
          <cell r="EP180">
            <v>0</v>
          </cell>
          <cell r="EQ180">
            <v>0</v>
          </cell>
          <cell r="ER180">
            <v>0</v>
          </cell>
          <cell r="ES180">
            <v>0</v>
          </cell>
          <cell r="ET180">
            <v>0</v>
          </cell>
          <cell r="EU180">
            <v>0</v>
          </cell>
          <cell r="EV180">
            <v>0</v>
          </cell>
          <cell r="EW180">
            <v>0</v>
          </cell>
          <cell r="EX180">
            <v>-134</v>
          </cell>
          <cell r="EY180">
            <v>-201</v>
          </cell>
          <cell r="EZ180">
            <v>-188</v>
          </cell>
          <cell r="FA180">
            <v>-164</v>
          </cell>
          <cell r="FB180">
            <v>-172</v>
          </cell>
          <cell r="FC180">
            <v>-197</v>
          </cell>
          <cell r="FD180">
            <v>-166</v>
          </cell>
          <cell r="FE180">
            <v>-195</v>
          </cell>
          <cell r="FF180">
            <v>-178</v>
          </cell>
          <cell r="FG180">
            <v>-231</v>
          </cell>
          <cell r="FH180">
            <v>-215</v>
          </cell>
          <cell r="FI180">
            <v>-230</v>
          </cell>
          <cell r="FJ180">
            <v>-228.7</v>
          </cell>
          <cell r="FK180">
            <v>-233</v>
          </cell>
          <cell r="FL180">
            <v>-239</v>
          </cell>
          <cell r="FM180">
            <v>-240.6</v>
          </cell>
          <cell r="FN180">
            <v>-245.6</v>
          </cell>
          <cell r="FO180">
            <v>-235</v>
          </cell>
          <cell r="FP180">
            <v>0</v>
          </cell>
          <cell r="FQ180">
            <v>0</v>
          </cell>
          <cell r="FR180">
            <v>0</v>
          </cell>
          <cell r="FS180">
            <v>0</v>
          </cell>
          <cell r="FT180">
            <v>0</v>
          </cell>
          <cell r="FU180">
            <v>0</v>
          </cell>
          <cell r="FV180">
            <v>0</v>
          </cell>
          <cell r="FW180">
            <v>0</v>
          </cell>
          <cell r="FX180">
            <v>0</v>
          </cell>
          <cell r="FY180">
            <v>0</v>
          </cell>
          <cell r="FZ180">
            <v>-1015</v>
          </cell>
          <cell r="GA180">
            <v>-1019</v>
          </cell>
          <cell r="GB180">
            <v>-879</v>
          </cell>
          <cell r="GC180">
            <v>-1069</v>
          </cell>
          <cell r="GD180">
            <v>-1145</v>
          </cell>
          <cell r="GE180">
            <v>-1331</v>
          </cell>
          <cell r="GF180">
            <v>-1303</v>
          </cell>
          <cell r="GG180">
            <v>-1494</v>
          </cell>
          <cell r="GH180">
            <v>-1474</v>
          </cell>
          <cell r="GI180">
            <v>-1716</v>
          </cell>
          <cell r="GJ180">
            <v>-1556</v>
          </cell>
          <cell r="GK180">
            <v>-1774.1</v>
          </cell>
          <cell r="GL180">
            <v>-1857.9</v>
          </cell>
          <cell r="GM180">
            <v>-1910</v>
          </cell>
          <cell r="GN180">
            <v>-1919</v>
          </cell>
          <cell r="GO180">
            <v>-2294.3000000000002</v>
          </cell>
          <cell r="GP180">
            <v>-2151.3000000000002</v>
          </cell>
          <cell r="GQ180">
            <v>-2104.6999999999998</v>
          </cell>
          <cell r="GR180">
            <v>0</v>
          </cell>
          <cell r="GS180">
            <v>0</v>
          </cell>
          <cell r="GT180">
            <v>0</v>
          </cell>
          <cell r="GU180">
            <v>0</v>
          </cell>
          <cell r="GV180">
            <v>0</v>
          </cell>
          <cell r="GW180">
            <v>0</v>
          </cell>
          <cell r="GX180">
            <v>0</v>
          </cell>
          <cell r="GY180">
            <v>0</v>
          </cell>
          <cell r="GZ180">
            <v>0</v>
          </cell>
          <cell r="HA180">
            <v>0</v>
          </cell>
          <cell r="HB180">
            <v>-47</v>
          </cell>
          <cell r="HC180">
            <v>-47</v>
          </cell>
          <cell r="HD180">
            <v>-53</v>
          </cell>
          <cell r="HE180">
            <v>-50</v>
          </cell>
          <cell r="HF180">
            <v>-56</v>
          </cell>
          <cell r="HG180">
            <v>-57</v>
          </cell>
          <cell r="HH180">
            <v>-57</v>
          </cell>
          <cell r="HI180">
            <v>-64</v>
          </cell>
          <cell r="HJ180">
            <v>-65</v>
          </cell>
          <cell r="HK180">
            <v>-66</v>
          </cell>
          <cell r="HL180">
            <v>-69</v>
          </cell>
          <cell r="HM180">
            <v>-71.5</v>
          </cell>
          <cell r="HN180">
            <v>-72.900000000000006</v>
          </cell>
          <cell r="HO180">
            <v>-77</v>
          </cell>
          <cell r="HP180">
            <v>-79</v>
          </cell>
          <cell r="HQ180">
            <v>-81.599999999999994</v>
          </cell>
          <cell r="HR180">
            <v>-85.9</v>
          </cell>
          <cell r="HS180">
            <v>-88.100000000000023</v>
          </cell>
          <cell r="HT180">
            <v>0</v>
          </cell>
          <cell r="HU180">
            <v>0</v>
          </cell>
          <cell r="HV180">
            <v>0</v>
          </cell>
          <cell r="HW180">
            <v>0</v>
          </cell>
          <cell r="HX180">
            <v>0</v>
          </cell>
          <cell r="HY180">
            <v>0</v>
          </cell>
          <cell r="HZ180">
            <v>0</v>
          </cell>
          <cell r="IA180">
            <v>0</v>
          </cell>
          <cell r="IB180">
            <v>0</v>
          </cell>
          <cell r="IC180">
            <v>0</v>
          </cell>
          <cell r="ID180">
            <v>0</v>
          </cell>
          <cell r="IE180">
            <v>0</v>
          </cell>
          <cell r="IF180">
            <v>0</v>
          </cell>
          <cell r="IG180">
            <v>0</v>
          </cell>
          <cell r="IH180">
            <v>0</v>
          </cell>
          <cell r="II180">
            <v>0</v>
          </cell>
          <cell r="IJ180">
            <v>0</v>
          </cell>
          <cell r="IK180">
            <v>0</v>
          </cell>
          <cell r="IL180">
            <v>0</v>
          </cell>
          <cell r="IM180">
            <v>0</v>
          </cell>
          <cell r="IN180">
            <v>0</v>
          </cell>
          <cell r="IO180">
            <v>0</v>
          </cell>
          <cell r="IP180">
            <v>0</v>
          </cell>
          <cell r="IQ180">
            <v>0</v>
          </cell>
          <cell r="IR180">
            <v>0</v>
          </cell>
          <cell r="IS180">
            <v>0</v>
          </cell>
          <cell r="IT180">
            <v>0</v>
          </cell>
          <cell r="IU180">
            <v>0</v>
          </cell>
        </row>
        <row r="181">
          <cell r="A181" t="str">
            <v>CLGT IN</v>
          </cell>
          <cell r="B181" t="str">
            <v>Colgate-Palmolive (India)</v>
          </cell>
          <cell r="C181" t="str">
            <v>FMCG</v>
          </cell>
          <cell r="D181">
            <v>0</v>
          </cell>
          <cell r="E181">
            <v>0</v>
          </cell>
          <cell r="F181">
            <v>0</v>
          </cell>
          <cell r="G181">
            <v>0</v>
          </cell>
          <cell r="H181">
            <v>2520</v>
          </cell>
          <cell r="I181">
            <v>2554.6999999999998</v>
          </cell>
          <cell r="J181">
            <v>2792.1</v>
          </cell>
          <cell r="K181">
            <v>2311.4</v>
          </cell>
          <cell r="L181">
            <v>2426.8000000000002</v>
          </cell>
          <cell r="M181">
            <v>2456.9</v>
          </cell>
          <cell r="N181">
            <v>2358.1</v>
          </cell>
          <cell r="O181">
            <v>2400.4</v>
          </cell>
          <cell r="P181">
            <v>2583</v>
          </cell>
          <cell r="Q181">
            <v>2781.2</v>
          </cell>
          <cell r="R181">
            <v>2857.1</v>
          </cell>
          <cell r="S181">
            <v>3020.6</v>
          </cell>
          <cell r="T181">
            <v>3095.8</v>
          </cell>
          <cell r="U181">
            <v>3200.1</v>
          </cell>
          <cell r="V181">
            <v>3223</v>
          </cell>
          <cell r="W181">
            <v>3432.5</v>
          </cell>
          <cell r="X181">
            <v>3506.7</v>
          </cell>
          <cell r="Y181">
            <v>3638.7</v>
          </cell>
          <cell r="Z181">
            <v>3675.1</v>
          </cell>
          <cell r="AA181">
            <v>3913.3</v>
          </cell>
          <cell r="AB181">
            <v>4076</v>
          </cell>
          <cell r="AC181">
            <v>4125.3</v>
          </cell>
          <cell r="AD181">
            <v>4192.2</v>
          </cell>
          <cell r="AE181">
            <v>4422.0289999999995</v>
          </cell>
          <cell r="AF181">
            <v>0</v>
          </cell>
          <cell r="AG181">
            <v>0</v>
          </cell>
          <cell r="AH181">
            <v>0</v>
          </cell>
          <cell r="AI181">
            <v>0</v>
          </cell>
          <cell r="AJ181">
            <v>0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O181">
            <v>0</v>
          </cell>
          <cell r="AP181">
            <v>0</v>
          </cell>
          <cell r="AQ181">
            <v>0</v>
          </cell>
          <cell r="AR181">
            <v>0</v>
          </cell>
          <cell r="AS181">
            <v>0</v>
          </cell>
          <cell r="AT181">
            <v>0</v>
          </cell>
          <cell r="AU181">
            <v>0</v>
          </cell>
          <cell r="AV181">
            <v>0</v>
          </cell>
          <cell r="AW181">
            <v>0</v>
          </cell>
          <cell r="AX181">
            <v>0</v>
          </cell>
          <cell r="AY181">
            <v>0</v>
          </cell>
          <cell r="AZ181">
            <v>0</v>
          </cell>
          <cell r="BA181">
            <v>0</v>
          </cell>
          <cell r="BB181">
            <v>0</v>
          </cell>
          <cell r="BC181">
            <v>0</v>
          </cell>
          <cell r="BD181">
            <v>0</v>
          </cell>
          <cell r="BE181">
            <v>0</v>
          </cell>
          <cell r="BF181">
            <v>0</v>
          </cell>
          <cell r="BG181">
            <v>0</v>
          </cell>
          <cell r="BH181">
            <v>0</v>
          </cell>
          <cell r="BI181">
            <v>0</v>
          </cell>
          <cell r="BJ181">
            <v>0</v>
          </cell>
          <cell r="BK181">
            <v>0</v>
          </cell>
          <cell r="BL181">
            <v>-1444</v>
          </cell>
          <cell r="BM181">
            <v>-1380.3</v>
          </cell>
          <cell r="BN181">
            <v>-1461.4</v>
          </cell>
          <cell r="BO181">
            <v>-1142.0999999999999</v>
          </cell>
          <cell r="BP181">
            <v>-1183.5999999999999</v>
          </cell>
          <cell r="BQ181">
            <v>-1237</v>
          </cell>
          <cell r="BR181">
            <v>-1274.9000000000001</v>
          </cell>
          <cell r="BS181">
            <v>-1241.3</v>
          </cell>
          <cell r="BT181">
            <v>-1276.9000000000001</v>
          </cell>
          <cell r="BU181">
            <v>-1136.9000000000001</v>
          </cell>
          <cell r="BV181">
            <v>-1238.2</v>
          </cell>
          <cell r="BW181">
            <v>-1359.8</v>
          </cell>
          <cell r="BX181">
            <v>-1364.1</v>
          </cell>
          <cell r="BY181">
            <v>-1432.8000000000002</v>
          </cell>
          <cell r="BZ181">
            <v>-1484.8000000000002</v>
          </cell>
          <cell r="CA181">
            <v>-1537.5</v>
          </cell>
          <cell r="CB181">
            <v>-1478.8</v>
          </cell>
          <cell r="CC181">
            <v>-1598.3000000000002</v>
          </cell>
          <cell r="CD181">
            <v>-1541.2</v>
          </cell>
          <cell r="CE181">
            <v>-1731.2</v>
          </cell>
          <cell r="CF181">
            <v>-1724.4</v>
          </cell>
          <cell r="CG181">
            <v>-1875.3000000000002</v>
          </cell>
          <cell r="CH181">
            <v>-1921.9</v>
          </cell>
          <cell r="CI181">
            <v>-1936.8487019999998</v>
          </cell>
          <cell r="CJ181">
            <v>0</v>
          </cell>
          <cell r="CK181">
            <v>0</v>
          </cell>
          <cell r="CL181">
            <v>0</v>
          </cell>
          <cell r="CM181">
            <v>0</v>
          </cell>
          <cell r="CN181">
            <v>65</v>
          </cell>
          <cell r="CO181">
            <v>35.299999999999997</v>
          </cell>
          <cell r="CP181">
            <v>-9.3000000000000007</v>
          </cell>
          <cell r="CQ181">
            <v>8.1999999999999993</v>
          </cell>
          <cell r="CR181">
            <v>-53.4</v>
          </cell>
          <cell r="CS181">
            <v>-18.2</v>
          </cell>
          <cell r="CT181">
            <v>132.1</v>
          </cell>
          <cell r="CU181">
            <v>43.4</v>
          </cell>
          <cell r="CV181">
            <v>28.8</v>
          </cell>
          <cell r="CW181">
            <v>-165.9</v>
          </cell>
          <cell r="CX181">
            <v>75.7</v>
          </cell>
          <cell r="CY181">
            <v>19.600000000000001</v>
          </cell>
          <cell r="CZ181">
            <v>7.7</v>
          </cell>
          <cell r="DA181">
            <v>40.6</v>
          </cell>
          <cell r="DB181">
            <v>8.6</v>
          </cell>
          <cell r="DC181">
            <v>-1.3</v>
          </cell>
          <cell r="DD181">
            <v>-46.5</v>
          </cell>
          <cell r="DE181">
            <v>46.6</v>
          </cell>
          <cell r="DF181">
            <v>58.4</v>
          </cell>
          <cell r="DG181">
            <v>-36.799999999999997</v>
          </cell>
          <cell r="DH181">
            <v>-27.3</v>
          </cell>
          <cell r="DI181">
            <v>68.5</v>
          </cell>
          <cell r="DJ181">
            <v>72.5</v>
          </cell>
          <cell r="DK181">
            <v>0</v>
          </cell>
          <cell r="DL181">
            <v>0</v>
          </cell>
          <cell r="DM181">
            <v>0</v>
          </cell>
          <cell r="DN181">
            <v>0</v>
          </cell>
          <cell r="DO181">
            <v>0</v>
          </cell>
          <cell r="DP181">
            <v>0</v>
          </cell>
          <cell r="DQ181">
            <v>0</v>
          </cell>
          <cell r="DR181">
            <v>0</v>
          </cell>
          <cell r="DS181">
            <v>0</v>
          </cell>
          <cell r="DT181">
            <v>0</v>
          </cell>
          <cell r="DU181">
            <v>0</v>
          </cell>
          <cell r="DV181">
            <v>0</v>
          </cell>
          <cell r="DW181">
            <v>0</v>
          </cell>
          <cell r="DX181">
            <v>0</v>
          </cell>
          <cell r="DY181">
            <v>0</v>
          </cell>
          <cell r="DZ181">
            <v>0</v>
          </cell>
          <cell r="EA181">
            <v>0</v>
          </cell>
          <cell r="EB181">
            <v>0</v>
          </cell>
          <cell r="EC181">
            <v>0</v>
          </cell>
          <cell r="ED181">
            <v>0</v>
          </cell>
          <cell r="EE181">
            <v>0</v>
          </cell>
          <cell r="EF181">
            <v>0</v>
          </cell>
          <cell r="EG181">
            <v>0</v>
          </cell>
          <cell r="EH181">
            <v>0</v>
          </cell>
          <cell r="EI181">
            <v>0</v>
          </cell>
          <cell r="EJ181">
            <v>0</v>
          </cell>
          <cell r="EK181">
            <v>0</v>
          </cell>
          <cell r="EL181">
            <v>0</v>
          </cell>
          <cell r="EM181">
            <v>0</v>
          </cell>
          <cell r="EN181">
            <v>0</v>
          </cell>
          <cell r="EO181">
            <v>0</v>
          </cell>
          <cell r="EP181">
            <v>0</v>
          </cell>
          <cell r="EQ181">
            <v>0</v>
          </cell>
          <cell r="ER181">
            <v>-173</v>
          </cell>
          <cell r="ES181">
            <v>-148.6</v>
          </cell>
          <cell r="ET181">
            <v>-157.4</v>
          </cell>
          <cell r="EU181">
            <v>-216</v>
          </cell>
          <cell r="EV181">
            <v>-151.1</v>
          </cell>
          <cell r="EW181">
            <v>-180.5</v>
          </cell>
          <cell r="EX181">
            <v>-208</v>
          </cell>
          <cell r="EY181">
            <v>-207.7</v>
          </cell>
          <cell r="EZ181">
            <v>-220.5</v>
          </cell>
          <cell r="FA181">
            <v>-219.9</v>
          </cell>
          <cell r="FB181">
            <v>-248.9</v>
          </cell>
          <cell r="FC181">
            <v>-193.3</v>
          </cell>
          <cell r="FD181">
            <v>-268.2</v>
          </cell>
          <cell r="FE181">
            <v>-297.8</v>
          </cell>
          <cell r="FF181">
            <v>-302.2</v>
          </cell>
          <cell r="FG181">
            <v>-243.1</v>
          </cell>
          <cell r="FH181">
            <v>-232.9</v>
          </cell>
          <cell r="FI181">
            <v>-307.89999999999998</v>
          </cell>
          <cell r="FJ181">
            <v>-334.6</v>
          </cell>
          <cell r="FK181">
            <v>-307.39999999999998</v>
          </cell>
          <cell r="FL181">
            <v>-329.6</v>
          </cell>
          <cell r="FM181">
            <v>-320</v>
          </cell>
          <cell r="FN181">
            <v>-346.8</v>
          </cell>
          <cell r="FO181">
            <v>-353.76231999999999</v>
          </cell>
          <cell r="FP181">
            <v>0</v>
          </cell>
          <cell r="FQ181">
            <v>0</v>
          </cell>
          <cell r="FR181">
            <v>0</v>
          </cell>
          <cell r="FS181">
            <v>0</v>
          </cell>
          <cell r="FT181">
            <v>-669</v>
          </cell>
          <cell r="FU181">
            <v>-723.59999999999991</v>
          </cell>
          <cell r="FV181">
            <v>-802.7</v>
          </cell>
          <cell r="FW181">
            <v>-495.40000000000003</v>
          </cell>
          <cell r="FX181">
            <v>-635.29999999999995</v>
          </cell>
          <cell r="FY181">
            <v>-579</v>
          </cell>
          <cell r="FZ181">
            <v>-605.70000000000005</v>
          </cell>
          <cell r="GA181">
            <v>-567.6</v>
          </cell>
          <cell r="GB181">
            <v>-732.2</v>
          </cell>
          <cell r="GC181">
            <v>-827</v>
          </cell>
          <cell r="GD181">
            <v>-731.8</v>
          </cell>
          <cell r="GE181">
            <v>-1030.4000000000001</v>
          </cell>
          <cell r="GF181">
            <v>-1070.4000000000001</v>
          </cell>
          <cell r="GG181">
            <v>-952.00000000000011</v>
          </cell>
          <cell r="GH181">
            <v>-900.2</v>
          </cell>
          <cell r="GI181">
            <v>-1107.4000000000001</v>
          </cell>
          <cell r="GJ181">
            <v>-1144.0999999999999</v>
          </cell>
          <cell r="GK181">
            <v>-1217.8000000000002</v>
          </cell>
          <cell r="GL181">
            <v>-1246.5</v>
          </cell>
          <cell r="GM181">
            <v>-1318.4</v>
          </cell>
          <cell r="GN181">
            <v>-1333.7</v>
          </cell>
          <cell r="GO181">
            <v>-1487</v>
          </cell>
          <cell r="GP181">
            <v>-1250.3</v>
          </cell>
          <cell r="GQ181">
            <v>-1547.7101499999997</v>
          </cell>
          <cell r="GR181">
            <v>0</v>
          </cell>
          <cell r="GS181">
            <v>0</v>
          </cell>
          <cell r="GT181">
            <v>0</v>
          </cell>
          <cell r="GU181">
            <v>0</v>
          </cell>
          <cell r="GV181">
            <v>-42</v>
          </cell>
          <cell r="GW181">
            <v>-40.9</v>
          </cell>
          <cell r="GX181">
            <v>-42.3</v>
          </cell>
          <cell r="GY181">
            <v>-117.1</v>
          </cell>
          <cell r="GZ181">
            <v>-45.7</v>
          </cell>
          <cell r="HA181">
            <v>-48.1</v>
          </cell>
          <cell r="HB181">
            <v>-72.400000000000006</v>
          </cell>
          <cell r="HC181">
            <v>-57.5</v>
          </cell>
          <cell r="HD181">
            <v>-25.7</v>
          </cell>
          <cell r="HE181">
            <v>-39</v>
          </cell>
          <cell r="HF181">
            <v>-212.2</v>
          </cell>
          <cell r="HG181">
            <v>-37.4</v>
          </cell>
          <cell r="HH181">
            <v>-36.9</v>
          </cell>
          <cell r="HI181">
            <v>-35.6</v>
          </cell>
          <cell r="HJ181">
            <v>-43.6</v>
          </cell>
          <cell r="HK181">
            <v>-36.5</v>
          </cell>
          <cell r="HL181">
            <v>-44.1</v>
          </cell>
          <cell r="HM181">
            <v>-49.3</v>
          </cell>
          <cell r="HN181">
            <v>-50.5</v>
          </cell>
          <cell r="HO181">
            <v>-54.5</v>
          </cell>
          <cell r="HP181">
            <v>-55.1</v>
          </cell>
          <cell r="HQ181">
            <v>-55.6</v>
          </cell>
          <cell r="HR181">
            <v>-55.3</v>
          </cell>
          <cell r="HS181">
            <v>-55</v>
          </cell>
          <cell r="HT181">
            <v>0</v>
          </cell>
          <cell r="HU181">
            <v>0</v>
          </cell>
          <cell r="HV181">
            <v>0</v>
          </cell>
          <cell r="HW181">
            <v>0</v>
          </cell>
          <cell r="HX181">
            <v>0</v>
          </cell>
          <cell r="HY181">
            <v>0</v>
          </cell>
          <cell r="HZ181">
            <v>0</v>
          </cell>
          <cell r="IA181">
            <v>0</v>
          </cell>
          <cell r="IB181">
            <v>0</v>
          </cell>
          <cell r="IC181">
            <v>0</v>
          </cell>
          <cell r="ID181">
            <v>0</v>
          </cell>
          <cell r="IE181">
            <v>0</v>
          </cell>
          <cell r="IF181">
            <v>0</v>
          </cell>
          <cell r="IG181">
            <v>0</v>
          </cell>
          <cell r="IH181">
            <v>0</v>
          </cell>
          <cell r="II181">
            <v>0</v>
          </cell>
          <cell r="IJ181">
            <v>0</v>
          </cell>
          <cell r="IK181">
            <v>0</v>
          </cell>
          <cell r="IL181">
            <v>0</v>
          </cell>
          <cell r="IM181">
            <v>0</v>
          </cell>
          <cell r="IN181">
            <v>0</v>
          </cell>
          <cell r="IO181">
            <v>0</v>
          </cell>
          <cell r="IP181">
            <v>0</v>
          </cell>
          <cell r="IQ181">
            <v>0</v>
          </cell>
          <cell r="IR181">
            <v>0</v>
          </cell>
          <cell r="IS181">
            <v>0</v>
          </cell>
          <cell r="IT181">
            <v>0</v>
          </cell>
          <cell r="IU181">
            <v>0</v>
          </cell>
        </row>
        <row r="182">
          <cell r="A182" t="str">
            <v>INDG IN</v>
          </cell>
          <cell r="B182" t="str">
            <v>Champagne Indage Ltd</v>
          </cell>
          <cell r="C182" t="str">
            <v>Alcoholic Beverages</v>
          </cell>
          <cell r="D182">
            <v>0</v>
          </cell>
          <cell r="E182">
            <v>0</v>
          </cell>
          <cell r="F182">
            <v>0</v>
          </cell>
          <cell r="G182">
            <v>0</v>
          </cell>
          <cell r="H182">
            <v>0</v>
          </cell>
          <cell r="I182">
            <v>0</v>
          </cell>
          <cell r="J182">
            <v>0</v>
          </cell>
          <cell r="K182">
            <v>0</v>
          </cell>
          <cell r="L182">
            <v>44.37</v>
          </cell>
          <cell r="M182">
            <v>67.31</v>
          </cell>
          <cell r="N182">
            <v>119.46</v>
          </cell>
          <cell r="O182">
            <v>143.74</v>
          </cell>
          <cell r="P182">
            <v>82.3</v>
          </cell>
          <cell r="Q182">
            <v>120.14</v>
          </cell>
          <cell r="R182">
            <v>261.31</v>
          </cell>
          <cell r="S182">
            <v>256.92</v>
          </cell>
          <cell r="T182">
            <v>116.78</v>
          </cell>
          <cell r="U182">
            <v>219.41</v>
          </cell>
          <cell r="V182">
            <v>412.12</v>
          </cell>
          <cell r="W182">
            <v>491.78</v>
          </cell>
          <cell r="X182">
            <v>157.66</v>
          </cell>
          <cell r="Y182">
            <v>296.06</v>
          </cell>
          <cell r="Z182">
            <v>764.05</v>
          </cell>
          <cell r="AA182">
            <v>599.80999999999995</v>
          </cell>
          <cell r="AB182">
            <v>223.28</v>
          </cell>
          <cell r="AC182">
            <v>416.26</v>
          </cell>
          <cell r="AD182">
            <v>804.42</v>
          </cell>
          <cell r="AE182">
            <v>659.79099999999994</v>
          </cell>
          <cell r="AF182">
            <v>0</v>
          </cell>
          <cell r="AG182">
            <v>0</v>
          </cell>
          <cell r="AH182">
            <v>0</v>
          </cell>
          <cell r="AI182">
            <v>0</v>
          </cell>
          <cell r="AJ182">
            <v>0</v>
          </cell>
          <cell r="AK182">
            <v>0</v>
          </cell>
          <cell r="AL182">
            <v>0</v>
          </cell>
          <cell r="AM182">
            <v>0</v>
          </cell>
          <cell r="AN182">
            <v>-2.79</v>
          </cell>
          <cell r="AO182">
            <v>0</v>
          </cell>
          <cell r="AP182">
            <v>-4.5</v>
          </cell>
          <cell r="AQ182">
            <v>0</v>
          </cell>
          <cell r="AR182">
            <v>-4.29</v>
          </cell>
          <cell r="AS182">
            <v>-7.83</v>
          </cell>
          <cell r="AT182">
            <v>-22.59</v>
          </cell>
          <cell r="AU182">
            <v>0</v>
          </cell>
          <cell r="AV182">
            <v>0</v>
          </cell>
          <cell r="AW182">
            <v>0</v>
          </cell>
          <cell r="AX182">
            <v>0</v>
          </cell>
          <cell r="AY182">
            <v>0</v>
          </cell>
          <cell r="AZ182">
            <v>0</v>
          </cell>
          <cell r="BA182">
            <v>0</v>
          </cell>
          <cell r="BB182">
            <v>0</v>
          </cell>
          <cell r="BC182">
            <v>0</v>
          </cell>
          <cell r="BD182">
            <v>0</v>
          </cell>
          <cell r="BE182">
            <v>0</v>
          </cell>
          <cell r="BF182">
            <v>0</v>
          </cell>
          <cell r="BG182">
            <v>0</v>
          </cell>
          <cell r="BH182">
            <v>0</v>
          </cell>
          <cell r="BI182">
            <v>0</v>
          </cell>
          <cell r="BJ182">
            <v>0</v>
          </cell>
          <cell r="BK182">
            <v>0</v>
          </cell>
          <cell r="BL182">
            <v>0</v>
          </cell>
          <cell r="BM182">
            <v>0</v>
          </cell>
          <cell r="BN182">
            <v>0</v>
          </cell>
          <cell r="BO182">
            <v>0</v>
          </cell>
          <cell r="BP182">
            <v>-14.74</v>
          </cell>
          <cell r="BQ182">
            <v>-6.94</v>
          </cell>
          <cell r="BR182">
            <v>-24.67</v>
          </cell>
          <cell r="BS182">
            <v>-94.68</v>
          </cell>
          <cell r="BT182">
            <v>-14.5</v>
          </cell>
          <cell r="BU182">
            <v>-27.35</v>
          </cell>
          <cell r="BV182">
            <v>-63.1</v>
          </cell>
          <cell r="BW182">
            <v>-135.24</v>
          </cell>
          <cell r="BX182">
            <v>-22.07</v>
          </cell>
          <cell r="BY182">
            <v>-36.92</v>
          </cell>
          <cell r="BZ182">
            <v>-89.05</v>
          </cell>
          <cell r="CA182">
            <v>-416.59</v>
          </cell>
          <cell r="CB182">
            <v>-49.25</v>
          </cell>
          <cell r="CC182">
            <v>-83.4</v>
          </cell>
          <cell r="CD182">
            <v>-155.29</v>
          </cell>
          <cell r="CE182">
            <v>-678.51</v>
          </cell>
          <cell r="CF182">
            <v>-71.81</v>
          </cell>
          <cell r="CG182">
            <v>-144.78</v>
          </cell>
          <cell r="CH182">
            <v>-139.63</v>
          </cell>
          <cell r="CI182">
            <v>-814.21199999999999</v>
          </cell>
          <cell r="CJ182">
            <v>0</v>
          </cell>
          <cell r="CK182">
            <v>0</v>
          </cell>
          <cell r="CL182">
            <v>0</v>
          </cell>
          <cell r="CM182">
            <v>0</v>
          </cell>
          <cell r="CN182">
            <v>0</v>
          </cell>
          <cell r="CO182">
            <v>0</v>
          </cell>
          <cell r="CP182">
            <v>0</v>
          </cell>
          <cell r="CQ182">
            <v>0</v>
          </cell>
          <cell r="CR182">
            <v>11.98</v>
          </cell>
          <cell r="CS182">
            <v>-8.1300000000000008</v>
          </cell>
          <cell r="CT182">
            <v>-5.94</v>
          </cell>
          <cell r="CU182">
            <v>79.73</v>
          </cell>
          <cell r="CV182">
            <v>12.68</v>
          </cell>
          <cell r="CW182">
            <v>-1.38</v>
          </cell>
          <cell r="CX182">
            <v>-13.1</v>
          </cell>
          <cell r="CY182">
            <v>164.02</v>
          </cell>
          <cell r="CZ182">
            <v>18.04</v>
          </cell>
          <cell r="DA182">
            <v>15.81</v>
          </cell>
          <cell r="DB182">
            <v>-43.61</v>
          </cell>
          <cell r="DC182">
            <v>277.58999999999997</v>
          </cell>
          <cell r="DD182">
            <v>50.39</v>
          </cell>
          <cell r="DE182">
            <v>26.02</v>
          </cell>
          <cell r="DF182">
            <v>-34.39</v>
          </cell>
          <cell r="DG182">
            <v>707.53</v>
          </cell>
          <cell r="DH182">
            <v>121.78</v>
          </cell>
          <cell r="DI182">
            <v>151.03</v>
          </cell>
          <cell r="DJ182">
            <v>-155.76</v>
          </cell>
          <cell r="DK182">
            <v>600</v>
          </cell>
          <cell r="DL182">
            <v>0</v>
          </cell>
          <cell r="DM182">
            <v>0</v>
          </cell>
          <cell r="DN182">
            <v>0</v>
          </cell>
          <cell r="DO182">
            <v>0</v>
          </cell>
          <cell r="DP182">
            <v>0</v>
          </cell>
          <cell r="DQ182">
            <v>0</v>
          </cell>
          <cell r="DR182">
            <v>0</v>
          </cell>
          <cell r="DS182">
            <v>0</v>
          </cell>
          <cell r="DT182">
            <v>0</v>
          </cell>
          <cell r="DU182">
            <v>0</v>
          </cell>
          <cell r="DV182">
            <v>0</v>
          </cell>
          <cell r="DW182">
            <v>0</v>
          </cell>
          <cell r="DX182">
            <v>0</v>
          </cell>
          <cell r="DY182">
            <v>0</v>
          </cell>
          <cell r="DZ182">
            <v>0</v>
          </cell>
          <cell r="EA182">
            <v>0</v>
          </cell>
          <cell r="EB182">
            <v>0</v>
          </cell>
          <cell r="EC182">
            <v>0</v>
          </cell>
          <cell r="ED182">
            <v>0</v>
          </cell>
          <cell r="EE182">
            <v>0</v>
          </cell>
          <cell r="EF182">
            <v>0</v>
          </cell>
          <cell r="EG182">
            <v>0</v>
          </cell>
          <cell r="EH182">
            <v>0</v>
          </cell>
          <cell r="EI182">
            <v>0</v>
          </cell>
          <cell r="EJ182">
            <v>0</v>
          </cell>
          <cell r="EK182">
            <v>0</v>
          </cell>
          <cell r="EL182">
            <v>0</v>
          </cell>
          <cell r="EM182">
            <v>0</v>
          </cell>
          <cell r="EN182">
            <v>0</v>
          </cell>
          <cell r="EO182">
            <v>0</v>
          </cell>
          <cell r="EP182">
            <v>0</v>
          </cell>
          <cell r="EQ182">
            <v>0</v>
          </cell>
          <cell r="ER182">
            <v>0</v>
          </cell>
          <cell r="ES182">
            <v>0</v>
          </cell>
          <cell r="ET182">
            <v>0</v>
          </cell>
          <cell r="EU182">
            <v>0</v>
          </cell>
          <cell r="EV182">
            <v>-5.74</v>
          </cell>
          <cell r="EW182">
            <v>-5.97</v>
          </cell>
          <cell r="EX182">
            <v>-8.36</v>
          </cell>
          <cell r="EY182">
            <v>-6.8</v>
          </cell>
          <cell r="EZ182">
            <v>-9.57</v>
          </cell>
          <cell r="FA182">
            <v>-11.53</v>
          </cell>
          <cell r="FB182">
            <v>-13.62</v>
          </cell>
          <cell r="FC182">
            <v>-11.86</v>
          </cell>
          <cell r="FD182">
            <v>-16.53</v>
          </cell>
          <cell r="FE182">
            <v>-19.28</v>
          </cell>
          <cell r="FF182">
            <v>-26.58</v>
          </cell>
          <cell r="FG182">
            <v>-23.13</v>
          </cell>
          <cell r="FH182">
            <v>-21.64</v>
          </cell>
          <cell r="FI182">
            <v>-24.84</v>
          </cell>
          <cell r="FJ182">
            <v>-31</v>
          </cell>
          <cell r="FK182">
            <v>-30.73</v>
          </cell>
          <cell r="FL182">
            <v>-42.21</v>
          </cell>
          <cell r="FM182">
            <v>-48.63</v>
          </cell>
          <cell r="FN182">
            <v>-52.09</v>
          </cell>
          <cell r="FO182">
            <v>-52.241</v>
          </cell>
          <cell r="FP182">
            <v>0</v>
          </cell>
          <cell r="FQ182">
            <v>0</v>
          </cell>
          <cell r="FR182">
            <v>0</v>
          </cell>
          <cell r="FS182">
            <v>0</v>
          </cell>
          <cell r="FT182">
            <v>0</v>
          </cell>
          <cell r="FU182">
            <v>0</v>
          </cell>
          <cell r="FV182">
            <v>0</v>
          </cell>
          <cell r="FW182">
            <v>0</v>
          </cell>
          <cell r="FX182">
            <v>-21.39</v>
          </cell>
          <cell r="FY182">
            <v>-30.27</v>
          </cell>
          <cell r="FZ182">
            <v>-39.78</v>
          </cell>
          <cell r="GA182">
            <v>-77.86</v>
          </cell>
          <cell r="GB182">
            <v>-42.27</v>
          </cell>
          <cell r="GC182">
            <v>-44.88</v>
          </cell>
          <cell r="GD182">
            <v>-94.14</v>
          </cell>
          <cell r="GE182">
            <v>-197.35</v>
          </cell>
          <cell r="GF182">
            <v>-65.38</v>
          </cell>
          <cell r="GG182">
            <v>-138.06</v>
          </cell>
          <cell r="GH182">
            <v>-146.81</v>
          </cell>
          <cell r="GI182">
            <v>-175.07</v>
          </cell>
          <cell r="GJ182">
            <v>-70.099999999999994</v>
          </cell>
          <cell r="GK182">
            <v>-120.41</v>
          </cell>
          <cell r="GL182">
            <v>-292.71000000000004</v>
          </cell>
          <cell r="GM182">
            <v>-401.77</v>
          </cell>
          <cell r="GN182">
            <v>-133.4</v>
          </cell>
          <cell r="GO182">
            <v>-220.81</v>
          </cell>
          <cell r="GP182">
            <v>-259.2</v>
          </cell>
          <cell r="GQ182">
            <v>-230.92685</v>
          </cell>
          <cell r="GR182">
            <v>0</v>
          </cell>
          <cell r="GS182">
            <v>0</v>
          </cell>
          <cell r="GT182">
            <v>0</v>
          </cell>
          <cell r="GU182">
            <v>0</v>
          </cell>
          <cell r="GV182">
            <v>0</v>
          </cell>
          <cell r="GW182">
            <v>0</v>
          </cell>
          <cell r="GX182">
            <v>0</v>
          </cell>
          <cell r="GY182">
            <v>0</v>
          </cell>
          <cell r="GZ182">
            <v>0</v>
          </cell>
          <cell r="HA182">
            <v>0</v>
          </cell>
          <cell r="HB182">
            <v>0</v>
          </cell>
          <cell r="HC182">
            <v>0</v>
          </cell>
          <cell r="HD182">
            <v>0</v>
          </cell>
          <cell r="HE182">
            <v>0</v>
          </cell>
          <cell r="HF182">
            <v>0</v>
          </cell>
          <cell r="HG182">
            <v>0</v>
          </cell>
          <cell r="HH182">
            <v>-3.63</v>
          </cell>
          <cell r="HI182">
            <v>-3.69</v>
          </cell>
          <cell r="HJ182">
            <v>-4.4800000000000004</v>
          </cell>
          <cell r="HK182">
            <v>-6.63</v>
          </cell>
          <cell r="HL182">
            <v>-11.16</v>
          </cell>
          <cell r="HM182">
            <v>-11.59</v>
          </cell>
          <cell r="HN182">
            <v>-11.54</v>
          </cell>
          <cell r="HO182">
            <v>-11.92</v>
          </cell>
          <cell r="HP182">
            <v>-12.01</v>
          </cell>
          <cell r="HQ182">
            <v>-12.45</v>
          </cell>
          <cell r="HR182">
            <v>-12.52</v>
          </cell>
          <cell r="HS182">
            <v>-12</v>
          </cell>
          <cell r="HT182">
            <v>0</v>
          </cell>
          <cell r="HU182">
            <v>0</v>
          </cell>
          <cell r="HV182">
            <v>0</v>
          </cell>
          <cell r="HW182">
            <v>0</v>
          </cell>
          <cell r="HX182">
            <v>0</v>
          </cell>
          <cell r="HY182">
            <v>0</v>
          </cell>
          <cell r="HZ182">
            <v>0</v>
          </cell>
          <cell r="IA182">
            <v>0</v>
          </cell>
          <cell r="IB182">
            <v>0</v>
          </cell>
          <cell r="IC182">
            <v>0</v>
          </cell>
          <cell r="ID182">
            <v>0</v>
          </cell>
          <cell r="IE182">
            <v>0</v>
          </cell>
          <cell r="IF182">
            <v>0</v>
          </cell>
          <cell r="IG182">
            <v>0</v>
          </cell>
          <cell r="IH182">
            <v>0</v>
          </cell>
          <cell r="II182">
            <v>0</v>
          </cell>
          <cell r="IJ182">
            <v>0</v>
          </cell>
          <cell r="IK182">
            <v>0</v>
          </cell>
          <cell r="IL182">
            <v>0</v>
          </cell>
          <cell r="IM182">
            <v>0</v>
          </cell>
          <cell r="IN182">
            <v>0</v>
          </cell>
          <cell r="IO182">
            <v>0</v>
          </cell>
          <cell r="IP182">
            <v>0</v>
          </cell>
          <cell r="IQ182">
            <v>0</v>
          </cell>
          <cell r="IR182">
            <v>0</v>
          </cell>
          <cell r="IS182">
            <v>0</v>
          </cell>
          <cell r="IT182">
            <v>0</v>
          </cell>
          <cell r="IU182">
            <v>0</v>
          </cell>
        </row>
        <row r="183">
          <cell r="A183" t="str">
            <v>DABUR IN</v>
          </cell>
          <cell r="B183" t="str">
            <v>Dabur India</v>
          </cell>
          <cell r="C183" t="str">
            <v>FMCG</v>
          </cell>
          <cell r="D183">
            <v>0</v>
          </cell>
          <cell r="E183">
            <v>0</v>
          </cell>
          <cell r="F183">
            <v>0</v>
          </cell>
          <cell r="G183">
            <v>0</v>
          </cell>
          <cell r="H183">
            <v>0</v>
          </cell>
          <cell r="I183">
            <v>0</v>
          </cell>
          <cell r="J183">
            <v>0</v>
          </cell>
          <cell r="K183">
            <v>0</v>
          </cell>
          <cell r="L183">
            <v>3443.8</v>
          </cell>
          <cell r="M183">
            <v>3710.1</v>
          </cell>
          <cell r="N183">
            <v>4266.1000000000004</v>
          </cell>
          <cell r="O183">
            <v>3949.5</v>
          </cell>
          <cell r="P183">
            <v>4147</v>
          </cell>
          <cell r="Q183">
            <v>4675.3999999999996</v>
          </cell>
          <cell r="R183">
            <v>5374</v>
          </cell>
          <cell r="S183">
            <v>4799.3</v>
          </cell>
          <cell r="T183">
            <v>4755.1000000000004</v>
          </cell>
          <cell r="U183">
            <v>5641.3</v>
          </cell>
          <cell r="V183">
            <v>6175.9</v>
          </cell>
          <cell r="W183">
            <v>5411</v>
          </cell>
          <cell r="X183">
            <v>5303.7</v>
          </cell>
          <cell r="Y183">
            <v>5921.5</v>
          </cell>
          <cell r="Z183">
            <v>6586.5</v>
          </cell>
          <cell r="AA183">
            <v>6146.1</v>
          </cell>
          <cell r="AB183">
            <v>6123.9</v>
          </cell>
          <cell r="AC183">
            <v>6984.5</v>
          </cell>
          <cell r="AD183">
            <v>7862.1</v>
          </cell>
          <cell r="AE183">
            <v>7370.6</v>
          </cell>
          <cell r="AF183">
            <v>0</v>
          </cell>
          <cell r="AG183">
            <v>0</v>
          </cell>
          <cell r="AH183">
            <v>0</v>
          </cell>
          <cell r="AI183">
            <v>0</v>
          </cell>
          <cell r="AJ183">
            <v>0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O183">
            <v>0</v>
          </cell>
          <cell r="AP183">
            <v>0</v>
          </cell>
          <cell r="AQ183">
            <v>0</v>
          </cell>
          <cell r="AR183">
            <v>0</v>
          </cell>
          <cell r="AS183">
            <v>0</v>
          </cell>
          <cell r="AT183">
            <v>0</v>
          </cell>
          <cell r="AU183">
            <v>0</v>
          </cell>
          <cell r="AV183">
            <v>0</v>
          </cell>
          <cell r="AW183">
            <v>0</v>
          </cell>
          <cell r="AX183">
            <v>0</v>
          </cell>
          <cell r="AY183">
            <v>-103.7</v>
          </cell>
          <cell r="AZ183">
            <v>-95.7</v>
          </cell>
          <cell r="BA183" t="e">
            <v>#REF!</v>
          </cell>
          <cell r="BB183">
            <v>-89.7</v>
          </cell>
          <cell r="BC183">
            <v>-81.2</v>
          </cell>
          <cell r="BD183">
            <v>-84.1</v>
          </cell>
          <cell r="BE183">
            <v>-72.900000000000006</v>
          </cell>
          <cell r="BF183">
            <v>-75.599999999999994</v>
          </cell>
          <cell r="BG183">
            <v>-54.1</v>
          </cell>
          <cell r="BH183">
            <v>0</v>
          </cell>
          <cell r="BI183">
            <v>0</v>
          </cell>
          <cell r="BJ183">
            <v>0</v>
          </cell>
          <cell r="BK183">
            <v>0</v>
          </cell>
          <cell r="BL183">
            <v>0</v>
          </cell>
          <cell r="BM183">
            <v>0</v>
          </cell>
          <cell r="BN183">
            <v>0</v>
          </cell>
          <cell r="BO183">
            <v>0</v>
          </cell>
          <cell r="BP183">
            <v>-1290.8</v>
          </cell>
          <cell r="BQ183">
            <v>-928.6</v>
          </cell>
          <cell r="BR183">
            <v>-1342</v>
          </cell>
          <cell r="BS183">
            <v>-1337.4</v>
          </cell>
          <cell r="BT183">
            <v>-1390.4</v>
          </cell>
          <cell r="BU183">
            <v>-1971.8</v>
          </cell>
          <cell r="BV183">
            <v>-1870.5</v>
          </cell>
          <cell r="BW183">
            <v>-1228.9000000000001</v>
          </cell>
          <cell r="BX183">
            <v>-1796.6</v>
          </cell>
          <cell r="BY183">
            <v>-2328.1999999999998</v>
          </cell>
          <cell r="BZ183">
            <v>-2197.8000000000002</v>
          </cell>
          <cell r="CA183">
            <v>-1792.5</v>
          </cell>
          <cell r="CB183">
            <v>-2358.5</v>
          </cell>
          <cell r="CC183">
            <v>-2422.1</v>
          </cell>
          <cell r="CD183">
            <v>-2389.9</v>
          </cell>
          <cell r="CE183">
            <v>-2454</v>
          </cell>
          <cell r="CF183">
            <v>-2641.6</v>
          </cell>
          <cell r="CG183">
            <v>-3546.6</v>
          </cell>
          <cell r="CH183">
            <v>-3379.3</v>
          </cell>
          <cell r="CI183">
            <v>-3044.1</v>
          </cell>
          <cell r="CJ183">
            <v>0</v>
          </cell>
          <cell r="CK183">
            <v>0</v>
          </cell>
          <cell r="CL183">
            <v>0</v>
          </cell>
          <cell r="CM183">
            <v>0</v>
          </cell>
          <cell r="CN183">
            <v>0</v>
          </cell>
          <cell r="CO183">
            <v>0</v>
          </cell>
          <cell r="CP183">
            <v>0</v>
          </cell>
          <cell r="CQ183">
            <v>0</v>
          </cell>
          <cell r="CR183">
            <v>327.39999999999998</v>
          </cell>
          <cell r="CS183">
            <v>-1.2999999999999545</v>
          </cell>
          <cell r="CT183">
            <v>-131.4</v>
          </cell>
          <cell r="CU183">
            <v>21.9</v>
          </cell>
          <cell r="CV183">
            <v>120.3</v>
          </cell>
          <cell r="CW183">
            <v>267.39999999999998</v>
          </cell>
          <cell r="CX183">
            <v>-62.1</v>
          </cell>
          <cell r="CY183">
            <v>-399.1</v>
          </cell>
          <cell r="CZ183">
            <v>402.3</v>
          </cell>
          <cell r="DA183">
            <v>549.29999999999995</v>
          </cell>
          <cell r="DB183">
            <v>-112.5</v>
          </cell>
          <cell r="DC183">
            <v>-540.9</v>
          </cell>
          <cell r="DD183">
            <v>376.1</v>
          </cell>
          <cell r="DE183">
            <v>-8.6999999999999993</v>
          </cell>
          <cell r="DF183">
            <v>-83.2</v>
          </cell>
          <cell r="DG183">
            <v>-134.19999999999999</v>
          </cell>
          <cell r="DH183">
            <v>491.9</v>
          </cell>
          <cell r="DI183">
            <v>369</v>
          </cell>
          <cell r="DJ183">
            <v>62.3</v>
          </cell>
          <cell r="DK183">
            <v>-525.70000000000005</v>
          </cell>
          <cell r="DL183">
            <v>0</v>
          </cell>
          <cell r="DM183">
            <v>0</v>
          </cell>
          <cell r="DN183">
            <v>0</v>
          </cell>
          <cell r="DO183">
            <v>0</v>
          </cell>
          <cell r="DP183">
            <v>0</v>
          </cell>
          <cell r="DQ183">
            <v>0</v>
          </cell>
          <cell r="DR183">
            <v>0</v>
          </cell>
          <cell r="DS183">
            <v>0</v>
          </cell>
          <cell r="DT183">
            <v>-590</v>
          </cell>
          <cell r="DU183">
            <v>-645.20000000000005</v>
          </cell>
          <cell r="DV183">
            <v>-392.9</v>
          </cell>
          <cell r="DW183">
            <v>-350.3</v>
          </cell>
          <cell r="DX183">
            <v>-515.70000000000005</v>
          </cell>
          <cell r="DY183">
            <v>-235.5</v>
          </cell>
          <cell r="DZ183">
            <v>-364</v>
          </cell>
          <cell r="EA183">
            <v>-423.5</v>
          </cell>
          <cell r="EB183">
            <v>-553.1</v>
          </cell>
          <cell r="EC183">
            <v>-673.1</v>
          </cell>
          <cell r="ED183">
            <v>-416.4</v>
          </cell>
          <cell r="EE183">
            <v>-251.4</v>
          </cell>
          <cell r="EF183">
            <v>-562.9</v>
          </cell>
          <cell r="EG183">
            <v>-319.60000000000002</v>
          </cell>
          <cell r="EH183">
            <v>-606.29999999999995</v>
          </cell>
          <cell r="EI183">
            <v>-208.6</v>
          </cell>
          <cell r="EJ183">
            <v>-852</v>
          </cell>
          <cell r="EK183">
            <v>-192.4</v>
          </cell>
          <cell r="EL183">
            <v>-650.70000000000005</v>
          </cell>
          <cell r="EM183">
            <v>147.30000000000001</v>
          </cell>
          <cell r="EN183">
            <v>0</v>
          </cell>
          <cell r="EO183">
            <v>0</v>
          </cell>
          <cell r="EP183">
            <v>0</v>
          </cell>
          <cell r="EQ183">
            <v>0</v>
          </cell>
          <cell r="ER183">
            <v>0</v>
          </cell>
          <cell r="ES183">
            <v>0</v>
          </cell>
          <cell r="ET183">
            <v>0</v>
          </cell>
          <cell r="EU183">
            <v>0</v>
          </cell>
          <cell r="EV183">
            <v>-230</v>
          </cell>
          <cell r="EW183">
            <v>-258.2</v>
          </cell>
          <cell r="EX183">
            <v>-260</v>
          </cell>
          <cell r="EY183">
            <v>-254.2</v>
          </cell>
          <cell r="EZ183">
            <v>-309.8</v>
          </cell>
          <cell r="FA183">
            <v>-332.7</v>
          </cell>
          <cell r="FB183">
            <v>-355.9</v>
          </cell>
          <cell r="FC183">
            <v>-361.1</v>
          </cell>
          <cell r="FD183">
            <v>-367.9</v>
          </cell>
          <cell r="FE183">
            <v>-441.7</v>
          </cell>
          <cell r="FF183">
            <v>-436.7</v>
          </cell>
          <cell r="FG183">
            <v>-395.3</v>
          </cell>
          <cell r="FH183">
            <v>-447.8</v>
          </cell>
          <cell r="FI183">
            <v>-488.9</v>
          </cell>
          <cell r="FJ183">
            <v>-521.6</v>
          </cell>
          <cell r="FK183">
            <v>-534.9</v>
          </cell>
          <cell r="FL183">
            <v>-531.5</v>
          </cell>
          <cell r="FM183">
            <v>-602.79999999999995</v>
          </cell>
          <cell r="FN183">
            <v>-620.9</v>
          </cell>
          <cell r="FO183">
            <v>-591.79999999999995</v>
          </cell>
          <cell r="FP183">
            <v>0</v>
          </cell>
          <cell r="FQ183">
            <v>0</v>
          </cell>
          <cell r="FR183">
            <v>0</v>
          </cell>
          <cell r="FS183">
            <v>0</v>
          </cell>
          <cell r="FT183">
            <v>0</v>
          </cell>
          <cell r="FU183">
            <v>0</v>
          </cell>
          <cell r="FV183">
            <v>0</v>
          </cell>
          <cell r="FW183">
            <v>0</v>
          </cell>
          <cell r="FX183">
            <v>-1320.9</v>
          </cell>
          <cell r="FY183">
            <v>-1277.9000000000001</v>
          </cell>
          <cell r="FZ183">
            <v>-1549</v>
          </cell>
          <cell r="GA183">
            <v>-1452.6</v>
          </cell>
          <cell r="GB183">
            <v>-1555.7</v>
          </cell>
          <cell r="GC183">
            <v>-1597.5</v>
          </cell>
          <cell r="GD183">
            <v>-1894.2</v>
          </cell>
          <cell r="GE183">
            <v>-1603.3</v>
          </cell>
          <cell r="GF183">
            <v>-1800.5</v>
          </cell>
          <cell r="GG183">
            <v>-1774.4</v>
          </cell>
          <cell r="GH183">
            <v>-2008.6999999999998</v>
          </cell>
          <cell r="GI183">
            <v>-1446</v>
          </cell>
          <cell r="GJ183">
            <v>-1422.7</v>
          </cell>
          <cell r="GK183">
            <v>-1436.6</v>
          </cell>
          <cell r="GL183">
            <v>-1732.4</v>
          </cell>
          <cell r="GM183">
            <v>-1754.9</v>
          </cell>
          <cell r="GN183">
            <v>-1635.1999999999998</v>
          </cell>
          <cell r="GO183">
            <v>-1690.8</v>
          </cell>
          <cell r="GP183">
            <v>-1908.3000000000002</v>
          </cell>
          <cell r="GQ183">
            <v>-2006.7</v>
          </cell>
          <cell r="GR183">
            <v>0</v>
          </cell>
          <cell r="GS183">
            <v>0</v>
          </cell>
          <cell r="GT183">
            <v>0</v>
          </cell>
          <cell r="GU183">
            <v>0</v>
          </cell>
          <cell r="GV183">
            <v>0</v>
          </cell>
          <cell r="GW183">
            <v>0</v>
          </cell>
          <cell r="GX183">
            <v>0</v>
          </cell>
          <cell r="GY183">
            <v>0</v>
          </cell>
          <cell r="GZ183">
            <v>-64.599999999999994</v>
          </cell>
          <cell r="HA183">
            <v>-68.5</v>
          </cell>
          <cell r="HB183">
            <v>-52.4</v>
          </cell>
          <cell r="HC183">
            <v>-94.5</v>
          </cell>
          <cell r="HD183">
            <v>-71.8</v>
          </cell>
          <cell r="HE183">
            <v>-75.7</v>
          </cell>
          <cell r="HF183">
            <v>-75</v>
          </cell>
          <cell r="HG183">
            <v>-46.6</v>
          </cell>
          <cell r="HH183">
            <v>-79</v>
          </cell>
          <cell r="HI183">
            <v>-82.2</v>
          </cell>
          <cell r="HJ183">
            <v>-99.7</v>
          </cell>
          <cell r="HK183">
            <v>-82</v>
          </cell>
          <cell r="HL183">
            <v>-85.7</v>
          </cell>
          <cell r="HM183">
            <v>-87.7</v>
          </cell>
          <cell r="HN183">
            <v>-89</v>
          </cell>
          <cell r="HO183">
            <v>-101.9</v>
          </cell>
          <cell r="HP183">
            <v>-100.9</v>
          </cell>
          <cell r="HQ183">
            <v>-105.5</v>
          </cell>
          <cell r="HR183">
            <v>-117.8</v>
          </cell>
          <cell r="HS183">
            <v>-124.4</v>
          </cell>
          <cell r="HT183">
            <v>0</v>
          </cell>
          <cell r="HU183">
            <v>0</v>
          </cell>
          <cell r="HV183">
            <v>0</v>
          </cell>
          <cell r="HW183">
            <v>0</v>
          </cell>
          <cell r="HX183">
            <v>0</v>
          </cell>
          <cell r="HY183">
            <v>0</v>
          </cell>
          <cell r="HZ183">
            <v>0</v>
          </cell>
          <cell r="IA183">
            <v>0</v>
          </cell>
          <cell r="IB183">
            <v>-8.1999999999999993</v>
          </cell>
          <cell r="IC183">
            <v>-17.3</v>
          </cell>
          <cell r="ID183">
            <v>-4.7</v>
          </cell>
          <cell r="IE183">
            <v>-2.5</v>
          </cell>
          <cell r="IF183">
            <v>-4</v>
          </cell>
          <cell r="IG183">
            <v>-8.1999999999999993</v>
          </cell>
          <cell r="IH183">
            <v>-8.3000000000000007</v>
          </cell>
          <cell r="II183">
            <v>-22.1</v>
          </cell>
          <cell r="IJ183">
            <v>-18.100000000000001</v>
          </cell>
          <cell r="IK183">
            <v>-23.5</v>
          </cell>
          <cell r="IL183">
            <v>-15.4</v>
          </cell>
          <cell r="IM183">
            <v>-7.9</v>
          </cell>
          <cell r="IN183">
            <v>-15.9</v>
          </cell>
          <cell r="IO183">
            <v>-9.8000000000000007</v>
          </cell>
          <cell r="IP183">
            <v>-16</v>
          </cell>
          <cell r="IQ183">
            <v>-15</v>
          </cell>
          <cell r="IR183">
            <v>-15.7</v>
          </cell>
          <cell r="IS183">
            <v>-17.8</v>
          </cell>
          <cell r="IT183">
            <v>9</v>
          </cell>
          <cell r="IU183">
            <v>-19.3</v>
          </cell>
        </row>
        <row r="184">
          <cell r="A184" t="str">
            <v>NEST IN</v>
          </cell>
          <cell r="B184" t="str">
            <v>Nestle India</v>
          </cell>
          <cell r="C184" t="str">
            <v>FMCG</v>
          </cell>
          <cell r="D184">
            <v>5114.8</v>
          </cell>
          <cell r="E184">
            <v>5235</v>
          </cell>
          <cell r="F184">
            <v>4827.0999999999995</v>
          </cell>
          <cell r="G184">
            <v>5981</v>
          </cell>
          <cell r="H184">
            <v>5460.7000000000007</v>
          </cell>
          <cell r="I184">
            <v>5690.2</v>
          </cell>
          <cell r="J184">
            <v>5666.4000000000005</v>
          </cell>
          <cell r="K184">
            <v>6200.7000000000007</v>
          </cell>
          <cell r="L184">
            <v>5443.9000000000005</v>
          </cell>
          <cell r="M184">
            <v>5962.1</v>
          </cell>
          <cell r="N184">
            <v>6121.5</v>
          </cell>
          <cell r="O184">
            <v>6554.2</v>
          </cell>
          <cell r="P184">
            <v>6525.7</v>
          </cell>
          <cell r="Q184">
            <v>6678.7</v>
          </cell>
          <cell r="R184">
            <v>6680.2999999999993</v>
          </cell>
          <cell r="S184">
            <v>7210.3</v>
          </cell>
          <cell r="T184">
            <v>7037.1</v>
          </cell>
          <cell r="U184">
            <v>7505.5999999999995</v>
          </cell>
          <cell r="V184">
            <v>7688.8</v>
          </cell>
          <cell r="W184">
            <v>8994.1</v>
          </cell>
          <cell r="X184">
            <v>8692.7000000000007</v>
          </cell>
          <cell r="Y184">
            <v>9438.9</v>
          </cell>
          <cell r="Z184">
            <v>9346.0999999999985</v>
          </cell>
          <cell r="AA184">
            <v>11347.7</v>
          </cell>
          <cell r="AB184">
            <v>10655.3</v>
          </cell>
          <cell r="AC184">
            <v>11076</v>
          </cell>
          <cell r="AD184">
            <v>10901</v>
          </cell>
          <cell r="AE184">
            <v>12658.5</v>
          </cell>
          <cell r="AF184">
            <v>0</v>
          </cell>
          <cell r="AG184">
            <v>0</v>
          </cell>
          <cell r="AH184">
            <v>0</v>
          </cell>
          <cell r="AI184">
            <v>0</v>
          </cell>
          <cell r="AJ184">
            <v>0</v>
          </cell>
          <cell r="AK184">
            <v>-364.1</v>
          </cell>
          <cell r="AL184">
            <v>-360.8</v>
          </cell>
          <cell r="AM184">
            <v>-385.4</v>
          </cell>
          <cell r="AN184">
            <v>-300</v>
          </cell>
          <cell r="AO184">
            <v>-361.9</v>
          </cell>
          <cell r="AP184">
            <v>-401.7</v>
          </cell>
          <cell r="AQ184">
            <v>-418.9</v>
          </cell>
          <cell r="AR184">
            <v>-368</v>
          </cell>
          <cell r="AS184">
            <v>-430.6</v>
          </cell>
          <cell r="AT184">
            <v>-452.4</v>
          </cell>
          <cell r="AU184">
            <v>-451.1</v>
          </cell>
          <cell r="AV184">
            <v>-225.3</v>
          </cell>
          <cell r="AW184">
            <v>-279</v>
          </cell>
          <cell r="AX184">
            <v>-325.89999999999998</v>
          </cell>
          <cell r="AY184">
            <v>-363.3</v>
          </cell>
          <cell r="AZ184">
            <v>-303.89999999999998</v>
          </cell>
          <cell r="BA184">
            <v>-371.5</v>
          </cell>
          <cell r="BB184">
            <v>-389.6</v>
          </cell>
          <cell r="BC184">
            <v>-438.6</v>
          </cell>
          <cell r="BD184">
            <v>-299</v>
          </cell>
          <cell r="BE184">
            <v>0</v>
          </cell>
          <cell r="BF184">
            <v>0</v>
          </cell>
          <cell r="BG184">
            <v>0</v>
          </cell>
          <cell r="BH184">
            <v>-1878</v>
          </cell>
          <cell r="BI184">
            <v>-1898.9</v>
          </cell>
          <cell r="BJ184">
            <v>-2270.8000000000002</v>
          </cell>
          <cell r="BK184">
            <v>-2455.4</v>
          </cell>
          <cell r="BL184">
            <v>-1951.6</v>
          </cell>
          <cell r="BM184">
            <v>-1997.1</v>
          </cell>
          <cell r="BN184">
            <v>-2766.6</v>
          </cell>
          <cell r="BO184">
            <v>-2827.3</v>
          </cell>
          <cell r="BP184">
            <v>-2385</v>
          </cell>
          <cell r="BQ184">
            <v>-2246</v>
          </cell>
          <cell r="BR184">
            <v>-2625.3</v>
          </cell>
          <cell r="BS184">
            <v>-2891.6</v>
          </cell>
          <cell r="BT184">
            <v>-2502.1</v>
          </cell>
          <cell r="BU184">
            <v>-2661</v>
          </cell>
          <cell r="BV184">
            <v>-2920.1</v>
          </cell>
          <cell r="BW184">
            <v>-3280.3</v>
          </cell>
          <cell r="BX184">
            <v>-3100.2</v>
          </cell>
          <cell r="BY184">
            <v>-2861.3</v>
          </cell>
          <cell r="BZ184">
            <v>-3856.9</v>
          </cell>
          <cell r="CA184">
            <v>-4600.2</v>
          </cell>
          <cell r="CB184">
            <v>-4043.1</v>
          </cell>
          <cell r="CC184">
            <v>-3727.9</v>
          </cell>
          <cell r="CD184">
            <v>-4828.3999999999996</v>
          </cell>
          <cell r="CE184">
            <v>-5441.2</v>
          </cell>
          <cell r="CF184">
            <v>-4904.8</v>
          </cell>
          <cell r="CG184">
            <v>-4879.6000000000004</v>
          </cell>
          <cell r="CH184">
            <v>-5658.8</v>
          </cell>
          <cell r="CI184">
            <v>-6035.7</v>
          </cell>
          <cell r="CJ184">
            <v>-156.5</v>
          </cell>
          <cell r="CK184">
            <v>-207</v>
          </cell>
          <cell r="CL184">
            <v>494.2</v>
          </cell>
          <cell r="CM184">
            <v>100.7</v>
          </cell>
          <cell r="CN184">
            <v>-311.5</v>
          </cell>
          <cell r="CO184">
            <v>-322.5</v>
          </cell>
          <cell r="CP184">
            <v>454.5</v>
          </cell>
          <cell r="CQ184">
            <v>247.6</v>
          </cell>
          <cell r="CR184">
            <v>-20.5</v>
          </cell>
          <cell r="CS184">
            <v>-353.8</v>
          </cell>
          <cell r="CT184">
            <v>203.6</v>
          </cell>
          <cell r="CU184">
            <v>253.5</v>
          </cell>
          <cell r="CV184">
            <v>-235.6</v>
          </cell>
          <cell r="CW184">
            <v>-159.80000000000001</v>
          </cell>
          <cell r="CX184">
            <v>264</v>
          </cell>
          <cell r="CY184">
            <v>229.4</v>
          </cell>
          <cell r="CZ184">
            <v>-41</v>
          </cell>
          <cell r="DA184">
            <v>-540.9</v>
          </cell>
          <cell r="DB184">
            <v>517.70000000000005</v>
          </cell>
          <cell r="DC184">
            <v>519.4</v>
          </cell>
          <cell r="DD184">
            <v>-0.7</v>
          </cell>
          <cell r="DE184">
            <v>-508.1</v>
          </cell>
          <cell r="DF184">
            <v>662.5</v>
          </cell>
          <cell r="DG184">
            <v>349.5</v>
          </cell>
          <cell r="DH184">
            <v>-105.6</v>
          </cell>
          <cell r="DI184">
            <v>-533</v>
          </cell>
          <cell r="DJ184">
            <v>634.5</v>
          </cell>
          <cell r="DK184">
            <v>184</v>
          </cell>
          <cell r="DL184">
            <v>0</v>
          </cell>
          <cell r="DM184">
            <v>0</v>
          </cell>
          <cell r="DN184">
            <v>0</v>
          </cell>
          <cell r="DO184">
            <v>0</v>
          </cell>
          <cell r="DP184">
            <v>0</v>
          </cell>
          <cell r="DQ184">
            <v>0</v>
          </cell>
          <cell r="DR184">
            <v>0</v>
          </cell>
          <cell r="DS184">
            <v>0</v>
          </cell>
          <cell r="DT184">
            <v>0</v>
          </cell>
          <cell r="DU184">
            <v>0</v>
          </cell>
          <cell r="DV184">
            <v>0</v>
          </cell>
          <cell r="DW184">
            <v>0</v>
          </cell>
          <cell r="DX184">
            <v>0</v>
          </cell>
          <cell r="DY184">
            <v>0</v>
          </cell>
          <cell r="DZ184">
            <v>0</v>
          </cell>
          <cell r="EA184">
            <v>0</v>
          </cell>
          <cell r="EB184">
            <v>0</v>
          </cell>
          <cell r="EC184">
            <v>-74.599999999999994</v>
          </cell>
          <cell r="ED184">
            <v>0</v>
          </cell>
          <cell r="EE184">
            <v>0</v>
          </cell>
          <cell r="EF184">
            <v>-83.5</v>
          </cell>
          <cell r="EG184">
            <v>-93.3</v>
          </cell>
          <cell r="EH184">
            <v>-101.8</v>
          </cell>
          <cell r="EI184">
            <v>-109.1</v>
          </cell>
          <cell r="EJ184">
            <v>-123.8</v>
          </cell>
          <cell r="EK184">
            <v>-149.1</v>
          </cell>
          <cell r="EL184">
            <v>-120.3</v>
          </cell>
          <cell r="EM184">
            <v>-124.9</v>
          </cell>
          <cell r="EN184">
            <v>-336.9</v>
          </cell>
          <cell r="EO184">
            <v>-500.3</v>
          </cell>
          <cell r="EP184">
            <v>-303</v>
          </cell>
          <cell r="EQ184">
            <v>-388.7</v>
          </cell>
          <cell r="ER184">
            <v>-380.7</v>
          </cell>
          <cell r="ES184">
            <v>-390.7</v>
          </cell>
          <cell r="ET184">
            <v>-424.4</v>
          </cell>
          <cell r="EU184">
            <v>-413.1</v>
          </cell>
          <cell r="EV184">
            <v>-412</v>
          </cell>
          <cell r="EW184">
            <v>-390.3</v>
          </cell>
          <cell r="EX184">
            <v>-427.1</v>
          </cell>
          <cell r="EY184">
            <v>-443.9</v>
          </cell>
          <cell r="EZ184">
            <v>-475</v>
          </cell>
          <cell r="FA184">
            <v>-473.3</v>
          </cell>
          <cell r="FB184">
            <v>-440.7</v>
          </cell>
          <cell r="FC184">
            <v>-515.6</v>
          </cell>
          <cell r="FD184">
            <v>-565.1</v>
          </cell>
          <cell r="FE184">
            <v>-566.1</v>
          </cell>
          <cell r="FF184">
            <v>-569.4</v>
          </cell>
          <cell r="FG184">
            <v>-646.1</v>
          </cell>
          <cell r="FH184">
            <v>-696.8</v>
          </cell>
          <cell r="FI184">
            <v>-692.6</v>
          </cell>
          <cell r="FJ184">
            <v>-658.9</v>
          </cell>
          <cell r="FK184">
            <v>-751.7</v>
          </cell>
          <cell r="FL184">
            <v>-801.8</v>
          </cell>
          <cell r="FM184">
            <v>-756.2</v>
          </cell>
          <cell r="FN184">
            <v>-836.1</v>
          </cell>
          <cell r="FO184">
            <v>-873.6</v>
          </cell>
          <cell r="FP184">
            <v>-1681.8</v>
          </cell>
          <cell r="FQ184">
            <v>-1718.2</v>
          </cell>
          <cell r="FR184">
            <v>-1984.1</v>
          </cell>
          <cell r="FS184">
            <v>-1925</v>
          </cell>
          <cell r="FT184">
            <v>-1649</v>
          </cell>
          <cell r="FU184">
            <v>-1856.8</v>
          </cell>
          <cell r="FV184">
            <v>-2086.6999999999998</v>
          </cell>
          <cell r="FW184">
            <v>-1613.1</v>
          </cell>
          <cell r="FX184">
            <v>-1490.3</v>
          </cell>
          <cell r="FY184">
            <v>-1479.3</v>
          </cell>
          <cell r="FZ184">
            <v>-1537.8</v>
          </cell>
          <cell r="GA184">
            <v>-1666.2</v>
          </cell>
          <cell r="GB184">
            <v>-1565</v>
          </cell>
          <cell r="GC184">
            <v>-1675.6</v>
          </cell>
          <cell r="GD184">
            <v>-1950.1</v>
          </cell>
          <cell r="GE184">
            <v>-1827.3</v>
          </cell>
          <cell r="GF184">
            <v>-1748.7</v>
          </cell>
          <cell r="GG184">
            <v>-1786.3</v>
          </cell>
          <cell r="GH184">
            <v>-2251.6999999999998</v>
          </cell>
          <cell r="GI184">
            <v>-2115.6</v>
          </cell>
          <cell r="GJ184">
            <v>-1918.8</v>
          </cell>
          <cell r="GK184">
            <v>-2129.8000000000002</v>
          </cell>
          <cell r="GL184">
            <v>-2453.6</v>
          </cell>
          <cell r="GM184">
            <v>-2466.4</v>
          </cell>
          <cell r="GN184">
            <v>-2470.1</v>
          </cell>
          <cell r="GO184">
            <v>-2686</v>
          </cell>
          <cell r="GP184">
            <v>-2797.2</v>
          </cell>
          <cell r="GQ184">
            <v>-2711.3</v>
          </cell>
          <cell r="GR184">
            <v>-122.6</v>
          </cell>
          <cell r="GS184">
            <v>-126.1</v>
          </cell>
          <cell r="GT184">
            <v>-121.6</v>
          </cell>
          <cell r="GU184">
            <v>-113.4</v>
          </cell>
          <cell r="GV184">
            <v>-116.5</v>
          </cell>
          <cell r="GW184">
            <v>-114.4</v>
          </cell>
          <cell r="GX184">
            <v>-118.4</v>
          </cell>
          <cell r="GY184">
            <v>-121.5</v>
          </cell>
          <cell r="GZ184">
            <v>-121.2</v>
          </cell>
          <cell r="HA184">
            <v>-122.4</v>
          </cell>
          <cell r="HB184">
            <v>-126.3</v>
          </cell>
          <cell r="HC184">
            <v>-125.5</v>
          </cell>
          <cell r="HD184">
            <v>-148.9</v>
          </cell>
          <cell r="HE184">
            <v>-156.1</v>
          </cell>
          <cell r="HF184">
            <v>-153.69999999999999</v>
          </cell>
          <cell r="HG184">
            <v>-157.1</v>
          </cell>
          <cell r="HH184">
            <v>-160.69999999999999</v>
          </cell>
          <cell r="HI184">
            <v>-167.9</v>
          </cell>
          <cell r="HJ184">
            <v>-177.1</v>
          </cell>
          <cell r="HK184">
            <v>-179.3</v>
          </cell>
          <cell r="HL184">
            <v>-178.2</v>
          </cell>
          <cell r="HM184">
            <v>-184.3</v>
          </cell>
          <cell r="HN184">
            <v>-205.6</v>
          </cell>
          <cell r="HO184">
            <v>-210.6</v>
          </cell>
          <cell r="HP184">
            <v>-223.6</v>
          </cell>
          <cell r="HQ184">
            <v>-232.5</v>
          </cell>
          <cell r="HR184">
            <v>-256.89999999999998</v>
          </cell>
          <cell r="HS184">
            <v>-256</v>
          </cell>
          <cell r="HT184">
            <v>0</v>
          </cell>
          <cell r="HU184">
            <v>0</v>
          </cell>
          <cell r="HV184">
            <v>0</v>
          </cell>
          <cell r="HW184">
            <v>0</v>
          </cell>
          <cell r="HX184">
            <v>0</v>
          </cell>
          <cell r="HY184">
            <v>0</v>
          </cell>
          <cell r="HZ184">
            <v>0</v>
          </cell>
          <cell r="IA184">
            <v>0</v>
          </cell>
          <cell r="IB184">
            <v>0</v>
          </cell>
          <cell r="IC184">
            <v>0</v>
          </cell>
          <cell r="ID184">
            <v>0</v>
          </cell>
          <cell r="IE184">
            <v>0</v>
          </cell>
          <cell r="IF184">
            <v>0</v>
          </cell>
          <cell r="IG184">
            <v>0</v>
          </cell>
          <cell r="IH184">
            <v>0</v>
          </cell>
          <cell r="II184">
            <v>0</v>
          </cell>
          <cell r="IJ184">
            <v>0</v>
          </cell>
          <cell r="IK184">
            <v>0</v>
          </cell>
          <cell r="IL184">
            <v>0</v>
          </cell>
          <cell r="IM184">
            <v>0</v>
          </cell>
          <cell r="IN184">
            <v>0</v>
          </cell>
          <cell r="IO184">
            <v>0</v>
          </cell>
          <cell r="IP184">
            <v>0</v>
          </cell>
          <cell r="IQ184">
            <v>0</v>
          </cell>
          <cell r="IR184">
            <v>0</v>
          </cell>
          <cell r="IS184">
            <v>0</v>
          </cell>
          <cell r="IT184">
            <v>0</v>
          </cell>
          <cell r="IU184">
            <v>0</v>
          </cell>
        </row>
        <row r="185">
          <cell r="A185" t="str">
            <v>GCPL IN</v>
          </cell>
          <cell r="B185" t="str">
            <v>Godrej Consumer Products</v>
          </cell>
          <cell r="C185" t="str">
            <v>FMCG</v>
          </cell>
          <cell r="D185">
            <v>0</v>
          </cell>
          <cell r="E185">
            <v>0</v>
          </cell>
          <cell r="F185">
            <v>0</v>
          </cell>
          <cell r="G185">
            <v>0</v>
          </cell>
          <cell r="H185">
            <v>0</v>
          </cell>
          <cell r="I185">
            <v>0</v>
          </cell>
          <cell r="J185">
            <v>0</v>
          </cell>
          <cell r="K185">
            <v>0</v>
          </cell>
          <cell r="L185">
            <v>1362</v>
          </cell>
          <cell r="M185">
            <v>1349.2</v>
          </cell>
          <cell r="N185">
            <v>1530.5</v>
          </cell>
          <cell r="O185">
            <v>1385</v>
          </cell>
          <cell r="P185">
            <v>1676.6</v>
          </cell>
          <cell r="Q185">
            <v>1571.1</v>
          </cell>
          <cell r="R185">
            <v>1912.5</v>
          </cell>
          <cell r="S185">
            <v>1992.1</v>
          </cell>
          <cell r="T185">
            <v>2495.9</v>
          </cell>
          <cell r="U185">
            <v>2426.6</v>
          </cell>
          <cell r="V185">
            <v>2472.6999999999998</v>
          </cell>
          <cell r="W185">
            <v>2485.1999999999998</v>
          </cell>
          <cell r="X185">
            <v>2978.4</v>
          </cell>
          <cell r="Y185">
            <v>2803.9</v>
          </cell>
          <cell r="Z185">
            <v>2756.3</v>
          </cell>
          <cell r="AA185">
            <v>2814.6</v>
          </cell>
          <cell r="AB185">
            <v>3752.3</v>
          </cell>
          <cell r="AC185">
            <v>3553.3</v>
          </cell>
          <cell r="AD185">
            <v>3554.4</v>
          </cell>
          <cell r="AE185">
            <v>3492.2</v>
          </cell>
          <cell r="AF185">
            <v>0</v>
          </cell>
          <cell r="AG185">
            <v>0</v>
          </cell>
          <cell r="AH185">
            <v>0</v>
          </cell>
          <cell r="AI185">
            <v>0</v>
          </cell>
          <cell r="AJ185">
            <v>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O185">
            <v>0</v>
          </cell>
          <cell r="AP185">
            <v>0</v>
          </cell>
          <cell r="AQ185">
            <v>0</v>
          </cell>
          <cell r="AR185">
            <v>0</v>
          </cell>
          <cell r="AS185">
            <v>0</v>
          </cell>
          <cell r="AT185">
            <v>-71.3</v>
          </cell>
          <cell r="AU185">
            <v>-76.900000000000006</v>
          </cell>
          <cell r="AV185">
            <v>-119.6</v>
          </cell>
          <cell r="AW185">
            <v>-108.3</v>
          </cell>
          <cell r="AX185">
            <v>-92.5</v>
          </cell>
          <cell r="AY185">
            <v>-61</v>
          </cell>
          <cell r="AZ185">
            <v>-115.5</v>
          </cell>
          <cell r="BA185">
            <v>-63.7</v>
          </cell>
          <cell r="BB185">
            <v>-28.8</v>
          </cell>
          <cell r="BC185">
            <v>-96.5</v>
          </cell>
          <cell r="BD185">
            <v>-136</v>
          </cell>
          <cell r="BE185">
            <v>-88.5</v>
          </cell>
          <cell r="BF185">
            <v>-133</v>
          </cell>
          <cell r="BG185">
            <v>-65.099999999999994</v>
          </cell>
          <cell r="BH185">
            <v>0</v>
          </cell>
          <cell r="BI185">
            <v>0</v>
          </cell>
          <cell r="BJ185">
            <v>0</v>
          </cell>
          <cell r="BK185">
            <v>0</v>
          </cell>
          <cell r="BL185">
            <v>0</v>
          </cell>
          <cell r="BM185">
            <v>0</v>
          </cell>
          <cell r="BN185">
            <v>0</v>
          </cell>
          <cell r="BO185">
            <v>0</v>
          </cell>
          <cell r="BP185" t="e">
            <v>#REF!</v>
          </cell>
          <cell r="BQ185" t="e">
            <v>#REF!</v>
          </cell>
          <cell r="BR185" t="e">
            <v>#REF!</v>
          </cell>
          <cell r="BS185" t="e">
            <v>#REF!</v>
          </cell>
          <cell r="BT185" t="e">
            <v>#REF!</v>
          </cell>
          <cell r="BU185" t="e">
            <v>#REF!</v>
          </cell>
          <cell r="BV185">
            <v>-836.8</v>
          </cell>
          <cell r="BW185">
            <v>-990.1</v>
          </cell>
          <cell r="BX185">
            <v>-1225.2</v>
          </cell>
          <cell r="BY185">
            <v>-1118.8</v>
          </cell>
          <cell r="BZ185">
            <v>-1130.0999999999999</v>
          </cell>
          <cell r="CA185">
            <v>-1385.8</v>
          </cell>
          <cell r="CB185">
            <v>-1282.2</v>
          </cell>
          <cell r="CC185">
            <v>-1433.2</v>
          </cell>
          <cell r="CD185">
            <v>-1215.2</v>
          </cell>
          <cell r="CE185">
            <v>-1480.4</v>
          </cell>
          <cell r="CF185">
            <v>-1665.9</v>
          </cell>
          <cell r="CG185">
            <v>-2229</v>
          </cell>
          <cell r="CH185">
            <v>-1915</v>
          </cell>
          <cell r="CI185">
            <v>-1796.6</v>
          </cell>
          <cell r="CJ185">
            <v>0</v>
          </cell>
          <cell r="CK185">
            <v>0</v>
          </cell>
          <cell r="CL185">
            <v>0</v>
          </cell>
          <cell r="CM185">
            <v>0</v>
          </cell>
          <cell r="CN185">
            <v>0</v>
          </cell>
          <cell r="CO185">
            <v>0</v>
          </cell>
          <cell r="CP185">
            <v>0</v>
          </cell>
          <cell r="CQ185">
            <v>0</v>
          </cell>
          <cell r="CR185" t="e">
            <v>#REF!</v>
          </cell>
          <cell r="CS185" t="e">
            <v>#REF!</v>
          </cell>
          <cell r="CT185" t="e">
            <v>#REF!</v>
          </cell>
          <cell r="CU185" t="e">
            <v>#REF!</v>
          </cell>
          <cell r="CV185" t="e">
            <v>#REF!</v>
          </cell>
          <cell r="CW185" t="e">
            <v>#REF!</v>
          </cell>
          <cell r="CX185">
            <v>37.1</v>
          </cell>
          <cell r="CY185">
            <v>130.5</v>
          </cell>
          <cell r="CZ185">
            <v>53.4</v>
          </cell>
          <cell r="DA185">
            <v>-64.5</v>
          </cell>
          <cell r="DB185">
            <v>1.4</v>
          </cell>
          <cell r="DC185">
            <v>264.8</v>
          </cell>
          <cell r="DD185">
            <v>-183.7</v>
          </cell>
          <cell r="DE185">
            <v>92.9</v>
          </cell>
          <cell r="DF185">
            <v>-3.2</v>
          </cell>
          <cell r="DG185">
            <v>328.2</v>
          </cell>
          <cell r="DH185">
            <v>-313.10000000000002</v>
          </cell>
          <cell r="DI185">
            <v>253.6</v>
          </cell>
          <cell r="DJ185">
            <v>-83.4</v>
          </cell>
          <cell r="DK185">
            <v>53.8</v>
          </cell>
          <cell r="DL185">
            <v>0</v>
          </cell>
          <cell r="DM185">
            <v>0</v>
          </cell>
          <cell r="DN185">
            <v>0</v>
          </cell>
          <cell r="DO185">
            <v>0</v>
          </cell>
          <cell r="DP185">
            <v>0</v>
          </cell>
          <cell r="DQ185">
            <v>0</v>
          </cell>
          <cell r="DR185">
            <v>0</v>
          </cell>
          <cell r="DS185">
            <v>0</v>
          </cell>
          <cell r="DT185">
            <v>0</v>
          </cell>
          <cell r="DU185">
            <v>0</v>
          </cell>
          <cell r="DV185">
            <v>0</v>
          </cell>
          <cell r="DW185">
            <v>0</v>
          </cell>
          <cell r="DX185">
            <v>0</v>
          </cell>
          <cell r="DY185">
            <v>0</v>
          </cell>
          <cell r="DZ185">
            <v>0</v>
          </cell>
          <cell r="EA185">
            <v>0</v>
          </cell>
          <cell r="EB185">
            <v>0</v>
          </cell>
          <cell r="EC185">
            <v>0</v>
          </cell>
          <cell r="ED185">
            <v>0</v>
          </cell>
          <cell r="EE185">
            <v>0</v>
          </cell>
          <cell r="EF185">
            <v>0</v>
          </cell>
          <cell r="EG185">
            <v>0</v>
          </cell>
          <cell r="EH185">
            <v>0</v>
          </cell>
          <cell r="EI185">
            <v>0</v>
          </cell>
          <cell r="EJ185">
            <v>0</v>
          </cell>
          <cell r="EK185">
            <v>0</v>
          </cell>
          <cell r="EL185">
            <v>0</v>
          </cell>
          <cell r="EM185">
            <v>0</v>
          </cell>
          <cell r="EN185">
            <v>0</v>
          </cell>
          <cell r="EO185">
            <v>0</v>
          </cell>
          <cell r="EP185">
            <v>0</v>
          </cell>
          <cell r="EQ185">
            <v>0</v>
          </cell>
          <cell r="ER185">
            <v>0</v>
          </cell>
          <cell r="ES185">
            <v>0</v>
          </cell>
          <cell r="ET185">
            <v>0</v>
          </cell>
          <cell r="EU185">
            <v>0</v>
          </cell>
          <cell r="EV185" t="e">
            <v>#REF!</v>
          </cell>
          <cell r="EW185" t="e">
            <v>#REF!</v>
          </cell>
          <cell r="EX185" t="e">
            <v>#REF!</v>
          </cell>
          <cell r="EY185" t="e">
            <v>#REF!</v>
          </cell>
          <cell r="EZ185" t="e">
            <v>#REF!</v>
          </cell>
          <cell r="FA185" t="e">
            <v>#REF!</v>
          </cell>
          <cell r="FB185">
            <v>-125.2</v>
          </cell>
          <cell r="FC185">
            <v>-146.4</v>
          </cell>
          <cell r="FD185">
            <v>-132.30000000000001</v>
          </cell>
          <cell r="FE185">
            <v>-134</v>
          </cell>
          <cell r="FF185">
            <v>-149.80000000000001</v>
          </cell>
          <cell r="FG185">
            <v>-127.8</v>
          </cell>
          <cell r="FH185">
            <v>-207.3</v>
          </cell>
          <cell r="FI185">
            <v>-152.69999999999999</v>
          </cell>
          <cell r="FJ185">
            <v>-182</v>
          </cell>
          <cell r="FK185">
            <v>-183.1</v>
          </cell>
          <cell r="FL185">
            <v>-222.2</v>
          </cell>
          <cell r="FM185">
            <v>-230.3</v>
          </cell>
          <cell r="FN185">
            <v>-181.1</v>
          </cell>
          <cell r="FO185">
            <v>-242</v>
          </cell>
          <cell r="FP185">
            <v>0</v>
          </cell>
          <cell r="FQ185">
            <v>0</v>
          </cell>
          <cell r="FR185">
            <v>0</v>
          </cell>
          <cell r="FS185">
            <v>0</v>
          </cell>
          <cell r="FT185">
            <v>0</v>
          </cell>
          <cell r="FU185">
            <v>0</v>
          </cell>
          <cell r="FV185">
            <v>0</v>
          </cell>
          <cell r="FW185">
            <v>0</v>
          </cell>
          <cell r="FX185" t="e">
            <v>#REF!</v>
          </cell>
          <cell r="FY185" t="e">
            <v>#REF!</v>
          </cell>
          <cell r="FZ185" t="e">
            <v>#REF!</v>
          </cell>
          <cell r="GA185" t="e">
            <v>#REF!</v>
          </cell>
          <cell r="GB185" t="e">
            <v>#REF!</v>
          </cell>
          <cell r="GC185" t="e">
            <v>#REF!</v>
          </cell>
          <cell r="GD185">
            <v>-499.20000000000005</v>
          </cell>
          <cell r="GE185">
            <v>-527.9</v>
          </cell>
          <cell r="GF185">
            <v>-651.20000000000005</v>
          </cell>
          <cell r="GG185">
            <v>-604.40000000000009</v>
          </cell>
          <cell r="GH185">
            <v>-586.40000000000009</v>
          </cell>
          <cell r="GI185">
            <v>-744.59999999999991</v>
          </cell>
          <cell r="GJ185">
            <v>-678.3</v>
          </cell>
          <cell r="GK185">
            <v>-745.8</v>
          </cell>
          <cell r="GL185">
            <v>-758.8</v>
          </cell>
          <cell r="GM185">
            <v>-815.90000000000009</v>
          </cell>
          <cell r="GN185">
            <v>-919.3</v>
          </cell>
          <cell r="GO185">
            <v>-862.3</v>
          </cell>
          <cell r="GP185">
            <v>-758.9</v>
          </cell>
          <cell r="GQ185">
            <v>-781</v>
          </cell>
          <cell r="GR185">
            <v>0</v>
          </cell>
          <cell r="GS185">
            <v>0</v>
          </cell>
          <cell r="GT185">
            <v>0</v>
          </cell>
          <cell r="GU185">
            <v>0</v>
          </cell>
          <cell r="GV185">
            <v>0</v>
          </cell>
          <cell r="GW185">
            <v>0</v>
          </cell>
          <cell r="GX185">
            <v>0</v>
          </cell>
          <cell r="GY185">
            <v>0</v>
          </cell>
          <cell r="GZ185" t="e">
            <v>#REF!</v>
          </cell>
          <cell r="HA185" t="e">
            <v>#REF!</v>
          </cell>
          <cell r="HB185" t="e">
            <v>#REF!</v>
          </cell>
          <cell r="HC185" t="e">
            <v>#REF!</v>
          </cell>
          <cell r="HD185">
            <v>-26.9</v>
          </cell>
          <cell r="HE185">
            <v>-27.3</v>
          </cell>
          <cell r="HF185">
            <v>-29.3</v>
          </cell>
          <cell r="HG185">
            <v>-31.3</v>
          </cell>
          <cell r="HH185">
            <v>-30.5</v>
          </cell>
          <cell r="HI185">
            <v>-30.7</v>
          </cell>
          <cell r="HJ185">
            <v>-35.9</v>
          </cell>
          <cell r="HK185">
            <v>-45</v>
          </cell>
          <cell r="HL185">
            <v>-44.2</v>
          </cell>
          <cell r="HM185">
            <v>-46.1</v>
          </cell>
          <cell r="HN185">
            <v>-48</v>
          </cell>
          <cell r="HO185">
            <v>-43.4</v>
          </cell>
          <cell r="HP185">
            <v>-55</v>
          </cell>
          <cell r="HQ185">
            <v>-46.3</v>
          </cell>
          <cell r="HR185">
            <v>-50.6</v>
          </cell>
          <cell r="HS185">
            <v>-40.4</v>
          </cell>
          <cell r="HT185">
            <v>0</v>
          </cell>
          <cell r="HU185">
            <v>0</v>
          </cell>
          <cell r="HV185">
            <v>0</v>
          </cell>
          <cell r="HW185">
            <v>0</v>
          </cell>
          <cell r="HX185">
            <v>0</v>
          </cell>
          <cell r="HY185">
            <v>0</v>
          </cell>
          <cell r="HZ185">
            <v>0</v>
          </cell>
          <cell r="IA185">
            <v>0</v>
          </cell>
          <cell r="IB185">
            <v>0</v>
          </cell>
          <cell r="IC185">
            <v>0</v>
          </cell>
          <cell r="ID185">
            <v>0</v>
          </cell>
          <cell r="IE185">
            <v>0</v>
          </cell>
          <cell r="IF185">
            <v>0</v>
          </cell>
          <cell r="IG185">
            <v>0</v>
          </cell>
          <cell r="IH185">
            <v>0</v>
          </cell>
          <cell r="II185">
            <v>0</v>
          </cell>
          <cell r="IJ185">
            <v>0</v>
          </cell>
          <cell r="IK185">
            <v>0</v>
          </cell>
          <cell r="IL185">
            <v>0</v>
          </cell>
          <cell r="IM185">
            <v>0</v>
          </cell>
          <cell r="IN185">
            <v>0</v>
          </cell>
          <cell r="IO185">
            <v>0</v>
          </cell>
          <cell r="IP185">
            <v>0</v>
          </cell>
          <cell r="IQ185">
            <v>0</v>
          </cell>
          <cell r="IR185">
            <v>0</v>
          </cell>
          <cell r="IS185">
            <v>0</v>
          </cell>
          <cell r="IT185">
            <v>0</v>
          </cell>
          <cell r="IU185">
            <v>0</v>
          </cell>
        </row>
        <row r="186">
          <cell r="A186" t="str">
            <v>SKB IN</v>
          </cell>
          <cell r="B186" t="str">
            <v>GlaxoSmithkline Consumer Healthcare</v>
          </cell>
          <cell r="C186" t="str">
            <v>FMCG</v>
          </cell>
          <cell r="D186">
            <v>0</v>
          </cell>
          <cell r="E186">
            <v>0</v>
          </cell>
          <cell r="F186">
            <v>0</v>
          </cell>
          <cell r="G186">
            <v>2047.6</v>
          </cell>
          <cell r="H186">
            <v>2280.6</v>
          </cell>
          <cell r="I186">
            <v>2628.3</v>
          </cell>
          <cell r="J186">
            <v>2164.6</v>
          </cell>
          <cell r="K186">
            <v>2384.8000000000002</v>
          </cell>
          <cell r="L186">
            <v>2391.1999999999998</v>
          </cell>
          <cell r="M186">
            <v>2677.4</v>
          </cell>
          <cell r="N186">
            <v>2399</v>
          </cell>
          <cell r="O186">
            <v>2543.1</v>
          </cell>
          <cell r="P186">
            <v>2757.1</v>
          </cell>
          <cell r="Q186">
            <v>2905.7</v>
          </cell>
          <cell r="R186">
            <v>2684.3</v>
          </cell>
          <cell r="S186">
            <v>3032.5</v>
          </cell>
          <cell r="T186">
            <v>2922</v>
          </cell>
          <cell r="U186">
            <v>3290.7</v>
          </cell>
          <cell r="V186">
            <v>2888</v>
          </cell>
          <cell r="W186">
            <v>3562</v>
          </cell>
          <cell r="X186">
            <v>3444</v>
          </cell>
          <cell r="Y186">
            <v>3841</v>
          </cell>
          <cell r="Z186">
            <v>2841</v>
          </cell>
          <cell r="AA186">
            <v>4106</v>
          </cell>
          <cell r="AB186">
            <v>3763.7</v>
          </cell>
          <cell r="AC186">
            <v>4224.8</v>
          </cell>
          <cell r="AD186">
            <v>3333.7</v>
          </cell>
          <cell r="AE186">
            <v>4824.55</v>
          </cell>
          <cell r="AF186">
            <v>0</v>
          </cell>
          <cell r="AG186">
            <v>0</v>
          </cell>
          <cell r="AH186">
            <v>0</v>
          </cell>
          <cell r="AI186">
            <v>-230.6</v>
          </cell>
          <cell r="AJ186">
            <v>-278.5</v>
          </cell>
          <cell r="AK186">
            <v>-333.3</v>
          </cell>
          <cell r="AL186">
            <v>-260.8</v>
          </cell>
          <cell r="AM186">
            <v>-284.3</v>
          </cell>
          <cell r="AN186">
            <v>-289.60000000000002</v>
          </cell>
          <cell r="AO186">
            <v>-327.8</v>
          </cell>
          <cell r="AP186">
            <v>-285.39999999999998</v>
          </cell>
          <cell r="AQ186">
            <v>-312.8</v>
          </cell>
          <cell r="AR186">
            <v>-329.1</v>
          </cell>
          <cell r="AS186">
            <v>-319.2</v>
          </cell>
          <cell r="AT186">
            <v>-260.60000000000002</v>
          </cell>
          <cell r="AU186">
            <v>-263.39999999999998</v>
          </cell>
          <cell r="AV186">
            <v>-242</v>
          </cell>
          <cell r="AW186">
            <v>-276.2</v>
          </cell>
          <cell r="AX186">
            <v>-241</v>
          </cell>
          <cell r="AY186">
            <v>-297</v>
          </cell>
          <cell r="AZ186">
            <v>-288</v>
          </cell>
          <cell r="BA186">
            <v>-325</v>
          </cell>
          <cell r="BB186">
            <v>0</v>
          </cell>
          <cell r="BC186">
            <v>0</v>
          </cell>
          <cell r="BD186">
            <v>0</v>
          </cell>
          <cell r="BE186">
            <v>0</v>
          </cell>
          <cell r="BF186">
            <v>0</v>
          </cell>
          <cell r="BG186">
            <v>0</v>
          </cell>
          <cell r="BH186">
            <v>0</v>
          </cell>
          <cell r="BI186">
            <v>0</v>
          </cell>
          <cell r="BJ186">
            <v>0</v>
          </cell>
          <cell r="BK186">
            <v>-573</v>
          </cell>
          <cell r="BL186">
            <v>-798.2</v>
          </cell>
          <cell r="BM186">
            <v>-756.4</v>
          </cell>
          <cell r="BN186">
            <v>-649.29999999999995</v>
          </cell>
          <cell r="BO186">
            <v>-787.9</v>
          </cell>
          <cell r="BP186">
            <v>-744.3</v>
          </cell>
          <cell r="BQ186">
            <v>-762.2</v>
          </cell>
          <cell r="BR186">
            <v>-725.3</v>
          </cell>
          <cell r="BS186">
            <v>-766.2</v>
          </cell>
          <cell r="BT186">
            <v>-841.1</v>
          </cell>
          <cell r="BU186">
            <v>-860.5</v>
          </cell>
          <cell r="BV186">
            <v>-1034</v>
          </cell>
          <cell r="BW186">
            <v>-791.8</v>
          </cell>
          <cell r="BX186">
            <v>-930</v>
          </cell>
          <cell r="BY186">
            <v>-1052.4000000000001</v>
          </cell>
          <cell r="BZ186">
            <v>-1091</v>
          </cell>
          <cell r="CA186">
            <v>-1137</v>
          </cell>
          <cell r="CB186">
            <v>-1134</v>
          </cell>
          <cell r="CC186">
            <v>-1158</v>
          </cell>
          <cell r="CD186">
            <v>-1277</v>
          </cell>
          <cell r="CE186">
            <v>-1349</v>
          </cell>
          <cell r="CF186">
            <v>-1473.2</v>
          </cell>
          <cell r="CG186">
            <v>-1745.9</v>
          </cell>
          <cell r="CH186">
            <v>-1749.9</v>
          </cell>
          <cell r="CI186">
            <v>-1591.82</v>
          </cell>
          <cell r="CJ186">
            <v>0</v>
          </cell>
          <cell r="CK186">
            <v>0</v>
          </cell>
          <cell r="CL186">
            <v>0</v>
          </cell>
          <cell r="CM186">
            <v>-52.1</v>
          </cell>
          <cell r="CN186">
            <v>160.6</v>
          </cell>
          <cell r="CO186">
            <v>-87.1</v>
          </cell>
          <cell r="CP186">
            <v>-2.7</v>
          </cell>
          <cell r="CQ186">
            <v>-7.9</v>
          </cell>
          <cell r="CR186">
            <v>-25.2</v>
          </cell>
          <cell r="CS186">
            <v>-34.5</v>
          </cell>
          <cell r="CT186">
            <v>14.3</v>
          </cell>
          <cell r="CU186">
            <v>34.799999999999997</v>
          </cell>
          <cell r="CV186">
            <v>98.5</v>
          </cell>
          <cell r="CW186">
            <v>-78.599999999999994</v>
          </cell>
          <cell r="CX186">
            <v>309</v>
          </cell>
          <cell r="CY186">
            <v>-188.6</v>
          </cell>
          <cell r="CZ186">
            <v>54</v>
          </cell>
          <cell r="DA186">
            <v>-71.900000000000006</v>
          </cell>
          <cell r="DB186">
            <v>202</v>
          </cell>
          <cell r="DC186">
            <v>-29</v>
          </cell>
          <cell r="DD186">
            <v>31</v>
          </cell>
          <cell r="DE186">
            <v>-82</v>
          </cell>
          <cell r="DF186">
            <v>309</v>
          </cell>
          <cell r="DG186">
            <v>-193</v>
          </cell>
          <cell r="DH186">
            <v>6.9</v>
          </cell>
          <cell r="DI186">
            <v>47</v>
          </cell>
          <cell r="DJ186">
            <v>599.4</v>
          </cell>
          <cell r="DK186">
            <v>-200</v>
          </cell>
          <cell r="DL186">
            <v>0</v>
          </cell>
          <cell r="DM186">
            <v>0</v>
          </cell>
          <cell r="DN186">
            <v>0</v>
          </cell>
          <cell r="DO186">
            <v>-16.2</v>
          </cell>
          <cell r="DP186">
            <v>-19.8</v>
          </cell>
          <cell r="DQ186">
            <v>-27.2</v>
          </cell>
          <cell r="DR186">
            <v>-17.100000000000001</v>
          </cell>
          <cell r="DS186">
            <v>-21.5</v>
          </cell>
          <cell r="DT186">
            <v>-13.6</v>
          </cell>
          <cell r="DU186">
            <v>-31.5</v>
          </cell>
          <cell r="DV186">
            <v>-14.3</v>
          </cell>
          <cell r="DW186">
            <v>-9.9</v>
          </cell>
          <cell r="DX186">
            <v>-5.7</v>
          </cell>
          <cell r="DY186">
            <v>-0.2</v>
          </cell>
          <cell r="DZ186">
            <v>0</v>
          </cell>
          <cell r="EA186">
            <v>0</v>
          </cell>
          <cell r="EB186">
            <v>0</v>
          </cell>
          <cell r="EC186">
            <v>0</v>
          </cell>
          <cell r="ED186">
            <v>0</v>
          </cell>
          <cell r="EE186">
            <v>0</v>
          </cell>
          <cell r="EF186">
            <v>0</v>
          </cell>
          <cell r="EG186">
            <v>0</v>
          </cell>
          <cell r="EH186">
            <v>0</v>
          </cell>
          <cell r="EI186">
            <v>0</v>
          </cell>
          <cell r="EJ186">
            <v>0</v>
          </cell>
          <cell r="EK186">
            <v>0</v>
          </cell>
          <cell r="EL186">
            <v>0</v>
          </cell>
          <cell r="EM186">
            <v>0</v>
          </cell>
          <cell r="EN186">
            <v>0</v>
          </cell>
          <cell r="EO186">
            <v>0</v>
          </cell>
          <cell r="EP186">
            <v>0</v>
          </cell>
          <cell r="EQ186">
            <v>-221.8</v>
          </cell>
          <cell r="ER186">
            <v>-217.2</v>
          </cell>
          <cell r="ES186">
            <v>-235.6</v>
          </cell>
          <cell r="ET186">
            <v>-244.1</v>
          </cell>
          <cell r="EU186">
            <v>-217.7</v>
          </cell>
          <cell r="EV186">
            <v>-248.1</v>
          </cell>
          <cell r="EW186">
            <v>-240</v>
          </cell>
          <cell r="EX186">
            <v>-300.5</v>
          </cell>
          <cell r="EY186">
            <v>-276.7</v>
          </cell>
          <cell r="EZ186">
            <v>-279</v>
          </cell>
          <cell r="FA186">
            <v>-279.39999999999998</v>
          </cell>
          <cell r="FB186">
            <v>-309.5</v>
          </cell>
          <cell r="FC186">
            <v>-261.8</v>
          </cell>
          <cell r="FD186">
            <v>-351</v>
          </cell>
          <cell r="FE186">
            <v>-328.2</v>
          </cell>
          <cell r="FF186">
            <v>-406</v>
          </cell>
          <cell r="FG186">
            <v>-349</v>
          </cell>
          <cell r="FH186">
            <v>-396</v>
          </cell>
          <cell r="FI186">
            <v>-398</v>
          </cell>
          <cell r="FJ186">
            <v>-406</v>
          </cell>
          <cell r="FK186">
            <v>-386</v>
          </cell>
          <cell r="FL186">
            <v>-450.1</v>
          </cell>
          <cell r="FM186">
            <v>-455.6</v>
          </cell>
          <cell r="FN186">
            <v>-427.6</v>
          </cell>
          <cell r="FO186">
            <v>-453.5077</v>
          </cell>
          <cell r="FP186">
            <v>0</v>
          </cell>
          <cell r="FQ186">
            <v>0</v>
          </cell>
          <cell r="FR186">
            <v>0</v>
          </cell>
          <cell r="FS186">
            <v>-590.6</v>
          </cell>
          <cell r="FT186">
            <v>-713.8</v>
          </cell>
          <cell r="FU186">
            <v>-864.5</v>
          </cell>
          <cell r="FV186">
            <v>-798.1</v>
          </cell>
          <cell r="FW186">
            <v>-700.4</v>
          </cell>
          <cell r="FX186">
            <v>-703.7</v>
          </cell>
          <cell r="FY186">
            <v>-836</v>
          </cell>
          <cell r="FZ186">
            <v>-823.6</v>
          </cell>
          <cell r="GA186">
            <v>-783.09999999999991</v>
          </cell>
          <cell r="GB186">
            <v>-908.80000000000007</v>
          </cell>
          <cell r="GC186">
            <v>-829.90000000000009</v>
          </cell>
          <cell r="GD186">
            <v>-1006.5</v>
          </cell>
          <cell r="GE186">
            <v>-947</v>
          </cell>
          <cell r="GF186">
            <v>-991</v>
          </cell>
          <cell r="GG186">
            <v>-1033.7</v>
          </cell>
          <cell r="GH186">
            <v>-1077</v>
          </cell>
          <cell r="GI186">
            <v>-1126</v>
          </cell>
          <cell r="GJ186">
            <v>-1072</v>
          </cell>
          <cell r="GK186">
            <v>-1201</v>
          </cell>
          <cell r="GL186">
            <v>-1110</v>
          </cell>
          <cell r="GM186">
            <v>-1381</v>
          </cell>
          <cell r="GN186">
            <v>-1301.0999999999999</v>
          </cell>
          <cell r="GO186">
            <v>-1439.8000000000002</v>
          </cell>
          <cell r="GP186">
            <v>-1353.4</v>
          </cell>
          <cell r="GQ186">
            <v>-1664.4697500000002</v>
          </cell>
          <cell r="GR186">
            <v>0</v>
          </cell>
          <cell r="GS186">
            <v>0</v>
          </cell>
          <cell r="GT186">
            <v>0</v>
          </cell>
          <cell r="GU186">
            <v>-103.39999999999999</v>
          </cell>
          <cell r="GV186">
            <v>-103.7</v>
          </cell>
          <cell r="GW186">
            <v>-98.8</v>
          </cell>
          <cell r="GX186">
            <v>-101.2</v>
          </cell>
          <cell r="GY186">
            <v>-101.39999999999999</v>
          </cell>
          <cell r="GZ186">
            <v>-101.5</v>
          </cell>
          <cell r="HA186">
            <v>-102.39999999999999</v>
          </cell>
          <cell r="HB186">
            <v>-112.39999999999999</v>
          </cell>
          <cell r="HC186">
            <v>-91.2</v>
          </cell>
          <cell r="HD186">
            <v>-89.9</v>
          </cell>
          <cell r="HE186">
            <v>-96.2</v>
          </cell>
          <cell r="HF186">
            <v>-95.1</v>
          </cell>
          <cell r="HG186">
            <v>-92.7</v>
          </cell>
          <cell r="HH186">
            <v>-93</v>
          </cell>
          <cell r="HI186">
            <v>-97.4</v>
          </cell>
          <cell r="HJ186">
            <v>-97</v>
          </cell>
          <cell r="HK186">
            <v>-108</v>
          </cell>
          <cell r="HL186">
            <v>-97</v>
          </cell>
          <cell r="HM186">
            <v>-99</v>
          </cell>
          <cell r="HN186">
            <v>-108</v>
          </cell>
          <cell r="HO186">
            <v>-106</v>
          </cell>
          <cell r="HP186">
            <v>-102.4</v>
          </cell>
          <cell r="HQ186">
            <v>-104.4</v>
          </cell>
          <cell r="HR186">
            <v>-106.6</v>
          </cell>
          <cell r="HS186">
            <v>-111.30000000000001</v>
          </cell>
          <cell r="HT186">
            <v>0</v>
          </cell>
          <cell r="HU186">
            <v>0</v>
          </cell>
          <cell r="HV186">
            <v>0</v>
          </cell>
          <cell r="HW186">
            <v>-24.5</v>
          </cell>
          <cell r="HX186">
            <v>-24.5</v>
          </cell>
          <cell r="HY186">
            <v>-24.5</v>
          </cell>
          <cell r="HZ186">
            <v>-24.5</v>
          </cell>
          <cell r="IA186">
            <v>-11.5</v>
          </cell>
          <cell r="IB186">
            <v>-11.5</v>
          </cell>
          <cell r="IC186">
            <v>-11.5</v>
          </cell>
          <cell r="ID186">
            <v>-11.6</v>
          </cell>
          <cell r="IE186">
            <v>-11.5</v>
          </cell>
          <cell r="IF186">
            <v>-11.5</v>
          </cell>
          <cell r="IG186">
            <v>-11.5</v>
          </cell>
          <cell r="IH186">
            <v>-11.6</v>
          </cell>
          <cell r="II186">
            <v>-11.5</v>
          </cell>
          <cell r="IJ186">
            <v>-12</v>
          </cell>
          <cell r="IK186">
            <v>-11.5</v>
          </cell>
          <cell r="IL186">
            <v>-11</v>
          </cell>
          <cell r="IM186">
            <v>0</v>
          </cell>
          <cell r="IN186">
            <v>-12</v>
          </cell>
          <cell r="IO186">
            <v>-12</v>
          </cell>
          <cell r="IP186">
            <v>0</v>
          </cell>
          <cell r="IQ186">
            <v>0</v>
          </cell>
          <cell r="IR186">
            <v>0</v>
          </cell>
          <cell r="IS186">
            <v>0</v>
          </cell>
          <cell r="IT186">
            <v>0</v>
          </cell>
          <cell r="IU186">
            <v>0</v>
          </cell>
        </row>
        <row r="187">
          <cell r="A187" t="str">
            <v>HUVR IN</v>
          </cell>
          <cell r="B187" t="str">
            <v>Hindustan UniLever</v>
          </cell>
          <cell r="C187" t="str">
            <v>FMCG</v>
          </cell>
          <cell r="D187">
            <v>0</v>
          </cell>
          <cell r="E187">
            <v>0</v>
          </cell>
          <cell r="F187">
            <v>0</v>
          </cell>
          <cell r="G187">
            <v>0</v>
          </cell>
          <cell r="H187">
            <v>0</v>
          </cell>
          <cell r="I187">
            <v>0</v>
          </cell>
          <cell r="J187">
            <v>0</v>
          </cell>
          <cell r="K187">
            <v>23533.4</v>
          </cell>
          <cell r="L187">
            <v>25716.400000000001</v>
          </cell>
          <cell r="M187">
            <v>24011.399999999998</v>
          </cell>
          <cell r="N187">
            <v>26008.3</v>
          </cell>
          <cell r="O187">
            <v>25063.8</v>
          </cell>
          <cell r="P187">
            <v>28363.200000000001</v>
          </cell>
          <cell r="Q187">
            <v>27315.4</v>
          </cell>
          <cell r="R187">
            <v>29743.3</v>
          </cell>
          <cell r="S187">
            <v>27980.499999999996</v>
          </cell>
          <cell r="T187">
            <v>30832.3</v>
          </cell>
          <cell r="U187">
            <v>30660.1</v>
          </cell>
          <cell r="V187">
            <v>31561</v>
          </cell>
          <cell r="W187">
            <v>31843.200000000001</v>
          </cell>
          <cell r="X187">
            <v>34814</v>
          </cell>
          <cell r="Y187">
            <v>33646.299999999996</v>
          </cell>
          <cell r="Z187">
            <v>36874</v>
          </cell>
          <cell r="AA187">
            <v>37939.4</v>
          </cell>
          <cell r="AB187">
            <v>42156.7</v>
          </cell>
          <cell r="AC187">
            <v>40278.699999999997</v>
          </cell>
          <cell r="AD187">
            <v>43077.1</v>
          </cell>
          <cell r="AE187">
            <v>39883.299999999996</v>
          </cell>
          <cell r="AF187">
            <v>0</v>
          </cell>
          <cell r="AG187">
            <v>0</v>
          </cell>
          <cell r="AH187">
            <v>0</v>
          </cell>
          <cell r="AI187">
            <v>0</v>
          </cell>
          <cell r="AJ187">
            <v>0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O187">
            <v>0</v>
          </cell>
          <cell r="AP187">
            <v>0</v>
          </cell>
          <cell r="AQ187">
            <v>0</v>
          </cell>
          <cell r="AR187">
            <v>0</v>
          </cell>
          <cell r="AS187">
            <v>0</v>
          </cell>
          <cell r="AT187">
            <v>0</v>
          </cell>
          <cell r="AU187">
            <v>0</v>
          </cell>
          <cell r="AV187">
            <v>0</v>
          </cell>
          <cell r="AW187">
            <v>0</v>
          </cell>
          <cell r="AX187">
            <v>0</v>
          </cell>
          <cell r="AY187">
            <v>0</v>
          </cell>
          <cell r="AZ187">
            <v>0</v>
          </cell>
          <cell r="BA187">
            <v>0</v>
          </cell>
          <cell r="BB187">
            <v>0</v>
          </cell>
          <cell r="BC187">
            <v>0</v>
          </cell>
          <cell r="BD187">
            <v>0</v>
          </cell>
          <cell r="BE187">
            <v>0</v>
          </cell>
          <cell r="BF187">
            <v>0</v>
          </cell>
          <cell r="BG187">
            <v>0</v>
          </cell>
          <cell r="BH187">
            <v>0</v>
          </cell>
          <cell r="BI187">
            <v>0</v>
          </cell>
          <cell r="BJ187">
            <v>0</v>
          </cell>
          <cell r="BK187">
            <v>0</v>
          </cell>
          <cell r="BL187">
            <v>0</v>
          </cell>
          <cell r="BM187">
            <v>0</v>
          </cell>
          <cell r="BN187">
            <v>0</v>
          </cell>
          <cell r="BO187">
            <v>-9776.6</v>
          </cell>
          <cell r="BP187">
            <v>-9355.2000000000007</v>
          </cell>
          <cell r="BQ187">
            <v>-9088.9</v>
          </cell>
          <cell r="BR187">
            <v>-10627.5</v>
          </cell>
          <cell r="BS187">
            <v>-11474.3</v>
          </cell>
          <cell r="BT187">
            <v>-10870</v>
          </cell>
          <cell r="BU187">
            <v>-11281.4</v>
          </cell>
          <cell r="BV187">
            <v>-10919.2</v>
          </cell>
          <cell r="BW187">
            <v>-12016.2</v>
          </cell>
          <cell r="BX187">
            <v>-12245.3</v>
          </cell>
          <cell r="BY187">
            <v>-12349.4</v>
          </cell>
          <cell r="BZ187">
            <v>-12061.5</v>
          </cell>
          <cell r="CA187">
            <v>-12948.7</v>
          </cell>
          <cell r="CB187">
            <v>-13091.8</v>
          </cell>
          <cell r="CC187">
            <v>-13267.6</v>
          </cell>
          <cell r="CD187">
            <v>-13595.7</v>
          </cell>
          <cell r="CE187">
            <v>-16918.5</v>
          </cell>
          <cell r="CF187">
            <v>-16089.8</v>
          </cell>
          <cell r="CG187">
            <v>-18191.7</v>
          </cell>
          <cell r="CH187">
            <v>-16898.5</v>
          </cell>
          <cell r="CI187">
            <v>-16045.6</v>
          </cell>
          <cell r="CJ187">
            <v>0</v>
          </cell>
          <cell r="CK187">
            <v>0</v>
          </cell>
          <cell r="CL187">
            <v>0</v>
          </cell>
          <cell r="CM187">
            <v>0</v>
          </cell>
          <cell r="CN187">
            <v>0</v>
          </cell>
          <cell r="CO187">
            <v>0</v>
          </cell>
          <cell r="CP187">
            <v>0</v>
          </cell>
          <cell r="CQ187">
            <v>1021.4</v>
          </cell>
          <cell r="CR187">
            <v>-878.3</v>
          </cell>
          <cell r="CS187">
            <v>-305.2</v>
          </cell>
          <cell r="CT187">
            <v>-386.6</v>
          </cell>
          <cell r="CU187">
            <v>1096</v>
          </cell>
          <cell r="CV187">
            <v>-710.5</v>
          </cell>
          <cell r="CW187">
            <v>237.5</v>
          </cell>
          <cell r="CX187">
            <v>-1118.0999999999999</v>
          </cell>
          <cell r="CY187">
            <v>532.5</v>
          </cell>
          <cell r="CZ187">
            <v>-10.1</v>
          </cell>
          <cell r="DA187">
            <v>752.9</v>
          </cell>
          <cell r="DB187">
            <v>-115.7</v>
          </cell>
          <cell r="DC187">
            <v>758.1</v>
          </cell>
          <cell r="DD187">
            <v>-482.4</v>
          </cell>
          <cell r="DE187">
            <v>997.7</v>
          </cell>
          <cell r="DF187">
            <v>170.5</v>
          </cell>
          <cell r="DG187">
            <v>2350.8000000000002</v>
          </cell>
          <cell r="DH187">
            <v>-38.799999999999997</v>
          </cell>
          <cell r="DI187">
            <v>2634.3</v>
          </cell>
          <cell r="DJ187">
            <v>-1167.5</v>
          </cell>
          <cell r="DK187">
            <v>436.9</v>
          </cell>
          <cell r="DL187">
            <v>0</v>
          </cell>
          <cell r="DM187">
            <v>0</v>
          </cell>
          <cell r="DN187">
            <v>0</v>
          </cell>
          <cell r="DO187">
            <v>0</v>
          </cell>
          <cell r="DP187">
            <v>0</v>
          </cell>
          <cell r="DQ187">
            <v>0</v>
          </cell>
          <cell r="DR187">
            <v>0</v>
          </cell>
          <cell r="DS187">
            <v>-3836.7</v>
          </cell>
          <cell r="DT187">
            <v>-3917.1</v>
          </cell>
          <cell r="DU187">
            <v>-3647.1</v>
          </cell>
          <cell r="DV187">
            <v>-3322.9</v>
          </cell>
          <cell r="DW187">
            <v>-4101.3</v>
          </cell>
          <cell r="DX187">
            <v>-4193.8</v>
          </cell>
          <cell r="DY187">
            <v>-4071.6</v>
          </cell>
          <cell r="DZ187">
            <v>-4018.8</v>
          </cell>
          <cell r="EA187">
            <v>-3765.2</v>
          </cell>
          <cell r="EB187">
            <v>-4183</v>
          </cell>
          <cell r="EC187">
            <v>-4629.6000000000004</v>
          </cell>
          <cell r="ED187">
            <v>-4937.3</v>
          </cell>
          <cell r="EE187">
            <v>-5485.7</v>
          </cell>
          <cell r="EF187">
            <v>-5000.7</v>
          </cell>
          <cell r="EG187">
            <v>-5586.6</v>
          </cell>
          <cell r="EH187">
            <v>-5575.7</v>
          </cell>
          <cell r="EI187">
            <v>-6197.4</v>
          </cell>
          <cell r="EJ187">
            <v>-6543.6</v>
          </cell>
          <cell r="EK187">
            <v>-6269.4</v>
          </cell>
          <cell r="EL187">
            <v>-5134.5</v>
          </cell>
          <cell r="EM187">
            <v>-5247.7</v>
          </cell>
          <cell r="EN187">
            <v>0</v>
          </cell>
          <cell r="EO187">
            <v>0</v>
          </cell>
          <cell r="EP187">
            <v>0</v>
          </cell>
          <cell r="EQ187">
            <v>0</v>
          </cell>
          <cell r="ER187">
            <v>0</v>
          </cell>
          <cell r="ES187">
            <v>0</v>
          </cell>
          <cell r="ET187">
            <v>0</v>
          </cell>
          <cell r="EU187">
            <v>-1634.9</v>
          </cell>
          <cell r="EV187">
            <v>-1713.1</v>
          </cell>
          <cell r="EW187">
            <v>-1503.4</v>
          </cell>
          <cell r="EX187">
            <v>-897</v>
          </cell>
          <cell r="EY187">
            <v>-1643.6</v>
          </cell>
          <cell r="EZ187">
            <v>-1744</v>
          </cell>
          <cell r="FA187">
            <v>-1724.1</v>
          </cell>
          <cell r="FB187">
            <v>-1104.2</v>
          </cell>
          <cell r="FC187">
            <v>-1563.5</v>
          </cell>
          <cell r="FD187">
            <v>-1755.5</v>
          </cell>
          <cell r="FE187">
            <v>-1773.4</v>
          </cell>
          <cell r="FF187">
            <v>-1335.7</v>
          </cell>
          <cell r="FG187">
            <v>-1786.8</v>
          </cell>
          <cell r="FH187">
            <v>-2027.6</v>
          </cell>
          <cell r="FI187">
            <v>-1919</v>
          </cell>
          <cell r="FJ187">
            <v>-1944.7</v>
          </cell>
          <cell r="FK187">
            <v>-2135.1999999999998</v>
          </cell>
          <cell r="FL187">
            <v>-2539.1</v>
          </cell>
          <cell r="FM187">
            <v>-2294.6999999999998</v>
          </cell>
          <cell r="FN187">
            <v>-2208.6</v>
          </cell>
          <cell r="FO187">
            <v>-2343.5</v>
          </cell>
          <cell r="FP187">
            <v>0</v>
          </cell>
          <cell r="FQ187">
            <v>0</v>
          </cell>
          <cell r="FR187">
            <v>0</v>
          </cell>
          <cell r="FS187">
            <v>0</v>
          </cell>
          <cell r="FT187">
            <v>0</v>
          </cell>
          <cell r="FU187">
            <v>0</v>
          </cell>
          <cell r="FV187">
            <v>0</v>
          </cell>
          <cell r="FW187">
            <v>-5707.5</v>
          </cell>
          <cell r="FX187">
            <v>-6663.7999999999993</v>
          </cell>
          <cell r="FY187">
            <v>-6080.2</v>
          </cell>
          <cell r="FZ187">
            <v>-6575.0999999999995</v>
          </cell>
          <cell r="GA187">
            <v>-6505.9000000000005</v>
          </cell>
          <cell r="GB187">
            <v>-7387.9</v>
          </cell>
          <cell r="GC187">
            <v>-7032.0999999999995</v>
          </cell>
          <cell r="GD187">
            <v>-7765.0999999999995</v>
          </cell>
          <cell r="GE187">
            <v>-7862.6</v>
          </cell>
          <cell r="GF187">
            <v>-8492.5</v>
          </cell>
          <cell r="GG187">
            <v>-8631.7999999999993</v>
          </cell>
          <cell r="GH187">
            <v>-8110.5</v>
          </cell>
          <cell r="GI187">
            <v>-8735</v>
          </cell>
          <cell r="GJ187">
            <v>-9198.1</v>
          </cell>
          <cell r="GK187">
            <v>-9374.2999999999993</v>
          </cell>
          <cell r="GL187">
            <v>-10286.4</v>
          </cell>
          <cell r="GM187">
            <v>-10960.8</v>
          </cell>
          <cell r="GN187">
            <v>-11430.5</v>
          </cell>
          <cell r="GO187">
            <v>-11394</v>
          </cell>
          <cell r="GP187">
            <v>-10737.4</v>
          </cell>
          <cell r="GQ187">
            <v>-11190.6</v>
          </cell>
          <cell r="GR187">
            <v>0</v>
          </cell>
          <cell r="GS187">
            <v>0</v>
          </cell>
          <cell r="GT187">
            <v>0</v>
          </cell>
          <cell r="GU187">
            <v>0</v>
          </cell>
          <cell r="GV187">
            <v>0</v>
          </cell>
          <cell r="GW187">
            <v>0</v>
          </cell>
          <cell r="GX187">
            <v>0</v>
          </cell>
          <cell r="GY187">
            <v>-291</v>
          </cell>
          <cell r="GZ187">
            <v>-286.10000000000002</v>
          </cell>
          <cell r="HA187">
            <v>-301.10000000000002</v>
          </cell>
          <cell r="HB187">
            <v>-330.8</v>
          </cell>
          <cell r="HC187">
            <v>-310</v>
          </cell>
          <cell r="HD187">
            <v>-318.3</v>
          </cell>
          <cell r="HE187">
            <v>-325</v>
          </cell>
          <cell r="HF187">
            <v>-316.2</v>
          </cell>
          <cell r="HG187">
            <v>-338.6</v>
          </cell>
          <cell r="HH187">
            <v>-300.5</v>
          </cell>
          <cell r="HI187">
            <v>-320.3</v>
          </cell>
          <cell r="HJ187">
            <v>-342.2</v>
          </cell>
          <cell r="HK187">
            <v>-329</v>
          </cell>
          <cell r="HL187">
            <v>-332.9</v>
          </cell>
          <cell r="HM187">
            <v>-352.9</v>
          </cell>
          <cell r="HN187">
            <v>-368.8</v>
          </cell>
          <cell r="HO187">
            <v>-363</v>
          </cell>
          <cell r="HP187">
            <v>-379.2</v>
          </cell>
          <cell r="HQ187">
            <v>-392.7</v>
          </cell>
          <cell r="HR187">
            <v>-405.7</v>
          </cell>
          <cell r="HS187">
            <v>-412.5</v>
          </cell>
          <cell r="HT187">
            <v>0</v>
          </cell>
          <cell r="HU187">
            <v>0</v>
          </cell>
          <cell r="HV187">
            <v>0</v>
          </cell>
          <cell r="HW187">
            <v>0</v>
          </cell>
          <cell r="HX187">
            <v>0</v>
          </cell>
          <cell r="HY187">
            <v>0</v>
          </cell>
          <cell r="HZ187">
            <v>0</v>
          </cell>
          <cell r="IA187">
            <v>0</v>
          </cell>
          <cell r="IB187">
            <v>0</v>
          </cell>
          <cell r="IC187">
            <v>0</v>
          </cell>
          <cell r="ID187">
            <v>0</v>
          </cell>
          <cell r="IE187">
            <v>0</v>
          </cell>
          <cell r="IF187">
            <v>0</v>
          </cell>
          <cell r="IG187">
            <v>0</v>
          </cell>
          <cell r="IH187">
            <v>0</v>
          </cell>
          <cell r="II187">
            <v>0</v>
          </cell>
          <cell r="IJ187">
            <v>0</v>
          </cell>
          <cell r="IK187">
            <v>0</v>
          </cell>
          <cell r="IL187">
            <v>0</v>
          </cell>
          <cell r="IM187">
            <v>0</v>
          </cell>
          <cell r="IN187">
            <v>0</v>
          </cell>
          <cell r="IO187">
            <v>0</v>
          </cell>
          <cell r="IP187">
            <v>0</v>
          </cell>
          <cell r="IQ187">
            <v>0</v>
          </cell>
          <cell r="IR187">
            <v>0</v>
          </cell>
          <cell r="IS187">
            <v>0</v>
          </cell>
          <cell r="IT187">
            <v>0</v>
          </cell>
          <cell r="IU187">
            <v>0</v>
          </cell>
        </row>
        <row r="188">
          <cell r="A188" t="str">
            <v>ITC IN</v>
          </cell>
          <cell r="B188" t="str">
            <v>ITC</v>
          </cell>
          <cell r="C188" t="str">
            <v>FMCG</v>
          </cell>
          <cell r="D188">
            <v>0</v>
          </cell>
          <cell r="E188">
            <v>0</v>
          </cell>
          <cell r="F188">
            <v>0</v>
          </cell>
          <cell r="G188">
            <v>0</v>
          </cell>
          <cell r="H188">
            <v>0</v>
          </cell>
          <cell r="I188">
            <v>0</v>
          </cell>
          <cell r="J188">
            <v>0</v>
          </cell>
          <cell r="K188">
            <v>18819.37238099</v>
          </cell>
          <cell r="L188">
            <v>18171.5</v>
          </cell>
          <cell r="M188">
            <v>17860.899999999998</v>
          </cell>
          <cell r="N188">
            <v>18591</v>
          </cell>
          <cell r="O188">
            <v>21771.056430169992</v>
          </cell>
          <cell r="P188">
            <v>22668.836713419994</v>
          </cell>
          <cell r="Q188">
            <v>21831.471194229995</v>
          </cell>
          <cell r="R188">
            <v>25560.403514580001</v>
          </cell>
          <cell r="S188">
            <v>27844.63311800002</v>
          </cell>
          <cell r="T188">
            <v>28497.453890779998</v>
          </cell>
          <cell r="U188">
            <v>28876.416718219996</v>
          </cell>
          <cell r="V188">
            <v>31655.7</v>
          </cell>
          <cell r="W188">
            <v>34663.353537030016</v>
          </cell>
          <cell r="X188">
            <v>32938.300000000003</v>
          </cell>
          <cell r="Y188">
            <v>32701.399999999998</v>
          </cell>
          <cell r="Z188">
            <v>34579.899999999994</v>
          </cell>
          <cell r="AA188">
            <v>39343.9</v>
          </cell>
          <cell r="AB188">
            <v>38997</v>
          </cell>
          <cell r="AC188">
            <v>37633</v>
          </cell>
          <cell r="AD188">
            <v>38333.1</v>
          </cell>
          <cell r="AE188">
            <v>38918.1</v>
          </cell>
          <cell r="AF188">
            <v>0</v>
          </cell>
          <cell r="AG188">
            <v>0</v>
          </cell>
          <cell r="AH188">
            <v>0</v>
          </cell>
          <cell r="AI188">
            <v>0</v>
          </cell>
          <cell r="AJ188">
            <v>0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O188">
            <v>0</v>
          </cell>
          <cell r="AP188">
            <v>0</v>
          </cell>
          <cell r="AQ188">
            <v>0</v>
          </cell>
          <cell r="AR188">
            <v>0</v>
          </cell>
          <cell r="AS188">
            <v>0</v>
          </cell>
          <cell r="AT188">
            <v>0</v>
          </cell>
          <cell r="AU188">
            <v>0</v>
          </cell>
          <cell r="AV188">
            <v>0</v>
          </cell>
          <cell r="AW188">
            <v>0</v>
          </cell>
          <cell r="AX188">
            <v>0</v>
          </cell>
          <cell r="AY188">
            <v>0</v>
          </cell>
          <cell r="AZ188">
            <v>0</v>
          </cell>
          <cell r="BA188">
            <v>0</v>
          </cell>
          <cell r="BB188">
            <v>0</v>
          </cell>
          <cell r="BC188">
            <v>0</v>
          </cell>
          <cell r="BD188">
            <v>0</v>
          </cell>
          <cell r="BE188">
            <v>0</v>
          </cell>
          <cell r="BF188">
            <v>0</v>
          </cell>
          <cell r="BG188">
            <v>0</v>
          </cell>
          <cell r="BH188">
            <v>0</v>
          </cell>
          <cell r="BI188">
            <v>0</v>
          </cell>
          <cell r="BJ188">
            <v>0</v>
          </cell>
          <cell r="BK188">
            <v>0</v>
          </cell>
          <cell r="BL188">
            <v>0</v>
          </cell>
          <cell r="BM188">
            <v>0</v>
          </cell>
          <cell r="BN188">
            <v>0</v>
          </cell>
          <cell r="BO188">
            <v>-8419.4853110800013</v>
          </cell>
          <cell r="BP188">
            <v>-7413.4000000000005</v>
          </cell>
          <cell r="BQ188">
            <v>-5483.5</v>
          </cell>
          <cell r="BR188">
            <v>-7180.7000000000007</v>
          </cell>
          <cell r="BS188">
            <v>-8296.4225310599959</v>
          </cell>
          <cell r="BT188">
            <v>-10380.01099694</v>
          </cell>
          <cell r="BU188">
            <v>-8054.1014324899988</v>
          </cell>
          <cell r="BV188">
            <v>-10400.568399220001</v>
          </cell>
          <cell r="BW188">
            <v>-12414.345164800012</v>
          </cell>
          <cell r="BX188">
            <v>-14716.615427279998</v>
          </cell>
          <cell r="BY188">
            <v>-12428.26625572</v>
          </cell>
          <cell r="BZ188">
            <v>-14249.6</v>
          </cell>
          <cell r="CA188">
            <v>-15048.942314859996</v>
          </cell>
          <cell r="CB188">
            <v>-10590.1</v>
          </cell>
          <cell r="CC188">
            <v>-10979.300000000001</v>
          </cell>
          <cell r="CD188">
            <v>-11600.1</v>
          </cell>
          <cell r="CE188">
            <v>-13224</v>
          </cell>
          <cell r="CF188">
            <v>-13362</v>
          </cell>
          <cell r="CG188">
            <v>-14359.400000000001</v>
          </cell>
          <cell r="CH188">
            <v>-12983.900000000001</v>
          </cell>
          <cell r="CI188">
            <v>-12452.5</v>
          </cell>
          <cell r="CJ188">
            <v>0</v>
          </cell>
          <cell r="CK188">
            <v>0</v>
          </cell>
          <cell r="CL188">
            <v>0</v>
          </cell>
          <cell r="CM188">
            <v>0</v>
          </cell>
          <cell r="CN188">
            <v>0</v>
          </cell>
          <cell r="CO188">
            <v>0</v>
          </cell>
          <cell r="CP188">
            <v>0</v>
          </cell>
          <cell r="CQ188">
            <v>310.94221044999995</v>
          </cell>
          <cell r="CR188">
            <v>1031</v>
          </cell>
          <cell r="CS188">
            <v>-637.70000000000005</v>
          </cell>
          <cell r="CT188">
            <v>586.59999999999991</v>
          </cell>
          <cell r="CU188">
            <v>-301.35333648999989</v>
          </cell>
          <cell r="CV188">
            <v>1629.7141779100002</v>
          </cell>
          <cell r="CW188">
            <v>-37.777840740000009</v>
          </cell>
          <cell r="CX188">
            <v>2.3035519100000861</v>
          </cell>
          <cell r="CY188">
            <v>-177.45097419999979</v>
          </cell>
          <cell r="CZ188">
            <v>2411.3318209600002</v>
          </cell>
          <cell r="DA188">
            <v>117.39738803999997</v>
          </cell>
          <cell r="DB188">
            <v>773.6</v>
          </cell>
          <cell r="DC188">
            <v>-707.49239700000032</v>
          </cell>
          <cell r="DD188">
            <v>9.2000000000000011</v>
          </cell>
          <cell r="DE188">
            <v>-158.80000000000001</v>
          </cell>
          <cell r="DF188">
            <v>737</v>
          </cell>
          <cell r="DG188">
            <v>-530.5</v>
          </cell>
          <cell r="DH188">
            <v>483.7</v>
          </cell>
          <cell r="DI188">
            <v>1082.3999999999999</v>
          </cell>
          <cell r="DJ188">
            <v>480.3</v>
          </cell>
          <cell r="DK188">
            <v>-809.5</v>
          </cell>
          <cell r="DL188">
            <v>0</v>
          </cell>
          <cell r="DM188">
            <v>0</v>
          </cell>
          <cell r="DN188">
            <v>0</v>
          </cell>
          <cell r="DO188">
            <v>0</v>
          </cell>
          <cell r="DP188">
            <v>0</v>
          </cell>
          <cell r="DQ188">
            <v>0</v>
          </cell>
          <cell r="DR188">
            <v>0</v>
          </cell>
          <cell r="DS188">
            <v>0</v>
          </cell>
          <cell r="DT188">
            <v>0</v>
          </cell>
          <cell r="DU188">
            <v>0</v>
          </cell>
          <cell r="DV188">
            <v>0</v>
          </cell>
          <cell r="DW188">
            <v>0</v>
          </cell>
          <cell r="DX188">
            <v>0</v>
          </cell>
          <cell r="DY188">
            <v>0</v>
          </cell>
          <cell r="DZ188">
            <v>0</v>
          </cell>
          <cell r="EA188">
            <v>0</v>
          </cell>
          <cell r="EB188">
            <v>0</v>
          </cell>
          <cell r="EC188">
            <v>0</v>
          </cell>
          <cell r="ED188">
            <v>0</v>
          </cell>
          <cell r="EE188">
            <v>0</v>
          </cell>
          <cell r="EF188">
            <v>-3449.3</v>
          </cell>
          <cell r="EG188">
            <v>-3424.6</v>
          </cell>
          <cell r="EH188">
            <v>-2266.3999999999996</v>
          </cell>
          <cell r="EI188">
            <v>-4690.1000000000004</v>
          </cell>
          <cell r="EJ188">
            <v>-5157.3</v>
          </cell>
          <cell r="EK188">
            <v>-2207.2999999999997</v>
          </cell>
          <cell r="EL188">
            <v>-2667.3</v>
          </cell>
          <cell r="EM188">
            <v>-2515</v>
          </cell>
          <cell r="EN188">
            <v>0</v>
          </cell>
          <cell r="EO188">
            <v>0</v>
          </cell>
          <cell r="EP188">
            <v>0</v>
          </cell>
          <cell r="EQ188">
            <v>0</v>
          </cell>
          <cell r="ER188">
            <v>0</v>
          </cell>
          <cell r="ES188">
            <v>0</v>
          </cell>
          <cell r="ET188">
            <v>0</v>
          </cell>
          <cell r="EU188">
            <v>-1403.80163778</v>
          </cell>
          <cell r="EV188">
            <v>-1093.8</v>
          </cell>
          <cell r="EW188">
            <v>-1060.6999999999998</v>
          </cell>
          <cell r="EX188">
            <v>-1062.6000000000001</v>
          </cell>
          <cell r="EY188">
            <v>-1455.4724843300005</v>
          </cell>
          <cell r="EZ188">
            <v>-1237.3816663599998</v>
          </cell>
          <cell r="FA188">
            <v>-1364.5073977799998</v>
          </cell>
          <cell r="FB188">
            <v>-1363.8401241500001</v>
          </cell>
          <cell r="FC188">
            <v>-1448.2529022199997</v>
          </cell>
          <cell r="FD188">
            <v>-1525.5337288600001</v>
          </cell>
          <cell r="FE188">
            <v>-1496.7047194100001</v>
          </cell>
          <cell r="FF188">
            <v>-1647.1000000000001</v>
          </cell>
          <cell r="FG188">
            <v>-1632.1721698000015</v>
          </cell>
          <cell r="FH188">
            <v>-1765.5</v>
          </cell>
          <cell r="FI188">
            <v>-1750.6</v>
          </cell>
          <cell r="FJ188">
            <v>-1906.3999999999999</v>
          </cell>
          <cell r="FK188">
            <v>-1910.6999999999998</v>
          </cell>
          <cell r="FL188">
            <v>-2181.1000000000004</v>
          </cell>
          <cell r="FM188">
            <v>-2376.6999999999998</v>
          </cell>
          <cell r="FN188">
            <v>-2129.5</v>
          </cell>
          <cell r="FO188">
            <v>-2221.5</v>
          </cell>
          <cell r="FP188">
            <v>0</v>
          </cell>
          <cell r="FQ188">
            <v>0</v>
          </cell>
          <cell r="FR188">
            <v>0</v>
          </cell>
          <cell r="FS188">
            <v>0</v>
          </cell>
          <cell r="FT188">
            <v>0</v>
          </cell>
          <cell r="FU188">
            <v>0</v>
          </cell>
          <cell r="FV188">
            <v>0</v>
          </cell>
          <cell r="FW188">
            <v>-3919.5036139799977</v>
          </cell>
          <cell r="FX188">
            <v>-3603.3999999999996</v>
          </cell>
          <cell r="FY188">
            <v>-3543.6000000000004</v>
          </cell>
          <cell r="FZ188">
            <v>-3868.2</v>
          </cell>
          <cell r="GA188">
            <v>-5085.5547588100017</v>
          </cell>
          <cell r="GB188">
            <v>-4413.4824636400008</v>
          </cell>
          <cell r="GC188">
            <v>-4176.7308682900002</v>
          </cell>
          <cell r="GD188">
            <v>-5014.8670388200017</v>
          </cell>
          <cell r="GE188">
            <v>-5780.069295768737</v>
          </cell>
          <cell r="GF188">
            <v>-4960.9578885599994</v>
          </cell>
          <cell r="GG188">
            <v>-5341.5133885639998</v>
          </cell>
          <cell r="GH188">
            <v>-5704.6</v>
          </cell>
          <cell r="GI188">
            <v>-7971.7417225700001</v>
          </cell>
          <cell r="GJ188">
            <v>-5867</v>
          </cell>
          <cell r="GK188">
            <v>-6068.2000000000007</v>
          </cell>
          <cell r="GL188">
            <v>-7546.7999999999993</v>
          </cell>
          <cell r="GM188">
            <v>-8541.9000000000015</v>
          </cell>
          <cell r="GN188">
            <v>-7509.0999999999995</v>
          </cell>
          <cell r="GO188">
            <v>-8611.7999999999993</v>
          </cell>
          <cell r="GP188">
            <v>-7505.7000000000007</v>
          </cell>
          <cell r="GQ188">
            <v>-8292.5</v>
          </cell>
          <cell r="GR188">
            <v>0</v>
          </cell>
          <cell r="GS188">
            <v>0</v>
          </cell>
          <cell r="GT188">
            <v>0</v>
          </cell>
          <cell r="GU188">
            <v>0</v>
          </cell>
          <cell r="GV188">
            <v>0</v>
          </cell>
          <cell r="GW188">
            <v>0</v>
          </cell>
          <cell r="GX188">
            <v>0</v>
          </cell>
          <cell r="GY188">
            <v>-625.33103154999992</v>
          </cell>
          <cell r="GZ188">
            <v>-727.8</v>
          </cell>
          <cell r="HA188">
            <v>-753.40000000000009</v>
          </cell>
          <cell r="HB188">
            <v>-750.1</v>
          </cell>
          <cell r="HC188">
            <v>-897.40904830000034</v>
          </cell>
          <cell r="HD188">
            <v>-800.60424088000002</v>
          </cell>
          <cell r="HE188">
            <v>-829.77962896999998</v>
          </cell>
          <cell r="HF188">
            <v>-831.19756851000022</v>
          </cell>
          <cell r="HG188">
            <v>-861.84110913000018</v>
          </cell>
          <cell r="HH188">
            <v>-876.37120364999998</v>
          </cell>
          <cell r="HI188">
            <v>-909.72364435000009</v>
          </cell>
          <cell r="HJ188">
            <v>-921</v>
          </cell>
          <cell r="HK188">
            <v>-922.07308662000003</v>
          </cell>
          <cell r="HL188">
            <v>-1010.3</v>
          </cell>
          <cell r="HM188">
            <v>-1062</v>
          </cell>
          <cell r="HN188">
            <v>-1097.3999999999999</v>
          </cell>
          <cell r="HO188">
            <v>-1214.8999999999999</v>
          </cell>
          <cell r="HP188">
            <v>-1261.0999999999999</v>
          </cell>
          <cell r="HQ188">
            <v>-1339.9</v>
          </cell>
          <cell r="HR188">
            <v>-1442</v>
          </cell>
          <cell r="HS188">
            <v>-1451.1000000000001</v>
          </cell>
          <cell r="HT188">
            <v>0</v>
          </cell>
          <cell r="HU188">
            <v>0</v>
          </cell>
          <cell r="HV188">
            <v>0</v>
          </cell>
          <cell r="HW188">
            <v>0</v>
          </cell>
          <cell r="HX188">
            <v>0</v>
          </cell>
          <cell r="HY188">
            <v>0</v>
          </cell>
          <cell r="HZ188">
            <v>0</v>
          </cell>
          <cell r="IA188">
            <v>0</v>
          </cell>
          <cell r="IB188">
            <v>0</v>
          </cell>
          <cell r="IC188">
            <v>0</v>
          </cell>
          <cell r="ID188">
            <v>0</v>
          </cell>
          <cell r="IE188">
            <v>0</v>
          </cell>
          <cell r="IF188">
            <v>0</v>
          </cell>
          <cell r="IG188">
            <v>0</v>
          </cell>
          <cell r="IH188">
            <v>0</v>
          </cell>
          <cell r="II188">
            <v>0</v>
          </cell>
          <cell r="IJ188">
            <v>0</v>
          </cell>
          <cell r="IK188">
            <v>0</v>
          </cell>
          <cell r="IL188">
            <v>0</v>
          </cell>
          <cell r="IM188">
            <v>0</v>
          </cell>
          <cell r="IN188">
            <v>0</v>
          </cell>
          <cell r="IO188">
            <v>0</v>
          </cell>
          <cell r="IP188">
            <v>0</v>
          </cell>
          <cell r="IQ188">
            <v>0</v>
          </cell>
          <cell r="IR188">
            <v>0</v>
          </cell>
          <cell r="IS188">
            <v>0</v>
          </cell>
          <cell r="IT188">
            <v>0</v>
          </cell>
          <cell r="IU188">
            <v>0</v>
          </cell>
        </row>
        <row r="189">
          <cell r="A189" t="str">
            <v>KFL IN</v>
          </cell>
          <cell r="B189" t="str">
            <v>Kohinoor Foods</v>
          </cell>
          <cell r="C189" t="str">
            <v>Agribusiness</v>
          </cell>
          <cell r="D189">
            <v>0</v>
          </cell>
          <cell r="E189">
            <v>1092.9000000000001</v>
          </cell>
          <cell r="F189">
            <v>966.5</v>
          </cell>
          <cell r="G189">
            <v>1176.0999999999999</v>
          </cell>
          <cell r="H189">
            <v>1588.4</v>
          </cell>
          <cell r="I189">
            <v>1248.5999999999999</v>
          </cell>
          <cell r="J189">
            <v>1351.6</v>
          </cell>
          <cell r="K189">
            <v>1135.5999999999999</v>
          </cell>
          <cell r="L189">
            <v>1011.2</v>
          </cell>
          <cell r="M189">
            <v>844</v>
          </cell>
          <cell r="N189">
            <v>1408.7</v>
          </cell>
          <cell r="O189">
            <v>1771.9</v>
          </cell>
          <cell r="P189">
            <v>1054.2</v>
          </cell>
          <cell r="Q189">
            <v>885.5</v>
          </cell>
          <cell r="R189">
            <v>1404.3</v>
          </cell>
          <cell r="S189">
            <v>2063.6999999999998</v>
          </cell>
          <cell r="T189">
            <v>1166.3</v>
          </cell>
          <cell r="U189">
            <v>1159.4000000000001</v>
          </cell>
          <cell r="V189">
            <v>1816.2</v>
          </cell>
          <cell r="W189">
            <v>1750.4</v>
          </cell>
          <cell r="X189">
            <v>1367.4</v>
          </cell>
          <cell r="Y189">
            <v>1104.8</v>
          </cell>
          <cell r="Z189">
            <v>1559</v>
          </cell>
          <cell r="AA189">
            <v>2319.4</v>
          </cell>
          <cell r="AB189">
            <v>1600.8</v>
          </cell>
          <cell r="AC189">
            <v>1200.3</v>
          </cell>
          <cell r="AD189">
            <v>1471.6</v>
          </cell>
          <cell r="AE189">
            <v>2440</v>
          </cell>
          <cell r="AF189">
            <v>0</v>
          </cell>
          <cell r="AG189">
            <v>0</v>
          </cell>
          <cell r="AH189">
            <v>0</v>
          </cell>
          <cell r="AI189">
            <v>0</v>
          </cell>
          <cell r="AJ189">
            <v>0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O189">
            <v>0</v>
          </cell>
          <cell r="AP189">
            <v>0</v>
          </cell>
          <cell r="AQ189">
            <v>0</v>
          </cell>
          <cell r="AR189">
            <v>0</v>
          </cell>
          <cell r="AS189">
            <v>0</v>
          </cell>
          <cell r="AT189">
            <v>0</v>
          </cell>
          <cell r="AU189">
            <v>0</v>
          </cell>
          <cell r="AV189">
            <v>0</v>
          </cell>
          <cell r="AW189">
            <v>0</v>
          </cell>
          <cell r="AX189">
            <v>0</v>
          </cell>
          <cell r="AY189">
            <v>0</v>
          </cell>
          <cell r="AZ189">
            <v>0</v>
          </cell>
          <cell r="BA189">
            <v>0</v>
          </cell>
          <cell r="BB189">
            <v>0</v>
          </cell>
          <cell r="BC189">
            <v>0</v>
          </cell>
          <cell r="BD189">
            <v>0</v>
          </cell>
          <cell r="BE189">
            <v>0</v>
          </cell>
          <cell r="BF189">
            <v>0</v>
          </cell>
          <cell r="BG189">
            <v>0</v>
          </cell>
          <cell r="BH189">
            <v>0</v>
          </cell>
          <cell r="BI189">
            <v>-795.8</v>
          </cell>
          <cell r="BJ189">
            <v>-1305.0999999999999</v>
          </cell>
          <cell r="BK189">
            <v>-507.3</v>
          </cell>
          <cell r="BL189">
            <v>-701.7</v>
          </cell>
          <cell r="BM189">
            <v>-1347.4</v>
          </cell>
          <cell r="BN189">
            <v>-1474.7</v>
          </cell>
          <cell r="BO189">
            <v>-542.79999999999995</v>
          </cell>
          <cell r="BP189">
            <v>-639.6</v>
          </cell>
          <cell r="BQ189">
            <v>-736.6</v>
          </cell>
          <cell r="BR189">
            <v>-1747.8</v>
          </cell>
          <cell r="BS189">
            <v>-1253.2</v>
          </cell>
          <cell r="BT189">
            <v>-613.6</v>
          </cell>
          <cell r="BU189">
            <v>-322.8</v>
          </cell>
          <cell r="BV189">
            <v>-1823.2</v>
          </cell>
          <cell r="BW189">
            <v>-1567.2</v>
          </cell>
          <cell r="BX189">
            <v>-760.6</v>
          </cell>
          <cell r="BY189">
            <v>-627</v>
          </cell>
          <cell r="BZ189">
            <v>-1577.4</v>
          </cell>
          <cell r="CA189">
            <v>-1089.7</v>
          </cell>
          <cell r="CB189">
            <v>-426.1</v>
          </cell>
          <cell r="CC189">
            <v>-763.7</v>
          </cell>
          <cell r="CD189">
            <v>-2084.4</v>
          </cell>
          <cell r="CE189">
            <v>-1231</v>
          </cell>
          <cell r="CF189">
            <v>-386.7</v>
          </cell>
          <cell r="CG189">
            <v>-357.5</v>
          </cell>
          <cell r="CH189">
            <v>-2090.1999999999998</v>
          </cell>
          <cell r="CI189">
            <v>-2074</v>
          </cell>
          <cell r="CJ189">
            <v>0</v>
          </cell>
          <cell r="CK189">
            <v>-56.4</v>
          </cell>
          <cell r="CL189">
            <v>631.9</v>
          </cell>
          <cell r="CM189">
            <v>-365.6</v>
          </cell>
          <cell r="CN189">
            <v>-596.1</v>
          </cell>
          <cell r="CO189">
            <v>337.3</v>
          </cell>
          <cell r="CP189">
            <v>412.8</v>
          </cell>
          <cell r="CQ189">
            <v>-255.4</v>
          </cell>
          <cell r="CR189">
            <v>-177.5</v>
          </cell>
          <cell r="CS189">
            <v>144.4</v>
          </cell>
          <cell r="CT189">
            <v>728.1</v>
          </cell>
          <cell r="CU189">
            <v>-243.3</v>
          </cell>
          <cell r="CV189">
            <v>-224.6</v>
          </cell>
          <cell r="CW189">
            <v>-173.3</v>
          </cell>
          <cell r="CX189">
            <v>805.6</v>
          </cell>
          <cell r="CY189">
            <v>-135.6</v>
          </cell>
          <cell r="CZ189">
            <v>-109.1</v>
          </cell>
          <cell r="DA189">
            <v>-148.9</v>
          </cell>
          <cell r="DB189">
            <v>847.3</v>
          </cell>
          <cell r="DC189">
            <v>-91.5</v>
          </cell>
          <cell r="DD189">
            <v>-524.4</v>
          </cell>
          <cell r="DE189">
            <v>281</v>
          </cell>
          <cell r="DF189">
            <v>1280.5</v>
          </cell>
          <cell r="DG189">
            <v>-94.6</v>
          </cell>
          <cell r="DH189">
            <v>-592.5</v>
          </cell>
          <cell r="DI189">
            <v>-220.2</v>
          </cell>
          <cell r="DJ189">
            <v>1412.2</v>
          </cell>
          <cell r="DK189">
            <v>0</v>
          </cell>
          <cell r="DL189">
            <v>0</v>
          </cell>
          <cell r="DM189">
            <v>0</v>
          </cell>
          <cell r="DN189">
            <v>0</v>
          </cell>
          <cell r="DO189">
            <v>0</v>
          </cell>
          <cell r="DP189">
            <v>0</v>
          </cell>
          <cell r="DQ189">
            <v>0</v>
          </cell>
          <cell r="DR189">
            <v>0</v>
          </cell>
          <cell r="DS189">
            <v>0</v>
          </cell>
          <cell r="DT189">
            <v>0</v>
          </cell>
          <cell r="DU189">
            <v>0</v>
          </cell>
          <cell r="DV189">
            <v>0</v>
          </cell>
          <cell r="DW189">
            <v>0</v>
          </cell>
          <cell r="DX189">
            <v>0</v>
          </cell>
          <cell r="DY189">
            <v>0</v>
          </cell>
          <cell r="DZ189">
            <v>0</v>
          </cell>
          <cell r="EA189">
            <v>0</v>
          </cell>
          <cell r="EB189">
            <v>0</v>
          </cell>
          <cell r="EC189">
            <v>0</v>
          </cell>
          <cell r="ED189">
            <v>-653.29999999999995</v>
          </cell>
          <cell r="EE189">
            <v>0</v>
          </cell>
          <cell r="EF189">
            <v>0</v>
          </cell>
          <cell r="EG189">
            <v>-260.3</v>
          </cell>
          <cell r="EH189">
            <v>-256.8</v>
          </cell>
          <cell r="EI189">
            <v>-241.2</v>
          </cell>
          <cell r="EJ189">
            <v>-42</v>
          </cell>
          <cell r="EK189">
            <v>-139.30000000000001</v>
          </cell>
          <cell r="EL189">
            <v>-244.3</v>
          </cell>
          <cell r="EM189">
            <v>0</v>
          </cell>
          <cell r="EN189">
            <v>0</v>
          </cell>
          <cell r="EO189">
            <v>-8.1999999999999993</v>
          </cell>
          <cell r="EP189">
            <v>-10.7</v>
          </cell>
          <cell r="EQ189">
            <v>-13.2</v>
          </cell>
          <cell r="ER189">
            <v>-9.9</v>
          </cell>
          <cell r="ES189">
            <v>-13.6</v>
          </cell>
          <cell r="ET189">
            <v>-10.9</v>
          </cell>
          <cell r="EU189">
            <v>-17.399999999999999</v>
          </cell>
          <cell r="EV189">
            <v>-11.3</v>
          </cell>
          <cell r="EW189">
            <v>-11.4</v>
          </cell>
          <cell r="EX189">
            <v>-17.100000000000001</v>
          </cell>
          <cell r="EY189">
            <v>-22.6</v>
          </cell>
          <cell r="EZ189">
            <v>-14.5</v>
          </cell>
          <cell r="FA189">
            <v>-17.8</v>
          </cell>
          <cell r="FB189">
            <v>-18.8</v>
          </cell>
          <cell r="FC189">
            <v>-24.4</v>
          </cell>
          <cell r="FD189">
            <v>-20.3</v>
          </cell>
          <cell r="FE189">
            <v>-24.6</v>
          </cell>
          <cell r="FF189">
            <v>-23.7</v>
          </cell>
          <cell r="FG189">
            <v>-29.1</v>
          </cell>
          <cell r="FH189">
            <v>-26.9</v>
          </cell>
          <cell r="FI189">
            <v>-27.4</v>
          </cell>
          <cell r="FJ189">
            <v>-32.799999999999997</v>
          </cell>
          <cell r="FK189">
            <v>-33.6</v>
          </cell>
          <cell r="FL189">
            <v>-30.9</v>
          </cell>
          <cell r="FM189">
            <v>-29.1</v>
          </cell>
          <cell r="FN189">
            <v>-28.9</v>
          </cell>
          <cell r="FO189">
            <v>0</v>
          </cell>
          <cell r="FP189">
            <v>0</v>
          </cell>
          <cell r="FQ189">
            <v>-170.3</v>
          </cell>
          <cell r="FR189">
            <v>-208.8</v>
          </cell>
          <cell r="FS189">
            <v>-213.5</v>
          </cell>
          <cell r="FT189">
            <v>-209.5</v>
          </cell>
          <cell r="FU189">
            <v>-138.30000000000001</v>
          </cell>
          <cell r="FV189">
            <v>-204.2</v>
          </cell>
          <cell r="FW189">
            <v>-230.7</v>
          </cell>
          <cell r="FX189">
            <v>-111.1</v>
          </cell>
          <cell r="FY189">
            <v>-158.5</v>
          </cell>
          <cell r="FZ189">
            <v>-269.7</v>
          </cell>
          <cell r="GA189">
            <v>-145.4</v>
          </cell>
          <cell r="GB189">
            <v>-102.8</v>
          </cell>
          <cell r="GC189">
            <v>-251.7</v>
          </cell>
          <cell r="GD189">
            <v>-232.3</v>
          </cell>
          <cell r="GE189">
            <v>-228.7</v>
          </cell>
          <cell r="GF189">
            <v>-159</v>
          </cell>
          <cell r="GG189">
            <v>-239.7</v>
          </cell>
          <cell r="GH189">
            <v>-223.5</v>
          </cell>
          <cell r="GI189">
            <v>-377.5</v>
          </cell>
          <cell r="GJ189">
            <v>-259.89999999999998</v>
          </cell>
          <cell r="GK189">
            <v>-202.1</v>
          </cell>
          <cell r="GL189">
            <v>-248.1</v>
          </cell>
          <cell r="GM189">
            <v>-371.9</v>
          </cell>
          <cell r="GN189">
            <v>-295.89999999999998</v>
          </cell>
          <cell r="GO189">
            <v>-255.5</v>
          </cell>
          <cell r="GP189">
            <v>-273.8</v>
          </cell>
          <cell r="GQ189">
            <v>0</v>
          </cell>
          <cell r="GR189">
            <v>0</v>
          </cell>
          <cell r="GS189">
            <v>-9</v>
          </cell>
          <cell r="GT189">
            <v>-9</v>
          </cell>
          <cell r="GU189">
            <v>-13.8</v>
          </cell>
          <cell r="GV189">
            <v>-10.5</v>
          </cell>
          <cell r="GW189">
            <v>-10.5</v>
          </cell>
          <cell r="GX189">
            <v>-10.5</v>
          </cell>
          <cell r="GY189">
            <v>-19.600000000000001</v>
          </cell>
          <cell r="GZ189">
            <v>-12.5</v>
          </cell>
          <cell r="HA189">
            <v>-12.5</v>
          </cell>
          <cell r="HB189">
            <v>-15</v>
          </cell>
          <cell r="HC189">
            <v>-18.5</v>
          </cell>
          <cell r="HD189">
            <v>-15</v>
          </cell>
          <cell r="HE189">
            <v>-15</v>
          </cell>
          <cell r="HF189">
            <v>-30</v>
          </cell>
          <cell r="HG189">
            <v>-21.2</v>
          </cell>
          <cell r="HH189">
            <v>-20</v>
          </cell>
          <cell r="HI189">
            <v>-22.5</v>
          </cell>
          <cell r="HJ189">
            <v>-30</v>
          </cell>
          <cell r="HK189">
            <v>-31.5</v>
          </cell>
          <cell r="HL189">
            <v>-21</v>
          </cell>
          <cell r="HM189">
            <v>-23</v>
          </cell>
          <cell r="HN189">
            <v>-30</v>
          </cell>
          <cell r="HO189">
            <v>-29.9</v>
          </cell>
          <cell r="HP189">
            <v>-27.5</v>
          </cell>
          <cell r="HQ189">
            <v>-25</v>
          </cell>
          <cell r="HR189">
            <v>-26.3</v>
          </cell>
          <cell r="HS189">
            <v>-34</v>
          </cell>
          <cell r="HT189">
            <v>0</v>
          </cell>
          <cell r="HU189">
            <v>0</v>
          </cell>
          <cell r="HV189">
            <v>0</v>
          </cell>
          <cell r="HW189">
            <v>0</v>
          </cell>
          <cell r="HX189">
            <v>0</v>
          </cell>
          <cell r="HY189">
            <v>0</v>
          </cell>
          <cell r="HZ189">
            <v>0</v>
          </cell>
          <cell r="IA189">
            <v>0</v>
          </cell>
          <cell r="IB189">
            <v>0</v>
          </cell>
          <cell r="IC189">
            <v>0</v>
          </cell>
          <cell r="ID189">
            <v>0</v>
          </cell>
          <cell r="IE189">
            <v>0</v>
          </cell>
          <cell r="IF189">
            <v>0</v>
          </cell>
          <cell r="IG189">
            <v>0</v>
          </cell>
          <cell r="IH189">
            <v>0</v>
          </cell>
          <cell r="II189">
            <v>0</v>
          </cell>
          <cell r="IJ189">
            <v>0</v>
          </cell>
          <cell r="IK189">
            <v>0</v>
          </cell>
          <cell r="IL189">
            <v>0</v>
          </cell>
          <cell r="IM189">
            <v>0</v>
          </cell>
          <cell r="IN189">
            <v>0</v>
          </cell>
          <cell r="IO189">
            <v>0</v>
          </cell>
          <cell r="IP189">
            <v>0</v>
          </cell>
          <cell r="IQ189">
            <v>0</v>
          </cell>
          <cell r="IR189">
            <v>0</v>
          </cell>
          <cell r="IS189">
            <v>0</v>
          </cell>
          <cell r="IT189">
            <v>0</v>
          </cell>
          <cell r="IU189">
            <v>0</v>
          </cell>
        </row>
        <row r="190">
          <cell r="A190" t="str">
            <v>KRB IN</v>
          </cell>
          <cell r="B190" t="str">
            <v>KRBL</v>
          </cell>
          <cell r="C190" t="str">
            <v>Rice (Agribusiness)</v>
          </cell>
          <cell r="D190">
            <v>1331.2</v>
          </cell>
          <cell r="E190">
            <v>1677.5</v>
          </cell>
          <cell r="F190">
            <v>1686.9</v>
          </cell>
          <cell r="G190">
            <v>1206.2</v>
          </cell>
          <cell r="H190">
            <v>1011</v>
          </cell>
          <cell r="I190">
            <v>1397.8</v>
          </cell>
          <cell r="J190">
            <v>1251.4000000000001</v>
          </cell>
          <cell r="K190">
            <v>1093.7</v>
          </cell>
          <cell r="L190">
            <v>984</v>
          </cell>
          <cell r="M190">
            <v>1300.8</v>
          </cell>
          <cell r="N190">
            <v>1048.9000000000001</v>
          </cell>
          <cell r="O190">
            <v>1693.7</v>
          </cell>
          <cell r="P190">
            <v>1512.1</v>
          </cell>
          <cell r="Q190">
            <v>1774.5</v>
          </cell>
          <cell r="R190">
            <v>2148.4</v>
          </cell>
          <cell r="S190">
            <v>1812.6</v>
          </cell>
          <cell r="T190">
            <v>1902.9</v>
          </cell>
          <cell r="U190">
            <v>2277.6999999999998</v>
          </cell>
          <cell r="V190">
            <v>2795.2</v>
          </cell>
          <cell r="W190">
            <v>2154.9</v>
          </cell>
          <cell r="X190">
            <v>1360.6</v>
          </cell>
          <cell r="Y190">
            <v>2561.1999999999998</v>
          </cell>
          <cell r="Z190">
            <v>2703.5</v>
          </cell>
          <cell r="AA190">
            <v>3340.8</v>
          </cell>
          <cell r="AB190">
            <v>3579.2</v>
          </cell>
          <cell r="AC190">
            <v>3319</v>
          </cell>
          <cell r="AD190">
            <v>3461.2</v>
          </cell>
          <cell r="AE190">
            <v>2095.1999999999998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O190">
            <v>0</v>
          </cell>
          <cell r="AP190">
            <v>0</v>
          </cell>
          <cell r="AQ190">
            <v>0</v>
          </cell>
          <cell r="AR190">
            <v>0</v>
          </cell>
          <cell r="AS190">
            <v>0</v>
          </cell>
          <cell r="AT190">
            <v>0</v>
          </cell>
          <cell r="AU190">
            <v>0</v>
          </cell>
          <cell r="AV190">
            <v>0</v>
          </cell>
          <cell r="AW190">
            <v>0</v>
          </cell>
          <cell r="AX190">
            <v>0</v>
          </cell>
          <cell r="AY190">
            <v>-0.4</v>
          </cell>
          <cell r="AZ190">
            <v>-0.3</v>
          </cell>
          <cell r="BA190">
            <v>0</v>
          </cell>
          <cell r="BB190">
            <v>-0.6</v>
          </cell>
          <cell r="BC190">
            <v>0</v>
          </cell>
          <cell r="BD190">
            <v>0</v>
          </cell>
          <cell r="BE190">
            <v>0</v>
          </cell>
          <cell r="BF190">
            <v>0</v>
          </cell>
          <cell r="BG190">
            <v>0</v>
          </cell>
          <cell r="BH190">
            <v>-1126.5</v>
          </cell>
          <cell r="BI190">
            <v>-1188.5999999999999</v>
          </cell>
          <cell r="BJ190">
            <v>-1310</v>
          </cell>
          <cell r="BK190">
            <v>-950.9</v>
          </cell>
          <cell r="BL190">
            <v>-890.1</v>
          </cell>
          <cell r="BM190">
            <v>-103.7</v>
          </cell>
          <cell r="BN190">
            <v>-125</v>
          </cell>
          <cell r="BO190">
            <v>-918.8</v>
          </cell>
          <cell r="BP190">
            <v>-1209.3</v>
          </cell>
          <cell r="BQ190">
            <v>-1077.2</v>
          </cell>
          <cell r="BR190">
            <v>-929.9</v>
          </cell>
          <cell r="BS190">
            <v>-1093.3</v>
          </cell>
          <cell r="BT190">
            <v>-1356.3</v>
          </cell>
          <cell r="BU190">
            <v>-1065.5</v>
          </cell>
          <cell r="BV190">
            <v>-1484.2</v>
          </cell>
          <cell r="BW190">
            <v>-1483.3</v>
          </cell>
          <cell r="BX190">
            <v>-2052</v>
          </cell>
          <cell r="BY190">
            <v>-1680.3</v>
          </cell>
          <cell r="BZ190">
            <v>-1789.1</v>
          </cell>
          <cell r="CA190">
            <v>-1407.1</v>
          </cell>
          <cell r="CB190">
            <v>-1553.4</v>
          </cell>
          <cell r="CC190">
            <v>-1562.7</v>
          </cell>
          <cell r="CD190">
            <v>-2448</v>
          </cell>
          <cell r="CE190">
            <v>-2809.4</v>
          </cell>
          <cell r="CF190">
            <v>-2796.5</v>
          </cell>
          <cell r="CG190">
            <v>-1565.7</v>
          </cell>
          <cell r="CH190">
            <v>-3425</v>
          </cell>
          <cell r="CI190">
            <v>-2116.9</v>
          </cell>
          <cell r="CJ190">
            <v>45.6</v>
          </cell>
          <cell r="CK190">
            <v>14.4</v>
          </cell>
          <cell r="CL190">
            <v>21</v>
          </cell>
          <cell r="CM190">
            <v>21</v>
          </cell>
          <cell r="CN190">
            <v>146.69999999999999</v>
          </cell>
          <cell r="CO190">
            <v>-980.3</v>
          </cell>
          <cell r="CP190">
            <v>-681.6</v>
          </cell>
          <cell r="CQ190">
            <v>33.700000000000003</v>
          </cell>
          <cell r="CR190">
            <v>543.9</v>
          </cell>
          <cell r="CS190">
            <v>-2.1</v>
          </cell>
          <cell r="CT190">
            <v>287.3</v>
          </cell>
          <cell r="CU190">
            <v>-226.4</v>
          </cell>
          <cell r="CV190">
            <v>223.6</v>
          </cell>
          <cell r="CW190">
            <v>-307.89999999999998</v>
          </cell>
          <cell r="CX190">
            <v>-29.9</v>
          </cell>
          <cell r="CY190">
            <v>199.5</v>
          </cell>
          <cell r="CZ190">
            <v>725.1</v>
          </cell>
          <cell r="DA190">
            <v>17.2</v>
          </cell>
          <cell r="DB190">
            <v>-175.1</v>
          </cell>
          <cell r="DC190">
            <v>-293</v>
          </cell>
          <cell r="DD190">
            <v>653.1</v>
          </cell>
          <cell r="DE190">
            <v>-252.9</v>
          </cell>
          <cell r="DF190">
            <v>501.2</v>
          </cell>
          <cell r="DG190">
            <v>531.70000000000005</v>
          </cell>
          <cell r="DH190">
            <v>409.8</v>
          </cell>
          <cell r="DI190">
            <v>-529.70000000000005</v>
          </cell>
          <cell r="DJ190">
            <v>887.5</v>
          </cell>
          <cell r="DK190">
            <v>567.4</v>
          </cell>
          <cell r="DL190">
            <v>0</v>
          </cell>
          <cell r="DM190">
            <v>0</v>
          </cell>
          <cell r="DN190">
            <v>0</v>
          </cell>
          <cell r="DO190">
            <v>0</v>
          </cell>
          <cell r="DP190">
            <v>0</v>
          </cell>
          <cell r="DQ190">
            <v>0</v>
          </cell>
          <cell r="DR190">
            <v>0</v>
          </cell>
          <cell r="DS190">
            <v>0</v>
          </cell>
          <cell r="DT190">
            <v>0</v>
          </cell>
          <cell r="DU190">
            <v>0</v>
          </cell>
          <cell r="DV190">
            <v>0</v>
          </cell>
          <cell r="DW190">
            <v>0</v>
          </cell>
          <cell r="DX190">
            <v>0</v>
          </cell>
          <cell r="DY190">
            <v>0</v>
          </cell>
          <cell r="DZ190">
            <v>0</v>
          </cell>
          <cell r="EA190">
            <v>0</v>
          </cell>
          <cell r="EB190">
            <v>0</v>
          </cell>
          <cell r="EC190">
            <v>0</v>
          </cell>
          <cell r="ED190">
            <v>0</v>
          </cell>
          <cell r="EE190">
            <v>0</v>
          </cell>
          <cell r="EF190">
            <v>0</v>
          </cell>
          <cell r="EG190">
            <v>0</v>
          </cell>
          <cell r="EH190">
            <v>-0.6</v>
          </cell>
          <cell r="EI190">
            <v>-3.6</v>
          </cell>
          <cell r="EJ190">
            <v>-45.2</v>
          </cell>
          <cell r="EK190">
            <v>-12</v>
          </cell>
          <cell r="EL190">
            <v>-26.9</v>
          </cell>
          <cell r="EM190">
            <v>-2.2000000000000002</v>
          </cell>
          <cell r="EN190">
            <v>-9.3000000000000007</v>
          </cell>
          <cell r="EO190">
            <v>-5.0999999999999996</v>
          </cell>
          <cell r="EP190">
            <v>-5.3</v>
          </cell>
          <cell r="EQ190">
            <v>-4.9000000000000004</v>
          </cell>
          <cell r="ER190">
            <v>-4.9000000000000004</v>
          </cell>
          <cell r="ES190">
            <v>-5.6</v>
          </cell>
          <cell r="ET190">
            <v>-7.1</v>
          </cell>
          <cell r="EU190">
            <v>-10.5</v>
          </cell>
          <cell r="EV190">
            <v>-6.4</v>
          </cell>
          <cell r="EW190">
            <v>-9.9</v>
          </cell>
          <cell r="EX190">
            <v>-8.1999999999999993</v>
          </cell>
          <cell r="EY190">
            <v>-11.8</v>
          </cell>
          <cell r="EZ190">
            <v>-8.1999999999999993</v>
          </cell>
          <cell r="FA190">
            <v>-10.1</v>
          </cell>
          <cell r="FB190">
            <v>-9.6999999999999993</v>
          </cell>
          <cell r="FC190">
            <v>-24.5</v>
          </cell>
          <cell r="FD190">
            <v>-16.100000000000001</v>
          </cell>
          <cell r="FE190">
            <v>-17.7</v>
          </cell>
          <cell r="FF190">
            <v>-22.3</v>
          </cell>
          <cell r="FG190">
            <v>-19.899999999999999</v>
          </cell>
          <cell r="FH190">
            <v>-20.100000000000001</v>
          </cell>
          <cell r="FI190">
            <v>-23.3</v>
          </cell>
          <cell r="FJ190">
            <v>-25.6</v>
          </cell>
          <cell r="FK190">
            <v>-28.6</v>
          </cell>
          <cell r="FL190">
            <v>-24.8</v>
          </cell>
          <cell r="FM190">
            <v>-29.6</v>
          </cell>
          <cell r="FN190">
            <v>-36.6</v>
          </cell>
          <cell r="FO190">
            <v>-28.3</v>
          </cell>
          <cell r="FP190">
            <v>-133.69999999999999</v>
          </cell>
          <cell r="FQ190">
            <v>-394.2</v>
          </cell>
          <cell r="FR190">
            <v>-299.5</v>
          </cell>
          <cell r="FS190">
            <v>-193.5</v>
          </cell>
          <cell r="FT190">
            <v>-152.80000000000001</v>
          </cell>
          <cell r="FU190">
            <v>-215</v>
          </cell>
          <cell r="FV190">
            <v>-356.4</v>
          </cell>
          <cell r="FW190">
            <v>-148.1</v>
          </cell>
          <cell r="FX190">
            <v>-219</v>
          </cell>
          <cell r="FY190">
            <v>-127.1</v>
          </cell>
          <cell r="FZ190">
            <v>-280.60000000000002</v>
          </cell>
          <cell r="GA190">
            <v>-250.7</v>
          </cell>
          <cell r="GB190">
            <v>-198.5</v>
          </cell>
          <cell r="GC190">
            <v>-184.7</v>
          </cell>
          <cell r="GD190">
            <v>-358.5</v>
          </cell>
          <cell r="GE190">
            <v>-319.2</v>
          </cell>
          <cell r="GF190">
            <v>-264.89999999999998</v>
          </cell>
          <cell r="GG190">
            <v>-282.3</v>
          </cell>
          <cell r="GH190">
            <v>-423.9</v>
          </cell>
          <cell r="GI190">
            <v>-284.8</v>
          </cell>
          <cell r="GJ190">
            <v>-246.8</v>
          </cell>
          <cell r="GK190">
            <v>-393.4</v>
          </cell>
          <cell r="GL190">
            <v>-318.39999999999998</v>
          </cell>
          <cell r="GM190">
            <v>-528.20000000000005</v>
          </cell>
          <cell r="GN190">
            <v>-469.5</v>
          </cell>
          <cell r="GO190">
            <v>-616</v>
          </cell>
          <cell r="GP190">
            <v>-503.2</v>
          </cell>
          <cell r="GQ190">
            <v>-286.3</v>
          </cell>
          <cell r="GR190">
            <v>-12.5</v>
          </cell>
          <cell r="GS190">
            <v>-17.5</v>
          </cell>
          <cell r="GT190">
            <v>-15</v>
          </cell>
          <cell r="GU190">
            <v>-15</v>
          </cell>
          <cell r="GV190">
            <v>-14.5</v>
          </cell>
          <cell r="GW190">
            <v>-18.5</v>
          </cell>
          <cell r="GX190">
            <v>-16.5</v>
          </cell>
          <cell r="GY190">
            <v>-22.2</v>
          </cell>
          <cell r="GZ190">
            <v>-17.5</v>
          </cell>
          <cell r="HA190">
            <v>-19.5</v>
          </cell>
          <cell r="HB190">
            <v>-18.5</v>
          </cell>
          <cell r="HC190">
            <v>-18.2</v>
          </cell>
          <cell r="HD190">
            <v>-18.7</v>
          </cell>
          <cell r="HE190">
            <v>-28.1</v>
          </cell>
          <cell r="HF190">
            <v>-35.4</v>
          </cell>
          <cell r="HG190">
            <v>-36.700000000000003</v>
          </cell>
          <cell r="HH190">
            <v>-33.1</v>
          </cell>
          <cell r="HI190">
            <v>-36.1</v>
          </cell>
          <cell r="HJ190">
            <v>-49.8</v>
          </cell>
          <cell r="HK190">
            <v>-56.3</v>
          </cell>
          <cell r="HL190">
            <v>-56.5</v>
          </cell>
          <cell r="HM190">
            <v>-59</v>
          </cell>
          <cell r="HN190">
            <v>-67</v>
          </cell>
          <cell r="HO190">
            <v>-58.5</v>
          </cell>
          <cell r="HP190">
            <v>-65</v>
          </cell>
          <cell r="HQ190">
            <v>-65</v>
          </cell>
          <cell r="HR190">
            <v>-65</v>
          </cell>
          <cell r="HS190">
            <v>-40.5</v>
          </cell>
          <cell r="HT190">
            <v>0</v>
          </cell>
          <cell r="HU190">
            <v>0</v>
          </cell>
          <cell r="HV190">
            <v>0</v>
          </cell>
          <cell r="HW190">
            <v>0</v>
          </cell>
          <cell r="HX190">
            <v>0</v>
          </cell>
          <cell r="HY190">
            <v>0</v>
          </cell>
          <cell r="HZ190">
            <v>0</v>
          </cell>
          <cell r="IA190">
            <v>0</v>
          </cell>
          <cell r="IB190">
            <v>0</v>
          </cell>
          <cell r="IC190">
            <v>0</v>
          </cell>
          <cell r="ID190">
            <v>0</v>
          </cell>
          <cell r="IE190">
            <v>0</v>
          </cell>
          <cell r="IF190">
            <v>0</v>
          </cell>
          <cell r="IG190">
            <v>0</v>
          </cell>
          <cell r="IH190">
            <v>0</v>
          </cell>
          <cell r="II190">
            <v>0</v>
          </cell>
          <cell r="IJ190">
            <v>0</v>
          </cell>
          <cell r="IK190">
            <v>0</v>
          </cell>
          <cell r="IL190">
            <v>0</v>
          </cell>
          <cell r="IM190">
            <v>0</v>
          </cell>
          <cell r="IN190">
            <v>0</v>
          </cell>
          <cell r="IO190">
            <v>0</v>
          </cell>
          <cell r="IP190">
            <v>0</v>
          </cell>
          <cell r="IQ190">
            <v>0</v>
          </cell>
          <cell r="IR190">
            <v>0</v>
          </cell>
          <cell r="IS190">
            <v>0</v>
          </cell>
          <cell r="IT190">
            <v>0</v>
          </cell>
          <cell r="IU190">
            <v>0</v>
          </cell>
        </row>
        <row r="191">
          <cell r="A191" t="str">
            <v>REIA IN</v>
          </cell>
          <cell r="B191" t="str">
            <v>REI Agro</v>
          </cell>
          <cell r="C191" t="str">
            <v xml:space="preserve">Agribusiness </v>
          </cell>
          <cell r="D191">
            <v>1162.45</v>
          </cell>
          <cell r="E191">
            <v>1211.6400000000001</v>
          </cell>
          <cell r="F191">
            <v>1273.71</v>
          </cell>
          <cell r="G191">
            <v>1327.76</v>
          </cell>
          <cell r="H191">
            <v>1428.76</v>
          </cell>
          <cell r="I191">
            <v>1436.87</v>
          </cell>
          <cell r="J191">
            <v>1471.67</v>
          </cell>
          <cell r="K191">
            <v>1689.3</v>
          </cell>
          <cell r="L191">
            <v>1951.54</v>
          </cell>
          <cell r="M191">
            <v>1867.7</v>
          </cell>
          <cell r="N191">
            <v>2144.11</v>
          </cell>
          <cell r="O191">
            <v>2507.9</v>
          </cell>
          <cell r="P191">
            <v>2980.16</v>
          </cell>
          <cell r="Q191">
            <v>2701.9720000000002</v>
          </cell>
          <cell r="R191">
            <v>1645.5819999999999</v>
          </cell>
          <cell r="S191">
            <v>2100.7689999999998</v>
          </cell>
          <cell r="T191">
            <v>2294.875</v>
          </cell>
          <cell r="U191">
            <v>2283.9920000000002</v>
          </cell>
          <cell r="V191">
            <v>2317.0940000000001</v>
          </cell>
          <cell r="W191">
            <v>3618.9700000000003</v>
          </cell>
          <cell r="X191">
            <v>3030.7289999999998</v>
          </cell>
          <cell r="Y191">
            <v>4518.1040000000003</v>
          </cell>
          <cell r="Z191">
            <v>4557.585</v>
          </cell>
          <cell r="AA191">
            <v>6260.0370000000003</v>
          </cell>
          <cell r="AB191">
            <v>6967.2489999999998</v>
          </cell>
          <cell r="AC191">
            <v>4209.96</v>
          </cell>
          <cell r="AD191">
            <v>5700.9219999999996</v>
          </cell>
          <cell r="AE191">
            <v>8531.771999999999</v>
          </cell>
          <cell r="AF191">
            <v>0</v>
          </cell>
          <cell r="AG191">
            <v>0</v>
          </cell>
          <cell r="AH191">
            <v>0</v>
          </cell>
          <cell r="AI191">
            <v>0</v>
          </cell>
          <cell r="AJ191">
            <v>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O191">
            <v>0</v>
          </cell>
          <cell r="AP191">
            <v>0</v>
          </cell>
          <cell r="AQ191">
            <v>0</v>
          </cell>
          <cell r="AR191">
            <v>0</v>
          </cell>
          <cell r="AS191">
            <v>0</v>
          </cell>
          <cell r="AT191">
            <v>0</v>
          </cell>
          <cell r="AU191">
            <v>0</v>
          </cell>
          <cell r="AV191">
            <v>0</v>
          </cell>
          <cell r="AW191">
            <v>0</v>
          </cell>
          <cell r="AX191">
            <v>0</v>
          </cell>
          <cell r="AY191">
            <v>0</v>
          </cell>
          <cell r="AZ191">
            <v>0</v>
          </cell>
          <cell r="BA191">
            <v>0</v>
          </cell>
          <cell r="BB191">
            <v>0</v>
          </cell>
          <cell r="BC191">
            <v>0</v>
          </cell>
          <cell r="BD191">
            <v>0</v>
          </cell>
          <cell r="BE191">
            <v>0</v>
          </cell>
          <cell r="BF191">
            <v>0</v>
          </cell>
          <cell r="BG191">
            <v>0</v>
          </cell>
          <cell r="BH191">
            <v>-1016.651</v>
          </cell>
          <cell r="BI191">
            <v>-1090.3679999999999</v>
          </cell>
          <cell r="BJ191">
            <v>-1144.027</v>
          </cell>
          <cell r="BK191">
            <v>-1305.9069999999999</v>
          </cell>
          <cell r="BL191">
            <v>-1244.654</v>
          </cell>
          <cell r="BM191">
            <v>-1290.4480000000001</v>
          </cell>
          <cell r="BN191">
            <v>-1320.181</v>
          </cell>
          <cell r="BO191">
            <v>-1774.2919999999999</v>
          </cell>
          <cell r="BP191">
            <v>-1949.3209999999999</v>
          </cell>
          <cell r="BQ191">
            <v>-1790.1</v>
          </cell>
          <cell r="BR191">
            <v>-1765.9259999999999</v>
          </cell>
          <cell r="BS191">
            <v>-2011.7</v>
          </cell>
          <cell r="BT191">
            <v>-2565.5500000000002</v>
          </cell>
          <cell r="BU191">
            <v>-2455.8939999999998</v>
          </cell>
          <cell r="BV191">
            <v>-1708.25</v>
          </cell>
          <cell r="BW191">
            <v>-2114.509</v>
          </cell>
          <cell r="BX191">
            <v>-1498.021</v>
          </cell>
          <cell r="BY191">
            <v>-1116.441</v>
          </cell>
          <cell r="BZ191">
            <v>-2513.4670000000001</v>
          </cell>
          <cell r="CA191">
            <v>-2126.6610000000001</v>
          </cell>
          <cell r="CB191">
            <v>-2693.5810000000001</v>
          </cell>
          <cell r="CC191">
            <v>-4213.9870000000001</v>
          </cell>
          <cell r="CD191">
            <v>-3497.547</v>
          </cell>
          <cell r="CE191">
            <v>-2062.8200000000002</v>
          </cell>
          <cell r="CF191">
            <v>-3013.0259999999998</v>
          </cell>
          <cell r="CG191">
            <v>-6708.38</v>
          </cell>
          <cell r="CH191">
            <v>-3201.8150000000001</v>
          </cell>
          <cell r="CI191">
            <v>-3901.1970000000001</v>
          </cell>
          <cell r="CJ191">
            <v>-39.960999999999999</v>
          </cell>
          <cell r="CK191">
            <v>4.8239999999999998</v>
          </cell>
          <cell r="CL191">
            <v>2.6240000000000001</v>
          </cell>
          <cell r="CM191">
            <v>133.22300000000001</v>
          </cell>
          <cell r="CN191">
            <v>-53.893000000000001</v>
          </cell>
          <cell r="CO191">
            <v>17.474</v>
          </cell>
          <cell r="CP191">
            <v>28.035</v>
          </cell>
          <cell r="CQ191">
            <v>224.85599999999999</v>
          </cell>
          <cell r="CR191">
            <v>255.483</v>
          </cell>
          <cell r="CS191">
            <v>335.7</v>
          </cell>
          <cell r="CT191">
            <v>-6.3780000000000001</v>
          </cell>
          <cell r="CU191">
            <v>-133.69999999999999</v>
          </cell>
          <cell r="CV191">
            <v>-5.306</v>
          </cell>
          <cell r="CW191">
            <v>213.97200000000001</v>
          </cell>
          <cell r="CX191">
            <v>557.33699999999999</v>
          </cell>
          <cell r="CY191">
            <v>604.37900000000002</v>
          </cell>
          <cell r="CZ191">
            <v>-215.726</v>
          </cell>
          <cell r="DA191">
            <v>-758.15599999999995</v>
          </cell>
          <cell r="DB191">
            <v>824.25199999999995</v>
          </cell>
          <cell r="DC191">
            <v>-713.3</v>
          </cell>
          <cell r="DD191">
            <v>496.43599999999998</v>
          </cell>
          <cell r="DE191">
            <v>920.78</v>
          </cell>
          <cell r="DF191">
            <v>571.03200000000004</v>
          </cell>
          <cell r="DG191">
            <v>-819.91</v>
          </cell>
          <cell r="DH191">
            <v>-1099.671</v>
          </cell>
          <cell r="DI191">
            <v>3872.63</v>
          </cell>
          <cell r="DJ191">
            <v>-841.51</v>
          </cell>
          <cell r="DK191">
            <v>-48.89</v>
          </cell>
          <cell r="DL191">
            <v>0</v>
          </cell>
          <cell r="DM191">
            <v>0</v>
          </cell>
          <cell r="DN191">
            <v>0</v>
          </cell>
          <cell r="DO191">
            <v>0</v>
          </cell>
          <cell r="DP191">
            <v>0</v>
          </cell>
          <cell r="DQ191">
            <v>0</v>
          </cell>
          <cell r="DR191">
            <v>0</v>
          </cell>
          <cell r="DS191">
            <v>0</v>
          </cell>
          <cell r="DT191">
            <v>0</v>
          </cell>
          <cell r="DU191">
            <v>0</v>
          </cell>
          <cell r="DV191">
            <v>0</v>
          </cell>
          <cell r="DW191">
            <v>0</v>
          </cell>
          <cell r="DX191">
            <v>0</v>
          </cell>
          <cell r="DY191">
            <v>0</v>
          </cell>
          <cell r="DZ191">
            <v>0</v>
          </cell>
          <cell r="EA191">
            <v>0</v>
          </cell>
          <cell r="EB191">
            <v>0</v>
          </cell>
          <cell r="EC191">
            <v>0</v>
          </cell>
          <cell r="ED191">
            <v>0</v>
          </cell>
          <cell r="EE191">
            <v>0</v>
          </cell>
          <cell r="EF191">
            <v>0</v>
          </cell>
          <cell r="EG191">
            <v>-354.02800000000002</v>
          </cell>
          <cell r="EH191">
            <v>-364.40800000000002</v>
          </cell>
          <cell r="EI191">
            <v>-1754.04</v>
          </cell>
          <cell r="EJ191">
            <v>-811.87900000000002</v>
          </cell>
          <cell r="EK191">
            <v>0</v>
          </cell>
          <cell r="EL191">
            <v>0</v>
          </cell>
          <cell r="EM191">
            <v>-2950.3220000000001</v>
          </cell>
          <cell r="EN191">
            <v>-8.1639999999999997</v>
          </cell>
          <cell r="EO191">
            <v>-12.052</v>
          </cell>
          <cell r="EP191">
            <v>-14.670999999999999</v>
          </cell>
          <cell r="EQ191">
            <v>-10.759</v>
          </cell>
          <cell r="ER191">
            <v>-14.316000000000001</v>
          </cell>
          <cell r="ES191">
            <v>-13.646000000000001</v>
          </cell>
          <cell r="ET191">
            <v>-11.659000000000001</v>
          </cell>
          <cell r="EU191">
            <v>-14.222</v>
          </cell>
          <cell r="EV191">
            <v>-16.385999999999999</v>
          </cell>
          <cell r="EW191">
            <v>-20.399999999999999</v>
          </cell>
          <cell r="EX191">
            <v>-23.975999999999999</v>
          </cell>
          <cell r="EY191">
            <v>-10.4</v>
          </cell>
          <cell r="EZ191">
            <v>-17.024000000000001</v>
          </cell>
          <cell r="FA191">
            <v>-26.423999999999999</v>
          </cell>
          <cell r="FB191">
            <v>-19.574000000000002</v>
          </cell>
          <cell r="FC191">
            <v>-15.121</v>
          </cell>
          <cell r="FD191">
            <v>-18.481999999999999</v>
          </cell>
          <cell r="FE191">
            <v>-19.693000000000001</v>
          </cell>
          <cell r="FF191">
            <v>-30.465</v>
          </cell>
          <cell r="FG191">
            <v>-23.257000000000001</v>
          </cell>
          <cell r="FH191">
            <v>-23.893999999999998</v>
          </cell>
          <cell r="FI191">
            <v>-38</v>
          </cell>
          <cell r="FJ191">
            <v>-55.473999999999997</v>
          </cell>
          <cell r="FK191">
            <v>-123.85</v>
          </cell>
          <cell r="FL191">
            <v>-142.15</v>
          </cell>
          <cell r="FM191">
            <v>-27.51</v>
          </cell>
          <cell r="FN191">
            <v>-37.036999999999999</v>
          </cell>
          <cell r="FO191">
            <v>-31.265000000000001</v>
          </cell>
          <cell r="FP191">
            <v>-25.125</v>
          </cell>
          <cell r="FQ191">
            <v>-38.302999999999997</v>
          </cell>
          <cell r="FR191">
            <v>-34.987000000000002</v>
          </cell>
          <cell r="FS191">
            <v>-59.715000000000003</v>
          </cell>
          <cell r="FT191">
            <v>-35.234000000000002</v>
          </cell>
          <cell r="FU191">
            <v>-36.908999999999999</v>
          </cell>
          <cell r="FV191">
            <v>-35.97</v>
          </cell>
          <cell r="FW191">
            <v>-57.874000000000002</v>
          </cell>
          <cell r="FX191">
            <v>-73.123999999999995</v>
          </cell>
          <cell r="FY191">
            <v>-176.5</v>
          </cell>
          <cell r="FZ191">
            <v>-101.932</v>
          </cell>
          <cell r="GA191">
            <v>-108.3</v>
          </cell>
          <cell r="GB191">
            <v>-108.884</v>
          </cell>
          <cell r="GC191">
            <v>-84.691999999999993</v>
          </cell>
          <cell r="GD191">
            <v>-113.914</v>
          </cell>
          <cell r="GE191">
            <v>-240.12100000000001</v>
          </cell>
          <cell r="GF191">
            <v>-164.65700000000001</v>
          </cell>
          <cell r="GG191">
            <v>-85.578999999999994</v>
          </cell>
          <cell r="GH191">
            <v>-78.688000000000002</v>
          </cell>
          <cell r="GI191">
            <v>-326.58100000000002</v>
          </cell>
          <cell r="GJ191">
            <v>-127.217</v>
          </cell>
          <cell r="GK191">
            <v>-208.99</v>
          </cell>
          <cell r="GL191">
            <v>-328.03</v>
          </cell>
          <cell r="GM191">
            <v>-614.27</v>
          </cell>
          <cell r="GN191">
            <v>-613.82299999999998</v>
          </cell>
          <cell r="GO191">
            <v>-401.5</v>
          </cell>
          <cell r="GP191">
            <v>-656.97900000000004</v>
          </cell>
          <cell r="GQ191">
            <v>-438.07600000000002</v>
          </cell>
          <cell r="GR191">
            <v>-3.64</v>
          </cell>
          <cell r="GS191">
            <v>-3.64</v>
          </cell>
          <cell r="GT191">
            <v>-4.7300000000000004</v>
          </cell>
          <cell r="GU191">
            <v>-4.42</v>
          </cell>
          <cell r="GV191">
            <v>-5.0599999999999996</v>
          </cell>
          <cell r="GW191">
            <v>-5.2</v>
          </cell>
          <cell r="GX191">
            <v>-5.25</v>
          </cell>
          <cell r="GY191">
            <v>-5.82</v>
          </cell>
          <cell r="GZ191">
            <v>-9.59</v>
          </cell>
          <cell r="HA191">
            <v>-9.6999999999999993</v>
          </cell>
          <cell r="HB191">
            <v>-9.9</v>
          </cell>
          <cell r="HC191">
            <v>-11.1</v>
          </cell>
          <cell r="HD191">
            <v>-21.25</v>
          </cell>
          <cell r="HE191">
            <v>-21.56</v>
          </cell>
          <cell r="HF191">
            <v>-24.17</v>
          </cell>
          <cell r="HG191">
            <v>-26.45</v>
          </cell>
          <cell r="HH191">
            <v>-34.200000000000003</v>
          </cell>
          <cell r="HI191">
            <v>-42.83</v>
          </cell>
          <cell r="HJ191">
            <v>-36.9</v>
          </cell>
          <cell r="HK191">
            <v>-41.65</v>
          </cell>
          <cell r="HL191">
            <v>-43.478000000000002</v>
          </cell>
          <cell r="HM191">
            <v>-51.57</v>
          </cell>
          <cell r="HN191">
            <v>-55.902999999999999</v>
          </cell>
          <cell r="HO191">
            <v>-55.79</v>
          </cell>
          <cell r="HP191">
            <v>-65.158000000000001</v>
          </cell>
          <cell r="HQ191">
            <v>-53.28</v>
          </cell>
          <cell r="HR191">
            <v>-53.305999999999997</v>
          </cell>
          <cell r="HS191">
            <v>-53.59</v>
          </cell>
          <cell r="HT191">
            <v>0</v>
          </cell>
          <cell r="HU191">
            <v>0</v>
          </cell>
          <cell r="HV191">
            <v>0</v>
          </cell>
          <cell r="HW191">
            <v>0</v>
          </cell>
          <cell r="HX191">
            <v>0</v>
          </cell>
          <cell r="HY191">
            <v>0</v>
          </cell>
          <cell r="HZ191">
            <v>0</v>
          </cell>
          <cell r="IA191">
            <v>0</v>
          </cell>
          <cell r="IB191">
            <v>0</v>
          </cell>
          <cell r="IC191">
            <v>0</v>
          </cell>
          <cell r="ID191">
            <v>0</v>
          </cell>
          <cell r="IE191">
            <v>0</v>
          </cell>
          <cell r="IF191">
            <v>0</v>
          </cell>
          <cell r="IG191">
            <v>0</v>
          </cell>
          <cell r="IH191">
            <v>0</v>
          </cell>
          <cell r="II191">
            <v>0</v>
          </cell>
          <cell r="IJ191">
            <v>0</v>
          </cell>
          <cell r="IK191">
            <v>0</v>
          </cell>
          <cell r="IL191">
            <v>0</v>
          </cell>
          <cell r="IM191">
            <v>0</v>
          </cell>
          <cell r="IN191">
            <v>0</v>
          </cell>
          <cell r="IO191">
            <v>0</v>
          </cell>
          <cell r="IP191">
            <v>0</v>
          </cell>
          <cell r="IQ191">
            <v>0</v>
          </cell>
          <cell r="IR191">
            <v>0</v>
          </cell>
          <cell r="IS191">
            <v>0</v>
          </cell>
          <cell r="IT191">
            <v>0</v>
          </cell>
          <cell r="IU191">
            <v>0</v>
          </cell>
        </row>
        <row r="192">
          <cell r="A192" t="str">
            <v>MRCO IN</v>
          </cell>
          <cell r="B192" t="str">
            <v>Marico Industries</v>
          </cell>
          <cell r="C192" t="str">
            <v>FMCG</v>
          </cell>
          <cell r="D192">
            <v>0</v>
          </cell>
          <cell r="E192">
            <v>0</v>
          </cell>
          <cell r="F192">
            <v>0</v>
          </cell>
          <cell r="G192">
            <v>0</v>
          </cell>
          <cell r="H192">
            <v>2092</v>
          </cell>
          <cell r="I192">
            <v>2223</v>
          </cell>
          <cell r="J192">
            <v>2318.1999999999998</v>
          </cell>
          <cell r="K192">
            <v>2250.5</v>
          </cell>
          <cell r="L192">
            <v>2439.4</v>
          </cell>
          <cell r="M192">
            <v>2554.8000000000002</v>
          </cell>
          <cell r="N192">
            <v>2596</v>
          </cell>
          <cell r="O192">
            <v>2502.6</v>
          </cell>
          <cell r="P192">
            <v>2707.7</v>
          </cell>
          <cell r="Q192">
            <v>2770.9</v>
          </cell>
          <cell r="R192">
            <v>3037.7</v>
          </cell>
          <cell r="S192">
            <v>2976.7</v>
          </cell>
          <cell r="T192">
            <v>3727.8</v>
          </cell>
          <cell r="U192">
            <v>3779.8</v>
          </cell>
          <cell r="V192">
            <v>4092</v>
          </cell>
          <cell r="W192">
            <v>3969.6</v>
          </cell>
          <cell r="X192">
            <v>4691.3</v>
          </cell>
          <cell r="Y192">
            <v>4637.8500000000004</v>
          </cell>
          <cell r="Z192">
            <v>5062.3879999999999</v>
          </cell>
          <cell r="AA192">
            <v>4675.3</v>
          </cell>
          <cell r="AB192">
            <v>6009.3</v>
          </cell>
          <cell r="AC192">
            <v>6034.96</v>
          </cell>
          <cell r="AD192">
            <v>6228.3300000000008</v>
          </cell>
          <cell r="AE192">
            <v>5611.63</v>
          </cell>
          <cell r="AF192">
            <v>0</v>
          </cell>
          <cell r="AG192">
            <v>0</v>
          </cell>
          <cell r="AH192">
            <v>0</v>
          </cell>
          <cell r="AI192">
            <v>0</v>
          </cell>
          <cell r="AJ192">
            <v>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O192">
            <v>0</v>
          </cell>
          <cell r="AP192">
            <v>0</v>
          </cell>
          <cell r="AQ192">
            <v>0</v>
          </cell>
          <cell r="AR192">
            <v>0</v>
          </cell>
          <cell r="AS192">
            <v>0</v>
          </cell>
          <cell r="AT192">
            <v>0</v>
          </cell>
          <cell r="AU192">
            <v>0</v>
          </cell>
          <cell r="AV192">
            <v>0</v>
          </cell>
          <cell r="AW192">
            <v>0</v>
          </cell>
          <cell r="AX192">
            <v>0</v>
          </cell>
          <cell r="AY192">
            <v>0</v>
          </cell>
          <cell r="AZ192">
            <v>0</v>
          </cell>
          <cell r="BA192">
            <v>0</v>
          </cell>
          <cell r="BB192">
            <v>0</v>
          </cell>
          <cell r="BC192">
            <v>0</v>
          </cell>
          <cell r="BD192">
            <v>0</v>
          </cell>
          <cell r="BE192">
            <v>0</v>
          </cell>
          <cell r="BF192">
            <v>0</v>
          </cell>
          <cell r="BG192">
            <v>0</v>
          </cell>
          <cell r="BH192">
            <v>0</v>
          </cell>
          <cell r="BI192">
            <v>0</v>
          </cell>
          <cell r="BJ192">
            <v>0</v>
          </cell>
          <cell r="BK192">
            <v>0</v>
          </cell>
          <cell r="BL192">
            <v>-1199</v>
          </cell>
          <cell r="BM192">
            <v>-1189.8</v>
          </cell>
          <cell r="BN192">
            <v>-1361.9</v>
          </cell>
          <cell r="BO192">
            <v>-1341.6000000000001</v>
          </cell>
          <cell r="BP192">
            <v>-1404.1</v>
          </cell>
          <cell r="BQ192">
            <v>-1714.5</v>
          </cell>
          <cell r="BR192">
            <v>-1483.5</v>
          </cell>
          <cell r="BS192">
            <v>-1451.8</v>
          </cell>
          <cell r="BT192">
            <v>-1406.6000000000001</v>
          </cell>
          <cell r="BU192">
            <v>-1815.5</v>
          </cell>
          <cell r="BV192">
            <v>-1411.8000000000002</v>
          </cell>
          <cell r="BW192">
            <v>-1521.4</v>
          </cell>
          <cell r="BX192">
            <v>-1756.3</v>
          </cell>
          <cell r="BY192">
            <v>-2056.1999999999998</v>
          </cell>
          <cell r="BZ192">
            <v>-2025.1999999999998</v>
          </cell>
          <cell r="CA192">
            <v>-2149.6999999999998</v>
          </cell>
          <cell r="CB192">
            <v>-2361.3000000000002</v>
          </cell>
          <cell r="CC192">
            <v>-2483.4499999999998</v>
          </cell>
          <cell r="CD192">
            <v>-2532.4299999999998</v>
          </cell>
          <cell r="CE192">
            <v>-2602.3999999999996</v>
          </cell>
          <cell r="CF192">
            <v>-2905.6</v>
          </cell>
          <cell r="CG192">
            <v>-4050.46</v>
          </cell>
          <cell r="CH192">
            <v>-2930.33</v>
          </cell>
          <cell r="CI192">
            <v>-2956.95</v>
          </cell>
          <cell r="CJ192">
            <v>0</v>
          </cell>
          <cell r="CK192">
            <v>0</v>
          </cell>
          <cell r="CL192">
            <v>0</v>
          </cell>
          <cell r="CM192">
            <v>0</v>
          </cell>
          <cell r="CN192">
            <v>-119</v>
          </cell>
          <cell r="CO192">
            <v>-215.8</v>
          </cell>
          <cell r="CP192">
            <v>-164.6</v>
          </cell>
          <cell r="CQ192">
            <v>-106.2</v>
          </cell>
          <cell r="CR192">
            <v>-90.3</v>
          </cell>
          <cell r="CS192">
            <v>110</v>
          </cell>
          <cell r="CT192">
            <v>-175.4</v>
          </cell>
          <cell r="CU192">
            <v>16.399999999999999</v>
          </cell>
          <cell r="CV192">
            <v>-120.4</v>
          </cell>
          <cell r="CW192">
            <v>300.3</v>
          </cell>
          <cell r="CX192">
            <v>-244.8</v>
          </cell>
          <cell r="CY192">
            <v>-8</v>
          </cell>
          <cell r="CZ192">
            <v>-154.6</v>
          </cell>
          <cell r="DA192">
            <v>184.4</v>
          </cell>
          <cell r="DB192">
            <v>-165.2</v>
          </cell>
          <cell r="DC192">
            <v>84.7</v>
          </cell>
          <cell r="DD192">
            <v>-57.8</v>
          </cell>
          <cell r="DE192">
            <v>151.30000000000001</v>
          </cell>
          <cell r="DF192">
            <v>-109.58</v>
          </cell>
          <cell r="DG192">
            <v>227.3</v>
          </cell>
          <cell r="DH192">
            <v>-256.89999999999998</v>
          </cell>
          <cell r="DI192">
            <v>941.79</v>
          </cell>
          <cell r="DJ192">
            <v>-469.91</v>
          </cell>
          <cell r="DK192">
            <v>156.76</v>
          </cell>
          <cell r="DL192">
            <v>0</v>
          </cell>
          <cell r="DM192">
            <v>0</v>
          </cell>
          <cell r="DN192">
            <v>0</v>
          </cell>
          <cell r="DO192">
            <v>0</v>
          </cell>
          <cell r="DP192">
            <v>0</v>
          </cell>
          <cell r="DQ192">
            <v>0</v>
          </cell>
          <cell r="DR192">
            <v>0</v>
          </cell>
          <cell r="DS192">
            <v>0</v>
          </cell>
          <cell r="DT192">
            <v>0</v>
          </cell>
          <cell r="DU192">
            <v>0</v>
          </cell>
          <cell r="DV192">
            <v>0</v>
          </cell>
          <cell r="DW192">
            <v>0</v>
          </cell>
          <cell r="DX192">
            <v>0</v>
          </cell>
          <cell r="DY192">
            <v>0</v>
          </cell>
          <cell r="DZ192">
            <v>0</v>
          </cell>
          <cell r="EA192">
            <v>0</v>
          </cell>
          <cell r="EB192">
            <v>0</v>
          </cell>
          <cell r="EC192">
            <v>0</v>
          </cell>
          <cell r="ED192">
            <v>0</v>
          </cell>
          <cell r="EE192">
            <v>0</v>
          </cell>
          <cell r="EF192">
            <v>-25.7</v>
          </cell>
          <cell r="EG192">
            <v>-60.94</v>
          </cell>
          <cell r="EH192">
            <v>-31.53</v>
          </cell>
          <cell r="EI192">
            <v>0</v>
          </cell>
          <cell r="EJ192">
            <v>-67.099999999999994</v>
          </cell>
          <cell r="EK192">
            <v>-166.59</v>
          </cell>
          <cell r="EL192">
            <v>-22.46</v>
          </cell>
          <cell r="EM192">
            <v>-50.97</v>
          </cell>
          <cell r="EN192">
            <v>0</v>
          </cell>
          <cell r="EO192">
            <v>0</v>
          </cell>
          <cell r="EP192">
            <v>0</v>
          </cell>
          <cell r="EQ192">
            <v>0</v>
          </cell>
          <cell r="ER192">
            <v>-110</v>
          </cell>
          <cell r="ES192">
            <v>-113.1</v>
          </cell>
          <cell r="ET192">
            <v>-111.8</v>
          </cell>
          <cell r="EU192">
            <v>-129.30000000000001</v>
          </cell>
          <cell r="EV192">
            <v>-123.3</v>
          </cell>
          <cell r="EW192">
            <v>-140.80000000000001</v>
          </cell>
          <cell r="EX192">
            <v>-142.30000000000001</v>
          </cell>
          <cell r="EY192">
            <v>-106.3</v>
          </cell>
          <cell r="EZ192">
            <v>-188.2</v>
          </cell>
          <cell r="FA192">
            <v>-194.5</v>
          </cell>
          <cell r="FB192">
            <v>-233.3</v>
          </cell>
          <cell r="FC192">
            <v>-167.4</v>
          </cell>
          <cell r="FD192">
            <v>-210.3</v>
          </cell>
          <cell r="FE192">
            <v>-257.2</v>
          </cell>
          <cell r="FF192">
            <v>-229.2</v>
          </cell>
          <cell r="FG192">
            <v>-169.4</v>
          </cell>
          <cell r="FH192">
            <v>-341.5</v>
          </cell>
          <cell r="FI192">
            <v>-255.76</v>
          </cell>
          <cell r="FJ192">
            <v>-307.18</v>
          </cell>
          <cell r="FK192">
            <v>-363.4</v>
          </cell>
          <cell r="FL192">
            <v>-430.9</v>
          </cell>
          <cell r="FM192">
            <v>-387.05</v>
          </cell>
          <cell r="FN192">
            <v>-402.65</v>
          </cell>
          <cell r="FO192">
            <v>-427.1</v>
          </cell>
          <cell r="FP192">
            <v>0</v>
          </cell>
          <cell r="FQ192">
            <v>0</v>
          </cell>
          <cell r="FR192">
            <v>0</v>
          </cell>
          <cell r="FS192">
            <v>0</v>
          </cell>
          <cell r="FT192">
            <v>-470</v>
          </cell>
          <cell r="FU192">
            <v>-516.9</v>
          </cell>
          <cell r="FV192">
            <v>-485</v>
          </cell>
          <cell r="FW192">
            <v>-505.90000000000003</v>
          </cell>
          <cell r="FX192">
            <v>-600.70000000000005</v>
          </cell>
          <cell r="FY192">
            <v>-599.79999999999995</v>
          </cell>
          <cell r="FZ192">
            <v>-567.9</v>
          </cell>
          <cell r="GA192">
            <v>-735.5</v>
          </cell>
          <cell r="GB192">
            <v>-696.6</v>
          </cell>
          <cell r="GC192">
            <v>-751.9</v>
          </cell>
          <cell r="GD192">
            <v>-673.5</v>
          </cell>
          <cell r="GE192">
            <v>-916.2</v>
          </cell>
          <cell r="GF192">
            <v>-1044</v>
          </cell>
          <cell r="GG192">
            <v>-1092.4000000000001</v>
          </cell>
          <cell r="GH192">
            <v>-1114.0999999999999</v>
          </cell>
          <cell r="GI192">
            <v>-1334.1999999999998</v>
          </cell>
          <cell r="GJ192">
            <v>-1244.9000000000001</v>
          </cell>
          <cell r="GK192">
            <v>-1341.87</v>
          </cell>
          <cell r="GL192">
            <v>-1439.3600000000001</v>
          </cell>
          <cell r="GM192">
            <v>-1481.1</v>
          </cell>
          <cell r="GN192">
            <v>-1592.1</v>
          </cell>
          <cell r="GO192">
            <v>-1563.75</v>
          </cell>
          <cell r="GP192">
            <v>-1611.5700000000002</v>
          </cell>
          <cell r="GQ192">
            <v>-1600.4</v>
          </cell>
          <cell r="GR192">
            <v>0</v>
          </cell>
          <cell r="GS192">
            <v>0</v>
          </cell>
          <cell r="GT192">
            <v>0</v>
          </cell>
          <cell r="GU192">
            <v>0</v>
          </cell>
          <cell r="GV192">
            <v>-30</v>
          </cell>
          <cell r="GW192">
            <v>-33.5</v>
          </cell>
          <cell r="GX192">
            <v>-33.799999999999997</v>
          </cell>
          <cell r="GY192">
            <v>-31.5</v>
          </cell>
          <cell r="GZ192">
            <v>-31</v>
          </cell>
          <cell r="HA192">
            <v>-31</v>
          </cell>
          <cell r="HB192">
            <v>-34.799999999999997</v>
          </cell>
          <cell r="HC192">
            <v>-52</v>
          </cell>
          <cell r="HD192">
            <v>-64.400000000000006</v>
          </cell>
          <cell r="HE192">
            <v>-76.5</v>
          </cell>
          <cell r="HF192">
            <v>-211.1</v>
          </cell>
          <cell r="HG192">
            <v>-95.4</v>
          </cell>
          <cell r="HH192">
            <v>-111.3</v>
          </cell>
          <cell r="HI192">
            <v>-126.5</v>
          </cell>
          <cell r="HJ192">
            <v>-169</v>
          </cell>
          <cell r="HK192">
            <v>-115.1</v>
          </cell>
          <cell r="HL192">
            <v>-57.4</v>
          </cell>
          <cell r="HM192">
            <v>-64.150000000000006</v>
          </cell>
          <cell r="HN192">
            <v>-106.87</v>
          </cell>
          <cell r="HO192">
            <v>-79.099999999999994</v>
          </cell>
          <cell r="HP192">
            <v>-74.5</v>
          </cell>
          <cell r="HQ192">
            <v>-81.78</v>
          </cell>
          <cell r="HR192">
            <v>-97.54</v>
          </cell>
          <cell r="HS192">
            <v>-104.23</v>
          </cell>
          <cell r="HT192">
            <v>0</v>
          </cell>
          <cell r="HU192">
            <v>0</v>
          </cell>
          <cell r="HV192">
            <v>0</v>
          </cell>
          <cell r="HW192">
            <v>0</v>
          </cell>
          <cell r="HX192">
            <v>0</v>
          </cell>
          <cell r="HY192">
            <v>0</v>
          </cell>
          <cell r="HZ192">
            <v>0</v>
          </cell>
          <cell r="IA192">
            <v>0</v>
          </cell>
          <cell r="IB192">
            <v>0</v>
          </cell>
          <cell r="IC192">
            <v>0</v>
          </cell>
          <cell r="ID192">
            <v>0</v>
          </cell>
          <cell r="IE192">
            <v>-0.3</v>
          </cell>
          <cell r="IF192">
            <v>-0.3</v>
          </cell>
          <cell r="IG192">
            <v>0</v>
          </cell>
          <cell r="IH192">
            <v>0</v>
          </cell>
          <cell r="II192">
            <v>-0.3</v>
          </cell>
          <cell r="IJ192">
            <v>-0.3</v>
          </cell>
          <cell r="IK192">
            <v>-0.4</v>
          </cell>
          <cell r="IL192">
            <v>0.6</v>
          </cell>
          <cell r="IM192">
            <v>0</v>
          </cell>
          <cell r="IN192">
            <v>-0.3</v>
          </cell>
          <cell r="IO192">
            <v>0</v>
          </cell>
          <cell r="IP192">
            <v>-0.3</v>
          </cell>
          <cell r="IQ192">
            <v>-0.2</v>
          </cell>
          <cell r="IR192">
            <v>0</v>
          </cell>
          <cell r="IS192">
            <v>0</v>
          </cell>
          <cell r="IT192">
            <v>0</v>
          </cell>
          <cell r="IU192">
            <v>0</v>
          </cell>
        </row>
        <row r="193">
          <cell r="A193" t="str">
            <v>RDCK IN</v>
          </cell>
          <cell r="B193" t="str">
            <v>Radico Khaitan</v>
          </cell>
          <cell r="C193" t="str">
            <v>Alcoholic Beverages</v>
          </cell>
          <cell r="D193">
            <v>0</v>
          </cell>
          <cell r="E193">
            <v>0</v>
          </cell>
          <cell r="F193">
            <v>0</v>
          </cell>
          <cell r="G193">
            <v>0</v>
          </cell>
          <cell r="H193">
            <v>1608.68</v>
          </cell>
          <cell r="I193">
            <v>1286.0999999999999</v>
          </cell>
          <cell r="J193">
            <v>1534.95</v>
          </cell>
          <cell r="K193">
            <v>1278.57</v>
          </cell>
          <cell r="L193">
            <v>1604.54</v>
          </cell>
          <cell r="M193">
            <v>1796.09</v>
          </cell>
          <cell r="N193">
            <v>1902.51</v>
          </cell>
          <cell r="O193">
            <v>1790.96</v>
          </cell>
          <cell r="P193">
            <v>2223.16</v>
          </cell>
          <cell r="Q193">
            <v>1984.53</v>
          </cell>
          <cell r="R193">
            <v>2237.5700000000002</v>
          </cell>
          <cell r="S193">
            <v>1923.7</v>
          </cell>
          <cell r="T193">
            <v>2390.85</v>
          </cell>
          <cell r="U193">
            <v>2239.69</v>
          </cell>
          <cell r="V193">
            <v>2555.2600000000002</v>
          </cell>
          <cell r="W193">
            <v>2539.4</v>
          </cell>
          <cell r="X193">
            <v>2774.57</v>
          </cell>
          <cell r="Y193">
            <v>2540.4899999999998</v>
          </cell>
          <cell r="Z193">
            <v>2728.1099999999997</v>
          </cell>
          <cell r="AA193">
            <v>2528.9</v>
          </cell>
          <cell r="AB193">
            <v>2992.95</v>
          </cell>
          <cell r="AC193">
            <v>2835.78</v>
          </cell>
          <cell r="AD193">
            <v>3021.84</v>
          </cell>
          <cell r="AE193">
            <v>2896.7150000000001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-879.62</v>
          </cell>
          <cell r="AK193">
            <v>-537.27</v>
          </cell>
          <cell r="AL193">
            <v>-743.97</v>
          </cell>
          <cell r="AM193">
            <v>-498.14</v>
          </cell>
          <cell r="AN193">
            <v>-752.25</v>
          </cell>
          <cell r="AO193">
            <v>-794.38</v>
          </cell>
          <cell r="AP193">
            <v>-694.24</v>
          </cell>
          <cell r="AQ193">
            <v>-666.51</v>
          </cell>
          <cell r="AR193">
            <v>-961.48</v>
          </cell>
          <cell r="AS193">
            <v>-806.26</v>
          </cell>
          <cell r="AT193">
            <v>-843.53</v>
          </cell>
          <cell r="AU193">
            <v>-735.39</v>
          </cell>
          <cell r="AV193">
            <v>-985.33</v>
          </cell>
          <cell r="AW193">
            <v>-848.76</v>
          </cell>
          <cell r="AX193">
            <v>-1015.46</v>
          </cell>
          <cell r="AY193">
            <v>-1037.21</v>
          </cell>
          <cell r="AZ193">
            <v>-1213.3699999999999</v>
          </cell>
          <cell r="BA193">
            <v>-1003.31</v>
          </cell>
          <cell r="BB193">
            <v>-1128.19</v>
          </cell>
          <cell r="BC193">
            <v>-842.88</v>
          </cell>
          <cell r="BD193">
            <v>-1324.35</v>
          </cell>
          <cell r="BE193">
            <v>-1096.6099999999999</v>
          </cell>
          <cell r="BF193">
            <v>-1250.3399999999999</v>
          </cell>
          <cell r="BG193">
            <v>-1115.6759999999999</v>
          </cell>
          <cell r="BH193">
            <v>0</v>
          </cell>
          <cell r="BI193">
            <v>0</v>
          </cell>
          <cell r="BJ193">
            <v>0</v>
          </cell>
          <cell r="BK193">
            <v>0</v>
          </cell>
          <cell r="BL193">
            <v>-332.03</v>
          </cell>
          <cell r="BM193">
            <v>-267.64999999999998</v>
          </cell>
          <cell r="BN193">
            <v>-324.27</v>
          </cell>
          <cell r="BO193">
            <v>-295.64</v>
          </cell>
          <cell r="BP193">
            <v>-439.81</v>
          </cell>
          <cell r="BQ193">
            <v>-460.36</v>
          </cell>
          <cell r="BR193">
            <v>-554.35</v>
          </cell>
          <cell r="BS193">
            <v>-610.71</v>
          </cell>
          <cell r="BT193">
            <v>-700.8</v>
          </cell>
          <cell r="BU193">
            <v>-554.5</v>
          </cell>
          <cell r="BV193">
            <v>-585.02</v>
          </cell>
          <cell r="BW193">
            <v>-595.4</v>
          </cell>
          <cell r="BX193">
            <v>-625.76</v>
          </cell>
          <cell r="BY193">
            <v>-656.27</v>
          </cell>
          <cell r="BZ193">
            <v>-740.3</v>
          </cell>
          <cell r="CA193">
            <v>-762.07</v>
          </cell>
          <cell r="CB193">
            <v>-664.99</v>
          </cell>
          <cell r="CC193">
            <v>-644.63</v>
          </cell>
          <cell r="CD193">
            <v>-667.86</v>
          </cell>
          <cell r="CE193">
            <v>-712.51</v>
          </cell>
          <cell r="CF193">
            <v>-779.88</v>
          </cell>
          <cell r="CG193">
            <v>-866.03</v>
          </cell>
          <cell r="CH193">
            <v>-911.44</v>
          </cell>
          <cell r="CI193">
            <v>-869.21400000000006</v>
          </cell>
          <cell r="CJ193">
            <v>0</v>
          </cell>
          <cell r="CK193">
            <v>0</v>
          </cell>
          <cell r="CL193">
            <v>0</v>
          </cell>
          <cell r="CM193">
            <v>0</v>
          </cell>
          <cell r="CN193">
            <v>62.92</v>
          </cell>
          <cell r="CO193">
            <v>-50.26</v>
          </cell>
          <cell r="CP193">
            <v>30.88</v>
          </cell>
          <cell r="CQ193">
            <v>32.22</v>
          </cell>
          <cell r="CR193">
            <v>114.1</v>
          </cell>
          <cell r="CS193">
            <v>-30.29</v>
          </cell>
          <cell r="CT193">
            <v>-37.200000000000003</v>
          </cell>
          <cell r="CU193">
            <v>19.66</v>
          </cell>
          <cell r="CV193">
            <v>33.26</v>
          </cell>
          <cell r="CW193">
            <v>-46.68</v>
          </cell>
          <cell r="CX193">
            <v>-46.38</v>
          </cell>
          <cell r="CY193">
            <v>67.13</v>
          </cell>
          <cell r="CZ193">
            <v>1.93</v>
          </cell>
          <cell r="DA193">
            <v>-28.16</v>
          </cell>
          <cell r="DB193">
            <v>-10.47</v>
          </cell>
          <cell r="DC193">
            <v>87.45</v>
          </cell>
          <cell r="DD193">
            <v>-23.48</v>
          </cell>
          <cell r="DE193">
            <v>-0.06</v>
          </cell>
          <cell r="DF193">
            <v>32.93</v>
          </cell>
          <cell r="DG193">
            <v>37.11</v>
          </cell>
          <cell r="DH193">
            <v>28.36</v>
          </cell>
          <cell r="DI193">
            <v>39.020000000000003</v>
          </cell>
          <cell r="DJ193">
            <v>56.86</v>
          </cell>
          <cell r="DK193">
            <v>-17.905000000000001</v>
          </cell>
          <cell r="DL193">
            <v>0</v>
          </cell>
          <cell r="DM193">
            <v>0</v>
          </cell>
          <cell r="DN193">
            <v>0</v>
          </cell>
          <cell r="DO193">
            <v>0</v>
          </cell>
          <cell r="DP193">
            <v>0</v>
          </cell>
          <cell r="DQ193">
            <v>0</v>
          </cell>
          <cell r="DR193">
            <v>0</v>
          </cell>
          <cell r="DS193">
            <v>0</v>
          </cell>
          <cell r="DT193">
            <v>0</v>
          </cell>
          <cell r="DU193">
            <v>0</v>
          </cell>
          <cell r="DV193">
            <v>0</v>
          </cell>
          <cell r="DW193">
            <v>0</v>
          </cell>
          <cell r="DX193">
            <v>0</v>
          </cell>
          <cell r="DY193">
            <v>0</v>
          </cell>
          <cell r="DZ193">
            <v>0</v>
          </cell>
          <cell r="EA193">
            <v>0</v>
          </cell>
          <cell r="EB193">
            <v>0</v>
          </cell>
          <cell r="EC193">
            <v>0</v>
          </cell>
          <cell r="ED193">
            <v>0</v>
          </cell>
          <cell r="EE193">
            <v>0</v>
          </cell>
          <cell r="EF193">
            <v>0</v>
          </cell>
          <cell r="EG193">
            <v>0</v>
          </cell>
          <cell r="EH193">
            <v>0</v>
          </cell>
          <cell r="EI193">
            <v>0</v>
          </cell>
          <cell r="EJ193">
            <v>0</v>
          </cell>
          <cell r="EK193">
            <v>0</v>
          </cell>
          <cell r="EL193">
            <v>0</v>
          </cell>
          <cell r="EM193">
            <v>0</v>
          </cell>
          <cell r="EN193">
            <v>0</v>
          </cell>
          <cell r="EO193">
            <v>0</v>
          </cell>
          <cell r="EP193">
            <v>0</v>
          </cell>
          <cell r="EQ193">
            <v>0</v>
          </cell>
          <cell r="ER193">
            <v>-46.83</v>
          </cell>
          <cell r="ES193">
            <v>-46.16</v>
          </cell>
          <cell r="ET193">
            <v>-49.26</v>
          </cell>
          <cell r="EU193">
            <v>-53.77</v>
          </cell>
          <cell r="EV193">
            <v>-54.21</v>
          </cell>
          <cell r="EW193">
            <v>-53.89</v>
          </cell>
          <cell r="EX193">
            <v>-58.5</v>
          </cell>
          <cell r="EY193">
            <v>-64.150000000000006</v>
          </cell>
          <cell r="EZ193">
            <v>-64.650000000000006</v>
          </cell>
          <cell r="FA193">
            <v>-71.53</v>
          </cell>
          <cell r="FB193">
            <v>-68.52</v>
          </cell>
          <cell r="FC193">
            <v>-81.25</v>
          </cell>
          <cell r="FD193">
            <v>-89.16</v>
          </cell>
          <cell r="FE193">
            <v>-96.28</v>
          </cell>
          <cell r="FF193">
            <v>-105.17</v>
          </cell>
          <cell r="FG193">
            <v>-122.65</v>
          </cell>
          <cell r="FH193">
            <v>-113.34</v>
          </cell>
          <cell r="FI193">
            <v>-118.03</v>
          </cell>
          <cell r="FJ193">
            <v>-125.02</v>
          </cell>
          <cell r="FK193">
            <v>-140.05000000000001</v>
          </cell>
          <cell r="FL193">
            <v>-128.63</v>
          </cell>
          <cell r="FM193">
            <v>-133.85</v>
          </cell>
          <cell r="FN193">
            <v>-137.12</v>
          </cell>
          <cell r="FO193">
            <v>-152.88</v>
          </cell>
          <cell r="FP193">
            <v>0</v>
          </cell>
          <cell r="FQ193">
            <v>0</v>
          </cell>
          <cell r="FR193">
            <v>0</v>
          </cell>
          <cell r="FS193">
            <v>0</v>
          </cell>
          <cell r="FT193">
            <v>-305.84000000000003</v>
          </cell>
          <cell r="FU193">
            <v>-346.08000000000004</v>
          </cell>
          <cell r="FV193">
            <v>-323.52</v>
          </cell>
          <cell r="FW193">
            <v>-393.03999999999996</v>
          </cell>
          <cell r="FX193">
            <v>-329.15</v>
          </cell>
          <cell r="FY193">
            <v>-332.62</v>
          </cell>
          <cell r="FZ193">
            <v>-405.88</v>
          </cell>
          <cell r="GA193">
            <v>-293.07</v>
          </cell>
          <cell r="GB193">
            <v>-337.9</v>
          </cell>
          <cell r="GC193">
            <v>-328.84</v>
          </cell>
          <cell r="GD193">
            <v>-458.25</v>
          </cell>
          <cell r="GE193">
            <v>-361.12</v>
          </cell>
          <cell r="GF193">
            <v>-416.54</v>
          </cell>
          <cell r="GG193">
            <v>-414.83</v>
          </cell>
          <cell r="GH193">
            <v>-509.80999999999995</v>
          </cell>
          <cell r="GI193">
            <v>-603.85</v>
          </cell>
          <cell r="GJ193">
            <v>-475.40000000000003</v>
          </cell>
          <cell r="GK193">
            <v>-591.16999999999996</v>
          </cell>
          <cell r="GL193">
            <v>-612.37</v>
          </cell>
          <cell r="GM193">
            <v>-688.90000000000009</v>
          </cell>
          <cell r="GN193">
            <v>-560.43999999999994</v>
          </cell>
          <cell r="GO193">
            <v>-543.76</v>
          </cell>
          <cell r="GP193">
            <v>-535.91999999999996</v>
          </cell>
          <cell r="GQ193">
            <v>-687.14400000000001</v>
          </cell>
          <cell r="GR193">
            <v>0</v>
          </cell>
          <cell r="GS193">
            <v>0</v>
          </cell>
          <cell r="GT193">
            <v>0</v>
          </cell>
          <cell r="GU193">
            <v>0</v>
          </cell>
          <cell r="GV193">
            <v>-12.26</v>
          </cell>
          <cell r="GW193">
            <v>-12.16</v>
          </cell>
          <cell r="GX193">
            <v>-13.07</v>
          </cell>
          <cell r="GY193">
            <v>-13.43</v>
          </cell>
          <cell r="GZ193">
            <v>-14</v>
          </cell>
          <cell r="HA193">
            <v>-14.44</v>
          </cell>
          <cell r="HB193">
            <v>-15.56</v>
          </cell>
          <cell r="HC193">
            <v>-25.49</v>
          </cell>
          <cell r="HD193">
            <v>-21.25</v>
          </cell>
          <cell r="HE193">
            <v>-24.94</v>
          </cell>
          <cell r="HF193">
            <v>-27.65</v>
          </cell>
          <cell r="HG193">
            <v>-38.78</v>
          </cell>
          <cell r="HH193">
            <v>-35.08</v>
          </cell>
          <cell r="HI193">
            <v>-35.28</v>
          </cell>
          <cell r="HJ193">
            <v>-37.32</v>
          </cell>
          <cell r="HK193">
            <v>-47.38</v>
          </cell>
          <cell r="HL193">
            <v>-42.52</v>
          </cell>
          <cell r="HM193">
            <v>-44.27</v>
          </cell>
          <cell r="HN193">
            <v>-46.52</v>
          </cell>
          <cell r="HO193">
            <v>-56.54</v>
          </cell>
          <cell r="HP193">
            <v>-54.94</v>
          </cell>
          <cell r="HQ193">
            <v>-54.01</v>
          </cell>
          <cell r="HR193">
            <v>-56.05</v>
          </cell>
          <cell r="HS193">
            <v>-66.212999999999994</v>
          </cell>
          <cell r="HT193">
            <v>0</v>
          </cell>
          <cell r="HU193">
            <v>0</v>
          </cell>
          <cell r="HV193">
            <v>0</v>
          </cell>
          <cell r="HW193">
            <v>0</v>
          </cell>
          <cell r="HX193">
            <v>0</v>
          </cell>
          <cell r="HY193">
            <v>0</v>
          </cell>
          <cell r="HZ193">
            <v>0</v>
          </cell>
          <cell r="IA193">
            <v>0</v>
          </cell>
          <cell r="IB193">
            <v>0</v>
          </cell>
          <cell r="IC193">
            <v>0</v>
          </cell>
          <cell r="ID193">
            <v>0</v>
          </cell>
          <cell r="IE193">
            <v>0</v>
          </cell>
          <cell r="IF193">
            <v>0</v>
          </cell>
          <cell r="IG193">
            <v>0</v>
          </cell>
          <cell r="IH193">
            <v>0</v>
          </cell>
          <cell r="II193">
            <v>0</v>
          </cell>
          <cell r="IJ193">
            <v>0</v>
          </cell>
          <cell r="IK193">
            <v>0</v>
          </cell>
          <cell r="IL193">
            <v>0</v>
          </cell>
          <cell r="IM193">
            <v>0</v>
          </cell>
          <cell r="IN193">
            <v>0</v>
          </cell>
          <cell r="IO193">
            <v>0</v>
          </cell>
          <cell r="IP193">
            <v>0</v>
          </cell>
          <cell r="IQ193">
            <v>0</v>
          </cell>
          <cell r="IR193">
            <v>0</v>
          </cell>
          <cell r="IS193">
            <v>0</v>
          </cell>
          <cell r="IT193">
            <v>0</v>
          </cell>
          <cell r="IU193">
            <v>0</v>
          </cell>
        </row>
        <row r="194">
          <cell r="A194" t="str">
            <v>TT IN</v>
          </cell>
          <cell r="B194" t="str">
            <v>Tata Tea</v>
          </cell>
          <cell r="C194" t="str">
            <v>FMCG</v>
          </cell>
        </row>
        <row r="195">
          <cell r="A195" t="str">
            <v>Information Technology</v>
          </cell>
          <cell r="B195" t="str">
            <v>Information Technology</v>
          </cell>
        </row>
        <row r="196">
          <cell r="A196" t="str">
            <v>AZTEC IN</v>
          </cell>
          <cell r="B196" t="str">
            <v>Aztec Software &amp; Technology Services</v>
          </cell>
          <cell r="C196" t="str">
            <v>Information Technology</v>
          </cell>
          <cell r="D196">
            <v>112.273747</v>
          </cell>
          <cell r="E196">
            <v>132.475526</v>
          </cell>
          <cell r="F196">
            <v>116.2</v>
          </cell>
          <cell r="G196">
            <v>76.099999999999994</v>
          </cell>
          <cell r="H196">
            <v>84.8</v>
          </cell>
          <cell r="I196">
            <v>98.1</v>
          </cell>
          <cell r="J196">
            <v>104.19999999999999</v>
          </cell>
          <cell r="K196">
            <v>126.9</v>
          </cell>
          <cell r="L196">
            <v>161.30000000000001</v>
          </cell>
          <cell r="M196">
            <v>203.1</v>
          </cell>
          <cell r="N196">
            <v>255.9</v>
          </cell>
          <cell r="O196">
            <v>361.20000000000005</v>
          </cell>
          <cell r="P196">
            <v>422.8</v>
          </cell>
          <cell r="Q196">
            <v>480.1</v>
          </cell>
          <cell r="R196">
            <v>529.79999999999995</v>
          </cell>
          <cell r="S196">
            <v>549.6</v>
          </cell>
          <cell r="T196">
            <v>594.79999999999995</v>
          </cell>
          <cell r="U196">
            <v>679.2</v>
          </cell>
          <cell r="V196">
            <v>713.4</v>
          </cell>
          <cell r="W196">
            <v>622.5</v>
          </cell>
          <cell r="X196">
            <v>590.70000000000005</v>
          </cell>
          <cell r="Y196">
            <v>620.1</v>
          </cell>
          <cell r="Z196">
            <v>633.1</v>
          </cell>
          <cell r="AA196">
            <v>687.1</v>
          </cell>
          <cell r="AB196">
            <v>767.7</v>
          </cell>
          <cell r="AC196">
            <v>834.68216674354744</v>
          </cell>
          <cell r="AD196">
            <v>861.83520667861148</v>
          </cell>
          <cell r="AE196">
            <v>901.46544638060993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O196">
            <v>0</v>
          </cell>
          <cell r="AP196">
            <v>0</v>
          </cell>
          <cell r="AQ196">
            <v>0</v>
          </cell>
          <cell r="AR196">
            <v>0</v>
          </cell>
          <cell r="AS196">
            <v>0</v>
          </cell>
          <cell r="AT196">
            <v>0</v>
          </cell>
          <cell r="AU196">
            <v>0</v>
          </cell>
          <cell r="AV196">
            <v>0</v>
          </cell>
          <cell r="AW196">
            <v>0</v>
          </cell>
          <cell r="AX196">
            <v>0</v>
          </cell>
          <cell r="AY196">
            <v>0</v>
          </cell>
          <cell r="AZ196">
            <v>0</v>
          </cell>
          <cell r="BA196">
            <v>0</v>
          </cell>
          <cell r="BB196">
            <v>0</v>
          </cell>
          <cell r="BC196">
            <v>0</v>
          </cell>
          <cell r="BD196">
            <v>0</v>
          </cell>
          <cell r="BE196">
            <v>0</v>
          </cell>
          <cell r="BF196">
            <v>0</v>
          </cell>
          <cell r="BG196">
            <v>0</v>
          </cell>
          <cell r="BH196">
            <v>-69.919110000000003</v>
          </cell>
          <cell r="BI196">
            <v>-67.127143000000004</v>
          </cell>
          <cell r="BJ196">
            <v>-65</v>
          </cell>
          <cell r="BK196">
            <v>-50.8</v>
          </cell>
          <cell r="BL196">
            <v>-50.9</v>
          </cell>
          <cell r="BM196">
            <v>-57.8</v>
          </cell>
          <cell r="BN196">
            <v>-65.900000000000006</v>
          </cell>
          <cell r="BO196">
            <v>-77.8</v>
          </cell>
          <cell r="BP196">
            <v>-98.1</v>
          </cell>
          <cell r="BQ196">
            <v>-118.1</v>
          </cell>
          <cell r="BR196">
            <v>-151.19999999999999</v>
          </cell>
          <cell r="BS196">
            <v>-207</v>
          </cell>
          <cell r="BT196">
            <v>-246.2</v>
          </cell>
          <cell r="BU196">
            <v>-273.39999999999998</v>
          </cell>
          <cell r="BV196">
            <v>-300.8</v>
          </cell>
          <cell r="BW196">
            <v>-320.3</v>
          </cell>
          <cell r="BX196">
            <v>-375.2</v>
          </cell>
          <cell r="BY196">
            <v>-421.3</v>
          </cell>
          <cell r="BZ196">
            <v>-463.2</v>
          </cell>
          <cell r="CA196">
            <v>-423.3</v>
          </cell>
          <cell r="CB196">
            <v>-426.3</v>
          </cell>
          <cell r="CC196">
            <v>-434.5</v>
          </cell>
          <cell r="CD196">
            <v>-473.1</v>
          </cell>
          <cell r="CE196">
            <v>-477.4</v>
          </cell>
          <cell r="CF196">
            <v>-501.5</v>
          </cell>
          <cell r="CG196">
            <v>-556.82171262651741</v>
          </cell>
          <cell r="CH196">
            <v>-580.94938824325368</v>
          </cell>
          <cell r="CI196">
            <v>-599.02991979684009</v>
          </cell>
          <cell r="CJ196">
            <v>0</v>
          </cell>
          <cell r="CK196">
            <v>0</v>
          </cell>
          <cell r="CL196">
            <v>0</v>
          </cell>
          <cell r="CM196">
            <v>0</v>
          </cell>
          <cell r="CN196">
            <v>0</v>
          </cell>
          <cell r="CO196">
            <v>0</v>
          </cell>
          <cell r="CP196">
            <v>0</v>
          </cell>
          <cell r="CQ196">
            <v>0</v>
          </cell>
          <cell r="CR196">
            <v>0</v>
          </cell>
          <cell r="CS196">
            <v>0</v>
          </cell>
          <cell r="CT196">
            <v>0</v>
          </cell>
          <cell r="CU196">
            <v>0</v>
          </cell>
          <cell r="CV196">
            <v>0</v>
          </cell>
          <cell r="CW196">
            <v>0</v>
          </cell>
          <cell r="CX196">
            <v>0</v>
          </cell>
          <cell r="CY196">
            <v>0</v>
          </cell>
          <cell r="CZ196">
            <v>0</v>
          </cell>
          <cell r="DA196">
            <v>0</v>
          </cell>
          <cell r="DB196">
            <v>0</v>
          </cell>
          <cell r="DC196">
            <v>0</v>
          </cell>
          <cell r="DD196">
            <v>0</v>
          </cell>
          <cell r="DE196">
            <v>0</v>
          </cell>
          <cell r="DF196">
            <v>0</v>
          </cell>
          <cell r="DG196">
            <v>0</v>
          </cell>
          <cell r="DH196">
            <v>0</v>
          </cell>
          <cell r="DI196">
            <v>0</v>
          </cell>
          <cell r="DJ196">
            <v>0</v>
          </cell>
          <cell r="DK196">
            <v>0</v>
          </cell>
          <cell r="DL196">
            <v>0</v>
          </cell>
          <cell r="DM196">
            <v>0</v>
          </cell>
          <cell r="DN196">
            <v>0</v>
          </cell>
          <cell r="DO196">
            <v>0</v>
          </cell>
          <cell r="DP196">
            <v>0</v>
          </cell>
          <cell r="DQ196">
            <v>0</v>
          </cell>
          <cell r="DR196">
            <v>0</v>
          </cell>
          <cell r="DS196">
            <v>0</v>
          </cell>
          <cell r="DT196">
            <v>0</v>
          </cell>
          <cell r="DU196">
            <v>0</v>
          </cell>
          <cell r="DV196">
            <v>0</v>
          </cell>
          <cell r="DW196">
            <v>0</v>
          </cell>
          <cell r="DX196">
            <v>0</v>
          </cell>
          <cell r="DY196">
            <v>0</v>
          </cell>
          <cell r="DZ196">
            <v>0</v>
          </cell>
          <cell r="EA196">
            <v>0</v>
          </cell>
          <cell r="EB196">
            <v>0</v>
          </cell>
          <cell r="EC196">
            <v>0</v>
          </cell>
          <cell r="ED196">
            <v>0</v>
          </cell>
          <cell r="EE196">
            <v>0</v>
          </cell>
          <cell r="EF196">
            <v>0</v>
          </cell>
          <cell r="EG196">
            <v>0</v>
          </cell>
          <cell r="EH196">
            <v>0</v>
          </cell>
          <cell r="EI196">
            <v>0</v>
          </cell>
          <cell r="EJ196">
            <v>0</v>
          </cell>
          <cell r="EK196">
            <v>0</v>
          </cell>
          <cell r="EL196">
            <v>0</v>
          </cell>
          <cell r="EM196">
            <v>0</v>
          </cell>
          <cell r="EN196">
            <v>-70.848111299999999</v>
          </cell>
          <cell r="EO196">
            <v>-48.339689000000007</v>
          </cell>
          <cell r="EP196">
            <v>-59.2</v>
          </cell>
          <cell r="EQ196">
            <v>-53.7</v>
          </cell>
          <cell r="ER196">
            <v>-30</v>
          </cell>
          <cell r="ES196">
            <v>-38.700000000000003</v>
          </cell>
          <cell r="ET196">
            <v>-39.5</v>
          </cell>
          <cell r="EU196">
            <v>-44.8</v>
          </cell>
          <cell r="EV196">
            <v>-41.3</v>
          </cell>
          <cell r="EW196">
            <v>-41.2</v>
          </cell>
          <cell r="EX196">
            <v>-47.4</v>
          </cell>
          <cell r="EY196">
            <v>-72.7</v>
          </cell>
          <cell r="EZ196">
            <v>-81.800000000000011</v>
          </cell>
          <cell r="FA196">
            <v>-96</v>
          </cell>
          <cell r="FB196">
            <v>-95.4</v>
          </cell>
          <cell r="FC196">
            <v>-96.5</v>
          </cell>
          <cell r="FD196">
            <v>-95.7</v>
          </cell>
          <cell r="FE196">
            <v>-99.1</v>
          </cell>
          <cell r="FF196">
            <v>-105.4</v>
          </cell>
          <cell r="FG196">
            <v>-114.69999999999999</v>
          </cell>
          <cell r="FH196">
            <v>-93.9</v>
          </cell>
          <cell r="FI196">
            <v>-108.6</v>
          </cell>
          <cell r="FJ196">
            <v>-101.1</v>
          </cell>
          <cell r="FK196">
            <v>-114.1</v>
          </cell>
          <cell r="FL196">
            <v>-131.30000000000001</v>
          </cell>
          <cell r="FM196">
            <v>-144.40001484663372</v>
          </cell>
          <cell r="FN196">
            <v>-149.0974907553998</v>
          </cell>
          <cell r="FO196">
            <v>-155.95352222384554</v>
          </cell>
          <cell r="FP196">
            <v>0</v>
          </cell>
          <cell r="FQ196">
            <v>0</v>
          </cell>
          <cell r="FR196">
            <v>0</v>
          </cell>
          <cell r="FS196">
            <v>0</v>
          </cell>
          <cell r="FT196">
            <v>0</v>
          </cell>
          <cell r="FU196">
            <v>0</v>
          </cell>
          <cell r="FV196">
            <v>0</v>
          </cell>
          <cell r="FW196">
            <v>0</v>
          </cell>
          <cell r="FX196">
            <v>0</v>
          </cell>
          <cell r="FY196">
            <v>0</v>
          </cell>
          <cell r="FZ196">
            <v>0</v>
          </cell>
          <cell r="GA196">
            <v>0</v>
          </cell>
          <cell r="GB196">
            <v>0</v>
          </cell>
          <cell r="GC196">
            <v>0</v>
          </cell>
          <cell r="GD196">
            <v>0</v>
          </cell>
          <cell r="GE196">
            <v>0</v>
          </cell>
          <cell r="GF196">
            <v>0</v>
          </cell>
          <cell r="GG196">
            <v>0</v>
          </cell>
          <cell r="GH196">
            <v>0</v>
          </cell>
          <cell r="GI196">
            <v>0</v>
          </cell>
          <cell r="GJ196">
            <v>0</v>
          </cell>
          <cell r="GK196">
            <v>0</v>
          </cell>
          <cell r="GL196">
            <v>0</v>
          </cell>
          <cell r="GM196">
            <v>0</v>
          </cell>
          <cell r="GN196">
            <v>0</v>
          </cell>
          <cell r="GO196">
            <v>0</v>
          </cell>
          <cell r="GP196">
            <v>0</v>
          </cell>
          <cell r="GQ196">
            <v>0</v>
          </cell>
          <cell r="GR196">
            <v>-10.723492999999999</v>
          </cell>
          <cell r="GS196">
            <v>-13.874411</v>
          </cell>
          <cell r="GT196">
            <v>-10.4</v>
          </cell>
          <cell r="GU196">
            <v>9.3000000000000007</v>
          </cell>
          <cell r="GV196">
            <v>-8.5</v>
          </cell>
          <cell r="GW196">
            <v>-6.9</v>
          </cell>
          <cell r="GX196">
            <v>-6.8</v>
          </cell>
          <cell r="GY196">
            <v>-6.2</v>
          </cell>
          <cell r="GZ196">
            <v>-5.7</v>
          </cell>
          <cell r="HA196">
            <v>-11.3</v>
          </cell>
          <cell r="HB196">
            <v>-11.6</v>
          </cell>
          <cell r="HC196">
            <v>-20.399999999999999</v>
          </cell>
          <cell r="HD196">
            <v>-18.899999999999999</v>
          </cell>
          <cell r="HE196">
            <v>-24.1</v>
          </cell>
          <cell r="HF196">
            <v>-27</v>
          </cell>
          <cell r="HG196">
            <v>-28.4</v>
          </cell>
          <cell r="HH196">
            <v>-25.3</v>
          </cell>
          <cell r="HI196">
            <v>-29.9</v>
          </cell>
          <cell r="HJ196">
            <v>-28.3</v>
          </cell>
          <cell r="HK196">
            <v>-30.1</v>
          </cell>
          <cell r="HL196">
            <v>-31.4</v>
          </cell>
          <cell r="HM196">
            <v>-31</v>
          </cell>
          <cell r="HN196">
            <v>-33.5</v>
          </cell>
          <cell r="HO196">
            <v>-40.1</v>
          </cell>
          <cell r="HP196">
            <v>-36.799999999999997</v>
          </cell>
          <cell r="HQ196">
            <v>-43.403472670664463</v>
          </cell>
          <cell r="HR196">
            <v>-43.953595540609186</v>
          </cell>
          <cell r="HS196">
            <v>-45.073272319030501</v>
          </cell>
          <cell r="HT196">
            <v>0</v>
          </cell>
          <cell r="HU196">
            <v>0</v>
          </cell>
          <cell r="HV196">
            <v>0</v>
          </cell>
          <cell r="HW196">
            <v>0</v>
          </cell>
          <cell r="HX196">
            <v>0</v>
          </cell>
          <cell r="HY196">
            <v>0</v>
          </cell>
          <cell r="HZ196">
            <v>0</v>
          </cell>
          <cell r="IA196">
            <v>0</v>
          </cell>
          <cell r="IB196">
            <v>0</v>
          </cell>
          <cell r="IC196">
            <v>0</v>
          </cell>
          <cell r="ID196">
            <v>0</v>
          </cell>
          <cell r="IE196">
            <v>0</v>
          </cell>
          <cell r="IF196">
            <v>0</v>
          </cell>
          <cell r="IG196">
            <v>0</v>
          </cell>
          <cell r="IH196">
            <v>0</v>
          </cell>
          <cell r="II196">
            <v>0</v>
          </cell>
          <cell r="IJ196">
            <v>0</v>
          </cell>
          <cell r="IK196">
            <v>0</v>
          </cell>
          <cell r="IL196">
            <v>0</v>
          </cell>
          <cell r="IM196">
            <v>0</v>
          </cell>
          <cell r="IN196">
            <v>0</v>
          </cell>
          <cell r="IO196">
            <v>0</v>
          </cell>
          <cell r="IP196">
            <v>0</v>
          </cell>
          <cell r="IQ196">
            <v>0</v>
          </cell>
          <cell r="IR196">
            <v>0</v>
          </cell>
          <cell r="IS196">
            <v>0</v>
          </cell>
          <cell r="IT196">
            <v>0</v>
          </cell>
          <cell r="IU196">
            <v>0</v>
          </cell>
        </row>
        <row r="197">
          <cell r="A197" t="str">
            <v>GEO IN</v>
          </cell>
          <cell r="B197" t="str">
            <v>Geometric Ltd</v>
          </cell>
          <cell r="C197" t="str">
            <v>Information Technology</v>
          </cell>
          <cell r="D197">
            <v>0</v>
          </cell>
          <cell r="E197">
            <v>0</v>
          </cell>
          <cell r="F197">
            <v>0</v>
          </cell>
          <cell r="G197">
            <v>0</v>
          </cell>
          <cell r="H197">
            <v>227.38</v>
          </cell>
          <cell r="I197">
            <v>250.79</v>
          </cell>
          <cell r="J197">
            <v>272.94</v>
          </cell>
          <cell r="K197">
            <v>309.16000000000003</v>
          </cell>
          <cell r="L197">
            <v>349.28</v>
          </cell>
          <cell r="M197">
            <v>398.66</v>
          </cell>
          <cell r="N197">
            <v>434.92</v>
          </cell>
          <cell r="O197">
            <v>499.02</v>
          </cell>
          <cell r="P197">
            <v>485.92</v>
          </cell>
          <cell r="Q197">
            <v>510.27</v>
          </cell>
          <cell r="R197">
            <v>599.03</v>
          </cell>
          <cell r="S197">
            <v>639.08000000000004</v>
          </cell>
          <cell r="T197">
            <v>720.84</v>
          </cell>
          <cell r="U197">
            <v>799.67</v>
          </cell>
          <cell r="V197">
            <v>1067.46</v>
          </cell>
          <cell r="W197">
            <v>1242.76</v>
          </cell>
          <cell r="X197">
            <v>1129.06</v>
          </cell>
          <cell r="Y197">
            <v>1225.02</v>
          </cell>
          <cell r="Z197">
            <v>1239.57</v>
          </cell>
          <cell r="AA197">
            <v>1264.68</v>
          </cell>
          <cell r="AB197">
            <v>1404.41</v>
          </cell>
          <cell r="AC197">
            <v>1525.95</v>
          </cell>
          <cell r="AD197">
            <v>1630.78</v>
          </cell>
          <cell r="AE197">
            <v>1419.53</v>
          </cell>
          <cell r="AF197">
            <v>0</v>
          </cell>
          <cell r="AG197">
            <v>0</v>
          </cell>
          <cell r="AH197">
            <v>0</v>
          </cell>
          <cell r="AI197">
            <v>0</v>
          </cell>
          <cell r="AJ197">
            <v>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O197">
            <v>0</v>
          </cell>
          <cell r="AP197">
            <v>0</v>
          </cell>
          <cell r="AQ197">
            <v>0</v>
          </cell>
          <cell r="AR197">
            <v>0</v>
          </cell>
          <cell r="AS197">
            <v>0</v>
          </cell>
          <cell r="AT197">
            <v>0</v>
          </cell>
          <cell r="AU197">
            <v>0</v>
          </cell>
          <cell r="AV197">
            <v>0</v>
          </cell>
          <cell r="AW197">
            <v>0</v>
          </cell>
          <cell r="AX197">
            <v>0</v>
          </cell>
          <cell r="AY197">
            <v>0</v>
          </cell>
          <cell r="AZ197">
            <v>0</v>
          </cell>
          <cell r="BA197">
            <v>0</v>
          </cell>
          <cell r="BB197">
            <v>0</v>
          </cell>
          <cell r="BC197">
            <v>0</v>
          </cell>
          <cell r="BD197">
            <v>0</v>
          </cell>
          <cell r="BE197">
            <v>0</v>
          </cell>
          <cell r="BF197">
            <v>0</v>
          </cell>
          <cell r="BG197">
            <v>0</v>
          </cell>
          <cell r="BH197">
            <v>0</v>
          </cell>
          <cell r="BI197">
            <v>0</v>
          </cell>
          <cell r="BJ197">
            <v>0</v>
          </cell>
          <cell r="BK197">
            <v>0</v>
          </cell>
          <cell r="BL197">
            <v>0</v>
          </cell>
          <cell r="BM197">
            <v>0</v>
          </cell>
          <cell r="BN197">
            <v>0</v>
          </cell>
          <cell r="BO197">
            <v>0</v>
          </cell>
          <cell r="BP197">
            <v>0</v>
          </cell>
          <cell r="BQ197">
            <v>0</v>
          </cell>
          <cell r="BR197">
            <v>0</v>
          </cell>
          <cell r="BS197">
            <v>0</v>
          </cell>
          <cell r="BT197">
            <v>0</v>
          </cell>
          <cell r="BU197">
            <v>0</v>
          </cell>
          <cell r="BV197">
            <v>0</v>
          </cell>
          <cell r="BW197">
            <v>0</v>
          </cell>
          <cell r="BX197">
            <v>0</v>
          </cell>
          <cell r="BY197">
            <v>0</v>
          </cell>
          <cell r="BZ197">
            <v>0</v>
          </cell>
          <cell r="CA197">
            <v>0</v>
          </cell>
          <cell r="CB197">
            <v>0</v>
          </cell>
          <cell r="CC197">
            <v>0</v>
          </cell>
          <cell r="CD197">
            <v>0</v>
          </cell>
          <cell r="CE197">
            <v>0</v>
          </cell>
          <cell r="CF197">
            <v>0</v>
          </cell>
          <cell r="CG197">
            <v>0</v>
          </cell>
          <cell r="CH197">
            <v>0</v>
          </cell>
          <cell r="CI197">
            <v>0</v>
          </cell>
          <cell r="CJ197">
            <v>0</v>
          </cell>
          <cell r="CK197">
            <v>0</v>
          </cell>
          <cell r="CL197">
            <v>0</v>
          </cell>
          <cell r="CM197">
            <v>0</v>
          </cell>
          <cell r="CN197">
            <v>0</v>
          </cell>
          <cell r="CO197">
            <v>0</v>
          </cell>
          <cell r="CP197">
            <v>0</v>
          </cell>
          <cell r="CQ197">
            <v>0</v>
          </cell>
          <cell r="CR197">
            <v>0</v>
          </cell>
          <cell r="CS197">
            <v>0</v>
          </cell>
          <cell r="CT197">
            <v>0</v>
          </cell>
          <cell r="CU197">
            <v>0</v>
          </cell>
          <cell r="CV197">
            <v>0</v>
          </cell>
          <cell r="CW197">
            <v>0</v>
          </cell>
          <cell r="CX197">
            <v>0</v>
          </cell>
          <cell r="CY197">
            <v>0</v>
          </cell>
          <cell r="CZ197">
            <v>0</v>
          </cell>
          <cell r="DA197">
            <v>0</v>
          </cell>
          <cell r="DB197">
            <v>0</v>
          </cell>
          <cell r="DC197">
            <v>0</v>
          </cell>
          <cell r="DD197">
            <v>0</v>
          </cell>
          <cell r="DE197">
            <v>0</v>
          </cell>
          <cell r="DF197">
            <v>0</v>
          </cell>
          <cell r="DG197">
            <v>0</v>
          </cell>
          <cell r="DH197">
            <v>0</v>
          </cell>
          <cell r="DI197">
            <v>0</v>
          </cell>
          <cell r="DJ197">
            <v>0</v>
          </cell>
          <cell r="DK197">
            <v>0</v>
          </cell>
          <cell r="DL197">
            <v>0</v>
          </cell>
          <cell r="DM197">
            <v>0</v>
          </cell>
          <cell r="DN197">
            <v>0</v>
          </cell>
          <cell r="DO197">
            <v>0</v>
          </cell>
          <cell r="DP197">
            <v>0</v>
          </cell>
          <cell r="DQ197">
            <v>0</v>
          </cell>
          <cell r="DR197">
            <v>0</v>
          </cell>
          <cell r="DS197">
            <v>0</v>
          </cell>
          <cell r="DT197">
            <v>0</v>
          </cell>
          <cell r="DU197">
            <v>0</v>
          </cell>
          <cell r="DV197">
            <v>0</v>
          </cell>
          <cell r="DW197">
            <v>0</v>
          </cell>
          <cell r="DX197">
            <v>0</v>
          </cell>
          <cell r="DY197">
            <v>0</v>
          </cell>
          <cell r="DZ197">
            <v>0</v>
          </cell>
          <cell r="EA197">
            <v>0</v>
          </cell>
          <cell r="EB197">
            <v>0</v>
          </cell>
          <cell r="EC197">
            <v>0</v>
          </cell>
          <cell r="ED197">
            <v>0</v>
          </cell>
          <cell r="EE197">
            <v>0</v>
          </cell>
          <cell r="EF197">
            <v>0</v>
          </cell>
          <cell r="EG197">
            <v>0</v>
          </cell>
          <cell r="EH197">
            <v>0</v>
          </cell>
          <cell r="EI197">
            <v>0</v>
          </cell>
          <cell r="EJ197">
            <v>0</v>
          </cell>
          <cell r="EK197">
            <v>0</v>
          </cell>
          <cell r="EL197">
            <v>0</v>
          </cell>
          <cell r="EM197">
            <v>0</v>
          </cell>
          <cell r="EN197">
            <v>0</v>
          </cell>
          <cell r="EO197">
            <v>0</v>
          </cell>
          <cell r="EP197">
            <v>0</v>
          </cell>
          <cell r="EQ197">
            <v>0</v>
          </cell>
          <cell r="ER197">
            <v>-115.72000000000001</v>
          </cell>
          <cell r="ES197">
            <v>-120.49999999999999</v>
          </cell>
          <cell r="ET197">
            <v>-137.94000000000003</v>
          </cell>
          <cell r="EU197">
            <v>-158.28000000000003</v>
          </cell>
          <cell r="EV197">
            <v>-193.22</v>
          </cell>
          <cell r="EW197">
            <v>-211.20000000000002</v>
          </cell>
          <cell r="EX197">
            <v>-223.64000000000004</v>
          </cell>
          <cell r="EY197">
            <v>-262.67999999999995</v>
          </cell>
          <cell r="EZ197">
            <v>-290.60000000000002</v>
          </cell>
          <cell r="FA197">
            <v>-304.54000000000002</v>
          </cell>
          <cell r="FB197">
            <v>-330.89</v>
          </cell>
          <cell r="FC197">
            <v>-361.51</v>
          </cell>
          <cell r="FD197">
            <v>-415.53</v>
          </cell>
          <cell r="FE197">
            <v>-478.01000000000005</v>
          </cell>
          <cell r="FF197">
            <v>-657.34999999999991</v>
          </cell>
          <cell r="FG197">
            <v>-791.18</v>
          </cell>
          <cell r="FH197">
            <v>-776.09999999999991</v>
          </cell>
          <cell r="FI197">
            <v>-790.34</v>
          </cell>
          <cell r="FJ197">
            <v>-784.22</v>
          </cell>
          <cell r="FK197">
            <v>-798.98</v>
          </cell>
          <cell r="FL197">
            <v>-912.68</v>
          </cell>
          <cell r="FM197">
            <v>-972.94</v>
          </cell>
          <cell r="FN197">
            <v>-960.44</v>
          </cell>
          <cell r="FO197">
            <v>-827.13</v>
          </cell>
          <cell r="FP197">
            <v>0</v>
          </cell>
          <cell r="FQ197">
            <v>0</v>
          </cell>
          <cell r="FR197">
            <v>0</v>
          </cell>
          <cell r="FS197">
            <v>0</v>
          </cell>
          <cell r="FT197">
            <v>-43.86</v>
          </cell>
          <cell r="FU197">
            <v>-50.67</v>
          </cell>
          <cell r="FV197">
            <v>-49.64</v>
          </cell>
          <cell r="FW197">
            <v>-58.74</v>
          </cell>
          <cell r="FX197">
            <v>-75.63</v>
          </cell>
          <cell r="FY197">
            <v>-77.97</v>
          </cell>
          <cell r="FZ197">
            <v>-69.53</v>
          </cell>
          <cell r="GA197">
            <v>-107.86999999999999</v>
          </cell>
          <cell r="GB197">
            <v>-114.26000000000002</v>
          </cell>
          <cell r="GC197">
            <v>-110.8</v>
          </cell>
          <cell r="GD197">
            <v>-118.11</v>
          </cell>
          <cell r="GE197">
            <v>-115.60999999999999</v>
          </cell>
          <cell r="GF197">
            <v>-139.6</v>
          </cell>
          <cell r="GG197">
            <v>-166.64</v>
          </cell>
          <cell r="GH197">
            <v>-237.95</v>
          </cell>
          <cell r="GI197">
            <v>-293.88</v>
          </cell>
          <cell r="GJ197">
            <v>-274.38</v>
          </cell>
          <cell r="GK197">
            <v>-289.74</v>
          </cell>
          <cell r="GL197">
            <v>-293.89999999999998</v>
          </cell>
          <cell r="GM197">
            <v>-292.54000000000002</v>
          </cell>
          <cell r="GN197">
            <v>-347.03</v>
          </cell>
          <cell r="GO197">
            <v>-345.2</v>
          </cell>
          <cell r="GP197">
            <v>-346.7</v>
          </cell>
          <cell r="GQ197">
            <v>-441.01</v>
          </cell>
          <cell r="GR197">
            <v>0</v>
          </cell>
          <cell r="GS197">
            <v>0</v>
          </cell>
          <cell r="GT197">
            <v>0</v>
          </cell>
          <cell r="GU197">
            <v>0</v>
          </cell>
          <cell r="GV197">
            <v>-17</v>
          </cell>
          <cell r="GW197">
            <v>-18.149999999999999</v>
          </cell>
          <cell r="GX197">
            <v>-22</v>
          </cell>
          <cell r="GY197">
            <v>-23.93</v>
          </cell>
          <cell r="GZ197">
            <v>-26.08</v>
          </cell>
          <cell r="HA197">
            <v>-25.43</v>
          </cell>
          <cell r="HB197">
            <v>-27.64</v>
          </cell>
          <cell r="HC197">
            <v>-32.200000000000003</v>
          </cell>
          <cell r="HD197">
            <v>-30.65</v>
          </cell>
          <cell r="HE197">
            <v>-33.119999999999997</v>
          </cell>
          <cell r="HF197">
            <v>-39.479999999999997</v>
          </cell>
          <cell r="HG197">
            <v>-43.79</v>
          </cell>
          <cell r="HH197">
            <v>-46.6</v>
          </cell>
          <cell r="HI197">
            <v>-48.79</v>
          </cell>
          <cell r="HJ197">
            <v>-53.67</v>
          </cell>
          <cell r="HK197">
            <v>-58.97</v>
          </cell>
          <cell r="HL197">
            <v>-59.07</v>
          </cell>
          <cell r="HM197">
            <v>-65.22</v>
          </cell>
          <cell r="HN197">
            <v>-69.28</v>
          </cell>
          <cell r="HO197">
            <v>-67.58</v>
          </cell>
          <cell r="HP197">
            <v>-64.41</v>
          </cell>
          <cell r="HQ197">
            <v>-59.8</v>
          </cell>
          <cell r="HR197">
            <v>-70.150000000000006</v>
          </cell>
          <cell r="HS197">
            <v>-74.48</v>
          </cell>
          <cell r="HT197">
            <v>0</v>
          </cell>
          <cell r="HU197">
            <v>0</v>
          </cell>
          <cell r="HV197">
            <v>0</v>
          </cell>
          <cell r="HW197">
            <v>0</v>
          </cell>
          <cell r="HX197">
            <v>0</v>
          </cell>
          <cell r="HY197">
            <v>0</v>
          </cell>
          <cell r="HZ197">
            <v>0</v>
          </cell>
          <cell r="IA197">
            <v>0</v>
          </cell>
          <cell r="IB197">
            <v>0</v>
          </cell>
          <cell r="IC197">
            <v>0</v>
          </cell>
          <cell r="ID197">
            <v>0</v>
          </cell>
          <cell r="IE197">
            <v>0</v>
          </cell>
          <cell r="IF197">
            <v>0</v>
          </cell>
          <cell r="IG197">
            <v>0</v>
          </cell>
          <cell r="IH197">
            <v>0</v>
          </cell>
          <cell r="II197">
            <v>0</v>
          </cell>
          <cell r="IJ197">
            <v>0</v>
          </cell>
          <cell r="IK197">
            <v>0</v>
          </cell>
          <cell r="IL197">
            <v>0</v>
          </cell>
          <cell r="IM197">
            <v>0</v>
          </cell>
          <cell r="IN197">
            <v>0</v>
          </cell>
          <cell r="IO197">
            <v>0</v>
          </cell>
          <cell r="IP197">
            <v>0</v>
          </cell>
          <cell r="IQ197">
            <v>0</v>
          </cell>
          <cell r="IR197">
            <v>0</v>
          </cell>
          <cell r="IS197">
            <v>0</v>
          </cell>
          <cell r="IT197">
            <v>0</v>
          </cell>
          <cell r="IU197">
            <v>0</v>
          </cell>
        </row>
        <row r="198">
          <cell r="A198" t="str">
            <v>HCLI IN</v>
          </cell>
          <cell r="B198" t="str">
            <v>HCL-Infosystems</v>
          </cell>
          <cell r="C198" t="str">
            <v>Information Technology</v>
          </cell>
          <cell r="D198">
            <v>0</v>
          </cell>
          <cell r="E198">
            <v>0</v>
          </cell>
          <cell r="F198">
            <v>0</v>
          </cell>
          <cell r="G198">
            <v>0</v>
          </cell>
          <cell r="H198">
            <v>9051.9</v>
          </cell>
          <cell r="I198">
            <v>8561.2000000000007</v>
          </cell>
          <cell r="J198">
            <v>10429.200000000001</v>
          </cell>
          <cell r="K198">
            <v>11924.7</v>
          </cell>
          <cell r="L198">
            <v>13211.7</v>
          </cell>
          <cell r="M198">
            <v>15795</v>
          </cell>
          <cell r="N198">
            <v>19948.2</v>
          </cell>
          <cell r="O198">
            <v>20118.2</v>
          </cell>
          <cell r="P198">
            <v>21974.7</v>
          </cell>
          <cell r="Q198">
            <v>22853.200000000001</v>
          </cell>
          <cell r="R198">
            <v>28071</v>
          </cell>
          <cell r="S198">
            <v>32128.5</v>
          </cell>
          <cell r="T198">
            <v>31496.9</v>
          </cell>
          <cell r="U198">
            <v>28239.599999999999</v>
          </cell>
          <cell r="V198">
            <v>29689</v>
          </cell>
          <cell r="W198">
            <v>29542.5</v>
          </cell>
          <cell r="X198">
            <v>31083.1</v>
          </cell>
          <cell r="Y198">
            <v>31304.3</v>
          </cell>
          <cell r="Z198">
            <v>33066</v>
          </cell>
          <cell r="AA198">
            <v>30175</v>
          </cell>
          <cell r="AB198">
            <v>31555</v>
          </cell>
          <cell r="AC198">
            <v>31258</v>
          </cell>
          <cell r="AD198">
            <v>31400.6</v>
          </cell>
          <cell r="AE198">
            <v>30237.5</v>
          </cell>
          <cell r="AF198">
            <v>0</v>
          </cell>
          <cell r="AG198">
            <v>0</v>
          </cell>
          <cell r="AH198">
            <v>0</v>
          </cell>
          <cell r="AI198">
            <v>0</v>
          </cell>
          <cell r="AJ198">
            <v>-225.8</v>
          </cell>
          <cell r="AK198">
            <v>-271.2</v>
          </cell>
          <cell r="AL198">
            <v>-293</v>
          </cell>
          <cell r="AM198">
            <v>-234.1</v>
          </cell>
          <cell r="AN198">
            <v>-255.2</v>
          </cell>
          <cell r="AO198">
            <v>-141.69999999999999</v>
          </cell>
          <cell r="AP198">
            <v>-89.6</v>
          </cell>
          <cell r="AQ198">
            <v>-104.8</v>
          </cell>
          <cell r="AR198">
            <v>-56.7</v>
          </cell>
          <cell r="AS198">
            <v>-64.3</v>
          </cell>
          <cell r="AT198">
            <v>-63.8</v>
          </cell>
          <cell r="AU198">
            <v>-222.6</v>
          </cell>
          <cell r="AV198">
            <v>-515.9</v>
          </cell>
          <cell r="AW198">
            <v>-392.9</v>
          </cell>
          <cell r="AX198">
            <v>-431.9</v>
          </cell>
          <cell r="AY198">
            <v>-438.1</v>
          </cell>
          <cell r="AZ198">
            <v>-438.4</v>
          </cell>
          <cell r="BA198">
            <v>-386.7</v>
          </cell>
          <cell r="BB198">
            <v>-366</v>
          </cell>
          <cell r="BC198">
            <v>-333</v>
          </cell>
          <cell r="BD198">
            <v>-407</v>
          </cell>
          <cell r="BE198">
            <v>-397</v>
          </cell>
          <cell r="BF198">
            <v>-322.3</v>
          </cell>
          <cell r="BG198">
            <v>-275.8</v>
          </cell>
          <cell r="BH198">
            <v>0</v>
          </cell>
          <cell r="BI198">
            <v>0</v>
          </cell>
          <cell r="BJ198">
            <v>0</v>
          </cell>
          <cell r="BK198">
            <v>0</v>
          </cell>
          <cell r="BL198">
            <v>-9072.2999999999993</v>
          </cell>
          <cell r="BM198">
            <v>-6665.8</v>
          </cell>
          <cell r="BN198">
            <v>-8924.4</v>
          </cell>
          <cell r="BO198">
            <v>-11072.9</v>
          </cell>
          <cell r="BP198">
            <v>-11969.7</v>
          </cell>
          <cell r="BQ198">
            <v>-14781.7</v>
          </cell>
          <cell r="BR198">
            <v>-19028.400000000001</v>
          </cell>
          <cell r="BS198">
            <v>-18513.5</v>
          </cell>
          <cell r="BT198">
            <v>-19559.099999999999</v>
          </cell>
          <cell r="BU198">
            <v>-22772.5</v>
          </cell>
          <cell r="BV198">
            <v>-25362.1</v>
          </cell>
          <cell r="BW198">
            <v>-30750.7</v>
          </cell>
          <cell r="BX198">
            <v>-28262</v>
          </cell>
          <cell r="BY198">
            <v>-27476.1</v>
          </cell>
          <cell r="BZ198">
            <v>-27904.3</v>
          </cell>
          <cell r="CA198">
            <v>-26819.5</v>
          </cell>
          <cell r="CB198">
            <v>-28523.599999999999</v>
          </cell>
          <cell r="CC198">
            <v>-29398.100000000002</v>
          </cell>
          <cell r="CD198">
            <v>-29772</v>
          </cell>
          <cell r="CE198">
            <v>-27504</v>
          </cell>
          <cell r="CF198">
            <v>-28135</v>
          </cell>
          <cell r="CG198">
            <v>-29026</v>
          </cell>
          <cell r="CH198">
            <v>-28047.999999999996</v>
          </cell>
          <cell r="CI198">
            <v>-28482.1</v>
          </cell>
          <cell r="CJ198">
            <v>0</v>
          </cell>
          <cell r="CK198">
            <v>0</v>
          </cell>
          <cell r="CL198">
            <v>0</v>
          </cell>
          <cell r="CM198">
            <v>0</v>
          </cell>
          <cell r="CN198">
            <v>1102.0999999999999</v>
          </cell>
          <cell r="CO198">
            <v>-745.9</v>
          </cell>
          <cell r="CP198">
            <v>-138.4</v>
          </cell>
          <cell r="CQ198">
            <v>629.4</v>
          </cell>
          <cell r="CR198">
            <v>266.2</v>
          </cell>
          <cell r="CS198">
            <v>340.8</v>
          </cell>
          <cell r="CT198">
            <v>668.2</v>
          </cell>
          <cell r="CU198">
            <v>134.1</v>
          </cell>
          <cell r="CV198">
            <v>-669.7</v>
          </cell>
          <cell r="CW198">
            <v>1628.1</v>
          </cell>
          <cell r="CX198">
            <v>-800</v>
          </cell>
          <cell r="CY198">
            <v>1036.8</v>
          </cell>
          <cell r="CZ198">
            <v>-612.1</v>
          </cell>
          <cell r="DA198">
            <v>1518.7</v>
          </cell>
          <cell r="DB198">
            <v>735.9</v>
          </cell>
          <cell r="DC198">
            <v>14.1</v>
          </cell>
          <cell r="DD198">
            <v>443.7</v>
          </cell>
          <cell r="DE198">
            <v>954.6</v>
          </cell>
          <cell r="DF198">
            <v>-183</v>
          </cell>
          <cell r="DG198">
            <v>523</v>
          </cell>
          <cell r="DH198">
            <v>-396</v>
          </cell>
          <cell r="DI198">
            <v>932</v>
          </cell>
          <cell r="DJ198">
            <v>-327.5</v>
          </cell>
          <cell r="DK198">
            <v>1279.0999999999999</v>
          </cell>
          <cell r="DL198">
            <v>0</v>
          </cell>
          <cell r="DM198">
            <v>0</v>
          </cell>
          <cell r="DN198">
            <v>0</v>
          </cell>
          <cell r="DO198">
            <v>0</v>
          </cell>
          <cell r="DP198">
            <v>0</v>
          </cell>
          <cell r="DQ198">
            <v>0</v>
          </cell>
          <cell r="DR198">
            <v>0</v>
          </cell>
          <cell r="DS198">
            <v>0</v>
          </cell>
          <cell r="DT198">
            <v>0</v>
          </cell>
          <cell r="DU198">
            <v>0</v>
          </cell>
          <cell r="DV198">
            <v>0</v>
          </cell>
          <cell r="DW198">
            <v>0</v>
          </cell>
          <cell r="DX198">
            <v>0</v>
          </cell>
          <cell r="DY198">
            <v>0</v>
          </cell>
          <cell r="DZ198">
            <v>0</v>
          </cell>
          <cell r="EA198">
            <v>0</v>
          </cell>
          <cell r="EB198">
            <v>0</v>
          </cell>
          <cell r="EC198">
            <v>0</v>
          </cell>
          <cell r="ED198">
            <v>0</v>
          </cell>
          <cell r="EE198">
            <v>0</v>
          </cell>
          <cell r="EF198">
            <v>0</v>
          </cell>
          <cell r="EG198">
            <v>0</v>
          </cell>
          <cell r="EH198">
            <v>0</v>
          </cell>
          <cell r="EI198">
            <v>0</v>
          </cell>
          <cell r="EJ198">
            <v>0</v>
          </cell>
          <cell r="EK198">
            <v>0</v>
          </cell>
          <cell r="EL198">
            <v>0</v>
          </cell>
          <cell r="EM198">
            <v>0</v>
          </cell>
          <cell r="EN198">
            <v>0</v>
          </cell>
          <cell r="EO198">
            <v>0</v>
          </cell>
          <cell r="EP198">
            <v>0</v>
          </cell>
          <cell r="EQ198">
            <v>0</v>
          </cell>
          <cell r="ER198">
            <v>-244.7</v>
          </cell>
          <cell r="ES198">
            <v>-232.2</v>
          </cell>
          <cell r="ET198">
            <v>-264.2</v>
          </cell>
          <cell r="EU198">
            <v>-287.8</v>
          </cell>
          <cell r="EV198">
            <v>-302</v>
          </cell>
          <cell r="EW198">
            <v>-322.5</v>
          </cell>
          <cell r="EX198">
            <v>-341.4</v>
          </cell>
          <cell r="EY198">
            <v>-360.4</v>
          </cell>
          <cell r="EZ198">
            <v>-428</v>
          </cell>
          <cell r="FA198">
            <v>-411.2</v>
          </cell>
          <cell r="FB198">
            <v>-428.7</v>
          </cell>
          <cell r="FC198">
            <v>-473.4</v>
          </cell>
          <cell r="FD198">
            <v>-495.7</v>
          </cell>
          <cell r="FE198">
            <v>-493.5</v>
          </cell>
          <cell r="FF198">
            <v>-559.9</v>
          </cell>
          <cell r="FG198">
            <v>-593.79999999999995</v>
          </cell>
          <cell r="FH198">
            <v>-624.5</v>
          </cell>
          <cell r="FI198">
            <v>-697.8</v>
          </cell>
          <cell r="FJ198">
            <v>-754</v>
          </cell>
          <cell r="FK198">
            <v>-781</v>
          </cell>
          <cell r="FL198">
            <v>-779</v>
          </cell>
          <cell r="FM198">
            <v>-810</v>
          </cell>
          <cell r="FN198">
            <v>-864.7</v>
          </cell>
          <cell r="FO198">
            <v>-882.1</v>
          </cell>
          <cell r="FP198">
            <v>0</v>
          </cell>
          <cell r="FQ198">
            <v>0</v>
          </cell>
          <cell r="FR198">
            <v>0</v>
          </cell>
          <cell r="FS198">
            <v>0</v>
          </cell>
          <cell r="FT198">
            <v>-227.5</v>
          </cell>
          <cell r="FU198">
            <v>-277.89999999999998</v>
          </cell>
          <cell r="FV198">
            <v>-296.2</v>
          </cell>
          <cell r="FW198">
            <v>-355.8</v>
          </cell>
          <cell r="FX198">
            <v>-341.6</v>
          </cell>
          <cell r="FY198">
            <v>-384.1</v>
          </cell>
          <cell r="FZ198">
            <v>-457.9</v>
          </cell>
          <cell r="GA198">
            <v>-469.2</v>
          </cell>
          <cell r="GB198">
            <v>-586.4</v>
          </cell>
          <cell r="GC198">
            <v>-479.5</v>
          </cell>
          <cell r="GD198">
            <v>-494.8</v>
          </cell>
          <cell r="GE198">
            <v>-648.29999999999995</v>
          </cell>
          <cell r="GF198">
            <v>-582.9</v>
          </cell>
          <cell r="GG198">
            <v>-536.5</v>
          </cell>
          <cell r="GH198">
            <v>-584.1</v>
          </cell>
          <cell r="GI198">
            <v>-630</v>
          </cell>
          <cell r="GJ198">
            <v>-784.3</v>
          </cell>
          <cell r="GK198">
            <v>-778.8</v>
          </cell>
          <cell r="GL198">
            <v>-870</v>
          </cell>
          <cell r="GM198">
            <v>-849</v>
          </cell>
          <cell r="GN198">
            <v>-774</v>
          </cell>
          <cell r="GO198">
            <v>-781</v>
          </cell>
          <cell r="GP198">
            <v>-850.9</v>
          </cell>
          <cell r="GQ198">
            <v>-833.2</v>
          </cell>
          <cell r="GR198">
            <v>0</v>
          </cell>
          <cell r="GS198">
            <v>0</v>
          </cell>
          <cell r="GT198">
            <v>0</v>
          </cell>
          <cell r="GU198">
            <v>0</v>
          </cell>
          <cell r="GV198">
            <v>-43.2</v>
          </cell>
          <cell r="GW198">
            <v>-40.4</v>
          </cell>
          <cell r="GX198">
            <v>-44.2</v>
          </cell>
          <cell r="GY198">
            <v>-43.4</v>
          </cell>
          <cell r="GZ198">
            <v>-52.1</v>
          </cell>
          <cell r="HA198">
            <v>-35.1</v>
          </cell>
          <cell r="HB198">
            <v>-36.299999999999997</v>
          </cell>
          <cell r="HC198">
            <v>-38.200000000000003</v>
          </cell>
          <cell r="HD198">
            <v>-42.8</v>
          </cell>
          <cell r="HE198">
            <v>-39.9</v>
          </cell>
          <cell r="HF198">
            <v>-30.9</v>
          </cell>
          <cell r="HG198">
            <v>-22.2</v>
          </cell>
          <cell r="HH198">
            <v>-31.3</v>
          </cell>
          <cell r="HI198">
            <v>-38.700000000000003</v>
          </cell>
          <cell r="HJ198">
            <v>-31.2</v>
          </cell>
          <cell r="HK198">
            <v>-36.6</v>
          </cell>
          <cell r="HL198">
            <v>-41.5</v>
          </cell>
          <cell r="HM198">
            <v>-43.3</v>
          </cell>
          <cell r="HN198">
            <v>-44</v>
          </cell>
          <cell r="HO198">
            <v>-50</v>
          </cell>
          <cell r="HP198">
            <v>-49</v>
          </cell>
          <cell r="HQ198">
            <v>-47</v>
          </cell>
          <cell r="HR198">
            <v>-50.6</v>
          </cell>
          <cell r="HS198">
            <v>-55.9</v>
          </cell>
          <cell r="HT198">
            <v>0</v>
          </cell>
          <cell r="HU198">
            <v>0</v>
          </cell>
          <cell r="HV198">
            <v>0</v>
          </cell>
          <cell r="HW198">
            <v>0</v>
          </cell>
          <cell r="HX198">
            <v>0</v>
          </cell>
          <cell r="HY198">
            <v>0</v>
          </cell>
          <cell r="HZ198">
            <v>0</v>
          </cell>
          <cell r="IA198">
            <v>0</v>
          </cell>
          <cell r="IB198">
            <v>0</v>
          </cell>
          <cell r="IC198">
            <v>0</v>
          </cell>
          <cell r="ID198">
            <v>0</v>
          </cell>
          <cell r="IE198">
            <v>0</v>
          </cell>
          <cell r="IF198">
            <v>0</v>
          </cell>
          <cell r="IG198">
            <v>0</v>
          </cell>
          <cell r="IH198">
            <v>0</v>
          </cell>
          <cell r="II198">
            <v>0</v>
          </cell>
          <cell r="IJ198">
            <v>0</v>
          </cell>
          <cell r="IK198">
            <v>0</v>
          </cell>
          <cell r="IL198">
            <v>0</v>
          </cell>
          <cell r="IM198">
            <v>0</v>
          </cell>
          <cell r="IN198">
            <v>0</v>
          </cell>
          <cell r="IO198">
            <v>0</v>
          </cell>
          <cell r="IP198">
            <v>0</v>
          </cell>
          <cell r="IQ198">
            <v>0</v>
          </cell>
          <cell r="IR198">
            <v>0</v>
          </cell>
          <cell r="IS198">
            <v>0</v>
          </cell>
          <cell r="IT198">
            <v>0</v>
          </cell>
          <cell r="IU198">
            <v>0</v>
          </cell>
        </row>
        <row r="199">
          <cell r="A199" t="str">
            <v>HCLT IN</v>
          </cell>
          <cell r="B199" t="str">
            <v>HCL Technologies</v>
          </cell>
          <cell r="C199" t="str">
            <v>Information Technology</v>
          </cell>
          <cell r="D199">
            <v>4156.8999999999996</v>
          </cell>
          <cell r="E199">
            <v>4424.3900700000004</v>
          </cell>
          <cell r="F199">
            <v>4679.2934239999995</v>
          </cell>
          <cell r="G199">
            <v>4658.1210499999997</v>
          </cell>
          <cell r="H199">
            <v>4709.7830000000004</v>
          </cell>
          <cell r="I199">
            <v>5607.8368499999997</v>
          </cell>
          <cell r="J199">
            <v>6223.2173600000015</v>
          </cell>
          <cell r="K199">
            <v>6472.4007822500007</v>
          </cell>
          <cell r="L199">
            <v>7386</v>
          </cell>
          <cell r="M199">
            <v>7357.9711353999955</v>
          </cell>
          <cell r="N199">
            <v>8013.828864600001</v>
          </cell>
          <cell r="O199">
            <v>8582.2000000000007</v>
          </cell>
          <cell r="P199">
            <v>9275.7000000000007</v>
          </cell>
          <cell r="Q199">
            <v>9707</v>
          </cell>
          <cell r="R199">
            <v>10542</v>
          </cell>
          <cell r="S199">
            <v>11220</v>
          </cell>
          <cell r="T199">
            <v>12538</v>
          </cell>
          <cell r="U199">
            <v>13794</v>
          </cell>
          <cell r="V199">
            <v>14651</v>
          </cell>
          <cell r="W199">
            <v>15771</v>
          </cell>
          <cell r="X199">
            <v>16120</v>
          </cell>
          <cell r="Y199">
            <v>17092</v>
          </cell>
          <cell r="Z199">
            <v>18166</v>
          </cell>
          <cell r="AA199">
            <v>19152</v>
          </cell>
          <cell r="AB199">
            <v>21689</v>
          </cell>
          <cell r="AC199">
            <v>23693</v>
          </cell>
          <cell r="AD199">
            <v>24691</v>
          </cell>
          <cell r="AE199">
            <v>28615</v>
          </cell>
          <cell r="AF199">
            <v>0</v>
          </cell>
          <cell r="AG199">
            <v>6.4348449565782451E-2</v>
          </cell>
          <cell r="AH199">
            <v>5.7613218989979176E-2</v>
          </cell>
          <cell r="AI199">
            <v>-4.5246946668073829E-3</v>
          </cell>
          <cell r="AJ199">
            <v>1.1090727236468201E-2</v>
          </cell>
          <cell r="AK199">
            <v>0.19067839218919413</v>
          </cell>
          <cell r="AL199">
            <v>0.10973580838037433</v>
          </cell>
          <cell r="AM199">
            <v>4.0040931858115192E-2</v>
          </cell>
          <cell r="AN199">
            <v>0.14115306645649417</v>
          </cell>
          <cell r="AO199">
            <v>-3.7948638776068577E-3</v>
          </cell>
          <cell r="AP199">
            <v>8.9135675736019548E-2</v>
          </cell>
          <cell r="AQ199">
            <v>7.0923792484601345E-2</v>
          </cell>
          <cell r="AR199">
            <v>8.0806786138752251E-2</v>
          </cell>
          <cell r="AS199">
            <v>4.6497838438069206E-2</v>
          </cell>
          <cell r="AT199">
            <v>8.6020397651179525E-2</v>
          </cell>
          <cell r="AU199">
            <v>6.4314171883893101E-2</v>
          </cell>
          <cell r="AV199">
            <v>0.11746880570409979</v>
          </cell>
          <cell r="AW199">
            <v>0.10017546658159193</v>
          </cell>
          <cell r="AX199">
            <v>6.2128461649992861E-2</v>
          </cell>
          <cell r="AY199">
            <v>7.644529383659826E-2</v>
          </cell>
          <cell r="AZ199">
            <v>2.2129224526028723E-2</v>
          </cell>
          <cell r="BA199">
            <v>6.0297766749379589E-2</v>
          </cell>
          <cell r="BB199">
            <v>6.283641469693424E-2</v>
          </cell>
          <cell r="BC199">
            <v>5.4277221182428725E-2</v>
          </cell>
          <cell r="BD199">
            <v>0.13246658312447779</v>
          </cell>
          <cell r="BE199">
            <v>9.2397067637973063E-2</v>
          </cell>
          <cell r="BF199">
            <v>4.2122145781454456E-2</v>
          </cell>
          <cell r="BG199">
            <v>0.15892430440241379</v>
          </cell>
          <cell r="BH199">
            <v>0</v>
          </cell>
          <cell r="BI199">
            <v>0</v>
          </cell>
          <cell r="BJ199">
            <v>0</v>
          </cell>
          <cell r="BK199">
            <v>0</v>
          </cell>
          <cell r="BL199">
            <v>0</v>
          </cell>
          <cell r="BM199">
            <v>0</v>
          </cell>
          <cell r="BN199">
            <v>0</v>
          </cell>
          <cell r="BO199">
            <v>0</v>
          </cell>
          <cell r="BP199">
            <v>0</v>
          </cell>
          <cell r="BQ199">
            <v>0</v>
          </cell>
          <cell r="BR199">
            <v>0</v>
          </cell>
          <cell r="BS199">
            <v>0</v>
          </cell>
          <cell r="BT199">
            <v>0</v>
          </cell>
          <cell r="BU199">
            <v>0</v>
          </cell>
          <cell r="BV199">
            <v>0</v>
          </cell>
          <cell r="BW199">
            <v>0</v>
          </cell>
          <cell r="BX199">
            <v>0</v>
          </cell>
          <cell r="BY199">
            <v>0</v>
          </cell>
          <cell r="BZ199">
            <v>0</v>
          </cell>
          <cell r="CA199">
            <v>0</v>
          </cell>
          <cell r="CB199">
            <v>0</v>
          </cell>
          <cell r="CC199">
            <v>0</v>
          </cell>
          <cell r="CD199">
            <v>0</v>
          </cell>
          <cell r="CE199">
            <v>0</v>
          </cell>
          <cell r="CF199">
            <v>0</v>
          </cell>
          <cell r="CG199">
            <v>0</v>
          </cell>
          <cell r="CH199">
            <v>0</v>
          </cell>
          <cell r="CI199">
            <v>0</v>
          </cell>
          <cell r="CJ199">
            <v>0</v>
          </cell>
          <cell r="CK199">
            <v>0</v>
          </cell>
          <cell r="CL199">
            <v>0</v>
          </cell>
          <cell r="CM199">
            <v>0</v>
          </cell>
          <cell r="CN199">
            <v>0</v>
          </cell>
          <cell r="CO199">
            <v>0</v>
          </cell>
          <cell r="CP199">
            <v>0</v>
          </cell>
          <cell r="CQ199">
            <v>0</v>
          </cell>
          <cell r="CR199">
            <v>0</v>
          </cell>
          <cell r="CS199">
            <v>0</v>
          </cell>
          <cell r="CT199">
            <v>0</v>
          </cell>
          <cell r="CU199">
            <v>0</v>
          </cell>
          <cell r="CV199">
            <v>0</v>
          </cell>
          <cell r="CW199">
            <v>0</v>
          </cell>
          <cell r="CX199">
            <v>0</v>
          </cell>
          <cell r="CY199">
            <v>0</v>
          </cell>
          <cell r="CZ199">
            <v>0</v>
          </cell>
          <cell r="DA199">
            <v>0</v>
          </cell>
          <cell r="DB199">
            <v>0</v>
          </cell>
          <cell r="DC199">
            <v>0</v>
          </cell>
          <cell r="DD199">
            <v>0</v>
          </cell>
          <cell r="DE199">
            <v>0</v>
          </cell>
          <cell r="DF199">
            <v>0</v>
          </cell>
          <cell r="DG199">
            <v>0</v>
          </cell>
          <cell r="DH199">
            <v>0</v>
          </cell>
          <cell r="DI199">
            <v>0</v>
          </cell>
          <cell r="DJ199">
            <v>0</v>
          </cell>
          <cell r="DK199">
            <v>0</v>
          </cell>
          <cell r="DL199">
            <v>0</v>
          </cell>
          <cell r="DM199">
            <v>0</v>
          </cell>
          <cell r="DN199">
            <v>0</v>
          </cell>
          <cell r="DO199">
            <v>0</v>
          </cell>
          <cell r="DP199">
            <v>0</v>
          </cell>
          <cell r="DQ199">
            <v>0</v>
          </cell>
          <cell r="DR199">
            <v>0</v>
          </cell>
          <cell r="DS199">
            <v>0</v>
          </cell>
          <cell r="DT199">
            <v>0</v>
          </cell>
          <cell r="DU199">
            <v>0</v>
          </cell>
          <cell r="DV199">
            <v>0</v>
          </cell>
          <cell r="DW199">
            <v>0</v>
          </cell>
          <cell r="DX199">
            <v>0</v>
          </cell>
          <cell r="DY199">
            <v>0</v>
          </cell>
          <cell r="DZ199">
            <v>0</v>
          </cell>
          <cell r="EA199">
            <v>0</v>
          </cell>
          <cell r="EB199">
            <v>0</v>
          </cell>
          <cell r="EC199">
            <v>0</v>
          </cell>
          <cell r="ED199">
            <v>0</v>
          </cell>
          <cell r="EE199">
            <v>0</v>
          </cell>
          <cell r="EF199">
            <v>0</v>
          </cell>
          <cell r="EG199">
            <v>0</v>
          </cell>
          <cell r="EH199">
            <v>0</v>
          </cell>
          <cell r="EI199">
            <v>0</v>
          </cell>
          <cell r="EJ199">
            <v>0</v>
          </cell>
          <cell r="EK199">
            <v>0</v>
          </cell>
          <cell r="EL199">
            <v>0</v>
          </cell>
          <cell r="EM199">
            <v>0</v>
          </cell>
          <cell r="EN199">
            <v>-2371.1999999999998</v>
          </cell>
          <cell r="EO199">
            <v>-2582.1423100000002</v>
          </cell>
          <cell r="EP199">
            <v>-2786.31178</v>
          </cell>
          <cell r="EQ199">
            <v>-2775.1836499999999</v>
          </cell>
          <cell r="ER199">
            <v>-3030.4861000000001</v>
          </cell>
          <cell r="ES199">
            <v>-3633.6379200000001</v>
          </cell>
          <cell r="ET199">
            <v>-3959.8106299999999</v>
          </cell>
          <cell r="EU199">
            <v>-4197.8716000000004</v>
          </cell>
          <cell r="EV199">
            <v>-4610.6000000000004</v>
          </cell>
          <cell r="EW199">
            <v>-4647.2546477000014</v>
          </cell>
          <cell r="EX199">
            <v>-5032.4453523000002</v>
          </cell>
          <cell r="EY199">
            <v>-5433.3</v>
          </cell>
          <cell r="EZ199">
            <v>-5757.4</v>
          </cell>
          <cell r="FA199">
            <v>-6091</v>
          </cell>
          <cell r="FB199">
            <v>-6564</v>
          </cell>
          <cell r="FC199">
            <v>-6978</v>
          </cell>
          <cell r="FD199">
            <v>-7946</v>
          </cell>
          <cell r="FE199">
            <v>-8709</v>
          </cell>
          <cell r="FF199">
            <v>-9107</v>
          </cell>
          <cell r="FG199">
            <v>-9737</v>
          </cell>
          <cell r="FH199">
            <v>-10039</v>
          </cell>
          <cell r="FI199">
            <v>-10763</v>
          </cell>
          <cell r="FJ199">
            <v>-11258</v>
          </cell>
          <cell r="FK199">
            <v>-11946</v>
          </cell>
          <cell r="FL199">
            <v>-12911</v>
          </cell>
          <cell r="FM199">
            <v>-14549.8</v>
          </cell>
          <cell r="FN199">
            <v>-14975</v>
          </cell>
          <cell r="FO199">
            <v>-18009</v>
          </cell>
          <cell r="FP199">
            <v>-901.2</v>
          </cell>
          <cell r="FQ199">
            <v>-827.52831000000003</v>
          </cell>
          <cell r="FR199">
            <v>-859.07476399999996</v>
          </cell>
          <cell r="FS199">
            <v>-921.02684999999997</v>
          </cell>
          <cell r="FT199">
            <v>-892.38459999999998</v>
          </cell>
          <cell r="FU199">
            <v>-996.02090478000002</v>
          </cell>
          <cell r="FV199">
            <v>-1042.0018942900001</v>
          </cell>
          <cell r="FW199">
            <v>-981.48587095000005</v>
          </cell>
          <cell r="FX199">
            <v>-1063.8</v>
          </cell>
          <cell r="FY199">
            <v>-1007.0554121</v>
          </cell>
          <cell r="FZ199">
            <v>-1136.6445879</v>
          </cell>
          <cell r="GA199">
            <v>-1195.9000000000001</v>
          </cell>
          <cell r="GB199">
            <v>-1407</v>
          </cell>
          <cell r="GC199">
            <v>-1458</v>
          </cell>
          <cell r="GD199">
            <v>-1601</v>
          </cell>
          <cell r="GE199">
            <v>-1744</v>
          </cell>
          <cell r="GF199">
            <v>-1777</v>
          </cell>
          <cell r="GG199">
            <v>-2098</v>
          </cell>
          <cell r="GH199">
            <v>-2303</v>
          </cell>
          <cell r="GI199">
            <v>-2366</v>
          </cell>
          <cell r="GJ199">
            <v>-2607</v>
          </cell>
          <cell r="GK199">
            <v>-2690</v>
          </cell>
          <cell r="GL199">
            <v>-3023</v>
          </cell>
          <cell r="GM199">
            <v>-3172</v>
          </cell>
          <cell r="GN199">
            <v>-3694</v>
          </cell>
          <cell r="GO199">
            <v>-4019</v>
          </cell>
          <cell r="GP199">
            <v>-4332</v>
          </cell>
          <cell r="GQ199">
            <v>-4503</v>
          </cell>
          <cell r="GR199">
            <v>-176.7</v>
          </cell>
          <cell r="GS199">
            <v>-204.83421999999999</v>
          </cell>
          <cell r="GT199">
            <v>-218.64824400000001</v>
          </cell>
          <cell r="GU199">
            <v>-226.14689999999999</v>
          </cell>
          <cell r="GV199">
            <v>-233.07859999999999</v>
          </cell>
          <cell r="GW199">
            <v>-266.39071304999999</v>
          </cell>
          <cell r="GX199">
            <v>-270.02181969999998</v>
          </cell>
          <cell r="GY199">
            <v>-267.8097669</v>
          </cell>
          <cell r="GZ199">
            <v>-334.1</v>
          </cell>
          <cell r="HA199">
            <v>-297.34070629999997</v>
          </cell>
          <cell r="HB199">
            <v>-363.7592937</v>
          </cell>
          <cell r="HC199">
            <v>-412.2</v>
          </cell>
          <cell r="HD199">
            <v>-463</v>
          </cell>
          <cell r="HE199">
            <v>-447</v>
          </cell>
          <cell r="HF199">
            <v>-493</v>
          </cell>
          <cell r="HG199">
            <v>-530</v>
          </cell>
          <cell r="HH199">
            <v>-562</v>
          </cell>
          <cell r="HI199">
            <v>-556</v>
          </cell>
          <cell r="HJ199">
            <v>-622</v>
          </cell>
          <cell r="HK199">
            <v>-659</v>
          </cell>
          <cell r="HL199">
            <v>-693</v>
          </cell>
          <cell r="HM199">
            <v>-686</v>
          </cell>
          <cell r="HN199">
            <v>-723</v>
          </cell>
          <cell r="HO199">
            <v>-760</v>
          </cell>
          <cell r="HP199">
            <v>-850</v>
          </cell>
          <cell r="HQ199">
            <v>-908</v>
          </cell>
          <cell r="HR199">
            <v>-865</v>
          </cell>
          <cell r="HS199">
            <v>-974</v>
          </cell>
          <cell r="HT199">
            <v>0</v>
          </cell>
          <cell r="HU199">
            <v>0</v>
          </cell>
          <cell r="HV199">
            <v>0</v>
          </cell>
          <cell r="HW199">
            <v>0</v>
          </cell>
          <cell r="HX199">
            <v>0</v>
          </cell>
          <cell r="HY199">
            <v>0</v>
          </cell>
          <cell r="HZ199">
            <v>0</v>
          </cell>
          <cell r="IA199">
            <v>0</v>
          </cell>
          <cell r="IB199">
            <v>0</v>
          </cell>
          <cell r="IC199">
            <v>0</v>
          </cell>
          <cell r="ID199">
            <v>0</v>
          </cell>
          <cell r="IE199">
            <v>0</v>
          </cell>
          <cell r="IF199">
            <v>0</v>
          </cell>
          <cell r="IG199">
            <v>0</v>
          </cell>
          <cell r="IH199">
            <v>0</v>
          </cell>
          <cell r="II199">
            <v>0</v>
          </cell>
          <cell r="IJ199">
            <v>0</v>
          </cell>
          <cell r="IK199">
            <v>0</v>
          </cell>
          <cell r="IL199">
            <v>0</v>
          </cell>
          <cell r="IM199">
            <v>0</v>
          </cell>
          <cell r="IN199">
            <v>0</v>
          </cell>
          <cell r="IO199">
            <v>0</v>
          </cell>
          <cell r="IP199">
            <v>0</v>
          </cell>
          <cell r="IQ199">
            <v>-13</v>
          </cell>
          <cell r="IR199">
            <v>0</v>
          </cell>
          <cell r="IS199">
            <v>0</v>
          </cell>
          <cell r="IT199">
            <v>-106</v>
          </cell>
          <cell r="IU199">
            <v>-443</v>
          </cell>
        </row>
        <row r="200">
          <cell r="A200" t="str">
            <v>HEXW IN</v>
          </cell>
          <cell r="B200" t="str">
            <v>Hexaware Technologies</v>
          </cell>
          <cell r="C200" t="str">
            <v>Information Technology</v>
          </cell>
          <cell r="D200">
            <v>651.88199999999995</v>
          </cell>
          <cell r="E200">
            <v>669.31600000000003</v>
          </cell>
          <cell r="F200">
            <v>665.4</v>
          </cell>
          <cell r="G200">
            <v>666.93100000000004</v>
          </cell>
          <cell r="H200">
            <v>781.20799999999997</v>
          </cell>
          <cell r="I200">
            <v>914.44</v>
          </cell>
          <cell r="J200">
            <v>1027.27</v>
          </cell>
          <cell r="K200">
            <v>1143.71</v>
          </cell>
          <cell r="L200">
            <v>1283.1099999999999</v>
          </cell>
          <cell r="M200">
            <v>1461.97</v>
          </cell>
          <cell r="N200">
            <v>1570.11</v>
          </cell>
          <cell r="O200">
            <v>1640.58</v>
          </cell>
          <cell r="P200">
            <v>1650.41</v>
          </cell>
          <cell r="Q200">
            <v>1755.6</v>
          </cell>
          <cell r="R200">
            <v>1740</v>
          </cell>
          <cell r="S200">
            <v>1761.5</v>
          </cell>
          <cell r="T200">
            <v>2068.77</v>
          </cell>
          <cell r="U200">
            <v>2249.69</v>
          </cell>
          <cell r="V200">
            <v>2402.1799999999998</v>
          </cell>
          <cell r="W200">
            <v>2643.69</v>
          </cell>
          <cell r="X200">
            <v>2616.4</v>
          </cell>
          <cell r="Y200">
            <v>2546.15</v>
          </cell>
          <cell r="Z200">
            <v>2591.79</v>
          </cell>
          <cell r="AA200">
            <v>2707.2734319536667</v>
          </cell>
          <cell r="AB200">
            <v>2942.0187790832588</v>
          </cell>
          <cell r="AC200">
            <v>3261.5211283171079</v>
          </cell>
          <cell r="AD200">
            <v>3381.6271146085128</v>
          </cell>
          <cell r="AE200">
            <v>3464.0736719282722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O200">
            <v>0</v>
          </cell>
          <cell r="AP200">
            <v>0</v>
          </cell>
          <cell r="AQ200">
            <v>0</v>
          </cell>
          <cell r="AR200">
            <v>0</v>
          </cell>
          <cell r="AS200">
            <v>0</v>
          </cell>
          <cell r="AT200">
            <v>0</v>
          </cell>
          <cell r="AU200">
            <v>0</v>
          </cell>
          <cell r="AV200">
            <v>0</v>
          </cell>
          <cell r="AW200">
            <v>0</v>
          </cell>
          <cell r="AX200">
            <v>0</v>
          </cell>
          <cell r="AY200">
            <v>0</v>
          </cell>
          <cell r="AZ200">
            <v>0</v>
          </cell>
          <cell r="BA200">
            <v>0</v>
          </cell>
          <cell r="BB200">
            <v>0</v>
          </cell>
          <cell r="BC200">
            <v>0</v>
          </cell>
          <cell r="BD200">
            <v>0</v>
          </cell>
          <cell r="BE200">
            <v>0</v>
          </cell>
          <cell r="BF200">
            <v>0</v>
          </cell>
          <cell r="BG200">
            <v>0</v>
          </cell>
          <cell r="BH200">
            <v>0</v>
          </cell>
          <cell r="BI200">
            <v>0</v>
          </cell>
          <cell r="BJ200">
            <v>0</v>
          </cell>
          <cell r="BK200">
            <v>0</v>
          </cell>
          <cell r="BL200">
            <v>0</v>
          </cell>
          <cell r="BM200">
            <v>0</v>
          </cell>
          <cell r="BN200">
            <v>0</v>
          </cell>
          <cell r="BO200">
            <v>0</v>
          </cell>
          <cell r="BP200">
            <v>0</v>
          </cell>
          <cell r="BQ200">
            <v>0</v>
          </cell>
          <cell r="BR200">
            <v>0</v>
          </cell>
          <cell r="BS200">
            <v>0</v>
          </cell>
          <cell r="BT200">
            <v>0</v>
          </cell>
          <cell r="BU200">
            <v>0</v>
          </cell>
          <cell r="BV200">
            <v>0</v>
          </cell>
          <cell r="BW200">
            <v>0</v>
          </cell>
          <cell r="BX200">
            <v>0</v>
          </cell>
          <cell r="BY200">
            <v>0</v>
          </cell>
          <cell r="BZ200">
            <v>0</v>
          </cell>
          <cell r="CA200">
            <v>0</v>
          </cell>
          <cell r="CB200">
            <v>0</v>
          </cell>
          <cell r="CC200">
            <v>0</v>
          </cell>
          <cell r="CD200">
            <v>0</v>
          </cell>
          <cell r="CE200">
            <v>0</v>
          </cell>
          <cell r="CF200">
            <v>0</v>
          </cell>
          <cell r="CG200">
            <v>0</v>
          </cell>
          <cell r="CH200">
            <v>0</v>
          </cell>
          <cell r="CI200">
            <v>0</v>
          </cell>
          <cell r="CJ200">
            <v>0</v>
          </cell>
          <cell r="CK200">
            <v>0</v>
          </cell>
          <cell r="CL200">
            <v>0</v>
          </cell>
          <cell r="CM200">
            <v>0</v>
          </cell>
          <cell r="CN200">
            <v>0</v>
          </cell>
          <cell r="CO200">
            <v>0</v>
          </cell>
          <cell r="CP200">
            <v>0</v>
          </cell>
          <cell r="CQ200">
            <v>0</v>
          </cell>
          <cell r="CR200">
            <v>0</v>
          </cell>
          <cell r="CS200">
            <v>0</v>
          </cell>
          <cell r="CT200">
            <v>0</v>
          </cell>
          <cell r="CU200">
            <v>0</v>
          </cell>
          <cell r="CV200">
            <v>0</v>
          </cell>
          <cell r="CW200">
            <v>0</v>
          </cell>
          <cell r="CX200">
            <v>0</v>
          </cell>
          <cell r="CY200">
            <v>0</v>
          </cell>
          <cell r="CZ200">
            <v>0</v>
          </cell>
          <cell r="DA200">
            <v>0</v>
          </cell>
          <cell r="DB200">
            <v>0</v>
          </cell>
          <cell r="DC200">
            <v>0</v>
          </cell>
          <cell r="DD200">
            <v>0</v>
          </cell>
          <cell r="DE200">
            <v>0</v>
          </cell>
          <cell r="DF200">
            <v>0</v>
          </cell>
          <cell r="DG200">
            <v>0</v>
          </cell>
          <cell r="DH200">
            <v>0</v>
          </cell>
          <cell r="DI200">
            <v>0</v>
          </cell>
          <cell r="DJ200">
            <v>0</v>
          </cell>
          <cell r="DK200">
            <v>0</v>
          </cell>
          <cell r="DL200">
            <v>0</v>
          </cell>
          <cell r="DM200">
            <v>0</v>
          </cell>
          <cell r="DN200">
            <v>0</v>
          </cell>
          <cell r="DO200">
            <v>0</v>
          </cell>
          <cell r="DP200">
            <v>0</v>
          </cell>
          <cell r="DQ200">
            <v>0</v>
          </cell>
          <cell r="DR200">
            <v>0</v>
          </cell>
          <cell r="DS200">
            <v>0</v>
          </cell>
          <cell r="DT200">
            <v>0</v>
          </cell>
          <cell r="DU200">
            <v>0</v>
          </cell>
          <cell r="DV200">
            <v>0</v>
          </cell>
          <cell r="DW200">
            <v>0</v>
          </cell>
          <cell r="DX200">
            <v>0</v>
          </cell>
          <cell r="DY200">
            <v>0</v>
          </cell>
          <cell r="DZ200">
            <v>0</v>
          </cell>
          <cell r="EA200">
            <v>0</v>
          </cell>
          <cell r="EB200">
            <v>0</v>
          </cell>
          <cell r="EC200">
            <v>0</v>
          </cell>
          <cell r="ED200">
            <v>0</v>
          </cell>
          <cell r="EE200">
            <v>0</v>
          </cell>
          <cell r="EF200">
            <v>0</v>
          </cell>
          <cell r="EG200">
            <v>0</v>
          </cell>
          <cell r="EH200">
            <v>0</v>
          </cell>
          <cell r="EI200">
            <v>0</v>
          </cell>
          <cell r="EJ200">
            <v>0</v>
          </cell>
          <cell r="EK200">
            <v>0</v>
          </cell>
          <cell r="EL200">
            <v>0</v>
          </cell>
          <cell r="EM200">
            <v>0</v>
          </cell>
          <cell r="EN200">
            <v>0</v>
          </cell>
          <cell r="EO200">
            <v>0</v>
          </cell>
          <cell r="EP200">
            <v>-378.13</v>
          </cell>
          <cell r="EQ200">
            <v>-456.16</v>
          </cell>
          <cell r="ER200">
            <v>-493.18</v>
          </cell>
          <cell r="ES200">
            <v>-570.94000000000005</v>
          </cell>
          <cell r="ET200">
            <v>-629.63</v>
          </cell>
          <cell r="EU200">
            <v>-718.78</v>
          </cell>
          <cell r="EV200">
            <v>-809.81</v>
          </cell>
          <cell r="EW200">
            <v>-913.54</v>
          </cell>
          <cell r="EX200">
            <v>-949.86</v>
          </cell>
          <cell r="EY200">
            <v>-1001.64</v>
          </cell>
          <cell r="EZ200">
            <v>-1031.8599999999999</v>
          </cell>
          <cell r="FA200">
            <v>-1083.3800000000001</v>
          </cell>
          <cell r="FB200">
            <v>-1056.42</v>
          </cell>
          <cell r="FC200">
            <v>-1080.1300000000001</v>
          </cell>
          <cell r="FD200">
            <v>-1324</v>
          </cell>
          <cell r="FE200">
            <v>-1412.29</v>
          </cell>
          <cell r="FF200">
            <v>-1501.35</v>
          </cell>
          <cell r="FG200">
            <v>-1603.33</v>
          </cell>
          <cell r="FH200">
            <v>-1663.06</v>
          </cell>
          <cell r="FI200">
            <v>-1640.02</v>
          </cell>
          <cell r="FJ200">
            <v>-1766.59</v>
          </cell>
          <cell r="FK200">
            <v>-1735.9352394384384</v>
          </cell>
          <cell r="FL200">
            <v>-1914.0317265581275</v>
          </cell>
          <cell r="FM200">
            <v>-2093.5809542606739</v>
          </cell>
          <cell r="FN200">
            <v>-2174.4692906648429</v>
          </cell>
          <cell r="FO200">
            <v>-2223.1121488130702</v>
          </cell>
          <cell r="FP200">
            <v>0</v>
          </cell>
          <cell r="FQ200">
            <v>0</v>
          </cell>
          <cell r="FR200">
            <v>-174.91</v>
          </cell>
          <cell r="FS200">
            <v>-164.45</v>
          </cell>
          <cell r="FT200">
            <v>-227.19</v>
          </cell>
          <cell r="FU200">
            <v>-252.24</v>
          </cell>
          <cell r="FV200">
            <v>-285.39</v>
          </cell>
          <cell r="FW200">
            <v>-293.08</v>
          </cell>
          <cell r="FX200">
            <v>-308.68</v>
          </cell>
          <cell r="FY200">
            <v>-314.06</v>
          </cell>
          <cell r="FZ200">
            <v>-364.03</v>
          </cell>
          <cell r="GA200">
            <v>-360.88</v>
          </cell>
          <cell r="GB200">
            <v>-370.71</v>
          </cell>
          <cell r="GC200">
            <v>-373.89</v>
          </cell>
          <cell r="GD200">
            <v>-420.57</v>
          </cell>
          <cell r="GE200">
            <v>-387.67</v>
          </cell>
          <cell r="GF200">
            <v>-434.12</v>
          </cell>
          <cell r="GG200">
            <v>-476.73</v>
          </cell>
          <cell r="GH200">
            <v>-543.58000000000004</v>
          </cell>
          <cell r="GI200">
            <v>-645.03</v>
          </cell>
          <cell r="GJ200">
            <v>-632.80999999999995</v>
          </cell>
          <cell r="GK200">
            <v>-602.32000000000005</v>
          </cell>
          <cell r="GL200">
            <v>-644.29</v>
          </cell>
          <cell r="GM200">
            <v>-636.20925650911158</v>
          </cell>
          <cell r="GN200">
            <v>-691.37441308456573</v>
          </cell>
          <cell r="GO200">
            <v>-782.76507079610587</v>
          </cell>
          <cell r="GP200">
            <v>-777.77423635995797</v>
          </cell>
          <cell r="GQ200">
            <v>-796.73694454350266</v>
          </cell>
          <cell r="GR200">
            <v>0</v>
          </cell>
          <cell r="GS200">
            <v>0</v>
          </cell>
          <cell r="GT200">
            <v>-36.799999999999997</v>
          </cell>
          <cell r="GU200">
            <v>-39.369999999999997</v>
          </cell>
          <cell r="GV200">
            <v>-25.16</v>
          </cell>
          <cell r="GW200">
            <v>-25.29</v>
          </cell>
          <cell r="GX200">
            <v>-59.92</v>
          </cell>
          <cell r="GY200">
            <v>-29.21</v>
          </cell>
          <cell r="GZ200">
            <v>-33.94</v>
          </cell>
          <cell r="HA200">
            <v>-48.02</v>
          </cell>
          <cell r="HB200">
            <v>-49.91</v>
          </cell>
          <cell r="HC200">
            <v>-53.54</v>
          </cell>
          <cell r="HD200">
            <v>-53.06</v>
          </cell>
          <cell r="HE200">
            <v>-56.65</v>
          </cell>
          <cell r="HF200">
            <v>-57.35</v>
          </cell>
          <cell r="HG200">
            <v>-45.98</v>
          </cell>
          <cell r="HH200">
            <v>-45.91</v>
          </cell>
          <cell r="HI200">
            <v>-55.47</v>
          </cell>
          <cell r="HJ200">
            <v>-52.8</v>
          </cell>
          <cell r="HK200">
            <v>-56.38</v>
          </cell>
          <cell r="HL200">
            <v>-57.68</v>
          </cell>
          <cell r="HM200">
            <v>-57.18</v>
          </cell>
          <cell r="HN200">
            <v>-60.87</v>
          </cell>
          <cell r="HO200">
            <v>-60.913652218957495</v>
          </cell>
          <cell r="HP200">
            <v>-66.195422529373317</v>
          </cell>
          <cell r="HQ200">
            <v>-73.384225387134919</v>
          </cell>
          <cell r="HR200">
            <v>-76.086610078691535</v>
          </cell>
          <cell r="HS200">
            <v>-76.209620782421979</v>
          </cell>
          <cell r="HT200">
            <v>0</v>
          </cell>
          <cell r="HU200">
            <v>0</v>
          </cell>
          <cell r="HV200">
            <v>0</v>
          </cell>
          <cell r="HW200">
            <v>0</v>
          </cell>
          <cell r="HX200">
            <v>0</v>
          </cell>
          <cell r="HY200">
            <v>0</v>
          </cell>
          <cell r="HZ200">
            <v>0</v>
          </cell>
          <cell r="IA200">
            <v>0</v>
          </cell>
          <cell r="IB200">
            <v>0</v>
          </cell>
          <cell r="IC200">
            <v>0</v>
          </cell>
          <cell r="ID200">
            <v>0</v>
          </cell>
          <cell r="IE200">
            <v>0</v>
          </cell>
          <cell r="IF200">
            <v>0</v>
          </cell>
          <cell r="IG200">
            <v>0</v>
          </cell>
          <cell r="IH200">
            <v>0</v>
          </cell>
          <cell r="II200">
            <v>0</v>
          </cell>
          <cell r="IJ200">
            <v>0</v>
          </cell>
          <cell r="IK200">
            <v>0</v>
          </cell>
          <cell r="IL200">
            <v>0</v>
          </cell>
          <cell r="IM200">
            <v>0</v>
          </cell>
          <cell r="IN200">
            <v>0</v>
          </cell>
          <cell r="IO200">
            <v>0</v>
          </cell>
          <cell r="IP200">
            <v>0</v>
          </cell>
          <cell r="IQ200">
            <v>0</v>
          </cell>
          <cell r="IR200">
            <v>0</v>
          </cell>
          <cell r="IS200">
            <v>0</v>
          </cell>
          <cell r="IT200">
            <v>0</v>
          </cell>
          <cell r="IU200">
            <v>0</v>
          </cell>
        </row>
        <row r="201">
          <cell r="A201" t="str">
            <v>OFSS IN</v>
          </cell>
          <cell r="B201" t="str">
            <v>Oracle Financial Services Software</v>
          </cell>
          <cell r="C201" t="str">
            <v>Information Technology</v>
          </cell>
          <cell r="D201">
            <v>1309.6500000000001</v>
          </cell>
          <cell r="E201">
            <v>1676.943</v>
          </cell>
          <cell r="F201">
            <v>1740.17</v>
          </cell>
          <cell r="G201">
            <v>1630.5930000000001</v>
          </cell>
          <cell r="H201">
            <v>1864.8209999999999</v>
          </cell>
          <cell r="I201">
            <v>1911.3789999999999</v>
          </cell>
          <cell r="J201">
            <v>2134.3270000000002</v>
          </cell>
          <cell r="K201">
            <v>2142.7910000000002</v>
          </cell>
          <cell r="L201">
            <v>2262.0439999999999</v>
          </cell>
          <cell r="M201">
            <v>2605.7840000000001</v>
          </cell>
          <cell r="N201">
            <v>3052.24</v>
          </cell>
          <cell r="O201">
            <v>3484.34</v>
          </cell>
          <cell r="P201">
            <v>2739.5189999999998</v>
          </cell>
          <cell r="Q201">
            <v>3497.4059999999999</v>
          </cell>
          <cell r="R201">
            <v>3880.2469999999998</v>
          </cell>
          <cell r="S201">
            <v>4705.8310000000001</v>
          </cell>
          <cell r="T201">
            <v>4032.5699999999997</v>
          </cell>
          <cell r="U201">
            <v>4991.9399999999996</v>
          </cell>
          <cell r="V201">
            <v>5573.9070000000011</v>
          </cell>
          <cell r="W201">
            <v>6010.9650000000001</v>
          </cell>
          <cell r="X201">
            <v>5133.3650000000007</v>
          </cell>
          <cell r="Y201">
            <v>5758.0039999999999</v>
          </cell>
          <cell r="Z201">
            <v>6195.9690000000001</v>
          </cell>
          <cell r="AA201">
            <v>6715.0249999999996</v>
          </cell>
          <cell r="AB201">
            <v>6289.8079999999991</v>
          </cell>
          <cell r="AC201">
            <v>7073.723</v>
          </cell>
          <cell r="AD201">
            <v>7935.3230000000012</v>
          </cell>
          <cell r="AE201">
            <v>7977.3410000000013</v>
          </cell>
          <cell r="AF201">
            <v>0</v>
          </cell>
          <cell r="AG201">
            <v>0</v>
          </cell>
          <cell r="AH201">
            <v>0</v>
          </cell>
          <cell r="AI201">
            <v>0</v>
          </cell>
          <cell r="AJ201">
            <v>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O201">
            <v>0</v>
          </cell>
          <cell r="AP201">
            <v>0</v>
          </cell>
          <cell r="AQ201">
            <v>0</v>
          </cell>
          <cell r="AR201">
            <v>0</v>
          </cell>
          <cell r="AS201">
            <v>0</v>
          </cell>
          <cell r="AT201">
            <v>0</v>
          </cell>
          <cell r="AU201">
            <v>0</v>
          </cell>
          <cell r="AV201">
            <v>0</v>
          </cell>
          <cell r="AW201">
            <v>0</v>
          </cell>
          <cell r="AX201">
            <v>0</v>
          </cell>
          <cell r="AY201">
            <v>0</v>
          </cell>
          <cell r="AZ201">
            <v>0</v>
          </cell>
          <cell r="BA201">
            <v>0</v>
          </cell>
          <cell r="BB201">
            <v>0</v>
          </cell>
          <cell r="BC201">
            <v>0</v>
          </cell>
          <cell r="BD201">
            <v>0</v>
          </cell>
          <cell r="BE201">
            <v>0</v>
          </cell>
          <cell r="BF201">
            <v>0</v>
          </cell>
          <cell r="BG201">
            <v>0</v>
          </cell>
          <cell r="BH201">
            <v>0</v>
          </cell>
          <cell r="BI201">
            <v>0</v>
          </cell>
          <cell r="BJ201">
            <v>0</v>
          </cell>
          <cell r="BK201">
            <v>0</v>
          </cell>
          <cell r="BL201">
            <v>0</v>
          </cell>
          <cell r="BM201">
            <v>0</v>
          </cell>
          <cell r="BN201">
            <v>0</v>
          </cell>
          <cell r="BO201">
            <v>0</v>
          </cell>
          <cell r="BP201">
            <v>0</v>
          </cell>
          <cell r="BQ201">
            <v>0</v>
          </cell>
          <cell r="BR201">
            <v>0</v>
          </cell>
          <cell r="BS201">
            <v>0</v>
          </cell>
          <cell r="BT201">
            <v>0</v>
          </cell>
          <cell r="BU201">
            <v>0</v>
          </cell>
          <cell r="BV201">
            <v>0</v>
          </cell>
          <cell r="BW201">
            <v>0</v>
          </cell>
          <cell r="BX201">
            <v>0</v>
          </cell>
          <cell r="BY201">
            <v>0</v>
          </cell>
          <cell r="BZ201">
            <v>0</v>
          </cell>
          <cell r="CA201">
            <v>0</v>
          </cell>
          <cell r="CB201">
            <v>0</v>
          </cell>
          <cell r="CC201">
            <v>0</v>
          </cell>
          <cell r="CD201">
            <v>0</v>
          </cell>
          <cell r="CE201">
            <v>0</v>
          </cell>
          <cell r="CF201">
            <v>0</v>
          </cell>
          <cell r="CG201">
            <v>0</v>
          </cell>
          <cell r="CH201">
            <v>0</v>
          </cell>
          <cell r="CI201">
            <v>0</v>
          </cell>
          <cell r="CJ201">
            <v>0</v>
          </cell>
          <cell r="CK201">
            <v>0</v>
          </cell>
          <cell r="CL201">
            <v>0</v>
          </cell>
          <cell r="CM201">
            <v>0</v>
          </cell>
          <cell r="CN201">
            <v>0</v>
          </cell>
          <cell r="CO201">
            <v>0</v>
          </cell>
          <cell r="CP201">
            <v>0</v>
          </cell>
          <cell r="CQ201">
            <v>0</v>
          </cell>
          <cell r="CR201">
            <v>0</v>
          </cell>
          <cell r="CS201">
            <v>0</v>
          </cell>
          <cell r="CT201">
            <v>0</v>
          </cell>
          <cell r="CU201">
            <v>0</v>
          </cell>
          <cell r="CV201">
            <v>0</v>
          </cell>
          <cell r="CW201">
            <v>0</v>
          </cell>
          <cell r="CX201">
            <v>0</v>
          </cell>
          <cell r="CY201">
            <v>0</v>
          </cell>
          <cell r="CZ201">
            <v>0</v>
          </cell>
          <cell r="DA201">
            <v>0</v>
          </cell>
          <cell r="DB201">
            <v>0</v>
          </cell>
          <cell r="DC201">
            <v>0</v>
          </cell>
          <cell r="DD201">
            <v>0</v>
          </cell>
          <cell r="DE201">
            <v>0</v>
          </cell>
          <cell r="DF201">
            <v>0</v>
          </cell>
          <cell r="DG201">
            <v>0</v>
          </cell>
          <cell r="DH201">
            <v>0</v>
          </cell>
          <cell r="DI201">
            <v>0</v>
          </cell>
          <cell r="DJ201">
            <v>0</v>
          </cell>
          <cell r="DK201">
            <v>0</v>
          </cell>
          <cell r="DL201">
            <v>0</v>
          </cell>
          <cell r="DM201">
            <v>0</v>
          </cell>
          <cell r="DN201">
            <v>0</v>
          </cell>
          <cell r="DO201">
            <v>0</v>
          </cell>
          <cell r="DP201">
            <v>0</v>
          </cell>
          <cell r="DQ201">
            <v>0</v>
          </cell>
          <cell r="DR201">
            <v>0</v>
          </cell>
          <cell r="DS201">
            <v>0</v>
          </cell>
          <cell r="DT201">
            <v>0</v>
          </cell>
          <cell r="DU201">
            <v>0</v>
          </cell>
          <cell r="DV201">
            <v>0</v>
          </cell>
          <cell r="DW201">
            <v>0</v>
          </cell>
          <cell r="DX201">
            <v>0</v>
          </cell>
          <cell r="DY201">
            <v>0</v>
          </cell>
          <cell r="DZ201">
            <v>0</v>
          </cell>
          <cell r="EA201">
            <v>0</v>
          </cell>
          <cell r="EB201">
            <v>0</v>
          </cell>
          <cell r="EC201">
            <v>0</v>
          </cell>
          <cell r="ED201">
            <v>0</v>
          </cell>
          <cell r="EE201">
            <v>0</v>
          </cell>
          <cell r="EF201">
            <v>0</v>
          </cell>
          <cell r="EG201">
            <v>0</v>
          </cell>
          <cell r="EH201">
            <v>0</v>
          </cell>
          <cell r="EI201">
            <v>0</v>
          </cell>
          <cell r="EJ201">
            <v>0</v>
          </cell>
          <cell r="EK201">
            <v>0</v>
          </cell>
          <cell r="EL201">
            <v>0</v>
          </cell>
          <cell r="EM201">
            <v>0</v>
          </cell>
          <cell r="EN201">
            <v>-573.54300000000001</v>
          </cell>
          <cell r="EO201">
            <v>-695.274</v>
          </cell>
          <cell r="EP201">
            <v>-681.07899999999995</v>
          </cell>
          <cell r="EQ201">
            <v>-793.17499999999995</v>
          </cell>
          <cell r="ER201">
            <v>-791.71</v>
          </cell>
          <cell r="ES201">
            <v>-841.95799999999997</v>
          </cell>
          <cell r="ET201">
            <v>-969.86300000000006</v>
          </cell>
          <cell r="EU201">
            <v>-1052.6500000000001</v>
          </cell>
          <cell r="EV201">
            <v>-1194.8499999999999</v>
          </cell>
          <cell r="EW201">
            <v>-1461.8030000000001</v>
          </cell>
          <cell r="EX201">
            <v>-1664.722</v>
          </cell>
          <cell r="EY201">
            <v>-1626.75</v>
          </cell>
          <cell r="EZ201">
            <v>-1671.9839999999999</v>
          </cell>
          <cell r="FA201">
            <v>-1996.864</v>
          </cell>
          <cell r="FB201">
            <v>-2009.8109999999999</v>
          </cell>
          <cell r="FC201">
            <v>-2115.44</v>
          </cell>
          <cell r="FD201">
            <v>-2503.098</v>
          </cell>
          <cell r="FE201">
            <v>-2621.7620000000002</v>
          </cell>
          <cell r="FF201">
            <v>-2968.9560000000001</v>
          </cell>
          <cell r="FG201">
            <v>-2972.2339999999999</v>
          </cell>
          <cell r="FH201">
            <v>-3123.0590000000002</v>
          </cell>
          <cell r="FI201">
            <v>-3246.0129999999999</v>
          </cell>
          <cell r="FJ201">
            <v>-3263.9558257738236</v>
          </cell>
          <cell r="FK201">
            <v>-3407.2620000000002</v>
          </cell>
          <cell r="FL201">
            <v>-3685.6050000000005</v>
          </cell>
          <cell r="FM201">
            <v>-3975.1929999999998</v>
          </cell>
          <cell r="FN201">
            <v>-3411.875</v>
          </cell>
          <cell r="FO201">
            <v>-3418.9629999999979</v>
          </cell>
          <cell r="FP201">
            <v>-404.733</v>
          </cell>
          <cell r="FQ201">
            <v>-347.02100000000002</v>
          </cell>
          <cell r="FR201">
            <v>-439.375</v>
          </cell>
          <cell r="FS201">
            <v>-412.74800000000005</v>
          </cell>
          <cell r="FT201">
            <v>-569.81500000000005</v>
          </cell>
          <cell r="FU201">
            <v>-490.18299999999999</v>
          </cell>
          <cell r="FV201">
            <v>-649.00400000000002</v>
          </cell>
          <cell r="FW201">
            <v>-444.51900000000001</v>
          </cell>
          <cell r="FX201">
            <v>-580.34199999999998</v>
          </cell>
          <cell r="FY201">
            <v>-584.13099999999997</v>
          </cell>
          <cell r="FZ201">
            <v>-756.77470719999997</v>
          </cell>
          <cell r="GA201">
            <v>-765.09</v>
          </cell>
          <cell r="GB201">
            <v>-821.70500000000004</v>
          </cell>
          <cell r="GC201">
            <v>-971.17099999999994</v>
          </cell>
          <cell r="GD201">
            <v>-967.31600000000003</v>
          </cell>
          <cell r="GE201">
            <v>-1006.5720000000001</v>
          </cell>
          <cell r="GF201">
            <v>-1009.527</v>
          </cell>
          <cell r="GG201">
            <v>-1271.9259999999999</v>
          </cell>
          <cell r="GH201">
            <v>-1345.3180000000002</v>
          </cell>
          <cell r="GI201">
            <v>-1492.06</v>
          </cell>
          <cell r="GJ201">
            <v>-1317.3679999999999</v>
          </cell>
          <cell r="GK201">
            <v>-1558.4470000000001</v>
          </cell>
          <cell r="GL201">
            <v>-1602.2579999999998</v>
          </cell>
          <cell r="GM201">
            <v>-1611.693</v>
          </cell>
          <cell r="GN201">
            <v>-1943.4580000000001</v>
          </cell>
          <cell r="GO201">
            <v>-1902.5650000000001</v>
          </cell>
          <cell r="GP201">
            <v>-1794.268</v>
          </cell>
          <cell r="GQ201">
            <v>-1389.4749999999999</v>
          </cell>
          <cell r="GR201">
            <v>-30.602</v>
          </cell>
          <cell r="GS201">
            <v>-34.798000000000002</v>
          </cell>
          <cell r="GT201">
            <v>-35.231999999999999</v>
          </cell>
          <cell r="GU201">
            <v>-41.695</v>
          </cell>
          <cell r="GV201">
            <v>-28.28</v>
          </cell>
          <cell r="GW201">
            <v>-31.434999999999999</v>
          </cell>
          <cell r="GX201">
            <v>-34.368000000000002</v>
          </cell>
          <cell r="GY201">
            <v>-52.884999999999998</v>
          </cell>
          <cell r="GZ201">
            <v>-62.244999999999997</v>
          </cell>
          <cell r="HA201">
            <v>-80.085999999999999</v>
          </cell>
          <cell r="HB201">
            <v>-86.09</v>
          </cell>
          <cell r="HC201">
            <v>-108.554</v>
          </cell>
          <cell r="HD201">
            <v>-103.31699999999999</v>
          </cell>
          <cell r="HE201">
            <v>-101.565</v>
          </cell>
          <cell r="HF201">
            <v>-113.364</v>
          </cell>
          <cell r="HG201">
            <v>-142.12200000000001</v>
          </cell>
          <cell r="HH201">
            <v>-150.315</v>
          </cell>
          <cell r="HI201">
            <v>-157.798</v>
          </cell>
          <cell r="HJ201">
            <v>-163.25399999999999</v>
          </cell>
          <cell r="HK201">
            <v>-181.65600000000001</v>
          </cell>
          <cell r="HL201">
            <v>-164.09399999999999</v>
          </cell>
          <cell r="HM201">
            <v>-195.3</v>
          </cell>
          <cell r="HN201">
            <v>-191.09200000000001</v>
          </cell>
          <cell r="HO201">
            <v>-155.40199999999999</v>
          </cell>
          <cell r="HP201">
            <v>-137.84700000000001</v>
          </cell>
          <cell r="HQ201">
            <v>-137.88299999999998</v>
          </cell>
          <cell r="HR201">
            <v>-145.489</v>
          </cell>
          <cell r="HS201">
            <v>-136.72399999999999</v>
          </cell>
          <cell r="HT201">
            <v>0</v>
          </cell>
          <cell r="HU201">
            <v>0</v>
          </cell>
          <cell r="HV201">
            <v>0</v>
          </cell>
          <cell r="HW201">
            <v>0</v>
          </cell>
          <cell r="HX201">
            <v>0</v>
          </cell>
          <cell r="HY201">
            <v>0</v>
          </cell>
          <cell r="HZ201">
            <v>0</v>
          </cell>
          <cell r="IA201">
            <v>0</v>
          </cell>
          <cell r="IB201">
            <v>0</v>
          </cell>
          <cell r="IC201">
            <v>0</v>
          </cell>
          <cell r="ID201">
            <v>0</v>
          </cell>
          <cell r="IE201">
            <v>0</v>
          </cell>
          <cell r="IF201">
            <v>0</v>
          </cell>
          <cell r="IG201">
            <v>0</v>
          </cell>
          <cell r="IH201">
            <v>0</v>
          </cell>
          <cell r="II201">
            <v>0</v>
          </cell>
          <cell r="IJ201">
            <v>0</v>
          </cell>
          <cell r="IK201">
            <v>0</v>
          </cell>
          <cell r="IL201">
            <v>0</v>
          </cell>
          <cell r="IM201">
            <v>0</v>
          </cell>
          <cell r="IN201">
            <v>0</v>
          </cell>
          <cell r="IO201">
            <v>0</v>
          </cell>
          <cell r="IP201">
            <v>0</v>
          </cell>
          <cell r="IQ201">
            <v>0</v>
          </cell>
          <cell r="IR201">
            <v>0</v>
          </cell>
          <cell r="IS201">
            <v>0</v>
          </cell>
          <cell r="IT201">
            <v>0</v>
          </cell>
          <cell r="IU201">
            <v>-291.05</v>
          </cell>
        </row>
        <row r="202">
          <cell r="A202" t="str">
            <v>IGS IN</v>
          </cell>
          <cell r="B202" t="str">
            <v>iGate Global Solutions</v>
          </cell>
          <cell r="C202" t="str">
            <v>Information technology</v>
          </cell>
          <cell r="D202">
            <v>0</v>
          </cell>
          <cell r="E202">
            <v>0</v>
          </cell>
          <cell r="F202">
            <v>0</v>
          </cell>
          <cell r="G202">
            <v>0</v>
          </cell>
          <cell r="H202">
            <v>0</v>
          </cell>
          <cell r="I202">
            <v>0</v>
          </cell>
          <cell r="J202">
            <v>0</v>
          </cell>
          <cell r="K202">
            <v>0</v>
          </cell>
          <cell r="L202">
            <v>1415.6</v>
          </cell>
          <cell r="M202">
            <v>1493.6</v>
          </cell>
          <cell r="N202">
            <v>1434.6</v>
          </cell>
          <cell r="O202">
            <v>1455.7</v>
          </cell>
          <cell r="P202">
            <v>1474.9</v>
          </cell>
          <cell r="Q202">
            <v>1557.7</v>
          </cell>
          <cell r="R202">
            <v>1651.5</v>
          </cell>
          <cell r="S202">
            <v>1673.8</v>
          </cell>
          <cell r="T202">
            <v>1816.3</v>
          </cell>
          <cell r="U202">
            <v>2026.2</v>
          </cell>
          <cell r="V202">
            <v>2107.3000000000002</v>
          </cell>
          <cell r="W202">
            <v>2101.1999999999998</v>
          </cell>
          <cell r="X202">
            <v>1994.2</v>
          </cell>
          <cell r="Y202">
            <v>0</v>
          </cell>
          <cell r="Z202">
            <v>0</v>
          </cell>
          <cell r="AA202">
            <v>0</v>
          </cell>
          <cell r="AB202">
            <v>0</v>
          </cell>
          <cell r="AC202">
            <v>0</v>
          </cell>
          <cell r="AD202">
            <v>0</v>
          </cell>
          <cell r="AE202">
            <v>0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O202">
            <v>0</v>
          </cell>
          <cell r="AP202">
            <v>0</v>
          </cell>
          <cell r="AQ202">
            <v>0</v>
          </cell>
          <cell r="AR202">
            <v>0</v>
          </cell>
          <cell r="AS202">
            <v>0</v>
          </cell>
          <cell r="AT202">
            <v>0</v>
          </cell>
          <cell r="AU202">
            <v>0</v>
          </cell>
          <cell r="AV202">
            <v>0</v>
          </cell>
          <cell r="AW202">
            <v>0</v>
          </cell>
          <cell r="AX202">
            <v>0</v>
          </cell>
          <cell r="AY202">
            <v>0</v>
          </cell>
          <cell r="AZ202">
            <v>0</v>
          </cell>
          <cell r="BA202">
            <v>0</v>
          </cell>
          <cell r="BB202">
            <v>0</v>
          </cell>
          <cell r="BC202">
            <v>0</v>
          </cell>
          <cell r="BD202">
            <v>0</v>
          </cell>
          <cell r="BE202">
            <v>0</v>
          </cell>
          <cell r="BF202">
            <v>0</v>
          </cell>
          <cell r="BG202">
            <v>0</v>
          </cell>
          <cell r="BH202">
            <v>0</v>
          </cell>
          <cell r="BI202">
            <v>0</v>
          </cell>
          <cell r="BJ202">
            <v>0</v>
          </cell>
          <cell r="BK202">
            <v>0</v>
          </cell>
          <cell r="BL202">
            <v>0</v>
          </cell>
          <cell r="BM202">
            <v>0</v>
          </cell>
          <cell r="BN202">
            <v>0</v>
          </cell>
          <cell r="BO202">
            <v>0</v>
          </cell>
          <cell r="BP202">
            <v>0</v>
          </cell>
          <cell r="BQ202">
            <v>0</v>
          </cell>
          <cell r="BR202">
            <v>0</v>
          </cell>
          <cell r="BS202">
            <v>0</v>
          </cell>
          <cell r="BT202">
            <v>0</v>
          </cell>
          <cell r="BU202">
            <v>0</v>
          </cell>
          <cell r="BV202">
            <v>0</v>
          </cell>
          <cell r="BW202">
            <v>0</v>
          </cell>
          <cell r="BX202">
            <v>0</v>
          </cell>
          <cell r="BY202">
            <v>0</v>
          </cell>
          <cell r="BZ202">
            <v>0</v>
          </cell>
          <cell r="CA202">
            <v>0</v>
          </cell>
          <cell r="CB202">
            <v>0</v>
          </cell>
          <cell r="CC202">
            <v>0</v>
          </cell>
          <cell r="CD202">
            <v>0</v>
          </cell>
          <cell r="CE202">
            <v>0</v>
          </cell>
          <cell r="CF202">
            <v>0</v>
          </cell>
          <cell r="CG202">
            <v>0</v>
          </cell>
          <cell r="CH202">
            <v>0</v>
          </cell>
          <cell r="CI202">
            <v>0</v>
          </cell>
          <cell r="CJ202">
            <v>0</v>
          </cell>
          <cell r="CK202">
            <v>0</v>
          </cell>
          <cell r="CL202">
            <v>0</v>
          </cell>
          <cell r="CM202">
            <v>0</v>
          </cell>
          <cell r="CN202">
            <v>0</v>
          </cell>
          <cell r="CO202">
            <v>0</v>
          </cell>
          <cell r="CP202">
            <v>0</v>
          </cell>
          <cell r="CQ202">
            <v>0</v>
          </cell>
          <cell r="CR202">
            <v>0</v>
          </cell>
          <cell r="CS202">
            <v>0</v>
          </cell>
          <cell r="CT202">
            <v>0</v>
          </cell>
          <cell r="CU202">
            <v>0</v>
          </cell>
          <cell r="CV202">
            <v>0</v>
          </cell>
          <cell r="CW202">
            <v>0</v>
          </cell>
          <cell r="CX202">
            <v>0</v>
          </cell>
          <cell r="CY202">
            <v>0</v>
          </cell>
          <cell r="CZ202">
            <v>0</v>
          </cell>
          <cell r="DA202">
            <v>0</v>
          </cell>
          <cell r="DB202">
            <v>0</v>
          </cell>
          <cell r="DC202">
            <v>0</v>
          </cell>
          <cell r="DD202">
            <v>0</v>
          </cell>
          <cell r="DE202">
            <v>0</v>
          </cell>
          <cell r="DF202">
            <v>0</v>
          </cell>
          <cell r="DG202">
            <v>0</v>
          </cell>
          <cell r="DH202">
            <v>0</v>
          </cell>
          <cell r="DI202">
            <v>0</v>
          </cell>
          <cell r="DJ202">
            <v>0</v>
          </cell>
          <cell r="DK202">
            <v>0</v>
          </cell>
          <cell r="DL202">
            <v>0</v>
          </cell>
          <cell r="DM202">
            <v>0</v>
          </cell>
          <cell r="DN202">
            <v>0</v>
          </cell>
          <cell r="DO202">
            <v>0</v>
          </cell>
          <cell r="DP202">
            <v>0</v>
          </cell>
          <cell r="DQ202">
            <v>0</v>
          </cell>
          <cell r="DR202">
            <v>0</v>
          </cell>
          <cell r="DS202">
            <v>0</v>
          </cell>
          <cell r="DT202">
            <v>0</v>
          </cell>
          <cell r="DU202">
            <v>0</v>
          </cell>
          <cell r="DV202">
            <v>0</v>
          </cell>
          <cell r="DW202">
            <v>0</v>
          </cell>
          <cell r="DX202">
            <v>0</v>
          </cell>
          <cell r="DY202">
            <v>0</v>
          </cell>
          <cell r="DZ202">
            <v>0</v>
          </cell>
          <cell r="EA202">
            <v>0</v>
          </cell>
          <cell r="EB202">
            <v>0</v>
          </cell>
          <cell r="EC202">
            <v>0</v>
          </cell>
          <cell r="ED202">
            <v>0</v>
          </cell>
          <cell r="EE202">
            <v>0</v>
          </cell>
          <cell r="EF202">
            <v>0</v>
          </cell>
          <cell r="EG202">
            <v>0</v>
          </cell>
          <cell r="EH202">
            <v>0</v>
          </cell>
          <cell r="EI202">
            <v>0</v>
          </cell>
          <cell r="EJ202">
            <v>0</v>
          </cell>
          <cell r="EK202">
            <v>0</v>
          </cell>
          <cell r="EL202">
            <v>0</v>
          </cell>
          <cell r="EM202">
            <v>0</v>
          </cell>
          <cell r="EN202">
            <v>0</v>
          </cell>
          <cell r="EO202">
            <v>0</v>
          </cell>
          <cell r="EP202">
            <v>0</v>
          </cell>
          <cell r="EQ202">
            <v>0</v>
          </cell>
          <cell r="ER202">
            <v>0</v>
          </cell>
          <cell r="ES202">
            <v>0</v>
          </cell>
          <cell r="ET202">
            <v>0</v>
          </cell>
          <cell r="EU202">
            <v>0</v>
          </cell>
          <cell r="EV202">
            <v>-1002.8</v>
          </cell>
          <cell r="EW202">
            <v>-1046.3</v>
          </cell>
          <cell r="EX202">
            <v>-987.3</v>
          </cell>
          <cell r="EY202">
            <v>-1006.2</v>
          </cell>
          <cell r="EZ202">
            <v>-1050.4000000000001</v>
          </cell>
          <cell r="FA202">
            <v>-1062</v>
          </cell>
          <cell r="FB202">
            <v>-1130.4000000000001</v>
          </cell>
          <cell r="FC202">
            <v>-1172</v>
          </cell>
          <cell r="FD202">
            <v>-1332.9</v>
          </cell>
          <cell r="FE202">
            <v>-1432</v>
          </cell>
          <cell r="FF202">
            <v>-1449.3</v>
          </cell>
          <cell r="FG202">
            <v>-1417.2</v>
          </cell>
          <cell r="FH202">
            <v>-1365.2</v>
          </cell>
          <cell r="FI202">
            <v>0</v>
          </cell>
          <cell r="FJ202">
            <v>0</v>
          </cell>
          <cell r="FK202">
            <v>0</v>
          </cell>
          <cell r="FL202">
            <v>0</v>
          </cell>
          <cell r="FM202">
            <v>0</v>
          </cell>
          <cell r="FN202">
            <v>0</v>
          </cell>
          <cell r="FO202">
            <v>0</v>
          </cell>
          <cell r="FP202">
            <v>0</v>
          </cell>
          <cell r="FQ202">
            <v>0</v>
          </cell>
          <cell r="FR202">
            <v>0</v>
          </cell>
          <cell r="FS202">
            <v>0</v>
          </cell>
          <cell r="FT202">
            <v>0</v>
          </cell>
          <cell r="FU202">
            <v>0</v>
          </cell>
          <cell r="FV202">
            <v>0</v>
          </cell>
          <cell r="FW202">
            <v>0</v>
          </cell>
          <cell r="FX202">
            <v>-368.8</v>
          </cell>
          <cell r="FY202">
            <v>-364.2</v>
          </cell>
          <cell r="FZ202">
            <v>-360.7</v>
          </cell>
          <cell r="GA202">
            <v>-336.5</v>
          </cell>
          <cell r="GB202">
            <v>-323.5</v>
          </cell>
          <cell r="GC202">
            <v>-346.5</v>
          </cell>
          <cell r="GD202">
            <v>-324</v>
          </cell>
          <cell r="GE202">
            <v>-340.5</v>
          </cell>
          <cell r="GF202">
            <v>-354.5</v>
          </cell>
          <cell r="GG202">
            <v>-393.5</v>
          </cell>
          <cell r="GH202">
            <v>-391.3</v>
          </cell>
          <cell r="GI202">
            <v>-362.3</v>
          </cell>
          <cell r="GJ202">
            <v>-365.4</v>
          </cell>
          <cell r="GK202">
            <v>0</v>
          </cell>
          <cell r="GL202">
            <v>0</v>
          </cell>
          <cell r="GM202">
            <v>0</v>
          </cell>
          <cell r="GN202">
            <v>0</v>
          </cell>
          <cell r="GO202">
            <v>0</v>
          </cell>
          <cell r="GP202">
            <v>0</v>
          </cell>
          <cell r="GQ202">
            <v>0</v>
          </cell>
          <cell r="GR202">
            <v>0</v>
          </cell>
          <cell r="GS202">
            <v>0</v>
          </cell>
          <cell r="GT202">
            <v>0</v>
          </cell>
          <cell r="GU202">
            <v>0</v>
          </cell>
          <cell r="GV202">
            <v>0</v>
          </cell>
          <cell r="GW202">
            <v>0</v>
          </cell>
          <cell r="GX202">
            <v>0</v>
          </cell>
          <cell r="GY202">
            <v>0</v>
          </cell>
          <cell r="GZ202">
            <v>-60.9</v>
          </cell>
          <cell r="HA202">
            <v>-63.7</v>
          </cell>
          <cell r="HB202">
            <v>-65.099999999999994</v>
          </cell>
          <cell r="HC202">
            <v>-76</v>
          </cell>
          <cell r="HD202">
            <v>-86.4</v>
          </cell>
          <cell r="HE202">
            <v>-82.7</v>
          </cell>
          <cell r="HF202">
            <v>-90.5</v>
          </cell>
          <cell r="HG202">
            <v>-94.7</v>
          </cell>
          <cell r="HH202">
            <v>-98.8</v>
          </cell>
          <cell r="HI202">
            <v>-97.6</v>
          </cell>
          <cell r="HJ202">
            <v>-102.2</v>
          </cell>
          <cell r="HK202">
            <v>-99.8</v>
          </cell>
          <cell r="HL202">
            <v>-95.6</v>
          </cell>
          <cell r="HM202">
            <v>0</v>
          </cell>
          <cell r="HN202">
            <v>0</v>
          </cell>
          <cell r="HO202">
            <v>0</v>
          </cell>
          <cell r="HP202">
            <v>0</v>
          </cell>
          <cell r="HQ202">
            <v>0</v>
          </cell>
          <cell r="HR202">
            <v>0</v>
          </cell>
          <cell r="HS202">
            <v>0</v>
          </cell>
          <cell r="HT202">
            <v>0</v>
          </cell>
          <cell r="HU202">
            <v>0</v>
          </cell>
          <cell r="HV202">
            <v>0</v>
          </cell>
          <cell r="HW202">
            <v>0</v>
          </cell>
          <cell r="HX202">
            <v>0</v>
          </cell>
          <cell r="HY202">
            <v>0</v>
          </cell>
          <cell r="HZ202">
            <v>0</v>
          </cell>
          <cell r="IA202">
            <v>0</v>
          </cell>
          <cell r="IB202">
            <v>0</v>
          </cell>
          <cell r="IC202">
            <v>0</v>
          </cell>
          <cell r="ID202">
            <v>0</v>
          </cell>
          <cell r="IE202">
            <v>0</v>
          </cell>
          <cell r="IF202">
            <v>0</v>
          </cell>
          <cell r="IG202">
            <v>0</v>
          </cell>
          <cell r="IH202">
            <v>0</v>
          </cell>
          <cell r="II202">
            <v>0</v>
          </cell>
          <cell r="IJ202">
            <v>0</v>
          </cell>
          <cell r="IK202">
            <v>0</v>
          </cell>
          <cell r="IL202">
            <v>0</v>
          </cell>
          <cell r="IM202">
            <v>0</v>
          </cell>
          <cell r="IN202">
            <v>0</v>
          </cell>
          <cell r="IO202">
            <v>0</v>
          </cell>
          <cell r="IP202">
            <v>0</v>
          </cell>
          <cell r="IQ202">
            <v>0</v>
          </cell>
          <cell r="IR202">
            <v>0</v>
          </cell>
          <cell r="IS202">
            <v>0</v>
          </cell>
          <cell r="IT202">
            <v>0</v>
          </cell>
          <cell r="IU202">
            <v>0</v>
          </cell>
        </row>
        <row r="203">
          <cell r="A203" t="str">
            <v>III IN</v>
          </cell>
          <cell r="B203" t="str">
            <v>3I Infotech</v>
          </cell>
          <cell r="C203" t="str">
            <v>Information Technology</v>
          </cell>
          <cell r="D203">
            <v>0</v>
          </cell>
          <cell r="E203">
            <v>0</v>
          </cell>
          <cell r="F203">
            <v>0</v>
          </cell>
          <cell r="G203">
            <v>0</v>
          </cell>
          <cell r="H203">
            <v>0</v>
          </cell>
          <cell r="I203">
            <v>0</v>
          </cell>
          <cell r="J203">
            <v>0</v>
          </cell>
          <cell r="K203">
            <v>0</v>
          </cell>
          <cell r="L203">
            <v>630.21</v>
          </cell>
          <cell r="M203">
            <v>692.12</v>
          </cell>
          <cell r="N203">
            <v>760.7</v>
          </cell>
          <cell r="O203">
            <v>808.79</v>
          </cell>
          <cell r="P203">
            <v>884.75</v>
          </cell>
          <cell r="Q203">
            <v>973.59</v>
          </cell>
          <cell r="R203">
            <v>1119.95</v>
          </cell>
          <cell r="S203">
            <v>1199.8499999999999</v>
          </cell>
          <cell r="T203">
            <v>1284.6300000000001</v>
          </cell>
          <cell r="U203">
            <v>1450.27</v>
          </cell>
          <cell r="V203">
            <v>1716.35</v>
          </cell>
          <cell r="W203">
            <v>2101.9299999999998</v>
          </cell>
          <cell r="X203">
            <v>2602.61</v>
          </cell>
          <cell r="Y203">
            <v>2778.76</v>
          </cell>
          <cell r="Z203">
            <v>3172.52</v>
          </cell>
          <cell r="AA203">
            <v>3498.73</v>
          </cell>
          <cell r="AB203">
            <v>4684.68</v>
          </cell>
          <cell r="AC203">
            <v>6015.94</v>
          </cell>
          <cell r="AD203">
            <v>6136.2587999999996</v>
          </cell>
          <cell r="AE203">
            <v>6258.9839759999995</v>
          </cell>
          <cell r="AF203">
            <v>0</v>
          </cell>
          <cell r="AG203">
            <v>0</v>
          </cell>
          <cell r="AH203">
            <v>0</v>
          </cell>
          <cell r="AI203">
            <v>0</v>
          </cell>
          <cell r="AJ203">
            <v>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O203">
            <v>0</v>
          </cell>
          <cell r="AP203">
            <v>0</v>
          </cell>
          <cell r="AQ203">
            <v>0</v>
          </cell>
          <cell r="AR203">
            <v>0</v>
          </cell>
          <cell r="AS203">
            <v>0</v>
          </cell>
          <cell r="AT203">
            <v>0</v>
          </cell>
          <cell r="AU203">
            <v>0</v>
          </cell>
          <cell r="AV203">
            <v>0</v>
          </cell>
          <cell r="AW203">
            <v>0</v>
          </cell>
          <cell r="AX203">
            <v>0</v>
          </cell>
          <cell r="AY203">
            <v>0</v>
          </cell>
          <cell r="AZ203">
            <v>0</v>
          </cell>
          <cell r="BA203">
            <v>0</v>
          </cell>
          <cell r="BB203">
            <v>0</v>
          </cell>
          <cell r="BC203">
            <v>0</v>
          </cell>
          <cell r="BD203">
            <v>0</v>
          </cell>
          <cell r="BE203">
            <v>0</v>
          </cell>
          <cell r="BF203">
            <v>0</v>
          </cell>
          <cell r="BG203">
            <v>0</v>
          </cell>
          <cell r="BH203">
            <v>0</v>
          </cell>
          <cell r="BI203">
            <v>0</v>
          </cell>
          <cell r="BJ203">
            <v>0</v>
          </cell>
          <cell r="BK203">
            <v>0</v>
          </cell>
          <cell r="BL203">
            <v>0</v>
          </cell>
          <cell r="BM203">
            <v>0</v>
          </cell>
          <cell r="BN203">
            <v>0</v>
          </cell>
          <cell r="BO203">
            <v>0</v>
          </cell>
          <cell r="BP203">
            <v>0</v>
          </cell>
          <cell r="BQ203">
            <v>0</v>
          </cell>
          <cell r="BR203">
            <v>0</v>
          </cell>
          <cell r="BS203">
            <v>0</v>
          </cell>
          <cell r="BT203">
            <v>0</v>
          </cell>
          <cell r="BU203">
            <v>0</v>
          </cell>
          <cell r="BV203">
            <v>0</v>
          </cell>
          <cell r="BW203">
            <v>0</v>
          </cell>
          <cell r="BX203">
            <v>0</v>
          </cell>
          <cell r="BY203">
            <v>0</v>
          </cell>
          <cell r="BZ203">
            <v>0</v>
          </cell>
          <cell r="CA203">
            <v>0</v>
          </cell>
          <cell r="CB203">
            <v>0</v>
          </cell>
          <cell r="CC203">
            <v>0</v>
          </cell>
          <cell r="CD203">
            <v>0</v>
          </cell>
          <cell r="CE203">
            <v>0</v>
          </cell>
          <cell r="CF203">
            <v>0</v>
          </cell>
          <cell r="CG203">
            <v>0</v>
          </cell>
          <cell r="CH203">
            <v>0</v>
          </cell>
          <cell r="CI203">
            <v>0</v>
          </cell>
          <cell r="CJ203">
            <v>0</v>
          </cell>
          <cell r="CK203">
            <v>0</v>
          </cell>
          <cell r="CL203">
            <v>0</v>
          </cell>
          <cell r="CM203">
            <v>0</v>
          </cell>
          <cell r="CN203">
            <v>0</v>
          </cell>
          <cell r="CO203">
            <v>0</v>
          </cell>
          <cell r="CP203">
            <v>0</v>
          </cell>
          <cell r="CQ203">
            <v>0</v>
          </cell>
          <cell r="CR203">
            <v>0</v>
          </cell>
          <cell r="CS203">
            <v>0</v>
          </cell>
          <cell r="CT203">
            <v>0</v>
          </cell>
          <cell r="CU203">
            <v>0</v>
          </cell>
          <cell r="CV203">
            <v>0</v>
          </cell>
          <cell r="CW203">
            <v>0</v>
          </cell>
          <cell r="CX203">
            <v>0</v>
          </cell>
          <cell r="CY203">
            <v>0</v>
          </cell>
          <cell r="CZ203">
            <v>0</v>
          </cell>
          <cell r="DA203">
            <v>0</v>
          </cell>
          <cell r="DB203">
            <v>0</v>
          </cell>
          <cell r="DC203">
            <v>0</v>
          </cell>
          <cell r="DD203">
            <v>0</v>
          </cell>
          <cell r="DE203">
            <v>0</v>
          </cell>
          <cell r="DF203">
            <v>0</v>
          </cell>
          <cell r="DG203">
            <v>0</v>
          </cell>
          <cell r="DH203">
            <v>0</v>
          </cell>
          <cell r="DI203">
            <v>0</v>
          </cell>
          <cell r="DJ203">
            <v>0</v>
          </cell>
          <cell r="DK203">
            <v>0</v>
          </cell>
          <cell r="DL203">
            <v>0</v>
          </cell>
          <cell r="DM203">
            <v>0</v>
          </cell>
          <cell r="DN203">
            <v>0</v>
          </cell>
          <cell r="DO203">
            <v>0</v>
          </cell>
          <cell r="DP203">
            <v>0</v>
          </cell>
          <cell r="DQ203">
            <v>0</v>
          </cell>
          <cell r="DR203">
            <v>0</v>
          </cell>
          <cell r="DS203">
            <v>0</v>
          </cell>
          <cell r="DT203">
            <v>0</v>
          </cell>
          <cell r="DU203">
            <v>0</v>
          </cell>
          <cell r="DV203">
            <v>0</v>
          </cell>
          <cell r="DW203">
            <v>0</v>
          </cell>
          <cell r="DX203">
            <v>0</v>
          </cell>
          <cell r="DY203">
            <v>0</v>
          </cell>
          <cell r="DZ203">
            <v>0</v>
          </cell>
          <cell r="EA203">
            <v>0</v>
          </cell>
          <cell r="EB203">
            <v>0</v>
          </cell>
          <cell r="EC203">
            <v>0</v>
          </cell>
          <cell r="ED203">
            <v>0</v>
          </cell>
          <cell r="EE203">
            <v>0</v>
          </cell>
          <cell r="EF203">
            <v>0</v>
          </cell>
          <cell r="EG203">
            <v>0</v>
          </cell>
          <cell r="EH203">
            <v>0</v>
          </cell>
          <cell r="EI203">
            <v>0</v>
          </cell>
          <cell r="EJ203">
            <v>0</v>
          </cell>
          <cell r="EK203">
            <v>0</v>
          </cell>
          <cell r="EL203">
            <v>0</v>
          </cell>
          <cell r="EM203">
            <v>0</v>
          </cell>
          <cell r="EN203">
            <v>0</v>
          </cell>
          <cell r="EO203">
            <v>0</v>
          </cell>
          <cell r="EP203">
            <v>0</v>
          </cell>
          <cell r="EQ203">
            <v>0</v>
          </cell>
          <cell r="ER203">
            <v>0</v>
          </cell>
          <cell r="ES203">
            <v>0</v>
          </cell>
          <cell r="ET203">
            <v>0</v>
          </cell>
          <cell r="EU203">
            <v>0</v>
          </cell>
          <cell r="EV203">
            <v>-385.6</v>
          </cell>
          <cell r="EW203">
            <v>-396.9</v>
          </cell>
          <cell r="EX203">
            <v>-406.42</v>
          </cell>
          <cell r="EY203">
            <v>-466.55</v>
          </cell>
          <cell r="EZ203">
            <v>-502.12</v>
          </cell>
          <cell r="FA203">
            <v>-552.04999999999995</v>
          </cell>
          <cell r="FB203">
            <v>-629.39</v>
          </cell>
          <cell r="FC203">
            <v>-667.34</v>
          </cell>
          <cell r="FD203">
            <v>-697.14</v>
          </cell>
          <cell r="FE203">
            <v>-778.27</v>
          </cell>
          <cell r="FF203">
            <v>-923.98</v>
          </cell>
          <cell r="FG203">
            <v>-1122.3599999999999</v>
          </cell>
          <cell r="FH203">
            <v>-1417.28</v>
          </cell>
          <cell r="FI203">
            <v>-1493.52</v>
          </cell>
          <cell r="FJ203">
            <v>-1684.28</v>
          </cell>
          <cell r="FK203">
            <v>-1859.05</v>
          </cell>
          <cell r="FL203">
            <v>-2722.66</v>
          </cell>
          <cell r="FM203">
            <v>-3556.37</v>
          </cell>
          <cell r="FN203">
            <v>-3644.9377271999997</v>
          </cell>
          <cell r="FO203">
            <v>-3717.8364817439997</v>
          </cell>
          <cell r="FP203">
            <v>0</v>
          </cell>
          <cell r="FQ203">
            <v>0</v>
          </cell>
          <cell r="FR203">
            <v>0</v>
          </cell>
          <cell r="FS203">
            <v>0</v>
          </cell>
          <cell r="FT203">
            <v>0</v>
          </cell>
          <cell r="FU203">
            <v>0</v>
          </cell>
          <cell r="FV203">
            <v>0</v>
          </cell>
          <cell r="FW203">
            <v>0</v>
          </cell>
          <cell r="FX203">
            <v>-166.1</v>
          </cell>
          <cell r="FY203">
            <v>-173.2</v>
          </cell>
          <cell r="FZ203">
            <v>-216.21</v>
          </cell>
          <cell r="GA203">
            <v>-200.61</v>
          </cell>
          <cell r="GB203">
            <v>-213.1</v>
          </cell>
          <cell r="GC203">
            <v>-221.92</v>
          </cell>
          <cell r="GD203">
            <v>-256.75</v>
          </cell>
          <cell r="GE203">
            <v>-277.02</v>
          </cell>
          <cell r="GF203">
            <v>-294.13</v>
          </cell>
          <cell r="GG203">
            <v>-331.2</v>
          </cell>
          <cell r="GH203">
            <v>-556.69000000000005</v>
          </cell>
          <cell r="GI203">
            <v>-527.82999999999993</v>
          </cell>
          <cell r="GJ203">
            <v>-638.47</v>
          </cell>
          <cell r="GK203">
            <v>-696.88</v>
          </cell>
          <cell r="GL203">
            <v>-819.54</v>
          </cell>
          <cell r="GM203">
            <v>-894.37</v>
          </cell>
          <cell r="GN203">
            <v>-1050.6099999999999</v>
          </cell>
          <cell r="GO203">
            <v>-1317.22</v>
          </cell>
          <cell r="GP203">
            <v>-1411.3395239999998</v>
          </cell>
          <cell r="GQ203">
            <v>-1439.5663144799998</v>
          </cell>
          <cell r="GR203">
            <v>0</v>
          </cell>
          <cell r="GS203">
            <v>0</v>
          </cell>
          <cell r="GT203">
            <v>0</v>
          </cell>
          <cell r="GU203">
            <v>0</v>
          </cell>
          <cell r="GV203">
            <v>0</v>
          </cell>
          <cell r="GW203">
            <v>0</v>
          </cell>
          <cell r="GX203">
            <v>0</v>
          </cell>
          <cell r="GY203">
            <v>0</v>
          </cell>
          <cell r="GZ203">
            <v>-44.5</v>
          </cell>
          <cell r="HA203">
            <v>-44.75</v>
          </cell>
          <cell r="HB203">
            <v>-50.7</v>
          </cell>
          <cell r="HC203">
            <v>-48.46</v>
          </cell>
          <cell r="HD203">
            <v>-56.2</v>
          </cell>
          <cell r="HE203">
            <v>-73.34</v>
          </cell>
          <cell r="HF203">
            <v>-66.09</v>
          </cell>
          <cell r="HG203">
            <v>-64.900000000000006</v>
          </cell>
          <cell r="HH203">
            <v>-78.709999999999994</v>
          </cell>
          <cell r="HI203">
            <v>-90.32</v>
          </cell>
          <cell r="HJ203">
            <v>-31.49</v>
          </cell>
          <cell r="HK203">
            <v>-58.14</v>
          </cell>
          <cell r="HL203">
            <v>-47.81</v>
          </cell>
          <cell r="HM203">
            <v>-51.73</v>
          </cell>
          <cell r="HN203">
            <v>-64.42</v>
          </cell>
          <cell r="HO203">
            <v>-80</v>
          </cell>
          <cell r="HP203">
            <v>-118.23</v>
          </cell>
          <cell r="HQ203">
            <v>-153.22</v>
          </cell>
          <cell r="HR203">
            <v>-177.95150519999999</v>
          </cell>
          <cell r="HS203">
            <v>-181.51053530399997</v>
          </cell>
          <cell r="HT203">
            <v>0</v>
          </cell>
          <cell r="HU203">
            <v>0</v>
          </cell>
          <cell r="HV203">
            <v>0</v>
          </cell>
          <cell r="HW203">
            <v>0</v>
          </cell>
          <cell r="HX203">
            <v>0</v>
          </cell>
          <cell r="HY203">
            <v>0</v>
          </cell>
          <cell r="HZ203">
            <v>0</v>
          </cell>
          <cell r="IA203">
            <v>0</v>
          </cell>
          <cell r="IB203">
            <v>0</v>
          </cell>
          <cell r="IC203">
            <v>0</v>
          </cell>
          <cell r="ID203">
            <v>0</v>
          </cell>
          <cell r="IE203">
            <v>0</v>
          </cell>
          <cell r="IF203">
            <v>0</v>
          </cell>
          <cell r="IG203">
            <v>0</v>
          </cell>
          <cell r="IH203">
            <v>0</v>
          </cell>
          <cell r="II203">
            <v>0</v>
          </cell>
          <cell r="IJ203">
            <v>0</v>
          </cell>
          <cell r="IK203">
            <v>0</v>
          </cell>
          <cell r="IL203">
            <v>0</v>
          </cell>
          <cell r="IM203">
            <v>0</v>
          </cell>
          <cell r="IN203">
            <v>0</v>
          </cell>
          <cell r="IO203">
            <v>0</v>
          </cell>
          <cell r="IP203">
            <v>0</v>
          </cell>
          <cell r="IQ203">
            <v>0</v>
          </cell>
          <cell r="IR203">
            <v>0</v>
          </cell>
          <cell r="IS203">
            <v>0</v>
          </cell>
          <cell r="IT203">
            <v>0</v>
          </cell>
          <cell r="IU203">
            <v>0</v>
          </cell>
        </row>
        <row r="204">
          <cell r="A204" t="str">
            <v>INFO IN</v>
          </cell>
          <cell r="B204" t="str">
            <v>Infosys Technologies</v>
          </cell>
          <cell r="C204" t="str">
            <v>Information Technology</v>
          </cell>
          <cell r="D204">
            <v>7647.2</v>
          </cell>
          <cell r="E204">
            <v>8805.7999999999993</v>
          </cell>
          <cell r="F204">
            <v>9650.2000000000007</v>
          </cell>
          <cell r="G204">
            <v>10296.700000000001</v>
          </cell>
          <cell r="H204">
            <v>10947</v>
          </cell>
          <cell r="I204">
            <v>11518</v>
          </cell>
          <cell r="J204">
            <v>12570.1</v>
          </cell>
          <cell r="K204">
            <v>13494.5</v>
          </cell>
          <cell r="L204">
            <v>15173.8</v>
          </cell>
          <cell r="M204">
            <v>17493.3</v>
          </cell>
          <cell r="N204">
            <v>18756.099999999999</v>
          </cell>
          <cell r="O204">
            <v>19873.2</v>
          </cell>
          <cell r="P204">
            <v>20715.900000000001</v>
          </cell>
          <cell r="Q204">
            <v>22940</v>
          </cell>
          <cell r="R204">
            <v>25320</v>
          </cell>
          <cell r="S204">
            <v>26240</v>
          </cell>
          <cell r="T204">
            <v>30150</v>
          </cell>
          <cell r="U204">
            <v>34510</v>
          </cell>
          <cell r="V204">
            <v>36550</v>
          </cell>
          <cell r="W204">
            <v>37720</v>
          </cell>
          <cell r="X204">
            <v>37730</v>
          </cell>
          <cell r="Y204">
            <v>41060</v>
          </cell>
          <cell r="Z204">
            <v>42710</v>
          </cell>
          <cell r="AA204">
            <v>45420</v>
          </cell>
          <cell r="AB204">
            <v>48540</v>
          </cell>
          <cell r="AC204">
            <v>54180</v>
          </cell>
          <cell r="AD204">
            <v>57860</v>
          </cell>
          <cell r="AE204">
            <v>56350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0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O204">
            <v>0</v>
          </cell>
          <cell r="AP204">
            <v>0</v>
          </cell>
          <cell r="AQ204">
            <v>0</v>
          </cell>
          <cell r="AR204">
            <v>0</v>
          </cell>
          <cell r="AS204">
            <v>0</v>
          </cell>
          <cell r="AT204">
            <v>0</v>
          </cell>
          <cell r="AU204">
            <v>0</v>
          </cell>
          <cell r="AV204">
            <v>0</v>
          </cell>
          <cell r="AW204">
            <v>0</v>
          </cell>
          <cell r="AX204">
            <v>0</v>
          </cell>
          <cell r="AY204">
            <v>0</v>
          </cell>
          <cell r="AZ204">
            <v>0</v>
          </cell>
          <cell r="BA204">
            <v>0</v>
          </cell>
          <cell r="BB204">
            <v>0</v>
          </cell>
          <cell r="BC204">
            <v>0</v>
          </cell>
          <cell r="BD204">
            <v>0</v>
          </cell>
          <cell r="BE204">
            <v>0</v>
          </cell>
          <cell r="BF204">
            <v>0</v>
          </cell>
          <cell r="BG204">
            <v>0</v>
          </cell>
          <cell r="BH204">
            <v>0</v>
          </cell>
          <cell r="BI204">
            <v>0</v>
          </cell>
          <cell r="BJ204">
            <v>0</v>
          </cell>
          <cell r="BK204">
            <v>0</v>
          </cell>
          <cell r="BL204">
            <v>0</v>
          </cell>
          <cell r="BM204">
            <v>0</v>
          </cell>
          <cell r="BN204">
            <v>0</v>
          </cell>
          <cell r="BO204">
            <v>0</v>
          </cell>
          <cell r="BP204">
            <v>0</v>
          </cell>
          <cell r="BQ204">
            <v>0</v>
          </cell>
          <cell r="BR204">
            <v>0</v>
          </cell>
          <cell r="BS204">
            <v>0</v>
          </cell>
          <cell r="BT204">
            <v>0</v>
          </cell>
          <cell r="BU204">
            <v>0</v>
          </cell>
          <cell r="BV204">
            <v>0</v>
          </cell>
          <cell r="BW204">
            <v>0</v>
          </cell>
          <cell r="BX204">
            <v>0</v>
          </cell>
          <cell r="BY204">
            <v>0</v>
          </cell>
          <cell r="BZ204">
            <v>0</v>
          </cell>
          <cell r="CA204">
            <v>0</v>
          </cell>
          <cell r="CB204">
            <v>0</v>
          </cell>
          <cell r="CC204">
            <v>0</v>
          </cell>
          <cell r="CD204">
            <v>0</v>
          </cell>
          <cell r="CE204">
            <v>0</v>
          </cell>
          <cell r="CF204">
            <v>0</v>
          </cell>
          <cell r="CG204">
            <v>0</v>
          </cell>
          <cell r="CH204">
            <v>0</v>
          </cell>
          <cell r="CI204">
            <v>0</v>
          </cell>
          <cell r="CJ204">
            <v>0</v>
          </cell>
          <cell r="CK204">
            <v>0</v>
          </cell>
          <cell r="CL204">
            <v>0</v>
          </cell>
          <cell r="CM204">
            <v>0</v>
          </cell>
          <cell r="CN204">
            <v>0</v>
          </cell>
          <cell r="CO204">
            <v>0</v>
          </cell>
          <cell r="CP204">
            <v>0</v>
          </cell>
          <cell r="CQ204">
            <v>0</v>
          </cell>
          <cell r="CR204">
            <v>0</v>
          </cell>
          <cell r="CS204">
            <v>0</v>
          </cell>
          <cell r="CT204">
            <v>0</v>
          </cell>
          <cell r="CU204">
            <v>0</v>
          </cell>
          <cell r="CV204">
            <v>0</v>
          </cell>
          <cell r="CW204">
            <v>0</v>
          </cell>
          <cell r="CX204">
            <v>0</v>
          </cell>
          <cell r="CY204">
            <v>0</v>
          </cell>
          <cell r="CZ204">
            <v>0</v>
          </cell>
          <cell r="DA204">
            <v>0</v>
          </cell>
          <cell r="DB204">
            <v>0</v>
          </cell>
          <cell r="DC204">
            <v>0</v>
          </cell>
          <cell r="DD204">
            <v>0</v>
          </cell>
          <cell r="DE204">
            <v>0</v>
          </cell>
          <cell r="DF204">
            <v>0</v>
          </cell>
          <cell r="DG204">
            <v>0</v>
          </cell>
          <cell r="DH204">
            <v>0</v>
          </cell>
          <cell r="DI204">
            <v>0</v>
          </cell>
          <cell r="DJ204">
            <v>0</v>
          </cell>
          <cell r="DK204">
            <v>0</v>
          </cell>
          <cell r="DL204">
            <v>0</v>
          </cell>
          <cell r="DM204">
            <v>0</v>
          </cell>
          <cell r="DN204">
            <v>0</v>
          </cell>
          <cell r="DO204">
            <v>0</v>
          </cell>
          <cell r="DP204">
            <v>0</v>
          </cell>
          <cell r="DQ204">
            <v>0</v>
          </cell>
          <cell r="DR204">
            <v>0</v>
          </cell>
          <cell r="DS204">
            <v>0</v>
          </cell>
          <cell r="DT204">
            <v>0</v>
          </cell>
          <cell r="DU204">
            <v>0</v>
          </cell>
          <cell r="DV204">
            <v>0</v>
          </cell>
          <cell r="DW204">
            <v>0</v>
          </cell>
          <cell r="DX204">
            <v>0</v>
          </cell>
          <cell r="DY204">
            <v>0</v>
          </cell>
          <cell r="DZ204">
            <v>0</v>
          </cell>
          <cell r="EA204">
            <v>0</v>
          </cell>
          <cell r="EB204">
            <v>0</v>
          </cell>
          <cell r="EC204">
            <v>0</v>
          </cell>
          <cell r="ED204">
            <v>0</v>
          </cell>
          <cell r="EE204">
            <v>0</v>
          </cell>
          <cell r="EF204">
            <v>0</v>
          </cell>
          <cell r="EG204">
            <v>0</v>
          </cell>
          <cell r="EH204">
            <v>0</v>
          </cell>
          <cell r="EI204">
            <v>0</v>
          </cell>
          <cell r="EJ204">
            <v>0</v>
          </cell>
          <cell r="EK204">
            <v>0</v>
          </cell>
          <cell r="EL204">
            <v>0</v>
          </cell>
          <cell r="EM204">
            <v>0</v>
          </cell>
          <cell r="EN204">
            <v>-3777.3999999999992</v>
          </cell>
          <cell r="EO204">
            <v>-4255</v>
          </cell>
          <cell r="EP204">
            <v>-4860.3999999999987</v>
          </cell>
          <cell r="EQ204">
            <v>-5342.7</v>
          </cell>
          <cell r="ER204">
            <v>-5796</v>
          </cell>
          <cell r="ES204">
            <v>-5952.7999999999993</v>
          </cell>
          <cell r="ET204">
            <v>-6567</v>
          </cell>
          <cell r="EU204">
            <v>-7070.9</v>
          </cell>
          <cell r="EV204">
            <v>-8052.2</v>
          </cell>
          <cell r="EW204">
            <v>-9266.6</v>
          </cell>
          <cell r="EX204">
            <v>-9914.7999999999993</v>
          </cell>
          <cell r="EY204">
            <v>-10413.099999999999</v>
          </cell>
          <cell r="EZ204">
            <v>-11044.400000000003</v>
          </cell>
          <cell r="FA204">
            <v>-12120</v>
          </cell>
          <cell r="FB204">
            <v>-13270</v>
          </cell>
          <cell r="FC204">
            <v>-14220</v>
          </cell>
          <cell r="FD204">
            <v>-16660</v>
          </cell>
          <cell r="FE204">
            <v>-18330</v>
          </cell>
          <cell r="FF204">
            <v>-19380</v>
          </cell>
          <cell r="FG204">
            <v>-20210</v>
          </cell>
          <cell r="FH204">
            <v>-21690</v>
          </cell>
          <cell r="FI204">
            <v>-22310</v>
          </cell>
          <cell r="FJ204">
            <v>-23250</v>
          </cell>
          <cell r="FK204">
            <v>-24820</v>
          </cell>
          <cell r="FL204">
            <v>-27540</v>
          </cell>
          <cell r="FM204">
            <v>-28910</v>
          </cell>
          <cell r="FN204">
            <v>-30750</v>
          </cell>
          <cell r="FO204">
            <v>-30450</v>
          </cell>
          <cell r="FP204">
            <v>-1133</v>
          </cell>
          <cell r="FQ204">
            <v>-1573.9999999999998</v>
          </cell>
          <cell r="FR204">
            <v>-1463</v>
          </cell>
          <cell r="FS204">
            <v>-1534.2</v>
          </cell>
          <cell r="FT204">
            <v>-1646.1999999999998</v>
          </cell>
          <cell r="FU204">
            <v>-1750.6</v>
          </cell>
          <cell r="FV204">
            <v>-1872.1999999999998</v>
          </cell>
          <cell r="FW204">
            <v>-1931.8999999999999</v>
          </cell>
          <cell r="FX204">
            <v>-2229</v>
          </cell>
          <cell r="FY204">
            <v>-2616.4</v>
          </cell>
          <cell r="FZ204">
            <v>-2661.5</v>
          </cell>
          <cell r="GA204">
            <v>-2793</v>
          </cell>
          <cell r="GB204">
            <v>-3033.3999999999996</v>
          </cell>
          <cell r="GC204">
            <v>-3480</v>
          </cell>
          <cell r="GD204">
            <v>-3440</v>
          </cell>
          <cell r="GE204">
            <v>-3690</v>
          </cell>
          <cell r="GF204">
            <v>-4600</v>
          </cell>
          <cell r="GG204">
            <v>-5090</v>
          </cell>
          <cell r="GH204">
            <v>-5210</v>
          </cell>
          <cell r="GI204">
            <v>-5540</v>
          </cell>
          <cell r="GJ204">
            <v>-5200</v>
          </cell>
          <cell r="GK204">
            <v>-5910</v>
          </cell>
          <cell r="GL204">
            <v>-5540</v>
          </cell>
          <cell r="GM204">
            <v>-5820</v>
          </cell>
          <cell r="GN204">
            <v>-6210</v>
          </cell>
          <cell r="GO204">
            <v>-7330</v>
          </cell>
          <cell r="GP204">
            <v>-6800</v>
          </cell>
          <cell r="GQ204">
            <v>-6990</v>
          </cell>
          <cell r="GR204">
            <v>-404.9</v>
          </cell>
          <cell r="GS204">
            <v>-463.9</v>
          </cell>
          <cell r="GT204">
            <v>-500.5</v>
          </cell>
          <cell r="GU204">
            <v>-534</v>
          </cell>
          <cell r="GV204">
            <v>-451.4</v>
          </cell>
          <cell r="GW204">
            <v>-634.20000000000005</v>
          </cell>
          <cell r="GX204">
            <v>-637.5</v>
          </cell>
          <cell r="GY204">
            <v>-644.20000000000005</v>
          </cell>
          <cell r="GZ204">
            <v>-525.29999999999995</v>
          </cell>
          <cell r="HA204">
            <v>-606.29999999999995</v>
          </cell>
          <cell r="HB204">
            <v>-739.1</v>
          </cell>
          <cell r="HC204">
            <v>-998.1</v>
          </cell>
          <cell r="HD204">
            <v>-801</v>
          </cell>
          <cell r="HE204">
            <v>-960</v>
          </cell>
          <cell r="HF204">
            <v>-1170</v>
          </cell>
          <cell r="HG204">
            <v>-1440</v>
          </cell>
          <cell r="HH204">
            <v>-1060</v>
          </cell>
          <cell r="HI204">
            <v>-1220</v>
          </cell>
          <cell r="HJ204">
            <v>-1410</v>
          </cell>
          <cell r="HK204">
            <v>-1450</v>
          </cell>
          <cell r="HL204">
            <v>-1440</v>
          </cell>
          <cell r="HM204">
            <v>-1440</v>
          </cell>
          <cell r="HN204">
            <v>-1530</v>
          </cell>
          <cell r="HO204">
            <v>-1570</v>
          </cell>
          <cell r="HP204">
            <v>-1690</v>
          </cell>
          <cell r="HQ204">
            <v>-1770</v>
          </cell>
          <cell r="HR204">
            <v>-1870</v>
          </cell>
          <cell r="HS204">
            <v>-2280</v>
          </cell>
          <cell r="HT204">
            <v>0</v>
          </cell>
          <cell r="HU204">
            <v>0</v>
          </cell>
          <cell r="HV204">
            <v>0</v>
          </cell>
          <cell r="HW204">
            <v>0</v>
          </cell>
          <cell r="HX204">
            <v>0</v>
          </cell>
          <cell r="HY204">
            <v>0</v>
          </cell>
          <cell r="HZ204">
            <v>0</v>
          </cell>
          <cell r="IA204">
            <v>0</v>
          </cell>
          <cell r="IB204">
            <v>0</v>
          </cell>
          <cell r="IC204">
            <v>0</v>
          </cell>
          <cell r="ID204">
            <v>0</v>
          </cell>
          <cell r="IE204">
            <v>0</v>
          </cell>
          <cell r="IF204">
            <v>0</v>
          </cell>
          <cell r="IG204">
            <v>0</v>
          </cell>
          <cell r="IH204">
            <v>0</v>
          </cell>
          <cell r="II204">
            <v>0</v>
          </cell>
          <cell r="IJ204">
            <v>0</v>
          </cell>
          <cell r="IK204">
            <v>0</v>
          </cell>
          <cell r="IL204">
            <v>0</v>
          </cell>
          <cell r="IM204">
            <v>0</v>
          </cell>
          <cell r="IN204">
            <v>0</v>
          </cell>
          <cell r="IO204">
            <v>0</v>
          </cell>
          <cell r="IP204">
            <v>0</v>
          </cell>
          <cell r="IQ204">
            <v>0</v>
          </cell>
          <cell r="IR204">
            <v>0</v>
          </cell>
          <cell r="IS204">
            <v>0</v>
          </cell>
          <cell r="IT204">
            <v>0</v>
          </cell>
          <cell r="IU204">
            <v>0</v>
          </cell>
        </row>
        <row r="205">
          <cell r="A205" t="str">
            <v>INFOE IN</v>
          </cell>
          <cell r="B205" t="str">
            <v>Info Edge India</v>
          </cell>
          <cell r="C205" t="str">
            <v>Information Technology</v>
          </cell>
          <cell r="D205">
            <v>0</v>
          </cell>
          <cell r="E205">
            <v>0</v>
          </cell>
          <cell r="F205">
            <v>0</v>
          </cell>
          <cell r="G205">
            <v>0</v>
          </cell>
          <cell r="H205">
            <v>0</v>
          </cell>
          <cell r="I205">
            <v>0</v>
          </cell>
          <cell r="J205">
            <v>0</v>
          </cell>
          <cell r="K205">
            <v>0</v>
          </cell>
          <cell r="L205">
            <v>0</v>
          </cell>
          <cell r="M205">
            <v>0</v>
          </cell>
          <cell r="N205">
            <v>0</v>
          </cell>
          <cell r="O205">
            <v>0</v>
          </cell>
          <cell r="P205">
            <v>0</v>
          </cell>
          <cell r="Q205">
            <v>0</v>
          </cell>
          <cell r="R205">
            <v>0</v>
          </cell>
          <cell r="S205">
            <v>0</v>
          </cell>
          <cell r="T205">
            <v>279.18</v>
          </cell>
          <cell r="U205">
            <v>317.45</v>
          </cell>
          <cell r="V205">
            <v>362.97</v>
          </cell>
          <cell r="W205">
            <v>436.09</v>
          </cell>
          <cell r="X205">
            <v>465.44</v>
          </cell>
          <cell r="Y205">
            <v>526.03</v>
          </cell>
          <cell r="Z205">
            <v>547.94000000000005</v>
          </cell>
          <cell r="AA205">
            <v>649.98</v>
          </cell>
          <cell r="AB205">
            <v>631.23</v>
          </cell>
          <cell r="AC205">
            <v>654.197</v>
          </cell>
          <cell r="AD205">
            <v>589.71400000000006</v>
          </cell>
          <cell r="AE205">
            <v>577.01499999999999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0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O205">
            <v>0</v>
          </cell>
          <cell r="AP205">
            <v>0</v>
          </cell>
          <cell r="AQ205">
            <v>0</v>
          </cell>
          <cell r="AR205">
            <v>0</v>
          </cell>
          <cell r="AS205">
            <v>0</v>
          </cell>
          <cell r="AT205">
            <v>0</v>
          </cell>
          <cell r="AU205">
            <v>0</v>
          </cell>
          <cell r="AV205">
            <v>0</v>
          </cell>
          <cell r="AW205">
            <v>0</v>
          </cell>
          <cell r="AX205">
            <v>0</v>
          </cell>
          <cell r="AY205">
            <v>0</v>
          </cell>
          <cell r="AZ205">
            <v>0</v>
          </cell>
          <cell r="BA205">
            <v>0</v>
          </cell>
          <cell r="BB205">
            <v>0</v>
          </cell>
          <cell r="BC205">
            <v>0</v>
          </cell>
          <cell r="BD205">
            <v>0</v>
          </cell>
          <cell r="BE205">
            <v>0</v>
          </cell>
          <cell r="BF205">
            <v>0</v>
          </cell>
          <cell r="BG205">
            <v>0</v>
          </cell>
          <cell r="BH205">
            <v>0</v>
          </cell>
          <cell r="BI205">
            <v>0</v>
          </cell>
          <cell r="BJ205">
            <v>0</v>
          </cell>
          <cell r="BK205">
            <v>0</v>
          </cell>
          <cell r="BL205">
            <v>0</v>
          </cell>
          <cell r="BM205">
            <v>0</v>
          </cell>
          <cell r="BN205">
            <v>0</v>
          </cell>
          <cell r="BO205">
            <v>0</v>
          </cell>
          <cell r="BP205">
            <v>0</v>
          </cell>
          <cell r="BQ205">
            <v>0</v>
          </cell>
          <cell r="BR205">
            <v>0</v>
          </cell>
          <cell r="BS205">
            <v>0</v>
          </cell>
          <cell r="BT205">
            <v>0</v>
          </cell>
          <cell r="BU205">
            <v>0</v>
          </cell>
          <cell r="BV205">
            <v>0</v>
          </cell>
          <cell r="BW205">
            <v>0</v>
          </cell>
          <cell r="BX205">
            <v>-204.40999999999997</v>
          </cell>
          <cell r="BY205">
            <v>-260.02999999999997</v>
          </cell>
          <cell r="BZ205">
            <v>-246.35000000000002</v>
          </cell>
          <cell r="CA205">
            <v>-319.57</v>
          </cell>
          <cell r="CB205">
            <v>-346.96</v>
          </cell>
          <cell r="CC205">
            <v>-364.16999999999996</v>
          </cell>
          <cell r="CD205">
            <v>-393.63</v>
          </cell>
          <cell r="CE205">
            <v>-450.04</v>
          </cell>
          <cell r="CF205">
            <v>-463.94</v>
          </cell>
          <cell r="CG205">
            <v>-499.19</v>
          </cell>
          <cell r="CH205">
            <v>-439.76499999999999</v>
          </cell>
          <cell r="CI205">
            <v>-396.42100000000005</v>
          </cell>
          <cell r="CJ205">
            <v>0</v>
          </cell>
          <cell r="CK205">
            <v>0</v>
          </cell>
          <cell r="CL205">
            <v>0</v>
          </cell>
          <cell r="CM205">
            <v>0</v>
          </cell>
          <cell r="CN205">
            <v>0</v>
          </cell>
          <cell r="CO205">
            <v>0</v>
          </cell>
          <cell r="CP205">
            <v>0</v>
          </cell>
          <cell r="CQ205">
            <v>0</v>
          </cell>
          <cell r="CR205">
            <v>0</v>
          </cell>
          <cell r="CS205">
            <v>0</v>
          </cell>
          <cell r="CT205">
            <v>0</v>
          </cell>
          <cell r="CU205">
            <v>0</v>
          </cell>
          <cell r="CV205">
            <v>0</v>
          </cell>
          <cell r="CW205">
            <v>0</v>
          </cell>
          <cell r="CX205">
            <v>0</v>
          </cell>
          <cell r="CY205">
            <v>0</v>
          </cell>
          <cell r="CZ205">
            <v>0</v>
          </cell>
          <cell r="DA205">
            <v>0</v>
          </cell>
          <cell r="DB205">
            <v>0</v>
          </cell>
          <cell r="DC205">
            <v>0</v>
          </cell>
          <cell r="DD205">
            <v>0</v>
          </cell>
          <cell r="DE205">
            <v>0</v>
          </cell>
          <cell r="DF205">
            <v>0</v>
          </cell>
          <cell r="DG205">
            <v>0</v>
          </cell>
          <cell r="DH205">
            <v>0</v>
          </cell>
          <cell r="DI205">
            <v>0</v>
          </cell>
          <cell r="DJ205">
            <v>0</v>
          </cell>
          <cell r="DK205">
            <v>0</v>
          </cell>
          <cell r="DL205">
            <v>0</v>
          </cell>
          <cell r="DM205">
            <v>0</v>
          </cell>
          <cell r="DN205">
            <v>0</v>
          </cell>
          <cell r="DO205">
            <v>0</v>
          </cell>
          <cell r="DP205">
            <v>0</v>
          </cell>
          <cell r="DQ205">
            <v>0</v>
          </cell>
          <cell r="DR205">
            <v>0</v>
          </cell>
          <cell r="DS205">
            <v>0</v>
          </cell>
          <cell r="DT205">
            <v>0</v>
          </cell>
          <cell r="DU205">
            <v>0</v>
          </cell>
          <cell r="DV205">
            <v>0</v>
          </cell>
          <cell r="DW205">
            <v>0</v>
          </cell>
          <cell r="DX205">
            <v>0</v>
          </cell>
          <cell r="DY205">
            <v>0</v>
          </cell>
          <cell r="DZ205">
            <v>0</v>
          </cell>
          <cell r="EA205">
            <v>0</v>
          </cell>
          <cell r="EB205">
            <v>0</v>
          </cell>
          <cell r="EC205">
            <v>0</v>
          </cell>
          <cell r="ED205">
            <v>0</v>
          </cell>
          <cell r="EE205">
            <v>0</v>
          </cell>
          <cell r="EF205">
            <v>0</v>
          </cell>
          <cell r="EG205">
            <v>0</v>
          </cell>
          <cell r="EH205">
            <v>0</v>
          </cell>
          <cell r="EI205">
            <v>0</v>
          </cell>
          <cell r="EJ205">
            <v>0</v>
          </cell>
          <cell r="EK205">
            <v>0</v>
          </cell>
          <cell r="EL205">
            <v>0</v>
          </cell>
          <cell r="EM205">
            <v>0</v>
          </cell>
          <cell r="EN205">
            <v>0</v>
          </cell>
          <cell r="EO205">
            <v>0</v>
          </cell>
          <cell r="EP205">
            <v>0</v>
          </cell>
          <cell r="EQ205">
            <v>0</v>
          </cell>
          <cell r="ER205">
            <v>0</v>
          </cell>
          <cell r="ES205">
            <v>0</v>
          </cell>
          <cell r="ET205">
            <v>0</v>
          </cell>
          <cell r="EU205">
            <v>0</v>
          </cell>
          <cell r="EV205">
            <v>0</v>
          </cell>
          <cell r="EW205">
            <v>0</v>
          </cell>
          <cell r="EX205">
            <v>0</v>
          </cell>
          <cell r="EY205">
            <v>0</v>
          </cell>
          <cell r="EZ205">
            <v>0</v>
          </cell>
          <cell r="FA205">
            <v>0</v>
          </cell>
          <cell r="FB205">
            <v>0</v>
          </cell>
          <cell r="FC205">
            <v>0</v>
          </cell>
          <cell r="FD205">
            <v>0</v>
          </cell>
          <cell r="FE205">
            <v>0</v>
          </cell>
          <cell r="FF205">
            <v>0</v>
          </cell>
          <cell r="FG205">
            <v>0</v>
          </cell>
          <cell r="FH205">
            <v>0</v>
          </cell>
          <cell r="FI205">
            <v>0</v>
          </cell>
          <cell r="FJ205">
            <v>0</v>
          </cell>
          <cell r="FK205">
            <v>0</v>
          </cell>
          <cell r="FL205">
            <v>0</v>
          </cell>
          <cell r="FM205">
            <v>0</v>
          </cell>
          <cell r="FN205">
            <v>0</v>
          </cell>
          <cell r="FO205">
            <v>0</v>
          </cell>
          <cell r="FP205">
            <v>0</v>
          </cell>
          <cell r="FQ205">
            <v>0</v>
          </cell>
          <cell r="FR205">
            <v>0</v>
          </cell>
          <cell r="FS205">
            <v>0</v>
          </cell>
          <cell r="FT205">
            <v>0</v>
          </cell>
          <cell r="FU205">
            <v>0</v>
          </cell>
          <cell r="FV205">
            <v>0</v>
          </cell>
          <cell r="FW205">
            <v>0</v>
          </cell>
          <cell r="FX205">
            <v>0</v>
          </cell>
          <cell r="FY205">
            <v>0</v>
          </cell>
          <cell r="FZ205">
            <v>0</v>
          </cell>
          <cell r="GA205">
            <v>0</v>
          </cell>
          <cell r="GB205">
            <v>0</v>
          </cell>
          <cell r="GC205">
            <v>0</v>
          </cell>
          <cell r="GD205">
            <v>0</v>
          </cell>
          <cell r="GE205">
            <v>0</v>
          </cell>
          <cell r="GF205">
            <v>0</v>
          </cell>
          <cell r="GG205">
            <v>0</v>
          </cell>
          <cell r="GH205">
            <v>0</v>
          </cell>
          <cell r="GI205">
            <v>0</v>
          </cell>
          <cell r="GJ205">
            <v>0</v>
          </cell>
          <cell r="GK205">
            <v>0</v>
          </cell>
          <cell r="GL205">
            <v>0</v>
          </cell>
          <cell r="GM205">
            <v>0</v>
          </cell>
          <cell r="GN205">
            <v>0</v>
          </cell>
          <cell r="GO205">
            <v>0</v>
          </cell>
          <cell r="GP205">
            <v>0</v>
          </cell>
          <cell r="GQ205">
            <v>0</v>
          </cell>
          <cell r="GR205">
            <v>0</v>
          </cell>
          <cell r="GS205">
            <v>0</v>
          </cell>
          <cell r="GT205">
            <v>0</v>
          </cell>
          <cell r="GU205">
            <v>0</v>
          </cell>
          <cell r="GV205">
            <v>0</v>
          </cell>
          <cell r="GW205">
            <v>0</v>
          </cell>
          <cell r="GX205">
            <v>0</v>
          </cell>
          <cell r="GY205">
            <v>0</v>
          </cell>
          <cell r="GZ205">
            <v>0</v>
          </cell>
          <cell r="HA205">
            <v>0</v>
          </cell>
          <cell r="HB205">
            <v>0</v>
          </cell>
          <cell r="HC205">
            <v>0</v>
          </cell>
          <cell r="HD205">
            <v>0</v>
          </cell>
          <cell r="HE205">
            <v>0</v>
          </cell>
          <cell r="HF205">
            <v>0</v>
          </cell>
          <cell r="HG205">
            <v>0</v>
          </cell>
          <cell r="HH205">
            <v>-9.67</v>
          </cell>
          <cell r="HI205">
            <v>-10.71</v>
          </cell>
          <cell r="HJ205">
            <v>-11.43</v>
          </cell>
          <cell r="HK205">
            <v>-14.38</v>
          </cell>
          <cell r="HL205">
            <v>-12.24</v>
          </cell>
          <cell r="HM205">
            <v>-13.24</v>
          </cell>
          <cell r="HN205">
            <v>-13.96</v>
          </cell>
          <cell r="HO205">
            <v>-16.07</v>
          </cell>
          <cell r="HP205">
            <v>-16.079999999999998</v>
          </cell>
          <cell r="HQ205">
            <v>-17.510999999999999</v>
          </cell>
          <cell r="HR205">
            <v>-17.992000000000001</v>
          </cell>
          <cell r="HS205">
            <v>-19.516999999999999</v>
          </cell>
          <cell r="HT205">
            <v>0</v>
          </cell>
          <cell r="HU205">
            <v>0</v>
          </cell>
          <cell r="HV205">
            <v>0</v>
          </cell>
          <cell r="HW205">
            <v>0</v>
          </cell>
          <cell r="HX205">
            <v>0</v>
          </cell>
          <cell r="HY205">
            <v>0</v>
          </cell>
          <cell r="HZ205">
            <v>0</v>
          </cell>
          <cell r="IA205">
            <v>0</v>
          </cell>
          <cell r="IB205">
            <v>0</v>
          </cell>
          <cell r="IC205">
            <v>0</v>
          </cell>
          <cell r="ID205">
            <v>0</v>
          </cell>
          <cell r="IE205">
            <v>0</v>
          </cell>
          <cell r="IF205">
            <v>0</v>
          </cell>
          <cell r="IG205">
            <v>0</v>
          </cell>
          <cell r="IH205">
            <v>0</v>
          </cell>
          <cell r="II205">
            <v>0</v>
          </cell>
          <cell r="IJ205">
            <v>0</v>
          </cell>
          <cell r="IK205">
            <v>0</v>
          </cell>
          <cell r="IL205">
            <v>0</v>
          </cell>
          <cell r="IM205">
            <v>0</v>
          </cell>
          <cell r="IN205">
            <v>0</v>
          </cell>
          <cell r="IO205">
            <v>0</v>
          </cell>
          <cell r="IP205">
            <v>0</v>
          </cell>
          <cell r="IQ205">
            <v>0</v>
          </cell>
          <cell r="IR205">
            <v>0</v>
          </cell>
          <cell r="IS205">
            <v>0</v>
          </cell>
          <cell r="IT205">
            <v>0</v>
          </cell>
          <cell r="IU205">
            <v>0</v>
          </cell>
        </row>
        <row r="206">
          <cell r="A206" t="str">
            <v>KPIT IN</v>
          </cell>
          <cell r="B206" t="str">
            <v>KPIT Cummins Infosystems</v>
          </cell>
          <cell r="C206" t="str">
            <v>Information Technology</v>
          </cell>
          <cell r="D206">
            <v>0</v>
          </cell>
          <cell r="E206">
            <v>0</v>
          </cell>
          <cell r="F206">
            <v>0</v>
          </cell>
          <cell r="G206">
            <v>0</v>
          </cell>
          <cell r="H206">
            <v>254.68600000000001</v>
          </cell>
          <cell r="I206">
            <v>297.46300000000002</v>
          </cell>
          <cell r="J206">
            <v>338.02199999999999</v>
          </cell>
          <cell r="K206">
            <v>379.779</v>
          </cell>
          <cell r="L206">
            <v>608.61500000000001</v>
          </cell>
          <cell r="M206">
            <v>617.45500000000004</v>
          </cell>
          <cell r="N206">
            <v>625.75</v>
          </cell>
          <cell r="O206">
            <v>672.70699999999999</v>
          </cell>
          <cell r="P206">
            <v>699.61800000000005</v>
          </cell>
          <cell r="Q206">
            <v>776.83299999999997</v>
          </cell>
          <cell r="R206">
            <v>804.07299999999998</v>
          </cell>
          <cell r="S206">
            <v>901.62099999999998</v>
          </cell>
          <cell r="T206">
            <v>1022.65</v>
          </cell>
          <cell r="U206">
            <v>1140.26</v>
          </cell>
          <cell r="V206">
            <v>1171.07</v>
          </cell>
          <cell r="W206">
            <v>1303.03</v>
          </cell>
          <cell r="X206">
            <v>1287.0999999999999</v>
          </cell>
          <cell r="Y206">
            <v>1445.02</v>
          </cell>
          <cell r="Z206">
            <v>1465.53</v>
          </cell>
          <cell r="AA206">
            <v>1636.89</v>
          </cell>
          <cell r="AB206">
            <v>1759.58</v>
          </cell>
          <cell r="AC206">
            <v>2009.54</v>
          </cell>
          <cell r="AD206">
            <v>2064.84</v>
          </cell>
          <cell r="AE206">
            <v>2097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0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O206">
            <v>0</v>
          </cell>
          <cell r="AP206">
            <v>0</v>
          </cell>
          <cell r="AQ206">
            <v>0</v>
          </cell>
          <cell r="AR206">
            <v>0</v>
          </cell>
          <cell r="AS206">
            <v>0</v>
          </cell>
          <cell r="AT206">
            <v>0</v>
          </cell>
          <cell r="AU206">
            <v>0</v>
          </cell>
          <cell r="AV206">
            <v>0</v>
          </cell>
          <cell r="AW206">
            <v>0</v>
          </cell>
          <cell r="AX206">
            <v>0</v>
          </cell>
          <cell r="AY206">
            <v>0</v>
          </cell>
          <cell r="AZ206">
            <v>0</v>
          </cell>
          <cell r="BA206">
            <v>0</v>
          </cell>
          <cell r="BB206">
            <v>0</v>
          </cell>
          <cell r="BC206">
            <v>0</v>
          </cell>
          <cell r="BD206">
            <v>0</v>
          </cell>
          <cell r="BE206">
            <v>0</v>
          </cell>
          <cell r="BF206">
            <v>0</v>
          </cell>
          <cell r="BG206">
            <v>0</v>
          </cell>
          <cell r="BH206">
            <v>0</v>
          </cell>
          <cell r="BI206">
            <v>0</v>
          </cell>
          <cell r="BJ206">
            <v>0</v>
          </cell>
          <cell r="BK206">
            <v>0</v>
          </cell>
          <cell r="BL206">
            <v>0</v>
          </cell>
          <cell r="BM206">
            <v>0</v>
          </cell>
          <cell r="BN206">
            <v>0</v>
          </cell>
          <cell r="BO206">
            <v>0</v>
          </cell>
          <cell r="BP206">
            <v>0</v>
          </cell>
          <cell r="BQ206">
            <v>0</v>
          </cell>
          <cell r="BR206">
            <v>0</v>
          </cell>
          <cell r="BS206">
            <v>0</v>
          </cell>
          <cell r="BT206">
            <v>0</v>
          </cell>
          <cell r="BU206">
            <v>0</v>
          </cell>
          <cell r="BV206">
            <v>0</v>
          </cell>
          <cell r="BW206">
            <v>0</v>
          </cell>
          <cell r="BX206">
            <v>0</v>
          </cell>
          <cell r="BY206">
            <v>0</v>
          </cell>
          <cell r="BZ206">
            <v>0</v>
          </cell>
          <cell r="CA206">
            <v>0</v>
          </cell>
          <cell r="CB206">
            <v>0</v>
          </cell>
          <cell r="CC206">
            <v>0</v>
          </cell>
          <cell r="CD206">
            <v>0</v>
          </cell>
          <cell r="CE206">
            <v>0</v>
          </cell>
          <cell r="CF206">
            <v>0</v>
          </cell>
          <cell r="CG206">
            <v>0</v>
          </cell>
          <cell r="CH206">
            <v>0</v>
          </cell>
          <cell r="CI206">
            <v>0</v>
          </cell>
          <cell r="CJ206">
            <v>0</v>
          </cell>
          <cell r="CK206">
            <v>0</v>
          </cell>
          <cell r="CL206">
            <v>0</v>
          </cell>
          <cell r="CM206">
            <v>0</v>
          </cell>
          <cell r="CN206">
            <v>0</v>
          </cell>
          <cell r="CO206">
            <v>0</v>
          </cell>
          <cell r="CP206">
            <v>0</v>
          </cell>
          <cell r="CQ206">
            <v>0</v>
          </cell>
          <cell r="CR206">
            <v>0</v>
          </cell>
          <cell r="CS206">
            <v>0</v>
          </cell>
          <cell r="CT206">
            <v>0</v>
          </cell>
          <cell r="CU206">
            <v>0</v>
          </cell>
          <cell r="CV206">
            <v>0</v>
          </cell>
          <cell r="CW206">
            <v>0</v>
          </cell>
          <cell r="CX206">
            <v>0</v>
          </cell>
          <cell r="CY206">
            <v>0</v>
          </cell>
          <cell r="CZ206">
            <v>0</v>
          </cell>
          <cell r="DA206">
            <v>0</v>
          </cell>
          <cell r="DB206">
            <v>0</v>
          </cell>
          <cell r="DC206">
            <v>0</v>
          </cell>
          <cell r="DD206">
            <v>0</v>
          </cell>
          <cell r="DE206">
            <v>0</v>
          </cell>
          <cell r="DF206">
            <v>0</v>
          </cell>
          <cell r="DG206">
            <v>0</v>
          </cell>
          <cell r="DH206">
            <v>0</v>
          </cell>
          <cell r="DI206">
            <v>0</v>
          </cell>
          <cell r="DJ206">
            <v>0</v>
          </cell>
          <cell r="DK206">
            <v>0</v>
          </cell>
          <cell r="DL206">
            <v>0</v>
          </cell>
          <cell r="DM206">
            <v>0</v>
          </cell>
          <cell r="DN206">
            <v>0</v>
          </cell>
          <cell r="DO206">
            <v>0</v>
          </cell>
          <cell r="DP206">
            <v>0</v>
          </cell>
          <cell r="DQ206">
            <v>0</v>
          </cell>
          <cell r="DR206">
            <v>0</v>
          </cell>
          <cell r="DS206">
            <v>0</v>
          </cell>
          <cell r="DT206">
            <v>0</v>
          </cell>
          <cell r="DU206">
            <v>0</v>
          </cell>
          <cell r="DV206">
            <v>0</v>
          </cell>
          <cell r="DW206">
            <v>0</v>
          </cell>
          <cell r="DX206">
            <v>0</v>
          </cell>
          <cell r="DY206">
            <v>0</v>
          </cell>
          <cell r="DZ206">
            <v>0</v>
          </cell>
          <cell r="EA206">
            <v>0</v>
          </cell>
          <cell r="EB206">
            <v>0</v>
          </cell>
          <cell r="EC206">
            <v>0</v>
          </cell>
          <cell r="ED206">
            <v>0</v>
          </cell>
          <cell r="EE206">
            <v>0</v>
          </cell>
          <cell r="EF206">
            <v>0</v>
          </cell>
          <cell r="EG206">
            <v>0</v>
          </cell>
          <cell r="EH206">
            <v>0</v>
          </cell>
          <cell r="EI206">
            <v>0</v>
          </cell>
          <cell r="EJ206">
            <v>0</v>
          </cell>
          <cell r="EK206">
            <v>0</v>
          </cell>
          <cell r="EL206">
            <v>0</v>
          </cell>
          <cell r="EM206">
            <v>0</v>
          </cell>
          <cell r="EN206">
            <v>0</v>
          </cell>
          <cell r="EO206">
            <v>0</v>
          </cell>
          <cell r="EP206">
            <v>0</v>
          </cell>
          <cell r="EQ206">
            <v>0</v>
          </cell>
          <cell r="ER206">
            <v>-153.84800000000001</v>
          </cell>
          <cell r="ES206">
            <v>-188.96199999999999</v>
          </cell>
          <cell r="ET206">
            <v>-214.14699999999999</v>
          </cell>
          <cell r="EU206">
            <v>-234.66399999999999</v>
          </cell>
          <cell r="EV206">
            <v>-406.38200000000001</v>
          </cell>
          <cell r="EW206">
            <v>-406.36199999999997</v>
          </cell>
          <cell r="EX206">
            <v>-411.3</v>
          </cell>
          <cell r="EY206">
            <v>-440.50700000000001</v>
          </cell>
          <cell r="EZ206">
            <v>-461.93</v>
          </cell>
          <cell r="FA206">
            <v>-507.77499999999998</v>
          </cell>
          <cell r="FB206">
            <v>-519.947</v>
          </cell>
          <cell r="FC206">
            <v>-571.48599999999999</v>
          </cell>
          <cell r="FD206">
            <v>-640.94000000000005</v>
          </cell>
          <cell r="FE206">
            <v>-714.77</v>
          </cell>
          <cell r="FF206">
            <v>-734.17</v>
          </cell>
          <cell r="FG206">
            <v>-793.8</v>
          </cell>
          <cell r="FH206">
            <v>-841.81</v>
          </cell>
          <cell r="FI206">
            <v>-939.55</v>
          </cell>
          <cell r="FJ206">
            <v>-922.59</v>
          </cell>
          <cell r="FK206">
            <v>-1026.32</v>
          </cell>
          <cell r="FL206">
            <v>-1064.46</v>
          </cell>
          <cell r="FM206">
            <v>-1164.56</v>
          </cell>
          <cell r="FN206">
            <v>-1153.57</v>
          </cell>
          <cell r="FO206">
            <v>-1084.6199999999999</v>
          </cell>
          <cell r="FP206">
            <v>0</v>
          </cell>
          <cell r="FQ206">
            <v>0</v>
          </cell>
          <cell r="FR206">
            <v>0</v>
          </cell>
          <cell r="FS206">
            <v>0</v>
          </cell>
          <cell r="FT206">
            <v>-62.344999999999999</v>
          </cell>
          <cell r="FU206">
            <v>-63.564</v>
          </cell>
          <cell r="FV206">
            <v>-73.843000000000004</v>
          </cell>
          <cell r="FW206">
            <v>-84.294000000000011</v>
          </cell>
          <cell r="FX206">
            <v>-130.44800000000001</v>
          </cell>
          <cell r="FY206">
            <v>-125.819</v>
          </cell>
          <cell r="FZ206">
            <v>-124.29</v>
          </cell>
          <cell r="GA206">
            <v>-145.018</v>
          </cell>
          <cell r="GB206">
            <v>-150.453</v>
          </cell>
          <cell r="GC206">
            <v>-163.369</v>
          </cell>
          <cell r="GD206">
            <v>-167.82499999999999</v>
          </cell>
          <cell r="GE206">
            <v>-179.94499999999999</v>
          </cell>
          <cell r="GF206">
            <v>-229.37</v>
          </cell>
          <cell r="GG206">
            <v>-246.69</v>
          </cell>
          <cell r="GH206">
            <v>-258.41999999999996</v>
          </cell>
          <cell r="GI206">
            <v>-303.71000000000004</v>
          </cell>
          <cell r="GJ206">
            <v>-317.96000000000004</v>
          </cell>
          <cell r="GK206">
            <v>-326.88</v>
          </cell>
          <cell r="GL206">
            <v>-348.97</v>
          </cell>
          <cell r="GM206">
            <v>-377.49</v>
          </cell>
          <cell r="GN206">
            <v>-418.89</v>
          </cell>
          <cell r="GO206">
            <v>-454.83000000000004</v>
          </cell>
          <cell r="GP206">
            <v>-361.73</v>
          </cell>
          <cell r="GQ206">
            <v>-395.34000000000003</v>
          </cell>
          <cell r="GR206">
            <v>0</v>
          </cell>
          <cell r="GS206">
            <v>0</v>
          </cell>
          <cell r="GT206">
            <v>0</v>
          </cell>
          <cell r="GU206">
            <v>0</v>
          </cell>
          <cell r="GV206">
            <v>-6.8090000000000002</v>
          </cell>
          <cell r="GW206">
            <v>-7.7510000000000003</v>
          </cell>
          <cell r="GX206">
            <v>-7.6180000000000003</v>
          </cell>
          <cell r="GY206">
            <v>-6.7319999999999993</v>
          </cell>
          <cell r="GZ206">
            <v>-5.6740000000000004</v>
          </cell>
          <cell r="HA206">
            <v>-6.6909999999999998</v>
          </cell>
          <cell r="HB206">
            <v>-6.64</v>
          </cell>
          <cell r="HC206">
            <v>-13.058</v>
          </cell>
          <cell r="HD206">
            <v>-16.997</v>
          </cell>
          <cell r="HE206">
            <v>-19.577999999999999</v>
          </cell>
          <cell r="HF206">
            <v>-22.484000000000002</v>
          </cell>
          <cell r="HG206">
            <v>-22.74</v>
          </cell>
          <cell r="HH206">
            <v>-25.16</v>
          </cell>
          <cell r="HI206">
            <v>-30.41</v>
          </cell>
          <cell r="HJ206">
            <v>-30.34</v>
          </cell>
          <cell r="HK206">
            <v>-35.299999999999997</v>
          </cell>
          <cell r="HL206">
            <v>-53.63</v>
          </cell>
          <cell r="HM206">
            <v>-57.17</v>
          </cell>
          <cell r="HN206">
            <v>-58.74</v>
          </cell>
          <cell r="HO206">
            <v>-85.14</v>
          </cell>
          <cell r="HP206">
            <v>-66.11</v>
          </cell>
          <cell r="HQ206">
            <v>-76.010000000000005</v>
          </cell>
          <cell r="HR206">
            <v>-78.42</v>
          </cell>
          <cell r="HS206">
            <v>-215.91</v>
          </cell>
          <cell r="HT206">
            <v>0</v>
          </cell>
          <cell r="HU206">
            <v>0</v>
          </cell>
          <cell r="HV206">
            <v>0</v>
          </cell>
          <cell r="HW206">
            <v>0</v>
          </cell>
          <cell r="HX206">
            <v>0</v>
          </cell>
          <cell r="HY206">
            <v>0</v>
          </cell>
          <cell r="HZ206">
            <v>0</v>
          </cell>
          <cell r="IA206">
            <v>0</v>
          </cell>
          <cell r="IB206">
            <v>0</v>
          </cell>
          <cell r="IC206">
            <v>0</v>
          </cell>
          <cell r="ID206">
            <v>0</v>
          </cell>
          <cell r="IE206">
            <v>0</v>
          </cell>
          <cell r="IF206">
            <v>0</v>
          </cell>
          <cell r="IG206">
            <v>0</v>
          </cell>
          <cell r="IH206">
            <v>0</v>
          </cell>
          <cell r="II206">
            <v>0</v>
          </cell>
          <cell r="IJ206">
            <v>0</v>
          </cell>
          <cell r="IK206">
            <v>0</v>
          </cell>
          <cell r="IL206">
            <v>0</v>
          </cell>
          <cell r="IM206">
            <v>0</v>
          </cell>
          <cell r="IN206">
            <v>0</v>
          </cell>
          <cell r="IO206">
            <v>0</v>
          </cell>
          <cell r="IP206">
            <v>0</v>
          </cell>
          <cell r="IQ206">
            <v>0</v>
          </cell>
          <cell r="IR206">
            <v>0</v>
          </cell>
          <cell r="IS206">
            <v>0</v>
          </cell>
          <cell r="IT206">
            <v>0</v>
          </cell>
          <cell r="IU206">
            <v>0</v>
          </cell>
        </row>
        <row r="207">
          <cell r="A207" t="str">
            <v>MTCL IN</v>
          </cell>
          <cell r="B207" t="str">
            <v>MindTree</v>
          </cell>
          <cell r="C207" t="str">
            <v>Information Technology</v>
          </cell>
          <cell r="D207">
            <v>0</v>
          </cell>
          <cell r="E207">
            <v>0</v>
          </cell>
          <cell r="F207">
            <v>0</v>
          </cell>
          <cell r="G207">
            <v>0</v>
          </cell>
          <cell r="H207">
            <v>0</v>
          </cell>
          <cell r="I207">
            <v>0</v>
          </cell>
          <cell r="J207">
            <v>0</v>
          </cell>
          <cell r="K207">
            <v>0</v>
          </cell>
          <cell r="L207">
            <v>0</v>
          </cell>
          <cell r="M207">
            <v>0</v>
          </cell>
          <cell r="N207">
            <v>0</v>
          </cell>
          <cell r="O207">
            <v>0</v>
          </cell>
          <cell r="P207">
            <v>0</v>
          </cell>
          <cell r="Q207">
            <v>0</v>
          </cell>
          <cell r="R207">
            <v>0</v>
          </cell>
          <cell r="S207">
            <v>0</v>
          </cell>
          <cell r="T207">
            <v>1332.8090529999999</v>
          </cell>
          <cell r="U207">
            <v>1537.1289999999999</v>
          </cell>
          <cell r="V207">
            <v>1475.64384</v>
          </cell>
          <cell r="W207">
            <v>1565.6</v>
          </cell>
          <cell r="X207">
            <v>1615.015666</v>
          </cell>
          <cell r="Y207">
            <v>1819.5</v>
          </cell>
          <cell r="Z207">
            <v>1865</v>
          </cell>
          <cell r="AA207">
            <v>2098.3843339999994</v>
          </cell>
          <cell r="AB207">
            <v>2235.9</v>
          </cell>
          <cell r="AC207">
            <v>3120.2</v>
          </cell>
          <cell r="AD207">
            <v>3638</v>
          </cell>
          <cell r="AE207">
            <v>3380.6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O207">
            <v>0</v>
          </cell>
          <cell r="AP207">
            <v>0</v>
          </cell>
          <cell r="AQ207">
            <v>0</v>
          </cell>
          <cell r="AR207">
            <v>0</v>
          </cell>
          <cell r="AS207">
            <v>0</v>
          </cell>
          <cell r="AT207">
            <v>0</v>
          </cell>
          <cell r="AU207">
            <v>0</v>
          </cell>
          <cell r="AV207">
            <v>0</v>
          </cell>
          <cell r="AW207">
            <v>0</v>
          </cell>
          <cell r="AX207">
            <v>0</v>
          </cell>
          <cell r="AY207">
            <v>0</v>
          </cell>
          <cell r="AZ207">
            <v>0</v>
          </cell>
          <cell r="BA207">
            <v>0</v>
          </cell>
          <cell r="BB207">
            <v>0</v>
          </cell>
          <cell r="BC207">
            <v>0</v>
          </cell>
          <cell r="BD207">
            <v>0</v>
          </cell>
          <cell r="BE207">
            <v>0</v>
          </cell>
          <cell r="BF207">
            <v>0</v>
          </cell>
          <cell r="BG207">
            <v>0</v>
          </cell>
          <cell r="BH207">
            <v>0</v>
          </cell>
          <cell r="BI207">
            <v>0</v>
          </cell>
          <cell r="BJ207">
            <v>0</v>
          </cell>
          <cell r="BK207">
            <v>0</v>
          </cell>
          <cell r="BL207">
            <v>0</v>
          </cell>
          <cell r="BM207">
            <v>0</v>
          </cell>
          <cell r="BN207">
            <v>0</v>
          </cell>
          <cell r="BO207">
            <v>0</v>
          </cell>
          <cell r="BP207">
            <v>0</v>
          </cell>
          <cell r="BQ207">
            <v>0</v>
          </cell>
          <cell r="BR207">
            <v>0</v>
          </cell>
          <cell r="BS207">
            <v>0</v>
          </cell>
          <cell r="BT207">
            <v>0</v>
          </cell>
          <cell r="BU207">
            <v>0</v>
          </cell>
          <cell r="BV207">
            <v>0</v>
          </cell>
          <cell r="BW207">
            <v>0</v>
          </cell>
          <cell r="BX207">
            <v>0</v>
          </cell>
          <cell r="BY207">
            <v>0</v>
          </cell>
          <cell r="BZ207">
            <v>0</v>
          </cell>
          <cell r="CA207">
            <v>0</v>
          </cell>
          <cell r="CB207">
            <v>0</v>
          </cell>
          <cell r="CC207">
            <v>0</v>
          </cell>
          <cell r="CD207">
            <v>0</v>
          </cell>
          <cell r="CE207">
            <v>0</v>
          </cell>
          <cell r="CF207">
            <v>0</v>
          </cell>
          <cell r="CG207">
            <v>0</v>
          </cell>
          <cell r="CH207">
            <v>0</v>
          </cell>
          <cell r="CI207">
            <v>0</v>
          </cell>
          <cell r="CJ207">
            <v>0</v>
          </cell>
          <cell r="CK207">
            <v>0</v>
          </cell>
          <cell r="CL207">
            <v>0</v>
          </cell>
          <cell r="CM207">
            <v>0</v>
          </cell>
          <cell r="CN207">
            <v>0</v>
          </cell>
          <cell r="CO207">
            <v>0</v>
          </cell>
          <cell r="CP207">
            <v>0</v>
          </cell>
          <cell r="CQ207">
            <v>0</v>
          </cell>
          <cell r="CR207">
            <v>0</v>
          </cell>
          <cell r="CS207">
            <v>0</v>
          </cell>
          <cell r="CT207">
            <v>0</v>
          </cell>
          <cell r="CU207">
            <v>0</v>
          </cell>
          <cell r="CV207">
            <v>0</v>
          </cell>
          <cell r="CW207">
            <v>0</v>
          </cell>
          <cell r="CX207">
            <v>0</v>
          </cell>
          <cell r="CY207">
            <v>0</v>
          </cell>
          <cell r="CZ207">
            <v>0</v>
          </cell>
          <cell r="DA207">
            <v>0</v>
          </cell>
          <cell r="DB207">
            <v>0</v>
          </cell>
          <cell r="DC207">
            <v>0</v>
          </cell>
          <cell r="DD207">
            <v>0</v>
          </cell>
          <cell r="DE207">
            <v>0</v>
          </cell>
          <cell r="DF207">
            <v>0</v>
          </cell>
          <cell r="DG207">
            <v>0</v>
          </cell>
          <cell r="DH207">
            <v>0</v>
          </cell>
          <cell r="DI207">
            <v>0</v>
          </cell>
          <cell r="DJ207">
            <v>0</v>
          </cell>
          <cell r="DK207">
            <v>0</v>
          </cell>
          <cell r="DL207">
            <v>0</v>
          </cell>
          <cell r="DM207">
            <v>0</v>
          </cell>
          <cell r="DN207">
            <v>0</v>
          </cell>
          <cell r="DO207">
            <v>0</v>
          </cell>
          <cell r="DP207">
            <v>0</v>
          </cell>
          <cell r="DQ207">
            <v>0</v>
          </cell>
          <cell r="DR207">
            <v>0</v>
          </cell>
          <cell r="DS207">
            <v>0</v>
          </cell>
          <cell r="DT207">
            <v>0</v>
          </cell>
          <cell r="DU207">
            <v>0</v>
          </cell>
          <cell r="DV207">
            <v>0</v>
          </cell>
          <cell r="DW207">
            <v>0</v>
          </cell>
          <cell r="DX207">
            <v>0</v>
          </cell>
          <cell r="DY207">
            <v>0</v>
          </cell>
          <cell r="DZ207">
            <v>0</v>
          </cell>
          <cell r="EA207">
            <v>0</v>
          </cell>
          <cell r="EB207">
            <v>0</v>
          </cell>
          <cell r="EC207">
            <v>0</v>
          </cell>
          <cell r="ED207">
            <v>0</v>
          </cell>
          <cell r="EE207">
            <v>0</v>
          </cell>
          <cell r="EF207">
            <v>0</v>
          </cell>
          <cell r="EG207">
            <v>0</v>
          </cell>
          <cell r="EH207">
            <v>0</v>
          </cell>
          <cell r="EI207">
            <v>0</v>
          </cell>
          <cell r="EJ207">
            <v>0</v>
          </cell>
          <cell r="EK207">
            <v>0</v>
          </cell>
          <cell r="EL207">
            <v>0</v>
          </cell>
          <cell r="EM207">
            <v>0</v>
          </cell>
          <cell r="EN207">
            <v>0</v>
          </cell>
          <cell r="EO207">
            <v>0</v>
          </cell>
          <cell r="EP207">
            <v>0</v>
          </cell>
          <cell r="EQ207">
            <v>0</v>
          </cell>
          <cell r="ER207">
            <v>0</v>
          </cell>
          <cell r="ES207">
            <v>0</v>
          </cell>
          <cell r="ET207">
            <v>0</v>
          </cell>
          <cell r="EU207">
            <v>0</v>
          </cell>
          <cell r="EV207">
            <v>0</v>
          </cell>
          <cell r="EW207">
            <v>0</v>
          </cell>
          <cell r="EX207">
            <v>0</v>
          </cell>
          <cell r="EY207">
            <v>0</v>
          </cell>
          <cell r="EZ207">
            <v>0</v>
          </cell>
          <cell r="FA207">
            <v>0</v>
          </cell>
          <cell r="FB207">
            <v>0</v>
          </cell>
          <cell r="FC207">
            <v>0</v>
          </cell>
          <cell r="FD207">
            <v>-788.00371700000005</v>
          </cell>
          <cell r="FE207">
            <v>-970.5</v>
          </cell>
          <cell r="FF207">
            <v>-970.49628300000018</v>
          </cell>
          <cell r="FG207">
            <v>-930.8</v>
          </cell>
          <cell r="FH207">
            <v>-1017.633926</v>
          </cell>
          <cell r="FI207">
            <v>-1177</v>
          </cell>
          <cell r="FJ207">
            <v>-1206.4000000000001</v>
          </cell>
          <cell r="FK207">
            <v>-1323.6660739999998</v>
          </cell>
          <cell r="FL207">
            <v>-1350.8</v>
          </cell>
          <cell r="FM207">
            <v>-1700.9</v>
          </cell>
          <cell r="FN207">
            <v>-1956.2</v>
          </cell>
          <cell r="FO207">
            <v>-1959.9</v>
          </cell>
          <cell r="FP207">
            <v>0</v>
          </cell>
          <cell r="FQ207">
            <v>0</v>
          </cell>
          <cell r="FR207">
            <v>0</v>
          </cell>
          <cell r="FS207">
            <v>0</v>
          </cell>
          <cell r="FT207">
            <v>0</v>
          </cell>
          <cell r="FU207">
            <v>0</v>
          </cell>
          <cell r="FV207">
            <v>0</v>
          </cell>
          <cell r="FW207">
            <v>0</v>
          </cell>
          <cell r="FX207">
            <v>0</v>
          </cell>
          <cell r="FY207">
            <v>0</v>
          </cell>
          <cell r="FZ207">
            <v>0</v>
          </cell>
          <cell r="GA207">
            <v>0</v>
          </cell>
          <cell r="GB207">
            <v>0</v>
          </cell>
          <cell r="GC207">
            <v>0</v>
          </cell>
          <cell r="GD207">
            <v>0</v>
          </cell>
          <cell r="GE207">
            <v>0</v>
          </cell>
          <cell r="GF207">
            <v>-259.53565600000002</v>
          </cell>
          <cell r="GG207">
            <v>-293.79999999999995</v>
          </cell>
          <cell r="GH207">
            <v>-251.26434399999999</v>
          </cell>
          <cell r="GI207">
            <v>-342.7</v>
          </cell>
          <cell r="GJ207">
            <v>-341.71319899999997</v>
          </cell>
          <cell r="GK207">
            <v>-347.3</v>
          </cell>
          <cell r="GL207">
            <v>-338.2</v>
          </cell>
          <cell r="GM207">
            <v>-392.08680099999992</v>
          </cell>
          <cell r="GN207">
            <v>-416.59999999999997</v>
          </cell>
          <cell r="GO207">
            <v>-552.80000000000007</v>
          </cell>
          <cell r="GP207">
            <v>-572.4</v>
          </cell>
          <cell r="GQ207">
            <v>-555.6</v>
          </cell>
          <cell r="GR207">
            <v>0</v>
          </cell>
          <cell r="GS207">
            <v>0</v>
          </cell>
          <cell r="GT207">
            <v>0</v>
          </cell>
          <cell r="GU207">
            <v>0</v>
          </cell>
          <cell r="GV207">
            <v>0</v>
          </cell>
          <cell r="GW207">
            <v>0</v>
          </cell>
          <cell r="GX207">
            <v>0</v>
          </cell>
          <cell r="GY207">
            <v>0</v>
          </cell>
          <cell r="GZ207">
            <v>0</v>
          </cell>
          <cell r="HA207">
            <v>0</v>
          </cell>
          <cell r="HB207">
            <v>0</v>
          </cell>
          <cell r="HC207">
            <v>0</v>
          </cell>
          <cell r="HD207">
            <v>0</v>
          </cell>
          <cell r="HE207">
            <v>0</v>
          </cell>
          <cell r="HF207">
            <v>0</v>
          </cell>
          <cell r="HG207">
            <v>0</v>
          </cell>
          <cell r="HH207">
            <v>-46.525236999999997</v>
          </cell>
          <cell r="HI207">
            <v>-64</v>
          </cell>
          <cell r="HJ207">
            <v>-66.974762999999996</v>
          </cell>
          <cell r="HK207">
            <v>-66.900000000000006</v>
          </cell>
          <cell r="HL207">
            <v>-78.793797999999995</v>
          </cell>
          <cell r="HM207">
            <v>-80.8</v>
          </cell>
          <cell r="HN207">
            <v>-89.1</v>
          </cell>
          <cell r="HO207">
            <v>-107.30620200000001</v>
          </cell>
          <cell r="HP207">
            <v>-107.9</v>
          </cell>
          <cell r="HQ207">
            <v>-141.69999999999999</v>
          </cell>
          <cell r="HR207">
            <v>-160.69999999999999</v>
          </cell>
          <cell r="HS207">
            <v>-159.30000000000001</v>
          </cell>
          <cell r="HT207">
            <v>0</v>
          </cell>
          <cell r="HU207">
            <v>0</v>
          </cell>
          <cell r="HV207">
            <v>0</v>
          </cell>
          <cell r="HW207">
            <v>0</v>
          </cell>
          <cell r="HX207">
            <v>0</v>
          </cell>
          <cell r="HY207">
            <v>0</v>
          </cell>
          <cell r="HZ207">
            <v>0</v>
          </cell>
          <cell r="IA207">
            <v>0</v>
          </cell>
          <cell r="IB207">
            <v>0</v>
          </cell>
          <cell r="IC207">
            <v>0</v>
          </cell>
          <cell r="ID207">
            <v>0</v>
          </cell>
          <cell r="IE207">
            <v>0</v>
          </cell>
          <cell r="IF207">
            <v>0</v>
          </cell>
          <cell r="IG207">
            <v>0</v>
          </cell>
          <cell r="IH207">
            <v>0</v>
          </cell>
          <cell r="II207">
            <v>0</v>
          </cell>
          <cell r="IJ207">
            <v>0</v>
          </cell>
          <cell r="IK207">
            <v>0</v>
          </cell>
          <cell r="IL207">
            <v>0</v>
          </cell>
          <cell r="IM207">
            <v>0</v>
          </cell>
          <cell r="IN207">
            <v>0</v>
          </cell>
          <cell r="IO207">
            <v>0</v>
          </cell>
          <cell r="IP207">
            <v>0</v>
          </cell>
          <cell r="IQ207">
            <v>0</v>
          </cell>
          <cell r="IR207">
            <v>0</v>
          </cell>
          <cell r="IS207">
            <v>0</v>
          </cell>
          <cell r="IT207">
            <v>0</v>
          </cell>
          <cell r="IU207">
            <v>0</v>
          </cell>
        </row>
        <row r="208">
          <cell r="A208" t="str">
            <v>MPHL IN</v>
          </cell>
          <cell r="B208" t="str">
            <v>MphasiS</v>
          </cell>
          <cell r="C208" t="str">
            <v>Information Technology</v>
          </cell>
          <cell r="D208">
            <v>895.5</v>
          </cell>
          <cell r="E208">
            <v>1029.4000000000001</v>
          </cell>
          <cell r="F208">
            <v>1159.4190000000001</v>
          </cell>
          <cell r="G208">
            <v>1208.818</v>
          </cell>
          <cell r="H208">
            <v>1302.454</v>
          </cell>
          <cell r="I208">
            <v>1429.277</v>
          </cell>
          <cell r="J208">
            <v>1486.4760000000001</v>
          </cell>
          <cell r="K208">
            <v>1588.001</v>
          </cell>
          <cell r="L208">
            <v>1757.5590000000002</v>
          </cell>
          <cell r="M208">
            <v>1929.9159999999999</v>
          </cell>
          <cell r="N208">
            <v>1918.2</v>
          </cell>
          <cell r="O208">
            <v>2050.8429999999998</v>
          </cell>
          <cell r="P208">
            <v>2197.0810000000001</v>
          </cell>
          <cell r="Q208">
            <v>2274.473</v>
          </cell>
          <cell r="R208">
            <v>2424.5</v>
          </cell>
          <cell r="S208">
            <v>2505.0169999999998</v>
          </cell>
          <cell r="T208">
            <v>3756.02</v>
          </cell>
          <cell r="U208">
            <v>4263.098</v>
          </cell>
          <cell r="V208">
            <v>4546.7389999999996</v>
          </cell>
          <cell r="W208">
            <v>5040.2239999999993</v>
          </cell>
          <cell r="X208">
            <v>5315.7120000000004</v>
          </cell>
          <cell r="Y208">
            <v>6016.9000000000005</v>
          </cell>
          <cell r="Z208">
            <v>6322.51</v>
          </cell>
          <cell r="AA208">
            <v>6681.084367875842</v>
          </cell>
          <cell r="AB208">
            <v>7048.0550665574392</v>
          </cell>
          <cell r="AC208">
            <v>7553.8680733900801</v>
          </cell>
          <cell r="AD208">
            <v>7925.9706063782405</v>
          </cell>
          <cell r="AE208">
            <v>8341.427641098242</v>
          </cell>
          <cell r="AF208">
            <v>0</v>
          </cell>
          <cell r="AG208">
            <v>0</v>
          </cell>
          <cell r="AH208">
            <v>0</v>
          </cell>
          <cell r="AI208">
            <v>0</v>
          </cell>
          <cell r="AJ208">
            <v>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O208">
            <v>0</v>
          </cell>
          <cell r="AP208">
            <v>0</v>
          </cell>
          <cell r="AQ208">
            <v>0</v>
          </cell>
          <cell r="AR208">
            <v>0</v>
          </cell>
          <cell r="AS208">
            <v>0</v>
          </cell>
          <cell r="AT208">
            <v>0</v>
          </cell>
          <cell r="AU208">
            <v>0</v>
          </cell>
          <cell r="AV208">
            <v>0</v>
          </cell>
          <cell r="AW208">
            <v>0</v>
          </cell>
          <cell r="AX208">
            <v>0</v>
          </cell>
          <cell r="AY208">
            <v>0</v>
          </cell>
          <cell r="AZ208">
            <v>0</v>
          </cell>
          <cell r="BA208">
            <v>0</v>
          </cell>
          <cell r="BB208">
            <v>0</v>
          </cell>
          <cell r="BC208">
            <v>0</v>
          </cell>
          <cell r="BD208">
            <v>0</v>
          </cell>
          <cell r="BE208">
            <v>0</v>
          </cell>
          <cell r="BF208">
            <v>0</v>
          </cell>
          <cell r="BG208">
            <v>0</v>
          </cell>
          <cell r="BH208">
            <v>0</v>
          </cell>
          <cell r="BI208">
            <v>0</v>
          </cell>
          <cell r="BJ208">
            <v>0</v>
          </cell>
          <cell r="BK208">
            <v>0</v>
          </cell>
          <cell r="BL208">
            <v>0</v>
          </cell>
          <cell r="BM208">
            <v>0</v>
          </cell>
          <cell r="BN208">
            <v>0</v>
          </cell>
          <cell r="BO208">
            <v>0</v>
          </cell>
          <cell r="BP208">
            <v>0</v>
          </cell>
          <cell r="BQ208">
            <v>0</v>
          </cell>
          <cell r="BR208">
            <v>0</v>
          </cell>
          <cell r="BS208">
            <v>0</v>
          </cell>
          <cell r="BT208">
            <v>0</v>
          </cell>
          <cell r="BU208">
            <v>0</v>
          </cell>
          <cell r="BV208">
            <v>0</v>
          </cell>
          <cell r="BW208">
            <v>0</v>
          </cell>
          <cell r="BX208">
            <v>0</v>
          </cell>
          <cell r="BY208">
            <v>0</v>
          </cell>
          <cell r="BZ208">
            <v>0</v>
          </cell>
          <cell r="CA208">
            <v>0</v>
          </cell>
          <cell r="CB208">
            <v>0</v>
          </cell>
          <cell r="CC208">
            <v>0</v>
          </cell>
          <cell r="CD208">
            <v>0</v>
          </cell>
          <cell r="CE208">
            <v>0</v>
          </cell>
          <cell r="CF208">
            <v>0</v>
          </cell>
          <cell r="CG208">
            <v>0</v>
          </cell>
          <cell r="CH208">
            <v>0</v>
          </cell>
          <cell r="CI208">
            <v>0</v>
          </cell>
          <cell r="CJ208">
            <v>0</v>
          </cell>
          <cell r="CK208">
            <v>0</v>
          </cell>
          <cell r="CL208">
            <v>0</v>
          </cell>
          <cell r="CM208">
            <v>0</v>
          </cell>
          <cell r="CN208">
            <v>0</v>
          </cell>
          <cell r="CO208">
            <v>0</v>
          </cell>
          <cell r="CP208">
            <v>0</v>
          </cell>
          <cell r="CQ208">
            <v>0</v>
          </cell>
          <cell r="CR208">
            <v>0</v>
          </cell>
          <cell r="CS208">
            <v>0</v>
          </cell>
          <cell r="CT208">
            <v>0</v>
          </cell>
          <cell r="CU208">
            <v>0</v>
          </cell>
          <cell r="CV208">
            <v>0</v>
          </cell>
          <cell r="CW208">
            <v>0</v>
          </cell>
          <cell r="CX208">
            <v>0</v>
          </cell>
          <cell r="CY208">
            <v>0</v>
          </cell>
          <cell r="CZ208">
            <v>0</v>
          </cell>
          <cell r="DA208">
            <v>0</v>
          </cell>
          <cell r="DB208">
            <v>0</v>
          </cell>
          <cell r="DC208">
            <v>0</v>
          </cell>
          <cell r="DD208">
            <v>0</v>
          </cell>
          <cell r="DE208">
            <v>0</v>
          </cell>
          <cell r="DF208">
            <v>0</v>
          </cell>
          <cell r="DG208">
            <v>0</v>
          </cell>
          <cell r="DH208">
            <v>0</v>
          </cell>
          <cell r="DI208">
            <v>0</v>
          </cell>
          <cell r="DJ208">
            <v>0</v>
          </cell>
          <cell r="DK208">
            <v>0</v>
          </cell>
          <cell r="DL208">
            <v>0</v>
          </cell>
          <cell r="DM208">
            <v>0</v>
          </cell>
          <cell r="DN208">
            <v>0</v>
          </cell>
          <cell r="DO208">
            <v>0</v>
          </cell>
          <cell r="DP208">
            <v>0</v>
          </cell>
          <cell r="DQ208">
            <v>0</v>
          </cell>
          <cell r="DR208">
            <v>0</v>
          </cell>
          <cell r="DS208">
            <v>0</v>
          </cell>
          <cell r="DT208">
            <v>0</v>
          </cell>
          <cell r="DU208">
            <v>0</v>
          </cell>
          <cell r="DV208">
            <v>0</v>
          </cell>
          <cell r="DW208">
            <v>0</v>
          </cell>
          <cell r="DX208">
            <v>0</v>
          </cell>
          <cell r="DY208">
            <v>0</v>
          </cell>
          <cell r="DZ208">
            <v>0</v>
          </cell>
          <cell r="EA208">
            <v>0</v>
          </cell>
          <cell r="EB208">
            <v>0</v>
          </cell>
          <cell r="EC208">
            <v>0</v>
          </cell>
          <cell r="ED208">
            <v>0</v>
          </cell>
          <cell r="EE208">
            <v>0</v>
          </cell>
          <cell r="EF208">
            <v>0</v>
          </cell>
          <cell r="EG208">
            <v>0</v>
          </cell>
          <cell r="EH208">
            <v>0</v>
          </cell>
          <cell r="EI208">
            <v>0</v>
          </cell>
          <cell r="EJ208">
            <v>0</v>
          </cell>
          <cell r="EK208">
            <v>0</v>
          </cell>
          <cell r="EL208">
            <v>0</v>
          </cell>
          <cell r="EM208">
            <v>0</v>
          </cell>
          <cell r="EN208">
            <v>-538.70999999999992</v>
          </cell>
          <cell r="EO208">
            <v>-599.00199999999995</v>
          </cell>
          <cell r="EP208">
            <v>-675.74700000000007</v>
          </cell>
          <cell r="EQ208">
            <v>-748.82299999999998</v>
          </cell>
          <cell r="ER208">
            <v>-860.76699999999994</v>
          </cell>
          <cell r="ES208">
            <v>-904.63499999999988</v>
          </cell>
          <cell r="ET208">
            <v>-983.66499999999996</v>
          </cell>
          <cell r="EU208">
            <v>-1051.4839999999999</v>
          </cell>
          <cell r="EV208">
            <v>-1128.1730000000002</v>
          </cell>
          <cell r="EW208">
            <v>-1207.3499999999999</v>
          </cell>
          <cell r="EX208">
            <v>-1255.0519999999999</v>
          </cell>
          <cell r="EY208">
            <v>-1351.6459999999997</v>
          </cell>
          <cell r="EZ208">
            <v>-1467.6589999999999</v>
          </cell>
          <cell r="FA208">
            <v>-1438.9559999999999</v>
          </cell>
          <cell r="FB208">
            <v>-1529.086</v>
          </cell>
          <cell r="FC208">
            <v>-1620.0490000000004</v>
          </cell>
          <cell r="FD208">
            <v>-2753.8009999999999</v>
          </cell>
          <cell r="FE208">
            <v>-2976.5369999999998</v>
          </cell>
          <cell r="FF208">
            <v>-3099.1550000000002</v>
          </cell>
          <cell r="FG208">
            <v>-3704.3989999999999</v>
          </cell>
          <cell r="FH208">
            <v>-3712.5969999999998</v>
          </cell>
          <cell r="FI208">
            <v>-4289.6369999999997</v>
          </cell>
          <cell r="FJ208">
            <v>-4616.4130000000005</v>
          </cell>
          <cell r="FK208">
            <v>-4759.9658739362894</v>
          </cell>
          <cell r="FL208">
            <v>-5059.5976892557819</v>
          </cell>
          <cell r="FM208">
            <v>-5336.9038113730567</v>
          </cell>
          <cell r="FN208">
            <v>-5548.1215966008767</v>
          </cell>
          <cell r="FO208">
            <v>-5838.9384897312784</v>
          </cell>
          <cell r="FP208">
            <v>-172.5046789503071</v>
          </cell>
          <cell r="FQ208">
            <v>-189.87092927919176</v>
          </cell>
          <cell r="FR208">
            <v>-210.18853063560283</v>
          </cell>
          <cell r="FS208">
            <v>-206.7964291961238</v>
          </cell>
          <cell r="FT208">
            <v>-203.02478914264921</v>
          </cell>
          <cell r="FU208">
            <v>-231.91299999999995</v>
          </cell>
          <cell r="FV208">
            <v>-201.24899999999997</v>
          </cell>
          <cell r="FW208">
            <v>-212.374</v>
          </cell>
          <cell r="FX208">
            <v>-297.20599999999996</v>
          </cell>
          <cell r="FY208">
            <v>-332.99700000000001</v>
          </cell>
          <cell r="FZ208">
            <v>-335.61500000000001</v>
          </cell>
          <cell r="GA208">
            <v>-324.43599999999992</v>
          </cell>
          <cell r="GB208">
            <v>-338.39400000000006</v>
          </cell>
          <cell r="GC208">
            <v>-340.18299999999999</v>
          </cell>
          <cell r="GD208">
            <v>-333.41699999999997</v>
          </cell>
          <cell r="GE208">
            <v>-372.21000000000009</v>
          </cell>
          <cell r="GF208">
            <v>-500.84899999999993</v>
          </cell>
          <cell r="GG208">
            <v>-564.04399999999998</v>
          </cell>
          <cell r="GH208">
            <v>-564.91199999999992</v>
          </cell>
          <cell r="GI208">
            <v>-666.04499999999996</v>
          </cell>
          <cell r="GJ208">
            <v>-625.89699999999993</v>
          </cell>
          <cell r="GK208">
            <v>-648.15800000000002</v>
          </cell>
          <cell r="GL208">
            <v>-601.79700000000003</v>
          </cell>
          <cell r="GM208">
            <v>-738.91928046634257</v>
          </cell>
          <cell r="GN208">
            <v>-849.76660798689272</v>
          </cell>
          <cell r="GO208">
            <v>-918.0180368801997</v>
          </cell>
          <cell r="GP208">
            <v>-939.26453155263243</v>
          </cell>
          <cell r="GQ208">
            <v>-1004.971316931789</v>
          </cell>
          <cell r="GR208">
            <v>-45.053999999999995</v>
          </cell>
          <cell r="GS208">
            <v>-45.423000000000002</v>
          </cell>
          <cell r="GT208">
            <v>-51.057000000000002</v>
          </cell>
          <cell r="GU208">
            <v>-52.709000000000003</v>
          </cell>
          <cell r="GV208">
            <v>-61.921999999999997</v>
          </cell>
          <cell r="GW208">
            <v>-73.388999999999996</v>
          </cell>
          <cell r="GX208">
            <v>-72.913000000000011</v>
          </cell>
          <cell r="GY208">
            <v>-78.284000000000006</v>
          </cell>
          <cell r="GZ208">
            <v>-87.380999999999986</v>
          </cell>
          <cell r="HA208">
            <v>-94.961000000000013</v>
          </cell>
          <cell r="HB208">
            <v>-103.02699999999999</v>
          </cell>
          <cell r="HC208">
            <v>-110.40100000000001</v>
          </cell>
          <cell r="HD208">
            <v>-117.52900000000001</v>
          </cell>
          <cell r="HE208">
            <v>-122.785</v>
          </cell>
          <cell r="HF208">
            <v>-138.12700000000001</v>
          </cell>
          <cell r="HG208">
            <v>-140.25700000000001</v>
          </cell>
          <cell r="HH208">
            <v>-211.09899999999999</v>
          </cell>
          <cell r="HI208">
            <v>-239.88200000000001</v>
          </cell>
          <cell r="HJ208">
            <v>-282.03300000000002</v>
          </cell>
          <cell r="HK208">
            <v>-163.17099999999999</v>
          </cell>
          <cell r="HL208">
            <v>-304.69099999999997</v>
          </cell>
          <cell r="HM208">
            <v>-340.45699999999999</v>
          </cell>
          <cell r="HN208">
            <v>-374.39800000000002</v>
          </cell>
          <cell r="HO208">
            <v>-380.82180896892299</v>
          </cell>
          <cell r="HP208">
            <v>-401.73913879377403</v>
          </cell>
          <cell r="HQ208">
            <v>-430.57048018323457</v>
          </cell>
          <cell r="HR208">
            <v>-451.7803245635597</v>
          </cell>
          <cell r="HS208">
            <v>-475.4613755425998</v>
          </cell>
          <cell r="HT208">
            <v>0</v>
          </cell>
          <cell r="HU208">
            <v>0</v>
          </cell>
          <cell r="HV208">
            <v>0</v>
          </cell>
          <cell r="HW208">
            <v>0</v>
          </cell>
          <cell r="HX208">
            <v>0</v>
          </cell>
          <cell r="HY208">
            <v>0</v>
          </cell>
          <cell r="HZ208">
            <v>0</v>
          </cell>
          <cell r="IA208">
            <v>0</v>
          </cell>
          <cell r="IB208">
            <v>0</v>
          </cell>
          <cell r="IC208">
            <v>0</v>
          </cell>
          <cell r="ID208">
            <v>0</v>
          </cell>
          <cell r="IE208">
            <v>0</v>
          </cell>
          <cell r="IF208">
            <v>0</v>
          </cell>
          <cell r="IG208">
            <v>0</v>
          </cell>
          <cell r="IH208">
            <v>0</v>
          </cell>
          <cell r="II208">
            <v>0</v>
          </cell>
          <cell r="IJ208">
            <v>0</v>
          </cell>
          <cell r="IK208">
            <v>0</v>
          </cell>
          <cell r="IL208">
            <v>0</v>
          </cell>
          <cell r="IM208">
            <v>0</v>
          </cell>
          <cell r="IN208">
            <v>0</v>
          </cell>
          <cell r="IO208">
            <v>0</v>
          </cell>
          <cell r="IP208">
            <v>0</v>
          </cell>
          <cell r="IQ208">
            <v>0</v>
          </cell>
          <cell r="IR208">
            <v>0</v>
          </cell>
          <cell r="IS208">
            <v>0</v>
          </cell>
          <cell r="IT208">
            <v>0</v>
          </cell>
          <cell r="IU208">
            <v>0</v>
          </cell>
        </row>
        <row r="209">
          <cell r="A209" t="str">
            <v>MAST IN</v>
          </cell>
          <cell r="B209" t="str">
            <v>Mastek</v>
          </cell>
          <cell r="C209" t="str">
            <v>Information Technology</v>
          </cell>
          <cell r="D209">
            <v>0</v>
          </cell>
          <cell r="E209">
            <v>0</v>
          </cell>
          <cell r="F209">
            <v>0</v>
          </cell>
          <cell r="G209">
            <v>0</v>
          </cell>
          <cell r="H209">
            <v>0</v>
          </cell>
          <cell r="I209">
            <v>0</v>
          </cell>
          <cell r="J209">
            <v>0</v>
          </cell>
          <cell r="K209">
            <v>1151.5</v>
          </cell>
          <cell r="L209">
            <v>1281.7</v>
          </cell>
          <cell r="M209">
            <v>1280.7</v>
          </cell>
          <cell r="N209">
            <v>1386.4</v>
          </cell>
          <cell r="O209">
            <v>1474.8</v>
          </cell>
          <cell r="P209">
            <v>1528.1</v>
          </cell>
          <cell r="Q209">
            <v>1506</v>
          </cell>
          <cell r="R209">
            <v>1713.7</v>
          </cell>
          <cell r="S209">
            <v>1773.7</v>
          </cell>
          <cell r="T209">
            <v>1890.1</v>
          </cell>
          <cell r="U209">
            <v>1959.3</v>
          </cell>
          <cell r="V209">
            <v>2063.9</v>
          </cell>
          <cell r="W209">
            <v>2114.6999999999998</v>
          </cell>
          <cell r="X209">
            <v>1806.4</v>
          </cell>
          <cell r="Y209">
            <v>2042</v>
          </cell>
          <cell r="Z209">
            <v>2116.5</v>
          </cell>
          <cell r="AA209">
            <v>2333.4</v>
          </cell>
          <cell r="AB209">
            <v>2447.9</v>
          </cell>
          <cell r="AC209">
            <v>2577.9</v>
          </cell>
          <cell r="AD209">
            <v>2510.8000000000002</v>
          </cell>
          <cell r="AE209">
            <v>2311.1</v>
          </cell>
          <cell r="AF209">
            <v>0</v>
          </cell>
          <cell r="AG209">
            <v>0</v>
          </cell>
          <cell r="AH209">
            <v>0</v>
          </cell>
          <cell r="AI209">
            <v>0</v>
          </cell>
          <cell r="AJ209">
            <v>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O209">
            <v>0</v>
          </cell>
          <cell r="AP209">
            <v>0</v>
          </cell>
          <cell r="AQ209">
            <v>0</v>
          </cell>
          <cell r="AR209">
            <v>0</v>
          </cell>
          <cell r="AS209">
            <v>0</v>
          </cell>
          <cell r="AT209">
            <v>0</v>
          </cell>
          <cell r="AU209">
            <v>0</v>
          </cell>
          <cell r="AV209">
            <v>0</v>
          </cell>
          <cell r="AW209">
            <v>0</v>
          </cell>
          <cell r="AX209">
            <v>0</v>
          </cell>
          <cell r="AY209">
            <v>0</v>
          </cell>
          <cell r="AZ209">
            <v>0</v>
          </cell>
          <cell r="BA209">
            <v>0</v>
          </cell>
          <cell r="BB209">
            <v>0</v>
          </cell>
          <cell r="BC209">
            <v>0</v>
          </cell>
          <cell r="BD209">
            <v>0</v>
          </cell>
          <cell r="BE209">
            <v>0</v>
          </cell>
          <cell r="BF209">
            <v>0</v>
          </cell>
          <cell r="BG209">
            <v>0</v>
          </cell>
          <cell r="BH209">
            <v>0</v>
          </cell>
          <cell r="BI209">
            <v>0</v>
          </cell>
          <cell r="BJ209">
            <v>0</v>
          </cell>
          <cell r="BK209">
            <v>0</v>
          </cell>
          <cell r="BL209">
            <v>0</v>
          </cell>
          <cell r="BM209">
            <v>0</v>
          </cell>
          <cell r="BN209">
            <v>0</v>
          </cell>
          <cell r="BO209">
            <v>0</v>
          </cell>
          <cell r="BP209">
            <v>0</v>
          </cell>
          <cell r="BQ209">
            <v>0</v>
          </cell>
          <cell r="BR209">
            <v>0</v>
          </cell>
          <cell r="BS209">
            <v>0</v>
          </cell>
          <cell r="BT209">
            <v>0</v>
          </cell>
          <cell r="BU209">
            <v>0</v>
          </cell>
          <cell r="BV209">
            <v>0</v>
          </cell>
          <cell r="BW209">
            <v>0</v>
          </cell>
          <cell r="BX209">
            <v>0</v>
          </cell>
          <cell r="BY209">
            <v>0</v>
          </cell>
          <cell r="BZ209">
            <v>0</v>
          </cell>
          <cell r="CA209">
            <v>0</v>
          </cell>
          <cell r="CB209">
            <v>0</v>
          </cell>
          <cell r="CC209">
            <v>0</v>
          </cell>
          <cell r="CD209">
            <v>0</v>
          </cell>
          <cell r="CE209">
            <v>0</v>
          </cell>
          <cell r="CF209">
            <v>0</v>
          </cell>
          <cell r="CG209">
            <v>0</v>
          </cell>
          <cell r="CH209">
            <v>0</v>
          </cell>
          <cell r="CI209">
            <v>0</v>
          </cell>
          <cell r="CJ209">
            <v>0</v>
          </cell>
          <cell r="CK209">
            <v>0</v>
          </cell>
          <cell r="CL209">
            <v>0</v>
          </cell>
          <cell r="CM209">
            <v>0</v>
          </cell>
          <cell r="CN209">
            <v>0</v>
          </cell>
          <cell r="CO209">
            <v>0</v>
          </cell>
          <cell r="CP209">
            <v>0</v>
          </cell>
          <cell r="CQ209">
            <v>0</v>
          </cell>
          <cell r="CR209">
            <v>0</v>
          </cell>
          <cell r="CS209">
            <v>0</v>
          </cell>
          <cell r="CT209">
            <v>0</v>
          </cell>
          <cell r="CU209">
            <v>0</v>
          </cell>
          <cell r="CV209">
            <v>0</v>
          </cell>
          <cell r="CW209">
            <v>0</v>
          </cell>
          <cell r="CX209">
            <v>0</v>
          </cell>
          <cell r="CY209">
            <v>0</v>
          </cell>
          <cell r="CZ209">
            <v>0</v>
          </cell>
          <cell r="DA209">
            <v>0</v>
          </cell>
          <cell r="DB209">
            <v>0</v>
          </cell>
          <cell r="DC209">
            <v>0</v>
          </cell>
          <cell r="DD209">
            <v>0</v>
          </cell>
          <cell r="DE209">
            <v>0</v>
          </cell>
          <cell r="DF209">
            <v>0</v>
          </cell>
          <cell r="DG209">
            <v>0</v>
          </cell>
          <cell r="DH209">
            <v>0</v>
          </cell>
          <cell r="DI209">
            <v>0</v>
          </cell>
          <cell r="DJ209">
            <v>0</v>
          </cell>
          <cell r="DK209">
            <v>0</v>
          </cell>
          <cell r="DL209">
            <v>0</v>
          </cell>
          <cell r="DM209">
            <v>0</v>
          </cell>
          <cell r="DN209">
            <v>0</v>
          </cell>
          <cell r="DO209">
            <v>0</v>
          </cell>
          <cell r="DP209">
            <v>0</v>
          </cell>
          <cell r="DQ209">
            <v>0</v>
          </cell>
          <cell r="DR209">
            <v>0</v>
          </cell>
          <cell r="DS209">
            <v>0</v>
          </cell>
          <cell r="DT209">
            <v>0</v>
          </cell>
          <cell r="DU209">
            <v>0</v>
          </cell>
          <cell r="DV209">
            <v>0</v>
          </cell>
          <cell r="DW209">
            <v>0</v>
          </cell>
          <cell r="DX209">
            <v>0</v>
          </cell>
          <cell r="DY209">
            <v>0</v>
          </cell>
          <cell r="DZ209">
            <v>0</v>
          </cell>
          <cell r="EA209">
            <v>0</v>
          </cell>
          <cell r="EB209">
            <v>0</v>
          </cell>
          <cell r="EC209">
            <v>0</v>
          </cell>
          <cell r="ED209">
            <v>0</v>
          </cell>
          <cell r="EE209">
            <v>0</v>
          </cell>
          <cell r="EF209">
            <v>0</v>
          </cell>
          <cell r="EG209">
            <v>0</v>
          </cell>
          <cell r="EH209">
            <v>0</v>
          </cell>
          <cell r="EI209">
            <v>0</v>
          </cell>
          <cell r="EJ209">
            <v>0</v>
          </cell>
          <cell r="EK209">
            <v>0</v>
          </cell>
          <cell r="EL209">
            <v>0</v>
          </cell>
          <cell r="EM209">
            <v>0</v>
          </cell>
          <cell r="EN209">
            <v>0</v>
          </cell>
          <cell r="EO209">
            <v>0</v>
          </cell>
          <cell r="EP209">
            <v>0</v>
          </cell>
          <cell r="EQ209">
            <v>0</v>
          </cell>
          <cell r="ER209">
            <v>0</v>
          </cell>
          <cell r="ES209">
            <v>0</v>
          </cell>
          <cell r="ET209">
            <v>0</v>
          </cell>
          <cell r="EU209">
            <v>-662.3</v>
          </cell>
          <cell r="EV209">
            <v>-746.6</v>
          </cell>
          <cell r="EW209">
            <v>-731.2</v>
          </cell>
          <cell r="EX209">
            <v>-833.1</v>
          </cell>
          <cell r="EY209">
            <v>-916</v>
          </cell>
          <cell r="EZ209">
            <v>-922.7</v>
          </cell>
          <cell r="FA209">
            <v>-933.1</v>
          </cell>
          <cell r="FB209">
            <v>-1043.8</v>
          </cell>
          <cell r="FC209">
            <v>-1071.3</v>
          </cell>
          <cell r="FD209">
            <v>-1166</v>
          </cell>
          <cell r="FE209">
            <v>-1258.7</v>
          </cell>
          <cell r="FF209">
            <v>-1246.3</v>
          </cell>
          <cell r="FG209">
            <v>-1300.5999999999999</v>
          </cell>
          <cell r="FH209">
            <v>-1044.0999999999999</v>
          </cell>
          <cell r="FI209">
            <v>-1285.0999999999999</v>
          </cell>
          <cell r="FJ209">
            <v>-1274.4000000000001</v>
          </cell>
          <cell r="FK209">
            <v>-1252.8</v>
          </cell>
          <cell r="FL209">
            <v>-1330.7</v>
          </cell>
          <cell r="FM209">
            <v>-1534.1</v>
          </cell>
          <cell r="FN209">
            <v>-1481.8</v>
          </cell>
          <cell r="FO209">
            <v>-1396.5</v>
          </cell>
          <cell r="FP209">
            <v>0</v>
          </cell>
          <cell r="FQ209">
            <v>0</v>
          </cell>
          <cell r="FR209">
            <v>0</v>
          </cell>
          <cell r="FS209">
            <v>0</v>
          </cell>
          <cell r="FT209">
            <v>0</v>
          </cell>
          <cell r="FU209">
            <v>0</v>
          </cell>
          <cell r="FV209">
            <v>0</v>
          </cell>
          <cell r="FW209">
            <v>-320.89999999999998</v>
          </cell>
          <cell r="FX209">
            <v>-313.3</v>
          </cell>
          <cell r="FY209">
            <v>-351.3</v>
          </cell>
          <cell r="FZ209">
            <v>-340.5</v>
          </cell>
          <cell r="GA209">
            <v>-362.5</v>
          </cell>
          <cell r="GB209">
            <v>-380.9</v>
          </cell>
          <cell r="GC209">
            <v>-317.39999999999998</v>
          </cell>
          <cell r="GD209">
            <v>-396.5</v>
          </cell>
          <cell r="GE209">
            <v>-386.9</v>
          </cell>
          <cell r="GF209">
            <v>-419.70000000000005</v>
          </cell>
          <cell r="GG209">
            <v>-390.29999999999995</v>
          </cell>
          <cell r="GH209">
            <v>-466.6</v>
          </cell>
          <cell r="GI209">
            <v>-449.2</v>
          </cell>
          <cell r="GJ209">
            <v>-497.5</v>
          </cell>
          <cell r="GK209">
            <v>-461.20000000000005</v>
          </cell>
          <cell r="GL209">
            <v>-476.09999999999997</v>
          </cell>
          <cell r="GM209">
            <v>-631.19999999999993</v>
          </cell>
          <cell r="GN209">
            <v>-630</v>
          </cell>
          <cell r="GO209">
            <v>-575.1</v>
          </cell>
          <cell r="GP209">
            <v>-647.79999999999995</v>
          </cell>
          <cell r="GQ209">
            <v>-482.40000000000003</v>
          </cell>
          <cell r="GR209">
            <v>0</v>
          </cell>
          <cell r="GS209">
            <v>0</v>
          </cell>
          <cell r="GT209">
            <v>0</v>
          </cell>
          <cell r="GU209">
            <v>0</v>
          </cell>
          <cell r="GV209">
            <v>0</v>
          </cell>
          <cell r="GW209">
            <v>0</v>
          </cell>
          <cell r="GX209">
            <v>0</v>
          </cell>
          <cell r="GY209">
            <v>-59.6</v>
          </cell>
          <cell r="GZ209">
            <v>-76</v>
          </cell>
          <cell r="HA209">
            <v>-64.3</v>
          </cell>
          <cell r="HB209">
            <v>-70.2</v>
          </cell>
          <cell r="HC209">
            <v>-60.8</v>
          </cell>
          <cell r="HD209">
            <v>-48.8</v>
          </cell>
          <cell r="HE209">
            <v>-69.3</v>
          </cell>
          <cell r="HF209">
            <v>-73</v>
          </cell>
          <cell r="HG209">
            <v>-70.900000000000006</v>
          </cell>
          <cell r="HH209">
            <v>-77.8</v>
          </cell>
          <cell r="HI209">
            <v>-77.099999999999994</v>
          </cell>
          <cell r="HJ209">
            <v>-75.599999999999994</v>
          </cell>
          <cell r="HK209">
            <v>-74.2</v>
          </cell>
          <cell r="HL209">
            <v>-72.3</v>
          </cell>
          <cell r="HM209">
            <v>-71.900000000000006</v>
          </cell>
          <cell r="HN209">
            <v>-83.7</v>
          </cell>
          <cell r="HO209">
            <v>-85.1</v>
          </cell>
          <cell r="HP209">
            <v>-84.5</v>
          </cell>
          <cell r="HQ209">
            <v>-78</v>
          </cell>
          <cell r="HR209">
            <v>-77.400000000000006</v>
          </cell>
          <cell r="HS209">
            <v>-67.099999999999994</v>
          </cell>
          <cell r="HT209">
            <v>0</v>
          </cell>
          <cell r="HU209">
            <v>0</v>
          </cell>
          <cell r="HV209">
            <v>0</v>
          </cell>
          <cell r="HW209">
            <v>0</v>
          </cell>
          <cell r="HX209">
            <v>0</v>
          </cell>
          <cell r="HY209">
            <v>0</v>
          </cell>
          <cell r="HZ209">
            <v>0</v>
          </cell>
          <cell r="IA209">
            <v>0</v>
          </cell>
          <cell r="IB209">
            <v>0</v>
          </cell>
          <cell r="IC209">
            <v>0</v>
          </cell>
          <cell r="ID209">
            <v>0</v>
          </cell>
          <cell r="IE209">
            <v>0</v>
          </cell>
          <cell r="IF209">
            <v>0</v>
          </cell>
          <cell r="IG209">
            <v>0</v>
          </cell>
          <cell r="IH209">
            <v>0</v>
          </cell>
          <cell r="II209">
            <v>0</v>
          </cell>
          <cell r="IJ209">
            <v>0</v>
          </cell>
          <cell r="IK209">
            <v>0</v>
          </cell>
          <cell r="IL209">
            <v>0</v>
          </cell>
          <cell r="IM209">
            <v>0</v>
          </cell>
          <cell r="IN209">
            <v>0</v>
          </cell>
          <cell r="IO209">
            <v>0</v>
          </cell>
          <cell r="IP209">
            <v>0</v>
          </cell>
          <cell r="IQ209">
            <v>0</v>
          </cell>
          <cell r="IR209">
            <v>0</v>
          </cell>
          <cell r="IS209">
            <v>0</v>
          </cell>
          <cell r="IT209">
            <v>0</v>
          </cell>
          <cell r="IU209">
            <v>0</v>
          </cell>
        </row>
        <row r="210">
          <cell r="A210" t="str">
            <v>NITEC IN</v>
          </cell>
          <cell r="B210" t="str">
            <v>NIIT Technologies</v>
          </cell>
          <cell r="C210" t="str">
            <v>Information Technology</v>
          </cell>
          <cell r="D210">
            <v>0</v>
          </cell>
          <cell r="E210">
            <v>0</v>
          </cell>
          <cell r="F210">
            <v>0</v>
          </cell>
          <cell r="G210">
            <v>0</v>
          </cell>
          <cell r="H210">
            <v>0</v>
          </cell>
          <cell r="I210">
            <v>0</v>
          </cell>
          <cell r="J210">
            <v>0</v>
          </cell>
          <cell r="K210">
            <v>0</v>
          </cell>
          <cell r="L210">
            <v>1279</v>
          </cell>
          <cell r="M210">
            <v>1370</v>
          </cell>
          <cell r="N210">
            <v>1412</v>
          </cell>
          <cell r="O210">
            <v>1371</v>
          </cell>
          <cell r="P210">
            <v>1365</v>
          </cell>
          <cell r="Q210">
            <v>1475</v>
          </cell>
          <cell r="R210">
            <v>1574</v>
          </cell>
          <cell r="S210">
            <v>1662</v>
          </cell>
          <cell r="T210">
            <v>1910</v>
          </cell>
          <cell r="U210">
            <v>2199</v>
          </cell>
          <cell r="V210">
            <v>2315</v>
          </cell>
          <cell r="W210">
            <v>2435</v>
          </cell>
          <cell r="X210">
            <v>2294</v>
          </cell>
          <cell r="Y210">
            <v>2299</v>
          </cell>
          <cell r="Z210">
            <v>2338</v>
          </cell>
          <cell r="AA210">
            <v>2484.1</v>
          </cell>
          <cell r="AB210">
            <v>2458</v>
          </cell>
          <cell r="AC210">
            <v>2587</v>
          </cell>
          <cell r="AD210">
            <v>2485</v>
          </cell>
          <cell r="AE210">
            <v>2270</v>
          </cell>
          <cell r="AF210">
            <v>0</v>
          </cell>
          <cell r="AG210">
            <v>0</v>
          </cell>
          <cell r="AH210">
            <v>0</v>
          </cell>
          <cell r="AI210">
            <v>0</v>
          </cell>
          <cell r="AJ210">
            <v>0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O210">
            <v>0</v>
          </cell>
          <cell r="AP210">
            <v>0</v>
          </cell>
          <cell r="AQ210">
            <v>0</v>
          </cell>
          <cell r="AR210">
            <v>0</v>
          </cell>
          <cell r="AS210">
            <v>0</v>
          </cell>
          <cell r="AT210">
            <v>0</v>
          </cell>
          <cell r="AU210">
            <v>0</v>
          </cell>
          <cell r="AV210">
            <v>0</v>
          </cell>
          <cell r="AW210">
            <v>0</v>
          </cell>
          <cell r="AX210">
            <v>0</v>
          </cell>
          <cell r="AY210">
            <v>0</v>
          </cell>
          <cell r="AZ210">
            <v>0</v>
          </cell>
          <cell r="BA210">
            <v>0</v>
          </cell>
          <cell r="BB210">
            <v>0</v>
          </cell>
          <cell r="BC210">
            <v>0</v>
          </cell>
          <cell r="BD210">
            <v>0</v>
          </cell>
          <cell r="BE210">
            <v>0</v>
          </cell>
          <cell r="BF210">
            <v>0</v>
          </cell>
          <cell r="BG210">
            <v>0</v>
          </cell>
          <cell r="BH210">
            <v>0</v>
          </cell>
          <cell r="BI210">
            <v>0</v>
          </cell>
          <cell r="BJ210">
            <v>0</v>
          </cell>
          <cell r="BK210">
            <v>0</v>
          </cell>
          <cell r="BL210">
            <v>0</v>
          </cell>
          <cell r="BM210">
            <v>0</v>
          </cell>
          <cell r="BN210">
            <v>0</v>
          </cell>
          <cell r="BO210">
            <v>0</v>
          </cell>
          <cell r="BP210">
            <v>0</v>
          </cell>
          <cell r="BQ210">
            <v>0</v>
          </cell>
          <cell r="BR210">
            <v>0</v>
          </cell>
          <cell r="BS210">
            <v>0</v>
          </cell>
          <cell r="BT210">
            <v>0</v>
          </cell>
          <cell r="BU210">
            <v>0</v>
          </cell>
          <cell r="BV210">
            <v>0</v>
          </cell>
          <cell r="BW210">
            <v>0</v>
          </cell>
          <cell r="BX210">
            <v>0</v>
          </cell>
          <cell r="BY210">
            <v>0</v>
          </cell>
          <cell r="BZ210">
            <v>0</v>
          </cell>
          <cell r="CA210">
            <v>0</v>
          </cell>
          <cell r="CB210">
            <v>0</v>
          </cell>
          <cell r="CC210">
            <v>0</v>
          </cell>
          <cell r="CD210">
            <v>0</v>
          </cell>
          <cell r="CE210">
            <v>0</v>
          </cell>
          <cell r="CF210">
            <v>0</v>
          </cell>
          <cell r="CG210">
            <v>0</v>
          </cell>
          <cell r="CH210">
            <v>0</v>
          </cell>
          <cell r="CI210">
            <v>0</v>
          </cell>
          <cell r="CJ210">
            <v>0</v>
          </cell>
          <cell r="CK210">
            <v>0</v>
          </cell>
          <cell r="CL210">
            <v>0</v>
          </cell>
          <cell r="CM210">
            <v>0</v>
          </cell>
          <cell r="CN210">
            <v>0</v>
          </cell>
          <cell r="CO210">
            <v>0</v>
          </cell>
          <cell r="CP210">
            <v>0</v>
          </cell>
          <cell r="CQ210">
            <v>0</v>
          </cell>
          <cell r="CR210">
            <v>0</v>
          </cell>
          <cell r="CS210">
            <v>0</v>
          </cell>
          <cell r="CT210">
            <v>0</v>
          </cell>
          <cell r="CU210">
            <v>0</v>
          </cell>
          <cell r="CV210">
            <v>0</v>
          </cell>
          <cell r="CW210">
            <v>0</v>
          </cell>
          <cell r="CX210">
            <v>0</v>
          </cell>
          <cell r="CY210">
            <v>0</v>
          </cell>
          <cell r="CZ210">
            <v>0</v>
          </cell>
          <cell r="DA210">
            <v>0</v>
          </cell>
          <cell r="DB210">
            <v>0</v>
          </cell>
          <cell r="DC210">
            <v>0</v>
          </cell>
          <cell r="DD210">
            <v>0</v>
          </cell>
          <cell r="DE210">
            <v>0</v>
          </cell>
          <cell r="DF210">
            <v>0</v>
          </cell>
          <cell r="DG210">
            <v>0</v>
          </cell>
          <cell r="DH210">
            <v>0</v>
          </cell>
          <cell r="DI210">
            <v>0</v>
          </cell>
          <cell r="DJ210">
            <v>0</v>
          </cell>
          <cell r="DK210">
            <v>0</v>
          </cell>
          <cell r="DL210">
            <v>0</v>
          </cell>
          <cell r="DM210">
            <v>0</v>
          </cell>
          <cell r="DN210">
            <v>0</v>
          </cell>
          <cell r="DO210">
            <v>0</v>
          </cell>
          <cell r="DP210">
            <v>0</v>
          </cell>
          <cell r="DQ210">
            <v>0</v>
          </cell>
          <cell r="DR210">
            <v>0</v>
          </cell>
          <cell r="DS210">
            <v>0</v>
          </cell>
          <cell r="DT210">
            <v>0</v>
          </cell>
          <cell r="DU210">
            <v>0</v>
          </cell>
          <cell r="DV210">
            <v>0</v>
          </cell>
          <cell r="DW210">
            <v>0</v>
          </cell>
          <cell r="DX210">
            <v>0</v>
          </cell>
          <cell r="DY210">
            <v>0</v>
          </cell>
          <cell r="DZ210">
            <v>0</v>
          </cell>
          <cell r="EA210">
            <v>0</v>
          </cell>
          <cell r="EB210">
            <v>0</v>
          </cell>
          <cell r="EC210">
            <v>0</v>
          </cell>
          <cell r="ED210">
            <v>0</v>
          </cell>
          <cell r="EE210">
            <v>0</v>
          </cell>
          <cell r="EF210">
            <v>0</v>
          </cell>
          <cell r="EG210">
            <v>0</v>
          </cell>
          <cell r="EH210">
            <v>0</v>
          </cell>
          <cell r="EI210">
            <v>0</v>
          </cell>
          <cell r="EJ210">
            <v>0</v>
          </cell>
          <cell r="EK210">
            <v>0</v>
          </cell>
          <cell r="EL210">
            <v>0</v>
          </cell>
          <cell r="EM210">
            <v>0</v>
          </cell>
          <cell r="EN210">
            <v>0</v>
          </cell>
          <cell r="EO210">
            <v>0</v>
          </cell>
          <cell r="EP210">
            <v>0</v>
          </cell>
          <cell r="EQ210">
            <v>0</v>
          </cell>
          <cell r="ER210">
            <v>0</v>
          </cell>
          <cell r="ES210">
            <v>0</v>
          </cell>
          <cell r="ET210">
            <v>0</v>
          </cell>
          <cell r="EU210">
            <v>0</v>
          </cell>
          <cell r="EV210">
            <v>-1051</v>
          </cell>
          <cell r="EW210">
            <v>-1126</v>
          </cell>
          <cell r="EX210">
            <v>-1161</v>
          </cell>
          <cell r="EY210">
            <v>-1125</v>
          </cell>
          <cell r="EZ210">
            <v>-1108.2</v>
          </cell>
          <cell r="FA210">
            <v>-1213.2</v>
          </cell>
          <cell r="FB210">
            <v>-1268.2</v>
          </cell>
          <cell r="FC210">
            <v>-1330</v>
          </cell>
          <cell r="FD210">
            <v>-847</v>
          </cell>
          <cell r="FE210">
            <v>-1336</v>
          </cell>
          <cell r="FF210">
            <v>-1361</v>
          </cell>
          <cell r="FG210">
            <v>-1201</v>
          </cell>
          <cell r="FH210">
            <v>-1405</v>
          </cell>
          <cell r="FI210">
            <v>-1409</v>
          </cell>
          <cell r="FJ210">
            <v>-1438</v>
          </cell>
          <cell r="FK210">
            <v>-1543</v>
          </cell>
          <cell r="FL210">
            <v>-1549</v>
          </cell>
          <cell r="FM210">
            <v>-1653</v>
          </cell>
          <cell r="FN210">
            <v>-1536</v>
          </cell>
          <cell r="FO210">
            <v>-1434.7</v>
          </cell>
          <cell r="FP210">
            <v>0</v>
          </cell>
          <cell r="FQ210">
            <v>0</v>
          </cell>
          <cell r="FR210">
            <v>0</v>
          </cell>
          <cell r="FS210">
            <v>0</v>
          </cell>
          <cell r="FT210">
            <v>0</v>
          </cell>
          <cell r="FU210">
            <v>0</v>
          </cell>
          <cell r="FV210">
            <v>0</v>
          </cell>
          <cell r="FW210">
            <v>0</v>
          </cell>
          <cell r="FX210">
            <v>0</v>
          </cell>
          <cell r="FY210">
            <v>0</v>
          </cell>
          <cell r="FZ210">
            <v>0</v>
          </cell>
          <cell r="GA210">
            <v>0</v>
          </cell>
          <cell r="GB210">
            <v>0</v>
          </cell>
          <cell r="GC210">
            <v>0</v>
          </cell>
          <cell r="GD210">
            <v>0</v>
          </cell>
          <cell r="GE210">
            <v>0</v>
          </cell>
          <cell r="GF210">
            <v>-700</v>
          </cell>
          <cell r="GG210">
            <v>-447</v>
          </cell>
          <cell r="GH210">
            <v>-463</v>
          </cell>
          <cell r="GI210">
            <v>-700</v>
          </cell>
          <cell r="GJ210">
            <v>-464</v>
          </cell>
          <cell r="GK210">
            <v>-464</v>
          </cell>
          <cell r="GL210">
            <v>-456</v>
          </cell>
          <cell r="GM210">
            <v>-474</v>
          </cell>
          <cell r="GN210">
            <v>-453</v>
          </cell>
          <cell r="GO210">
            <v>-475</v>
          </cell>
          <cell r="GP210">
            <v>-503</v>
          </cell>
          <cell r="GQ210">
            <v>-431.3</v>
          </cell>
          <cell r="GR210">
            <v>0</v>
          </cell>
          <cell r="GS210">
            <v>0</v>
          </cell>
          <cell r="GT210">
            <v>0</v>
          </cell>
          <cell r="GU210">
            <v>0</v>
          </cell>
          <cell r="GV210">
            <v>0</v>
          </cell>
          <cell r="GW210">
            <v>0</v>
          </cell>
          <cell r="GX210">
            <v>0</v>
          </cell>
          <cell r="GY210">
            <v>0</v>
          </cell>
          <cell r="GZ210">
            <v>-94</v>
          </cell>
          <cell r="HA210">
            <v>-96</v>
          </cell>
          <cell r="HB210">
            <v>-92</v>
          </cell>
          <cell r="HC210">
            <v>-87</v>
          </cell>
          <cell r="HD210">
            <v>-93</v>
          </cell>
          <cell r="HE210">
            <v>-93</v>
          </cell>
          <cell r="HF210">
            <v>-93</v>
          </cell>
          <cell r="HG210">
            <v>-110</v>
          </cell>
          <cell r="HH210">
            <v>-120</v>
          </cell>
          <cell r="HI210">
            <v>-113</v>
          </cell>
          <cell r="HJ210">
            <v>-105</v>
          </cell>
          <cell r="HK210">
            <v>-97</v>
          </cell>
          <cell r="HL210">
            <v>-92</v>
          </cell>
          <cell r="HM210">
            <v>-103</v>
          </cell>
          <cell r="HN210">
            <v>-95</v>
          </cell>
          <cell r="HO210">
            <v>-99</v>
          </cell>
          <cell r="HP210">
            <v>-112</v>
          </cell>
          <cell r="HQ210">
            <v>-104</v>
          </cell>
          <cell r="HR210">
            <v>-107</v>
          </cell>
          <cell r="HS210">
            <v>-100</v>
          </cell>
          <cell r="HT210">
            <v>0</v>
          </cell>
          <cell r="HU210">
            <v>0</v>
          </cell>
          <cell r="HV210">
            <v>0</v>
          </cell>
          <cell r="HW210">
            <v>0</v>
          </cell>
          <cell r="HX210">
            <v>0</v>
          </cell>
          <cell r="HY210">
            <v>0</v>
          </cell>
          <cell r="HZ210">
            <v>0</v>
          </cell>
          <cell r="IA210">
            <v>0</v>
          </cell>
          <cell r="IB210">
            <v>0</v>
          </cell>
          <cell r="IC210">
            <v>0</v>
          </cell>
          <cell r="ID210">
            <v>0</v>
          </cell>
          <cell r="IE210">
            <v>0</v>
          </cell>
          <cell r="IF210">
            <v>0</v>
          </cell>
          <cell r="IG210">
            <v>0</v>
          </cell>
          <cell r="IH210">
            <v>0</v>
          </cell>
          <cell r="II210">
            <v>0</v>
          </cell>
          <cell r="IJ210">
            <v>0</v>
          </cell>
          <cell r="IK210">
            <v>0</v>
          </cell>
          <cell r="IL210">
            <v>0</v>
          </cell>
          <cell r="IM210">
            <v>0</v>
          </cell>
          <cell r="IN210">
            <v>0</v>
          </cell>
          <cell r="IO210">
            <v>0</v>
          </cell>
          <cell r="IP210">
            <v>0</v>
          </cell>
          <cell r="IQ210">
            <v>0</v>
          </cell>
          <cell r="IR210">
            <v>0</v>
          </cell>
          <cell r="IS210">
            <v>0</v>
          </cell>
          <cell r="IT210">
            <v>0</v>
          </cell>
          <cell r="IU210">
            <v>0</v>
          </cell>
        </row>
        <row r="211">
          <cell r="A211" t="str">
            <v>PATNI IN</v>
          </cell>
          <cell r="B211" t="str">
            <v>Patni Computer Systems</v>
          </cell>
          <cell r="C211" t="str">
            <v>Information Technology</v>
          </cell>
          <cell r="D211">
            <v>2236.6601000000001</v>
          </cell>
          <cell r="E211">
            <v>2341.8049999999998</v>
          </cell>
          <cell r="F211">
            <v>2524.0895</v>
          </cell>
          <cell r="G211">
            <v>2541.6057999999998</v>
          </cell>
          <cell r="H211">
            <v>2770.6639</v>
          </cell>
          <cell r="I211">
            <v>3082.0989</v>
          </cell>
          <cell r="J211">
            <v>3212.777</v>
          </cell>
          <cell r="K211">
            <v>3127.348</v>
          </cell>
          <cell r="L211">
            <v>3667.5309999999999</v>
          </cell>
          <cell r="M211">
            <v>3766.692</v>
          </cell>
          <cell r="N211">
            <v>4012.49</v>
          </cell>
          <cell r="O211">
            <v>4337.4669999999996</v>
          </cell>
          <cell r="P211">
            <v>4730.22</v>
          </cell>
          <cell r="Q211">
            <v>5197.0929999999998</v>
          </cell>
          <cell r="R211">
            <v>5569.3739999999998</v>
          </cell>
          <cell r="S211">
            <v>5775.5339999999997</v>
          </cell>
          <cell r="T211">
            <v>6560.6580000000004</v>
          </cell>
          <cell r="U211">
            <v>6970.9</v>
          </cell>
          <cell r="V211">
            <v>6804.8890000000001</v>
          </cell>
          <cell r="W211">
            <v>6724.0529999999999</v>
          </cell>
          <cell r="X211">
            <v>6628.1</v>
          </cell>
          <cell r="Y211">
            <v>6735.7</v>
          </cell>
          <cell r="Z211">
            <v>6861.9</v>
          </cell>
          <cell r="AA211">
            <v>7061.2489999999998</v>
          </cell>
          <cell r="AB211">
            <v>7837.0820000000003</v>
          </cell>
          <cell r="AC211">
            <v>8522.5066500000012</v>
          </cell>
          <cell r="AD211">
            <v>8569.9509999999991</v>
          </cell>
          <cell r="AE211">
            <v>7954.8</v>
          </cell>
          <cell r="AF211">
            <v>0</v>
          </cell>
          <cell r="AG211">
            <v>0</v>
          </cell>
          <cell r="AH211">
            <v>0</v>
          </cell>
          <cell r="AI211">
            <v>0</v>
          </cell>
          <cell r="AJ211">
            <v>0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O211">
            <v>0</v>
          </cell>
          <cell r="AP211">
            <v>0</v>
          </cell>
          <cell r="AQ211">
            <v>0</v>
          </cell>
          <cell r="AR211">
            <v>0</v>
          </cell>
          <cell r="AS211">
            <v>0</v>
          </cell>
          <cell r="AT211">
            <v>0</v>
          </cell>
          <cell r="AU211">
            <v>0</v>
          </cell>
          <cell r="AV211">
            <v>0</v>
          </cell>
          <cell r="AW211">
            <v>0</v>
          </cell>
          <cell r="AX211">
            <v>0</v>
          </cell>
          <cell r="AY211">
            <v>0</v>
          </cell>
          <cell r="AZ211">
            <v>0</v>
          </cell>
          <cell r="BA211">
            <v>0</v>
          </cell>
          <cell r="BB211">
            <v>0</v>
          </cell>
          <cell r="BC211">
            <v>0</v>
          </cell>
          <cell r="BD211">
            <v>0</v>
          </cell>
          <cell r="BE211">
            <v>0</v>
          </cell>
          <cell r="BF211">
            <v>0</v>
          </cell>
          <cell r="BG211">
            <v>0</v>
          </cell>
          <cell r="BH211">
            <v>0</v>
          </cell>
          <cell r="BI211">
            <v>0</v>
          </cell>
          <cell r="BJ211">
            <v>0</v>
          </cell>
          <cell r="BK211">
            <v>0</v>
          </cell>
          <cell r="BL211">
            <v>0</v>
          </cell>
          <cell r="BM211">
            <v>0</v>
          </cell>
          <cell r="BN211">
            <v>0</v>
          </cell>
          <cell r="BO211">
            <v>0</v>
          </cell>
          <cell r="BP211">
            <v>0</v>
          </cell>
          <cell r="BQ211">
            <v>0</v>
          </cell>
          <cell r="BR211">
            <v>0</v>
          </cell>
          <cell r="BS211">
            <v>0</v>
          </cell>
          <cell r="BT211">
            <v>0</v>
          </cell>
          <cell r="BU211">
            <v>0</v>
          </cell>
          <cell r="BV211">
            <v>0</v>
          </cell>
          <cell r="BW211">
            <v>0</v>
          </cell>
          <cell r="BX211">
            <v>0</v>
          </cell>
          <cell r="BY211">
            <v>0</v>
          </cell>
          <cell r="BZ211">
            <v>0</v>
          </cell>
          <cell r="CA211">
            <v>0</v>
          </cell>
          <cell r="CB211">
            <v>0</v>
          </cell>
          <cell r="CC211">
            <v>0</v>
          </cell>
          <cell r="CD211">
            <v>0</v>
          </cell>
          <cell r="CE211">
            <v>0</v>
          </cell>
          <cell r="CF211">
            <v>0</v>
          </cell>
          <cell r="CG211">
            <v>0</v>
          </cell>
          <cell r="CH211">
            <v>0</v>
          </cell>
          <cell r="CI211">
            <v>0</v>
          </cell>
          <cell r="CJ211">
            <v>0</v>
          </cell>
          <cell r="CK211">
            <v>0</v>
          </cell>
          <cell r="CL211">
            <v>0</v>
          </cell>
          <cell r="CM211">
            <v>0</v>
          </cell>
          <cell r="CN211">
            <v>0</v>
          </cell>
          <cell r="CO211">
            <v>0</v>
          </cell>
          <cell r="CP211">
            <v>0</v>
          </cell>
          <cell r="CQ211">
            <v>0</v>
          </cell>
          <cell r="CR211">
            <v>0</v>
          </cell>
          <cell r="CS211">
            <v>0</v>
          </cell>
          <cell r="CT211">
            <v>0</v>
          </cell>
          <cell r="CU211">
            <v>0</v>
          </cell>
          <cell r="CV211">
            <v>0</v>
          </cell>
          <cell r="CW211">
            <v>0</v>
          </cell>
          <cell r="CX211">
            <v>0</v>
          </cell>
          <cell r="CY211">
            <v>0</v>
          </cell>
          <cell r="CZ211">
            <v>0</v>
          </cell>
          <cell r="DA211">
            <v>0</v>
          </cell>
          <cell r="DB211">
            <v>0</v>
          </cell>
          <cell r="DC211">
            <v>0</v>
          </cell>
          <cell r="DD211">
            <v>0</v>
          </cell>
          <cell r="DE211">
            <v>0</v>
          </cell>
          <cell r="DF211">
            <v>0</v>
          </cell>
          <cell r="DG211">
            <v>0</v>
          </cell>
          <cell r="DH211">
            <v>0</v>
          </cell>
          <cell r="DI211">
            <v>0</v>
          </cell>
          <cell r="DJ211">
            <v>0</v>
          </cell>
          <cell r="DK211">
            <v>0</v>
          </cell>
          <cell r="DL211">
            <v>0</v>
          </cell>
          <cell r="DM211">
            <v>0</v>
          </cell>
          <cell r="DN211">
            <v>0</v>
          </cell>
          <cell r="DO211">
            <v>0</v>
          </cell>
          <cell r="DP211">
            <v>0</v>
          </cell>
          <cell r="DQ211">
            <v>0</v>
          </cell>
          <cell r="DR211">
            <v>0</v>
          </cell>
          <cell r="DS211">
            <v>0</v>
          </cell>
          <cell r="DT211">
            <v>0</v>
          </cell>
          <cell r="DU211">
            <v>0</v>
          </cell>
          <cell r="DV211">
            <v>0</v>
          </cell>
          <cell r="DW211">
            <v>0</v>
          </cell>
          <cell r="DX211">
            <v>0</v>
          </cell>
          <cell r="DY211">
            <v>0</v>
          </cell>
          <cell r="DZ211">
            <v>0</v>
          </cell>
          <cell r="EA211">
            <v>0</v>
          </cell>
          <cell r="EB211">
            <v>0</v>
          </cell>
          <cell r="EC211">
            <v>0</v>
          </cell>
          <cell r="ED211">
            <v>0</v>
          </cell>
          <cell r="EE211">
            <v>0</v>
          </cell>
          <cell r="EF211">
            <v>0</v>
          </cell>
          <cell r="EG211">
            <v>0</v>
          </cell>
          <cell r="EH211">
            <v>0</v>
          </cell>
          <cell r="EI211">
            <v>0</v>
          </cell>
          <cell r="EJ211">
            <v>0</v>
          </cell>
          <cell r="EK211">
            <v>0</v>
          </cell>
          <cell r="EL211">
            <v>0</v>
          </cell>
          <cell r="EM211">
            <v>0</v>
          </cell>
          <cell r="EN211">
            <v>-1129.3911000000001</v>
          </cell>
          <cell r="EO211">
            <v>-1302.1134</v>
          </cell>
          <cell r="EP211">
            <v>-1350.2136</v>
          </cell>
          <cell r="EQ211">
            <v>-1508.8480999999999</v>
          </cell>
          <cell r="ER211">
            <v>-1724.6839</v>
          </cell>
          <cell r="ES211">
            <v>-1798.3344</v>
          </cell>
          <cell r="ET211">
            <v>-1771.423</v>
          </cell>
          <cell r="EU211">
            <v>-1726.4929999999999</v>
          </cell>
          <cell r="EV211">
            <v>-2128.08</v>
          </cell>
          <cell r="EW211">
            <v>-2178.1619999999998</v>
          </cell>
          <cell r="EX211">
            <v>-2379.5819999999999</v>
          </cell>
          <cell r="EY211">
            <v>-2515.5680000000002</v>
          </cell>
          <cell r="EZ211">
            <v>-3006.52</v>
          </cell>
          <cell r="FA211">
            <v>-3284.5529999999999</v>
          </cell>
          <cell r="FB211">
            <v>-3440.8090000000002</v>
          </cell>
          <cell r="FC211">
            <v>-3592.8009999999999</v>
          </cell>
          <cell r="FD211">
            <v>-4276.3999999999996</v>
          </cell>
          <cell r="FE211">
            <v>-4343.5</v>
          </cell>
          <cell r="FF211">
            <v>-4214.732</v>
          </cell>
          <cell r="FG211">
            <v>-4151.6509999999998</v>
          </cell>
          <cell r="FH211">
            <v>-4303</v>
          </cell>
          <cell r="FI211">
            <v>-4470.1000000000004</v>
          </cell>
          <cell r="FJ211">
            <v>-4593.6000000000004</v>
          </cell>
          <cell r="FK211">
            <v>-4842.7</v>
          </cell>
          <cell r="FL211">
            <v>-5267.018</v>
          </cell>
          <cell r="FM211">
            <v>-5592.1619500000006</v>
          </cell>
          <cell r="FN211">
            <v>-5454.7730000000001</v>
          </cell>
          <cell r="FO211">
            <v>-5142.8760000000002</v>
          </cell>
          <cell r="FP211">
            <v>-529.60559999999998</v>
          </cell>
          <cell r="FQ211">
            <v>-494.68610000000001</v>
          </cell>
          <cell r="FR211">
            <v>-610.6549</v>
          </cell>
          <cell r="FS211">
            <v>-561.67100000000005</v>
          </cell>
          <cell r="FT211">
            <v>-626.93880000000001</v>
          </cell>
          <cell r="FU211">
            <v>-699.61440000000005</v>
          </cell>
          <cell r="FV211">
            <v>-621.89499999999998</v>
          </cell>
          <cell r="FW211">
            <v>-645.98599999999999</v>
          </cell>
          <cell r="FX211">
            <v>-656.47200000000009</v>
          </cell>
          <cell r="FY211">
            <v>-676.22799999999995</v>
          </cell>
          <cell r="FZ211">
            <v>-709.06899999999996</v>
          </cell>
          <cell r="GA211">
            <v>-845.83199999999999</v>
          </cell>
          <cell r="GB211">
            <v>-893.80700000000002</v>
          </cell>
          <cell r="GC211">
            <v>-977.35200000000009</v>
          </cell>
          <cell r="GD211">
            <v>-1022.73</v>
          </cell>
          <cell r="GE211">
            <v>-1160.42</v>
          </cell>
          <cell r="GF211">
            <v>-1356.4649999999999</v>
          </cell>
          <cell r="GG211">
            <v>-1274.8000000000002</v>
          </cell>
          <cell r="GH211">
            <v>-1189.299</v>
          </cell>
          <cell r="GI211">
            <v>-1215.6280000000002</v>
          </cell>
          <cell r="GJ211">
            <v>-1182.8</v>
          </cell>
          <cell r="GK211">
            <v>-1226.9000000000001</v>
          </cell>
          <cell r="GL211">
            <v>-1211.1000000000001</v>
          </cell>
          <cell r="GM211">
            <v>-1242.221</v>
          </cell>
          <cell r="GN211">
            <v>-1455.211</v>
          </cell>
          <cell r="GO211">
            <v>-1627.6080000000002</v>
          </cell>
          <cell r="GP211">
            <v>-1588.7429999999999</v>
          </cell>
          <cell r="GQ211">
            <v>-1477.0229999999999</v>
          </cell>
          <cell r="GR211">
            <v>0</v>
          </cell>
          <cell r="GS211">
            <v>0</v>
          </cell>
          <cell r="GT211">
            <v>0</v>
          </cell>
          <cell r="GU211">
            <v>0</v>
          </cell>
          <cell r="GV211">
            <v>-102.51456429999999</v>
          </cell>
          <cell r="GW211">
            <v>-114.0376593</v>
          </cell>
          <cell r="GX211">
            <v>-117.843</v>
          </cell>
          <cell r="GY211">
            <v>-102.596</v>
          </cell>
          <cell r="GZ211">
            <v>-117.84899999999999</v>
          </cell>
          <cell r="HA211">
            <v>-141.88800000000001</v>
          </cell>
          <cell r="HB211">
            <v>-142.18600000000001</v>
          </cell>
          <cell r="HC211">
            <v>-144.64500000000001</v>
          </cell>
          <cell r="HD211">
            <v>-160.41399999999999</v>
          </cell>
          <cell r="HE211">
            <v>-176.20600000000002</v>
          </cell>
          <cell r="HF211">
            <v>-188.79500000000002</v>
          </cell>
          <cell r="HG211">
            <v>-193.13799999999998</v>
          </cell>
          <cell r="HH211">
            <v>-146.30000000000001</v>
          </cell>
          <cell r="HI211">
            <v>-142</v>
          </cell>
          <cell r="HJ211">
            <v>-172.48699999999999</v>
          </cell>
          <cell r="HK211">
            <v>-164.154</v>
          </cell>
          <cell r="HL211">
            <v>-176.7</v>
          </cell>
          <cell r="HM211">
            <v>-183.6</v>
          </cell>
          <cell r="HN211">
            <v>-175.8</v>
          </cell>
          <cell r="HO211">
            <v>-193.89699999999999</v>
          </cell>
          <cell r="HP211">
            <v>-192.51400000000001</v>
          </cell>
          <cell r="HQ211">
            <v>-199.73500000000001</v>
          </cell>
          <cell r="HR211">
            <v>-193.66399999999999</v>
          </cell>
          <cell r="HS211">
            <v>-191.66800000000001</v>
          </cell>
          <cell r="HT211">
            <v>0</v>
          </cell>
          <cell r="HU211">
            <v>0</v>
          </cell>
          <cell r="HV211">
            <v>0</v>
          </cell>
          <cell r="HW211">
            <v>0</v>
          </cell>
          <cell r="HX211">
            <v>0</v>
          </cell>
          <cell r="HY211">
            <v>0</v>
          </cell>
          <cell r="HZ211">
            <v>0</v>
          </cell>
          <cell r="IA211">
            <v>0</v>
          </cell>
          <cell r="IB211">
            <v>0</v>
          </cell>
          <cell r="IC211">
            <v>0</v>
          </cell>
          <cell r="ID211">
            <v>0</v>
          </cell>
          <cell r="IE211">
            <v>0</v>
          </cell>
          <cell r="IF211">
            <v>0</v>
          </cell>
          <cell r="IG211">
            <v>0</v>
          </cell>
          <cell r="IH211">
            <v>0</v>
          </cell>
          <cell r="II211">
            <v>0</v>
          </cell>
          <cell r="IJ211">
            <v>0</v>
          </cell>
          <cell r="IK211">
            <v>0</v>
          </cell>
          <cell r="IL211">
            <v>0</v>
          </cell>
          <cell r="IM211">
            <v>0</v>
          </cell>
          <cell r="IN211">
            <v>0</v>
          </cell>
          <cell r="IO211">
            <v>0</v>
          </cell>
          <cell r="IP211">
            <v>0</v>
          </cell>
          <cell r="IQ211">
            <v>0</v>
          </cell>
          <cell r="IR211">
            <v>0</v>
          </cell>
          <cell r="IS211">
            <v>0</v>
          </cell>
          <cell r="IT211">
            <v>0</v>
          </cell>
          <cell r="IU211">
            <v>0</v>
          </cell>
        </row>
        <row r="212">
          <cell r="A212" t="str">
            <v>POL IN</v>
          </cell>
          <cell r="B212" t="str">
            <v>Polaris Software</v>
          </cell>
          <cell r="C212" t="str">
            <v>Information Technology</v>
          </cell>
        </row>
        <row r="213">
          <cell r="A213" t="str">
            <v>RLTA IN</v>
          </cell>
          <cell r="B213" t="str">
            <v>Rolta India</v>
          </cell>
          <cell r="C213" t="str">
            <v>Information Technology</v>
          </cell>
          <cell r="D213">
            <v>0</v>
          </cell>
          <cell r="E213">
            <v>0</v>
          </cell>
          <cell r="F213">
            <v>0</v>
          </cell>
          <cell r="G213">
            <v>0</v>
          </cell>
          <cell r="H213">
            <v>0</v>
          </cell>
          <cell r="I213">
            <v>0</v>
          </cell>
          <cell r="J213">
            <v>0</v>
          </cell>
          <cell r="K213">
            <v>0</v>
          </cell>
          <cell r="L213">
            <v>0</v>
          </cell>
          <cell r="M213">
            <v>0</v>
          </cell>
          <cell r="N213">
            <v>0</v>
          </cell>
          <cell r="O213">
            <v>0</v>
          </cell>
          <cell r="P213">
            <v>1227.8140000000001</v>
          </cell>
          <cell r="Q213">
            <v>1173</v>
          </cell>
          <cell r="R213">
            <v>1312.059</v>
          </cell>
          <cell r="S213">
            <v>1419.088</v>
          </cell>
          <cell r="T213">
            <v>1444.8589999999999</v>
          </cell>
          <cell r="U213">
            <v>1546.23</v>
          </cell>
          <cell r="V213">
            <v>1681.0260000000001</v>
          </cell>
          <cell r="W213">
            <v>1855.9380000000001</v>
          </cell>
          <cell r="X213">
            <v>2030.905</v>
          </cell>
          <cell r="Y213">
            <v>2210.3000000000002</v>
          </cell>
          <cell r="Z213">
            <v>2417.04</v>
          </cell>
          <cell r="AA213">
            <v>2883.73</v>
          </cell>
          <cell r="AB213">
            <v>3211.07</v>
          </cell>
          <cell r="AC213">
            <v>3461.42</v>
          </cell>
          <cell r="AD213">
            <v>3619.44</v>
          </cell>
          <cell r="AE213">
            <v>0</v>
          </cell>
          <cell r="AF213">
            <v>0</v>
          </cell>
          <cell r="AG213">
            <v>0</v>
          </cell>
          <cell r="AH213">
            <v>0</v>
          </cell>
          <cell r="AI213">
            <v>0</v>
          </cell>
          <cell r="AJ213">
            <v>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O213">
            <v>0</v>
          </cell>
          <cell r="AP213">
            <v>0</v>
          </cell>
          <cell r="AQ213">
            <v>0</v>
          </cell>
          <cell r="AR213">
            <v>0</v>
          </cell>
          <cell r="AS213">
            <v>0</v>
          </cell>
          <cell r="AT213">
            <v>0</v>
          </cell>
          <cell r="AU213">
            <v>0</v>
          </cell>
          <cell r="AV213">
            <v>0</v>
          </cell>
          <cell r="AW213">
            <v>0</v>
          </cell>
          <cell r="AX213">
            <v>0</v>
          </cell>
          <cell r="AY213">
            <v>0</v>
          </cell>
          <cell r="AZ213">
            <v>0</v>
          </cell>
          <cell r="BA213">
            <v>0</v>
          </cell>
          <cell r="BB213">
            <v>0</v>
          </cell>
          <cell r="BC213">
            <v>0</v>
          </cell>
          <cell r="BD213">
            <v>0</v>
          </cell>
          <cell r="BE213">
            <v>0</v>
          </cell>
          <cell r="BF213">
            <v>0</v>
          </cell>
          <cell r="BG213">
            <v>0</v>
          </cell>
          <cell r="BH213">
            <v>0</v>
          </cell>
          <cell r="BI213">
            <v>0</v>
          </cell>
          <cell r="BJ213">
            <v>0</v>
          </cell>
          <cell r="BK213">
            <v>0</v>
          </cell>
          <cell r="BL213">
            <v>0</v>
          </cell>
          <cell r="BM213">
            <v>0</v>
          </cell>
          <cell r="BN213">
            <v>0</v>
          </cell>
          <cell r="BO213">
            <v>0</v>
          </cell>
          <cell r="BP213">
            <v>0</v>
          </cell>
          <cell r="BQ213">
            <v>0</v>
          </cell>
          <cell r="BR213">
            <v>0</v>
          </cell>
          <cell r="BS213">
            <v>0</v>
          </cell>
          <cell r="BT213">
            <v>-544.64</v>
          </cell>
          <cell r="BU213">
            <v>-288.76</v>
          </cell>
          <cell r="BV213">
            <v>-360.84700000000004</v>
          </cell>
          <cell r="BW213">
            <v>-374.66199999999998</v>
          </cell>
          <cell r="BX213">
            <v>-368.78999999999996</v>
          </cell>
          <cell r="BY213">
            <v>-399.67</v>
          </cell>
          <cell r="BZ213">
            <v>-444.21300000000002</v>
          </cell>
          <cell r="CA213">
            <v>-505.77300000000002</v>
          </cell>
          <cell r="CB213">
            <v>-578.44799999999998</v>
          </cell>
          <cell r="CC213">
            <v>-618.6</v>
          </cell>
          <cell r="CD213">
            <v>-640.25</v>
          </cell>
          <cell r="CE213">
            <v>-681.07999999999993</v>
          </cell>
          <cell r="CF213">
            <v>-620.39</v>
          </cell>
          <cell r="CG213">
            <v>-611.07000000000005</v>
          </cell>
          <cell r="CH213">
            <v>-621.99</v>
          </cell>
          <cell r="CI213">
            <v>0</v>
          </cell>
          <cell r="CJ213">
            <v>0</v>
          </cell>
          <cell r="CK213">
            <v>0</v>
          </cell>
          <cell r="CL213">
            <v>0</v>
          </cell>
          <cell r="CM213">
            <v>0</v>
          </cell>
          <cell r="CN213">
            <v>0</v>
          </cell>
          <cell r="CO213">
            <v>0</v>
          </cell>
          <cell r="CP213">
            <v>0</v>
          </cell>
          <cell r="CQ213">
            <v>0</v>
          </cell>
          <cell r="CR213">
            <v>0</v>
          </cell>
          <cell r="CS213">
            <v>0</v>
          </cell>
          <cell r="CT213">
            <v>0</v>
          </cell>
          <cell r="CU213">
            <v>0</v>
          </cell>
          <cell r="CV213">
            <v>0</v>
          </cell>
          <cell r="CW213">
            <v>0</v>
          </cell>
          <cell r="CX213">
            <v>0</v>
          </cell>
          <cell r="CY213">
            <v>0</v>
          </cell>
          <cell r="CZ213">
            <v>0</v>
          </cell>
          <cell r="DA213">
            <v>0</v>
          </cell>
          <cell r="DB213">
            <v>0</v>
          </cell>
          <cell r="DC213">
            <v>0</v>
          </cell>
          <cell r="DD213">
            <v>0</v>
          </cell>
          <cell r="DE213">
            <v>0</v>
          </cell>
          <cell r="DF213">
            <v>0</v>
          </cell>
          <cell r="DG213">
            <v>0</v>
          </cell>
          <cell r="DH213">
            <v>0</v>
          </cell>
          <cell r="DI213">
            <v>0</v>
          </cell>
          <cell r="DJ213">
            <v>0</v>
          </cell>
          <cell r="DK213">
            <v>0</v>
          </cell>
          <cell r="DL213">
            <v>0</v>
          </cell>
          <cell r="DM213">
            <v>0</v>
          </cell>
          <cell r="DN213">
            <v>0</v>
          </cell>
          <cell r="DO213">
            <v>0</v>
          </cell>
          <cell r="DP213">
            <v>0</v>
          </cell>
          <cell r="DQ213">
            <v>0</v>
          </cell>
          <cell r="DR213">
            <v>0</v>
          </cell>
          <cell r="DS213">
            <v>0</v>
          </cell>
          <cell r="DT213">
            <v>0</v>
          </cell>
          <cell r="DU213">
            <v>0</v>
          </cell>
          <cell r="DV213">
            <v>0</v>
          </cell>
          <cell r="DW213">
            <v>0</v>
          </cell>
          <cell r="DX213">
            <v>0</v>
          </cell>
          <cell r="DY213">
            <v>0</v>
          </cell>
          <cell r="DZ213">
            <v>0</v>
          </cell>
          <cell r="EA213">
            <v>0</v>
          </cell>
          <cell r="EB213">
            <v>0</v>
          </cell>
          <cell r="EC213">
            <v>0</v>
          </cell>
          <cell r="ED213">
            <v>0</v>
          </cell>
          <cell r="EE213">
            <v>0</v>
          </cell>
          <cell r="EF213">
            <v>0</v>
          </cell>
          <cell r="EG213">
            <v>0</v>
          </cell>
          <cell r="EH213">
            <v>0</v>
          </cell>
          <cell r="EI213">
            <v>0</v>
          </cell>
          <cell r="EJ213">
            <v>0</v>
          </cell>
          <cell r="EK213">
            <v>0</v>
          </cell>
          <cell r="EL213">
            <v>0</v>
          </cell>
          <cell r="EM213">
            <v>0</v>
          </cell>
          <cell r="EN213">
            <v>0</v>
          </cell>
          <cell r="EO213">
            <v>0</v>
          </cell>
          <cell r="EP213">
            <v>0</v>
          </cell>
          <cell r="EQ213">
            <v>0</v>
          </cell>
          <cell r="ER213">
            <v>0</v>
          </cell>
          <cell r="ES213">
            <v>0</v>
          </cell>
          <cell r="ET213">
            <v>0</v>
          </cell>
          <cell r="EU213">
            <v>0</v>
          </cell>
          <cell r="EV213">
            <v>0</v>
          </cell>
          <cell r="EW213">
            <v>0</v>
          </cell>
          <cell r="EX213">
            <v>0</v>
          </cell>
          <cell r="EY213">
            <v>0</v>
          </cell>
          <cell r="EZ213">
            <v>-245.983</v>
          </cell>
          <cell r="FA213">
            <v>-275.61</v>
          </cell>
          <cell r="FB213">
            <v>-286.86</v>
          </cell>
          <cell r="FC213">
            <v>-321.14999999999998</v>
          </cell>
          <cell r="FD213">
            <v>-337.596</v>
          </cell>
          <cell r="FE213">
            <v>-388.41</v>
          </cell>
          <cell r="FF213">
            <v>-399.03</v>
          </cell>
          <cell r="FG213">
            <v>-424.04</v>
          </cell>
          <cell r="FH213">
            <v>-478.221</v>
          </cell>
          <cell r="FI213">
            <v>-550.4</v>
          </cell>
          <cell r="FJ213">
            <v>-606.48</v>
          </cell>
          <cell r="FK213">
            <v>-890.36</v>
          </cell>
          <cell r="FL213">
            <v>-1153.55</v>
          </cell>
          <cell r="FM213">
            <v>-1298.79</v>
          </cell>
          <cell r="FN213">
            <v>-1357.81</v>
          </cell>
          <cell r="FO213">
            <v>0</v>
          </cell>
          <cell r="FP213">
            <v>0</v>
          </cell>
          <cell r="FQ213">
            <v>0</v>
          </cell>
          <cell r="FR213">
            <v>0</v>
          </cell>
          <cell r="FS213">
            <v>0</v>
          </cell>
          <cell r="FT213">
            <v>0</v>
          </cell>
          <cell r="FU213">
            <v>0</v>
          </cell>
          <cell r="FV213">
            <v>0</v>
          </cell>
          <cell r="FW213">
            <v>0</v>
          </cell>
          <cell r="FX213">
            <v>0</v>
          </cell>
          <cell r="FY213">
            <v>0</v>
          </cell>
          <cell r="FZ213">
            <v>0</v>
          </cell>
          <cell r="GA213">
            <v>0</v>
          </cell>
          <cell r="GB213">
            <v>-122.43899999999999</v>
          </cell>
          <cell r="GC213">
            <v>-127.45</v>
          </cell>
          <cell r="GD213">
            <v>-131.16</v>
          </cell>
          <cell r="GE213">
            <v>-141.60400000000001</v>
          </cell>
          <cell r="GF213">
            <v>-105.901</v>
          </cell>
          <cell r="GG213">
            <v>-150.08000000000001</v>
          </cell>
          <cell r="GH213">
            <v>-161.24700000000001</v>
          </cell>
          <cell r="GI213">
            <v>-144.35</v>
          </cell>
          <cell r="GJ213">
            <v>-174.37899999999999</v>
          </cell>
          <cell r="GK213">
            <v>-201.4</v>
          </cell>
          <cell r="GL213">
            <v>-242.5</v>
          </cell>
          <cell r="GM213">
            <v>-304.58</v>
          </cell>
          <cell r="GN213">
            <v>-315.14</v>
          </cell>
          <cell r="GO213">
            <v>-366.89</v>
          </cell>
          <cell r="GP213">
            <v>-378.49</v>
          </cell>
          <cell r="GQ213">
            <v>0</v>
          </cell>
          <cell r="GR213">
            <v>0</v>
          </cell>
          <cell r="GS213">
            <v>0</v>
          </cell>
          <cell r="GT213">
            <v>0</v>
          </cell>
          <cell r="GU213">
            <v>0</v>
          </cell>
          <cell r="GV213">
            <v>0</v>
          </cell>
          <cell r="GW213">
            <v>0</v>
          </cell>
          <cell r="GX213">
            <v>0</v>
          </cell>
          <cell r="GY213">
            <v>0</v>
          </cell>
          <cell r="GZ213">
            <v>0</v>
          </cell>
          <cell r="HA213">
            <v>0</v>
          </cell>
          <cell r="HB213">
            <v>0</v>
          </cell>
          <cell r="HC213">
            <v>0</v>
          </cell>
          <cell r="HD213">
            <v>-22.972000000000001</v>
          </cell>
          <cell r="HE213">
            <v>-161.99</v>
          </cell>
          <cell r="HF213">
            <v>-165.85499999999999</v>
          </cell>
          <cell r="HG213">
            <v>-174.971</v>
          </cell>
          <cell r="HH213">
            <v>-243.87100000000001</v>
          </cell>
          <cell r="HI213">
            <v>-218.42</v>
          </cell>
          <cell r="HJ213">
            <v>-239.30500000000001</v>
          </cell>
          <cell r="HK213">
            <v>-279.43</v>
          </cell>
          <cell r="HL213">
            <v>-281.14600000000002</v>
          </cell>
          <cell r="HM213">
            <v>-315.7</v>
          </cell>
          <cell r="HN213">
            <v>-335.45</v>
          </cell>
          <cell r="HO213">
            <v>-353.15</v>
          </cell>
          <cell r="HP213">
            <v>-378.28</v>
          </cell>
          <cell r="HQ213">
            <v>-378.58</v>
          </cell>
          <cell r="HR213">
            <v>-413.14</v>
          </cell>
          <cell r="HS213">
            <v>0</v>
          </cell>
          <cell r="HT213">
            <v>0</v>
          </cell>
          <cell r="HU213">
            <v>0</v>
          </cell>
          <cell r="HV213">
            <v>0</v>
          </cell>
          <cell r="HW213">
            <v>0</v>
          </cell>
          <cell r="HX213">
            <v>0</v>
          </cell>
          <cell r="HY213">
            <v>0</v>
          </cell>
          <cell r="HZ213">
            <v>0</v>
          </cell>
          <cell r="IA213">
            <v>0</v>
          </cell>
          <cell r="IB213">
            <v>0</v>
          </cell>
          <cell r="IC213">
            <v>0</v>
          </cell>
          <cell r="ID213">
            <v>0</v>
          </cell>
          <cell r="IE213">
            <v>0</v>
          </cell>
          <cell r="IF213">
            <v>0</v>
          </cell>
          <cell r="IG213">
            <v>0</v>
          </cell>
          <cell r="IH213">
            <v>0</v>
          </cell>
          <cell r="II213">
            <v>0</v>
          </cell>
          <cell r="IJ213">
            <v>0</v>
          </cell>
          <cell r="IK213">
            <v>0</v>
          </cell>
          <cell r="IL213">
            <v>0</v>
          </cell>
          <cell r="IM213">
            <v>0</v>
          </cell>
          <cell r="IN213">
            <v>0</v>
          </cell>
          <cell r="IO213">
            <v>0</v>
          </cell>
          <cell r="IP213">
            <v>0</v>
          </cell>
          <cell r="IQ213">
            <v>0</v>
          </cell>
          <cell r="IR213">
            <v>0</v>
          </cell>
          <cell r="IS213">
            <v>0</v>
          </cell>
          <cell r="IT213">
            <v>0</v>
          </cell>
          <cell r="IU213">
            <v>0</v>
          </cell>
        </row>
        <row r="214">
          <cell r="A214" t="str">
            <v>SACT IN</v>
          </cell>
          <cell r="B214" t="str">
            <v>Sasken Communications Technologies</v>
          </cell>
          <cell r="C214" t="str">
            <v>Information Technology</v>
          </cell>
          <cell r="D214">
            <v>0</v>
          </cell>
          <cell r="E214">
            <v>0</v>
          </cell>
          <cell r="F214">
            <v>0</v>
          </cell>
          <cell r="G214">
            <v>0</v>
          </cell>
          <cell r="H214">
            <v>0</v>
          </cell>
          <cell r="I214">
            <v>0</v>
          </cell>
          <cell r="J214">
            <v>0</v>
          </cell>
          <cell r="K214">
            <v>0</v>
          </cell>
          <cell r="L214">
            <v>0</v>
          </cell>
          <cell r="M214">
            <v>589.62799999999993</v>
          </cell>
          <cell r="N214">
            <v>580.00099999999998</v>
          </cell>
          <cell r="O214">
            <v>745.51699999999994</v>
          </cell>
          <cell r="P214">
            <v>677.42</v>
          </cell>
          <cell r="Q214">
            <v>863.94099999999992</v>
          </cell>
          <cell r="R214">
            <v>759.39400000000001</v>
          </cell>
          <cell r="S214">
            <v>780.524</v>
          </cell>
          <cell r="T214">
            <v>911.27300000000002</v>
          </cell>
          <cell r="U214">
            <v>1175.4480000000001</v>
          </cell>
          <cell r="V214">
            <v>1310.1849999999999</v>
          </cell>
          <cell r="W214">
            <v>1353.9689999999998</v>
          </cell>
          <cell r="X214">
            <v>1283.723</v>
          </cell>
          <cell r="Y214">
            <v>1432.1869999999999</v>
          </cell>
          <cell r="Z214">
            <v>1413.2149999999999</v>
          </cell>
          <cell r="AA214">
            <v>1572.5</v>
          </cell>
          <cell r="AB214">
            <v>1681.35</v>
          </cell>
          <cell r="AC214">
            <v>1763.09</v>
          </cell>
          <cell r="AD214">
            <v>1851.0239999999999</v>
          </cell>
          <cell r="AE214">
            <v>1682.68</v>
          </cell>
          <cell r="AF214">
            <v>0</v>
          </cell>
          <cell r="AG214">
            <v>0</v>
          </cell>
          <cell r="AH214">
            <v>0</v>
          </cell>
          <cell r="AI214">
            <v>0</v>
          </cell>
          <cell r="AJ214">
            <v>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O214">
            <v>0</v>
          </cell>
          <cell r="AP214">
            <v>0</v>
          </cell>
          <cell r="AQ214">
            <v>0</v>
          </cell>
          <cell r="AR214">
            <v>0</v>
          </cell>
          <cell r="AS214">
            <v>0</v>
          </cell>
          <cell r="AT214">
            <v>0</v>
          </cell>
          <cell r="AU214">
            <v>0</v>
          </cell>
          <cell r="AV214">
            <v>0</v>
          </cell>
          <cell r="AW214">
            <v>0</v>
          </cell>
          <cell r="AX214">
            <v>0</v>
          </cell>
          <cell r="AY214">
            <v>0</v>
          </cell>
          <cell r="AZ214">
            <v>0</v>
          </cell>
          <cell r="BA214">
            <v>0</v>
          </cell>
          <cell r="BB214">
            <v>0</v>
          </cell>
          <cell r="BC214">
            <v>0</v>
          </cell>
          <cell r="BD214">
            <v>0</v>
          </cell>
          <cell r="BE214">
            <v>0</v>
          </cell>
          <cell r="BF214">
            <v>0</v>
          </cell>
          <cell r="BG214">
            <v>0</v>
          </cell>
          <cell r="BH214">
            <v>0</v>
          </cell>
          <cell r="BI214">
            <v>0</v>
          </cell>
          <cell r="BJ214">
            <v>0</v>
          </cell>
          <cell r="BK214">
            <v>0</v>
          </cell>
          <cell r="BL214">
            <v>0</v>
          </cell>
          <cell r="BM214">
            <v>0</v>
          </cell>
          <cell r="BN214">
            <v>0</v>
          </cell>
          <cell r="BO214">
            <v>0</v>
          </cell>
          <cell r="BP214">
            <v>0</v>
          </cell>
          <cell r="BQ214">
            <v>0</v>
          </cell>
          <cell r="BR214">
            <v>0</v>
          </cell>
          <cell r="BS214">
            <v>0</v>
          </cell>
          <cell r="BT214">
            <v>0</v>
          </cell>
          <cell r="BU214">
            <v>0</v>
          </cell>
          <cell r="BV214">
            <v>0</v>
          </cell>
          <cell r="BW214">
            <v>0</v>
          </cell>
          <cell r="BX214">
            <v>0</v>
          </cell>
          <cell r="BY214">
            <v>0</v>
          </cell>
          <cell r="BZ214">
            <v>0</v>
          </cell>
          <cell r="CA214">
            <v>0</v>
          </cell>
          <cell r="CB214">
            <v>0</v>
          </cell>
          <cell r="CC214">
            <v>0</v>
          </cell>
          <cell r="CD214">
            <v>0</v>
          </cell>
          <cell r="CE214">
            <v>0</v>
          </cell>
          <cell r="CF214">
            <v>0</v>
          </cell>
          <cell r="CG214">
            <v>0</v>
          </cell>
          <cell r="CH214">
            <v>0</v>
          </cell>
          <cell r="CI214">
            <v>0</v>
          </cell>
          <cell r="CJ214">
            <v>0</v>
          </cell>
          <cell r="CK214">
            <v>0</v>
          </cell>
          <cell r="CL214">
            <v>0</v>
          </cell>
          <cell r="CM214">
            <v>0</v>
          </cell>
          <cell r="CN214">
            <v>0</v>
          </cell>
          <cell r="CO214">
            <v>0</v>
          </cell>
          <cell r="CP214">
            <v>0</v>
          </cell>
          <cell r="CQ214">
            <v>0</v>
          </cell>
          <cell r="CR214">
            <v>0</v>
          </cell>
          <cell r="CS214">
            <v>0</v>
          </cell>
          <cell r="CT214">
            <v>0</v>
          </cell>
          <cell r="CU214">
            <v>0</v>
          </cell>
          <cell r="CV214">
            <v>0</v>
          </cell>
          <cell r="CW214">
            <v>0</v>
          </cell>
          <cell r="CX214">
            <v>0</v>
          </cell>
          <cell r="CY214">
            <v>0</v>
          </cell>
          <cell r="CZ214">
            <v>0</v>
          </cell>
          <cell r="DA214">
            <v>0</v>
          </cell>
          <cell r="DB214">
            <v>0</v>
          </cell>
          <cell r="DC214">
            <v>0</v>
          </cell>
          <cell r="DD214">
            <v>0</v>
          </cell>
          <cell r="DE214">
            <v>0</v>
          </cell>
          <cell r="DF214">
            <v>0</v>
          </cell>
          <cell r="DG214">
            <v>0</v>
          </cell>
          <cell r="DH214">
            <v>0</v>
          </cell>
          <cell r="DI214">
            <v>0</v>
          </cell>
          <cell r="DJ214">
            <v>0</v>
          </cell>
          <cell r="DK214">
            <v>0</v>
          </cell>
          <cell r="DL214">
            <v>0</v>
          </cell>
          <cell r="DM214">
            <v>0</v>
          </cell>
          <cell r="DN214">
            <v>0</v>
          </cell>
          <cell r="DO214">
            <v>0</v>
          </cell>
          <cell r="DP214">
            <v>0</v>
          </cell>
          <cell r="DQ214">
            <v>0</v>
          </cell>
          <cell r="DR214">
            <v>0</v>
          </cell>
          <cell r="DS214">
            <v>0</v>
          </cell>
          <cell r="DT214">
            <v>0</v>
          </cell>
          <cell r="DU214">
            <v>0</v>
          </cell>
          <cell r="DV214">
            <v>0</v>
          </cell>
          <cell r="DW214">
            <v>0</v>
          </cell>
          <cell r="DX214">
            <v>0</v>
          </cell>
          <cell r="DY214">
            <v>0</v>
          </cell>
          <cell r="DZ214">
            <v>0</v>
          </cell>
          <cell r="EA214">
            <v>0</v>
          </cell>
          <cell r="EB214">
            <v>0</v>
          </cell>
          <cell r="EC214">
            <v>0</v>
          </cell>
          <cell r="ED214">
            <v>0</v>
          </cell>
          <cell r="EE214">
            <v>0</v>
          </cell>
          <cell r="EF214">
            <v>0</v>
          </cell>
          <cell r="EG214">
            <v>0</v>
          </cell>
          <cell r="EH214">
            <v>0</v>
          </cell>
          <cell r="EI214">
            <v>0</v>
          </cell>
          <cell r="EJ214">
            <v>0</v>
          </cell>
          <cell r="EK214">
            <v>0</v>
          </cell>
          <cell r="EL214">
            <v>0</v>
          </cell>
          <cell r="EM214">
            <v>0</v>
          </cell>
          <cell r="EN214">
            <v>0</v>
          </cell>
          <cell r="EO214">
            <v>0</v>
          </cell>
          <cell r="EP214">
            <v>0</v>
          </cell>
          <cell r="EQ214">
            <v>0</v>
          </cell>
          <cell r="ER214">
            <v>0</v>
          </cell>
          <cell r="ES214">
            <v>0</v>
          </cell>
          <cell r="ET214">
            <v>0</v>
          </cell>
          <cell r="EU214">
            <v>0</v>
          </cell>
          <cell r="EV214">
            <v>0</v>
          </cell>
          <cell r="EW214">
            <v>-302.65800000000002</v>
          </cell>
          <cell r="EX214">
            <v>-356.12400000000002</v>
          </cell>
          <cell r="EY214">
            <v>-369.69900000000001</v>
          </cell>
          <cell r="EZ214">
            <v>-424.44299999999998</v>
          </cell>
          <cell r="FA214">
            <v>-488.27199999999999</v>
          </cell>
          <cell r="FB214">
            <v>-460.25400000000002</v>
          </cell>
          <cell r="FC214">
            <v>-513.69100000000003</v>
          </cell>
          <cell r="FD214">
            <v>-598.49800000000005</v>
          </cell>
          <cell r="FE214">
            <v>-708.56299999999999</v>
          </cell>
          <cell r="FF214">
            <v>-826.74699999999996</v>
          </cell>
          <cell r="FG214">
            <v>-828.30100000000004</v>
          </cell>
          <cell r="FH214">
            <v>-847.42</v>
          </cell>
          <cell r="FI214">
            <v>-896.07</v>
          </cell>
          <cell r="FJ214">
            <v>-976.88</v>
          </cell>
          <cell r="FK214">
            <v>-1018.92</v>
          </cell>
          <cell r="FL214">
            <v>-1059.54</v>
          </cell>
          <cell r="FM214">
            <v>-1129.98</v>
          </cell>
          <cell r="FN214">
            <v>-1191.066</v>
          </cell>
          <cell r="FO214">
            <v>-996.61</v>
          </cell>
          <cell r="FP214">
            <v>0</v>
          </cell>
          <cell r="FQ214">
            <v>0</v>
          </cell>
          <cell r="FR214">
            <v>0</v>
          </cell>
          <cell r="FS214">
            <v>0</v>
          </cell>
          <cell r="FT214">
            <v>0</v>
          </cell>
          <cell r="FU214">
            <v>0</v>
          </cell>
          <cell r="FV214">
            <v>0</v>
          </cell>
          <cell r="FW214">
            <v>0</v>
          </cell>
          <cell r="FX214">
            <v>0</v>
          </cell>
          <cell r="FY214">
            <v>-169.102</v>
          </cell>
          <cell r="FZ214">
            <v>-186.56200000000001</v>
          </cell>
          <cell r="GA214">
            <v>-233.81</v>
          </cell>
          <cell r="GB214">
            <v>-175.96199999999999</v>
          </cell>
          <cell r="GC214">
            <v>-197.25700000000001</v>
          </cell>
          <cell r="GD214">
            <v>-178.24299999999999</v>
          </cell>
          <cell r="GE214">
            <v>-161.762</v>
          </cell>
          <cell r="GF214">
            <v>-173.87299999999999</v>
          </cell>
          <cell r="GG214">
            <v>-246.73500000000001</v>
          </cell>
          <cell r="GH214">
            <v>-289.41300000000001</v>
          </cell>
          <cell r="GI214">
            <v>-315.67700000000002</v>
          </cell>
          <cell r="GJ214">
            <v>-337.27300000000002</v>
          </cell>
          <cell r="GK214">
            <v>-301.67599999999999</v>
          </cell>
          <cell r="GL214">
            <v>-276.87599999999998</v>
          </cell>
          <cell r="GM214">
            <v>-254.72400000000005</v>
          </cell>
          <cell r="GN214">
            <v>-255.53899999999999</v>
          </cell>
          <cell r="GO214">
            <v>-221.71799999999999</v>
          </cell>
          <cell r="GP214">
            <v>-239.44299999999998</v>
          </cell>
          <cell r="GQ214">
            <v>-246.00299999999999</v>
          </cell>
          <cell r="GR214">
            <v>0</v>
          </cell>
          <cell r="GS214">
            <v>0</v>
          </cell>
          <cell r="GT214">
            <v>0</v>
          </cell>
          <cell r="GU214">
            <v>0</v>
          </cell>
          <cell r="GV214">
            <v>0</v>
          </cell>
          <cell r="GW214">
            <v>0</v>
          </cell>
          <cell r="GX214">
            <v>0</v>
          </cell>
          <cell r="GY214">
            <v>0</v>
          </cell>
          <cell r="GZ214">
            <v>0</v>
          </cell>
          <cell r="HA214">
            <v>-32.908000000000001</v>
          </cell>
          <cell r="HB214">
            <v>-35.005000000000003</v>
          </cell>
          <cell r="HC214">
            <v>-45.232999999999997</v>
          </cell>
          <cell r="HD214">
            <v>-34.92</v>
          </cell>
          <cell r="HE214">
            <v>-44.808999999999997</v>
          </cell>
          <cell r="HF214">
            <v>-44.231000000000002</v>
          </cell>
          <cell r="HG214">
            <v>-45.304000000000002</v>
          </cell>
          <cell r="HH214">
            <v>-50.707000000000001</v>
          </cell>
          <cell r="HI214">
            <v>-49.4</v>
          </cell>
          <cell r="HJ214">
            <v>-55.481999999999999</v>
          </cell>
          <cell r="HK214">
            <v>-70.099000000000004</v>
          </cell>
          <cell r="HL214">
            <v>-67.340999999999994</v>
          </cell>
          <cell r="HM214">
            <v>-67.73</v>
          </cell>
          <cell r="HN214">
            <v>-68.844999999999999</v>
          </cell>
          <cell r="HO214">
            <v>-70.239999999999995</v>
          </cell>
          <cell r="HP214">
            <v>-69.251999999999995</v>
          </cell>
          <cell r="HQ214">
            <v>-71.95</v>
          </cell>
          <cell r="HR214">
            <v>-73.697000000000003</v>
          </cell>
          <cell r="HS214">
            <v>-91.08</v>
          </cell>
          <cell r="HT214">
            <v>0</v>
          </cell>
          <cell r="HU214">
            <v>0</v>
          </cell>
          <cell r="HV214">
            <v>0</v>
          </cell>
          <cell r="HW214">
            <v>0</v>
          </cell>
          <cell r="HX214">
            <v>0</v>
          </cell>
          <cell r="HY214">
            <v>0</v>
          </cell>
          <cell r="HZ214">
            <v>0</v>
          </cell>
          <cell r="IA214">
            <v>0</v>
          </cell>
          <cell r="IB214">
            <v>0</v>
          </cell>
          <cell r="IC214">
            <v>0</v>
          </cell>
          <cell r="ID214">
            <v>0</v>
          </cell>
          <cell r="IE214">
            <v>0</v>
          </cell>
          <cell r="IF214">
            <v>0</v>
          </cell>
          <cell r="IG214">
            <v>-3.1030000000000002</v>
          </cell>
          <cell r="IH214">
            <v>-3.1669999999999998</v>
          </cell>
          <cell r="II214">
            <v>-3.133</v>
          </cell>
          <cell r="IJ214">
            <v>-4.2770000000000001</v>
          </cell>
          <cell r="IK214">
            <v>-6.5289999999999999</v>
          </cell>
          <cell r="IL214">
            <v>-5.4720000000000004</v>
          </cell>
          <cell r="IM214">
            <v>-32.548999999999999</v>
          </cell>
          <cell r="IN214">
            <v>-37.106999999999999</v>
          </cell>
          <cell r="IO214">
            <v>-35.46</v>
          </cell>
          <cell r="IP214">
            <v>-35.424999999999997</v>
          </cell>
          <cell r="IQ214">
            <v>-35.700000000000003</v>
          </cell>
          <cell r="IR214">
            <v>-34.5</v>
          </cell>
          <cell r="IS214">
            <v>-31.35</v>
          </cell>
          <cell r="IT214">
            <v>-1.157</v>
          </cell>
          <cell r="IU214">
            <v>-1.1599999999999999</v>
          </cell>
        </row>
        <row r="215">
          <cell r="A215" t="str">
            <v>SCS IN</v>
          </cell>
          <cell r="B215" t="str">
            <v>Satyam Computer Services</v>
          </cell>
          <cell r="C215" t="str">
            <v>Information Technology</v>
          </cell>
          <cell r="D215">
            <v>4638.1580000000004</v>
          </cell>
          <cell r="E215">
            <v>4991.3720000000003</v>
          </cell>
          <cell r="F215">
            <v>5222.63</v>
          </cell>
          <cell r="G215">
            <v>5384.3489999999993</v>
          </cell>
          <cell r="H215">
            <v>5657.1369999999997</v>
          </cell>
          <cell r="I215">
            <v>6036.8090000000002</v>
          </cell>
          <cell r="J215">
            <v>6676.3429999999998</v>
          </cell>
          <cell r="K215">
            <v>7234.6299999999965</v>
          </cell>
          <cell r="L215">
            <v>7798.5599999999995</v>
          </cell>
          <cell r="M215">
            <v>8620.889000000001</v>
          </cell>
          <cell r="N215">
            <v>9073.9</v>
          </cell>
          <cell r="O215">
            <v>9715.1420000000016</v>
          </cell>
          <cell r="P215">
            <v>10587.052</v>
          </cell>
          <cell r="Q215">
            <v>11549.704</v>
          </cell>
          <cell r="R215">
            <v>12652.924999999999</v>
          </cell>
          <cell r="S215">
            <v>13136.199999999999</v>
          </cell>
          <cell r="T215">
            <v>14429.3</v>
          </cell>
          <cell r="U215">
            <v>16018.8</v>
          </cell>
          <cell r="V215">
            <v>16611.2</v>
          </cell>
          <cell r="W215">
            <v>17791.5</v>
          </cell>
          <cell r="X215">
            <v>18301.900000000001</v>
          </cell>
          <cell r="Y215">
            <v>20317.2</v>
          </cell>
          <cell r="Z215">
            <v>21955.599999999999</v>
          </cell>
          <cell r="AA215">
            <v>24160.2</v>
          </cell>
          <cell r="AB215">
            <v>26208.3</v>
          </cell>
          <cell r="AC215">
            <v>28192.9</v>
          </cell>
          <cell r="AD215">
            <v>30293.038915185971</v>
          </cell>
          <cell r="AE215">
            <v>29385.345932110118</v>
          </cell>
          <cell r="AF215">
            <v>0</v>
          </cell>
          <cell r="AG215">
            <v>0</v>
          </cell>
          <cell r="AH215">
            <v>0</v>
          </cell>
          <cell r="AI215">
            <v>0</v>
          </cell>
          <cell r="AJ215">
            <v>0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O215">
            <v>0</v>
          </cell>
          <cell r="AP215">
            <v>0</v>
          </cell>
          <cell r="AQ215">
            <v>0</v>
          </cell>
          <cell r="AR215">
            <v>0</v>
          </cell>
          <cell r="AS215">
            <v>0</v>
          </cell>
          <cell r="AT215">
            <v>0</v>
          </cell>
          <cell r="AU215">
            <v>0</v>
          </cell>
          <cell r="AV215">
            <v>0</v>
          </cell>
          <cell r="AW215">
            <v>0</v>
          </cell>
          <cell r="AX215">
            <v>0</v>
          </cell>
          <cell r="AY215">
            <v>0</v>
          </cell>
          <cell r="AZ215">
            <v>0</v>
          </cell>
          <cell r="BA215">
            <v>0</v>
          </cell>
          <cell r="BB215">
            <v>0</v>
          </cell>
          <cell r="BC215">
            <v>0</v>
          </cell>
          <cell r="BD215">
            <v>0</v>
          </cell>
          <cell r="BE215">
            <v>0</v>
          </cell>
          <cell r="BF215">
            <v>0</v>
          </cell>
          <cell r="BG215">
            <v>0</v>
          </cell>
          <cell r="BH215">
            <v>0</v>
          </cell>
          <cell r="BI215">
            <v>0</v>
          </cell>
          <cell r="BJ215">
            <v>0</v>
          </cell>
          <cell r="BK215">
            <v>0</v>
          </cell>
          <cell r="BL215">
            <v>0</v>
          </cell>
          <cell r="BM215">
            <v>0</v>
          </cell>
          <cell r="BN215">
            <v>0</v>
          </cell>
          <cell r="BO215">
            <v>0</v>
          </cell>
          <cell r="BP215">
            <v>0</v>
          </cell>
          <cell r="BQ215">
            <v>0</v>
          </cell>
          <cell r="BR215">
            <v>0</v>
          </cell>
          <cell r="BS215">
            <v>0</v>
          </cell>
          <cell r="BT215">
            <v>0</v>
          </cell>
          <cell r="BU215">
            <v>0</v>
          </cell>
          <cell r="BV215">
            <v>0</v>
          </cell>
          <cell r="BW215">
            <v>0</v>
          </cell>
          <cell r="BX215">
            <v>0</v>
          </cell>
          <cell r="BY215">
            <v>0</v>
          </cell>
          <cell r="BZ215">
            <v>0</v>
          </cell>
          <cell r="CA215">
            <v>0</v>
          </cell>
          <cell r="CB215">
            <v>0</v>
          </cell>
          <cell r="CC215">
            <v>0</v>
          </cell>
          <cell r="CD215">
            <v>0</v>
          </cell>
          <cell r="CE215">
            <v>0</v>
          </cell>
          <cell r="CF215">
            <v>0</v>
          </cell>
          <cell r="CG215">
            <v>0</v>
          </cell>
          <cell r="CH215">
            <v>0</v>
          </cell>
          <cell r="CI215">
            <v>0</v>
          </cell>
          <cell r="CJ215">
            <v>0</v>
          </cell>
          <cell r="CK215">
            <v>0</v>
          </cell>
          <cell r="CL215">
            <v>0</v>
          </cell>
          <cell r="CM215">
            <v>0</v>
          </cell>
          <cell r="CN215">
            <v>0</v>
          </cell>
          <cell r="CO215">
            <v>0</v>
          </cell>
          <cell r="CP215">
            <v>0</v>
          </cell>
          <cell r="CQ215">
            <v>0</v>
          </cell>
          <cell r="CR215">
            <v>0</v>
          </cell>
          <cell r="CS215">
            <v>0</v>
          </cell>
          <cell r="CT215">
            <v>0</v>
          </cell>
          <cell r="CU215">
            <v>0</v>
          </cell>
          <cell r="CV215">
            <v>0</v>
          </cell>
          <cell r="CW215">
            <v>0</v>
          </cell>
          <cell r="CX215">
            <v>0</v>
          </cell>
          <cell r="CY215">
            <v>0</v>
          </cell>
          <cell r="CZ215">
            <v>0</v>
          </cell>
          <cell r="DA215">
            <v>0</v>
          </cell>
          <cell r="DB215">
            <v>0</v>
          </cell>
          <cell r="DC215">
            <v>0</v>
          </cell>
          <cell r="DD215">
            <v>0</v>
          </cell>
          <cell r="DE215">
            <v>0</v>
          </cell>
          <cell r="DF215">
            <v>0</v>
          </cell>
          <cell r="DG215">
            <v>0</v>
          </cell>
          <cell r="DH215">
            <v>0</v>
          </cell>
          <cell r="DI215">
            <v>0</v>
          </cell>
          <cell r="DJ215">
            <v>0</v>
          </cell>
          <cell r="DK215">
            <v>0</v>
          </cell>
          <cell r="DL215">
            <v>0</v>
          </cell>
          <cell r="DM215">
            <v>0</v>
          </cell>
          <cell r="DN215">
            <v>0</v>
          </cell>
          <cell r="DO215">
            <v>0</v>
          </cell>
          <cell r="DP215">
            <v>0</v>
          </cell>
          <cell r="DQ215">
            <v>0</v>
          </cell>
          <cell r="DR215">
            <v>0</v>
          </cell>
          <cell r="DS215">
            <v>0</v>
          </cell>
          <cell r="DT215">
            <v>0</v>
          </cell>
          <cell r="DU215">
            <v>0</v>
          </cell>
          <cell r="DV215">
            <v>0</v>
          </cell>
          <cell r="DW215">
            <v>0</v>
          </cell>
          <cell r="DX215">
            <v>0</v>
          </cell>
          <cell r="DY215">
            <v>0</v>
          </cell>
          <cell r="DZ215">
            <v>0</v>
          </cell>
          <cell r="EA215">
            <v>0</v>
          </cell>
          <cell r="EB215">
            <v>0</v>
          </cell>
          <cell r="EC215">
            <v>0</v>
          </cell>
          <cell r="ED215">
            <v>0</v>
          </cell>
          <cell r="EE215">
            <v>0</v>
          </cell>
          <cell r="EF215">
            <v>0</v>
          </cell>
          <cell r="EG215">
            <v>0</v>
          </cell>
          <cell r="EH215">
            <v>0</v>
          </cell>
          <cell r="EI215">
            <v>0</v>
          </cell>
          <cell r="EJ215">
            <v>0</v>
          </cell>
          <cell r="EK215">
            <v>0</v>
          </cell>
          <cell r="EL215">
            <v>0</v>
          </cell>
          <cell r="EM215">
            <v>0</v>
          </cell>
          <cell r="EN215">
            <v>-2316.6039999999994</v>
          </cell>
          <cell r="EO215">
            <v>-2423.9650000000001</v>
          </cell>
          <cell r="EP215">
            <v>-2452.2629999999999</v>
          </cell>
          <cell r="EQ215">
            <v>-2612.12</v>
          </cell>
          <cell r="ER215">
            <v>-2801.0299999999997</v>
          </cell>
          <cell r="ES215">
            <v>-3083.3620000000001</v>
          </cell>
          <cell r="ET215">
            <v>-3596.3149999999996</v>
          </cell>
          <cell r="EU215">
            <v>-3982.5189999999998</v>
          </cell>
          <cell r="EV215">
            <v>-4399.7300000000005</v>
          </cell>
          <cell r="EW215">
            <v>-4956.8969999999999</v>
          </cell>
          <cell r="EX215">
            <v>-5271.5839999999989</v>
          </cell>
          <cell r="EY215">
            <v>-5642.8280000000004</v>
          </cell>
          <cell r="EZ215">
            <v>-6392.7380000000003</v>
          </cell>
          <cell r="FA215">
            <v>-6781.1080000000002</v>
          </cell>
          <cell r="FB215">
            <v>-7381.0050000000001</v>
          </cell>
          <cell r="FC215">
            <v>-7512.1489999999967</v>
          </cell>
          <cell r="FD215">
            <v>-8322.9</v>
          </cell>
          <cell r="FE215">
            <v>-9830.5999999999985</v>
          </cell>
          <cell r="FF215">
            <v>-9680.9000000000015</v>
          </cell>
          <cell r="FG215">
            <v>-10767.599999999999</v>
          </cell>
          <cell r="FH215">
            <v>-11064.3</v>
          </cell>
          <cell r="FI215">
            <v>-13034.3</v>
          </cell>
          <cell r="FJ215">
            <v>-13813.199999999999</v>
          </cell>
          <cell r="FK215">
            <v>-14706.4</v>
          </cell>
          <cell r="FL215">
            <v>-15414.7</v>
          </cell>
          <cell r="FM215">
            <v>-17215.3</v>
          </cell>
          <cell r="FN215">
            <v>-18375.755806111258</v>
          </cell>
          <cell r="FO215">
            <v>-17923.410268343927</v>
          </cell>
          <cell r="FP215">
            <v>-888.74700000000007</v>
          </cell>
          <cell r="FQ215">
            <v>-1008.7760000000001</v>
          </cell>
          <cell r="FR215">
            <v>-1176.1329999999998</v>
          </cell>
          <cell r="FS215">
            <v>-1172.585</v>
          </cell>
          <cell r="FT215">
            <v>-1253.4280000000003</v>
          </cell>
          <cell r="FU215">
            <v>-1337.0989999999999</v>
          </cell>
          <cell r="FV215">
            <v>-1415.9419999999996</v>
          </cell>
          <cell r="FW215">
            <v>-1399.8849999999998</v>
          </cell>
          <cell r="FX215">
            <v>-1480.2669999999994</v>
          </cell>
          <cell r="FY215">
            <v>-1536.3819999999996</v>
          </cell>
          <cell r="FZ215">
            <v>-1572.4409999999998</v>
          </cell>
          <cell r="GA215">
            <v>-1688.0389999999998</v>
          </cell>
          <cell r="GB215">
            <v>-1787.6279999999992</v>
          </cell>
          <cell r="GC215">
            <v>-2004.9760000000008</v>
          </cell>
          <cell r="GD215">
            <v>-2126.0980000000004</v>
          </cell>
          <cell r="GE215">
            <v>-2278.3980000000001</v>
          </cell>
          <cell r="GF215">
            <v>-2556.2999999999997</v>
          </cell>
          <cell r="GG215">
            <v>-2563.3999999999992</v>
          </cell>
          <cell r="GH215">
            <v>-2830.3999999999996</v>
          </cell>
          <cell r="GI215">
            <v>-2921.6000000000004</v>
          </cell>
          <cell r="GJ215">
            <v>-3134.6999999999994</v>
          </cell>
          <cell r="GK215">
            <v>-3255.8999999999996</v>
          </cell>
          <cell r="GL215">
            <v>-3430.4999999999995</v>
          </cell>
          <cell r="GM215">
            <v>-3947.06</v>
          </cell>
          <cell r="GN215">
            <v>-4470.9000000000005</v>
          </cell>
          <cell r="GO215">
            <v>-4468.4000000000005</v>
          </cell>
          <cell r="GP215">
            <v>-4862.2861929386399</v>
          </cell>
          <cell r="GQ215">
            <v>-4876.8615572733988</v>
          </cell>
          <cell r="GR215">
            <v>-314.58</v>
          </cell>
          <cell r="GS215">
            <v>-311.21800000000002</v>
          </cell>
          <cell r="GT215">
            <v>-304.21199999999999</v>
          </cell>
          <cell r="GU215">
            <v>-311.815</v>
          </cell>
          <cell r="GV215">
            <v>-297.553</v>
          </cell>
          <cell r="GW215">
            <v>-289.99200000000002</v>
          </cell>
          <cell r="GX215">
            <v>-298.05099999999999</v>
          </cell>
          <cell r="GY215">
            <v>-264.60600000000011</v>
          </cell>
          <cell r="GZ215">
            <v>-270.53899999999999</v>
          </cell>
          <cell r="HA215">
            <v>-280.13799999999998</v>
          </cell>
          <cell r="HB215">
            <v>-282.30399999999997</v>
          </cell>
          <cell r="HC215">
            <v>-300.00399999999991</v>
          </cell>
          <cell r="HD215">
            <v>-313.10700000000003</v>
          </cell>
          <cell r="HE215">
            <v>-347.041</v>
          </cell>
          <cell r="HF215">
            <v>-341.03800000000001</v>
          </cell>
          <cell r="HG215">
            <v>-371.6</v>
          </cell>
          <cell r="HH215">
            <v>-367.7</v>
          </cell>
          <cell r="HI215">
            <v>-375.1</v>
          </cell>
          <cell r="HJ215">
            <v>-393.7</v>
          </cell>
          <cell r="HK215">
            <v>-353.9</v>
          </cell>
          <cell r="HL215">
            <v>-386.9</v>
          </cell>
          <cell r="HM215">
            <v>-390.6</v>
          </cell>
          <cell r="HN215">
            <v>-423.1</v>
          </cell>
          <cell r="HO215">
            <v>-435.3</v>
          </cell>
          <cell r="HP215">
            <v>-467</v>
          </cell>
          <cell r="HQ215">
            <v>-644.79999999999995</v>
          </cell>
          <cell r="HR215">
            <v>-695.50519389138822</v>
          </cell>
          <cell r="HS215">
            <v>-676.03724787367548</v>
          </cell>
          <cell r="HT215">
            <v>0</v>
          </cell>
          <cell r="HU215">
            <v>0</v>
          </cell>
          <cell r="HV215">
            <v>0</v>
          </cell>
          <cell r="HW215">
            <v>0</v>
          </cell>
          <cell r="HX215">
            <v>0</v>
          </cell>
          <cell r="HY215">
            <v>0</v>
          </cell>
          <cell r="HZ215">
            <v>0</v>
          </cell>
          <cell r="IA215">
            <v>0</v>
          </cell>
          <cell r="IB215">
            <v>0</v>
          </cell>
          <cell r="IC215">
            <v>0</v>
          </cell>
          <cell r="ID215">
            <v>0</v>
          </cell>
          <cell r="IE215">
            <v>0</v>
          </cell>
          <cell r="IF215">
            <v>0</v>
          </cell>
          <cell r="IG215">
            <v>0</v>
          </cell>
          <cell r="IH215">
            <v>0</v>
          </cell>
          <cell r="II215">
            <v>0</v>
          </cell>
          <cell r="IJ215">
            <v>0</v>
          </cell>
          <cell r="IK215">
            <v>0</v>
          </cell>
          <cell r="IL215">
            <v>0</v>
          </cell>
          <cell r="IM215">
            <v>0</v>
          </cell>
          <cell r="IN215">
            <v>0</v>
          </cell>
          <cell r="IO215">
            <v>0</v>
          </cell>
          <cell r="IP215">
            <v>0</v>
          </cell>
          <cell r="IQ215">
            <v>0</v>
          </cell>
          <cell r="IR215">
            <v>0</v>
          </cell>
          <cell r="IS215">
            <v>0</v>
          </cell>
          <cell r="IT215">
            <v>0</v>
          </cell>
          <cell r="IU215">
            <v>0</v>
          </cell>
        </row>
        <row r="216">
          <cell r="A216" t="str">
            <v>SUBX IN</v>
          </cell>
          <cell r="B216" t="str">
            <v>Subex</v>
          </cell>
          <cell r="C216" t="str">
            <v>Information Technology</v>
          </cell>
          <cell r="D216">
            <v>145.02199999999999</v>
          </cell>
          <cell r="E216">
            <v>183.62</v>
          </cell>
          <cell r="F216">
            <v>175.09200000000001</v>
          </cell>
          <cell r="G216">
            <v>196.37</v>
          </cell>
          <cell r="H216">
            <v>191.45600000000002</v>
          </cell>
          <cell r="I216">
            <v>211.11700000000002</v>
          </cell>
          <cell r="J216">
            <v>225.768</v>
          </cell>
          <cell r="K216">
            <v>250.93770899999998</v>
          </cell>
          <cell r="L216">
            <v>226.28</v>
          </cell>
          <cell r="M216">
            <v>255.697</v>
          </cell>
          <cell r="N216">
            <v>328.76</v>
          </cell>
          <cell r="O216">
            <v>354.7</v>
          </cell>
          <cell r="P216">
            <v>412.15</v>
          </cell>
          <cell r="Q216">
            <v>418.7</v>
          </cell>
          <cell r="R216">
            <v>487.34</v>
          </cell>
          <cell r="S216">
            <v>493.76</v>
          </cell>
          <cell r="T216">
            <v>434.49</v>
          </cell>
          <cell r="U216">
            <v>1030.98</v>
          </cell>
          <cell r="V216">
            <v>1062</v>
          </cell>
          <cell r="W216">
            <v>881.56999999999994</v>
          </cell>
          <cell r="X216">
            <v>1316.6</v>
          </cell>
          <cell r="Y216">
            <v>1029.8700000000001</v>
          </cell>
          <cell r="Z216">
            <v>1422.16</v>
          </cell>
          <cell r="AA216">
            <v>1084.77</v>
          </cell>
          <cell r="AB216">
            <v>1359.34</v>
          </cell>
          <cell r="AC216">
            <v>1420.879494</v>
          </cell>
          <cell r="AD216">
            <v>1606.7585060000001</v>
          </cell>
          <cell r="AE216">
            <v>1740.9794257100002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0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O216">
            <v>0</v>
          </cell>
          <cell r="AP216">
            <v>0</v>
          </cell>
          <cell r="AQ216">
            <v>0</v>
          </cell>
          <cell r="AR216">
            <v>0</v>
          </cell>
          <cell r="AS216">
            <v>0</v>
          </cell>
          <cell r="AT216">
            <v>0</v>
          </cell>
          <cell r="AU216">
            <v>0</v>
          </cell>
          <cell r="AV216">
            <v>0</v>
          </cell>
          <cell r="AW216">
            <v>0</v>
          </cell>
          <cell r="AX216">
            <v>0</v>
          </cell>
          <cell r="AY216">
            <v>0</v>
          </cell>
          <cell r="AZ216">
            <v>0</v>
          </cell>
          <cell r="BA216">
            <v>0</v>
          </cell>
          <cell r="BB216">
            <v>0</v>
          </cell>
          <cell r="BC216">
            <v>0</v>
          </cell>
          <cell r="BD216">
            <v>0</v>
          </cell>
          <cell r="BE216">
            <v>0</v>
          </cell>
          <cell r="BF216">
            <v>0</v>
          </cell>
          <cell r="BG216">
            <v>0</v>
          </cell>
          <cell r="BH216">
            <v>-0.127</v>
          </cell>
          <cell r="BI216">
            <v>-0.88900000000000001</v>
          </cell>
          <cell r="BJ216">
            <v>-0.32900000000000001</v>
          </cell>
          <cell r="BK216">
            <v>-1.3009999999999999</v>
          </cell>
          <cell r="BL216">
            <v>-6.9000000000000006E-2</v>
          </cell>
          <cell r="BM216">
            <v>-13.52</v>
          </cell>
          <cell r="BN216">
            <v>-1.446</v>
          </cell>
          <cell r="BO216">
            <v>-0.61299999999999999</v>
          </cell>
          <cell r="BP216">
            <v>-6.0220000000000002</v>
          </cell>
          <cell r="BQ216">
            <v>-7.7350000000000003</v>
          </cell>
          <cell r="BR216">
            <v>-11.058</v>
          </cell>
          <cell r="BS216">
            <v>-7.0119999999999996</v>
          </cell>
          <cell r="BT216">
            <v>-35.874000000000002</v>
          </cell>
          <cell r="BU216">
            <v>-17.89</v>
          </cell>
          <cell r="BV216">
            <v>-16.803999999999998</v>
          </cell>
          <cell r="BW216">
            <v>-6.4269999999999996</v>
          </cell>
          <cell r="BX216">
            <v>-17.280999999999999</v>
          </cell>
          <cell r="BY216">
            <v>-51.086072000000001</v>
          </cell>
          <cell r="BZ216">
            <v>-26.989000000000004</v>
          </cell>
          <cell r="CA216">
            <v>-16.13</v>
          </cell>
          <cell r="CB216">
            <v>-14.392401</v>
          </cell>
          <cell r="CC216">
            <v>-16.989999999999998</v>
          </cell>
          <cell r="CD216">
            <v>-3.71</v>
          </cell>
          <cell r="CE216">
            <v>-63.38</v>
          </cell>
          <cell r="CF216">
            <v>-3.62</v>
          </cell>
          <cell r="CG216">
            <v>-28.259</v>
          </cell>
          <cell r="CH216">
            <v>-47.195999999999998</v>
          </cell>
          <cell r="CI216">
            <v>0</v>
          </cell>
          <cell r="CJ216">
            <v>0</v>
          </cell>
          <cell r="CK216">
            <v>0</v>
          </cell>
          <cell r="CL216">
            <v>0</v>
          </cell>
          <cell r="CM216">
            <v>0</v>
          </cell>
          <cell r="CN216">
            <v>0</v>
          </cell>
          <cell r="CO216">
            <v>0</v>
          </cell>
          <cell r="CP216">
            <v>0</v>
          </cell>
          <cell r="CQ216">
            <v>0</v>
          </cell>
          <cell r="CR216">
            <v>0</v>
          </cell>
          <cell r="CS216">
            <v>0</v>
          </cell>
          <cell r="CT216">
            <v>0</v>
          </cell>
          <cell r="CU216">
            <v>0</v>
          </cell>
          <cell r="CV216">
            <v>0</v>
          </cell>
          <cell r="CW216">
            <v>0</v>
          </cell>
          <cell r="CX216">
            <v>0</v>
          </cell>
          <cell r="CY216">
            <v>0</v>
          </cell>
          <cell r="CZ216">
            <v>0</v>
          </cell>
          <cell r="DA216">
            <v>0</v>
          </cell>
          <cell r="DB216">
            <v>0</v>
          </cell>
          <cell r="DC216">
            <v>0</v>
          </cell>
          <cell r="DD216">
            <v>0</v>
          </cell>
          <cell r="DE216">
            <v>0</v>
          </cell>
          <cell r="DF216">
            <v>0</v>
          </cell>
          <cell r="DG216">
            <v>0</v>
          </cell>
          <cell r="DH216">
            <v>0</v>
          </cell>
          <cell r="DI216">
            <v>0</v>
          </cell>
          <cell r="DJ216">
            <v>0</v>
          </cell>
          <cell r="DK216">
            <v>0</v>
          </cell>
          <cell r="DL216">
            <v>0</v>
          </cell>
          <cell r="DM216">
            <v>0</v>
          </cell>
          <cell r="DN216">
            <v>0</v>
          </cell>
          <cell r="DO216">
            <v>0</v>
          </cell>
          <cell r="DP216">
            <v>0</v>
          </cell>
          <cell r="DQ216">
            <v>0</v>
          </cell>
          <cell r="DR216">
            <v>0</v>
          </cell>
          <cell r="DS216">
            <v>0</v>
          </cell>
          <cell r="DT216">
            <v>0</v>
          </cell>
          <cell r="DU216">
            <v>0</v>
          </cell>
          <cell r="DV216">
            <v>0</v>
          </cell>
          <cell r="DW216">
            <v>0</v>
          </cell>
          <cell r="DX216">
            <v>0</v>
          </cell>
          <cell r="DY216">
            <v>0</v>
          </cell>
          <cell r="DZ216">
            <v>0</v>
          </cell>
          <cell r="EA216">
            <v>0</v>
          </cell>
          <cell r="EB216">
            <v>0</v>
          </cell>
          <cell r="EC216">
            <v>0</v>
          </cell>
          <cell r="ED216">
            <v>0</v>
          </cell>
          <cell r="EE216">
            <v>0</v>
          </cell>
          <cell r="EF216">
            <v>0</v>
          </cell>
          <cell r="EG216">
            <v>0</v>
          </cell>
          <cell r="EH216">
            <v>0</v>
          </cell>
          <cell r="EI216">
            <v>0</v>
          </cell>
          <cell r="EJ216">
            <v>0</v>
          </cell>
          <cell r="EK216">
            <v>0</v>
          </cell>
          <cell r="EL216">
            <v>0</v>
          </cell>
          <cell r="EM216">
            <v>0</v>
          </cell>
          <cell r="EN216">
            <v>-98.472999999999999</v>
          </cell>
          <cell r="EO216">
            <v>-117.56699999999999</v>
          </cell>
          <cell r="EP216">
            <v>-128.57300000000001</v>
          </cell>
          <cell r="EQ216">
            <v>-132.649</v>
          </cell>
          <cell r="ER216">
            <v>-119.91500000000001</v>
          </cell>
          <cell r="ES216">
            <v>-126.455</v>
          </cell>
          <cell r="ET216">
            <v>-137.76</v>
          </cell>
          <cell r="EU216">
            <v>-144.05699999999999</v>
          </cell>
          <cell r="EV216">
            <v>-165.63300000000001</v>
          </cell>
          <cell r="EW216">
            <v>-159.90799999999999</v>
          </cell>
          <cell r="EX216">
            <v>-159.74</v>
          </cell>
          <cell r="EY216">
            <v>-188.74199999999999</v>
          </cell>
          <cell r="EZ216">
            <v>-204.89400000000001</v>
          </cell>
          <cell r="FA216">
            <v>-217.01</v>
          </cell>
          <cell r="FB216">
            <v>-244.37799999999999</v>
          </cell>
          <cell r="FC216">
            <v>-279.85000000000002</v>
          </cell>
          <cell r="FD216">
            <v>-321.29199999999997</v>
          </cell>
          <cell r="FE216">
            <v>-617.47199999999998</v>
          </cell>
          <cell r="FF216">
            <v>-541.82299999999998</v>
          </cell>
          <cell r="FG216">
            <v>-596.85</v>
          </cell>
          <cell r="FH216">
            <v>-1012.2243256873766</v>
          </cell>
          <cell r="FI216">
            <v>-1056.48</v>
          </cell>
          <cell r="FJ216">
            <v>-1054.3499999999999</v>
          </cell>
          <cell r="FK216">
            <v>-956.59</v>
          </cell>
          <cell r="FL216">
            <v>-1061.95</v>
          </cell>
          <cell r="FM216">
            <v>-974.67399999999998</v>
          </cell>
          <cell r="FN216">
            <v>-951.59100000000012</v>
          </cell>
          <cell r="FO216">
            <v>-1027.1778611689001</v>
          </cell>
          <cell r="FP216">
            <v>-12.145</v>
          </cell>
          <cell r="FQ216">
            <v>-14.946999999999999</v>
          </cell>
          <cell r="FR216">
            <v>-12.587</v>
          </cell>
          <cell r="FS216">
            <v>-24.637</v>
          </cell>
          <cell r="FT216">
            <v>-27.702999999999999</v>
          </cell>
          <cell r="FU216">
            <v>-19.343</v>
          </cell>
          <cell r="FV216">
            <v>-20.318000000000001</v>
          </cell>
          <cell r="FW216">
            <v>-34.725000000000001</v>
          </cell>
          <cell r="FX216">
            <v>-17.849</v>
          </cell>
          <cell r="FY216">
            <v>-22.08</v>
          </cell>
          <cell r="FZ216">
            <v>-38.901000000000003</v>
          </cell>
          <cell r="GA216">
            <v>-51.128999999999998</v>
          </cell>
          <cell r="GB216">
            <v>-59.003</v>
          </cell>
          <cell r="GC216">
            <v>-50.86</v>
          </cell>
          <cell r="GD216">
            <v>-93.448999999999998</v>
          </cell>
          <cell r="GE216">
            <v>-75.296000000000006</v>
          </cell>
          <cell r="GF216">
            <v>-57.763000000000005</v>
          </cell>
          <cell r="GG216">
            <v>-200.989</v>
          </cell>
          <cell r="GH216">
            <v>-186.81899999999999</v>
          </cell>
          <cell r="GI216">
            <v>-286.93</v>
          </cell>
          <cell r="GJ216">
            <v>-315.86225100000001</v>
          </cell>
          <cell r="GK216">
            <v>-296.98</v>
          </cell>
          <cell r="GL216">
            <v>-323.45</v>
          </cell>
          <cell r="GM216">
            <v>-415.4</v>
          </cell>
          <cell r="GN216">
            <v>-236.8</v>
          </cell>
          <cell r="GO216">
            <v>-209.79499999999999</v>
          </cell>
          <cell r="GP216">
            <v>-273.99899999999997</v>
          </cell>
          <cell r="GQ216">
            <v>-287.26160524215004</v>
          </cell>
          <cell r="GR216">
            <v>-9.6869999999999994</v>
          </cell>
          <cell r="GS216">
            <v>-9.4410000000000007</v>
          </cell>
          <cell r="GT216">
            <v>-9.5739999999999998</v>
          </cell>
          <cell r="GU216">
            <v>-9.2750000000000004</v>
          </cell>
          <cell r="GV216">
            <v>-9.2460000000000004</v>
          </cell>
          <cell r="GW216">
            <v>-10.19</v>
          </cell>
          <cell r="GX216">
            <v>-11.587999999999999</v>
          </cell>
          <cell r="GY216">
            <v>-11.65</v>
          </cell>
          <cell r="GZ216">
            <v>-11.539</v>
          </cell>
          <cell r="HA216">
            <v>-10.411</v>
          </cell>
          <cell r="HB216">
            <v>-25.108000000000001</v>
          </cell>
          <cell r="HC216">
            <v>-24.367999999999999</v>
          </cell>
          <cell r="HD216">
            <v>-22.544</v>
          </cell>
          <cell r="HE216">
            <v>-22.391999999999999</v>
          </cell>
          <cell r="HF216">
            <v>-21.917000000000002</v>
          </cell>
          <cell r="HG216">
            <v>-23.936</v>
          </cell>
          <cell r="HH216">
            <v>-28.236999999999998</v>
          </cell>
          <cell r="HI216">
            <v>-38.018000000000001</v>
          </cell>
          <cell r="HJ216">
            <v>-23.087000000000003</v>
          </cell>
          <cell r="HK216">
            <v>-36.5</v>
          </cell>
          <cell r="HL216">
            <v>-41.131625999999997</v>
          </cell>
          <cell r="HM216">
            <v>-42.29</v>
          </cell>
          <cell r="HN216">
            <v>-38.979999999999997</v>
          </cell>
          <cell r="HO216">
            <v>-49.92</v>
          </cell>
          <cell r="HP216">
            <v>-54.66</v>
          </cell>
          <cell r="HQ216">
            <v>-55.215000000000003</v>
          </cell>
          <cell r="HR216">
            <v>-54.488</v>
          </cell>
          <cell r="HS216">
            <v>-53.970362197010004</v>
          </cell>
          <cell r="HT216">
            <v>0</v>
          </cell>
          <cell r="HU216">
            <v>0</v>
          </cell>
          <cell r="HV216">
            <v>0</v>
          </cell>
          <cell r="HW216">
            <v>0</v>
          </cell>
          <cell r="HX216">
            <v>0</v>
          </cell>
          <cell r="HY216">
            <v>0</v>
          </cell>
          <cell r="HZ216">
            <v>0</v>
          </cell>
          <cell r="IA216">
            <v>0</v>
          </cell>
          <cell r="IB216">
            <v>0</v>
          </cell>
          <cell r="IC216">
            <v>0</v>
          </cell>
          <cell r="ID216">
            <v>0</v>
          </cell>
          <cell r="IE216">
            <v>0</v>
          </cell>
          <cell r="IF216">
            <v>0</v>
          </cell>
          <cell r="IG216">
            <v>0</v>
          </cell>
          <cell r="IH216">
            <v>0</v>
          </cell>
          <cell r="II216">
            <v>0</v>
          </cell>
          <cell r="IJ216">
            <v>0</v>
          </cell>
          <cell r="IK216">
            <v>0</v>
          </cell>
          <cell r="IL216">
            <v>0</v>
          </cell>
          <cell r="IM216">
            <v>0</v>
          </cell>
          <cell r="IN216">
            <v>0</v>
          </cell>
          <cell r="IO216">
            <v>0</v>
          </cell>
          <cell r="IP216">
            <v>0</v>
          </cell>
          <cell r="IQ216">
            <v>0</v>
          </cell>
          <cell r="IR216">
            <v>0</v>
          </cell>
          <cell r="IS216">
            <v>0</v>
          </cell>
          <cell r="IT216">
            <v>0</v>
          </cell>
          <cell r="IU216">
            <v>0</v>
          </cell>
        </row>
        <row r="217">
          <cell r="A217" t="str">
            <v>TCS IN</v>
          </cell>
          <cell r="B217" t="str">
            <v>Tata Consultancy Services</v>
          </cell>
          <cell r="C217" t="str">
            <v>Information Technology</v>
          </cell>
          <cell r="D217">
            <v>0</v>
          </cell>
          <cell r="E217">
            <v>0</v>
          </cell>
          <cell r="F217">
            <v>0</v>
          </cell>
          <cell r="G217">
            <v>0</v>
          </cell>
          <cell r="H217">
            <v>15262</v>
          </cell>
          <cell r="I217">
            <v>16929.399999999998</v>
          </cell>
          <cell r="J217">
            <v>18660.400000000001</v>
          </cell>
          <cell r="K217">
            <v>20375.5</v>
          </cell>
          <cell r="L217">
            <v>21335.199999999997</v>
          </cell>
          <cell r="M217">
            <v>24307.3</v>
          </cell>
          <cell r="N217">
            <v>25784.300000000003</v>
          </cell>
          <cell r="O217">
            <v>25845.599999999999</v>
          </cell>
          <cell r="P217">
            <v>29128.71</v>
          </cell>
          <cell r="Q217">
            <v>31566.47</v>
          </cell>
          <cell r="R217">
            <v>34525.57</v>
          </cell>
          <cell r="S217">
            <v>37233.69</v>
          </cell>
          <cell r="T217">
            <v>41443.32</v>
          </cell>
          <cell r="U217">
            <v>44821.760000000002</v>
          </cell>
          <cell r="V217">
            <v>48604.76</v>
          </cell>
          <cell r="W217">
            <v>51463.73</v>
          </cell>
          <cell r="X217">
            <v>51572</v>
          </cell>
          <cell r="Y217">
            <v>55497</v>
          </cell>
          <cell r="Z217">
            <v>59240.53</v>
          </cell>
          <cell r="AA217">
            <v>60469</v>
          </cell>
          <cell r="AB217">
            <v>64107</v>
          </cell>
          <cell r="AC217">
            <v>69534</v>
          </cell>
          <cell r="AD217">
            <v>72770</v>
          </cell>
          <cell r="AE217">
            <v>71718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0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O217">
            <v>0</v>
          </cell>
          <cell r="AP217">
            <v>0</v>
          </cell>
          <cell r="AQ217">
            <v>0</v>
          </cell>
          <cell r="AR217">
            <v>0</v>
          </cell>
          <cell r="AS217">
            <v>0</v>
          </cell>
          <cell r="AT217">
            <v>0</v>
          </cell>
          <cell r="AU217">
            <v>0</v>
          </cell>
          <cell r="AV217">
            <v>0</v>
          </cell>
          <cell r="AW217">
            <v>0</v>
          </cell>
          <cell r="AX217">
            <v>0</v>
          </cell>
          <cell r="AY217">
            <v>0</v>
          </cell>
          <cell r="AZ217">
            <v>0</v>
          </cell>
          <cell r="BA217">
            <v>0</v>
          </cell>
          <cell r="BB217">
            <v>0</v>
          </cell>
          <cell r="BC217">
            <v>0</v>
          </cell>
          <cell r="BD217">
            <v>0</v>
          </cell>
          <cell r="BE217">
            <v>0</v>
          </cell>
          <cell r="BF217">
            <v>0</v>
          </cell>
          <cell r="BG217">
            <v>0</v>
          </cell>
          <cell r="BH217">
            <v>0</v>
          </cell>
          <cell r="BI217">
            <v>0</v>
          </cell>
          <cell r="BJ217">
            <v>0</v>
          </cell>
          <cell r="BK217">
            <v>0</v>
          </cell>
          <cell r="BL217">
            <v>0</v>
          </cell>
          <cell r="BM217">
            <v>0</v>
          </cell>
          <cell r="BN217">
            <v>0</v>
          </cell>
          <cell r="BO217">
            <v>0</v>
          </cell>
          <cell r="BP217">
            <v>0</v>
          </cell>
          <cell r="BQ217">
            <v>0</v>
          </cell>
          <cell r="BR217">
            <v>0</v>
          </cell>
          <cell r="BS217">
            <v>0</v>
          </cell>
          <cell r="BT217">
            <v>0</v>
          </cell>
          <cell r="BU217">
            <v>0</v>
          </cell>
          <cell r="BV217">
            <v>0</v>
          </cell>
          <cell r="BW217">
            <v>0</v>
          </cell>
          <cell r="BX217">
            <v>0</v>
          </cell>
          <cell r="BY217">
            <v>0</v>
          </cell>
          <cell r="BZ217">
            <v>0</v>
          </cell>
          <cell r="CA217">
            <v>0</v>
          </cell>
          <cell r="CB217">
            <v>0</v>
          </cell>
          <cell r="CC217">
            <v>0</v>
          </cell>
          <cell r="CD217">
            <v>0</v>
          </cell>
          <cell r="CE217">
            <v>0</v>
          </cell>
          <cell r="CF217">
            <v>0</v>
          </cell>
          <cell r="CG217">
            <v>0</v>
          </cell>
          <cell r="CH217">
            <v>0</v>
          </cell>
          <cell r="CI217">
            <v>0</v>
          </cell>
          <cell r="CJ217">
            <v>0</v>
          </cell>
          <cell r="CK217">
            <v>0</v>
          </cell>
          <cell r="CL217">
            <v>0</v>
          </cell>
          <cell r="CM217">
            <v>0</v>
          </cell>
          <cell r="CN217">
            <v>0</v>
          </cell>
          <cell r="CO217">
            <v>0</v>
          </cell>
          <cell r="CP217">
            <v>0</v>
          </cell>
          <cell r="CQ217">
            <v>0</v>
          </cell>
          <cell r="CR217">
            <v>0</v>
          </cell>
          <cell r="CS217">
            <v>0</v>
          </cell>
          <cell r="CT217">
            <v>0</v>
          </cell>
          <cell r="CU217">
            <v>0</v>
          </cell>
          <cell r="CV217">
            <v>0</v>
          </cell>
          <cell r="CW217">
            <v>0</v>
          </cell>
          <cell r="CX217">
            <v>0</v>
          </cell>
          <cell r="CY217">
            <v>0</v>
          </cell>
          <cell r="CZ217">
            <v>0</v>
          </cell>
          <cell r="DA217">
            <v>0</v>
          </cell>
          <cell r="DB217">
            <v>0</v>
          </cell>
          <cell r="DC217">
            <v>0</v>
          </cell>
          <cell r="DD217">
            <v>0</v>
          </cell>
          <cell r="DE217">
            <v>0</v>
          </cell>
          <cell r="DF217">
            <v>0</v>
          </cell>
          <cell r="DG217">
            <v>0</v>
          </cell>
          <cell r="DH217">
            <v>0</v>
          </cell>
          <cell r="DI217">
            <v>0</v>
          </cell>
          <cell r="DJ217">
            <v>0</v>
          </cell>
          <cell r="DK217">
            <v>0</v>
          </cell>
          <cell r="DL217">
            <v>0</v>
          </cell>
          <cell r="DM217">
            <v>0</v>
          </cell>
          <cell r="DN217">
            <v>0</v>
          </cell>
          <cell r="DO217">
            <v>0</v>
          </cell>
          <cell r="DP217">
            <v>0</v>
          </cell>
          <cell r="DQ217">
            <v>0</v>
          </cell>
          <cell r="DR217">
            <v>0</v>
          </cell>
          <cell r="DS217">
            <v>0</v>
          </cell>
          <cell r="DT217">
            <v>0</v>
          </cell>
          <cell r="DU217">
            <v>0</v>
          </cell>
          <cell r="DV217">
            <v>0</v>
          </cell>
          <cell r="DW217">
            <v>0</v>
          </cell>
          <cell r="DX217">
            <v>0</v>
          </cell>
          <cell r="DY217">
            <v>0</v>
          </cell>
          <cell r="DZ217">
            <v>0</v>
          </cell>
          <cell r="EA217">
            <v>0</v>
          </cell>
          <cell r="EB217">
            <v>0</v>
          </cell>
          <cell r="EC217">
            <v>0</v>
          </cell>
          <cell r="ED217">
            <v>0</v>
          </cell>
          <cell r="EE217">
            <v>0</v>
          </cell>
          <cell r="EF217">
            <v>0</v>
          </cell>
          <cell r="EG217">
            <v>0</v>
          </cell>
          <cell r="EH217">
            <v>0</v>
          </cell>
          <cell r="EI217">
            <v>0</v>
          </cell>
          <cell r="EJ217">
            <v>0</v>
          </cell>
          <cell r="EK217">
            <v>0</v>
          </cell>
          <cell r="EL217">
            <v>0</v>
          </cell>
          <cell r="EM217">
            <v>0</v>
          </cell>
          <cell r="EN217">
            <v>0</v>
          </cell>
          <cell r="EO217">
            <v>0</v>
          </cell>
          <cell r="EP217">
            <v>0</v>
          </cell>
          <cell r="EQ217">
            <v>0</v>
          </cell>
          <cell r="ER217">
            <v>-8383.2999999999993</v>
          </cell>
          <cell r="ES217">
            <v>-8900.3000000000011</v>
          </cell>
          <cell r="ET217">
            <v>-9795.6</v>
          </cell>
          <cell r="EU217">
            <v>-10626.500000000002</v>
          </cell>
          <cell r="EV217">
            <v>-11344.869999999999</v>
          </cell>
          <cell r="EW217">
            <v>-13160.420000000002</v>
          </cell>
          <cell r="EX217">
            <v>-13275.839999999998</v>
          </cell>
          <cell r="EY217">
            <v>-13323.96</v>
          </cell>
          <cell r="EZ217">
            <v>-14990.420000000002</v>
          </cell>
          <cell r="FA217">
            <v>-15350.519999999999</v>
          </cell>
          <cell r="FB217">
            <v>-18238.4895</v>
          </cell>
          <cell r="FC217">
            <v>-19897.440000000002</v>
          </cell>
          <cell r="FD217">
            <v>-23071.32</v>
          </cell>
          <cell r="FE217">
            <v>-23880.14</v>
          </cell>
          <cell r="FF217">
            <v>-25758.14</v>
          </cell>
          <cell r="FG217">
            <v>-27176.53</v>
          </cell>
          <cell r="FH217">
            <v>-28221.199999999997</v>
          </cell>
          <cell r="FI217">
            <v>-30152.309999999998</v>
          </cell>
          <cell r="FJ217">
            <v>-31383.800000000003</v>
          </cell>
          <cell r="FK217">
            <v>-32507.25</v>
          </cell>
          <cell r="FL217">
            <v>-36427</v>
          </cell>
          <cell r="FM217">
            <v>-36879</v>
          </cell>
          <cell r="FN217">
            <v>-39348</v>
          </cell>
          <cell r="FO217">
            <v>-38120</v>
          </cell>
          <cell r="FP217">
            <v>0</v>
          </cell>
          <cell r="FQ217">
            <v>0</v>
          </cell>
          <cell r="FR217">
            <v>0</v>
          </cell>
          <cell r="FS217">
            <v>0</v>
          </cell>
          <cell r="FT217">
            <v>-3345.1499999999987</v>
          </cell>
          <cell r="FU217">
            <v>-3371</v>
          </cell>
          <cell r="FV217">
            <v>-3570.5499999999997</v>
          </cell>
          <cell r="FW217">
            <v>-3996.6</v>
          </cell>
          <cell r="FX217">
            <v>-3672.8500000000004</v>
          </cell>
          <cell r="FY217">
            <v>-4017.3099999999995</v>
          </cell>
          <cell r="FZ217">
            <v>-4768.41</v>
          </cell>
          <cell r="GA217">
            <v>-5203.18</v>
          </cell>
          <cell r="GB217">
            <v>-5824.1500000000005</v>
          </cell>
          <cell r="GC217">
            <v>-5585.57</v>
          </cell>
          <cell r="GD217">
            <v>-6517.4500000000007</v>
          </cell>
          <cell r="GE217">
            <v>-7506.8700000000008</v>
          </cell>
          <cell r="GF217">
            <v>-8356.39</v>
          </cell>
          <cell r="GG217">
            <v>-8647.5499999999993</v>
          </cell>
          <cell r="GH217">
            <v>-9094.0300000000007</v>
          </cell>
          <cell r="GI217">
            <v>-9719.59</v>
          </cell>
          <cell r="GJ217">
            <v>-10543.14</v>
          </cell>
          <cell r="GK217">
            <v>-11425.54</v>
          </cell>
          <cell r="GL217">
            <v>-12068.31</v>
          </cell>
          <cell r="GM217">
            <v>-12836</v>
          </cell>
          <cell r="GN217">
            <v>-12366</v>
          </cell>
          <cell r="GO217">
            <v>-14458</v>
          </cell>
          <cell r="GP217">
            <v>-13948</v>
          </cell>
          <cell r="GQ217">
            <v>-14802</v>
          </cell>
          <cell r="GR217">
            <v>0</v>
          </cell>
          <cell r="GS217">
            <v>0</v>
          </cell>
          <cell r="GT217">
            <v>0</v>
          </cell>
          <cell r="GU217">
            <v>0</v>
          </cell>
          <cell r="GV217">
            <v>-245.5</v>
          </cell>
          <cell r="GW217">
            <v>-290.3</v>
          </cell>
          <cell r="GX217">
            <v>-350.8</v>
          </cell>
          <cell r="GY217">
            <v>-444.8</v>
          </cell>
          <cell r="GZ217">
            <v>-328.89</v>
          </cell>
          <cell r="HA217">
            <v>-356.81</v>
          </cell>
          <cell r="HB217">
            <v>-382.49</v>
          </cell>
          <cell r="HC217">
            <v>-509.15</v>
          </cell>
          <cell r="HD217">
            <v>-582.02</v>
          </cell>
          <cell r="HE217">
            <v>-589.53</v>
          </cell>
          <cell r="HF217">
            <v>-737.78</v>
          </cell>
          <cell r="HG217">
            <v>-864.76</v>
          </cell>
          <cell r="HH217">
            <v>-751.07</v>
          </cell>
          <cell r="HI217">
            <v>-957.8599999999999</v>
          </cell>
          <cell r="HJ217">
            <v>-1079.9099999999999</v>
          </cell>
          <cell r="HK217">
            <v>-1395.0900000000001</v>
          </cell>
          <cell r="HL217">
            <v>-1264.6300000000001</v>
          </cell>
          <cell r="HM217">
            <v>-1381.3200000000002</v>
          </cell>
          <cell r="HN217">
            <v>-1475.27</v>
          </cell>
          <cell r="HO217">
            <v>-1625</v>
          </cell>
          <cell r="HP217">
            <v>-1167</v>
          </cell>
          <cell r="HQ217">
            <v>-1349</v>
          </cell>
          <cell r="HR217">
            <v>-1454</v>
          </cell>
          <cell r="HS217">
            <v>-1796</v>
          </cell>
          <cell r="HT217">
            <v>0</v>
          </cell>
          <cell r="HU217">
            <v>0</v>
          </cell>
          <cell r="HV217">
            <v>0</v>
          </cell>
          <cell r="HW217">
            <v>0</v>
          </cell>
          <cell r="HX217">
            <v>0</v>
          </cell>
          <cell r="HY217">
            <v>0</v>
          </cell>
          <cell r="HZ217">
            <v>0</v>
          </cell>
          <cell r="IA217">
            <v>0</v>
          </cell>
          <cell r="IB217">
            <v>0</v>
          </cell>
          <cell r="IC217">
            <v>0</v>
          </cell>
          <cell r="ID217">
            <v>0</v>
          </cell>
          <cell r="IE217">
            <v>0</v>
          </cell>
          <cell r="IF217">
            <v>0</v>
          </cell>
          <cell r="IG217">
            <v>0</v>
          </cell>
          <cell r="IH217">
            <v>0</v>
          </cell>
          <cell r="II217">
            <v>0</v>
          </cell>
          <cell r="IJ217">
            <v>0</v>
          </cell>
          <cell r="IK217">
            <v>0</v>
          </cell>
          <cell r="IL217">
            <v>0</v>
          </cell>
          <cell r="IM217">
            <v>0</v>
          </cell>
          <cell r="IN217">
            <v>0</v>
          </cell>
          <cell r="IO217">
            <v>0</v>
          </cell>
          <cell r="IP217">
            <v>0</v>
          </cell>
          <cell r="IQ217">
            <v>0</v>
          </cell>
          <cell r="IR217">
            <v>0</v>
          </cell>
          <cell r="IS217">
            <v>0</v>
          </cell>
          <cell r="IT217">
            <v>0</v>
          </cell>
          <cell r="IU217">
            <v>0</v>
          </cell>
        </row>
        <row r="218">
          <cell r="A218" t="str">
            <v>TECHM IN</v>
          </cell>
          <cell r="B218" t="str">
            <v>Tech Mahindra</v>
          </cell>
          <cell r="C218" t="str">
            <v>Information Technology</v>
          </cell>
          <cell r="D218">
            <v>0</v>
          </cell>
          <cell r="E218">
            <v>0</v>
          </cell>
          <cell r="F218">
            <v>0</v>
          </cell>
          <cell r="G218">
            <v>0</v>
          </cell>
          <cell r="H218">
            <v>0</v>
          </cell>
          <cell r="I218">
            <v>0</v>
          </cell>
          <cell r="J218">
            <v>0</v>
          </cell>
          <cell r="K218">
            <v>0</v>
          </cell>
          <cell r="L218">
            <v>2200</v>
          </cell>
          <cell r="M218">
            <v>2551</v>
          </cell>
          <cell r="N218">
            <v>2335</v>
          </cell>
          <cell r="O218">
            <v>2370</v>
          </cell>
          <cell r="P218">
            <v>2419</v>
          </cell>
          <cell r="Q218">
            <v>2469</v>
          </cell>
          <cell r="R218">
            <v>3326</v>
          </cell>
          <cell r="S218">
            <v>4212</v>
          </cell>
          <cell r="T218">
            <v>5871.19</v>
          </cell>
          <cell r="U218">
            <v>6977</v>
          </cell>
          <cell r="V218">
            <v>7698</v>
          </cell>
          <cell r="W218">
            <v>8745</v>
          </cell>
          <cell r="X218">
            <v>8763</v>
          </cell>
          <cell r="Y218">
            <v>8975</v>
          </cell>
          <cell r="Z218">
            <v>9704</v>
          </cell>
          <cell r="AA218">
            <v>10218</v>
          </cell>
          <cell r="AB218">
            <v>11164</v>
          </cell>
          <cell r="AC218">
            <v>11648</v>
          </cell>
          <cell r="AD218">
            <v>11322</v>
          </cell>
          <cell r="AE218">
            <v>10513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0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O218">
            <v>0</v>
          </cell>
          <cell r="AP218">
            <v>0</v>
          </cell>
          <cell r="AQ218">
            <v>0</v>
          </cell>
          <cell r="AR218">
            <v>0</v>
          </cell>
          <cell r="AS218">
            <v>0</v>
          </cell>
          <cell r="AT218">
            <v>0</v>
          </cell>
          <cell r="AU218">
            <v>0</v>
          </cell>
          <cell r="AV218">
            <v>0</v>
          </cell>
          <cell r="AW218">
            <v>0</v>
          </cell>
          <cell r="AX218">
            <v>0</v>
          </cell>
          <cell r="AY218">
            <v>0</v>
          </cell>
          <cell r="AZ218">
            <v>0</v>
          </cell>
          <cell r="BA218">
            <v>0</v>
          </cell>
          <cell r="BB218">
            <v>0</v>
          </cell>
          <cell r="BC218">
            <v>0</v>
          </cell>
          <cell r="BD218">
            <v>0</v>
          </cell>
          <cell r="BE218">
            <v>0</v>
          </cell>
          <cell r="BF218">
            <v>0</v>
          </cell>
          <cell r="BG218">
            <v>0</v>
          </cell>
          <cell r="BH218">
            <v>0</v>
          </cell>
          <cell r="BI218">
            <v>0</v>
          </cell>
          <cell r="BJ218">
            <v>0</v>
          </cell>
          <cell r="BK218">
            <v>0</v>
          </cell>
          <cell r="BL218">
            <v>0</v>
          </cell>
          <cell r="BM218">
            <v>0</v>
          </cell>
          <cell r="BN218">
            <v>0</v>
          </cell>
          <cell r="BO218">
            <v>0</v>
          </cell>
          <cell r="BP218">
            <v>0</v>
          </cell>
          <cell r="BQ218">
            <v>0</v>
          </cell>
          <cell r="BR218">
            <v>0</v>
          </cell>
          <cell r="BS218">
            <v>0</v>
          </cell>
          <cell r="BT218">
            <v>0</v>
          </cell>
          <cell r="BU218">
            <v>0</v>
          </cell>
          <cell r="BV218">
            <v>0</v>
          </cell>
          <cell r="BW218">
            <v>0</v>
          </cell>
          <cell r="BX218">
            <v>0</v>
          </cell>
          <cell r="BY218">
            <v>0</v>
          </cell>
          <cell r="BZ218">
            <v>0</v>
          </cell>
          <cell r="CA218">
            <v>0</v>
          </cell>
          <cell r="CB218">
            <v>0</v>
          </cell>
          <cell r="CC218">
            <v>0</v>
          </cell>
          <cell r="CD218">
            <v>0</v>
          </cell>
          <cell r="CE218">
            <v>0</v>
          </cell>
          <cell r="CF218">
            <v>0</v>
          </cell>
          <cell r="CG218">
            <v>0</v>
          </cell>
          <cell r="CH218">
            <v>0</v>
          </cell>
          <cell r="CI218">
            <v>0</v>
          </cell>
          <cell r="CJ218">
            <v>0</v>
          </cell>
          <cell r="CK218">
            <v>0</v>
          </cell>
          <cell r="CL218">
            <v>0</v>
          </cell>
          <cell r="CM218">
            <v>0</v>
          </cell>
          <cell r="CN218">
            <v>0</v>
          </cell>
          <cell r="CO218">
            <v>0</v>
          </cell>
          <cell r="CP218">
            <v>0</v>
          </cell>
          <cell r="CQ218">
            <v>0</v>
          </cell>
          <cell r="CR218">
            <v>0</v>
          </cell>
          <cell r="CS218">
            <v>0</v>
          </cell>
          <cell r="CT218">
            <v>0</v>
          </cell>
          <cell r="CU218">
            <v>0</v>
          </cell>
          <cell r="CV218">
            <v>0</v>
          </cell>
          <cell r="CW218">
            <v>0</v>
          </cell>
          <cell r="CX218">
            <v>0</v>
          </cell>
          <cell r="CY218">
            <v>0</v>
          </cell>
          <cell r="CZ218">
            <v>0</v>
          </cell>
          <cell r="DA218">
            <v>0</v>
          </cell>
          <cell r="DB218">
            <v>0</v>
          </cell>
          <cell r="DC218">
            <v>0</v>
          </cell>
          <cell r="DD218">
            <v>0</v>
          </cell>
          <cell r="DE218">
            <v>0</v>
          </cell>
          <cell r="DF218">
            <v>0</v>
          </cell>
          <cell r="DG218">
            <v>0</v>
          </cell>
          <cell r="DH218">
            <v>0</v>
          </cell>
          <cell r="DI218">
            <v>0</v>
          </cell>
          <cell r="DJ218">
            <v>0</v>
          </cell>
          <cell r="DK218">
            <v>0</v>
          </cell>
          <cell r="DL218">
            <v>0</v>
          </cell>
          <cell r="DM218">
            <v>0</v>
          </cell>
          <cell r="DN218">
            <v>0</v>
          </cell>
          <cell r="DO218">
            <v>0</v>
          </cell>
          <cell r="DP218">
            <v>0</v>
          </cell>
          <cell r="DQ218">
            <v>0</v>
          </cell>
          <cell r="DR218">
            <v>0</v>
          </cell>
          <cell r="DS218">
            <v>0</v>
          </cell>
          <cell r="DT218">
            <v>0</v>
          </cell>
          <cell r="DU218">
            <v>0</v>
          </cell>
          <cell r="DV218">
            <v>0</v>
          </cell>
          <cell r="DW218">
            <v>0</v>
          </cell>
          <cell r="DX218">
            <v>0</v>
          </cell>
          <cell r="DY218">
            <v>0</v>
          </cell>
          <cell r="DZ218">
            <v>0</v>
          </cell>
          <cell r="EA218">
            <v>0</v>
          </cell>
          <cell r="EB218">
            <v>0</v>
          </cell>
          <cell r="EC218">
            <v>0</v>
          </cell>
          <cell r="ED218">
            <v>0</v>
          </cell>
          <cell r="EE218">
            <v>0</v>
          </cell>
          <cell r="EF218">
            <v>0</v>
          </cell>
          <cell r="EG218">
            <v>0</v>
          </cell>
          <cell r="EH218">
            <v>0</v>
          </cell>
          <cell r="EI218">
            <v>0</v>
          </cell>
          <cell r="EJ218">
            <v>0</v>
          </cell>
          <cell r="EK218">
            <v>0</v>
          </cell>
          <cell r="EL218">
            <v>0</v>
          </cell>
          <cell r="EM218">
            <v>0</v>
          </cell>
          <cell r="EN218">
            <v>0</v>
          </cell>
          <cell r="EO218">
            <v>0</v>
          </cell>
          <cell r="EP218">
            <v>0</v>
          </cell>
          <cell r="EQ218">
            <v>0</v>
          </cell>
          <cell r="ER218">
            <v>0</v>
          </cell>
          <cell r="ES218">
            <v>0</v>
          </cell>
          <cell r="ET218">
            <v>0</v>
          </cell>
          <cell r="EU218">
            <v>0</v>
          </cell>
          <cell r="EV218">
            <v>-1430</v>
          </cell>
          <cell r="EW218">
            <v>-1667</v>
          </cell>
          <cell r="EX218">
            <v>-1536</v>
          </cell>
          <cell r="EY218">
            <v>-1339</v>
          </cell>
          <cell r="EZ218">
            <v>-1494</v>
          </cell>
          <cell r="FA218">
            <v>-1606</v>
          </cell>
          <cell r="FB218">
            <v>-1919</v>
          </cell>
          <cell r="FC218">
            <v>-2377</v>
          </cell>
          <cell r="FD218">
            <v>-3724.04</v>
          </cell>
          <cell r="FE218">
            <v>-4149</v>
          </cell>
          <cell r="FF218">
            <v>-4528</v>
          </cell>
          <cell r="FG218">
            <v>-5135</v>
          </cell>
          <cell r="FH218">
            <v>-5492</v>
          </cell>
          <cell r="FI218">
            <v>-5658</v>
          </cell>
          <cell r="FJ218">
            <v>-6144</v>
          </cell>
          <cell r="FK218">
            <v>-6560</v>
          </cell>
          <cell r="FL218">
            <v>-6825</v>
          </cell>
          <cell r="FM218">
            <v>-6867</v>
          </cell>
          <cell r="FN218">
            <v>-6719</v>
          </cell>
          <cell r="FO218">
            <v>-6114</v>
          </cell>
          <cell r="FP218">
            <v>0</v>
          </cell>
          <cell r="FQ218">
            <v>0</v>
          </cell>
          <cell r="FR218">
            <v>0</v>
          </cell>
          <cell r="FS218">
            <v>0</v>
          </cell>
          <cell r="FT218">
            <v>0</v>
          </cell>
          <cell r="FU218">
            <v>0</v>
          </cell>
          <cell r="FV218">
            <v>0</v>
          </cell>
          <cell r="FW218">
            <v>0</v>
          </cell>
          <cell r="FX218">
            <v>-522</v>
          </cell>
          <cell r="FY218">
            <v>-517</v>
          </cell>
          <cell r="FZ218">
            <v>-551</v>
          </cell>
          <cell r="GA218">
            <v>-545</v>
          </cell>
          <cell r="GB218">
            <v>-502</v>
          </cell>
          <cell r="GC218">
            <v>-448</v>
          </cell>
          <cell r="GD218">
            <v>-547</v>
          </cell>
          <cell r="GE218">
            <v>-855</v>
          </cell>
          <cell r="GF218">
            <v>-869.51</v>
          </cell>
          <cell r="GG218">
            <v>-1184</v>
          </cell>
          <cell r="GH218">
            <v>-1098</v>
          </cell>
          <cell r="GI218">
            <v>-1392</v>
          </cell>
          <cell r="GJ218">
            <v>-1338</v>
          </cell>
          <cell r="GK218">
            <v>-1346</v>
          </cell>
          <cell r="GL218">
            <v>-1431</v>
          </cell>
          <cell r="GM218">
            <v>-1434</v>
          </cell>
          <cell r="GN218">
            <v>-1470</v>
          </cell>
          <cell r="GO218">
            <v>-1520</v>
          </cell>
          <cell r="GP218">
            <v>-1424.4</v>
          </cell>
          <cell r="GQ218">
            <v>-1557</v>
          </cell>
          <cell r="GR218">
            <v>0</v>
          </cell>
          <cell r="GS218">
            <v>0</v>
          </cell>
          <cell r="GT218">
            <v>0</v>
          </cell>
          <cell r="GU218">
            <v>0</v>
          </cell>
          <cell r="GV218">
            <v>0</v>
          </cell>
          <cell r="GW218">
            <v>0</v>
          </cell>
          <cell r="GX218">
            <v>0</v>
          </cell>
          <cell r="GY218">
            <v>0</v>
          </cell>
          <cell r="GZ218">
            <v>-67</v>
          </cell>
          <cell r="HA218">
            <v>-74</v>
          </cell>
          <cell r="HB218">
            <v>-92</v>
          </cell>
          <cell r="HC218">
            <v>-88</v>
          </cell>
          <cell r="HD218">
            <v>-91</v>
          </cell>
          <cell r="HE218">
            <v>-93</v>
          </cell>
          <cell r="HF218">
            <v>-103</v>
          </cell>
          <cell r="HG218">
            <v>-111</v>
          </cell>
          <cell r="HH218">
            <v>-108.02</v>
          </cell>
          <cell r="HI218">
            <v>-113</v>
          </cell>
          <cell r="HJ218">
            <v>-137</v>
          </cell>
          <cell r="HK218">
            <v>-158</v>
          </cell>
          <cell r="HL218">
            <v>-168</v>
          </cell>
          <cell r="HM218">
            <v>-193</v>
          </cell>
          <cell r="HN218">
            <v>-206</v>
          </cell>
          <cell r="HO218">
            <v>-229</v>
          </cell>
          <cell r="HP218">
            <v>-258</v>
          </cell>
          <cell r="HQ218">
            <v>-267</v>
          </cell>
          <cell r="HR218">
            <v>-286</v>
          </cell>
          <cell r="HS218">
            <v>-286</v>
          </cell>
          <cell r="HT218">
            <v>0</v>
          </cell>
          <cell r="HU218">
            <v>0</v>
          </cell>
          <cell r="HV218">
            <v>0</v>
          </cell>
          <cell r="HW218">
            <v>0</v>
          </cell>
          <cell r="HX218">
            <v>0</v>
          </cell>
          <cell r="HY218">
            <v>0</v>
          </cell>
          <cell r="HZ218">
            <v>0</v>
          </cell>
          <cell r="IA218">
            <v>0</v>
          </cell>
          <cell r="IB218">
            <v>0</v>
          </cell>
          <cell r="IC218">
            <v>0</v>
          </cell>
          <cell r="ID218">
            <v>0</v>
          </cell>
          <cell r="IE218">
            <v>0</v>
          </cell>
          <cell r="IF218">
            <v>0</v>
          </cell>
          <cell r="IG218">
            <v>0</v>
          </cell>
          <cell r="IH218">
            <v>0</v>
          </cell>
          <cell r="II218">
            <v>0</v>
          </cell>
          <cell r="IJ218">
            <v>0</v>
          </cell>
          <cell r="IK218">
            <v>0</v>
          </cell>
          <cell r="IL218">
            <v>0</v>
          </cell>
          <cell r="IM218">
            <v>0</v>
          </cell>
          <cell r="IN218">
            <v>0</v>
          </cell>
          <cell r="IO218">
            <v>0</v>
          </cell>
          <cell r="IP218">
            <v>0</v>
          </cell>
          <cell r="IQ218">
            <v>0</v>
          </cell>
          <cell r="IR218">
            <v>0</v>
          </cell>
          <cell r="IS218">
            <v>0</v>
          </cell>
          <cell r="IT218">
            <v>0</v>
          </cell>
          <cell r="IU218">
            <v>0</v>
          </cell>
        </row>
        <row r="219">
          <cell r="A219" t="str">
            <v>WPRO IN</v>
          </cell>
          <cell r="B219" t="str">
            <v>Wipro</v>
          </cell>
          <cell r="C219" t="str">
            <v>Information Technology</v>
          </cell>
          <cell r="D219">
            <v>9150.2860000000001</v>
          </cell>
          <cell r="E219">
            <v>10553.914000000001</v>
          </cell>
          <cell r="F219">
            <v>10871.257</v>
          </cell>
          <cell r="G219">
            <v>12274.545</v>
          </cell>
          <cell r="H219">
            <v>11692.502</v>
          </cell>
          <cell r="I219">
            <v>13506.079000000002</v>
          </cell>
          <cell r="J219">
            <v>15621.502</v>
          </cell>
          <cell r="K219">
            <v>17614</v>
          </cell>
          <cell r="L219">
            <v>17696.2</v>
          </cell>
          <cell r="M219">
            <v>19796.265000000003</v>
          </cell>
          <cell r="N219">
            <v>20903.010000000002</v>
          </cell>
          <cell r="O219">
            <v>22957.024999999994</v>
          </cell>
          <cell r="P219">
            <v>22865.179999999997</v>
          </cell>
          <cell r="Q219">
            <v>24966.410000000003</v>
          </cell>
          <cell r="R219">
            <v>27733.79</v>
          </cell>
          <cell r="S219">
            <v>30542</v>
          </cell>
          <cell r="T219">
            <v>31312.31</v>
          </cell>
          <cell r="U219">
            <v>35137.89</v>
          </cell>
          <cell r="V219">
            <v>39636.009999999995</v>
          </cell>
          <cell r="W219">
            <v>43345.079999999994</v>
          </cell>
          <cell r="X219">
            <v>41832</v>
          </cell>
          <cell r="Y219">
            <v>47281</v>
          </cell>
          <cell r="Z219">
            <v>52361</v>
          </cell>
          <cell r="AA219">
            <v>55954</v>
          </cell>
          <cell r="AB219">
            <v>59622</v>
          </cell>
          <cell r="AC219">
            <v>64094</v>
          </cell>
          <cell r="AD219">
            <v>65387</v>
          </cell>
          <cell r="AE219">
            <v>65460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0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O219">
            <v>0</v>
          </cell>
          <cell r="AP219">
            <v>0</v>
          </cell>
          <cell r="AQ219">
            <v>0</v>
          </cell>
          <cell r="AR219">
            <v>0</v>
          </cell>
          <cell r="AS219">
            <v>0</v>
          </cell>
          <cell r="AT219">
            <v>0</v>
          </cell>
          <cell r="AU219">
            <v>0</v>
          </cell>
          <cell r="AV219">
            <v>0</v>
          </cell>
          <cell r="AW219">
            <v>0</v>
          </cell>
          <cell r="AX219">
            <v>0</v>
          </cell>
          <cell r="AY219">
            <v>0</v>
          </cell>
          <cell r="AZ219">
            <v>0</v>
          </cell>
          <cell r="BA219">
            <v>0</v>
          </cell>
          <cell r="BB219">
            <v>0</v>
          </cell>
          <cell r="BC219">
            <v>0</v>
          </cell>
          <cell r="BD219">
            <v>0</v>
          </cell>
          <cell r="BE219">
            <v>0</v>
          </cell>
          <cell r="BF219">
            <v>0</v>
          </cell>
          <cell r="BG219">
            <v>0</v>
          </cell>
          <cell r="BH219">
            <v>0</v>
          </cell>
          <cell r="BI219">
            <v>0</v>
          </cell>
          <cell r="BJ219">
            <v>0</v>
          </cell>
          <cell r="BK219">
            <v>0</v>
          </cell>
          <cell r="BL219">
            <v>0</v>
          </cell>
          <cell r="BM219">
            <v>0</v>
          </cell>
          <cell r="BN219">
            <v>0</v>
          </cell>
          <cell r="BO219">
            <v>0</v>
          </cell>
          <cell r="BP219">
            <v>0</v>
          </cell>
          <cell r="BQ219">
            <v>0</v>
          </cell>
          <cell r="BR219">
            <v>0</v>
          </cell>
          <cell r="BS219">
            <v>0</v>
          </cell>
          <cell r="BT219">
            <v>0</v>
          </cell>
          <cell r="BU219">
            <v>0</v>
          </cell>
          <cell r="BV219">
            <v>0</v>
          </cell>
          <cell r="BW219">
            <v>0</v>
          </cell>
          <cell r="BX219">
            <v>0</v>
          </cell>
          <cell r="BY219">
            <v>0</v>
          </cell>
          <cell r="BZ219">
            <v>0</v>
          </cell>
          <cell r="CA219">
            <v>0</v>
          </cell>
          <cell r="CB219">
            <v>0</v>
          </cell>
          <cell r="CC219">
            <v>0</v>
          </cell>
          <cell r="CD219">
            <v>0</v>
          </cell>
          <cell r="CE219">
            <v>0</v>
          </cell>
          <cell r="CF219">
            <v>0</v>
          </cell>
          <cell r="CG219">
            <v>0</v>
          </cell>
          <cell r="CH219">
            <v>0</v>
          </cell>
          <cell r="CI219">
            <v>0</v>
          </cell>
          <cell r="CJ219">
            <v>0</v>
          </cell>
          <cell r="CK219">
            <v>0</v>
          </cell>
          <cell r="CL219">
            <v>0</v>
          </cell>
          <cell r="CM219">
            <v>0</v>
          </cell>
          <cell r="CN219">
            <v>0</v>
          </cell>
          <cell r="CO219">
            <v>0</v>
          </cell>
          <cell r="CP219">
            <v>0</v>
          </cell>
          <cell r="CQ219">
            <v>0</v>
          </cell>
          <cell r="CR219">
            <v>0</v>
          </cell>
          <cell r="CS219">
            <v>0</v>
          </cell>
          <cell r="CT219">
            <v>0</v>
          </cell>
          <cell r="CU219">
            <v>0</v>
          </cell>
          <cell r="CV219">
            <v>0</v>
          </cell>
          <cell r="CW219">
            <v>0</v>
          </cell>
          <cell r="CX219">
            <v>0</v>
          </cell>
          <cell r="CY219">
            <v>0</v>
          </cell>
          <cell r="CZ219">
            <v>0</v>
          </cell>
          <cell r="DA219">
            <v>0</v>
          </cell>
          <cell r="DB219">
            <v>0</v>
          </cell>
          <cell r="DC219">
            <v>0</v>
          </cell>
          <cell r="DD219">
            <v>0</v>
          </cell>
          <cell r="DE219">
            <v>0</v>
          </cell>
          <cell r="DF219">
            <v>0</v>
          </cell>
          <cell r="DG219">
            <v>0</v>
          </cell>
          <cell r="DH219">
            <v>0</v>
          </cell>
          <cell r="DI219">
            <v>0</v>
          </cell>
          <cell r="DJ219">
            <v>0</v>
          </cell>
          <cell r="DK219">
            <v>0</v>
          </cell>
          <cell r="DL219">
            <v>0</v>
          </cell>
          <cell r="DM219">
            <v>0</v>
          </cell>
          <cell r="DN219">
            <v>0</v>
          </cell>
          <cell r="DO219">
            <v>0</v>
          </cell>
          <cell r="DP219">
            <v>0</v>
          </cell>
          <cell r="DQ219">
            <v>0</v>
          </cell>
          <cell r="DR219">
            <v>0</v>
          </cell>
          <cell r="DS219">
            <v>0</v>
          </cell>
          <cell r="DT219">
            <v>0</v>
          </cell>
          <cell r="DU219">
            <v>0</v>
          </cell>
          <cell r="DV219">
            <v>0</v>
          </cell>
          <cell r="DW219">
            <v>0</v>
          </cell>
          <cell r="DX219">
            <v>0</v>
          </cell>
          <cell r="DY219">
            <v>0</v>
          </cell>
          <cell r="DZ219">
            <v>0</v>
          </cell>
          <cell r="EA219">
            <v>0</v>
          </cell>
          <cell r="EB219">
            <v>0</v>
          </cell>
          <cell r="EC219">
            <v>0</v>
          </cell>
          <cell r="ED219">
            <v>0</v>
          </cell>
          <cell r="EE219">
            <v>0</v>
          </cell>
          <cell r="EF219">
            <v>0</v>
          </cell>
          <cell r="EG219">
            <v>0</v>
          </cell>
          <cell r="EH219">
            <v>0</v>
          </cell>
          <cell r="EI219">
            <v>0</v>
          </cell>
          <cell r="EJ219">
            <v>0</v>
          </cell>
          <cell r="EK219">
            <v>0</v>
          </cell>
          <cell r="EL219">
            <v>0</v>
          </cell>
          <cell r="EM219">
            <v>0</v>
          </cell>
          <cell r="EN219">
            <v>-5841.8589999999995</v>
          </cell>
          <cell r="EO219">
            <v>-6755</v>
          </cell>
          <cell r="EP219">
            <v>-6870.7659999999987</v>
          </cell>
          <cell r="EQ219">
            <v>-7742.9460000000008</v>
          </cell>
          <cell r="ER219">
            <v>-7492.31</v>
          </cell>
          <cell r="ES219">
            <v>-9007.7940000000017</v>
          </cell>
          <cell r="ET219">
            <v>-10563.845000000001</v>
          </cell>
          <cell r="EU219">
            <v>-11936</v>
          </cell>
          <cell r="EV219">
            <v>-11388.329</v>
          </cell>
          <cell r="EW219">
            <v>-12928.671</v>
          </cell>
          <cell r="EX219">
            <v>-13801.14</v>
          </cell>
          <cell r="EY219">
            <v>-15426.46</v>
          </cell>
          <cell r="EZ219">
            <v>-15281.980000000003</v>
          </cell>
          <cell r="FA219">
            <v>-16999.11</v>
          </cell>
          <cell r="FB219">
            <v>-18306.249999999996</v>
          </cell>
          <cell r="FC219">
            <v>-21059.14</v>
          </cell>
          <cell r="FD219">
            <v>-21147.919999999998</v>
          </cell>
          <cell r="FE219">
            <v>-23872.499999999996</v>
          </cell>
          <cell r="FF219">
            <v>-27361.889999999996</v>
          </cell>
          <cell r="FG219">
            <v>-29766.27</v>
          </cell>
          <cell r="FH219">
            <v>-29096</v>
          </cell>
          <cell r="FI219">
            <v>-32905</v>
          </cell>
          <cell r="FJ219">
            <v>-37224</v>
          </cell>
          <cell r="FK219">
            <v>-39417</v>
          </cell>
          <cell r="FL219">
            <v>-41275</v>
          </cell>
          <cell r="FM219">
            <v>-45103</v>
          </cell>
          <cell r="FN219">
            <v>-45870</v>
          </cell>
          <cell r="FO219">
            <v>-45473</v>
          </cell>
          <cell r="FP219">
            <v>-1054.2932999999998</v>
          </cell>
          <cell r="FQ219">
            <v>-1496.7907000000002</v>
          </cell>
          <cell r="FR219">
            <v>-1657.0679999999995</v>
          </cell>
          <cell r="FS219">
            <v>-1980.0850000000003</v>
          </cell>
          <cell r="FT219">
            <v>-2151.527</v>
          </cell>
          <cell r="FU219">
            <v>-2063.46</v>
          </cell>
          <cell r="FV219">
            <v>-2257.3950000000004</v>
          </cell>
          <cell r="FW219">
            <v>-2106.1165999999994</v>
          </cell>
          <cell r="FX219">
            <v>-2725.8159999999998</v>
          </cell>
          <cell r="FY219">
            <v>-2326.4340000000002</v>
          </cell>
          <cell r="FZ219">
            <v>-2350.7800000000002</v>
          </cell>
          <cell r="GA219">
            <v>-2547.6599999999989</v>
          </cell>
          <cell r="GB219">
            <v>-2841.38</v>
          </cell>
          <cell r="GC219">
            <v>-2917.42</v>
          </cell>
          <cell r="GD219">
            <v>-3241.0099999999993</v>
          </cell>
          <cell r="GE219">
            <v>-3293.0899999999997</v>
          </cell>
          <cell r="GF219">
            <v>-3617.93</v>
          </cell>
          <cell r="GG219">
            <v>-3793.4999999999995</v>
          </cell>
          <cell r="GH219">
            <v>-4373.59</v>
          </cell>
          <cell r="GI219">
            <v>-5453.5999999999995</v>
          </cell>
          <cell r="GJ219">
            <v>-5263</v>
          </cell>
          <cell r="GK219">
            <v>-6384</v>
          </cell>
          <cell r="GL219">
            <v>-6398</v>
          </cell>
          <cell r="GM219">
            <v>-7112</v>
          </cell>
          <cell r="GN219">
            <v>-7894</v>
          </cell>
          <cell r="GO219">
            <v>-8518</v>
          </cell>
          <cell r="GP219">
            <v>-9042</v>
          </cell>
          <cell r="GQ219">
            <v>-8253</v>
          </cell>
          <cell r="GR219">
            <v>0</v>
          </cell>
          <cell r="GS219">
            <v>0</v>
          </cell>
          <cell r="GT219">
            <v>0</v>
          </cell>
          <cell r="GU219">
            <v>0</v>
          </cell>
          <cell r="GV219">
            <v>0</v>
          </cell>
          <cell r="GW219">
            <v>0</v>
          </cell>
          <cell r="GX219">
            <v>0</v>
          </cell>
          <cell r="GY219">
            <v>0</v>
          </cell>
          <cell r="GZ219">
            <v>0</v>
          </cell>
          <cell r="HA219">
            <v>0</v>
          </cell>
          <cell r="HB219">
            <v>0</v>
          </cell>
          <cell r="HC219">
            <v>0</v>
          </cell>
          <cell r="HD219">
            <v>0</v>
          </cell>
          <cell r="HE219">
            <v>0</v>
          </cell>
          <cell r="HF219">
            <v>0</v>
          </cell>
          <cell r="HG219">
            <v>0</v>
          </cell>
          <cell r="HH219">
            <v>0</v>
          </cell>
          <cell r="HI219">
            <v>0</v>
          </cell>
          <cell r="HJ219">
            <v>0</v>
          </cell>
          <cell r="HK219">
            <v>0</v>
          </cell>
          <cell r="HL219">
            <v>0</v>
          </cell>
          <cell r="HM219">
            <v>0</v>
          </cell>
          <cell r="HN219">
            <v>0</v>
          </cell>
          <cell r="HO219">
            <v>0</v>
          </cell>
          <cell r="HP219">
            <v>0</v>
          </cell>
          <cell r="HQ219">
            <v>0</v>
          </cell>
          <cell r="HR219">
            <v>0</v>
          </cell>
          <cell r="HS219">
            <v>0</v>
          </cell>
          <cell r="HT219">
            <v>0</v>
          </cell>
          <cell r="HU219">
            <v>0</v>
          </cell>
          <cell r="HV219">
            <v>0</v>
          </cell>
          <cell r="HW219">
            <v>0</v>
          </cell>
          <cell r="HX219">
            <v>0</v>
          </cell>
          <cell r="HY219">
            <v>0</v>
          </cell>
          <cell r="HZ219">
            <v>0</v>
          </cell>
          <cell r="IA219">
            <v>0</v>
          </cell>
          <cell r="IB219">
            <v>0</v>
          </cell>
          <cell r="IC219">
            <v>0</v>
          </cell>
          <cell r="ID219">
            <v>0</v>
          </cell>
          <cell r="IE219">
            <v>0</v>
          </cell>
          <cell r="IF219">
            <v>0</v>
          </cell>
          <cell r="IG219">
            <v>0</v>
          </cell>
          <cell r="IH219">
            <v>0</v>
          </cell>
          <cell r="II219">
            <v>0</v>
          </cell>
          <cell r="IJ219">
            <v>0</v>
          </cell>
          <cell r="IK219">
            <v>0</v>
          </cell>
          <cell r="IL219">
            <v>0</v>
          </cell>
          <cell r="IM219">
            <v>0</v>
          </cell>
          <cell r="IN219">
            <v>0</v>
          </cell>
          <cell r="IO219">
            <v>0</v>
          </cell>
          <cell r="IP219">
            <v>0</v>
          </cell>
          <cell r="IQ219">
            <v>0</v>
          </cell>
          <cell r="IR219">
            <v>0</v>
          </cell>
          <cell r="IS219">
            <v>0</v>
          </cell>
          <cell r="IT219">
            <v>0</v>
          </cell>
          <cell r="IU219">
            <v>0</v>
          </cell>
        </row>
        <row r="220">
          <cell r="A220" t="str">
            <v>Media &amp; Entertainment</v>
          </cell>
          <cell r="B220" t="str">
            <v>Media &amp; Entertainment</v>
          </cell>
        </row>
        <row r="221">
          <cell r="A221" t="str">
            <v>ADLF IN</v>
          </cell>
          <cell r="B221" t="str">
            <v>Adlabs Films</v>
          </cell>
          <cell r="C221" t="str">
            <v>Media and Entertainment</v>
          </cell>
          <cell r="D221">
            <v>211.70500000000001</v>
          </cell>
          <cell r="E221">
            <v>185.21100000000001</v>
          </cell>
          <cell r="F221">
            <v>184.172</v>
          </cell>
          <cell r="G221">
            <v>160.828</v>
          </cell>
          <cell r="H221">
            <v>180.935</v>
          </cell>
          <cell r="I221">
            <v>192.67500000000001</v>
          </cell>
          <cell r="J221">
            <v>212.45799999999997</v>
          </cell>
          <cell r="K221">
            <v>167.78899999999999</v>
          </cell>
          <cell r="L221">
            <v>194.28299999999999</v>
          </cell>
          <cell r="M221">
            <v>190.04400000000001</v>
          </cell>
          <cell r="N221">
            <v>216.09300000000002</v>
          </cell>
          <cell r="O221">
            <v>224.16699999999997</v>
          </cell>
          <cell r="P221">
            <v>203.17400000000001</v>
          </cell>
          <cell r="Q221">
            <v>233.15400000000002</v>
          </cell>
          <cell r="R221">
            <v>261.553</v>
          </cell>
          <cell r="S221">
            <v>343.33299999999997</v>
          </cell>
          <cell r="T221">
            <v>573.73500000000001</v>
          </cell>
          <cell r="U221">
            <v>622.09</v>
          </cell>
          <cell r="V221">
            <v>829.55100000000004</v>
          </cell>
          <cell r="W221">
            <v>955.86699999999996</v>
          </cell>
          <cell r="X221">
            <v>534.48400000000004</v>
          </cell>
          <cell r="Y221">
            <v>1325.692</v>
          </cell>
          <cell r="Z221">
            <v>1019.668</v>
          </cell>
          <cell r="AA221">
            <v>573.06000000000006</v>
          </cell>
          <cell r="AB221">
            <v>0</v>
          </cell>
          <cell r="AC221">
            <v>0</v>
          </cell>
          <cell r="AD221">
            <v>0</v>
          </cell>
          <cell r="AE221">
            <v>0</v>
          </cell>
          <cell r="AF221">
            <v>0</v>
          </cell>
          <cell r="AG221">
            <v>0</v>
          </cell>
          <cell r="AH221">
            <v>0</v>
          </cell>
          <cell r="AI221">
            <v>0</v>
          </cell>
          <cell r="AJ221">
            <v>0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O221">
            <v>0</v>
          </cell>
          <cell r="AP221">
            <v>0</v>
          </cell>
          <cell r="AQ221">
            <v>0</v>
          </cell>
          <cell r="AR221">
            <v>0</v>
          </cell>
          <cell r="AS221">
            <v>0</v>
          </cell>
          <cell r="AT221">
            <v>0</v>
          </cell>
          <cell r="AU221">
            <v>0</v>
          </cell>
          <cell r="AV221">
            <v>0</v>
          </cell>
          <cell r="AW221">
            <v>0</v>
          </cell>
          <cell r="AX221">
            <v>0</v>
          </cell>
          <cell r="AY221">
            <v>0</v>
          </cell>
          <cell r="AZ221">
            <v>0</v>
          </cell>
          <cell r="BA221">
            <v>0</v>
          </cell>
          <cell r="BB221">
            <v>0</v>
          </cell>
          <cell r="BC221">
            <v>0</v>
          </cell>
          <cell r="BD221">
            <v>0</v>
          </cell>
          <cell r="BE221">
            <v>0</v>
          </cell>
          <cell r="BF221">
            <v>0</v>
          </cell>
          <cell r="BG221">
            <v>0</v>
          </cell>
          <cell r="BH221">
            <v>-16.350999999999999</v>
          </cell>
          <cell r="BI221">
            <v>-17.786999999999999</v>
          </cell>
          <cell r="BJ221">
            <v>-17.132999999999999</v>
          </cell>
          <cell r="BK221">
            <v>-7.032</v>
          </cell>
          <cell r="BL221">
            <v>-9.4849999999999994</v>
          </cell>
          <cell r="BM221">
            <v>-12.177</v>
          </cell>
          <cell r="BN221">
            <v>-14.006</v>
          </cell>
          <cell r="BO221">
            <v>-12.167999999999999</v>
          </cell>
          <cell r="BP221">
            <v>-10.429000000000002</v>
          </cell>
          <cell r="BQ221">
            <v>-13.645</v>
          </cell>
          <cell r="BR221">
            <v>-12.289</v>
          </cell>
          <cell r="BS221">
            <v>-10.192</v>
          </cell>
          <cell r="BT221">
            <v>-7.2910000000000004</v>
          </cell>
          <cell r="BU221">
            <v>-8.6709999999999994</v>
          </cell>
          <cell r="BV221">
            <v>-9.8409999999999993</v>
          </cell>
          <cell r="BW221">
            <v>-54.268999999999998</v>
          </cell>
          <cell r="BX221">
            <v>-68.468999999999994</v>
          </cell>
          <cell r="BY221">
            <v>-85.855000000000004</v>
          </cell>
          <cell r="BZ221">
            <v>-67.366</v>
          </cell>
          <cell r="CA221">
            <v>-96.197000000000003</v>
          </cell>
          <cell r="CB221">
            <v>-140.81399999999999</v>
          </cell>
          <cell r="CC221">
            <v>-69.216999999999999</v>
          </cell>
          <cell r="CD221">
            <v>-110.343</v>
          </cell>
          <cell r="CE221">
            <v>-170.19</v>
          </cell>
          <cell r="CF221">
            <v>0</v>
          </cell>
          <cell r="CG221">
            <v>0</v>
          </cell>
          <cell r="CH221">
            <v>0</v>
          </cell>
          <cell r="CI221">
            <v>0</v>
          </cell>
          <cell r="CJ221">
            <v>2.4620000000000002</v>
          </cell>
          <cell r="CK221">
            <v>-1.665</v>
          </cell>
          <cell r="CL221">
            <v>6.5069999999999997</v>
          </cell>
          <cell r="CM221">
            <v>-4.4649999999999999</v>
          </cell>
          <cell r="CN221">
            <v>0.80800000000000005</v>
          </cell>
          <cell r="CO221">
            <v>-2.4620000000000002</v>
          </cell>
          <cell r="CP221">
            <v>0.34599999999999997</v>
          </cell>
          <cell r="CQ221">
            <v>0.253</v>
          </cell>
          <cell r="CR221">
            <v>-2.347</v>
          </cell>
          <cell r="CS221">
            <v>4.5350000000000001</v>
          </cell>
          <cell r="CT221">
            <v>-0.997</v>
          </cell>
          <cell r="CU221">
            <v>1.325</v>
          </cell>
          <cell r="CV221">
            <v>0.46800000000000003</v>
          </cell>
          <cell r="CW221">
            <v>-2.5030000000000001</v>
          </cell>
          <cell r="CX221">
            <v>0.67900000000000005</v>
          </cell>
          <cell r="CY221">
            <v>-0.79200000000000004</v>
          </cell>
          <cell r="CZ221">
            <v>3.6030000000000002</v>
          </cell>
          <cell r="DA221">
            <v>4.6070000000000002</v>
          </cell>
          <cell r="DB221">
            <v>-9.3759999999999994</v>
          </cell>
          <cell r="DC221">
            <v>0.217</v>
          </cell>
          <cell r="DD221">
            <v>1.6779999999999999</v>
          </cell>
          <cell r="DE221">
            <v>1.571</v>
          </cell>
          <cell r="DF221">
            <v>29.053000000000001</v>
          </cell>
          <cell r="DG221">
            <v>23.456</v>
          </cell>
          <cell r="DH221">
            <v>0</v>
          </cell>
          <cell r="DI221">
            <v>0</v>
          </cell>
          <cell r="DJ221">
            <v>0</v>
          </cell>
          <cell r="DK221">
            <v>0</v>
          </cell>
          <cell r="DL221">
            <v>0</v>
          </cell>
          <cell r="DM221">
            <v>0</v>
          </cell>
          <cell r="DN221">
            <v>0</v>
          </cell>
          <cell r="DO221">
            <v>0</v>
          </cell>
          <cell r="DP221">
            <v>0</v>
          </cell>
          <cell r="DQ221">
            <v>0</v>
          </cell>
          <cell r="DR221">
            <v>0</v>
          </cell>
          <cell r="DS221">
            <v>0</v>
          </cell>
          <cell r="DT221">
            <v>0</v>
          </cell>
          <cell r="DU221">
            <v>0</v>
          </cell>
          <cell r="DV221">
            <v>0</v>
          </cell>
          <cell r="DW221">
            <v>0</v>
          </cell>
          <cell r="DX221">
            <v>0</v>
          </cell>
          <cell r="DY221">
            <v>0</v>
          </cell>
          <cell r="DZ221">
            <v>0</v>
          </cell>
          <cell r="EA221">
            <v>0</v>
          </cell>
          <cell r="EB221">
            <v>0</v>
          </cell>
          <cell r="EC221">
            <v>0</v>
          </cell>
          <cell r="ED221">
            <v>0</v>
          </cell>
          <cell r="EE221">
            <v>0</v>
          </cell>
          <cell r="EF221">
            <v>0</v>
          </cell>
          <cell r="EG221">
            <v>0</v>
          </cell>
          <cell r="EH221">
            <v>0</v>
          </cell>
          <cell r="EI221">
            <v>0</v>
          </cell>
          <cell r="EJ221">
            <v>0</v>
          </cell>
          <cell r="EK221">
            <v>0</v>
          </cell>
          <cell r="EL221">
            <v>0</v>
          </cell>
          <cell r="EM221">
            <v>0</v>
          </cell>
          <cell r="EN221">
            <v>-11.06</v>
          </cell>
          <cell r="EO221">
            <v>-8.1669999999999998</v>
          </cell>
          <cell r="EP221">
            <v>-11.375</v>
          </cell>
          <cell r="EQ221">
            <v>-12.430999999999999</v>
          </cell>
          <cell r="ER221">
            <v>-10.804</v>
          </cell>
          <cell r="ES221">
            <v>-10.606</v>
          </cell>
          <cell r="ET221">
            <v>-11.9</v>
          </cell>
          <cell r="EU221">
            <v>-12.444000000000001</v>
          </cell>
          <cell r="EV221">
            <v>-11.645</v>
          </cell>
          <cell r="EW221">
            <v>-12.701000000000001</v>
          </cell>
          <cell r="EX221">
            <v>-12.395</v>
          </cell>
          <cell r="EY221">
            <v>-14.82</v>
          </cell>
          <cell r="EZ221">
            <v>-13.993999999999998</v>
          </cell>
          <cell r="FA221">
            <v>-11.121</v>
          </cell>
          <cell r="FB221">
            <v>-14.656000000000001</v>
          </cell>
          <cell r="FC221">
            <v>-23.658999999999999</v>
          </cell>
          <cell r="FD221">
            <v>-25.914000000000001</v>
          </cell>
          <cell r="FE221">
            <v>-36.796999999999997</v>
          </cell>
          <cell r="FF221">
            <v>-42.186</v>
          </cell>
          <cell r="FG221">
            <v>-46.347999999999999</v>
          </cell>
          <cell r="FH221">
            <v>-57.682000000000002</v>
          </cell>
          <cell r="FI221">
            <v>-70.463999999999999</v>
          </cell>
          <cell r="FJ221">
            <v>-89.768000000000001</v>
          </cell>
          <cell r="FK221">
            <v>-99.488000000000028</v>
          </cell>
          <cell r="FL221">
            <v>0</v>
          </cell>
          <cell r="FM221">
            <v>0</v>
          </cell>
          <cell r="FN221">
            <v>0</v>
          </cell>
          <cell r="FO221">
            <v>0</v>
          </cell>
          <cell r="FP221">
            <v>-103.297</v>
          </cell>
          <cell r="FQ221">
            <v>-88.281000000000006</v>
          </cell>
          <cell r="FR221">
            <v>-93.311000000000007</v>
          </cell>
          <cell r="FS221">
            <v>-84.424999999999997</v>
          </cell>
          <cell r="FT221">
            <v>-93.953000000000003</v>
          </cell>
          <cell r="FU221">
            <v>-83.460000000000008</v>
          </cell>
          <cell r="FV221">
            <v>-96.883999999999986</v>
          </cell>
          <cell r="FW221">
            <v>-78.493000000000009</v>
          </cell>
          <cell r="FX221">
            <v>-88.618000000000009</v>
          </cell>
          <cell r="FY221">
            <v>-95.235000000000014</v>
          </cell>
          <cell r="FZ221">
            <v>-108.12899999999999</v>
          </cell>
          <cell r="GA221">
            <v>-95.050000000000011</v>
          </cell>
          <cell r="GB221">
            <v>-99.45</v>
          </cell>
          <cell r="GC221">
            <v>-114.49</v>
          </cell>
          <cell r="GD221">
            <v>-128.91799999999998</v>
          </cell>
          <cell r="GE221">
            <v>-181.43900000000002</v>
          </cell>
          <cell r="GF221">
            <v>-341.37200000000001</v>
          </cell>
          <cell r="GG221">
            <v>-282.77200000000005</v>
          </cell>
          <cell r="GH221">
            <v>-230.80200000000005</v>
          </cell>
          <cell r="GI221">
            <v>-362.85699999999997</v>
          </cell>
          <cell r="GJ221">
            <v>-272.69299999999998</v>
          </cell>
          <cell r="GK221">
            <v>-607.43000000000006</v>
          </cell>
          <cell r="GL221">
            <v>-422.94399999999996</v>
          </cell>
          <cell r="GM221">
            <v>-417.346</v>
          </cell>
          <cell r="GN221">
            <v>0</v>
          </cell>
          <cell r="GO221">
            <v>0</v>
          </cell>
          <cell r="GP221">
            <v>0</v>
          </cell>
          <cell r="GQ221">
            <v>0</v>
          </cell>
          <cell r="GR221">
            <v>-9.8800000000000008</v>
          </cell>
          <cell r="GS221">
            <v>-10.98</v>
          </cell>
          <cell r="GT221">
            <v>-10.87</v>
          </cell>
          <cell r="GU221">
            <v>-10.39</v>
          </cell>
          <cell r="GV221">
            <v>-10.24</v>
          </cell>
          <cell r="GW221">
            <v>-10.65</v>
          </cell>
          <cell r="GX221">
            <v>-10.43</v>
          </cell>
          <cell r="GY221">
            <v>-10.45</v>
          </cell>
          <cell r="GZ221">
            <v>-12.600999999999999</v>
          </cell>
          <cell r="HA221">
            <v>-13.73</v>
          </cell>
          <cell r="HB221">
            <v>-14.72</v>
          </cell>
          <cell r="HC221">
            <v>-13.875</v>
          </cell>
          <cell r="HD221">
            <v>-13.663000000000002</v>
          </cell>
          <cell r="HE221">
            <v>-13.879</v>
          </cell>
          <cell r="HF221">
            <v>-16.405000000000001</v>
          </cell>
          <cell r="HG221">
            <v>-16.09</v>
          </cell>
          <cell r="HH221">
            <v>-23.963999999999999</v>
          </cell>
          <cell r="HI221">
            <v>-93.569000000000003</v>
          </cell>
          <cell r="HJ221">
            <v>-33.192999999999998</v>
          </cell>
          <cell r="HK221">
            <v>-38.814999999999998</v>
          </cell>
          <cell r="HL221">
            <v>-38.308</v>
          </cell>
          <cell r="HM221">
            <v>-50.341999999999999</v>
          </cell>
          <cell r="HN221">
            <v>-59.366999999999997</v>
          </cell>
          <cell r="HO221">
            <v>-75.541000000000025</v>
          </cell>
          <cell r="HP221">
            <v>0</v>
          </cell>
          <cell r="HQ221">
            <v>0</v>
          </cell>
          <cell r="HR221">
            <v>0</v>
          </cell>
          <cell r="HS221">
            <v>0</v>
          </cell>
          <cell r="HT221">
            <v>0</v>
          </cell>
          <cell r="HU221">
            <v>0</v>
          </cell>
          <cell r="HV221">
            <v>0</v>
          </cell>
          <cell r="HW221">
            <v>0</v>
          </cell>
          <cell r="HX221">
            <v>0</v>
          </cell>
          <cell r="HY221">
            <v>0</v>
          </cell>
          <cell r="HZ221">
            <v>0</v>
          </cell>
          <cell r="IA221">
            <v>0</v>
          </cell>
          <cell r="IB221">
            <v>0</v>
          </cell>
          <cell r="IC221">
            <v>0</v>
          </cell>
          <cell r="ID221">
            <v>0</v>
          </cell>
          <cell r="IE221">
            <v>0</v>
          </cell>
          <cell r="IF221">
            <v>0</v>
          </cell>
          <cell r="IG221">
            <v>0</v>
          </cell>
          <cell r="IH221">
            <v>0</v>
          </cell>
          <cell r="II221">
            <v>0</v>
          </cell>
          <cell r="IJ221">
            <v>0</v>
          </cell>
          <cell r="IK221">
            <v>0</v>
          </cell>
          <cell r="IL221">
            <v>-404.94600000000003</v>
          </cell>
          <cell r="IM221">
            <v>-315.62</v>
          </cell>
          <cell r="IN221">
            <v>18.024999999999999</v>
          </cell>
          <cell r="IO221">
            <v>-634.096</v>
          </cell>
          <cell r="IP221">
            <v>-191.631</v>
          </cell>
          <cell r="IQ221">
            <v>-41.532999999999987</v>
          </cell>
          <cell r="IR221">
            <v>0</v>
          </cell>
          <cell r="IS221">
            <v>0</v>
          </cell>
          <cell r="IT221">
            <v>0</v>
          </cell>
          <cell r="IU221">
            <v>0</v>
          </cell>
        </row>
        <row r="222">
          <cell r="A222" t="str">
            <v>BLJT IN</v>
          </cell>
          <cell r="B222" t="str">
            <v>Balaji Telefilms</v>
          </cell>
          <cell r="C222" t="str">
            <v>Media and Entertainment</v>
          </cell>
          <cell r="D222">
            <v>0</v>
          </cell>
          <cell r="E222">
            <v>0</v>
          </cell>
          <cell r="F222">
            <v>0</v>
          </cell>
          <cell r="G222">
            <v>0</v>
          </cell>
          <cell r="H222">
            <v>0</v>
          </cell>
          <cell r="I222">
            <v>0</v>
          </cell>
          <cell r="J222">
            <v>0</v>
          </cell>
          <cell r="K222">
            <v>0</v>
          </cell>
          <cell r="L222">
            <v>453.54199999999997</v>
          </cell>
          <cell r="M222">
            <v>452.45400000000001</v>
          </cell>
          <cell r="N222">
            <v>517.31299999999999</v>
          </cell>
          <cell r="O222">
            <v>544.16999999999996</v>
          </cell>
          <cell r="P222">
            <v>633.33399999999995</v>
          </cell>
          <cell r="Q222">
            <v>701.38499999999999</v>
          </cell>
          <cell r="R222">
            <v>699.87199999999996</v>
          </cell>
          <cell r="S222">
            <v>769.12300000000005</v>
          </cell>
          <cell r="T222">
            <v>735.39099999999996</v>
          </cell>
          <cell r="U222">
            <v>815.125</v>
          </cell>
          <cell r="V222">
            <v>850.298</v>
          </cell>
          <cell r="W222">
            <v>773.85400000000004</v>
          </cell>
          <cell r="X222">
            <v>745.31700000000001</v>
          </cell>
          <cell r="Y222">
            <v>779.47900000000004</v>
          </cell>
          <cell r="Z222">
            <v>799.71</v>
          </cell>
          <cell r="AA222">
            <v>965.18</v>
          </cell>
          <cell r="AB222">
            <v>916.03</v>
          </cell>
          <cell r="AC222">
            <v>1034.4549999999999</v>
          </cell>
          <cell r="AD222">
            <v>506.25099999999998</v>
          </cell>
          <cell r="AE222">
            <v>530.00099999999998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O222">
            <v>0</v>
          </cell>
          <cell r="AP222">
            <v>0</v>
          </cell>
          <cell r="AQ222">
            <v>0</v>
          </cell>
          <cell r="AR222">
            <v>0</v>
          </cell>
          <cell r="AS222">
            <v>0</v>
          </cell>
          <cell r="AT222">
            <v>0</v>
          </cell>
          <cell r="AU222">
            <v>0</v>
          </cell>
          <cell r="AV222">
            <v>0</v>
          </cell>
          <cell r="AW222">
            <v>0</v>
          </cell>
          <cell r="AX222">
            <v>0</v>
          </cell>
          <cell r="AY222">
            <v>0</v>
          </cell>
          <cell r="AZ222">
            <v>0</v>
          </cell>
          <cell r="BA222">
            <v>0</v>
          </cell>
          <cell r="BB222">
            <v>0</v>
          </cell>
          <cell r="BC222">
            <v>0</v>
          </cell>
          <cell r="BD222">
            <v>0</v>
          </cell>
          <cell r="BE222">
            <v>0</v>
          </cell>
          <cell r="BF222">
            <v>0</v>
          </cell>
          <cell r="BG222">
            <v>0</v>
          </cell>
          <cell r="BH222">
            <v>0</v>
          </cell>
          <cell r="BI222">
            <v>0</v>
          </cell>
          <cell r="BJ222">
            <v>0</v>
          </cell>
          <cell r="BK222">
            <v>0</v>
          </cell>
          <cell r="BL222">
            <v>0</v>
          </cell>
          <cell r="BM222">
            <v>0</v>
          </cell>
          <cell r="BN222">
            <v>0</v>
          </cell>
          <cell r="BO222">
            <v>0</v>
          </cell>
          <cell r="BP222">
            <v>-237.53800000000001</v>
          </cell>
          <cell r="BQ222">
            <v>-274.76100000000002</v>
          </cell>
          <cell r="BR222">
            <v>-350.447</v>
          </cell>
          <cell r="BS222">
            <v>-366.92200000000003</v>
          </cell>
          <cell r="BT222">
            <v>-327.73599999999999</v>
          </cell>
          <cell r="BU222">
            <v>-350.19299999999998</v>
          </cell>
          <cell r="BV222">
            <v>-388.11799999999999</v>
          </cell>
          <cell r="BW222">
            <v>-375.57799999999997</v>
          </cell>
          <cell r="BX222">
            <v>-375</v>
          </cell>
          <cell r="BY222">
            <v>-434.31099999999998</v>
          </cell>
          <cell r="BZ222">
            <v>-400.209</v>
          </cell>
          <cell r="CA222">
            <v>-337.92700000000002</v>
          </cell>
          <cell r="CB222">
            <v>-347.024</v>
          </cell>
          <cell r="CC222">
            <v>-350.41800000000001</v>
          </cell>
          <cell r="CD222">
            <v>-452.15499999999997</v>
          </cell>
          <cell r="CE222">
            <v>-489.49</v>
          </cell>
          <cell r="CF222">
            <v>-508.92</v>
          </cell>
          <cell r="CG222">
            <v>-581.35699999999997</v>
          </cell>
          <cell r="CH222">
            <v>-311.56299999999999</v>
          </cell>
          <cell r="CI222">
            <v>-318.084</v>
          </cell>
          <cell r="CJ222">
            <v>0</v>
          </cell>
          <cell r="CK222">
            <v>0</v>
          </cell>
          <cell r="CL222">
            <v>0</v>
          </cell>
          <cell r="CM222">
            <v>0</v>
          </cell>
          <cell r="CN222">
            <v>0</v>
          </cell>
          <cell r="CO222">
            <v>0</v>
          </cell>
          <cell r="CP222">
            <v>0</v>
          </cell>
          <cell r="CQ222">
            <v>0</v>
          </cell>
          <cell r="CR222">
            <v>8.3339999999999996</v>
          </cell>
          <cell r="CS222">
            <v>44.551000000000002</v>
          </cell>
          <cell r="CT222">
            <v>55.582000000000001</v>
          </cell>
          <cell r="CU222">
            <v>57.38</v>
          </cell>
          <cell r="CV222">
            <v>-49.997</v>
          </cell>
          <cell r="CW222">
            <v>-7.4580000000000002</v>
          </cell>
          <cell r="CX222">
            <v>-39.68</v>
          </cell>
          <cell r="CY222">
            <v>-25.367000000000001</v>
          </cell>
          <cell r="CZ222">
            <v>-24.706</v>
          </cell>
          <cell r="DA222">
            <v>2.2360000000000002</v>
          </cell>
          <cell r="DB222">
            <v>1.931</v>
          </cell>
          <cell r="DC222">
            <v>-26.968</v>
          </cell>
          <cell r="DD222">
            <v>1.675</v>
          </cell>
          <cell r="DE222">
            <v>5.633</v>
          </cell>
          <cell r="DF222">
            <v>32.198999999999998</v>
          </cell>
          <cell r="DG222">
            <v>-12.44</v>
          </cell>
          <cell r="DH222">
            <v>52.37</v>
          </cell>
          <cell r="DI222">
            <v>-52.018000000000001</v>
          </cell>
          <cell r="DJ222">
            <v>11.342000000000001</v>
          </cell>
          <cell r="DK222">
            <v>-98.41</v>
          </cell>
          <cell r="DL222">
            <v>0</v>
          </cell>
          <cell r="DM222">
            <v>0</v>
          </cell>
          <cell r="DN222">
            <v>0</v>
          </cell>
          <cell r="DO222">
            <v>0</v>
          </cell>
          <cell r="DP222">
            <v>0</v>
          </cell>
          <cell r="DQ222">
            <v>0</v>
          </cell>
          <cell r="DR222">
            <v>0</v>
          </cell>
          <cell r="DS222">
            <v>0</v>
          </cell>
          <cell r="DT222">
            <v>0</v>
          </cell>
          <cell r="DU222">
            <v>0</v>
          </cell>
          <cell r="DV222">
            <v>0</v>
          </cell>
          <cell r="DW222">
            <v>0</v>
          </cell>
          <cell r="DX222">
            <v>0</v>
          </cell>
          <cell r="DY222">
            <v>0</v>
          </cell>
          <cell r="DZ222">
            <v>0</v>
          </cell>
          <cell r="EA222">
            <v>0</v>
          </cell>
          <cell r="EB222">
            <v>0</v>
          </cell>
          <cell r="EC222">
            <v>0</v>
          </cell>
          <cell r="ED222">
            <v>0</v>
          </cell>
          <cell r="EE222">
            <v>0</v>
          </cell>
          <cell r="EF222">
            <v>0</v>
          </cell>
          <cell r="EG222">
            <v>0</v>
          </cell>
          <cell r="EH222">
            <v>0</v>
          </cell>
          <cell r="EI222">
            <v>0</v>
          </cell>
          <cell r="EJ222">
            <v>0</v>
          </cell>
          <cell r="EK222">
            <v>0</v>
          </cell>
          <cell r="EL222">
            <v>0</v>
          </cell>
          <cell r="EM222">
            <v>0</v>
          </cell>
          <cell r="EN222">
            <v>0</v>
          </cell>
          <cell r="EO222">
            <v>0</v>
          </cell>
          <cell r="EP222">
            <v>0</v>
          </cell>
          <cell r="EQ222">
            <v>0</v>
          </cell>
          <cell r="ER222">
            <v>0</v>
          </cell>
          <cell r="ES222">
            <v>0</v>
          </cell>
          <cell r="ET222">
            <v>0</v>
          </cell>
          <cell r="EU222">
            <v>0</v>
          </cell>
          <cell r="EV222">
            <v>-4.7030000000000003</v>
          </cell>
          <cell r="EW222">
            <v>-4.8140000000000001</v>
          </cell>
          <cell r="EX222">
            <v>-5.9939999999999998</v>
          </cell>
          <cell r="EY222">
            <v>-38.451000000000001</v>
          </cell>
          <cell r="EZ222">
            <v>-6.0620000000000003</v>
          </cell>
          <cell r="FA222">
            <v>-6.1580000000000004</v>
          </cell>
          <cell r="FB222">
            <v>-6.5140000000000002</v>
          </cell>
          <cell r="FC222">
            <v>-52.97</v>
          </cell>
          <cell r="FD222">
            <v>-21.125</v>
          </cell>
          <cell r="FE222">
            <v>-22.187999999999999</v>
          </cell>
          <cell r="FF222">
            <v>-42.052999999999997</v>
          </cell>
          <cell r="FG222">
            <v>-30.347000000000001</v>
          </cell>
          <cell r="FH222">
            <v>-30.308</v>
          </cell>
          <cell r="FI222">
            <v>-34.313000000000002</v>
          </cell>
          <cell r="FJ222">
            <v>-32.701000000000001</v>
          </cell>
          <cell r="FK222">
            <v>-38.869999999999997</v>
          </cell>
          <cell r="FL222">
            <v>-39.49</v>
          </cell>
          <cell r="FM222">
            <v>-39.173000000000002</v>
          </cell>
          <cell r="FN222">
            <v>-32.261000000000003</v>
          </cell>
          <cell r="FO222">
            <v>-21.119</v>
          </cell>
          <cell r="FP222">
            <v>0</v>
          </cell>
          <cell r="FQ222">
            <v>0</v>
          </cell>
          <cell r="FR222">
            <v>0</v>
          </cell>
          <cell r="FS222">
            <v>0</v>
          </cell>
          <cell r="FT222">
            <v>0</v>
          </cell>
          <cell r="FU222">
            <v>0</v>
          </cell>
          <cell r="FV222">
            <v>0</v>
          </cell>
          <cell r="FW222">
            <v>0</v>
          </cell>
          <cell r="FX222">
            <v>-33.625</v>
          </cell>
          <cell r="FY222">
            <v>-40.323</v>
          </cell>
          <cell r="FZ222">
            <v>-49.597999999999999</v>
          </cell>
          <cell r="GA222">
            <v>-52.615000000000002</v>
          </cell>
          <cell r="GB222">
            <v>-42.814</v>
          </cell>
          <cell r="GC222">
            <v>-54.768999999999998</v>
          </cell>
          <cell r="GD222">
            <v>-66.072999999999993</v>
          </cell>
          <cell r="GE222">
            <v>-67.596000000000004</v>
          </cell>
          <cell r="GF222">
            <v>-54.183999999999997</v>
          </cell>
          <cell r="GG222">
            <v>-70.771000000000001</v>
          </cell>
          <cell r="GH222">
            <v>-68.978999999999999</v>
          </cell>
          <cell r="GI222">
            <v>-74.274000000000001</v>
          </cell>
          <cell r="GJ222">
            <v>-74.64</v>
          </cell>
          <cell r="GK222">
            <v>-69.918999999999997</v>
          </cell>
          <cell r="GL222">
            <v>-81.271000000000001</v>
          </cell>
          <cell r="GM222">
            <v>-76.61</v>
          </cell>
          <cell r="GN222">
            <v>-102.41</v>
          </cell>
          <cell r="GO222">
            <v>-130.70699999999999</v>
          </cell>
          <cell r="GP222">
            <v>-149.56899999999999</v>
          </cell>
          <cell r="GQ222">
            <v>-230.15899999999999</v>
          </cell>
          <cell r="GR222">
            <v>0</v>
          </cell>
          <cell r="GS222">
            <v>0</v>
          </cell>
          <cell r="GT222">
            <v>0</v>
          </cell>
          <cell r="GU222">
            <v>0</v>
          </cell>
          <cell r="GV222">
            <v>0</v>
          </cell>
          <cell r="GW222">
            <v>0</v>
          </cell>
          <cell r="GX222">
            <v>0</v>
          </cell>
          <cell r="GY222">
            <v>0</v>
          </cell>
          <cell r="GZ222">
            <v>-20.83</v>
          </cell>
          <cell r="HA222">
            <v>-21.986000000000001</v>
          </cell>
          <cell r="HB222">
            <v>-23.541</v>
          </cell>
          <cell r="HC222">
            <v>-31.045999999999999</v>
          </cell>
          <cell r="HD222">
            <v>-34.014000000000003</v>
          </cell>
          <cell r="HE222">
            <v>-36.531999999999996</v>
          </cell>
          <cell r="HF222">
            <v>-42.869</v>
          </cell>
          <cell r="HG222">
            <v>-29.873000000000001</v>
          </cell>
          <cell r="HH222">
            <v>-27.809000000000001</v>
          </cell>
          <cell r="HI222">
            <v>-27.513999999999999</v>
          </cell>
          <cell r="HJ222">
            <v>-29.126000000000001</v>
          </cell>
          <cell r="HK222">
            <v>-28.026</v>
          </cell>
          <cell r="HL222">
            <v>-32.503</v>
          </cell>
          <cell r="HM222">
            <v>-30.696999999999999</v>
          </cell>
          <cell r="HN222">
            <v>-29.77</v>
          </cell>
          <cell r="HO222">
            <v>-34.036000000000001</v>
          </cell>
          <cell r="HP222">
            <v>-34.049999999999997</v>
          </cell>
          <cell r="HQ222">
            <v>-34.646999999999998</v>
          </cell>
          <cell r="HR222">
            <v>-41.426000000000002</v>
          </cell>
          <cell r="HS222">
            <v>-125.10299999999999</v>
          </cell>
          <cell r="HT222">
            <v>0</v>
          </cell>
          <cell r="HU222">
            <v>0</v>
          </cell>
          <cell r="HV222">
            <v>0</v>
          </cell>
          <cell r="HW222">
            <v>0</v>
          </cell>
          <cell r="HX222">
            <v>0</v>
          </cell>
          <cell r="HY222">
            <v>0</v>
          </cell>
          <cell r="HZ222">
            <v>0</v>
          </cell>
          <cell r="IA222">
            <v>0</v>
          </cell>
          <cell r="IB222">
            <v>0</v>
          </cell>
          <cell r="IC222">
            <v>0</v>
          </cell>
          <cell r="ID222">
            <v>0</v>
          </cell>
          <cell r="IE222">
            <v>0</v>
          </cell>
          <cell r="IF222">
            <v>0</v>
          </cell>
          <cell r="IG222">
            <v>0</v>
          </cell>
          <cell r="IH222">
            <v>0</v>
          </cell>
          <cell r="II222">
            <v>0</v>
          </cell>
          <cell r="IJ222">
            <v>0</v>
          </cell>
          <cell r="IK222">
            <v>0</v>
          </cell>
          <cell r="IL222">
            <v>0</v>
          </cell>
          <cell r="IM222">
            <v>0</v>
          </cell>
          <cell r="IN222">
            <v>0</v>
          </cell>
          <cell r="IO222">
            <v>0</v>
          </cell>
          <cell r="IP222">
            <v>0</v>
          </cell>
          <cell r="IQ222">
            <v>0</v>
          </cell>
          <cell r="IR222">
            <v>0</v>
          </cell>
          <cell r="IS222">
            <v>0</v>
          </cell>
          <cell r="IT222">
            <v>0</v>
          </cell>
          <cell r="IU222">
            <v>0</v>
          </cell>
        </row>
        <row r="223">
          <cell r="A223" t="str">
            <v>CNMX IN</v>
          </cell>
          <cell r="B223" t="str">
            <v>Cinemax India</v>
          </cell>
          <cell r="C223" t="str">
            <v>Media and Entertainment</v>
          </cell>
          <cell r="D223">
            <v>0</v>
          </cell>
          <cell r="E223">
            <v>0</v>
          </cell>
          <cell r="F223">
            <v>0</v>
          </cell>
          <cell r="G223">
            <v>0</v>
          </cell>
          <cell r="H223">
            <v>0</v>
          </cell>
          <cell r="I223">
            <v>0</v>
          </cell>
          <cell r="J223">
            <v>0</v>
          </cell>
          <cell r="K223">
            <v>0</v>
          </cell>
          <cell r="L223">
            <v>0</v>
          </cell>
          <cell r="M223">
            <v>0</v>
          </cell>
          <cell r="N223">
            <v>0</v>
          </cell>
          <cell r="O223">
            <v>0</v>
          </cell>
          <cell r="P223">
            <v>0</v>
          </cell>
          <cell r="Q223">
            <v>0</v>
          </cell>
          <cell r="R223">
            <v>0</v>
          </cell>
          <cell r="S223">
            <v>0</v>
          </cell>
          <cell r="T223">
            <v>0</v>
          </cell>
          <cell r="U223">
            <v>0</v>
          </cell>
          <cell r="V223">
            <v>0</v>
          </cell>
          <cell r="W223">
            <v>0</v>
          </cell>
          <cell r="X223">
            <v>229.4</v>
          </cell>
          <cell r="Y223">
            <v>263.10000000000002</v>
          </cell>
          <cell r="Z223">
            <v>276</v>
          </cell>
          <cell r="AA223">
            <v>247.8</v>
          </cell>
          <cell r="AB223">
            <v>284.09999999999997</v>
          </cell>
          <cell r="AC223">
            <v>449</v>
          </cell>
          <cell r="AD223">
            <v>377.2</v>
          </cell>
          <cell r="AE223">
            <v>334.2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0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O223">
            <v>0</v>
          </cell>
          <cell r="AP223">
            <v>0</v>
          </cell>
          <cell r="AQ223">
            <v>0</v>
          </cell>
          <cell r="AR223">
            <v>0</v>
          </cell>
          <cell r="AS223">
            <v>0</v>
          </cell>
          <cell r="AT223">
            <v>0</v>
          </cell>
          <cell r="AU223">
            <v>0</v>
          </cell>
          <cell r="AV223">
            <v>0</v>
          </cell>
          <cell r="AW223">
            <v>0</v>
          </cell>
          <cell r="AX223">
            <v>0</v>
          </cell>
          <cell r="AY223">
            <v>0</v>
          </cell>
          <cell r="AZ223">
            <v>0</v>
          </cell>
          <cell r="BA223">
            <v>0</v>
          </cell>
          <cell r="BB223">
            <v>0</v>
          </cell>
          <cell r="BC223">
            <v>0</v>
          </cell>
          <cell r="BD223">
            <v>0</v>
          </cell>
          <cell r="BE223">
            <v>0</v>
          </cell>
          <cell r="BF223">
            <v>0</v>
          </cell>
          <cell r="BG223">
            <v>0</v>
          </cell>
          <cell r="BH223">
            <v>0</v>
          </cell>
          <cell r="BI223">
            <v>0</v>
          </cell>
          <cell r="BJ223">
            <v>0</v>
          </cell>
          <cell r="BK223">
            <v>0</v>
          </cell>
          <cell r="BL223">
            <v>0</v>
          </cell>
          <cell r="BM223">
            <v>0</v>
          </cell>
          <cell r="BN223">
            <v>0</v>
          </cell>
          <cell r="BO223">
            <v>0</v>
          </cell>
          <cell r="BP223">
            <v>0</v>
          </cell>
          <cell r="BQ223">
            <v>0</v>
          </cell>
          <cell r="BR223">
            <v>0</v>
          </cell>
          <cell r="BS223">
            <v>0</v>
          </cell>
          <cell r="BT223">
            <v>0</v>
          </cell>
          <cell r="BU223">
            <v>0</v>
          </cell>
          <cell r="BV223">
            <v>0</v>
          </cell>
          <cell r="BW223">
            <v>0</v>
          </cell>
          <cell r="BX223">
            <v>0</v>
          </cell>
          <cell r="BY223">
            <v>0</v>
          </cell>
          <cell r="BZ223">
            <v>0</v>
          </cell>
          <cell r="CA223">
            <v>0</v>
          </cell>
          <cell r="CB223">
            <v>-104.89999999999999</v>
          </cell>
          <cell r="CC223">
            <v>-61.6</v>
          </cell>
          <cell r="CD223">
            <v>-65.900000000000006</v>
          </cell>
          <cell r="CE223">
            <v>-48.6</v>
          </cell>
          <cell r="CF223">
            <v>-67.099999999999994</v>
          </cell>
          <cell r="CG223">
            <v>-89.7</v>
          </cell>
          <cell r="CH223">
            <v>-96</v>
          </cell>
          <cell r="CI223">
            <v>-67.7</v>
          </cell>
          <cell r="CJ223">
            <v>0</v>
          </cell>
          <cell r="CK223">
            <v>0</v>
          </cell>
          <cell r="CL223">
            <v>0</v>
          </cell>
          <cell r="CM223">
            <v>0</v>
          </cell>
          <cell r="CN223">
            <v>0</v>
          </cell>
          <cell r="CO223">
            <v>0</v>
          </cell>
          <cell r="CP223">
            <v>0</v>
          </cell>
          <cell r="CQ223">
            <v>0</v>
          </cell>
          <cell r="CR223">
            <v>0</v>
          </cell>
          <cell r="CS223">
            <v>0</v>
          </cell>
          <cell r="CT223">
            <v>0</v>
          </cell>
          <cell r="CU223">
            <v>0</v>
          </cell>
          <cell r="CV223">
            <v>0</v>
          </cell>
          <cell r="CW223">
            <v>0</v>
          </cell>
          <cell r="CX223">
            <v>0</v>
          </cell>
          <cell r="CY223">
            <v>0</v>
          </cell>
          <cell r="CZ223">
            <v>0</v>
          </cell>
          <cell r="DA223">
            <v>0</v>
          </cell>
          <cell r="DB223">
            <v>0</v>
          </cell>
          <cell r="DC223">
            <v>0</v>
          </cell>
          <cell r="DD223">
            <v>0</v>
          </cell>
          <cell r="DE223">
            <v>-12.1</v>
          </cell>
          <cell r="DF223">
            <v>-16.8</v>
          </cell>
          <cell r="DG223">
            <v>-15.7</v>
          </cell>
          <cell r="DH223">
            <v>-16.3</v>
          </cell>
          <cell r="DI223">
            <v>-18.3</v>
          </cell>
          <cell r="DJ223">
            <v>-23.1</v>
          </cell>
          <cell r="DK223">
            <v>-18.399999999999999</v>
          </cell>
          <cell r="DL223">
            <v>0</v>
          </cell>
          <cell r="DM223">
            <v>0</v>
          </cell>
          <cell r="DN223">
            <v>0</v>
          </cell>
          <cell r="DO223">
            <v>0</v>
          </cell>
          <cell r="DP223">
            <v>0</v>
          </cell>
          <cell r="DQ223">
            <v>0</v>
          </cell>
          <cell r="DR223">
            <v>0</v>
          </cell>
          <cell r="DS223">
            <v>0</v>
          </cell>
          <cell r="DT223">
            <v>0</v>
          </cell>
          <cell r="DU223">
            <v>0</v>
          </cell>
          <cell r="DV223">
            <v>0</v>
          </cell>
          <cell r="DW223">
            <v>0</v>
          </cell>
          <cell r="DX223">
            <v>0</v>
          </cell>
          <cell r="DY223">
            <v>0</v>
          </cell>
          <cell r="DZ223">
            <v>0</v>
          </cell>
          <cell r="EA223">
            <v>0</v>
          </cell>
          <cell r="EB223">
            <v>0</v>
          </cell>
          <cell r="EC223">
            <v>0</v>
          </cell>
          <cell r="ED223">
            <v>0</v>
          </cell>
          <cell r="EE223">
            <v>0</v>
          </cell>
          <cell r="EF223">
            <v>0</v>
          </cell>
          <cell r="EG223">
            <v>0</v>
          </cell>
          <cell r="EH223">
            <v>0</v>
          </cell>
          <cell r="EI223">
            <v>0</v>
          </cell>
          <cell r="EJ223">
            <v>0</v>
          </cell>
          <cell r="EK223">
            <v>0</v>
          </cell>
          <cell r="EL223">
            <v>0</v>
          </cell>
          <cell r="EM223">
            <v>0</v>
          </cell>
          <cell r="EN223">
            <v>0</v>
          </cell>
          <cell r="EO223">
            <v>0</v>
          </cell>
          <cell r="EP223">
            <v>0</v>
          </cell>
          <cell r="EQ223">
            <v>0</v>
          </cell>
          <cell r="ER223">
            <v>0</v>
          </cell>
          <cell r="ES223">
            <v>0</v>
          </cell>
          <cell r="ET223">
            <v>0</v>
          </cell>
          <cell r="EU223">
            <v>0</v>
          </cell>
          <cell r="EV223">
            <v>0</v>
          </cell>
          <cell r="EW223">
            <v>0</v>
          </cell>
          <cell r="EX223">
            <v>0</v>
          </cell>
          <cell r="EY223">
            <v>0</v>
          </cell>
          <cell r="EZ223">
            <v>0</v>
          </cell>
          <cell r="FA223">
            <v>0</v>
          </cell>
          <cell r="FB223">
            <v>0</v>
          </cell>
          <cell r="FC223">
            <v>0</v>
          </cell>
          <cell r="FD223">
            <v>0</v>
          </cell>
          <cell r="FE223">
            <v>0</v>
          </cell>
          <cell r="FF223">
            <v>0</v>
          </cell>
          <cell r="FG223">
            <v>0</v>
          </cell>
          <cell r="FH223">
            <v>-17.2</v>
          </cell>
          <cell r="FI223">
            <v>-18.399999999999999</v>
          </cell>
          <cell r="FJ223">
            <v>-26.2</v>
          </cell>
          <cell r="FK223">
            <v>-27</v>
          </cell>
          <cell r="FL223">
            <v>-33.5</v>
          </cell>
          <cell r="FM223">
            <v>-35.700000000000003</v>
          </cell>
          <cell r="FN223">
            <v>-37.4</v>
          </cell>
          <cell r="FO223">
            <v>-30.6</v>
          </cell>
          <cell r="FP223">
            <v>0</v>
          </cell>
          <cell r="FQ223">
            <v>0</v>
          </cell>
          <cell r="FR223">
            <v>0</v>
          </cell>
          <cell r="FS223">
            <v>0</v>
          </cell>
          <cell r="FT223">
            <v>0</v>
          </cell>
          <cell r="FU223">
            <v>0</v>
          </cell>
          <cell r="FV223">
            <v>0</v>
          </cell>
          <cell r="FW223">
            <v>0</v>
          </cell>
          <cell r="FX223">
            <v>0</v>
          </cell>
          <cell r="FY223">
            <v>0</v>
          </cell>
          <cell r="FZ223">
            <v>0</v>
          </cell>
          <cell r="GA223">
            <v>0</v>
          </cell>
          <cell r="GB223">
            <v>0</v>
          </cell>
          <cell r="GC223">
            <v>0</v>
          </cell>
          <cell r="GD223">
            <v>0</v>
          </cell>
          <cell r="GE223">
            <v>0</v>
          </cell>
          <cell r="GF223">
            <v>0</v>
          </cell>
          <cell r="GG223">
            <v>0</v>
          </cell>
          <cell r="GH223">
            <v>0</v>
          </cell>
          <cell r="GI223">
            <v>0</v>
          </cell>
          <cell r="GJ223">
            <v>-39.299999999999997</v>
          </cell>
          <cell r="GK223">
            <v>-93.2</v>
          </cell>
          <cell r="GL223">
            <v>-102.9</v>
          </cell>
          <cell r="GM223">
            <v>-108.80000000000001</v>
          </cell>
          <cell r="GN223">
            <v>-123.9</v>
          </cell>
          <cell r="GO223">
            <v>-162.69999999999999</v>
          </cell>
          <cell r="GP223">
            <v>-134.19999999999999</v>
          </cell>
          <cell r="GQ223">
            <v>-182.1</v>
          </cell>
          <cell r="GR223">
            <v>0</v>
          </cell>
          <cell r="GS223">
            <v>0</v>
          </cell>
          <cell r="GT223">
            <v>0</v>
          </cell>
          <cell r="GU223">
            <v>0</v>
          </cell>
          <cell r="GV223">
            <v>0</v>
          </cell>
          <cell r="GW223">
            <v>0</v>
          </cell>
          <cell r="GX223">
            <v>0</v>
          </cell>
          <cell r="GY223">
            <v>0</v>
          </cell>
          <cell r="GZ223">
            <v>0</v>
          </cell>
          <cell r="HA223">
            <v>0</v>
          </cell>
          <cell r="HB223">
            <v>0</v>
          </cell>
          <cell r="HC223">
            <v>0</v>
          </cell>
          <cell r="HD223">
            <v>0</v>
          </cell>
          <cell r="HE223">
            <v>0</v>
          </cell>
          <cell r="HF223">
            <v>0</v>
          </cell>
          <cell r="HG223">
            <v>0</v>
          </cell>
          <cell r="HH223">
            <v>0</v>
          </cell>
          <cell r="HI223">
            <v>0</v>
          </cell>
          <cell r="HJ223">
            <v>0</v>
          </cell>
          <cell r="HK223">
            <v>0</v>
          </cell>
          <cell r="HL223">
            <v>-15.9</v>
          </cell>
          <cell r="HM223">
            <v>-15.8</v>
          </cell>
          <cell r="HN223">
            <v>-19.7</v>
          </cell>
          <cell r="HO223">
            <v>-17.3</v>
          </cell>
          <cell r="HP223">
            <v>-27.3</v>
          </cell>
          <cell r="HQ223">
            <v>-72.099999999999994</v>
          </cell>
          <cell r="HR223">
            <v>-37.9</v>
          </cell>
          <cell r="HS223">
            <v>-51.5</v>
          </cell>
          <cell r="HT223">
            <v>0</v>
          </cell>
          <cell r="HU223">
            <v>0</v>
          </cell>
          <cell r="HV223">
            <v>0</v>
          </cell>
          <cell r="HW223">
            <v>0</v>
          </cell>
          <cell r="HX223">
            <v>0</v>
          </cell>
          <cell r="HY223">
            <v>0</v>
          </cell>
          <cell r="HZ223">
            <v>0</v>
          </cell>
          <cell r="IA223">
            <v>0</v>
          </cell>
          <cell r="IB223">
            <v>0</v>
          </cell>
          <cell r="IC223">
            <v>0</v>
          </cell>
          <cell r="ID223">
            <v>0</v>
          </cell>
          <cell r="IE223">
            <v>0</v>
          </cell>
          <cell r="IF223">
            <v>0</v>
          </cell>
          <cell r="IG223">
            <v>0</v>
          </cell>
          <cell r="IH223">
            <v>0</v>
          </cell>
          <cell r="II223">
            <v>0</v>
          </cell>
          <cell r="IJ223">
            <v>0</v>
          </cell>
          <cell r="IK223">
            <v>0</v>
          </cell>
          <cell r="IL223">
            <v>0</v>
          </cell>
          <cell r="IM223">
            <v>0</v>
          </cell>
          <cell r="IN223">
            <v>0</v>
          </cell>
          <cell r="IO223">
            <v>0</v>
          </cell>
          <cell r="IP223">
            <v>0</v>
          </cell>
          <cell r="IQ223">
            <v>0</v>
          </cell>
          <cell r="IR223">
            <v>0</v>
          </cell>
          <cell r="IS223">
            <v>0</v>
          </cell>
          <cell r="IT223">
            <v>0</v>
          </cell>
          <cell r="IU223">
            <v>0</v>
          </cell>
        </row>
        <row r="224">
          <cell r="A224" t="str">
            <v>ENIL IN</v>
          </cell>
          <cell r="B224" t="str">
            <v>Entertainment Network India</v>
          </cell>
          <cell r="C224" t="str">
            <v>Media and Entertainment</v>
          </cell>
          <cell r="D224">
            <v>0</v>
          </cell>
          <cell r="E224">
            <v>0</v>
          </cell>
          <cell r="F224">
            <v>0</v>
          </cell>
          <cell r="G224">
            <v>0</v>
          </cell>
          <cell r="H224">
            <v>0</v>
          </cell>
          <cell r="I224">
            <v>0</v>
          </cell>
          <cell r="J224">
            <v>0</v>
          </cell>
          <cell r="K224">
            <v>0</v>
          </cell>
          <cell r="L224">
            <v>0</v>
          </cell>
          <cell r="M224">
            <v>0</v>
          </cell>
          <cell r="N224">
            <v>0</v>
          </cell>
          <cell r="O224">
            <v>0</v>
          </cell>
          <cell r="P224">
            <v>0</v>
          </cell>
          <cell r="Q224">
            <v>0</v>
          </cell>
          <cell r="R224">
            <v>0</v>
          </cell>
          <cell r="S224">
            <v>327.25799999999998</v>
          </cell>
          <cell r="T224">
            <v>341.721</v>
          </cell>
          <cell r="U224">
            <v>410.54300000000001</v>
          </cell>
          <cell r="V224">
            <v>467.36900000000003</v>
          </cell>
          <cell r="W224">
            <v>452.40199999999999</v>
          </cell>
          <cell r="X224">
            <v>408.37400000000002</v>
          </cell>
          <cell r="Y224">
            <v>531.59199999999998</v>
          </cell>
          <cell r="Z224">
            <v>680.45</v>
          </cell>
          <cell r="AA224">
            <v>631.74699999999996</v>
          </cell>
          <cell r="AB224">
            <v>570.68499999999995</v>
          </cell>
          <cell r="AC224">
            <v>615.63900000000001</v>
          </cell>
          <cell r="AD224">
            <v>599.68899999999996</v>
          </cell>
          <cell r="AE224">
            <v>503.02300000000002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O224">
            <v>0</v>
          </cell>
          <cell r="AP224">
            <v>0</v>
          </cell>
          <cell r="AQ224">
            <v>0</v>
          </cell>
          <cell r="AR224">
            <v>0</v>
          </cell>
          <cell r="AS224">
            <v>0</v>
          </cell>
          <cell r="AT224">
            <v>0</v>
          </cell>
          <cell r="AU224">
            <v>0</v>
          </cell>
          <cell r="AV224">
            <v>0</v>
          </cell>
          <cell r="AW224">
            <v>0</v>
          </cell>
          <cell r="AX224">
            <v>0</v>
          </cell>
          <cell r="AY224">
            <v>0</v>
          </cell>
          <cell r="AZ224">
            <v>0</v>
          </cell>
          <cell r="BA224">
            <v>0</v>
          </cell>
          <cell r="BB224">
            <v>0</v>
          </cell>
          <cell r="BC224">
            <v>0</v>
          </cell>
          <cell r="BD224">
            <v>0</v>
          </cell>
          <cell r="BE224">
            <v>0</v>
          </cell>
          <cell r="BF224">
            <v>0</v>
          </cell>
          <cell r="BG224">
            <v>0</v>
          </cell>
          <cell r="BH224">
            <v>0</v>
          </cell>
          <cell r="BI224">
            <v>0</v>
          </cell>
          <cell r="BJ224">
            <v>0</v>
          </cell>
          <cell r="BK224">
            <v>0</v>
          </cell>
          <cell r="BL224">
            <v>0</v>
          </cell>
          <cell r="BM224">
            <v>0</v>
          </cell>
          <cell r="BN224">
            <v>0</v>
          </cell>
          <cell r="BO224">
            <v>0</v>
          </cell>
          <cell r="BP224">
            <v>0</v>
          </cell>
          <cell r="BQ224">
            <v>0</v>
          </cell>
          <cell r="BR224">
            <v>0</v>
          </cell>
          <cell r="BS224">
            <v>0</v>
          </cell>
          <cell r="BT224">
            <v>0</v>
          </cell>
          <cell r="BU224">
            <v>0</v>
          </cell>
          <cell r="BV224">
            <v>0</v>
          </cell>
          <cell r="BW224">
            <v>0</v>
          </cell>
          <cell r="BX224">
            <v>0</v>
          </cell>
          <cell r="BY224">
            <v>0</v>
          </cell>
          <cell r="BZ224">
            <v>0</v>
          </cell>
          <cell r="CA224">
            <v>0</v>
          </cell>
          <cell r="CB224">
            <v>0</v>
          </cell>
          <cell r="CC224">
            <v>0</v>
          </cell>
          <cell r="CD224">
            <v>0</v>
          </cell>
          <cell r="CE224">
            <v>0</v>
          </cell>
          <cell r="CF224">
            <v>0</v>
          </cell>
          <cell r="CG224">
            <v>0</v>
          </cell>
          <cell r="CH224">
            <v>0</v>
          </cell>
          <cell r="CI224">
            <v>0</v>
          </cell>
          <cell r="CJ224">
            <v>0</v>
          </cell>
          <cell r="CK224">
            <v>0</v>
          </cell>
          <cell r="CL224">
            <v>0</v>
          </cell>
          <cell r="CM224">
            <v>0</v>
          </cell>
          <cell r="CN224">
            <v>0</v>
          </cell>
          <cell r="CO224">
            <v>0</v>
          </cell>
          <cell r="CP224">
            <v>0</v>
          </cell>
          <cell r="CQ224">
            <v>0</v>
          </cell>
          <cell r="CR224">
            <v>0</v>
          </cell>
          <cell r="CS224">
            <v>0</v>
          </cell>
          <cell r="CT224">
            <v>0</v>
          </cell>
          <cell r="CU224">
            <v>0</v>
          </cell>
          <cell r="CV224">
            <v>0</v>
          </cell>
          <cell r="CW224">
            <v>0</v>
          </cell>
          <cell r="CX224">
            <v>0</v>
          </cell>
          <cell r="CY224">
            <v>0</v>
          </cell>
          <cell r="CZ224">
            <v>0</v>
          </cell>
          <cell r="DA224">
            <v>0</v>
          </cell>
          <cell r="DB224">
            <v>0</v>
          </cell>
          <cell r="DC224">
            <v>0</v>
          </cell>
          <cell r="DD224">
            <v>0</v>
          </cell>
          <cell r="DE224">
            <v>0</v>
          </cell>
          <cell r="DF224">
            <v>0</v>
          </cell>
          <cell r="DG224">
            <v>0</v>
          </cell>
          <cell r="DH224">
            <v>0</v>
          </cell>
          <cell r="DI224">
            <v>0</v>
          </cell>
          <cell r="DJ224">
            <v>0</v>
          </cell>
          <cell r="DK224">
            <v>0</v>
          </cell>
          <cell r="DL224">
            <v>0</v>
          </cell>
          <cell r="DM224">
            <v>0</v>
          </cell>
          <cell r="DN224">
            <v>0</v>
          </cell>
          <cell r="DO224">
            <v>0</v>
          </cell>
          <cell r="DP224">
            <v>0</v>
          </cell>
          <cell r="DQ224">
            <v>0</v>
          </cell>
          <cell r="DR224">
            <v>0</v>
          </cell>
          <cell r="DS224">
            <v>0</v>
          </cell>
          <cell r="DT224">
            <v>0</v>
          </cell>
          <cell r="DU224">
            <v>0</v>
          </cell>
          <cell r="DV224">
            <v>0</v>
          </cell>
          <cell r="DW224">
            <v>0</v>
          </cell>
          <cell r="DX224">
            <v>0</v>
          </cell>
          <cell r="DY224">
            <v>0</v>
          </cell>
          <cell r="DZ224">
            <v>0</v>
          </cell>
          <cell r="EA224">
            <v>0</v>
          </cell>
          <cell r="EB224">
            <v>0</v>
          </cell>
          <cell r="EC224">
            <v>0</v>
          </cell>
          <cell r="ED224">
            <v>0</v>
          </cell>
          <cell r="EE224">
            <v>0</v>
          </cell>
          <cell r="EF224">
            <v>0</v>
          </cell>
          <cell r="EG224">
            <v>0</v>
          </cell>
          <cell r="EH224">
            <v>0</v>
          </cell>
          <cell r="EI224">
            <v>0</v>
          </cell>
          <cell r="EJ224">
            <v>0</v>
          </cell>
          <cell r="EK224">
            <v>0</v>
          </cell>
          <cell r="EL224">
            <v>0</v>
          </cell>
          <cell r="EM224">
            <v>0</v>
          </cell>
          <cell r="EN224">
            <v>0</v>
          </cell>
          <cell r="EO224">
            <v>0</v>
          </cell>
          <cell r="EP224">
            <v>0</v>
          </cell>
          <cell r="EQ224">
            <v>0</v>
          </cell>
          <cell r="ER224">
            <v>0</v>
          </cell>
          <cell r="ES224">
            <v>0</v>
          </cell>
          <cell r="ET224">
            <v>0</v>
          </cell>
          <cell r="EU224">
            <v>0</v>
          </cell>
          <cell r="EV224">
            <v>0</v>
          </cell>
          <cell r="EW224">
            <v>0</v>
          </cell>
          <cell r="EX224">
            <v>0</v>
          </cell>
          <cell r="EY224">
            <v>0</v>
          </cell>
          <cell r="EZ224">
            <v>0</v>
          </cell>
          <cell r="FA224">
            <v>0</v>
          </cell>
          <cell r="FB224">
            <v>0</v>
          </cell>
          <cell r="FC224">
            <v>-73.134</v>
          </cell>
          <cell r="FD224">
            <v>-85.44</v>
          </cell>
          <cell r="FE224">
            <v>-78.688999999999993</v>
          </cell>
          <cell r="FF224">
            <v>-79.938999999999993</v>
          </cell>
          <cell r="FG224">
            <v>-115.944</v>
          </cell>
          <cell r="FH224">
            <v>-107.68300000000001</v>
          </cell>
          <cell r="FI224">
            <v>-124.429</v>
          </cell>
          <cell r="FJ224">
            <v>-133.96600000000001</v>
          </cell>
          <cell r="FK224">
            <v>-121.446</v>
          </cell>
          <cell r="FL224">
            <v>-162.33500000000001</v>
          </cell>
          <cell r="FM224">
            <v>-162.601</v>
          </cell>
          <cell r="FN224">
            <v>-113.444</v>
          </cell>
          <cell r="FO224">
            <v>-100.595</v>
          </cell>
          <cell r="FP224">
            <v>0</v>
          </cell>
          <cell r="FQ224">
            <v>0</v>
          </cell>
          <cell r="FR224">
            <v>0</v>
          </cell>
          <cell r="FS224">
            <v>0</v>
          </cell>
          <cell r="FT224">
            <v>0</v>
          </cell>
          <cell r="FU224">
            <v>0</v>
          </cell>
          <cell r="FV224">
            <v>0</v>
          </cell>
          <cell r="FW224">
            <v>0</v>
          </cell>
          <cell r="FX224">
            <v>0</v>
          </cell>
          <cell r="FY224">
            <v>0</v>
          </cell>
          <cell r="FZ224">
            <v>0</v>
          </cell>
          <cell r="GA224">
            <v>0</v>
          </cell>
          <cell r="GB224">
            <v>0</v>
          </cell>
          <cell r="GC224">
            <v>0</v>
          </cell>
          <cell r="GD224">
            <v>0</v>
          </cell>
          <cell r="GE224">
            <v>-164.21199999999999</v>
          </cell>
          <cell r="GF224">
            <v>-203.27600000000001</v>
          </cell>
          <cell r="GG224">
            <v>-246.44099999999997</v>
          </cell>
          <cell r="GH224">
            <v>-227.63200000000001</v>
          </cell>
          <cell r="GI224">
            <v>-205.90299999999999</v>
          </cell>
          <cell r="GJ224">
            <v>-234.49900000000002</v>
          </cell>
          <cell r="GK224">
            <v>-325.38400000000001</v>
          </cell>
          <cell r="GL224">
            <v>-357.93199999999996</v>
          </cell>
          <cell r="GM224">
            <v>-323.9117</v>
          </cell>
          <cell r="GN224">
            <v>-305.495</v>
          </cell>
          <cell r="GO224">
            <v>-368.26600000000002</v>
          </cell>
          <cell r="GP224">
            <v>-302.798</v>
          </cell>
          <cell r="GQ224">
            <v>-268.05700000000002</v>
          </cell>
          <cell r="GR224">
            <v>0</v>
          </cell>
          <cell r="GS224">
            <v>0</v>
          </cell>
          <cell r="GT224">
            <v>0</v>
          </cell>
          <cell r="GU224">
            <v>0</v>
          </cell>
          <cell r="GV224">
            <v>0</v>
          </cell>
          <cell r="GW224">
            <v>0</v>
          </cell>
          <cell r="GX224">
            <v>0</v>
          </cell>
          <cell r="GY224">
            <v>0</v>
          </cell>
          <cell r="GZ224">
            <v>0</v>
          </cell>
          <cell r="HA224">
            <v>0</v>
          </cell>
          <cell r="HB224">
            <v>0</v>
          </cell>
          <cell r="HC224">
            <v>0</v>
          </cell>
          <cell r="HD224">
            <v>0</v>
          </cell>
          <cell r="HE224">
            <v>0</v>
          </cell>
          <cell r="HF224">
            <v>0</v>
          </cell>
          <cell r="HG224">
            <v>-11.329000000000001</v>
          </cell>
          <cell r="HH224">
            <v>-11.326000000000001</v>
          </cell>
          <cell r="HI224">
            <v>-12.654999999999999</v>
          </cell>
          <cell r="HJ224">
            <v>-14.323</v>
          </cell>
          <cell r="HK224">
            <v>-16.326000000000001</v>
          </cell>
          <cell r="HL224">
            <v>-19.733000000000001</v>
          </cell>
          <cell r="HM224">
            <v>-28.225999999999999</v>
          </cell>
          <cell r="HN224">
            <v>-42.881999999999998</v>
          </cell>
          <cell r="HO224">
            <v>-49.706000000000003</v>
          </cell>
          <cell r="HP224">
            <v>-43.932000000000002</v>
          </cell>
          <cell r="HQ224">
            <v>-44.402999999999999</v>
          </cell>
          <cell r="HR224">
            <v>-44.127000000000002</v>
          </cell>
          <cell r="HS224">
            <v>-44.402999999999999</v>
          </cell>
          <cell r="HT224">
            <v>0</v>
          </cell>
          <cell r="HU224">
            <v>0</v>
          </cell>
          <cell r="HV224">
            <v>0</v>
          </cell>
          <cell r="HW224">
            <v>0</v>
          </cell>
          <cell r="HX224">
            <v>0</v>
          </cell>
          <cell r="HY224">
            <v>0</v>
          </cell>
          <cell r="HZ224">
            <v>0</v>
          </cell>
          <cell r="IA224">
            <v>0</v>
          </cell>
          <cell r="IB224">
            <v>0</v>
          </cell>
          <cell r="IC224">
            <v>0</v>
          </cell>
          <cell r="ID224">
            <v>0</v>
          </cell>
          <cell r="IE224">
            <v>0</v>
          </cell>
          <cell r="IF224">
            <v>0</v>
          </cell>
          <cell r="IG224">
            <v>0</v>
          </cell>
          <cell r="IH224">
            <v>0</v>
          </cell>
          <cell r="II224">
            <v>-81.522999999999996</v>
          </cell>
          <cell r="IJ224">
            <v>-29.689</v>
          </cell>
          <cell r="IK224">
            <v>-31.922000000000001</v>
          </cell>
          <cell r="IL224">
            <v>-31.920999999999999</v>
          </cell>
          <cell r="IM224">
            <v>-31.245000000000001</v>
          </cell>
          <cell r="IN224">
            <v>-34.674999999999997</v>
          </cell>
          <cell r="IO224">
            <v>-42.337000000000003</v>
          </cell>
          <cell r="IP224">
            <v>-50.212000000000003</v>
          </cell>
          <cell r="IQ224">
            <v>-53.341000000000001</v>
          </cell>
          <cell r="IR224">
            <v>-55.332999999999998</v>
          </cell>
          <cell r="IS224">
            <v>-56.655000000000001</v>
          </cell>
          <cell r="IT224">
            <v>-56.655999999999999</v>
          </cell>
          <cell r="IU224">
            <v>-55.44</v>
          </cell>
        </row>
        <row r="225">
          <cell r="A225" t="str">
            <v>FAME IN</v>
          </cell>
          <cell r="B225" t="str">
            <v>Fame India</v>
          </cell>
          <cell r="C225" t="str">
            <v>Media and Entertainment</v>
          </cell>
          <cell r="D225">
            <v>0</v>
          </cell>
          <cell r="E225">
            <v>0</v>
          </cell>
          <cell r="F225">
            <v>0</v>
          </cell>
          <cell r="G225">
            <v>0</v>
          </cell>
          <cell r="H225">
            <v>0</v>
          </cell>
          <cell r="I225">
            <v>0</v>
          </cell>
          <cell r="J225">
            <v>0</v>
          </cell>
          <cell r="K225">
            <v>0</v>
          </cell>
          <cell r="L225">
            <v>0</v>
          </cell>
          <cell r="M225">
            <v>0</v>
          </cell>
          <cell r="N225">
            <v>35.93</v>
          </cell>
          <cell r="O225">
            <v>34.741999999999997</v>
          </cell>
          <cell r="P225">
            <v>58.682000000000002</v>
          </cell>
          <cell r="Q225">
            <v>86.271000000000001</v>
          </cell>
          <cell r="R225">
            <v>75.406999999999996</v>
          </cell>
          <cell r="S225">
            <v>70.31</v>
          </cell>
          <cell r="T225">
            <v>105.706</v>
          </cell>
          <cell r="U225">
            <v>125.18</v>
          </cell>
          <cell r="V225">
            <v>149.5</v>
          </cell>
          <cell r="W225">
            <v>135.54499999999999</v>
          </cell>
          <cell r="X225">
            <v>182.99199999999999</v>
          </cell>
          <cell r="Y225">
            <v>202.85</v>
          </cell>
          <cell r="Z225">
            <v>213.09200000000001</v>
          </cell>
          <cell r="AA225">
            <v>174.113</v>
          </cell>
          <cell r="AB225">
            <v>236.11600000000001</v>
          </cell>
          <cell r="AC225">
            <v>308.89999999999998</v>
          </cell>
          <cell r="AD225">
            <v>319.68299999999999</v>
          </cell>
          <cell r="AE225">
            <v>231.62200000000001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0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O225">
            <v>0</v>
          </cell>
          <cell r="AP225">
            <v>0</v>
          </cell>
          <cell r="AQ225">
            <v>0</v>
          </cell>
          <cell r="AR225">
            <v>0</v>
          </cell>
          <cell r="AS225">
            <v>0</v>
          </cell>
          <cell r="AT225">
            <v>0</v>
          </cell>
          <cell r="AU225">
            <v>0</v>
          </cell>
          <cell r="AV225">
            <v>0</v>
          </cell>
          <cell r="AW225">
            <v>0</v>
          </cell>
          <cell r="AX225">
            <v>0</v>
          </cell>
          <cell r="AY225">
            <v>0</v>
          </cell>
          <cell r="AZ225">
            <v>0</v>
          </cell>
          <cell r="BA225">
            <v>0</v>
          </cell>
          <cell r="BB225">
            <v>0</v>
          </cell>
          <cell r="BC225">
            <v>0</v>
          </cell>
          <cell r="BD225">
            <v>0</v>
          </cell>
          <cell r="BE225">
            <v>0</v>
          </cell>
          <cell r="BF225">
            <v>0</v>
          </cell>
          <cell r="BG225">
            <v>0</v>
          </cell>
          <cell r="BH225">
            <v>0</v>
          </cell>
          <cell r="BI225">
            <v>0</v>
          </cell>
          <cell r="BJ225">
            <v>0</v>
          </cell>
          <cell r="BK225">
            <v>0</v>
          </cell>
          <cell r="BL225">
            <v>0</v>
          </cell>
          <cell r="BM225">
            <v>0</v>
          </cell>
          <cell r="BN225">
            <v>0</v>
          </cell>
          <cell r="BO225">
            <v>0</v>
          </cell>
          <cell r="BP225">
            <v>0</v>
          </cell>
          <cell r="BQ225">
            <v>0</v>
          </cell>
          <cell r="BR225">
            <v>-14.106999999999999</v>
          </cell>
          <cell r="BS225">
            <v>-13.365</v>
          </cell>
          <cell r="BT225">
            <v>-19.236999999999998</v>
          </cell>
          <cell r="BU225">
            <v>-27.475999999999999</v>
          </cell>
          <cell r="BV225">
            <v>-23.922999999999998</v>
          </cell>
          <cell r="BW225">
            <v>-20.986999999999998</v>
          </cell>
          <cell r="BX225">
            <v>-34.404000000000003</v>
          </cell>
          <cell r="BY225">
            <v>-42.45</v>
          </cell>
          <cell r="BZ225">
            <v>-51.250999999999998</v>
          </cell>
          <cell r="CA225">
            <v>-41.151000000000003</v>
          </cell>
          <cell r="CB225">
            <v>-59.093000000000004</v>
          </cell>
          <cell r="CC225">
            <v>-67.72</v>
          </cell>
          <cell r="CD225">
            <v>-55.215000000000003</v>
          </cell>
          <cell r="CE225">
            <v>-43.851999999999997</v>
          </cell>
          <cell r="CF225">
            <v>-76.736000000000004</v>
          </cell>
          <cell r="CG225">
            <v>-105.4</v>
          </cell>
          <cell r="CH225">
            <v>-91.731999999999999</v>
          </cell>
          <cell r="CI225">
            <v>-60.167000000000002</v>
          </cell>
          <cell r="CJ225">
            <v>0</v>
          </cell>
          <cell r="CK225">
            <v>0</v>
          </cell>
          <cell r="CL225">
            <v>0</v>
          </cell>
          <cell r="CM225">
            <v>0</v>
          </cell>
          <cell r="CN225">
            <v>0</v>
          </cell>
          <cell r="CO225">
            <v>0</v>
          </cell>
          <cell r="CP225">
            <v>0</v>
          </cell>
          <cell r="CQ225">
            <v>0</v>
          </cell>
          <cell r="CR225">
            <v>0</v>
          </cell>
          <cell r="CS225">
            <v>0</v>
          </cell>
          <cell r="CT225">
            <v>0</v>
          </cell>
          <cell r="CU225">
            <v>0</v>
          </cell>
          <cell r="CV225">
            <v>0</v>
          </cell>
          <cell r="CW225">
            <v>0</v>
          </cell>
          <cell r="CX225">
            <v>0</v>
          </cell>
          <cell r="CY225">
            <v>0</v>
          </cell>
          <cell r="CZ225">
            <v>0</v>
          </cell>
          <cell r="DA225">
            <v>0</v>
          </cell>
          <cell r="DB225">
            <v>0</v>
          </cell>
          <cell r="DC225">
            <v>0</v>
          </cell>
          <cell r="DD225">
            <v>0</v>
          </cell>
          <cell r="DE225">
            <v>0</v>
          </cell>
          <cell r="DF225">
            <v>0</v>
          </cell>
          <cell r="DG225">
            <v>0</v>
          </cell>
          <cell r="DH225">
            <v>0</v>
          </cell>
          <cell r="DI225">
            <v>0</v>
          </cell>
          <cell r="DJ225">
            <v>0</v>
          </cell>
          <cell r="DK225">
            <v>0</v>
          </cell>
          <cell r="DL225">
            <v>0</v>
          </cell>
          <cell r="DM225">
            <v>0</v>
          </cell>
          <cell r="DN225">
            <v>0</v>
          </cell>
          <cell r="DO225">
            <v>0</v>
          </cell>
          <cell r="DP225">
            <v>0</v>
          </cell>
          <cell r="DQ225">
            <v>0</v>
          </cell>
          <cell r="DR225">
            <v>0</v>
          </cell>
          <cell r="DS225">
            <v>0</v>
          </cell>
          <cell r="DT225">
            <v>0</v>
          </cell>
          <cell r="DU225">
            <v>0</v>
          </cell>
          <cell r="DV225">
            <v>0</v>
          </cell>
          <cell r="DW225">
            <v>0</v>
          </cell>
          <cell r="DX225">
            <v>0</v>
          </cell>
          <cell r="DY225">
            <v>0</v>
          </cell>
          <cell r="DZ225">
            <v>0</v>
          </cell>
          <cell r="EA225">
            <v>0</v>
          </cell>
          <cell r="EB225">
            <v>0</v>
          </cell>
          <cell r="EC225">
            <v>0</v>
          </cell>
          <cell r="ED225">
            <v>0</v>
          </cell>
          <cell r="EE225">
            <v>0</v>
          </cell>
          <cell r="EF225">
            <v>0</v>
          </cell>
          <cell r="EG225">
            <v>0</v>
          </cell>
          <cell r="EH225">
            <v>-13.631</v>
          </cell>
          <cell r="EI225">
            <v>-11.513</v>
          </cell>
          <cell r="EJ225">
            <v>0</v>
          </cell>
          <cell r="EK225">
            <v>0</v>
          </cell>
          <cell r="EL225">
            <v>-20.931000000000001</v>
          </cell>
          <cell r="EM225">
            <v>-16.300999999999998</v>
          </cell>
          <cell r="EN225">
            <v>0</v>
          </cell>
          <cell r="EO225">
            <v>0</v>
          </cell>
          <cell r="EP225">
            <v>0</v>
          </cell>
          <cell r="EQ225">
            <v>0</v>
          </cell>
          <cell r="ER225">
            <v>0</v>
          </cell>
          <cell r="ES225">
            <v>0</v>
          </cell>
          <cell r="ET225">
            <v>0</v>
          </cell>
          <cell r="EU225">
            <v>0</v>
          </cell>
          <cell r="EV225">
            <v>0</v>
          </cell>
          <cell r="EW225">
            <v>0</v>
          </cell>
          <cell r="EX225">
            <v>-8.7530000000000001</v>
          </cell>
          <cell r="EY225">
            <v>-8.2420000000000009</v>
          </cell>
          <cell r="EZ225">
            <v>-10.077999999999999</v>
          </cell>
          <cell r="FA225">
            <v>-11.654999999999999</v>
          </cell>
          <cell r="FB225">
            <v>-15.242000000000001</v>
          </cell>
          <cell r="FC225">
            <v>-14.186</v>
          </cell>
          <cell r="FD225">
            <v>-16.097000000000001</v>
          </cell>
          <cell r="FE225">
            <v>-14.285</v>
          </cell>
          <cell r="FF225">
            <v>-18.670000000000002</v>
          </cell>
          <cell r="FG225">
            <v>-15.79</v>
          </cell>
          <cell r="FH225">
            <v>-23.628</v>
          </cell>
          <cell r="FI225">
            <v>-25.26</v>
          </cell>
          <cell r="FJ225">
            <v>-27.504000000000001</v>
          </cell>
          <cell r="FK225">
            <v>-27.425000000000001</v>
          </cell>
          <cell r="FL225">
            <v>-32.668999999999997</v>
          </cell>
          <cell r="FM225">
            <v>-31.9</v>
          </cell>
          <cell r="FN225">
            <v>-32.966999999999999</v>
          </cell>
          <cell r="FO225">
            <v>-33.713000000000001</v>
          </cell>
          <cell r="FP225">
            <v>0</v>
          </cell>
          <cell r="FQ225">
            <v>0</v>
          </cell>
          <cell r="FR225">
            <v>0</v>
          </cell>
          <cell r="FS225">
            <v>0</v>
          </cell>
          <cell r="FT225">
            <v>0</v>
          </cell>
          <cell r="FU225">
            <v>0</v>
          </cell>
          <cell r="FV225">
            <v>0</v>
          </cell>
          <cell r="FW225">
            <v>0</v>
          </cell>
          <cell r="FX225">
            <v>0</v>
          </cell>
          <cell r="FY225">
            <v>0</v>
          </cell>
          <cell r="FZ225">
            <v>-26.398</v>
          </cell>
          <cell r="GA225">
            <v>-25.898</v>
          </cell>
          <cell r="GB225">
            <v>-28.318000000000001</v>
          </cell>
          <cell r="GC225">
            <v>-38.551000000000002</v>
          </cell>
          <cell r="GD225">
            <v>-42.75</v>
          </cell>
          <cell r="GE225">
            <v>-39.127000000000002</v>
          </cell>
          <cell r="GF225">
            <v>-42.7</v>
          </cell>
          <cell r="GG225">
            <v>-50.036000000000001</v>
          </cell>
          <cell r="GH225">
            <v>-52.447000000000003</v>
          </cell>
          <cell r="GI225">
            <v>-60.884999999999998</v>
          </cell>
          <cell r="GJ225">
            <v>-71.744</v>
          </cell>
          <cell r="GK225">
            <v>-81.23</v>
          </cell>
          <cell r="GL225">
            <v>-87.230999999999995</v>
          </cell>
          <cell r="GM225">
            <v>-75.457999999999998</v>
          </cell>
          <cell r="GN225">
            <v>-114.97</v>
          </cell>
          <cell r="GO225">
            <v>-127.10000000000001</v>
          </cell>
          <cell r="GP225">
            <v>-219.816</v>
          </cell>
          <cell r="GQ225">
            <v>-112.47500000000001</v>
          </cell>
          <cell r="GR225">
            <v>0</v>
          </cell>
          <cell r="GS225">
            <v>0</v>
          </cell>
          <cell r="GT225">
            <v>0</v>
          </cell>
          <cell r="GU225">
            <v>0</v>
          </cell>
          <cell r="GV225">
            <v>0</v>
          </cell>
          <cell r="GW225">
            <v>0</v>
          </cell>
          <cell r="GX225">
            <v>0</v>
          </cell>
          <cell r="GY225">
            <v>0</v>
          </cell>
          <cell r="GZ225">
            <v>0</v>
          </cell>
          <cell r="HA225">
            <v>0</v>
          </cell>
          <cell r="HB225">
            <v>-5.5110000000000001</v>
          </cell>
          <cell r="HC225">
            <v>-8.2119999999999997</v>
          </cell>
          <cell r="HD225">
            <v>-6.9960000000000004</v>
          </cell>
          <cell r="HE225">
            <v>-8.7729999999999997</v>
          </cell>
          <cell r="HF225">
            <v>-9.56</v>
          </cell>
          <cell r="HG225">
            <v>-11.082000000000001</v>
          </cell>
          <cell r="HH225">
            <v>-9.9380000000000006</v>
          </cell>
          <cell r="HI225">
            <v>-11.089</v>
          </cell>
          <cell r="HJ225">
            <v>-10.709</v>
          </cell>
          <cell r="HK225">
            <v>-11.773999999999999</v>
          </cell>
          <cell r="HL225">
            <v>-12.076000000000001</v>
          </cell>
          <cell r="HM225">
            <v>-15.31</v>
          </cell>
          <cell r="HN225">
            <v>-14.646000000000001</v>
          </cell>
          <cell r="HO225">
            <v>-18.966000000000001</v>
          </cell>
          <cell r="HP225">
            <v>-21.032</v>
          </cell>
          <cell r="HQ225">
            <v>-25.5</v>
          </cell>
          <cell r="HR225">
            <v>-29.994</v>
          </cell>
          <cell r="HS225">
            <v>-39.622999999999998</v>
          </cell>
          <cell r="HT225">
            <v>0</v>
          </cell>
          <cell r="HU225">
            <v>0</v>
          </cell>
          <cell r="HV225">
            <v>0</v>
          </cell>
          <cell r="HW225">
            <v>0</v>
          </cell>
          <cell r="HX225">
            <v>0</v>
          </cell>
          <cell r="HY225">
            <v>0</v>
          </cell>
          <cell r="HZ225">
            <v>0</v>
          </cell>
          <cell r="IA225">
            <v>0</v>
          </cell>
          <cell r="IB225">
            <v>0</v>
          </cell>
          <cell r="IC225">
            <v>0</v>
          </cell>
          <cell r="ID225">
            <v>0</v>
          </cell>
          <cell r="IE225">
            <v>0</v>
          </cell>
          <cell r="IF225">
            <v>0</v>
          </cell>
          <cell r="IG225">
            <v>0</v>
          </cell>
          <cell r="IH225">
            <v>0</v>
          </cell>
          <cell r="II225">
            <v>0</v>
          </cell>
          <cell r="IJ225">
            <v>0</v>
          </cell>
          <cell r="IK225">
            <v>0</v>
          </cell>
          <cell r="IL225">
            <v>0</v>
          </cell>
          <cell r="IM225">
            <v>0</v>
          </cell>
          <cell r="IN225">
            <v>0</v>
          </cell>
          <cell r="IO225">
            <v>0</v>
          </cell>
          <cell r="IP225">
            <v>0</v>
          </cell>
          <cell r="IQ225">
            <v>0</v>
          </cell>
          <cell r="IR225">
            <v>0</v>
          </cell>
          <cell r="IS225">
            <v>0</v>
          </cell>
          <cell r="IT225">
            <v>0</v>
          </cell>
          <cell r="IU225">
            <v>0</v>
          </cell>
        </row>
        <row r="226">
          <cell r="A226" t="str">
            <v>HTML IN</v>
          </cell>
          <cell r="B226" t="str">
            <v>H T Media Ltd</v>
          </cell>
          <cell r="C226" t="str">
            <v>Media and Entertainment</v>
          </cell>
          <cell r="D226">
            <v>0</v>
          </cell>
          <cell r="E226">
            <v>0</v>
          </cell>
          <cell r="F226">
            <v>0</v>
          </cell>
          <cell r="G226">
            <v>0</v>
          </cell>
          <cell r="H226">
            <v>0</v>
          </cell>
          <cell r="I226">
            <v>0</v>
          </cell>
          <cell r="J226">
            <v>0</v>
          </cell>
          <cell r="K226">
            <v>0</v>
          </cell>
          <cell r="L226">
            <v>1563.2</v>
          </cell>
          <cell r="M226">
            <v>1545.4</v>
          </cell>
          <cell r="N226">
            <v>1614.9</v>
          </cell>
          <cell r="O226">
            <v>1555.8</v>
          </cell>
          <cell r="P226">
            <v>1828.3000000000002</v>
          </cell>
          <cell r="Q226">
            <v>1941.8</v>
          </cell>
          <cell r="R226">
            <v>2210.8000000000002</v>
          </cell>
          <cell r="S226">
            <v>2218.5</v>
          </cell>
          <cell r="T226">
            <v>2391.3000000000002</v>
          </cell>
          <cell r="U226">
            <v>2499.3000000000002</v>
          </cell>
          <cell r="V226">
            <v>2752.1</v>
          </cell>
          <cell r="W226">
            <v>2750.1</v>
          </cell>
          <cell r="X226">
            <v>2733.4</v>
          </cell>
          <cell r="Y226">
            <v>2810.2</v>
          </cell>
          <cell r="Z226">
            <v>3194</v>
          </cell>
          <cell r="AA226">
            <v>3171.8</v>
          </cell>
          <cell r="AB226">
            <v>3247.2</v>
          </cell>
          <cell r="AC226">
            <v>3341.7</v>
          </cell>
          <cell r="AD226">
            <v>3371.1</v>
          </cell>
          <cell r="AE226">
            <v>3374.9</v>
          </cell>
          <cell r="AF226">
            <v>0</v>
          </cell>
          <cell r="AG226">
            <v>0</v>
          </cell>
          <cell r="AH226">
            <v>0</v>
          </cell>
          <cell r="AI226">
            <v>0</v>
          </cell>
          <cell r="AJ226">
            <v>0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O226">
            <v>0</v>
          </cell>
          <cell r="AP226">
            <v>0</v>
          </cell>
          <cell r="AQ226">
            <v>0</v>
          </cell>
          <cell r="AR226">
            <v>0</v>
          </cell>
          <cell r="AS226">
            <v>0</v>
          </cell>
          <cell r="AT226">
            <v>0</v>
          </cell>
          <cell r="AU226">
            <v>0</v>
          </cell>
          <cell r="AV226">
            <v>0</v>
          </cell>
          <cell r="AW226">
            <v>0</v>
          </cell>
          <cell r="AX226">
            <v>0</v>
          </cell>
          <cell r="AY226">
            <v>0</v>
          </cell>
          <cell r="AZ226">
            <v>0</v>
          </cell>
          <cell r="BA226">
            <v>0</v>
          </cell>
          <cell r="BB226">
            <v>0</v>
          </cell>
          <cell r="BC226">
            <v>0</v>
          </cell>
          <cell r="BD226">
            <v>0</v>
          </cell>
          <cell r="BE226">
            <v>0</v>
          </cell>
          <cell r="BF226">
            <v>0</v>
          </cell>
          <cell r="BG226">
            <v>0</v>
          </cell>
          <cell r="BH226">
            <v>0</v>
          </cell>
          <cell r="BI226">
            <v>0</v>
          </cell>
          <cell r="BJ226">
            <v>0</v>
          </cell>
          <cell r="BK226">
            <v>0</v>
          </cell>
          <cell r="BL226">
            <v>0</v>
          </cell>
          <cell r="BM226">
            <v>0</v>
          </cell>
          <cell r="BN226">
            <v>0</v>
          </cell>
          <cell r="BO226">
            <v>0</v>
          </cell>
          <cell r="BP226">
            <v>-708.8</v>
          </cell>
          <cell r="BQ226">
            <v>-729</v>
          </cell>
          <cell r="BR226">
            <v>-727.8</v>
          </cell>
          <cell r="BS226">
            <v>-702.7</v>
          </cell>
          <cell r="BT226">
            <v>-734.6</v>
          </cell>
          <cell r="BU226">
            <v>-814.4</v>
          </cell>
          <cell r="BV226">
            <v>-918.7</v>
          </cell>
          <cell r="BW226">
            <v>-949.4</v>
          </cell>
          <cell r="BX226">
            <v>-953.1</v>
          </cell>
          <cell r="BY226">
            <v>-1075.9000000000001</v>
          </cell>
          <cell r="BZ226">
            <v>-1170.3</v>
          </cell>
          <cell r="CA226">
            <v>-1124.3</v>
          </cell>
          <cell r="CB226">
            <v>-1086.8</v>
          </cell>
          <cell r="CC226">
            <v>-1126.7</v>
          </cell>
          <cell r="CD226">
            <v>-1226.4000000000001</v>
          </cell>
          <cell r="CE226">
            <v>-1118.3</v>
          </cell>
          <cell r="CF226">
            <v>-1196.9000000000001</v>
          </cell>
          <cell r="CG226">
            <v>-1459.7</v>
          </cell>
          <cell r="CH226">
            <v>-1462.8</v>
          </cell>
          <cell r="CI226">
            <v>-1282.5</v>
          </cell>
          <cell r="CJ226">
            <v>0</v>
          </cell>
          <cell r="CK226">
            <v>0</v>
          </cell>
          <cell r="CL226">
            <v>0</v>
          </cell>
          <cell r="CM226">
            <v>0</v>
          </cell>
          <cell r="CN226">
            <v>0</v>
          </cell>
          <cell r="CO226">
            <v>0</v>
          </cell>
          <cell r="CP226">
            <v>0</v>
          </cell>
          <cell r="CQ226">
            <v>0</v>
          </cell>
          <cell r="CR226">
            <v>0</v>
          </cell>
          <cell r="CS226">
            <v>0.3</v>
          </cell>
          <cell r="CT226">
            <v>0.9</v>
          </cell>
          <cell r="CU226">
            <v>-0.9</v>
          </cell>
          <cell r="CV226">
            <v>-0.4</v>
          </cell>
          <cell r="CW226">
            <v>1.5</v>
          </cell>
          <cell r="CX226">
            <v>-4</v>
          </cell>
          <cell r="CY226">
            <v>-0.4</v>
          </cell>
          <cell r="CZ226">
            <v>1.2</v>
          </cell>
          <cell r="DA226">
            <v>-0.1</v>
          </cell>
          <cell r="DB226">
            <v>1.5</v>
          </cell>
          <cell r="DC226">
            <v>3.5</v>
          </cell>
          <cell r="DD226">
            <v>0.9</v>
          </cell>
          <cell r="DE226">
            <v>-2.7</v>
          </cell>
          <cell r="DF226">
            <v>0.7</v>
          </cell>
          <cell r="DG226">
            <v>-2.4</v>
          </cell>
          <cell r="DH226">
            <v>5.6</v>
          </cell>
          <cell r="DI226">
            <v>-3.4</v>
          </cell>
          <cell r="DJ226">
            <v>1.1000000000000001</v>
          </cell>
          <cell r="DK226">
            <v>-2.4</v>
          </cell>
          <cell r="DL226">
            <v>0</v>
          </cell>
          <cell r="DM226">
            <v>0</v>
          </cell>
          <cell r="DN226">
            <v>0</v>
          </cell>
          <cell r="DO226">
            <v>0</v>
          </cell>
          <cell r="DP226">
            <v>0</v>
          </cell>
          <cell r="DQ226">
            <v>0</v>
          </cell>
          <cell r="DR226">
            <v>0</v>
          </cell>
          <cell r="DS226">
            <v>0</v>
          </cell>
          <cell r="DT226">
            <v>0</v>
          </cell>
          <cell r="DU226">
            <v>0</v>
          </cell>
          <cell r="DV226">
            <v>0</v>
          </cell>
          <cell r="DW226">
            <v>0</v>
          </cell>
          <cell r="DX226">
            <v>0</v>
          </cell>
          <cell r="DY226">
            <v>0</v>
          </cell>
          <cell r="DZ226">
            <v>0</v>
          </cell>
          <cell r="EA226">
            <v>0</v>
          </cell>
          <cell r="EB226">
            <v>0</v>
          </cell>
          <cell r="EC226">
            <v>0</v>
          </cell>
          <cell r="ED226">
            <v>0</v>
          </cell>
          <cell r="EE226">
            <v>0</v>
          </cell>
          <cell r="EF226">
            <v>0</v>
          </cell>
          <cell r="EG226">
            <v>0</v>
          </cell>
          <cell r="EH226">
            <v>0</v>
          </cell>
          <cell r="EI226">
            <v>0</v>
          </cell>
          <cell r="EJ226">
            <v>0</v>
          </cell>
          <cell r="EK226">
            <v>0</v>
          </cell>
          <cell r="EL226">
            <v>0</v>
          </cell>
          <cell r="EM226">
            <v>0</v>
          </cell>
          <cell r="EN226">
            <v>0</v>
          </cell>
          <cell r="EO226">
            <v>0</v>
          </cell>
          <cell r="EP226">
            <v>0</v>
          </cell>
          <cell r="EQ226">
            <v>0</v>
          </cell>
          <cell r="ER226">
            <v>0</v>
          </cell>
          <cell r="ES226">
            <v>0</v>
          </cell>
          <cell r="ET226">
            <v>0</v>
          </cell>
          <cell r="EU226">
            <v>0</v>
          </cell>
          <cell r="EV226">
            <v>-192.9</v>
          </cell>
          <cell r="EW226">
            <v>-187.2</v>
          </cell>
          <cell r="EX226">
            <v>-206.9</v>
          </cell>
          <cell r="EY226">
            <v>-206.7</v>
          </cell>
          <cell r="EZ226">
            <v>-252.4</v>
          </cell>
          <cell r="FA226">
            <v>-282.3</v>
          </cell>
          <cell r="FB226">
            <v>-308.2</v>
          </cell>
          <cell r="FC226">
            <v>-348.3</v>
          </cell>
          <cell r="FD226">
            <v>-354.8</v>
          </cell>
          <cell r="FE226">
            <v>-348.2</v>
          </cell>
          <cell r="FF226">
            <v>-367.5</v>
          </cell>
          <cell r="FG226">
            <v>-391.3</v>
          </cell>
          <cell r="FH226">
            <v>-402.2</v>
          </cell>
          <cell r="FI226">
            <v>-423.3</v>
          </cell>
          <cell r="FJ226">
            <v>-432.9</v>
          </cell>
          <cell r="FK226">
            <v>-497.4</v>
          </cell>
          <cell r="FL226">
            <v>-450.7</v>
          </cell>
          <cell r="FM226">
            <v>-495.5</v>
          </cell>
          <cell r="FN226">
            <v>-495.4</v>
          </cell>
          <cell r="FO226">
            <v>-594.20000000000005</v>
          </cell>
          <cell r="FP226">
            <v>0</v>
          </cell>
          <cell r="FQ226">
            <v>0</v>
          </cell>
          <cell r="FR226">
            <v>0</v>
          </cell>
          <cell r="FS226">
            <v>0</v>
          </cell>
          <cell r="FT226">
            <v>0</v>
          </cell>
          <cell r="FU226">
            <v>0</v>
          </cell>
          <cell r="FV226">
            <v>0</v>
          </cell>
          <cell r="FW226">
            <v>0</v>
          </cell>
          <cell r="FX226">
            <v>-455.6</v>
          </cell>
          <cell r="FY226">
            <v>-495.2</v>
          </cell>
          <cell r="FZ226">
            <v>-480.5</v>
          </cell>
          <cell r="GA226">
            <v>-438.3</v>
          </cell>
          <cell r="GB226">
            <v>-586.5</v>
          </cell>
          <cell r="GC226">
            <v>-616.9</v>
          </cell>
          <cell r="GD226">
            <v>-622.79999999999995</v>
          </cell>
          <cell r="GE226">
            <v>-589.6</v>
          </cell>
          <cell r="GF226">
            <v>-565.70000000000005</v>
          </cell>
          <cell r="GG226">
            <v>-598.5</v>
          </cell>
          <cell r="GH226">
            <v>-725</v>
          </cell>
          <cell r="GI226">
            <v>-819.8</v>
          </cell>
          <cell r="GJ226">
            <v>-689.6</v>
          </cell>
          <cell r="GK226">
            <v>-772.40000000000009</v>
          </cell>
          <cell r="GL226">
            <v>-943.2</v>
          </cell>
          <cell r="GM226">
            <v>-914.19999999999993</v>
          </cell>
          <cell r="GN226">
            <v>-942.1</v>
          </cell>
          <cell r="GO226">
            <v>-984.4</v>
          </cell>
          <cell r="GP226">
            <v>-957</v>
          </cell>
          <cell r="GQ226">
            <v>-1057.2</v>
          </cell>
          <cell r="GR226">
            <v>0</v>
          </cell>
          <cell r="GS226">
            <v>0</v>
          </cell>
          <cell r="GT226">
            <v>0</v>
          </cell>
          <cell r="GU226">
            <v>0</v>
          </cell>
          <cell r="GV226">
            <v>0</v>
          </cell>
          <cell r="GW226">
            <v>0</v>
          </cell>
          <cell r="GX226">
            <v>0</v>
          </cell>
          <cell r="GY226">
            <v>0</v>
          </cell>
          <cell r="GZ226">
            <v>-51.9</v>
          </cell>
          <cell r="HA226">
            <v>-51</v>
          </cell>
          <cell r="HB226">
            <v>-51.8</v>
          </cell>
          <cell r="HC226">
            <v>-71.900000000000006</v>
          </cell>
          <cell r="HD226">
            <v>-92.1</v>
          </cell>
          <cell r="HE226">
            <v>-97.3</v>
          </cell>
          <cell r="HF226">
            <v>-98.6</v>
          </cell>
          <cell r="HG226">
            <v>-97.2</v>
          </cell>
          <cell r="HH226">
            <v>-96.2</v>
          </cell>
          <cell r="HI226">
            <v>-95.9</v>
          </cell>
          <cell r="HJ226">
            <v>-97.6</v>
          </cell>
          <cell r="HK226">
            <v>-107.4</v>
          </cell>
          <cell r="HL226">
            <v>-106.4</v>
          </cell>
          <cell r="HM226">
            <v>-109.6</v>
          </cell>
          <cell r="HN226">
            <v>-113.6</v>
          </cell>
          <cell r="HO226">
            <v>-117.1</v>
          </cell>
          <cell r="HP226">
            <v>-128.6</v>
          </cell>
          <cell r="HQ226">
            <v>-128.19999999999999</v>
          </cell>
          <cell r="HR226">
            <v>-138</v>
          </cell>
          <cell r="HS226">
            <v>-155.30000000000001</v>
          </cell>
          <cell r="HT226">
            <v>0</v>
          </cell>
          <cell r="HU226">
            <v>0</v>
          </cell>
          <cell r="HV226">
            <v>0</v>
          </cell>
          <cell r="HW226">
            <v>0</v>
          </cell>
          <cell r="HX226">
            <v>0</v>
          </cell>
          <cell r="HY226">
            <v>0</v>
          </cell>
          <cell r="HZ226">
            <v>0</v>
          </cell>
          <cell r="IA226">
            <v>0</v>
          </cell>
          <cell r="IB226">
            <v>0</v>
          </cell>
          <cell r="IC226">
            <v>0</v>
          </cell>
          <cell r="ID226">
            <v>0</v>
          </cell>
          <cell r="IE226">
            <v>0</v>
          </cell>
          <cell r="IF226">
            <v>0</v>
          </cell>
          <cell r="IG226">
            <v>0</v>
          </cell>
          <cell r="IH226">
            <v>0</v>
          </cell>
          <cell r="II226">
            <v>0</v>
          </cell>
          <cell r="IJ226">
            <v>0</v>
          </cell>
          <cell r="IK226">
            <v>0</v>
          </cell>
          <cell r="IL226">
            <v>0</v>
          </cell>
          <cell r="IM226">
            <v>0</v>
          </cell>
          <cell r="IN226">
            <v>0</v>
          </cell>
          <cell r="IO226">
            <v>0</v>
          </cell>
          <cell r="IP226">
            <v>0</v>
          </cell>
          <cell r="IQ226">
            <v>0</v>
          </cell>
          <cell r="IR226">
            <v>0</v>
          </cell>
          <cell r="IS226">
            <v>0</v>
          </cell>
          <cell r="IT226">
            <v>0</v>
          </cell>
          <cell r="IU226">
            <v>0</v>
          </cell>
        </row>
        <row r="227">
          <cell r="A227" t="str">
            <v>JAGP IN</v>
          </cell>
          <cell r="B227" t="str">
            <v>Jagran Prakashan</v>
          </cell>
          <cell r="C227" t="str">
            <v>Media and Entertainment</v>
          </cell>
          <cell r="D227">
            <v>0</v>
          </cell>
          <cell r="E227">
            <v>0</v>
          </cell>
          <cell r="F227">
            <v>0</v>
          </cell>
          <cell r="G227">
            <v>0</v>
          </cell>
          <cell r="H227">
            <v>0</v>
          </cell>
          <cell r="I227">
            <v>0</v>
          </cell>
          <cell r="J227">
            <v>0</v>
          </cell>
          <cell r="K227">
            <v>0</v>
          </cell>
          <cell r="L227">
            <v>0</v>
          </cell>
          <cell r="M227">
            <v>0</v>
          </cell>
          <cell r="N227">
            <v>0</v>
          </cell>
          <cell r="O227">
            <v>0</v>
          </cell>
          <cell r="P227">
            <v>1140.568</v>
          </cell>
          <cell r="Q227">
            <v>1085</v>
          </cell>
          <cell r="R227">
            <v>1276.1959999999999</v>
          </cell>
          <cell r="S227">
            <v>1281.2289999999998</v>
          </cell>
          <cell r="T227">
            <v>1366.769</v>
          </cell>
          <cell r="U227">
            <v>1435.675</v>
          </cell>
          <cell r="V227">
            <v>1545.653</v>
          </cell>
          <cell r="W227">
            <v>1633.7219999999998</v>
          </cell>
          <cell r="X227">
            <v>1832</v>
          </cell>
          <cell r="Y227">
            <v>1771.684</v>
          </cell>
          <cell r="Z227">
            <v>1990.28</v>
          </cell>
          <cell r="AA227">
            <v>1900.13</v>
          </cell>
          <cell r="AB227">
            <v>2064.86</v>
          </cell>
          <cell r="AC227">
            <v>2086.2509999999997</v>
          </cell>
          <cell r="AD227">
            <v>2070.0929999999998</v>
          </cell>
          <cell r="AE227">
            <v>2012.5150000000001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O227">
            <v>0</v>
          </cell>
          <cell r="AP227">
            <v>0</v>
          </cell>
          <cell r="AQ227">
            <v>0</v>
          </cell>
          <cell r="AR227">
            <v>0</v>
          </cell>
          <cell r="AS227">
            <v>0</v>
          </cell>
          <cell r="AT227">
            <v>0</v>
          </cell>
          <cell r="AU227">
            <v>0</v>
          </cell>
          <cell r="AV227">
            <v>0</v>
          </cell>
          <cell r="AW227">
            <v>0</v>
          </cell>
          <cell r="AX227">
            <v>0</v>
          </cell>
          <cell r="AY227">
            <v>0</v>
          </cell>
          <cell r="AZ227">
            <v>0</v>
          </cell>
          <cell r="BA227">
            <v>0</v>
          </cell>
          <cell r="BB227">
            <v>0</v>
          </cell>
          <cell r="BC227">
            <v>0</v>
          </cell>
          <cell r="BD227">
            <v>0</v>
          </cell>
          <cell r="BE227">
            <v>0</v>
          </cell>
          <cell r="BF227">
            <v>0</v>
          </cell>
          <cell r="BG227">
            <v>0</v>
          </cell>
          <cell r="BH227">
            <v>0</v>
          </cell>
          <cell r="BI227">
            <v>0</v>
          </cell>
          <cell r="BJ227">
            <v>0</v>
          </cell>
          <cell r="BK227">
            <v>0</v>
          </cell>
          <cell r="BL227">
            <v>0</v>
          </cell>
          <cell r="BM227">
            <v>0</v>
          </cell>
          <cell r="BN227">
            <v>0</v>
          </cell>
          <cell r="BO227">
            <v>0</v>
          </cell>
          <cell r="BP227">
            <v>0</v>
          </cell>
          <cell r="BQ227">
            <v>0</v>
          </cell>
          <cell r="BR227">
            <v>0</v>
          </cell>
          <cell r="BS227">
            <v>0</v>
          </cell>
          <cell r="BT227">
            <v>-561.74300000000005</v>
          </cell>
          <cell r="BU227">
            <v>-533.91</v>
          </cell>
          <cell r="BV227">
            <v>-594.19299999999998</v>
          </cell>
          <cell r="BW227">
            <v>-549.44100000000003</v>
          </cell>
          <cell r="BX227">
            <v>-521.97299999999996</v>
          </cell>
          <cell r="BY227">
            <v>-571.73699999999997</v>
          </cell>
          <cell r="BZ227">
            <v>-640.26</v>
          </cell>
          <cell r="CA227">
            <v>-609.28599999999994</v>
          </cell>
          <cell r="CB227">
            <v>-638.197</v>
          </cell>
          <cell r="CC227">
            <v>-665.31899999999996</v>
          </cell>
          <cell r="CD227">
            <v>-719.18899999999996</v>
          </cell>
          <cell r="CE227">
            <v>-695.22699999999998</v>
          </cell>
          <cell r="CF227">
            <v>-730.46</v>
          </cell>
          <cell r="CG227">
            <v>-860.81600000000003</v>
          </cell>
          <cell r="CH227">
            <v>-879.24</v>
          </cell>
          <cell r="CI227">
            <v>-707.7940000000001</v>
          </cell>
          <cell r="CJ227">
            <v>0</v>
          </cell>
          <cell r="CK227">
            <v>0</v>
          </cell>
          <cell r="CL227">
            <v>0</v>
          </cell>
          <cell r="CM227">
            <v>0</v>
          </cell>
          <cell r="CN227">
            <v>0</v>
          </cell>
          <cell r="CO227">
            <v>0</v>
          </cell>
          <cell r="CP227">
            <v>0</v>
          </cell>
          <cell r="CQ227">
            <v>0</v>
          </cell>
          <cell r="CR227">
            <v>0</v>
          </cell>
          <cell r="CS227">
            <v>0</v>
          </cell>
          <cell r="CT227">
            <v>0</v>
          </cell>
          <cell r="CU227">
            <v>0</v>
          </cell>
          <cell r="CV227">
            <v>0</v>
          </cell>
          <cell r="CW227">
            <v>0</v>
          </cell>
          <cell r="CX227">
            <v>0.14000000000000001</v>
          </cell>
          <cell r="CY227">
            <v>0</v>
          </cell>
          <cell r="CZ227">
            <v>0</v>
          </cell>
          <cell r="DA227">
            <v>5.0999999999999997E-2</v>
          </cell>
          <cell r="DB227">
            <v>3.286</v>
          </cell>
          <cell r="DC227">
            <v>-3.4359999999999999</v>
          </cell>
          <cell r="DD227">
            <v>-0.13400000000000001</v>
          </cell>
          <cell r="DE227">
            <v>0.79400000000000004</v>
          </cell>
          <cell r="DF227">
            <v>0.64600000000000002</v>
          </cell>
          <cell r="DG227">
            <v>-0.9</v>
          </cell>
          <cell r="DH227">
            <v>-0.11</v>
          </cell>
          <cell r="DI227">
            <v>0</v>
          </cell>
          <cell r="DJ227">
            <v>-0.14099999999999999</v>
          </cell>
          <cell r="DK227">
            <v>0</v>
          </cell>
          <cell r="DL227">
            <v>0</v>
          </cell>
          <cell r="DM227">
            <v>0</v>
          </cell>
          <cell r="DN227">
            <v>0</v>
          </cell>
          <cell r="DO227">
            <v>0</v>
          </cell>
          <cell r="DP227">
            <v>0</v>
          </cell>
          <cell r="DQ227">
            <v>0</v>
          </cell>
          <cell r="DR227">
            <v>0</v>
          </cell>
          <cell r="DS227">
            <v>0</v>
          </cell>
          <cell r="DT227">
            <v>0</v>
          </cell>
          <cell r="DU227">
            <v>0</v>
          </cell>
          <cell r="DV227">
            <v>0</v>
          </cell>
          <cell r="DW227">
            <v>0</v>
          </cell>
          <cell r="DX227">
            <v>0</v>
          </cell>
          <cell r="DY227">
            <v>0</v>
          </cell>
          <cell r="DZ227">
            <v>0</v>
          </cell>
          <cell r="EA227">
            <v>0</v>
          </cell>
          <cell r="EB227">
            <v>0</v>
          </cell>
          <cell r="EC227">
            <v>0</v>
          </cell>
          <cell r="ED227">
            <v>0</v>
          </cell>
          <cell r="EE227">
            <v>0</v>
          </cell>
          <cell r="EF227">
            <v>0</v>
          </cell>
          <cell r="EG227">
            <v>0</v>
          </cell>
          <cell r="EH227">
            <v>0</v>
          </cell>
          <cell r="EI227">
            <v>0</v>
          </cell>
          <cell r="EJ227">
            <v>0</v>
          </cell>
          <cell r="EK227">
            <v>0</v>
          </cell>
          <cell r="EL227">
            <v>0</v>
          </cell>
          <cell r="EM227">
            <v>0</v>
          </cell>
          <cell r="EN227">
            <v>0</v>
          </cell>
          <cell r="EO227">
            <v>0</v>
          </cell>
          <cell r="EP227">
            <v>0</v>
          </cell>
          <cell r="EQ227">
            <v>0</v>
          </cell>
          <cell r="ER227">
            <v>0</v>
          </cell>
          <cell r="ES227">
            <v>0</v>
          </cell>
          <cell r="ET227">
            <v>0</v>
          </cell>
          <cell r="EU227">
            <v>0</v>
          </cell>
          <cell r="EV227">
            <v>0</v>
          </cell>
          <cell r="EW227">
            <v>0</v>
          </cell>
          <cell r="EX227">
            <v>0</v>
          </cell>
          <cell r="EY227">
            <v>0</v>
          </cell>
          <cell r="EZ227">
            <v>-130.91200000000001</v>
          </cell>
          <cell r="FA227">
            <v>-138.83500000000001</v>
          </cell>
          <cell r="FB227">
            <v>-142.273</v>
          </cell>
          <cell r="FC227">
            <v>-157.179</v>
          </cell>
          <cell r="FD227">
            <v>-165.98699999999999</v>
          </cell>
          <cell r="FE227">
            <v>-165.417</v>
          </cell>
          <cell r="FF227">
            <v>-178.36600000000001</v>
          </cell>
          <cell r="FG227">
            <v>-194.553</v>
          </cell>
          <cell r="FH227">
            <v>-203.97300000000001</v>
          </cell>
          <cell r="FI227">
            <v>-215.93899999999999</v>
          </cell>
          <cell r="FJ227">
            <v>-240.75899999999999</v>
          </cell>
          <cell r="FK227">
            <v>-254.143</v>
          </cell>
          <cell r="FL227">
            <v>-254.62</v>
          </cell>
          <cell r="FM227">
            <v>-267.47000000000003</v>
          </cell>
          <cell r="FN227">
            <v>-279.84899999999999</v>
          </cell>
          <cell r="FO227">
            <v>-263.39699999999999</v>
          </cell>
          <cell r="FP227">
            <v>0</v>
          </cell>
          <cell r="FQ227">
            <v>0</v>
          </cell>
          <cell r="FR227">
            <v>0</v>
          </cell>
          <cell r="FS227">
            <v>0</v>
          </cell>
          <cell r="FT227">
            <v>0</v>
          </cell>
          <cell r="FU227">
            <v>0</v>
          </cell>
          <cell r="FV227">
            <v>0</v>
          </cell>
          <cell r="FW227">
            <v>0</v>
          </cell>
          <cell r="FX227">
            <v>0</v>
          </cell>
          <cell r="FY227">
            <v>0</v>
          </cell>
          <cell r="FZ227">
            <v>0</v>
          </cell>
          <cell r="GA227">
            <v>0</v>
          </cell>
          <cell r="GB227">
            <v>-310</v>
          </cell>
          <cell r="GC227">
            <v>-281.91199999999998</v>
          </cell>
          <cell r="GD227">
            <v>-336.14800000000002</v>
          </cell>
          <cell r="GE227">
            <v>-340.34</v>
          </cell>
          <cell r="GF227">
            <v>-334.39600000000002</v>
          </cell>
          <cell r="GG227">
            <v>-399.12200000000001</v>
          </cell>
          <cell r="GH227">
            <v>-442.774</v>
          </cell>
          <cell r="GI227">
            <v>-555.59799999999996</v>
          </cell>
          <cell r="GJ227">
            <v>-477.05</v>
          </cell>
          <cell r="GK227">
            <v>-501.12299999999999</v>
          </cell>
          <cell r="GL227">
            <v>-598.27099999999996</v>
          </cell>
          <cell r="GM227">
            <v>-649.63499999999999</v>
          </cell>
          <cell r="GN227">
            <v>-583.23</v>
          </cell>
          <cell r="GO227">
            <v>-577.93600000000004</v>
          </cell>
          <cell r="GP227">
            <v>-610.20500000000004</v>
          </cell>
          <cell r="GQ227">
            <v>-651.27</v>
          </cell>
          <cell r="GR227">
            <v>0</v>
          </cell>
          <cell r="GS227">
            <v>0</v>
          </cell>
          <cell r="GT227">
            <v>0</v>
          </cell>
          <cell r="GU227">
            <v>0</v>
          </cell>
          <cell r="GV227">
            <v>0</v>
          </cell>
          <cell r="GW227">
            <v>0</v>
          </cell>
          <cell r="GX227">
            <v>0</v>
          </cell>
          <cell r="GY227">
            <v>0</v>
          </cell>
          <cell r="GZ227">
            <v>0</v>
          </cell>
          <cell r="HA227">
            <v>0</v>
          </cell>
          <cell r="HB227">
            <v>0</v>
          </cell>
          <cell r="HC227">
            <v>0</v>
          </cell>
          <cell r="HD227">
            <v>-40.798999999999999</v>
          </cell>
          <cell r="HE227">
            <v>-44</v>
          </cell>
          <cell r="HF227">
            <v>-59</v>
          </cell>
          <cell r="HG227">
            <v>-56.847000000000001</v>
          </cell>
          <cell r="HH227">
            <v>-47.917000000000002</v>
          </cell>
          <cell r="HI227">
            <v>-56.314999999999998</v>
          </cell>
          <cell r="HJ227">
            <v>-58.265000000000001</v>
          </cell>
          <cell r="HK227">
            <v>-74.69</v>
          </cell>
          <cell r="HL227">
            <v>-70.259</v>
          </cell>
          <cell r="HM227">
            <v>-83.067999999999998</v>
          </cell>
          <cell r="HN227">
            <v>-89.022000000000006</v>
          </cell>
          <cell r="HO227">
            <v>-93.557000000000002</v>
          </cell>
          <cell r="HP227">
            <v>-83.57</v>
          </cell>
          <cell r="HQ227">
            <v>-88.725999999999999</v>
          </cell>
          <cell r="HR227">
            <v>-98.341999999999999</v>
          </cell>
          <cell r="HS227">
            <v>-112.616</v>
          </cell>
          <cell r="HT227">
            <v>0</v>
          </cell>
          <cell r="HU227">
            <v>0</v>
          </cell>
          <cell r="HV227">
            <v>0</v>
          </cell>
          <cell r="HW227">
            <v>0</v>
          </cell>
          <cell r="HX227">
            <v>0</v>
          </cell>
          <cell r="HY227">
            <v>0</v>
          </cell>
          <cell r="HZ227">
            <v>0</v>
          </cell>
          <cell r="IA227">
            <v>0</v>
          </cell>
          <cell r="IB227">
            <v>0</v>
          </cell>
          <cell r="IC227">
            <v>0</v>
          </cell>
          <cell r="ID227">
            <v>0</v>
          </cell>
          <cell r="IE227">
            <v>0</v>
          </cell>
          <cell r="IF227">
            <v>0</v>
          </cell>
          <cell r="IG227">
            <v>0</v>
          </cell>
          <cell r="IH227">
            <v>0</v>
          </cell>
          <cell r="II227">
            <v>0</v>
          </cell>
          <cell r="IJ227">
            <v>0</v>
          </cell>
          <cell r="IK227">
            <v>0</v>
          </cell>
          <cell r="IL227">
            <v>0</v>
          </cell>
          <cell r="IM227">
            <v>0</v>
          </cell>
          <cell r="IN227">
            <v>0</v>
          </cell>
          <cell r="IO227">
            <v>0</v>
          </cell>
          <cell r="IP227">
            <v>0</v>
          </cell>
          <cell r="IQ227">
            <v>0</v>
          </cell>
          <cell r="IR227">
            <v>0</v>
          </cell>
          <cell r="IS227">
            <v>0</v>
          </cell>
          <cell r="IT227">
            <v>0</v>
          </cell>
          <cell r="IU227">
            <v>0</v>
          </cell>
        </row>
        <row r="228">
          <cell r="A228" t="str">
            <v>INOL IN</v>
          </cell>
          <cell r="B228" t="str">
            <v>Inox Leisure</v>
          </cell>
          <cell r="C228" t="str">
            <v>Media and Entertainment</v>
          </cell>
          <cell r="D228">
            <v>0</v>
          </cell>
          <cell r="E228">
            <v>0</v>
          </cell>
          <cell r="F228">
            <v>0</v>
          </cell>
          <cell r="G228">
            <v>0</v>
          </cell>
          <cell r="H228">
            <v>0</v>
          </cell>
          <cell r="I228">
            <v>0</v>
          </cell>
          <cell r="J228">
            <v>0</v>
          </cell>
          <cell r="K228">
            <v>0</v>
          </cell>
          <cell r="L228">
            <v>0</v>
          </cell>
          <cell r="M228">
            <v>0</v>
          </cell>
          <cell r="N228">
            <v>0</v>
          </cell>
          <cell r="O228">
            <v>203.22</v>
          </cell>
          <cell r="P228">
            <v>223.8</v>
          </cell>
          <cell r="Q228">
            <v>278.7</v>
          </cell>
          <cell r="R228">
            <v>292.072</v>
          </cell>
          <cell r="S228">
            <v>276.55399999999997</v>
          </cell>
          <cell r="T228">
            <v>357.4</v>
          </cell>
          <cell r="U228">
            <v>389.5</v>
          </cell>
          <cell r="V228">
            <v>422.6</v>
          </cell>
          <cell r="W228">
            <v>360.7</v>
          </cell>
          <cell r="X228">
            <v>480.4</v>
          </cell>
          <cell r="Y228">
            <v>541.70000000000005</v>
          </cell>
          <cell r="Z228">
            <v>598</v>
          </cell>
          <cell r="AA228">
            <v>442.3</v>
          </cell>
          <cell r="AB228">
            <v>519.20000000000005</v>
          </cell>
          <cell r="AC228">
            <v>599.70000000000005</v>
          </cell>
          <cell r="AD228">
            <v>654.80000000000007</v>
          </cell>
          <cell r="AE228">
            <v>482.39999999999975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O228">
            <v>0</v>
          </cell>
          <cell r="AP228">
            <v>0</v>
          </cell>
          <cell r="AQ228">
            <v>0</v>
          </cell>
          <cell r="AR228">
            <v>0</v>
          </cell>
          <cell r="AS228">
            <v>0</v>
          </cell>
          <cell r="AT228">
            <v>0</v>
          </cell>
          <cell r="AU228">
            <v>0</v>
          </cell>
          <cell r="AV228">
            <v>0</v>
          </cell>
          <cell r="AW228">
            <v>0</v>
          </cell>
          <cell r="AX228">
            <v>0</v>
          </cell>
          <cell r="AY228">
            <v>0</v>
          </cell>
          <cell r="AZ228">
            <v>0</v>
          </cell>
          <cell r="BA228">
            <v>0</v>
          </cell>
          <cell r="BB228">
            <v>0</v>
          </cell>
          <cell r="BC228">
            <v>0</v>
          </cell>
          <cell r="BD228">
            <v>0</v>
          </cell>
          <cell r="BE228">
            <v>0</v>
          </cell>
          <cell r="BF228">
            <v>0</v>
          </cell>
          <cell r="BG228">
            <v>0</v>
          </cell>
          <cell r="BH228">
            <v>0</v>
          </cell>
          <cell r="BI228">
            <v>0</v>
          </cell>
          <cell r="BJ228">
            <v>0</v>
          </cell>
          <cell r="BK228">
            <v>0</v>
          </cell>
          <cell r="BL228">
            <v>0</v>
          </cell>
          <cell r="BM228">
            <v>0</v>
          </cell>
          <cell r="BN228">
            <v>0</v>
          </cell>
          <cell r="BO228">
            <v>0</v>
          </cell>
          <cell r="BP228">
            <v>0</v>
          </cell>
          <cell r="BQ228">
            <v>0</v>
          </cell>
          <cell r="BR228">
            <v>0</v>
          </cell>
          <cell r="BS228">
            <v>-68.021000000000001</v>
          </cell>
          <cell r="BT228">
            <v>-69</v>
          </cell>
          <cell r="BU228">
            <v>-87.700000000000017</v>
          </cell>
          <cell r="BV228">
            <v>-110.07470000000001</v>
          </cell>
          <cell r="BW228">
            <v>-106.58930000000001</v>
          </cell>
          <cell r="BX228">
            <v>-152.19999999999999</v>
          </cell>
          <cell r="BY228">
            <v>-155.80000000000001</v>
          </cell>
          <cell r="BZ228">
            <v>-188.2</v>
          </cell>
          <cell r="CA228">
            <v>-142.1</v>
          </cell>
          <cell r="CB228">
            <v>-201.79999999999998</v>
          </cell>
          <cell r="CC228">
            <v>-220.5</v>
          </cell>
          <cell r="CD228">
            <v>-244.50000000000003</v>
          </cell>
          <cell r="CE228">
            <v>-158.5</v>
          </cell>
          <cell r="CF228">
            <v>-215.09999999999997</v>
          </cell>
          <cell r="CG228">
            <v>-262.7</v>
          </cell>
          <cell r="CH228">
            <v>-289.60000000000002</v>
          </cell>
          <cell r="CI228">
            <v>-206.79999999999993</v>
          </cell>
          <cell r="CJ228">
            <v>0</v>
          </cell>
          <cell r="CK228">
            <v>0</v>
          </cell>
          <cell r="CL228">
            <v>0</v>
          </cell>
          <cell r="CM228">
            <v>0</v>
          </cell>
          <cell r="CN228">
            <v>0</v>
          </cell>
          <cell r="CO228">
            <v>0</v>
          </cell>
          <cell r="CP228">
            <v>0</v>
          </cell>
          <cell r="CQ228">
            <v>0</v>
          </cell>
          <cell r="CR228">
            <v>0</v>
          </cell>
          <cell r="CS228">
            <v>0</v>
          </cell>
          <cell r="CT228">
            <v>0</v>
          </cell>
          <cell r="CU228">
            <v>0</v>
          </cell>
          <cell r="CV228">
            <v>0</v>
          </cell>
          <cell r="CW228">
            <v>0</v>
          </cell>
          <cell r="CX228">
            <v>0</v>
          </cell>
          <cell r="CY228">
            <v>0</v>
          </cell>
          <cell r="CZ228">
            <v>0</v>
          </cell>
          <cell r="DA228">
            <v>0</v>
          </cell>
          <cell r="DB228">
            <v>0</v>
          </cell>
          <cell r="DC228">
            <v>0</v>
          </cell>
          <cell r="DD228">
            <v>0</v>
          </cell>
          <cell r="DE228">
            <v>0</v>
          </cell>
          <cell r="DF228">
            <v>0</v>
          </cell>
          <cell r="DG228">
            <v>0</v>
          </cell>
          <cell r="DH228">
            <v>0</v>
          </cell>
          <cell r="DI228">
            <v>0</v>
          </cell>
          <cell r="DJ228">
            <v>0</v>
          </cell>
          <cell r="DK228">
            <v>0</v>
          </cell>
          <cell r="DL228">
            <v>0</v>
          </cell>
          <cell r="DM228">
            <v>0</v>
          </cell>
          <cell r="DN228">
            <v>0</v>
          </cell>
          <cell r="DO228">
            <v>0</v>
          </cell>
          <cell r="DP228">
            <v>0</v>
          </cell>
          <cell r="DQ228">
            <v>0</v>
          </cell>
          <cell r="DR228">
            <v>0</v>
          </cell>
          <cell r="DS228">
            <v>0</v>
          </cell>
          <cell r="DT228">
            <v>0</v>
          </cell>
          <cell r="DU228">
            <v>0</v>
          </cell>
          <cell r="DV228">
            <v>0</v>
          </cell>
          <cell r="DW228">
            <v>0</v>
          </cell>
          <cell r="DX228">
            <v>0</v>
          </cell>
          <cell r="DY228">
            <v>0</v>
          </cell>
          <cell r="DZ228">
            <v>0</v>
          </cell>
          <cell r="EA228">
            <v>0</v>
          </cell>
          <cell r="EB228">
            <v>0</v>
          </cell>
          <cell r="EC228">
            <v>0</v>
          </cell>
          <cell r="ED228">
            <v>0</v>
          </cell>
          <cell r="EE228">
            <v>0</v>
          </cell>
          <cell r="EF228">
            <v>0</v>
          </cell>
          <cell r="EG228">
            <v>0</v>
          </cell>
          <cell r="EH228">
            <v>0</v>
          </cell>
          <cell r="EI228">
            <v>0</v>
          </cell>
          <cell r="EJ228">
            <v>0</v>
          </cell>
          <cell r="EK228">
            <v>0</v>
          </cell>
          <cell r="EL228">
            <v>0</v>
          </cell>
          <cell r="EM228">
            <v>0</v>
          </cell>
          <cell r="EN228">
            <v>0</v>
          </cell>
          <cell r="EO228">
            <v>0</v>
          </cell>
          <cell r="EP228">
            <v>0</v>
          </cell>
          <cell r="EQ228">
            <v>0</v>
          </cell>
          <cell r="ER228">
            <v>0</v>
          </cell>
          <cell r="ES228">
            <v>0</v>
          </cell>
          <cell r="ET228">
            <v>0</v>
          </cell>
          <cell r="EU228">
            <v>0</v>
          </cell>
          <cell r="EV228">
            <v>0</v>
          </cell>
          <cell r="EW228">
            <v>0</v>
          </cell>
          <cell r="EX228">
            <v>0</v>
          </cell>
          <cell r="EY228">
            <v>-13.879</v>
          </cell>
          <cell r="EZ228">
            <v>-13.9</v>
          </cell>
          <cell r="FA228">
            <v>-23.4</v>
          </cell>
          <cell r="FB228">
            <v>-20.93</v>
          </cell>
          <cell r="FC228">
            <v>-18.227</v>
          </cell>
          <cell r="FD228">
            <v>-32.1</v>
          </cell>
          <cell r="FE228">
            <v>-27.2</v>
          </cell>
          <cell r="FF228">
            <v>-24.6</v>
          </cell>
          <cell r="FG228">
            <v>-32.1</v>
          </cell>
          <cell r="FH228">
            <v>-38.1</v>
          </cell>
          <cell r="FI228">
            <v>-47.6</v>
          </cell>
          <cell r="FJ228">
            <v>-45.2</v>
          </cell>
          <cell r="FK228">
            <v>-51.1</v>
          </cell>
          <cell r="FL228">
            <v>-48.2</v>
          </cell>
          <cell r="FM228">
            <v>-46.4</v>
          </cell>
          <cell r="FN228">
            <v>-44.3</v>
          </cell>
          <cell r="FO228">
            <v>-41.40000000000002</v>
          </cell>
          <cell r="FP228">
            <v>0</v>
          </cell>
          <cell r="FQ228">
            <v>0</v>
          </cell>
          <cell r="FR228">
            <v>0</v>
          </cell>
          <cell r="FS228">
            <v>0</v>
          </cell>
          <cell r="FT228">
            <v>0</v>
          </cell>
          <cell r="FU228">
            <v>0</v>
          </cell>
          <cell r="FV228">
            <v>0</v>
          </cell>
          <cell r="FW228">
            <v>0</v>
          </cell>
          <cell r="FX228">
            <v>0</v>
          </cell>
          <cell r="FY228">
            <v>0</v>
          </cell>
          <cell r="FZ228">
            <v>0</v>
          </cell>
          <cell r="GA228">
            <v>-61.005000000000003</v>
          </cell>
          <cell r="GB228">
            <v>-51.2</v>
          </cell>
          <cell r="GC228">
            <v>-55.3</v>
          </cell>
          <cell r="GD228">
            <v>-81.245000000000005</v>
          </cell>
          <cell r="GE228">
            <v>-73.524000000000001</v>
          </cell>
          <cell r="GF228">
            <v>-85.4</v>
          </cell>
          <cell r="GG228">
            <v>-89.6</v>
          </cell>
          <cell r="GH228">
            <v>-114.2</v>
          </cell>
          <cell r="GI228">
            <v>-126.9</v>
          </cell>
          <cell r="GJ228">
            <v>-126</v>
          </cell>
          <cell r="GK228">
            <v>-158.80000000000001</v>
          </cell>
          <cell r="GL228">
            <v>-181</v>
          </cell>
          <cell r="GM228">
            <v>-187.5</v>
          </cell>
          <cell r="GN228">
            <v>-183.8</v>
          </cell>
          <cell r="GO228">
            <v>-206.1</v>
          </cell>
          <cell r="GP228">
            <v>-215.2</v>
          </cell>
          <cell r="GQ228">
            <v>-148.99999999999994</v>
          </cell>
          <cell r="GR228">
            <v>0</v>
          </cell>
          <cell r="GS228">
            <v>0</v>
          </cell>
          <cell r="GT228">
            <v>0</v>
          </cell>
          <cell r="GU228">
            <v>0</v>
          </cell>
          <cell r="GV228">
            <v>0</v>
          </cell>
          <cell r="GW228">
            <v>0</v>
          </cell>
          <cell r="GX228">
            <v>0</v>
          </cell>
          <cell r="GY228">
            <v>0</v>
          </cell>
          <cell r="GZ228">
            <v>0</v>
          </cell>
          <cell r="HA228">
            <v>0</v>
          </cell>
          <cell r="HB228">
            <v>0</v>
          </cell>
          <cell r="HC228">
            <v>-7.718</v>
          </cell>
          <cell r="HD228">
            <v>-11.2</v>
          </cell>
          <cell r="HE228">
            <v>-12.4</v>
          </cell>
          <cell r="HF228">
            <v>-13.758999999999999</v>
          </cell>
          <cell r="HG228">
            <v>-14.385</v>
          </cell>
          <cell r="HH228">
            <v>-14.4</v>
          </cell>
          <cell r="HI228">
            <v>-14.8</v>
          </cell>
          <cell r="HJ228">
            <v>-15.1</v>
          </cell>
          <cell r="HK228">
            <v>-19.7</v>
          </cell>
          <cell r="HL228">
            <v>-18.100000000000001</v>
          </cell>
          <cell r="HM228">
            <v>-21.4</v>
          </cell>
          <cell r="HN228">
            <v>-24.2</v>
          </cell>
          <cell r="HO228">
            <v>-29.4</v>
          </cell>
          <cell r="HP228">
            <v>-28.6</v>
          </cell>
          <cell r="HQ228">
            <v>-30.7</v>
          </cell>
          <cell r="HR228">
            <v>-34.200000000000003</v>
          </cell>
          <cell r="HS228">
            <v>-33</v>
          </cell>
          <cell r="HT228">
            <v>0</v>
          </cell>
          <cell r="HU228">
            <v>0</v>
          </cell>
          <cell r="HV228">
            <v>0</v>
          </cell>
          <cell r="HW228">
            <v>0</v>
          </cell>
          <cell r="HX228">
            <v>0</v>
          </cell>
          <cell r="HY228">
            <v>0</v>
          </cell>
          <cell r="HZ228">
            <v>0</v>
          </cell>
          <cell r="IA228">
            <v>0</v>
          </cell>
          <cell r="IB228">
            <v>0</v>
          </cell>
          <cell r="IC228">
            <v>0</v>
          </cell>
          <cell r="ID228">
            <v>0</v>
          </cell>
          <cell r="IE228">
            <v>0</v>
          </cell>
          <cell r="IF228">
            <v>0</v>
          </cell>
          <cell r="IG228">
            <v>0</v>
          </cell>
          <cell r="IH228">
            <v>0</v>
          </cell>
          <cell r="II228">
            <v>0</v>
          </cell>
          <cell r="IJ228">
            <v>0</v>
          </cell>
          <cell r="IK228">
            <v>0</v>
          </cell>
          <cell r="IL228">
            <v>0</v>
          </cell>
          <cell r="IM228">
            <v>0</v>
          </cell>
          <cell r="IN228">
            <v>0</v>
          </cell>
          <cell r="IO228">
            <v>0</v>
          </cell>
          <cell r="IP228">
            <v>0</v>
          </cell>
          <cell r="IQ228">
            <v>0</v>
          </cell>
          <cell r="IR228">
            <v>0</v>
          </cell>
          <cell r="IS228">
            <v>0</v>
          </cell>
          <cell r="IT228">
            <v>0</v>
          </cell>
          <cell r="IU228">
            <v>0</v>
          </cell>
        </row>
        <row r="229">
          <cell r="A229" t="str">
            <v>NDTV IN</v>
          </cell>
          <cell r="B229" t="str">
            <v>New Delhi Television</v>
          </cell>
          <cell r="C229" t="str">
            <v>Media and Entertainment</v>
          </cell>
          <cell r="D229">
            <v>0</v>
          </cell>
          <cell r="E229">
            <v>0</v>
          </cell>
          <cell r="F229">
            <v>0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  <cell r="K229">
            <v>0</v>
          </cell>
          <cell r="L229">
            <v>0</v>
          </cell>
          <cell r="M229">
            <v>0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  <cell r="T229">
            <v>544.1</v>
          </cell>
          <cell r="U229">
            <v>462.7</v>
          </cell>
          <cell r="V229">
            <v>673.3</v>
          </cell>
          <cell r="W229">
            <v>673.7</v>
          </cell>
          <cell r="X229">
            <v>609.6</v>
          </cell>
          <cell r="Y229">
            <v>677.7</v>
          </cell>
          <cell r="Z229">
            <v>892</v>
          </cell>
          <cell r="AA229">
            <v>905.4</v>
          </cell>
          <cell r="AB229">
            <v>697.3</v>
          </cell>
          <cell r="AC229">
            <v>739.1</v>
          </cell>
          <cell r="AD229">
            <v>818.4</v>
          </cell>
          <cell r="AE229">
            <v>841.3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O229">
            <v>0</v>
          </cell>
          <cell r="AP229">
            <v>0</v>
          </cell>
          <cell r="AQ229">
            <v>0</v>
          </cell>
          <cell r="AR229">
            <v>0</v>
          </cell>
          <cell r="AS229">
            <v>0</v>
          </cell>
          <cell r="AT229">
            <v>0</v>
          </cell>
          <cell r="AU229">
            <v>0</v>
          </cell>
          <cell r="AV229">
            <v>0</v>
          </cell>
          <cell r="AW229">
            <v>0</v>
          </cell>
          <cell r="AX229">
            <v>0</v>
          </cell>
          <cell r="AY229">
            <v>0</v>
          </cell>
          <cell r="AZ229">
            <v>0</v>
          </cell>
          <cell r="BA229">
            <v>0</v>
          </cell>
          <cell r="BB229">
            <v>0</v>
          </cell>
          <cell r="BC229">
            <v>0</v>
          </cell>
          <cell r="BD229">
            <v>0</v>
          </cell>
          <cell r="BE229">
            <v>0</v>
          </cell>
          <cell r="BF229">
            <v>0</v>
          </cell>
          <cell r="BG229">
            <v>0</v>
          </cell>
          <cell r="BH229">
            <v>0</v>
          </cell>
          <cell r="BI229">
            <v>0</v>
          </cell>
          <cell r="BJ229">
            <v>0</v>
          </cell>
          <cell r="BK229">
            <v>0</v>
          </cell>
          <cell r="BL229">
            <v>0</v>
          </cell>
          <cell r="BM229">
            <v>0</v>
          </cell>
          <cell r="BN229">
            <v>0</v>
          </cell>
          <cell r="BO229">
            <v>0</v>
          </cell>
          <cell r="BP229">
            <v>0</v>
          </cell>
          <cell r="BQ229">
            <v>0</v>
          </cell>
          <cell r="BR229">
            <v>0</v>
          </cell>
          <cell r="BS229">
            <v>0</v>
          </cell>
          <cell r="BT229">
            <v>0</v>
          </cell>
          <cell r="BU229">
            <v>0</v>
          </cell>
          <cell r="BV229">
            <v>0</v>
          </cell>
          <cell r="BW229">
            <v>0</v>
          </cell>
          <cell r="BX229">
            <v>-130.5</v>
          </cell>
          <cell r="BY229">
            <v>-133.9</v>
          </cell>
          <cell r="BZ229">
            <v>-112.8</v>
          </cell>
          <cell r="CA229">
            <v>-139.1</v>
          </cell>
          <cell r="CB229">
            <v>-130.30000000000001</v>
          </cell>
          <cell r="CC229">
            <v>-164.1</v>
          </cell>
          <cell r="CD229">
            <v>-153.4</v>
          </cell>
          <cell r="CE229">
            <v>-162.6</v>
          </cell>
          <cell r="CF229">
            <v>-134.4</v>
          </cell>
          <cell r="CG229">
            <v>-148.5</v>
          </cell>
          <cell r="CH229">
            <v>-186.2</v>
          </cell>
          <cell r="CI229">
            <v>-299.10000000000002</v>
          </cell>
          <cell r="CJ229">
            <v>0</v>
          </cell>
          <cell r="CK229">
            <v>0</v>
          </cell>
          <cell r="CL229">
            <v>0</v>
          </cell>
          <cell r="CM229">
            <v>0</v>
          </cell>
          <cell r="CN229">
            <v>0</v>
          </cell>
          <cell r="CO229">
            <v>0</v>
          </cell>
          <cell r="CP229">
            <v>0</v>
          </cell>
          <cell r="CQ229">
            <v>0</v>
          </cell>
          <cell r="CR229">
            <v>0</v>
          </cell>
          <cell r="CS229">
            <v>0</v>
          </cell>
          <cell r="CT229">
            <v>0</v>
          </cell>
          <cell r="CU229">
            <v>0</v>
          </cell>
          <cell r="CV229">
            <v>0</v>
          </cell>
          <cell r="CW229">
            <v>0</v>
          </cell>
          <cell r="CX229">
            <v>0</v>
          </cell>
          <cell r="CY229">
            <v>0</v>
          </cell>
          <cell r="CZ229">
            <v>0</v>
          </cell>
          <cell r="DA229">
            <v>0</v>
          </cell>
          <cell r="DB229">
            <v>0</v>
          </cell>
          <cell r="DC229">
            <v>0</v>
          </cell>
          <cell r="DD229">
            <v>0</v>
          </cell>
          <cell r="DE229">
            <v>0</v>
          </cell>
          <cell r="DF229">
            <v>0</v>
          </cell>
          <cell r="DG229">
            <v>0</v>
          </cell>
          <cell r="DH229">
            <v>0</v>
          </cell>
          <cell r="DI229">
            <v>0</v>
          </cell>
          <cell r="DJ229">
            <v>0</v>
          </cell>
          <cell r="DK229">
            <v>0</v>
          </cell>
          <cell r="DL229">
            <v>0</v>
          </cell>
          <cell r="DM229">
            <v>0</v>
          </cell>
          <cell r="DN229">
            <v>0</v>
          </cell>
          <cell r="DO229">
            <v>0</v>
          </cell>
          <cell r="DP229">
            <v>0</v>
          </cell>
          <cell r="DQ229">
            <v>0</v>
          </cell>
          <cell r="DR229">
            <v>0</v>
          </cell>
          <cell r="DS229">
            <v>0</v>
          </cell>
          <cell r="DT229">
            <v>0</v>
          </cell>
          <cell r="DU229">
            <v>0</v>
          </cell>
          <cell r="DV229">
            <v>0</v>
          </cell>
          <cell r="DW229">
            <v>0</v>
          </cell>
          <cell r="DX229">
            <v>0</v>
          </cell>
          <cell r="DY229">
            <v>0</v>
          </cell>
          <cell r="DZ229">
            <v>0</v>
          </cell>
          <cell r="EA229">
            <v>0</v>
          </cell>
          <cell r="EB229">
            <v>0</v>
          </cell>
          <cell r="EC229">
            <v>0</v>
          </cell>
          <cell r="ED229">
            <v>0</v>
          </cell>
          <cell r="EE229">
            <v>0</v>
          </cell>
          <cell r="EF229">
            <v>0</v>
          </cell>
          <cell r="EG229">
            <v>0</v>
          </cell>
          <cell r="EH229">
            <v>0</v>
          </cell>
          <cell r="EI229">
            <v>0</v>
          </cell>
          <cell r="EJ229">
            <v>0</v>
          </cell>
          <cell r="EK229">
            <v>0</v>
          </cell>
          <cell r="EL229">
            <v>0</v>
          </cell>
          <cell r="EM229">
            <v>0</v>
          </cell>
          <cell r="EN229">
            <v>0</v>
          </cell>
          <cell r="EO229">
            <v>0</v>
          </cell>
          <cell r="EP229">
            <v>0</v>
          </cell>
          <cell r="EQ229">
            <v>0</v>
          </cell>
          <cell r="ER229">
            <v>0</v>
          </cell>
          <cell r="ES229">
            <v>0</v>
          </cell>
          <cell r="ET229">
            <v>0</v>
          </cell>
          <cell r="EU229">
            <v>0</v>
          </cell>
          <cell r="EV229">
            <v>0</v>
          </cell>
          <cell r="EW229">
            <v>0</v>
          </cell>
          <cell r="EX229">
            <v>0</v>
          </cell>
          <cell r="EY229">
            <v>0</v>
          </cell>
          <cell r="EZ229">
            <v>0</v>
          </cell>
          <cell r="FA229">
            <v>0</v>
          </cell>
          <cell r="FB229">
            <v>0</v>
          </cell>
          <cell r="FC229">
            <v>0</v>
          </cell>
          <cell r="FD229">
            <v>-192.8</v>
          </cell>
          <cell r="FE229">
            <v>-194.4</v>
          </cell>
          <cell r="FF229">
            <v>-181.1</v>
          </cell>
          <cell r="FG229">
            <v>-183.3</v>
          </cell>
          <cell r="FH229">
            <v>-212.6</v>
          </cell>
          <cell r="FI229">
            <v>-220.9</v>
          </cell>
          <cell r="FJ229">
            <v>-227.1</v>
          </cell>
          <cell r="FK229">
            <v>-285</v>
          </cell>
          <cell r="FL229">
            <v>-275.89999999999998</v>
          </cell>
          <cell r="FM229">
            <v>-286.89999999999998</v>
          </cell>
          <cell r="FN229">
            <v>-273.5</v>
          </cell>
          <cell r="FO229">
            <v>-511.3</v>
          </cell>
          <cell r="FP229">
            <v>0</v>
          </cell>
          <cell r="FQ229">
            <v>0</v>
          </cell>
          <cell r="FR229">
            <v>0</v>
          </cell>
          <cell r="FS229">
            <v>0</v>
          </cell>
          <cell r="FT229">
            <v>0</v>
          </cell>
          <cell r="FU229">
            <v>0</v>
          </cell>
          <cell r="FV229">
            <v>0</v>
          </cell>
          <cell r="FW229">
            <v>0</v>
          </cell>
          <cell r="FX229">
            <v>0</v>
          </cell>
          <cell r="FY229">
            <v>0</v>
          </cell>
          <cell r="FZ229">
            <v>0</v>
          </cell>
          <cell r="GA229">
            <v>0</v>
          </cell>
          <cell r="GB229">
            <v>0</v>
          </cell>
          <cell r="GC229">
            <v>0</v>
          </cell>
          <cell r="GD229">
            <v>0</v>
          </cell>
          <cell r="GE229">
            <v>0</v>
          </cell>
          <cell r="GF229">
            <v>-179.6</v>
          </cell>
          <cell r="GG229">
            <v>-189.10000000000002</v>
          </cell>
          <cell r="GH229">
            <v>-201.4</v>
          </cell>
          <cell r="GI229">
            <v>-243.6</v>
          </cell>
          <cell r="GJ229">
            <v>-223.5</v>
          </cell>
          <cell r="GK229">
            <v>-267.5</v>
          </cell>
          <cell r="GL229">
            <v>-298.90000000000003</v>
          </cell>
          <cell r="GM229">
            <v>-415.2</v>
          </cell>
          <cell r="GN229">
            <v>-387.8</v>
          </cell>
          <cell r="GO229">
            <v>-406</v>
          </cell>
          <cell r="GP229">
            <v>-411.6</v>
          </cell>
          <cell r="GQ229">
            <v>-616.1</v>
          </cell>
          <cell r="GR229">
            <v>0</v>
          </cell>
          <cell r="GS229">
            <v>0</v>
          </cell>
          <cell r="GT229">
            <v>0</v>
          </cell>
          <cell r="GU229">
            <v>0</v>
          </cell>
          <cell r="GV229">
            <v>0</v>
          </cell>
          <cell r="GW229">
            <v>0</v>
          </cell>
          <cell r="GX229">
            <v>0</v>
          </cell>
          <cell r="GY229">
            <v>0</v>
          </cell>
          <cell r="GZ229">
            <v>0</v>
          </cell>
          <cell r="HA229">
            <v>0</v>
          </cell>
          <cell r="HB229">
            <v>0</v>
          </cell>
          <cell r="HC229">
            <v>0</v>
          </cell>
          <cell r="HD229">
            <v>0</v>
          </cell>
          <cell r="HE229">
            <v>0</v>
          </cell>
          <cell r="HF229">
            <v>0</v>
          </cell>
          <cell r="HG229">
            <v>0</v>
          </cell>
          <cell r="HH229">
            <v>-39.6</v>
          </cell>
          <cell r="HI229">
            <v>-41.6</v>
          </cell>
          <cell r="HJ229">
            <v>-47.7</v>
          </cell>
          <cell r="HK229">
            <v>-49.3</v>
          </cell>
          <cell r="HL229">
            <v>-45.3</v>
          </cell>
          <cell r="HM229">
            <v>-46.8</v>
          </cell>
          <cell r="HN229">
            <v>-54.2</v>
          </cell>
          <cell r="HO229">
            <v>-57.5</v>
          </cell>
          <cell r="HP229">
            <v>-57.3</v>
          </cell>
          <cell r="HQ229">
            <v>-58.8</v>
          </cell>
          <cell r="HR229">
            <v>-61.9</v>
          </cell>
          <cell r="HS229">
            <v>-64.099999999999994</v>
          </cell>
          <cell r="HT229">
            <v>0</v>
          </cell>
          <cell r="HU229">
            <v>0</v>
          </cell>
          <cell r="HV229">
            <v>0</v>
          </cell>
          <cell r="HW229">
            <v>0</v>
          </cell>
          <cell r="HX229">
            <v>0</v>
          </cell>
          <cell r="HY229">
            <v>0</v>
          </cell>
          <cell r="HZ229">
            <v>0</v>
          </cell>
          <cell r="IA229">
            <v>0</v>
          </cell>
          <cell r="IB229">
            <v>0</v>
          </cell>
          <cell r="IC229">
            <v>0</v>
          </cell>
          <cell r="ID229">
            <v>0</v>
          </cell>
          <cell r="IE229">
            <v>0</v>
          </cell>
          <cell r="IF229">
            <v>0</v>
          </cell>
          <cell r="IG229">
            <v>0</v>
          </cell>
          <cell r="IH229">
            <v>0</v>
          </cell>
          <cell r="II229">
            <v>0</v>
          </cell>
          <cell r="IJ229">
            <v>-109.9</v>
          </cell>
          <cell r="IK229">
            <v>-81.3</v>
          </cell>
          <cell r="IL229">
            <v>-50.9</v>
          </cell>
          <cell r="IM229">
            <v>-52.6</v>
          </cell>
          <cell r="IN229">
            <v>-30.1</v>
          </cell>
          <cell r="IO229">
            <v>-23.1</v>
          </cell>
          <cell r="IP229">
            <v>-35.9</v>
          </cell>
          <cell r="IQ229">
            <v>-29.2</v>
          </cell>
          <cell r="IR229">
            <v>-28.3</v>
          </cell>
          <cell r="IS229">
            <v>-15.1</v>
          </cell>
          <cell r="IT229">
            <v>-14.1</v>
          </cell>
          <cell r="IU229">
            <v>223.9</v>
          </cell>
        </row>
        <row r="230">
          <cell r="A230" t="str">
            <v>PVRL IN</v>
          </cell>
          <cell r="B230" t="str">
            <v>PVR</v>
          </cell>
          <cell r="C230" t="str">
            <v>Media and Entertainment</v>
          </cell>
          <cell r="D230">
            <v>0</v>
          </cell>
          <cell r="E230">
            <v>0</v>
          </cell>
          <cell r="F230">
            <v>0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  <cell r="K230">
            <v>0</v>
          </cell>
          <cell r="L230">
            <v>0</v>
          </cell>
          <cell r="M230">
            <v>0</v>
          </cell>
          <cell r="N230">
            <v>163.19999999999999</v>
          </cell>
          <cell r="O230">
            <v>194.8</v>
          </cell>
          <cell r="P230">
            <v>256.2</v>
          </cell>
          <cell r="Q230">
            <v>287</v>
          </cell>
          <cell r="R230">
            <v>240.8</v>
          </cell>
          <cell r="S230">
            <v>246.2</v>
          </cell>
          <cell r="T230">
            <v>404.2</v>
          </cell>
          <cell r="U230">
            <v>435</v>
          </cell>
          <cell r="V230">
            <v>395.4</v>
          </cell>
          <cell r="W230">
            <v>406.3</v>
          </cell>
          <cell r="X230">
            <v>545.70000000000005</v>
          </cell>
          <cell r="Y230">
            <v>618.9</v>
          </cell>
          <cell r="Z230">
            <v>648.1</v>
          </cell>
          <cell r="AA230">
            <v>553.29999999999995</v>
          </cell>
          <cell r="AB230">
            <v>602.20000000000005</v>
          </cell>
          <cell r="AC230">
            <v>788.40000000000009</v>
          </cell>
          <cell r="AD230">
            <v>766</v>
          </cell>
          <cell r="AE230">
            <v>580.1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O230">
            <v>0</v>
          </cell>
          <cell r="AP230">
            <v>0</v>
          </cell>
          <cell r="AQ230">
            <v>0</v>
          </cell>
          <cell r="AR230">
            <v>0</v>
          </cell>
          <cell r="AS230">
            <v>0</v>
          </cell>
          <cell r="AT230">
            <v>0</v>
          </cell>
          <cell r="AU230">
            <v>0</v>
          </cell>
          <cell r="AV230">
            <v>0</v>
          </cell>
          <cell r="AW230">
            <v>0</v>
          </cell>
          <cell r="AX230">
            <v>0</v>
          </cell>
          <cell r="AY230">
            <v>0</v>
          </cell>
          <cell r="AZ230">
            <v>0</v>
          </cell>
          <cell r="BA230">
            <v>0</v>
          </cell>
          <cell r="BB230">
            <v>0</v>
          </cell>
          <cell r="BC230">
            <v>0</v>
          </cell>
          <cell r="BD230">
            <v>0</v>
          </cell>
          <cell r="BE230">
            <v>0</v>
          </cell>
          <cell r="BF230">
            <v>0</v>
          </cell>
          <cell r="BG230">
            <v>0</v>
          </cell>
          <cell r="BH230">
            <v>0</v>
          </cell>
          <cell r="BI230">
            <v>0</v>
          </cell>
          <cell r="BJ230">
            <v>0</v>
          </cell>
          <cell r="BK230">
            <v>0</v>
          </cell>
          <cell r="BL230">
            <v>0</v>
          </cell>
          <cell r="BM230">
            <v>0</v>
          </cell>
          <cell r="BN230">
            <v>0</v>
          </cell>
          <cell r="BO230">
            <v>0</v>
          </cell>
          <cell r="BP230">
            <v>0</v>
          </cell>
          <cell r="BQ230">
            <v>0</v>
          </cell>
          <cell r="BR230">
            <v>-89.7</v>
          </cell>
          <cell r="BS230">
            <v>-106.4</v>
          </cell>
          <cell r="BT230">
            <v>-140.5</v>
          </cell>
          <cell r="BU230">
            <v>-156</v>
          </cell>
          <cell r="BV230">
            <v>-131.29999999999998</v>
          </cell>
          <cell r="BW230">
            <v>-139.60000000000002</v>
          </cell>
          <cell r="BX230">
            <v>-214.5</v>
          </cell>
          <cell r="BY230">
            <v>-232.4</v>
          </cell>
          <cell r="BZ230">
            <v>-216.5</v>
          </cell>
          <cell r="CA230">
            <v>-217.89999999999998</v>
          </cell>
          <cell r="CB230">
            <v>-277.79999999999995</v>
          </cell>
          <cell r="CC230">
            <v>-317.70000000000005</v>
          </cell>
          <cell r="CD230">
            <v>-293.8</v>
          </cell>
          <cell r="CE230">
            <v>-265.3</v>
          </cell>
          <cell r="CF230">
            <v>-253.79999999999998</v>
          </cell>
          <cell r="CG230">
            <v>-342.5</v>
          </cell>
          <cell r="CH230">
            <v>-349.5</v>
          </cell>
          <cell r="CI230">
            <v>-319</v>
          </cell>
          <cell r="CJ230">
            <v>0</v>
          </cell>
          <cell r="CK230">
            <v>0</v>
          </cell>
          <cell r="CL230">
            <v>0</v>
          </cell>
          <cell r="CM230">
            <v>0</v>
          </cell>
          <cell r="CN230">
            <v>0</v>
          </cell>
          <cell r="CO230">
            <v>0</v>
          </cell>
          <cell r="CP230">
            <v>0</v>
          </cell>
          <cell r="CQ230">
            <v>0</v>
          </cell>
          <cell r="CR230">
            <v>0</v>
          </cell>
          <cell r="CS230">
            <v>0</v>
          </cell>
          <cell r="CT230">
            <v>0</v>
          </cell>
          <cell r="CU230">
            <v>0</v>
          </cell>
          <cell r="CV230">
            <v>0</v>
          </cell>
          <cell r="CW230">
            <v>0</v>
          </cell>
          <cell r="CX230">
            <v>0</v>
          </cell>
          <cell r="CY230">
            <v>0</v>
          </cell>
          <cell r="CZ230">
            <v>0</v>
          </cell>
          <cell r="DA230">
            <v>0</v>
          </cell>
          <cell r="DB230">
            <v>0</v>
          </cell>
          <cell r="DC230">
            <v>0</v>
          </cell>
          <cell r="DD230">
            <v>0</v>
          </cell>
          <cell r="DE230">
            <v>0</v>
          </cell>
          <cell r="DF230">
            <v>0</v>
          </cell>
          <cell r="DG230">
            <v>0</v>
          </cell>
          <cell r="DH230">
            <v>0</v>
          </cell>
          <cell r="DI230">
            <v>0</v>
          </cell>
          <cell r="DJ230">
            <v>0</v>
          </cell>
          <cell r="DK230">
            <v>0</v>
          </cell>
          <cell r="DL230">
            <v>0</v>
          </cell>
          <cell r="DM230">
            <v>0</v>
          </cell>
          <cell r="DN230">
            <v>0</v>
          </cell>
          <cell r="DO230">
            <v>0</v>
          </cell>
          <cell r="DP230">
            <v>0</v>
          </cell>
          <cell r="DQ230">
            <v>0</v>
          </cell>
          <cell r="DR230">
            <v>0</v>
          </cell>
          <cell r="DS230">
            <v>0</v>
          </cell>
          <cell r="DT230">
            <v>0</v>
          </cell>
          <cell r="DU230">
            <v>0</v>
          </cell>
          <cell r="DV230">
            <v>0</v>
          </cell>
          <cell r="DW230">
            <v>0</v>
          </cell>
          <cell r="DX230">
            <v>0</v>
          </cell>
          <cell r="DY230">
            <v>0</v>
          </cell>
          <cell r="DZ230">
            <v>0</v>
          </cell>
          <cell r="EA230">
            <v>0</v>
          </cell>
          <cell r="EB230">
            <v>0</v>
          </cell>
          <cell r="EC230">
            <v>0</v>
          </cell>
          <cell r="ED230">
            <v>0</v>
          </cell>
          <cell r="EE230">
            <v>0</v>
          </cell>
          <cell r="EF230">
            <v>0</v>
          </cell>
          <cell r="EG230">
            <v>0</v>
          </cell>
          <cell r="EH230">
            <v>0</v>
          </cell>
          <cell r="EI230">
            <v>0</v>
          </cell>
          <cell r="EJ230">
            <v>0</v>
          </cell>
          <cell r="EK230">
            <v>0</v>
          </cell>
          <cell r="EL230">
            <v>0</v>
          </cell>
          <cell r="EM230">
            <v>0</v>
          </cell>
          <cell r="EN230">
            <v>0</v>
          </cell>
          <cell r="EO230">
            <v>0</v>
          </cell>
          <cell r="EP230">
            <v>0</v>
          </cell>
          <cell r="EQ230">
            <v>0</v>
          </cell>
          <cell r="ER230">
            <v>0</v>
          </cell>
          <cell r="ES230">
            <v>0</v>
          </cell>
          <cell r="ET230">
            <v>0</v>
          </cell>
          <cell r="EU230">
            <v>0</v>
          </cell>
          <cell r="EV230">
            <v>0</v>
          </cell>
          <cell r="EW230">
            <v>0</v>
          </cell>
          <cell r="EX230">
            <v>-18.8</v>
          </cell>
          <cell r="EY230">
            <v>-22.5</v>
          </cell>
          <cell r="EZ230">
            <v>-27</v>
          </cell>
          <cell r="FA230">
            <v>-33</v>
          </cell>
          <cell r="FB230">
            <v>-34.9</v>
          </cell>
          <cell r="FC230">
            <v>-33.800000000000004</v>
          </cell>
          <cell r="FD230">
            <v>-46.9</v>
          </cell>
          <cell r="FE230">
            <v>-49</v>
          </cell>
          <cell r="FF230">
            <v>-50.9</v>
          </cell>
          <cell r="FG230">
            <v>-48.800000000000004</v>
          </cell>
          <cell r="FH230">
            <v>-56.2</v>
          </cell>
          <cell r="FI230">
            <v>-60.2</v>
          </cell>
          <cell r="FJ230">
            <v>-67.8</v>
          </cell>
          <cell r="FK230">
            <v>-62.9</v>
          </cell>
          <cell r="FL230">
            <v>-72.400000000000006</v>
          </cell>
          <cell r="FM230">
            <v>-90.8</v>
          </cell>
          <cell r="FN230">
            <v>-87.8</v>
          </cell>
          <cell r="FO230">
            <v>-89.8</v>
          </cell>
          <cell r="FP230">
            <v>0</v>
          </cell>
          <cell r="FQ230">
            <v>0</v>
          </cell>
          <cell r="FR230">
            <v>0</v>
          </cell>
          <cell r="FS230">
            <v>0</v>
          </cell>
          <cell r="FT230">
            <v>0</v>
          </cell>
          <cell r="FU230">
            <v>0</v>
          </cell>
          <cell r="FV230">
            <v>0</v>
          </cell>
          <cell r="FW230">
            <v>0</v>
          </cell>
          <cell r="FX230">
            <v>0</v>
          </cell>
          <cell r="FY230">
            <v>0</v>
          </cell>
          <cell r="FZ230">
            <v>-33.799999999999997</v>
          </cell>
          <cell r="GA230">
            <v>-41.8</v>
          </cell>
          <cell r="GB230">
            <v>-44.7</v>
          </cell>
          <cell r="GC230">
            <v>-40.4</v>
          </cell>
          <cell r="GD230">
            <v>-46.5</v>
          </cell>
          <cell r="GE230">
            <v>-50.1</v>
          </cell>
          <cell r="GF230">
            <v>-76.7</v>
          </cell>
          <cell r="GG230">
            <v>-89.1</v>
          </cell>
          <cell r="GH230">
            <v>-74.8</v>
          </cell>
          <cell r="GI230">
            <v>-74.599999999999994</v>
          </cell>
          <cell r="GJ230">
            <v>-93.4</v>
          </cell>
          <cell r="GK230">
            <v>-113.4</v>
          </cell>
          <cell r="GL230">
            <v>-156.80000000000001</v>
          </cell>
          <cell r="GM230">
            <v>-144.1</v>
          </cell>
          <cell r="GN230">
            <v>-179.2</v>
          </cell>
          <cell r="GO230">
            <v>-205.4</v>
          </cell>
          <cell r="GP230">
            <v>-184.6</v>
          </cell>
          <cell r="GQ230">
            <v>-110.1</v>
          </cell>
          <cell r="GR230">
            <v>0</v>
          </cell>
          <cell r="GS230">
            <v>0</v>
          </cell>
          <cell r="GT230">
            <v>0</v>
          </cell>
          <cell r="GU230">
            <v>0</v>
          </cell>
          <cell r="GV230">
            <v>0</v>
          </cell>
          <cell r="GW230">
            <v>0</v>
          </cell>
          <cell r="GX230">
            <v>0</v>
          </cell>
          <cell r="GY230">
            <v>0</v>
          </cell>
          <cell r="GZ230">
            <v>0</v>
          </cell>
          <cell r="HA230">
            <v>0</v>
          </cell>
          <cell r="HB230">
            <v>-14.4</v>
          </cell>
          <cell r="HC230">
            <v>-15.8</v>
          </cell>
          <cell r="HD230">
            <v>-16.7</v>
          </cell>
          <cell r="HE230">
            <v>-16.7</v>
          </cell>
          <cell r="HF230">
            <v>-16.899999999999999</v>
          </cell>
          <cell r="HG230">
            <v>-20.399999999999999</v>
          </cell>
          <cell r="HH230">
            <v>-28.4</v>
          </cell>
          <cell r="HI230">
            <v>-25.7</v>
          </cell>
          <cell r="HJ230">
            <v>-35.1</v>
          </cell>
          <cell r="HK230">
            <v>-35</v>
          </cell>
          <cell r="HL230">
            <v>-34.4</v>
          </cell>
          <cell r="HM230">
            <v>-37.5</v>
          </cell>
          <cell r="HN230">
            <v>-41.9</v>
          </cell>
          <cell r="HO230">
            <v>-37.200000000000003</v>
          </cell>
          <cell r="HP230">
            <v>-43</v>
          </cell>
          <cell r="HQ230">
            <v>-48.3</v>
          </cell>
          <cell r="HR230">
            <v>-49.1</v>
          </cell>
          <cell r="HS230">
            <v>-49</v>
          </cell>
          <cell r="HT230">
            <v>0</v>
          </cell>
          <cell r="HU230">
            <v>0</v>
          </cell>
          <cell r="HV230">
            <v>0</v>
          </cell>
          <cell r="HW230">
            <v>0</v>
          </cell>
          <cell r="HX230">
            <v>0</v>
          </cell>
          <cell r="HY230">
            <v>0</v>
          </cell>
          <cell r="HZ230">
            <v>0</v>
          </cell>
          <cell r="IA230">
            <v>0</v>
          </cell>
          <cell r="IB230">
            <v>0</v>
          </cell>
          <cell r="IC230">
            <v>0</v>
          </cell>
          <cell r="ID230">
            <v>0</v>
          </cell>
          <cell r="IE230">
            <v>0</v>
          </cell>
          <cell r="IF230">
            <v>0</v>
          </cell>
          <cell r="IG230">
            <v>0</v>
          </cell>
          <cell r="IH230">
            <v>0</v>
          </cell>
          <cell r="II230">
            <v>0</v>
          </cell>
          <cell r="IJ230">
            <v>0</v>
          </cell>
          <cell r="IK230">
            <v>0</v>
          </cell>
          <cell r="IL230">
            <v>0</v>
          </cell>
          <cell r="IM230">
            <v>0</v>
          </cell>
          <cell r="IN230">
            <v>0</v>
          </cell>
          <cell r="IO230">
            <v>0</v>
          </cell>
          <cell r="IP230">
            <v>0</v>
          </cell>
          <cell r="IQ230">
            <v>0</v>
          </cell>
          <cell r="IR230">
            <v>0</v>
          </cell>
          <cell r="IS230">
            <v>0</v>
          </cell>
          <cell r="IT230">
            <v>0</v>
          </cell>
          <cell r="IU230">
            <v>0</v>
          </cell>
        </row>
        <row r="231">
          <cell r="A231" t="str">
            <v>SUNTV IN</v>
          </cell>
          <cell r="B231" t="str">
            <v>Sun TV</v>
          </cell>
          <cell r="C231" t="str">
            <v>Media and Entertainment</v>
          </cell>
          <cell r="D231">
            <v>0</v>
          </cell>
          <cell r="E231">
            <v>0</v>
          </cell>
          <cell r="F231">
            <v>0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  <cell r="K231">
            <v>0</v>
          </cell>
          <cell r="L231">
            <v>0</v>
          </cell>
          <cell r="M231">
            <v>0</v>
          </cell>
          <cell r="N231">
            <v>0</v>
          </cell>
          <cell r="O231">
            <v>0</v>
          </cell>
          <cell r="P231">
            <v>0</v>
          </cell>
          <cell r="Q231">
            <v>0</v>
          </cell>
          <cell r="R231">
            <v>0</v>
          </cell>
          <cell r="S231">
            <v>0</v>
          </cell>
          <cell r="T231">
            <v>894.2</v>
          </cell>
          <cell r="U231">
            <v>944.7</v>
          </cell>
          <cell r="V231">
            <v>1140.2</v>
          </cell>
          <cell r="W231">
            <v>3790.4</v>
          </cell>
          <cell r="X231">
            <v>2023.4</v>
          </cell>
          <cell r="Y231">
            <v>1944.5</v>
          </cell>
          <cell r="Z231">
            <v>2177.8000000000002</v>
          </cell>
          <cell r="AA231">
            <v>2464.9000000000005</v>
          </cell>
          <cell r="AB231">
            <v>2235.6999999999998</v>
          </cell>
          <cell r="AC231">
            <v>2378.8000000000002</v>
          </cell>
          <cell r="AD231">
            <v>2708.3</v>
          </cell>
          <cell r="AE231">
            <v>2759.2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0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O231">
            <v>0</v>
          </cell>
          <cell r="AP231">
            <v>0</v>
          </cell>
          <cell r="AQ231">
            <v>0</v>
          </cell>
          <cell r="AR231">
            <v>0</v>
          </cell>
          <cell r="AS231">
            <v>0</v>
          </cell>
          <cell r="AT231">
            <v>0</v>
          </cell>
          <cell r="AU231">
            <v>0</v>
          </cell>
          <cell r="AV231">
            <v>0</v>
          </cell>
          <cell r="AW231">
            <v>0</v>
          </cell>
          <cell r="AX231">
            <v>0</v>
          </cell>
          <cell r="AY231">
            <v>0</v>
          </cell>
          <cell r="AZ231">
            <v>0</v>
          </cell>
          <cell r="BA231">
            <v>0</v>
          </cell>
          <cell r="BB231">
            <v>0</v>
          </cell>
          <cell r="BC231">
            <v>0</v>
          </cell>
          <cell r="BD231">
            <v>0</v>
          </cell>
          <cell r="BE231">
            <v>0</v>
          </cell>
          <cell r="BF231">
            <v>0</v>
          </cell>
          <cell r="BG231">
            <v>0</v>
          </cell>
          <cell r="BH231">
            <v>0</v>
          </cell>
          <cell r="BI231">
            <v>0</v>
          </cell>
          <cell r="BJ231">
            <v>0</v>
          </cell>
          <cell r="BK231">
            <v>0</v>
          </cell>
          <cell r="BL231">
            <v>0</v>
          </cell>
          <cell r="BM231">
            <v>0</v>
          </cell>
          <cell r="BN231">
            <v>0</v>
          </cell>
          <cell r="BO231">
            <v>0</v>
          </cell>
          <cell r="BP231">
            <v>0</v>
          </cell>
          <cell r="BQ231">
            <v>0</v>
          </cell>
          <cell r="BR231">
            <v>0</v>
          </cell>
          <cell r="BS231">
            <v>0</v>
          </cell>
          <cell r="BT231">
            <v>0</v>
          </cell>
          <cell r="BU231">
            <v>0</v>
          </cell>
          <cell r="BV231">
            <v>0</v>
          </cell>
          <cell r="BW231">
            <v>0</v>
          </cell>
          <cell r="BX231">
            <v>-46</v>
          </cell>
          <cell r="BY231">
            <v>-46.8</v>
          </cell>
          <cell r="BZ231">
            <v>-64.400000000000006</v>
          </cell>
          <cell r="CA231">
            <v>-576.4</v>
          </cell>
          <cell r="CB231">
            <v>-131.5</v>
          </cell>
          <cell r="CC231">
            <v>-151.80000000000001</v>
          </cell>
          <cell r="CD231">
            <v>-143.69999999999999</v>
          </cell>
          <cell r="CE231">
            <v>-173.20000000000005</v>
          </cell>
          <cell r="CF231">
            <v>-197.8</v>
          </cell>
          <cell r="CG231">
            <v>-218.6</v>
          </cell>
          <cell r="CH231">
            <v>-268</v>
          </cell>
          <cell r="CI231">
            <v>-132.19999999999993</v>
          </cell>
          <cell r="CJ231">
            <v>0</v>
          </cell>
          <cell r="CK231">
            <v>0</v>
          </cell>
          <cell r="CL231">
            <v>0</v>
          </cell>
          <cell r="CM231">
            <v>0</v>
          </cell>
          <cell r="CN231">
            <v>0</v>
          </cell>
          <cell r="CO231">
            <v>0</v>
          </cell>
          <cell r="CP231">
            <v>0</v>
          </cell>
          <cell r="CQ231">
            <v>0</v>
          </cell>
          <cell r="CR231">
            <v>0</v>
          </cell>
          <cell r="CS231">
            <v>0</v>
          </cell>
          <cell r="CT231">
            <v>0</v>
          </cell>
          <cell r="CU231">
            <v>0</v>
          </cell>
          <cell r="CV231">
            <v>0</v>
          </cell>
          <cell r="CW231">
            <v>0</v>
          </cell>
          <cell r="CX231">
            <v>0</v>
          </cell>
          <cell r="CY231">
            <v>0</v>
          </cell>
          <cell r="CZ231">
            <v>0</v>
          </cell>
          <cell r="DA231">
            <v>0</v>
          </cell>
          <cell r="DB231">
            <v>0</v>
          </cell>
          <cell r="DC231">
            <v>0</v>
          </cell>
          <cell r="DD231">
            <v>0</v>
          </cell>
          <cell r="DE231">
            <v>0</v>
          </cell>
          <cell r="DF231">
            <v>0</v>
          </cell>
          <cell r="DG231">
            <v>0</v>
          </cell>
          <cell r="DH231">
            <v>0</v>
          </cell>
          <cell r="DI231">
            <v>0</v>
          </cell>
          <cell r="DJ231">
            <v>0</v>
          </cell>
          <cell r="DK231">
            <v>0</v>
          </cell>
          <cell r="DL231">
            <v>0</v>
          </cell>
          <cell r="DM231">
            <v>0</v>
          </cell>
          <cell r="DN231">
            <v>0</v>
          </cell>
          <cell r="DO231">
            <v>0</v>
          </cell>
          <cell r="DP231">
            <v>0</v>
          </cell>
          <cell r="DQ231">
            <v>0</v>
          </cell>
          <cell r="DR231">
            <v>0</v>
          </cell>
          <cell r="DS231">
            <v>0</v>
          </cell>
          <cell r="DT231">
            <v>0</v>
          </cell>
          <cell r="DU231">
            <v>0</v>
          </cell>
          <cell r="DV231">
            <v>0</v>
          </cell>
          <cell r="DW231">
            <v>0</v>
          </cell>
          <cell r="DX231">
            <v>0</v>
          </cell>
          <cell r="DY231">
            <v>0</v>
          </cell>
          <cell r="DZ231">
            <v>0</v>
          </cell>
          <cell r="EA231">
            <v>0</v>
          </cell>
          <cell r="EB231">
            <v>0</v>
          </cell>
          <cell r="EC231">
            <v>0</v>
          </cell>
          <cell r="ED231">
            <v>0</v>
          </cell>
          <cell r="EE231">
            <v>0</v>
          </cell>
          <cell r="EF231">
            <v>0</v>
          </cell>
          <cell r="EG231">
            <v>0</v>
          </cell>
          <cell r="EH231">
            <v>0</v>
          </cell>
          <cell r="EI231">
            <v>0</v>
          </cell>
          <cell r="EJ231">
            <v>0</v>
          </cell>
          <cell r="EK231">
            <v>0</v>
          </cell>
          <cell r="EL231">
            <v>0</v>
          </cell>
          <cell r="EM231">
            <v>0</v>
          </cell>
          <cell r="EN231">
            <v>0</v>
          </cell>
          <cell r="EO231">
            <v>0</v>
          </cell>
          <cell r="EP231">
            <v>0</v>
          </cell>
          <cell r="EQ231">
            <v>0</v>
          </cell>
          <cell r="ER231">
            <v>0</v>
          </cell>
          <cell r="ES231">
            <v>0</v>
          </cell>
          <cell r="ET231">
            <v>0</v>
          </cell>
          <cell r="EU231">
            <v>0</v>
          </cell>
          <cell r="EV231">
            <v>0</v>
          </cell>
          <cell r="EW231">
            <v>0</v>
          </cell>
          <cell r="EX231">
            <v>0</v>
          </cell>
          <cell r="EY231">
            <v>0</v>
          </cell>
          <cell r="EZ231">
            <v>0</v>
          </cell>
          <cell r="FA231">
            <v>0</v>
          </cell>
          <cell r="FB231">
            <v>0</v>
          </cell>
          <cell r="FC231">
            <v>0</v>
          </cell>
          <cell r="FD231">
            <v>-94.1</v>
          </cell>
          <cell r="FE231">
            <v>-106.1</v>
          </cell>
          <cell r="FF231">
            <v>-126.4</v>
          </cell>
          <cell r="FG231">
            <v>-367</v>
          </cell>
          <cell r="FH231">
            <v>-224.6</v>
          </cell>
          <cell r="FI231">
            <v>-175</v>
          </cell>
          <cell r="FJ231">
            <v>-236.1</v>
          </cell>
          <cell r="FK231">
            <v>-276.39999999999998</v>
          </cell>
          <cell r="FL231">
            <v>-244.9</v>
          </cell>
          <cell r="FM231">
            <v>-256.2</v>
          </cell>
          <cell r="FN231">
            <v>-256.5</v>
          </cell>
          <cell r="FO231">
            <v>-262.70000000000005</v>
          </cell>
          <cell r="FP231">
            <v>0</v>
          </cell>
          <cell r="FQ231">
            <v>0</v>
          </cell>
          <cell r="FR231">
            <v>0</v>
          </cell>
          <cell r="FS231">
            <v>0</v>
          </cell>
          <cell r="FT231">
            <v>0</v>
          </cell>
          <cell r="FU231">
            <v>0</v>
          </cell>
          <cell r="FV231">
            <v>0</v>
          </cell>
          <cell r="FW231">
            <v>0</v>
          </cell>
          <cell r="FX231">
            <v>0</v>
          </cell>
          <cell r="FY231">
            <v>0</v>
          </cell>
          <cell r="FZ231">
            <v>0</v>
          </cell>
          <cell r="GA231">
            <v>0</v>
          </cell>
          <cell r="GB231">
            <v>0</v>
          </cell>
          <cell r="GC231">
            <v>0</v>
          </cell>
          <cell r="GD231">
            <v>0</v>
          </cell>
          <cell r="GE231">
            <v>0</v>
          </cell>
          <cell r="GF231">
            <v>-61.6</v>
          </cell>
          <cell r="GG231">
            <v>-76.7</v>
          </cell>
          <cell r="GH231">
            <v>-65.8</v>
          </cell>
          <cell r="GI231">
            <v>-323.2</v>
          </cell>
          <cell r="GJ231">
            <v>-138.1</v>
          </cell>
          <cell r="GK231">
            <v>-219.4</v>
          </cell>
          <cell r="GL231">
            <v>-87.8</v>
          </cell>
          <cell r="GM231">
            <v>-434.2</v>
          </cell>
          <cell r="GN231">
            <v>-110.2</v>
          </cell>
          <cell r="GO231">
            <v>-140.69999999999999</v>
          </cell>
          <cell r="GP231">
            <v>-171.2</v>
          </cell>
          <cell r="GQ231">
            <v>-107.10000000000008</v>
          </cell>
          <cell r="GR231">
            <v>0</v>
          </cell>
          <cell r="GS231">
            <v>0</v>
          </cell>
          <cell r="GT231">
            <v>0</v>
          </cell>
          <cell r="GU231">
            <v>0</v>
          </cell>
          <cell r="GV231">
            <v>0</v>
          </cell>
          <cell r="GW231">
            <v>0</v>
          </cell>
          <cell r="GX231">
            <v>0</v>
          </cell>
          <cell r="GY231">
            <v>0</v>
          </cell>
          <cell r="GZ231">
            <v>0</v>
          </cell>
          <cell r="HA231">
            <v>0</v>
          </cell>
          <cell r="HB231">
            <v>0</v>
          </cell>
          <cell r="HC231">
            <v>0</v>
          </cell>
          <cell r="HD231">
            <v>0</v>
          </cell>
          <cell r="HE231">
            <v>0</v>
          </cell>
          <cell r="HF231">
            <v>0</v>
          </cell>
          <cell r="HG231">
            <v>0</v>
          </cell>
          <cell r="HH231">
            <v>-126.9</v>
          </cell>
          <cell r="HI231">
            <v>-110.4</v>
          </cell>
          <cell r="HJ231">
            <v>-89.8</v>
          </cell>
          <cell r="HK231">
            <v>-863.9</v>
          </cell>
          <cell r="HL231">
            <v>-243</v>
          </cell>
          <cell r="HM231">
            <v>-248.3</v>
          </cell>
          <cell r="HN231">
            <v>-262.10000000000002</v>
          </cell>
          <cell r="HO231">
            <v>-376.9</v>
          </cell>
          <cell r="HP231">
            <v>-278.2</v>
          </cell>
          <cell r="HQ231">
            <v>-463.7</v>
          </cell>
          <cell r="HR231">
            <v>-445.5</v>
          </cell>
          <cell r="HS231">
            <v>-661.8</v>
          </cell>
          <cell r="HT231">
            <v>0</v>
          </cell>
          <cell r="HU231">
            <v>0</v>
          </cell>
          <cell r="HV231">
            <v>0</v>
          </cell>
          <cell r="HW231">
            <v>0</v>
          </cell>
          <cell r="HX231">
            <v>0</v>
          </cell>
          <cell r="HY231">
            <v>0</v>
          </cell>
          <cell r="HZ231">
            <v>0</v>
          </cell>
          <cell r="IA231">
            <v>0</v>
          </cell>
          <cell r="IB231">
            <v>0</v>
          </cell>
          <cell r="IC231">
            <v>0</v>
          </cell>
          <cell r="ID231">
            <v>0</v>
          </cell>
          <cell r="IE231">
            <v>0</v>
          </cell>
          <cell r="IF231">
            <v>0</v>
          </cell>
          <cell r="IG231">
            <v>0</v>
          </cell>
          <cell r="IH231">
            <v>0</v>
          </cell>
          <cell r="II231">
            <v>0</v>
          </cell>
          <cell r="IJ231">
            <v>0</v>
          </cell>
          <cell r="IK231">
            <v>0</v>
          </cell>
          <cell r="IL231">
            <v>0</v>
          </cell>
          <cell r="IM231">
            <v>0</v>
          </cell>
          <cell r="IN231">
            <v>0</v>
          </cell>
          <cell r="IO231">
            <v>0</v>
          </cell>
          <cell r="IP231">
            <v>0</v>
          </cell>
          <cell r="IQ231">
            <v>0</v>
          </cell>
          <cell r="IR231">
            <v>0</v>
          </cell>
          <cell r="IS231">
            <v>0</v>
          </cell>
          <cell r="IT231">
            <v>0</v>
          </cell>
          <cell r="IU231">
            <v>0</v>
          </cell>
        </row>
        <row r="232">
          <cell r="A232" t="str">
            <v>TLEI IN</v>
          </cell>
          <cell r="B232" t="str">
            <v>Television Eighteen India</v>
          </cell>
          <cell r="C232" t="str">
            <v>Media and Entertainment</v>
          </cell>
          <cell r="D232">
            <v>70.13000000000001</v>
          </cell>
          <cell r="E232">
            <v>86.99</v>
          </cell>
          <cell r="F232">
            <v>97.929999999999993</v>
          </cell>
          <cell r="G232">
            <v>106.65</v>
          </cell>
          <cell r="H232">
            <v>88</v>
          </cell>
          <cell r="I232">
            <v>109.16</v>
          </cell>
          <cell r="J232">
            <v>151.91999999999999</v>
          </cell>
          <cell r="K232">
            <v>187.94520399999999</v>
          </cell>
          <cell r="L232">
            <v>189.42000000000002</v>
          </cell>
          <cell r="M232">
            <v>214.05</v>
          </cell>
          <cell r="N232">
            <v>260.98</v>
          </cell>
          <cell r="O232">
            <v>321.39</v>
          </cell>
          <cell r="P232">
            <v>266.101</v>
          </cell>
          <cell r="Q232">
            <v>312.36</v>
          </cell>
          <cell r="R232">
            <v>387.62</v>
          </cell>
          <cell r="S232">
            <v>535.1</v>
          </cell>
          <cell r="T232">
            <v>453.66</v>
          </cell>
          <cell r="U232">
            <v>530.08000000000004</v>
          </cell>
          <cell r="V232">
            <v>647.76</v>
          </cell>
          <cell r="W232">
            <v>805.56999999999994</v>
          </cell>
          <cell r="X232">
            <v>681.56999999999994</v>
          </cell>
          <cell r="Y232">
            <v>882.97</v>
          </cell>
          <cell r="Z232">
            <v>1125.6100000000001</v>
          </cell>
          <cell r="AA232">
            <v>1324.27</v>
          </cell>
          <cell r="AB232">
            <v>929.92000000000007</v>
          </cell>
          <cell r="AC232">
            <v>1302.5900000000001</v>
          </cell>
          <cell r="AD232">
            <v>1304.92</v>
          </cell>
          <cell r="AE232">
            <v>1311.5239999999994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0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O232">
            <v>0</v>
          </cell>
          <cell r="AP232">
            <v>0</v>
          </cell>
          <cell r="AQ232">
            <v>0</v>
          </cell>
          <cell r="AR232">
            <v>0</v>
          </cell>
          <cell r="AS232">
            <v>0</v>
          </cell>
          <cell r="AT232">
            <v>0</v>
          </cell>
          <cell r="AU232">
            <v>0</v>
          </cell>
          <cell r="AV232">
            <v>0</v>
          </cell>
          <cell r="AW232">
            <v>0</v>
          </cell>
          <cell r="AX232">
            <v>0</v>
          </cell>
          <cell r="AY232">
            <v>0</v>
          </cell>
          <cell r="AZ232">
            <v>0</v>
          </cell>
          <cell r="BA232">
            <v>0</v>
          </cell>
          <cell r="BB232">
            <v>0</v>
          </cell>
          <cell r="BC232">
            <v>0</v>
          </cell>
          <cell r="BD232">
            <v>0</v>
          </cell>
          <cell r="BE232">
            <v>0</v>
          </cell>
          <cell r="BF232">
            <v>0</v>
          </cell>
          <cell r="BG232">
            <v>0</v>
          </cell>
          <cell r="BH232">
            <v>0</v>
          </cell>
          <cell r="BI232">
            <v>0</v>
          </cell>
          <cell r="BJ232">
            <v>0</v>
          </cell>
          <cell r="BK232">
            <v>0</v>
          </cell>
          <cell r="BL232">
            <v>0</v>
          </cell>
          <cell r="BM232">
            <v>0</v>
          </cell>
          <cell r="BN232">
            <v>0</v>
          </cell>
          <cell r="BO232">
            <v>0</v>
          </cell>
          <cell r="BP232">
            <v>0</v>
          </cell>
          <cell r="BQ232">
            <v>0</v>
          </cell>
          <cell r="BR232">
            <v>0</v>
          </cell>
          <cell r="BS232">
            <v>0</v>
          </cell>
          <cell r="BT232">
            <v>0</v>
          </cell>
          <cell r="BU232">
            <v>0</v>
          </cell>
          <cell r="BV232">
            <v>0</v>
          </cell>
          <cell r="BW232">
            <v>0</v>
          </cell>
          <cell r="BX232">
            <v>0</v>
          </cell>
          <cell r="BY232">
            <v>0</v>
          </cell>
          <cell r="BZ232">
            <v>0</v>
          </cell>
          <cell r="CA232">
            <v>0</v>
          </cell>
          <cell r="CB232">
            <v>-547.27</v>
          </cell>
          <cell r="CC232">
            <v>-604.48</v>
          </cell>
          <cell r="CD232">
            <v>-753.73</v>
          </cell>
          <cell r="CE232">
            <v>-928.28000000000009</v>
          </cell>
          <cell r="CF232">
            <v>-732.31</v>
          </cell>
          <cell r="CG232">
            <v>-1209.25</v>
          </cell>
          <cell r="CH232">
            <v>-1387.84</v>
          </cell>
          <cell r="CI232">
            <v>-2682.1954129999995</v>
          </cell>
          <cell r="CJ232">
            <v>0</v>
          </cell>
          <cell r="CK232">
            <v>0</v>
          </cell>
          <cell r="CL232">
            <v>0</v>
          </cell>
          <cell r="CM232">
            <v>-4.9960000000000004</v>
          </cell>
          <cell r="CN232">
            <v>0</v>
          </cell>
          <cell r="CO232">
            <v>0</v>
          </cell>
          <cell r="CP232">
            <v>0</v>
          </cell>
          <cell r="CQ232">
            <v>0</v>
          </cell>
          <cell r="CR232">
            <v>0</v>
          </cell>
          <cell r="CS232">
            <v>-8</v>
          </cell>
          <cell r="CT232">
            <v>-10</v>
          </cell>
          <cell r="CU232">
            <v>18.529414999999972</v>
          </cell>
          <cell r="CV232">
            <v>3</v>
          </cell>
          <cell r="CW232">
            <v>3</v>
          </cell>
          <cell r="CX232">
            <v>3</v>
          </cell>
          <cell r="CY232">
            <v>3</v>
          </cell>
          <cell r="CZ232">
            <v>3</v>
          </cell>
          <cell r="DA232">
            <v>3</v>
          </cell>
          <cell r="DB232">
            <v>3</v>
          </cell>
          <cell r="DC232">
            <v>4</v>
          </cell>
          <cell r="DD232">
            <v>0</v>
          </cell>
          <cell r="DE232">
            <v>0</v>
          </cell>
          <cell r="DF232">
            <v>0</v>
          </cell>
          <cell r="DG232">
            <v>0</v>
          </cell>
          <cell r="DH232">
            <v>0</v>
          </cell>
          <cell r="DI232">
            <v>0</v>
          </cell>
          <cell r="DJ232">
            <v>0</v>
          </cell>
          <cell r="DK232">
            <v>0</v>
          </cell>
          <cell r="DL232">
            <v>0</v>
          </cell>
          <cell r="DM232">
            <v>0</v>
          </cell>
          <cell r="DN232">
            <v>0</v>
          </cell>
          <cell r="DO232">
            <v>0</v>
          </cell>
          <cell r="DP232">
            <v>0</v>
          </cell>
          <cell r="DQ232">
            <v>0</v>
          </cell>
          <cell r="DR232">
            <v>0</v>
          </cell>
          <cell r="DS232">
            <v>0</v>
          </cell>
          <cell r="DT232">
            <v>0</v>
          </cell>
          <cell r="DU232">
            <v>0</v>
          </cell>
          <cell r="DV232">
            <v>0</v>
          </cell>
          <cell r="DW232">
            <v>0</v>
          </cell>
          <cell r="DX232">
            <v>0</v>
          </cell>
          <cell r="DY232">
            <v>0</v>
          </cell>
          <cell r="DZ232">
            <v>0</v>
          </cell>
          <cell r="EA232">
            <v>0</v>
          </cell>
          <cell r="EB232">
            <v>0</v>
          </cell>
          <cell r="EC232">
            <v>0</v>
          </cell>
          <cell r="ED232">
            <v>0</v>
          </cell>
          <cell r="EE232">
            <v>0</v>
          </cell>
          <cell r="EF232">
            <v>0</v>
          </cell>
          <cell r="EG232">
            <v>0</v>
          </cell>
          <cell r="EH232">
            <v>0</v>
          </cell>
          <cell r="EI232">
            <v>0</v>
          </cell>
          <cell r="EJ232">
            <v>0</v>
          </cell>
          <cell r="EK232">
            <v>0</v>
          </cell>
          <cell r="EL232">
            <v>0</v>
          </cell>
          <cell r="EM232">
            <v>0</v>
          </cell>
          <cell r="EN232">
            <v>-21.093</v>
          </cell>
          <cell r="EO232">
            <v>-22.09</v>
          </cell>
          <cell r="EP232">
            <v>-21.367000000000001</v>
          </cell>
          <cell r="EQ232">
            <v>-26.126000000000001</v>
          </cell>
          <cell r="ER232">
            <v>-25.323</v>
          </cell>
          <cell r="ES232">
            <v>0</v>
          </cell>
          <cell r="ET232">
            <v>0</v>
          </cell>
          <cell r="EU232">
            <v>0</v>
          </cell>
          <cell r="EV232">
            <v>-31.503</v>
          </cell>
          <cell r="EW232">
            <v>-34.653300000000002</v>
          </cell>
          <cell r="EX232">
            <v>-33.353768999999986</v>
          </cell>
          <cell r="EY232">
            <v>-57</v>
          </cell>
          <cell r="EZ232">
            <v>-57.211714999999998</v>
          </cell>
          <cell r="FA232">
            <v>-62.932886500000002</v>
          </cell>
          <cell r="FB232">
            <v>-69.226175150000003</v>
          </cell>
          <cell r="FC232">
            <v>-78.225577919499997</v>
          </cell>
          <cell r="FD232">
            <v>-89.959414607424989</v>
          </cell>
          <cell r="FE232">
            <v>-91.758602899573489</v>
          </cell>
          <cell r="FF232">
            <v>-105</v>
          </cell>
          <cell r="FG232">
            <v>-117</v>
          </cell>
          <cell r="FH232">
            <v>-30.67</v>
          </cell>
          <cell r="FI232">
            <v>-42.94</v>
          </cell>
          <cell r="FJ232">
            <v>-56.44</v>
          </cell>
          <cell r="FK232">
            <v>-57.74</v>
          </cell>
          <cell r="FL232">
            <v>-34.090000000000003</v>
          </cell>
          <cell r="FM232">
            <v>-45.04</v>
          </cell>
          <cell r="FN232">
            <v>-47.15</v>
          </cell>
          <cell r="FO232">
            <v>0</v>
          </cell>
          <cell r="FP232">
            <v>-33.892000000000003</v>
          </cell>
          <cell r="FQ232">
            <v>-45.679999999999993</v>
          </cell>
          <cell r="FR232">
            <v>-46.23299999999999</v>
          </cell>
          <cell r="FS232">
            <v>-38.030999999999999</v>
          </cell>
          <cell r="FT232">
            <v>-31.853000000000002</v>
          </cell>
          <cell r="FU232">
            <v>-83.09</v>
          </cell>
          <cell r="FV232">
            <v>-103.47</v>
          </cell>
          <cell r="FW232">
            <v>-127.7017119999999</v>
          </cell>
          <cell r="FX232">
            <v>-78.842999999999989</v>
          </cell>
          <cell r="FY232">
            <v>-79.926700000000011</v>
          </cell>
          <cell r="FZ232">
            <v>-95.826231000000021</v>
          </cell>
          <cell r="GA232">
            <v>-133.56941499999996</v>
          </cell>
          <cell r="GB232">
            <v>-86.718284999999995</v>
          </cell>
          <cell r="GC232">
            <v>-88.427113500000019</v>
          </cell>
          <cell r="GD232">
            <v>-122.32382485000001</v>
          </cell>
          <cell r="GE232">
            <v>-174.1044220805</v>
          </cell>
          <cell r="GF232">
            <v>-224.93058539257501</v>
          </cell>
          <cell r="GG232">
            <v>-206.3913971004265</v>
          </cell>
          <cell r="GH232">
            <v>-252.02999999999997</v>
          </cell>
          <cell r="GI232">
            <v>-374.11000000000007</v>
          </cell>
          <cell r="GJ232">
            <v>0</v>
          </cell>
          <cell r="GK232">
            <v>0</v>
          </cell>
          <cell r="GL232">
            <v>0</v>
          </cell>
          <cell r="GM232">
            <v>0</v>
          </cell>
          <cell r="GN232">
            <v>0</v>
          </cell>
          <cell r="GO232">
            <v>0</v>
          </cell>
          <cell r="GP232">
            <v>0</v>
          </cell>
          <cell r="GQ232">
            <v>0</v>
          </cell>
          <cell r="GR232">
            <v>-7.3639999999999999</v>
          </cell>
          <cell r="GS232">
            <v>-7.21</v>
          </cell>
          <cell r="GT232">
            <v>-9.3000000000000007</v>
          </cell>
          <cell r="GU232">
            <v>-7.5</v>
          </cell>
          <cell r="GV232">
            <v>-7.1150000000000002</v>
          </cell>
          <cell r="GW232">
            <v>-9.91</v>
          </cell>
          <cell r="GX232">
            <v>-9.56</v>
          </cell>
          <cell r="GY232">
            <v>-4.934944999999999</v>
          </cell>
          <cell r="GZ232">
            <v>-16.497999999999998</v>
          </cell>
          <cell r="HA232">
            <v>-18.91</v>
          </cell>
          <cell r="HB232">
            <v>-29.27</v>
          </cell>
          <cell r="HC232">
            <v>-27.61</v>
          </cell>
          <cell r="HD232">
            <v>-30.0548</v>
          </cell>
          <cell r="HE232">
            <v>-31.99</v>
          </cell>
          <cell r="HF232">
            <v>-39.93</v>
          </cell>
          <cell r="HG232">
            <v>-35.81</v>
          </cell>
          <cell r="HH232">
            <v>-38.32</v>
          </cell>
          <cell r="HI232">
            <v>-38.409999999999997</v>
          </cell>
          <cell r="HJ232">
            <v>-50</v>
          </cell>
          <cell r="HK232">
            <v>-54.79</v>
          </cell>
          <cell r="HL232">
            <v>-61.980000000000004</v>
          </cell>
          <cell r="HM232">
            <v>-83.179999999999993</v>
          </cell>
          <cell r="HN232">
            <v>-72.52000000000001</v>
          </cell>
          <cell r="HO232">
            <v>-87.14</v>
          </cell>
          <cell r="HP232">
            <v>-73.349999999999994</v>
          </cell>
          <cell r="HQ232">
            <v>-115.24</v>
          </cell>
          <cell r="HR232">
            <v>-126.23000000000002</v>
          </cell>
          <cell r="HS232">
            <v>-166.53137099999992</v>
          </cell>
          <cell r="HT232">
            <v>0</v>
          </cell>
          <cell r="HU232">
            <v>0</v>
          </cell>
          <cell r="HV232">
            <v>0</v>
          </cell>
          <cell r="HW232">
            <v>0</v>
          </cell>
          <cell r="HX232">
            <v>0</v>
          </cell>
          <cell r="HY232">
            <v>0</v>
          </cell>
          <cell r="HZ232">
            <v>0</v>
          </cell>
          <cell r="IA232">
            <v>0</v>
          </cell>
          <cell r="IB232">
            <v>0</v>
          </cell>
          <cell r="IC232">
            <v>0</v>
          </cell>
          <cell r="ID232">
            <v>0</v>
          </cell>
          <cell r="IE232">
            <v>-3.1</v>
          </cell>
          <cell r="IF232">
            <v>0</v>
          </cell>
          <cell r="IG232">
            <v>-11.61</v>
          </cell>
          <cell r="IH232">
            <v>-8.18</v>
          </cell>
          <cell r="II232">
            <v>-34.14</v>
          </cell>
          <cell r="IJ232">
            <v>-17.02</v>
          </cell>
          <cell r="IK232">
            <v>-24.71</v>
          </cell>
          <cell r="IL232">
            <v>-28.75</v>
          </cell>
          <cell r="IM232">
            <v>-40.47</v>
          </cell>
          <cell r="IN232">
            <v>-47.72</v>
          </cell>
          <cell r="IO232">
            <v>-48.98</v>
          </cell>
          <cell r="IP232">
            <v>-40.96</v>
          </cell>
          <cell r="IQ232">
            <v>-40.619999999999997</v>
          </cell>
          <cell r="IR232">
            <v>-29.29</v>
          </cell>
          <cell r="IS232">
            <v>-35.799999999999997</v>
          </cell>
          <cell r="IT232">
            <v>-26.22</v>
          </cell>
          <cell r="IU232">
            <v>0</v>
          </cell>
        </row>
        <row r="233">
          <cell r="A233" t="str">
            <v>TVTN IN</v>
          </cell>
          <cell r="B233" t="str">
            <v>TV Today Network</v>
          </cell>
          <cell r="C233" t="str">
            <v>Media and Entertainment</v>
          </cell>
          <cell r="D233">
            <v>0</v>
          </cell>
          <cell r="E233">
            <v>0</v>
          </cell>
          <cell r="F233">
            <v>0</v>
          </cell>
          <cell r="G233">
            <v>0</v>
          </cell>
          <cell r="H233">
            <v>0</v>
          </cell>
          <cell r="I233">
            <v>0</v>
          </cell>
          <cell r="J233">
            <v>414.5</v>
          </cell>
          <cell r="K233">
            <v>427.6</v>
          </cell>
          <cell r="L233">
            <v>344.9</v>
          </cell>
          <cell r="M233">
            <v>267.7</v>
          </cell>
          <cell r="N233">
            <v>384.7</v>
          </cell>
          <cell r="O233">
            <v>393.4</v>
          </cell>
          <cell r="P233">
            <v>340.5</v>
          </cell>
          <cell r="Q233">
            <v>314.5</v>
          </cell>
          <cell r="R233">
            <v>452.7</v>
          </cell>
          <cell r="S233">
            <v>487.8</v>
          </cell>
          <cell r="T233">
            <v>351.1</v>
          </cell>
          <cell r="U233">
            <v>381.2</v>
          </cell>
          <cell r="V233">
            <v>571.4</v>
          </cell>
          <cell r="W233">
            <v>585.4</v>
          </cell>
          <cell r="X233">
            <v>515.1</v>
          </cell>
          <cell r="Y233">
            <v>464.2</v>
          </cell>
          <cell r="Z233">
            <v>693.7</v>
          </cell>
          <cell r="AA233">
            <v>637.52499999999998</v>
          </cell>
          <cell r="AB233">
            <v>641.399</v>
          </cell>
          <cell r="AC233">
            <v>668.92399999999998</v>
          </cell>
          <cell r="AD233">
            <v>652.66300000000001</v>
          </cell>
          <cell r="AE233">
            <v>536.91800000000001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0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O233">
            <v>0</v>
          </cell>
          <cell r="AP233">
            <v>0</v>
          </cell>
          <cell r="AQ233">
            <v>0</v>
          </cell>
          <cell r="AR233">
            <v>0</v>
          </cell>
          <cell r="AS233">
            <v>0</v>
          </cell>
          <cell r="AT233">
            <v>0</v>
          </cell>
          <cell r="AU233">
            <v>0</v>
          </cell>
          <cell r="AV233">
            <v>0</v>
          </cell>
          <cell r="AW233">
            <v>0</v>
          </cell>
          <cell r="AX233">
            <v>0</v>
          </cell>
          <cell r="AY233">
            <v>0</v>
          </cell>
          <cell r="AZ233">
            <v>0</v>
          </cell>
          <cell r="BA233">
            <v>0</v>
          </cell>
          <cell r="BB233">
            <v>0</v>
          </cell>
          <cell r="BC233">
            <v>0</v>
          </cell>
          <cell r="BD233">
            <v>0</v>
          </cell>
          <cell r="BE233">
            <v>0</v>
          </cell>
          <cell r="BF233">
            <v>0</v>
          </cell>
          <cell r="BG233">
            <v>0</v>
          </cell>
          <cell r="BH233">
            <v>0</v>
          </cell>
          <cell r="BI233">
            <v>0</v>
          </cell>
          <cell r="BJ233">
            <v>0</v>
          </cell>
          <cell r="BK233">
            <v>0</v>
          </cell>
          <cell r="BL233">
            <v>0</v>
          </cell>
          <cell r="BM233">
            <v>0</v>
          </cell>
          <cell r="BN233">
            <v>-49.6</v>
          </cell>
          <cell r="BO233">
            <v>-50.3</v>
          </cell>
          <cell r="BP233">
            <v>-49.8</v>
          </cell>
          <cell r="BQ233">
            <v>-58.3</v>
          </cell>
          <cell r="BR233">
            <v>-51.2</v>
          </cell>
          <cell r="BS233">
            <v>-52.4</v>
          </cell>
          <cell r="BT233">
            <v>-33.299999999999997</v>
          </cell>
          <cell r="BU233">
            <v>-37.799999999999997</v>
          </cell>
          <cell r="BV233">
            <v>-45.5</v>
          </cell>
          <cell r="BW233">
            <v>-48.9</v>
          </cell>
          <cell r="BX233">
            <v>-48.4</v>
          </cell>
          <cell r="BY233">
            <v>-43.6</v>
          </cell>
          <cell r="BZ233">
            <v>-50</v>
          </cell>
          <cell r="CA233">
            <v>-66.8</v>
          </cell>
          <cell r="CB233">
            <v>-66.900000000000006</v>
          </cell>
          <cell r="CC233">
            <v>-60.6</v>
          </cell>
          <cell r="CD233">
            <v>-72.7</v>
          </cell>
          <cell r="CE233">
            <v>-67.97</v>
          </cell>
          <cell r="CF233">
            <v>-64.099000000000004</v>
          </cell>
          <cell r="CG233">
            <v>-60.82</v>
          </cell>
          <cell r="CH233">
            <v>-76.096000000000004</v>
          </cell>
          <cell r="CI233">
            <v>-67.739999999999995</v>
          </cell>
          <cell r="CJ233">
            <v>0</v>
          </cell>
          <cell r="CK233">
            <v>0</v>
          </cell>
          <cell r="CL233">
            <v>0</v>
          </cell>
          <cell r="CM233">
            <v>0</v>
          </cell>
          <cell r="CN233">
            <v>0</v>
          </cell>
          <cell r="CO233">
            <v>0</v>
          </cell>
          <cell r="CP233">
            <v>0</v>
          </cell>
          <cell r="CQ233">
            <v>0</v>
          </cell>
          <cell r="CR233">
            <v>0</v>
          </cell>
          <cell r="CS233">
            <v>0</v>
          </cell>
          <cell r="CT233">
            <v>0</v>
          </cell>
          <cell r="CU233">
            <v>0</v>
          </cell>
          <cell r="CV233">
            <v>0</v>
          </cell>
          <cell r="CW233">
            <v>0</v>
          </cell>
          <cell r="CX233">
            <v>0</v>
          </cell>
          <cell r="CY233">
            <v>0</v>
          </cell>
          <cell r="CZ233">
            <v>0</v>
          </cell>
          <cell r="DA233">
            <v>0</v>
          </cell>
          <cell r="DB233">
            <v>0</v>
          </cell>
          <cell r="DC233">
            <v>0</v>
          </cell>
          <cell r="DD233">
            <v>0</v>
          </cell>
          <cell r="DE233">
            <v>0</v>
          </cell>
          <cell r="DF233">
            <v>0</v>
          </cell>
          <cell r="DG233">
            <v>0</v>
          </cell>
          <cell r="DH233">
            <v>0</v>
          </cell>
          <cell r="DI233">
            <v>0</v>
          </cell>
          <cell r="DJ233">
            <v>0</v>
          </cell>
          <cell r="DK233">
            <v>0</v>
          </cell>
          <cell r="DL233">
            <v>0</v>
          </cell>
          <cell r="DM233">
            <v>0</v>
          </cell>
          <cell r="DN233">
            <v>0</v>
          </cell>
          <cell r="DO233">
            <v>0</v>
          </cell>
          <cell r="DP233">
            <v>0</v>
          </cell>
          <cell r="DQ233">
            <v>0</v>
          </cell>
          <cell r="DR233">
            <v>0</v>
          </cell>
          <cell r="DS233">
            <v>0</v>
          </cell>
          <cell r="DT233">
            <v>0</v>
          </cell>
          <cell r="DU233">
            <v>0</v>
          </cell>
          <cell r="DV233">
            <v>0</v>
          </cell>
          <cell r="DW233">
            <v>0</v>
          </cell>
          <cell r="DX233">
            <v>0</v>
          </cell>
          <cell r="DY233">
            <v>0</v>
          </cell>
          <cell r="DZ233">
            <v>0</v>
          </cell>
          <cell r="EA233">
            <v>0</v>
          </cell>
          <cell r="EB233">
            <v>0</v>
          </cell>
          <cell r="EC233">
            <v>0</v>
          </cell>
          <cell r="ED233">
            <v>0</v>
          </cell>
          <cell r="EE233">
            <v>0</v>
          </cell>
          <cell r="EF233">
            <v>0</v>
          </cell>
          <cell r="EG233">
            <v>0</v>
          </cell>
          <cell r="EH233">
            <v>0</v>
          </cell>
          <cell r="EI233">
            <v>0</v>
          </cell>
          <cell r="EJ233">
            <v>0</v>
          </cell>
          <cell r="EK233">
            <v>0</v>
          </cell>
          <cell r="EL233">
            <v>0</v>
          </cell>
          <cell r="EM233">
            <v>0</v>
          </cell>
          <cell r="EN233">
            <v>0</v>
          </cell>
          <cell r="EO233">
            <v>0</v>
          </cell>
          <cell r="EP233">
            <v>0</v>
          </cell>
          <cell r="EQ233">
            <v>0</v>
          </cell>
          <cell r="ER233">
            <v>0</v>
          </cell>
          <cell r="ES233">
            <v>0</v>
          </cell>
          <cell r="ET233">
            <v>-44.7</v>
          </cell>
          <cell r="EU233">
            <v>-66.3</v>
          </cell>
          <cell r="EV233">
            <v>-66.400000000000006</v>
          </cell>
          <cell r="EW233">
            <v>-63.1</v>
          </cell>
          <cell r="EX233">
            <v>-60.1</v>
          </cell>
          <cell r="EY233">
            <v>-62.5</v>
          </cell>
          <cell r="EZ233">
            <v>-73.5</v>
          </cell>
          <cell r="FA233">
            <v>-78.3</v>
          </cell>
          <cell r="FB233">
            <v>-79.099999999999994</v>
          </cell>
          <cell r="FC233">
            <v>-78.3</v>
          </cell>
          <cell r="FD233">
            <v>-100.2</v>
          </cell>
          <cell r="FE233">
            <v>-105.9</v>
          </cell>
          <cell r="FF233">
            <v>-115.6</v>
          </cell>
          <cell r="FG233">
            <v>-122.8</v>
          </cell>
          <cell r="FH233">
            <v>-137.80000000000001</v>
          </cell>
          <cell r="FI233">
            <v>-127.5</v>
          </cell>
          <cell r="FJ233">
            <v>-144.6</v>
          </cell>
          <cell r="FK233">
            <v>-142.32400000000001</v>
          </cell>
          <cell r="FL233">
            <v>-182.316</v>
          </cell>
          <cell r="FM233">
            <v>-169.488</v>
          </cell>
          <cell r="FN233">
            <v>-186.726</v>
          </cell>
          <cell r="FO233">
            <v>-159.49199999999999</v>
          </cell>
          <cell r="FP233">
            <v>0</v>
          </cell>
          <cell r="FQ233">
            <v>0</v>
          </cell>
          <cell r="FR233">
            <v>0</v>
          </cell>
          <cell r="FS233">
            <v>0</v>
          </cell>
          <cell r="FT233">
            <v>0</v>
          </cell>
          <cell r="FU233">
            <v>0</v>
          </cell>
          <cell r="FV233">
            <v>-133.19999999999999</v>
          </cell>
          <cell r="FW233">
            <v>-143.69999999999999</v>
          </cell>
          <cell r="FX233">
            <v>-115.6</v>
          </cell>
          <cell r="FY233">
            <v>-149</v>
          </cell>
          <cell r="FZ233">
            <v>-166.6</v>
          </cell>
          <cell r="GA233">
            <v>-155</v>
          </cell>
          <cell r="GB233">
            <v>-120.4</v>
          </cell>
          <cell r="GC233">
            <v>-141.9</v>
          </cell>
          <cell r="GD233">
            <v>-166.4</v>
          </cell>
          <cell r="GE233">
            <v>-171.8</v>
          </cell>
          <cell r="GF233">
            <v>-164.7</v>
          </cell>
          <cell r="GG233">
            <v>-171.2</v>
          </cell>
          <cell r="GH233">
            <v>-190.3</v>
          </cell>
          <cell r="GI233">
            <v>-191.8</v>
          </cell>
          <cell r="GJ233">
            <v>-191.60000000000002</v>
          </cell>
          <cell r="GK233">
            <v>-197.7</v>
          </cell>
          <cell r="GL233">
            <v>-232.6</v>
          </cell>
          <cell r="GM233">
            <v>-242.84499999999997</v>
          </cell>
          <cell r="GN233">
            <v>-264.63099999999997</v>
          </cell>
          <cell r="GO233">
            <v>-316.92200000000003</v>
          </cell>
          <cell r="GP233">
            <v>-251.06300000000002</v>
          </cell>
          <cell r="GQ233">
            <v>-258.27199999999999</v>
          </cell>
          <cell r="GR233">
            <v>0</v>
          </cell>
          <cell r="GS233">
            <v>0</v>
          </cell>
          <cell r="GT233">
            <v>0</v>
          </cell>
          <cell r="GU233">
            <v>0</v>
          </cell>
          <cell r="GV233">
            <v>0</v>
          </cell>
          <cell r="GW233">
            <v>0</v>
          </cell>
          <cell r="GX233">
            <v>-27.8</v>
          </cell>
          <cell r="GY233">
            <v>-39.1</v>
          </cell>
          <cell r="GZ233">
            <v>-36.799999999999997</v>
          </cell>
          <cell r="HA233">
            <v>-39.5</v>
          </cell>
          <cell r="HB233">
            <v>-40.6</v>
          </cell>
          <cell r="HC233">
            <v>-41.8</v>
          </cell>
          <cell r="HD233">
            <v>-42.7</v>
          </cell>
          <cell r="HE233">
            <v>-43.2</v>
          </cell>
          <cell r="HF233">
            <v>-45.5</v>
          </cell>
          <cell r="HG233">
            <v>-45</v>
          </cell>
          <cell r="HH233">
            <v>-38.799999999999997</v>
          </cell>
          <cell r="HI233">
            <v>-45.1</v>
          </cell>
          <cell r="HJ233">
            <v>-43.4</v>
          </cell>
          <cell r="HK233">
            <v>-42.8</v>
          </cell>
          <cell r="HL233">
            <v>-39.4</v>
          </cell>
          <cell r="HM233">
            <v>-39.799999999999997</v>
          </cell>
          <cell r="HN233">
            <v>-40.299999999999997</v>
          </cell>
          <cell r="HO233">
            <v>-40.546999999999997</v>
          </cell>
          <cell r="HP233">
            <v>-40.883000000000003</v>
          </cell>
          <cell r="HQ233">
            <v>-41.673999999999999</v>
          </cell>
          <cell r="HR233">
            <v>-65.358000000000004</v>
          </cell>
          <cell r="HS233">
            <v>-46.298000000000002</v>
          </cell>
          <cell r="HT233">
            <v>0</v>
          </cell>
          <cell r="HU233">
            <v>0</v>
          </cell>
          <cell r="HV233">
            <v>0</v>
          </cell>
          <cell r="HW233">
            <v>0</v>
          </cell>
          <cell r="HX233">
            <v>0</v>
          </cell>
          <cell r="HY233">
            <v>0</v>
          </cell>
          <cell r="HZ233">
            <v>0</v>
          </cell>
          <cell r="IA233">
            <v>0</v>
          </cell>
          <cell r="IB233">
            <v>0</v>
          </cell>
          <cell r="IC233">
            <v>0</v>
          </cell>
          <cell r="ID233">
            <v>0</v>
          </cell>
          <cell r="IE233">
            <v>0</v>
          </cell>
          <cell r="IF233">
            <v>0</v>
          </cell>
          <cell r="IG233">
            <v>0</v>
          </cell>
          <cell r="IH233">
            <v>0</v>
          </cell>
          <cell r="II233">
            <v>0</v>
          </cell>
          <cell r="IJ233">
            <v>0</v>
          </cell>
          <cell r="IK233">
            <v>0</v>
          </cell>
          <cell r="IL233">
            <v>0</v>
          </cell>
          <cell r="IM233">
            <v>0</v>
          </cell>
          <cell r="IN233">
            <v>0</v>
          </cell>
          <cell r="IO233">
            <v>0</v>
          </cell>
          <cell r="IP233">
            <v>0</v>
          </cell>
          <cell r="IQ233">
            <v>0</v>
          </cell>
          <cell r="IR233">
            <v>0</v>
          </cell>
          <cell r="IS233">
            <v>0</v>
          </cell>
          <cell r="IT233">
            <v>0</v>
          </cell>
          <cell r="IU233">
            <v>0</v>
          </cell>
        </row>
        <row r="234">
          <cell r="A234" t="str">
            <v>ZEEN IN</v>
          </cell>
          <cell r="B234" t="str">
            <v>Zee News</v>
          </cell>
          <cell r="C234" t="str">
            <v>Media</v>
          </cell>
          <cell r="D234">
            <v>0</v>
          </cell>
          <cell r="E234">
            <v>0</v>
          </cell>
          <cell r="F234">
            <v>0</v>
          </cell>
          <cell r="G234">
            <v>0</v>
          </cell>
          <cell r="H234">
            <v>0</v>
          </cell>
          <cell r="I234">
            <v>0</v>
          </cell>
          <cell r="J234">
            <v>0</v>
          </cell>
          <cell r="K234">
            <v>0</v>
          </cell>
          <cell r="L234">
            <v>0</v>
          </cell>
          <cell r="M234">
            <v>0</v>
          </cell>
          <cell r="N234">
            <v>0</v>
          </cell>
          <cell r="O234">
            <v>0</v>
          </cell>
          <cell r="P234">
            <v>0</v>
          </cell>
          <cell r="Q234">
            <v>0</v>
          </cell>
          <cell r="R234">
            <v>0</v>
          </cell>
          <cell r="S234">
            <v>0</v>
          </cell>
          <cell r="T234">
            <v>0</v>
          </cell>
          <cell r="U234">
            <v>0</v>
          </cell>
          <cell r="V234">
            <v>0</v>
          </cell>
          <cell r="W234">
            <v>710.6</v>
          </cell>
          <cell r="X234">
            <v>758.7</v>
          </cell>
          <cell r="Y234">
            <v>798.1</v>
          </cell>
          <cell r="Z234">
            <v>983.1</v>
          </cell>
          <cell r="AA234">
            <v>1130.7</v>
          </cell>
          <cell r="AB234">
            <v>1127.45</v>
          </cell>
          <cell r="AC234">
            <v>1276.8699999999999</v>
          </cell>
          <cell r="AD234">
            <v>1429.78</v>
          </cell>
          <cell r="AE234">
            <v>1384.41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0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O234">
            <v>0</v>
          </cell>
          <cell r="AP234">
            <v>0</v>
          </cell>
          <cell r="AQ234">
            <v>0</v>
          </cell>
          <cell r="AR234">
            <v>0</v>
          </cell>
          <cell r="AS234">
            <v>0</v>
          </cell>
          <cell r="AT234">
            <v>0</v>
          </cell>
          <cell r="AU234">
            <v>0</v>
          </cell>
          <cell r="AV234">
            <v>0</v>
          </cell>
          <cell r="AW234">
            <v>0</v>
          </cell>
          <cell r="AX234">
            <v>0</v>
          </cell>
          <cell r="AY234">
            <v>0</v>
          </cell>
          <cell r="AZ234">
            <v>0</v>
          </cell>
          <cell r="BA234">
            <v>0</v>
          </cell>
          <cell r="BB234">
            <v>0</v>
          </cell>
          <cell r="BC234">
            <v>0</v>
          </cell>
          <cell r="BD234">
            <v>0</v>
          </cell>
          <cell r="BE234">
            <v>0</v>
          </cell>
          <cell r="BF234">
            <v>0</v>
          </cell>
          <cell r="BG234">
            <v>0</v>
          </cell>
          <cell r="BH234">
            <v>0</v>
          </cell>
          <cell r="BI234">
            <v>0</v>
          </cell>
          <cell r="BJ234">
            <v>0</v>
          </cell>
          <cell r="BK234">
            <v>0</v>
          </cell>
          <cell r="BL234">
            <v>0</v>
          </cell>
          <cell r="BM234">
            <v>0</v>
          </cell>
          <cell r="BN234">
            <v>0</v>
          </cell>
          <cell r="BO234">
            <v>0</v>
          </cell>
          <cell r="BP234">
            <v>0</v>
          </cell>
          <cell r="BQ234">
            <v>0</v>
          </cell>
          <cell r="BR234">
            <v>0</v>
          </cell>
          <cell r="BS234">
            <v>0</v>
          </cell>
          <cell r="BT234">
            <v>0</v>
          </cell>
          <cell r="BU234">
            <v>0</v>
          </cell>
          <cell r="BV234">
            <v>0</v>
          </cell>
          <cell r="BW234">
            <v>0</v>
          </cell>
          <cell r="BX234">
            <v>0</v>
          </cell>
          <cell r="BY234">
            <v>0</v>
          </cell>
          <cell r="BZ234">
            <v>0</v>
          </cell>
          <cell r="CA234">
            <v>-383.5</v>
          </cell>
          <cell r="CB234">
            <v>-308.89999999999998</v>
          </cell>
          <cell r="CC234">
            <v>-352.6</v>
          </cell>
          <cell r="CD234">
            <v>-375.1</v>
          </cell>
          <cell r="CE234">
            <v>-468</v>
          </cell>
          <cell r="CF234">
            <v>-444.28</v>
          </cell>
          <cell r="CG234">
            <v>-505.72</v>
          </cell>
          <cell r="CH234">
            <v>-565.4</v>
          </cell>
          <cell r="CI234">
            <v>-606.51</v>
          </cell>
          <cell r="CJ234">
            <v>0</v>
          </cell>
          <cell r="CK234">
            <v>0</v>
          </cell>
          <cell r="CL234">
            <v>0</v>
          </cell>
          <cell r="CM234">
            <v>0</v>
          </cell>
          <cell r="CN234">
            <v>0</v>
          </cell>
          <cell r="CO234">
            <v>0</v>
          </cell>
          <cell r="CP234">
            <v>0</v>
          </cell>
          <cell r="CQ234">
            <v>0</v>
          </cell>
          <cell r="CR234">
            <v>0</v>
          </cell>
          <cell r="CS234">
            <v>0</v>
          </cell>
          <cell r="CT234">
            <v>0</v>
          </cell>
          <cell r="CU234">
            <v>0</v>
          </cell>
          <cell r="CV234">
            <v>0</v>
          </cell>
          <cell r="CW234">
            <v>0</v>
          </cell>
          <cell r="CX234">
            <v>0</v>
          </cell>
          <cell r="CY234">
            <v>0</v>
          </cell>
          <cell r="CZ234">
            <v>0</v>
          </cell>
          <cell r="DA234">
            <v>0</v>
          </cell>
          <cell r="DB234">
            <v>0</v>
          </cell>
          <cell r="DC234">
            <v>0</v>
          </cell>
          <cell r="DD234">
            <v>0</v>
          </cell>
          <cell r="DE234">
            <v>0</v>
          </cell>
          <cell r="DF234">
            <v>0</v>
          </cell>
          <cell r="DG234">
            <v>0</v>
          </cell>
          <cell r="DH234">
            <v>0</v>
          </cell>
          <cell r="DI234">
            <v>0</v>
          </cell>
          <cell r="DJ234">
            <v>0</v>
          </cell>
          <cell r="DK234">
            <v>0</v>
          </cell>
          <cell r="DL234">
            <v>0</v>
          </cell>
          <cell r="DM234">
            <v>0</v>
          </cell>
          <cell r="DN234">
            <v>0</v>
          </cell>
          <cell r="DO234">
            <v>0</v>
          </cell>
          <cell r="DP234">
            <v>0</v>
          </cell>
          <cell r="DQ234">
            <v>0</v>
          </cell>
          <cell r="DR234">
            <v>0</v>
          </cell>
          <cell r="DS234">
            <v>0</v>
          </cell>
          <cell r="DT234">
            <v>0</v>
          </cell>
          <cell r="DU234">
            <v>0</v>
          </cell>
          <cell r="DV234">
            <v>0</v>
          </cell>
          <cell r="DW234">
            <v>0</v>
          </cell>
          <cell r="DX234">
            <v>0</v>
          </cell>
          <cell r="DY234">
            <v>0</v>
          </cell>
          <cell r="DZ234">
            <v>0</v>
          </cell>
          <cell r="EA234">
            <v>0</v>
          </cell>
          <cell r="EB234">
            <v>0</v>
          </cell>
          <cell r="EC234">
            <v>0</v>
          </cell>
          <cell r="ED234">
            <v>0</v>
          </cell>
          <cell r="EE234">
            <v>0</v>
          </cell>
          <cell r="EF234">
            <v>0</v>
          </cell>
          <cell r="EG234">
            <v>0</v>
          </cell>
          <cell r="EH234">
            <v>0</v>
          </cell>
          <cell r="EI234">
            <v>0</v>
          </cell>
          <cell r="EJ234">
            <v>0</v>
          </cell>
          <cell r="EK234">
            <v>0</v>
          </cell>
          <cell r="EL234">
            <v>0</v>
          </cell>
          <cell r="EM234">
            <v>0</v>
          </cell>
          <cell r="EN234">
            <v>0</v>
          </cell>
          <cell r="EO234">
            <v>0</v>
          </cell>
          <cell r="EP234">
            <v>0</v>
          </cell>
          <cell r="EQ234">
            <v>0</v>
          </cell>
          <cell r="ER234">
            <v>0</v>
          </cell>
          <cell r="ES234">
            <v>0</v>
          </cell>
          <cell r="ET234">
            <v>0</v>
          </cell>
          <cell r="EU234">
            <v>0</v>
          </cell>
          <cell r="EV234">
            <v>0</v>
          </cell>
          <cell r="EW234">
            <v>0</v>
          </cell>
          <cell r="EX234">
            <v>0</v>
          </cell>
          <cell r="EY234">
            <v>0</v>
          </cell>
          <cell r="EZ234">
            <v>0</v>
          </cell>
          <cell r="FA234">
            <v>0</v>
          </cell>
          <cell r="FB234">
            <v>0</v>
          </cell>
          <cell r="FC234">
            <v>0</v>
          </cell>
          <cell r="FD234">
            <v>0</v>
          </cell>
          <cell r="FE234">
            <v>0</v>
          </cell>
          <cell r="FF234">
            <v>0</v>
          </cell>
          <cell r="FG234">
            <v>-101</v>
          </cell>
          <cell r="FH234">
            <v>-112.3</v>
          </cell>
          <cell r="FI234">
            <v>-103</v>
          </cell>
          <cell r="FJ234">
            <v>-107.6</v>
          </cell>
          <cell r="FK234">
            <v>-127.7</v>
          </cell>
          <cell r="FL234">
            <v>-165.23</v>
          </cell>
          <cell r="FM234">
            <v>-150.80000000000001</v>
          </cell>
          <cell r="FN234">
            <v>-146.08000000000001</v>
          </cell>
          <cell r="FO234">
            <v>-204.33</v>
          </cell>
          <cell r="FP234">
            <v>0</v>
          </cell>
          <cell r="FQ234">
            <v>0</v>
          </cell>
          <cell r="FR234">
            <v>0</v>
          </cell>
          <cell r="FS234">
            <v>0</v>
          </cell>
          <cell r="FT234">
            <v>0</v>
          </cell>
          <cell r="FU234">
            <v>0</v>
          </cell>
          <cell r="FV234">
            <v>0</v>
          </cell>
          <cell r="FW234">
            <v>0</v>
          </cell>
          <cell r="FX234">
            <v>0</v>
          </cell>
          <cell r="FY234">
            <v>0</v>
          </cell>
          <cell r="FZ234">
            <v>0</v>
          </cell>
          <cell r="GA234">
            <v>0</v>
          </cell>
          <cell r="GB234">
            <v>0</v>
          </cell>
          <cell r="GC234">
            <v>0</v>
          </cell>
          <cell r="GD234">
            <v>0</v>
          </cell>
          <cell r="GE234">
            <v>0</v>
          </cell>
          <cell r="GF234">
            <v>0</v>
          </cell>
          <cell r="GG234">
            <v>0</v>
          </cell>
          <cell r="GH234">
            <v>0</v>
          </cell>
          <cell r="GI234">
            <v>-235.3</v>
          </cell>
          <cell r="GJ234">
            <v>-227.5</v>
          </cell>
          <cell r="GK234">
            <v>-236.5</v>
          </cell>
          <cell r="GL234">
            <v>-280.2</v>
          </cell>
          <cell r="GM234">
            <v>-267.29999999999995</v>
          </cell>
          <cell r="GN234">
            <v>-345.23</v>
          </cell>
          <cell r="GO234">
            <v>-408.88</v>
          </cell>
          <cell r="GP234">
            <v>-419.36</v>
          </cell>
          <cell r="GQ234">
            <v>-366.65</v>
          </cell>
          <cell r="GR234">
            <v>0</v>
          </cell>
          <cell r="GS234">
            <v>0</v>
          </cell>
          <cell r="GT234">
            <v>0</v>
          </cell>
          <cell r="GU234">
            <v>0</v>
          </cell>
          <cell r="GV234">
            <v>0</v>
          </cell>
          <cell r="GW234">
            <v>0</v>
          </cell>
          <cell r="GX234">
            <v>0</v>
          </cell>
          <cell r="GY234">
            <v>0</v>
          </cell>
          <cell r="GZ234">
            <v>0</v>
          </cell>
          <cell r="HA234">
            <v>0</v>
          </cell>
          <cell r="HB234">
            <v>0</v>
          </cell>
          <cell r="HC234">
            <v>0</v>
          </cell>
          <cell r="HD234">
            <v>0</v>
          </cell>
          <cell r="HE234">
            <v>0</v>
          </cell>
          <cell r="HF234">
            <v>0</v>
          </cell>
          <cell r="HG234">
            <v>0</v>
          </cell>
          <cell r="HH234">
            <v>0</v>
          </cell>
          <cell r="HI234">
            <v>0</v>
          </cell>
          <cell r="HJ234">
            <v>0</v>
          </cell>
          <cell r="HK234">
            <v>-14.3</v>
          </cell>
          <cell r="HL234">
            <v>-16.3</v>
          </cell>
          <cell r="HM234">
            <v>-19.3</v>
          </cell>
          <cell r="HN234">
            <v>-19.2</v>
          </cell>
          <cell r="HO234">
            <v>-21</v>
          </cell>
          <cell r="HP234">
            <v>-20.97</v>
          </cell>
          <cell r="HQ234">
            <v>-22.38</v>
          </cell>
          <cell r="HR234">
            <v>-23.29</v>
          </cell>
          <cell r="HS234">
            <v>-28.58</v>
          </cell>
          <cell r="HT234">
            <v>0</v>
          </cell>
          <cell r="HU234">
            <v>0</v>
          </cell>
          <cell r="HV234">
            <v>0</v>
          </cell>
          <cell r="HW234">
            <v>0</v>
          </cell>
          <cell r="HX234">
            <v>0</v>
          </cell>
          <cell r="HY234">
            <v>0</v>
          </cell>
          <cell r="HZ234">
            <v>0</v>
          </cell>
          <cell r="IA234">
            <v>0</v>
          </cell>
          <cell r="IB234">
            <v>0</v>
          </cell>
          <cell r="IC234">
            <v>0</v>
          </cell>
          <cell r="ID234">
            <v>0</v>
          </cell>
          <cell r="IE234">
            <v>0</v>
          </cell>
          <cell r="IF234">
            <v>0</v>
          </cell>
          <cell r="IG234">
            <v>0</v>
          </cell>
          <cell r="IH234">
            <v>0</v>
          </cell>
          <cell r="II234">
            <v>0</v>
          </cell>
          <cell r="IJ234">
            <v>0</v>
          </cell>
          <cell r="IK234">
            <v>0</v>
          </cell>
          <cell r="IL234">
            <v>0</v>
          </cell>
          <cell r="IM234">
            <v>0</v>
          </cell>
          <cell r="IN234">
            <v>0</v>
          </cell>
          <cell r="IO234">
            <v>0</v>
          </cell>
          <cell r="IP234">
            <v>0</v>
          </cell>
          <cell r="IQ234">
            <v>0</v>
          </cell>
          <cell r="IR234">
            <v>0</v>
          </cell>
          <cell r="IS234">
            <v>0</v>
          </cell>
          <cell r="IT234">
            <v>0</v>
          </cell>
          <cell r="IU234">
            <v>0</v>
          </cell>
        </row>
        <row r="235">
          <cell r="A235" t="str">
            <v>Z IN</v>
          </cell>
          <cell r="B235" t="str">
            <v>Zee Telefilms</v>
          </cell>
          <cell r="C235" t="str">
            <v>Media and Entertainment</v>
          </cell>
          <cell r="D235">
            <v>2488</v>
          </cell>
          <cell r="E235">
            <v>2745.5</v>
          </cell>
          <cell r="F235">
            <v>3075</v>
          </cell>
          <cell r="G235">
            <v>3684.7</v>
          </cell>
          <cell r="H235">
            <v>2893</v>
          </cell>
          <cell r="I235">
            <v>3231</v>
          </cell>
          <cell r="J235">
            <v>3745.7</v>
          </cell>
          <cell r="K235">
            <v>3832.2000000000003</v>
          </cell>
          <cell r="L235">
            <v>2786.9</v>
          </cell>
          <cell r="M235">
            <v>3092.1</v>
          </cell>
          <cell r="N235">
            <v>3225.3</v>
          </cell>
          <cell r="O235">
            <v>3600.2</v>
          </cell>
          <cell r="P235">
            <v>3130.7</v>
          </cell>
          <cell r="Q235">
            <v>3359.1000000000004</v>
          </cell>
          <cell r="R235">
            <v>3777.1</v>
          </cell>
          <cell r="S235">
            <v>3966.4</v>
          </cell>
          <cell r="T235">
            <v>2894.3999999999996</v>
          </cell>
          <cell r="U235">
            <v>3496.4</v>
          </cell>
          <cell r="V235">
            <v>4176.7000000000007</v>
          </cell>
          <cell r="W235">
            <v>3843.9</v>
          </cell>
          <cell r="X235">
            <v>3915.7000000000003</v>
          </cell>
          <cell r="Y235">
            <v>3986</v>
          </cell>
          <cell r="Z235">
            <v>5182</v>
          </cell>
          <cell r="AA235">
            <v>5259.5</v>
          </cell>
          <cell r="AB235">
            <v>5419.6</v>
          </cell>
          <cell r="AC235">
            <v>5716.7000000000007</v>
          </cell>
          <cell r="AD235">
            <v>5455.8</v>
          </cell>
          <cell r="AE235">
            <v>5137.3999999999996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O235">
            <v>0</v>
          </cell>
          <cell r="AP235">
            <v>0</v>
          </cell>
          <cell r="AQ235">
            <v>0</v>
          </cell>
          <cell r="AR235">
            <v>0</v>
          </cell>
          <cell r="AS235">
            <v>0</v>
          </cell>
          <cell r="AT235">
            <v>0</v>
          </cell>
          <cell r="AU235">
            <v>0</v>
          </cell>
          <cell r="AV235">
            <v>0</v>
          </cell>
          <cell r="AW235">
            <v>0</v>
          </cell>
          <cell r="AX235">
            <v>0</v>
          </cell>
          <cell r="AY235">
            <v>0</v>
          </cell>
          <cell r="AZ235">
            <v>0</v>
          </cell>
          <cell r="BA235">
            <v>0</v>
          </cell>
          <cell r="BB235">
            <v>0</v>
          </cell>
          <cell r="BC235">
            <v>0</v>
          </cell>
          <cell r="BD235">
            <v>0</v>
          </cell>
          <cell r="BE235">
            <v>0</v>
          </cell>
          <cell r="BF235">
            <v>0</v>
          </cell>
          <cell r="BG235">
            <v>0</v>
          </cell>
          <cell r="BH235">
            <v>-1041.3</v>
          </cell>
          <cell r="BI235">
            <v>-1128.5</v>
          </cell>
          <cell r="BJ235">
            <v>-1117.4000000000001</v>
          </cell>
          <cell r="BK235">
            <v>-1339.1</v>
          </cell>
          <cell r="BL235">
            <v>-1286.8</v>
          </cell>
          <cell r="BM235">
            <v>-1390.4</v>
          </cell>
          <cell r="BN235">
            <v>-1521</v>
          </cell>
          <cell r="BO235">
            <v>-1190.7</v>
          </cell>
          <cell r="BP235">
            <v>-1214.5999999999999</v>
          </cell>
          <cell r="BQ235">
            <v>-1190.0999999999999</v>
          </cell>
          <cell r="BR235">
            <v>-1395</v>
          </cell>
          <cell r="BS235">
            <v>-1449.5</v>
          </cell>
          <cell r="BT235">
            <v>-1372.6</v>
          </cell>
          <cell r="BU235">
            <v>-1659.4</v>
          </cell>
          <cell r="BV235">
            <v>-2225.1999999999998</v>
          </cell>
          <cell r="BW235">
            <v>-2098.5</v>
          </cell>
          <cell r="BX235">
            <v>-1597.9</v>
          </cell>
          <cell r="BY235">
            <v>-2403.3000000000002</v>
          </cell>
          <cell r="BZ235">
            <v>-1720.5</v>
          </cell>
          <cell r="CA235">
            <v>-1631.5</v>
          </cell>
          <cell r="CB235">
            <v>-1585</v>
          </cell>
          <cell r="CC235">
            <v>-1659.7</v>
          </cell>
          <cell r="CD235">
            <v>-2548.8000000000002</v>
          </cell>
          <cell r="CE235">
            <v>-2191.8000000000002</v>
          </cell>
          <cell r="CF235">
            <v>-2365.8000000000002</v>
          </cell>
          <cell r="CG235">
            <v>-2613.4</v>
          </cell>
          <cell r="CH235">
            <v>-2683.6</v>
          </cell>
          <cell r="CI235">
            <v>-2241.4</v>
          </cell>
          <cell r="CJ235">
            <v>0</v>
          </cell>
          <cell r="CK235">
            <v>0</v>
          </cell>
          <cell r="CL235">
            <v>0</v>
          </cell>
          <cell r="CM235">
            <v>0</v>
          </cell>
          <cell r="CN235">
            <v>0</v>
          </cell>
          <cell r="CO235">
            <v>0</v>
          </cell>
          <cell r="CP235">
            <v>0</v>
          </cell>
          <cell r="CQ235">
            <v>0</v>
          </cell>
          <cell r="CR235">
            <v>0</v>
          </cell>
          <cell r="CS235">
            <v>0</v>
          </cell>
          <cell r="CT235">
            <v>0</v>
          </cell>
          <cell r="CU235">
            <v>0</v>
          </cell>
          <cell r="CV235">
            <v>0</v>
          </cell>
          <cell r="CW235">
            <v>0</v>
          </cell>
          <cell r="CX235">
            <v>0</v>
          </cell>
          <cell r="CY235">
            <v>0</v>
          </cell>
          <cell r="CZ235">
            <v>0</v>
          </cell>
          <cell r="DA235">
            <v>0</v>
          </cell>
          <cell r="DB235">
            <v>0</v>
          </cell>
          <cell r="DC235">
            <v>0</v>
          </cell>
          <cell r="DD235">
            <v>0</v>
          </cell>
          <cell r="DE235">
            <v>0</v>
          </cell>
          <cell r="DF235">
            <v>0</v>
          </cell>
          <cell r="DG235">
            <v>0</v>
          </cell>
          <cell r="DH235">
            <v>0</v>
          </cell>
          <cell r="DI235">
            <v>0</v>
          </cell>
          <cell r="DJ235">
            <v>0</v>
          </cell>
          <cell r="DK235">
            <v>0</v>
          </cell>
          <cell r="DL235">
            <v>0</v>
          </cell>
          <cell r="DM235">
            <v>0</v>
          </cell>
          <cell r="DN235">
            <v>0</v>
          </cell>
          <cell r="DO235">
            <v>0</v>
          </cell>
          <cell r="DP235">
            <v>0</v>
          </cell>
          <cell r="DQ235">
            <v>0</v>
          </cell>
          <cell r="DR235">
            <v>0</v>
          </cell>
          <cell r="DS235">
            <v>0</v>
          </cell>
          <cell r="DT235">
            <v>0</v>
          </cell>
          <cell r="DU235">
            <v>0</v>
          </cell>
          <cell r="DV235">
            <v>0</v>
          </cell>
          <cell r="DW235">
            <v>0</v>
          </cell>
          <cell r="DX235">
            <v>0</v>
          </cell>
          <cell r="DY235">
            <v>0</v>
          </cell>
          <cell r="DZ235">
            <v>0</v>
          </cell>
          <cell r="EA235">
            <v>0</v>
          </cell>
          <cell r="EB235">
            <v>0</v>
          </cell>
          <cell r="EC235">
            <v>0</v>
          </cell>
          <cell r="ED235">
            <v>0</v>
          </cell>
          <cell r="EE235">
            <v>0</v>
          </cell>
          <cell r="EF235">
            <v>0</v>
          </cell>
          <cell r="EG235">
            <v>0</v>
          </cell>
          <cell r="EH235">
            <v>0</v>
          </cell>
          <cell r="EI235">
            <v>0</v>
          </cell>
          <cell r="EJ235">
            <v>0</v>
          </cell>
          <cell r="EK235">
            <v>0</v>
          </cell>
          <cell r="EL235">
            <v>0</v>
          </cell>
          <cell r="EM235">
            <v>0</v>
          </cell>
          <cell r="EN235">
            <v>-183.8</v>
          </cell>
          <cell r="EO235">
            <v>-159.19999999999999</v>
          </cell>
          <cell r="EP235">
            <v>-172.2</v>
          </cell>
          <cell r="EQ235">
            <v>-207.7</v>
          </cell>
          <cell r="ER235">
            <v>-184.8</v>
          </cell>
          <cell r="ES235">
            <v>-164.9</v>
          </cell>
          <cell r="ET235">
            <v>-164.1</v>
          </cell>
          <cell r="EU235">
            <v>-213.2</v>
          </cell>
          <cell r="EV235">
            <v>-213.2</v>
          </cell>
          <cell r="EW235">
            <v>-198.5</v>
          </cell>
          <cell r="EX235">
            <v>-202.8</v>
          </cell>
          <cell r="EY235">
            <v>-243.2</v>
          </cell>
          <cell r="EZ235">
            <v>-264.60000000000002</v>
          </cell>
          <cell r="FA235">
            <v>-261.2</v>
          </cell>
          <cell r="FB235">
            <v>-272.2</v>
          </cell>
          <cell r="FC235">
            <v>-259</v>
          </cell>
          <cell r="FD235">
            <v>-244.4</v>
          </cell>
          <cell r="FE235">
            <v>-239.3</v>
          </cell>
          <cell r="FF235">
            <v>-232.1</v>
          </cell>
          <cell r="FG235">
            <v>-291.89999999999998</v>
          </cell>
          <cell r="FH235">
            <v>-374.9</v>
          </cell>
          <cell r="FI235">
            <v>-337.5</v>
          </cell>
          <cell r="FJ235">
            <v>-311.5</v>
          </cell>
          <cell r="FK235">
            <v>-406</v>
          </cell>
          <cell r="FL235">
            <v>-690.8</v>
          </cell>
          <cell r="FM235">
            <v>-513.1</v>
          </cell>
          <cell r="FN235">
            <v>-382.2</v>
          </cell>
          <cell r="FO235">
            <v>-439.3</v>
          </cell>
          <cell r="FP235">
            <v>-504.6</v>
          </cell>
          <cell r="FQ235">
            <v>-654.20000000000005</v>
          </cell>
          <cell r="FR235">
            <v>-708.5</v>
          </cell>
          <cell r="FS235">
            <v>-941.2</v>
          </cell>
          <cell r="FT235">
            <v>-520.29999999999995</v>
          </cell>
          <cell r="FU235">
            <v>-661.7</v>
          </cell>
          <cell r="FV235">
            <v>-792.3</v>
          </cell>
          <cell r="FW235">
            <v>-1302.4000000000001</v>
          </cell>
          <cell r="FX235">
            <v>-379</v>
          </cell>
          <cell r="FY235">
            <v>-674.1</v>
          </cell>
          <cell r="FZ235">
            <v>-536.6</v>
          </cell>
          <cell r="GA235">
            <v>-681.7</v>
          </cell>
          <cell r="GB235">
            <v>-502.6</v>
          </cell>
          <cell r="GC235">
            <v>-853.3</v>
          </cell>
          <cell r="GD235">
            <v>-914.40000000000009</v>
          </cell>
          <cell r="GE235">
            <v>-848.2</v>
          </cell>
          <cell r="GF235">
            <v>-390.5</v>
          </cell>
          <cell r="GG235">
            <v>-636.4</v>
          </cell>
          <cell r="GH235">
            <v>-866.9</v>
          </cell>
          <cell r="GI235">
            <v>-969.1</v>
          </cell>
          <cell r="GJ235">
            <v>-759.2</v>
          </cell>
          <cell r="GK235">
            <v>-668</v>
          </cell>
          <cell r="GL235">
            <v>-753</v>
          </cell>
          <cell r="GM235">
            <v>-1358.9</v>
          </cell>
          <cell r="GN235">
            <v>-921.2</v>
          </cell>
          <cell r="GO235">
            <v>-1102.3</v>
          </cell>
          <cell r="GP235">
            <v>-1189.8</v>
          </cell>
          <cell r="GQ235">
            <v>-1255.0999999999999</v>
          </cell>
          <cell r="GR235">
            <v>-56.7</v>
          </cell>
          <cell r="GS235">
            <v>-80.5</v>
          </cell>
          <cell r="GT235">
            <v>-70.7</v>
          </cell>
          <cell r="GU235">
            <v>-95.4</v>
          </cell>
          <cell r="GV235">
            <v>-81.599999999999994</v>
          </cell>
          <cell r="GW235">
            <v>-70.099999999999994</v>
          </cell>
          <cell r="GX235">
            <v>-82.4</v>
          </cell>
          <cell r="GY235">
            <v>-85.5</v>
          </cell>
          <cell r="GZ235">
            <v>-77.2</v>
          </cell>
          <cell r="HA235">
            <v>-79.400000000000006</v>
          </cell>
          <cell r="HB235">
            <v>-81.7</v>
          </cell>
          <cell r="HC235">
            <v>-95</v>
          </cell>
          <cell r="HD235">
            <v>-96.6</v>
          </cell>
          <cell r="HE235">
            <v>-89</v>
          </cell>
          <cell r="HF235">
            <v>-104.2</v>
          </cell>
          <cell r="HG235">
            <v>-101.6</v>
          </cell>
          <cell r="HH235">
            <v>-51.5</v>
          </cell>
          <cell r="HI235">
            <v>-50.9</v>
          </cell>
          <cell r="HJ235">
            <v>-69</v>
          </cell>
          <cell r="HK235">
            <v>-55.8</v>
          </cell>
          <cell r="HL235">
            <v>-66.5</v>
          </cell>
          <cell r="HM235">
            <v>-55.4</v>
          </cell>
          <cell r="HN235">
            <v>-46.8</v>
          </cell>
          <cell r="HO235">
            <v>-53.5</v>
          </cell>
          <cell r="HP235">
            <v>-55.3</v>
          </cell>
          <cell r="HQ235">
            <v>-65.400000000000006</v>
          </cell>
          <cell r="HR235">
            <v>-83.9</v>
          </cell>
          <cell r="HS235">
            <v>-98.9</v>
          </cell>
          <cell r="HT235">
            <v>0</v>
          </cell>
          <cell r="HU235">
            <v>0</v>
          </cell>
          <cell r="HV235">
            <v>0</v>
          </cell>
          <cell r="HW235">
            <v>0</v>
          </cell>
          <cell r="HX235">
            <v>0</v>
          </cell>
          <cell r="HY235">
            <v>0</v>
          </cell>
          <cell r="HZ235">
            <v>0</v>
          </cell>
          <cell r="IA235">
            <v>0</v>
          </cell>
          <cell r="IB235">
            <v>0</v>
          </cell>
          <cell r="IC235">
            <v>0</v>
          </cell>
          <cell r="ID235">
            <v>0</v>
          </cell>
          <cell r="IE235">
            <v>0</v>
          </cell>
          <cell r="IF235">
            <v>0</v>
          </cell>
          <cell r="IG235">
            <v>0</v>
          </cell>
          <cell r="IH235">
            <v>0</v>
          </cell>
          <cell r="II235">
            <v>0</v>
          </cell>
          <cell r="IJ235">
            <v>0</v>
          </cell>
          <cell r="IK235">
            <v>0</v>
          </cell>
          <cell r="IL235">
            <v>0</v>
          </cell>
          <cell r="IM235">
            <v>0</v>
          </cell>
          <cell r="IN235">
            <v>0</v>
          </cell>
          <cell r="IO235">
            <v>0</v>
          </cell>
          <cell r="IP235">
            <v>0</v>
          </cell>
          <cell r="IQ235">
            <v>0</v>
          </cell>
          <cell r="IR235">
            <v>0</v>
          </cell>
          <cell r="IS235">
            <v>0</v>
          </cell>
          <cell r="IT235">
            <v>0</v>
          </cell>
          <cell r="IU235">
            <v>0</v>
          </cell>
        </row>
        <row r="236">
          <cell r="A236" t="str">
            <v>Metals</v>
          </cell>
          <cell r="B236" t="str">
            <v>Metals</v>
          </cell>
        </row>
        <row r="237">
          <cell r="A237" t="str">
            <v>BHUS IN</v>
          </cell>
          <cell r="B237" t="str">
            <v>Bhushan steel</v>
          </cell>
          <cell r="C237" t="str">
            <v>Metals</v>
          </cell>
          <cell r="D237">
            <v>0</v>
          </cell>
          <cell r="E237">
            <v>0</v>
          </cell>
          <cell r="F237">
            <v>0</v>
          </cell>
          <cell r="G237">
            <v>0</v>
          </cell>
          <cell r="H237">
            <v>0</v>
          </cell>
          <cell r="I237">
            <v>0</v>
          </cell>
          <cell r="J237">
            <v>0</v>
          </cell>
          <cell r="K237">
            <v>0</v>
          </cell>
          <cell r="L237">
            <v>6143.6</v>
          </cell>
          <cell r="M237">
            <v>6575.3</v>
          </cell>
          <cell r="N237">
            <v>7977</v>
          </cell>
          <cell r="O237">
            <v>7983.1</v>
          </cell>
          <cell r="P237">
            <v>8159</v>
          </cell>
          <cell r="Q237">
            <v>7012.5</v>
          </cell>
          <cell r="R237">
            <v>7345.6</v>
          </cell>
          <cell r="S237">
            <v>8186.7</v>
          </cell>
          <cell r="T237">
            <v>8600.1</v>
          </cell>
          <cell r="U237">
            <v>10821.6</v>
          </cell>
          <cell r="V237">
            <v>10951.5</v>
          </cell>
          <cell r="W237">
            <v>11647.3</v>
          </cell>
          <cell r="X237">
            <v>10427.4</v>
          </cell>
          <cell r="Y237">
            <v>11848.4</v>
          </cell>
          <cell r="Z237">
            <v>10973.9</v>
          </cell>
          <cell r="AA237">
            <v>13477.6</v>
          </cell>
          <cell r="AB237">
            <v>14550.1</v>
          </cell>
          <cell r="AC237">
            <v>16473.7</v>
          </cell>
          <cell r="AD237">
            <v>11045.9</v>
          </cell>
          <cell r="AE237">
            <v>12054.9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0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O237">
            <v>0</v>
          </cell>
          <cell r="AP237">
            <v>0</v>
          </cell>
          <cell r="AQ237">
            <v>0</v>
          </cell>
          <cell r="AR237">
            <v>0</v>
          </cell>
          <cell r="AS237">
            <v>0</v>
          </cell>
          <cell r="AT237">
            <v>0</v>
          </cell>
          <cell r="AU237">
            <v>0</v>
          </cell>
          <cell r="AV237">
            <v>0</v>
          </cell>
          <cell r="AW237">
            <v>0</v>
          </cell>
          <cell r="AX237">
            <v>0</v>
          </cell>
          <cell r="AY237">
            <v>0</v>
          </cell>
          <cell r="AZ237">
            <v>0</v>
          </cell>
          <cell r="BA237">
            <v>0</v>
          </cell>
          <cell r="BB237">
            <v>0</v>
          </cell>
          <cell r="BC237">
            <v>0</v>
          </cell>
          <cell r="BD237">
            <v>0</v>
          </cell>
          <cell r="BE237">
            <v>0</v>
          </cell>
          <cell r="BF237">
            <v>-1009</v>
          </cell>
          <cell r="BG237">
            <v>-855.4</v>
          </cell>
          <cell r="BH237">
            <v>0</v>
          </cell>
          <cell r="BI237">
            <v>0</v>
          </cell>
          <cell r="BJ237">
            <v>0</v>
          </cell>
          <cell r="BK237">
            <v>0</v>
          </cell>
          <cell r="BL237">
            <v>0</v>
          </cell>
          <cell r="BM237">
            <v>0</v>
          </cell>
          <cell r="BN237">
            <v>0</v>
          </cell>
          <cell r="BO237">
            <v>0</v>
          </cell>
          <cell r="BP237">
            <v>-5007.7</v>
          </cell>
          <cell r="BQ237">
            <v>-4982.3</v>
          </cell>
          <cell r="BR237">
            <v>-5579.3</v>
          </cell>
          <cell r="BS237">
            <v>-6518.5</v>
          </cell>
          <cell r="BT237">
            <v>-5919.9</v>
          </cell>
          <cell r="BU237">
            <v>-4628.3</v>
          </cell>
          <cell r="BV237">
            <v>-4829.5</v>
          </cell>
          <cell r="BW237">
            <v>-5141.3999999999996</v>
          </cell>
          <cell r="BX237">
            <v>-6498.1</v>
          </cell>
          <cell r="BY237">
            <v>-7949.2</v>
          </cell>
          <cell r="BZ237">
            <v>-7614.1</v>
          </cell>
          <cell r="CA237">
            <v>-7190.9</v>
          </cell>
          <cell r="CB237">
            <v>-7585.4</v>
          </cell>
          <cell r="CC237">
            <v>-7527.8</v>
          </cell>
          <cell r="CD237">
            <v>-8126.3</v>
          </cell>
          <cell r="CE237">
            <v>-8125.8</v>
          </cell>
          <cell r="CF237">
            <v>-10339.700000000001</v>
          </cell>
          <cell r="CG237">
            <v>-9382.7999999999993</v>
          </cell>
          <cell r="CH237">
            <v>-5543.9</v>
          </cell>
          <cell r="CI237">
            <v>-6870.5</v>
          </cell>
          <cell r="CJ237">
            <v>0</v>
          </cell>
          <cell r="CK237">
            <v>0</v>
          </cell>
          <cell r="CL237">
            <v>0</v>
          </cell>
          <cell r="CM237">
            <v>0</v>
          </cell>
          <cell r="CN237">
            <v>0</v>
          </cell>
          <cell r="CO237">
            <v>0</v>
          </cell>
          <cell r="CP237">
            <v>0</v>
          </cell>
          <cell r="CQ237">
            <v>0</v>
          </cell>
          <cell r="CR237">
            <v>895.6</v>
          </cell>
          <cell r="CS237">
            <v>368.8</v>
          </cell>
          <cell r="CT237">
            <v>-413</v>
          </cell>
          <cell r="CU237">
            <v>793.9</v>
          </cell>
          <cell r="CV237">
            <v>198.3</v>
          </cell>
          <cell r="CW237">
            <v>-496</v>
          </cell>
          <cell r="CX237">
            <v>-107.4</v>
          </cell>
          <cell r="CY237">
            <v>-350.6</v>
          </cell>
          <cell r="CZ237">
            <v>1122.7</v>
          </cell>
          <cell r="DA237">
            <v>339.8</v>
          </cell>
          <cell r="DB237">
            <v>-66.400000000000006</v>
          </cell>
          <cell r="DC237">
            <v>-444.4</v>
          </cell>
          <cell r="DD237">
            <v>785.9</v>
          </cell>
          <cell r="DE237">
            <v>-368.8</v>
          </cell>
          <cell r="DF237">
            <v>1113.0999999999999</v>
          </cell>
          <cell r="DG237">
            <v>350.5</v>
          </cell>
          <cell r="DH237">
            <v>1685</v>
          </cell>
          <cell r="DI237">
            <v>-652.5</v>
          </cell>
          <cell r="DJ237">
            <v>-1885.1</v>
          </cell>
          <cell r="DK237">
            <v>-183.1</v>
          </cell>
          <cell r="DL237">
            <v>0</v>
          </cell>
          <cell r="DM237">
            <v>0</v>
          </cell>
          <cell r="DN237">
            <v>0</v>
          </cell>
          <cell r="DO237">
            <v>0</v>
          </cell>
          <cell r="DP237">
            <v>0</v>
          </cell>
          <cell r="DQ237">
            <v>0</v>
          </cell>
          <cell r="DR237">
            <v>0</v>
          </cell>
          <cell r="DS237">
            <v>0</v>
          </cell>
          <cell r="DT237">
            <v>0</v>
          </cell>
          <cell r="DU237">
            <v>0</v>
          </cell>
          <cell r="DV237">
            <v>0</v>
          </cell>
          <cell r="DW237">
            <v>-144.5</v>
          </cell>
          <cell r="DX237">
            <v>0</v>
          </cell>
          <cell r="DY237">
            <v>0</v>
          </cell>
          <cell r="DZ237">
            <v>0</v>
          </cell>
          <cell r="EA237">
            <v>0</v>
          </cell>
          <cell r="EB237">
            <v>0</v>
          </cell>
          <cell r="EC237">
            <v>0</v>
          </cell>
          <cell r="ED237">
            <v>0</v>
          </cell>
          <cell r="EE237">
            <v>0</v>
          </cell>
          <cell r="EF237">
            <v>0</v>
          </cell>
          <cell r="EG237">
            <v>0</v>
          </cell>
          <cell r="EH237">
            <v>0</v>
          </cell>
          <cell r="EI237">
            <v>0</v>
          </cell>
          <cell r="EJ237">
            <v>0</v>
          </cell>
          <cell r="EK237">
            <v>0</v>
          </cell>
          <cell r="EL237">
            <v>-61.2</v>
          </cell>
          <cell r="EM237">
            <v>0</v>
          </cell>
          <cell r="EN237">
            <v>0</v>
          </cell>
          <cell r="EO237">
            <v>0</v>
          </cell>
          <cell r="EP237">
            <v>0</v>
          </cell>
          <cell r="EQ237">
            <v>0</v>
          </cell>
          <cell r="ER237">
            <v>0</v>
          </cell>
          <cell r="ES237">
            <v>0</v>
          </cell>
          <cell r="ET237">
            <v>0</v>
          </cell>
          <cell r="EU237">
            <v>0</v>
          </cell>
          <cell r="EV237">
            <v>-41.7</v>
          </cell>
          <cell r="EW237">
            <v>-43.8</v>
          </cell>
          <cell r="EX237">
            <v>-44.2</v>
          </cell>
          <cell r="EY237">
            <v>-72.900000000000006</v>
          </cell>
          <cell r="EZ237">
            <v>-66.2</v>
          </cell>
          <cell r="FA237">
            <v>-56</v>
          </cell>
          <cell r="FB237">
            <v>-59.4</v>
          </cell>
          <cell r="FC237">
            <v>-51.6</v>
          </cell>
          <cell r="FD237">
            <v>-65.599999999999994</v>
          </cell>
          <cell r="FE237">
            <v>-70</v>
          </cell>
          <cell r="FF237">
            <v>-78.3</v>
          </cell>
          <cell r="FG237">
            <v>-69.2</v>
          </cell>
          <cell r="FH237">
            <v>-110.2</v>
          </cell>
          <cell r="FI237">
            <v>-117</v>
          </cell>
          <cell r="FJ237">
            <v>-129.4</v>
          </cell>
          <cell r="FK237">
            <v>-66.5</v>
          </cell>
          <cell r="FL237">
            <v>-169.7</v>
          </cell>
          <cell r="FM237">
            <v>-155.9</v>
          </cell>
          <cell r="FN237">
            <v>-139.6</v>
          </cell>
          <cell r="FO237">
            <v>-167.9</v>
          </cell>
          <cell r="FP237">
            <v>0</v>
          </cell>
          <cell r="FQ237">
            <v>0</v>
          </cell>
          <cell r="FR237">
            <v>0</v>
          </cell>
          <cell r="FS237">
            <v>0</v>
          </cell>
          <cell r="FT237">
            <v>0</v>
          </cell>
          <cell r="FU237">
            <v>0</v>
          </cell>
          <cell r="FV237">
            <v>0</v>
          </cell>
          <cell r="FW237">
            <v>0</v>
          </cell>
          <cell r="FX237">
            <v>-682.6</v>
          </cell>
          <cell r="FY237">
            <v>-464.5</v>
          </cell>
          <cell r="FZ237">
            <v>-463.1</v>
          </cell>
          <cell r="GA237">
            <v>-391.9</v>
          </cell>
          <cell r="GB237">
            <v>-644.70000000000005</v>
          </cell>
          <cell r="GC237">
            <v>-569</v>
          </cell>
          <cell r="GD237">
            <v>-683</v>
          </cell>
          <cell r="GE237">
            <v>-597.6</v>
          </cell>
          <cell r="GF237">
            <v>-1008.9</v>
          </cell>
          <cell r="GG237">
            <v>-764.2</v>
          </cell>
          <cell r="GH237">
            <v>-710.5</v>
          </cell>
          <cell r="GI237">
            <v>-1028.9000000000001</v>
          </cell>
          <cell r="GJ237">
            <v>-927.4</v>
          </cell>
          <cell r="GK237">
            <v>-691.2</v>
          </cell>
          <cell r="GL237">
            <v>-816.6</v>
          </cell>
          <cell r="GM237">
            <v>-1356.4</v>
          </cell>
          <cell r="GN237">
            <v>-1577.6</v>
          </cell>
          <cell r="GO237">
            <v>-1623.9</v>
          </cell>
          <cell r="GP237">
            <v>-826.4</v>
          </cell>
          <cell r="GQ237">
            <v>-1346.4</v>
          </cell>
          <cell r="GR237">
            <v>0</v>
          </cell>
          <cell r="GS237">
            <v>0</v>
          </cell>
          <cell r="GT237">
            <v>0</v>
          </cell>
          <cell r="GU237">
            <v>0</v>
          </cell>
          <cell r="GV237">
            <v>0</v>
          </cell>
          <cell r="GW237">
            <v>0</v>
          </cell>
          <cell r="GX237">
            <v>0</v>
          </cell>
          <cell r="GY237">
            <v>0</v>
          </cell>
          <cell r="GZ237">
            <v>-365.8</v>
          </cell>
          <cell r="HA237">
            <v>-406.7</v>
          </cell>
          <cell r="HB237">
            <v>-400.2</v>
          </cell>
          <cell r="HC237">
            <v>-474.5</v>
          </cell>
          <cell r="HD237">
            <v>-401</v>
          </cell>
          <cell r="HE237">
            <v>-401.3</v>
          </cell>
          <cell r="HF237">
            <v>-425.9</v>
          </cell>
          <cell r="HG237">
            <v>-429.4</v>
          </cell>
          <cell r="HH237">
            <v>-503.2</v>
          </cell>
          <cell r="HI237">
            <v>-505.6</v>
          </cell>
          <cell r="HJ237">
            <v>-507.6</v>
          </cell>
          <cell r="HK237">
            <v>-572.79999999999995</v>
          </cell>
          <cell r="HL237">
            <v>-451.8</v>
          </cell>
          <cell r="HM237">
            <v>-453.5</v>
          </cell>
          <cell r="HN237">
            <v>-555.70000000000005</v>
          </cell>
          <cell r="HO237">
            <v>-653.1</v>
          </cell>
          <cell r="HP237">
            <v>-529.9</v>
          </cell>
          <cell r="HQ237">
            <v>-651.5</v>
          </cell>
          <cell r="HR237">
            <v>-645.5</v>
          </cell>
          <cell r="HS237">
            <v>-539.70000000000005</v>
          </cell>
          <cell r="HT237">
            <v>0</v>
          </cell>
          <cell r="HU237">
            <v>0</v>
          </cell>
          <cell r="HV237">
            <v>0</v>
          </cell>
          <cell r="HW237">
            <v>0</v>
          </cell>
          <cell r="HX237">
            <v>0</v>
          </cell>
          <cell r="HY237">
            <v>0</v>
          </cell>
          <cell r="HZ237">
            <v>0</v>
          </cell>
          <cell r="IA237">
            <v>0</v>
          </cell>
          <cell r="IB237">
            <v>0</v>
          </cell>
          <cell r="IC237">
            <v>0</v>
          </cell>
          <cell r="ID237">
            <v>0</v>
          </cell>
          <cell r="IE237">
            <v>0</v>
          </cell>
          <cell r="IF237">
            <v>0</v>
          </cell>
          <cell r="IG237">
            <v>0</v>
          </cell>
          <cell r="IH237">
            <v>0</v>
          </cell>
          <cell r="II237">
            <v>0</v>
          </cell>
          <cell r="IJ237">
            <v>0</v>
          </cell>
          <cell r="IK237">
            <v>0</v>
          </cell>
          <cell r="IL237">
            <v>0</v>
          </cell>
          <cell r="IM237">
            <v>0</v>
          </cell>
          <cell r="IN237">
            <v>0</v>
          </cell>
          <cell r="IO237">
            <v>0</v>
          </cell>
          <cell r="IP237">
            <v>0</v>
          </cell>
          <cell r="IQ237">
            <v>0</v>
          </cell>
          <cell r="IR237">
            <v>0</v>
          </cell>
          <cell r="IS237">
            <v>0</v>
          </cell>
          <cell r="IT237">
            <v>0</v>
          </cell>
          <cell r="IU237">
            <v>0</v>
          </cell>
        </row>
        <row r="238">
          <cell r="A238" t="str">
            <v>HNDL IN</v>
          </cell>
          <cell r="B238" t="str">
            <v>Hindalco Industries</v>
          </cell>
          <cell r="C238" t="str">
            <v>Metals</v>
          </cell>
          <cell r="D238">
            <v>0</v>
          </cell>
          <cell r="E238">
            <v>0</v>
          </cell>
          <cell r="F238">
            <v>0</v>
          </cell>
          <cell r="G238">
            <v>0</v>
          </cell>
          <cell r="H238">
            <v>0</v>
          </cell>
          <cell r="I238">
            <v>0</v>
          </cell>
          <cell r="J238">
            <v>16590</v>
          </cell>
          <cell r="K238">
            <v>19016</v>
          </cell>
          <cell r="L238">
            <v>20616</v>
          </cell>
          <cell r="M238">
            <v>24559</v>
          </cell>
          <cell r="N238">
            <v>24901</v>
          </cell>
          <cell r="O238">
            <v>25156</v>
          </cell>
          <cell r="P238">
            <v>22078</v>
          </cell>
          <cell r="Q238">
            <v>26608</v>
          </cell>
          <cell r="R238">
            <v>28737</v>
          </cell>
          <cell r="S238">
            <v>36574</v>
          </cell>
          <cell r="T238">
            <v>42737</v>
          </cell>
          <cell r="U238">
            <v>46342</v>
          </cell>
          <cell r="V238">
            <v>46562</v>
          </cell>
          <cell r="W238">
            <v>47489</v>
          </cell>
          <cell r="X238">
            <v>46851.4</v>
          </cell>
          <cell r="Y238">
            <v>49597</v>
          </cell>
          <cell r="Z238">
            <v>45317</v>
          </cell>
          <cell r="AA238">
            <v>50102</v>
          </cell>
          <cell r="AB238">
            <v>46475.3</v>
          </cell>
          <cell r="AC238">
            <v>56831.799999999996</v>
          </cell>
          <cell r="AD238">
            <v>41171.799999999996</v>
          </cell>
          <cell r="AE238">
            <v>37717.599999999999</v>
          </cell>
          <cell r="AF238">
            <v>0</v>
          </cell>
          <cell r="AG238">
            <v>0</v>
          </cell>
          <cell r="AH238">
            <v>0</v>
          </cell>
          <cell r="AI238">
            <v>0</v>
          </cell>
          <cell r="AJ238">
            <v>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O238">
            <v>0</v>
          </cell>
          <cell r="AP238">
            <v>0</v>
          </cell>
          <cell r="AQ238">
            <v>0</v>
          </cell>
          <cell r="AR238">
            <v>0</v>
          </cell>
          <cell r="AS238">
            <v>0</v>
          </cell>
          <cell r="AT238">
            <v>0</v>
          </cell>
          <cell r="AU238">
            <v>0</v>
          </cell>
          <cell r="AV238">
            <v>0</v>
          </cell>
          <cell r="AW238">
            <v>0</v>
          </cell>
          <cell r="AX238">
            <v>0</v>
          </cell>
          <cell r="AY238">
            <v>0</v>
          </cell>
          <cell r="AZ238">
            <v>0</v>
          </cell>
          <cell r="BA238">
            <v>0</v>
          </cell>
          <cell r="BB238">
            <v>0</v>
          </cell>
          <cell r="BC238">
            <v>0</v>
          </cell>
          <cell r="BD238">
            <v>0</v>
          </cell>
          <cell r="BE238">
            <v>0</v>
          </cell>
          <cell r="BF238">
            <v>0</v>
          </cell>
          <cell r="BG238">
            <v>0</v>
          </cell>
          <cell r="BH238">
            <v>0</v>
          </cell>
          <cell r="BI238">
            <v>0</v>
          </cell>
          <cell r="BJ238">
            <v>0</v>
          </cell>
          <cell r="BK238">
            <v>0</v>
          </cell>
          <cell r="BL238">
            <v>0</v>
          </cell>
          <cell r="BM238">
            <v>0</v>
          </cell>
          <cell r="BN238">
            <v>-9302</v>
          </cell>
          <cell r="BO238">
            <v>-10070</v>
          </cell>
          <cell r="BP238">
            <v>-10508</v>
          </cell>
          <cell r="BQ238">
            <v>-12600</v>
          </cell>
          <cell r="BR238">
            <v>-11504</v>
          </cell>
          <cell r="BS238">
            <v>-11784</v>
          </cell>
          <cell r="BT238">
            <v>-11373</v>
          </cell>
          <cell r="BU238">
            <v>-15020</v>
          </cell>
          <cell r="BV238">
            <v>-16051</v>
          </cell>
          <cell r="BW238">
            <v>-23590</v>
          </cell>
          <cell r="BX238">
            <v>-34310</v>
          </cell>
          <cell r="BY238">
            <v>-33349</v>
          </cell>
          <cell r="BZ238">
            <v>-19738</v>
          </cell>
          <cell r="CA238">
            <v>-23386</v>
          </cell>
          <cell r="CB238">
            <v>-31254.7</v>
          </cell>
          <cell r="CC238">
            <v>-28246</v>
          </cell>
          <cell r="CD238">
            <v>-27108</v>
          </cell>
          <cell r="CE238">
            <v>-34455</v>
          </cell>
          <cell r="CF238">
            <v>-29466.399999999998</v>
          </cell>
          <cell r="CG238">
            <v>-34801.1</v>
          </cell>
          <cell r="CH238">
            <v>-15324.1</v>
          </cell>
          <cell r="CI238">
            <v>-25801.599999999999</v>
          </cell>
          <cell r="CJ238">
            <v>0</v>
          </cell>
          <cell r="CK238">
            <v>0</v>
          </cell>
          <cell r="CL238">
            <v>0</v>
          </cell>
          <cell r="CM238">
            <v>0</v>
          </cell>
          <cell r="CN238">
            <v>0</v>
          </cell>
          <cell r="CO238">
            <v>0</v>
          </cell>
          <cell r="CP238">
            <v>333</v>
          </cell>
          <cell r="CQ238">
            <v>-403</v>
          </cell>
          <cell r="CR238">
            <v>1236</v>
          </cell>
          <cell r="CS238">
            <v>867</v>
          </cell>
          <cell r="CT238">
            <v>176</v>
          </cell>
          <cell r="CU238">
            <v>278</v>
          </cell>
          <cell r="CV238">
            <v>2502</v>
          </cell>
          <cell r="CW238">
            <v>1518</v>
          </cell>
          <cell r="CX238">
            <v>1460</v>
          </cell>
          <cell r="CY238">
            <v>4858</v>
          </cell>
          <cell r="CZ238">
            <v>9659</v>
          </cell>
          <cell r="DA238">
            <v>6207</v>
          </cell>
          <cell r="DB238">
            <v>-7829</v>
          </cell>
          <cell r="DC238">
            <v>-3612</v>
          </cell>
          <cell r="DD238">
            <v>2307.1</v>
          </cell>
          <cell r="DE238">
            <v>-2868</v>
          </cell>
          <cell r="DF238">
            <v>-1145</v>
          </cell>
          <cell r="DG238">
            <v>3054</v>
          </cell>
          <cell r="DH238">
            <v>2491.1</v>
          </cell>
          <cell r="DI238">
            <v>-497.8</v>
          </cell>
          <cell r="DJ238">
            <v>-7580.4</v>
          </cell>
          <cell r="DK238">
            <v>380</v>
          </cell>
          <cell r="DL238">
            <v>0</v>
          </cell>
          <cell r="DM238">
            <v>0</v>
          </cell>
          <cell r="DN238">
            <v>0</v>
          </cell>
          <cell r="DO238">
            <v>0</v>
          </cell>
          <cell r="DP238">
            <v>0</v>
          </cell>
          <cell r="DQ238">
            <v>0</v>
          </cell>
          <cell r="DR238">
            <v>0</v>
          </cell>
          <cell r="DS238">
            <v>0</v>
          </cell>
          <cell r="DT238">
            <v>0</v>
          </cell>
          <cell r="DU238">
            <v>0</v>
          </cell>
          <cell r="DV238">
            <v>0</v>
          </cell>
          <cell r="DW238">
            <v>0</v>
          </cell>
          <cell r="DX238">
            <v>0</v>
          </cell>
          <cell r="DY238">
            <v>0</v>
          </cell>
          <cell r="DZ238">
            <v>0</v>
          </cell>
          <cell r="EA238">
            <v>0</v>
          </cell>
          <cell r="EB238">
            <v>0</v>
          </cell>
          <cell r="EC238">
            <v>0</v>
          </cell>
          <cell r="ED238">
            <v>0</v>
          </cell>
          <cell r="EE238">
            <v>0</v>
          </cell>
          <cell r="EF238">
            <v>0</v>
          </cell>
          <cell r="EG238">
            <v>0</v>
          </cell>
          <cell r="EH238">
            <v>0</v>
          </cell>
          <cell r="EI238">
            <v>0</v>
          </cell>
          <cell r="EJ238">
            <v>0</v>
          </cell>
          <cell r="EK238">
            <v>0</v>
          </cell>
          <cell r="EL238">
            <v>0</v>
          </cell>
          <cell r="EM238">
            <v>0</v>
          </cell>
          <cell r="EN238">
            <v>0</v>
          </cell>
          <cell r="EO238">
            <v>0</v>
          </cell>
          <cell r="EP238">
            <v>0</v>
          </cell>
          <cell r="EQ238">
            <v>0</v>
          </cell>
          <cell r="ER238">
            <v>0</v>
          </cell>
          <cell r="ES238">
            <v>0</v>
          </cell>
          <cell r="ET238">
            <v>-607</v>
          </cell>
          <cell r="EU238">
            <v>-623</v>
          </cell>
          <cell r="EV238">
            <v>-1044</v>
          </cell>
          <cell r="EW238">
            <v>-1039</v>
          </cell>
          <cell r="EX238">
            <v>-1048</v>
          </cell>
          <cell r="EY238">
            <v>-990</v>
          </cell>
          <cell r="EZ238">
            <v>-1092</v>
          </cell>
          <cell r="FA238">
            <v>-1161</v>
          </cell>
          <cell r="FB238">
            <v>-1154</v>
          </cell>
          <cell r="FC238">
            <v>-1230</v>
          </cell>
          <cell r="FD238">
            <v>-1149</v>
          </cell>
          <cell r="FE238">
            <v>-1312</v>
          </cell>
          <cell r="FF238">
            <v>-1270</v>
          </cell>
          <cell r="FG238">
            <v>-1465</v>
          </cell>
          <cell r="FH238">
            <v>-1336.5</v>
          </cell>
          <cell r="FI238">
            <v>-1560</v>
          </cell>
          <cell r="FJ238">
            <v>-1440</v>
          </cell>
          <cell r="FK238">
            <v>-1841</v>
          </cell>
          <cell r="FL238">
            <v>-1493.9</v>
          </cell>
          <cell r="FM238">
            <v>-1673.7</v>
          </cell>
          <cell r="FN238">
            <v>-1759.5</v>
          </cell>
          <cell r="FO238">
            <v>-1748.4</v>
          </cell>
          <cell r="FP238">
            <v>0</v>
          </cell>
          <cell r="FQ238">
            <v>0</v>
          </cell>
          <cell r="FR238">
            <v>0</v>
          </cell>
          <cell r="FS238">
            <v>0</v>
          </cell>
          <cell r="FT238">
            <v>0</v>
          </cell>
          <cell r="FU238">
            <v>0</v>
          </cell>
          <cell r="FV238">
            <v>-3338</v>
          </cell>
          <cell r="FW238">
            <v>-3702</v>
          </cell>
          <cell r="FX238">
            <v>-5690</v>
          </cell>
          <cell r="FY238">
            <v>-6381</v>
          </cell>
          <cell r="FZ238">
            <v>-6060</v>
          </cell>
          <cell r="GA238">
            <v>-6375</v>
          </cell>
          <cell r="GB238">
            <v>-6071</v>
          </cell>
          <cell r="GC238">
            <v>-7066</v>
          </cell>
          <cell r="GD238">
            <v>-7162</v>
          </cell>
          <cell r="GE238">
            <v>-7314</v>
          </cell>
          <cell r="GF238">
            <v>-7603</v>
          </cell>
          <cell r="GG238">
            <v>-8024</v>
          </cell>
          <cell r="GH238">
            <v>-7272</v>
          </cell>
          <cell r="GI238">
            <v>-8527</v>
          </cell>
          <cell r="GJ238">
            <v>-7687.3</v>
          </cell>
          <cell r="GK238">
            <v>-7706</v>
          </cell>
          <cell r="GL238">
            <v>-7618</v>
          </cell>
          <cell r="GM238">
            <v>-8893</v>
          </cell>
          <cell r="GN238">
            <v>-8515.7000000000007</v>
          </cell>
          <cell r="GO238">
            <v>-9925.2000000000007</v>
          </cell>
          <cell r="GP238">
            <v>-8715.9</v>
          </cell>
          <cell r="GQ238">
            <v>-7405.2</v>
          </cell>
          <cell r="GR238">
            <v>0</v>
          </cell>
          <cell r="GS238">
            <v>0</v>
          </cell>
          <cell r="GT238">
            <v>0</v>
          </cell>
          <cell r="GU238">
            <v>0</v>
          </cell>
          <cell r="GV238">
            <v>0</v>
          </cell>
          <cell r="GW238">
            <v>0</v>
          </cell>
          <cell r="GX238">
            <v>-805</v>
          </cell>
          <cell r="GY238">
            <v>-874</v>
          </cell>
          <cell r="GZ238">
            <v>-1057</v>
          </cell>
          <cell r="HA238">
            <v>-1085</v>
          </cell>
          <cell r="HB238">
            <v>-1095</v>
          </cell>
          <cell r="HC238">
            <v>-1396</v>
          </cell>
          <cell r="HD238">
            <v>-1169</v>
          </cell>
          <cell r="HE238">
            <v>-1285</v>
          </cell>
          <cell r="HF238">
            <v>-1314</v>
          </cell>
          <cell r="HG238">
            <v>-1443</v>
          </cell>
          <cell r="HH238">
            <v>-1341</v>
          </cell>
          <cell r="HI238">
            <v>-2080</v>
          </cell>
          <cell r="HJ238">
            <v>-1384</v>
          </cell>
          <cell r="HK238">
            <v>-1576</v>
          </cell>
          <cell r="HL238">
            <v>-1437.5</v>
          </cell>
          <cell r="HM238">
            <v>-1446</v>
          </cell>
          <cell r="HN238">
            <v>-1460</v>
          </cell>
          <cell r="HO238">
            <v>-1516</v>
          </cell>
          <cell r="HP238">
            <v>-1568</v>
          </cell>
          <cell r="HQ238">
            <v>-1591.5</v>
          </cell>
          <cell r="HR238">
            <v>-1611.1</v>
          </cell>
          <cell r="HS238">
            <v>-1682.1</v>
          </cell>
          <cell r="HT238">
            <v>0</v>
          </cell>
          <cell r="HU238">
            <v>0</v>
          </cell>
          <cell r="HV238">
            <v>0</v>
          </cell>
          <cell r="HW238">
            <v>0</v>
          </cell>
          <cell r="HX238">
            <v>0</v>
          </cell>
          <cell r="HY238">
            <v>0</v>
          </cell>
          <cell r="HZ238">
            <v>0</v>
          </cell>
          <cell r="IA238">
            <v>0</v>
          </cell>
          <cell r="IB238">
            <v>0</v>
          </cell>
          <cell r="IC238">
            <v>0</v>
          </cell>
          <cell r="ID238">
            <v>0</v>
          </cell>
          <cell r="IE238">
            <v>0</v>
          </cell>
          <cell r="IF238">
            <v>0</v>
          </cell>
          <cell r="IG238">
            <v>0</v>
          </cell>
          <cell r="IH238">
            <v>0</v>
          </cell>
          <cell r="II238">
            <v>0</v>
          </cell>
          <cell r="IJ238">
            <v>0</v>
          </cell>
          <cell r="IK238">
            <v>0</v>
          </cell>
          <cell r="IL238">
            <v>0</v>
          </cell>
          <cell r="IM238">
            <v>0</v>
          </cell>
          <cell r="IN238">
            <v>0</v>
          </cell>
          <cell r="IO238">
            <v>0</v>
          </cell>
          <cell r="IP238">
            <v>0</v>
          </cell>
          <cell r="IQ238">
            <v>0</v>
          </cell>
          <cell r="IR238">
            <v>0</v>
          </cell>
          <cell r="IS238">
            <v>0</v>
          </cell>
          <cell r="IT238">
            <v>0</v>
          </cell>
          <cell r="IU238">
            <v>0</v>
          </cell>
        </row>
      </sheetData>
      <sheetData sheetId="6" refreshError="1">
        <row r="1">
          <cell r="A1" t="str">
            <v>Bloomberg</v>
          </cell>
          <cell r="D1" t="str">
            <v>Tax provided</v>
          </cell>
          <cell r="AF1" t="str">
            <v>Deferred tax</v>
          </cell>
          <cell r="BH1" t="str">
            <v>Prior period adjustments: Expenses</v>
          </cell>
          <cell r="CJ1" t="str">
            <v>Prior period adjustments: Taxation</v>
          </cell>
          <cell r="DL1" t="str">
            <v>Total Material Cost</v>
          </cell>
        </row>
        <row r="2">
          <cell r="A2" t="str">
            <v>code</v>
          </cell>
          <cell r="B2" t="str">
            <v>Company</v>
          </cell>
          <cell r="C2" t="str">
            <v>Sector</v>
          </cell>
          <cell r="D2" t="str">
            <v>Jun'02</v>
          </cell>
          <cell r="E2" t="str">
            <v>Sep'02</v>
          </cell>
          <cell r="F2" t="str">
            <v>Dec'02</v>
          </cell>
          <cell r="G2" t="str">
            <v>Mar'03</v>
          </cell>
          <cell r="H2" t="str">
            <v>Jun'03</v>
          </cell>
          <cell r="I2" t="str">
            <v>Sep'03</v>
          </cell>
          <cell r="J2" t="str">
            <v>Dec'03</v>
          </cell>
          <cell r="K2" t="str">
            <v>Mar'04</v>
          </cell>
          <cell r="L2" t="str">
            <v>Jun'04</v>
          </cell>
          <cell r="M2" t="str">
            <v>Sep'04</v>
          </cell>
          <cell r="N2" t="str">
            <v>Dec'04</v>
          </cell>
          <cell r="O2" t="str">
            <v>Mar'05</v>
          </cell>
          <cell r="P2" t="str">
            <v>Jun'05</v>
          </cell>
          <cell r="Q2" t="str">
            <v>Sep'05</v>
          </cell>
          <cell r="R2" t="str">
            <v>Dec'05</v>
          </cell>
          <cell r="S2" t="str">
            <v>Mar'06</v>
          </cell>
          <cell r="T2" t="str">
            <v>Jun'06</v>
          </cell>
          <cell r="U2" t="str">
            <v>Sep'06</v>
          </cell>
          <cell r="V2" t="str">
            <v>Dec'06</v>
          </cell>
          <cell r="W2" t="str">
            <v>Mar'07</v>
          </cell>
          <cell r="X2" t="str">
            <v>Jun'07</v>
          </cell>
          <cell r="Y2" t="str">
            <v>Sep'07</v>
          </cell>
          <cell r="Z2" t="str">
            <v>Dec'07</v>
          </cell>
          <cell r="AA2" t="str">
            <v>Mar'08</v>
          </cell>
          <cell r="AB2" t="str">
            <v>Jun'08</v>
          </cell>
          <cell r="AC2" t="str">
            <v>Sep'08</v>
          </cell>
          <cell r="AD2" t="str">
            <v>Dec'08</v>
          </cell>
          <cell r="AE2" t="str">
            <v>Mar'09</v>
          </cell>
          <cell r="AF2" t="str">
            <v>Jun'02</v>
          </cell>
          <cell r="AG2" t="str">
            <v>Sep'02</v>
          </cell>
          <cell r="AH2" t="str">
            <v>Dec'02</v>
          </cell>
          <cell r="AI2" t="str">
            <v>Mar'03</v>
          </cell>
          <cell r="AJ2" t="str">
            <v>Jun'03</v>
          </cell>
          <cell r="AK2" t="str">
            <v>Sep'03</v>
          </cell>
          <cell r="AL2" t="str">
            <v>Dec'03</v>
          </cell>
          <cell r="AM2" t="str">
            <v>Mar'04</v>
          </cell>
          <cell r="AN2" t="str">
            <v>Jun'04</v>
          </cell>
          <cell r="AO2" t="str">
            <v>Sep'04</v>
          </cell>
          <cell r="AP2" t="str">
            <v>Dec'04</v>
          </cell>
          <cell r="AQ2" t="str">
            <v>Mar'05</v>
          </cell>
          <cell r="AR2" t="str">
            <v>Jun'05</v>
          </cell>
          <cell r="AS2" t="str">
            <v>Sep'05</v>
          </cell>
          <cell r="AT2" t="str">
            <v>Dec'05</v>
          </cell>
          <cell r="AU2" t="str">
            <v>Mar'06</v>
          </cell>
          <cell r="AV2" t="str">
            <v>Jun'06</v>
          </cell>
          <cell r="AW2" t="str">
            <v>Sep'06</v>
          </cell>
          <cell r="AX2" t="str">
            <v>Dec'06</v>
          </cell>
          <cell r="AY2" t="str">
            <v>Mar'07</v>
          </cell>
          <cell r="AZ2" t="str">
            <v>Jun'07</v>
          </cell>
          <cell r="BA2" t="str">
            <v>Sep'07</v>
          </cell>
          <cell r="BB2" t="str">
            <v>Dec'07</v>
          </cell>
          <cell r="BC2" t="str">
            <v>Mar'08</v>
          </cell>
          <cell r="BD2" t="str">
            <v>Jun'08</v>
          </cell>
          <cell r="BE2" t="str">
            <v>Sep'08</v>
          </cell>
          <cell r="BF2" t="str">
            <v>Dec'08</v>
          </cell>
          <cell r="BG2" t="str">
            <v>Mar'09</v>
          </cell>
          <cell r="BH2" t="str">
            <v>Jun'02</v>
          </cell>
          <cell r="BI2" t="str">
            <v>Sep'02</v>
          </cell>
          <cell r="BJ2" t="str">
            <v>Dec'02</v>
          </cell>
          <cell r="BK2" t="str">
            <v>Mar'03</v>
          </cell>
          <cell r="BL2" t="str">
            <v>Jun'03</v>
          </cell>
          <cell r="BM2" t="str">
            <v>Sep'03</v>
          </cell>
          <cell r="BN2" t="str">
            <v>Dec'03</v>
          </cell>
          <cell r="BO2" t="str">
            <v>Mar'04</v>
          </cell>
          <cell r="BP2" t="str">
            <v>Jun'04</v>
          </cell>
          <cell r="BQ2" t="str">
            <v>Sep'04</v>
          </cell>
          <cell r="BR2" t="str">
            <v>Dec'04</v>
          </cell>
          <cell r="BS2" t="str">
            <v>Mar'05</v>
          </cell>
          <cell r="BT2" t="str">
            <v>Jun'05</v>
          </cell>
          <cell r="BU2" t="str">
            <v>Sep'05</v>
          </cell>
          <cell r="BV2" t="str">
            <v>Dec'05</v>
          </cell>
          <cell r="BW2" t="str">
            <v>Mar'06</v>
          </cell>
          <cell r="BX2" t="str">
            <v>Jun'06</v>
          </cell>
          <cell r="BY2" t="str">
            <v>Sep'06</v>
          </cell>
          <cell r="BZ2" t="str">
            <v>Dec'06</v>
          </cell>
          <cell r="CA2" t="str">
            <v>Mar'07</v>
          </cell>
          <cell r="CB2" t="str">
            <v>Jun'07</v>
          </cell>
          <cell r="CC2" t="str">
            <v>Sep'07</v>
          </cell>
          <cell r="CD2" t="str">
            <v>Dec'07</v>
          </cell>
          <cell r="CE2" t="str">
            <v>Mar'08</v>
          </cell>
          <cell r="CF2" t="str">
            <v>Jun'08</v>
          </cell>
          <cell r="CG2" t="str">
            <v>Sep'08</v>
          </cell>
          <cell r="CH2" t="str">
            <v>Dec'08</v>
          </cell>
          <cell r="CI2" t="str">
            <v>Mar'09</v>
          </cell>
          <cell r="CJ2" t="str">
            <v>Jun'02</v>
          </cell>
          <cell r="CK2" t="str">
            <v>Sep'02</v>
          </cell>
          <cell r="CL2" t="str">
            <v>Dec'02</v>
          </cell>
          <cell r="CM2" t="str">
            <v>Mar'03</v>
          </cell>
          <cell r="CN2" t="str">
            <v>Jun'03</v>
          </cell>
          <cell r="CO2" t="str">
            <v>Sep'03</v>
          </cell>
          <cell r="CP2" t="str">
            <v>Dec'03</v>
          </cell>
          <cell r="CQ2" t="str">
            <v>Mar'04</v>
          </cell>
          <cell r="CR2" t="str">
            <v>Jun'04</v>
          </cell>
          <cell r="CS2" t="str">
            <v>Sep'04</v>
          </cell>
          <cell r="CT2" t="str">
            <v>Dec'04</v>
          </cell>
          <cell r="CU2" t="str">
            <v>Mar'05</v>
          </cell>
          <cell r="CV2" t="str">
            <v>Jun'05</v>
          </cell>
          <cell r="CW2" t="str">
            <v>Sep'05</v>
          </cell>
          <cell r="CX2" t="str">
            <v>Dec'05</v>
          </cell>
          <cell r="CY2" t="str">
            <v>Mar'06</v>
          </cell>
          <cell r="CZ2" t="str">
            <v>Jun'06</v>
          </cell>
          <cell r="DA2" t="str">
            <v>Sep'06</v>
          </cell>
          <cell r="DB2" t="str">
            <v>Dec'06</v>
          </cell>
          <cell r="DC2" t="str">
            <v>Mar'07</v>
          </cell>
          <cell r="DD2" t="str">
            <v>Jun'07</v>
          </cell>
          <cell r="DE2" t="str">
            <v>Sep'07</v>
          </cell>
          <cell r="DF2" t="str">
            <v>Dec'07</v>
          </cell>
          <cell r="DG2" t="str">
            <v>Mar'08</v>
          </cell>
          <cell r="DH2" t="str">
            <v>Jun'08</v>
          </cell>
          <cell r="DI2" t="str">
            <v>Sep'08</v>
          </cell>
          <cell r="DJ2" t="str">
            <v>Dec'08</v>
          </cell>
          <cell r="DK2" t="str">
            <v>Mar'09</v>
          </cell>
          <cell r="DL2" t="str">
            <v>Jun'02</v>
          </cell>
          <cell r="DM2" t="str">
            <v>Sep'02</v>
          </cell>
          <cell r="DN2" t="str">
            <v>Dec'02</v>
          </cell>
          <cell r="DO2" t="str">
            <v>Mar'03</v>
          </cell>
          <cell r="DP2" t="str">
            <v>Jun'03</v>
          </cell>
          <cell r="DQ2" t="str">
            <v>Sep'03</v>
          </cell>
          <cell r="DR2" t="str">
            <v>Dec'03</v>
          </cell>
          <cell r="DS2" t="str">
            <v>Mar'04</v>
          </cell>
          <cell r="DT2" t="str">
            <v>Jun'04</v>
          </cell>
          <cell r="DU2" t="str">
            <v>Sep'04</v>
          </cell>
          <cell r="DV2" t="str">
            <v>Dec'04</v>
          </cell>
          <cell r="DW2" t="str">
            <v>Mar'05</v>
          </cell>
          <cell r="DX2" t="str">
            <v>Jun'05</v>
          </cell>
          <cell r="DY2" t="str">
            <v>Sep'05</v>
          </cell>
          <cell r="DZ2" t="str">
            <v>Dec'05</v>
          </cell>
          <cell r="EA2" t="str">
            <v>Mar'06</v>
          </cell>
          <cell r="EB2" t="str">
            <v>Jun'06</v>
          </cell>
          <cell r="EC2" t="str">
            <v>Sep'06</v>
          </cell>
          <cell r="ED2" t="str">
            <v>Dec'06</v>
          </cell>
          <cell r="EE2" t="str">
            <v>Mar'07</v>
          </cell>
          <cell r="EF2" t="str">
            <v>Jun'07</v>
          </cell>
          <cell r="EG2" t="str">
            <v>Sep'07</v>
          </cell>
          <cell r="EH2" t="str">
            <v>Dec'07</v>
          </cell>
          <cell r="EI2" t="str">
            <v>Mar'08</v>
          </cell>
          <cell r="EJ2" t="str">
            <v>Jun'08</v>
          </cell>
          <cell r="EK2" t="str">
            <v>Sep'08</v>
          </cell>
          <cell r="EL2" t="str">
            <v>Dec'08</v>
          </cell>
          <cell r="EM2" t="str">
            <v>Mar'09</v>
          </cell>
        </row>
        <row r="3">
          <cell r="A3" t="str">
            <v>Auto Ancillaries</v>
          </cell>
          <cell r="B3" t="str">
            <v>Auto Ancillaries</v>
          </cell>
        </row>
        <row r="4">
          <cell r="A4" t="str">
            <v>ABCL IN</v>
          </cell>
          <cell r="B4" t="str">
            <v>ABC Bearings</v>
          </cell>
          <cell r="C4" t="str">
            <v>Auto Ancillaries</v>
          </cell>
          <cell r="D4">
            <v>0</v>
          </cell>
          <cell r="E4">
            <v>0</v>
          </cell>
          <cell r="F4">
            <v>-0.23</v>
          </cell>
          <cell r="G4">
            <v>-0.82599999999999996</v>
          </cell>
          <cell r="H4">
            <v>-4.22</v>
          </cell>
          <cell r="I4">
            <v>-1.1339999999999999</v>
          </cell>
          <cell r="J4">
            <v>-2.278</v>
          </cell>
          <cell r="K4">
            <v>-3.9189999999999996</v>
          </cell>
          <cell r="L4">
            <v>-20.314</v>
          </cell>
          <cell r="M4">
            <v>-22.486000000000001</v>
          </cell>
          <cell r="N4">
            <v>-26.7</v>
          </cell>
          <cell r="O4">
            <v>-21.5</v>
          </cell>
          <cell r="P4">
            <v>-20.742999999999999</v>
          </cell>
          <cell r="Q4">
            <v>-25.193999999999999</v>
          </cell>
          <cell r="R4">
            <v>-20.241</v>
          </cell>
          <cell r="S4">
            <v>-25.737000000000002</v>
          </cell>
          <cell r="T4">
            <v>-33.795000000000002</v>
          </cell>
          <cell r="U4">
            <v>-28.499000000000002</v>
          </cell>
          <cell r="V4">
            <v>-28.786000000000001</v>
          </cell>
          <cell r="W4">
            <v>-34.486550000000001</v>
          </cell>
          <cell r="X4">
            <v>-22.492999999999999</v>
          </cell>
          <cell r="Y4">
            <v>-19.821999999999999</v>
          </cell>
          <cell r="Z4">
            <v>-31.34</v>
          </cell>
          <cell r="AA4">
            <v>-27.54</v>
          </cell>
          <cell r="AB4">
            <v>-25.919999999999998</v>
          </cell>
          <cell r="AC4">
            <v>-14.67</v>
          </cell>
          <cell r="AD4">
            <v>-1.6</v>
          </cell>
          <cell r="AE4">
            <v>6.2380000000000004</v>
          </cell>
          <cell r="AF4">
            <v>4.32</v>
          </cell>
          <cell r="AG4">
            <v>2.93</v>
          </cell>
          <cell r="AH4">
            <v>-7.1349999999999998</v>
          </cell>
          <cell r="AI4">
            <v>-3.1760000000000002</v>
          </cell>
          <cell r="AJ4">
            <v>0</v>
          </cell>
          <cell r="AK4">
            <v>-5.2919999999999998</v>
          </cell>
          <cell r="AL4">
            <v>-10.625999999999999</v>
          </cell>
          <cell r="AM4">
            <v>-7.9690000000000003</v>
          </cell>
          <cell r="AN4">
            <v>5.3029999999999999</v>
          </cell>
          <cell r="AO4">
            <v>5.2329999999999997</v>
          </cell>
          <cell r="AP4">
            <v>2.375</v>
          </cell>
          <cell r="AQ4">
            <v>4.8529999999999998</v>
          </cell>
          <cell r="AR4">
            <v>11.478</v>
          </cell>
          <cell r="AS4">
            <v>3.9889999999999999</v>
          </cell>
          <cell r="AT4">
            <v>3.76</v>
          </cell>
          <cell r="AU4">
            <v>4.335</v>
          </cell>
          <cell r="AV4">
            <v>5.38</v>
          </cell>
          <cell r="AW4">
            <v>0.81100000000000005</v>
          </cell>
          <cell r="AX4">
            <v>4.2080000000000002</v>
          </cell>
          <cell r="AY4">
            <v>3.258</v>
          </cell>
          <cell r="AZ4">
            <v>4.8499999999999996</v>
          </cell>
          <cell r="BA4">
            <v>4.2080000000000002</v>
          </cell>
          <cell r="BB4">
            <v>4.24</v>
          </cell>
          <cell r="BC4">
            <v>3.31</v>
          </cell>
          <cell r="BD4">
            <v>0.2</v>
          </cell>
          <cell r="BE4">
            <v>-0.755</v>
          </cell>
          <cell r="BF4">
            <v>-0.76</v>
          </cell>
          <cell r="BG4">
            <v>-0.27100000000000002</v>
          </cell>
          <cell r="BH4">
            <v>0</v>
          </cell>
          <cell r="BI4">
            <v>0</v>
          </cell>
          <cell r="BJ4">
            <v>0</v>
          </cell>
          <cell r="BK4">
            <v>0</v>
          </cell>
          <cell r="BL4">
            <v>0</v>
          </cell>
          <cell r="BM4">
            <v>0</v>
          </cell>
          <cell r="BN4">
            <v>0</v>
          </cell>
          <cell r="BO4">
            <v>0</v>
          </cell>
          <cell r="BP4">
            <v>0</v>
          </cell>
          <cell r="BQ4">
            <v>0</v>
          </cell>
          <cell r="BR4">
            <v>0</v>
          </cell>
          <cell r="BS4">
            <v>0</v>
          </cell>
          <cell r="BT4">
            <v>0</v>
          </cell>
          <cell r="BU4">
            <v>0</v>
          </cell>
          <cell r="BV4">
            <v>0</v>
          </cell>
          <cell r="BW4">
            <v>0</v>
          </cell>
          <cell r="BX4">
            <v>0</v>
          </cell>
          <cell r="BY4">
            <v>0</v>
          </cell>
          <cell r="BZ4">
            <v>0</v>
          </cell>
          <cell r="CA4">
            <v>0</v>
          </cell>
          <cell r="CB4">
            <v>0</v>
          </cell>
          <cell r="CC4">
            <v>0</v>
          </cell>
          <cell r="CD4">
            <v>0</v>
          </cell>
          <cell r="CE4">
            <v>0</v>
          </cell>
          <cell r="CF4">
            <v>0</v>
          </cell>
          <cell r="CG4">
            <v>0</v>
          </cell>
          <cell r="CH4">
            <v>0</v>
          </cell>
          <cell r="CI4">
            <v>0</v>
          </cell>
          <cell r="CJ4">
            <v>0</v>
          </cell>
          <cell r="CK4">
            <v>0</v>
          </cell>
          <cell r="CL4">
            <v>0</v>
          </cell>
          <cell r="CM4">
            <v>0</v>
          </cell>
          <cell r="CN4">
            <v>0</v>
          </cell>
          <cell r="CO4">
            <v>0</v>
          </cell>
          <cell r="CP4">
            <v>0</v>
          </cell>
          <cell r="CQ4">
            <v>0</v>
          </cell>
          <cell r="CR4">
            <v>0</v>
          </cell>
          <cell r="CS4">
            <v>0</v>
          </cell>
          <cell r="CT4">
            <v>0</v>
          </cell>
          <cell r="CU4">
            <v>0</v>
          </cell>
          <cell r="CV4">
            <v>0</v>
          </cell>
          <cell r="CW4">
            <v>0</v>
          </cell>
          <cell r="CX4">
            <v>0</v>
          </cell>
          <cell r="CY4">
            <v>0</v>
          </cell>
          <cell r="CZ4">
            <v>0</v>
          </cell>
          <cell r="DA4">
            <v>0</v>
          </cell>
          <cell r="DB4">
            <v>0</v>
          </cell>
          <cell r="DC4">
            <v>0</v>
          </cell>
          <cell r="DD4">
            <v>0</v>
          </cell>
          <cell r="DE4">
            <v>0</v>
          </cell>
          <cell r="DF4">
            <v>0</v>
          </cell>
          <cell r="DG4">
            <v>0</v>
          </cell>
          <cell r="DH4">
            <v>0</v>
          </cell>
          <cell r="DI4">
            <v>0</v>
          </cell>
          <cell r="DJ4">
            <v>0</v>
          </cell>
          <cell r="DK4">
            <v>0</v>
          </cell>
          <cell r="DL4">
            <v>-79.602000000000004</v>
          </cell>
          <cell r="DM4">
            <v>-54.824000000000005</v>
          </cell>
          <cell r="DN4">
            <v>-70.103999999999999</v>
          </cell>
          <cell r="DO4">
            <v>-98.447000000000003</v>
          </cell>
          <cell r="DP4">
            <v>-72.954999999999998</v>
          </cell>
          <cell r="DQ4">
            <v>-106.726</v>
          </cell>
          <cell r="DR4">
            <v>-122.033</v>
          </cell>
          <cell r="DS4">
            <v>-140.47200000000001</v>
          </cell>
          <cell r="DT4">
            <v>-132.553</v>
          </cell>
          <cell r="DU4">
            <v>-128.46700000000001</v>
          </cell>
          <cell r="DV4">
            <v>-175.1</v>
          </cell>
          <cell r="DW4">
            <v>-173.625</v>
          </cell>
          <cell r="DX4">
            <v>-192.89599999999999</v>
          </cell>
          <cell r="DY4">
            <v>-197.40899999999999</v>
          </cell>
          <cell r="DZ4">
            <v>-176.62200000000001</v>
          </cell>
          <cell r="EA4">
            <v>-190.84399999999999</v>
          </cell>
          <cell r="EB4">
            <v>-233.06400000000002</v>
          </cell>
          <cell r="EC4">
            <v>-219.24699999999999</v>
          </cell>
          <cell r="ED4">
            <v>-163.089</v>
          </cell>
          <cell r="EE4">
            <v>-213.184</v>
          </cell>
          <cell r="EF4">
            <v>-154.87700000000001</v>
          </cell>
          <cell r="EG4">
            <v>-198.11200000000002</v>
          </cell>
          <cell r="EH4">
            <v>-210.1</v>
          </cell>
          <cell r="EI4">
            <v>-237.23</v>
          </cell>
          <cell r="EJ4">
            <v>-218.86</v>
          </cell>
          <cell r="EK4">
            <v>-176.06</v>
          </cell>
          <cell r="EL4">
            <v>-113.9</v>
          </cell>
          <cell r="EM4">
            <v>-144.75299999999999</v>
          </cell>
        </row>
        <row r="5">
          <cell r="A5" t="str">
            <v>AMRJ IN</v>
          </cell>
          <cell r="B5" t="str">
            <v>Amara Raja Batteries</v>
          </cell>
          <cell r="C5" t="str">
            <v>Auto Ancillaries</v>
          </cell>
          <cell r="D5">
            <v>0</v>
          </cell>
          <cell r="E5">
            <v>0</v>
          </cell>
          <cell r="F5">
            <v>0</v>
          </cell>
          <cell r="G5">
            <v>0</v>
          </cell>
          <cell r="H5">
            <v>-1.02</v>
          </cell>
          <cell r="I5">
            <v>1</v>
          </cell>
          <cell r="J5">
            <v>2.67</v>
          </cell>
          <cell r="K5">
            <v>-0.27</v>
          </cell>
          <cell r="L5">
            <v>-7.71</v>
          </cell>
          <cell r="M5">
            <v>-7.92</v>
          </cell>
          <cell r="N5">
            <v>-10.87</v>
          </cell>
          <cell r="O5">
            <v>-22.41</v>
          </cell>
          <cell r="P5">
            <v>-12.3</v>
          </cell>
          <cell r="Q5">
            <v>-35.65</v>
          </cell>
          <cell r="R5">
            <v>-34.72</v>
          </cell>
          <cell r="S5">
            <v>-52.32</v>
          </cell>
          <cell r="T5">
            <v>-50.26</v>
          </cell>
          <cell r="U5">
            <v>-66.72</v>
          </cell>
          <cell r="V5">
            <v>-53.37</v>
          </cell>
          <cell r="W5">
            <v>-71.209999999999994</v>
          </cell>
          <cell r="X5">
            <v>-95.58</v>
          </cell>
          <cell r="Y5">
            <v>-108.38</v>
          </cell>
          <cell r="Z5">
            <v>-178.6</v>
          </cell>
          <cell r="AA5">
            <v>-133.19</v>
          </cell>
          <cell r="AB5">
            <v>-83</v>
          </cell>
          <cell r="AC5">
            <v>-100.417</v>
          </cell>
          <cell r="AD5">
            <v>-100.16</v>
          </cell>
          <cell r="AE5">
            <v>-141.255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O5">
            <v>0</v>
          </cell>
          <cell r="AP5">
            <v>0</v>
          </cell>
          <cell r="AQ5">
            <v>0</v>
          </cell>
          <cell r="AR5">
            <v>0</v>
          </cell>
          <cell r="AS5">
            <v>0</v>
          </cell>
          <cell r="AT5">
            <v>0</v>
          </cell>
          <cell r="AU5">
            <v>0</v>
          </cell>
          <cell r="AV5">
            <v>0</v>
          </cell>
          <cell r="AW5">
            <v>0</v>
          </cell>
          <cell r="AX5">
            <v>0</v>
          </cell>
          <cell r="AY5">
            <v>0</v>
          </cell>
          <cell r="AZ5">
            <v>0</v>
          </cell>
          <cell r="BA5">
            <v>0</v>
          </cell>
          <cell r="BB5">
            <v>0</v>
          </cell>
          <cell r="BC5">
            <v>0</v>
          </cell>
          <cell r="BD5">
            <v>0</v>
          </cell>
          <cell r="BE5">
            <v>0</v>
          </cell>
          <cell r="BF5">
            <v>0</v>
          </cell>
          <cell r="BG5">
            <v>0</v>
          </cell>
          <cell r="BH5">
            <v>0</v>
          </cell>
          <cell r="BI5">
            <v>0</v>
          </cell>
          <cell r="BJ5">
            <v>0</v>
          </cell>
          <cell r="BK5">
            <v>0</v>
          </cell>
          <cell r="BL5">
            <v>0</v>
          </cell>
          <cell r="BM5">
            <v>0</v>
          </cell>
          <cell r="BN5">
            <v>0</v>
          </cell>
          <cell r="BO5">
            <v>0</v>
          </cell>
          <cell r="BP5">
            <v>0</v>
          </cell>
          <cell r="BQ5">
            <v>0</v>
          </cell>
          <cell r="BR5">
            <v>0</v>
          </cell>
          <cell r="BS5">
            <v>0</v>
          </cell>
          <cell r="BT5">
            <v>0</v>
          </cell>
          <cell r="BU5">
            <v>0</v>
          </cell>
          <cell r="BV5">
            <v>0</v>
          </cell>
          <cell r="BW5">
            <v>0</v>
          </cell>
          <cell r="BX5">
            <v>0</v>
          </cell>
          <cell r="BY5">
            <v>0</v>
          </cell>
          <cell r="BZ5">
            <v>0</v>
          </cell>
          <cell r="CA5">
            <v>0</v>
          </cell>
          <cell r="CB5">
            <v>0</v>
          </cell>
          <cell r="CC5">
            <v>0</v>
          </cell>
          <cell r="CD5">
            <v>0</v>
          </cell>
          <cell r="CE5">
            <v>0</v>
          </cell>
          <cell r="CF5">
            <v>0</v>
          </cell>
          <cell r="CG5">
            <v>0</v>
          </cell>
          <cell r="CH5">
            <v>0</v>
          </cell>
          <cell r="CI5">
            <v>0</v>
          </cell>
          <cell r="CJ5">
            <v>0</v>
          </cell>
          <cell r="CK5">
            <v>0</v>
          </cell>
          <cell r="CL5">
            <v>0</v>
          </cell>
          <cell r="CM5">
            <v>0</v>
          </cell>
          <cell r="CN5">
            <v>0</v>
          </cell>
          <cell r="CO5">
            <v>0</v>
          </cell>
          <cell r="CP5">
            <v>0</v>
          </cell>
          <cell r="CQ5">
            <v>0</v>
          </cell>
          <cell r="CR5">
            <v>0</v>
          </cell>
          <cell r="CS5">
            <v>0</v>
          </cell>
          <cell r="CT5">
            <v>0</v>
          </cell>
          <cell r="CU5">
            <v>0</v>
          </cell>
          <cell r="CV5">
            <v>0</v>
          </cell>
          <cell r="CW5">
            <v>0</v>
          </cell>
          <cell r="CX5">
            <v>0</v>
          </cell>
          <cell r="CY5">
            <v>0</v>
          </cell>
          <cell r="CZ5">
            <v>0</v>
          </cell>
          <cell r="DA5">
            <v>0</v>
          </cell>
          <cell r="DB5">
            <v>0</v>
          </cell>
          <cell r="DC5">
            <v>0</v>
          </cell>
          <cell r="DD5">
            <v>0</v>
          </cell>
          <cell r="DE5">
            <v>0</v>
          </cell>
          <cell r="DF5">
            <v>0</v>
          </cell>
          <cell r="DG5">
            <v>0</v>
          </cell>
          <cell r="DH5">
            <v>0</v>
          </cell>
          <cell r="DI5">
            <v>0</v>
          </cell>
          <cell r="DJ5">
            <v>0</v>
          </cell>
          <cell r="DK5">
            <v>0</v>
          </cell>
          <cell r="DL5">
            <v>0</v>
          </cell>
          <cell r="DM5">
            <v>0</v>
          </cell>
          <cell r="DN5">
            <v>0</v>
          </cell>
          <cell r="DO5">
            <v>0</v>
          </cell>
          <cell r="DP5">
            <v>-199.08</v>
          </cell>
          <cell r="DQ5">
            <v>-241.7</v>
          </cell>
          <cell r="DR5">
            <v>-200.17</v>
          </cell>
          <cell r="DS5">
            <v>-249.61</v>
          </cell>
          <cell r="DT5">
            <v>-226.84999999999997</v>
          </cell>
          <cell r="DU5">
            <v>-287.55</v>
          </cell>
          <cell r="DV5">
            <v>-387.63</v>
          </cell>
          <cell r="DW5">
            <v>-409.91</v>
          </cell>
          <cell r="DX5">
            <v>-424.71999999999997</v>
          </cell>
          <cell r="DY5">
            <v>-529.34</v>
          </cell>
          <cell r="DZ5">
            <v>-563.85</v>
          </cell>
          <cell r="EA5">
            <v>-676.89</v>
          </cell>
          <cell r="EB5">
            <v>-793.53</v>
          </cell>
          <cell r="EC5">
            <v>-776.05000000000007</v>
          </cell>
          <cell r="ED5">
            <v>-953</v>
          </cell>
          <cell r="EE5">
            <v>-1255.7199999999998</v>
          </cell>
          <cell r="EF5">
            <v>-1412.1599999999999</v>
          </cell>
          <cell r="EG5">
            <v>-1680.4</v>
          </cell>
          <cell r="EH5">
            <v>-2088.8799999999997</v>
          </cell>
          <cell r="EI5">
            <v>-2037.68</v>
          </cell>
          <cell r="EJ5">
            <v>-2288.2600000000002</v>
          </cell>
          <cell r="EK5">
            <v>-2316.6059999999998</v>
          </cell>
          <cell r="EL5">
            <v>-2212.9949999999999</v>
          </cell>
          <cell r="EM5">
            <v>-2030.3820000000001</v>
          </cell>
        </row>
        <row r="6">
          <cell r="A6" t="str">
            <v>AISG IN</v>
          </cell>
          <cell r="B6" t="str">
            <v>Asahi India Glass</v>
          </cell>
          <cell r="C6" t="str">
            <v>Auto Ancillaries</v>
          </cell>
          <cell r="D6">
            <v>0</v>
          </cell>
          <cell r="E6">
            <v>-25</v>
          </cell>
          <cell r="F6">
            <v>-12.5</v>
          </cell>
          <cell r="G6">
            <v>-21.5</v>
          </cell>
          <cell r="H6">
            <v>-8.1999999999999993</v>
          </cell>
          <cell r="I6">
            <v>-14.8</v>
          </cell>
          <cell r="J6">
            <v>-14.5</v>
          </cell>
          <cell r="K6">
            <v>-16.222000000000001</v>
          </cell>
          <cell r="L6">
            <v>-11.4</v>
          </cell>
          <cell r="M6">
            <v>-16.600000000000001</v>
          </cell>
          <cell r="N6">
            <v>-20.8</v>
          </cell>
          <cell r="O6">
            <v>-19.015999999999998</v>
          </cell>
          <cell r="P6">
            <v>-17.600000000000001</v>
          </cell>
          <cell r="Q6">
            <v>-4.133</v>
          </cell>
          <cell r="R6">
            <v>-3.5209999999999999</v>
          </cell>
          <cell r="S6">
            <v>14.759999999999996</v>
          </cell>
          <cell r="T6">
            <v>-1.66</v>
          </cell>
          <cell r="U6">
            <v>-2.504</v>
          </cell>
          <cell r="V6">
            <v>-2.7030000000000003</v>
          </cell>
          <cell r="W6">
            <v>-5.0000000000000018</v>
          </cell>
          <cell r="X6">
            <v>-2.3000000000000016</v>
          </cell>
          <cell r="Y6">
            <v>-2.6000000000000005</v>
          </cell>
          <cell r="Z6">
            <v>-6.7</v>
          </cell>
          <cell r="AA6">
            <v>-5.3000000000000007</v>
          </cell>
          <cell r="AB6">
            <v>-3.2</v>
          </cell>
          <cell r="AC6">
            <v>-7.2</v>
          </cell>
          <cell r="AD6">
            <v>-3.6</v>
          </cell>
          <cell r="AE6">
            <v>-1.8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O6">
            <v>0</v>
          </cell>
          <cell r="AP6">
            <v>0</v>
          </cell>
          <cell r="AQ6">
            <v>0</v>
          </cell>
          <cell r="AR6">
            <v>0</v>
          </cell>
          <cell r="AS6">
            <v>0</v>
          </cell>
          <cell r="AT6">
            <v>0</v>
          </cell>
          <cell r="AU6">
            <v>-39.195999999999998</v>
          </cell>
          <cell r="AV6">
            <v>-26.13</v>
          </cell>
          <cell r="AW6">
            <v>-73.408000000000001</v>
          </cell>
          <cell r="AX6">
            <v>-75.837000000000003</v>
          </cell>
          <cell r="AY6">
            <v>-24.3</v>
          </cell>
          <cell r="AZ6">
            <v>-108</v>
          </cell>
          <cell r="BA6">
            <v>-29.8</v>
          </cell>
          <cell r="BB6">
            <v>12.7</v>
          </cell>
          <cell r="BC6">
            <v>79.599999999999994</v>
          </cell>
          <cell r="BD6">
            <v>233.8</v>
          </cell>
          <cell r="BE6">
            <v>-124.8</v>
          </cell>
          <cell r="BF6">
            <v>108.1</v>
          </cell>
          <cell r="BG6">
            <v>350.1</v>
          </cell>
          <cell r="BH6">
            <v>0</v>
          </cell>
          <cell r="BI6">
            <v>0</v>
          </cell>
          <cell r="BJ6">
            <v>0</v>
          </cell>
          <cell r="BK6">
            <v>0</v>
          </cell>
          <cell r="BL6">
            <v>0</v>
          </cell>
          <cell r="BM6">
            <v>0</v>
          </cell>
          <cell r="BN6">
            <v>0</v>
          </cell>
          <cell r="BO6">
            <v>0</v>
          </cell>
          <cell r="BP6">
            <v>0</v>
          </cell>
          <cell r="BQ6">
            <v>0</v>
          </cell>
          <cell r="BR6">
            <v>0</v>
          </cell>
          <cell r="BS6">
            <v>0</v>
          </cell>
          <cell r="BT6">
            <v>0</v>
          </cell>
          <cell r="BU6">
            <v>0</v>
          </cell>
          <cell r="BV6">
            <v>0</v>
          </cell>
          <cell r="BW6">
            <v>0</v>
          </cell>
          <cell r="BX6">
            <v>0</v>
          </cell>
          <cell r="BY6">
            <v>0</v>
          </cell>
          <cell r="BZ6">
            <v>0</v>
          </cell>
          <cell r="CA6">
            <v>0</v>
          </cell>
          <cell r="CB6">
            <v>0</v>
          </cell>
          <cell r="CC6">
            <v>0</v>
          </cell>
          <cell r="CD6">
            <v>0</v>
          </cell>
          <cell r="CE6">
            <v>0</v>
          </cell>
          <cell r="CF6">
            <v>0</v>
          </cell>
          <cell r="CG6">
            <v>0</v>
          </cell>
          <cell r="CH6">
            <v>0</v>
          </cell>
          <cell r="CI6">
            <v>0</v>
          </cell>
          <cell r="CJ6">
            <v>0</v>
          </cell>
          <cell r="CK6">
            <v>0</v>
          </cell>
          <cell r="CL6">
            <v>0</v>
          </cell>
          <cell r="CM6">
            <v>0</v>
          </cell>
          <cell r="CN6">
            <v>0</v>
          </cell>
          <cell r="CO6">
            <v>0</v>
          </cell>
          <cell r="CP6">
            <v>0</v>
          </cell>
          <cell r="CQ6">
            <v>0</v>
          </cell>
          <cell r="CR6">
            <v>0</v>
          </cell>
          <cell r="CS6">
            <v>0</v>
          </cell>
          <cell r="CT6">
            <v>0</v>
          </cell>
          <cell r="CU6">
            <v>0</v>
          </cell>
          <cell r="CV6">
            <v>0</v>
          </cell>
          <cell r="CW6">
            <v>0</v>
          </cell>
          <cell r="CX6">
            <v>0</v>
          </cell>
          <cell r="CY6">
            <v>0</v>
          </cell>
          <cell r="CZ6">
            <v>0</v>
          </cell>
          <cell r="DA6">
            <v>0</v>
          </cell>
          <cell r="DB6">
            <v>0</v>
          </cell>
          <cell r="DC6">
            <v>0</v>
          </cell>
          <cell r="DD6">
            <v>0</v>
          </cell>
          <cell r="DE6">
            <v>0</v>
          </cell>
          <cell r="DF6">
            <v>0</v>
          </cell>
          <cell r="DG6">
            <v>0</v>
          </cell>
          <cell r="DH6">
            <v>0</v>
          </cell>
          <cell r="DI6">
            <v>0</v>
          </cell>
          <cell r="DJ6">
            <v>0</v>
          </cell>
          <cell r="DK6">
            <v>0</v>
          </cell>
          <cell r="DL6">
            <v>0</v>
          </cell>
          <cell r="DM6">
            <v>-245.67600000000002</v>
          </cell>
          <cell r="DN6">
            <v>-215.11700000000002</v>
          </cell>
          <cell r="DO6">
            <v>-261.99599999999998</v>
          </cell>
          <cell r="DP6">
            <v>-242.364</v>
          </cell>
          <cell r="DQ6">
            <v>-318.09100000000001</v>
          </cell>
          <cell r="DR6">
            <v>-424.892</v>
          </cell>
          <cell r="DS6">
            <v>-369.74</v>
          </cell>
          <cell r="DT6">
            <v>-377.97</v>
          </cell>
          <cell r="DU6">
            <v>-478.41500000000002</v>
          </cell>
          <cell r="DV6">
            <v>-490.86200000000002</v>
          </cell>
          <cell r="DW6">
            <v>-474.637</v>
          </cell>
          <cell r="DX6">
            <v>-455.399</v>
          </cell>
          <cell r="DY6">
            <v>-625.66499999999996</v>
          </cell>
          <cell r="DZ6">
            <v>-289.65499999999997</v>
          </cell>
          <cell r="EA6">
            <v>-464.19600000000003</v>
          </cell>
          <cell r="EB6">
            <v>-497.87</v>
          </cell>
          <cell r="EC6">
            <v>-435.23600000000005</v>
          </cell>
          <cell r="ED6">
            <v>-580.46600000000001</v>
          </cell>
          <cell r="EE6">
            <v>-607.09999999999991</v>
          </cell>
          <cell r="EF6">
            <v>-526</v>
          </cell>
          <cell r="EG6">
            <v>-596.1</v>
          </cell>
          <cell r="EH6">
            <v>-521.20000000000005</v>
          </cell>
          <cell r="EI6">
            <v>-580.40000000000009</v>
          </cell>
          <cell r="EJ6">
            <v>-940.1</v>
          </cell>
          <cell r="EK6">
            <v>-567</v>
          </cell>
          <cell r="EL6">
            <v>-794</v>
          </cell>
          <cell r="EM6">
            <v>-1251.4000000000001</v>
          </cell>
        </row>
        <row r="7">
          <cell r="A7" t="str">
            <v>APTY IN</v>
          </cell>
          <cell r="B7" t="str">
            <v>Apollo Tyres</v>
          </cell>
          <cell r="C7" t="str">
            <v>Auto Ancillaries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  <cell r="H7">
            <v>-74</v>
          </cell>
          <cell r="I7">
            <v>-31</v>
          </cell>
          <cell r="J7">
            <v>-53</v>
          </cell>
          <cell r="K7">
            <v>-47</v>
          </cell>
          <cell r="L7">
            <v>-15</v>
          </cell>
          <cell r="M7">
            <v>-19</v>
          </cell>
          <cell r="N7">
            <v>-19</v>
          </cell>
          <cell r="O7">
            <v>16</v>
          </cell>
          <cell r="P7">
            <v>-40</v>
          </cell>
          <cell r="Q7">
            <v>-71</v>
          </cell>
          <cell r="R7">
            <v>-73</v>
          </cell>
          <cell r="S7">
            <v>-79</v>
          </cell>
          <cell r="T7">
            <v>-50</v>
          </cell>
          <cell r="U7">
            <v>-73</v>
          </cell>
          <cell r="V7">
            <v>-155</v>
          </cell>
          <cell r="W7">
            <v>-202.85</v>
          </cell>
          <cell r="X7">
            <v>-203.75</v>
          </cell>
          <cell r="Y7">
            <v>-248</v>
          </cell>
          <cell r="Z7">
            <v>-273.3</v>
          </cell>
          <cell r="AA7">
            <v>-301.62</v>
          </cell>
          <cell r="AB7">
            <v>-251.08</v>
          </cell>
          <cell r="AC7">
            <v>-41.41</v>
          </cell>
          <cell r="AD7">
            <v>-58.62</v>
          </cell>
          <cell r="AE7">
            <v>-212.56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-8</v>
          </cell>
          <cell r="AK7">
            <v>-54</v>
          </cell>
          <cell r="AL7">
            <v>-39</v>
          </cell>
          <cell r="AM7">
            <v>-43</v>
          </cell>
          <cell r="AN7">
            <v>-63</v>
          </cell>
          <cell r="AO7">
            <v>-33</v>
          </cell>
          <cell r="AP7">
            <v>-49</v>
          </cell>
          <cell r="AQ7">
            <v>8</v>
          </cell>
          <cell r="AR7">
            <v>-44</v>
          </cell>
          <cell r="AS7">
            <v>-6</v>
          </cell>
          <cell r="AT7">
            <v>3</v>
          </cell>
          <cell r="AU7">
            <v>28</v>
          </cell>
          <cell r="AV7">
            <v>-30</v>
          </cell>
          <cell r="AW7">
            <v>-24</v>
          </cell>
          <cell r="AX7">
            <v>-107</v>
          </cell>
          <cell r="AY7">
            <v>-76.72</v>
          </cell>
          <cell r="AZ7">
            <v>-36.840000000000003</v>
          </cell>
          <cell r="BA7">
            <v>-16.32</v>
          </cell>
          <cell r="BB7">
            <v>-61.61</v>
          </cell>
          <cell r="BC7">
            <v>0</v>
          </cell>
          <cell r="BD7">
            <v>0</v>
          </cell>
          <cell r="BE7">
            <v>0</v>
          </cell>
          <cell r="BF7">
            <v>0</v>
          </cell>
          <cell r="BG7">
            <v>-66.8</v>
          </cell>
          <cell r="BH7">
            <v>0</v>
          </cell>
          <cell r="BI7">
            <v>0</v>
          </cell>
          <cell r="BJ7">
            <v>0</v>
          </cell>
          <cell r="BK7">
            <v>0</v>
          </cell>
          <cell r="BL7">
            <v>0</v>
          </cell>
          <cell r="BM7">
            <v>0</v>
          </cell>
          <cell r="BN7">
            <v>0</v>
          </cell>
          <cell r="BO7">
            <v>0</v>
          </cell>
          <cell r="BP7">
            <v>0</v>
          </cell>
          <cell r="BQ7">
            <v>0</v>
          </cell>
          <cell r="BR7">
            <v>0</v>
          </cell>
          <cell r="BS7">
            <v>0</v>
          </cell>
          <cell r="BT7">
            <v>0</v>
          </cell>
          <cell r="BU7">
            <v>0</v>
          </cell>
          <cell r="BV7">
            <v>0</v>
          </cell>
          <cell r="BW7">
            <v>0</v>
          </cell>
          <cell r="BX7">
            <v>0</v>
          </cell>
          <cell r="BY7">
            <v>0</v>
          </cell>
          <cell r="BZ7">
            <v>0</v>
          </cell>
          <cell r="CA7">
            <v>0</v>
          </cell>
          <cell r="CB7">
            <v>0</v>
          </cell>
          <cell r="CC7">
            <v>0</v>
          </cell>
          <cell r="CD7">
            <v>0</v>
          </cell>
          <cell r="CE7">
            <v>0</v>
          </cell>
          <cell r="CF7">
            <v>0</v>
          </cell>
          <cell r="CG7">
            <v>0</v>
          </cell>
          <cell r="CH7">
            <v>0</v>
          </cell>
          <cell r="CI7">
            <v>0</v>
          </cell>
          <cell r="CJ7">
            <v>0</v>
          </cell>
          <cell r="CK7">
            <v>0</v>
          </cell>
          <cell r="CL7">
            <v>0</v>
          </cell>
          <cell r="CM7">
            <v>0</v>
          </cell>
          <cell r="CN7">
            <v>0</v>
          </cell>
          <cell r="CO7">
            <v>0</v>
          </cell>
          <cell r="CP7">
            <v>0</v>
          </cell>
          <cell r="CQ7">
            <v>0</v>
          </cell>
          <cell r="CR7">
            <v>0</v>
          </cell>
          <cell r="CS7">
            <v>0</v>
          </cell>
          <cell r="CT7">
            <v>0</v>
          </cell>
          <cell r="CU7">
            <v>0</v>
          </cell>
          <cell r="CV7">
            <v>0</v>
          </cell>
          <cell r="CW7">
            <v>0</v>
          </cell>
          <cell r="CX7">
            <v>0</v>
          </cell>
          <cell r="CY7">
            <v>0</v>
          </cell>
          <cell r="CZ7">
            <v>0</v>
          </cell>
          <cell r="DA7">
            <v>0</v>
          </cell>
          <cell r="DB7">
            <v>0</v>
          </cell>
          <cell r="DC7">
            <v>0</v>
          </cell>
          <cell r="DD7">
            <v>0</v>
          </cell>
          <cell r="DE7">
            <v>0</v>
          </cell>
          <cell r="DF7">
            <v>0</v>
          </cell>
          <cell r="DG7">
            <v>0</v>
          </cell>
          <cell r="DH7">
            <v>0</v>
          </cell>
          <cell r="DI7">
            <v>0</v>
          </cell>
          <cell r="DJ7">
            <v>0</v>
          </cell>
          <cell r="DK7">
            <v>0</v>
          </cell>
          <cell r="DL7">
            <v>0</v>
          </cell>
          <cell r="DM7">
            <v>0</v>
          </cell>
          <cell r="DN7">
            <v>0</v>
          </cell>
          <cell r="DO7">
            <v>0</v>
          </cell>
          <cell r="DP7">
            <v>-2677</v>
          </cell>
          <cell r="DQ7">
            <v>-2988</v>
          </cell>
          <cell r="DR7">
            <v>-2660</v>
          </cell>
          <cell r="DS7">
            <v>-3230</v>
          </cell>
          <cell r="DT7">
            <v>-3112</v>
          </cell>
          <cell r="DU7">
            <v>-3175</v>
          </cell>
          <cell r="DV7">
            <v>-3704</v>
          </cell>
          <cell r="DW7">
            <v>-4319</v>
          </cell>
          <cell r="DX7">
            <v>-3566.3</v>
          </cell>
          <cell r="DY7">
            <v>-4239</v>
          </cell>
          <cell r="DZ7">
            <v>-4700</v>
          </cell>
          <cell r="EA7">
            <v>-5169</v>
          </cell>
          <cell r="EB7">
            <v>-5206</v>
          </cell>
          <cell r="EC7">
            <v>-5232</v>
          </cell>
          <cell r="ED7">
            <v>-5720</v>
          </cell>
          <cell r="EE7">
            <v>-6108.4000000000005</v>
          </cell>
          <cell r="EF7">
            <v>-5612.67</v>
          </cell>
          <cell r="EG7">
            <v>-5248.58</v>
          </cell>
          <cell r="EH7">
            <v>-6098.9699999999993</v>
          </cell>
          <cell r="EI7">
            <v>-6336.4</v>
          </cell>
          <cell r="EJ7">
            <v>-7162.26</v>
          </cell>
          <cell r="EK7">
            <v>-6973.72</v>
          </cell>
          <cell r="EL7">
            <v>-6539.91</v>
          </cell>
          <cell r="EM7">
            <v>-7536.65</v>
          </cell>
        </row>
        <row r="8">
          <cell r="A8" t="str">
            <v>ATXL IN</v>
          </cell>
          <cell r="B8" t="str">
            <v>Automotive Axles</v>
          </cell>
          <cell r="C8" t="str">
            <v>Auto Ancillaries</v>
          </cell>
          <cell r="D8">
            <v>-23.39</v>
          </cell>
          <cell r="E8">
            <v>-19.02</v>
          </cell>
          <cell r="F8">
            <v>-26.02</v>
          </cell>
          <cell r="G8">
            <v>-26.31</v>
          </cell>
          <cell r="H8">
            <v>-22.4</v>
          </cell>
          <cell r="I8">
            <v>-36.17</v>
          </cell>
          <cell r="J8">
            <v>-33</v>
          </cell>
          <cell r="K8">
            <v>-37.86</v>
          </cell>
          <cell r="L8">
            <v>-35.49</v>
          </cell>
          <cell r="M8">
            <v>-25.07</v>
          </cell>
          <cell r="N8">
            <v>-42.2</v>
          </cell>
          <cell r="O8">
            <v>-47.96</v>
          </cell>
          <cell r="P8">
            <v>-43.72</v>
          </cell>
          <cell r="Q8">
            <v>-38.96</v>
          </cell>
          <cell r="R8">
            <v>-50.5</v>
          </cell>
          <cell r="S8">
            <v>-27.43</v>
          </cell>
          <cell r="T8">
            <v>-49.35</v>
          </cell>
          <cell r="U8">
            <v>-64.180000000000007</v>
          </cell>
          <cell r="V8">
            <v>-63.5</v>
          </cell>
          <cell r="W8">
            <v>-75.59</v>
          </cell>
          <cell r="X8">
            <v>-61.38</v>
          </cell>
          <cell r="Y8">
            <v>-68.23</v>
          </cell>
          <cell r="Z8">
            <v>-78</v>
          </cell>
          <cell r="AA8">
            <v>-75.02</v>
          </cell>
          <cell r="AB8">
            <v>-110.45</v>
          </cell>
          <cell r="AC8">
            <v>-42.722000000000001</v>
          </cell>
          <cell r="AD8">
            <v>29.895</v>
          </cell>
          <cell r="AE8">
            <v>-12.200000000000001</v>
          </cell>
          <cell r="AF8">
            <v>-1.23</v>
          </cell>
          <cell r="AG8">
            <v>-0.53</v>
          </cell>
          <cell r="AH8">
            <v>0.36</v>
          </cell>
          <cell r="AI8">
            <v>-3.22</v>
          </cell>
          <cell r="AJ8">
            <v>1.51</v>
          </cell>
          <cell r="AK8">
            <v>2.4500000000000002</v>
          </cell>
          <cell r="AL8">
            <v>1.3</v>
          </cell>
          <cell r="AM8">
            <v>-1.3</v>
          </cell>
          <cell r="AN8">
            <v>0.95</v>
          </cell>
          <cell r="AO8">
            <v>-0.85</v>
          </cell>
          <cell r="AP8">
            <v>-0.7</v>
          </cell>
          <cell r="AQ8">
            <v>-2.98</v>
          </cell>
          <cell r="AR8">
            <v>2.2200000000000002</v>
          </cell>
          <cell r="AS8">
            <v>-6.76</v>
          </cell>
          <cell r="AT8">
            <v>-0.1</v>
          </cell>
          <cell r="AU8">
            <v>-18.82</v>
          </cell>
          <cell r="AV8">
            <v>0.03</v>
          </cell>
          <cell r="AW8">
            <v>-4.51</v>
          </cell>
          <cell r="AX8">
            <v>-5.96</v>
          </cell>
          <cell r="AY8">
            <v>0</v>
          </cell>
          <cell r="AZ8">
            <v>-1.1100000000000001</v>
          </cell>
          <cell r="BA8">
            <v>-6.96</v>
          </cell>
          <cell r="BB8">
            <v>0</v>
          </cell>
          <cell r="BC8">
            <v>0</v>
          </cell>
          <cell r="BD8">
            <v>10.199999999999999</v>
          </cell>
          <cell r="BE8">
            <v>-0.92100000000000004</v>
          </cell>
          <cell r="BF8">
            <v>-4.68</v>
          </cell>
          <cell r="BG8">
            <v>2.601</v>
          </cell>
          <cell r="BH8">
            <v>0</v>
          </cell>
          <cell r="BI8">
            <v>0</v>
          </cell>
          <cell r="BJ8">
            <v>0</v>
          </cell>
          <cell r="BK8">
            <v>0</v>
          </cell>
          <cell r="BL8">
            <v>0</v>
          </cell>
          <cell r="BM8">
            <v>0</v>
          </cell>
          <cell r="BN8">
            <v>0</v>
          </cell>
          <cell r="BO8">
            <v>0</v>
          </cell>
          <cell r="BP8">
            <v>0</v>
          </cell>
          <cell r="BQ8">
            <v>0</v>
          </cell>
          <cell r="BR8">
            <v>0</v>
          </cell>
          <cell r="BS8">
            <v>0</v>
          </cell>
          <cell r="BT8">
            <v>0</v>
          </cell>
          <cell r="BU8">
            <v>0</v>
          </cell>
          <cell r="BV8">
            <v>0</v>
          </cell>
          <cell r="BW8">
            <v>0</v>
          </cell>
          <cell r="BX8">
            <v>0</v>
          </cell>
          <cell r="BY8">
            <v>0</v>
          </cell>
          <cell r="BZ8">
            <v>0</v>
          </cell>
          <cell r="CA8">
            <v>0</v>
          </cell>
          <cell r="CB8">
            <v>0</v>
          </cell>
          <cell r="CC8">
            <v>0</v>
          </cell>
          <cell r="CD8">
            <v>0</v>
          </cell>
          <cell r="CE8">
            <v>0</v>
          </cell>
          <cell r="CF8">
            <v>0</v>
          </cell>
          <cell r="CG8">
            <v>0</v>
          </cell>
          <cell r="CH8">
            <v>0</v>
          </cell>
          <cell r="CI8">
            <v>0</v>
          </cell>
          <cell r="CJ8">
            <v>0</v>
          </cell>
          <cell r="CK8">
            <v>0</v>
          </cell>
          <cell r="CL8">
            <v>0</v>
          </cell>
          <cell r="CM8">
            <v>0</v>
          </cell>
          <cell r="CN8">
            <v>0</v>
          </cell>
          <cell r="CO8">
            <v>0</v>
          </cell>
          <cell r="CP8">
            <v>0</v>
          </cell>
          <cell r="CQ8">
            <v>0</v>
          </cell>
          <cell r="CR8">
            <v>0</v>
          </cell>
          <cell r="CS8">
            <v>0</v>
          </cell>
          <cell r="CT8">
            <v>0</v>
          </cell>
          <cell r="CU8">
            <v>0</v>
          </cell>
          <cell r="CV8">
            <v>0</v>
          </cell>
          <cell r="CW8">
            <v>0</v>
          </cell>
          <cell r="CX8">
            <v>0</v>
          </cell>
          <cell r="CY8">
            <v>0</v>
          </cell>
          <cell r="CZ8">
            <v>0</v>
          </cell>
          <cell r="DA8">
            <v>0</v>
          </cell>
          <cell r="DB8">
            <v>0</v>
          </cell>
          <cell r="DC8">
            <v>0</v>
          </cell>
          <cell r="DD8">
            <v>0</v>
          </cell>
          <cell r="DE8">
            <v>0</v>
          </cell>
          <cell r="DF8">
            <v>0</v>
          </cell>
          <cell r="DG8">
            <v>0</v>
          </cell>
          <cell r="DH8">
            <v>0</v>
          </cell>
          <cell r="DI8">
            <v>0</v>
          </cell>
          <cell r="DJ8">
            <v>0</v>
          </cell>
          <cell r="DK8">
            <v>0</v>
          </cell>
          <cell r="DL8">
            <v>-299.52</v>
          </cell>
          <cell r="DM8">
            <v>-240.79999999999998</v>
          </cell>
          <cell r="DN8">
            <v>-316.33999999999997</v>
          </cell>
          <cell r="DO8">
            <v>-351.12</v>
          </cell>
          <cell r="DP8">
            <v>-302.05</v>
          </cell>
          <cell r="DQ8">
            <v>-346.76</v>
          </cell>
          <cell r="DR8">
            <v>-362.13</v>
          </cell>
          <cell r="DS8">
            <v>-414.93</v>
          </cell>
          <cell r="DT8">
            <v>-483.03000000000003</v>
          </cell>
          <cell r="DU8">
            <v>-417.21</v>
          </cell>
          <cell r="DV8">
            <v>-502.63</v>
          </cell>
          <cell r="DW8">
            <v>-572.95000000000005</v>
          </cell>
          <cell r="DX8">
            <v>-613.91999999999996</v>
          </cell>
          <cell r="DY8">
            <v>-652.54999999999995</v>
          </cell>
          <cell r="DZ8">
            <v>-646.67000000000007</v>
          </cell>
          <cell r="EA8">
            <v>-659.94</v>
          </cell>
          <cell r="EB8">
            <v>-847.03</v>
          </cell>
          <cell r="EC8">
            <v>-900.17</v>
          </cell>
          <cell r="ED8">
            <v>-987.91999999999985</v>
          </cell>
          <cell r="EE8">
            <v>-1079.6499999999999</v>
          </cell>
          <cell r="EF8">
            <v>-1016.65</v>
          </cell>
          <cell r="EG8">
            <v>-1094.0900000000001</v>
          </cell>
          <cell r="EH8">
            <v>-1193.96</v>
          </cell>
          <cell r="EI8">
            <v>-1513.23</v>
          </cell>
          <cell r="EJ8">
            <v>-1586.92</v>
          </cell>
          <cell r="EK8">
            <v>-935.06099999999992</v>
          </cell>
          <cell r="EL8">
            <v>-326.24899999999997</v>
          </cell>
          <cell r="EM8">
            <v>-364.39000000000004</v>
          </cell>
        </row>
        <row r="9">
          <cell r="A9" t="str">
            <v>BHFC IN</v>
          </cell>
          <cell r="B9" t="str">
            <v>Bharat Forge</v>
          </cell>
          <cell r="C9" t="str">
            <v>Auto Ancillaries</v>
          </cell>
          <cell r="D9">
            <v>-41.9</v>
          </cell>
          <cell r="E9">
            <v>-67.599999999999994</v>
          </cell>
          <cell r="F9">
            <v>-75.7</v>
          </cell>
          <cell r="G9">
            <v>-96.6</v>
          </cell>
          <cell r="H9">
            <v>-119.6</v>
          </cell>
          <cell r="I9">
            <v>-125.7</v>
          </cell>
          <cell r="J9">
            <v>-139.69999999999999</v>
          </cell>
          <cell r="K9">
            <v>-151.6</v>
          </cell>
          <cell r="L9">
            <v>-181.1</v>
          </cell>
          <cell r="M9">
            <v>-185.7</v>
          </cell>
          <cell r="N9">
            <v>-216.2</v>
          </cell>
          <cell r="O9">
            <v>-275.39999999999998</v>
          </cell>
          <cell r="P9">
            <v>-192</v>
          </cell>
          <cell r="Q9">
            <v>-210.89999999999998</v>
          </cell>
          <cell r="R9">
            <v>-265.8</v>
          </cell>
          <cell r="S9">
            <v>-255.70000000000002</v>
          </cell>
          <cell r="T9">
            <v>-246.6</v>
          </cell>
          <cell r="U9">
            <v>-310.57</v>
          </cell>
          <cell r="V9">
            <v>-280.97999999999996</v>
          </cell>
          <cell r="W9">
            <v>-211.86</v>
          </cell>
          <cell r="X9">
            <v>-334.92</v>
          </cell>
          <cell r="Y9">
            <v>-334.05</v>
          </cell>
          <cell r="Z9">
            <v>-290.13</v>
          </cell>
          <cell r="AA9">
            <v>-274.8</v>
          </cell>
          <cell r="AB9">
            <v>-148.69999999999999</v>
          </cell>
          <cell r="AC9">
            <v>-67.400000000000006</v>
          </cell>
          <cell r="AD9">
            <v>24.4</v>
          </cell>
          <cell r="AE9">
            <v>-352.1</v>
          </cell>
          <cell r="AF9">
            <v>-17.3</v>
          </cell>
          <cell r="AG9">
            <v>-15.8</v>
          </cell>
          <cell r="AH9">
            <v>-13.9</v>
          </cell>
          <cell r="AI9">
            <v>7.1</v>
          </cell>
          <cell r="AJ9">
            <v>1.2</v>
          </cell>
          <cell r="AK9">
            <v>-7.2</v>
          </cell>
          <cell r="AL9">
            <v>-6.7</v>
          </cell>
          <cell r="AM9">
            <v>-13.6</v>
          </cell>
          <cell r="AN9">
            <v>-9</v>
          </cell>
          <cell r="AO9">
            <v>-38.799999999999997</v>
          </cell>
          <cell r="AP9">
            <v>-23.9</v>
          </cell>
          <cell r="AQ9">
            <v>65.599999999999994</v>
          </cell>
          <cell r="AR9">
            <v>-54.8</v>
          </cell>
          <cell r="AS9">
            <v>-53.9</v>
          </cell>
          <cell r="AT9">
            <v>-3.9</v>
          </cell>
          <cell r="AU9">
            <v>-42.3</v>
          </cell>
          <cell r="AV9">
            <v>-38.68</v>
          </cell>
          <cell r="AW9">
            <v>9.9600000000000009</v>
          </cell>
          <cell r="AX9">
            <v>-22.32</v>
          </cell>
          <cell r="AY9">
            <v>-110.23</v>
          </cell>
          <cell r="AZ9">
            <v>0</v>
          </cell>
          <cell r="BA9">
            <v>0</v>
          </cell>
          <cell r="BB9">
            <v>0</v>
          </cell>
          <cell r="BC9">
            <v>0</v>
          </cell>
          <cell r="BD9">
            <v>0</v>
          </cell>
          <cell r="BE9">
            <v>0</v>
          </cell>
          <cell r="BF9">
            <v>0</v>
          </cell>
          <cell r="BG9">
            <v>0</v>
          </cell>
          <cell r="BH9">
            <v>0</v>
          </cell>
          <cell r="BI9">
            <v>0</v>
          </cell>
          <cell r="BJ9">
            <v>0</v>
          </cell>
          <cell r="BK9">
            <v>0</v>
          </cell>
          <cell r="BL9">
            <v>0</v>
          </cell>
          <cell r="BM9">
            <v>0</v>
          </cell>
          <cell r="BN9">
            <v>0</v>
          </cell>
          <cell r="BO9">
            <v>0</v>
          </cell>
          <cell r="BP9">
            <v>0</v>
          </cell>
          <cell r="BQ9">
            <v>0</v>
          </cell>
          <cell r="BR9">
            <v>0</v>
          </cell>
          <cell r="BS9">
            <v>0</v>
          </cell>
          <cell r="BT9">
            <v>0</v>
          </cell>
          <cell r="BU9">
            <v>0</v>
          </cell>
          <cell r="BV9">
            <v>0</v>
          </cell>
          <cell r="BW9">
            <v>0</v>
          </cell>
          <cell r="BX9">
            <v>0</v>
          </cell>
          <cell r="BY9">
            <v>0</v>
          </cell>
          <cell r="BZ9">
            <v>0</v>
          </cell>
          <cell r="CA9">
            <v>0</v>
          </cell>
          <cell r="CB9">
            <v>0</v>
          </cell>
          <cell r="CC9">
            <v>0</v>
          </cell>
          <cell r="CD9">
            <v>0</v>
          </cell>
          <cell r="CE9">
            <v>0</v>
          </cell>
          <cell r="CF9">
            <v>0</v>
          </cell>
          <cell r="CG9">
            <v>0</v>
          </cell>
          <cell r="CH9">
            <v>0</v>
          </cell>
          <cell r="CI9">
            <v>0</v>
          </cell>
          <cell r="CJ9">
            <v>0</v>
          </cell>
          <cell r="CK9">
            <v>0</v>
          </cell>
          <cell r="CL9">
            <v>0</v>
          </cell>
          <cell r="CM9">
            <v>0</v>
          </cell>
          <cell r="CN9">
            <v>0</v>
          </cell>
          <cell r="CO9">
            <v>0</v>
          </cell>
          <cell r="CP9">
            <v>0</v>
          </cell>
          <cell r="CQ9">
            <v>0</v>
          </cell>
          <cell r="CR9">
            <v>0</v>
          </cell>
          <cell r="CS9">
            <v>0</v>
          </cell>
          <cell r="CT9">
            <v>0</v>
          </cell>
          <cell r="CU9">
            <v>0</v>
          </cell>
          <cell r="CV9">
            <v>0</v>
          </cell>
          <cell r="CW9">
            <v>0</v>
          </cell>
          <cell r="CX9">
            <v>0</v>
          </cell>
          <cell r="CY9">
            <v>0</v>
          </cell>
          <cell r="CZ9">
            <v>0</v>
          </cell>
          <cell r="DA9">
            <v>0</v>
          </cell>
          <cell r="DB9">
            <v>0</v>
          </cell>
          <cell r="DC9">
            <v>0</v>
          </cell>
          <cell r="DD9">
            <v>0</v>
          </cell>
          <cell r="DE9">
            <v>0</v>
          </cell>
          <cell r="DF9">
            <v>0</v>
          </cell>
          <cell r="DG9">
            <v>0</v>
          </cell>
          <cell r="DH9">
            <v>0</v>
          </cell>
          <cell r="DI9">
            <v>0</v>
          </cell>
          <cell r="DJ9">
            <v>0</v>
          </cell>
          <cell r="DK9">
            <v>0</v>
          </cell>
          <cell r="DL9">
            <v>-474.8</v>
          </cell>
          <cell r="DM9">
            <v>-462.5</v>
          </cell>
          <cell r="DN9">
            <v>-590.5</v>
          </cell>
          <cell r="DO9">
            <v>-692.2</v>
          </cell>
          <cell r="DP9">
            <v>-656.4</v>
          </cell>
          <cell r="DQ9">
            <v>-771</v>
          </cell>
          <cell r="DR9">
            <v>-788.7</v>
          </cell>
          <cell r="DS9">
            <v>-965.3</v>
          </cell>
          <cell r="DT9">
            <v>-1002.9999999999999</v>
          </cell>
          <cell r="DU9">
            <v>-1230.2</v>
          </cell>
          <cell r="DV9">
            <v>-1353.3999999999999</v>
          </cell>
          <cell r="DW9">
            <v>-1655.1999999999998</v>
          </cell>
          <cell r="DX9">
            <v>-1638.6</v>
          </cell>
          <cell r="DY9">
            <v>-1688.5</v>
          </cell>
          <cell r="DZ9">
            <v>-1776.4</v>
          </cell>
          <cell r="EA9">
            <v>-2199.87</v>
          </cell>
          <cell r="EB9">
            <v>-1864.4199999999998</v>
          </cell>
          <cell r="EC9">
            <v>-1937.93</v>
          </cell>
          <cell r="ED9">
            <v>-2175.02</v>
          </cell>
          <cell r="EE9">
            <v>-2401.5700000000002</v>
          </cell>
          <cell r="EF9">
            <v>-2298.8200000000002</v>
          </cell>
          <cell r="EG9">
            <v>-2548.0099999999998</v>
          </cell>
          <cell r="EH9">
            <v>-2472.11</v>
          </cell>
          <cell r="EI9">
            <v>-2594.17</v>
          </cell>
          <cell r="EJ9">
            <v>-2963.2999999999997</v>
          </cell>
          <cell r="EK9">
            <v>-3210.2000000000003</v>
          </cell>
          <cell r="EL9">
            <v>-2126.5</v>
          </cell>
          <cell r="EM9">
            <v>-1504.8</v>
          </cell>
        </row>
        <row r="10">
          <cell r="A10" t="str">
            <v>BIL IN</v>
          </cell>
          <cell r="B10" t="str">
            <v>Balkrishna Industries</v>
          </cell>
          <cell r="C10" t="str">
            <v>Auto Ancillaries</v>
          </cell>
          <cell r="D10">
            <v>0</v>
          </cell>
          <cell r="E10">
            <v>-13</v>
          </cell>
          <cell r="F10">
            <v>-4.2</v>
          </cell>
          <cell r="G10">
            <v>-29.2</v>
          </cell>
          <cell r="H10">
            <v>-21.2</v>
          </cell>
          <cell r="I10">
            <v>-23.8</v>
          </cell>
          <cell r="J10">
            <v>-8.1</v>
          </cell>
          <cell r="K10">
            <v>-29.9</v>
          </cell>
          <cell r="L10">
            <v>-31.1</v>
          </cell>
          <cell r="M10">
            <v>-35.200000000000003</v>
          </cell>
          <cell r="N10">
            <v>-71.7</v>
          </cell>
          <cell r="O10">
            <v>-91.2</v>
          </cell>
          <cell r="P10">
            <v>-74</v>
          </cell>
          <cell r="Q10">
            <v>-72.3</v>
          </cell>
          <cell r="R10">
            <v>-67.3</v>
          </cell>
          <cell r="S10">
            <v>-111.4</v>
          </cell>
          <cell r="T10">
            <v>-87.2</v>
          </cell>
          <cell r="U10">
            <v>-82</v>
          </cell>
          <cell r="V10">
            <v>-102.4</v>
          </cell>
          <cell r="W10">
            <v>-111</v>
          </cell>
          <cell r="X10">
            <v>-109.89999999999999</v>
          </cell>
          <cell r="Y10">
            <v>-131.19999999999999</v>
          </cell>
          <cell r="Z10">
            <v>-167.5</v>
          </cell>
          <cell r="AA10">
            <v>-99.600000000000009</v>
          </cell>
          <cell r="AB10">
            <v>-77.699999999999989</v>
          </cell>
          <cell r="AC10">
            <v>-59.2</v>
          </cell>
          <cell r="AD10">
            <v>-67.5</v>
          </cell>
          <cell r="AE10">
            <v>-80.599999999999994</v>
          </cell>
          <cell r="AF10">
            <v>0</v>
          </cell>
          <cell r="AG10">
            <v>-4.2</v>
          </cell>
          <cell r="AH10">
            <v>-19.399999999999999</v>
          </cell>
          <cell r="AI10">
            <v>5.7</v>
          </cell>
          <cell r="AJ10">
            <v>-4.0999999999999996</v>
          </cell>
          <cell r="AK10">
            <v>-14.4</v>
          </cell>
          <cell r="AL10">
            <v>-18.3</v>
          </cell>
          <cell r="AM10">
            <v>-17.600000000000001</v>
          </cell>
          <cell r="AN10">
            <v>-4.5999999999999996</v>
          </cell>
          <cell r="AO10">
            <v>-20.7</v>
          </cell>
          <cell r="AP10">
            <v>-32.6</v>
          </cell>
          <cell r="AQ10">
            <v>-21.8</v>
          </cell>
          <cell r="AR10">
            <v>-2.4</v>
          </cell>
          <cell r="AS10">
            <v>-8.4</v>
          </cell>
          <cell r="AT10">
            <v>-11.8</v>
          </cell>
          <cell r="AU10">
            <v>-20.2</v>
          </cell>
          <cell r="AV10">
            <v>1.2</v>
          </cell>
          <cell r="AW10">
            <v>-16.2</v>
          </cell>
          <cell r="AX10">
            <v>-14.6</v>
          </cell>
          <cell r="AY10">
            <v>-46.9</v>
          </cell>
          <cell r="AZ10">
            <v>-2.1</v>
          </cell>
          <cell r="BA10">
            <v>-10</v>
          </cell>
          <cell r="BB10">
            <v>-22.2</v>
          </cell>
          <cell r="BC10">
            <v>-33.9</v>
          </cell>
          <cell r="BD10">
            <v>1.8</v>
          </cell>
          <cell r="BE10">
            <v>-32.4</v>
          </cell>
          <cell r="BF10">
            <v>-24.1</v>
          </cell>
          <cell r="BG10">
            <v>-39.700000000000003</v>
          </cell>
          <cell r="BH10">
            <v>0</v>
          </cell>
          <cell r="BI10">
            <v>0</v>
          </cell>
          <cell r="BJ10">
            <v>0</v>
          </cell>
          <cell r="BK10">
            <v>0</v>
          </cell>
          <cell r="BL10">
            <v>0</v>
          </cell>
          <cell r="BM10">
            <v>0</v>
          </cell>
          <cell r="BN10">
            <v>0</v>
          </cell>
          <cell r="BO10">
            <v>0</v>
          </cell>
          <cell r="BP10">
            <v>0</v>
          </cell>
          <cell r="BQ10">
            <v>0</v>
          </cell>
          <cell r="BR10">
            <v>0</v>
          </cell>
          <cell r="BS10">
            <v>0</v>
          </cell>
          <cell r="BT10">
            <v>0</v>
          </cell>
          <cell r="BU10">
            <v>0</v>
          </cell>
          <cell r="BV10">
            <v>0</v>
          </cell>
          <cell r="BW10">
            <v>0</v>
          </cell>
          <cell r="BX10">
            <v>0</v>
          </cell>
          <cell r="BY10">
            <v>0</v>
          </cell>
          <cell r="BZ10">
            <v>0</v>
          </cell>
          <cell r="CA10">
            <v>0</v>
          </cell>
          <cell r="CB10">
            <v>0</v>
          </cell>
          <cell r="CC10">
            <v>0</v>
          </cell>
          <cell r="CD10">
            <v>0</v>
          </cell>
          <cell r="CE10">
            <v>0</v>
          </cell>
          <cell r="CF10">
            <v>0</v>
          </cell>
          <cell r="CG10">
            <v>0</v>
          </cell>
          <cell r="CH10">
            <v>0</v>
          </cell>
          <cell r="CI10">
            <v>-2.5</v>
          </cell>
          <cell r="CJ10">
            <v>0</v>
          </cell>
          <cell r="CK10">
            <v>0</v>
          </cell>
          <cell r="CL10">
            <v>0</v>
          </cell>
          <cell r="CM10">
            <v>0</v>
          </cell>
          <cell r="CN10">
            <v>0</v>
          </cell>
          <cell r="CO10">
            <v>0</v>
          </cell>
          <cell r="CP10">
            <v>0</v>
          </cell>
          <cell r="CQ10">
            <v>0</v>
          </cell>
          <cell r="CR10">
            <v>0</v>
          </cell>
          <cell r="CS10">
            <v>0</v>
          </cell>
          <cell r="CT10">
            <v>0</v>
          </cell>
          <cell r="CU10">
            <v>0</v>
          </cell>
          <cell r="CV10">
            <v>0</v>
          </cell>
          <cell r="CW10">
            <v>0</v>
          </cell>
          <cell r="CX10">
            <v>0</v>
          </cell>
          <cell r="CY10">
            <v>0</v>
          </cell>
          <cell r="CZ10">
            <v>0</v>
          </cell>
          <cell r="DA10">
            <v>0</v>
          </cell>
          <cell r="DB10">
            <v>0</v>
          </cell>
          <cell r="DC10">
            <v>0</v>
          </cell>
          <cell r="DD10">
            <v>0</v>
          </cell>
          <cell r="DE10">
            <v>0</v>
          </cell>
          <cell r="DF10">
            <v>0</v>
          </cell>
          <cell r="DG10">
            <v>0</v>
          </cell>
          <cell r="DH10">
            <v>0</v>
          </cell>
          <cell r="DI10">
            <v>0</v>
          </cell>
          <cell r="DJ10">
            <v>0</v>
          </cell>
          <cell r="DK10">
            <v>0</v>
          </cell>
          <cell r="DL10">
            <v>0</v>
          </cell>
          <cell r="DM10">
            <v>-368.4</v>
          </cell>
          <cell r="DN10">
            <v>-369.20000000000005</v>
          </cell>
          <cell r="DO10">
            <v>-456.3</v>
          </cell>
          <cell r="DP10">
            <v>-387.3</v>
          </cell>
          <cell r="DQ10">
            <v>-479.90000000000003</v>
          </cell>
          <cell r="DR10">
            <v>-474.4</v>
          </cell>
          <cell r="DS10">
            <v>-436.3</v>
          </cell>
          <cell r="DT10">
            <v>-474.59999999999997</v>
          </cell>
          <cell r="DU10">
            <v>-593.20000000000005</v>
          </cell>
          <cell r="DV10">
            <v>-549.6</v>
          </cell>
          <cell r="DW10">
            <v>-721.5</v>
          </cell>
          <cell r="DX10">
            <v>-794.2</v>
          </cell>
          <cell r="DY10">
            <v>-640.69999999999993</v>
          </cell>
          <cell r="DZ10">
            <v>-711.9</v>
          </cell>
          <cell r="EA10">
            <v>-956.40000000000009</v>
          </cell>
          <cell r="EB10">
            <v>-950.5</v>
          </cell>
          <cell r="EC10">
            <v>-1223.8</v>
          </cell>
          <cell r="ED10">
            <v>-1153.2</v>
          </cell>
          <cell r="EE10">
            <v>-1478.5</v>
          </cell>
          <cell r="EF10">
            <v>-1292.0999999999999</v>
          </cell>
          <cell r="EG10">
            <v>-1437.8</v>
          </cell>
          <cell r="EH10">
            <v>-1319.7</v>
          </cell>
          <cell r="EI10">
            <v>-1813</v>
          </cell>
          <cell r="EJ10">
            <v>-1595.2</v>
          </cell>
          <cell r="EK10">
            <v>-1883.1999999999998</v>
          </cell>
          <cell r="EL10">
            <v>-1858.1000000000001</v>
          </cell>
          <cell r="EM10">
            <v>-1811.2</v>
          </cell>
        </row>
        <row r="11">
          <cell r="A11" t="str">
            <v>CEAT IN</v>
          </cell>
          <cell r="B11" t="str">
            <v>Ceat</v>
          </cell>
          <cell r="C11" t="str">
            <v>Auto Ancillaries</v>
          </cell>
          <cell r="D11">
            <v>0</v>
          </cell>
          <cell r="E11">
            <v>0</v>
          </cell>
          <cell r="F11">
            <v>0</v>
          </cell>
          <cell r="G11">
            <v>0</v>
          </cell>
          <cell r="H11">
            <v>-28</v>
          </cell>
          <cell r="I11">
            <v>0</v>
          </cell>
          <cell r="J11">
            <v>0</v>
          </cell>
          <cell r="K11">
            <v>0</v>
          </cell>
          <cell r="L11">
            <v>-1.9</v>
          </cell>
          <cell r="M11">
            <v>0</v>
          </cell>
          <cell r="N11">
            <v>0</v>
          </cell>
          <cell r="O11">
            <v>10</v>
          </cell>
          <cell r="P11">
            <v>3.8</v>
          </cell>
          <cell r="Q11">
            <v>14.7</v>
          </cell>
          <cell r="R11">
            <v>-15.8</v>
          </cell>
          <cell r="S11">
            <v>-13.7</v>
          </cell>
          <cell r="T11">
            <v>-3.7</v>
          </cell>
          <cell r="U11">
            <v>-15.2</v>
          </cell>
          <cell r="V11">
            <v>-26.9</v>
          </cell>
          <cell r="W11">
            <v>-71.099999999999994</v>
          </cell>
          <cell r="X11">
            <v>-178.1</v>
          </cell>
          <cell r="Y11">
            <v>-150.6</v>
          </cell>
          <cell r="Z11">
            <v>-83.9</v>
          </cell>
          <cell r="AA11">
            <v>-34.200000000000003</v>
          </cell>
          <cell r="AB11">
            <v>2.0699999999999998</v>
          </cell>
          <cell r="AC11">
            <v>121.8</v>
          </cell>
          <cell r="AD11">
            <v>1.8</v>
          </cell>
          <cell r="AE11">
            <v>85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-53.6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O11">
            <v>0</v>
          </cell>
          <cell r="AP11">
            <v>0</v>
          </cell>
          <cell r="AQ11">
            <v>0</v>
          </cell>
          <cell r="AR11">
            <v>0</v>
          </cell>
          <cell r="AS11">
            <v>0</v>
          </cell>
          <cell r="AT11">
            <v>0</v>
          </cell>
          <cell r="AU11">
            <v>-35</v>
          </cell>
          <cell r="AV11">
            <v>-6.9</v>
          </cell>
          <cell r="AW11">
            <v>-13</v>
          </cell>
          <cell r="AX11">
            <v>-40</v>
          </cell>
          <cell r="AY11">
            <v>-39.9</v>
          </cell>
          <cell r="AZ11">
            <v>20</v>
          </cell>
          <cell r="BA11">
            <v>0</v>
          </cell>
          <cell r="BB11">
            <v>0</v>
          </cell>
          <cell r="BC11">
            <v>-60.2</v>
          </cell>
          <cell r="BD11">
            <v>0</v>
          </cell>
          <cell r="BE11">
            <v>0</v>
          </cell>
          <cell r="BF11">
            <v>0</v>
          </cell>
          <cell r="BG11">
            <v>0</v>
          </cell>
          <cell r="BH11">
            <v>0</v>
          </cell>
          <cell r="BI11">
            <v>0</v>
          </cell>
          <cell r="BJ11">
            <v>0</v>
          </cell>
          <cell r="BK11">
            <v>0</v>
          </cell>
          <cell r="BL11">
            <v>0</v>
          </cell>
          <cell r="BM11">
            <v>0</v>
          </cell>
          <cell r="BN11">
            <v>0</v>
          </cell>
          <cell r="BO11">
            <v>0</v>
          </cell>
          <cell r="BP11">
            <v>0</v>
          </cell>
          <cell r="BQ11">
            <v>0</v>
          </cell>
          <cell r="BR11">
            <v>0</v>
          </cell>
          <cell r="BS11">
            <v>0</v>
          </cell>
          <cell r="BT11">
            <v>0</v>
          </cell>
          <cell r="BU11">
            <v>0</v>
          </cell>
          <cell r="BV11">
            <v>0</v>
          </cell>
          <cell r="BW11">
            <v>0</v>
          </cell>
          <cell r="BX11">
            <v>0</v>
          </cell>
          <cell r="BY11">
            <v>0</v>
          </cell>
          <cell r="BZ11">
            <v>0</v>
          </cell>
          <cell r="CA11">
            <v>0</v>
          </cell>
          <cell r="CB11">
            <v>0</v>
          </cell>
          <cell r="CC11">
            <v>0</v>
          </cell>
          <cell r="CD11">
            <v>0</v>
          </cell>
          <cell r="CE11">
            <v>0</v>
          </cell>
          <cell r="CF11">
            <v>0</v>
          </cell>
          <cell r="CG11">
            <v>0</v>
          </cell>
          <cell r="CH11">
            <v>0</v>
          </cell>
          <cell r="CI11">
            <v>0</v>
          </cell>
          <cell r="CJ11">
            <v>0</v>
          </cell>
          <cell r="CK11">
            <v>0</v>
          </cell>
          <cell r="CL11">
            <v>0</v>
          </cell>
          <cell r="CM11">
            <v>0</v>
          </cell>
          <cell r="CN11">
            <v>0</v>
          </cell>
          <cell r="CO11">
            <v>0</v>
          </cell>
          <cell r="CP11">
            <v>0</v>
          </cell>
          <cell r="CQ11">
            <v>0</v>
          </cell>
          <cell r="CR11">
            <v>0</v>
          </cell>
          <cell r="CS11">
            <v>0</v>
          </cell>
          <cell r="CT11">
            <v>0</v>
          </cell>
          <cell r="CU11">
            <v>0</v>
          </cell>
          <cell r="CV11">
            <v>0</v>
          </cell>
          <cell r="CW11">
            <v>0</v>
          </cell>
          <cell r="CX11">
            <v>0</v>
          </cell>
          <cell r="CY11">
            <v>0</v>
          </cell>
          <cell r="CZ11">
            <v>0</v>
          </cell>
          <cell r="DA11">
            <v>0</v>
          </cell>
          <cell r="DB11">
            <v>0</v>
          </cell>
          <cell r="DC11">
            <v>0</v>
          </cell>
          <cell r="DD11">
            <v>0</v>
          </cell>
          <cell r="DE11">
            <v>0</v>
          </cell>
          <cell r="DF11">
            <v>0</v>
          </cell>
          <cell r="DG11">
            <v>0</v>
          </cell>
          <cell r="DH11">
            <v>0</v>
          </cell>
          <cell r="DI11">
            <v>0</v>
          </cell>
          <cell r="DJ11">
            <v>0</v>
          </cell>
          <cell r="DK11">
            <v>0</v>
          </cell>
          <cell r="DL11">
            <v>0</v>
          </cell>
          <cell r="DM11">
            <v>0</v>
          </cell>
          <cell r="DN11">
            <v>0</v>
          </cell>
          <cell r="DO11">
            <v>0</v>
          </cell>
          <cell r="DP11">
            <v>-2306.3000000000002</v>
          </cell>
          <cell r="DQ11">
            <v>-2278.9</v>
          </cell>
          <cell r="DR11">
            <v>-2303.1999999999998</v>
          </cell>
          <cell r="DS11">
            <v>-2688.2999999999997</v>
          </cell>
          <cell r="DT11">
            <v>-2357.1</v>
          </cell>
          <cell r="DU11">
            <v>-2733.9</v>
          </cell>
          <cell r="DV11">
            <v>-2616.6000000000004</v>
          </cell>
          <cell r="DW11">
            <v>-2921.7</v>
          </cell>
          <cell r="DX11">
            <v>-2798.8999999999996</v>
          </cell>
          <cell r="DY11">
            <v>-3197.9</v>
          </cell>
          <cell r="DZ11">
            <v>-2763</v>
          </cell>
          <cell r="EA11">
            <v>-3386.7</v>
          </cell>
          <cell r="EB11">
            <v>-3575.4</v>
          </cell>
          <cell r="EC11">
            <v>-3782.7999999999997</v>
          </cell>
          <cell r="ED11">
            <v>-3690.6</v>
          </cell>
          <cell r="EE11">
            <v>-3796.2999999999997</v>
          </cell>
          <cell r="EF11">
            <v>-3433.1</v>
          </cell>
          <cell r="EG11">
            <v>-3587.6000000000004</v>
          </cell>
          <cell r="EH11">
            <v>-3555.5</v>
          </cell>
          <cell r="EI11">
            <v>-4189.8</v>
          </cell>
          <cell r="EJ11">
            <v>-4487.9800000000005</v>
          </cell>
          <cell r="EK11">
            <v>-4591.7</v>
          </cell>
          <cell r="EL11">
            <v>-3977.6</v>
          </cell>
          <cell r="EM11">
            <v>-3780.8</v>
          </cell>
        </row>
        <row r="12">
          <cell r="A12" t="str">
            <v>CLTO IN</v>
          </cell>
          <cell r="B12" t="str">
            <v>Clutch Auto</v>
          </cell>
          <cell r="C12" t="str">
            <v>Auto Ancillaries</v>
          </cell>
          <cell r="D12">
            <v>0</v>
          </cell>
          <cell r="E12">
            <v>0</v>
          </cell>
          <cell r="F12">
            <v>0</v>
          </cell>
          <cell r="G12">
            <v>0</v>
          </cell>
          <cell r="H12">
            <v>0</v>
          </cell>
          <cell r="I12">
            <v>0</v>
          </cell>
          <cell r="J12">
            <v>0</v>
          </cell>
          <cell r="K12">
            <v>-13.23</v>
          </cell>
          <cell r="L12">
            <v>-2.2000000000000002</v>
          </cell>
          <cell r="M12">
            <v>-0.3</v>
          </cell>
          <cell r="N12">
            <v>-2.1</v>
          </cell>
          <cell r="O12">
            <v>-10.4</v>
          </cell>
          <cell r="P12">
            <v>-0.8</v>
          </cell>
          <cell r="Q12">
            <v>-0.57999999999999996</v>
          </cell>
          <cell r="R12">
            <v>-2.5499999999999998</v>
          </cell>
          <cell r="S12">
            <v>-0.08</v>
          </cell>
          <cell r="T12">
            <v>-4.2249999999999996</v>
          </cell>
          <cell r="U12">
            <v>-10.8</v>
          </cell>
          <cell r="V12">
            <v>-12.9</v>
          </cell>
          <cell r="W12">
            <v>-23.335000000000001</v>
          </cell>
          <cell r="X12">
            <v>-5.25</v>
          </cell>
          <cell r="Y12">
            <v>-5.3</v>
          </cell>
          <cell r="Z12">
            <v>-7.16</v>
          </cell>
          <cell r="AA12">
            <v>-1.7599999999999998</v>
          </cell>
          <cell r="AB12">
            <v>-2.2599999999999998</v>
          </cell>
          <cell r="AC12">
            <v>-11.36</v>
          </cell>
          <cell r="AD12">
            <v>13.59</v>
          </cell>
          <cell r="AE12">
            <v>-2.67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O12">
            <v>0</v>
          </cell>
          <cell r="AP12">
            <v>0</v>
          </cell>
          <cell r="AQ12">
            <v>0</v>
          </cell>
          <cell r="AR12">
            <v>0</v>
          </cell>
          <cell r="AS12">
            <v>0</v>
          </cell>
          <cell r="AT12">
            <v>0</v>
          </cell>
          <cell r="AU12">
            <v>0</v>
          </cell>
          <cell r="AV12">
            <v>2.8</v>
          </cell>
          <cell r="AW12">
            <v>3</v>
          </cell>
          <cell r="AX12">
            <v>4.4000000000000004</v>
          </cell>
          <cell r="AY12">
            <v>-0.7</v>
          </cell>
          <cell r="AZ12">
            <v>1.4</v>
          </cell>
          <cell r="BA12">
            <v>1.9</v>
          </cell>
          <cell r="BB12">
            <v>0</v>
          </cell>
          <cell r="BC12">
            <v>2.1</v>
          </cell>
          <cell r="BD12">
            <v>1.1000000000000001</v>
          </cell>
          <cell r="BE12">
            <v>0</v>
          </cell>
          <cell r="BF12">
            <v>0</v>
          </cell>
          <cell r="BG12">
            <v>0</v>
          </cell>
          <cell r="BH12">
            <v>0</v>
          </cell>
          <cell r="BI12">
            <v>0</v>
          </cell>
          <cell r="BJ12">
            <v>0</v>
          </cell>
          <cell r="BK12">
            <v>0</v>
          </cell>
          <cell r="BL12">
            <v>0</v>
          </cell>
          <cell r="BM12">
            <v>0</v>
          </cell>
          <cell r="BN12">
            <v>0</v>
          </cell>
          <cell r="BO12">
            <v>0</v>
          </cell>
          <cell r="BP12">
            <v>0</v>
          </cell>
          <cell r="BQ12">
            <v>0</v>
          </cell>
          <cell r="BR12">
            <v>0</v>
          </cell>
          <cell r="BS12">
            <v>0</v>
          </cell>
          <cell r="BT12">
            <v>0</v>
          </cell>
          <cell r="BU12">
            <v>0</v>
          </cell>
          <cell r="BV12">
            <v>0</v>
          </cell>
          <cell r="BW12">
            <v>0</v>
          </cell>
          <cell r="BX12">
            <v>0</v>
          </cell>
          <cell r="BY12">
            <v>0</v>
          </cell>
          <cell r="BZ12">
            <v>0</v>
          </cell>
          <cell r="CA12">
            <v>0</v>
          </cell>
          <cell r="CB12">
            <v>0</v>
          </cell>
          <cell r="CC12">
            <v>0</v>
          </cell>
          <cell r="CD12">
            <v>0</v>
          </cell>
          <cell r="CE12">
            <v>0</v>
          </cell>
          <cell r="CF12">
            <v>0</v>
          </cell>
          <cell r="CG12">
            <v>0</v>
          </cell>
          <cell r="CH12">
            <v>0</v>
          </cell>
          <cell r="CI12">
            <v>0</v>
          </cell>
          <cell r="CJ12">
            <v>0</v>
          </cell>
          <cell r="CK12">
            <v>0</v>
          </cell>
          <cell r="CL12">
            <v>0</v>
          </cell>
          <cell r="CM12">
            <v>0</v>
          </cell>
          <cell r="CN12">
            <v>0</v>
          </cell>
          <cell r="CO12">
            <v>0</v>
          </cell>
          <cell r="CP12">
            <v>0</v>
          </cell>
          <cell r="CQ12">
            <v>0</v>
          </cell>
          <cell r="CR12">
            <v>0</v>
          </cell>
          <cell r="CS12">
            <v>0</v>
          </cell>
          <cell r="CT12">
            <v>0</v>
          </cell>
          <cell r="CU12">
            <v>0</v>
          </cell>
          <cell r="CV12">
            <v>0</v>
          </cell>
          <cell r="CW12">
            <v>0</v>
          </cell>
          <cell r="CX12">
            <v>0</v>
          </cell>
          <cell r="CY12">
            <v>0</v>
          </cell>
          <cell r="CZ12">
            <v>0</v>
          </cell>
          <cell r="DA12">
            <v>0</v>
          </cell>
          <cell r="DB12">
            <v>0</v>
          </cell>
          <cell r="DC12">
            <v>0</v>
          </cell>
          <cell r="DD12">
            <v>0</v>
          </cell>
          <cell r="DE12">
            <v>0</v>
          </cell>
          <cell r="DF12">
            <v>0</v>
          </cell>
          <cell r="DG12">
            <v>0</v>
          </cell>
          <cell r="DH12">
            <v>0</v>
          </cell>
          <cell r="DI12">
            <v>0</v>
          </cell>
          <cell r="DJ12">
            <v>0</v>
          </cell>
          <cell r="DK12">
            <v>0</v>
          </cell>
          <cell r="DL12">
            <v>0</v>
          </cell>
          <cell r="DM12">
            <v>0</v>
          </cell>
          <cell r="DN12">
            <v>0</v>
          </cell>
          <cell r="DO12">
            <v>0</v>
          </cell>
          <cell r="DP12">
            <v>0</v>
          </cell>
          <cell r="DQ12">
            <v>0</v>
          </cell>
          <cell r="DR12">
            <v>0</v>
          </cell>
          <cell r="DS12">
            <v>-130.892</v>
          </cell>
          <cell r="DT12">
            <v>-105.34400000000001</v>
          </cell>
          <cell r="DU12">
            <v>-106.05500000000001</v>
          </cell>
          <cell r="DV12">
            <v>-132.01599999999999</v>
          </cell>
          <cell r="DW12">
            <v>-143.619</v>
          </cell>
          <cell r="DX12">
            <v>-171.86200000000002</v>
          </cell>
          <cell r="DY12">
            <v>-175.47199999999998</v>
          </cell>
          <cell r="DZ12">
            <v>-209.80499999999998</v>
          </cell>
          <cell r="EA12">
            <v>-283.23299999999995</v>
          </cell>
          <cell r="EB12">
            <v>-228.464</v>
          </cell>
          <cell r="EC12">
            <v>-276.59399999999999</v>
          </cell>
          <cell r="ED12">
            <v>-313.43299999999999</v>
          </cell>
          <cell r="EE12">
            <v>-571.57799999999997</v>
          </cell>
          <cell r="EF12">
            <v>-261.245</v>
          </cell>
          <cell r="EG12">
            <v>-293.81</v>
          </cell>
          <cell r="EH12">
            <v>-321.41899999999998</v>
          </cell>
          <cell r="EI12">
            <v>-429.37</v>
          </cell>
          <cell r="EJ12">
            <v>-269.33999999999997</v>
          </cell>
          <cell r="EK12">
            <v>-340.34199999999998</v>
          </cell>
          <cell r="EL12">
            <v>-219.858</v>
          </cell>
          <cell r="EM12">
            <v>-340.642</v>
          </cell>
        </row>
        <row r="13">
          <cell r="A13" t="str">
            <v>SRFN IN</v>
          </cell>
          <cell r="B13" t="str">
            <v>Denso India</v>
          </cell>
          <cell r="C13" t="str">
            <v>Auto Ancillaries</v>
          </cell>
          <cell r="D13">
            <v>-9.5</v>
          </cell>
          <cell r="E13">
            <v>-13.1</v>
          </cell>
          <cell r="F13">
            <v>-16</v>
          </cell>
          <cell r="G13">
            <v>-21.2</v>
          </cell>
          <cell r="H13">
            <v>-17.100000000000001</v>
          </cell>
          <cell r="I13">
            <v>-22.8</v>
          </cell>
          <cell r="J13">
            <v>-16.2</v>
          </cell>
          <cell r="K13">
            <v>-31.9</v>
          </cell>
          <cell r="L13">
            <v>-20.5</v>
          </cell>
          <cell r="M13">
            <v>-31.6</v>
          </cell>
          <cell r="N13">
            <v>-27.8</v>
          </cell>
          <cell r="O13">
            <v>-44.6</v>
          </cell>
          <cell r="P13">
            <v>-18.5</v>
          </cell>
          <cell r="Q13">
            <v>-26.900000000000002</v>
          </cell>
          <cell r="R13">
            <v>-28.4</v>
          </cell>
          <cell r="S13">
            <v>-48.234999999999992</v>
          </cell>
          <cell r="T13">
            <v>-23.8</v>
          </cell>
          <cell r="U13">
            <v>-43.7</v>
          </cell>
          <cell r="V13">
            <v>-26.799999999999997</v>
          </cell>
          <cell r="W13">
            <v>-71.399999999999991</v>
          </cell>
          <cell r="X13">
            <v>-36.5</v>
          </cell>
          <cell r="Y13">
            <v>-41.9</v>
          </cell>
          <cell r="Z13">
            <v>-38.199999999999996</v>
          </cell>
          <cell r="AA13">
            <v>-42.599999999999994</v>
          </cell>
          <cell r="AB13">
            <v>-31.7</v>
          </cell>
          <cell r="AC13">
            <v>-30</v>
          </cell>
          <cell r="AD13">
            <v>-14.100000000000001</v>
          </cell>
          <cell r="AE13">
            <v>-56.9</v>
          </cell>
          <cell r="AF13">
            <v>5.8</v>
          </cell>
          <cell r="AG13">
            <v>0</v>
          </cell>
          <cell r="AH13">
            <v>4.7</v>
          </cell>
          <cell r="AI13">
            <v>-0.1</v>
          </cell>
          <cell r="AJ13">
            <v>6.1</v>
          </cell>
          <cell r="AK13">
            <v>5.8</v>
          </cell>
          <cell r="AL13">
            <v>3.7</v>
          </cell>
          <cell r="AM13">
            <v>1</v>
          </cell>
          <cell r="AN13">
            <v>1.3</v>
          </cell>
          <cell r="AO13">
            <v>9.9</v>
          </cell>
          <cell r="AP13">
            <v>14</v>
          </cell>
          <cell r="AQ13">
            <v>-8.6</v>
          </cell>
          <cell r="AR13">
            <v>4.4000000000000004</v>
          </cell>
          <cell r="AS13">
            <v>3.1</v>
          </cell>
          <cell r="AT13">
            <v>-0.1</v>
          </cell>
          <cell r="AU13">
            <v>-10.3</v>
          </cell>
          <cell r="AV13">
            <v>3.4</v>
          </cell>
          <cell r="AW13">
            <v>1.8</v>
          </cell>
          <cell r="AX13">
            <v>-2.9000000000000004</v>
          </cell>
          <cell r="AY13">
            <v>-0.2</v>
          </cell>
          <cell r="AZ13">
            <v>4.7</v>
          </cell>
          <cell r="BA13">
            <v>4</v>
          </cell>
          <cell r="BB13">
            <v>1.4</v>
          </cell>
          <cell r="BC13">
            <v>-1.1000000000000001</v>
          </cell>
          <cell r="BD13">
            <v>4.7</v>
          </cell>
          <cell r="BE13">
            <v>4.2</v>
          </cell>
          <cell r="BF13">
            <v>4.2</v>
          </cell>
          <cell r="BG13">
            <v>13.8</v>
          </cell>
          <cell r="BH13">
            <v>0</v>
          </cell>
          <cell r="BI13">
            <v>0</v>
          </cell>
          <cell r="BJ13">
            <v>0</v>
          </cell>
          <cell r="BK13">
            <v>0</v>
          </cell>
          <cell r="BL13">
            <v>0</v>
          </cell>
          <cell r="BM13">
            <v>0</v>
          </cell>
          <cell r="BN13">
            <v>0</v>
          </cell>
          <cell r="BO13">
            <v>0</v>
          </cell>
          <cell r="BP13">
            <v>0</v>
          </cell>
          <cell r="BQ13">
            <v>0</v>
          </cell>
          <cell r="BR13">
            <v>0</v>
          </cell>
          <cell r="BS13">
            <v>0</v>
          </cell>
          <cell r="BT13">
            <v>0</v>
          </cell>
          <cell r="BU13">
            <v>0</v>
          </cell>
          <cell r="BV13">
            <v>0</v>
          </cell>
          <cell r="BW13">
            <v>0</v>
          </cell>
          <cell r="BX13">
            <v>0</v>
          </cell>
          <cell r="BY13">
            <v>0</v>
          </cell>
          <cell r="BZ13">
            <v>0</v>
          </cell>
          <cell r="CA13">
            <v>0</v>
          </cell>
          <cell r="CB13">
            <v>0</v>
          </cell>
          <cell r="CC13">
            <v>0</v>
          </cell>
          <cell r="CD13">
            <v>0</v>
          </cell>
          <cell r="CE13">
            <v>0</v>
          </cell>
          <cell r="CF13">
            <v>0</v>
          </cell>
          <cell r="CG13">
            <v>0</v>
          </cell>
          <cell r="CH13">
            <v>0</v>
          </cell>
          <cell r="CI13">
            <v>0</v>
          </cell>
          <cell r="CJ13">
            <v>0</v>
          </cell>
          <cell r="CK13">
            <v>0</v>
          </cell>
          <cell r="CL13">
            <v>0</v>
          </cell>
          <cell r="CM13">
            <v>0</v>
          </cell>
          <cell r="CN13">
            <v>0</v>
          </cell>
          <cell r="CO13">
            <v>0</v>
          </cell>
          <cell r="CP13">
            <v>0</v>
          </cell>
          <cell r="CQ13">
            <v>0</v>
          </cell>
          <cell r="CR13">
            <v>0</v>
          </cell>
          <cell r="CS13">
            <v>0</v>
          </cell>
          <cell r="CT13">
            <v>0</v>
          </cell>
          <cell r="CU13">
            <v>0</v>
          </cell>
          <cell r="CV13">
            <v>0</v>
          </cell>
          <cell r="CW13">
            <v>0</v>
          </cell>
          <cell r="CX13">
            <v>0</v>
          </cell>
          <cell r="CY13">
            <v>0</v>
          </cell>
          <cell r="CZ13">
            <v>0</v>
          </cell>
          <cell r="DA13">
            <v>0</v>
          </cell>
          <cell r="DB13">
            <v>0</v>
          </cell>
          <cell r="DC13">
            <v>0</v>
          </cell>
          <cell r="DD13">
            <v>0</v>
          </cell>
          <cell r="DE13">
            <v>0</v>
          </cell>
          <cell r="DF13">
            <v>0</v>
          </cell>
          <cell r="DG13">
            <v>0</v>
          </cell>
          <cell r="DH13">
            <v>0</v>
          </cell>
          <cell r="DI13">
            <v>0</v>
          </cell>
          <cell r="DJ13">
            <v>0</v>
          </cell>
          <cell r="DK13">
            <v>0</v>
          </cell>
          <cell r="DL13">
            <v>-316.09999999999997</v>
          </cell>
          <cell r="DM13">
            <v>-354.5</v>
          </cell>
          <cell r="DN13">
            <v>-353.90000000000003</v>
          </cell>
          <cell r="DO13">
            <v>-353.40000000000003</v>
          </cell>
          <cell r="DP13">
            <v>-393.3</v>
          </cell>
          <cell r="DQ13">
            <v>-394.40000000000003</v>
          </cell>
          <cell r="DR13">
            <v>-434.09999999999997</v>
          </cell>
          <cell r="DS13">
            <v>-504.5</v>
          </cell>
          <cell r="DT13">
            <v>-495.3</v>
          </cell>
          <cell r="DU13">
            <v>-538</v>
          </cell>
          <cell r="DV13">
            <v>-538.80000000000007</v>
          </cell>
          <cell r="DW13">
            <v>-584.5</v>
          </cell>
          <cell r="DX13">
            <v>-561.19999999999993</v>
          </cell>
          <cell r="DY13">
            <v>-605.59999999999991</v>
          </cell>
          <cell r="DZ13">
            <v>-589.1</v>
          </cell>
          <cell r="EA13">
            <v>-649.69999999999993</v>
          </cell>
          <cell r="EB13">
            <v>-666.2</v>
          </cell>
          <cell r="EC13">
            <v>-718.90000000000009</v>
          </cell>
          <cell r="ED13">
            <v>-702.1</v>
          </cell>
          <cell r="EE13">
            <v>-743.8</v>
          </cell>
          <cell r="EF13">
            <v>-756.2</v>
          </cell>
          <cell r="EG13">
            <v>-796.5</v>
          </cell>
          <cell r="EH13">
            <v>-746.7</v>
          </cell>
          <cell r="EI13">
            <v>-897.7</v>
          </cell>
          <cell r="EJ13">
            <v>-888.80000000000007</v>
          </cell>
          <cell r="EK13">
            <v>-953.99999999999989</v>
          </cell>
          <cell r="EL13">
            <v>-922.2</v>
          </cell>
          <cell r="EM13">
            <v>-1042.2</v>
          </cell>
        </row>
        <row r="14">
          <cell r="A14" t="str">
            <v>DYTC IN</v>
          </cell>
          <cell r="B14" t="str">
            <v>Dynamatic Technologies</v>
          </cell>
          <cell r="C14" t="str">
            <v>Auto Ancillaries</v>
          </cell>
          <cell r="D14">
            <v>0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-6.25</v>
          </cell>
          <cell r="M14">
            <v>-12.728</v>
          </cell>
          <cell r="N14">
            <v>-12.353</v>
          </cell>
          <cell r="O14">
            <v>-15.898999999999999</v>
          </cell>
          <cell r="P14">
            <v>-13.201000000000001</v>
          </cell>
          <cell r="Q14">
            <v>-17.342000000000002</v>
          </cell>
          <cell r="R14">
            <v>-14.839</v>
          </cell>
          <cell r="S14">
            <v>-43.826000000000001</v>
          </cell>
          <cell r="T14">
            <v>-14.491999999999999</v>
          </cell>
          <cell r="U14">
            <v>-16.626999999999999</v>
          </cell>
          <cell r="V14">
            <v>-17.323999999999998</v>
          </cell>
          <cell r="W14">
            <v>1.2040000000000002</v>
          </cell>
          <cell r="X14">
            <v>-15.822000000000001</v>
          </cell>
          <cell r="Y14">
            <v>-23.954999999999998</v>
          </cell>
          <cell r="Z14">
            <v>-26.8</v>
          </cell>
          <cell r="AA14">
            <v>-50.87</v>
          </cell>
          <cell r="AB14">
            <v>-20.52</v>
          </cell>
          <cell r="AC14">
            <v>-14.997999999999999</v>
          </cell>
          <cell r="AD14">
            <v>-1.9</v>
          </cell>
          <cell r="AE14">
            <v>-25.992999999999999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O14">
            <v>0</v>
          </cell>
          <cell r="AP14">
            <v>-4.0759999999999996</v>
          </cell>
          <cell r="AQ14">
            <v>-5.8970000000000002</v>
          </cell>
          <cell r="AR14">
            <v>0</v>
          </cell>
          <cell r="AS14">
            <v>0</v>
          </cell>
          <cell r="AT14">
            <v>-5.65</v>
          </cell>
          <cell r="AU14">
            <v>14.353</v>
          </cell>
          <cell r="AV14">
            <v>-2.444</v>
          </cell>
          <cell r="AW14">
            <v>-4.2889999999999997</v>
          </cell>
          <cell r="AX14">
            <v>-4.4109999999999996</v>
          </cell>
          <cell r="AY14">
            <v>-25.501999999999999</v>
          </cell>
          <cell r="AZ14">
            <v>-3.609</v>
          </cell>
          <cell r="BA14">
            <v>0</v>
          </cell>
          <cell r="BB14">
            <v>0</v>
          </cell>
          <cell r="BC14">
            <v>0</v>
          </cell>
          <cell r="BD14">
            <v>0</v>
          </cell>
          <cell r="BE14">
            <v>0</v>
          </cell>
          <cell r="BF14">
            <v>0</v>
          </cell>
          <cell r="BG14">
            <v>0</v>
          </cell>
          <cell r="BH14">
            <v>0</v>
          </cell>
          <cell r="BI14">
            <v>0</v>
          </cell>
          <cell r="BJ14">
            <v>0</v>
          </cell>
          <cell r="BK14">
            <v>0</v>
          </cell>
          <cell r="BL14">
            <v>0</v>
          </cell>
          <cell r="BM14">
            <v>0</v>
          </cell>
          <cell r="BN14">
            <v>0</v>
          </cell>
          <cell r="BO14">
            <v>0</v>
          </cell>
          <cell r="BP14">
            <v>0</v>
          </cell>
          <cell r="BQ14">
            <v>0</v>
          </cell>
          <cell r="BR14">
            <v>0</v>
          </cell>
          <cell r="BS14">
            <v>0</v>
          </cell>
          <cell r="BT14">
            <v>0</v>
          </cell>
          <cell r="BU14">
            <v>0</v>
          </cell>
          <cell r="BV14">
            <v>0</v>
          </cell>
          <cell r="BW14">
            <v>0</v>
          </cell>
          <cell r="BX14">
            <v>0</v>
          </cell>
          <cell r="BY14">
            <v>0</v>
          </cell>
          <cell r="BZ14">
            <v>0</v>
          </cell>
          <cell r="CA14">
            <v>0</v>
          </cell>
          <cell r="CB14">
            <v>0</v>
          </cell>
          <cell r="CC14">
            <v>0</v>
          </cell>
          <cell r="CD14">
            <v>0</v>
          </cell>
          <cell r="CE14">
            <v>0</v>
          </cell>
          <cell r="CF14">
            <v>0</v>
          </cell>
          <cell r="CG14">
            <v>0</v>
          </cell>
          <cell r="CH14">
            <v>0</v>
          </cell>
          <cell r="CI14">
            <v>0</v>
          </cell>
          <cell r="CJ14">
            <v>0</v>
          </cell>
          <cell r="CK14">
            <v>0</v>
          </cell>
          <cell r="CL14">
            <v>0</v>
          </cell>
          <cell r="CM14">
            <v>0</v>
          </cell>
          <cell r="CN14">
            <v>0</v>
          </cell>
          <cell r="CO14">
            <v>0</v>
          </cell>
          <cell r="CP14">
            <v>0</v>
          </cell>
          <cell r="CQ14">
            <v>0</v>
          </cell>
          <cell r="CR14">
            <v>0</v>
          </cell>
          <cell r="CS14">
            <v>0</v>
          </cell>
          <cell r="CT14">
            <v>0</v>
          </cell>
          <cell r="CU14">
            <v>0</v>
          </cell>
          <cell r="CV14">
            <v>0</v>
          </cell>
          <cell r="CW14">
            <v>0</v>
          </cell>
          <cell r="CX14">
            <v>0</v>
          </cell>
          <cell r="CY14">
            <v>0</v>
          </cell>
          <cell r="CZ14">
            <v>0</v>
          </cell>
          <cell r="DA14">
            <v>0</v>
          </cell>
          <cell r="DB14">
            <v>0</v>
          </cell>
          <cell r="DC14">
            <v>0</v>
          </cell>
          <cell r="DD14">
            <v>0</v>
          </cell>
          <cell r="DE14">
            <v>0</v>
          </cell>
          <cell r="DF14">
            <v>0</v>
          </cell>
          <cell r="DG14">
            <v>0</v>
          </cell>
          <cell r="DH14">
            <v>0</v>
          </cell>
          <cell r="DI14">
            <v>0</v>
          </cell>
          <cell r="DJ14">
            <v>0</v>
          </cell>
          <cell r="DK14">
            <v>0</v>
          </cell>
          <cell r="DL14">
            <v>0</v>
          </cell>
          <cell r="DM14">
            <v>0</v>
          </cell>
          <cell r="DN14">
            <v>0</v>
          </cell>
          <cell r="DO14">
            <v>0</v>
          </cell>
          <cell r="DP14">
            <v>0</v>
          </cell>
          <cell r="DQ14">
            <v>0</v>
          </cell>
          <cell r="DR14">
            <v>0</v>
          </cell>
          <cell r="DS14">
            <v>0</v>
          </cell>
          <cell r="DT14">
            <v>-159.71700000000001</v>
          </cell>
          <cell r="DU14">
            <v>-213.34200000000001</v>
          </cell>
          <cell r="DV14">
            <v>-235.80099999999999</v>
          </cell>
          <cell r="DW14">
            <v>-238.28700000000001</v>
          </cell>
          <cell r="DX14">
            <v>-267.02300000000002</v>
          </cell>
          <cell r="DY14">
            <v>-281.21199999999999</v>
          </cell>
          <cell r="DZ14">
            <v>-284.18299999999999</v>
          </cell>
          <cell r="EA14">
            <v>-320.80599999999998</v>
          </cell>
          <cell r="EB14">
            <v>-349.27100000000002</v>
          </cell>
          <cell r="EC14">
            <v>-363.15899999999999</v>
          </cell>
          <cell r="ED14">
            <v>-361.83499999999998</v>
          </cell>
          <cell r="EE14">
            <v>-404.149</v>
          </cell>
          <cell r="EF14">
            <v>-407.44200000000001</v>
          </cell>
          <cell r="EG14">
            <v>-375.584</v>
          </cell>
          <cell r="EH14">
            <v>-478.94299999999998</v>
          </cell>
          <cell r="EI14">
            <v>-496.54</v>
          </cell>
          <cell r="EJ14">
            <v>-565.83699999999999</v>
          </cell>
          <cell r="EK14">
            <v>-513.827</v>
          </cell>
          <cell r="EL14">
            <v>-333.04199999999997</v>
          </cell>
          <cell r="EM14">
            <v>-340.93799999999999</v>
          </cell>
        </row>
        <row r="15">
          <cell r="A15" t="str">
            <v>CHLR IN</v>
          </cell>
          <cell r="B15" t="str">
            <v>Exide Industries</v>
          </cell>
          <cell r="C15" t="str">
            <v>Auto Ancillaries</v>
          </cell>
          <cell r="D15">
            <v>-40.5</v>
          </cell>
          <cell r="E15">
            <v>-84.5</v>
          </cell>
          <cell r="F15">
            <v>-80</v>
          </cell>
          <cell r="G15">
            <v>-81.5</v>
          </cell>
          <cell r="H15">
            <v>-96</v>
          </cell>
          <cell r="I15">
            <v>-118.6</v>
          </cell>
          <cell r="J15">
            <v>-96.5</v>
          </cell>
          <cell r="K15">
            <v>-103.5</v>
          </cell>
          <cell r="L15">
            <v>-95</v>
          </cell>
          <cell r="M15">
            <v>-107.5</v>
          </cell>
          <cell r="N15">
            <v>-80.5</v>
          </cell>
          <cell r="O15">
            <v>-77.5</v>
          </cell>
          <cell r="P15">
            <v>-151.1</v>
          </cell>
          <cell r="Q15">
            <v>-156.5</v>
          </cell>
          <cell r="R15">
            <v>-107.4</v>
          </cell>
          <cell r="S15">
            <v>-171</v>
          </cell>
          <cell r="T15">
            <v>-226</v>
          </cell>
          <cell r="U15">
            <v>-220</v>
          </cell>
          <cell r="V15">
            <v>-170</v>
          </cell>
          <cell r="W15">
            <v>-248.5</v>
          </cell>
          <cell r="X15">
            <v>-388.4</v>
          </cell>
          <cell r="Y15">
            <v>-303.10000000000002</v>
          </cell>
          <cell r="Z15">
            <v>-271</v>
          </cell>
          <cell r="AA15">
            <v>-245</v>
          </cell>
          <cell r="AB15">
            <v>-430</v>
          </cell>
          <cell r="AC15">
            <v>-377</v>
          </cell>
          <cell r="AD15">
            <v>-299.5</v>
          </cell>
          <cell r="AE15">
            <v>-470.5</v>
          </cell>
          <cell r="AF15">
            <v>-2</v>
          </cell>
          <cell r="AG15">
            <v>7</v>
          </cell>
          <cell r="AH15">
            <v>0</v>
          </cell>
          <cell r="AI15">
            <v>-3.5</v>
          </cell>
          <cell r="AJ15">
            <v>16</v>
          </cell>
          <cell r="AK15">
            <v>4.5999999999999996</v>
          </cell>
          <cell r="AL15">
            <v>0.5</v>
          </cell>
          <cell r="AM15">
            <v>21</v>
          </cell>
          <cell r="AN15">
            <v>-10</v>
          </cell>
          <cell r="AO15">
            <v>-25</v>
          </cell>
          <cell r="AP15">
            <v>-2</v>
          </cell>
          <cell r="AQ15">
            <v>25</v>
          </cell>
          <cell r="AR15">
            <v>21.1</v>
          </cell>
          <cell r="AS15">
            <v>9.4</v>
          </cell>
          <cell r="AT15">
            <v>14.5</v>
          </cell>
          <cell r="AU15">
            <v>31</v>
          </cell>
          <cell r="AV15">
            <v>26</v>
          </cell>
          <cell r="AW15">
            <v>0</v>
          </cell>
          <cell r="AX15">
            <v>-15</v>
          </cell>
          <cell r="AY15">
            <v>53.5</v>
          </cell>
          <cell r="AZ15">
            <v>18.399999999999999</v>
          </cell>
          <cell r="BA15">
            <v>-26.9</v>
          </cell>
          <cell r="BB15">
            <v>-6</v>
          </cell>
          <cell r="BC15">
            <v>-18</v>
          </cell>
          <cell r="BD15">
            <v>0</v>
          </cell>
          <cell r="BE15">
            <v>-25.5</v>
          </cell>
          <cell r="BF15">
            <v>4.5</v>
          </cell>
          <cell r="BG15">
            <v>88</v>
          </cell>
          <cell r="BH15">
            <v>0</v>
          </cell>
          <cell r="BI15">
            <v>0</v>
          </cell>
          <cell r="BJ15">
            <v>0</v>
          </cell>
          <cell r="BK15">
            <v>0</v>
          </cell>
          <cell r="BL15">
            <v>0</v>
          </cell>
          <cell r="BM15">
            <v>0</v>
          </cell>
          <cell r="BN15">
            <v>0</v>
          </cell>
          <cell r="BO15">
            <v>0</v>
          </cell>
          <cell r="BP15">
            <v>0</v>
          </cell>
          <cell r="BQ15">
            <v>0</v>
          </cell>
          <cell r="BR15">
            <v>0</v>
          </cell>
          <cell r="BS15">
            <v>0</v>
          </cell>
          <cell r="BT15">
            <v>0</v>
          </cell>
          <cell r="BU15">
            <v>0</v>
          </cell>
          <cell r="BV15">
            <v>0</v>
          </cell>
          <cell r="BW15">
            <v>0</v>
          </cell>
          <cell r="BX15">
            <v>0</v>
          </cell>
          <cell r="BY15">
            <v>0</v>
          </cell>
          <cell r="BZ15">
            <v>0</v>
          </cell>
          <cell r="CA15">
            <v>0</v>
          </cell>
          <cell r="CB15">
            <v>0</v>
          </cell>
          <cell r="CC15">
            <v>0</v>
          </cell>
          <cell r="CD15">
            <v>0</v>
          </cell>
          <cell r="CE15">
            <v>0</v>
          </cell>
          <cell r="CF15">
            <v>0</v>
          </cell>
          <cell r="CG15">
            <v>0</v>
          </cell>
          <cell r="CH15">
            <v>0</v>
          </cell>
          <cell r="CI15">
            <v>0</v>
          </cell>
          <cell r="CJ15">
            <v>0</v>
          </cell>
          <cell r="CK15">
            <v>0</v>
          </cell>
          <cell r="CL15">
            <v>0</v>
          </cell>
          <cell r="CM15">
            <v>0</v>
          </cell>
          <cell r="CN15">
            <v>0</v>
          </cell>
          <cell r="CO15">
            <v>0</v>
          </cell>
          <cell r="CP15">
            <v>0</v>
          </cell>
          <cell r="CQ15">
            <v>0</v>
          </cell>
          <cell r="CR15">
            <v>0</v>
          </cell>
          <cell r="CS15">
            <v>0</v>
          </cell>
          <cell r="CT15">
            <v>0</v>
          </cell>
          <cell r="CU15">
            <v>0</v>
          </cell>
          <cell r="CV15">
            <v>0</v>
          </cell>
          <cell r="CW15">
            <v>0</v>
          </cell>
          <cell r="CX15">
            <v>0</v>
          </cell>
          <cell r="CY15">
            <v>0</v>
          </cell>
          <cell r="CZ15">
            <v>0</v>
          </cell>
          <cell r="DA15">
            <v>0</v>
          </cell>
          <cell r="DB15">
            <v>0</v>
          </cell>
          <cell r="DC15">
            <v>0</v>
          </cell>
          <cell r="DD15">
            <v>0</v>
          </cell>
          <cell r="DE15">
            <v>0</v>
          </cell>
          <cell r="DF15">
            <v>0</v>
          </cell>
          <cell r="DG15">
            <v>0</v>
          </cell>
          <cell r="DH15">
            <v>0</v>
          </cell>
          <cell r="DI15">
            <v>0</v>
          </cell>
          <cell r="DJ15">
            <v>0</v>
          </cell>
          <cell r="DK15">
            <v>0</v>
          </cell>
          <cell r="DL15">
            <v>-1009.4</v>
          </cell>
          <cell r="DM15">
            <v>-1018.0999999999999</v>
          </cell>
          <cell r="DN15">
            <v>-1064</v>
          </cell>
          <cell r="DO15">
            <v>-1136.2</v>
          </cell>
          <cell r="DP15">
            <v>-1126.8</v>
          </cell>
          <cell r="DQ15">
            <v>-1199.2</v>
          </cell>
          <cell r="DR15">
            <v>-1102.8</v>
          </cell>
          <cell r="DS15">
            <v>-1291.8</v>
          </cell>
          <cell r="DT15">
            <v>-1433.4</v>
          </cell>
          <cell r="DU15">
            <v>-1748.1999999999998</v>
          </cell>
          <cell r="DV15">
            <v>-1733</v>
          </cell>
          <cell r="DW15">
            <v>-1852.4</v>
          </cell>
          <cell r="DX15">
            <v>-1895.1999999999998</v>
          </cell>
          <cell r="DY15">
            <v>-1794.6</v>
          </cell>
          <cell r="DZ15">
            <v>-1903.2</v>
          </cell>
          <cell r="EA15">
            <v>-2260.8000000000002</v>
          </cell>
          <cell r="EB15">
            <v>-2530.6999999999998</v>
          </cell>
          <cell r="EC15">
            <v>-2457.5</v>
          </cell>
          <cell r="ED15">
            <v>-2694.8</v>
          </cell>
          <cell r="EE15">
            <v>-3369</v>
          </cell>
          <cell r="EF15">
            <v>-4091.6000000000004</v>
          </cell>
          <cell r="EG15">
            <v>-4296.3</v>
          </cell>
          <cell r="EH15">
            <v>-4930</v>
          </cell>
          <cell r="EI15">
            <v>-5422.9</v>
          </cell>
          <cell r="EJ15">
            <v>-6184.2</v>
          </cell>
          <cell r="EK15">
            <v>-5969.2999999999993</v>
          </cell>
          <cell r="EL15">
            <v>-5247.9000000000005</v>
          </cell>
          <cell r="EM15">
            <v>-5082.2000000000007</v>
          </cell>
        </row>
        <row r="16">
          <cell r="A16" t="str">
            <v>FAG IN</v>
          </cell>
          <cell r="B16" t="str">
            <v>FAG Bearings India</v>
          </cell>
          <cell r="C16" t="str">
            <v>Auto Ancillaries</v>
          </cell>
          <cell r="D16">
            <v>-13</v>
          </cell>
          <cell r="E16">
            <v>-19.899999999999999</v>
          </cell>
          <cell r="F16">
            <v>-9.3999999999999986</v>
          </cell>
          <cell r="G16">
            <v>-17.7</v>
          </cell>
          <cell r="H16">
            <v>-17</v>
          </cell>
          <cell r="I16">
            <v>-20.399999999999999</v>
          </cell>
          <cell r="J16">
            <v>-20.299999999999997</v>
          </cell>
          <cell r="K16">
            <v>-28.2</v>
          </cell>
          <cell r="L16">
            <v>-38.9</v>
          </cell>
          <cell r="M16">
            <v>-31.7</v>
          </cell>
          <cell r="N16">
            <v>-31.4</v>
          </cell>
          <cell r="O16">
            <v>-36.4</v>
          </cell>
          <cell r="P16">
            <v>-41.1</v>
          </cell>
          <cell r="Q16">
            <v>-60</v>
          </cell>
          <cell r="R16">
            <v>-86.4</v>
          </cell>
          <cell r="S16">
            <v>-76</v>
          </cell>
          <cell r="T16">
            <v>-101.3</v>
          </cell>
          <cell r="U16">
            <v>-107.6</v>
          </cell>
          <cell r="V16">
            <v>-89.1</v>
          </cell>
          <cell r="W16">
            <v>-109.7</v>
          </cell>
          <cell r="X16">
            <v>-115.2</v>
          </cell>
          <cell r="Y16">
            <v>-117.2</v>
          </cell>
          <cell r="Z16">
            <v>-107.7</v>
          </cell>
          <cell r="AA16">
            <v>-108.7</v>
          </cell>
          <cell r="AB16">
            <v>-125.1</v>
          </cell>
          <cell r="AC16">
            <v>-174.1</v>
          </cell>
          <cell r="AD16">
            <v>-108.4</v>
          </cell>
          <cell r="AE16">
            <v>-75.400000000000006</v>
          </cell>
          <cell r="AF16">
            <v>0.1</v>
          </cell>
          <cell r="AG16">
            <v>-0.1</v>
          </cell>
          <cell r="AH16">
            <v>-0.6</v>
          </cell>
          <cell r="AI16">
            <v>0.5</v>
          </cell>
          <cell r="AJ16">
            <v>-1.3</v>
          </cell>
          <cell r="AK16">
            <v>-0.6</v>
          </cell>
          <cell r="AL16">
            <v>-1.3</v>
          </cell>
          <cell r="AM16">
            <v>2.2000000000000002</v>
          </cell>
          <cell r="AN16">
            <v>4.5</v>
          </cell>
          <cell r="AO16">
            <v>0.6</v>
          </cell>
          <cell r="AP16">
            <v>-2.2999999999999998</v>
          </cell>
          <cell r="AQ16">
            <v>2.6</v>
          </cell>
          <cell r="AR16">
            <v>11.1</v>
          </cell>
          <cell r="AS16">
            <v>3.1</v>
          </cell>
          <cell r="AT16">
            <v>-1.5</v>
          </cell>
          <cell r="AU16">
            <v>5.6</v>
          </cell>
          <cell r="AV16">
            <v>4</v>
          </cell>
          <cell r="AW16">
            <v>1.5</v>
          </cell>
          <cell r="AX16">
            <v>5.4</v>
          </cell>
          <cell r="AY16">
            <v>-1.7</v>
          </cell>
          <cell r="AZ16">
            <v>1.9</v>
          </cell>
          <cell r="BA16">
            <v>0</v>
          </cell>
          <cell r="BB16">
            <v>0</v>
          </cell>
          <cell r="BC16">
            <v>0</v>
          </cell>
          <cell r="BD16">
            <v>0</v>
          </cell>
          <cell r="BE16">
            <v>0</v>
          </cell>
          <cell r="BF16">
            <v>0</v>
          </cell>
          <cell r="BG16">
            <v>0</v>
          </cell>
          <cell r="BH16">
            <v>0</v>
          </cell>
          <cell r="BI16">
            <v>0</v>
          </cell>
          <cell r="BJ16">
            <v>0</v>
          </cell>
          <cell r="BK16">
            <v>0</v>
          </cell>
          <cell r="BL16">
            <v>0</v>
          </cell>
          <cell r="BM16">
            <v>0</v>
          </cell>
          <cell r="BN16">
            <v>0</v>
          </cell>
          <cell r="BO16">
            <v>0</v>
          </cell>
          <cell r="BP16">
            <v>0</v>
          </cell>
          <cell r="BQ16">
            <v>0</v>
          </cell>
          <cell r="BR16">
            <v>0</v>
          </cell>
          <cell r="BS16">
            <v>0</v>
          </cell>
          <cell r="BT16">
            <v>0</v>
          </cell>
          <cell r="BU16">
            <v>0</v>
          </cell>
          <cell r="BV16">
            <v>0</v>
          </cell>
          <cell r="BW16">
            <v>0</v>
          </cell>
          <cell r="BX16">
            <v>0</v>
          </cell>
          <cell r="BY16">
            <v>0</v>
          </cell>
          <cell r="BZ16">
            <v>0</v>
          </cell>
          <cell r="CA16">
            <v>0</v>
          </cell>
          <cell r="CB16">
            <v>0</v>
          </cell>
          <cell r="CC16">
            <v>0</v>
          </cell>
          <cell r="CD16">
            <v>0</v>
          </cell>
          <cell r="CE16">
            <v>0</v>
          </cell>
          <cell r="CF16">
            <v>0</v>
          </cell>
          <cell r="CG16">
            <v>0</v>
          </cell>
          <cell r="CH16">
            <v>0</v>
          </cell>
          <cell r="CI16">
            <v>0</v>
          </cell>
          <cell r="CJ16">
            <v>0</v>
          </cell>
          <cell r="CK16">
            <v>0</v>
          </cell>
          <cell r="CL16">
            <v>0</v>
          </cell>
          <cell r="CM16">
            <v>0</v>
          </cell>
          <cell r="CN16">
            <v>0</v>
          </cell>
          <cell r="CO16">
            <v>0</v>
          </cell>
          <cell r="CP16">
            <v>0</v>
          </cell>
          <cell r="CQ16">
            <v>0</v>
          </cell>
          <cell r="CR16">
            <v>0</v>
          </cell>
          <cell r="CS16">
            <v>0</v>
          </cell>
          <cell r="CT16">
            <v>0</v>
          </cell>
          <cell r="CU16">
            <v>0</v>
          </cell>
          <cell r="CV16">
            <v>0</v>
          </cell>
          <cell r="CW16">
            <v>0</v>
          </cell>
          <cell r="CX16">
            <v>0</v>
          </cell>
          <cell r="CY16">
            <v>0</v>
          </cell>
          <cell r="CZ16">
            <v>0</v>
          </cell>
          <cell r="DA16">
            <v>0</v>
          </cell>
          <cell r="DB16">
            <v>0</v>
          </cell>
          <cell r="DC16">
            <v>0</v>
          </cell>
          <cell r="DD16">
            <v>0</v>
          </cell>
          <cell r="DE16">
            <v>0</v>
          </cell>
          <cell r="DF16">
            <v>0</v>
          </cell>
          <cell r="DG16">
            <v>0</v>
          </cell>
          <cell r="DH16">
            <v>0</v>
          </cell>
          <cell r="DI16">
            <v>0</v>
          </cell>
          <cell r="DJ16">
            <v>0</v>
          </cell>
          <cell r="DK16">
            <v>0</v>
          </cell>
          <cell r="DL16">
            <v>-230.70000000000002</v>
          </cell>
          <cell r="DM16">
            <v>-270.89999999999998</v>
          </cell>
          <cell r="DN16">
            <v>-353</v>
          </cell>
          <cell r="DO16">
            <v>-293.10000000000002</v>
          </cell>
          <cell r="DP16">
            <v>-257.7</v>
          </cell>
          <cell r="DQ16">
            <v>-373.90000000000003</v>
          </cell>
          <cell r="DR16">
            <v>-390</v>
          </cell>
          <cell r="DS16">
            <v>-379.9</v>
          </cell>
          <cell r="DT16">
            <v>-411.1</v>
          </cell>
          <cell r="DU16">
            <v>-424.59999999999997</v>
          </cell>
          <cell r="DV16">
            <v>-474</v>
          </cell>
          <cell r="DW16">
            <v>-473.2</v>
          </cell>
          <cell r="DX16">
            <v>-501.3</v>
          </cell>
          <cell r="DY16">
            <v>-571.4</v>
          </cell>
          <cell r="DZ16">
            <v>-598</v>
          </cell>
          <cell r="EA16">
            <v>-624</v>
          </cell>
          <cell r="EB16">
            <v>-694.6</v>
          </cell>
          <cell r="EC16">
            <v>-738</v>
          </cell>
          <cell r="ED16">
            <v>-760.4</v>
          </cell>
          <cell r="EE16">
            <v>-844.2</v>
          </cell>
          <cell r="EF16">
            <v>-802.1</v>
          </cell>
          <cell r="EG16">
            <v>-831.4</v>
          </cell>
          <cell r="EH16">
            <v>-922</v>
          </cell>
          <cell r="EI16">
            <v>-910.4</v>
          </cell>
          <cell r="EJ16">
            <v>-971.5</v>
          </cell>
          <cell r="EK16">
            <v>-1167.5</v>
          </cell>
          <cell r="EL16">
            <v>-1024.7</v>
          </cell>
          <cell r="EM16">
            <v>-1103.0999999999999</v>
          </cell>
        </row>
        <row r="17">
          <cell r="A17" t="str">
            <v>JKI IN</v>
          </cell>
          <cell r="B17" t="str">
            <v>JK Tyers and Industries</v>
          </cell>
          <cell r="C17" t="str">
            <v>Auto Ancillaries/ Tyres</v>
          </cell>
          <cell r="D17">
            <v>0</v>
          </cell>
          <cell r="E17">
            <v>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-0.1</v>
          </cell>
          <cell r="L17">
            <v>0</v>
          </cell>
          <cell r="M17">
            <v>0.1</v>
          </cell>
          <cell r="N17">
            <v>0</v>
          </cell>
          <cell r="O17">
            <v>0</v>
          </cell>
          <cell r="P17">
            <v>-11</v>
          </cell>
          <cell r="Q17">
            <v>-1</v>
          </cell>
          <cell r="R17">
            <v>-9.1999999999999993</v>
          </cell>
          <cell r="S17">
            <v>-9.9</v>
          </cell>
          <cell r="T17">
            <v>-3.6</v>
          </cell>
          <cell r="U17">
            <v>-9.1999999999999993</v>
          </cell>
          <cell r="V17">
            <v>-6.5</v>
          </cell>
          <cell r="W17">
            <v>-8</v>
          </cell>
          <cell r="X17">
            <v>-4.5999999999999996</v>
          </cell>
          <cell r="Y17">
            <v>-8.5</v>
          </cell>
          <cell r="Z17">
            <v>-7.5</v>
          </cell>
          <cell r="AA17">
            <v>-106.89999999999999</v>
          </cell>
          <cell r="AB17">
            <v>-128.19999999999999</v>
          </cell>
          <cell r="AC17">
            <v>168.3</v>
          </cell>
          <cell r="AD17">
            <v>94.5</v>
          </cell>
          <cell r="AE17">
            <v>-78.800000000000011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0</v>
          </cell>
          <cell r="AK17">
            <v>0</v>
          </cell>
          <cell r="AL17">
            <v>-9.6999999999999993</v>
          </cell>
          <cell r="AM17">
            <v>-25.9</v>
          </cell>
          <cell r="AN17">
            <v>-5.5</v>
          </cell>
          <cell r="AO17">
            <v>-1.8</v>
          </cell>
          <cell r="AP17">
            <v>57.3</v>
          </cell>
          <cell r="AQ17">
            <v>21.8</v>
          </cell>
          <cell r="AR17">
            <v>-44.8</v>
          </cell>
          <cell r="AS17">
            <v>110.9</v>
          </cell>
          <cell r="AT17">
            <v>-14.3</v>
          </cell>
          <cell r="AU17">
            <v>9.9</v>
          </cell>
          <cell r="AV17">
            <v>-15.9</v>
          </cell>
          <cell r="AW17">
            <v>6.3</v>
          </cell>
          <cell r="AX17">
            <v>-42.4</v>
          </cell>
          <cell r="AY17">
            <v>-71.099999999999994</v>
          </cell>
          <cell r="AZ17">
            <v>-105.8</v>
          </cell>
          <cell r="BA17">
            <v>-92.2</v>
          </cell>
          <cell r="BB17">
            <v>-117.1</v>
          </cell>
          <cell r="BC17">
            <v>-46.1</v>
          </cell>
          <cell r="BD17">
            <v>-8</v>
          </cell>
          <cell r="BE17">
            <v>0</v>
          </cell>
          <cell r="BF17">
            <v>0</v>
          </cell>
          <cell r="BG17">
            <v>0</v>
          </cell>
          <cell r="BH17">
            <v>0</v>
          </cell>
          <cell r="BI17">
            <v>0</v>
          </cell>
          <cell r="BJ17">
            <v>0</v>
          </cell>
          <cell r="BK17">
            <v>0</v>
          </cell>
          <cell r="BL17">
            <v>0</v>
          </cell>
          <cell r="BM17">
            <v>0</v>
          </cell>
          <cell r="BN17">
            <v>0</v>
          </cell>
          <cell r="BO17">
            <v>0</v>
          </cell>
          <cell r="BP17">
            <v>0</v>
          </cell>
          <cell r="BQ17">
            <v>0</v>
          </cell>
          <cell r="BR17">
            <v>0</v>
          </cell>
          <cell r="BS17">
            <v>0</v>
          </cell>
          <cell r="BT17">
            <v>0</v>
          </cell>
          <cell r="BU17">
            <v>0</v>
          </cell>
          <cell r="BV17">
            <v>0</v>
          </cell>
          <cell r="BW17">
            <v>0</v>
          </cell>
          <cell r="BX17">
            <v>0</v>
          </cell>
          <cell r="BY17">
            <v>0</v>
          </cell>
          <cell r="BZ17">
            <v>0</v>
          </cell>
          <cell r="CA17">
            <v>0</v>
          </cell>
          <cell r="CB17">
            <v>0</v>
          </cell>
          <cell r="CC17">
            <v>0</v>
          </cell>
          <cell r="CD17">
            <v>0</v>
          </cell>
          <cell r="CE17">
            <v>0</v>
          </cell>
          <cell r="CF17">
            <v>0</v>
          </cell>
          <cell r="CG17">
            <v>0</v>
          </cell>
          <cell r="CH17">
            <v>0</v>
          </cell>
          <cell r="CI17">
            <v>0</v>
          </cell>
          <cell r="CJ17">
            <v>0</v>
          </cell>
          <cell r="CK17">
            <v>0</v>
          </cell>
          <cell r="CL17">
            <v>0</v>
          </cell>
          <cell r="CM17">
            <v>0</v>
          </cell>
          <cell r="CN17">
            <v>0</v>
          </cell>
          <cell r="CO17">
            <v>0</v>
          </cell>
          <cell r="CP17">
            <v>0</v>
          </cell>
          <cell r="CQ17">
            <v>0</v>
          </cell>
          <cell r="CR17">
            <v>0</v>
          </cell>
          <cell r="CS17">
            <v>0</v>
          </cell>
          <cell r="CT17">
            <v>0</v>
          </cell>
          <cell r="CU17">
            <v>0</v>
          </cell>
          <cell r="CV17">
            <v>0</v>
          </cell>
          <cell r="CW17">
            <v>0</v>
          </cell>
          <cell r="CX17">
            <v>0</v>
          </cell>
          <cell r="CY17">
            <v>0</v>
          </cell>
          <cell r="CZ17">
            <v>0</v>
          </cell>
          <cell r="DA17">
            <v>0</v>
          </cell>
          <cell r="DB17">
            <v>0</v>
          </cell>
          <cell r="DC17">
            <v>0</v>
          </cell>
          <cell r="DD17">
            <v>0</v>
          </cell>
          <cell r="DE17">
            <v>0</v>
          </cell>
          <cell r="DF17">
            <v>0</v>
          </cell>
          <cell r="DG17">
            <v>0</v>
          </cell>
          <cell r="DH17">
            <v>0</v>
          </cell>
          <cell r="DI17">
            <v>0</v>
          </cell>
          <cell r="DJ17">
            <v>0</v>
          </cell>
          <cell r="DK17">
            <v>0</v>
          </cell>
          <cell r="DL17">
            <v>0</v>
          </cell>
          <cell r="DM17">
            <v>0</v>
          </cell>
          <cell r="DN17">
            <v>0</v>
          </cell>
          <cell r="DO17">
            <v>0</v>
          </cell>
          <cell r="DP17">
            <v>0</v>
          </cell>
          <cell r="DQ17">
            <v>0</v>
          </cell>
          <cell r="DR17">
            <v>-2525.9</v>
          </cell>
          <cell r="DS17">
            <v>-2901.9</v>
          </cell>
          <cell r="DT17">
            <v>-3372.9</v>
          </cell>
          <cell r="DU17">
            <v>-3501.1</v>
          </cell>
          <cell r="DV17">
            <v>-2703.8</v>
          </cell>
          <cell r="DW17">
            <v>-3232.8</v>
          </cell>
          <cell r="DX17">
            <v>-3709.1</v>
          </cell>
          <cell r="DY17">
            <v>-4010.1</v>
          </cell>
          <cell r="DZ17">
            <v>-3814.3</v>
          </cell>
          <cell r="EA17">
            <v>-4279.7999999999993</v>
          </cell>
          <cell r="EB17">
            <v>-4893.1000000000004</v>
          </cell>
          <cell r="EC17">
            <v>-4952.5999999999995</v>
          </cell>
          <cell r="ED17">
            <v>-4429.1000000000004</v>
          </cell>
          <cell r="EE17">
            <v>-5071.2999999999993</v>
          </cell>
          <cell r="EF17">
            <v>-4752.5999999999995</v>
          </cell>
          <cell r="EG17">
            <v>-4235.2000000000007</v>
          </cell>
          <cell r="EH17">
            <v>-4612.4000000000005</v>
          </cell>
          <cell r="EI17">
            <v>-5598.2</v>
          </cell>
          <cell r="EJ17">
            <v>-5783.8</v>
          </cell>
          <cell r="EK17">
            <v>-6732.4</v>
          </cell>
          <cell r="EL17">
            <v>-5865.7</v>
          </cell>
          <cell r="EM17">
            <v>-5968.5</v>
          </cell>
        </row>
        <row r="18">
          <cell r="A18" t="str">
            <v>LGBB IN</v>
          </cell>
          <cell r="B18" t="str">
            <v>LG Balakrishnan</v>
          </cell>
          <cell r="C18" t="str">
            <v>Auto Ancillaries</v>
          </cell>
          <cell r="D18">
            <v>0</v>
          </cell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-10.199999999999999</v>
          </cell>
          <cell r="M18">
            <v>-16.8</v>
          </cell>
          <cell r="N18">
            <v>-6</v>
          </cell>
          <cell r="O18">
            <v>-16</v>
          </cell>
          <cell r="P18">
            <v>-10.039999999999999</v>
          </cell>
          <cell r="Q18">
            <v>-11.46</v>
          </cell>
          <cell r="R18">
            <v>-9.1</v>
          </cell>
          <cell r="S18">
            <v>6.6</v>
          </cell>
          <cell r="T18">
            <v>-9</v>
          </cell>
          <cell r="U18">
            <v>-19.5</v>
          </cell>
          <cell r="V18">
            <v>-26</v>
          </cell>
          <cell r="W18">
            <v>-13</v>
          </cell>
          <cell r="X18">
            <v>-10.069999999999999</v>
          </cell>
          <cell r="Y18">
            <v>-10.119999999999999</v>
          </cell>
          <cell r="Z18">
            <v>-12.324</v>
          </cell>
          <cell r="AA18">
            <v>1.2899999999999985</v>
          </cell>
          <cell r="AB18">
            <v>-15.4</v>
          </cell>
          <cell r="AC18">
            <v>-75.28</v>
          </cell>
          <cell r="AD18">
            <v>57.503</v>
          </cell>
          <cell r="AE18">
            <v>-25.552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0</v>
          </cell>
          <cell r="AK18">
            <v>0</v>
          </cell>
          <cell r="AL18">
            <v>0</v>
          </cell>
          <cell r="AM18">
            <v>0</v>
          </cell>
          <cell r="AN18">
            <v>-2.0249999999999999</v>
          </cell>
          <cell r="AO18">
            <v>-2.9</v>
          </cell>
          <cell r="AP18">
            <v>-17.734999999999999</v>
          </cell>
          <cell r="AQ18">
            <v>-4.1239999999999997</v>
          </cell>
          <cell r="AR18">
            <v>-1.39</v>
          </cell>
          <cell r="AS18">
            <v>-7.5699999999999994</v>
          </cell>
          <cell r="AT18">
            <v>-3.89</v>
          </cell>
          <cell r="AU18">
            <v>-48.709000000000003</v>
          </cell>
          <cell r="AV18">
            <v>-4.3600000000000003</v>
          </cell>
          <cell r="AW18">
            <v>-3.4950000000000001</v>
          </cell>
          <cell r="AX18">
            <v>-3.5819999999999999</v>
          </cell>
          <cell r="AY18">
            <v>-3.0910000000000002</v>
          </cell>
          <cell r="AZ18">
            <v>-0.69299999999999995</v>
          </cell>
          <cell r="BA18">
            <v>0</v>
          </cell>
          <cell r="BB18">
            <v>0</v>
          </cell>
          <cell r="BC18">
            <v>0</v>
          </cell>
          <cell r="BD18">
            <v>0</v>
          </cell>
          <cell r="BE18">
            <v>0</v>
          </cell>
          <cell r="BF18">
            <v>0</v>
          </cell>
          <cell r="BG18">
            <v>0</v>
          </cell>
          <cell r="BH18">
            <v>0</v>
          </cell>
          <cell r="BI18">
            <v>0</v>
          </cell>
          <cell r="BJ18">
            <v>0</v>
          </cell>
          <cell r="BK18">
            <v>0</v>
          </cell>
          <cell r="BL18">
            <v>0</v>
          </cell>
          <cell r="BM18">
            <v>0</v>
          </cell>
          <cell r="BN18">
            <v>0</v>
          </cell>
          <cell r="BO18">
            <v>0</v>
          </cell>
          <cell r="BP18">
            <v>0</v>
          </cell>
          <cell r="BQ18">
            <v>0</v>
          </cell>
          <cell r="BR18">
            <v>0</v>
          </cell>
          <cell r="BS18">
            <v>0</v>
          </cell>
          <cell r="BT18">
            <v>0</v>
          </cell>
          <cell r="BU18">
            <v>0</v>
          </cell>
          <cell r="BV18">
            <v>0</v>
          </cell>
          <cell r="BW18">
            <v>0</v>
          </cell>
          <cell r="BX18">
            <v>0</v>
          </cell>
          <cell r="BY18">
            <v>0</v>
          </cell>
          <cell r="BZ18">
            <v>0</v>
          </cell>
          <cell r="CA18">
            <v>-2.77</v>
          </cell>
          <cell r="CB18">
            <v>0</v>
          </cell>
          <cell r="CC18">
            <v>0</v>
          </cell>
          <cell r="CD18">
            <v>0</v>
          </cell>
          <cell r="CE18">
            <v>0</v>
          </cell>
          <cell r="CF18">
            <v>0</v>
          </cell>
          <cell r="CG18">
            <v>0</v>
          </cell>
          <cell r="CH18">
            <v>0</v>
          </cell>
          <cell r="CI18">
            <v>0</v>
          </cell>
          <cell r="CJ18">
            <v>0</v>
          </cell>
          <cell r="CK18">
            <v>0</v>
          </cell>
          <cell r="CL18">
            <v>0</v>
          </cell>
          <cell r="CM18">
            <v>0</v>
          </cell>
          <cell r="CN18">
            <v>0</v>
          </cell>
          <cell r="CO18">
            <v>0</v>
          </cell>
          <cell r="CP18">
            <v>0</v>
          </cell>
          <cell r="CQ18">
            <v>0</v>
          </cell>
          <cell r="CR18">
            <v>0</v>
          </cell>
          <cell r="CS18">
            <v>0</v>
          </cell>
          <cell r="CT18">
            <v>0</v>
          </cell>
          <cell r="CU18">
            <v>0</v>
          </cell>
          <cell r="CV18">
            <v>0</v>
          </cell>
          <cell r="CW18">
            <v>0</v>
          </cell>
          <cell r="CX18">
            <v>0</v>
          </cell>
          <cell r="CY18">
            <v>0</v>
          </cell>
          <cell r="CZ18">
            <v>0</v>
          </cell>
          <cell r="DA18">
            <v>0</v>
          </cell>
          <cell r="DB18">
            <v>0</v>
          </cell>
          <cell r="DC18">
            <v>0</v>
          </cell>
          <cell r="DD18">
            <v>0</v>
          </cell>
          <cell r="DE18">
            <v>0</v>
          </cell>
          <cell r="DF18">
            <v>0</v>
          </cell>
          <cell r="DG18">
            <v>0</v>
          </cell>
          <cell r="DH18">
            <v>0</v>
          </cell>
          <cell r="DI18">
            <v>0</v>
          </cell>
          <cell r="DJ18">
            <v>0</v>
          </cell>
          <cell r="DK18">
            <v>0</v>
          </cell>
          <cell r="DL18">
            <v>0</v>
          </cell>
          <cell r="DM18">
            <v>0</v>
          </cell>
          <cell r="DN18">
            <v>0</v>
          </cell>
          <cell r="DO18">
            <v>0</v>
          </cell>
          <cell r="DP18">
            <v>0</v>
          </cell>
          <cell r="DQ18">
            <v>0</v>
          </cell>
          <cell r="DR18">
            <v>0</v>
          </cell>
          <cell r="DS18">
            <v>0</v>
          </cell>
          <cell r="DT18">
            <v>-376.572</v>
          </cell>
          <cell r="DU18">
            <v>-455.16800000000001</v>
          </cell>
          <cell r="DV18">
            <v>-529.07000000000005</v>
          </cell>
          <cell r="DW18">
            <v>-577.67600000000004</v>
          </cell>
          <cell r="DX18">
            <v>-423.34899999999999</v>
          </cell>
          <cell r="DY18">
            <v>-520.75400000000002</v>
          </cell>
          <cell r="DZ18">
            <v>-574.31999999999994</v>
          </cell>
          <cell r="EA18">
            <v>-574.63800000000003</v>
          </cell>
          <cell r="EB18">
            <v>-540.88400000000001</v>
          </cell>
          <cell r="EC18">
            <v>-551.08900000000006</v>
          </cell>
          <cell r="ED18">
            <v>-578.34199999999998</v>
          </cell>
          <cell r="EE18">
            <v>-602.74800000000005</v>
          </cell>
          <cell r="EF18">
            <v>-582.54700000000003</v>
          </cell>
          <cell r="EG18">
            <v>-687.30200000000002</v>
          </cell>
          <cell r="EH18">
            <v>-642.04099999999994</v>
          </cell>
          <cell r="EI18">
            <v>-911.12000000000012</v>
          </cell>
          <cell r="EJ18">
            <v>-638.63300000000004</v>
          </cell>
          <cell r="EK18">
            <v>-754.73</v>
          </cell>
          <cell r="EL18">
            <v>-482.92500000000001</v>
          </cell>
          <cell r="EM18">
            <v>-734.53700000000003</v>
          </cell>
        </row>
        <row r="19">
          <cell r="A19" t="str">
            <v>MMFG IN</v>
          </cell>
          <cell r="B19" t="str">
            <v>MM Forgings</v>
          </cell>
          <cell r="C19" t="str">
            <v>Auto Ancillaries</v>
          </cell>
          <cell r="D19">
            <v>0</v>
          </cell>
          <cell r="E19">
            <v>0</v>
          </cell>
          <cell r="F19">
            <v>0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-13.65</v>
          </cell>
          <cell r="T19">
            <v>-8</v>
          </cell>
          <cell r="U19">
            <v>-12.5</v>
          </cell>
          <cell r="V19">
            <v>-14</v>
          </cell>
          <cell r="W19">
            <v>-12.2</v>
          </cell>
          <cell r="X19">
            <v>-9.5</v>
          </cell>
          <cell r="Y19">
            <v>-14.5</v>
          </cell>
          <cell r="Z19">
            <v>-11.5</v>
          </cell>
          <cell r="AA19">
            <v>-12.75</v>
          </cell>
          <cell r="AB19">
            <v>-10</v>
          </cell>
          <cell r="AC19">
            <v>-15</v>
          </cell>
          <cell r="AD19">
            <v>-5</v>
          </cell>
          <cell r="AE19">
            <v>-5.3730000000000002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O19">
            <v>0</v>
          </cell>
          <cell r="AP19">
            <v>0</v>
          </cell>
          <cell r="AQ19">
            <v>0</v>
          </cell>
          <cell r="AR19">
            <v>0</v>
          </cell>
          <cell r="AS19">
            <v>0</v>
          </cell>
          <cell r="AT19">
            <v>0</v>
          </cell>
          <cell r="AU19">
            <v>0</v>
          </cell>
          <cell r="AV19">
            <v>0</v>
          </cell>
          <cell r="AW19">
            <v>0</v>
          </cell>
          <cell r="AX19">
            <v>0</v>
          </cell>
          <cell r="AY19">
            <v>0</v>
          </cell>
          <cell r="AZ19">
            <v>0</v>
          </cell>
          <cell r="BA19">
            <v>0</v>
          </cell>
          <cell r="BB19">
            <v>0</v>
          </cell>
          <cell r="BC19">
            <v>0</v>
          </cell>
          <cell r="BD19">
            <v>0</v>
          </cell>
          <cell r="BE19">
            <v>0</v>
          </cell>
          <cell r="BF19">
            <v>0</v>
          </cell>
          <cell r="BG19">
            <v>0</v>
          </cell>
          <cell r="BH19">
            <v>0</v>
          </cell>
          <cell r="BI19">
            <v>0</v>
          </cell>
          <cell r="BJ19">
            <v>0</v>
          </cell>
          <cell r="BK19">
            <v>0</v>
          </cell>
          <cell r="BL19">
            <v>0</v>
          </cell>
          <cell r="BM19">
            <v>0</v>
          </cell>
          <cell r="BN19">
            <v>0</v>
          </cell>
          <cell r="BO19">
            <v>0</v>
          </cell>
          <cell r="BP19">
            <v>0</v>
          </cell>
          <cell r="BQ19">
            <v>0</v>
          </cell>
          <cell r="BR19">
            <v>0</v>
          </cell>
          <cell r="BS19">
            <v>0</v>
          </cell>
          <cell r="BT19">
            <v>0</v>
          </cell>
          <cell r="BU19">
            <v>0</v>
          </cell>
          <cell r="BV19">
            <v>0</v>
          </cell>
          <cell r="BW19">
            <v>0</v>
          </cell>
          <cell r="BX19">
            <v>0</v>
          </cell>
          <cell r="BY19">
            <v>0</v>
          </cell>
          <cell r="BZ19">
            <v>0</v>
          </cell>
          <cell r="CA19">
            <v>0</v>
          </cell>
          <cell r="CB19">
            <v>0</v>
          </cell>
          <cell r="CC19">
            <v>0</v>
          </cell>
          <cell r="CD19">
            <v>0</v>
          </cell>
          <cell r="CE19">
            <v>0</v>
          </cell>
          <cell r="CF19">
            <v>0</v>
          </cell>
          <cell r="CG19">
            <v>0</v>
          </cell>
          <cell r="CH19">
            <v>0</v>
          </cell>
          <cell r="CI19">
            <v>0</v>
          </cell>
          <cell r="CJ19">
            <v>0</v>
          </cell>
          <cell r="CK19">
            <v>0</v>
          </cell>
          <cell r="CL19">
            <v>0</v>
          </cell>
          <cell r="CM19">
            <v>0</v>
          </cell>
          <cell r="CN19">
            <v>0</v>
          </cell>
          <cell r="CO19">
            <v>0</v>
          </cell>
          <cell r="CP19">
            <v>0</v>
          </cell>
          <cell r="CQ19">
            <v>0</v>
          </cell>
          <cell r="CR19">
            <v>0</v>
          </cell>
          <cell r="CS19">
            <v>0</v>
          </cell>
          <cell r="CT19">
            <v>0</v>
          </cell>
          <cell r="CU19">
            <v>0</v>
          </cell>
          <cell r="CV19">
            <v>0</v>
          </cell>
          <cell r="CW19">
            <v>0</v>
          </cell>
          <cell r="CX19">
            <v>0</v>
          </cell>
          <cell r="CY19">
            <v>0</v>
          </cell>
          <cell r="CZ19">
            <v>0</v>
          </cell>
          <cell r="DA19">
            <v>0</v>
          </cell>
          <cell r="DB19">
            <v>0</v>
          </cell>
          <cell r="DC19">
            <v>0</v>
          </cell>
          <cell r="DD19">
            <v>0</v>
          </cell>
          <cell r="DE19">
            <v>0</v>
          </cell>
          <cell r="DF19">
            <v>0</v>
          </cell>
          <cell r="DG19">
            <v>0</v>
          </cell>
          <cell r="DH19">
            <v>0</v>
          </cell>
          <cell r="DI19">
            <v>0</v>
          </cell>
          <cell r="DJ19">
            <v>0</v>
          </cell>
          <cell r="DK19">
            <v>0</v>
          </cell>
          <cell r="DL19">
            <v>0</v>
          </cell>
          <cell r="DM19">
            <v>0</v>
          </cell>
          <cell r="DN19">
            <v>0</v>
          </cell>
          <cell r="DO19">
            <v>0</v>
          </cell>
          <cell r="DP19">
            <v>0</v>
          </cell>
          <cell r="DQ19">
            <v>0</v>
          </cell>
          <cell r="DR19">
            <v>0</v>
          </cell>
          <cell r="DS19">
            <v>0</v>
          </cell>
          <cell r="DT19">
            <v>0</v>
          </cell>
          <cell r="DU19">
            <v>0</v>
          </cell>
          <cell r="DV19">
            <v>0</v>
          </cell>
          <cell r="DW19">
            <v>0</v>
          </cell>
          <cell r="DX19">
            <v>0</v>
          </cell>
          <cell r="DY19">
            <v>0</v>
          </cell>
          <cell r="DZ19">
            <v>0</v>
          </cell>
          <cell r="EA19">
            <v>0</v>
          </cell>
          <cell r="EB19">
            <v>0</v>
          </cell>
          <cell r="EC19">
            <v>0</v>
          </cell>
          <cell r="ED19">
            <v>-217.238</v>
          </cell>
          <cell r="EE19">
            <v>-244.452</v>
          </cell>
          <cell r="EF19">
            <v>-183.29500000000002</v>
          </cell>
          <cell r="EG19">
            <v>-198.34</v>
          </cell>
          <cell r="EH19">
            <v>-210.62</v>
          </cell>
          <cell r="EI19">
            <v>-224.43000000000004</v>
          </cell>
          <cell r="EJ19">
            <v>-231.44</v>
          </cell>
          <cell r="EK19">
            <v>-288.33799999999997</v>
          </cell>
          <cell r="EL19">
            <v>-218.68700000000001</v>
          </cell>
          <cell r="EM19">
            <v>-258.88</v>
          </cell>
        </row>
        <row r="20">
          <cell r="A20" t="str">
            <v>MSS IN</v>
          </cell>
          <cell r="B20" t="str">
            <v>Motherson Sumi Systems</v>
          </cell>
          <cell r="C20" t="str">
            <v>Auto Ancillaries</v>
          </cell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-44.13</v>
          </cell>
          <cell r="I20">
            <v>-52.18</v>
          </cell>
          <cell r="J20">
            <v>-41.32</v>
          </cell>
          <cell r="K20">
            <v>-73.05</v>
          </cell>
          <cell r="L20">
            <v>-56.99</v>
          </cell>
          <cell r="M20">
            <v>-76.42</v>
          </cell>
          <cell r="N20">
            <v>-72.58</v>
          </cell>
          <cell r="O20">
            <v>-75.94</v>
          </cell>
          <cell r="P20">
            <v>-69.489999999999995</v>
          </cell>
          <cell r="Q20">
            <v>-39.989999999999995</v>
          </cell>
          <cell r="R20">
            <v>-57.71</v>
          </cell>
          <cell r="S20">
            <v>-15.73</v>
          </cell>
          <cell r="T20">
            <v>-66.069999999999993</v>
          </cell>
          <cell r="U20">
            <v>-92.78</v>
          </cell>
          <cell r="V20">
            <v>-114.16</v>
          </cell>
          <cell r="W20">
            <v>-112.96</v>
          </cell>
          <cell r="X20">
            <v>-150.82000000000002</v>
          </cell>
          <cell r="Y20">
            <v>-133.97999999999999</v>
          </cell>
          <cell r="Z20">
            <v>-144.62</v>
          </cell>
          <cell r="AA20">
            <v>-84.024000000000001</v>
          </cell>
          <cell r="AB20">
            <v>-81.3</v>
          </cell>
          <cell r="AC20">
            <v>-101.4</v>
          </cell>
          <cell r="AD20">
            <v>-14.8</v>
          </cell>
          <cell r="AE20">
            <v>-184.4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-1.67</v>
          </cell>
          <cell r="AK20">
            <v>-6.48</v>
          </cell>
          <cell r="AL20">
            <v>0</v>
          </cell>
          <cell r="AM20">
            <v>10.36</v>
          </cell>
          <cell r="AN20">
            <v>0.26</v>
          </cell>
          <cell r="AO20">
            <v>2.0499999999999998</v>
          </cell>
          <cell r="AP20">
            <v>-1.93</v>
          </cell>
          <cell r="AQ20">
            <v>9.31</v>
          </cell>
          <cell r="AR20">
            <v>4.9800000000000004</v>
          </cell>
          <cell r="AS20">
            <v>3.95</v>
          </cell>
          <cell r="AT20">
            <v>6.57</v>
          </cell>
          <cell r="AU20">
            <v>-1.98</v>
          </cell>
          <cell r="AV20">
            <v>16.53</v>
          </cell>
          <cell r="AW20">
            <v>11.94</v>
          </cell>
          <cell r="AX20">
            <v>25.96</v>
          </cell>
          <cell r="AY20">
            <v>-6.35</v>
          </cell>
          <cell r="AZ20">
            <v>9.24</v>
          </cell>
          <cell r="BA20">
            <v>13.91</v>
          </cell>
          <cell r="BB20">
            <v>7.56</v>
          </cell>
          <cell r="BC20">
            <v>4.82</v>
          </cell>
          <cell r="BD20">
            <v>14.6</v>
          </cell>
          <cell r="BE20">
            <v>6.2</v>
          </cell>
          <cell r="BF20">
            <v>0</v>
          </cell>
          <cell r="BG20">
            <v>12.4</v>
          </cell>
          <cell r="BH20">
            <v>0</v>
          </cell>
          <cell r="BI20">
            <v>0</v>
          </cell>
          <cell r="BJ20">
            <v>0</v>
          </cell>
          <cell r="BK20">
            <v>0</v>
          </cell>
          <cell r="BL20">
            <v>0</v>
          </cell>
          <cell r="BM20">
            <v>0</v>
          </cell>
          <cell r="BN20">
            <v>0</v>
          </cell>
          <cell r="BO20">
            <v>0</v>
          </cell>
          <cell r="BP20">
            <v>0</v>
          </cell>
          <cell r="BQ20">
            <v>0</v>
          </cell>
          <cell r="BR20">
            <v>0</v>
          </cell>
          <cell r="BS20">
            <v>0</v>
          </cell>
          <cell r="BT20">
            <v>0</v>
          </cell>
          <cell r="BU20">
            <v>0</v>
          </cell>
          <cell r="BV20">
            <v>0</v>
          </cell>
          <cell r="BW20">
            <v>0</v>
          </cell>
          <cell r="BX20">
            <v>0</v>
          </cell>
          <cell r="BY20">
            <v>0</v>
          </cell>
          <cell r="BZ20">
            <v>0</v>
          </cell>
          <cell r="CA20">
            <v>0</v>
          </cell>
          <cell r="CB20">
            <v>0</v>
          </cell>
          <cell r="CC20">
            <v>0</v>
          </cell>
          <cell r="CD20">
            <v>0</v>
          </cell>
          <cell r="CE20">
            <v>0</v>
          </cell>
          <cell r="CF20">
            <v>0</v>
          </cell>
          <cell r="CG20">
            <v>0</v>
          </cell>
          <cell r="CH20">
            <v>0</v>
          </cell>
          <cell r="CI20">
            <v>0</v>
          </cell>
          <cell r="CJ20">
            <v>0</v>
          </cell>
          <cell r="CK20">
            <v>0</v>
          </cell>
          <cell r="CL20">
            <v>0</v>
          </cell>
          <cell r="CM20">
            <v>0</v>
          </cell>
          <cell r="CN20">
            <v>0</v>
          </cell>
          <cell r="CO20">
            <v>0</v>
          </cell>
          <cell r="CP20">
            <v>0</v>
          </cell>
          <cell r="CQ20">
            <v>0</v>
          </cell>
          <cell r="CR20">
            <v>0</v>
          </cell>
          <cell r="CS20">
            <v>0</v>
          </cell>
          <cell r="CT20">
            <v>0</v>
          </cell>
          <cell r="CU20">
            <v>0</v>
          </cell>
          <cell r="CV20">
            <v>0</v>
          </cell>
          <cell r="CW20">
            <v>0</v>
          </cell>
          <cell r="CX20">
            <v>0</v>
          </cell>
          <cell r="CY20">
            <v>0</v>
          </cell>
          <cell r="CZ20">
            <v>0</v>
          </cell>
          <cell r="DA20">
            <v>0</v>
          </cell>
          <cell r="DB20">
            <v>0</v>
          </cell>
          <cell r="DC20">
            <v>0</v>
          </cell>
          <cell r="DD20">
            <v>0</v>
          </cell>
          <cell r="DE20">
            <v>0</v>
          </cell>
          <cell r="DF20">
            <v>0</v>
          </cell>
          <cell r="DG20">
            <v>0</v>
          </cell>
          <cell r="DH20">
            <v>0</v>
          </cell>
          <cell r="DI20">
            <v>0</v>
          </cell>
          <cell r="DJ20">
            <v>0</v>
          </cell>
          <cell r="DK20">
            <v>0</v>
          </cell>
          <cell r="DL20">
            <v>0</v>
          </cell>
          <cell r="DM20">
            <v>0</v>
          </cell>
          <cell r="DN20">
            <v>0</v>
          </cell>
          <cell r="DO20">
            <v>0</v>
          </cell>
          <cell r="DP20">
            <v>-620.80000000000007</v>
          </cell>
          <cell r="DQ20">
            <v>-721.65000000000009</v>
          </cell>
          <cell r="DR20">
            <v>-788.7</v>
          </cell>
          <cell r="DS20">
            <v>-1013.37</v>
          </cell>
          <cell r="DT20">
            <v>-940.83999999999992</v>
          </cell>
          <cell r="DU20">
            <v>-1059.0899999999999</v>
          </cell>
          <cell r="DV20">
            <v>-1106.4000000000001</v>
          </cell>
          <cell r="DW20">
            <v>-1170.3200000000002</v>
          </cell>
          <cell r="DX20">
            <v>-1246.6600000000001</v>
          </cell>
          <cell r="DY20">
            <v>-1276.8599999999999</v>
          </cell>
          <cell r="DZ20">
            <v>-1347.81</v>
          </cell>
          <cell r="EA20">
            <v>-1731.21</v>
          </cell>
          <cell r="EB20">
            <v>-1931.3999999999999</v>
          </cell>
          <cell r="EC20">
            <v>-2235.42</v>
          </cell>
          <cell r="ED20">
            <v>-1870.23</v>
          </cell>
          <cell r="EE20">
            <v>-2602.42</v>
          </cell>
          <cell r="EF20">
            <v>-2624.38</v>
          </cell>
          <cell r="EG20">
            <v>-2564.04</v>
          </cell>
          <cell r="EH20">
            <v>-2874.05</v>
          </cell>
          <cell r="EI20">
            <v>-3179.01</v>
          </cell>
          <cell r="EJ20">
            <v>-3390.2</v>
          </cell>
          <cell r="EK20">
            <v>-3654.2999999999997</v>
          </cell>
          <cell r="EL20">
            <v>-3205</v>
          </cell>
          <cell r="EM20">
            <v>-5243.2999999999993</v>
          </cell>
        </row>
        <row r="21">
          <cell r="A21" t="str">
            <v>BOS IN</v>
          </cell>
          <cell r="B21" t="str">
            <v>Motor Industries Co</v>
          </cell>
          <cell r="C21" t="str">
            <v>Auto Ancillaries</v>
          </cell>
          <cell r="D21">
            <v>-200</v>
          </cell>
          <cell r="E21">
            <v>-240</v>
          </cell>
          <cell r="F21">
            <v>-295</v>
          </cell>
          <cell r="G21">
            <v>-305</v>
          </cell>
          <cell r="H21">
            <v>-345</v>
          </cell>
          <cell r="I21">
            <v>-480</v>
          </cell>
          <cell r="J21">
            <v>-480</v>
          </cell>
          <cell r="K21">
            <v>-520</v>
          </cell>
          <cell r="L21">
            <v>-540</v>
          </cell>
          <cell r="M21">
            <v>-550</v>
          </cell>
          <cell r="N21">
            <v>-530</v>
          </cell>
          <cell r="O21">
            <v>-426.8</v>
          </cell>
          <cell r="P21">
            <v>-370.8</v>
          </cell>
          <cell r="Q21">
            <v>-496.3</v>
          </cell>
          <cell r="R21">
            <v>-432.5</v>
          </cell>
          <cell r="S21">
            <v>-642.29999999999995</v>
          </cell>
          <cell r="T21">
            <v>-596.70000000000005</v>
          </cell>
          <cell r="U21">
            <v>-809.9</v>
          </cell>
          <cell r="V21">
            <v>-219.75</v>
          </cell>
          <cell r="W21">
            <v>-794</v>
          </cell>
          <cell r="X21">
            <v>-743.3</v>
          </cell>
          <cell r="Y21">
            <v>-672.9</v>
          </cell>
          <cell r="Z21">
            <v>-150.50000000000003</v>
          </cell>
          <cell r="AA21">
            <v>-770.5</v>
          </cell>
          <cell r="AB21">
            <v>-640.80000000000007</v>
          </cell>
          <cell r="AC21">
            <v>-784.9</v>
          </cell>
          <cell r="AD21">
            <v>-313.60000000000002</v>
          </cell>
          <cell r="AE21">
            <v>-291.10000000000002</v>
          </cell>
          <cell r="AF21">
            <v>36</v>
          </cell>
          <cell r="AG21">
            <v>35</v>
          </cell>
          <cell r="AH21">
            <v>152.4</v>
          </cell>
          <cell r="AI21">
            <v>22.700000000000003</v>
          </cell>
          <cell r="AJ21">
            <v>-26.7</v>
          </cell>
          <cell r="AK21">
            <v>126.3</v>
          </cell>
          <cell r="AL21">
            <v>2.2000000000000002</v>
          </cell>
          <cell r="AM21">
            <v>55</v>
          </cell>
          <cell r="AN21">
            <v>42.6</v>
          </cell>
          <cell r="AO21">
            <v>56.1</v>
          </cell>
          <cell r="AP21">
            <v>98.5</v>
          </cell>
          <cell r="AQ21">
            <v>-91</v>
          </cell>
          <cell r="AR21">
            <v>-170</v>
          </cell>
          <cell r="AS21">
            <v>23</v>
          </cell>
          <cell r="AT21">
            <v>105</v>
          </cell>
          <cell r="AU21">
            <v>73</v>
          </cell>
          <cell r="AV21">
            <v>60</v>
          </cell>
          <cell r="AW21">
            <v>137</v>
          </cell>
          <cell r="AX21">
            <v>-285</v>
          </cell>
          <cell r="AY21">
            <v>66</v>
          </cell>
          <cell r="AZ21">
            <v>52</v>
          </cell>
          <cell r="BA21">
            <v>94</v>
          </cell>
          <cell r="BB21">
            <v>-318.8</v>
          </cell>
          <cell r="BC21">
            <v>73</v>
          </cell>
          <cell r="BD21">
            <v>38</v>
          </cell>
          <cell r="BE21">
            <v>106</v>
          </cell>
          <cell r="BF21">
            <v>65.7</v>
          </cell>
          <cell r="BG21">
            <v>79</v>
          </cell>
          <cell r="BH21">
            <v>0</v>
          </cell>
          <cell r="BI21">
            <v>0</v>
          </cell>
          <cell r="BJ21">
            <v>0</v>
          </cell>
          <cell r="BK21">
            <v>0</v>
          </cell>
          <cell r="BL21">
            <v>0</v>
          </cell>
          <cell r="BM21">
            <v>0</v>
          </cell>
          <cell r="BN21">
            <v>0</v>
          </cell>
          <cell r="BO21">
            <v>0</v>
          </cell>
          <cell r="BP21">
            <v>0</v>
          </cell>
          <cell r="BQ21">
            <v>0</v>
          </cell>
          <cell r="BR21">
            <v>0</v>
          </cell>
          <cell r="BS21">
            <v>0</v>
          </cell>
          <cell r="BT21">
            <v>0</v>
          </cell>
          <cell r="BU21">
            <v>0</v>
          </cell>
          <cell r="BV21">
            <v>0</v>
          </cell>
          <cell r="BW21">
            <v>0</v>
          </cell>
          <cell r="BX21">
            <v>0</v>
          </cell>
          <cell r="BY21">
            <v>0</v>
          </cell>
          <cell r="BZ21">
            <v>0</v>
          </cell>
          <cell r="CA21">
            <v>0</v>
          </cell>
          <cell r="CB21">
            <v>0</v>
          </cell>
          <cell r="CC21">
            <v>0</v>
          </cell>
          <cell r="CD21">
            <v>0</v>
          </cell>
          <cell r="CE21">
            <v>0</v>
          </cell>
          <cell r="CF21">
            <v>0</v>
          </cell>
          <cell r="CG21">
            <v>0</v>
          </cell>
          <cell r="CH21">
            <v>0</v>
          </cell>
          <cell r="CI21">
            <v>0</v>
          </cell>
          <cell r="CJ21">
            <v>0</v>
          </cell>
          <cell r="CK21">
            <v>0</v>
          </cell>
          <cell r="CL21">
            <v>0</v>
          </cell>
          <cell r="CM21">
            <v>0</v>
          </cell>
          <cell r="CN21">
            <v>0</v>
          </cell>
          <cell r="CO21">
            <v>0</v>
          </cell>
          <cell r="CP21">
            <v>0</v>
          </cell>
          <cell r="CQ21">
            <v>0</v>
          </cell>
          <cell r="CR21">
            <v>0</v>
          </cell>
          <cell r="CS21">
            <v>0</v>
          </cell>
          <cell r="CT21">
            <v>0</v>
          </cell>
          <cell r="CU21">
            <v>0</v>
          </cell>
          <cell r="CV21">
            <v>0</v>
          </cell>
          <cell r="CW21">
            <v>0</v>
          </cell>
          <cell r="CX21">
            <v>0</v>
          </cell>
          <cell r="CY21">
            <v>0</v>
          </cell>
          <cell r="CZ21">
            <v>0</v>
          </cell>
          <cell r="DA21">
            <v>0</v>
          </cell>
          <cell r="DB21">
            <v>0</v>
          </cell>
          <cell r="DC21">
            <v>0</v>
          </cell>
          <cell r="DD21">
            <v>0</v>
          </cell>
          <cell r="DE21">
            <v>0</v>
          </cell>
          <cell r="DF21">
            <v>0</v>
          </cell>
          <cell r="DG21">
            <v>0</v>
          </cell>
          <cell r="DH21">
            <v>0</v>
          </cell>
          <cell r="DI21">
            <v>0</v>
          </cell>
          <cell r="DJ21">
            <v>0</v>
          </cell>
          <cell r="DK21">
            <v>0</v>
          </cell>
          <cell r="DL21">
            <v>-1778.8000000000002</v>
          </cell>
          <cell r="DM21">
            <v>-1667.8</v>
          </cell>
          <cell r="DN21">
            <v>-1469.7</v>
          </cell>
          <cell r="DO21">
            <v>-1727.7</v>
          </cell>
          <cell r="DP21">
            <v>-1861.9</v>
          </cell>
          <cell r="DQ21">
            <v>-2031.3000000000002</v>
          </cell>
          <cell r="DR21">
            <v>-2137.9</v>
          </cell>
          <cell r="DS21">
            <v>-2425.1000000000004</v>
          </cell>
          <cell r="DT21">
            <v>-2424.2000000000003</v>
          </cell>
          <cell r="DU21">
            <v>-2651.5</v>
          </cell>
          <cell r="DV21">
            <v>-2799.5</v>
          </cell>
          <cell r="DW21">
            <v>-3032.2</v>
          </cell>
          <cell r="DX21">
            <v>-3845.2</v>
          </cell>
          <cell r="DY21">
            <v>-4042.1000000000004</v>
          </cell>
          <cell r="DZ21">
            <v>-4414.3</v>
          </cell>
          <cell r="EA21">
            <v>-4582.3</v>
          </cell>
          <cell r="EB21">
            <v>-4551.3</v>
          </cell>
          <cell r="EC21">
            <v>-5108.7</v>
          </cell>
          <cell r="ED21">
            <v>-5010.8</v>
          </cell>
          <cell r="EE21">
            <v>-3746.3</v>
          </cell>
          <cell r="EF21">
            <v>-5595.4</v>
          </cell>
          <cell r="EG21">
            <v>-3071.8</v>
          </cell>
          <cell r="EH21">
            <v>-4048.9</v>
          </cell>
          <cell r="EI21">
            <v>-4017.6</v>
          </cell>
          <cell r="EJ21">
            <v>-4789.6000000000004</v>
          </cell>
          <cell r="EK21">
            <v>-4046.1000000000004</v>
          </cell>
          <cell r="EL21">
            <v>-2592.6</v>
          </cell>
          <cell r="EM21">
            <v>-3507.2</v>
          </cell>
        </row>
        <row r="22">
          <cell r="A22" t="str">
            <v>MRF IN</v>
          </cell>
          <cell r="B22" t="str">
            <v>MRF</v>
          </cell>
          <cell r="C22" t="str">
            <v>Auto Ancillaries</v>
          </cell>
          <cell r="D22">
            <v>-155.5</v>
          </cell>
          <cell r="E22">
            <v>-86.5</v>
          </cell>
          <cell r="F22">
            <v>-94.9</v>
          </cell>
          <cell r="G22">
            <v>-62</v>
          </cell>
          <cell r="H22">
            <v>-64.2</v>
          </cell>
          <cell r="I22">
            <v>-99.6</v>
          </cell>
          <cell r="J22">
            <v>-63.7</v>
          </cell>
          <cell r="K22">
            <v>-31.7</v>
          </cell>
          <cell r="L22">
            <v>-107.5</v>
          </cell>
          <cell r="M22">
            <v>79.900000000000006</v>
          </cell>
          <cell r="N22">
            <v>-62.5</v>
          </cell>
          <cell r="O22">
            <v>-4.8</v>
          </cell>
          <cell r="P22">
            <v>-107.5</v>
          </cell>
          <cell r="Q22">
            <v>-44.6</v>
          </cell>
          <cell r="R22">
            <v>-80.3</v>
          </cell>
          <cell r="S22">
            <v>-34.299999999999997</v>
          </cell>
          <cell r="T22">
            <v>-41.4</v>
          </cell>
          <cell r="U22">
            <v>-43</v>
          </cell>
          <cell r="V22">
            <v>-141.80000000000001</v>
          </cell>
          <cell r="W22">
            <v>-182.3</v>
          </cell>
          <cell r="X22">
            <v>-237.1</v>
          </cell>
          <cell r="Y22">
            <v>-330.6</v>
          </cell>
          <cell r="Z22">
            <v>-276.39999999999998</v>
          </cell>
          <cell r="AA22">
            <v>-341.1</v>
          </cell>
          <cell r="AB22">
            <v>-167</v>
          </cell>
          <cell r="AC22">
            <v>116.2</v>
          </cell>
          <cell r="AD22">
            <v>170.3</v>
          </cell>
          <cell r="AE22">
            <v>-343.8</v>
          </cell>
          <cell r="AF22">
            <v>15.3</v>
          </cell>
          <cell r="AG22">
            <v>57.1</v>
          </cell>
          <cell r="AH22">
            <v>22.6</v>
          </cell>
          <cell r="AI22">
            <v>-1.5</v>
          </cell>
          <cell r="AJ22">
            <v>8.5</v>
          </cell>
          <cell r="AK22">
            <v>16.8</v>
          </cell>
          <cell r="AL22">
            <v>-3.8</v>
          </cell>
          <cell r="AM22">
            <v>-13.6</v>
          </cell>
          <cell r="AN22">
            <v>23.7</v>
          </cell>
          <cell r="AO22">
            <v>-24.3</v>
          </cell>
          <cell r="AP22">
            <v>-1.5</v>
          </cell>
          <cell r="AQ22">
            <v>0</v>
          </cell>
          <cell r="AR22">
            <v>23.7</v>
          </cell>
          <cell r="AS22">
            <v>0</v>
          </cell>
          <cell r="AT22">
            <v>0</v>
          </cell>
          <cell r="AU22">
            <v>0</v>
          </cell>
          <cell r="AV22">
            <v>0</v>
          </cell>
          <cell r="AW22">
            <v>0</v>
          </cell>
          <cell r="AX22">
            <v>0</v>
          </cell>
          <cell r="AY22">
            <v>0</v>
          </cell>
          <cell r="AZ22">
            <v>0</v>
          </cell>
          <cell r="BA22">
            <v>0</v>
          </cell>
          <cell r="BB22">
            <v>0</v>
          </cell>
          <cell r="BC22">
            <v>0</v>
          </cell>
          <cell r="BD22">
            <v>0</v>
          </cell>
          <cell r="BE22">
            <v>0</v>
          </cell>
          <cell r="BF22">
            <v>0</v>
          </cell>
          <cell r="BG22">
            <v>0</v>
          </cell>
          <cell r="BH22">
            <v>0</v>
          </cell>
          <cell r="BI22">
            <v>0</v>
          </cell>
          <cell r="BJ22">
            <v>0</v>
          </cell>
          <cell r="BK22">
            <v>508</v>
          </cell>
          <cell r="BL22">
            <v>0</v>
          </cell>
          <cell r="BM22">
            <v>0</v>
          </cell>
          <cell r="BN22">
            <v>0</v>
          </cell>
          <cell r="BO22">
            <v>0</v>
          </cell>
          <cell r="BP22">
            <v>0</v>
          </cell>
          <cell r="BQ22">
            <v>-413</v>
          </cell>
          <cell r="BR22">
            <v>0</v>
          </cell>
          <cell r="BS22">
            <v>0</v>
          </cell>
          <cell r="BT22">
            <v>0</v>
          </cell>
          <cell r="BU22">
            <v>-41.8</v>
          </cell>
          <cell r="BV22">
            <v>0</v>
          </cell>
          <cell r="BW22">
            <v>0</v>
          </cell>
          <cell r="BX22">
            <v>0</v>
          </cell>
          <cell r="BY22">
            <v>364.1</v>
          </cell>
          <cell r="BZ22">
            <v>0</v>
          </cell>
          <cell r="CA22">
            <v>0</v>
          </cell>
          <cell r="CB22">
            <v>0</v>
          </cell>
          <cell r="CC22">
            <v>0</v>
          </cell>
          <cell r="CD22">
            <v>0</v>
          </cell>
          <cell r="CE22">
            <v>0</v>
          </cell>
          <cell r="CF22">
            <v>0</v>
          </cell>
          <cell r="CG22">
            <v>0</v>
          </cell>
          <cell r="CH22">
            <v>0</v>
          </cell>
          <cell r="CI22">
            <v>0</v>
          </cell>
          <cell r="CJ22">
            <v>0</v>
          </cell>
          <cell r="CK22">
            <v>0</v>
          </cell>
          <cell r="CL22">
            <v>0</v>
          </cell>
          <cell r="CM22">
            <v>0</v>
          </cell>
          <cell r="CN22">
            <v>0</v>
          </cell>
          <cell r="CO22">
            <v>0</v>
          </cell>
          <cell r="CP22">
            <v>0</v>
          </cell>
          <cell r="CQ22">
            <v>0</v>
          </cell>
          <cell r="CR22">
            <v>0</v>
          </cell>
          <cell r="CS22">
            <v>0</v>
          </cell>
          <cell r="CT22">
            <v>0</v>
          </cell>
          <cell r="CU22">
            <v>0</v>
          </cell>
          <cell r="CV22">
            <v>0</v>
          </cell>
          <cell r="CW22">
            <v>0</v>
          </cell>
          <cell r="CX22">
            <v>0</v>
          </cell>
          <cell r="CY22">
            <v>0</v>
          </cell>
          <cell r="CZ22">
            <v>0</v>
          </cell>
          <cell r="DA22">
            <v>0</v>
          </cell>
          <cell r="DB22">
            <v>0</v>
          </cell>
          <cell r="DC22">
            <v>0</v>
          </cell>
          <cell r="DD22">
            <v>0</v>
          </cell>
          <cell r="DE22">
            <v>0</v>
          </cell>
          <cell r="DF22">
            <v>0</v>
          </cell>
          <cell r="DG22">
            <v>0</v>
          </cell>
          <cell r="DH22">
            <v>0</v>
          </cell>
          <cell r="DI22">
            <v>0</v>
          </cell>
          <cell r="DJ22">
            <v>0</v>
          </cell>
          <cell r="DK22">
            <v>0</v>
          </cell>
          <cell r="DL22">
            <v>-2611.8000000000002</v>
          </cell>
          <cell r="DM22">
            <v>-2599.6</v>
          </cell>
          <cell r="DN22">
            <v>-3097.4</v>
          </cell>
          <cell r="DO22">
            <v>-3056</v>
          </cell>
          <cell r="DP22">
            <v>-3450.5</v>
          </cell>
          <cell r="DQ22">
            <v>-3862.7</v>
          </cell>
          <cell r="DR22">
            <v>-4191.3</v>
          </cell>
          <cell r="DS22">
            <v>-4098.6000000000004</v>
          </cell>
          <cell r="DT22">
            <v>-4247.7</v>
          </cell>
          <cell r="DU22">
            <v>-4583</v>
          </cell>
          <cell r="DV22">
            <v>-4760.09</v>
          </cell>
          <cell r="DW22">
            <v>-4960.7</v>
          </cell>
          <cell r="DX22">
            <v>-4247.7</v>
          </cell>
          <cell r="DY22">
            <v>-5352.6</v>
          </cell>
          <cell r="DZ22">
            <v>-5550.8</v>
          </cell>
          <cell r="EA22">
            <v>-6104.8</v>
          </cell>
          <cell r="EB22">
            <v>-7113.0999999999995</v>
          </cell>
          <cell r="EC22">
            <v>-7489.9</v>
          </cell>
          <cell r="ED22">
            <v>-7331.4</v>
          </cell>
          <cell r="EE22">
            <v>-7579.7999999999993</v>
          </cell>
          <cell r="EF22">
            <v>-7765.9</v>
          </cell>
          <cell r="EG22">
            <v>-7000.8</v>
          </cell>
          <cell r="EH22">
            <v>-7750.4000000000005</v>
          </cell>
          <cell r="EI22">
            <v>-7932.8</v>
          </cell>
          <cell r="EJ22">
            <v>-8476.2000000000007</v>
          </cell>
          <cell r="EK22">
            <v>-10256.1</v>
          </cell>
          <cell r="EL22">
            <v>-10377.4</v>
          </cell>
          <cell r="EM22">
            <v>-9497.6</v>
          </cell>
        </row>
        <row r="23">
          <cell r="A23" t="str">
            <v>MJS IN</v>
          </cell>
          <cell r="B23" t="str">
            <v>Munjal Showa</v>
          </cell>
          <cell r="C23" t="str">
            <v>Auto Ancillaries</v>
          </cell>
          <cell r="D23">
            <v>-38.299999999999997</v>
          </cell>
          <cell r="E23">
            <v>-31.01</v>
          </cell>
          <cell r="F23">
            <v>-32.08</v>
          </cell>
          <cell r="G23">
            <v>-22.015000000000001</v>
          </cell>
          <cell r="H23">
            <v>-28</v>
          </cell>
          <cell r="I23">
            <v>-23.01</v>
          </cell>
          <cell r="J23">
            <v>-40</v>
          </cell>
          <cell r="K23">
            <v>-30.841000000000001</v>
          </cell>
          <cell r="L23">
            <v>4.6059999999999999</v>
          </cell>
          <cell r="M23">
            <v>-23.484999999999999</v>
          </cell>
          <cell r="N23">
            <v>-8.8000000000000007</v>
          </cell>
          <cell r="O23">
            <v>-13.321</v>
          </cell>
          <cell r="P23">
            <v>-25.6</v>
          </cell>
          <cell r="Q23">
            <v>-17.8</v>
          </cell>
          <cell r="R23">
            <v>-35.1</v>
          </cell>
          <cell r="S23" t="e">
            <v>#REF!</v>
          </cell>
          <cell r="T23" t="e">
            <v>#REF!</v>
          </cell>
          <cell r="U23" t="e">
            <v>#REF!</v>
          </cell>
          <cell r="V23" t="e">
            <v>#REF!</v>
          </cell>
          <cell r="W23" t="e">
            <v>#REF!</v>
          </cell>
          <cell r="X23" t="e">
            <v>#REF!</v>
          </cell>
          <cell r="Y23" t="e">
            <v>#REF!</v>
          </cell>
          <cell r="Z23" t="e">
            <v>#REF!</v>
          </cell>
          <cell r="AA23" t="e">
            <v>#REF!</v>
          </cell>
          <cell r="AB23" t="e">
            <v>#REF!</v>
          </cell>
          <cell r="AC23" t="e">
            <v>#REF!</v>
          </cell>
          <cell r="AD23" t="e">
            <v>#REF!</v>
          </cell>
          <cell r="AE23" t="e">
            <v>#REF!</v>
          </cell>
          <cell r="AF23">
            <v>0</v>
          </cell>
          <cell r="AG23">
            <v>0</v>
          </cell>
          <cell r="AH23">
            <v>-1.7010000000000001</v>
          </cell>
          <cell r="AI23">
            <v>1.2470000000000001</v>
          </cell>
          <cell r="AJ23">
            <v>0.158</v>
          </cell>
          <cell r="AK23">
            <v>0</v>
          </cell>
          <cell r="AL23">
            <v>5.649</v>
          </cell>
          <cell r="AM23">
            <v>14.78</v>
          </cell>
          <cell r="AN23">
            <v>1.81</v>
          </cell>
          <cell r="AO23">
            <v>-2.423</v>
          </cell>
          <cell r="AP23">
            <v>1.4550000000000001</v>
          </cell>
          <cell r="AQ23">
            <v>2.7610000000000001</v>
          </cell>
          <cell r="AR23">
            <v>5.9859999999999998</v>
          </cell>
          <cell r="AS23">
            <v>2.794</v>
          </cell>
          <cell r="AT23">
            <v>7.6189999999999998</v>
          </cell>
          <cell r="AU23" t="e">
            <v>#REF!</v>
          </cell>
          <cell r="AV23" t="e">
            <v>#REF!</v>
          </cell>
          <cell r="AW23" t="e">
            <v>#REF!</v>
          </cell>
          <cell r="AX23" t="e">
            <v>#REF!</v>
          </cell>
          <cell r="AY23" t="e">
            <v>#REF!</v>
          </cell>
          <cell r="AZ23" t="e">
            <v>#REF!</v>
          </cell>
          <cell r="BA23" t="e">
            <v>#REF!</v>
          </cell>
          <cell r="BB23" t="e">
            <v>#REF!</v>
          </cell>
          <cell r="BC23" t="e">
            <v>#REF!</v>
          </cell>
          <cell r="BD23" t="e">
            <v>#REF!</v>
          </cell>
          <cell r="BE23" t="e">
            <v>#REF!</v>
          </cell>
          <cell r="BF23" t="e">
            <v>#REF!</v>
          </cell>
          <cell r="BG23" t="e">
            <v>#REF!</v>
          </cell>
          <cell r="BH23" t="e">
            <v>#REF!</v>
          </cell>
          <cell r="BI23" t="e">
            <v>#REF!</v>
          </cell>
          <cell r="BJ23" t="e">
            <v>#REF!</v>
          </cell>
          <cell r="BK23" t="e">
            <v>#REF!</v>
          </cell>
          <cell r="BL23" t="e">
            <v>#REF!</v>
          </cell>
          <cell r="BM23" t="e">
            <v>#REF!</v>
          </cell>
          <cell r="BN23" t="e">
            <v>#REF!</v>
          </cell>
          <cell r="BO23" t="e">
            <v>#REF!</v>
          </cell>
          <cell r="BP23" t="e">
            <v>#REF!</v>
          </cell>
          <cell r="BQ23" t="e">
            <v>#REF!</v>
          </cell>
          <cell r="BR23" t="e">
            <v>#REF!</v>
          </cell>
          <cell r="BS23" t="e">
            <v>#REF!</v>
          </cell>
          <cell r="BT23" t="e">
            <v>#REF!</v>
          </cell>
          <cell r="BU23" t="e">
            <v>#REF!</v>
          </cell>
          <cell r="BV23" t="e">
            <v>#REF!</v>
          </cell>
          <cell r="BW23" t="e">
            <v>#REF!</v>
          </cell>
          <cell r="BX23" t="e">
            <v>#REF!</v>
          </cell>
          <cell r="BY23" t="e">
            <v>#REF!</v>
          </cell>
          <cell r="BZ23" t="e">
            <v>#REF!</v>
          </cell>
          <cell r="CA23" t="e">
            <v>#REF!</v>
          </cell>
          <cell r="CB23" t="e">
            <v>#REF!</v>
          </cell>
          <cell r="CC23" t="e">
            <v>#REF!</v>
          </cell>
          <cell r="CD23" t="e">
            <v>#REF!</v>
          </cell>
          <cell r="CE23" t="e">
            <v>#REF!</v>
          </cell>
          <cell r="CF23" t="e">
            <v>#REF!</v>
          </cell>
          <cell r="CG23" t="e">
            <v>#REF!</v>
          </cell>
          <cell r="CH23" t="e">
            <v>#REF!</v>
          </cell>
          <cell r="CI23" t="e">
            <v>#REF!</v>
          </cell>
          <cell r="CJ23" t="e">
            <v>#REF!</v>
          </cell>
          <cell r="CK23" t="e">
            <v>#REF!</v>
          </cell>
          <cell r="CL23" t="e">
            <v>#REF!</v>
          </cell>
          <cell r="CM23" t="e">
            <v>#REF!</v>
          </cell>
          <cell r="CN23" t="e">
            <v>#REF!</v>
          </cell>
          <cell r="CO23" t="e">
            <v>#REF!</v>
          </cell>
          <cell r="CP23" t="e">
            <v>#REF!</v>
          </cell>
          <cell r="CQ23" t="e">
            <v>#REF!</v>
          </cell>
          <cell r="CR23" t="e">
            <v>#REF!</v>
          </cell>
          <cell r="CS23" t="e">
            <v>#REF!</v>
          </cell>
          <cell r="CT23" t="e">
            <v>#REF!</v>
          </cell>
          <cell r="CU23" t="e">
            <v>#REF!</v>
          </cell>
          <cell r="CV23" t="e">
            <v>#REF!</v>
          </cell>
          <cell r="CW23" t="e">
            <v>#REF!</v>
          </cell>
          <cell r="CX23" t="e">
            <v>#REF!</v>
          </cell>
          <cell r="CY23" t="e">
            <v>#REF!</v>
          </cell>
          <cell r="CZ23" t="e">
            <v>#REF!</v>
          </cell>
          <cell r="DA23" t="e">
            <v>#REF!</v>
          </cell>
          <cell r="DB23" t="e">
            <v>#REF!</v>
          </cell>
          <cell r="DC23" t="e">
            <v>#REF!</v>
          </cell>
          <cell r="DD23" t="e">
            <v>#REF!</v>
          </cell>
          <cell r="DE23" t="e">
            <v>#REF!</v>
          </cell>
          <cell r="DF23" t="e">
            <v>#REF!</v>
          </cell>
          <cell r="DG23" t="e">
            <v>#REF!</v>
          </cell>
          <cell r="DH23" t="e">
            <v>#REF!</v>
          </cell>
          <cell r="DI23" t="e">
            <v>#REF!</v>
          </cell>
          <cell r="DJ23" t="e">
            <v>#REF!</v>
          </cell>
          <cell r="DK23" t="e">
            <v>#REF!</v>
          </cell>
          <cell r="DL23" t="e">
            <v>#REF!</v>
          </cell>
          <cell r="DM23" t="e">
            <v>#REF!</v>
          </cell>
          <cell r="DN23" t="e">
            <v>#REF!</v>
          </cell>
          <cell r="DO23" t="e">
            <v>#REF!</v>
          </cell>
          <cell r="DP23" t="e">
            <v>#REF!</v>
          </cell>
          <cell r="DQ23" t="e">
            <v>#REF!</v>
          </cell>
          <cell r="DR23" t="e">
            <v>#REF!</v>
          </cell>
          <cell r="DS23" t="e">
            <v>#REF!</v>
          </cell>
          <cell r="DT23" t="e">
            <v>#REF!</v>
          </cell>
          <cell r="DU23" t="e">
            <v>#REF!</v>
          </cell>
          <cell r="DV23" t="e">
            <v>#REF!</v>
          </cell>
          <cell r="DW23" t="e">
            <v>#REF!</v>
          </cell>
          <cell r="DX23" t="e">
            <v>#REF!</v>
          </cell>
          <cell r="DY23" t="e">
            <v>#REF!</v>
          </cell>
          <cell r="DZ23" t="e">
            <v>#REF!</v>
          </cell>
          <cell r="EA23" t="e">
            <v>#REF!</v>
          </cell>
          <cell r="EB23" t="e">
            <v>#REF!</v>
          </cell>
          <cell r="EC23" t="e">
            <v>#REF!</v>
          </cell>
          <cell r="ED23" t="e">
            <v>#REF!</v>
          </cell>
          <cell r="EE23" t="e">
            <v>#REF!</v>
          </cell>
          <cell r="EF23" t="e">
            <v>#REF!</v>
          </cell>
          <cell r="EG23" t="e">
            <v>#REF!</v>
          </cell>
          <cell r="EH23" t="e">
            <v>#REF!</v>
          </cell>
          <cell r="EI23" t="e">
            <v>#REF!</v>
          </cell>
          <cell r="EJ23" t="e">
            <v>#REF!</v>
          </cell>
          <cell r="EK23" t="e">
            <v>#REF!</v>
          </cell>
          <cell r="EL23" t="e">
            <v>#REF!</v>
          </cell>
          <cell r="EM23" t="e">
            <v>#REF!</v>
          </cell>
        </row>
        <row r="24">
          <cell r="A24" t="str">
            <v>NRBBR IN</v>
          </cell>
          <cell r="B24" t="str">
            <v>NRB Bearings</v>
          </cell>
          <cell r="C24" t="str">
            <v>Auto Ancillaries</v>
          </cell>
          <cell r="D24">
            <v>0</v>
          </cell>
          <cell r="E24">
            <v>0</v>
          </cell>
          <cell r="F24">
            <v>0</v>
          </cell>
          <cell r="G24">
            <v>0</v>
          </cell>
          <cell r="H24">
            <v>-8.4</v>
          </cell>
          <cell r="I24">
            <v>-29.4</v>
          </cell>
          <cell r="J24">
            <v>-32.6</v>
          </cell>
          <cell r="K24">
            <v>-36.900000000000006</v>
          </cell>
          <cell r="L24">
            <v>-36.200000000000003</v>
          </cell>
          <cell r="M24">
            <v>-35.1</v>
          </cell>
          <cell r="N24">
            <v>-41.5</v>
          </cell>
          <cell r="O24">
            <v>-43.4</v>
          </cell>
          <cell r="P24">
            <v>-42.6</v>
          </cell>
          <cell r="Q24">
            <v>-48.8</v>
          </cell>
          <cell r="R24">
            <v>-47.2</v>
          </cell>
          <cell r="S24">
            <v>-47.8</v>
          </cell>
          <cell r="T24">
            <v>-45.1</v>
          </cell>
          <cell r="U24">
            <v>-52.5</v>
          </cell>
          <cell r="V24">
            <v>-52.400000000000006</v>
          </cell>
          <cell r="W24">
            <v>-51.5</v>
          </cell>
          <cell r="X24">
            <v>-63.6</v>
          </cell>
          <cell r="Y24">
            <v>-37.5</v>
          </cell>
          <cell r="Z24">
            <v>-39.9</v>
          </cell>
          <cell r="AA24">
            <v>-42.3</v>
          </cell>
          <cell r="AB24">
            <v>-13.7</v>
          </cell>
          <cell r="AC24">
            <v>-9.3000000000000007</v>
          </cell>
          <cell r="AD24">
            <v>6.3000000000000007</v>
          </cell>
          <cell r="AE24">
            <v>-23.3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O24">
            <v>0</v>
          </cell>
          <cell r="AP24">
            <v>0</v>
          </cell>
          <cell r="AQ24">
            <v>0</v>
          </cell>
          <cell r="AR24">
            <v>0</v>
          </cell>
          <cell r="AS24">
            <v>0</v>
          </cell>
          <cell r="AT24">
            <v>0</v>
          </cell>
          <cell r="AU24">
            <v>0</v>
          </cell>
          <cell r="AV24">
            <v>0</v>
          </cell>
          <cell r="AW24">
            <v>0</v>
          </cell>
          <cell r="AX24">
            <v>0</v>
          </cell>
          <cell r="AY24">
            <v>0</v>
          </cell>
          <cell r="AZ24">
            <v>0</v>
          </cell>
          <cell r="BA24">
            <v>0</v>
          </cell>
          <cell r="BB24">
            <v>0</v>
          </cell>
          <cell r="BC24">
            <v>0</v>
          </cell>
          <cell r="BD24">
            <v>0</v>
          </cell>
          <cell r="BE24">
            <v>0</v>
          </cell>
          <cell r="BF24">
            <v>0</v>
          </cell>
          <cell r="BG24">
            <v>0</v>
          </cell>
          <cell r="BH24">
            <v>0</v>
          </cell>
          <cell r="BI24">
            <v>0</v>
          </cell>
          <cell r="BJ24">
            <v>0</v>
          </cell>
          <cell r="BK24">
            <v>0</v>
          </cell>
          <cell r="BL24">
            <v>0</v>
          </cell>
          <cell r="BM24">
            <v>0</v>
          </cell>
          <cell r="BN24">
            <v>0</v>
          </cell>
          <cell r="BO24">
            <v>0</v>
          </cell>
          <cell r="BP24">
            <v>0</v>
          </cell>
          <cell r="BQ24">
            <v>0</v>
          </cell>
          <cell r="BR24">
            <v>0</v>
          </cell>
          <cell r="BS24">
            <v>0</v>
          </cell>
          <cell r="BT24">
            <v>0</v>
          </cell>
          <cell r="BU24">
            <v>0</v>
          </cell>
          <cell r="BV24">
            <v>0</v>
          </cell>
          <cell r="BW24">
            <v>0</v>
          </cell>
          <cell r="BX24">
            <v>0</v>
          </cell>
          <cell r="BY24">
            <v>0</v>
          </cell>
          <cell r="BZ24">
            <v>0</v>
          </cell>
          <cell r="CA24">
            <v>0</v>
          </cell>
          <cell r="CB24">
            <v>0</v>
          </cell>
          <cell r="CC24">
            <v>0</v>
          </cell>
          <cell r="CD24">
            <v>0</v>
          </cell>
          <cell r="CE24">
            <v>0</v>
          </cell>
          <cell r="CF24">
            <v>0</v>
          </cell>
          <cell r="CG24">
            <v>0</v>
          </cell>
          <cell r="CH24">
            <v>0</v>
          </cell>
          <cell r="CI24">
            <v>0</v>
          </cell>
          <cell r="CJ24">
            <v>0</v>
          </cell>
          <cell r="CK24">
            <v>0</v>
          </cell>
          <cell r="CL24">
            <v>0</v>
          </cell>
          <cell r="CM24">
            <v>0</v>
          </cell>
          <cell r="CN24">
            <v>0</v>
          </cell>
          <cell r="CO24">
            <v>0</v>
          </cell>
          <cell r="CP24">
            <v>0</v>
          </cell>
          <cell r="CQ24">
            <v>0</v>
          </cell>
          <cell r="CR24">
            <v>0</v>
          </cell>
          <cell r="CS24">
            <v>0</v>
          </cell>
          <cell r="CT24">
            <v>0</v>
          </cell>
          <cell r="CU24">
            <v>0</v>
          </cell>
          <cell r="CV24">
            <v>0</v>
          </cell>
          <cell r="CW24">
            <v>0</v>
          </cell>
          <cell r="CX24">
            <v>0</v>
          </cell>
          <cell r="CY24">
            <v>0</v>
          </cell>
          <cell r="CZ24">
            <v>0</v>
          </cell>
          <cell r="DA24">
            <v>0</v>
          </cell>
          <cell r="DB24">
            <v>0</v>
          </cell>
          <cell r="DC24">
            <v>0</v>
          </cell>
          <cell r="DD24">
            <v>0</v>
          </cell>
          <cell r="DE24">
            <v>0</v>
          </cell>
          <cell r="DF24">
            <v>0</v>
          </cell>
          <cell r="DG24">
            <v>0</v>
          </cell>
          <cell r="DH24">
            <v>0</v>
          </cell>
          <cell r="DI24">
            <v>0</v>
          </cell>
          <cell r="DJ24">
            <v>0</v>
          </cell>
          <cell r="DK24">
            <v>0</v>
          </cell>
          <cell r="DL24">
            <v>0</v>
          </cell>
          <cell r="DM24">
            <v>0</v>
          </cell>
          <cell r="DN24">
            <v>0</v>
          </cell>
          <cell r="DO24">
            <v>0</v>
          </cell>
          <cell r="DP24">
            <v>-119.8</v>
          </cell>
          <cell r="DQ24">
            <v>-140.19999999999999</v>
          </cell>
          <cell r="DR24">
            <v>-110.99999999999999</v>
          </cell>
          <cell r="DS24">
            <v>-184.8</v>
          </cell>
          <cell r="DT24">
            <v>-164.5</v>
          </cell>
          <cell r="DU24">
            <v>-183.8</v>
          </cell>
          <cell r="DV24">
            <v>-210.9</v>
          </cell>
          <cell r="DW24">
            <v>-187.5</v>
          </cell>
          <cell r="DX24">
            <v>-218.8</v>
          </cell>
          <cell r="DY24">
            <v>-212.39999999999998</v>
          </cell>
          <cell r="DZ24">
            <v>-224.9</v>
          </cell>
          <cell r="EA24">
            <v>-243.2</v>
          </cell>
          <cell r="EB24">
            <v>-246</v>
          </cell>
          <cell r="EC24">
            <v>-250.8</v>
          </cell>
          <cell r="ED24">
            <v>-273.89999999999998</v>
          </cell>
          <cell r="EE24">
            <v>-299.7</v>
          </cell>
          <cell r="EF24">
            <v>-247.10000000000002</v>
          </cell>
          <cell r="EG24">
            <v>-316.10000000000002</v>
          </cell>
          <cell r="EH24">
            <v>-317.29999999999995</v>
          </cell>
          <cell r="EI24">
            <v>-285.89999999999998</v>
          </cell>
          <cell r="EJ24">
            <v>-280.60000000000002</v>
          </cell>
          <cell r="EK24">
            <v>-296.90000000000003</v>
          </cell>
          <cell r="EL24">
            <v>-231.09999999999997</v>
          </cell>
          <cell r="EM24">
            <v>-332.6</v>
          </cell>
        </row>
        <row r="25">
          <cell r="A25" t="str">
            <v>OMAX IN</v>
          </cell>
          <cell r="B25" t="str">
            <v>Omax Autos</v>
          </cell>
          <cell r="C25" t="str">
            <v>Auto Ancillaries</v>
          </cell>
          <cell r="D25">
            <v>-22.5</v>
          </cell>
          <cell r="E25">
            <v>-17.5</v>
          </cell>
          <cell r="F25">
            <v>-16.399999999999999</v>
          </cell>
          <cell r="G25">
            <v>-13.6</v>
          </cell>
          <cell r="H25">
            <v>-17.100000000000001</v>
          </cell>
          <cell r="I25">
            <v>-11.4</v>
          </cell>
          <cell r="J25">
            <v>-12.9</v>
          </cell>
          <cell r="K25">
            <v>-13.6</v>
          </cell>
          <cell r="L25">
            <v>-26.4</v>
          </cell>
          <cell r="M25">
            <v>-9.5</v>
          </cell>
          <cell r="N25">
            <v>-22.4</v>
          </cell>
          <cell r="O25">
            <v>-21.4</v>
          </cell>
          <cell r="P25">
            <v>-25.6</v>
          </cell>
          <cell r="Q25">
            <v>-14.7</v>
          </cell>
          <cell r="R25">
            <v>-22.2</v>
          </cell>
          <cell r="S25">
            <v>-18.3</v>
          </cell>
          <cell r="T25">
            <v>-27.799999999999997</v>
          </cell>
          <cell r="U25">
            <v>-28.9</v>
          </cell>
          <cell r="V25">
            <v>-30.7</v>
          </cell>
          <cell r="W25">
            <v>-25.2</v>
          </cell>
          <cell r="X25">
            <v>-19.7</v>
          </cell>
          <cell r="Y25">
            <v>-24.3</v>
          </cell>
          <cell r="Z25">
            <v>-3.3999999999999986</v>
          </cell>
          <cell r="AA25">
            <v>-18.899999999999999</v>
          </cell>
          <cell r="AB25">
            <v>-22.5</v>
          </cell>
          <cell r="AC25">
            <v>-19.899999999999999</v>
          </cell>
          <cell r="AD25">
            <v>-0.5</v>
          </cell>
          <cell r="AE25">
            <v>3.6</v>
          </cell>
          <cell r="AF25">
            <v>1.1000000000000001</v>
          </cell>
          <cell r="AG25">
            <v>-3.6</v>
          </cell>
          <cell r="AH25">
            <v>-8.6</v>
          </cell>
          <cell r="AI25">
            <v>0</v>
          </cell>
          <cell r="AJ25">
            <v>-3</v>
          </cell>
          <cell r="AK25">
            <v>-13.2</v>
          </cell>
          <cell r="AL25">
            <v>-6.8</v>
          </cell>
          <cell r="AM25">
            <v>-6</v>
          </cell>
          <cell r="AN25">
            <v>-4.0999999999999996</v>
          </cell>
          <cell r="AO25">
            <v>-12.7</v>
          </cell>
          <cell r="AP25">
            <v>-11.2</v>
          </cell>
          <cell r="AQ25">
            <v>7.8</v>
          </cell>
          <cell r="AR25">
            <v>-2.5</v>
          </cell>
          <cell r="AS25">
            <v>-10.6</v>
          </cell>
          <cell r="AT25">
            <v>-4.9000000000000004</v>
          </cell>
          <cell r="AU25">
            <v>-4.5999999999999996</v>
          </cell>
          <cell r="AV25">
            <v>-3.2</v>
          </cell>
          <cell r="AW25">
            <v>-3.3</v>
          </cell>
          <cell r="AX25">
            <v>-4.0999999999999996</v>
          </cell>
          <cell r="AY25">
            <v>-4.3</v>
          </cell>
          <cell r="AZ25">
            <v>-1.8</v>
          </cell>
          <cell r="BA25">
            <v>0</v>
          </cell>
          <cell r="BB25">
            <v>0</v>
          </cell>
          <cell r="BC25">
            <v>0</v>
          </cell>
          <cell r="BD25">
            <v>0</v>
          </cell>
          <cell r="BE25">
            <v>-4.9000000000000004</v>
          </cell>
          <cell r="BF25">
            <v>11.6</v>
          </cell>
          <cell r="BG25">
            <v>-3.4</v>
          </cell>
          <cell r="BH25">
            <v>0</v>
          </cell>
          <cell r="BI25">
            <v>0</v>
          </cell>
          <cell r="BJ25">
            <v>0</v>
          </cell>
          <cell r="BK25">
            <v>0</v>
          </cell>
          <cell r="BL25">
            <v>0</v>
          </cell>
          <cell r="BM25">
            <v>0</v>
          </cell>
          <cell r="BN25">
            <v>0</v>
          </cell>
          <cell r="BO25">
            <v>0</v>
          </cell>
          <cell r="BP25">
            <v>0</v>
          </cell>
          <cell r="BQ25">
            <v>0</v>
          </cell>
          <cell r="BR25">
            <v>0</v>
          </cell>
          <cell r="BS25">
            <v>0</v>
          </cell>
          <cell r="BT25">
            <v>0</v>
          </cell>
          <cell r="BU25">
            <v>0</v>
          </cell>
          <cell r="BV25">
            <v>0</v>
          </cell>
          <cell r="BW25">
            <v>0</v>
          </cell>
          <cell r="BX25">
            <v>0</v>
          </cell>
          <cell r="BY25">
            <v>0</v>
          </cell>
          <cell r="BZ25">
            <v>0</v>
          </cell>
          <cell r="CA25">
            <v>0</v>
          </cell>
          <cell r="CB25">
            <v>0</v>
          </cell>
          <cell r="CC25">
            <v>0</v>
          </cell>
          <cell r="CD25">
            <v>0</v>
          </cell>
          <cell r="CE25">
            <v>0</v>
          </cell>
          <cell r="CF25">
            <v>0</v>
          </cell>
          <cell r="CG25">
            <v>0</v>
          </cell>
          <cell r="CH25">
            <v>0</v>
          </cell>
          <cell r="CI25">
            <v>0</v>
          </cell>
          <cell r="CJ25">
            <v>0</v>
          </cell>
          <cell r="CK25">
            <v>0</v>
          </cell>
          <cell r="CL25">
            <v>0</v>
          </cell>
          <cell r="CM25">
            <v>0</v>
          </cell>
          <cell r="CN25">
            <v>0</v>
          </cell>
          <cell r="CO25">
            <v>0</v>
          </cell>
          <cell r="CP25">
            <v>0</v>
          </cell>
          <cell r="CQ25">
            <v>0</v>
          </cell>
          <cell r="CR25">
            <v>0</v>
          </cell>
          <cell r="CS25">
            <v>0</v>
          </cell>
          <cell r="CT25">
            <v>0</v>
          </cell>
          <cell r="CU25">
            <v>0</v>
          </cell>
          <cell r="CV25">
            <v>0</v>
          </cell>
          <cell r="CW25">
            <v>0</v>
          </cell>
          <cell r="CX25">
            <v>0</v>
          </cell>
          <cell r="CY25">
            <v>0</v>
          </cell>
          <cell r="CZ25">
            <v>0</v>
          </cell>
          <cell r="DA25">
            <v>0</v>
          </cell>
          <cell r="DB25">
            <v>0</v>
          </cell>
          <cell r="DC25">
            <v>0</v>
          </cell>
          <cell r="DD25">
            <v>0</v>
          </cell>
          <cell r="DE25">
            <v>0</v>
          </cell>
          <cell r="DF25">
            <v>0</v>
          </cell>
          <cell r="DG25">
            <v>0</v>
          </cell>
          <cell r="DH25">
            <v>0</v>
          </cell>
          <cell r="DI25">
            <v>0</v>
          </cell>
          <cell r="DJ25">
            <v>0</v>
          </cell>
          <cell r="DK25">
            <v>0</v>
          </cell>
          <cell r="DL25">
            <v>-766.4</v>
          </cell>
          <cell r="DM25">
            <v>-739.8</v>
          </cell>
          <cell r="DN25">
            <v>-806.2</v>
          </cell>
          <cell r="DO25">
            <v>-677.8</v>
          </cell>
          <cell r="DP25">
            <v>-667.8</v>
          </cell>
          <cell r="DQ25">
            <v>-728.6</v>
          </cell>
          <cell r="DR25">
            <v>-727.4</v>
          </cell>
          <cell r="DS25">
            <v>-721.7</v>
          </cell>
          <cell r="DT25">
            <v>-749.2</v>
          </cell>
          <cell r="DU25">
            <v>-895.19999999999993</v>
          </cell>
          <cell r="DV25">
            <v>-941.6</v>
          </cell>
          <cell r="DW25">
            <v>-927.19999999999993</v>
          </cell>
          <cell r="DX25">
            <v>-996.30000000000007</v>
          </cell>
          <cell r="DY25">
            <v>-993.19999999999993</v>
          </cell>
          <cell r="DZ25">
            <v>-1077.8</v>
          </cell>
          <cell r="EA25">
            <v>-903.5</v>
          </cell>
          <cell r="EB25">
            <v>-1064.8000000000002</v>
          </cell>
          <cell r="EC25">
            <v>-1127</v>
          </cell>
          <cell r="ED25">
            <v>-1213.3</v>
          </cell>
          <cell r="EE25">
            <v>-1223.3</v>
          </cell>
          <cell r="EF25">
            <v>-1164</v>
          </cell>
          <cell r="EG25">
            <v>-1191.0999999999999</v>
          </cell>
          <cell r="EH25">
            <v>-1212.2</v>
          </cell>
          <cell r="EI25">
            <v>-1304.3000000000002</v>
          </cell>
          <cell r="EJ25">
            <v>-1411.9</v>
          </cell>
          <cell r="EK25">
            <v>-1769.4</v>
          </cell>
          <cell r="EL25">
            <v>-1249</v>
          </cell>
          <cell r="EM25">
            <v>-1272.5</v>
          </cell>
        </row>
        <row r="26">
          <cell r="A26" t="str">
            <v>PRIC IN</v>
          </cell>
          <cell r="B26" t="str">
            <v>Pricol</v>
          </cell>
          <cell r="C26" t="str">
            <v>Auto Ancillaries</v>
          </cell>
          <cell r="D26">
            <v>-18.649999999999999</v>
          </cell>
          <cell r="E26">
            <v>-28.2</v>
          </cell>
          <cell r="F26">
            <v>-32.799999999999997</v>
          </cell>
          <cell r="G26">
            <v>-2.350000000000005</v>
          </cell>
          <cell r="H26">
            <v>-30</v>
          </cell>
          <cell r="I26">
            <v>-34</v>
          </cell>
          <cell r="J26">
            <v>-56</v>
          </cell>
          <cell r="K26">
            <v>-59</v>
          </cell>
          <cell r="L26">
            <v>-42</v>
          </cell>
          <cell r="M26">
            <v>-50</v>
          </cell>
          <cell r="N26">
            <v>-65</v>
          </cell>
          <cell r="O26">
            <v>-50.728000000000002</v>
          </cell>
          <cell r="P26">
            <v>-31.5</v>
          </cell>
          <cell r="Q26">
            <v>-31.135999999999999</v>
          </cell>
          <cell r="R26">
            <v>-19.14</v>
          </cell>
          <cell r="S26">
            <v>-37.594000000000001</v>
          </cell>
          <cell r="T26">
            <v>-48.225999999999999</v>
          </cell>
          <cell r="U26">
            <v>-35.212000000000003</v>
          </cell>
          <cell r="V26">
            <v>-44.2</v>
          </cell>
          <cell r="W26">
            <v>-38.362000000000002</v>
          </cell>
          <cell r="X26">
            <v>-39.200000000000003</v>
          </cell>
          <cell r="Y26">
            <v>-1.903</v>
          </cell>
          <cell r="Z26">
            <v>-13</v>
          </cell>
          <cell r="AA26">
            <v>3.4</v>
          </cell>
          <cell r="AB26">
            <v>4.68</v>
          </cell>
          <cell r="AC26">
            <v>2.5499999999999998</v>
          </cell>
          <cell r="AD26">
            <v>3.27</v>
          </cell>
          <cell r="AE26">
            <v>72.055999999999997</v>
          </cell>
          <cell r="AF26">
            <v>0</v>
          </cell>
          <cell r="AG26">
            <v>-3.5</v>
          </cell>
          <cell r="AH26">
            <v>0</v>
          </cell>
          <cell r="AI26">
            <v>-19.5</v>
          </cell>
          <cell r="AJ26">
            <v>3</v>
          </cell>
          <cell r="AK26">
            <v>0</v>
          </cell>
          <cell r="AL26">
            <v>0</v>
          </cell>
          <cell r="AM26">
            <v>0</v>
          </cell>
          <cell r="AN26">
            <v>5</v>
          </cell>
          <cell r="AO26">
            <v>-6</v>
          </cell>
          <cell r="AP26">
            <v>-1</v>
          </cell>
          <cell r="AQ26">
            <v>12</v>
          </cell>
          <cell r="AR26">
            <v>-1.5</v>
          </cell>
          <cell r="AS26">
            <v>3</v>
          </cell>
          <cell r="AT26">
            <v>-2</v>
          </cell>
          <cell r="AU26">
            <v>-6</v>
          </cell>
          <cell r="AV26">
            <v>9</v>
          </cell>
          <cell r="AW26">
            <v>4</v>
          </cell>
          <cell r="AX26">
            <v>5</v>
          </cell>
          <cell r="AY26">
            <v>2</v>
          </cell>
          <cell r="AZ26">
            <v>5</v>
          </cell>
          <cell r="BA26">
            <v>6</v>
          </cell>
          <cell r="BB26">
            <v>7</v>
          </cell>
          <cell r="BC26">
            <v>-11</v>
          </cell>
          <cell r="BD26">
            <v>0</v>
          </cell>
          <cell r="BE26">
            <v>0</v>
          </cell>
          <cell r="BF26">
            <v>0</v>
          </cell>
          <cell r="BG26">
            <v>0</v>
          </cell>
          <cell r="BH26">
            <v>0</v>
          </cell>
          <cell r="BI26">
            <v>0</v>
          </cell>
          <cell r="BJ26">
            <v>0</v>
          </cell>
          <cell r="BK26">
            <v>0</v>
          </cell>
          <cell r="BL26">
            <v>0</v>
          </cell>
          <cell r="BM26">
            <v>0</v>
          </cell>
          <cell r="BN26">
            <v>0</v>
          </cell>
          <cell r="BO26">
            <v>0</v>
          </cell>
          <cell r="BP26">
            <v>0</v>
          </cell>
          <cell r="BQ26">
            <v>0</v>
          </cell>
          <cell r="BR26">
            <v>0</v>
          </cell>
          <cell r="BS26">
            <v>0</v>
          </cell>
          <cell r="BT26">
            <v>0</v>
          </cell>
          <cell r="BU26">
            <v>0</v>
          </cell>
          <cell r="BV26">
            <v>0</v>
          </cell>
          <cell r="BW26">
            <v>0</v>
          </cell>
          <cell r="BX26">
            <v>0</v>
          </cell>
          <cell r="BY26">
            <v>0</v>
          </cell>
          <cell r="BZ26">
            <v>0</v>
          </cell>
          <cell r="CA26">
            <v>0</v>
          </cell>
          <cell r="CB26">
            <v>0</v>
          </cell>
          <cell r="CC26">
            <v>0</v>
          </cell>
          <cell r="CD26">
            <v>0</v>
          </cell>
          <cell r="CE26">
            <v>0</v>
          </cell>
          <cell r="CF26">
            <v>0</v>
          </cell>
          <cell r="CG26">
            <v>0</v>
          </cell>
          <cell r="CH26">
            <v>0</v>
          </cell>
          <cell r="CI26">
            <v>0</v>
          </cell>
          <cell r="CJ26">
            <v>0</v>
          </cell>
          <cell r="CK26">
            <v>0</v>
          </cell>
          <cell r="CL26">
            <v>0</v>
          </cell>
          <cell r="CM26">
            <v>0</v>
          </cell>
          <cell r="CN26">
            <v>0</v>
          </cell>
          <cell r="CO26">
            <v>0</v>
          </cell>
          <cell r="CP26">
            <v>0</v>
          </cell>
          <cell r="CQ26">
            <v>0</v>
          </cell>
          <cell r="CR26">
            <v>0</v>
          </cell>
          <cell r="CS26">
            <v>0</v>
          </cell>
          <cell r="CT26">
            <v>0</v>
          </cell>
          <cell r="CU26">
            <v>0</v>
          </cell>
          <cell r="CV26">
            <v>0</v>
          </cell>
          <cell r="CW26">
            <v>0</v>
          </cell>
          <cell r="CX26">
            <v>0</v>
          </cell>
          <cell r="CY26">
            <v>0</v>
          </cell>
          <cell r="CZ26">
            <v>0</v>
          </cell>
          <cell r="DA26">
            <v>0</v>
          </cell>
          <cell r="DB26">
            <v>0</v>
          </cell>
          <cell r="DC26">
            <v>0</v>
          </cell>
          <cell r="DD26">
            <v>0</v>
          </cell>
          <cell r="DE26">
            <v>0</v>
          </cell>
          <cell r="DF26">
            <v>0</v>
          </cell>
          <cell r="DG26">
            <v>0</v>
          </cell>
          <cell r="DH26">
            <v>0</v>
          </cell>
          <cell r="DI26">
            <v>0</v>
          </cell>
          <cell r="DJ26">
            <v>0</v>
          </cell>
          <cell r="DK26">
            <v>0</v>
          </cell>
          <cell r="DL26">
            <v>-337.49599999999998</v>
          </cell>
          <cell r="DM26">
            <v>-369.78499999999997</v>
          </cell>
          <cell r="DN26">
            <v>-375.38900000000001</v>
          </cell>
          <cell r="DO26">
            <v>-425.80500000000001</v>
          </cell>
          <cell r="DP26">
            <v>-371.82400000000001</v>
          </cell>
          <cell r="DQ26">
            <v>-466.90600000000001</v>
          </cell>
          <cell r="DR26">
            <v>-515.42399999999998</v>
          </cell>
          <cell r="DS26">
            <v>-537.30899999999997</v>
          </cell>
          <cell r="DT26">
            <v>-496.00900000000001</v>
          </cell>
          <cell r="DU26">
            <v>-611.86900000000003</v>
          </cell>
          <cell r="DV26">
            <v>-646.33100000000002</v>
          </cell>
          <cell r="DW26">
            <v>-691.66399999999999</v>
          </cell>
          <cell r="DX26">
            <v>-585.57799999999997</v>
          </cell>
          <cell r="DY26">
            <v>-712.30000000000007</v>
          </cell>
          <cell r="DZ26">
            <v>-680.47199999999998</v>
          </cell>
          <cell r="EA26">
            <v>-803.399</v>
          </cell>
          <cell r="EB26">
            <v>-753.15499999999997</v>
          </cell>
          <cell r="EC26">
            <v>-869.58800000000008</v>
          </cell>
          <cell r="ED26">
            <v>-883.15700000000004</v>
          </cell>
          <cell r="EE26">
            <v>-949.46299999999997</v>
          </cell>
          <cell r="EF26">
            <v>-858.70100000000002</v>
          </cell>
          <cell r="EG26">
            <v>-883.73699999999997</v>
          </cell>
          <cell r="EH26">
            <v>-887.13100000000009</v>
          </cell>
          <cell r="EI26">
            <v>-982.29</v>
          </cell>
          <cell r="EJ26">
            <v>-1035.828</v>
          </cell>
          <cell r="EK26">
            <v>-1060.4649999999999</v>
          </cell>
          <cell r="EL26">
            <v>-943.94799999999998</v>
          </cell>
          <cell r="EM26">
            <v>-1126.2449999999999</v>
          </cell>
        </row>
        <row r="27">
          <cell r="A27" t="str">
            <v>RAI IN</v>
          </cell>
          <cell r="B27" t="str">
            <v>Rico Auto Industries</v>
          </cell>
          <cell r="C27" t="str">
            <v>Auto Ancillaries</v>
          </cell>
          <cell r="D27">
            <v>0</v>
          </cell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-57.6</v>
          </cell>
          <cell r="M27">
            <v>-37.1</v>
          </cell>
          <cell r="N27">
            <v>-52.3</v>
          </cell>
          <cell r="O27">
            <v>3.9</v>
          </cell>
          <cell r="P27">
            <v>-63.599999999999994</v>
          </cell>
          <cell r="Q27">
            <v>-50.7</v>
          </cell>
          <cell r="R27">
            <v>-62.1</v>
          </cell>
          <cell r="S27">
            <v>-21.5</v>
          </cell>
          <cell r="T27">
            <v>-65.7</v>
          </cell>
          <cell r="U27">
            <v>-12.9</v>
          </cell>
          <cell r="V27">
            <v>-60.1</v>
          </cell>
          <cell r="W27">
            <v>2.8</v>
          </cell>
          <cell r="X27">
            <v>-39.1</v>
          </cell>
          <cell r="Y27">
            <v>-36.800000000000004</v>
          </cell>
          <cell r="Z27">
            <v>-32.200000000000003</v>
          </cell>
          <cell r="AA27">
            <v>-15</v>
          </cell>
          <cell r="AB27">
            <v>-27.099999999999998</v>
          </cell>
          <cell r="AC27">
            <v>-35.6</v>
          </cell>
          <cell r="AD27">
            <v>-10</v>
          </cell>
          <cell r="AE27">
            <v>0.5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-1.3</v>
          </cell>
          <cell r="AO27">
            <v>-15.8</v>
          </cell>
          <cell r="AP27">
            <v>-13</v>
          </cell>
          <cell r="AQ27">
            <v>-42.4</v>
          </cell>
          <cell r="AR27">
            <v>20.5</v>
          </cell>
          <cell r="AS27">
            <v>-10</v>
          </cell>
          <cell r="AT27">
            <v>-1</v>
          </cell>
          <cell r="AU27">
            <v>-34.700000000000003</v>
          </cell>
          <cell r="AV27">
            <v>0</v>
          </cell>
          <cell r="AW27">
            <v>-28.3</v>
          </cell>
          <cell r="AX27">
            <v>9.5</v>
          </cell>
          <cell r="AY27">
            <v>-54.2</v>
          </cell>
          <cell r="AZ27">
            <v>-13.9</v>
          </cell>
          <cell r="BA27">
            <v>-13.8</v>
          </cell>
          <cell r="BB27">
            <v>-16</v>
          </cell>
          <cell r="BC27">
            <v>10.6</v>
          </cell>
          <cell r="BD27">
            <v>5</v>
          </cell>
          <cell r="BE27">
            <v>0</v>
          </cell>
          <cell r="BF27">
            <v>71</v>
          </cell>
          <cell r="BG27">
            <v>-30.3</v>
          </cell>
          <cell r="BH27">
            <v>0</v>
          </cell>
          <cell r="BI27">
            <v>0</v>
          </cell>
          <cell r="BJ27">
            <v>0</v>
          </cell>
          <cell r="BK27">
            <v>0</v>
          </cell>
          <cell r="BL27">
            <v>0</v>
          </cell>
          <cell r="BM27">
            <v>0</v>
          </cell>
          <cell r="BN27">
            <v>0</v>
          </cell>
          <cell r="BO27">
            <v>0</v>
          </cell>
          <cell r="BP27">
            <v>0</v>
          </cell>
          <cell r="BQ27">
            <v>0</v>
          </cell>
          <cell r="BR27">
            <v>0</v>
          </cell>
          <cell r="BS27">
            <v>0</v>
          </cell>
          <cell r="BT27">
            <v>0</v>
          </cell>
          <cell r="BU27">
            <v>0</v>
          </cell>
          <cell r="BV27">
            <v>0</v>
          </cell>
          <cell r="BW27">
            <v>0</v>
          </cell>
          <cell r="BX27">
            <v>0</v>
          </cell>
          <cell r="BY27">
            <v>0</v>
          </cell>
          <cell r="BZ27">
            <v>0</v>
          </cell>
          <cell r="CA27">
            <v>0</v>
          </cell>
          <cell r="CB27">
            <v>0</v>
          </cell>
          <cell r="CC27">
            <v>0</v>
          </cell>
          <cell r="CD27">
            <v>0</v>
          </cell>
          <cell r="CE27">
            <v>0</v>
          </cell>
          <cell r="CF27">
            <v>0</v>
          </cell>
          <cell r="CG27">
            <v>0</v>
          </cell>
          <cell r="CH27">
            <v>0</v>
          </cell>
          <cell r="CI27">
            <v>0</v>
          </cell>
          <cell r="CJ27">
            <v>0</v>
          </cell>
          <cell r="CK27">
            <v>0</v>
          </cell>
          <cell r="CL27">
            <v>0</v>
          </cell>
          <cell r="CM27">
            <v>0</v>
          </cell>
          <cell r="CN27">
            <v>0</v>
          </cell>
          <cell r="CO27">
            <v>0</v>
          </cell>
          <cell r="CP27">
            <v>0</v>
          </cell>
          <cell r="CQ27">
            <v>0</v>
          </cell>
          <cell r="CR27">
            <v>0</v>
          </cell>
          <cell r="CS27">
            <v>0</v>
          </cell>
          <cell r="CT27">
            <v>0</v>
          </cell>
          <cell r="CU27">
            <v>0</v>
          </cell>
          <cell r="CV27">
            <v>0</v>
          </cell>
          <cell r="CW27">
            <v>0</v>
          </cell>
          <cell r="CX27">
            <v>0</v>
          </cell>
          <cell r="CY27">
            <v>0</v>
          </cell>
          <cell r="CZ27">
            <v>0</v>
          </cell>
          <cell r="DA27">
            <v>0</v>
          </cell>
          <cell r="DB27">
            <v>0</v>
          </cell>
          <cell r="DC27">
            <v>0</v>
          </cell>
          <cell r="DD27">
            <v>0</v>
          </cell>
          <cell r="DE27">
            <v>0</v>
          </cell>
          <cell r="DF27">
            <v>0</v>
          </cell>
          <cell r="DG27">
            <v>0</v>
          </cell>
          <cell r="DH27">
            <v>0</v>
          </cell>
          <cell r="DI27">
            <v>0</v>
          </cell>
          <cell r="DJ27">
            <v>0</v>
          </cell>
          <cell r="DK27">
            <v>0</v>
          </cell>
          <cell r="DL27">
            <v>0</v>
          </cell>
          <cell r="DM27">
            <v>0</v>
          </cell>
          <cell r="DN27">
            <v>0</v>
          </cell>
          <cell r="DO27">
            <v>0</v>
          </cell>
          <cell r="DP27">
            <v>0</v>
          </cell>
          <cell r="DQ27">
            <v>0</v>
          </cell>
          <cell r="DR27">
            <v>0</v>
          </cell>
          <cell r="DS27">
            <v>0</v>
          </cell>
          <cell r="DT27">
            <v>-1046.5</v>
          </cell>
          <cell r="DU27">
            <v>-1062.4000000000001</v>
          </cell>
          <cell r="DV27">
            <v>-1129.9000000000001</v>
          </cell>
          <cell r="DW27">
            <v>-1162.7</v>
          </cell>
          <cell r="DX27">
            <v>-1268.3999999999999</v>
          </cell>
          <cell r="DY27">
            <v>-1281.7</v>
          </cell>
          <cell r="DZ27">
            <v>-1219.5</v>
          </cell>
          <cell r="EA27">
            <v>-1170.3</v>
          </cell>
          <cell r="EB27">
            <v>-1363.5</v>
          </cell>
          <cell r="EC27">
            <v>-1310.6000000000001</v>
          </cell>
          <cell r="ED27">
            <v>-1443.5</v>
          </cell>
          <cell r="EE27">
            <v>-1377.1000000000001</v>
          </cell>
          <cell r="EF27">
            <v>-1301.7</v>
          </cell>
          <cell r="EG27">
            <v>-1185.4000000000001</v>
          </cell>
          <cell r="EH27">
            <v>-1183.5</v>
          </cell>
          <cell r="EI27">
            <v>-1299.8999999999999</v>
          </cell>
          <cell r="EJ27">
            <v>-1410.1000000000001</v>
          </cell>
          <cell r="EK27">
            <v>-1515.3</v>
          </cell>
          <cell r="EL27">
            <v>-1334.3</v>
          </cell>
          <cell r="EM27">
            <v>-1349.5</v>
          </cell>
        </row>
        <row r="28">
          <cell r="A28" t="str">
            <v>SKF IN</v>
          </cell>
          <cell r="B28" t="str">
            <v>SKF India</v>
          </cell>
          <cell r="C28" t="str">
            <v>Auto Ancillaries</v>
          </cell>
          <cell r="D28">
            <v>-7</v>
          </cell>
          <cell r="E28">
            <v>-21.8</v>
          </cell>
          <cell r="F28">
            <v>-37.1</v>
          </cell>
          <cell r="G28">
            <v>-31.3</v>
          </cell>
          <cell r="H28">
            <v>-55.7</v>
          </cell>
          <cell r="I28">
            <v>-50.9</v>
          </cell>
          <cell r="J28">
            <v>-70.900000000000006</v>
          </cell>
          <cell r="K28">
            <v>-74.599999999999994</v>
          </cell>
          <cell r="L28">
            <v>-75.599999999999994</v>
          </cell>
          <cell r="M28">
            <v>-96</v>
          </cell>
          <cell r="N28">
            <v>-97.2</v>
          </cell>
          <cell r="O28">
            <v>-80.599999999999994</v>
          </cell>
          <cell r="P28">
            <v>-116.4</v>
          </cell>
          <cell r="Q28">
            <v>-143.5</v>
          </cell>
          <cell r="R28">
            <v>-79.400000000000006</v>
          </cell>
          <cell r="S28">
            <v>-133.9</v>
          </cell>
          <cell r="T28">
            <v>-130.6</v>
          </cell>
          <cell r="U28">
            <v>-119.4</v>
          </cell>
          <cell r="V28">
            <v>-137.69999999999999</v>
          </cell>
          <cell r="W28">
            <v>-181.6</v>
          </cell>
          <cell r="X28">
            <v>-204.8</v>
          </cell>
          <cell r="Y28">
            <v>-227.7</v>
          </cell>
          <cell r="Z28">
            <v>-215.2</v>
          </cell>
          <cell r="AA28">
            <v>-201.8</v>
          </cell>
          <cell r="AB28">
            <v>-195.6</v>
          </cell>
          <cell r="AC28">
            <v>-194</v>
          </cell>
          <cell r="AD28">
            <v>-75.900000000000006</v>
          </cell>
          <cell r="AE28">
            <v>-81.599999999999994</v>
          </cell>
          <cell r="AF28">
            <v>-31.1</v>
          </cell>
          <cell r="AG28">
            <v>-2.1</v>
          </cell>
          <cell r="AH28">
            <v>-11</v>
          </cell>
          <cell r="AI28">
            <v>-0.5</v>
          </cell>
          <cell r="AJ28">
            <v>28.2</v>
          </cell>
          <cell r="AK28">
            <v>-7.6</v>
          </cell>
          <cell r="AL28">
            <v>4.4000000000000004</v>
          </cell>
          <cell r="AM28">
            <v>17.399999999999999</v>
          </cell>
          <cell r="AN28">
            <v>2.7</v>
          </cell>
          <cell r="AO28">
            <v>5.2</v>
          </cell>
          <cell r="AP28">
            <v>0.9</v>
          </cell>
          <cell r="AQ28">
            <v>-7.1</v>
          </cell>
          <cell r="AR28">
            <v>8.6</v>
          </cell>
          <cell r="AS28">
            <v>31.8</v>
          </cell>
          <cell r="AT28">
            <v>-3.2</v>
          </cell>
          <cell r="AU28">
            <v>29.7</v>
          </cell>
          <cell r="AV28">
            <v>-2.5</v>
          </cell>
          <cell r="AW28">
            <v>3</v>
          </cell>
          <cell r="AX28">
            <v>-20.399999999999999</v>
          </cell>
          <cell r="AY28">
            <v>-25.3</v>
          </cell>
          <cell r="AZ28">
            <v>-11.9</v>
          </cell>
          <cell r="BA28">
            <v>0</v>
          </cell>
          <cell r="BB28">
            <v>0</v>
          </cell>
          <cell r="BC28">
            <v>0</v>
          </cell>
          <cell r="BD28">
            <v>0</v>
          </cell>
          <cell r="BE28">
            <v>0</v>
          </cell>
          <cell r="BF28">
            <v>0</v>
          </cell>
          <cell r="BG28">
            <v>0</v>
          </cell>
          <cell r="BH28">
            <v>0</v>
          </cell>
          <cell r="BI28">
            <v>0</v>
          </cell>
          <cell r="BJ28">
            <v>0</v>
          </cell>
          <cell r="BK28">
            <v>0</v>
          </cell>
          <cell r="BL28">
            <v>0</v>
          </cell>
          <cell r="BM28">
            <v>0</v>
          </cell>
          <cell r="BN28">
            <v>0</v>
          </cell>
          <cell r="BO28">
            <v>0</v>
          </cell>
          <cell r="BP28">
            <v>0</v>
          </cell>
          <cell r="BQ28">
            <v>0</v>
          </cell>
          <cell r="BR28">
            <v>0</v>
          </cell>
          <cell r="BS28">
            <v>0</v>
          </cell>
          <cell r="BT28">
            <v>0</v>
          </cell>
          <cell r="BU28">
            <v>0</v>
          </cell>
          <cell r="BV28">
            <v>0</v>
          </cell>
          <cell r="BW28">
            <v>0</v>
          </cell>
          <cell r="BX28">
            <v>0</v>
          </cell>
          <cell r="BY28">
            <v>0</v>
          </cell>
          <cell r="BZ28">
            <v>0</v>
          </cell>
          <cell r="CA28">
            <v>0</v>
          </cell>
          <cell r="CB28">
            <v>0</v>
          </cell>
          <cell r="CC28">
            <v>0</v>
          </cell>
          <cell r="CD28">
            <v>0</v>
          </cell>
          <cell r="CE28">
            <v>0</v>
          </cell>
          <cell r="CF28">
            <v>0</v>
          </cell>
          <cell r="CG28">
            <v>0</v>
          </cell>
          <cell r="CH28">
            <v>0</v>
          </cell>
          <cell r="CI28">
            <v>0</v>
          </cell>
          <cell r="CJ28">
            <v>0</v>
          </cell>
          <cell r="CK28">
            <v>0</v>
          </cell>
          <cell r="CL28">
            <v>0</v>
          </cell>
          <cell r="CM28">
            <v>0</v>
          </cell>
          <cell r="CN28">
            <v>0</v>
          </cell>
          <cell r="CO28">
            <v>0</v>
          </cell>
          <cell r="CP28">
            <v>0</v>
          </cell>
          <cell r="CQ28">
            <v>0</v>
          </cell>
          <cell r="CR28">
            <v>0</v>
          </cell>
          <cell r="CS28">
            <v>0</v>
          </cell>
          <cell r="CT28">
            <v>0</v>
          </cell>
          <cell r="CU28">
            <v>0</v>
          </cell>
          <cell r="CV28">
            <v>0</v>
          </cell>
          <cell r="CW28">
            <v>0</v>
          </cell>
          <cell r="CX28">
            <v>0</v>
          </cell>
          <cell r="CY28">
            <v>0</v>
          </cell>
          <cell r="CZ28">
            <v>0</v>
          </cell>
          <cell r="DA28">
            <v>0</v>
          </cell>
          <cell r="DB28">
            <v>0</v>
          </cell>
          <cell r="DC28">
            <v>0</v>
          </cell>
          <cell r="DD28">
            <v>0</v>
          </cell>
          <cell r="DE28">
            <v>0</v>
          </cell>
          <cell r="DF28">
            <v>0</v>
          </cell>
          <cell r="DG28">
            <v>0</v>
          </cell>
          <cell r="DH28">
            <v>0</v>
          </cell>
          <cell r="DI28">
            <v>0</v>
          </cell>
          <cell r="DJ28">
            <v>0</v>
          </cell>
          <cell r="DK28">
            <v>0</v>
          </cell>
          <cell r="DL28">
            <v>-468</v>
          </cell>
          <cell r="DM28">
            <v>-302.2</v>
          </cell>
          <cell r="DN28">
            <v>-480.7</v>
          </cell>
          <cell r="DO28">
            <v>-425.3</v>
          </cell>
          <cell r="DP28">
            <v>-491.8</v>
          </cell>
          <cell r="DQ28">
            <v>-497.70000000000005</v>
          </cell>
          <cell r="DR28">
            <v>-613</v>
          </cell>
          <cell r="DS28">
            <v>-588.5</v>
          </cell>
          <cell r="DT28">
            <v>-619.69999999999993</v>
          </cell>
          <cell r="DU28">
            <v>-692.5</v>
          </cell>
          <cell r="DV28">
            <v>-794.9</v>
          </cell>
          <cell r="DW28">
            <v>-885.2</v>
          </cell>
          <cell r="DX28">
            <v>-893.5</v>
          </cell>
          <cell r="DY28">
            <v>-904</v>
          </cell>
          <cell r="DZ28">
            <v>-1590.5</v>
          </cell>
          <cell r="EA28">
            <v>-1903.9</v>
          </cell>
          <cell r="EB28">
            <v>-2127.7999999999997</v>
          </cell>
          <cell r="EC28">
            <v>-771.6</v>
          </cell>
          <cell r="ED28">
            <v>-874.1</v>
          </cell>
          <cell r="EE28">
            <v>-805.2</v>
          </cell>
          <cell r="EF28">
            <v>-1152.9999999999998</v>
          </cell>
          <cell r="EG28">
            <v>-946.4</v>
          </cell>
          <cell r="EH28">
            <v>-1198.1000000000001</v>
          </cell>
          <cell r="EI28">
            <v>-932</v>
          </cell>
          <cell r="EJ28">
            <v>-995.09999999999991</v>
          </cell>
          <cell r="EK28">
            <v>-1169.2</v>
          </cell>
          <cell r="EL28">
            <v>-883</v>
          </cell>
          <cell r="EM28">
            <v>-961.8</v>
          </cell>
        </row>
        <row r="29">
          <cell r="A29" t="str">
            <v>SONA IN</v>
          </cell>
          <cell r="B29" t="str">
            <v>Sona Koyo Steering Systems</v>
          </cell>
          <cell r="C29" t="str">
            <v>Auto Ancillaries</v>
          </cell>
          <cell r="D29">
            <v>-9.8000000000000007</v>
          </cell>
          <cell r="E29">
            <v>4.4000000000000004</v>
          </cell>
          <cell r="F29">
            <v>-4.22</v>
          </cell>
          <cell r="G29">
            <v>-24.007999999999999</v>
          </cell>
          <cell r="H29">
            <v>-14.459</v>
          </cell>
          <cell r="I29">
            <v>-16.614999999999998</v>
          </cell>
          <cell r="J29">
            <v>-16.8</v>
          </cell>
          <cell r="K29">
            <v>-13.206</v>
          </cell>
          <cell r="L29">
            <v>-15.6</v>
          </cell>
          <cell r="M29">
            <v>-7.3689999999999998</v>
          </cell>
          <cell r="N29">
            <v>-22.2</v>
          </cell>
          <cell r="O29">
            <v>-28.1</v>
          </cell>
          <cell r="P29">
            <v>-18.3</v>
          </cell>
          <cell r="Q29">
            <v>-15.899999999999999</v>
          </cell>
          <cell r="R29">
            <v>-16</v>
          </cell>
          <cell r="S29">
            <v>-25.3</v>
          </cell>
          <cell r="T29">
            <v>-19.600000000000001</v>
          </cell>
          <cell r="U29">
            <v>-32.9</v>
          </cell>
          <cell r="V29">
            <v>-32.200000000000003</v>
          </cell>
          <cell r="W29">
            <v>-38</v>
          </cell>
          <cell r="X29">
            <v>-47.1</v>
          </cell>
          <cell r="Y29">
            <v>-47.099999999999994</v>
          </cell>
          <cell r="Z29">
            <v>-9</v>
          </cell>
          <cell r="AA29">
            <v>18.100000000000001</v>
          </cell>
          <cell r="AB29">
            <v>-3</v>
          </cell>
          <cell r="AC29">
            <v>-2</v>
          </cell>
          <cell r="AD29">
            <v>0</v>
          </cell>
          <cell r="AE29">
            <v>17.3</v>
          </cell>
          <cell r="AF29">
            <v>5.3</v>
          </cell>
          <cell r="AG29">
            <v>-5.9</v>
          </cell>
          <cell r="AH29">
            <v>-4.28</v>
          </cell>
          <cell r="AI29">
            <v>8.8079999999999998</v>
          </cell>
          <cell r="AJ29">
            <v>-4.1000000000000002E-2</v>
          </cell>
          <cell r="AK29">
            <v>0.215</v>
          </cell>
          <cell r="AL29">
            <v>0</v>
          </cell>
          <cell r="AM29">
            <v>-5.66</v>
          </cell>
          <cell r="AN29">
            <v>-1.8</v>
          </cell>
          <cell r="AO29">
            <v>-11.484</v>
          </cell>
          <cell r="AP29">
            <v>0</v>
          </cell>
          <cell r="AQ29">
            <v>0</v>
          </cell>
          <cell r="AR29">
            <v>3.4</v>
          </cell>
          <cell r="AS29">
            <v>-1.3</v>
          </cell>
          <cell r="AT29">
            <v>-1.2</v>
          </cell>
          <cell r="AU29">
            <v>-13.4</v>
          </cell>
          <cell r="AV29">
            <v>-0.2</v>
          </cell>
          <cell r="AW29">
            <v>4.4000000000000004</v>
          </cell>
          <cell r="AX29">
            <v>-6.5</v>
          </cell>
          <cell r="AY29">
            <v>-13.7</v>
          </cell>
          <cell r="AZ29">
            <v>3.6</v>
          </cell>
          <cell r="BA29">
            <v>-0.7</v>
          </cell>
          <cell r="BB29">
            <v>-32.700000000000003</v>
          </cell>
          <cell r="BC29">
            <v>-27.6</v>
          </cell>
          <cell r="BD29">
            <v>6.8</v>
          </cell>
          <cell r="BE29">
            <v>35.299999999999997</v>
          </cell>
          <cell r="BF29">
            <v>88.6</v>
          </cell>
          <cell r="BG29">
            <v>0</v>
          </cell>
          <cell r="BH29">
            <v>0</v>
          </cell>
          <cell r="BI29">
            <v>0</v>
          </cell>
          <cell r="BJ29">
            <v>0</v>
          </cell>
          <cell r="BK29">
            <v>0</v>
          </cell>
          <cell r="BL29">
            <v>0</v>
          </cell>
          <cell r="BM29">
            <v>0</v>
          </cell>
          <cell r="BN29">
            <v>0</v>
          </cell>
          <cell r="BO29">
            <v>0</v>
          </cell>
          <cell r="BP29">
            <v>0</v>
          </cell>
          <cell r="BQ29">
            <v>0</v>
          </cell>
          <cell r="BR29">
            <v>0</v>
          </cell>
          <cell r="BS29">
            <v>0</v>
          </cell>
          <cell r="BT29">
            <v>0</v>
          </cell>
          <cell r="BU29">
            <v>0</v>
          </cell>
          <cell r="BV29">
            <v>0</v>
          </cell>
          <cell r="BW29">
            <v>0</v>
          </cell>
          <cell r="BX29">
            <v>0</v>
          </cell>
          <cell r="BY29">
            <v>0</v>
          </cell>
          <cell r="BZ29">
            <v>0</v>
          </cell>
          <cell r="CA29">
            <v>0</v>
          </cell>
          <cell r="CB29">
            <v>0</v>
          </cell>
          <cell r="CC29">
            <v>0</v>
          </cell>
          <cell r="CD29">
            <v>0</v>
          </cell>
          <cell r="CE29">
            <v>0</v>
          </cell>
          <cell r="CF29">
            <v>0</v>
          </cell>
          <cell r="CG29">
            <v>0</v>
          </cell>
          <cell r="CH29">
            <v>0</v>
          </cell>
          <cell r="CI29">
            <v>0</v>
          </cell>
          <cell r="CJ29">
            <v>0</v>
          </cell>
          <cell r="CK29">
            <v>0</v>
          </cell>
          <cell r="CL29">
            <v>0</v>
          </cell>
          <cell r="CM29">
            <v>0</v>
          </cell>
          <cell r="CN29">
            <v>0</v>
          </cell>
          <cell r="CO29">
            <v>0</v>
          </cell>
          <cell r="CP29">
            <v>0</v>
          </cell>
          <cell r="CQ29">
            <v>0</v>
          </cell>
          <cell r="CR29">
            <v>0</v>
          </cell>
          <cell r="CS29">
            <v>0</v>
          </cell>
          <cell r="CT29">
            <v>0</v>
          </cell>
          <cell r="CU29">
            <v>0</v>
          </cell>
          <cell r="CV29">
            <v>0</v>
          </cell>
          <cell r="CW29">
            <v>0</v>
          </cell>
          <cell r="CX29">
            <v>0</v>
          </cell>
          <cell r="CY29">
            <v>0</v>
          </cell>
          <cell r="CZ29">
            <v>0</v>
          </cell>
          <cell r="DA29">
            <v>0</v>
          </cell>
          <cell r="DB29">
            <v>0</v>
          </cell>
          <cell r="DC29">
            <v>0</v>
          </cell>
          <cell r="DD29">
            <v>0</v>
          </cell>
          <cell r="DE29">
            <v>0</v>
          </cell>
          <cell r="DF29">
            <v>0</v>
          </cell>
          <cell r="DG29">
            <v>0</v>
          </cell>
          <cell r="DH29">
            <v>0</v>
          </cell>
          <cell r="DI29">
            <v>0</v>
          </cell>
          <cell r="DJ29">
            <v>0</v>
          </cell>
          <cell r="DK29">
            <v>0</v>
          </cell>
          <cell r="DL29">
            <v>-251.60000000000002</v>
          </cell>
          <cell r="DM29">
            <v>-315</v>
          </cell>
          <cell r="DN29">
            <v>-305.2</v>
          </cell>
          <cell r="DO29">
            <v>-364.8</v>
          </cell>
          <cell r="DP29">
            <v>-348</v>
          </cell>
          <cell r="DQ29">
            <v>-403.7</v>
          </cell>
          <cell r="DR29">
            <v>-389.5</v>
          </cell>
          <cell r="DS29">
            <v>-462.8</v>
          </cell>
          <cell r="DT29">
            <v>-416.4</v>
          </cell>
          <cell r="DU29">
            <v>-491.8</v>
          </cell>
          <cell r="DV29">
            <v>-535.20000000000005</v>
          </cell>
          <cell r="DW29">
            <v>-593</v>
          </cell>
          <cell r="DX29">
            <v>-528.30000000000007</v>
          </cell>
          <cell r="DY29">
            <v>-572.5</v>
          </cell>
          <cell r="DZ29">
            <v>-559.9</v>
          </cell>
          <cell r="EA29">
            <v>-648.5</v>
          </cell>
          <cell r="EB29">
            <v>-841.30000000000007</v>
          </cell>
          <cell r="EC29">
            <v>-1012.3000000000001</v>
          </cell>
          <cell r="ED29">
            <v>-1103.2</v>
          </cell>
          <cell r="EE29">
            <v>-1291</v>
          </cell>
          <cell r="EF29">
            <v>-1104.8999999999999</v>
          </cell>
          <cell r="EG29">
            <v>-1187.7</v>
          </cell>
          <cell r="EH29">
            <v>-1213.3</v>
          </cell>
          <cell r="EI29">
            <v>-1517.5</v>
          </cell>
          <cell r="EJ29">
            <v>-1290.0999999999999</v>
          </cell>
          <cell r="EK29">
            <v>-1429.1000000000001</v>
          </cell>
          <cell r="EL29">
            <v>-1317.1000000000001</v>
          </cell>
          <cell r="EM29">
            <v>-1563.3</v>
          </cell>
          <cell r="HJ29">
            <v>-1103.2</v>
          </cell>
        </row>
        <row r="30">
          <cell r="A30" t="str">
            <v>SRF IN</v>
          </cell>
          <cell r="B30" t="str">
            <v>SRF</v>
          </cell>
          <cell r="C30" t="str">
            <v>Auto Ancillaries</v>
          </cell>
          <cell r="D30">
            <v>0</v>
          </cell>
          <cell r="E30">
            <v>0</v>
          </cell>
          <cell r="F30">
            <v>0</v>
          </cell>
          <cell r="G30">
            <v>0</v>
          </cell>
          <cell r="H30">
            <v>-15.7</v>
          </cell>
          <cell r="I30">
            <v>-14.4</v>
          </cell>
          <cell r="J30">
            <v>-10.9</v>
          </cell>
          <cell r="K30">
            <v>-11.1</v>
          </cell>
          <cell r="L30">
            <v>-49.5</v>
          </cell>
          <cell r="M30">
            <v>-73.2</v>
          </cell>
          <cell r="N30">
            <v>-10.9</v>
          </cell>
          <cell r="O30">
            <v>3.1</v>
          </cell>
          <cell r="P30">
            <v>-73.5</v>
          </cell>
          <cell r="Q30">
            <v>-35.700000000000003</v>
          </cell>
          <cell r="R30">
            <v>-32.6</v>
          </cell>
          <cell r="S30">
            <v>-332.3</v>
          </cell>
          <cell r="T30">
            <v>-318</v>
          </cell>
          <cell r="U30">
            <v>-384.2</v>
          </cell>
          <cell r="V30">
            <v>-323.7</v>
          </cell>
          <cell r="W30">
            <v>-290.5</v>
          </cell>
          <cell r="X30">
            <v>-231.79999999999998</v>
          </cell>
          <cell r="Y30">
            <v>-239.6</v>
          </cell>
          <cell r="Z30">
            <v>-163.5</v>
          </cell>
          <cell r="AA30">
            <v>183</v>
          </cell>
          <cell r="AB30">
            <v>-168.7</v>
          </cell>
          <cell r="AC30">
            <v>-227</v>
          </cell>
          <cell r="AD30">
            <v>-144.30000000000001</v>
          </cell>
          <cell r="AE30">
            <v>-38.200000000000003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-73.3</v>
          </cell>
          <cell r="AK30">
            <v>-59.1</v>
          </cell>
          <cell r="AL30">
            <v>-52.8</v>
          </cell>
          <cell r="AM30">
            <v>-71.599999999999994</v>
          </cell>
          <cell r="AN30">
            <v>-18.8</v>
          </cell>
          <cell r="AO30">
            <v>0</v>
          </cell>
          <cell r="AP30">
            <v>-86.4</v>
          </cell>
          <cell r="AQ30">
            <v>-6.9</v>
          </cell>
          <cell r="AR30">
            <v>-41.9</v>
          </cell>
          <cell r="AS30">
            <v>0.8</v>
          </cell>
          <cell r="AT30">
            <v>-39.4</v>
          </cell>
          <cell r="AU30">
            <v>18</v>
          </cell>
          <cell r="AV30">
            <v>-76</v>
          </cell>
          <cell r="AW30">
            <v>-71.7</v>
          </cell>
          <cell r="AX30">
            <v>-57.8</v>
          </cell>
          <cell r="AY30">
            <v>-18.499999999999996</v>
          </cell>
          <cell r="AZ30">
            <v>-20.2</v>
          </cell>
          <cell r="BA30">
            <v>0</v>
          </cell>
          <cell r="BB30">
            <v>-15.1</v>
          </cell>
          <cell r="BC30">
            <v>-150.19999999999999</v>
          </cell>
          <cell r="BD30">
            <v>-34</v>
          </cell>
          <cell r="BE30">
            <v>-58.2</v>
          </cell>
          <cell r="BF30">
            <v>-41.6</v>
          </cell>
          <cell r="BG30">
            <v>-114.9</v>
          </cell>
          <cell r="BH30">
            <v>0</v>
          </cell>
          <cell r="BI30">
            <v>0</v>
          </cell>
          <cell r="BJ30">
            <v>0</v>
          </cell>
          <cell r="BK30">
            <v>0</v>
          </cell>
          <cell r="BL30">
            <v>0</v>
          </cell>
          <cell r="BM30">
            <v>0</v>
          </cell>
          <cell r="BN30">
            <v>0</v>
          </cell>
          <cell r="BO30">
            <v>0</v>
          </cell>
          <cell r="BP30">
            <v>0</v>
          </cell>
          <cell r="BQ30">
            <v>0</v>
          </cell>
          <cell r="BR30">
            <v>0</v>
          </cell>
          <cell r="BS30">
            <v>0</v>
          </cell>
          <cell r="BT30">
            <v>0</v>
          </cell>
          <cell r="BU30">
            <v>0</v>
          </cell>
          <cell r="BV30">
            <v>0</v>
          </cell>
          <cell r="BW30">
            <v>0</v>
          </cell>
          <cell r="BX30">
            <v>0</v>
          </cell>
          <cell r="BY30">
            <v>0</v>
          </cell>
          <cell r="BZ30">
            <v>0</v>
          </cell>
          <cell r="CA30">
            <v>0</v>
          </cell>
          <cell r="CB30">
            <v>0</v>
          </cell>
          <cell r="CC30">
            <v>0</v>
          </cell>
          <cell r="CD30">
            <v>0</v>
          </cell>
          <cell r="CE30">
            <v>0</v>
          </cell>
          <cell r="CF30">
            <v>0</v>
          </cell>
          <cell r="CG30">
            <v>0</v>
          </cell>
          <cell r="CH30">
            <v>0</v>
          </cell>
          <cell r="CI30">
            <v>0</v>
          </cell>
          <cell r="CJ30">
            <v>0</v>
          </cell>
          <cell r="CK30">
            <v>0</v>
          </cell>
          <cell r="CL30">
            <v>0</v>
          </cell>
          <cell r="CM30">
            <v>0</v>
          </cell>
          <cell r="CN30">
            <v>0</v>
          </cell>
          <cell r="CO30">
            <v>0</v>
          </cell>
          <cell r="CP30">
            <v>0</v>
          </cell>
          <cell r="CQ30">
            <v>0</v>
          </cell>
          <cell r="CR30">
            <v>0</v>
          </cell>
          <cell r="CS30">
            <v>0</v>
          </cell>
          <cell r="CT30">
            <v>0</v>
          </cell>
          <cell r="CU30">
            <v>0</v>
          </cell>
          <cell r="CV30">
            <v>0</v>
          </cell>
          <cell r="CW30">
            <v>0</v>
          </cell>
          <cell r="CX30">
            <v>0</v>
          </cell>
          <cell r="CY30">
            <v>0</v>
          </cell>
          <cell r="CZ30">
            <v>0</v>
          </cell>
          <cell r="DA30">
            <v>0</v>
          </cell>
          <cell r="DB30">
            <v>0</v>
          </cell>
          <cell r="DC30">
            <v>0</v>
          </cell>
          <cell r="DD30">
            <v>0</v>
          </cell>
          <cell r="DE30">
            <v>0</v>
          </cell>
          <cell r="DF30">
            <v>0</v>
          </cell>
          <cell r="DG30">
            <v>0</v>
          </cell>
          <cell r="DH30">
            <v>0</v>
          </cell>
          <cell r="DI30">
            <v>0</v>
          </cell>
          <cell r="DJ30">
            <v>0</v>
          </cell>
          <cell r="DK30">
            <v>0</v>
          </cell>
          <cell r="DL30">
            <v>0</v>
          </cell>
          <cell r="DM30">
            <v>0</v>
          </cell>
          <cell r="DN30">
            <v>0</v>
          </cell>
          <cell r="DO30">
            <v>0</v>
          </cell>
          <cell r="DP30">
            <v>-1153.6000000000001</v>
          </cell>
          <cell r="DQ30">
            <v>-1119.7</v>
          </cell>
          <cell r="DR30">
            <v>-1227.0999999999999</v>
          </cell>
          <cell r="DS30">
            <v>-1241.8</v>
          </cell>
          <cell r="DT30">
            <v>-1274.5</v>
          </cell>
          <cell r="DU30">
            <v>-1592.2</v>
          </cell>
          <cell r="DV30">
            <v>-1907.7999999999997</v>
          </cell>
          <cell r="DW30">
            <v>-1892.6000000000001</v>
          </cell>
          <cell r="DX30">
            <v>-1953.8000000000002</v>
          </cell>
          <cell r="DY30">
            <v>-1812.4</v>
          </cell>
          <cell r="DZ30">
            <v>-1708.1</v>
          </cell>
          <cell r="EA30">
            <v>-1913.9</v>
          </cell>
          <cell r="EB30">
            <v>-2053.5</v>
          </cell>
          <cell r="EC30">
            <v>-2101.7999999999997</v>
          </cell>
          <cell r="ED30">
            <v>-2174.6000000000004</v>
          </cell>
          <cell r="EE30">
            <v>-2133.7999999999997</v>
          </cell>
          <cell r="EF30">
            <v>-2146.6</v>
          </cell>
          <cell r="EG30">
            <v>-2236.8000000000002</v>
          </cell>
          <cell r="EH30">
            <v>-2253.5999999999995</v>
          </cell>
          <cell r="EI30">
            <v>-2523.1999999999998</v>
          </cell>
          <cell r="EJ30">
            <v>-2594.6999999999998</v>
          </cell>
          <cell r="EK30">
            <v>-2619.7000000000003</v>
          </cell>
          <cell r="EL30">
            <v>-2120.6999999999998</v>
          </cell>
          <cell r="EM30">
            <v>-2268.5</v>
          </cell>
        </row>
        <row r="31">
          <cell r="A31" t="str">
            <v>SUBR IN</v>
          </cell>
          <cell r="B31" t="str">
            <v>Subros</v>
          </cell>
          <cell r="C31" t="str">
            <v>Auto Ancillaries</v>
          </cell>
          <cell r="D31" t="e">
            <v>#REF!</v>
          </cell>
          <cell r="E31">
            <v>-9.6999999999999993</v>
          </cell>
          <cell r="F31">
            <v>-5.9</v>
          </cell>
          <cell r="G31">
            <v>-20.3</v>
          </cell>
          <cell r="H31">
            <v>-15.9</v>
          </cell>
          <cell r="I31">
            <v>-17.8</v>
          </cell>
          <cell r="J31">
            <v>-26.4</v>
          </cell>
          <cell r="K31">
            <v>-26.200000000000003</v>
          </cell>
          <cell r="L31">
            <v>-22.8</v>
          </cell>
          <cell r="M31">
            <v>-23.7</v>
          </cell>
          <cell r="N31">
            <v>-29</v>
          </cell>
          <cell r="O31">
            <v>-11.9</v>
          </cell>
          <cell r="P31">
            <v>-28.7</v>
          </cell>
          <cell r="Q31">
            <v>-12.6</v>
          </cell>
          <cell r="R31">
            <v>-31</v>
          </cell>
          <cell r="S31">
            <v>-45.2</v>
          </cell>
          <cell r="T31">
            <v>-37.6</v>
          </cell>
          <cell r="U31">
            <v>-5.6</v>
          </cell>
          <cell r="V31">
            <v>-37.199999999999996</v>
          </cell>
          <cell r="W31">
            <v>-18.100000000000001</v>
          </cell>
          <cell r="X31">
            <v>-30.8</v>
          </cell>
          <cell r="Y31">
            <v>-21.7</v>
          </cell>
          <cell r="Z31">
            <v>-34.199999999999996</v>
          </cell>
          <cell r="AA31">
            <v>-40.1</v>
          </cell>
          <cell r="AB31">
            <v>-34.4</v>
          </cell>
          <cell r="AC31">
            <v>-8.9</v>
          </cell>
          <cell r="AD31">
            <v>-4</v>
          </cell>
          <cell r="AE31">
            <v>26.4</v>
          </cell>
          <cell r="AF31" t="e">
            <v>#REF!</v>
          </cell>
          <cell r="AG31">
            <v>-2.2000000000000002</v>
          </cell>
          <cell r="AH31">
            <v>-0.8</v>
          </cell>
          <cell r="AI31">
            <v>2.9</v>
          </cell>
          <cell r="AJ31">
            <v>-0.4</v>
          </cell>
          <cell r="AK31">
            <v>0.8</v>
          </cell>
          <cell r="AL31">
            <v>5.5</v>
          </cell>
          <cell r="AM31">
            <v>-2.9</v>
          </cell>
          <cell r="AN31">
            <v>-0.6</v>
          </cell>
          <cell r="AO31">
            <v>-4.5999999999999996</v>
          </cell>
          <cell r="AP31">
            <v>3.1</v>
          </cell>
          <cell r="AQ31">
            <v>-7.5</v>
          </cell>
          <cell r="AR31">
            <v>8.9</v>
          </cell>
          <cell r="AS31">
            <v>-2.6</v>
          </cell>
          <cell r="AT31">
            <v>1.4</v>
          </cell>
          <cell r="AU31">
            <v>9.3000000000000007</v>
          </cell>
          <cell r="AV31">
            <v>11.2</v>
          </cell>
          <cell r="AW31">
            <v>-24.2</v>
          </cell>
          <cell r="AX31">
            <v>6.8</v>
          </cell>
          <cell r="AY31">
            <v>-11.1</v>
          </cell>
          <cell r="AZ31">
            <v>2.9</v>
          </cell>
          <cell r="BA31">
            <v>-4.5</v>
          </cell>
          <cell r="BB31">
            <v>4.3</v>
          </cell>
          <cell r="BC31">
            <v>3.4</v>
          </cell>
          <cell r="BD31">
            <v>4</v>
          </cell>
          <cell r="BE31">
            <v>-5.5</v>
          </cell>
          <cell r="BF31">
            <v>0</v>
          </cell>
          <cell r="BG31">
            <v>-31.3</v>
          </cell>
          <cell r="BH31">
            <v>0</v>
          </cell>
          <cell r="BI31">
            <v>0</v>
          </cell>
          <cell r="BJ31">
            <v>0</v>
          </cell>
          <cell r="BK31">
            <v>0</v>
          </cell>
          <cell r="BL31">
            <v>0</v>
          </cell>
          <cell r="BM31">
            <v>0</v>
          </cell>
          <cell r="BN31">
            <v>0</v>
          </cell>
          <cell r="BO31">
            <v>0</v>
          </cell>
          <cell r="BP31">
            <v>0</v>
          </cell>
          <cell r="BQ31">
            <v>0</v>
          </cell>
          <cell r="BR31">
            <v>0</v>
          </cell>
          <cell r="BS31">
            <v>0</v>
          </cell>
          <cell r="BT31">
            <v>0</v>
          </cell>
          <cell r="BU31">
            <v>0</v>
          </cell>
          <cell r="BV31">
            <v>0</v>
          </cell>
          <cell r="BW31">
            <v>0</v>
          </cell>
          <cell r="BX31">
            <v>0</v>
          </cell>
          <cell r="BY31">
            <v>0</v>
          </cell>
          <cell r="BZ31">
            <v>0</v>
          </cell>
          <cell r="CA31">
            <v>0</v>
          </cell>
          <cell r="CB31">
            <v>0</v>
          </cell>
          <cell r="CC31">
            <v>0</v>
          </cell>
          <cell r="CD31">
            <v>0</v>
          </cell>
          <cell r="CE31">
            <v>0</v>
          </cell>
          <cell r="CF31">
            <v>0</v>
          </cell>
          <cell r="CG31">
            <v>0</v>
          </cell>
          <cell r="CH31">
            <v>0</v>
          </cell>
          <cell r="CI31">
            <v>0</v>
          </cell>
          <cell r="CJ31">
            <v>0</v>
          </cell>
          <cell r="CK31">
            <v>0</v>
          </cell>
          <cell r="CL31">
            <v>0</v>
          </cell>
          <cell r="CM31">
            <v>0</v>
          </cell>
          <cell r="CN31">
            <v>0</v>
          </cell>
          <cell r="CO31">
            <v>0</v>
          </cell>
          <cell r="CP31">
            <v>0</v>
          </cell>
          <cell r="CQ31">
            <v>0</v>
          </cell>
          <cell r="CR31">
            <v>0</v>
          </cell>
          <cell r="CS31">
            <v>0</v>
          </cell>
          <cell r="CT31">
            <v>0</v>
          </cell>
          <cell r="CU31">
            <v>0</v>
          </cell>
          <cell r="CV31">
            <v>0</v>
          </cell>
          <cell r="CW31">
            <v>0</v>
          </cell>
          <cell r="CX31">
            <v>0</v>
          </cell>
          <cell r="CY31">
            <v>0</v>
          </cell>
          <cell r="CZ31">
            <v>0</v>
          </cell>
          <cell r="DA31">
            <v>0</v>
          </cell>
          <cell r="DB31">
            <v>0</v>
          </cell>
          <cell r="DC31">
            <v>0</v>
          </cell>
          <cell r="DD31">
            <v>0</v>
          </cell>
          <cell r="DE31">
            <v>0</v>
          </cell>
          <cell r="DF31">
            <v>0</v>
          </cell>
          <cell r="DG31">
            <v>0</v>
          </cell>
          <cell r="DH31">
            <v>0</v>
          </cell>
          <cell r="DI31">
            <v>0</v>
          </cell>
          <cell r="DJ31">
            <v>0</v>
          </cell>
          <cell r="DK31">
            <v>0</v>
          </cell>
          <cell r="DL31" t="e">
            <v>#REF!</v>
          </cell>
          <cell r="DM31">
            <v>-732.7</v>
          </cell>
          <cell r="DN31">
            <v>-647.5</v>
          </cell>
          <cell r="DO31">
            <v>-750.6</v>
          </cell>
          <cell r="DP31">
            <v>-869.7</v>
          </cell>
          <cell r="DQ31">
            <v>-899.2</v>
          </cell>
          <cell r="DR31">
            <v>-903.6</v>
          </cell>
          <cell r="DS31">
            <v>-1144.5999999999999</v>
          </cell>
          <cell r="DT31">
            <v>-1048.3000000000002</v>
          </cell>
          <cell r="DU31">
            <v>-1175.1000000000001</v>
          </cell>
          <cell r="DV31">
            <v>-1084.1000000000001</v>
          </cell>
          <cell r="DW31">
            <v>-1224.9000000000001</v>
          </cell>
          <cell r="DX31">
            <v>-999.8</v>
          </cell>
          <cell r="DY31">
            <v>-955.1</v>
          </cell>
          <cell r="DZ31">
            <v>-929.9</v>
          </cell>
          <cell r="EA31">
            <v>-1193.4000000000001</v>
          </cell>
          <cell r="EB31">
            <v>-1013.8000000000001</v>
          </cell>
          <cell r="EC31">
            <v>-1187.5</v>
          </cell>
          <cell r="ED31">
            <v>-1087.8</v>
          </cell>
          <cell r="EE31">
            <v>-1299.2</v>
          </cell>
          <cell r="EF31">
            <v>-1107.2</v>
          </cell>
          <cell r="EG31">
            <v>-1071.5999999999999</v>
          </cell>
          <cell r="EH31">
            <v>-1089.9000000000001</v>
          </cell>
          <cell r="EI31">
            <v>-1292</v>
          </cell>
          <cell r="EJ31">
            <v>-1215.3000000000002</v>
          </cell>
          <cell r="EK31">
            <v>-1219.8</v>
          </cell>
          <cell r="EL31">
            <v>-996.5</v>
          </cell>
          <cell r="EM31">
            <v>-1736</v>
          </cell>
        </row>
        <row r="32">
          <cell r="A32" t="str">
            <v>SEL IN</v>
          </cell>
          <cell r="B32" t="str">
            <v>Suprajit Engineering</v>
          </cell>
          <cell r="C32" t="str">
            <v>Auto Ancillaries</v>
          </cell>
          <cell r="D32">
            <v>0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-10.59</v>
          </cell>
          <cell r="K32">
            <v>-6.25</v>
          </cell>
          <cell r="L32">
            <v>-7</v>
          </cell>
          <cell r="M32">
            <v>-12</v>
          </cell>
          <cell r="N32">
            <v>-16</v>
          </cell>
          <cell r="O32">
            <v>-15.23</v>
          </cell>
          <cell r="P32">
            <v>-13.5</v>
          </cell>
          <cell r="Q32">
            <v>-14</v>
          </cell>
          <cell r="R32">
            <v>-17.5</v>
          </cell>
          <cell r="S32">
            <v>-14.741</v>
          </cell>
          <cell r="T32">
            <v>-15.895049</v>
          </cell>
          <cell r="U32">
            <v>-12.5</v>
          </cell>
          <cell r="V32">
            <v>-17.5</v>
          </cell>
          <cell r="W32">
            <v>-3.7680000000000007</v>
          </cell>
          <cell r="X32">
            <v>-13</v>
          </cell>
          <cell r="Y32">
            <v>-7</v>
          </cell>
          <cell r="Z32">
            <v>-16</v>
          </cell>
          <cell r="AA32">
            <v>-22.45</v>
          </cell>
          <cell r="AB32">
            <v>-9.375</v>
          </cell>
          <cell r="AC32">
            <v>-21.4</v>
          </cell>
          <cell r="AD32">
            <v>-14.782000000000004</v>
          </cell>
          <cell r="AE32">
            <v>-29.786999999999992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O32">
            <v>0</v>
          </cell>
          <cell r="AP32">
            <v>0</v>
          </cell>
          <cell r="AQ32">
            <v>0</v>
          </cell>
          <cell r="AR32">
            <v>0</v>
          </cell>
          <cell r="AS32">
            <v>0</v>
          </cell>
          <cell r="AT32">
            <v>0</v>
          </cell>
          <cell r="AU32">
            <v>0</v>
          </cell>
          <cell r="AV32">
            <v>0</v>
          </cell>
          <cell r="AW32">
            <v>0</v>
          </cell>
          <cell r="AX32">
            <v>0</v>
          </cell>
          <cell r="AY32">
            <v>0</v>
          </cell>
          <cell r="AZ32">
            <v>0</v>
          </cell>
          <cell r="BA32">
            <v>0</v>
          </cell>
          <cell r="BB32">
            <v>0</v>
          </cell>
          <cell r="BC32">
            <v>0</v>
          </cell>
          <cell r="BD32">
            <v>0</v>
          </cell>
          <cell r="BE32">
            <v>0</v>
          </cell>
          <cell r="BF32">
            <v>0</v>
          </cell>
          <cell r="BG32">
            <v>0</v>
          </cell>
          <cell r="BH32">
            <v>0</v>
          </cell>
          <cell r="BI32">
            <v>0</v>
          </cell>
          <cell r="BJ32">
            <v>0</v>
          </cell>
          <cell r="BK32">
            <v>0</v>
          </cell>
          <cell r="BL32">
            <v>0</v>
          </cell>
          <cell r="BM32">
            <v>0</v>
          </cell>
          <cell r="BN32">
            <v>0</v>
          </cell>
          <cell r="BO32">
            <v>0</v>
          </cell>
          <cell r="BP32">
            <v>0</v>
          </cell>
          <cell r="BQ32">
            <v>0</v>
          </cell>
          <cell r="BR32">
            <v>0</v>
          </cell>
          <cell r="BS32">
            <v>0</v>
          </cell>
          <cell r="BT32">
            <v>0</v>
          </cell>
          <cell r="BU32">
            <v>0</v>
          </cell>
          <cell r="BV32">
            <v>0</v>
          </cell>
          <cell r="BW32">
            <v>0</v>
          </cell>
          <cell r="BX32">
            <v>0</v>
          </cell>
          <cell r="BY32">
            <v>0</v>
          </cell>
          <cell r="BZ32">
            <v>0</v>
          </cell>
          <cell r="CA32">
            <v>0</v>
          </cell>
          <cell r="CB32">
            <v>0</v>
          </cell>
          <cell r="CC32">
            <v>0</v>
          </cell>
          <cell r="CD32">
            <v>0</v>
          </cell>
          <cell r="CE32">
            <v>0</v>
          </cell>
          <cell r="CF32">
            <v>0</v>
          </cell>
          <cell r="CG32">
            <v>0</v>
          </cell>
          <cell r="CH32">
            <v>0</v>
          </cell>
          <cell r="CI32">
            <v>0</v>
          </cell>
          <cell r="CJ32">
            <v>0</v>
          </cell>
          <cell r="CK32">
            <v>0</v>
          </cell>
          <cell r="CL32">
            <v>0</v>
          </cell>
          <cell r="CM32">
            <v>0</v>
          </cell>
          <cell r="CN32">
            <v>0</v>
          </cell>
          <cell r="CO32">
            <v>0</v>
          </cell>
          <cell r="CP32">
            <v>0</v>
          </cell>
          <cell r="CQ32">
            <v>0</v>
          </cell>
          <cell r="CR32">
            <v>0</v>
          </cell>
          <cell r="CS32">
            <v>0</v>
          </cell>
          <cell r="CT32">
            <v>0</v>
          </cell>
          <cell r="CU32">
            <v>0</v>
          </cell>
          <cell r="CV32">
            <v>0</v>
          </cell>
          <cell r="CW32">
            <v>0</v>
          </cell>
          <cell r="CX32">
            <v>0</v>
          </cell>
          <cell r="CY32">
            <v>0</v>
          </cell>
          <cell r="CZ32">
            <v>0</v>
          </cell>
          <cell r="DA32">
            <v>0</v>
          </cell>
          <cell r="DB32">
            <v>0</v>
          </cell>
          <cell r="DC32">
            <v>0</v>
          </cell>
          <cell r="DD32">
            <v>0</v>
          </cell>
          <cell r="DE32">
            <v>0</v>
          </cell>
          <cell r="DF32">
            <v>0</v>
          </cell>
          <cell r="DG32">
            <v>0</v>
          </cell>
          <cell r="DH32">
            <v>0</v>
          </cell>
          <cell r="DI32">
            <v>0</v>
          </cell>
          <cell r="DJ32">
            <v>0</v>
          </cell>
          <cell r="DK32">
            <v>0</v>
          </cell>
          <cell r="DL32">
            <v>0</v>
          </cell>
          <cell r="DM32">
            <v>0</v>
          </cell>
          <cell r="DN32">
            <v>0</v>
          </cell>
          <cell r="DO32">
            <v>0</v>
          </cell>
          <cell r="DP32">
            <v>0</v>
          </cell>
          <cell r="DQ32">
            <v>0</v>
          </cell>
          <cell r="DR32">
            <v>-117.322</v>
          </cell>
          <cell r="DS32">
            <v>-124.869</v>
          </cell>
          <cell r="DT32">
            <v>-112.73399999999999</v>
          </cell>
          <cell r="DU32">
            <v>-140.459</v>
          </cell>
          <cell r="DV32">
            <v>-190.642</v>
          </cell>
          <cell r="DW32">
            <v>-178.17699999999999</v>
          </cell>
          <cell r="DX32">
            <v>-183.238</v>
          </cell>
          <cell r="DY32">
            <v>-196.71099999999998</v>
          </cell>
          <cell r="DZ32">
            <v>-208.28400000000002</v>
          </cell>
          <cell r="EA32">
            <v>-194.97999999999993</v>
          </cell>
          <cell r="EB32">
            <v>-250.995</v>
          </cell>
          <cell r="EC32">
            <v>-277.29399999999998</v>
          </cell>
          <cell r="ED32">
            <v>-293.41500000000002</v>
          </cell>
          <cell r="EE32">
            <v>-261.10699999999997</v>
          </cell>
          <cell r="EF32">
            <v>-237.279</v>
          </cell>
          <cell r="EG32">
            <v>-283.26199999999994</v>
          </cell>
          <cell r="EH32">
            <v>-316.95</v>
          </cell>
          <cell r="EI32">
            <v>-319.46200000000022</v>
          </cell>
          <cell r="EJ32">
            <v>-345.63599999999997</v>
          </cell>
          <cell r="EK32">
            <v>-386.22</v>
          </cell>
          <cell r="EL32">
            <v>-290.81299999999993</v>
          </cell>
          <cell r="EM32">
            <v>-362.84200000000004</v>
          </cell>
        </row>
        <row r="33">
          <cell r="A33" t="str">
            <v>SDC IN</v>
          </cell>
          <cell r="B33" t="str">
            <v>Sundaram Clayton</v>
          </cell>
          <cell r="C33" t="str">
            <v>Auto ancillary</v>
          </cell>
          <cell r="D33">
            <v>0</v>
          </cell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R33">
            <v>0</v>
          </cell>
          <cell r="S33">
            <v>0</v>
          </cell>
          <cell r="T33">
            <v>0</v>
          </cell>
          <cell r="U33">
            <v>0</v>
          </cell>
          <cell r="V33">
            <v>0</v>
          </cell>
          <cell r="W33">
            <v>0</v>
          </cell>
          <cell r="X33">
            <v>0</v>
          </cell>
          <cell r="Y33">
            <v>0</v>
          </cell>
          <cell r="Z33">
            <v>0</v>
          </cell>
          <cell r="AA33">
            <v>0</v>
          </cell>
          <cell r="AB33">
            <v>0</v>
          </cell>
          <cell r="AC33">
            <v>0</v>
          </cell>
          <cell r="AD33">
            <v>0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O33">
            <v>0</v>
          </cell>
          <cell r="AP33">
            <v>0</v>
          </cell>
          <cell r="AQ33">
            <v>0</v>
          </cell>
          <cell r="AR33">
            <v>0</v>
          </cell>
          <cell r="AS33">
            <v>0</v>
          </cell>
          <cell r="AT33">
            <v>0</v>
          </cell>
          <cell r="AU33">
            <v>0</v>
          </cell>
          <cell r="AV33">
            <v>0</v>
          </cell>
          <cell r="AW33">
            <v>0</v>
          </cell>
          <cell r="AX33">
            <v>0</v>
          </cell>
          <cell r="AY33">
            <v>0</v>
          </cell>
          <cell r="AZ33">
            <v>0</v>
          </cell>
          <cell r="BA33">
            <v>0</v>
          </cell>
          <cell r="BB33">
            <v>0</v>
          </cell>
          <cell r="BC33">
            <v>0</v>
          </cell>
          <cell r="BD33">
            <v>0</v>
          </cell>
          <cell r="BE33">
            <v>0</v>
          </cell>
          <cell r="BF33">
            <v>0</v>
          </cell>
          <cell r="BG33">
            <v>0</v>
          </cell>
          <cell r="BH33">
            <v>0</v>
          </cell>
          <cell r="BI33">
            <v>0</v>
          </cell>
          <cell r="BJ33">
            <v>0</v>
          </cell>
          <cell r="BK33">
            <v>0</v>
          </cell>
          <cell r="BL33">
            <v>0</v>
          </cell>
          <cell r="BM33">
            <v>0</v>
          </cell>
          <cell r="BN33">
            <v>0</v>
          </cell>
          <cell r="BO33">
            <v>0</v>
          </cell>
          <cell r="BP33">
            <v>0</v>
          </cell>
          <cell r="BQ33">
            <v>0</v>
          </cell>
          <cell r="BR33">
            <v>0</v>
          </cell>
          <cell r="BS33">
            <v>0</v>
          </cell>
          <cell r="BT33">
            <v>0</v>
          </cell>
          <cell r="BU33">
            <v>0</v>
          </cell>
          <cell r="BV33">
            <v>0</v>
          </cell>
          <cell r="BW33">
            <v>0</v>
          </cell>
          <cell r="BX33">
            <v>0</v>
          </cell>
          <cell r="BY33">
            <v>0</v>
          </cell>
          <cell r="BZ33">
            <v>0</v>
          </cell>
          <cell r="CA33">
            <v>0</v>
          </cell>
          <cell r="CB33">
            <v>0</v>
          </cell>
          <cell r="CC33">
            <v>0</v>
          </cell>
          <cell r="CD33">
            <v>0</v>
          </cell>
          <cell r="CE33">
            <v>0</v>
          </cell>
          <cell r="CF33">
            <v>0</v>
          </cell>
          <cell r="CG33">
            <v>0</v>
          </cell>
          <cell r="CH33">
            <v>0</v>
          </cell>
          <cell r="CI33">
            <v>0</v>
          </cell>
          <cell r="CJ33">
            <v>0</v>
          </cell>
          <cell r="CK33">
            <v>0</v>
          </cell>
          <cell r="CL33">
            <v>0</v>
          </cell>
          <cell r="CM33">
            <v>0</v>
          </cell>
          <cell r="CN33">
            <v>0</v>
          </cell>
          <cell r="CO33">
            <v>0</v>
          </cell>
          <cell r="CP33">
            <v>0</v>
          </cell>
          <cell r="CQ33">
            <v>0</v>
          </cell>
          <cell r="CR33">
            <v>0</v>
          </cell>
          <cell r="CS33">
            <v>0</v>
          </cell>
          <cell r="CT33">
            <v>0</v>
          </cell>
          <cell r="CU33">
            <v>0</v>
          </cell>
          <cell r="CV33">
            <v>0</v>
          </cell>
          <cell r="CW33">
            <v>0</v>
          </cell>
          <cell r="CX33">
            <v>0</v>
          </cell>
          <cell r="CY33">
            <v>0</v>
          </cell>
          <cell r="CZ33">
            <v>0</v>
          </cell>
          <cell r="DA33">
            <v>0</v>
          </cell>
          <cell r="DB33">
            <v>0</v>
          </cell>
          <cell r="DC33">
            <v>0</v>
          </cell>
          <cell r="DD33">
            <v>0</v>
          </cell>
          <cell r="DE33">
            <v>0</v>
          </cell>
          <cell r="DF33">
            <v>0</v>
          </cell>
          <cell r="DG33">
            <v>0</v>
          </cell>
          <cell r="DH33">
            <v>0</v>
          </cell>
          <cell r="DI33">
            <v>0</v>
          </cell>
          <cell r="DJ33">
            <v>0</v>
          </cell>
          <cell r="DK33">
            <v>0</v>
          </cell>
          <cell r="DL33">
            <v>0</v>
          </cell>
          <cell r="DM33">
            <v>0</v>
          </cell>
          <cell r="DN33">
            <v>0</v>
          </cell>
          <cell r="DO33">
            <v>0</v>
          </cell>
          <cell r="DP33">
            <v>0</v>
          </cell>
          <cell r="DQ33">
            <v>0</v>
          </cell>
          <cell r="DR33">
            <v>0</v>
          </cell>
          <cell r="DS33">
            <v>0</v>
          </cell>
          <cell r="DT33">
            <v>0</v>
          </cell>
          <cell r="DU33">
            <v>0</v>
          </cell>
          <cell r="DV33">
            <v>0</v>
          </cell>
          <cell r="DW33">
            <v>0</v>
          </cell>
          <cell r="DX33">
            <v>0</v>
          </cell>
          <cell r="DY33">
            <v>0</v>
          </cell>
          <cell r="DZ33">
            <v>0</v>
          </cell>
          <cell r="EA33">
            <v>0</v>
          </cell>
          <cell r="EB33">
            <v>0</v>
          </cell>
          <cell r="EC33">
            <v>0</v>
          </cell>
          <cell r="ED33">
            <v>0</v>
          </cell>
          <cell r="EE33">
            <v>0</v>
          </cell>
          <cell r="EF33">
            <v>0</v>
          </cell>
          <cell r="EG33">
            <v>0</v>
          </cell>
          <cell r="EH33">
            <v>0</v>
          </cell>
          <cell r="EI33">
            <v>0</v>
          </cell>
          <cell r="EJ33">
            <v>0</v>
          </cell>
          <cell r="EK33">
            <v>0</v>
          </cell>
          <cell r="EL33">
            <v>0</v>
          </cell>
          <cell r="EM33">
            <v>0</v>
          </cell>
        </row>
        <row r="34">
          <cell r="A34" t="str">
            <v>TI IN</v>
          </cell>
          <cell r="B34" t="str">
            <v>Tube Investments Of India</v>
          </cell>
          <cell r="C34" t="str">
            <v>Auto Ancillaries</v>
          </cell>
          <cell r="D34">
            <v>0</v>
          </cell>
          <cell r="E34">
            <v>0</v>
          </cell>
          <cell r="F34">
            <v>0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  <cell r="K34">
            <v>0</v>
          </cell>
          <cell r="L34">
            <v>-70.2</v>
          </cell>
          <cell r="M34">
            <v>-56.3</v>
          </cell>
          <cell r="N34">
            <v>-77.5</v>
          </cell>
          <cell r="O34">
            <v>-133.19999999999999</v>
          </cell>
          <cell r="P34">
            <v>-69.5</v>
          </cell>
          <cell r="Q34">
            <v>-163.4</v>
          </cell>
          <cell r="R34">
            <v>-50.9</v>
          </cell>
          <cell r="S34">
            <v>-255.3</v>
          </cell>
          <cell r="T34">
            <v>-102.4</v>
          </cell>
          <cell r="U34">
            <v>-101.3</v>
          </cell>
          <cell r="V34">
            <v>-103.3</v>
          </cell>
          <cell r="W34">
            <v>-62.4</v>
          </cell>
          <cell r="X34">
            <v>-81.3</v>
          </cell>
          <cell r="Y34">
            <v>-54.5</v>
          </cell>
          <cell r="Z34">
            <v>-64.900000000000006</v>
          </cell>
          <cell r="AA34">
            <v>-74.2</v>
          </cell>
          <cell r="AB34">
            <v>-83.3</v>
          </cell>
          <cell r="AC34">
            <v>-142.9</v>
          </cell>
          <cell r="AD34">
            <v>60.8</v>
          </cell>
          <cell r="AE34">
            <v>57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-4.9000000000000004</v>
          </cell>
          <cell r="AO34">
            <v>6.6</v>
          </cell>
          <cell r="AP34">
            <v>44.4</v>
          </cell>
          <cell r="AQ34">
            <v>47.6</v>
          </cell>
          <cell r="AR34">
            <v>-7.8</v>
          </cell>
          <cell r="AS34">
            <v>27.3</v>
          </cell>
          <cell r="AT34">
            <v>-90.9</v>
          </cell>
          <cell r="AU34">
            <v>-16.5</v>
          </cell>
          <cell r="AV34">
            <v>10.5</v>
          </cell>
          <cell r="AW34">
            <v>-9.1999999999999993</v>
          </cell>
          <cell r="AX34">
            <v>29.2</v>
          </cell>
          <cell r="AY34">
            <v>-56.4</v>
          </cell>
          <cell r="AZ34">
            <v>5.5</v>
          </cell>
          <cell r="BA34">
            <v>0</v>
          </cell>
          <cell r="BB34">
            <v>0</v>
          </cell>
          <cell r="BC34">
            <v>0</v>
          </cell>
          <cell r="BD34">
            <v>0</v>
          </cell>
          <cell r="BE34">
            <v>0</v>
          </cell>
          <cell r="BF34">
            <v>0</v>
          </cell>
          <cell r="BG34">
            <v>0</v>
          </cell>
          <cell r="BH34">
            <v>0</v>
          </cell>
          <cell r="BI34">
            <v>0</v>
          </cell>
          <cell r="BJ34">
            <v>0</v>
          </cell>
          <cell r="BK34">
            <v>0</v>
          </cell>
          <cell r="BL34">
            <v>0</v>
          </cell>
          <cell r="BM34">
            <v>0</v>
          </cell>
          <cell r="BN34">
            <v>0</v>
          </cell>
          <cell r="BO34">
            <v>0</v>
          </cell>
          <cell r="BP34">
            <v>0</v>
          </cell>
          <cell r="BQ34">
            <v>0</v>
          </cell>
          <cell r="BR34">
            <v>0</v>
          </cell>
          <cell r="BS34">
            <v>0</v>
          </cell>
          <cell r="BT34">
            <v>0</v>
          </cell>
          <cell r="BU34">
            <v>0</v>
          </cell>
          <cell r="BV34">
            <v>0</v>
          </cell>
          <cell r="BW34">
            <v>0</v>
          </cell>
          <cell r="BX34">
            <v>0</v>
          </cell>
          <cell r="BY34">
            <v>0</v>
          </cell>
          <cell r="BZ34">
            <v>0</v>
          </cell>
          <cell r="CA34">
            <v>0</v>
          </cell>
          <cell r="CB34">
            <v>0</v>
          </cell>
          <cell r="CC34">
            <v>0</v>
          </cell>
          <cell r="CD34">
            <v>0</v>
          </cell>
          <cell r="CE34">
            <v>0</v>
          </cell>
          <cell r="CF34">
            <v>0</v>
          </cell>
          <cell r="CG34">
            <v>0</v>
          </cell>
          <cell r="CH34">
            <v>0</v>
          </cell>
          <cell r="CI34">
            <v>0</v>
          </cell>
          <cell r="CJ34">
            <v>0</v>
          </cell>
          <cell r="CK34">
            <v>0</v>
          </cell>
          <cell r="CL34">
            <v>0</v>
          </cell>
          <cell r="CM34">
            <v>0</v>
          </cell>
          <cell r="CN34">
            <v>0</v>
          </cell>
          <cell r="CO34">
            <v>0</v>
          </cell>
          <cell r="CP34">
            <v>0</v>
          </cell>
          <cell r="CQ34">
            <v>0</v>
          </cell>
          <cell r="CR34">
            <v>0</v>
          </cell>
          <cell r="CS34">
            <v>0</v>
          </cell>
          <cell r="CT34">
            <v>0</v>
          </cell>
          <cell r="CU34">
            <v>0</v>
          </cell>
          <cell r="CV34">
            <v>0</v>
          </cell>
          <cell r="CW34">
            <v>0</v>
          </cell>
          <cell r="CX34">
            <v>0</v>
          </cell>
          <cell r="CY34">
            <v>0</v>
          </cell>
          <cell r="CZ34">
            <v>0</v>
          </cell>
          <cell r="DA34">
            <v>0</v>
          </cell>
          <cell r="DB34">
            <v>0</v>
          </cell>
          <cell r="DC34">
            <v>0</v>
          </cell>
          <cell r="DD34">
            <v>0</v>
          </cell>
          <cell r="DE34">
            <v>0</v>
          </cell>
          <cell r="DF34">
            <v>0</v>
          </cell>
          <cell r="DG34">
            <v>0</v>
          </cell>
          <cell r="DH34">
            <v>0</v>
          </cell>
          <cell r="DI34">
            <v>0</v>
          </cell>
          <cell r="DJ34">
            <v>0</v>
          </cell>
          <cell r="DK34">
            <v>0</v>
          </cell>
          <cell r="DL34">
            <v>0</v>
          </cell>
          <cell r="DM34">
            <v>0</v>
          </cell>
          <cell r="DN34">
            <v>0</v>
          </cell>
          <cell r="DO34">
            <v>0</v>
          </cell>
          <cell r="DP34">
            <v>0</v>
          </cell>
          <cell r="DQ34">
            <v>0</v>
          </cell>
          <cell r="DR34">
            <v>0</v>
          </cell>
          <cell r="DS34">
            <v>0</v>
          </cell>
          <cell r="DT34">
            <v>-1953.7</v>
          </cell>
          <cell r="DU34">
            <v>-2152.3000000000002</v>
          </cell>
          <cell r="DV34">
            <v>-1974.2</v>
          </cell>
          <cell r="DW34">
            <v>-2446.1</v>
          </cell>
          <cell r="DX34">
            <v>-2302.3000000000002</v>
          </cell>
          <cell r="DY34">
            <v>-2086.3999999999996</v>
          </cell>
          <cell r="DZ34">
            <v>-2166.3999999999996</v>
          </cell>
          <cell r="EA34">
            <v>-2115.4</v>
          </cell>
          <cell r="EB34">
            <v>-2202.7999999999997</v>
          </cell>
          <cell r="EC34">
            <v>-2439.5</v>
          </cell>
          <cell r="ED34">
            <v>-2285.6999999999998</v>
          </cell>
          <cell r="EE34">
            <v>-2701</v>
          </cell>
          <cell r="EF34">
            <v>-2704.5</v>
          </cell>
          <cell r="EG34">
            <v>-2611</v>
          </cell>
          <cell r="EH34">
            <v>-2548.8000000000002</v>
          </cell>
          <cell r="EI34">
            <v>-3079.3</v>
          </cell>
          <cell r="EJ34">
            <v>-3365</v>
          </cell>
          <cell r="EK34">
            <v>-4142.2</v>
          </cell>
          <cell r="EL34">
            <v>-2952.6</v>
          </cell>
          <cell r="EM34">
            <v>-3129.3</v>
          </cell>
        </row>
        <row r="35">
          <cell r="A35" t="str">
            <v>SF IN</v>
          </cell>
          <cell r="B35" t="str">
            <v>Sundram Fasteners</v>
          </cell>
          <cell r="C35" t="str">
            <v>Auto Ancillaries</v>
          </cell>
          <cell r="D35">
            <v>-46.5</v>
          </cell>
          <cell r="E35">
            <v>-47.5</v>
          </cell>
          <cell r="F35">
            <v>-44.1</v>
          </cell>
          <cell r="G35">
            <v>-29</v>
          </cell>
          <cell r="H35">
            <v>-55</v>
          </cell>
          <cell r="I35">
            <v>-65.400000000000006</v>
          </cell>
          <cell r="J35">
            <v>-50.3</v>
          </cell>
          <cell r="K35">
            <v>-88.4</v>
          </cell>
          <cell r="L35">
            <v>-51.3</v>
          </cell>
          <cell r="M35">
            <v>-68.8</v>
          </cell>
          <cell r="N35">
            <v>-150.4</v>
          </cell>
          <cell r="O35">
            <v>-42.3</v>
          </cell>
          <cell r="P35">
            <v>-93.600000000000009</v>
          </cell>
          <cell r="Q35">
            <v>-61.5</v>
          </cell>
          <cell r="R35">
            <v>-30.700000000000003</v>
          </cell>
          <cell r="S35">
            <v>-101.60000000000001</v>
          </cell>
          <cell r="T35">
            <v>-77.5</v>
          </cell>
          <cell r="U35">
            <v>-101.5</v>
          </cell>
          <cell r="V35">
            <v>-107</v>
          </cell>
          <cell r="W35">
            <v>-75.5</v>
          </cell>
          <cell r="X35">
            <v>-99.199999999999989</v>
          </cell>
          <cell r="Y35">
            <v>-105.8</v>
          </cell>
          <cell r="Z35">
            <v>-94</v>
          </cell>
          <cell r="AA35">
            <v>-34.200000000000003</v>
          </cell>
          <cell r="AB35">
            <v>-75.400000000000006</v>
          </cell>
          <cell r="AC35">
            <v>-38.299999999999997</v>
          </cell>
          <cell r="AD35">
            <v>-5.3</v>
          </cell>
          <cell r="AE35">
            <v>69.599999999999994</v>
          </cell>
          <cell r="AF35">
            <v>-4</v>
          </cell>
          <cell r="AG35">
            <v>-4.0999999999999996</v>
          </cell>
          <cell r="AH35">
            <v>-0.6</v>
          </cell>
          <cell r="AI35">
            <v>-33</v>
          </cell>
          <cell r="AJ35">
            <v>-6.2</v>
          </cell>
          <cell r="AK35">
            <v>-6.5</v>
          </cell>
          <cell r="AL35">
            <v>-7.5</v>
          </cell>
          <cell r="AM35">
            <v>-21.5</v>
          </cell>
          <cell r="AN35">
            <v>-11.9</v>
          </cell>
          <cell r="AO35">
            <v>0</v>
          </cell>
          <cell r="AP35">
            <v>0</v>
          </cell>
          <cell r="AQ35">
            <v>-9.3000000000000007</v>
          </cell>
          <cell r="AR35">
            <v>-4.0999999999999996</v>
          </cell>
          <cell r="AS35">
            <v>-5.2</v>
          </cell>
          <cell r="AT35">
            <v>-22.9</v>
          </cell>
          <cell r="AU35">
            <v>-19.5</v>
          </cell>
          <cell r="AV35">
            <v>-8.1999999999999993</v>
          </cell>
          <cell r="AW35">
            <v>-13.5</v>
          </cell>
          <cell r="AX35">
            <v>-5</v>
          </cell>
          <cell r="AY35">
            <v>-12.2</v>
          </cell>
          <cell r="AZ35">
            <v>-16.8</v>
          </cell>
          <cell r="BA35">
            <v>0</v>
          </cell>
          <cell r="BB35">
            <v>0</v>
          </cell>
          <cell r="BC35">
            <v>0</v>
          </cell>
          <cell r="BD35">
            <v>0</v>
          </cell>
          <cell r="BE35">
            <v>0</v>
          </cell>
          <cell r="BF35">
            <v>0</v>
          </cell>
          <cell r="BG35">
            <v>0</v>
          </cell>
          <cell r="BH35">
            <v>0</v>
          </cell>
          <cell r="BI35">
            <v>0</v>
          </cell>
          <cell r="BJ35">
            <v>0</v>
          </cell>
          <cell r="BK35">
            <v>0</v>
          </cell>
          <cell r="BL35">
            <v>0</v>
          </cell>
          <cell r="BM35">
            <v>0</v>
          </cell>
          <cell r="BN35">
            <v>0</v>
          </cell>
          <cell r="BO35">
            <v>0</v>
          </cell>
          <cell r="BP35">
            <v>0</v>
          </cell>
          <cell r="BQ35">
            <v>0</v>
          </cell>
          <cell r="BR35">
            <v>0</v>
          </cell>
          <cell r="BS35">
            <v>0</v>
          </cell>
          <cell r="BT35">
            <v>0</v>
          </cell>
          <cell r="BU35">
            <v>0</v>
          </cell>
          <cell r="BV35">
            <v>0</v>
          </cell>
          <cell r="BW35">
            <v>0</v>
          </cell>
          <cell r="BX35">
            <v>0</v>
          </cell>
          <cell r="BY35">
            <v>0</v>
          </cell>
          <cell r="BZ35">
            <v>0</v>
          </cell>
          <cell r="CA35">
            <v>0</v>
          </cell>
          <cell r="CB35">
            <v>0</v>
          </cell>
          <cell r="CC35">
            <v>0</v>
          </cell>
          <cell r="CD35">
            <v>0</v>
          </cell>
          <cell r="CE35">
            <v>0</v>
          </cell>
          <cell r="CF35">
            <v>0</v>
          </cell>
          <cell r="CG35">
            <v>0</v>
          </cell>
          <cell r="CH35">
            <v>0</v>
          </cell>
          <cell r="CI35">
            <v>0</v>
          </cell>
          <cell r="CJ35">
            <v>0</v>
          </cell>
          <cell r="CK35">
            <v>0</v>
          </cell>
          <cell r="CL35">
            <v>0</v>
          </cell>
          <cell r="CM35">
            <v>0</v>
          </cell>
          <cell r="CN35">
            <v>0</v>
          </cell>
          <cell r="CO35">
            <v>0</v>
          </cell>
          <cell r="CP35">
            <v>0</v>
          </cell>
          <cell r="CQ35">
            <v>0</v>
          </cell>
          <cell r="CR35">
            <v>0</v>
          </cell>
          <cell r="CS35">
            <v>0</v>
          </cell>
          <cell r="CT35">
            <v>0</v>
          </cell>
          <cell r="CU35">
            <v>0</v>
          </cell>
          <cell r="CV35">
            <v>0</v>
          </cell>
          <cell r="CW35">
            <v>0</v>
          </cell>
          <cell r="CX35">
            <v>0</v>
          </cell>
          <cell r="CY35">
            <v>0</v>
          </cell>
          <cell r="CZ35">
            <v>0</v>
          </cell>
          <cell r="DA35">
            <v>0</v>
          </cell>
          <cell r="DB35">
            <v>0</v>
          </cell>
          <cell r="DC35">
            <v>0</v>
          </cell>
          <cell r="DD35">
            <v>0</v>
          </cell>
          <cell r="DE35">
            <v>0</v>
          </cell>
          <cell r="DF35">
            <v>0</v>
          </cell>
          <cell r="DG35">
            <v>0</v>
          </cell>
          <cell r="DH35">
            <v>0</v>
          </cell>
          <cell r="DI35">
            <v>0</v>
          </cell>
          <cell r="DJ35">
            <v>0</v>
          </cell>
          <cell r="DK35">
            <v>0</v>
          </cell>
          <cell r="DL35">
            <v>-365.20000000000005</v>
          </cell>
          <cell r="DM35">
            <v>-406.7</v>
          </cell>
          <cell r="DN35">
            <v>-396</v>
          </cell>
          <cell r="DO35">
            <v>-410.2</v>
          </cell>
          <cell r="DP35">
            <v>-429</v>
          </cell>
          <cell r="DQ35">
            <v>-495.80000000000007</v>
          </cell>
          <cell r="DR35">
            <v>-506.79999999999995</v>
          </cell>
          <cell r="DS35">
            <v>-1299.1000000000001</v>
          </cell>
          <cell r="DT35">
            <v>-893</v>
          </cell>
          <cell r="DU35">
            <v>-969.60000000000014</v>
          </cell>
          <cell r="DV35">
            <v>-1076.7</v>
          </cell>
          <cell r="DW35">
            <v>-982.4</v>
          </cell>
          <cell r="DX35">
            <v>-1102.7</v>
          </cell>
          <cell r="DY35">
            <v>-1242.3000000000002</v>
          </cell>
          <cell r="DZ35">
            <v>-1153.7</v>
          </cell>
          <cell r="EA35">
            <v>-1154.5</v>
          </cell>
          <cell r="EB35">
            <v>-1265</v>
          </cell>
          <cell r="EC35">
            <v>-1377.8999999999999</v>
          </cell>
          <cell r="ED35">
            <v>-1354.2</v>
          </cell>
          <cell r="EE35">
            <v>-1279.4000000000001</v>
          </cell>
          <cell r="EF35">
            <v>-1348</v>
          </cell>
          <cell r="EG35">
            <v>-1324.3999999999999</v>
          </cell>
          <cell r="EH35">
            <v>-1267.8</v>
          </cell>
          <cell r="EI35">
            <v>-1380.7</v>
          </cell>
          <cell r="EJ35">
            <v>-1667</v>
          </cell>
          <cell r="EK35">
            <v>-1871.9</v>
          </cell>
          <cell r="EL35">
            <v>-1348.2</v>
          </cell>
          <cell r="EM35">
            <v>-1137</v>
          </cell>
        </row>
        <row r="36">
          <cell r="A36" t="str">
            <v>Auto - 2/3/4 wheelers</v>
          </cell>
          <cell r="B36" t="str">
            <v>Auto - 2/3/4 wheelers</v>
          </cell>
        </row>
        <row r="37">
          <cell r="A37" t="str">
            <v>Auto - 2&amp;3 wheelers</v>
          </cell>
          <cell r="B37" t="str">
            <v>Auto - 2&amp;3 wheelers</v>
          </cell>
        </row>
        <row r="38">
          <cell r="A38" t="str">
            <v>BJAUT IN</v>
          </cell>
          <cell r="B38" t="str">
            <v>Bajaj Auto</v>
          </cell>
          <cell r="C38" t="str">
            <v>Auto - 2&amp;3 wheelers</v>
          </cell>
          <cell r="D38">
            <v>-660</v>
          </cell>
          <cell r="E38">
            <v>-710</v>
          </cell>
          <cell r="F38">
            <v>-700</v>
          </cell>
          <cell r="G38">
            <v>-432</v>
          </cell>
          <cell r="H38">
            <v>-530</v>
          </cell>
          <cell r="I38">
            <v>-710</v>
          </cell>
          <cell r="J38">
            <v>-770</v>
          </cell>
          <cell r="K38">
            <v>-279.10000000000002</v>
          </cell>
          <cell r="L38">
            <v>-800</v>
          </cell>
          <cell r="M38">
            <v>-850</v>
          </cell>
          <cell r="N38">
            <v>-820</v>
          </cell>
          <cell r="O38">
            <v>-726.3</v>
          </cell>
          <cell r="P38">
            <v>-950</v>
          </cell>
          <cell r="Q38">
            <v>-1120</v>
          </cell>
          <cell r="R38">
            <v>-1245</v>
          </cell>
          <cell r="S38">
            <v>-1476.1</v>
          </cell>
          <cell r="T38">
            <v>-1300</v>
          </cell>
          <cell r="U38">
            <v>-1250</v>
          </cell>
          <cell r="V38">
            <v>-1200</v>
          </cell>
          <cell r="W38">
            <v>-1150.9000000000001</v>
          </cell>
          <cell r="X38">
            <v>-910.1</v>
          </cell>
          <cell r="Y38">
            <v>-1195</v>
          </cell>
          <cell r="Z38">
            <v>-1013.1</v>
          </cell>
          <cell r="AA38">
            <v>-669.6</v>
          </cell>
          <cell r="AB38">
            <v>-860</v>
          </cell>
          <cell r="AC38">
            <v>-810</v>
          </cell>
          <cell r="AD38">
            <v>-755</v>
          </cell>
          <cell r="AE38">
            <v>-591.1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O38">
            <v>0</v>
          </cell>
          <cell r="AP38">
            <v>0</v>
          </cell>
          <cell r="AQ38">
            <v>-358</v>
          </cell>
          <cell r="AR38">
            <v>0</v>
          </cell>
          <cell r="AS38">
            <v>0</v>
          </cell>
          <cell r="AT38">
            <v>0</v>
          </cell>
          <cell r="AU38">
            <v>0</v>
          </cell>
          <cell r="AV38">
            <v>0</v>
          </cell>
          <cell r="AW38">
            <v>0</v>
          </cell>
          <cell r="AX38">
            <v>0</v>
          </cell>
          <cell r="AY38">
            <v>0</v>
          </cell>
          <cell r="AZ38">
            <v>0</v>
          </cell>
          <cell r="BA38">
            <v>0</v>
          </cell>
          <cell r="BB38">
            <v>0</v>
          </cell>
          <cell r="BC38">
            <v>0</v>
          </cell>
          <cell r="BD38">
            <v>0</v>
          </cell>
          <cell r="BE38">
            <v>-203.333333333333</v>
          </cell>
          <cell r="BF38">
            <v>-208.03200000000001</v>
          </cell>
          <cell r="BG38">
            <v>-274.06800000000004</v>
          </cell>
          <cell r="BH38">
            <v>0</v>
          </cell>
          <cell r="BI38">
            <v>0</v>
          </cell>
          <cell r="BJ38">
            <v>0</v>
          </cell>
          <cell r="BK38">
            <v>0</v>
          </cell>
          <cell r="BL38">
            <v>0</v>
          </cell>
          <cell r="BM38">
            <v>0</v>
          </cell>
          <cell r="BN38">
            <v>0</v>
          </cell>
          <cell r="BO38">
            <v>0</v>
          </cell>
          <cell r="BP38">
            <v>0</v>
          </cell>
          <cell r="BQ38">
            <v>0</v>
          </cell>
          <cell r="BR38">
            <v>0</v>
          </cell>
          <cell r="BS38">
            <v>0</v>
          </cell>
          <cell r="BT38">
            <v>0</v>
          </cell>
          <cell r="BU38">
            <v>0</v>
          </cell>
          <cell r="BV38">
            <v>0</v>
          </cell>
          <cell r="BW38">
            <v>0</v>
          </cell>
          <cell r="BX38">
            <v>0</v>
          </cell>
          <cell r="BY38">
            <v>0</v>
          </cell>
          <cell r="BZ38">
            <v>0</v>
          </cell>
          <cell r="CA38">
            <v>0</v>
          </cell>
          <cell r="CB38">
            <v>0</v>
          </cell>
          <cell r="CC38">
            <v>0</v>
          </cell>
          <cell r="CD38">
            <v>0</v>
          </cell>
          <cell r="CE38">
            <v>0</v>
          </cell>
          <cell r="CF38">
            <v>0</v>
          </cell>
          <cell r="CG38">
            <v>0</v>
          </cell>
          <cell r="CH38">
            <v>0</v>
          </cell>
          <cell r="CI38">
            <v>0</v>
          </cell>
          <cell r="CJ38">
            <v>0</v>
          </cell>
          <cell r="CK38">
            <v>0</v>
          </cell>
          <cell r="CL38">
            <v>0</v>
          </cell>
          <cell r="CM38">
            <v>0</v>
          </cell>
          <cell r="CN38">
            <v>0</v>
          </cell>
          <cell r="CO38">
            <v>0</v>
          </cell>
          <cell r="CP38">
            <v>0</v>
          </cell>
          <cell r="CQ38">
            <v>0</v>
          </cell>
          <cell r="CR38">
            <v>0</v>
          </cell>
          <cell r="CS38">
            <v>0</v>
          </cell>
          <cell r="CT38">
            <v>0</v>
          </cell>
          <cell r="CU38">
            <v>0</v>
          </cell>
          <cell r="CV38">
            <v>0</v>
          </cell>
          <cell r="CW38">
            <v>0</v>
          </cell>
          <cell r="CX38">
            <v>0</v>
          </cell>
          <cell r="CY38">
            <v>0</v>
          </cell>
          <cell r="CZ38">
            <v>0</v>
          </cell>
          <cell r="DA38">
            <v>0</v>
          </cell>
          <cell r="DB38">
            <v>0</v>
          </cell>
          <cell r="DC38">
            <v>0</v>
          </cell>
          <cell r="DD38">
            <v>0</v>
          </cell>
          <cell r="DE38">
            <v>0</v>
          </cell>
          <cell r="DF38">
            <v>0</v>
          </cell>
          <cell r="DG38">
            <v>0</v>
          </cell>
          <cell r="DH38">
            <v>0</v>
          </cell>
          <cell r="DI38">
            <v>0</v>
          </cell>
          <cell r="DJ38">
            <v>0</v>
          </cell>
          <cell r="DK38">
            <v>0</v>
          </cell>
          <cell r="DL38">
            <v>-6580.8</v>
          </cell>
          <cell r="DM38">
            <v>-6518.1</v>
          </cell>
          <cell r="DN38">
            <v>-7041.3</v>
          </cell>
          <cell r="DO38">
            <v>-6742.9000000000005</v>
          </cell>
          <cell r="DP38">
            <v>-6895.2000000000007</v>
          </cell>
          <cell r="DQ38">
            <v>-8046.1</v>
          </cell>
          <cell r="DR38">
            <v>-8518.6</v>
          </cell>
          <cell r="DS38">
            <v>-8532.2999999999993</v>
          </cell>
          <cell r="DT38">
            <v>-8216.7999999999993</v>
          </cell>
          <cell r="DU38">
            <v>-9973.4</v>
          </cell>
          <cell r="DV38">
            <v>-11457</v>
          </cell>
          <cell r="DW38">
            <v>-11373.599999999999</v>
          </cell>
          <cell r="DX38">
            <v>-11424.199999999999</v>
          </cell>
          <cell r="DY38">
            <v>-12981.4</v>
          </cell>
          <cell r="DZ38">
            <v>-13978.9</v>
          </cell>
          <cell r="EA38">
            <v>-14861.5</v>
          </cell>
          <cell r="EB38">
            <v>-15543</v>
          </cell>
          <cell r="EC38">
            <v>-17691.800000000003</v>
          </cell>
          <cell r="ED38">
            <v>-18855.8</v>
          </cell>
          <cell r="EE38">
            <v>-16918.600000000002</v>
          </cell>
          <cell r="EF38">
            <v>-15260.2</v>
          </cell>
          <cell r="EG38">
            <v>-17066.7</v>
          </cell>
          <cell r="EH38">
            <v>-18636.5</v>
          </cell>
          <cell r="EI38">
            <v>-15240.300000000001</v>
          </cell>
          <cell r="EJ38">
            <v>-17454.3</v>
          </cell>
          <cell r="EK38">
            <v>-19014.899999999998</v>
          </cell>
          <cell r="EL38">
            <v>-15214.000000000002</v>
          </cell>
          <cell r="EM38">
            <v>-12951.5</v>
          </cell>
        </row>
        <row r="39">
          <cell r="A39" t="str">
            <v>HH IN</v>
          </cell>
          <cell r="B39" t="str">
            <v>Hero Honda Motors</v>
          </cell>
          <cell r="C39" t="str">
            <v>Auto - 2&amp;3 wheelers</v>
          </cell>
          <cell r="D39">
            <v>-735.9</v>
          </cell>
          <cell r="E39">
            <v>-715.8</v>
          </cell>
          <cell r="F39">
            <v>-804</v>
          </cell>
          <cell r="G39">
            <v>-726.2</v>
          </cell>
          <cell r="H39">
            <v>-735.6</v>
          </cell>
          <cell r="I39">
            <v>-732.4</v>
          </cell>
          <cell r="J39">
            <v>-895.5</v>
          </cell>
          <cell r="K39">
            <v>-947.2</v>
          </cell>
          <cell r="L39">
            <v>-959.8</v>
          </cell>
          <cell r="M39">
            <v>-981.2</v>
          </cell>
          <cell r="N39">
            <v>-1030.0999999999999</v>
          </cell>
          <cell r="O39">
            <v>-981.1</v>
          </cell>
          <cell r="P39">
            <v>-900</v>
          </cell>
          <cell r="Q39">
            <v>-1053.2</v>
          </cell>
          <cell r="R39">
            <v>-1171.3</v>
          </cell>
          <cell r="S39">
            <v>-1096.4000000000001</v>
          </cell>
          <cell r="T39">
            <v>-1015.1</v>
          </cell>
          <cell r="U39">
            <v>-1004.6</v>
          </cell>
          <cell r="V39">
            <v>-908.9</v>
          </cell>
          <cell r="W39">
            <v>-859.30000000000007</v>
          </cell>
          <cell r="X39">
            <v>-855.8</v>
          </cell>
          <cell r="Y39">
            <v>-962.80000000000007</v>
          </cell>
          <cell r="Z39">
            <v>-1265.3</v>
          </cell>
          <cell r="AA39">
            <v>-1328.1</v>
          </cell>
          <cell r="AB39">
            <v>-756.3</v>
          </cell>
          <cell r="AC39">
            <v>-1369.8999999999999</v>
          </cell>
          <cell r="AD39">
            <v>-1198.8999999999999</v>
          </cell>
          <cell r="AE39">
            <v>-1481.3000000000002</v>
          </cell>
          <cell r="AF39">
            <v>-18.100000000000001</v>
          </cell>
          <cell r="AG39">
            <v>-25</v>
          </cell>
          <cell r="AH39">
            <v>-21.6</v>
          </cell>
          <cell r="AI39">
            <v>8.6</v>
          </cell>
          <cell r="AJ39">
            <v>-30.4</v>
          </cell>
          <cell r="AK39">
            <v>-24.2</v>
          </cell>
          <cell r="AL39">
            <v>-26.1</v>
          </cell>
          <cell r="AM39">
            <v>-50</v>
          </cell>
          <cell r="AN39">
            <v>-19.899999999999999</v>
          </cell>
          <cell r="AO39">
            <v>-29.7</v>
          </cell>
          <cell r="AP39">
            <v>-87.5</v>
          </cell>
          <cell r="AQ39">
            <v>21.5</v>
          </cell>
          <cell r="AR39">
            <v>-36.700000000000003</v>
          </cell>
          <cell r="AS39">
            <v>-75.5</v>
          </cell>
          <cell r="AT39">
            <v>-38.1</v>
          </cell>
          <cell r="AU39">
            <v>-28.5</v>
          </cell>
          <cell r="AV39">
            <v>-30.1</v>
          </cell>
          <cell r="AW39">
            <v>13.7</v>
          </cell>
          <cell r="AX39">
            <v>-33.6</v>
          </cell>
          <cell r="AY39">
            <v>-44.2</v>
          </cell>
          <cell r="AZ39">
            <v>16.8</v>
          </cell>
          <cell r="BA39">
            <v>-17.5</v>
          </cell>
          <cell r="BB39">
            <v>-10.199999999999999</v>
          </cell>
          <cell r="BC39">
            <v>-1.1000000000000001</v>
          </cell>
          <cell r="BD39">
            <v>-20.3</v>
          </cell>
          <cell r="BE39">
            <v>-71.8</v>
          </cell>
          <cell r="BF39">
            <v>-15.5</v>
          </cell>
          <cell r="BG39">
            <v>-83</v>
          </cell>
          <cell r="BH39">
            <v>0</v>
          </cell>
          <cell r="BI39">
            <v>0</v>
          </cell>
          <cell r="BJ39">
            <v>0</v>
          </cell>
          <cell r="BK39">
            <v>0</v>
          </cell>
          <cell r="BL39">
            <v>0</v>
          </cell>
          <cell r="BM39">
            <v>0</v>
          </cell>
          <cell r="BN39">
            <v>0</v>
          </cell>
          <cell r="BO39">
            <v>0</v>
          </cell>
          <cell r="BP39">
            <v>0</v>
          </cell>
          <cell r="BQ39">
            <v>0</v>
          </cell>
          <cell r="BR39">
            <v>0</v>
          </cell>
          <cell r="BS39">
            <v>0</v>
          </cell>
          <cell r="BT39">
            <v>0</v>
          </cell>
          <cell r="BU39">
            <v>0</v>
          </cell>
          <cell r="BV39">
            <v>0</v>
          </cell>
          <cell r="BW39">
            <v>0</v>
          </cell>
          <cell r="BX39">
            <v>0</v>
          </cell>
          <cell r="BY39">
            <v>0</v>
          </cell>
          <cell r="BZ39">
            <v>0</v>
          </cell>
          <cell r="CA39">
            <v>0</v>
          </cell>
          <cell r="CB39">
            <v>0</v>
          </cell>
          <cell r="CC39">
            <v>0</v>
          </cell>
          <cell r="CD39">
            <v>0</v>
          </cell>
          <cell r="CE39">
            <v>0</v>
          </cell>
          <cell r="CF39">
            <v>0</v>
          </cell>
          <cell r="CG39">
            <v>0</v>
          </cell>
          <cell r="CH39">
            <v>0</v>
          </cell>
          <cell r="CI39">
            <v>0</v>
          </cell>
          <cell r="CJ39">
            <v>0</v>
          </cell>
          <cell r="CK39">
            <v>0</v>
          </cell>
          <cell r="CL39">
            <v>0</v>
          </cell>
          <cell r="CM39">
            <v>0</v>
          </cell>
          <cell r="CN39">
            <v>0</v>
          </cell>
          <cell r="CO39">
            <v>0</v>
          </cell>
          <cell r="CP39">
            <v>0</v>
          </cell>
          <cell r="CQ39">
            <v>0</v>
          </cell>
          <cell r="CR39">
            <v>0</v>
          </cell>
          <cell r="CS39">
            <v>0</v>
          </cell>
          <cell r="CT39">
            <v>0</v>
          </cell>
          <cell r="CU39">
            <v>0</v>
          </cell>
          <cell r="CV39">
            <v>0</v>
          </cell>
          <cell r="CW39">
            <v>0</v>
          </cell>
          <cell r="CX39">
            <v>0</v>
          </cell>
          <cell r="CY39">
            <v>0</v>
          </cell>
          <cell r="CZ39">
            <v>0</v>
          </cell>
          <cell r="DA39">
            <v>0</v>
          </cell>
          <cell r="DB39">
            <v>0</v>
          </cell>
          <cell r="DC39">
            <v>0</v>
          </cell>
          <cell r="DD39">
            <v>0</v>
          </cell>
          <cell r="DE39">
            <v>0</v>
          </cell>
          <cell r="DF39">
            <v>0</v>
          </cell>
          <cell r="DG39">
            <v>0</v>
          </cell>
          <cell r="DH39">
            <v>0</v>
          </cell>
          <cell r="DI39">
            <v>0</v>
          </cell>
          <cell r="DJ39">
            <v>0</v>
          </cell>
          <cell r="DK39">
            <v>0</v>
          </cell>
          <cell r="DL39">
            <v>-8721.1999999999989</v>
          </cell>
          <cell r="DM39">
            <v>-8361.6</v>
          </cell>
          <cell r="DN39">
            <v>-9354.9000000000015</v>
          </cell>
          <cell r="DO39">
            <v>-8270</v>
          </cell>
          <cell r="DP39">
            <v>-9023.2000000000007</v>
          </cell>
          <cell r="DQ39">
            <v>-8498.7000000000007</v>
          </cell>
          <cell r="DR39">
            <v>-11091.800000000001</v>
          </cell>
          <cell r="DS39">
            <v>-11692.4</v>
          </cell>
          <cell r="DT39">
            <v>-12076.4</v>
          </cell>
          <cell r="DU39">
            <v>-12071.800000000001</v>
          </cell>
          <cell r="DV39">
            <v>-13902.1</v>
          </cell>
          <cell r="DW39">
            <v>-13635.3</v>
          </cell>
          <cell r="DX39">
            <v>-14044.2</v>
          </cell>
          <cell r="DY39">
            <v>-15069.300000000001</v>
          </cell>
          <cell r="DZ39">
            <v>-16015.1</v>
          </cell>
          <cell r="EA39">
            <v>-15394.4</v>
          </cell>
          <cell r="EB39">
            <v>-17029.400000000001</v>
          </cell>
          <cell r="EC39">
            <v>-15838.300000000001</v>
          </cell>
          <cell r="ED39">
            <v>-19629</v>
          </cell>
          <cell r="EE39">
            <v>-19290.400000000001</v>
          </cell>
          <cell r="EF39">
            <v>-17847.2</v>
          </cell>
          <cell r="EG39">
            <v>-17012.600000000002</v>
          </cell>
          <cell r="EH39">
            <v>-19449.300000000003</v>
          </cell>
          <cell r="EI39">
            <v>-19716.300000000003</v>
          </cell>
          <cell r="EJ39">
            <v>-20453.7</v>
          </cell>
          <cell r="EK39">
            <v>-23183</v>
          </cell>
          <cell r="EL39">
            <v>-20218.199999999997</v>
          </cell>
          <cell r="EM39">
            <v>-23565.200000000001</v>
          </cell>
        </row>
        <row r="40">
          <cell r="A40" t="str">
            <v>TVSL IN</v>
          </cell>
          <cell r="B40" t="str">
            <v>TVS Motor Co</v>
          </cell>
          <cell r="C40" t="str">
            <v>Auto - 2&amp;3 wheelers</v>
          </cell>
          <cell r="D40">
            <v>-122.6</v>
          </cell>
          <cell r="E40">
            <v>-140.30000000000001</v>
          </cell>
          <cell r="F40">
            <v>-192.5</v>
          </cell>
          <cell r="G40">
            <v>-198.4</v>
          </cell>
          <cell r="H40">
            <v>-150.30000000000001</v>
          </cell>
          <cell r="I40">
            <v>-166.1</v>
          </cell>
          <cell r="J40">
            <v>-152</v>
          </cell>
          <cell r="K40">
            <v>-226.6</v>
          </cell>
          <cell r="L40">
            <v>-148.30000000000001</v>
          </cell>
          <cell r="M40">
            <v>-187.8</v>
          </cell>
          <cell r="N40">
            <v>-61.4</v>
          </cell>
          <cell r="O40">
            <v>-23.909999999999997</v>
          </cell>
          <cell r="P40">
            <v>-97.3</v>
          </cell>
          <cell r="Q40">
            <v>-153.9</v>
          </cell>
          <cell r="R40">
            <v>-69.599999999999994</v>
          </cell>
          <cell r="S40">
            <v>-188.7</v>
          </cell>
          <cell r="T40">
            <v>-69.199999999999989</v>
          </cell>
          <cell r="U40">
            <v>-90.6</v>
          </cell>
          <cell r="V40">
            <v>-85.2</v>
          </cell>
          <cell r="W40">
            <v>50</v>
          </cell>
          <cell r="X40">
            <v>-19.5</v>
          </cell>
          <cell r="Y40">
            <v>-50</v>
          </cell>
          <cell r="Z40">
            <v>-13.9</v>
          </cell>
          <cell r="AA40">
            <v>47.4</v>
          </cell>
          <cell r="AB40">
            <v>-30</v>
          </cell>
          <cell r="AC40">
            <v>-35</v>
          </cell>
          <cell r="AD40">
            <v>-10</v>
          </cell>
          <cell r="AE40">
            <v>63.91</v>
          </cell>
          <cell r="AF40">
            <v>-33.4</v>
          </cell>
          <cell r="AG40">
            <v>-44.7</v>
          </cell>
          <cell r="AH40">
            <v>-12</v>
          </cell>
          <cell r="AI40">
            <v>9.5</v>
          </cell>
          <cell r="AJ40">
            <v>-29.3</v>
          </cell>
          <cell r="AK40">
            <v>-36.1</v>
          </cell>
          <cell r="AL40">
            <v>0</v>
          </cell>
          <cell r="AM40">
            <v>0</v>
          </cell>
          <cell r="AN40">
            <v>0</v>
          </cell>
          <cell r="AO40">
            <v>0</v>
          </cell>
          <cell r="AP40">
            <v>-78.099999999999994</v>
          </cell>
          <cell r="AQ40">
            <v>0</v>
          </cell>
          <cell r="AR40">
            <v>-14.5</v>
          </cell>
          <cell r="AS40">
            <v>10.4</v>
          </cell>
          <cell r="AT40">
            <v>-70.099999999999994</v>
          </cell>
          <cell r="AU40">
            <v>69.2</v>
          </cell>
          <cell r="AV40">
            <v>-19.600000000000001</v>
          </cell>
          <cell r="AW40">
            <v>-23.6</v>
          </cell>
          <cell r="AX40">
            <v>58.7</v>
          </cell>
          <cell r="AY40">
            <v>-63</v>
          </cell>
          <cell r="AZ40">
            <v>-14</v>
          </cell>
          <cell r="BA40">
            <v>0</v>
          </cell>
          <cell r="BB40">
            <v>0</v>
          </cell>
          <cell r="BC40">
            <v>14</v>
          </cell>
          <cell r="BD40">
            <v>0</v>
          </cell>
          <cell r="BE40">
            <v>0</v>
          </cell>
          <cell r="BF40">
            <v>0</v>
          </cell>
          <cell r="BG40">
            <v>0</v>
          </cell>
          <cell r="BH40">
            <v>0</v>
          </cell>
          <cell r="BI40">
            <v>0</v>
          </cell>
          <cell r="BJ40">
            <v>0</v>
          </cell>
          <cell r="BK40">
            <v>0</v>
          </cell>
          <cell r="BL40">
            <v>0</v>
          </cell>
          <cell r="BM40">
            <v>0</v>
          </cell>
          <cell r="BN40">
            <v>0</v>
          </cell>
          <cell r="BO40">
            <v>0</v>
          </cell>
          <cell r="BP40">
            <v>0</v>
          </cell>
          <cell r="BQ40">
            <v>0</v>
          </cell>
          <cell r="BR40">
            <v>0</v>
          </cell>
          <cell r="BS40">
            <v>0</v>
          </cell>
          <cell r="BT40">
            <v>0</v>
          </cell>
          <cell r="BU40">
            <v>0</v>
          </cell>
          <cell r="BV40">
            <v>0</v>
          </cell>
          <cell r="BW40">
            <v>0</v>
          </cell>
          <cell r="BX40">
            <v>0</v>
          </cell>
          <cell r="BY40">
            <v>0</v>
          </cell>
          <cell r="BZ40">
            <v>0</v>
          </cell>
          <cell r="CA40">
            <v>0</v>
          </cell>
          <cell r="CB40">
            <v>0</v>
          </cell>
          <cell r="CC40">
            <v>0</v>
          </cell>
          <cell r="CD40">
            <v>0</v>
          </cell>
          <cell r="CE40">
            <v>0</v>
          </cell>
          <cell r="CF40">
            <v>0</v>
          </cell>
          <cell r="CG40">
            <v>0</v>
          </cell>
          <cell r="CH40">
            <v>0</v>
          </cell>
          <cell r="CI40">
            <v>0</v>
          </cell>
          <cell r="CJ40">
            <v>0</v>
          </cell>
          <cell r="CK40">
            <v>0</v>
          </cell>
          <cell r="CL40">
            <v>0</v>
          </cell>
          <cell r="CM40">
            <v>0</v>
          </cell>
          <cell r="CN40">
            <v>0</v>
          </cell>
          <cell r="CO40">
            <v>0</v>
          </cell>
          <cell r="CP40">
            <v>0</v>
          </cell>
          <cell r="CQ40">
            <v>0</v>
          </cell>
          <cell r="CR40">
            <v>0</v>
          </cell>
          <cell r="CS40">
            <v>0</v>
          </cell>
          <cell r="CT40">
            <v>0</v>
          </cell>
          <cell r="CU40">
            <v>0</v>
          </cell>
          <cell r="CV40">
            <v>0</v>
          </cell>
          <cell r="CW40">
            <v>0</v>
          </cell>
          <cell r="CX40">
            <v>0</v>
          </cell>
          <cell r="CY40">
            <v>0</v>
          </cell>
          <cell r="CZ40">
            <v>0</v>
          </cell>
          <cell r="DA40">
            <v>0</v>
          </cell>
          <cell r="DB40">
            <v>0</v>
          </cell>
          <cell r="DC40">
            <v>0</v>
          </cell>
          <cell r="DD40">
            <v>0</v>
          </cell>
          <cell r="DE40">
            <v>0</v>
          </cell>
          <cell r="DF40">
            <v>0</v>
          </cell>
          <cell r="DG40">
            <v>0</v>
          </cell>
          <cell r="DH40">
            <v>0</v>
          </cell>
          <cell r="DI40">
            <v>0</v>
          </cell>
          <cell r="DJ40">
            <v>0</v>
          </cell>
          <cell r="DK40">
            <v>0</v>
          </cell>
          <cell r="DL40">
            <v>-4526.2</v>
          </cell>
          <cell r="DM40">
            <v>-4914</v>
          </cell>
          <cell r="DN40">
            <v>-5004.5</v>
          </cell>
          <cell r="DO40">
            <v>-4448.7</v>
          </cell>
          <cell r="DP40">
            <v>-4544.8</v>
          </cell>
          <cell r="DQ40">
            <v>-5232.3</v>
          </cell>
          <cell r="DR40">
            <v>-4567.4000000000005</v>
          </cell>
          <cell r="DS40">
            <v>-4207.2</v>
          </cell>
          <cell r="DT40">
            <v>-4027.2</v>
          </cell>
          <cell r="DU40">
            <v>-4943.5</v>
          </cell>
          <cell r="DV40">
            <v>-5601.8</v>
          </cell>
          <cell r="DW40">
            <v>-5241.7</v>
          </cell>
          <cell r="DX40">
            <v>-5268.4</v>
          </cell>
          <cell r="DY40">
            <v>-5645.8</v>
          </cell>
          <cell r="DZ40">
            <v>-6174.4000000000005</v>
          </cell>
          <cell r="EA40">
            <v>-6122.2999999999993</v>
          </cell>
          <cell r="EB40">
            <v>-6784.7</v>
          </cell>
          <cell r="EC40">
            <v>-7967</v>
          </cell>
          <cell r="ED40">
            <v>-7041.9</v>
          </cell>
          <cell r="EE40">
            <v>-7240.1</v>
          </cell>
          <cell r="EF40">
            <v>-5953.2</v>
          </cell>
          <cell r="EG40">
            <v>-6270.1999999999989</v>
          </cell>
          <cell r="EH40">
            <v>-6630.7</v>
          </cell>
          <cell r="EI40">
            <v>-5483.9000000000005</v>
          </cell>
          <cell r="EJ40">
            <v>-6958.4500000000007</v>
          </cell>
          <cell r="EK40">
            <v>-7731.3009999999995</v>
          </cell>
          <cell r="EL40">
            <v>-6437.7530000000006</v>
          </cell>
          <cell r="EM40">
            <v>-6673.6959999999999</v>
          </cell>
        </row>
        <row r="41">
          <cell r="A41" t="str">
            <v>Auto - 4 wheelers</v>
          </cell>
          <cell r="B41" t="str">
            <v>Auto - 4 wheelers</v>
          </cell>
        </row>
        <row r="42">
          <cell r="A42" t="str">
            <v>AL IN</v>
          </cell>
          <cell r="B42" t="str">
            <v>Ashok Leyland</v>
          </cell>
          <cell r="C42" t="str">
            <v>Auto - 4 wheelers</v>
          </cell>
          <cell r="D42">
            <v>-48.9</v>
          </cell>
          <cell r="E42">
            <v>-114.3</v>
          </cell>
          <cell r="F42">
            <v>-79.8</v>
          </cell>
          <cell r="G42">
            <v>-199.5</v>
          </cell>
          <cell r="H42">
            <v>-56.39</v>
          </cell>
          <cell r="I42">
            <v>-210.41</v>
          </cell>
          <cell r="J42">
            <v>-123.7</v>
          </cell>
          <cell r="K42">
            <v>-347.85</v>
          </cell>
          <cell r="L42">
            <v>-143.9</v>
          </cell>
          <cell r="M42">
            <v>-135.5</v>
          </cell>
          <cell r="N42">
            <v>-172.5</v>
          </cell>
          <cell r="O42">
            <v>-443.1</v>
          </cell>
          <cell r="P42">
            <v>-148.80000000000001</v>
          </cell>
          <cell r="Q42">
            <v>-189.22</v>
          </cell>
          <cell r="R42">
            <v>-220.36</v>
          </cell>
          <cell r="S42">
            <v>-558.79999999999995</v>
          </cell>
          <cell r="T42">
            <v>-183.2</v>
          </cell>
          <cell r="U42">
            <v>-289.08</v>
          </cell>
          <cell r="V42">
            <v>-434.9</v>
          </cell>
          <cell r="W42">
            <v>-494.5</v>
          </cell>
          <cell r="X42">
            <v>-246</v>
          </cell>
          <cell r="Y42">
            <v>-308.99</v>
          </cell>
          <cell r="Z42">
            <v>-67.02000000000001</v>
          </cell>
          <cell r="AA42">
            <v>-493.40000000000003</v>
          </cell>
          <cell r="AB42">
            <v>-217.83</v>
          </cell>
          <cell r="AC42">
            <v>-120.38200000000002</v>
          </cell>
          <cell r="AD42">
            <v>25.623000000000001</v>
          </cell>
          <cell r="AE42">
            <v>209.5</v>
          </cell>
          <cell r="AF42">
            <v>-9</v>
          </cell>
          <cell r="AG42">
            <v>-7.8</v>
          </cell>
          <cell r="AH42">
            <v>-48.7</v>
          </cell>
          <cell r="AI42">
            <v>-9.1</v>
          </cell>
          <cell r="AJ42">
            <v>-12.92</v>
          </cell>
          <cell r="AK42">
            <v>-38.08</v>
          </cell>
          <cell r="AL42">
            <v>-60.4</v>
          </cell>
          <cell r="AM42">
            <v>-79.05</v>
          </cell>
          <cell r="AN42">
            <v>-23.2</v>
          </cell>
          <cell r="AO42">
            <v>-28.7</v>
          </cell>
          <cell r="AP42">
            <v>-75.099999999999994</v>
          </cell>
          <cell r="AQ42">
            <v>186</v>
          </cell>
          <cell r="AR42">
            <v>-61.9</v>
          </cell>
          <cell r="AS42">
            <v>-26</v>
          </cell>
          <cell r="AT42">
            <v>-29.9</v>
          </cell>
          <cell r="AU42">
            <v>45.5</v>
          </cell>
          <cell r="AV42">
            <v>-79.099999999999994</v>
          </cell>
          <cell r="AW42">
            <v>-45.3</v>
          </cell>
          <cell r="AX42">
            <v>-27.6</v>
          </cell>
          <cell r="AY42">
            <v>-78.2</v>
          </cell>
          <cell r="AZ42">
            <v>-115.2</v>
          </cell>
          <cell r="BA42">
            <v>-64.95</v>
          </cell>
          <cell r="BB42">
            <v>-249.05</v>
          </cell>
          <cell r="BC42">
            <v>-175.2</v>
          </cell>
          <cell r="BD42">
            <v>0</v>
          </cell>
          <cell r="BE42">
            <v>-115.21</v>
          </cell>
          <cell r="BF42">
            <v>0</v>
          </cell>
          <cell r="BG42">
            <v>0</v>
          </cell>
          <cell r="BH42">
            <v>0</v>
          </cell>
          <cell r="BI42">
            <v>0</v>
          </cell>
          <cell r="BJ42">
            <v>0</v>
          </cell>
          <cell r="BK42">
            <v>0</v>
          </cell>
          <cell r="BL42">
            <v>0</v>
          </cell>
          <cell r="BM42">
            <v>0</v>
          </cell>
          <cell r="BN42">
            <v>0</v>
          </cell>
          <cell r="BO42">
            <v>0</v>
          </cell>
          <cell r="BP42">
            <v>0</v>
          </cell>
          <cell r="BQ42">
            <v>0</v>
          </cell>
          <cell r="BR42">
            <v>0</v>
          </cell>
          <cell r="BS42">
            <v>0</v>
          </cell>
          <cell r="BT42">
            <v>0</v>
          </cell>
          <cell r="BU42">
            <v>0</v>
          </cell>
          <cell r="BV42">
            <v>0</v>
          </cell>
          <cell r="BW42">
            <v>0</v>
          </cell>
          <cell r="BX42">
            <v>0</v>
          </cell>
          <cell r="BY42">
            <v>0</v>
          </cell>
          <cell r="BZ42">
            <v>0</v>
          </cell>
          <cell r="CA42">
            <v>0</v>
          </cell>
          <cell r="CB42">
            <v>0</v>
          </cell>
          <cell r="CC42">
            <v>0</v>
          </cell>
          <cell r="CD42">
            <v>0</v>
          </cell>
          <cell r="CE42">
            <v>0</v>
          </cell>
          <cell r="CF42">
            <v>0</v>
          </cell>
          <cell r="CG42">
            <v>0</v>
          </cell>
          <cell r="CH42">
            <v>0</v>
          </cell>
          <cell r="CI42">
            <v>0</v>
          </cell>
          <cell r="CJ42">
            <v>0</v>
          </cell>
          <cell r="CK42">
            <v>0</v>
          </cell>
          <cell r="CL42">
            <v>0</v>
          </cell>
          <cell r="CM42">
            <v>0</v>
          </cell>
          <cell r="CN42">
            <v>0</v>
          </cell>
          <cell r="CO42">
            <v>0</v>
          </cell>
          <cell r="CP42">
            <v>0</v>
          </cell>
          <cell r="CQ42">
            <v>0</v>
          </cell>
          <cell r="CR42">
            <v>0</v>
          </cell>
          <cell r="CS42">
            <v>0</v>
          </cell>
          <cell r="CT42">
            <v>0</v>
          </cell>
          <cell r="CU42">
            <v>0</v>
          </cell>
          <cell r="CV42">
            <v>0</v>
          </cell>
          <cell r="CW42">
            <v>0</v>
          </cell>
          <cell r="CX42">
            <v>0</v>
          </cell>
          <cell r="CY42">
            <v>0</v>
          </cell>
          <cell r="CZ42">
            <v>0</v>
          </cell>
          <cell r="DA42">
            <v>0</v>
          </cell>
          <cell r="DB42">
            <v>0</v>
          </cell>
          <cell r="DC42">
            <v>0</v>
          </cell>
          <cell r="DD42">
            <v>0</v>
          </cell>
          <cell r="DE42">
            <v>0</v>
          </cell>
          <cell r="DF42">
            <v>0</v>
          </cell>
          <cell r="DG42">
            <v>0</v>
          </cell>
          <cell r="DH42">
            <v>0</v>
          </cell>
          <cell r="DI42">
            <v>0</v>
          </cell>
          <cell r="DJ42">
            <v>0</v>
          </cell>
          <cell r="DK42">
            <v>0</v>
          </cell>
          <cell r="DL42">
            <v>-3577.98</v>
          </cell>
          <cell r="DM42">
            <v>-4058.28</v>
          </cell>
          <cell r="DN42">
            <v>-3581.81</v>
          </cell>
          <cell r="DO42">
            <v>-6510.3700000000008</v>
          </cell>
          <cell r="DP42">
            <v>-3829.6299999999997</v>
          </cell>
          <cell r="DQ42">
            <v>-5509.22</v>
          </cell>
          <cell r="DR42">
            <v>-5874.9699999999993</v>
          </cell>
          <cell r="DS42">
            <v>-7994.9400000000005</v>
          </cell>
          <cell r="DT42">
            <v>-5704.86</v>
          </cell>
          <cell r="DU42">
            <v>-6372.22</v>
          </cell>
          <cell r="DV42">
            <v>-7126.6799999999994</v>
          </cell>
          <cell r="DW42">
            <v>-10524.99</v>
          </cell>
          <cell r="DX42">
            <v>-7528.28</v>
          </cell>
          <cell r="DY42">
            <v>-8837.5300000000007</v>
          </cell>
          <cell r="DZ42">
            <v>-8486.31</v>
          </cell>
          <cell r="EA42">
            <v>-12837.869999999999</v>
          </cell>
          <cell r="EB42">
            <v>-10445.33</v>
          </cell>
          <cell r="EC42">
            <v>-12930.53</v>
          </cell>
          <cell r="ED42">
            <v>-13553.750000000002</v>
          </cell>
          <cell r="EE42">
            <v>-17059.22</v>
          </cell>
          <cell r="EF42">
            <v>-12040.449999999999</v>
          </cell>
          <cell r="EG42">
            <v>-13098.820000000002</v>
          </cell>
          <cell r="EH42">
            <v>-13589.68</v>
          </cell>
          <cell r="EI42">
            <v>-18924.510000000002</v>
          </cell>
          <cell r="EJ42">
            <v>-14375.89</v>
          </cell>
          <cell r="EK42">
            <v>-13951.596</v>
          </cell>
          <cell r="EL42">
            <v>-7356.9480000000003</v>
          </cell>
          <cell r="EM42">
            <v>-8838.06</v>
          </cell>
        </row>
        <row r="43">
          <cell r="A43" t="str">
            <v>EIM IN</v>
          </cell>
          <cell r="B43" t="str">
            <v>Eicher Motors</v>
          </cell>
          <cell r="C43" t="str">
            <v>Auto - 4 wheelers</v>
          </cell>
        </row>
        <row r="44">
          <cell r="A44" t="str">
            <v>MM IN</v>
          </cell>
          <cell r="B44" t="str">
            <v>Mahindra &amp; Mahindra</v>
          </cell>
          <cell r="C44" t="str">
            <v>Auto - 4 wheelers</v>
          </cell>
          <cell r="D44">
            <v>-10</v>
          </cell>
          <cell r="E44">
            <v>-73</v>
          </cell>
          <cell r="F44">
            <v>-38.5</v>
          </cell>
          <cell r="G44">
            <v>-1.5</v>
          </cell>
          <cell r="H44">
            <v>-21</v>
          </cell>
          <cell r="I44">
            <v>-74</v>
          </cell>
          <cell r="J44">
            <v>-303</v>
          </cell>
          <cell r="K44">
            <v>-237</v>
          </cell>
          <cell r="L44">
            <v>-391.5</v>
          </cell>
          <cell r="M44">
            <v>-556</v>
          </cell>
          <cell r="N44">
            <v>-632.5</v>
          </cell>
          <cell r="O44">
            <v>-570</v>
          </cell>
          <cell r="P44">
            <v>-422.5</v>
          </cell>
          <cell r="Q44">
            <v>-517.5</v>
          </cell>
          <cell r="R44">
            <v>-867.42</v>
          </cell>
          <cell r="S44">
            <v>-784.58899999999994</v>
          </cell>
          <cell r="T44">
            <v>-657</v>
          </cell>
          <cell r="U44">
            <v>-986.7</v>
          </cell>
          <cell r="V44">
            <v>-1018.5</v>
          </cell>
          <cell r="W44">
            <v>-709.28800000000001</v>
          </cell>
          <cell r="X44">
            <v>-639.6</v>
          </cell>
          <cell r="Y44">
            <v>-1007.5</v>
          </cell>
          <cell r="Z44">
            <v>-549.9</v>
          </cell>
          <cell r="AA44">
            <v>-837</v>
          </cell>
          <cell r="AB44">
            <v>-32</v>
          </cell>
          <cell r="AC44">
            <v>-47.5</v>
          </cell>
          <cell r="AD44">
            <v>-40.799999999999997</v>
          </cell>
          <cell r="AE44">
            <v>-418.7</v>
          </cell>
          <cell r="AF44">
            <v>-37.5</v>
          </cell>
          <cell r="AG44">
            <v>-314</v>
          </cell>
          <cell r="AH44">
            <v>-183.5</v>
          </cell>
          <cell r="AI44">
            <v>143</v>
          </cell>
          <cell r="AJ44">
            <v>-37</v>
          </cell>
          <cell r="AK44">
            <v>-78</v>
          </cell>
          <cell r="AL44">
            <v>-74</v>
          </cell>
          <cell r="AM44">
            <v>-72.5</v>
          </cell>
          <cell r="AN44">
            <v>-20.5</v>
          </cell>
          <cell r="AO44">
            <v>11</v>
          </cell>
          <cell r="AP44">
            <v>6.5</v>
          </cell>
          <cell r="AQ44">
            <v>138</v>
          </cell>
          <cell r="AR44">
            <v>170</v>
          </cell>
          <cell r="AS44">
            <v>46</v>
          </cell>
          <cell r="AT44">
            <v>78</v>
          </cell>
          <cell r="AU44">
            <v>136</v>
          </cell>
          <cell r="AV44">
            <v>-126.5</v>
          </cell>
          <cell r="AW44">
            <v>-101.5</v>
          </cell>
          <cell r="AX44">
            <v>287.5</v>
          </cell>
          <cell r="AY44">
            <v>96.825999999999993</v>
          </cell>
          <cell r="AZ44">
            <v>0</v>
          </cell>
          <cell r="BA44">
            <v>0</v>
          </cell>
          <cell r="BB44">
            <v>0</v>
          </cell>
          <cell r="BC44">
            <v>0</v>
          </cell>
          <cell r="BD44">
            <v>-509.1</v>
          </cell>
          <cell r="BE44">
            <v>-300.60000000000002</v>
          </cell>
          <cell r="BF44">
            <v>23.5</v>
          </cell>
          <cell r="BG44">
            <v>-486.3</v>
          </cell>
          <cell r="BH44">
            <v>0</v>
          </cell>
          <cell r="BI44">
            <v>0</v>
          </cell>
          <cell r="BJ44">
            <v>0</v>
          </cell>
          <cell r="BK44">
            <v>0</v>
          </cell>
          <cell r="BL44">
            <v>0</v>
          </cell>
          <cell r="BM44">
            <v>0</v>
          </cell>
          <cell r="BN44">
            <v>0</v>
          </cell>
          <cell r="BO44">
            <v>0</v>
          </cell>
          <cell r="BP44">
            <v>0</v>
          </cell>
          <cell r="BQ44">
            <v>0</v>
          </cell>
          <cell r="BR44">
            <v>0</v>
          </cell>
          <cell r="BS44">
            <v>0</v>
          </cell>
          <cell r="BT44">
            <v>0</v>
          </cell>
          <cell r="BU44">
            <v>0</v>
          </cell>
          <cell r="BV44">
            <v>0</v>
          </cell>
          <cell r="BW44">
            <v>0</v>
          </cell>
          <cell r="BX44">
            <v>0</v>
          </cell>
          <cell r="BY44">
            <v>0</v>
          </cell>
          <cell r="BZ44">
            <v>0</v>
          </cell>
          <cell r="CA44">
            <v>0</v>
          </cell>
          <cell r="CB44">
            <v>0</v>
          </cell>
          <cell r="CC44">
            <v>0</v>
          </cell>
          <cell r="CD44">
            <v>0</v>
          </cell>
          <cell r="CE44">
            <v>0</v>
          </cell>
          <cell r="CF44">
            <v>0</v>
          </cell>
          <cell r="CG44">
            <v>0</v>
          </cell>
          <cell r="CH44">
            <v>0</v>
          </cell>
          <cell r="CI44">
            <v>0</v>
          </cell>
          <cell r="CJ44">
            <v>0</v>
          </cell>
          <cell r="CK44">
            <v>0</v>
          </cell>
          <cell r="CL44">
            <v>0</v>
          </cell>
          <cell r="CM44">
            <v>0</v>
          </cell>
          <cell r="CN44">
            <v>0</v>
          </cell>
          <cell r="CO44">
            <v>0</v>
          </cell>
          <cell r="CP44">
            <v>0</v>
          </cell>
          <cell r="CQ44">
            <v>0</v>
          </cell>
          <cell r="CR44">
            <v>0</v>
          </cell>
          <cell r="CS44">
            <v>0</v>
          </cell>
          <cell r="CT44">
            <v>0</v>
          </cell>
          <cell r="CU44">
            <v>0</v>
          </cell>
          <cell r="CV44">
            <v>0</v>
          </cell>
          <cell r="CW44">
            <v>0</v>
          </cell>
          <cell r="CX44">
            <v>0</v>
          </cell>
          <cell r="CY44">
            <v>0</v>
          </cell>
          <cell r="CZ44">
            <v>0</v>
          </cell>
          <cell r="DA44">
            <v>0</v>
          </cell>
          <cell r="DB44">
            <v>0</v>
          </cell>
          <cell r="DC44">
            <v>0</v>
          </cell>
          <cell r="DD44">
            <v>0</v>
          </cell>
          <cell r="DE44">
            <v>0</v>
          </cell>
          <cell r="DF44">
            <v>0</v>
          </cell>
          <cell r="DG44">
            <v>0</v>
          </cell>
          <cell r="DH44">
            <v>0</v>
          </cell>
          <cell r="DI44">
            <v>0</v>
          </cell>
          <cell r="DJ44">
            <v>0</v>
          </cell>
          <cell r="DK44">
            <v>0</v>
          </cell>
          <cell r="DL44">
            <v>-5264.6180000000004</v>
          </cell>
          <cell r="DM44">
            <v>-5510.0830000000005</v>
          </cell>
          <cell r="DN44">
            <v>-6561.7290000000003</v>
          </cell>
          <cell r="DO44">
            <v>-7665.7539999999999</v>
          </cell>
          <cell r="DP44">
            <v>-6658.4569999999994</v>
          </cell>
          <cell r="DQ44">
            <v>-7421.3099999999995</v>
          </cell>
          <cell r="DR44">
            <v>-8792.4390000000003</v>
          </cell>
          <cell r="DS44">
            <v>-10656.446</v>
          </cell>
          <cell r="DT44">
            <v>-9709.5669999999991</v>
          </cell>
          <cell r="DU44">
            <v>-10450.247000000001</v>
          </cell>
          <cell r="DV44">
            <v>-12521.736999999999</v>
          </cell>
          <cell r="DW44">
            <v>-13272.159000000001</v>
          </cell>
          <cell r="DX44">
            <v>-12500.748</v>
          </cell>
          <cell r="DY44">
            <v>-13291.925999999999</v>
          </cell>
          <cell r="DZ44">
            <v>-14875.036</v>
          </cell>
          <cell r="EA44">
            <v>-16372.61</v>
          </cell>
          <cell r="EB44">
            <v>-15440.931</v>
          </cell>
          <cell r="EC44">
            <v>-16212.969000000001</v>
          </cell>
          <cell r="ED44">
            <v>-17583.118000000002</v>
          </cell>
          <cell r="EE44">
            <v>-19282.149999999998</v>
          </cell>
          <cell r="EF44">
            <v>-17874.216</v>
          </cell>
          <cell r="EG44">
            <v>-17855.05</v>
          </cell>
          <cell r="EH44">
            <v>-19768.060000000001</v>
          </cell>
          <cell r="EI44">
            <v>-21761.800000000003</v>
          </cell>
          <cell r="EJ44">
            <v>-22967.912999999997</v>
          </cell>
          <cell r="EK44">
            <v>-22088.506999999998</v>
          </cell>
          <cell r="EL44">
            <v>-18019.436000000002</v>
          </cell>
          <cell r="EM44">
            <v>-25518.100000000002</v>
          </cell>
        </row>
        <row r="45">
          <cell r="A45" t="str">
            <v>MSIL IN</v>
          </cell>
          <cell r="B45" t="str">
            <v>Maruti Suzuki India</v>
          </cell>
          <cell r="C45" t="str">
            <v>Auto - 4 wheelers</v>
          </cell>
          <cell r="D45">
            <v>0</v>
          </cell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-478.1</v>
          </cell>
          <cell r="J45">
            <v>-651.6</v>
          </cell>
          <cell r="K45">
            <v>-1029.8</v>
          </cell>
          <cell r="L45">
            <v>-1108.5999999999999</v>
          </cell>
          <cell r="M45">
            <v>-1192.5999999999999</v>
          </cell>
          <cell r="N45">
            <v>-1470.7</v>
          </cell>
          <cell r="O45">
            <v>-1473.8</v>
          </cell>
          <cell r="P45">
            <v>-1208</v>
          </cell>
          <cell r="Q45">
            <v>-1257</v>
          </cell>
          <cell r="R45">
            <v>-1662.4</v>
          </cell>
          <cell r="S45">
            <v>-1802.3999999999999</v>
          </cell>
          <cell r="T45">
            <v>-1719.5</v>
          </cell>
          <cell r="U45">
            <v>-1711.8</v>
          </cell>
          <cell r="V45">
            <v>-1112.1999999999998</v>
          </cell>
          <cell r="W45">
            <v>-1737.9</v>
          </cell>
          <cell r="X45">
            <v>-2041.8</v>
          </cell>
          <cell r="Y45">
            <v>-2176</v>
          </cell>
          <cell r="Z45">
            <v>-2157.9</v>
          </cell>
          <cell r="AA45">
            <v>-1377</v>
          </cell>
          <cell r="AB45">
            <v>-1436.8</v>
          </cell>
          <cell r="AC45">
            <v>-1290.2</v>
          </cell>
          <cell r="AD45">
            <v>-789</v>
          </cell>
          <cell r="AE45">
            <v>-1056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-14.4</v>
          </cell>
          <cell r="AL45">
            <v>92.8</v>
          </cell>
          <cell r="AM45">
            <v>323.60000000000002</v>
          </cell>
          <cell r="AN45">
            <v>145.80000000000001</v>
          </cell>
          <cell r="AO45">
            <v>274.8</v>
          </cell>
          <cell r="AP45">
            <v>146.6</v>
          </cell>
          <cell r="AQ45">
            <v>165.9</v>
          </cell>
          <cell r="AR45">
            <v>116.7</v>
          </cell>
          <cell r="AS45">
            <v>21</v>
          </cell>
          <cell r="AT45">
            <v>25.6</v>
          </cell>
          <cell r="AU45">
            <v>157.1</v>
          </cell>
          <cell r="AV45">
            <v>89.4</v>
          </cell>
          <cell r="AW45">
            <v>39.9</v>
          </cell>
          <cell r="AX45">
            <v>-563.6</v>
          </cell>
          <cell r="AY45">
            <v>-462.8</v>
          </cell>
          <cell r="AZ45">
            <v>30.4</v>
          </cell>
          <cell r="BA45">
            <v>0</v>
          </cell>
          <cell r="BB45">
            <v>0</v>
          </cell>
          <cell r="BC45">
            <v>0</v>
          </cell>
          <cell r="BD45">
            <v>0</v>
          </cell>
          <cell r="BE45">
            <v>0</v>
          </cell>
          <cell r="BF45">
            <v>0</v>
          </cell>
          <cell r="BG45">
            <v>0</v>
          </cell>
          <cell r="BH45">
            <v>0</v>
          </cell>
          <cell r="BI45">
            <v>0</v>
          </cell>
          <cell r="BJ45">
            <v>0</v>
          </cell>
          <cell r="BK45">
            <v>0</v>
          </cell>
          <cell r="BL45">
            <v>0</v>
          </cell>
          <cell r="BM45">
            <v>0</v>
          </cell>
          <cell r="BN45">
            <v>0</v>
          </cell>
          <cell r="BO45">
            <v>0</v>
          </cell>
          <cell r="BP45">
            <v>0</v>
          </cell>
          <cell r="BQ45">
            <v>0</v>
          </cell>
          <cell r="BR45">
            <v>0</v>
          </cell>
          <cell r="BS45">
            <v>0</v>
          </cell>
          <cell r="BT45">
            <v>0</v>
          </cell>
          <cell r="BU45">
            <v>0</v>
          </cell>
          <cell r="BV45">
            <v>0</v>
          </cell>
          <cell r="BW45">
            <v>0</v>
          </cell>
          <cell r="BX45">
            <v>0</v>
          </cell>
          <cell r="BY45">
            <v>0</v>
          </cell>
          <cell r="BZ45">
            <v>0</v>
          </cell>
          <cell r="CA45">
            <v>0</v>
          </cell>
          <cell r="CB45">
            <v>0</v>
          </cell>
          <cell r="CC45">
            <v>0</v>
          </cell>
          <cell r="CD45">
            <v>0</v>
          </cell>
          <cell r="CE45">
            <v>0</v>
          </cell>
          <cell r="CF45">
            <v>0</v>
          </cell>
          <cell r="CG45">
            <v>0</v>
          </cell>
          <cell r="CH45">
            <v>0</v>
          </cell>
          <cell r="CI45">
            <v>0</v>
          </cell>
          <cell r="CJ45">
            <v>0</v>
          </cell>
          <cell r="CK45">
            <v>0</v>
          </cell>
          <cell r="CL45">
            <v>0</v>
          </cell>
          <cell r="CM45">
            <v>0</v>
          </cell>
          <cell r="CN45">
            <v>0</v>
          </cell>
          <cell r="CO45">
            <v>0</v>
          </cell>
          <cell r="CP45">
            <v>0</v>
          </cell>
          <cell r="CQ45">
            <v>0</v>
          </cell>
          <cell r="CR45">
            <v>0</v>
          </cell>
          <cell r="CS45">
            <v>0</v>
          </cell>
          <cell r="CT45">
            <v>0</v>
          </cell>
          <cell r="CU45">
            <v>0</v>
          </cell>
          <cell r="CV45">
            <v>0</v>
          </cell>
          <cell r="CW45">
            <v>0</v>
          </cell>
          <cell r="CX45">
            <v>0</v>
          </cell>
          <cell r="CY45">
            <v>0</v>
          </cell>
          <cell r="CZ45">
            <v>0</v>
          </cell>
          <cell r="DA45">
            <v>0</v>
          </cell>
          <cell r="DB45">
            <v>0</v>
          </cell>
          <cell r="DC45">
            <v>0</v>
          </cell>
          <cell r="DD45">
            <v>0</v>
          </cell>
          <cell r="DE45">
            <v>0</v>
          </cell>
          <cell r="DF45">
            <v>0</v>
          </cell>
          <cell r="DG45">
            <v>0</v>
          </cell>
          <cell r="DH45">
            <v>0</v>
          </cell>
          <cell r="DI45">
            <v>0</v>
          </cell>
          <cell r="DJ45">
            <v>0</v>
          </cell>
          <cell r="DK45">
            <v>0</v>
          </cell>
          <cell r="DL45">
            <v>0</v>
          </cell>
          <cell r="DM45">
            <v>0</v>
          </cell>
          <cell r="DN45">
            <v>0</v>
          </cell>
          <cell r="DO45">
            <v>0</v>
          </cell>
          <cell r="DP45">
            <v>0</v>
          </cell>
          <cell r="DQ45">
            <v>-16270.800000000001</v>
          </cell>
          <cell r="DR45">
            <v>-16975.100000000002</v>
          </cell>
          <cell r="DS45">
            <v>-21112</v>
          </cell>
          <cell r="DT45">
            <v>-19469.600000000002</v>
          </cell>
          <cell r="DU45">
            <v>-20194.3</v>
          </cell>
          <cell r="DV45">
            <v>-22094.5</v>
          </cell>
          <cell r="DW45">
            <v>-23142.7</v>
          </cell>
          <cell r="DX45">
            <v>-20458.599999999999</v>
          </cell>
          <cell r="DY45">
            <v>-23658.699999999997</v>
          </cell>
          <cell r="DZ45">
            <v>-23685.599999999999</v>
          </cell>
          <cell r="EA45">
            <v>-24367</v>
          </cell>
          <cell r="EB45">
            <v>-23595.3</v>
          </cell>
          <cell r="EC45">
            <v>-25569.899999999998</v>
          </cell>
          <cell r="ED45">
            <v>-27662.1</v>
          </cell>
          <cell r="EE45">
            <v>-33666.200000000004</v>
          </cell>
          <cell r="EF45">
            <v>-29570</v>
          </cell>
          <cell r="EG45">
            <v>-34720.499999999993</v>
          </cell>
          <cell r="EH45">
            <v>-35762.799999999996</v>
          </cell>
          <cell r="EI45">
            <v>-36414.500000000007</v>
          </cell>
          <cell r="EJ45">
            <v>-36900.699999999997</v>
          </cell>
          <cell r="EK45">
            <v>-38100.300000000003</v>
          </cell>
          <cell r="EL45">
            <v>-36617.200000000004</v>
          </cell>
          <cell r="EM45">
            <v>-50808.9</v>
          </cell>
        </row>
        <row r="46">
          <cell r="A46" t="str">
            <v>PJT IN</v>
          </cell>
          <cell r="B46" t="str">
            <v>Punjab Tractors</v>
          </cell>
          <cell r="C46" t="str">
            <v>Auto - 4 wheelers</v>
          </cell>
        </row>
        <row r="47">
          <cell r="A47" t="str">
            <v>SM IN</v>
          </cell>
          <cell r="B47" t="str">
            <v>Swaraj Mazda</v>
          </cell>
          <cell r="C47" t="str">
            <v>Auto - 4 wheelers</v>
          </cell>
        </row>
        <row r="48">
          <cell r="A48" t="str">
            <v>TTMT IN</v>
          </cell>
          <cell r="B48" t="str">
            <v>Tata Motors</v>
          </cell>
          <cell r="C48" t="str">
            <v>Auto - 4 wheelers</v>
          </cell>
          <cell r="D48">
            <v>-108.2</v>
          </cell>
          <cell r="E48">
            <v>-56</v>
          </cell>
          <cell r="F48">
            <v>-555.20000000000005</v>
          </cell>
          <cell r="G48">
            <v>-155.69999999999999</v>
          </cell>
          <cell r="H48">
            <v>-125.8</v>
          </cell>
          <cell r="I48">
            <v>-235.7</v>
          </cell>
          <cell r="J48">
            <v>-257.89999999999998</v>
          </cell>
          <cell r="K48">
            <v>-340.6</v>
          </cell>
          <cell r="L48">
            <v>-916.7</v>
          </cell>
          <cell r="M48">
            <v>-1032.5</v>
          </cell>
          <cell r="N48">
            <v>-1164.3</v>
          </cell>
          <cell r="O48">
            <v>-524.70000000000005</v>
          </cell>
          <cell r="P48">
            <v>-839.8</v>
          </cell>
          <cell r="Q48">
            <v>-1019.1</v>
          </cell>
          <cell r="R48">
            <v>-901</v>
          </cell>
          <cell r="S48">
            <v>-1895</v>
          </cell>
          <cell r="T48">
            <v>-1164</v>
          </cell>
          <cell r="U48">
            <v>-1446.7</v>
          </cell>
          <cell r="V48">
            <v>-1955.7</v>
          </cell>
          <cell r="W48">
            <v>-2030.8</v>
          </cell>
          <cell r="X48">
            <v>-1253.7</v>
          </cell>
          <cell r="Y48">
            <v>-644.40000000000009</v>
          </cell>
          <cell r="Z48">
            <v>-1563</v>
          </cell>
          <cell r="AA48">
            <v>-1507.175</v>
          </cell>
          <cell r="AB48">
            <v>-189.8</v>
          </cell>
          <cell r="AC48">
            <v>-110.2</v>
          </cell>
          <cell r="AD48">
            <v>0</v>
          </cell>
          <cell r="AE48">
            <v>1461.48</v>
          </cell>
          <cell r="AF48">
            <v>0</v>
          </cell>
          <cell r="AG48">
            <v>-435.1</v>
          </cell>
          <cell r="AH48">
            <v>0</v>
          </cell>
          <cell r="AI48">
            <v>-792.4</v>
          </cell>
          <cell r="AJ48">
            <v>-507.8</v>
          </cell>
          <cell r="AK48">
            <v>-982.7</v>
          </cell>
          <cell r="AL48">
            <v>-1250.5999999999999</v>
          </cell>
          <cell r="AM48">
            <v>-1118.9000000000001</v>
          </cell>
          <cell r="AN48">
            <v>119.4</v>
          </cell>
          <cell r="AO48">
            <v>-147.5</v>
          </cell>
          <cell r="AP48">
            <v>-236.8</v>
          </cell>
          <cell r="AQ48">
            <v>-246.4</v>
          </cell>
          <cell r="AR48">
            <v>-33.5</v>
          </cell>
          <cell r="AS48">
            <v>-142.19999999999999</v>
          </cell>
          <cell r="AT48">
            <v>-171.4</v>
          </cell>
          <cell r="AU48">
            <v>0</v>
          </cell>
          <cell r="AV48">
            <v>0</v>
          </cell>
          <cell r="AW48">
            <v>0</v>
          </cell>
          <cell r="AX48">
            <v>0</v>
          </cell>
          <cell r="AY48">
            <v>0</v>
          </cell>
          <cell r="AZ48">
            <v>0</v>
          </cell>
          <cell r="BA48">
            <v>0</v>
          </cell>
          <cell r="BB48">
            <v>0</v>
          </cell>
          <cell r="BC48">
            <v>0</v>
          </cell>
          <cell r="BD48">
            <v>0</v>
          </cell>
          <cell r="BE48">
            <v>0</v>
          </cell>
          <cell r="BF48">
            <v>1558.9</v>
          </cell>
          <cell r="BG48">
            <v>-1558.9</v>
          </cell>
          <cell r="BH48">
            <v>0</v>
          </cell>
          <cell r="BI48">
            <v>0</v>
          </cell>
          <cell r="BJ48">
            <v>0</v>
          </cell>
          <cell r="BK48">
            <v>0</v>
          </cell>
          <cell r="BL48">
            <v>0</v>
          </cell>
          <cell r="BM48">
            <v>0</v>
          </cell>
          <cell r="BN48">
            <v>0</v>
          </cell>
          <cell r="BO48">
            <v>0</v>
          </cell>
          <cell r="BP48">
            <v>0</v>
          </cell>
          <cell r="BQ48">
            <v>0</v>
          </cell>
          <cell r="BR48">
            <v>0</v>
          </cell>
          <cell r="BS48">
            <v>0</v>
          </cell>
          <cell r="BT48">
            <v>0</v>
          </cell>
          <cell r="BU48">
            <v>0</v>
          </cell>
          <cell r="BV48">
            <v>0</v>
          </cell>
          <cell r="BW48">
            <v>0</v>
          </cell>
          <cell r="BX48">
            <v>0</v>
          </cell>
          <cell r="BY48">
            <v>0</v>
          </cell>
          <cell r="BZ48">
            <v>0</v>
          </cell>
          <cell r="CA48">
            <v>0</v>
          </cell>
          <cell r="CB48">
            <v>0</v>
          </cell>
          <cell r="CC48">
            <v>0</v>
          </cell>
          <cell r="CD48">
            <v>0</v>
          </cell>
          <cell r="CE48">
            <v>0</v>
          </cell>
          <cell r="CF48">
            <v>0</v>
          </cell>
          <cell r="CG48">
            <v>0</v>
          </cell>
          <cell r="CH48">
            <v>0</v>
          </cell>
          <cell r="CI48">
            <v>0</v>
          </cell>
          <cell r="CJ48">
            <v>0</v>
          </cell>
          <cell r="CK48">
            <v>0</v>
          </cell>
          <cell r="CL48">
            <v>0</v>
          </cell>
          <cell r="CM48">
            <v>0</v>
          </cell>
          <cell r="CN48">
            <v>0</v>
          </cell>
          <cell r="CO48">
            <v>0</v>
          </cell>
          <cell r="CP48">
            <v>0</v>
          </cell>
          <cell r="CQ48">
            <v>0</v>
          </cell>
          <cell r="CR48">
            <v>0</v>
          </cell>
          <cell r="CS48">
            <v>0</v>
          </cell>
          <cell r="CT48">
            <v>0</v>
          </cell>
          <cell r="CU48">
            <v>0</v>
          </cell>
          <cell r="CV48">
            <v>0</v>
          </cell>
          <cell r="CW48">
            <v>0</v>
          </cell>
          <cell r="CX48">
            <v>0</v>
          </cell>
          <cell r="CY48">
            <v>0</v>
          </cell>
          <cell r="CZ48">
            <v>0</v>
          </cell>
          <cell r="DA48">
            <v>0</v>
          </cell>
          <cell r="DB48">
            <v>0</v>
          </cell>
          <cell r="DC48">
            <v>0</v>
          </cell>
          <cell r="DD48">
            <v>0</v>
          </cell>
          <cell r="DE48">
            <v>0</v>
          </cell>
          <cell r="DF48">
            <v>0</v>
          </cell>
          <cell r="DG48">
            <v>0</v>
          </cell>
          <cell r="DH48">
            <v>0</v>
          </cell>
          <cell r="DI48">
            <v>0</v>
          </cell>
          <cell r="DJ48">
            <v>0</v>
          </cell>
          <cell r="DK48">
            <v>0</v>
          </cell>
          <cell r="DL48">
            <v>-10627.3</v>
          </cell>
          <cell r="DM48">
            <v>-13436.199999999999</v>
          </cell>
          <cell r="DN48">
            <v>-13364.6</v>
          </cell>
          <cell r="DO48">
            <v>-18370.3</v>
          </cell>
          <cell r="DP48">
            <v>-15967</v>
          </cell>
          <cell r="DQ48">
            <v>-20693.199999999997</v>
          </cell>
          <cell r="DR48">
            <v>-21113.1</v>
          </cell>
          <cell r="DS48">
            <v>-27060.400000000001</v>
          </cell>
          <cell r="DT48">
            <v>-23328.1</v>
          </cell>
          <cell r="DU48">
            <v>-28025.8</v>
          </cell>
          <cell r="DV48">
            <v>-29833.599999999999</v>
          </cell>
          <cell r="DW48">
            <v>-36725.399999999994</v>
          </cell>
          <cell r="DX48">
            <v>-25122.5</v>
          </cell>
          <cell r="DY48">
            <v>-32610.799999999996</v>
          </cell>
          <cell r="DZ48">
            <v>-34275.299999999996</v>
          </cell>
          <cell r="EA48">
            <v>-48060.9</v>
          </cell>
          <cell r="EB48">
            <v>-38797.199999999997</v>
          </cell>
          <cell r="EC48">
            <v>-45280.6</v>
          </cell>
          <cell r="ED48">
            <v>-47620.5</v>
          </cell>
          <cell r="EE48">
            <v>-58554.2</v>
          </cell>
          <cell r="EF48">
            <v>-42205.8</v>
          </cell>
          <cell r="EG48">
            <v>-46036.5</v>
          </cell>
          <cell r="EH48">
            <v>-50422.1</v>
          </cell>
          <cell r="EI48">
            <v>-63642.3</v>
          </cell>
          <cell r="EJ48">
            <v>-49889.4</v>
          </cell>
          <cell r="EK48">
            <v>-51621.599999999999</v>
          </cell>
          <cell r="EL48">
            <v>-35861.300000000003</v>
          </cell>
          <cell r="EM48">
            <v>-48997.500000000015</v>
          </cell>
        </row>
        <row r="49">
          <cell r="A49" t="str">
            <v>Cement</v>
          </cell>
          <cell r="B49" t="str">
            <v>Cement</v>
          </cell>
        </row>
        <row r="50">
          <cell r="A50" t="str">
            <v>ACC IN</v>
          </cell>
          <cell r="B50" t="str">
            <v>ACC</v>
          </cell>
          <cell r="C50" t="str">
            <v>Cement</v>
          </cell>
          <cell r="D50">
            <v>0</v>
          </cell>
          <cell r="E50">
            <v>0</v>
          </cell>
          <cell r="F50">
            <v>0</v>
          </cell>
          <cell r="G50">
            <v>0</v>
          </cell>
          <cell r="H50">
            <v>-160</v>
          </cell>
          <cell r="I50">
            <v>209.5</v>
          </cell>
          <cell r="J50">
            <v>-29.6</v>
          </cell>
          <cell r="K50">
            <v>-56.599999999999994</v>
          </cell>
          <cell r="L50">
            <v>-85.2</v>
          </cell>
          <cell r="M50">
            <v>-94.6</v>
          </cell>
          <cell r="N50">
            <v>-57.5</v>
          </cell>
          <cell r="O50">
            <v>-217.7</v>
          </cell>
          <cell r="P50">
            <v>-314</v>
          </cell>
          <cell r="Q50">
            <v>-198.5</v>
          </cell>
          <cell r="R50">
            <v>-173.8</v>
          </cell>
          <cell r="S50">
            <v>-545.4</v>
          </cell>
          <cell r="T50">
            <v>-1393</v>
          </cell>
          <cell r="U50">
            <v>-894.3</v>
          </cell>
          <cell r="V50">
            <v>-1021.4</v>
          </cell>
          <cell r="W50">
            <v>-1256.3</v>
          </cell>
          <cell r="X50">
            <v>-1603.9</v>
          </cell>
          <cell r="Y50">
            <v>-1186.2</v>
          </cell>
          <cell r="Z50">
            <v>-870.6</v>
          </cell>
          <cell r="AA50">
            <v>-1382.8</v>
          </cell>
          <cell r="AB50">
            <v>-1184.6199999999999</v>
          </cell>
          <cell r="AC50">
            <v>-1355.6780000000001</v>
          </cell>
          <cell r="AD50">
            <v>-1315.0020000000004</v>
          </cell>
          <cell r="AE50">
            <v>-1777.2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-124.9</v>
          </cell>
          <cell r="AM50">
            <v>-352.6</v>
          </cell>
          <cell r="AN50">
            <v>-221.1</v>
          </cell>
          <cell r="AO50">
            <v>-314.60000000000002</v>
          </cell>
          <cell r="AP50">
            <v>-148.19999999999999</v>
          </cell>
          <cell r="AQ50">
            <v>481.6</v>
          </cell>
          <cell r="AR50">
            <v>-141.5</v>
          </cell>
          <cell r="AS50">
            <v>-536.70000000000005</v>
          </cell>
          <cell r="AT50">
            <v>15.7</v>
          </cell>
          <cell r="AU50">
            <v>0</v>
          </cell>
          <cell r="AV50">
            <v>0</v>
          </cell>
          <cell r="AW50">
            <v>0</v>
          </cell>
          <cell r="AX50">
            <v>0</v>
          </cell>
          <cell r="AY50">
            <v>0</v>
          </cell>
          <cell r="AZ50">
            <v>0</v>
          </cell>
          <cell r="BA50">
            <v>0</v>
          </cell>
          <cell r="BB50">
            <v>0</v>
          </cell>
          <cell r="BC50">
            <v>0</v>
          </cell>
          <cell r="BD50">
            <v>0</v>
          </cell>
          <cell r="BE50">
            <v>0</v>
          </cell>
          <cell r="BF50">
            <v>0</v>
          </cell>
          <cell r="BG50">
            <v>0</v>
          </cell>
          <cell r="BH50">
            <v>0</v>
          </cell>
          <cell r="BI50">
            <v>0</v>
          </cell>
          <cell r="BJ50">
            <v>0</v>
          </cell>
          <cell r="BK50">
            <v>0</v>
          </cell>
          <cell r="BL50">
            <v>0</v>
          </cell>
          <cell r="BM50">
            <v>0</v>
          </cell>
          <cell r="BN50">
            <v>0</v>
          </cell>
          <cell r="BO50">
            <v>0</v>
          </cell>
          <cell r="BP50">
            <v>0</v>
          </cell>
          <cell r="BQ50">
            <v>0</v>
          </cell>
          <cell r="BR50">
            <v>0</v>
          </cell>
          <cell r="BS50">
            <v>0</v>
          </cell>
          <cell r="BT50">
            <v>0</v>
          </cell>
          <cell r="BU50">
            <v>0</v>
          </cell>
          <cell r="BV50">
            <v>0</v>
          </cell>
          <cell r="BW50">
            <v>0</v>
          </cell>
          <cell r="BX50">
            <v>0</v>
          </cell>
          <cell r="BY50">
            <v>0</v>
          </cell>
          <cell r="BZ50">
            <v>0</v>
          </cell>
          <cell r="CA50">
            <v>199.6</v>
          </cell>
          <cell r="CB50">
            <v>0</v>
          </cell>
          <cell r="CC50">
            <v>0</v>
          </cell>
          <cell r="CD50">
            <v>0</v>
          </cell>
          <cell r="CE50">
            <v>0</v>
          </cell>
          <cell r="CF50">
            <v>0</v>
          </cell>
          <cell r="CG50">
            <v>0</v>
          </cell>
          <cell r="CH50">
            <v>0</v>
          </cell>
          <cell r="CI50">
            <v>0</v>
          </cell>
          <cell r="CJ50">
            <v>0</v>
          </cell>
          <cell r="CK50">
            <v>0</v>
          </cell>
          <cell r="CL50">
            <v>0</v>
          </cell>
          <cell r="CM50">
            <v>0</v>
          </cell>
          <cell r="CN50">
            <v>0</v>
          </cell>
          <cell r="CO50">
            <v>0</v>
          </cell>
          <cell r="CP50">
            <v>0</v>
          </cell>
          <cell r="CQ50">
            <v>0</v>
          </cell>
          <cell r="CR50">
            <v>0</v>
          </cell>
          <cell r="CS50">
            <v>0</v>
          </cell>
          <cell r="CT50">
            <v>0</v>
          </cell>
          <cell r="CU50">
            <v>0</v>
          </cell>
          <cell r="CV50">
            <v>0</v>
          </cell>
          <cell r="CW50">
            <v>0</v>
          </cell>
          <cell r="CX50">
            <v>0</v>
          </cell>
          <cell r="CY50">
            <v>0</v>
          </cell>
          <cell r="CZ50">
            <v>0</v>
          </cell>
          <cell r="DA50">
            <v>0</v>
          </cell>
          <cell r="DB50">
            <v>0</v>
          </cell>
          <cell r="DC50">
            <v>0</v>
          </cell>
          <cell r="DD50">
            <v>0</v>
          </cell>
          <cell r="DE50">
            <v>0</v>
          </cell>
          <cell r="DF50">
            <v>0</v>
          </cell>
          <cell r="DG50">
            <v>0</v>
          </cell>
          <cell r="DH50">
            <v>0</v>
          </cell>
          <cell r="DI50">
            <v>0</v>
          </cell>
          <cell r="DJ50">
            <v>0</v>
          </cell>
          <cell r="DK50">
            <v>0</v>
          </cell>
          <cell r="DL50">
            <v>0</v>
          </cell>
          <cell r="DM50">
            <v>0</v>
          </cell>
          <cell r="DN50">
            <v>0</v>
          </cell>
          <cell r="DO50">
            <v>0</v>
          </cell>
          <cell r="DP50">
            <v>-1535.7</v>
          </cell>
          <cell r="DQ50">
            <v>-1818.1999999999998</v>
          </cell>
          <cell r="DR50">
            <v>-1431.2</v>
          </cell>
          <cell r="DS50">
            <v>-1998.6999999999998</v>
          </cell>
          <cell r="DT50">
            <v>-1551.7</v>
          </cell>
          <cell r="DU50">
            <v>-1725.3000000000002</v>
          </cell>
          <cell r="DV50">
            <v>-2450</v>
          </cell>
          <cell r="DW50">
            <v>-2737.1000000000004</v>
          </cell>
          <cell r="DX50">
            <v>-2330.3000000000002</v>
          </cell>
          <cell r="DY50">
            <v>-2118</v>
          </cell>
          <cell r="DZ50">
            <v>-1549.5</v>
          </cell>
          <cell r="EA50">
            <v>-2369.9000000000005</v>
          </cell>
          <cell r="EB50">
            <v>-1311.3000000000002</v>
          </cell>
          <cell r="EC50">
            <v>-1913.9</v>
          </cell>
          <cell r="ED50">
            <v>-1893.8</v>
          </cell>
          <cell r="EE50">
            <v>-1957.0000000000002</v>
          </cell>
          <cell r="EF50">
            <v>-2729</v>
          </cell>
          <cell r="EG50">
            <v>-1829.5</v>
          </cell>
          <cell r="EH50">
            <v>-2515.6999999999998</v>
          </cell>
          <cell r="EI50">
            <v>-2730.3999999999996</v>
          </cell>
          <cell r="EJ50">
            <v>-2091.65</v>
          </cell>
          <cell r="EK50">
            <v>-1607.36</v>
          </cell>
          <cell r="EL50">
            <v>-2432.0529999999999</v>
          </cell>
          <cell r="EM50">
            <v>-2846.58</v>
          </cell>
        </row>
        <row r="51">
          <cell r="A51" t="str">
            <v>BCORP IN</v>
          </cell>
          <cell r="B51" t="str">
            <v>Birla Corp</v>
          </cell>
          <cell r="C51" t="str">
            <v>Cement</v>
          </cell>
          <cell r="D51">
            <v>0</v>
          </cell>
          <cell r="E51">
            <v>0</v>
          </cell>
          <cell r="F51">
            <v>0</v>
          </cell>
          <cell r="G51">
            <v>-0.2</v>
          </cell>
          <cell r="H51">
            <v>0</v>
          </cell>
          <cell r="I51">
            <v>0</v>
          </cell>
          <cell r="J51">
            <v>0</v>
          </cell>
          <cell r="K51">
            <v>-0.2</v>
          </cell>
          <cell r="L51">
            <v>-24.3</v>
          </cell>
          <cell r="M51">
            <v>-6</v>
          </cell>
          <cell r="N51">
            <v>-4.8</v>
          </cell>
          <cell r="O51">
            <v>-33.199999999999996</v>
          </cell>
          <cell r="P51">
            <v>-133.1</v>
          </cell>
          <cell r="Q51">
            <v>-30.8</v>
          </cell>
          <cell r="R51">
            <v>6.8</v>
          </cell>
          <cell r="S51">
            <v>-26.2</v>
          </cell>
          <cell r="T51">
            <v>-302.89999999999998</v>
          </cell>
          <cell r="U51">
            <v>-229.1</v>
          </cell>
          <cell r="V51">
            <v>-377</v>
          </cell>
          <cell r="W51">
            <v>-441.6</v>
          </cell>
          <cell r="X51">
            <v>-397.5</v>
          </cell>
          <cell r="Y51">
            <v>-409.29999999999995</v>
          </cell>
          <cell r="Z51">
            <v>-382.3</v>
          </cell>
          <cell r="AA51">
            <v>-375.4</v>
          </cell>
          <cell r="AB51">
            <v>-311.39999999999998</v>
          </cell>
          <cell r="AC51">
            <v>-163.1</v>
          </cell>
          <cell r="AD51">
            <v>-230.4</v>
          </cell>
          <cell r="AE51">
            <v>-424.6</v>
          </cell>
          <cell r="AF51">
            <v>-10.1</v>
          </cell>
          <cell r="AG51">
            <v>-3.5</v>
          </cell>
          <cell r="AH51">
            <v>3.2</v>
          </cell>
          <cell r="AI51">
            <v>-14.1</v>
          </cell>
          <cell r="AJ51">
            <v>-66.2</v>
          </cell>
          <cell r="AK51">
            <v>39.700000000000003</v>
          </cell>
          <cell r="AL51">
            <v>16.899999999999999</v>
          </cell>
          <cell r="AM51">
            <v>9.6</v>
          </cell>
          <cell r="AN51">
            <v>0</v>
          </cell>
          <cell r="AO51">
            <v>0</v>
          </cell>
          <cell r="AP51">
            <v>0</v>
          </cell>
          <cell r="AQ51">
            <v>0</v>
          </cell>
          <cell r="AR51">
            <v>0</v>
          </cell>
          <cell r="AS51">
            <v>0</v>
          </cell>
          <cell r="AT51">
            <v>0</v>
          </cell>
          <cell r="AU51">
            <v>0</v>
          </cell>
          <cell r="AV51">
            <v>-5.0999999999999996</v>
          </cell>
          <cell r="AW51">
            <v>-71</v>
          </cell>
          <cell r="AX51">
            <v>-9.8000000000000007</v>
          </cell>
          <cell r="AY51">
            <v>-37.4</v>
          </cell>
          <cell r="AZ51">
            <v>0</v>
          </cell>
          <cell r="BA51">
            <v>0</v>
          </cell>
          <cell r="BB51">
            <v>0</v>
          </cell>
          <cell r="BC51">
            <v>-11.6</v>
          </cell>
          <cell r="BD51">
            <v>0</v>
          </cell>
          <cell r="BE51">
            <v>0</v>
          </cell>
          <cell r="BF51">
            <v>0</v>
          </cell>
          <cell r="BG51">
            <v>0</v>
          </cell>
          <cell r="BH51">
            <v>0</v>
          </cell>
          <cell r="BI51">
            <v>0</v>
          </cell>
          <cell r="BJ51">
            <v>0</v>
          </cell>
          <cell r="BK51">
            <v>0</v>
          </cell>
          <cell r="BL51">
            <v>0</v>
          </cell>
          <cell r="BM51">
            <v>0</v>
          </cell>
          <cell r="BN51">
            <v>0</v>
          </cell>
          <cell r="BO51">
            <v>0</v>
          </cell>
          <cell r="BP51">
            <v>0</v>
          </cell>
          <cell r="BQ51">
            <v>0</v>
          </cell>
          <cell r="BR51">
            <v>0</v>
          </cell>
          <cell r="BS51">
            <v>-43.1</v>
          </cell>
          <cell r="BT51">
            <v>0</v>
          </cell>
          <cell r="BU51">
            <v>0</v>
          </cell>
          <cell r="BV51">
            <v>0</v>
          </cell>
          <cell r="BW51">
            <v>0</v>
          </cell>
          <cell r="BX51">
            <v>0</v>
          </cell>
          <cell r="BY51">
            <v>0</v>
          </cell>
          <cell r="BZ51">
            <v>0</v>
          </cell>
          <cell r="CA51">
            <v>0</v>
          </cell>
          <cell r="CB51">
            <v>0</v>
          </cell>
          <cell r="CC51">
            <v>0</v>
          </cell>
          <cell r="CD51">
            <v>0</v>
          </cell>
          <cell r="CE51">
            <v>0</v>
          </cell>
          <cell r="CF51">
            <v>0</v>
          </cell>
          <cell r="CG51">
            <v>0</v>
          </cell>
          <cell r="CH51">
            <v>0</v>
          </cell>
          <cell r="CI51">
            <v>0</v>
          </cell>
          <cell r="CJ51">
            <v>0</v>
          </cell>
          <cell r="CK51">
            <v>0</v>
          </cell>
          <cell r="CL51">
            <v>0</v>
          </cell>
          <cell r="CM51">
            <v>0</v>
          </cell>
          <cell r="CN51">
            <v>0</v>
          </cell>
          <cell r="CO51">
            <v>0</v>
          </cell>
          <cell r="CP51">
            <v>0</v>
          </cell>
          <cell r="CQ51">
            <v>0</v>
          </cell>
          <cell r="CR51">
            <v>0</v>
          </cell>
          <cell r="CS51">
            <v>0</v>
          </cell>
          <cell r="CT51">
            <v>0</v>
          </cell>
          <cell r="CU51">
            <v>0</v>
          </cell>
          <cell r="CV51">
            <v>0</v>
          </cell>
          <cell r="CW51">
            <v>0</v>
          </cell>
          <cell r="CX51">
            <v>0</v>
          </cell>
          <cell r="CY51">
            <v>0</v>
          </cell>
          <cell r="CZ51">
            <v>0</v>
          </cell>
          <cell r="DA51">
            <v>0</v>
          </cell>
          <cell r="DB51">
            <v>0</v>
          </cell>
          <cell r="DC51">
            <v>0</v>
          </cell>
          <cell r="DD51">
            <v>0</v>
          </cell>
          <cell r="DE51">
            <v>0</v>
          </cell>
          <cell r="DF51">
            <v>0</v>
          </cell>
          <cell r="DG51">
            <v>0</v>
          </cell>
          <cell r="DH51">
            <v>0</v>
          </cell>
          <cell r="DI51">
            <v>0</v>
          </cell>
          <cell r="DJ51">
            <v>0</v>
          </cell>
          <cell r="DK51">
            <v>0</v>
          </cell>
          <cell r="DL51">
            <v>-445.29999999999995</v>
          </cell>
          <cell r="DM51">
            <v>-255.7</v>
          </cell>
          <cell r="DN51">
            <v>-387.9</v>
          </cell>
          <cell r="DO51">
            <v>-733.80000000000007</v>
          </cell>
          <cell r="DP51">
            <v>-399.9</v>
          </cell>
          <cell r="DQ51">
            <v>-524.30000000000007</v>
          </cell>
          <cell r="DR51">
            <v>-413.49999999999994</v>
          </cell>
          <cell r="DS51">
            <v>-752.5</v>
          </cell>
          <cell r="DT51">
            <v>-564.70000000000005</v>
          </cell>
          <cell r="DU51">
            <v>-617.30000000000007</v>
          </cell>
          <cell r="DV51">
            <v>-540.4</v>
          </cell>
          <cell r="DW51">
            <v>-834.2</v>
          </cell>
          <cell r="DX51">
            <v>-218.10000000000002</v>
          </cell>
          <cell r="DY51">
            <v>-241.4</v>
          </cell>
          <cell r="DZ51">
            <v>-470.59999999999997</v>
          </cell>
          <cell r="EA51">
            <v>-748.2</v>
          </cell>
          <cell r="EB51">
            <v>-258.3</v>
          </cell>
          <cell r="EC51">
            <v>-450</v>
          </cell>
          <cell r="ED51">
            <v>-359.4</v>
          </cell>
          <cell r="EE51">
            <v>-581.79999999999995</v>
          </cell>
          <cell r="EF51">
            <v>-400.2</v>
          </cell>
          <cell r="EG51">
            <v>-69.899999999999977</v>
          </cell>
          <cell r="EH51">
            <v>-395.20000000000005</v>
          </cell>
          <cell r="EI51">
            <v>-813.69999999999993</v>
          </cell>
          <cell r="EJ51">
            <v>-318.10000000000002</v>
          </cell>
          <cell r="EK51">
            <v>-255.50000000000006</v>
          </cell>
          <cell r="EL51">
            <v>-639.1</v>
          </cell>
          <cell r="EM51">
            <v>-1196.5999999999999</v>
          </cell>
        </row>
        <row r="52">
          <cell r="A52" t="str">
            <v>CENT IN</v>
          </cell>
          <cell r="B52" t="str">
            <v>Century Textile &amp; Industries</v>
          </cell>
          <cell r="C52" t="str">
            <v>Cement</v>
          </cell>
          <cell r="D52">
            <v>0</v>
          </cell>
          <cell r="E52">
            <v>0</v>
          </cell>
          <cell r="F52">
            <v>0</v>
          </cell>
          <cell r="G52">
            <v>0</v>
          </cell>
          <cell r="H52">
            <v>-26.5</v>
          </cell>
          <cell r="I52">
            <v>4.5</v>
          </cell>
          <cell r="J52">
            <v>-7.5</v>
          </cell>
          <cell r="K52">
            <v>-55.5</v>
          </cell>
          <cell r="L52">
            <v>-23.5</v>
          </cell>
          <cell r="M52">
            <v>-14.5</v>
          </cell>
          <cell r="N52">
            <v>-27</v>
          </cell>
          <cell r="O52">
            <v>-45.6</v>
          </cell>
          <cell r="P52">
            <v>-66.5</v>
          </cell>
          <cell r="Q52">
            <v>-65.5</v>
          </cell>
          <cell r="R52">
            <v>-105.8</v>
          </cell>
          <cell r="S52">
            <v>-243.3</v>
          </cell>
          <cell r="T52">
            <v>-237</v>
          </cell>
          <cell r="U52">
            <v>-346</v>
          </cell>
          <cell r="V52">
            <v>-97.5</v>
          </cell>
          <cell r="W52">
            <v>-297.39999999999998</v>
          </cell>
          <cell r="X52">
            <v>-337.5</v>
          </cell>
          <cell r="Y52">
            <v>-243.5</v>
          </cell>
          <cell r="Z52">
            <v>-272.5</v>
          </cell>
          <cell r="AA52">
            <v>-128.9</v>
          </cell>
          <cell r="AB52">
            <v>-305</v>
          </cell>
          <cell r="AC52">
            <v>-79</v>
          </cell>
          <cell r="AD52">
            <v>-34.5</v>
          </cell>
          <cell r="AE52">
            <v>-22.9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O52">
            <v>0</v>
          </cell>
          <cell r="AP52">
            <v>0</v>
          </cell>
          <cell r="AQ52">
            <v>0</v>
          </cell>
          <cell r="AR52">
            <v>-159</v>
          </cell>
          <cell r="AS52">
            <v>-3.5</v>
          </cell>
          <cell r="AT52">
            <v>-120</v>
          </cell>
          <cell r="AU52">
            <v>-56.9</v>
          </cell>
          <cell r="AV52">
            <v>-61</v>
          </cell>
          <cell r="AW52">
            <v>1.5</v>
          </cell>
          <cell r="AX52">
            <v>32</v>
          </cell>
          <cell r="AY52">
            <v>208.1</v>
          </cell>
          <cell r="AZ52">
            <v>0</v>
          </cell>
          <cell r="BA52">
            <v>30.5</v>
          </cell>
          <cell r="BB52">
            <v>37.5</v>
          </cell>
          <cell r="BC52">
            <v>8</v>
          </cell>
          <cell r="BD52">
            <v>0</v>
          </cell>
          <cell r="BE52">
            <v>-216</v>
          </cell>
          <cell r="BF52">
            <v>90</v>
          </cell>
          <cell r="BG52">
            <v>-266.5</v>
          </cell>
          <cell r="BH52">
            <v>0</v>
          </cell>
          <cell r="BI52">
            <v>0</v>
          </cell>
          <cell r="BJ52">
            <v>0</v>
          </cell>
          <cell r="BK52">
            <v>0</v>
          </cell>
          <cell r="BL52">
            <v>-33.6</v>
          </cell>
          <cell r="BM52">
            <v>-33.700000000000003</v>
          </cell>
          <cell r="BN52">
            <v>0</v>
          </cell>
          <cell r="BO52">
            <v>-61.3</v>
          </cell>
          <cell r="BP52">
            <v>-31.2</v>
          </cell>
          <cell r="BQ52">
            <v>-31.3</v>
          </cell>
          <cell r="BR52">
            <v>-31.2</v>
          </cell>
          <cell r="BS52">
            <v>-35.5</v>
          </cell>
          <cell r="BT52">
            <v>0</v>
          </cell>
          <cell r="BU52">
            <v>0</v>
          </cell>
          <cell r="BV52">
            <v>0</v>
          </cell>
          <cell r="BW52">
            <v>0</v>
          </cell>
          <cell r="BX52">
            <v>0</v>
          </cell>
          <cell r="BY52">
            <v>0</v>
          </cell>
          <cell r="BZ52">
            <v>0</v>
          </cell>
          <cell r="CA52">
            <v>0</v>
          </cell>
          <cell r="CB52">
            <v>0</v>
          </cell>
          <cell r="CC52">
            <v>-21.2</v>
          </cell>
          <cell r="CD52">
            <v>-66.5</v>
          </cell>
          <cell r="CE52">
            <v>-188.9</v>
          </cell>
          <cell r="CF52">
            <v>-65.599999999999994</v>
          </cell>
          <cell r="CG52">
            <v>-65.7</v>
          </cell>
          <cell r="CH52">
            <v>-65.8</v>
          </cell>
          <cell r="CI52">
            <v>-73.099999999999994</v>
          </cell>
          <cell r="CJ52">
            <v>0</v>
          </cell>
          <cell r="CK52">
            <v>0</v>
          </cell>
          <cell r="CL52">
            <v>0</v>
          </cell>
          <cell r="CM52">
            <v>0</v>
          </cell>
          <cell r="CN52">
            <v>0</v>
          </cell>
          <cell r="CO52">
            <v>0</v>
          </cell>
          <cell r="CP52">
            <v>0</v>
          </cell>
          <cell r="CQ52">
            <v>0</v>
          </cell>
          <cell r="CR52">
            <v>0</v>
          </cell>
          <cell r="CS52">
            <v>0</v>
          </cell>
          <cell r="CT52">
            <v>0</v>
          </cell>
          <cell r="CU52">
            <v>0</v>
          </cell>
          <cell r="CV52">
            <v>0</v>
          </cell>
          <cell r="CW52">
            <v>0</v>
          </cell>
          <cell r="CX52">
            <v>0</v>
          </cell>
          <cell r="CY52">
            <v>0</v>
          </cell>
          <cell r="CZ52">
            <v>0</v>
          </cell>
          <cell r="DA52">
            <v>0</v>
          </cell>
          <cell r="DB52">
            <v>0</v>
          </cell>
          <cell r="DC52">
            <v>0</v>
          </cell>
          <cell r="DD52">
            <v>0</v>
          </cell>
          <cell r="DE52">
            <v>0</v>
          </cell>
          <cell r="DF52">
            <v>0</v>
          </cell>
          <cell r="DG52">
            <v>0</v>
          </cell>
          <cell r="DH52">
            <v>0</v>
          </cell>
          <cell r="DI52">
            <v>0</v>
          </cell>
          <cell r="DJ52">
            <v>0</v>
          </cell>
          <cell r="DK52">
            <v>0</v>
          </cell>
          <cell r="DL52">
            <v>0</v>
          </cell>
          <cell r="DM52">
            <v>0</v>
          </cell>
          <cell r="DN52">
            <v>0</v>
          </cell>
          <cell r="DO52">
            <v>0</v>
          </cell>
          <cell r="DP52">
            <v>-971.80000000000007</v>
          </cell>
          <cell r="DQ52">
            <v>-1310.8999999999999</v>
          </cell>
          <cell r="DR52">
            <v>-1451.8000000000002</v>
          </cell>
          <cell r="DS52">
            <v>-1933.8</v>
          </cell>
          <cell r="DT52">
            <v>-1478.3</v>
          </cell>
          <cell r="DU52">
            <v>-1583.8</v>
          </cell>
          <cell r="DV52">
            <v>-1983.8</v>
          </cell>
          <cell r="DW52">
            <v>-1587.5</v>
          </cell>
          <cell r="DX52">
            <v>-1244.3000000000002</v>
          </cell>
          <cell r="DY52">
            <v>-1384.6</v>
          </cell>
          <cell r="DZ52">
            <v>-1643.5</v>
          </cell>
          <cell r="EA52">
            <v>-1598</v>
          </cell>
          <cell r="EB52">
            <v>-1384.1</v>
          </cell>
          <cell r="EC52">
            <v>-1625.6</v>
          </cell>
          <cell r="ED52">
            <v>-1788.1</v>
          </cell>
          <cell r="EE52">
            <v>-2135.6</v>
          </cell>
          <cell r="EF52">
            <v>-1862.8</v>
          </cell>
          <cell r="EG52">
            <v>-1511.2</v>
          </cell>
          <cell r="EH52">
            <v>-1804.4</v>
          </cell>
          <cell r="EI52">
            <v>-2789.5</v>
          </cell>
          <cell r="EJ52">
            <v>-2396.8999999999996</v>
          </cell>
          <cell r="EK52">
            <v>-1891.8000000000002</v>
          </cell>
          <cell r="EL52">
            <v>-1713.8</v>
          </cell>
          <cell r="EM52">
            <v>-2760.5</v>
          </cell>
        </row>
        <row r="53">
          <cell r="A53" t="str">
            <v>CHCM IN</v>
          </cell>
          <cell r="B53" t="str">
            <v>Chettinad Cement</v>
          </cell>
          <cell r="C53" t="str">
            <v>Cement</v>
          </cell>
          <cell r="D53">
            <v>0</v>
          </cell>
          <cell r="E53">
            <v>0</v>
          </cell>
          <cell r="F53">
            <v>0</v>
          </cell>
          <cell r="G53">
            <v>0</v>
          </cell>
          <cell r="H53">
            <v>-7.3</v>
          </cell>
          <cell r="I53">
            <v>-5.8</v>
          </cell>
          <cell r="J53">
            <v>0</v>
          </cell>
          <cell r="K53">
            <v>-8.1</v>
          </cell>
          <cell r="L53">
            <v>-15.8</v>
          </cell>
          <cell r="M53">
            <v>-7.7</v>
          </cell>
          <cell r="N53">
            <v>2.7</v>
          </cell>
          <cell r="O53">
            <v>-13.4</v>
          </cell>
          <cell r="P53">
            <v>-18.2</v>
          </cell>
          <cell r="Q53">
            <v>-15.9</v>
          </cell>
          <cell r="R53">
            <v>-8.4</v>
          </cell>
          <cell r="S53">
            <v>0</v>
          </cell>
          <cell r="T53">
            <v>-134.9</v>
          </cell>
          <cell r="U53">
            <v>-178.6</v>
          </cell>
          <cell r="V53">
            <v>-141.69999999999999</v>
          </cell>
          <cell r="W53">
            <v>-128.80000000000001</v>
          </cell>
          <cell r="X53">
            <v>-213.10000000000002</v>
          </cell>
          <cell r="Y53">
            <v>-293.39999999999998</v>
          </cell>
          <cell r="Z53" t="e">
            <v>#REF!</v>
          </cell>
          <cell r="AA53" t="e">
            <v>#REF!</v>
          </cell>
          <cell r="AB53" t="e">
            <v>#REF!</v>
          </cell>
          <cell r="AC53" t="e">
            <v>#REF!</v>
          </cell>
          <cell r="AD53" t="e">
            <v>#REF!</v>
          </cell>
          <cell r="AE53" t="e">
            <v>#REF!</v>
          </cell>
          <cell r="AF53">
            <v>0</v>
          </cell>
          <cell r="AG53">
            <v>0</v>
          </cell>
          <cell r="AH53">
            <v>-25.7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-73.7</v>
          </cell>
          <cell r="AO53">
            <v>-45.2</v>
          </cell>
          <cell r="AP53">
            <v>13</v>
          </cell>
          <cell r="AQ53">
            <v>-7.5</v>
          </cell>
          <cell r="AR53">
            <v>-72.599999999999994</v>
          </cell>
          <cell r="AS53">
            <v>-70.099999999999994</v>
          </cell>
          <cell r="AT53">
            <v>-33.6</v>
          </cell>
          <cell r="AU53">
            <v>0</v>
          </cell>
          <cell r="AV53">
            <v>-10.6</v>
          </cell>
          <cell r="AW53">
            <v>7.3</v>
          </cell>
          <cell r="AX53">
            <v>17.100000000000001</v>
          </cell>
          <cell r="AY53">
            <v>30.1</v>
          </cell>
          <cell r="AZ53">
            <v>30.8</v>
          </cell>
          <cell r="BA53">
            <v>31</v>
          </cell>
          <cell r="BB53" t="e">
            <v>#REF!</v>
          </cell>
          <cell r="BC53" t="e">
            <v>#REF!</v>
          </cell>
          <cell r="BD53" t="e">
            <v>#REF!</v>
          </cell>
          <cell r="BE53" t="e">
            <v>#REF!</v>
          </cell>
          <cell r="BF53" t="e">
            <v>#REF!</v>
          </cell>
          <cell r="BG53" t="e">
            <v>#REF!</v>
          </cell>
          <cell r="BH53" t="e">
            <v>#REF!</v>
          </cell>
          <cell r="BI53" t="e">
            <v>#REF!</v>
          </cell>
          <cell r="BJ53" t="e">
            <v>#REF!</v>
          </cell>
          <cell r="BK53" t="e">
            <v>#REF!</v>
          </cell>
          <cell r="BL53" t="e">
            <v>#REF!</v>
          </cell>
          <cell r="BM53" t="e">
            <v>#REF!</v>
          </cell>
          <cell r="BN53" t="e">
            <v>#REF!</v>
          </cell>
          <cell r="BO53" t="e">
            <v>#REF!</v>
          </cell>
          <cell r="BP53" t="e">
            <v>#REF!</v>
          </cell>
          <cell r="BQ53" t="e">
            <v>#REF!</v>
          </cell>
          <cell r="BR53" t="e">
            <v>#REF!</v>
          </cell>
          <cell r="BS53" t="e">
            <v>#REF!</v>
          </cell>
          <cell r="BT53" t="e">
            <v>#REF!</v>
          </cell>
          <cell r="BU53" t="e">
            <v>#REF!</v>
          </cell>
          <cell r="BV53" t="e">
            <v>#REF!</v>
          </cell>
          <cell r="BW53" t="e">
            <v>#REF!</v>
          </cell>
          <cell r="BX53" t="e">
            <v>#REF!</v>
          </cell>
          <cell r="BY53" t="e">
            <v>#REF!</v>
          </cell>
          <cell r="BZ53" t="e">
            <v>#REF!</v>
          </cell>
          <cell r="CA53" t="e">
            <v>#REF!</v>
          </cell>
          <cell r="CB53" t="e">
            <v>#REF!</v>
          </cell>
          <cell r="CC53" t="e">
            <v>#REF!</v>
          </cell>
          <cell r="CD53" t="e">
            <v>#REF!</v>
          </cell>
          <cell r="CE53" t="e">
            <v>#REF!</v>
          </cell>
          <cell r="CF53" t="e">
            <v>#REF!</v>
          </cell>
          <cell r="CG53" t="e">
            <v>#REF!</v>
          </cell>
          <cell r="CH53" t="e">
            <v>#REF!</v>
          </cell>
          <cell r="CI53" t="e">
            <v>#REF!</v>
          </cell>
          <cell r="CJ53" t="e">
            <v>#REF!</v>
          </cell>
          <cell r="CK53" t="e">
            <v>#REF!</v>
          </cell>
          <cell r="CL53" t="e">
            <v>#REF!</v>
          </cell>
          <cell r="CM53" t="e">
            <v>#REF!</v>
          </cell>
          <cell r="CN53" t="e">
            <v>#REF!</v>
          </cell>
          <cell r="CO53" t="e">
            <v>#REF!</v>
          </cell>
          <cell r="CP53" t="e">
            <v>#REF!</v>
          </cell>
          <cell r="CQ53" t="e">
            <v>#REF!</v>
          </cell>
          <cell r="CR53" t="e">
            <v>#REF!</v>
          </cell>
          <cell r="CS53" t="e">
            <v>#REF!</v>
          </cell>
          <cell r="CT53" t="e">
            <v>#REF!</v>
          </cell>
          <cell r="CU53" t="e">
            <v>#REF!</v>
          </cell>
          <cell r="CV53" t="e">
            <v>#REF!</v>
          </cell>
          <cell r="CW53" t="e">
            <v>#REF!</v>
          </cell>
          <cell r="CX53" t="e">
            <v>#REF!</v>
          </cell>
          <cell r="CY53" t="e">
            <v>#REF!</v>
          </cell>
          <cell r="CZ53" t="e">
            <v>#REF!</v>
          </cell>
          <cell r="DA53" t="e">
            <v>#REF!</v>
          </cell>
          <cell r="DB53" t="e">
            <v>#REF!</v>
          </cell>
          <cell r="DC53" t="e">
            <v>#REF!</v>
          </cell>
          <cell r="DD53" t="e">
            <v>#REF!</v>
          </cell>
          <cell r="DE53" t="e">
            <v>#REF!</v>
          </cell>
          <cell r="DF53" t="e">
            <v>#REF!</v>
          </cell>
          <cell r="DG53" t="e">
            <v>#REF!</v>
          </cell>
          <cell r="DH53" t="e">
            <v>#REF!</v>
          </cell>
          <cell r="DI53" t="e">
            <v>#REF!</v>
          </cell>
          <cell r="DJ53" t="e">
            <v>#REF!</v>
          </cell>
          <cell r="DK53" t="e">
            <v>#REF!</v>
          </cell>
          <cell r="DL53" t="e">
            <v>#REF!</v>
          </cell>
          <cell r="DM53" t="e">
            <v>#REF!</v>
          </cell>
          <cell r="DN53" t="e">
            <v>#REF!</v>
          </cell>
          <cell r="DO53" t="e">
            <v>#REF!</v>
          </cell>
          <cell r="DP53" t="e">
            <v>#REF!</v>
          </cell>
          <cell r="DQ53" t="e">
            <v>#REF!</v>
          </cell>
          <cell r="DR53" t="e">
            <v>#REF!</v>
          </cell>
          <cell r="DS53" t="e">
            <v>#REF!</v>
          </cell>
          <cell r="DT53" t="e">
            <v>#REF!</v>
          </cell>
          <cell r="DU53" t="e">
            <v>#REF!</v>
          </cell>
          <cell r="DV53" t="e">
            <v>#REF!</v>
          </cell>
          <cell r="DW53" t="e">
            <v>#REF!</v>
          </cell>
          <cell r="DX53" t="e">
            <v>#REF!</v>
          </cell>
          <cell r="DY53" t="e">
            <v>#REF!</v>
          </cell>
          <cell r="DZ53" t="e">
            <v>#REF!</v>
          </cell>
          <cell r="EA53" t="e">
            <v>#REF!</v>
          </cell>
          <cell r="EB53" t="e">
            <v>#REF!</v>
          </cell>
          <cell r="EC53" t="e">
            <v>#REF!</v>
          </cell>
          <cell r="ED53" t="e">
            <v>#REF!</v>
          </cell>
          <cell r="EE53" t="e">
            <v>#REF!</v>
          </cell>
          <cell r="EF53" t="e">
            <v>#REF!</v>
          </cell>
          <cell r="EG53" t="e">
            <v>#REF!</v>
          </cell>
          <cell r="EH53" t="e">
            <v>#REF!</v>
          </cell>
          <cell r="EI53" t="e">
            <v>#REF!</v>
          </cell>
          <cell r="EJ53" t="e">
            <v>#REF!</v>
          </cell>
          <cell r="EK53" t="e">
            <v>#REF!</v>
          </cell>
          <cell r="EL53" t="e">
            <v>#REF!</v>
          </cell>
          <cell r="EM53" t="e">
            <v>#REF!</v>
          </cell>
        </row>
        <row r="54">
          <cell r="A54" t="str">
            <v>GRASIM IN</v>
          </cell>
          <cell r="B54" t="str">
            <v>Grasim Industries</v>
          </cell>
          <cell r="C54" t="str">
            <v>Cement</v>
          </cell>
          <cell r="D54">
            <v>0</v>
          </cell>
          <cell r="E54">
            <v>0</v>
          </cell>
          <cell r="F54">
            <v>0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-1100</v>
          </cell>
          <cell r="M54">
            <v>-990</v>
          </cell>
          <cell r="N54">
            <v>-1030</v>
          </cell>
          <cell r="O54">
            <v>-1390</v>
          </cell>
          <cell r="P54">
            <v>-973</v>
          </cell>
          <cell r="Q54">
            <v>-786</v>
          </cell>
          <cell r="R54">
            <v>-842</v>
          </cell>
          <cell r="S54">
            <v>-1097.2</v>
          </cell>
          <cell r="T54">
            <v>-1390.5</v>
          </cell>
          <cell r="U54">
            <v>-1458</v>
          </cell>
          <cell r="V54">
            <v>-1922.7</v>
          </cell>
          <cell r="W54">
            <v>-2152.6</v>
          </cell>
          <cell r="X54">
            <v>-2057</v>
          </cell>
          <cell r="Y54">
            <v>-2237.3000000000002</v>
          </cell>
          <cell r="Z54">
            <v>-2355.5</v>
          </cell>
          <cell r="AA54">
            <v>-2877.3</v>
          </cell>
          <cell r="AB54">
            <v>-1318.7</v>
          </cell>
          <cell r="AC54">
            <v>-730.6</v>
          </cell>
          <cell r="AD54">
            <v>-410.1</v>
          </cell>
          <cell r="AE54">
            <v>-2052.8000000000002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-145</v>
          </cell>
          <cell r="AO54">
            <v>-35</v>
          </cell>
          <cell r="AP54">
            <v>-35</v>
          </cell>
          <cell r="AQ54">
            <v>545</v>
          </cell>
          <cell r="AR54">
            <v>54</v>
          </cell>
          <cell r="AS54">
            <v>93</v>
          </cell>
          <cell r="AT54">
            <v>85</v>
          </cell>
          <cell r="AU54">
            <v>38</v>
          </cell>
          <cell r="AV54">
            <v>-22</v>
          </cell>
          <cell r="AW54">
            <v>9</v>
          </cell>
          <cell r="AX54">
            <v>-19</v>
          </cell>
          <cell r="AY54">
            <v>50.3</v>
          </cell>
          <cell r="AZ54">
            <v>-290.39999999999998</v>
          </cell>
          <cell r="BA54">
            <v>-240.7</v>
          </cell>
          <cell r="BB54">
            <v>-260</v>
          </cell>
          <cell r="BC54">
            <v>694.9</v>
          </cell>
          <cell r="BD54">
            <v>-527.4</v>
          </cell>
          <cell r="BE54">
            <v>-505.6</v>
          </cell>
          <cell r="BF54">
            <v>-453.6</v>
          </cell>
          <cell r="BG54">
            <v>0</v>
          </cell>
          <cell r="BH54">
            <v>0</v>
          </cell>
          <cell r="BI54">
            <v>0</v>
          </cell>
          <cell r="BJ54">
            <v>0</v>
          </cell>
          <cell r="BK54">
            <v>0</v>
          </cell>
          <cell r="BL54">
            <v>0</v>
          </cell>
          <cell r="BM54">
            <v>0</v>
          </cell>
          <cell r="BN54">
            <v>0</v>
          </cell>
          <cell r="BO54">
            <v>0</v>
          </cell>
          <cell r="BP54">
            <v>0</v>
          </cell>
          <cell r="BQ54">
            <v>0</v>
          </cell>
          <cell r="BR54">
            <v>0</v>
          </cell>
          <cell r="BS54">
            <v>0</v>
          </cell>
          <cell r="BT54">
            <v>0</v>
          </cell>
          <cell r="BU54">
            <v>0</v>
          </cell>
          <cell r="BV54">
            <v>0</v>
          </cell>
          <cell r="BW54">
            <v>0</v>
          </cell>
          <cell r="BX54">
            <v>0</v>
          </cell>
          <cell r="BY54">
            <v>0</v>
          </cell>
          <cell r="BZ54">
            <v>0</v>
          </cell>
          <cell r="CA54">
            <v>0</v>
          </cell>
          <cell r="CB54">
            <v>0</v>
          </cell>
          <cell r="CC54">
            <v>0</v>
          </cell>
          <cell r="CD54">
            <v>0</v>
          </cell>
          <cell r="CE54">
            <v>0</v>
          </cell>
          <cell r="CF54">
            <v>0</v>
          </cell>
          <cell r="CG54">
            <v>0</v>
          </cell>
          <cell r="CH54">
            <v>0</v>
          </cell>
          <cell r="CI54">
            <v>0</v>
          </cell>
          <cell r="CJ54">
            <v>0</v>
          </cell>
          <cell r="CK54">
            <v>0</v>
          </cell>
          <cell r="CL54">
            <v>0</v>
          </cell>
          <cell r="CM54">
            <v>0</v>
          </cell>
          <cell r="CN54">
            <v>0</v>
          </cell>
          <cell r="CO54">
            <v>0</v>
          </cell>
          <cell r="CP54">
            <v>0</v>
          </cell>
          <cell r="CQ54">
            <v>0</v>
          </cell>
          <cell r="CR54">
            <v>0</v>
          </cell>
          <cell r="CS54">
            <v>0</v>
          </cell>
          <cell r="CT54">
            <v>0</v>
          </cell>
          <cell r="CU54">
            <v>0</v>
          </cell>
          <cell r="CV54">
            <v>0</v>
          </cell>
          <cell r="CW54">
            <v>0</v>
          </cell>
          <cell r="CX54">
            <v>0</v>
          </cell>
          <cell r="CY54">
            <v>0</v>
          </cell>
          <cell r="CZ54">
            <v>0</v>
          </cell>
          <cell r="DA54">
            <v>0</v>
          </cell>
          <cell r="DB54">
            <v>0</v>
          </cell>
          <cell r="DC54">
            <v>0</v>
          </cell>
          <cell r="DD54">
            <v>0</v>
          </cell>
          <cell r="DE54">
            <v>0</v>
          </cell>
          <cell r="DF54">
            <v>0</v>
          </cell>
          <cell r="DG54">
            <v>0</v>
          </cell>
          <cell r="DH54">
            <v>0</v>
          </cell>
          <cell r="DI54">
            <v>0</v>
          </cell>
          <cell r="DJ54">
            <v>0</v>
          </cell>
          <cell r="DK54">
            <v>0</v>
          </cell>
          <cell r="DL54">
            <v>0</v>
          </cell>
          <cell r="DM54">
            <v>0</v>
          </cell>
          <cell r="DN54">
            <v>0</v>
          </cell>
          <cell r="DO54">
            <v>0</v>
          </cell>
          <cell r="DP54">
            <v>0</v>
          </cell>
          <cell r="DQ54">
            <v>0</v>
          </cell>
          <cell r="DR54">
            <v>0</v>
          </cell>
          <cell r="DS54">
            <v>0</v>
          </cell>
          <cell r="DT54">
            <v>-4367.1000000000004</v>
          </cell>
          <cell r="DU54">
            <v>-4437.2</v>
          </cell>
          <cell r="DV54">
            <v>-4526.8999999999996</v>
          </cell>
          <cell r="DW54">
            <v>-4882.8</v>
          </cell>
          <cell r="DX54">
            <v>-4545.6000000000004</v>
          </cell>
          <cell r="DY54">
            <v>-5739.2999999999993</v>
          </cell>
          <cell r="DZ54">
            <v>-5283.7</v>
          </cell>
          <cell r="EA54">
            <v>-5494.5999999999995</v>
          </cell>
          <cell r="EB54">
            <v>-5471.2</v>
          </cell>
          <cell r="EC54">
            <v>-5811.7999999999993</v>
          </cell>
          <cell r="ED54">
            <v>-6672.2</v>
          </cell>
          <cell r="EE54">
            <v>-7614</v>
          </cell>
          <cell r="EF54">
            <v>-6747.1</v>
          </cell>
          <cell r="EG54">
            <v>-6676</v>
          </cell>
          <cell r="EH54">
            <v>-6813.9</v>
          </cell>
          <cell r="EI54">
            <v>-7716.7</v>
          </cell>
          <cell r="EJ54">
            <v>-6558.6</v>
          </cell>
          <cell r="EK54">
            <v>-8550.1</v>
          </cell>
          <cell r="EL54">
            <v>-7604.3</v>
          </cell>
          <cell r="EM54">
            <v>-8245.5</v>
          </cell>
        </row>
        <row r="55">
          <cell r="A55" t="str">
            <v>ACEM IN</v>
          </cell>
          <cell r="B55" t="str">
            <v>Ambuja Cements</v>
          </cell>
          <cell r="C55" t="str">
            <v>cement</v>
          </cell>
          <cell r="D55">
            <v>0</v>
          </cell>
          <cell r="E55">
            <v>0</v>
          </cell>
          <cell r="F55">
            <v>0</v>
          </cell>
          <cell r="G55">
            <v>0</v>
          </cell>
          <cell r="H55">
            <v>0</v>
          </cell>
          <cell r="I55">
            <v>-13.8</v>
          </cell>
          <cell r="J55">
            <v>-37.9</v>
          </cell>
          <cell r="K55">
            <v>-116</v>
          </cell>
          <cell r="L55">
            <v>-3.2</v>
          </cell>
          <cell r="M55">
            <v>-79</v>
          </cell>
          <cell r="N55">
            <v>-77.5</v>
          </cell>
          <cell r="O55">
            <v>-108</v>
          </cell>
          <cell r="P55">
            <v>-134.19999999999999</v>
          </cell>
          <cell r="Q55">
            <v>-309.5</v>
          </cell>
          <cell r="R55">
            <v>-395.5</v>
          </cell>
          <cell r="S55">
            <v>-248.4</v>
          </cell>
          <cell r="T55">
            <v>-851.8</v>
          </cell>
          <cell r="U55">
            <v>-832.6</v>
          </cell>
          <cell r="V55">
            <v>-1228.9000000000001</v>
          </cell>
          <cell r="W55">
            <v>-1771.5</v>
          </cell>
          <cell r="X55">
            <v>-1531.7</v>
          </cell>
          <cell r="Y55">
            <v>-954.6</v>
          </cell>
          <cell r="Z55">
            <v>-3163.7</v>
          </cell>
          <cell r="AA55">
            <v>-1569.7</v>
          </cell>
          <cell r="AB55">
            <v>-1700</v>
          </cell>
          <cell r="AC55">
            <v>-1210.0999999999999</v>
          </cell>
          <cell r="AD55">
            <v>-1195.9000000000001</v>
          </cell>
          <cell r="AE55">
            <v>-1564.8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-15</v>
          </cell>
          <cell r="AL55">
            <v>-19.600000000000001</v>
          </cell>
          <cell r="AM55">
            <v>13</v>
          </cell>
          <cell r="AN55">
            <v>-10.7</v>
          </cell>
          <cell r="AO55">
            <v>-97</v>
          </cell>
          <cell r="AP55">
            <v>-99</v>
          </cell>
          <cell r="AQ55">
            <v>163.5</v>
          </cell>
          <cell r="AR55">
            <v>-71.3</v>
          </cell>
          <cell r="AS55">
            <v>52</v>
          </cell>
          <cell r="AT55">
            <v>29</v>
          </cell>
          <cell r="AU55">
            <v>-102.19999999999999</v>
          </cell>
          <cell r="AV55">
            <v>-60.800000000000011</v>
          </cell>
          <cell r="AW55">
            <v>21</v>
          </cell>
          <cell r="AX55">
            <v>30.3</v>
          </cell>
          <cell r="AY55">
            <v>0</v>
          </cell>
          <cell r="AZ55">
            <v>0</v>
          </cell>
          <cell r="BA55">
            <v>0</v>
          </cell>
          <cell r="BB55">
            <v>9</v>
          </cell>
          <cell r="BC55">
            <v>0</v>
          </cell>
          <cell r="BD55">
            <v>-91.4</v>
          </cell>
          <cell r="BE55">
            <v>0</v>
          </cell>
          <cell r="BF55">
            <v>91.4</v>
          </cell>
          <cell r="BG55">
            <v>0</v>
          </cell>
          <cell r="BH55">
            <v>0</v>
          </cell>
          <cell r="BI55">
            <v>0</v>
          </cell>
          <cell r="BJ55">
            <v>0</v>
          </cell>
          <cell r="BK55">
            <v>0</v>
          </cell>
          <cell r="BL55">
            <v>0</v>
          </cell>
          <cell r="BM55">
            <v>0</v>
          </cell>
          <cell r="BN55">
            <v>153.99999999999997</v>
          </cell>
          <cell r="BO55">
            <v>0</v>
          </cell>
          <cell r="BP55">
            <v>14.2</v>
          </cell>
          <cell r="BQ55">
            <v>0</v>
          </cell>
          <cell r="BR55">
            <v>0</v>
          </cell>
          <cell r="BS55">
            <v>0</v>
          </cell>
          <cell r="BT55">
            <v>0</v>
          </cell>
          <cell r="BU55">
            <v>0</v>
          </cell>
          <cell r="BV55">
            <v>0</v>
          </cell>
          <cell r="BW55">
            <v>0</v>
          </cell>
          <cell r="BX55">
            <v>0</v>
          </cell>
          <cell r="BY55">
            <v>0</v>
          </cell>
          <cell r="BZ55">
            <v>0</v>
          </cell>
          <cell r="CA55">
            <v>0</v>
          </cell>
          <cell r="CB55">
            <v>0</v>
          </cell>
          <cell r="CC55">
            <v>0</v>
          </cell>
          <cell r="CD55">
            <v>-168</v>
          </cell>
          <cell r="CE55">
            <v>0</v>
          </cell>
          <cell r="CF55">
            <v>0</v>
          </cell>
          <cell r="CG55">
            <v>0</v>
          </cell>
          <cell r="CH55">
            <v>0</v>
          </cell>
          <cell r="CI55">
            <v>0</v>
          </cell>
          <cell r="CJ55">
            <v>0</v>
          </cell>
          <cell r="CK55">
            <v>0</v>
          </cell>
          <cell r="CL55">
            <v>0</v>
          </cell>
          <cell r="CM55">
            <v>0</v>
          </cell>
          <cell r="CN55">
            <v>0</v>
          </cell>
          <cell r="CO55">
            <v>0</v>
          </cell>
          <cell r="CP55">
            <v>0</v>
          </cell>
          <cell r="CQ55">
            <v>0</v>
          </cell>
          <cell r="CR55">
            <v>0</v>
          </cell>
          <cell r="CS55">
            <v>0</v>
          </cell>
          <cell r="CT55">
            <v>0</v>
          </cell>
          <cell r="CU55">
            <v>0</v>
          </cell>
          <cell r="CV55">
            <v>0</v>
          </cell>
          <cell r="CW55">
            <v>0</v>
          </cell>
          <cell r="CX55">
            <v>0</v>
          </cell>
          <cell r="CY55">
            <v>0</v>
          </cell>
          <cell r="CZ55">
            <v>0</v>
          </cell>
          <cell r="DA55">
            <v>0</v>
          </cell>
          <cell r="DB55">
            <v>0</v>
          </cell>
          <cell r="DC55">
            <v>0</v>
          </cell>
          <cell r="DD55">
            <v>0</v>
          </cell>
          <cell r="DE55">
            <v>0</v>
          </cell>
          <cell r="DF55">
            <v>-2020</v>
          </cell>
          <cell r="DG55">
            <v>0</v>
          </cell>
          <cell r="DH55">
            <v>0</v>
          </cell>
          <cell r="DI55">
            <v>0</v>
          </cell>
          <cell r="DJ55">
            <v>0</v>
          </cell>
          <cell r="DK55">
            <v>0</v>
          </cell>
          <cell r="DL55">
            <v>0</v>
          </cell>
          <cell r="DM55">
            <v>0</v>
          </cell>
          <cell r="DN55">
            <v>0</v>
          </cell>
          <cell r="DO55">
            <v>0</v>
          </cell>
          <cell r="DP55">
            <v>0</v>
          </cell>
          <cell r="DQ55">
            <v>-278</v>
          </cell>
          <cell r="DR55">
            <v>-127.2</v>
          </cell>
          <cell r="DS55">
            <v>-291.60000000000002</v>
          </cell>
          <cell r="DT55">
            <v>-372.4</v>
          </cell>
          <cell r="DU55">
            <v>-204.7</v>
          </cell>
          <cell r="DV55">
            <v>-408.8</v>
          </cell>
          <cell r="DW55">
            <v>-308</v>
          </cell>
          <cell r="DX55">
            <v>-356.8</v>
          </cell>
          <cell r="DY55">
            <v>-343</v>
          </cell>
          <cell r="DZ55">
            <v>-407.5</v>
          </cell>
          <cell r="EA55">
            <v>-775.2</v>
          </cell>
          <cell r="EB55">
            <v>-857.4</v>
          </cell>
          <cell r="EC55">
            <v>-638.4</v>
          </cell>
          <cell r="ED55">
            <v>-969.6</v>
          </cell>
          <cell r="EE55">
            <v>-1054.7</v>
          </cell>
          <cell r="EF55">
            <v>-1042.5999999999999</v>
          </cell>
          <cell r="EG55">
            <v>-770.2</v>
          </cell>
          <cell r="EH55">
            <v>-1111.8</v>
          </cell>
          <cell r="EI55">
            <v>-2103.8000000000002</v>
          </cell>
          <cell r="EJ55">
            <v>-1149.9000000000001</v>
          </cell>
          <cell r="EK55">
            <v>-738.1</v>
          </cell>
          <cell r="EL55">
            <v>-1504.1999999999998</v>
          </cell>
          <cell r="EM55">
            <v>-2660.7999999999997</v>
          </cell>
        </row>
        <row r="56">
          <cell r="A56" t="str">
            <v>ICEM IN</v>
          </cell>
          <cell r="B56" t="str">
            <v>India Cements</v>
          </cell>
          <cell r="C56" t="str">
            <v>Cement</v>
          </cell>
          <cell r="D56">
            <v>0</v>
          </cell>
          <cell r="E56">
            <v>0</v>
          </cell>
          <cell r="F56">
            <v>0</v>
          </cell>
          <cell r="G56">
            <v>-82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-5.7</v>
          </cell>
          <cell r="Q56">
            <v>-5.9</v>
          </cell>
          <cell r="R56">
            <v>-6</v>
          </cell>
          <cell r="S56">
            <v>-5.7</v>
          </cell>
          <cell r="T56">
            <v>-2.8</v>
          </cell>
          <cell r="U56">
            <v>-4</v>
          </cell>
          <cell r="V56">
            <v>-5</v>
          </cell>
          <cell r="W56">
            <v>-5</v>
          </cell>
          <cell r="X56">
            <v>-17.399999999999999</v>
          </cell>
          <cell r="Y56">
            <v>-319.8</v>
          </cell>
          <cell r="Z56">
            <v>-224.3</v>
          </cell>
          <cell r="AA56">
            <v>-809.5</v>
          </cell>
          <cell r="AB56">
            <v>-633.5</v>
          </cell>
          <cell r="AC56">
            <v>-654.5</v>
          </cell>
          <cell r="AD56">
            <v>-438</v>
          </cell>
          <cell r="AE56">
            <v>-136.30000000000001</v>
          </cell>
          <cell r="AF56">
            <v>189.99</v>
          </cell>
          <cell r="AG56">
            <v>301.51</v>
          </cell>
          <cell r="AH56">
            <v>274.8</v>
          </cell>
          <cell r="AI56">
            <v>374.3</v>
          </cell>
          <cell r="AJ56">
            <v>58</v>
          </cell>
          <cell r="AK56">
            <v>110</v>
          </cell>
          <cell r="AL56">
            <v>0</v>
          </cell>
          <cell r="AM56">
            <v>0</v>
          </cell>
          <cell r="AN56">
            <v>0</v>
          </cell>
          <cell r="AO56">
            <v>0</v>
          </cell>
          <cell r="AP56">
            <v>0</v>
          </cell>
          <cell r="AQ56">
            <v>0</v>
          </cell>
          <cell r="AR56">
            <v>0</v>
          </cell>
          <cell r="AS56">
            <v>0</v>
          </cell>
          <cell r="AT56">
            <v>0</v>
          </cell>
          <cell r="AU56">
            <v>-23.4</v>
          </cell>
          <cell r="AV56">
            <v>0</v>
          </cell>
          <cell r="AW56">
            <v>0</v>
          </cell>
          <cell r="AX56">
            <v>0</v>
          </cell>
          <cell r="AY56">
            <v>0</v>
          </cell>
          <cell r="AZ56">
            <v>-300</v>
          </cell>
          <cell r="BA56">
            <v>0</v>
          </cell>
          <cell r="BB56">
            <v>-400</v>
          </cell>
          <cell r="BC56">
            <v>0</v>
          </cell>
          <cell r="BD56">
            <v>-120</v>
          </cell>
          <cell r="BE56">
            <v>47</v>
          </cell>
          <cell r="BF56">
            <v>53</v>
          </cell>
          <cell r="BG56">
            <v>-278.89999999999998</v>
          </cell>
          <cell r="BH56">
            <v>0</v>
          </cell>
          <cell r="BI56">
            <v>0</v>
          </cell>
          <cell r="BJ56">
            <v>0</v>
          </cell>
          <cell r="BK56">
            <v>0</v>
          </cell>
          <cell r="BL56">
            <v>0</v>
          </cell>
          <cell r="BM56">
            <v>0</v>
          </cell>
          <cell r="BN56">
            <v>0</v>
          </cell>
          <cell r="BO56">
            <v>0</v>
          </cell>
          <cell r="BP56">
            <v>0</v>
          </cell>
          <cell r="BQ56">
            <v>0</v>
          </cell>
          <cell r="BR56">
            <v>0</v>
          </cell>
          <cell r="BS56">
            <v>0</v>
          </cell>
          <cell r="BT56">
            <v>0</v>
          </cell>
          <cell r="BU56">
            <v>0</v>
          </cell>
          <cell r="BV56">
            <v>0</v>
          </cell>
          <cell r="BW56">
            <v>0</v>
          </cell>
          <cell r="BX56">
            <v>0</v>
          </cell>
          <cell r="BY56">
            <v>0</v>
          </cell>
          <cell r="BZ56">
            <v>0</v>
          </cell>
          <cell r="CA56">
            <v>0</v>
          </cell>
          <cell r="CB56">
            <v>0</v>
          </cell>
          <cell r="CC56">
            <v>0</v>
          </cell>
          <cell r="CD56">
            <v>0</v>
          </cell>
          <cell r="CE56">
            <v>0</v>
          </cell>
          <cell r="CF56">
            <v>0</v>
          </cell>
          <cell r="CG56">
            <v>0</v>
          </cell>
          <cell r="CH56">
            <v>0</v>
          </cell>
          <cell r="CI56">
            <v>0</v>
          </cell>
          <cell r="CJ56">
            <v>0</v>
          </cell>
          <cell r="CK56">
            <v>0</v>
          </cell>
          <cell r="CL56">
            <v>0</v>
          </cell>
          <cell r="CM56">
            <v>0</v>
          </cell>
          <cell r="CN56">
            <v>0</v>
          </cell>
          <cell r="CO56">
            <v>0</v>
          </cell>
          <cell r="CP56">
            <v>0</v>
          </cell>
          <cell r="CQ56">
            <v>0</v>
          </cell>
          <cell r="CR56">
            <v>0</v>
          </cell>
          <cell r="CS56">
            <v>0</v>
          </cell>
          <cell r="CT56">
            <v>0</v>
          </cell>
          <cell r="CU56">
            <v>0</v>
          </cell>
          <cell r="CV56">
            <v>0</v>
          </cell>
          <cell r="CW56">
            <v>0</v>
          </cell>
          <cell r="CX56">
            <v>0</v>
          </cell>
          <cell r="CY56">
            <v>0</v>
          </cell>
          <cell r="CZ56">
            <v>0</v>
          </cell>
          <cell r="DA56">
            <v>0</v>
          </cell>
          <cell r="DB56">
            <v>0</v>
          </cell>
          <cell r="DC56">
            <v>0</v>
          </cell>
          <cell r="DD56">
            <v>0</v>
          </cell>
          <cell r="DE56">
            <v>0</v>
          </cell>
          <cell r="DF56">
            <v>0</v>
          </cell>
          <cell r="DG56">
            <v>0</v>
          </cell>
          <cell r="DH56">
            <v>0</v>
          </cell>
          <cell r="DI56">
            <v>0</v>
          </cell>
          <cell r="DJ56">
            <v>0</v>
          </cell>
          <cell r="DK56">
            <v>0</v>
          </cell>
          <cell r="DL56">
            <v>-375.8</v>
          </cell>
          <cell r="DM56">
            <v>-451.79999999999995</v>
          </cell>
          <cell r="DN56">
            <v>-200.7</v>
          </cell>
          <cell r="DO56">
            <v>-321.8</v>
          </cell>
          <cell r="DP56">
            <v>-357.5</v>
          </cell>
          <cell r="DQ56">
            <v>-178</v>
          </cell>
          <cell r="DR56">
            <v>-290.3</v>
          </cell>
          <cell r="DS56">
            <v>-470.4</v>
          </cell>
          <cell r="DT56">
            <v>-202.6</v>
          </cell>
          <cell r="DU56">
            <v>-457.4</v>
          </cell>
          <cell r="DV56">
            <v>-293.20000000000005</v>
          </cell>
          <cell r="DW56">
            <v>-451.7</v>
          </cell>
          <cell r="DX56">
            <v>-551.1</v>
          </cell>
          <cell r="DY56">
            <v>-497.7</v>
          </cell>
          <cell r="DZ56">
            <v>-405.8</v>
          </cell>
          <cell r="EA56">
            <v>-666.7</v>
          </cell>
          <cell r="EB56">
            <v>-428.9</v>
          </cell>
          <cell r="EC56">
            <v>-483.50000000000006</v>
          </cell>
          <cell r="ED56">
            <v>-601.1</v>
          </cell>
          <cell r="EE56">
            <v>-686</v>
          </cell>
          <cell r="EF56">
            <v>-768</v>
          </cell>
          <cell r="EG56">
            <v>-594.6</v>
          </cell>
          <cell r="EH56">
            <v>-665</v>
          </cell>
          <cell r="EI56">
            <v>-798.7</v>
          </cell>
          <cell r="EJ56">
            <v>-841.6</v>
          </cell>
          <cell r="EK56">
            <v>-1073.9000000000001</v>
          </cell>
          <cell r="EL56">
            <v>-636.90000000000009</v>
          </cell>
          <cell r="EM56">
            <v>-1012.8999999999999</v>
          </cell>
        </row>
        <row r="57">
          <cell r="A57" t="str">
            <v>JPA IN</v>
          </cell>
          <cell r="B57" t="str">
            <v>Jaiprakash Associates</v>
          </cell>
          <cell r="C57" t="str">
            <v>cement</v>
          </cell>
          <cell r="D57">
            <v>0</v>
          </cell>
          <cell r="E57">
            <v>0</v>
          </cell>
          <cell r="F57">
            <v>0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-250</v>
          </cell>
          <cell r="N57">
            <v>200</v>
          </cell>
          <cell r="O57">
            <v>-220</v>
          </cell>
          <cell r="P57">
            <v>-390</v>
          </cell>
          <cell r="Q57">
            <v>-180</v>
          </cell>
          <cell r="R57">
            <v>-310</v>
          </cell>
          <cell r="S57">
            <v>-420</v>
          </cell>
          <cell r="T57">
            <v>-510</v>
          </cell>
          <cell r="U57">
            <v>-470</v>
          </cell>
          <cell r="V57">
            <v>-540</v>
          </cell>
          <cell r="W57">
            <v>-460</v>
          </cell>
          <cell r="X57">
            <v>-520</v>
          </cell>
          <cell r="Y57">
            <v>-470</v>
          </cell>
          <cell r="Z57">
            <v>-430</v>
          </cell>
          <cell r="AA57">
            <v>-920</v>
          </cell>
          <cell r="AB57">
            <v>-515.70000000000005</v>
          </cell>
          <cell r="AC57">
            <v>-662.6</v>
          </cell>
          <cell r="AD57">
            <v>-449.8</v>
          </cell>
          <cell r="AE57">
            <v>-1072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0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O57">
            <v>-110</v>
          </cell>
          <cell r="AP57">
            <v>-450</v>
          </cell>
          <cell r="AQ57">
            <v>-470</v>
          </cell>
          <cell r="AR57">
            <v>-30</v>
          </cell>
          <cell r="AS57">
            <v>-30</v>
          </cell>
          <cell r="AT57">
            <v>-20</v>
          </cell>
          <cell r="AU57">
            <v>0</v>
          </cell>
          <cell r="AV57">
            <v>20</v>
          </cell>
          <cell r="AW57">
            <v>20</v>
          </cell>
          <cell r="AX57">
            <v>-20</v>
          </cell>
          <cell r="AY57">
            <v>-90</v>
          </cell>
          <cell r="AZ57">
            <v>-10</v>
          </cell>
          <cell r="BA57">
            <v>0</v>
          </cell>
          <cell r="BB57">
            <v>40</v>
          </cell>
          <cell r="BC57">
            <v>-30</v>
          </cell>
          <cell r="BD57">
            <v>-123.1</v>
          </cell>
          <cell r="BE57">
            <v>-149.80000000000001</v>
          </cell>
          <cell r="BF57">
            <v>15.8</v>
          </cell>
          <cell r="BG57">
            <v>-519.4</v>
          </cell>
          <cell r="BH57">
            <v>0</v>
          </cell>
          <cell r="BI57">
            <v>0</v>
          </cell>
          <cell r="BJ57">
            <v>0</v>
          </cell>
          <cell r="BK57">
            <v>0</v>
          </cell>
          <cell r="BL57">
            <v>0</v>
          </cell>
          <cell r="BM57">
            <v>0</v>
          </cell>
          <cell r="BN57">
            <v>0</v>
          </cell>
          <cell r="BO57">
            <v>0</v>
          </cell>
          <cell r="BP57">
            <v>0</v>
          </cell>
          <cell r="BQ57">
            <v>0</v>
          </cell>
          <cell r="BR57">
            <v>0</v>
          </cell>
          <cell r="BS57">
            <v>0</v>
          </cell>
          <cell r="BT57">
            <v>0</v>
          </cell>
          <cell r="BU57">
            <v>0</v>
          </cell>
          <cell r="BV57">
            <v>0</v>
          </cell>
          <cell r="BW57">
            <v>0</v>
          </cell>
          <cell r="BX57">
            <v>0</v>
          </cell>
          <cell r="BY57">
            <v>0</v>
          </cell>
          <cell r="BZ57">
            <v>0</v>
          </cell>
          <cell r="CA57">
            <v>0</v>
          </cell>
          <cell r="CB57">
            <v>0</v>
          </cell>
          <cell r="CC57">
            <v>0</v>
          </cell>
          <cell r="CD57">
            <v>0</v>
          </cell>
          <cell r="CE57">
            <v>0</v>
          </cell>
          <cell r="CF57">
            <v>0</v>
          </cell>
          <cell r="CG57">
            <v>0</v>
          </cell>
          <cell r="CH57">
            <v>0</v>
          </cell>
          <cell r="CI57">
            <v>0</v>
          </cell>
          <cell r="CJ57">
            <v>0</v>
          </cell>
          <cell r="CK57">
            <v>0</v>
          </cell>
          <cell r="CL57">
            <v>0</v>
          </cell>
          <cell r="CM57">
            <v>0</v>
          </cell>
          <cell r="CN57">
            <v>0</v>
          </cell>
          <cell r="CO57">
            <v>0</v>
          </cell>
          <cell r="CP57">
            <v>0</v>
          </cell>
          <cell r="CQ57">
            <v>0</v>
          </cell>
          <cell r="CR57">
            <v>0</v>
          </cell>
          <cell r="CS57">
            <v>0</v>
          </cell>
          <cell r="CT57">
            <v>0</v>
          </cell>
          <cell r="CU57">
            <v>0</v>
          </cell>
          <cell r="CV57">
            <v>0</v>
          </cell>
          <cell r="CW57">
            <v>0</v>
          </cell>
          <cell r="CX57">
            <v>0</v>
          </cell>
          <cell r="CY57">
            <v>0</v>
          </cell>
          <cell r="CZ57">
            <v>0</v>
          </cell>
          <cell r="DA57">
            <v>0</v>
          </cell>
          <cell r="DB57">
            <v>0</v>
          </cell>
          <cell r="DC57">
            <v>0</v>
          </cell>
          <cell r="DD57">
            <v>0</v>
          </cell>
          <cell r="DE57">
            <v>0</v>
          </cell>
          <cell r="DF57">
            <v>0</v>
          </cell>
          <cell r="DG57">
            <v>0</v>
          </cell>
          <cell r="DH57">
            <v>0</v>
          </cell>
          <cell r="DI57">
            <v>0</v>
          </cell>
          <cell r="DJ57">
            <v>0</v>
          </cell>
          <cell r="DK57">
            <v>0</v>
          </cell>
          <cell r="DL57">
            <v>0</v>
          </cell>
          <cell r="DM57">
            <v>0</v>
          </cell>
          <cell r="DN57">
            <v>0</v>
          </cell>
          <cell r="DO57">
            <v>0</v>
          </cell>
          <cell r="DP57">
            <v>0</v>
          </cell>
          <cell r="DQ57">
            <v>0</v>
          </cell>
          <cell r="DR57">
            <v>0</v>
          </cell>
          <cell r="DS57">
            <v>0</v>
          </cell>
          <cell r="DT57">
            <v>0</v>
          </cell>
          <cell r="DU57">
            <v>-3440</v>
          </cell>
          <cell r="DV57">
            <v>-4090</v>
          </cell>
          <cell r="DW57">
            <v>-4080</v>
          </cell>
          <cell r="DX57">
            <v>-5110</v>
          </cell>
          <cell r="DY57">
            <v>-3990</v>
          </cell>
          <cell r="DZ57">
            <v>-4780</v>
          </cell>
          <cell r="EA57">
            <v>-5040</v>
          </cell>
          <cell r="EB57">
            <v>-5060</v>
          </cell>
          <cell r="EC57">
            <v>-3979.6</v>
          </cell>
          <cell r="ED57">
            <v>-4650</v>
          </cell>
          <cell r="EE57">
            <v>-3900</v>
          </cell>
          <cell r="EF57">
            <v>-4610</v>
          </cell>
          <cell r="EG57">
            <v>-4220</v>
          </cell>
          <cell r="EH57">
            <v>-4720</v>
          </cell>
          <cell r="EI57">
            <v>-6010</v>
          </cell>
          <cell r="EJ57">
            <v>-6024.6</v>
          </cell>
          <cell r="EK57">
            <v>-5974.3</v>
          </cell>
          <cell r="EL57">
            <v>-7565</v>
          </cell>
          <cell r="EM57">
            <v>-10766.4</v>
          </cell>
        </row>
        <row r="58">
          <cell r="A58" t="str">
            <v>KSI IN</v>
          </cell>
          <cell r="B58" t="str">
            <v>Kesoram Industries</v>
          </cell>
          <cell r="C58" t="str">
            <v>Cement</v>
          </cell>
          <cell r="D58">
            <v>0</v>
          </cell>
          <cell r="E58">
            <v>0</v>
          </cell>
          <cell r="F58">
            <v>0</v>
          </cell>
          <cell r="G58">
            <v>0</v>
          </cell>
          <cell r="H58">
            <v>-29</v>
          </cell>
          <cell r="I58">
            <v>-1</v>
          </cell>
          <cell r="J58">
            <v>-20</v>
          </cell>
          <cell r="K58">
            <v>-150</v>
          </cell>
          <cell r="L58">
            <v>-45</v>
          </cell>
          <cell r="M58">
            <v>0</v>
          </cell>
          <cell r="N58">
            <v>0</v>
          </cell>
          <cell r="O58">
            <v>-55</v>
          </cell>
          <cell r="P58">
            <v>-26.55</v>
          </cell>
          <cell r="Q58">
            <v>-11</v>
          </cell>
          <cell r="R58">
            <v>-14.7</v>
          </cell>
          <cell r="S58">
            <v>-299.95</v>
          </cell>
          <cell r="T58">
            <v>-232.5</v>
          </cell>
          <cell r="U58">
            <v>-193</v>
          </cell>
          <cell r="V58">
            <v>-82</v>
          </cell>
          <cell r="W58">
            <v>-253.5</v>
          </cell>
          <cell r="X58">
            <v>-323</v>
          </cell>
          <cell r="Y58">
            <v>-368</v>
          </cell>
          <cell r="Z58">
            <v>-474</v>
          </cell>
          <cell r="AA58">
            <v>-503.7</v>
          </cell>
          <cell r="AB58">
            <v>-497.77199999999999</v>
          </cell>
          <cell r="AC58">
            <v>-174.5</v>
          </cell>
          <cell r="AD58">
            <v>0</v>
          </cell>
          <cell r="AE58">
            <v>-406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O58">
            <v>0</v>
          </cell>
          <cell r="AP58">
            <v>0</v>
          </cell>
          <cell r="AQ58">
            <v>0</v>
          </cell>
          <cell r="AR58">
            <v>0</v>
          </cell>
          <cell r="AS58">
            <v>0</v>
          </cell>
          <cell r="AT58">
            <v>0</v>
          </cell>
          <cell r="AU58">
            <v>0</v>
          </cell>
          <cell r="AV58">
            <v>0</v>
          </cell>
          <cell r="AW58">
            <v>0</v>
          </cell>
          <cell r="AX58">
            <v>0</v>
          </cell>
          <cell r="AY58">
            <v>0</v>
          </cell>
          <cell r="AZ58">
            <v>-30</v>
          </cell>
          <cell r="BA58">
            <v>0</v>
          </cell>
          <cell r="BB58">
            <v>-2.5</v>
          </cell>
          <cell r="BC58">
            <v>9.3800000000000008</v>
          </cell>
          <cell r="BD58">
            <v>0</v>
          </cell>
          <cell r="BE58">
            <v>-140</v>
          </cell>
          <cell r="BF58">
            <v>-130</v>
          </cell>
          <cell r="BG58">
            <v>636.26700000000005</v>
          </cell>
          <cell r="BH58">
            <v>0</v>
          </cell>
          <cell r="BI58">
            <v>0</v>
          </cell>
          <cell r="BJ58">
            <v>0</v>
          </cell>
          <cell r="BK58">
            <v>0</v>
          </cell>
          <cell r="BL58">
            <v>0</v>
          </cell>
          <cell r="BM58">
            <v>0</v>
          </cell>
          <cell r="BN58">
            <v>0</v>
          </cell>
          <cell r="BO58">
            <v>0</v>
          </cell>
          <cell r="BP58">
            <v>0</v>
          </cell>
          <cell r="BQ58">
            <v>0</v>
          </cell>
          <cell r="BR58">
            <v>0</v>
          </cell>
          <cell r="BS58">
            <v>0</v>
          </cell>
          <cell r="BT58">
            <v>0</v>
          </cell>
          <cell r="BU58">
            <v>0</v>
          </cell>
          <cell r="BV58">
            <v>0</v>
          </cell>
          <cell r="BW58">
            <v>0</v>
          </cell>
          <cell r="BX58">
            <v>0</v>
          </cell>
          <cell r="BY58">
            <v>0</v>
          </cell>
          <cell r="BZ58">
            <v>-95</v>
          </cell>
          <cell r="CA58">
            <v>95</v>
          </cell>
          <cell r="CB58">
            <v>0</v>
          </cell>
          <cell r="CC58">
            <v>0</v>
          </cell>
          <cell r="CD58">
            <v>0</v>
          </cell>
          <cell r="CE58">
            <v>0</v>
          </cell>
          <cell r="CF58">
            <v>214.27199999999999</v>
          </cell>
          <cell r="CG58">
            <v>0</v>
          </cell>
          <cell r="CH58">
            <v>195</v>
          </cell>
          <cell r="CI58">
            <v>0</v>
          </cell>
          <cell r="CJ58">
            <v>0</v>
          </cell>
          <cell r="CK58">
            <v>0</v>
          </cell>
          <cell r="CL58">
            <v>0</v>
          </cell>
          <cell r="CM58">
            <v>0</v>
          </cell>
          <cell r="CN58">
            <v>0</v>
          </cell>
          <cell r="CO58">
            <v>0</v>
          </cell>
          <cell r="CP58">
            <v>0</v>
          </cell>
          <cell r="CQ58">
            <v>0</v>
          </cell>
          <cell r="CR58">
            <v>0</v>
          </cell>
          <cell r="CS58">
            <v>0</v>
          </cell>
          <cell r="CT58">
            <v>0</v>
          </cell>
          <cell r="CU58">
            <v>0</v>
          </cell>
          <cell r="CV58">
            <v>0</v>
          </cell>
          <cell r="CW58">
            <v>0</v>
          </cell>
          <cell r="CX58">
            <v>0</v>
          </cell>
          <cell r="CY58">
            <v>0</v>
          </cell>
          <cell r="CZ58">
            <v>0</v>
          </cell>
          <cell r="DA58">
            <v>0</v>
          </cell>
          <cell r="DB58">
            <v>0</v>
          </cell>
          <cell r="DC58">
            <v>0</v>
          </cell>
          <cell r="DD58">
            <v>0</v>
          </cell>
          <cell r="DE58">
            <v>0</v>
          </cell>
          <cell r="DF58">
            <v>0</v>
          </cell>
          <cell r="DG58">
            <v>0</v>
          </cell>
          <cell r="DH58">
            <v>0</v>
          </cell>
          <cell r="DI58">
            <v>0</v>
          </cell>
          <cell r="DJ58">
            <v>0</v>
          </cell>
          <cell r="DK58">
            <v>0</v>
          </cell>
          <cell r="DL58">
            <v>0</v>
          </cell>
          <cell r="DM58">
            <v>0</v>
          </cell>
          <cell r="DN58">
            <v>0</v>
          </cell>
          <cell r="DO58">
            <v>0</v>
          </cell>
          <cell r="DP58">
            <v>-1170.7600000000002</v>
          </cell>
          <cell r="DQ58">
            <v>-1530.8490000000002</v>
          </cell>
          <cell r="DR58">
            <v>-1398.085</v>
          </cell>
          <cell r="DS58">
            <v>-1685.9079999999999</v>
          </cell>
          <cell r="DT58">
            <v>-1528.3610000000001</v>
          </cell>
          <cell r="DU58">
            <v>-1505.3220000000001</v>
          </cell>
          <cell r="DV58">
            <v>-1741.538</v>
          </cell>
          <cell r="DW58">
            <v>-1823.0620000000001</v>
          </cell>
          <cell r="DX58">
            <v>-1896</v>
          </cell>
          <cell r="DY58">
            <v>-1845.9180000000001</v>
          </cell>
          <cell r="DZ58">
            <v>-1771.2080000000001</v>
          </cell>
          <cell r="EA58">
            <v>-2098.288</v>
          </cell>
          <cell r="EB58">
            <v>-1947.6999999999998</v>
          </cell>
          <cell r="EC58">
            <v>-2066.3380000000002</v>
          </cell>
          <cell r="ED58">
            <v>-2352.3290000000002</v>
          </cell>
          <cell r="EE58">
            <v>-2843.4490000000001</v>
          </cell>
          <cell r="EF58">
            <v>-2590.5660000000003</v>
          </cell>
          <cell r="EG58">
            <v>-2300.3159999999998</v>
          </cell>
          <cell r="EH58">
            <v>-2813.393</v>
          </cell>
          <cell r="EI58">
            <v>-3313.0800000000004</v>
          </cell>
          <cell r="EJ58">
            <v>-3585.0320000000002</v>
          </cell>
          <cell r="EK58">
            <v>-3816.1730000000002</v>
          </cell>
          <cell r="EL58">
            <v>-4300.348</v>
          </cell>
          <cell r="EM58">
            <v>-4695.0219999999999</v>
          </cell>
        </row>
        <row r="59">
          <cell r="A59" t="str">
            <v>MC IN</v>
          </cell>
          <cell r="B59" t="str">
            <v>Madras Cements</v>
          </cell>
          <cell r="C59" t="str">
            <v>Cement</v>
          </cell>
          <cell r="D59">
            <v>0</v>
          </cell>
          <cell r="E59">
            <v>0</v>
          </cell>
          <cell r="F59">
            <v>0</v>
          </cell>
          <cell r="G59">
            <v>0</v>
          </cell>
          <cell r="H59">
            <v>-12.2</v>
          </cell>
          <cell r="I59">
            <v>-12</v>
          </cell>
          <cell r="J59">
            <v>-6.9</v>
          </cell>
          <cell r="K59">
            <v>-10.4</v>
          </cell>
          <cell r="L59">
            <v>-47.5</v>
          </cell>
          <cell r="M59">
            <v>-29.7</v>
          </cell>
          <cell r="N59">
            <v>-2.8</v>
          </cell>
          <cell r="O59">
            <v>3.2</v>
          </cell>
          <cell r="P59">
            <v>-79.400000000000006</v>
          </cell>
          <cell r="Q59">
            <v>-67.199999999999989</v>
          </cell>
          <cell r="R59">
            <v>-47.2</v>
          </cell>
          <cell r="S59">
            <v>-133.69999999999999</v>
          </cell>
          <cell r="T59">
            <v>-376.7</v>
          </cell>
          <cell r="U59">
            <v>-308</v>
          </cell>
          <cell r="V59">
            <v>-351.3</v>
          </cell>
          <cell r="W59">
            <v>-365</v>
          </cell>
          <cell r="X59">
            <v>-522.20000000000005</v>
          </cell>
          <cell r="Y59">
            <v>-321.3</v>
          </cell>
          <cell r="Z59">
            <v>-514.79999999999995</v>
          </cell>
          <cell r="AA59">
            <v>649.20000000000005</v>
          </cell>
          <cell r="AB59">
            <v>-199.5</v>
          </cell>
          <cell r="AC59">
            <v>-198.8</v>
          </cell>
          <cell r="AD59">
            <v>-111.4</v>
          </cell>
          <cell r="AE59">
            <v>-36.4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-44.9</v>
          </cell>
          <cell r="AK59">
            <v>-58</v>
          </cell>
          <cell r="AL59">
            <v>-42.3</v>
          </cell>
          <cell r="AM59">
            <v>-20.6</v>
          </cell>
          <cell r="AN59">
            <v>-15.8</v>
          </cell>
          <cell r="AO59">
            <v>-12.3</v>
          </cell>
          <cell r="AP59">
            <v>0</v>
          </cell>
          <cell r="AQ59">
            <v>69.900000000000006</v>
          </cell>
          <cell r="AR59">
            <v>-18.3</v>
          </cell>
          <cell r="AS59">
            <v>-32.799999999999997</v>
          </cell>
          <cell r="AT59">
            <v>-0.9</v>
          </cell>
          <cell r="AU59">
            <v>17</v>
          </cell>
          <cell r="AV59">
            <v>-11.6</v>
          </cell>
          <cell r="AW59">
            <v>-165.5</v>
          </cell>
          <cell r="AX59">
            <v>0</v>
          </cell>
          <cell r="AY59">
            <v>-29.4</v>
          </cell>
          <cell r="AZ59">
            <v>0</v>
          </cell>
          <cell r="BA59">
            <v>-305.8</v>
          </cell>
          <cell r="BB59">
            <v>0</v>
          </cell>
          <cell r="BC59">
            <v>-1070.3</v>
          </cell>
          <cell r="BD59">
            <v>-392.6</v>
          </cell>
          <cell r="BE59">
            <v>-390.5</v>
          </cell>
          <cell r="BF59">
            <v>-216.7</v>
          </cell>
          <cell r="BG59">
            <v>-273.10000000000002</v>
          </cell>
          <cell r="BH59">
            <v>0</v>
          </cell>
          <cell r="BI59">
            <v>0</v>
          </cell>
          <cell r="BJ59">
            <v>0</v>
          </cell>
          <cell r="BK59">
            <v>0</v>
          </cell>
          <cell r="BL59">
            <v>0</v>
          </cell>
          <cell r="BM59">
            <v>0</v>
          </cell>
          <cell r="BN59">
            <v>0</v>
          </cell>
          <cell r="BO59">
            <v>-1.2</v>
          </cell>
          <cell r="BP59">
            <v>0</v>
          </cell>
          <cell r="BQ59">
            <v>0</v>
          </cell>
          <cell r="BR59">
            <v>0</v>
          </cell>
          <cell r="BS59">
            <v>-17.8</v>
          </cell>
          <cell r="BT59">
            <v>0</v>
          </cell>
          <cell r="BU59">
            <v>0</v>
          </cell>
          <cell r="BV59">
            <v>0</v>
          </cell>
          <cell r="BW59">
            <v>0</v>
          </cell>
          <cell r="BX59">
            <v>0</v>
          </cell>
          <cell r="BY59">
            <v>0</v>
          </cell>
          <cell r="BZ59">
            <v>0</v>
          </cell>
          <cell r="CA59">
            <v>-2</v>
          </cell>
          <cell r="CB59">
            <v>0</v>
          </cell>
          <cell r="CC59">
            <v>0</v>
          </cell>
          <cell r="CD59">
            <v>0</v>
          </cell>
          <cell r="CE59">
            <v>0</v>
          </cell>
          <cell r="CF59">
            <v>0</v>
          </cell>
          <cell r="CG59">
            <v>0</v>
          </cell>
          <cell r="CH59">
            <v>0</v>
          </cell>
          <cell r="CI59">
            <v>0</v>
          </cell>
          <cell r="CJ59">
            <v>0</v>
          </cell>
          <cell r="CK59">
            <v>0</v>
          </cell>
          <cell r="CL59">
            <v>0</v>
          </cell>
          <cell r="CM59">
            <v>0</v>
          </cell>
          <cell r="CN59">
            <v>0</v>
          </cell>
          <cell r="CO59">
            <v>0</v>
          </cell>
          <cell r="CP59">
            <v>0</v>
          </cell>
          <cell r="CQ59">
            <v>0</v>
          </cell>
          <cell r="CR59">
            <v>0</v>
          </cell>
          <cell r="CS59">
            <v>0</v>
          </cell>
          <cell r="CT59">
            <v>0</v>
          </cell>
          <cell r="CU59">
            <v>0</v>
          </cell>
          <cell r="CV59">
            <v>0</v>
          </cell>
          <cell r="CW59">
            <v>0</v>
          </cell>
          <cell r="CX59">
            <v>0</v>
          </cell>
          <cell r="CY59">
            <v>0</v>
          </cell>
          <cell r="CZ59">
            <v>0</v>
          </cell>
          <cell r="DA59">
            <v>0</v>
          </cell>
          <cell r="DB59">
            <v>0</v>
          </cell>
          <cell r="DC59">
            <v>0</v>
          </cell>
          <cell r="DD59">
            <v>0</v>
          </cell>
          <cell r="DE59">
            <v>0</v>
          </cell>
          <cell r="DF59">
            <v>0</v>
          </cell>
          <cell r="DG59">
            <v>0</v>
          </cell>
          <cell r="DH59">
            <v>0</v>
          </cell>
          <cell r="DI59">
            <v>0</v>
          </cell>
          <cell r="DJ59">
            <v>0</v>
          </cell>
          <cell r="DK59">
            <v>0</v>
          </cell>
          <cell r="DL59">
            <v>0</v>
          </cell>
          <cell r="DM59">
            <v>0</v>
          </cell>
          <cell r="DN59">
            <v>0</v>
          </cell>
          <cell r="DO59">
            <v>0</v>
          </cell>
          <cell r="DP59">
            <v>-372.7</v>
          </cell>
          <cell r="DQ59">
            <v>-177.5</v>
          </cell>
          <cell r="DR59">
            <v>-187.10000000000002</v>
          </cell>
          <cell r="DS59">
            <v>-426.6</v>
          </cell>
          <cell r="DT59">
            <v>-234.10000000000002</v>
          </cell>
          <cell r="DU59">
            <v>-349.6</v>
          </cell>
          <cell r="DV59">
            <v>-172.39999999999998</v>
          </cell>
          <cell r="DW59">
            <v>-296.5</v>
          </cell>
          <cell r="DX59">
            <v>-343.1</v>
          </cell>
          <cell r="DY59">
            <v>-315.40000000000003</v>
          </cell>
          <cell r="DZ59">
            <v>-391.1</v>
          </cell>
          <cell r="EA59">
            <v>-479.8</v>
          </cell>
          <cell r="EB59">
            <v>-351.20000000000005</v>
          </cell>
          <cell r="EC59">
            <v>-550.9</v>
          </cell>
          <cell r="ED59">
            <v>-614.6</v>
          </cell>
          <cell r="EE59">
            <v>-624.5</v>
          </cell>
          <cell r="EF59">
            <v>-597</v>
          </cell>
          <cell r="EG59">
            <v>-528.9</v>
          </cell>
          <cell r="EH59">
            <v>-635.70000000000005</v>
          </cell>
          <cell r="EI59">
            <v>-715.2</v>
          </cell>
          <cell r="EJ59">
            <v>-893.6</v>
          </cell>
          <cell r="EK59">
            <v>-688.2</v>
          </cell>
          <cell r="EL59">
            <v>-760.2</v>
          </cell>
          <cell r="EM59">
            <v>-1276.6999999999998</v>
          </cell>
        </row>
        <row r="60">
          <cell r="A60" t="str">
            <v>PRSC IN</v>
          </cell>
          <cell r="B60" t="str">
            <v>Prism Cement</v>
          </cell>
          <cell r="C60" t="str">
            <v>Cement</v>
          </cell>
          <cell r="D60">
            <v>0</v>
          </cell>
          <cell r="E60">
            <v>0</v>
          </cell>
          <cell r="F60">
            <v>0</v>
          </cell>
          <cell r="G60">
            <v>0</v>
          </cell>
          <cell r="H60">
            <v>-5.32</v>
          </cell>
          <cell r="I60">
            <v>-2.52</v>
          </cell>
          <cell r="J60">
            <v>0</v>
          </cell>
          <cell r="K60">
            <v>-8.84</v>
          </cell>
          <cell r="L60">
            <v>-22.06</v>
          </cell>
          <cell r="M60">
            <v>-14.46</v>
          </cell>
          <cell r="N60">
            <v>-14.03</v>
          </cell>
          <cell r="O60">
            <v>26.14</v>
          </cell>
          <cell r="P60">
            <v>-23.89</v>
          </cell>
          <cell r="Q60">
            <v>0</v>
          </cell>
          <cell r="R60">
            <v>-3.3</v>
          </cell>
          <cell r="S60">
            <v>3.2839999999999998</v>
          </cell>
          <cell r="T60">
            <v>-184.36500000000001</v>
          </cell>
          <cell r="U60">
            <v>-326.47099999999995</v>
          </cell>
          <cell r="V60">
            <v>-337.59</v>
          </cell>
          <cell r="W60">
            <v>-3.129</v>
          </cell>
          <cell r="X60">
            <v>-383.149</v>
          </cell>
          <cell r="Y60">
            <v>-446.67400000000004</v>
          </cell>
          <cell r="Z60">
            <v>-57.499000000000002</v>
          </cell>
          <cell r="AA60">
            <v>-188.46399999999997</v>
          </cell>
          <cell r="AB60">
            <v>-417.67899999999997</v>
          </cell>
          <cell r="AC60">
            <v>-287.84399999999999</v>
          </cell>
          <cell r="AD60">
            <v>-500.81700000000001</v>
          </cell>
          <cell r="AE60">
            <v>-145.31100000000001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O60">
            <v>0</v>
          </cell>
          <cell r="AP60">
            <v>0</v>
          </cell>
          <cell r="AQ60">
            <v>0</v>
          </cell>
          <cell r="AR60">
            <v>0</v>
          </cell>
          <cell r="AS60">
            <v>0</v>
          </cell>
          <cell r="AT60">
            <v>0</v>
          </cell>
          <cell r="AU60">
            <v>0</v>
          </cell>
          <cell r="AV60">
            <v>0</v>
          </cell>
          <cell r="AW60">
            <v>0</v>
          </cell>
          <cell r="AX60">
            <v>0</v>
          </cell>
          <cell r="AY60">
            <v>0</v>
          </cell>
          <cell r="AZ60">
            <v>0</v>
          </cell>
          <cell r="BA60">
            <v>-21.350999999999999</v>
          </cell>
          <cell r="BB60">
            <v>-12.6</v>
          </cell>
          <cell r="BC60">
            <v>181.11099999999999</v>
          </cell>
          <cell r="BD60">
            <v>10.488</v>
          </cell>
          <cell r="BE60">
            <v>0</v>
          </cell>
          <cell r="BF60">
            <v>17.170000000000002</v>
          </cell>
          <cell r="BG60">
            <v>-125.417</v>
          </cell>
          <cell r="BH60">
            <v>0</v>
          </cell>
          <cell r="BI60">
            <v>0</v>
          </cell>
          <cell r="BJ60">
            <v>0</v>
          </cell>
          <cell r="BK60">
            <v>0</v>
          </cell>
          <cell r="BL60">
            <v>0</v>
          </cell>
          <cell r="BM60">
            <v>0</v>
          </cell>
          <cell r="BN60">
            <v>0</v>
          </cell>
          <cell r="BO60">
            <v>0</v>
          </cell>
          <cell r="BP60">
            <v>0</v>
          </cell>
          <cell r="BQ60">
            <v>0</v>
          </cell>
          <cell r="BR60">
            <v>0</v>
          </cell>
          <cell r="BS60">
            <v>0</v>
          </cell>
          <cell r="BT60">
            <v>0</v>
          </cell>
          <cell r="BU60">
            <v>0</v>
          </cell>
          <cell r="BV60">
            <v>0</v>
          </cell>
          <cell r="BW60">
            <v>0</v>
          </cell>
          <cell r="BX60">
            <v>0</v>
          </cell>
          <cell r="BY60">
            <v>0</v>
          </cell>
          <cell r="BZ60">
            <v>0</v>
          </cell>
          <cell r="CA60">
            <v>201.268</v>
          </cell>
          <cell r="CB60">
            <v>0</v>
          </cell>
          <cell r="CC60">
            <v>0</v>
          </cell>
          <cell r="CD60">
            <v>15.664</v>
          </cell>
          <cell r="CE60">
            <v>0</v>
          </cell>
          <cell r="CF60">
            <v>0</v>
          </cell>
          <cell r="CG60">
            <v>0</v>
          </cell>
          <cell r="CH60">
            <v>0</v>
          </cell>
          <cell r="CI60">
            <v>0</v>
          </cell>
          <cell r="CJ60">
            <v>0</v>
          </cell>
          <cell r="CK60">
            <v>0</v>
          </cell>
          <cell r="CL60">
            <v>0</v>
          </cell>
          <cell r="CM60">
            <v>0</v>
          </cell>
          <cell r="CN60">
            <v>0</v>
          </cell>
          <cell r="CO60">
            <v>0</v>
          </cell>
          <cell r="CP60">
            <v>0</v>
          </cell>
          <cell r="CQ60">
            <v>0</v>
          </cell>
          <cell r="CR60">
            <v>0</v>
          </cell>
          <cell r="CS60">
            <v>0</v>
          </cell>
          <cell r="CT60">
            <v>0</v>
          </cell>
          <cell r="CU60">
            <v>0</v>
          </cell>
          <cell r="CV60">
            <v>0</v>
          </cell>
          <cell r="CW60">
            <v>0</v>
          </cell>
          <cell r="CX60">
            <v>0</v>
          </cell>
          <cell r="CY60">
            <v>0</v>
          </cell>
          <cell r="CZ60">
            <v>0</v>
          </cell>
          <cell r="DA60">
            <v>0</v>
          </cell>
          <cell r="DB60">
            <v>0</v>
          </cell>
          <cell r="DC60">
            <v>0</v>
          </cell>
          <cell r="DD60">
            <v>0</v>
          </cell>
          <cell r="DE60">
            <v>0</v>
          </cell>
          <cell r="DF60">
            <v>0</v>
          </cell>
          <cell r="DG60">
            <v>-150.74600000000001</v>
          </cell>
          <cell r="DH60">
            <v>0</v>
          </cell>
          <cell r="DI60">
            <v>0</v>
          </cell>
          <cell r="DJ60">
            <v>0</v>
          </cell>
          <cell r="DK60">
            <v>0</v>
          </cell>
          <cell r="DL60">
            <v>0</v>
          </cell>
          <cell r="DM60">
            <v>0</v>
          </cell>
          <cell r="DN60">
            <v>0</v>
          </cell>
          <cell r="DO60">
            <v>0</v>
          </cell>
          <cell r="DP60">
            <v>-107.378</v>
          </cell>
          <cell r="DQ60">
            <v>-227.33099999999999</v>
          </cell>
          <cell r="DR60">
            <v>-188.49599999999998</v>
          </cell>
          <cell r="DS60">
            <v>-157.99100000000001</v>
          </cell>
          <cell r="DT60">
            <v>-160.125</v>
          </cell>
          <cell r="DU60">
            <v>-177.40800000000002</v>
          </cell>
          <cell r="DV60">
            <v>-141.03</v>
          </cell>
          <cell r="DW60">
            <v>-246.57499999999999</v>
          </cell>
          <cell r="DX60">
            <v>-173.78899999999999</v>
          </cell>
          <cell r="DY60">
            <v>-184.63200000000001</v>
          </cell>
          <cell r="DZ60">
            <v>-149.80199999999999</v>
          </cell>
          <cell r="EA60">
            <v>-98.315000000000026</v>
          </cell>
          <cell r="EB60">
            <v>-408.69399999999996</v>
          </cell>
          <cell r="EC60">
            <v>-371.637</v>
          </cell>
          <cell r="ED60">
            <v>-426</v>
          </cell>
          <cell r="EE60">
            <v>-417.02199999999999</v>
          </cell>
          <cell r="EF60">
            <v>-441.99599999999998</v>
          </cell>
          <cell r="EG60">
            <v>-398.291</v>
          </cell>
          <cell r="EH60">
            <v>-490.47800000000001</v>
          </cell>
          <cell r="EI60">
            <v>-901.27800000000002</v>
          </cell>
          <cell r="EJ60">
            <v>-528.21199999999999</v>
          </cell>
          <cell r="EK60">
            <v>-738.56600000000003</v>
          </cell>
          <cell r="EL60">
            <v>-635.01699999999994</v>
          </cell>
          <cell r="EM60">
            <v>-720.30100000000004</v>
          </cell>
        </row>
        <row r="61">
          <cell r="A61" t="str">
            <v>SRCM IN</v>
          </cell>
          <cell r="B61" t="str">
            <v>Shree Cements</v>
          </cell>
          <cell r="C61" t="str">
            <v>Cement</v>
          </cell>
          <cell r="D61">
            <v>0</v>
          </cell>
          <cell r="E61">
            <v>0</v>
          </cell>
          <cell r="F61">
            <v>0</v>
          </cell>
          <cell r="G61">
            <v>0</v>
          </cell>
          <cell r="H61">
            <v>-5.32</v>
          </cell>
          <cell r="I61">
            <v>-2.52</v>
          </cell>
          <cell r="J61">
            <v>0</v>
          </cell>
          <cell r="K61">
            <v>-8.84</v>
          </cell>
          <cell r="L61">
            <v>-22.06</v>
          </cell>
          <cell r="M61">
            <v>-14.46</v>
          </cell>
          <cell r="N61">
            <v>-14.03</v>
          </cell>
          <cell r="O61">
            <v>26.14</v>
          </cell>
          <cell r="P61">
            <v>-23.89</v>
          </cell>
          <cell r="Q61">
            <v>0</v>
          </cell>
          <cell r="R61">
            <v>-3.3</v>
          </cell>
          <cell r="S61">
            <v>3.2839999999999998</v>
          </cell>
          <cell r="T61">
            <v>-184.36500000000001</v>
          </cell>
          <cell r="U61">
            <v>-326.47099999999995</v>
          </cell>
          <cell r="V61">
            <v>-337.59</v>
          </cell>
          <cell r="W61">
            <v>-3.129</v>
          </cell>
          <cell r="X61">
            <v>-383.149</v>
          </cell>
          <cell r="Y61">
            <v>-446.67400000000004</v>
          </cell>
          <cell r="Z61">
            <v>-57.499000000000002</v>
          </cell>
          <cell r="AA61">
            <v>-188.46399999999997</v>
          </cell>
          <cell r="AB61">
            <v>-417.67899999999997</v>
          </cell>
          <cell r="AC61">
            <v>-287.84399999999999</v>
          </cell>
          <cell r="AD61">
            <v>-500.81700000000001</v>
          </cell>
          <cell r="AE61">
            <v>-145.31100000000001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O61">
            <v>0</v>
          </cell>
          <cell r="AP61">
            <v>0</v>
          </cell>
          <cell r="AQ61">
            <v>0</v>
          </cell>
          <cell r="AR61">
            <v>0</v>
          </cell>
          <cell r="AS61">
            <v>0</v>
          </cell>
          <cell r="AT61">
            <v>0</v>
          </cell>
          <cell r="AU61">
            <v>0</v>
          </cell>
          <cell r="AV61">
            <v>0</v>
          </cell>
          <cell r="AW61">
            <v>0</v>
          </cell>
          <cell r="AX61">
            <v>0</v>
          </cell>
          <cell r="AY61">
            <v>0</v>
          </cell>
          <cell r="AZ61">
            <v>0</v>
          </cell>
          <cell r="BA61">
            <v>-21.350999999999999</v>
          </cell>
          <cell r="BB61">
            <v>-12.6</v>
          </cell>
          <cell r="BC61">
            <v>181.11099999999999</v>
          </cell>
          <cell r="BD61">
            <v>10.488</v>
          </cell>
          <cell r="BE61">
            <v>0</v>
          </cell>
          <cell r="BF61">
            <v>17.170000000000002</v>
          </cell>
          <cell r="BG61">
            <v>-125.417</v>
          </cell>
          <cell r="BH61">
            <v>0</v>
          </cell>
          <cell r="BI61">
            <v>0</v>
          </cell>
          <cell r="BJ61">
            <v>0</v>
          </cell>
          <cell r="BK61">
            <v>0</v>
          </cell>
          <cell r="BL61">
            <v>0</v>
          </cell>
          <cell r="BM61">
            <v>0</v>
          </cell>
          <cell r="BN61">
            <v>0</v>
          </cell>
          <cell r="BO61">
            <v>0</v>
          </cell>
          <cell r="BP61">
            <v>0</v>
          </cell>
          <cell r="BQ61">
            <v>0</v>
          </cell>
          <cell r="BR61">
            <v>0</v>
          </cell>
          <cell r="BS61">
            <v>0</v>
          </cell>
          <cell r="BT61">
            <v>0</v>
          </cell>
          <cell r="BU61">
            <v>0</v>
          </cell>
          <cell r="BV61">
            <v>0</v>
          </cell>
          <cell r="BW61">
            <v>0</v>
          </cell>
          <cell r="BX61">
            <v>0</v>
          </cell>
          <cell r="BY61">
            <v>0</v>
          </cell>
          <cell r="BZ61">
            <v>0</v>
          </cell>
          <cell r="CA61">
            <v>201.268</v>
          </cell>
          <cell r="CB61">
            <v>0</v>
          </cell>
          <cell r="CC61">
            <v>0</v>
          </cell>
          <cell r="CD61">
            <v>15.664</v>
          </cell>
          <cell r="CE61">
            <v>0</v>
          </cell>
          <cell r="CF61">
            <v>0</v>
          </cell>
          <cell r="CG61">
            <v>0</v>
          </cell>
          <cell r="CH61">
            <v>0</v>
          </cell>
          <cell r="CI61">
            <v>0</v>
          </cell>
          <cell r="CJ61">
            <v>0</v>
          </cell>
          <cell r="CK61">
            <v>0</v>
          </cell>
          <cell r="CL61">
            <v>0</v>
          </cell>
          <cell r="CM61">
            <v>0</v>
          </cell>
          <cell r="CN61">
            <v>0</v>
          </cell>
          <cell r="CO61">
            <v>0</v>
          </cell>
          <cell r="CP61">
            <v>0</v>
          </cell>
          <cell r="CQ61">
            <v>0</v>
          </cell>
          <cell r="CR61">
            <v>0</v>
          </cell>
          <cell r="CS61">
            <v>0</v>
          </cell>
          <cell r="CT61">
            <v>0</v>
          </cell>
          <cell r="CU61">
            <v>0</v>
          </cell>
          <cell r="CV61">
            <v>0</v>
          </cell>
          <cell r="CW61">
            <v>0</v>
          </cell>
          <cell r="CX61">
            <v>0</v>
          </cell>
          <cell r="CY61">
            <v>0</v>
          </cell>
          <cell r="CZ61">
            <v>0</v>
          </cell>
          <cell r="DA61">
            <v>0</v>
          </cell>
          <cell r="DB61">
            <v>0</v>
          </cell>
          <cell r="DC61">
            <v>0</v>
          </cell>
          <cell r="DD61">
            <v>0</v>
          </cell>
          <cell r="DE61">
            <v>0</v>
          </cell>
          <cell r="DF61">
            <v>0</v>
          </cell>
          <cell r="DG61">
            <v>-150.74600000000001</v>
          </cell>
          <cell r="DH61">
            <v>0</v>
          </cell>
          <cell r="DI61">
            <v>0</v>
          </cell>
          <cell r="DJ61">
            <v>0</v>
          </cell>
          <cell r="DK61">
            <v>0</v>
          </cell>
          <cell r="DL61">
            <v>0</v>
          </cell>
          <cell r="DM61">
            <v>0</v>
          </cell>
          <cell r="DN61">
            <v>0</v>
          </cell>
          <cell r="DO61">
            <v>0</v>
          </cell>
          <cell r="DP61">
            <v>-107.378</v>
          </cell>
          <cell r="DQ61">
            <v>-227.33099999999999</v>
          </cell>
          <cell r="DR61">
            <v>-188.49599999999998</v>
          </cell>
          <cell r="DS61">
            <v>-157.99100000000001</v>
          </cell>
          <cell r="DT61">
            <v>-160.125</v>
          </cell>
          <cell r="DU61">
            <v>-177.40800000000002</v>
          </cell>
          <cell r="DV61">
            <v>-141.03</v>
          </cell>
          <cell r="DW61">
            <v>-246.57499999999999</v>
          </cell>
          <cell r="DX61">
            <v>-173.78899999999999</v>
          </cell>
          <cell r="DY61">
            <v>-184.63200000000001</v>
          </cell>
          <cell r="DZ61">
            <v>-149.80199999999999</v>
          </cell>
          <cell r="EA61">
            <v>-98.315000000000026</v>
          </cell>
          <cell r="EB61">
            <v>-408.69399999999996</v>
          </cell>
          <cell r="EC61">
            <v>-371.637</v>
          </cell>
          <cell r="ED61">
            <v>-426</v>
          </cell>
          <cell r="EE61">
            <v>-417.02199999999999</v>
          </cell>
          <cell r="EF61">
            <v>-441.99599999999998</v>
          </cell>
          <cell r="EG61">
            <v>-398.291</v>
          </cell>
          <cell r="EH61">
            <v>-490.47800000000001</v>
          </cell>
          <cell r="EI61">
            <v>-901.27800000000002</v>
          </cell>
          <cell r="EJ61">
            <v>-528.21199999999999</v>
          </cell>
          <cell r="EK61">
            <v>-738.56600000000003</v>
          </cell>
          <cell r="EL61">
            <v>-635.01699999999994</v>
          </cell>
          <cell r="EM61">
            <v>-720.30100000000004</v>
          </cell>
        </row>
        <row r="62">
          <cell r="A62" t="str">
            <v>UTCEM IN</v>
          </cell>
          <cell r="B62" t="str">
            <v>Ultra Tech Cement</v>
          </cell>
          <cell r="C62" t="str">
            <v>Cement</v>
          </cell>
          <cell r="D62">
            <v>0</v>
          </cell>
          <cell r="E62">
            <v>0</v>
          </cell>
          <cell r="F62">
            <v>0</v>
          </cell>
          <cell r="G62">
            <v>0</v>
          </cell>
          <cell r="H62">
            <v>0</v>
          </cell>
          <cell r="I62">
            <v>0</v>
          </cell>
          <cell r="J62">
            <v>0</v>
          </cell>
          <cell r="K62">
            <v>0</v>
          </cell>
          <cell r="L62">
            <v>-90</v>
          </cell>
          <cell r="M62">
            <v>-120.6</v>
          </cell>
          <cell r="N62">
            <v>38.799999999999997</v>
          </cell>
          <cell r="O62">
            <v>-912.09999999999991</v>
          </cell>
          <cell r="P62">
            <v>-354.4</v>
          </cell>
          <cell r="Q62">
            <v>-61.3</v>
          </cell>
          <cell r="R62">
            <v>-203.5</v>
          </cell>
          <cell r="S62">
            <v>-462.2</v>
          </cell>
          <cell r="T62">
            <v>-1079.5</v>
          </cell>
          <cell r="U62">
            <v>-676.5</v>
          </cell>
          <cell r="V62">
            <v>-1024</v>
          </cell>
          <cell r="W62">
            <v>-1160.5999999999999</v>
          </cell>
          <cell r="X62">
            <v>-1250.3</v>
          </cell>
          <cell r="Y62">
            <v>-909.1</v>
          </cell>
          <cell r="Z62">
            <v>-1185.2</v>
          </cell>
          <cell r="AA62">
            <v>-1920.2</v>
          </cell>
          <cell r="AB62">
            <v>-597.30000000000007</v>
          </cell>
          <cell r="AC62">
            <v>-276.79999999999995</v>
          </cell>
          <cell r="AD62">
            <v>-576.6</v>
          </cell>
          <cell r="AE62">
            <v>-587.90000000000009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10</v>
          </cell>
          <cell r="AO62">
            <v>23</v>
          </cell>
          <cell r="AP62">
            <v>45.4</v>
          </cell>
          <cell r="AQ62">
            <v>601.6</v>
          </cell>
          <cell r="AR62">
            <v>81.099999999999994</v>
          </cell>
          <cell r="AS62">
            <v>76.7</v>
          </cell>
          <cell r="AT62">
            <v>11.2</v>
          </cell>
          <cell r="AU62">
            <v>61.5</v>
          </cell>
          <cell r="AV62">
            <v>77.5</v>
          </cell>
          <cell r="AW62">
            <v>71.8</v>
          </cell>
          <cell r="AX62">
            <v>-48</v>
          </cell>
          <cell r="AY62">
            <v>0</v>
          </cell>
          <cell r="AZ62">
            <v>-103.7</v>
          </cell>
          <cell r="BA62">
            <v>-17.8</v>
          </cell>
          <cell r="BB62">
            <v>-149.5</v>
          </cell>
          <cell r="BC62">
            <v>437.1</v>
          </cell>
          <cell r="BD62">
            <v>-518.5</v>
          </cell>
          <cell r="BE62">
            <v>-210.5</v>
          </cell>
          <cell r="BF62">
            <v>-387.5</v>
          </cell>
          <cell r="BG62">
            <v>-689.3</v>
          </cell>
          <cell r="BH62">
            <v>0</v>
          </cell>
          <cell r="BI62">
            <v>0</v>
          </cell>
          <cell r="BJ62">
            <v>0</v>
          </cell>
          <cell r="BK62">
            <v>0</v>
          </cell>
          <cell r="BL62">
            <v>0</v>
          </cell>
          <cell r="BM62">
            <v>0</v>
          </cell>
          <cell r="BN62">
            <v>0</v>
          </cell>
          <cell r="BO62">
            <v>0</v>
          </cell>
          <cell r="BP62">
            <v>0</v>
          </cell>
          <cell r="BQ62">
            <v>0</v>
          </cell>
          <cell r="BR62">
            <v>0</v>
          </cell>
          <cell r="BS62">
            <v>0</v>
          </cell>
          <cell r="BT62">
            <v>0</v>
          </cell>
          <cell r="BU62">
            <v>0</v>
          </cell>
          <cell r="BV62">
            <v>0</v>
          </cell>
          <cell r="BW62">
            <v>0</v>
          </cell>
          <cell r="BX62">
            <v>0</v>
          </cell>
          <cell r="BY62">
            <v>0</v>
          </cell>
          <cell r="BZ62">
            <v>0</v>
          </cell>
          <cell r="CA62">
            <v>0</v>
          </cell>
          <cell r="CB62">
            <v>0</v>
          </cell>
          <cell r="CC62">
            <v>0</v>
          </cell>
          <cell r="CD62">
            <v>0</v>
          </cell>
          <cell r="CE62">
            <v>0</v>
          </cell>
          <cell r="CF62">
            <v>0</v>
          </cell>
          <cell r="CG62">
            <v>0</v>
          </cell>
          <cell r="CH62">
            <v>0</v>
          </cell>
          <cell r="CI62">
            <v>0</v>
          </cell>
          <cell r="CJ62">
            <v>0</v>
          </cell>
          <cell r="CK62">
            <v>0</v>
          </cell>
          <cell r="CL62">
            <v>0</v>
          </cell>
          <cell r="CM62">
            <v>0</v>
          </cell>
          <cell r="CN62">
            <v>0</v>
          </cell>
          <cell r="CO62">
            <v>0</v>
          </cell>
          <cell r="CP62">
            <v>0</v>
          </cell>
          <cell r="CQ62">
            <v>0</v>
          </cell>
          <cell r="CR62">
            <v>0</v>
          </cell>
          <cell r="CS62">
            <v>0</v>
          </cell>
          <cell r="CT62">
            <v>0</v>
          </cell>
          <cell r="CU62">
            <v>0</v>
          </cell>
          <cell r="CV62">
            <v>0</v>
          </cell>
          <cell r="CW62">
            <v>0</v>
          </cell>
          <cell r="CX62">
            <v>0</v>
          </cell>
          <cell r="CY62">
            <v>0</v>
          </cell>
          <cell r="CZ62">
            <v>0</v>
          </cell>
          <cell r="DA62">
            <v>0</v>
          </cell>
          <cell r="DB62">
            <v>0</v>
          </cell>
          <cell r="DC62">
            <v>0</v>
          </cell>
          <cell r="DD62">
            <v>0</v>
          </cell>
          <cell r="DE62">
            <v>0</v>
          </cell>
          <cell r="DF62">
            <v>0</v>
          </cell>
          <cell r="DG62">
            <v>0</v>
          </cell>
          <cell r="DH62">
            <v>0</v>
          </cell>
          <cell r="DI62">
            <v>0</v>
          </cell>
          <cell r="DJ62">
            <v>0</v>
          </cell>
          <cell r="DK62">
            <v>0</v>
          </cell>
          <cell r="DL62">
            <v>0</v>
          </cell>
          <cell r="DM62">
            <v>0</v>
          </cell>
          <cell r="DN62">
            <v>0</v>
          </cell>
          <cell r="DO62">
            <v>0</v>
          </cell>
          <cell r="DP62">
            <v>0</v>
          </cell>
          <cell r="DQ62">
            <v>0</v>
          </cell>
          <cell r="DR62">
            <v>0</v>
          </cell>
          <cell r="DS62">
            <v>0</v>
          </cell>
          <cell r="DT62">
            <v>-688.59999999999991</v>
          </cell>
          <cell r="DU62">
            <v>-404.4</v>
          </cell>
          <cell r="DV62">
            <v>-1431</v>
          </cell>
          <cell r="DW62">
            <v>-1098.5999999999999</v>
          </cell>
          <cell r="DX62">
            <v>-1201.5999999999999</v>
          </cell>
          <cell r="DY62">
            <v>-1208</v>
          </cell>
          <cell r="DZ62">
            <v>-1415.7</v>
          </cell>
          <cell r="EA62">
            <v>-2334.3000000000002</v>
          </cell>
          <cell r="EB62">
            <v>-1067.7</v>
          </cell>
          <cell r="EC62">
            <v>-1072.2</v>
          </cell>
          <cell r="ED62">
            <v>-1574</v>
          </cell>
          <cell r="EE62">
            <v>-2363.6000000000004</v>
          </cell>
          <cell r="EF62">
            <v>-1443.8999999999999</v>
          </cell>
          <cell r="EG62">
            <v>-904.19999999999993</v>
          </cell>
          <cell r="EH62">
            <v>-1049.1999999999998</v>
          </cell>
          <cell r="EI62">
            <v>-1795.7999999999997</v>
          </cell>
          <cell r="EJ62">
            <v>-1053.1000000000001</v>
          </cell>
          <cell r="EK62">
            <v>-1581.8</v>
          </cell>
          <cell r="EL62">
            <v>-963.4</v>
          </cell>
          <cell r="EM62">
            <v>-2558.7000000000003</v>
          </cell>
        </row>
        <row r="63">
          <cell r="A63" t="str">
            <v>Chemicals - Specialty</v>
          </cell>
          <cell r="B63" t="e">
            <v>#N/A</v>
          </cell>
        </row>
        <row r="64">
          <cell r="A64" t="str">
            <v>ADV IN</v>
          </cell>
          <cell r="B64" t="str">
            <v>Advanta India Ltd</v>
          </cell>
          <cell r="C64" t="str">
            <v>Agrochemicals and Seeds</v>
          </cell>
          <cell r="D64">
            <v>0</v>
          </cell>
          <cell r="E64">
            <v>0</v>
          </cell>
          <cell r="F64">
            <v>0</v>
          </cell>
          <cell r="G64">
            <v>0</v>
          </cell>
          <cell r="H64">
            <v>0</v>
          </cell>
          <cell r="I64">
            <v>0</v>
          </cell>
          <cell r="J64">
            <v>0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  <cell r="T64">
            <v>0</v>
          </cell>
          <cell r="U64">
            <v>0</v>
          </cell>
          <cell r="V64">
            <v>0</v>
          </cell>
          <cell r="W64">
            <v>-3.8</v>
          </cell>
          <cell r="X64">
            <v>-72.7</v>
          </cell>
          <cell r="Y64">
            <v>-14</v>
          </cell>
          <cell r="Z64">
            <v>-81.739999999999995</v>
          </cell>
          <cell r="AA64">
            <v>-4.9960000000000004</v>
          </cell>
          <cell r="AB64">
            <v>-72.887</v>
          </cell>
          <cell r="AC64">
            <v>-0.29599999999999999</v>
          </cell>
          <cell r="AD64">
            <v>11.766000000000005</v>
          </cell>
          <cell r="AE64">
            <v>16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O64">
            <v>0</v>
          </cell>
          <cell r="AP64">
            <v>0</v>
          </cell>
          <cell r="AQ64">
            <v>0</v>
          </cell>
          <cell r="AR64">
            <v>0</v>
          </cell>
          <cell r="AS64">
            <v>0</v>
          </cell>
          <cell r="AT64">
            <v>0</v>
          </cell>
          <cell r="AU64">
            <v>0</v>
          </cell>
          <cell r="AV64">
            <v>0</v>
          </cell>
          <cell r="AW64">
            <v>0</v>
          </cell>
          <cell r="AX64">
            <v>0</v>
          </cell>
          <cell r="AY64">
            <v>3</v>
          </cell>
          <cell r="AZ64">
            <v>21</v>
          </cell>
          <cell r="BA64">
            <v>0</v>
          </cell>
          <cell r="BB64">
            <v>0</v>
          </cell>
          <cell r="BC64">
            <v>0</v>
          </cell>
          <cell r="BD64">
            <v>0</v>
          </cell>
          <cell r="BE64">
            <v>0</v>
          </cell>
          <cell r="BF64">
            <v>0</v>
          </cell>
          <cell r="BG64">
            <v>0</v>
          </cell>
          <cell r="BH64">
            <v>0</v>
          </cell>
          <cell r="BI64">
            <v>0</v>
          </cell>
          <cell r="BJ64">
            <v>0</v>
          </cell>
          <cell r="BK64">
            <v>0</v>
          </cell>
          <cell r="BL64">
            <v>0</v>
          </cell>
          <cell r="BM64">
            <v>0</v>
          </cell>
          <cell r="BN64">
            <v>0</v>
          </cell>
          <cell r="BO64">
            <v>0</v>
          </cell>
          <cell r="BP64">
            <v>0</v>
          </cell>
          <cell r="BQ64">
            <v>0</v>
          </cell>
          <cell r="BR64">
            <v>0</v>
          </cell>
          <cell r="BS64">
            <v>0</v>
          </cell>
          <cell r="BT64">
            <v>0</v>
          </cell>
          <cell r="BU64">
            <v>0</v>
          </cell>
          <cell r="BV64">
            <v>0</v>
          </cell>
          <cell r="BW64">
            <v>0</v>
          </cell>
          <cell r="BX64">
            <v>0</v>
          </cell>
          <cell r="BY64">
            <v>0</v>
          </cell>
          <cell r="BZ64">
            <v>0</v>
          </cell>
          <cell r="CA64">
            <v>0</v>
          </cell>
          <cell r="CB64">
            <v>0</v>
          </cell>
          <cell r="CC64">
            <v>0</v>
          </cell>
          <cell r="CD64">
            <v>0</v>
          </cell>
          <cell r="CE64">
            <v>0.996</v>
          </cell>
          <cell r="CF64">
            <v>-1.119</v>
          </cell>
          <cell r="CG64">
            <v>0</v>
          </cell>
          <cell r="CH64">
            <v>0</v>
          </cell>
          <cell r="CI64">
            <v>-24</v>
          </cell>
          <cell r="CJ64">
            <v>0</v>
          </cell>
          <cell r="CK64">
            <v>0</v>
          </cell>
          <cell r="CL64">
            <v>0</v>
          </cell>
          <cell r="CM64">
            <v>0</v>
          </cell>
          <cell r="CN64">
            <v>0</v>
          </cell>
          <cell r="CO64">
            <v>0</v>
          </cell>
          <cell r="CP64">
            <v>0</v>
          </cell>
          <cell r="CQ64">
            <v>0</v>
          </cell>
          <cell r="CR64">
            <v>0</v>
          </cell>
          <cell r="CS64">
            <v>0</v>
          </cell>
          <cell r="CT64">
            <v>0</v>
          </cell>
          <cell r="CU64">
            <v>0</v>
          </cell>
          <cell r="CV64">
            <v>0</v>
          </cell>
          <cell r="CW64">
            <v>0</v>
          </cell>
          <cell r="CX64">
            <v>0</v>
          </cell>
          <cell r="CY64">
            <v>0</v>
          </cell>
          <cell r="CZ64">
            <v>0</v>
          </cell>
          <cell r="DA64">
            <v>0</v>
          </cell>
          <cell r="DB64">
            <v>0</v>
          </cell>
          <cell r="DC64">
            <v>0</v>
          </cell>
          <cell r="DD64">
            <v>0</v>
          </cell>
          <cell r="DE64">
            <v>0</v>
          </cell>
          <cell r="DF64">
            <v>0</v>
          </cell>
          <cell r="DG64">
            <v>0</v>
          </cell>
          <cell r="DH64">
            <v>0</v>
          </cell>
          <cell r="DI64">
            <v>0</v>
          </cell>
          <cell r="DJ64">
            <v>0</v>
          </cell>
          <cell r="DK64">
            <v>0</v>
          </cell>
          <cell r="DL64">
            <v>0</v>
          </cell>
          <cell r="DM64">
            <v>0</v>
          </cell>
          <cell r="DN64">
            <v>0</v>
          </cell>
          <cell r="DO64">
            <v>0</v>
          </cell>
          <cell r="DP64">
            <v>0</v>
          </cell>
          <cell r="DQ64">
            <v>0</v>
          </cell>
          <cell r="DR64">
            <v>0</v>
          </cell>
          <cell r="DS64">
            <v>0</v>
          </cell>
          <cell r="DT64">
            <v>0</v>
          </cell>
          <cell r="DU64">
            <v>0</v>
          </cell>
          <cell r="DV64">
            <v>0</v>
          </cell>
          <cell r="DW64">
            <v>0</v>
          </cell>
          <cell r="DX64">
            <v>0</v>
          </cell>
          <cell r="DY64">
            <v>0</v>
          </cell>
          <cell r="DZ64">
            <v>0</v>
          </cell>
          <cell r="EA64">
            <v>0</v>
          </cell>
          <cell r="EB64">
            <v>0</v>
          </cell>
          <cell r="EC64">
            <v>0</v>
          </cell>
          <cell r="ED64">
            <v>0</v>
          </cell>
          <cell r="EE64">
            <v>111.2</v>
          </cell>
          <cell r="EF64">
            <v>625.1</v>
          </cell>
          <cell r="EG64">
            <v>-164.1</v>
          </cell>
          <cell r="EH64">
            <v>10.85</v>
          </cell>
          <cell r="EI64">
            <v>66.302999999999997</v>
          </cell>
          <cell r="EJ64">
            <v>-167.46100000000001</v>
          </cell>
          <cell r="EK64">
            <v>-561.78599999999994</v>
          </cell>
          <cell r="EL64">
            <v>-1456.0364174323272</v>
          </cell>
          <cell r="EM64">
            <v>-730.5</v>
          </cell>
        </row>
        <row r="65">
          <cell r="A65" t="str">
            <v>CHMB IN</v>
          </cell>
          <cell r="B65" t="str">
            <v>Chambal Fertilizers &amp; Chemicals</v>
          </cell>
          <cell r="C65" t="str">
            <v>fertilizers</v>
          </cell>
          <cell r="D65">
            <v>-24</v>
          </cell>
          <cell r="E65">
            <v>-23.2</v>
          </cell>
          <cell r="F65">
            <v>-72.5</v>
          </cell>
          <cell r="G65">
            <v>-29.4</v>
          </cell>
          <cell r="H65">
            <v>-82.9</v>
          </cell>
          <cell r="I65">
            <v>-60.9</v>
          </cell>
          <cell r="J65">
            <v>-239.8</v>
          </cell>
          <cell r="K65">
            <v>21.6</v>
          </cell>
          <cell r="L65">
            <v>-186.4</v>
          </cell>
          <cell r="M65">
            <v>-249.2</v>
          </cell>
          <cell r="N65">
            <v>-468.4</v>
          </cell>
          <cell r="O65">
            <v>-64.5</v>
          </cell>
          <cell r="P65">
            <v>-221.9</v>
          </cell>
          <cell r="Q65">
            <v>-304.39999999999998</v>
          </cell>
          <cell r="R65">
            <v>-398.2</v>
          </cell>
          <cell r="S65">
            <v>-181.5</v>
          </cell>
          <cell r="T65">
            <v>-280.2</v>
          </cell>
          <cell r="U65">
            <v>-286.60000000000002</v>
          </cell>
          <cell r="V65">
            <v>-286.7</v>
          </cell>
          <cell r="W65">
            <v>-73.599999999999994</v>
          </cell>
          <cell r="X65">
            <v>-222.6</v>
          </cell>
          <cell r="Y65">
            <v>-179.8</v>
          </cell>
          <cell r="Z65">
            <v>-304.39999999999998</v>
          </cell>
          <cell r="AA65">
            <v>0</v>
          </cell>
          <cell r="AB65">
            <v>-335.75099999999998</v>
          </cell>
          <cell r="AC65">
            <v>-178.55</v>
          </cell>
          <cell r="AD65">
            <v>-332.68</v>
          </cell>
          <cell r="AE65">
            <v>-58.101999999999997</v>
          </cell>
          <cell r="AF65">
            <v>-87.8</v>
          </cell>
          <cell r="AG65">
            <v>-41.3</v>
          </cell>
          <cell r="AH65">
            <v>-80.599999999999994</v>
          </cell>
          <cell r="AI65">
            <v>-47.3</v>
          </cell>
          <cell r="AJ65">
            <v>-50.3</v>
          </cell>
          <cell r="AK65">
            <v>-56.8</v>
          </cell>
          <cell r="AL65">
            <v>-92</v>
          </cell>
          <cell r="AM65">
            <v>6.6</v>
          </cell>
          <cell r="AN65">
            <v>32.799999999999997</v>
          </cell>
          <cell r="AO65">
            <v>-54.3</v>
          </cell>
          <cell r="AP65">
            <v>32.700000000000003</v>
          </cell>
          <cell r="AQ65">
            <v>26</v>
          </cell>
          <cell r="AR65">
            <v>56.7</v>
          </cell>
          <cell r="AS65">
            <v>130.39999999999998</v>
          </cell>
          <cell r="AT65">
            <v>76.600000000000009</v>
          </cell>
          <cell r="AU65">
            <v>59.3</v>
          </cell>
          <cell r="AV65">
            <v>79</v>
          </cell>
          <cell r="AW65">
            <v>78</v>
          </cell>
          <cell r="AX65">
            <v>75.500000000000014</v>
          </cell>
          <cell r="AY65">
            <v>29.5</v>
          </cell>
          <cell r="AZ65">
            <v>69.5</v>
          </cell>
          <cell r="BA65">
            <v>0</v>
          </cell>
          <cell r="BB65">
            <v>0</v>
          </cell>
          <cell r="BC65">
            <v>0</v>
          </cell>
          <cell r="BD65">
            <v>0</v>
          </cell>
          <cell r="BE65">
            <v>0</v>
          </cell>
          <cell r="BF65">
            <v>29.71</v>
          </cell>
          <cell r="BG65">
            <v>0</v>
          </cell>
          <cell r="BH65">
            <v>0</v>
          </cell>
          <cell r="BI65">
            <v>0</v>
          </cell>
          <cell r="BJ65">
            <v>0</v>
          </cell>
          <cell r="BK65">
            <v>0</v>
          </cell>
          <cell r="BL65">
            <v>0</v>
          </cell>
          <cell r="BM65">
            <v>0</v>
          </cell>
          <cell r="BN65">
            <v>0</v>
          </cell>
          <cell r="BO65">
            <v>0</v>
          </cell>
          <cell r="BP65">
            <v>0</v>
          </cell>
          <cell r="BQ65">
            <v>0</v>
          </cell>
          <cell r="BR65">
            <v>0</v>
          </cell>
          <cell r="BS65">
            <v>0</v>
          </cell>
          <cell r="BT65">
            <v>0</v>
          </cell>
          <cell r="BU65">
            <v>0</v>
          </cell>
          <cell r="BV65">
            <v>0</v>
          </cell>
          <cell r="BW65">
            <v>0</v>
          </cell>
          <cell r="BX65">
            <v>0</v>
          </cell>
          <cell r="BY65">
            <v>0</v>
          </cell>
          <cell r="BZ65">
            <v>0</v>
          </cell>
          <cell r="CA65">
            <v>0</v>
          </cell>
          <cell r="CB65">
            <v>0</v>
          </cell>
          <cell r="CC65">
            <v>0</v>
          </cell>
          <cell r="CD65">
            <v>0</v>
          </cell>
          <cell r="CE65">
            <v>0</v>
          </cell>
          <cell r="CF65">
            <v>0</v>
          </cell>
          <cell r="CG65">
            <v>0</v>
          </cell>
          <cell r="CH65">
            <v>0</v>
          </cell>
          <cell r="CI65">
            <v>0</v>
          </cell>
          <cell r="CJ65">
            <v>0</v>
          </cell>
          <cell r="CK65">
            <v>0</v>
          </cell>
          <cell r="CL65">
            <v>0</v>
          </cell>
          <cell r="CM65">
            <v>0</v>
          </cell>
          <cell r="CN65">
            <v>0</v>
          </cell>
          <cell r="CO65">
            <v>0</v>
          </cell>
          <cell r="CP65">
            <v>0</v>
          </cell>
          <cell r="CQ65">
            <v>0</v>
          </cell>
          <cell r="CR65">
            <v>0</v>
          </cell>
          <cell r="CS65">
            <v>0</v>
          </cell>
          <cell r="CT65">
            <v>0</v>
          </cell>
          <cell r="CU65">
            <v>0</v>
          </cell>
          <cell r="CV65">
            <v>0</v>
          </cell>
          <cell r="CW65">
            <v>0</v>
          </cell>
          <cell r="CX65">
            <v>0</v>
          </cell>
          <cell r="CY65">
            <v>0</v>
          </cell>
          <cell r="CZ65">
            <v>0</v>
          </cell>
          <cell r="DA65">
            <v>0</v>
          </cell>
          <cell r="DB65">
            <v>0</v>
          </cell>
          <cell r="DC65">
            <v>0</v>
          </cell>
          <cell r="DD65">
            <v>0</v>
          </cell>
          <cell r="DE65">
            <v>0</v>
          </cell>
          <cell r="DF65">
            <v>0</v>
          </cell>
          <cell r="DG65">
            <v>0</v>
          </cell>
          <cell r="DH65">
            <v>0</v>
          </cell>
          <cell r="DI65">
            <v>0</v>
          </cell>
          <cell r="DJ65">
            <v>0</v>
          </cell>
          <cell r="DK65">
            <v>0</v>
          </cell>
          <cell r="DL65">
            <v>-2277.1999999999998</v>
          </cell>
          <cell r="DM65">
            <v>-2733.5999999999995</v>
          </cell>
          <cell r="DN65">
            <v>-3954.5</v>
          </cell>
          <cell r="DO65">
            <v>-3106.2000000000003</v>
          </cell>
          <cell r="DP65">
            <v>-2369.1</v>
          </cell>
          <cell r="DQ65">
            <v>-3158.6</v>
          </cell>
          <cell r="DR65">
            <v>-6385.8</v>
          </cell>
          <cell r="DS65">
            <v>-2985</v>
          </cell>
          <cell r="DT65">
            <v>-3108.7999999999997</v>
          </cell>
          <cell r="DU65">
            <v>-4807</v>
          </cell>
          <cell r="DV65">
            <v>-7757.1</v>
          </cell>
          <cell r="DW65">
            <v>-2914.7000000000003</v>
          </cell>
          <cell r="DX65">
            <v>-2623.5</v>
          </cell>
          <cell r="DY65">
            <v>-4629.8999999999996</v>
          </cell>
          <cell r="DZ65">
            <v>-7941.2</v>
          </cell>
          <cell r="EA65">
            <v>-2677.2999999999997</v>
          </cell>
          <cell r="EB65">
            <v>-3156.4000000000005</v>
          </cell>
          <cell r="EC65">
            <v>-5349.7999999999993</v>
          </cell>
          <cell r="ED65">
            <v>-5375</v>
          </cell>
          <cell r="EE65">
            <v>-2597.4999999999995</v>
          </cell>
          <cell r="EF65">
            <v>-3479.5</v>
          </cell>
          <cell r="EG65">
            <v>-4679.5</v>
          </cell>
          <cell r="EH65">
            <v>-5229.3999999999996</v>
          </cell>
          <cell r="EI65">
            <v>-3291.4999999999991</v>
          </cell>
          <cell r="EJ65">
            <v>-5147.6970000000001</v>
          </cell>
          <cell r="EK65">
            <v>-13522.598</v>
          </cell>
          <cell r="EL65">
            <v>-8449.86</v>
          </cell>
          <cell r="EM65">
            <v>-5479.4380000000001</v>
          </cell>
        </row>
        <row r="66">
          <cell r="A66" t="str">
            <v>RCF IN</v>
          </cell>
          <cell r="B66" t="str">
            <v>Rashtriya Chemicals &amp; Fert</v>
          </cell>
          <cell r="C66" t="str">
            <v>fertilizers</v>
          </cell>
          <cell r="D66">
            <v>0</v>
          </cell>
          <cell r="E66">
            <v>0</v>
          </cell>
          <cell r="F66">
            <v>0</v>
          </cell>
          <cell r="G66">
            <v>0</v>
          </cell>
          <cell r="H66">
            <v>0</v>
          </cell>
          <cell r="I66">
            <v>0</v>
          </cell>
          <cell r="J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0</v>
          </cell>
          <cell r="R66">
            <v>0</v>
          </cell>
          <cell r="S66">
            <v>0</v>
          </cell>
          <cell r="T66">
            <v>0</v>
          </cell>
          <cell r="U66">
            <v>0</v>
          </cell>
          <cell r="V66">
            <v>0</v>
          </cell>
          <cell r="W66">
            <v>0</v>
          </cell>
          <cell r="X66">
            <v>-46.6</v>
          </cell>
          <cell r="Y66">
            <v>-208.2</v>
          </cell>
          <cell r="Z66">
            <v>-317.5</v>
          </cell>
          <cell r="AA66">
            <v>-266.89999999999998</v>
          </cell>
          <cell r="AB66">
            <v>-105.6</v>
          </cell>
          <cell r="AC66">
            <v>-441.7</v>
          </cell>
          <cell r="AD66">
            <v>-362</v>
          </cell>
          <cell r="AE66">
            <v>-231.9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O66">
            <v>0</v>
          </cell>
          <cell r="AP66">
            <v>0</v>
          </cell>
          <cell r="AQ66">
            <v>0</v>
          </cell>
          <cell r="AR66">
            <v>0</v>
          </cell>
          <cell r="AS66">
            <v>0</v>
          </cell>
          <cell r="AT66">
            <v>0</v>
          </cell>
          <cell r="AU66">
            <v>0</v>
          </cell>
          <cell r="AV66">
            <v>0</v>
          </cell>
          <cell r="AW66">
            <v>0</v>
          </cell>
          <cell r="AX66">
            <v>0</v>
          </cell>
          <cell r="AY66">
            <v>0</v>
          </cell>
          <cell r="AZ66">
            <v>0</v>
          </cell>
          <cell r="BA66">
            <v>0</v>
          </cell>
          <cell r="BB66">
            <v>0</v>
          </cell>
          <cell r="BC66">
            <v>0</v>
          </cell>
          <cell r="BD66">
            <v>0</v>
          </cell>
          <cell r="BE66">
            <v>0</v>
          </cell>
          <cell r="BF66">
            <v>0</v>
          </cell>
          <cell r="BG66">
            <v>0</v>
          </cell>
          <cell r="BH66">
            <v>0</v>
          </cell>
          <cell r="BI66">
            <v>0</v>
          </cell>
          <cell r="BJ66">
            <v>0</v>
          </cell>
          <cell r="BK66">
            <v>0</v>
          </cell>
          <cell r="BL66">
            <v>0</v>
          </cell>
          <cell r="BM66">
            <v>0</v>
          </cell>
          <cell r="BN66">
            <v>0</v>
          </cell>
          <cell r="BO66">
            <v>0</v>
          </cell>
          <cell r="BP66">
            <v>0</v>
          </cell>
          <cell r="BQ66">
            <v>0</v>
          </cell>
          <cell r="BR66">
            <v>0</v>
          </cell>
          <cell r="BS66">
            <v>0</v>
          </cell>
          <cell r="BT66">
            <v>0</v>
          </cell>
          <cell r="BU66">
            <v>0</v>
          </cell>
          <cell r="BV66">
            <v>0</v>
          </cell>
          <cell r="BW66">
            <v>0</v>
          </cell>
          <cell r="BX66">
            <v>0</v>
          </cell>
          <cell r="BY66">
            <v>0</v>
          </cell>
          <cell r="BZ66">
            <v>0</v>
          </cell>
          <cell r="CA66">
            <v>0</v>
          </cell>
          <cell r="CB66">
            <v>0</v>
          </cell>
          <cell r="CC66">
            <v>0</v>
          </cell>
          <cell r="CD66">
            <v>0</v>
          </cell>
          <cell r="CE66">
            <v>0</v>
          </cell>
          <cell r="CF66">
            <v>0</v>
          </cell>
          <cell r="CG66">
            <v>0</v>
          </cell>
          <cell r="CH66">
            <v>0</v>
          </cell>
          <cell r="CI66">
            <v>0</v>
          </cell>
          <cell r="CJ66">
            <v>0</v>
          </cell>
          <cell r="CK66">
            <v>0</v>
          </cell>
          <cell r="CL66">
            <v>0</v>
          </cell>
          <cell r="CM66">
            <v>0</v>
          </cell>
          <cell r="CN66">
            <v>0</v>
          </cell>
          <cell r="CO66">
            <v>0</v>
          </cell>
          <cell r="CP66">
            <v>0</v>
          </cell>
          <cell r="CQ66">
            <v>0</v>
          </cell>
          <cell r="CR66">
            <v>0</v>
          </cell>
          <cell r="CS66">
            <v>0</v>
          </cell>
          <cell r="CT66">
            <v>0</v>
          </cell>
          <cell r="CU66">
            <v>0</v>
          </cell>
          <cell r="CV66">
            <v>0</v>
          </cell>
          <cell r="CW66">
            <v>0</v>
          </cell>
          <cell r="CX66">
            <v>0</v>
          </cell>
          <cell r="CY66">
            <v>0</v>
          </cell>
          <cell r="CZ66">
            <v>0</v>
          </cell>
          <cell r="DA66">
            <v>0</v>
          </cell>
          <cell r="DB66">
            <v>0</v>
          </cell>
          <cell r="DC66">
            <v>0</v>
          </cell>
          <cell r="DD66">
            <v>0</v>
          </cell>
          <cell r="DE66">
            <v>0</v>
          </cell>
          <cell r="DF66">
            <v>0</v>
          </cell>
          <cell r="DG66">
            <v>0</v>
          </cell>
          <cell r="DH66">
            <v>0</v>
          </cell>
          <cell r="DI66">
            <v>0</v>
          </cell>
          <cell r="DJ66">
            <v>0</v>
          </cell>
          <cell r="DK66">
            <v>0</v>
          </cell>
          <cell r="DL66">
            <v>0</v>
          </cell>
          <cell r="DM66">
            <v>0</v>
          </cell>
          <cell r="DN66">
            <v>0</v>
          </cell>
          <cell r="DO66">
            <v>0</v>
          </cell>
          <cell r="DP66">
            <v>0</v>
          </cell>
          <cell r="DQ66">
            <v>0</v>
          </cell>
          <cell r="DR66">
            <v>0</v>
          </cell>
          <cell r="DS66">
            <v>0</v>
          </cell>
          <cell r="DT66">
            <v>0</v>
          </cell>
          <cell r="DU66">
            <v>0</v>
          </cell>
          <cell r="DV66">
            <v>0</v>
          </cell>
          <cell r="DW66">
            <v>0</v>
          </cell>
          <cell r="DX66">
            <v>0</v>
          </cell>
          <cell r="DY66">
            <v>0</v>
          </cell>
          <cell r="DZ66">
            <v>0</v>
          </cell>
          <cell r="EA66">
            <v>0</v>
          </cell>
          <cell r="EB66">
            <v>0</v>
          </cell>
          <cell r="EC66">
            <v>0</v>
          </cell>
          <cell r="ED66">
            <v>0</v>
          </cell>
          <cell r="EE66">
            <v>0</v>
          </cell>
          <cell r="EF66">
            <v>-7452.4</v>
          </cell>
          <cell r="EG66">
            <v>-11380.1</v>
          </cell>
          <cell r="EH66">
            <v>-9956.5</v>
          </cell>
          <cell r="EI66">
            <v>-9528.2999999999993</v>
          </cell>
          <cell r="EJ66">
            <v>-11456.1</v>
          </cell>
          <cell r="EK66">
            <v>-21353.9</v>
          </cell>
          <cell r="EL66">
            <v>-17462.5</v>
          </cell>
          <cell r="EM66">
            <v>-14407.999999999998</v>
          </cell>
        </row>
        <row r="67">
          <cell r="A67" t="str">
            <v>NFCL IN</v>
          </cell>
          <cell r="B67" t="str">
            <v>Nagarjuna Fertilizers &amp; Chemicals</v>
          </cell>
          <cell r="C67" t="str">
            <v>fertilizers</v>
          </cell>
          <cell r="D67">
            <v>0</v>
          </cell>
          <cell r="E67">
            <v>0</v>
          </cell>
          <cell r="F67">
            <v>0</v>
          </cell>
          <cell r="G67">
            <v>0</v>
          </cell>
          <cell r="H67">
            <v>0</v>
          </cell>
          <cell r="I67">
            <v>0</v>
          </cell>
          <cell r="J67">
            <v>0</v>
          </cell>
          <cell r="K67">
            <v>0</v>
          </cell>
          <cell r="L67">
            <v>0</v>
          </cell>
          <cell r="M67">
            <v>0</v>
          </cell>
          <cell r="N67">
            <v>0</v>
          </cell>
          <cell r="O67">
            <v>0</v>
          </cell>
          <cell r="P67">
            <v>0</v>
          </cell>
          <cell r="Q67">
            <v>0</v>
          </cell>
          <cell r="R67">
            <v>0</v>
          </cell>
          <cell r="S67">
            <v>0</v>
          </cell>
          <cell r="T67">
            <v>0</v>
          </cell>
          <cell r="U67">
            <v>0</v>
          </cell>
          <cell r="V67">
            <v>0</v>
          </cell>
          <cell r="W67">
            <v>-63.9</v>
          </cell>
          <cell r="X67">
            <v>-114.5</v>
          </cell>
          <cell r="Y67">
            <v>-36.9</v>
          </cell>
          <cell r="Z67">
            <v>-26.2</v>
          </cell>
          <cell r="AA67">
            <v>-78.7</v>
          </cell>
          <cell r="AB67">
            <v>-35.6</v>
          </cell>
          <cell r="AC67">
            <v>0</v>
          </cell>
          <cell r="AD67">
            <v>0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O67">
            <v>0</v>
          </cell>
          <cell r="AP67">
            <v>0</v>
          </cell>
          <cell r="AQ67">
            <v>0</v>
          </cell>
          <cell r="AR67">
            <v>0</v>
          </cell>
          <cell r="AS67">
            <v>0</v>
          </cell>
          <cell r="AT67">
            <v>0</v>
          </cell>
          <cell r="AU67">
            <v>0</v>
          </cell>
          <cell r="AV67">
            <v>0</v>
          </cell>
          <cell r="AW67">
            <v>0</v>
          </cell>
          <cell r="AX67">
            <v>0</v>
          </cell>
          <cell r="AY67">
            <v>55.7</v>
          </cell>
          <cell r="AZ67">
            <v>79.900000000000006</v>
          </cell>
          <cell r="BA67">
            <v>0</v>
          </cell>
          <cell r="BB67">
            <v>0</v>
          </cell>
          <cell r="BC67">
            <v>0</v>
          </cell>
          <cell r="BD67">
            <v>0</v>
          </cell>
          <cell r="BE67">
            <v>0</v>
          </cell>
          <cell r="BF67">
            <v>0</v>
          </cell>
          <cell r="BG67">
            <v>0</v>
          </cell>
          <cell r="BH67">
            <v>0</v>
          </cell>
          <cell r="BI67">
            <v>0</v>
          </cell>
          <cell r="BJ67">
            <v>0</v>
          </cell>
          <cell r="BK67">
            <v>0</v>
          </cell>
          <cell r="BL67">
            <v>0</v>
          </cell>
          <cell r="BM67">
            <v>0</v>
          </cell>
          <cell r="BN67">
            <v>0</v>
          </cell>
          <cell r="BO67">
            <v>0</v>
          </cell>
          <cell r="BP67">
            <v>0</v>
          </cell>
          <cell r="BQ67">
            <v>0</v>
          </cell>
          <cell r="BR67">
            <v>0</v>
          </cell>
          <cell r="BS67">
            <v>0</v>
          </cell>
          <cell r="BT67">
            <v>0</v>
          </cell>
          <cell r="BU67">
            <v>0</v>
          </cell>
          <cell r="BV67">
            <v>0</v>
          </cell>
          <cell r="BW67">
            <v>0</v>
          </cell>
          <cell r="BX67">
            <v>0</v>
          </cell>
          <cell r="BY67">
            <v>0</v>
          </cell>
          <cell r="BZ67">
            <v>0</v>
          </cell>
          <cell r="CA67">
            <v>0</v>
          </cell>
          <cell r="CB67">
            <v>0</v>
          </cell>
          <cell r="CC67">
            <v>0</v>
          </cell>
          <cell r="CD67">
            <v>0</v>
          </cell>
          <cell r="CE67">
            <v>0</v>
          </cell>
          <cell r="CF67">
            <v>0</v>
          </cell>
          <cell r="CG67">
            <v>0</v>
          </cell>
          <cell r="CH67">
            <v>0</v>
          </cell>
          <cell r="CI67">
            <v>0</v>
          </cell>
          <cell r="CJ67">
            <v>0</v>
          </cell>
          <cell r="CK67">
            <v>0</v>
          </cell>
          <cell r="CL67">
            <v>0</v>
          </cell>
          <cell r="CM67">
            <v>0</v>
          </cell>
          <cell r="CN67">
            <v>0</v>
          </cell>
          <cell r="CO67">
            <v>0</v>
          </cell>
          <cell r="CP67">
            <v>0</v>
          </cell>
          <cell r="CQ67">
            <v>0</v>
          </cell>
          <cell r="CR67">
            <v>0</v>
          </cell>
          <cell r="CS67">
            <v>0</v>
          </cell>
          <cell r="CT67">
            <v>0</v>
          </cell>
          <cell r="CU67">
            <v>0</v>
          </cell>
          <cell r="CV67">
            <v>0</v>
          </cell>
          <cell r="CW67">
            <v>0</v>
          </cell>
          <cell r="CX67">
            <v>0</v>
          </cell>
          <cell r="CY67">
            <v>0</v>
          </cell>
          <cell r="CZ67">
            <v>0</v>
          </cell>
          <cell r="DA67">
            <v>0</v>
          </cell>
          <cell r="DB67">
            <v>0</v>
          </cell>
          <cell r="DC67">
            <v>0</v>
          </cell>
          <cell r="DD67">
            <v>0</v>
          </cell>
          <cell r="DE67">
            <v>0</v>
          </cell>
          <cell r="DF67">
            <v>0</v>
          </cell>
          <cell r="DG67">
            <v>0</v>
          </cell>
          <cell r="DH67">
            <v>0</v>
          </cell>
          <cell r="DI67">
            <v>0</v>
          </cell>
          <cell r="DJ67">
            <v>0</v>
          </cell>
          <cell r="DK67">
            <v>0</v>
          </cell>
          <cell r="DL67">
            <v>0</v>
          </cell>
          <cell r="DM67">
            <v>0</v>
          </cell>
          <cell r="DN67">
            <v>0</v>
          </cell>
          <cell r="DO67">
            <v>0</v>
          </cell>
          <cell r="DP67">
            <v>0</v>
          </cell>
          <cell r="DQ67">
            <v>0</v>
          </cell>
          <cell r="DR67">
            <v>0</v>
          </cell>
          <cell r="DS67">
            <v>0</v>
          </cell>
          <cell r="DT67">
            <v>0</v>
          </cell>
          <cell r="DU67">
            <v>0</v>
          </cell>
          <cell r="DV67">
            <v>0</v>
          </cell>
          <cell r="DW67">
            <v>0</v>
          </cell>
          <cell r="DX67">
            <v>0</v>
          </cell>
          <cell r="DY67">
            <v>0</v>
          </cell>
          <cell r="DZ67">
            <v>0</v>
          </cell>
          <cell r="EA67">
            <v>0</v>
          </cell>
          <cell r="EB67">
            <v>0</v>
          </cell>
          <cell r="EC67">
            <v>0</v>
          </cell>
          <cell r="ED67">
            <v>0</v>
          </cell>
          <cell r="EE67">
            <v>-2114.5</v>
          </cell>
          <cell r="EF67">
            <v>-902</v>
          </cell>
          <cell r="EG67">
            <v>-4186.3999999999996</v>
          </cell>
          <cell r="EH67">
            <v>-3451.2</v>
          </cell>
          <cell r="EI67">
            <v>-2873.5</v>
          </cell>
          <cell r="EJ67">
            <v>-1677.69</v>
          </cell>
          <cell r="EK67">
            <v>0</v>
          </cell>
          <cell r="EL67">
            <v>0</v>
          </cell>
          <cell r="EM67">
            <v>0</v>
          </cell>
        </row>
        <row r="68">
          <cell r="A68" t="str">
            <v>BYRCS IN</v>
          </cell>
          <cell r="B68" t="str">
            <v>Bayer CropScience</v>
          </cell>
          <cell r="C68" t="str">
            <v>Agrochemicals &amp; seeds</v>
          </cell>
          <cell r="D68">
            <v>0</v>
          </cell>
          <cell r="E68">
            <v>0</v>
          </cell>
          <cell r="F68">
            <v>0</v>
          </cell>
          <cell r="G68">
            <v>-45.2</v>
          </cell>
          <cell r="H68">
            <v>-5.2</v>
          </cell>
          <cell r="I68">
            <v>0.90000000000000568</v>
          </cell>
          <cell r="J68">
            <v>-70</v>
          </cell>
          <cell r="K68">
            <v>-2.4</v>
          </cell>
          <cell r="L68">
            <v>-37.4</v>
          </cell>
          <cell r="M68">
            <v>-128.69999999999999</v>
          </cell>
          <cell r="N68">
            <v>-91.9</v>
          </cell>
          <cell r="O68">
            <v>-8.4</v>
          </cell>
          <cell r="P68">
            <v>-39</v>
          </cell>
          <cell r="Q68">
            <v>-139</v>
          </cell>
          <cell r="R68">
            <v>-189</v>
          </cell>
          <cell r="S68">
            <v>5.3</v>
          </cell>
          <cell r="T68">
            <v>-50.8</v>
          </cell>
          <cell r="U68">
            <v>-167.9</v>
          </cell>
          <cell r="V68">
            <v>-108.6</v>
          </cell>
          <cell r="W68">
            <v>5.3</v>
          </cell>
          <cell r="X68">
            <v>-82.3</v>
          </cell>
          <cell r="Y68">
            <v>-166.3</v>
          </cell>
          <cell r="Z68">
            <v>1</v>
          </cell>
          <cell r="AA68">
            <v>53.6</v>
          </cell>
          <cell r="AB68">
            <v>-192</v>
          </cell>
          <cell r="AC68">
            <v>-280</v>
          </cell>
          <cell r="AD68">
            <v>-82.3</v>
          </cell>
          <cell r="AE68">
            <v>-9.9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O68">
            <v>0</v>
          </cell>
          <cell r="AP68">
            <v>0</v>
          </cell>
          <cell r="AQ68">
            <v>0</v>
          </cell>
          <cell r="AR68">
            <v>0</v>
          </cell>
          <cell r="AS68">
            <v>0</v>
          </cell>
          <cell r="AT68">
            <v>0</v>
          </cell>
          <cell r="AU68">
            <v>0</v>
          </cell>
          <cell r="AV68">
            <v>0</v>
          </cell>
          <cell r="AW68">
            <v>0</v>
          </cell>
          <cell r="AX68">
            <v>0</v>
          </cell>
          <cell r="AY68">
            <v>0</v>
          </cell>
          <cell r="AZ68">
            <v>0</v>
          </cell>
          <cell r="BA68">
            <v>0</v>
          </cell>
          <cell r="BB68">
            <v>0</v>
          </cell>
          <cell r="BC68">
            <v>0</v>
          </cell>
          <cell r="BD68">
            <v>0</v>
          </cell>
          <cell r="BE68">
            <v>0</v>
          </cell>
          <cell r="BF68">
            <v>0</v>
          </cell>
          <cell r="BG68">
            <v>0</v>
          </cell>
          <cell r="BH68">
            <v>0</v>
          </cell>
          <cell r="BI68">
            <v>0</v>
          </cell>
          <cell r="BJ68">
            <v>0</v>
          </cell>
          <cell r="BK68">
            <v>0</v>
          </cell>
          <cell r="BL68">
            <v>0</v>
          </cell>
          <cell r="BM68">
            <v>0</v>
          </cell>
          <cell r="BN68">
            <v>0</v>
          </cell>
          <cell r="BO68">
            <v>0</v>
          </cell>
          <cell r="BP68">
            <v>0</v>
          </cell>
          <cell r="BQ68">
            <v>0</v>
          </cell>
          <cell r="BR68">
            <v>0</v>
          </cell>
          <cell r="BS68">
            <v>0</v>
          </cell>
          <cell r="BT68">
            <v>0</v>
          </cell>
          <cell r="BU68">
            <v>0</v>
          </cell>
          <cell r="BV68">
            <v>0</v>
          </cell>
          <cell r="BW68">
            <v>0</v>
          </cell>
          <cell r="BX68">
            <v>0</v>
          </cell>
          <cell r="BY68">
            <v>0</v>
          </cell>
          <cell r="BZ68">
            <v>0</v>
          </cell>
          <cell r="CA68">
            <v>0</v>
          </cell>
          <cell r="CB68">
            <v>0</v>
          </cell>
          <cell r="CC68">
            <v>0</v>
          </cell>
          <cell r="CD68">
            <v>0</v>
          </cell>
          <cell r="CE68">
            <v>0</v>
          </cell>
          <cell r="CF68">
            <v>0</v>
          </cell>
          <cell r="CG68">
            <v>0</v>
          </cell>
          <cell r="CH68">
            <v>0</v>
          </cell>
          <cell r="CI68">
            <v>0</v>
          </cell>
          <cell r="CJ68">
            <v>0</v>
          </cell>
          <cell r="CK68">
            <v>0</v>
          </cell>
          <cell r="CL68">
            <v>0</v>
          </cell>
          <cell r="CM68">
            <v>0</v>
          </cell>
          <cell r="CN68">
            <v>0</v>
          </cell>
          <cell r="CO68">
            <v>0</v>
          </cell>
          <cell r="CP68">
            <v>0</v>
          </cell>
          <cell r="CQ68">
            <v>0</v>
          </cell>
          <cell r="CR68">
            <v>0</v>
          </cell>
          <cell r="CS68">
            <v>0</v>
          </cell>
          <cell r="CT68">
            <v>0</v>
          </cell>
          <cell r="CU68">
            <v>0</v>
          </cell>
          <cell r="CV68">
            <v>0</v>
          </cell>
          <cell r="CW68">
            <v>0</v>
          </cell>
          <cell r="CX68">
            <v>0</v>
          </cell>
          <cell r="CY68">
            <v>0</v>
          </cell>
          <cell r="CZ68">
            <v>0</v>
          </cell>
          <cell r="DA68">
            <v>0</v>
          </cell>
          <cell r="DB68">
            <v>0</v>
          </cell>
          <cell r="DC68">
            <v>0</v>
          </cell>
          <cell r="DD68">
            <v>0</v>
          </cell>
          <cell r="DE68">
            <v>0</v>
          </cell>
          <cell r="DF68">
            <v>0</v>
          </cell>
          <cell r="DG68">
            <v>0</v>
          </cell>
          <cell r="DH68">
            <v>0</v>
          </cell>
          <cell r="DI68">
            <v>0</v>
          </cell>
          <cell r="DJ68">
            <v>0</v>
          </cell>
          <cell r="DK68">
            <v>0</v>
          </cell>
          <cell r="DL68">
            <v>0</v>
          </cell>
          <cell r="DM68">
            <v>0</v>
          </cell>
          <cell r="DN68">
            <v>0</v>
          </cell>
          <cell r="DO68">
            <v>-624.20000000000005</v>
          </cell>
          <cell r="DP68">
            <v>-657.7</v>
          </cell>
          <cell r="DQ68">
            <v>-1016.3</v>
          </cell>
          <cell r="DR68">
            <v>-2335.5</v>
          </cell>
          <cell r="DS68">
            <v>-482.8</v>
          </cell>
          <cell r="DT68">
            <v>-556.4</v>
          </cell>
          <cell r="DU68">
            <v>-1249.8</v>
          </cell>
          <cell r="DV68">
            <v>-1335.6000000000001</v>
          </cell>
          <cell r="DW68">
            <v>-641.9</v>
          </cell>
          <cell r="DX68">
            <v>-601.99999999999989</v>
          </cell>
          <cell r="DY68">
            <v>-1206.9000000000001</v>
          </cell>
          <cell r="DZ68">
            <v>-1309.1000000000001</v>
          </cell>
          <cell r="EA68">
            <v>-569.1</v>
          </cell>
          <cell r="EB68">
            <v>-795.09999999999991</v>
          </cell>
          <cell r="EC68">
            <v>-1607.8000000000002</v>
          </cell>
          <cell r="ED68">
            <v>-1533.3000000000002</v>
          </cell>
          <cell r="EE68">
            <v>-802.5</v>
          </cell>
          <cell r="EF68">
            <v>-2346.5</v>
          </cell>
          <cell r="EG68">
            <v>-2149.8000000000002</v>
          </cell>
          <cell r="EH68">
            <v>-1297.4000000000001</v>
          </cell>
          <cell r="EI68">
            <v>-1127.0999999999999</v>
          </cell>
          <cell r="EJ68">
            <v>-3324</v>
          </cell>
          <cell r="EK68">
            <v>-2547.8000000000002</v>
          </cell>
          <cell r="EL68">
            <v>-1630.3000000000002</v>
          </cell>
          <cell r="EM68">
            <v>-1416.9</v>
          </cell>
        </row>
        <row r="69">
          <cell r="A69" t="str">
            <v>KSCL IN</v>
          </cell>
          <cell r="B69" t="str">
            <v>Kaveri Seed Co</v>
          </cell>
          <cell r="C69" t="str">
            <v>Agrochemicals and Seeds</v>
          </cell>
          <cell r="D69">
            <v>0</v>
          </cell>
          <cell r="E69">
            <v>0</v>
          </cell>
          <cell r="F69">
            <v>0</v>
          </cell>
          <cell r="G69">
            <v>0</v>
          </cell>
          <cell r="H69">
            <v>0</v>
          </cell>
          <cell r="I69">
            <v>0</v>
          </cell>
          <cell r="J69">
            <v>0</v>
          </cell>
          <cell r="K69">
            <v>0</v>
          </cell>
          <cell r="L69">
            <v>0</v>
          </cell>
          <cell r="M69">
            <v>0</v>
          </cell>
          <cell r="N69">
            <v>0</v>
          </cell>
          <cell r="O69">
            <v>0</v>
          </cell>
          <cell r="P69">
            <v>0</v>
          </cell>
          <cell r="Q69">
            <v>0</v>
          </cell>
          <cell r="R69">
            <v>0</v>
          </cell>
          <cell r="S69">
            <v>0</v>
          </cell>
          <cell r="T69">
            <v>-26.971999999999998</v>
          </cell>
          <cell r="U69">
            <v>-2.1230000000000002</v>
          </cell>
          <cell r="V69">
            <v>-2.21</v>
          </cell>
          <cell r="W69">
            <v>22.471</v>
          </cell>
          <cell r="X69">
            <v>-65.707999999999998</v>
          </cell>
          <cell r="Y69">
            <v>-7.82</v>
          </cell>
          <cell r="Z69">
            <v>-3.64</v>
          </cell>
          <cell r="AA69">
            <v>5.12</v>
          </cell>
          <cell r="AB69">
            <v>-24.5</v>
          </cell>
          <cell r="AC69">
            <v>3.5139999999999998</v>
          </cell>
          <cell r="AD69">
            <v>-0.83</v>
          </cell>
          <cell r="AE69">
            <v>-0.58899999999999997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O69">
            <v>0</v>
          </cell>
          <cell r="AP69">
            <v>0</v>
          </cell>
          <cell r="AQ69">
            <v>0</v>
          </cell>
          <cell r="AR69">
            <v>0</v>
          </cell>
          <cell r="AS69">
            <v>0</v>
          </cell>
          <cell r="AT69">
            <v>0</v>
          </cell>
          <cell r="AU69">
            <v>0</v>
          </cell>
          <cell r="AV69">
            <v>0</v>
          </cell>
          <cell r="AW69">
            <v>0</v>
          </cell>
          <cell r="AX69">
            <v>0</v>
          </cell>
          <cell r="AY69">
            <v>0</v>
          </cell>
          <cell r="AZ69">
            <v>0</v>
          </cell>
          <cell r="BA69">
            <v>0</v>
          </cell>
          <cell r="BB69">
            <v>0</v>
          </cell>
          <cell r="BC69">
            <v>0</v>
          </cell>
          <cell r="BD69">
            <v>0</v>
          </cell>
          <cell r="BE69">
            <v>0</v>
          </cell>
          <cell r="BF69">
            <v>0</v>
          </cell>
          <cell r="BG69">
            <v>0</v>
          </cell>
          <cell r="BH69">
            <v>0</v>
          </cell>
          <cell r="BI69">
            <v>0</v>
          </cell>
          <cell r="BJ69">
            <v>0</v>
          </cell>
          <cell r="BK69">
            <v>0</v>
          </cell>
          <cell r="BL69">
            <v>0</v>
          </cell>
          <cell r="BM69">
            <v>0</v>
          </cell>
          <cell r="BN69">
            <v>0</v>
          </cell>
          <cell r="BO69">
            <v>0</v>
          </cell>
          <cell r="BP69">
            <v>0</v>
          </cell>
          <cell r="BQ69">
            <v>0</v>
          </cell>
          <cell r="BR69">
            <v>0</v>
          </cell>
          <cell r="BS69">
            <v>0</v>
          </cell>
          <cell r="BT69">
            <v>0</v>
          </cell>
          <cell r="BU69">
            <v>0</v>
          </cell>
          <cell r="BV69">
            <v>0</v>
          </cell>
          <cell r="BW69">
            <v>0</v>
          </cell>
          <cell r="BX69">
            <v>0</v>
          </cell>
          <cell r="BY69">
            <v>0</v>
          </cell>
          <cell r="BZ69">
            <v>0</v>
          </cell>
          <cell r="CA69">
            <v>0</v>
          </cell>
          <cell r="CB69">
            <v>0</v>
          </cell>
          <cell r="CC69">
            <v>0</v>
          </cell>
          <cell r="CD69">
            <v>0</v>
          </cell>
          <cell r="CE69">
            <v>0</v>
          </cell>
          <cell r="CF69">
            <v>0</v>
          </cell>
          <cell r="CG69">
            <v>0</v>
          </cell>
          <cell r="CH69">
            <v>0</v>
          </cell>
          <cell r="CI69">
            <v>0</v>
          </cell>
          <cell r="CJ69">
            <v>0</v>
          </cell>
          <cell r="CK69">
            <v>0</v>
          </cell>
          <cell r="CL69">
            <v>0</v>
          </cell>
          <cell r="CM69">
            <v>0</v>
          </cell>
          <cell r="CN69">
            <v>0</v>
          </cell>
          <cell r="CO69">
            <v>0</v>
          </cell>
          <cell r="CP69">
            <v>0</v>
          </cell>
          <cell r="CQ69">
            <v>0</v>
          </cell>
          <cell r="CR69">
            <v>0</v>
          </cell>
          <cell r="CS69">
            <v>0</v>
          </cell>
          <cell r="CT69">
            <v>0</v>
          </cell>
          <cell r="CU69">
            <v>0</v>
          </cell>
          <cell r="CV69">
            <v>0</v>
          </cell>
          <cell r="CW69">
            <v>0</v>
          </cell>
          <cell r="CX69">
            <v>0</v>
          </cell>
          <cell r="CY69">
            <v>0</v>
          </cell>
          <cell r="CZ69">
            <v>0</v>
          </cell>
          <cell r="DA69">
            <v>0</v>
          </cell>
          <cell r="DB69">
            <v>0</v>
          </cell>
          <cell r="DC69">
            <v>0</v>
          </cell>
          <cell r="DD69">
            <v>0</v>
          </cell>
          <cell r="DE69">
            <v>0</v>
          </cell>
          <cell r="DF69">
            <v>0</v>
          </cell>
          <cell r="DG69">
            <v>0</v>
          </cell>
          <cell r="DH69">
            <v>0</v>
          </cell>
          <cell r="DI69">
            <v>0</v>
          </cell>
          <cell r="DJ69">
            <v>0</v>
          </cell>
          <cell r="DK69">
            <v>0</v>
          </cell>
          <cell r="DL69">
            <v>0</v>
          </cell>
          <cell r="DM69">
            <v>0</v>
          </cell>
          <cell r="DN69">
            <v>0</v>
          </cell>
          <cell r="DO69">
            <v>0</v>
          </cell>
          <cell r="DP69">
            <v>0</v>
          </cell>
          <cell r="DQ69">
            <v>0</v>
          </cell>
          <cell r="DR69">
            <v>0</v>
          </cell>
          <cell r="DS69">
            <v>0</v>
          </cell>
          <cell r="DT69">
            <v>0</v>
          </cell>
          <cell r="DU69">
            <v>0</v>
          </cell>
          <cell r="DV69">
            <v>0</v>
          </cell>
          <cell r="DW69">
            <v>0</v>
          </cell>
          <cell r="DX69">
            <v>0</v>
          </cell>
          <cell r="DY69">
            <v>0</v>
          </cell>
          <cell r="DZ69">
            <v>0</v>
          </cell>
          <cell r="EA69">
            <v>0</v>
          </cell>
          <cell r="EB69">
            <v>-212.50000000000003</v>
          </cell>
          <cell r="EC69">
            <v>-35.015999999999998</v>
          </cell>
          <cell r="ED69">
            <v>-31.826000000000001</v>
          </cell>
          <cell r="EE69">
            <v>7.8109999999999999</v>
          </cell>
          <cell r="EF69">
            <v>-260.416</v>
          </cell>
          <cell r="EG69">
            <v>-50.925999999999995</v>
          </cell>
          <cell r="EH69">
            <v>-44.836999999999996</v>
          </cell>
          <cell r="EI69">
            <v>-52.640000000000015</v>
          </cell>
          <cell r="EJ69">
            <v>-267.16300000000001</v>
          </cell>
          <cell r="EK69">
            <v>-74.149000000000001</v>
          </cell>
          <cell r="EL69">
            <v>-70.568000000000012</v>
          </cell>
          <cell r="EM69">
            <v>-63.092999999999961</v>
          </cell>
        </row>
        <row r="70">
          <cell r="A70" t="str">
            <v>MCHM IN</v>
          </cell>
          <cell r="B70" t="str">
            <v>Monsanto India</v>
          </cell>
          <cell r="C70" t="str">
            <v>Agrochemicals &amp; Seeds</v>
          </cell>
          <cell r="D70">
            <v>0</v>
          </cell>
          <cell r="E70">
            <v>0</v>
          </cell>
          <cell r="F70">
            <v>0</v>
          </cell>
          <cell r="G70">
            <v>0</v>
          </cell>
          <cell r="H70">
            <v>0</v>
          </cell>
          <cell r="I70">
            <v>0</v>
          </cell>
          <cell r="J70">
            <v>0</v>
          </cell>
          <cell r="K70">
            <v>0</v>
          </cell>
          <cell r="L70">
            <v>0</v>
          </cell>
          <cell r="M70">
            <v>0</v>
          </cell>
          <cell r="N70">
            <v>0</v>
          </cell>
          <cell r="O70">
            <v>0</v>
          </cell>
          <cell r="P70">
            <v>0</v>
          </cell>
          <cell r="Q70">
            <v>0</v>
          </cell>
          <cell r="R70">
            <v>0</v>
          </cell>
          <cell r="S70">
            <v>0</v>
          </cell>
          <cell r="T70">
            <v>-26.971999999999998</v>
          </cell>
          <cell r="U70">
            <v>-2.1230000000000002</v>
          </cell>
          <cell r="V70">
            <v>-2.21</v>
          </cell>
          <cell r="W70">
            <v>22.471</v>
          </cell>
          <cell r="X70">
            <v>-65.707999999999998</v>
          </cell>
          <cell r="Y70">
            <v>-7.82</v>
          </cell>
          <cell r="Z70">
            <v>-3.64</v>
          </cell>
          <cell r="AA70">
            <v>5.12</v>
          </cell>
          <cell r="AB70">
            <v>-24.5</v>
          </cell>
          <cell r="AC70">
            <v>3.5139999999999998</v>
          </cell>
          <cell r="AD70">
            <v>-0.83</v>
          </cell>
          <cell r="AE70">
            <v>-0.58899999999999997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O70">
            <v>0</v>
          </cell>
          <cell r="AP70">
            <v>0</v>
          </cell>
          <cell r="AQ70">
            <v>0</v>
          </cell>
          <cell r="AR70">
            <v>0</v>
          </cell>
          <cell r="AS70">
            <v>0</v>
          </cell>
          <cell r="AT70">
            <v>0</v>
          </cell>
          <cell r="AU70">
            <v>0</v>
          </cell>
          <cell r="AV70">
            <v>0</v>
          </cell>
          <cell r="AW70">
            <v>0</v>
          </cell>
          <cell r="AX70">
            <v>0</v>
          </cell>
          <cell r="AY70">
            <v>0</v>
          </cell>
          <cell r="AZ70">
            <v>0</v>
          </cell>
          <cell r="BA70">
            <v>0</v>
          </cell>
          <cell r="BB70">
            <v>0</v>
          </cell>
          <cell r="BC70">
            <v>0</v>
          </cell>
          <cell r="BD70">
            <v>0</v>
          </cell>
          <cell r="BE70">
            <v>0</v>
          </cell>
          <cell r="BF70">
            <v>0</v>
          </cell>
          <cell r="BG70">
            <v>0</v>
          </cell>
          <cell r="BH70">
            <v>0</v>
          </cell>
          <cell r="BI70">
            <v>0</v>
          </cell>
          <cell r="BJ70">
            <v>0</v>
          </cell>
          <cell r="BK70">
            <v>0</v>
          </cell>
          <cell r="BL70">
            <v>0</v>
          </cell>
          <cell r="BM70">
            <v>0</v>
          </cell>
          <cell r="BN70">
            <v>0</v>
          </cell>
          <cell r="BO70">
            <v>0</v>
          </cell>
          <cell r="BP70">
            <v>0</v>
          </cell>
          <cell r="BQ70">
            <v>0</v>
          </cell>
          <cell r="BR70">
            <v>0</v>
          </cell>
          <cell r="BS70">
            <v>0</v>
          </cell>
          <cell r="BT70">
            <v>0</v>
          </cell>
          <cell r="BU70">
            <v>0</v>
          </cell>
          <cell r="BV70">
            <v>0</v>
          </cell>
          <cell r="BW70">
            <v>0</v>
          </cell>
          <cell r="BX70">
            <v>0</v>
          </cell>
          <cell r="BY70">
            <v>0</v>
          </cell>
          <cell r="BZ70">
            <v>0</v>
          </cell>
          <cell r="CA70">
            <v>0</v>
          </cell>
          <cell r="CB70">
            <v>0</v>
          </cell>
          <cell r="CC70">
            <v>0</v>
          </cell>
          <cell r="CD70">
            <v>0</v>
          </cell>
          <cell r="CE70">
            <v>0</v>
          </cell>
          <cell r="CF70">
            <v>0</v>
          </cell>
          <cell r="CG70">
            <v>0</v>
          </cell>
          <cell r="CH70">
            <v>0</v>
          </cell>
          <cell r="CI70">
            <v>0</v>
          </cell>
          <cell r="CJ70">
            <v>0</v>
          </cell>
          <cell r="CK70">
            <v>0</v>
          </cell>
          <cell r="CL70">
            <v>0</v>
          </cell>
          <cell r="CM70">
            <v>0</v>
          </cell>
          <cell r="CN70">
            <v>0</v>
          </cell>
          <cell r="CO70">
            <v>0</v>
          </cell>
          <cell r="CP70">
            <v>0</v>
          </cell>
          <cell r="CQ70">
            <v>0</v>
          </cell>
          <cell r="CR70">
            <v>0</v>
          </cell>
          <cell r="CS70">
            <v>0</v>
          </cell>
          <cell r="CT70">
            <v>0</v>
          </cell>
          <cell r="CU70">
            <v>0</v>
          </cell>
          <cell r="CV70">
            <v>0</v>
          </cell>
          <cell r="CW70">
            <v>0</v>
          </cell>
          <cell r="CX70">
            <v>0</v>
          </cell>
          <cell r="CY70">
            <v>0</v>
          </cell>
          <cell r="CZ70">
            <v>0</v>
          </cell>
          <cell r="DA70">
            <v>0</v>
          </cell>
          <cell r="DB70">
            <v>0</v>
          </cell>
          <cell r="DC70">
            <v>0</v>
          </cell>
          <cell r="DD70">
            <v>0</v>
          </cell>
          <cell r="DE70">
            <v>0</v>
          </cell>
          <cell r="DF70">
            <v>0</v>
          </cell>
          <cell r="DG70">
            <v>0</v>
          </cell>
          <cell r="DH70">
            <v>0</v>
          </cell>
          <cell r="DI70">
            <v>0</v>
          </cell>
          <cell r="DJ70">
            <v>0</v>
          </cell>
          <cell r="DK70">
            <v>0</v>
          </cell>
          <cell r="DL70">
            <v>0</v>
          </cell>
          <cell r="DM70">
            <v>0</v>
          </cell>
          <cell r="DN70">
            <v>0</v>
          </cell>
          <cell r="DO70">
            <v>0</v>
          </cell>
          <cell r="DP70">
            <v>0</v>
          </cell>
          <cell r="DQ70">
            <v>0</v>
          </cell>
          <cell r="DR70">
            <v>0</v>
          </cell>
          <cell r="DS70">
            <v>0</v>
          </cell>
          <cell r="DT70">
            <v>0</v>
          </cell>
          <cell r="DU70">
            <v>0</v>
          </cell>
          <cell r="DV70">
            <v>0</v>
          </cell>
          <cell r="DW70">
            <v>0</v>
          </cell>
          <cell r="DX70">
            <v>0</v>
          </cell>
          <cell r="DY70">
            <v>0</v>
          </cell>
          <cell r="DZ70">
            <v>0</v>
          </cell>
          <cell r="EA70">
            <v>0</v>
          </cell>
          <cell r="EB70">
            <v>-212.50000000000003</v>
          </cell>
          <cell r="EC70">
            <v>-35.015999999999998</v>
          </cell>
          <cell r="ED70">
            <v>-31.826000000000001</v>
          </cell>
          <cell r="EE70">
            <v>7.8109999999999999</v>
          </cell>
          <cell r="EF70">
            <v>-260.416</v>
          </cell>
          <cell r="EG70">
            <v>-50.925999999999995</v>
          </cell>
          <cell r="EH70">
            <v>-44.836999999999996</v>
          </cell>
          <cell r="EI70">
            <v>-52.640000000000015</v>
          </cell>
          <cell r="EJ70">
            <v>-267.16300000000001</v>
          </cell>
          <cell r="EK70">
            <v>-74.149000000000001</v>
          </cell>
          <cell r="EL70">
            <v>-70.568000000000012</v>
          </cell>
          <cell r="EM70">
            <v>-63.092999999999961</v>
          </cell>
        </row>
        <row r="71">
          <cell r="A71" t="str">
            <v>RALI IN</v>
          </cell>
          <cell r="B71" t="str">
            <v>Rallis India</v>
          </cell>
          <cell r="C71" t="str">
            <v>Agrochemicals and Seeds</v>
          </cell>
          <cell r="D71">
            <v>0</v>
          </cell>
          <cell r="E71">
            <v>0</v>
          </cell>
          <cell r="F71">
            <v>0</v>
          </cell>
          <cell r="G71">
            <v>0</v>
          </cell>
          <cell r="H71">
            <v>0</v>
          </cell>
          <cell r="I71">
            <v>0</v>
          </cell>
          <cell r="J71">
            <v>0</v>
          </cell>
          <cell r="K71">
            <v>0</v>
          </cell>
          <cell r="L71">
            <v>0</v>
          </cell>
          <cell r="M71">
            <v>0</v>
          </cell>
          <cell r="N71">
            <v>0</v>
          </cell>
          <cell r="O71">
            <v>2.9</v>
          </cell>
          <cell r="P71">
            <v>-7.5</v>
          </cell>
          <cell r="Q71">
            <v>-30.9</v>
          </cell>
          <cell r="R71">
            <v>9.1</v>
          </cell>
          <cell r="S71">
            <v>22.4</v>
          </cell>
          <cell r="T71">
            <v>-2.7</v>
          </cell>
          <cell r="U71">
            <v>19.5</v>
          </cell>
          <cell r="V71">
            <v>-8.8000000000000007</v>
          </cell>
          <cell r="W71">
            <v>11.8</v>
          </cell>
          <cell r="X71">
            <v>-2.1999999999999997</v>
          </cell>
          <cell r="Y71">
            <v>-182.6</v>
          </cell>
          <cell r="Z71">
            <v>-22.1</v>
          </cell>
          <cell r="AA71">
            <v>-13.000000000000011</v>
          </cell>
          <cell r="AB71">
            <v>-26.7</v>
          </cell>
          <cell r="AC71">
            <v>-197.70000000000002</v>
          </cell>
          <cell r="AD71">
            <v>-64.900000000000006</v>
          </cell>
          <cell r="AE71">
            <v>-13.2</v>
          </cell>
          <cell r="AF71">
            <v>0</v>
          </cell>
          <cell r="AG71">
            <v>0</v>
          </cell>
          <cell r="AH71">
            <v>0</v>
          </cell>
          <cell r="AI71">
            <v>0</v>
          </cell>
          <cell r="AJ71">
            <v>0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O71">
            <v>0</v>
          </cell>
          <cell r="AP71">
            <v>0</v>
          </cell>
          <cell r="AQ71">
            <v>0.2</v>
          </cell>
          <cell r="AR71">
            <v>0</v>
          </cell>
          <cell r="AS71">
            <v>-3.9</v>
          </cell>
          <cell r="AT71">
            <v>-5.4</v>
          </cell>
          <cell r="AU71">
            <v>0</v>
          </cell>
          <cell r="AV71">
            <v>6.2</v>
          </cell>
          <cell r="AW71">
            <v>-4.0999999999999996</v>
          </cell>
          <cell r="AX71">
            <v>-4.2</v>
          </cell>
          <cell r="AY71">
            <v>18</v>
          </cell>
          <cell r="AZ71">
            <v>0</v>
          </cell>
          <cell r="BA71">
            <v>0</v>
          </cell>
          <cell r="BB71">
            <v>0</v>
          </cell>
          <cell r="BC71">
            <v>10.1</v>
          </cell>
          <cell r="BD71">
            <v>0</v>
          </cell>
          <cell r="BE71">
            <v>-18.399999999999999</v>
          </cell>
          <cell r="BF71">
            <v>-17.600000000000001</v>
          </cell>
          <cell r="BG71">
            <v>0</v>
          </cell>
          <cell r="BH71">
            <v>0</v>
          </cell>
          <cell r="BI71">
            <v>0</v>
          </cell>
          <cell r="BJ71">
            <v>0</v>
          </cell>
          <cell r="BK71">
            <v>0</v>
          </cell>
          <cell r="BL71">
            <v>0</v>
          </cell>
          <cell r="BM71">
            <v>0</v>
          </cell>
          <cell r="BN71">
            <v>0</v>
          </cell>
          <cell r="BO71">
            <v>0</v>
          </cell>
          <cell r="BP71">
            <v>0</v>
          </cell>
          <cell r="BQ71">
            <v>0</v>
          </cell>
          <cell r="BR71">
            <v>0</v>
          </cell>
          <cell r="BS71">
            <v>0</v>
          </cell>
          <cell r="BT71">
            <v>0</v>
          </cell>
          <cell r="BU71">
            <v>0</v>
          </cell>
          <cell r="BV71">
            <v>0</v>
          </cell>
          <cell r="BW71">
            <v>0</v>
          </cell>
          <cell r="BX71">
            <v>0</v>
          </cell>
          <cell r="BY71">
            <v>0</v>
          </cell>
          <cell r="BZ71">
            <v>0</v>
          </cell>
          <cell r="CA71">
            <v>0</v>
          </cell>
          <cell r="CB71">
            <v>0</v>
          </cell>
          <cell r="CC71">
            <v>0</v>
          </cell>
          <cell r="CD71">
            <v>0</v>
          </cell>
          <cell r="CE71">
            <v>0</v>
          </cell>
          <cell r="CF71">
            <v>0</v>
          </cell>
          <cell r="CG71">
            <v>0</v>
          </cell>
          <cell r="CH71">
            <v>0</v>
          </cell>
          <cell r="CI71">
            <v>0</v>
          </cell>
          <cell r="CJ71">
            <v>0</v>
          </cell>
          <cell r="CK71">
            <v>0</v>
          </cell>
          <cell r="CL71">
            <v>0</v>
          </cell>
          <cell r="CM71">
            <v>0</v>
          </cell>
          <cell r="CN71">
            <v>0</v>
          </cell>
          <cell r="CO71">
            <v>0</v>
          </cell>
          <cell r="CP71">
            <v>0</v>
          </cell>
          <cell r="CQ71">
            <v>0</v>
          </cell>
          <cell r="CR71">
            <v>0</v>
          </cell>
          <cell r="CS71">
            <v>0</v>
          </cell>
          <cell r="CT71">
            <v>0</v>
          </cell>
          <cell r="CU71">
            <v>0</v>
          </cell>
          <cell r="CV71">
            <v>0</v>
          </cell>
          <cell r="CW71">
            <v>0</v>
          </cell>
          <cell r="CX71">
            <v>0</v>
          </cell>
          <cell r="CY71">
            <v>-3.9</v>
          </cell>
          <cell r="CZ71">
            <v>0</v>
          </cell>
          <cell r="DA71">
            <v>0</v>
          </cell>
          <cell r="DB71">
            <v>0</v>
          </cell>
          <cell r="DC71">
            <v>-4.7</v>
          </cell>
          <cell r="DD71">
            <v>-4</v>
          </cell>
          <cell r="DE71">
            <v>-3.7</v>
          </cell>
          <cell r="DF71">
            <v>-4.5</v>
          </cell>
          <cell r="DG71">
            <v>12.2</v>
          </cell>
          <cell r="DH71">
            <v>0</v>
          </cell>
          <cell r="DI71">
            <v>0</v>
          </cell>
          <cell r="DJ71">
            <v>-5.9</v>
          </cell>
          <cell r="DK71">
            <v>0</v>
          </cell>
          <cell r="DL71">
            <v>0</v>
          </cell>
          <cell r="DM71">
            <v>0</v>
          </cell>
          <cell r="DN71">
            <v>0</v>
          </cell>
          <cell r="DO71">
            <v>0</v>
          </cell>
          <cell r="DP71">
            <v>0</v>
          </cell>
          <cell r="DQ71">
            <v>0</v>
          </cell>
          <cell r="DR71">
            <v>0</v>
          </cell>
          <cell r="DS71">
            <v>0</v>
          </cell>
          <cell r="DT71">
            <v>0</v>
          </cell>
          <cell r="DU71">
            <v>0</v>
          </cell>
          <cell r="DV71">
            <v>0</v>
          </cell>
          <cell r="DW71">
            <v>-623.6</v>
          </cell>
          <cell r="DX71">
            <v>-701.59999999999991</v>
          </cell>
          <cell r="DY71">
            <v>-1269.5999999999999</v>
          </cell>
          <cell r="DZ71">
            <v>-1025.7</v>
          </cell>
          <cell r="EA71">
            <v>-705.59999999999991</v>
          </cell>
          <cell r="EB71">
            <v>-784.3</v>
          </cell>
          <cell r="EC71">
            <v>-1397.9</v>
          </cell>
          <cell r="ED71">
            <v>-1144.1000000000001</v>
          </cell>
          <cell r="EE71">
            <v>-707.60000000000014</v>
          </cell>
          <cell r="EF71">
            <v>-711</v>
          </cell>
          <cell r="EG71">
            <v>-1445.6</v>
          </cell>
          <cell r="EH71">
            <v>-1101.5</v>
          </cell>
          <cell r="EI71">
            <v>-826.30000000000018</v>
          </cell>
          <cell r="EJ71">
            <v>-1027.6999999999998</v>
          </cell>
          <cell r="EK71">
            <v>-1492.3999999999999</v>
          </cell>
          <cell r="EL71">
            <v>-1371.8000000000002</v>
          </cell>
          <cell r="EM71">
            <v>-1163.7000000000003</v>
          </cell>
        </row>
        <row r="72">
          <cell r="A72" t="str">
            <v>TTCH IN</v>
          </cell>
          <cell r="B72" t="str">
            <v>Tata Chemicals</v>
          </cell>
          <cell r="C72" t="str">
            <v>Chemicals</v>
          </cell>
          <cell r="D72">
            <v>0</v>
          </cell>
          <cell r="E72">
            <v>0</v>
          </cell>
          <cell r="F72">
            <v>0</v>
          </cell>
          <cell r="G72">
            <v>0</v>
          </cell>
          <cell r="H72">
            <v>0</v>
          </cell>
          <cell r="I72">
            <v>0</v>
          </cell>
          <cell r="J72">
            <v>0</v>
          </cell>
          <cell r="K72">
            <v>0</v>
          </cell>
          <cell r="L72">
            <v>0</v>
          </cell>
          <cell r="M72">
            <v>-438.7</v>
          </cell>
          <cell r="N72">
            <v>-482.1</v>
          </cell>
          <cell r="O72">
            <v>-410.7</v>
          </cell>
          <cell r="P72">
            <v>-305.60000000000002</v>
          </cell>
          <cell r="Q72">
            <v>-634.5</v>
          </cell>
          <cell r="R72">
            <v>-532.29999999999995</v>
          </cell>
          <cell r="S72">
            <v>-333</v>
          </cell>
          <cell r="T72">
            <v>-351.2</v>
          </cell>
          <cell r="U72">
            <v>-635.6</v>
          </cell>
          <cell r="V72">
            <v>-486.8</v>
          </cell>
          <cell r="W72">
            <v>-422.7</v>
          </cell>
          <cell r="X72">
            <v>-549.70000000000005</v>
          </cell>
          <cell r="Y72">
            <v>-643.20000000000005</v>
          </cell>
          <cell r="Z72">
            <v>-549.5</v>
          </cell>
          <cell r="AA72">
            <v>-336.79999999999995</v>
          </cell>
          <cell r="AB72">
            <v>-401.7</v>
          </cell>
          <cell r="AC72">
            <v>-910.40000000000009</v>
          </cell>
          <cell r="AD72">
            <v>-45</v>
          </cell>
          <cell r="AE72">
            <v>-725.09999999999991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0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O72">
            <v>39.700000000000003</v>
          </cell>
          <cell r="AP72">
            <v>33.9</v>
          </cell>
          <cell r="AQ72">
            <v>401.8</v>
          </cell>
          <cell r="AR72">
            <v>0</v>
          </cell>
          <cell r="AS72">
            <v>65.8</v>
          </cell>
          <cell r="AT72">
            <v>82.3</v>
          </cell>
          <cell r="AU72">
            <v>78.900000000000006</v>
          </cell>
          <cell r="AV72">
            <v>0</v>
          </cell>
          <cell r="AW72">
            <v>0</v>
          </cell>
          <cell r="AX72">
            <v>0</v>
          </cell>
          <cell r="AY72">
            <v>0</v>
          </cell>
          <cell r="AZ72">
            <v>0</v>
          </cell>
          <cell r="BA72">
            <v>0</v>
          </cell>
          <cell r="BB72">
            <v>0</v>
          </cell>
          <cell r="BC72">
            <v>0</v>
          </cell>
          <cell r="BD72">
            <v>0</v>
          </cell>
          <cell r="BE72">
            <v>0</v>
          </cell>
          <cell r="BF72">
            <v>0</v>
          </cell>
          <cell r="BG72">
            <v>0</v>
          </cell>
          <cell r="BH72">
            <v>0</v>
          </cell>
          <cell r="BI72">
            <v>0</v>
          </cell>
          <cell r="BJ72">
            <v>0</v>
          </cell>
          <cell r="BK72">
            <v>0</v>
          </cell>
          <cell r="BL72">
            <v>0</v>
          </cell>
          <cell r="BM72">
            <v>0</v>
          </cell>
          <cell r="BN72">
            <v>0</v>
          </cell>
          <cell r="BO72">
            <v>0</v>
          </cell>
          <cell r="BP72">
            <v>0</v>
          </cell>
          <cell r="BQ72">
            <v>0</v>
          </cell>
          <cell r="BR72">
            <v>0</v>
          </cell>
          <cell r="BS72">
            <v>0</v>
          </cell>
          <cell r="BT72">
            <v>0</v>
          </cell>
          <cell r="BU72">
            <v>0</v>
          </cell>
          <cell r="BV72">
            <v>0</v>
          </cell>
          <cell r="BW72">
            <v>0</v>
          </cell>
          <cell r="BX72">
            <v>0</v>
          </cell>
          <cell r="BY72">
            <v>0</v>
          </cell>
          <cell r="BZ72">
            <v>0</v>
          </cell>
          <cell r="CA72">
            <v>0</v>
          </cell>
          <cell r="CB72">
            <v>0</v>
          </cell>
          <cell r="CC72">
            <v>0</v>
          </cell>
          <cell r="CD72">
            <v>0</v>
          </cell>
          <cell r="CE72">
            <v>0</v>
          </cell>
          <cell r="CF72">
            <v>0</v>
          </cell>
          <cell r="CG72">
            <v>0</v>
          </cell>
          <cell r="CH72">
            <v>0</v>
          </cell>
          <cell r="CI72">
            <v>0</v>
          </cell>
          <cell r="CJ72">
            <v>0</v>
          </cell>
          <cell r="CK72">
            <v>0</v>
          </cell>
          <cell r="CL72">
            <v>0</v>
          </cell>
          <cell r="CM72">
            <v>0</v>
          </cell>
          <cell r="CN72">
            <v>0</v>
          </cell>
          <cell r="CO72">
            <v>0</v>
          </cell>
          <cell r="CP72">
            <v>0</v>
          </cell>
          <cell r="CQ72">
            <v>0</v>
          </cell>
          <cell r="CR72">
            <v>0</v>
          </cell>
          <cell r="CS72">
            <v>0</v>
          </cell>
          <cell r="CT72">
            <v>0</v>
          </cell>
          <cell r="CU72">
            <v>0</v>
          </cell>
          <cell r="CV72">
            <v>0</v>
          </cell>
          <cell r="CW72">
            <v>0</v>
          </cell>
          <cell r="CX72">
            <v>0</v>
          </cell>
          <cell r="CY72">
            <v>0</v>
          </cell>
          <cell r="CZ72">
            <v>0</v>
          </cell>
          <cell r="DA72">
            <v>0</v>
          </cell>
          <cell r="DB72">
            <v>0</v>
          </cell>
          <cell r="DC72">
            <v>0</v>
          </cell>
          <cell r="DD72">
            <v>0</v>
          </cell>
          <cell r="DE72">
            <v>0</v>
          </cell>
          <cell r="DF72">
            <v>0</v>
          </cell>
          <cell r="DG72">
            <v>0</v>
          </cell>
          <cell r="DH72">
            <v>0</v>
          </cell>
          <cell r="DI72">
            <v>0</v>
          </cell>
          <cell r="DJ72">
            <v>0</v>
          </cell>
          <cell r="DK72">
            <v>0</v>
          </cell>
          <cell r="DL72">
            <v>0</v>
          </cell>
          <cell r="DM72">
            <v>0</v>
          </cell>
          <cell r="DN72">
            <v>0</v>
          </cell>
          <cell r="DO72">
            <v>0</v>
          </cell>
          <cell r="DP72">
            <v>0</v>
          </cell>
          <cell r="DQ72">
            <v>0</v>
          </cell>
          <cell r="DR72">
            <v>0</v>
          </cell>
          <cell r="DS72">
            <v>0</v>
          </cell>
          <cell r="DT72">
            <v>0</v>
          </cell>
          <cell r="DU72">
            <v>-3334.1</v>
          </cell>
          <cell r="DV72">
            <v>-6136.9</v>
          </cell>
          <cell r="DW72">
            <v>-2882.8</v>
          </cell>
          <cell r="DX72">
            <v>-1420.7000000000003</v>
          </cell>
          <cell r="DY72">
            <v>-5221.7</v>
          </cell>
          <cell r="DZ72">
            <v>-7505.2</v>
          </cell>
          <cell r="EA72">
            <v>-3512.8</v>
          </cell>
          <cell r="EB72">
            <v>-2927.6</v>
          </cell>
          <cell r="EC72">
            <v>-6111.4</v>
          </cell>
          <cell r="ED72">
            <v>-8478.2999999999993</v>
          </cell>
          <cell r="EE72">
            <v>-3093.6</v>
          </cell>
          <cell r="EF72">
            <v>-2263.4</v>
          </cell>
          <cell r="EG72">
            <v>-7283.7000000000007</v>
          </cell>
          <cell r="EH72">
            <v>-6093.7000000000007</v>
          </cell>
          <cell r="EI72">
            <v>-3644.3000000000006</v>
          </cell>
          <cell r="EJ72">
            <v>-5484.5999999999995</v>
          </cell>
          <cell r="EK72">
            <v>-24824.3</v>
          </cell>
          <cell r="EL72">
            <v>-19325.8</v>
          </cell>
          <cell r="EM72">
            <v>-4702.1999999999989</v>
          </cell>
        </row>
        <row r="73">
          <cell r="A73" t="str">
            <v>UNTP IN</v>
          </cell>
          <cell r="B73" t="str">
            <v>United Phosphorus</v>
          </cell>
          <cell r="C73" t="str">
            <v>Agrochemicals and Seeds</v>
          </cell>
          <cell r="D73">
            <v>0</v>
          </cell>
          <cell r="E73">
            <v>0</v>
          </cell>
          <cell r="F73">
            <v>0</v>
          </cell>
          <cell r="G73">
            <v>0</v>
          </cell>
          <cell r="H73">
            <v>-19.3</v>
          </cell>
          <cell r="I73">
            <v>-8.1</v>
          </cell>
          <cell r="J73">
            <v>-7.2</v>
          </cell>
          <cell r="K73">
            <v>69.3</v>
          </cell>
          <cell r="L73">
            <v>-64.7</v>
          </cell>
          <cell r="M73">
            <v>-60.3</v>
          </cell>
          <cell r="N73">
            <v>-98</v>
          </cell>
          <cell r="O73">
            <v>52.8</v>
          </cell>
          <cell r="P73">
            <v>-80</v>
          </cell>
          <cell r="Q73">
            <v>-71.5</v>
          </cell>
          <cell r="R73">
            <v>-111.6</v>
          </cell>
          <cell r="S73">
            <v>-64.5</v>
          </cell>
          <cell r="T73">
            <v>-73.7</v>
          </cell>
          <cell r="U73">
            <v>-98.8</v>
          </cell>
          <cell r="V73">
            <v>-220.6</v>
          </cell>
          <cell r="W73">
            <v>-131.80000000000001</v>
          </cell>
          <cell r="X73">
            <v>-138.9</v>
          </cell>
          <cell r="Y73">
            <v>-111.7</v>
          </cell>
          <cell r="Z73">
            <v>-201.4</v>
          </cell>
          <cell r="AA73">
            <v>28.3</v>
          </cell>
          <cell r="AB73">
            <v>-98.600000000000009</v>
          </cell>
          <cell r="AC73">
            <v>-49.1</v>
          </cell>
          <cell r="AD73">
            <v>-53.8</v>
          </cell>
          <cell r="AE73">
            <v>78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O73">
            <v>0</v>
          </cell>
          <cell r="AP73">
            <v>0</v>
          </cell>
          <cell r="AQ73">
            <v>0</v>
          </cell>
          <cell r="AR73">
            <v>0</v>
          </cell>
          <cell r="AS73">
            <v>0</v>
          </cell>
          <cell r="AT73">
            <v>0</v>
          </cell>
          <cell r="AU73">
            <v>0</v>
          </cell>
          <cell r="AV73">
            <v>0</v>
          </cell>
          <cell r="AW73">
            <v>0</v>
          </cell>
          <cell r="AX73">
            <v>0</v>
          </cell>
          <cell r="AY73">
            <v>0</v>
          </cell>
          <cell r="AZ73">
            <v>0</v>
          </cell>
          <cell r="BA73">
            <v>0</v>
          </cell>
          <cell r="BB73">
            <v>0</v>
          </cell>
          <cell r="BC73">
            <v>0</v>
          </cell>
          <cell r="BD73">
            <v>-91.8</v>
          </cell>
          <cell r="BE73">
            <v>-30.6</v>
          </cell>
          <cell r="BF73">
            <v>-22.8</v>
          </cell>
          <cell r="BG73">
            <v>0</v>
          </cell>
          <cell r="BH73">
            <v>0</v>
          </cell>
          <cell r="BI73">
            <v>0</v>
          </cell>
          <cell r="BJ73">
            <v>0</v>
          </cell>
          <cell r="BK73">
            <v>0</v>
          </cell>
          <cell r="BL73">
            <v>0</v>
          </cell>
          <cell r="BM73">
            <v>0</v>
          </cell>
          <cell r="BN73">
            <v>0</v>
          </cell>
          <cell r="BO73">
            <v>-145.5</v>
          </cell>
          <cell r="BP73">
            <v>0</v>
          </cell>
          <cell r="BQ73">
            <v>0</v>
          </cell>
          <cell r="BR73">
            <v>0</v>
          </cell>
          <cell r="BS73">
            <v>0</v>
          </cell>
          <cell r="BT73">
            <v>0</v>
          </cell>
          <cell r="BU73">
            <v>0</v>
          </cell>
          <cell r="BV73">
            <v>0</v>
          </cell>
          <cell r="BW73">
            <v>0</v>
          </cell>
          <cell r="BX73">
            <v>0</v>
          </cell>
          <cell r="BY73">
            <v>0</v>
          </cell>
          <cell r="BZ73">
            <v>0</v>
          </cell>
          <cell r="CA73">
            <v>0</v>
          </cell>
          <cell r="CB73">
            <v>0</v>
          </cell>
          <cell r="CC73">
            <v>0</v>
          </cell>
          <cell r="CD73">
            <v>0</v>
          </cell>
          <cell r="CE73">
            <v>0</v>
          </cell>
          <cell r="CF73">
            <v>0</v>
          </cell>
          <cell r="CG73">
            <v>0</v>
          </cell>
          <cell r="CH73">
            <v>0</v>
          </cell>
          <cell r="CI73">
            <v>0</v>
          </cell>
          <cell r="CJ73">
            <v>0</v>
          </cell>
          <cell r="CK73">
            <v>0</v>
          </cell>
          <cell r="CL73">
            <v>0</v>
          </cell>
          <cell r="CM73">
            <v>0</v>
          </cell>
          <cell r="CN73">
            <v>0</v>
          </cell>
          <cell r="CO73">
            <v>0</v>
          </cell>
          <cell r="CP73">
            <v>0</v>
          </cell>
          <cell r="CQ73">
            <v>0</v>
          </cell>
          <cell r="CR73">
            <v>0</v>
          </cell>
          <cell r="CS73">
            <v>0</v>
          </cell>
          <cell r="CT73">
            <v>0</v>
          </cell>
          <cell r="CU73">
            <v>0</v>
          </cell>
          <cell r="CV73">
            <v>0</v>
          </cell>
          <cell r="CW73">
            <v>0</v>
          </cell>
          <cell r="CX73">
            <v>0</v>
          </cell>
          <cell r="CY73">
            <v>0</v>
          </cell>
          <cell r="CZ73">
            <v>0</v>
          </cell>
          <cell r="DA73">
            <v>0</v>
          </cell>
          <cell r="DB73">
            <v>0</v>
          </cell>
          <cell r="DC73">
            <v>0</v>
          </cell>
          <cell r="DD73">
            <v>0</v>
          </cell>
          <cell r="DE73">
            <v>0</v>
          </cell>
          <cell r="DF73">
            <v>0</v>
          </cell>
          <cell r="DG73">
            <v>0</v>
          </cell>
          <cell r="DH73">
            <v>0</v>
          </cell>
          <cell r="DI73">
            <v>0</v>
          </cell>
          <cell r="DJ73">
            <v>0</v>
          </cell>
          <cell r="DK73">
            <v>0</v>
          </cell>
          <cell r="DL73">
            <v>0</v>
          </cell>
          <cell r="DM73">
            <v>0</v>
          </cell>
          <cell r="DN73">
            <v>0</v>
          </cell>
          <cell r="DO73">
            <v>0</v>
          </cell>
          <cell r="DP73">
            <v>0</v>
          </cell>
          <cell r="DQ73">
            <v>0</v>
          </cell>
          <cell r="DR73">
            <v>0</v>
          </cell>
          <cell r="DS73">
            <v>0</v>
          </cell>
          <cell r="DT73">
            <v>0</v>
          </cell>
          <cell r="DU73">
            <v>0</v>
          </cell>
          <cell r="DV73">
            <v>0</v>
          </cell>
          <cell r="DW73">
            <v>0</v>
          </cell>
          <cell r="DX73">
            <v>0</v>
          </cell>
          <cell r="DY73">
            <v>0</v>
          </cell>
          <cell r="DZ73">
            <v>0</v>
          </cell>
          <cell r="EA73">
            <v>0</v>
          </cell>
          <cell r="EB73">
            <v>0</v>
          </cell>
          <cell r="EC73">
            <v>0</v>
          </cell>
          <cell r="ED73">
            <v>0</v>
          </cell>
          <cell r="EE73">
            <v>0</v>
          </cell>
          <cell r="EF73">
            <v>0</v>
          </cell>
          <cell r="EG73">
            <v>0</v>
          </cell>
          <cell r="EH73">
            <v>0</v>
          </cell>
          <cell r="EI73">
            <v>0</v>
          </cell>
          <cell r="EJ73">
            <v>0</v>
          </cell>
          <cell r="EK73">
            <v>-5509.4</v>
          </cell>
          <cell r="EL73">
            <v>-5100.5</v>
          </cell>
          <cell r="EM73">
            <v>-10581.199999999999</v>
          </cell>
        </row>
        <row r="75">
          <cell r="A75" t="str">
            <v>KSo IN</v>
          </cell>
          <cell r="B75" t="str">
            <v>KS Oils</v>
          </cell>
          <cell r="C75" t="str">
            <v>Edible Oil</v>
          </cell>
          <cell r="D75">
            <v>0</v>
          </cell>
          <cell r="E75">
            <v>0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>
            <v>0</v>
          </cell>
          <cell r="L75">
            <v>0</v>
          </cell>
          <cell r="M75">
            <v>0</v>
          </cell>
          <cell r="N75">
            <v>0</v>
          </cell>
          <cell r="O75">
            <v>0</v>
          </cell>
          <cell r="P75">
            <v>0</v>
          </cell>
          <cell r="Q75">
            <v>0</v>
          </cell>
          <cell r="R75">
            <v>0</v>
          </cell>
          <cell r="S75">
            <v>0</v>
          </cell>
          <cell r="T75">
            <v>-26.971999999999998</v>
          </cell>
          <cell r="U75">
            <v>-2.1230000000000002</v>
          </cell>
          <cell r="V75">
            <v>-2.21</v>
          </cell>
          <cell r="W75">
            <v>22.471</v>
          </cell>
          <cell r="X75">
            <v>-65.707999999999998</v>
          </cell>
          <cell r="Y75">
            <v>-7.82</v>
          </cell>
          <cell r="Z75">
            <v>-3.64</v>
          </cell>
          <cell r="AA75">
            <v>5.12</v>
          </cell>
          <cell r="AB75">
            <v>-24.5</v>
          </cell>
          <cell r="AC75">
            <v>3.5139999999999998</v>
          </cell>
          <cell r="AD75">
            <v>-0.83</v>
          </cell>
          <cell r="AE75">
            <v>-0.58899999999999997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O75">
            <v>0</v>
          </cell>
          <cell r="AP75">
            <v>0</v>
          </cell>
          <cell r="AQ75">
            <v>0</v>
          </cell>
          <cell r="AR75">
            <v>0</v>
          </cell>
          <cell r="AS75">
            <v>0</v>
          </cell>
          <cell r="AT75">
            <v>0</v>
          </cell>
          <cell r="AU75">
            <v>0</v>
          </cell>
          <cell r="AV75">
            <v>0</v>
          </cell>
          <cell r="AW75">
            <v>0</v>
          </cell>
          <cell r="AX75">
            <v>0</v>
          </cell>
          <cell r="AY75">
            <v>0</v>
          </cell>
          <cell r="AZ75">
            <v>0</v>
          </cell>
          <cell r="BA75">
            <v>0</v>
          </cell>
          <cell r="BB75">
            <v>0</v>
          </cell>
          <cell r="BC75">
            <v>0</v>
          </cell>
          <cell r="BD75">
            <v>0</v>
          </cell>
          <cell r="BE75">
            <v>0</v>
          </cell>
          <cell r="BF75">
            <v>0</v>
          </cell>
          <cell r="BG75">
            <v>0</v>
          </cell>
          <cell r="BH75">
            <v>0</v>
          </cell>
          <cell r="BI75">
            <v>0</v>
          </cell>
          <cell r="BJ75">
            <v>0</v>
          </cell>
          <cell r="BK75">
            <v>0</v>
          </cell>
          <cell r="BL75">
            <v>0</v>
          </cell>
          <cell r="BM75">
            <v>0</v>
          </cell>
          <cell r="BN75">
            <v>0</v>
          </cell>
          <cell r="BO75">
            <v>0</v>
          </cell>
          <cell r="BP75">
            <v>0</v>
          </cell>
          <cell r="BQ75">
            <v>0</v>
          </cell>
          <cell r="BR75">
            <v>0</v>
          </cell>
          <cell r="BS75">
            <v>0</v>
          </cell>
          <cell r="BT75">
            <v>0</v>
          </cell>
          <cell r="BU75">
            <v>0</v>
          </cell>
          <cell r="BV75">
            <v>0</v>
          </cell>
          <cell r="BW75">
            <v>0</v>
          </cell>
          <cell r="BX75">
            <v>0</v>
          </cell>
          <cell r="BY75">
            <v>0</v>
          </cell>
          <cell r="BZ75">
            <v>0</v>
          </cell>
          <cell r="CA75">
            <v>0</v>
          </cell>
          <cell r="CB75">
            <v>0</v>
          </cell>
          <cell r="CC75">
            <v>0</v>
          </cell>
          <cell r="CD75">
            <v>0</v>
          </cell>
          <cell r="CE75">
            <v>0</v>
          </cell>
          <cell r="CF75">
            <v>0</v>
          </cell>
          <cell r="CG75">
            <v>0</v>
          </cell>
          <cell r="CH75">
            <v>0</v>
          </cell>
          <cell r="CI75">
            <v>0</v>
          </cell>
          <cell r="CJ75">
            <v>0</v>
          </cell>
          <cell r="CK75">
            <v>0</v>
          </cell>
          <cell r="CL75">
            <v>0</v>
          </cell>
          <cell r="CM75">
            <v>0</v>
          </cell>
          <cell r="CN75">
            <v>0</v>
          </cell>
          <cell r="CO75">
            <v>0</v>
          </cell>
          <cell r="CP75">
            <v>0</v>
          </cell>
          <cell r="CQ75">
            <v>0</v>
          </cell>
          <cell r="CR75">
            <v>0</v>
          </cell>
          <cell r="CS75">
            <v>0</v>
          </cell>
          <cell r="CT75">
            <v>0</v>
          </cell>
          <cell r="CU75">
            <v>0</v>
          </cell>
          <cell r="CV75">
            <v>0</v>
          </cell>
          <cell r="CW75">
            <v>0</v>
          </cell>
          <cell r="CX75">
            <v>0</v>
          </cell>
          <cell r="CY75">
            <v>0</v>
          </cell>
          <cell r="CZ75">
            <v>0</v>
          </cell>
          <cell r="DA75">
            <v>0</v>
          </cell>
          <cell r="DB75">
            <v>0</v>
          </cell>
          <cell r="DC75">
            <v>0</v>
          </cell>
          <cell r="DD75">
            <v>0</v>
          </cell>
          <cell r="DE75">
            <v>0</v>
          </cell>
          <cell r="DF75">
            <v>0</v>
          </cell>
          <cell r="DG75">
            <v>0</v>
          </cell>
          <cell r="DH75">
            <v>0</v>
          </cell>
          <cell r="DI75">
            <v>0</v>
          </cell>
          <cell r="DJ75">
            <v>0</v>
          </cell>
          <cell r="DK75">
            <v>0</v>
          </cell>
          <cell r="DL75">
            <v>0</v>
          </cell>
          <cell r="DM75">
            <v>0</v>
          </cell>
          <cell r="DN75">
            <v>0</v>
          </cell>
          <cell r="DO75">
            <v>0</v>
          </cell>
          <cell r="DP75">
            <v>0</v>
          </cell>
          <cell r="DQ75">
            <v>0</v>
          </cell>
          <cell r="DR75">
            <v>0</v>
          </cell>
          <cell r="DS75">
            <v>0</v>
          </cell>
          <cell r="DT75">
            <v>0</v>
          </cell>
          <cell r="DU75">
            <v>0</v>
          </cell>
          <cell r="DV75">
            <v>0</v>
          </cell>
          <cell r="DW75">
            <v>0</v>
          </cell>
          <cell r="DX75">
            <v>0</v>
          </cell>
          <cell r="DY75">
            <v>0</v>
          </cell>
          <cell r="DZ75">
            <v>0</v>
          </cell>
          <cell r="EA75">
            <v>0</v>
          </cell>
          <cell r="EB75">
            <v>-212.50000000000003</v>
          </cell>
          <cell r="EC75">
            <v>-35.015999999999998</v>
          </cell>
          <cell r="ED75">
            <v>-31.826000000000001</v>
          </cell>
          <cell r="EE75">
            <v>7.8109999999999999</v>
          </cell>
          <cell r="EF75">
            <v>-260.416</v>
          </cell>
          <cell r="EG75">
            <v>-50.925999999999995</v>
          </cell>
          <cell r="EH75">
            <v>-44.836999999999996</v>
          </cell>
          <cell r="EI75">
            <v>-52.640000000000015</v>
          </cell>
          <cell r="EJ75">
            <v>-267.16300000000001</v>
          </cell>
          <cell r="EK75">
            <v>-74.149000000000001</v>
          </cell>
          <cell r="EL75">
            <v>-70.568000000000012</v>
          </cell>
          <cell r="EM75">
            <v>-63.092999999999961</v>
          </cell>
        </row>
        <row r="76">
          <cell r="A76" t="str">
            <v>RSI IN</v>
          </cell>
          <cell r="B76" t="str">
            <v>Ruchi Soya Industries</v>
          </cell>
          <cell r="C76" t="str">
            <v>Edible oil</v>
          </cell>
          <cell r="D76">
            <v>0</v>
          </cell>
          <cell r="E76">
            <v>0</v>
          </cell>
          <cell r="F76">
            <v>0</v>
          </cell>
          <cell r="G76">
            <v>0</v>
          </cell>
          <cell r="H76">
            <v>0</v>
          </cell>
          <cell r="I76">
            <v>0</v>
          </cell>
          <cell r="J76">
            <v>0</v>
          </cell>
          <cell r="K76">
            <v>0</v>
          </cell>
          <cell r="L76">
            <v>0</v>
          </cell>
          <cell r="M76">
            <v>0</v>
          </cell>
          <cell r="N76">
            <v>0</v>
          </cell>
          <cell r="O76">
            <v>0</v>
          </cell>
          <cell r="P76">
            <v>0</v>
          </cell>
          <cell r="Q76">
            <v>0</v>
          </cell>
          <cell r="R76">
            <v>0</v>
          </cell>
          <cell r="S76">
            <v>0</v>
          </cell>
          <cell r="T76">
            <v>-26.971999999999998</v>
          </cell>
          <cell r="U76">
            <v>-2.1230000000000002</v>
          </cell>
          <cell r="V76">
            <v>-2.21</v>
          </cell>
          <cell r="W76">
            <v>22.471</v>
          </cell>
          <cell r="X76">
            <v>-65.707999999999998</v>
          </cell>
          <cell r="Y76">
            <v>-7.82</v>
          </cell>
          <cell r="Z76">
            <v>-3.64</v>
          </cell>
          <cell r="AA76">
            <v>5.12</v>
          </cell>
          <cell r="AB76">
            <v>-24.5</v>
          </cell>
          <cell r="AC76">
            <v>3.5139999999999998</v>
          </cell>
          <cell r="AD76">
            <v>-0.83</v>
          </cell>
          <cell r="AE76">
            <v>-0.58899999999999997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O76">
            <v>0</v>
          </cell>
          <cell r="AP76">
            <v>0</v>
          </cell>
          <cell r="AQ76">
            <v>0</v>
          </cell>
          <cell r="AR76">
            <v>0</v>
          </cell>
          <cell r="AS76">
            <v>0</v>
          </cell>
          <cell r="AT76">
            <v>0</v>
          </cell>
          <cell r="AU76">
            <v>0</v>
          </cell>
          <cell r="AV76">
            <v>0</v>
          </cell>
          <cell r="AW76">
            <v>0</v>
          </cell>
          <cell r="AX76">
            <v>0</v>
          </cell>
          <cell r="AY76">
            <v>0</v>
          </cell>
          <cell r="AZ76">
            <v>0</v>
          </cell>
          <cell r="BA76">
            <v>0</v>
          </cell>
          <cell r="BB76">
            <v>0</v>
          </cell>
          <cell r="BC76">
            <v>0</v>
          </cell>
          <cell r="BD76">
            <v>0</v>
          </cell>
          <cell r="BE76">
            <v>0</v>
          </cell>
          <cell r="BF76">
            <v>0</v>
          </cell>
          <cell r="BG76">
            <v>0</v>
          </cell>
          <cell r="BH76">
            <v>0</v>
          </cell>
          <cell r="BI76">
            <v>0</v>
          </cell>
          <cell r="BJ76">
            <v>0</v>
          </cell>
          <cell r="BK76">
            <v>0</v>
          </cell>
          <cell r="BL76">
            <v>0</v>
          </cell>
          <cell r="BM76">
            <v>0</v>
          </cell>
          <cell r="BN76">
            <v>0</v>
          </cell>
          <cell r="BO76">
            <v>0</v>
          </cell>
          <cell r="BP76">
            <v>0</v>
          </cell>
          <cell r="BQ76">
            <v>0</v>
          </cell>
          <cell r="BR76">
            <v>0</v>
          </cell>
          <cell r="BS76">
            <v>0</v>
          </cell>
          <cell r="BT76">
            <v>0</v>
          </cell>
          <cell r="BU76">
            <v>0</v>
          </cell>
          <cell r="BV76">
            <v>0</v>
          </cell>
          <cell r="BW76">
            <v>0</v>
          </cell>
          <cell r="BX76">
            <v>0</v>
          </cell>
          <cell r="BY76">
            <v>0</v>
          </cell>
          <cell r="BZ76">
            <v>0</v>
          </cell>
          <cell r="CA76">
            <v>0</v>
          </cell>
          <cell r="CB76">
            <v>0</v>
          </cell>
          <cell r="CC76">
            <v>0</v>
          </cell>
          <cell r="CD76">
            <v>0</v>
          </cell>
          <cell r="CE76">
            <v>0</v>
          </cell>
          <cell r="CF76">
            <v>0</v>
          </cell>
          <cell r="CG76">
            <v>0</v>
          </cell>
          <cell r="CH76">
            <v>0</v>
          </cell>
          <cell r="CI76">
            <v>0</v>
          </cell>
          <cell r="CJ76">
            <v>0</v>
          </cell>
          <cell r="CK76">
            <v>0</v>
          </cell>
          <cell r="CL76">
            <v>0</v>
          </cell>
          <cell r="CM76">
            <v>0</v>
          </cell>
          <cell r="CN76">
            <v>0</v>
          </cell>
          <cell r="CO76">
            <v>0</v>
          </cell>
          <cell r="CP76">
            <v>0</v>
          </cell>
          <cell r="CQ76">
            <v>0</v>
          </cell>
          <cell r="CR76">
            <v>0</v>
          </cell>
          <cell r="CS76">
            <v>0</v>
          </cell>
          <cell r="CT76">
            <v>0</v>
          </cell>
          <cell r="CU76">
            <v>0</v>
          </cell>
          <cell r="CV76">
            <v>0</v>
          </cell>
          <cell r="CW76">
            <v>0</v>
          </cell>
          <cell r="CX76">
            <v>0</v>
          </cell>
          <cell r="CY76">
            <v>0</v>
          </cell>
          <cell r="CZ76">
            <v>0</v>
          </cell>
          <cell r="DA76">
            <v>0</v>
          </cell>
          <cell r="DB76">
            <v>0</v>
          </cell>
          <cell r="DC76">
            <v>0</v>
          </cell>
          <cell r="DD76">
            <v>0</v>
          </cell>
          <cell r="DE76">
            <v>0</v>
          </cell>
          <cell r="DF76">
            <v>0</v>
          </cell>
          <cell r="DG76">
            <v>0</v>
          </cell>
          <cell r="DH76">
            <v>0</v>
          </cell>
          <cell r="DI76">
            <v>0</v>
          </cell>
          <cell r="DJ76">
            <v>0</v>
          </cell>
          <cell r="DK76">
            <v>0</v>
          </cell>
          <cell r="DL76">
            <v>0</v>
          </cell>
          <cell r="DM76">
            <v>0</v>
          </cell>
          <cell r="DN76">
            <v>0</v>
          </cell>
          <cell r="DO76">
            <v>0</v>
          </cell>
          <cell r="DP76">
            <v>0</v>
          </cell>
          <cell r="DQ76">
            <v>0</v>
          </cell>
          <cell r="DR76">
            <v>0</v>
          </cell>
          <cell r="DS76">
            <v>0</v>
          </cell>
          <cell r="DT76">
            <v>0</v>
          </cell>
          <cell r="DU76">
            <v>0</v>
          </cell>
          <cell r="DV76">
            <v>0</v>
          </cell>
          <cell r="DW76">
            <v>0</v>
          </cell>
          <cell r="DX76">
            <v>0</v>
          </cell>
          <cell r="DY76">
            <v>0</v>
          </cell>
          <cell r="DZ76">
            <v>0</v>
          </cell>
          <cell r="EA76">
            <v>0</v>
          </cell>
          <cell r="EB76">
            <v>-212.50000000000003</v>
          </cell>
          <cell r="EC76">
            <v>-35.015999999999998</v>
          </cell>
          <cell r="ED76">
            <v>-31.826000000000001</v>
          </cell>
          <cell r="EE76">
            <v>7.8109999999999999</v>
          </cell>
          <cell r="EF76">
            <v>-260.416</v>
          </cell>
          <cell r="EG76">
            <v>-50.925999999999995</v>
          </cell>
          <cell r="EH76">
            <v>-44.836999999999996</v>
          </cell>
          <cell r="EI76">
            <v>-52.640000000000015</v>
          </cell>
          <cell r="EJ76">
            <v>-267.16300000000001</v>
          </cell>
          <cell r="EK76">
            <v>-74.149000000000001</v>
          </cell>
          <cell r="EL76">
            <v>-70.568000000000012</v>
          </cell>
          <cell r="EM76">
            <v>-63.092999999999961</v>
          </cell>
        </row>
        <row r="77">
          <cell r="A77" t="str">
            <v>Conglomerates</v>
          </cell>
          <cell r="B77" t="str">
            <v>Conglomerates</v>
          </cell>
        </row>
        <row r="79">
          <cell r="A79" t="str">
            <v>ADE IN</v>
          </cell>
          <cell r="B79" t="str">
            <v>Adani Exterprises</v>
          </cell>
          <cell r="C79" t="str">
            <v>Conglomerates</v>
          </cell>
          <cell r="D79">
            <v>0</v>
          </cell>
          <cell r="E79">
            <v>0</v>
          </cell>
          <cell r="F79">
            <v>0</v>
          </cell>
          <cell r="G79">
            <v>0</v>
          </cell>
          <cell r="H79">
            <v>0</v>
          </cell>
          <cell r="I79">
            <v>0</v>
          </cell>
          <cell r="J79">
            <v>0</v>
          </cell>
          <cell r="K79">
            <v>0</v>
          </cell>
          <cell r="L79">
            <v>0</v>
          </cell>
          <cell r="M79">
            <v>0</v>
          </cell>
          <cell r="N79">
            <v>0</v>
          </cell>
          <cell r="O79">
            <v>0</v>
          </cell>
          <cell r="P79">
            <v>0</v>
          </cell>
          <cell r="Q79">
            <v>0</v>
          </cell>
          <cell r="R79">
            <v>0</v>
          </cell>
          <cell r="S79">
            <v>0</v>
          </cell>
          <cell r="T79">
            <v>0</v>
          </cell>
          <cell r="U79">
            <v>0</v>
          </cell>
          <cell r="V79">
            <v>0</v>
          </cell>
          <cell r="W79">
            <v>0</v>
          </cell>
          <cell r="X79">
            <v>-117.949</v>
          </cell>
          <cell r="Y79">
            <v>-142.74600000000001</v>
          </cell>
          <cell r="Z79">
            <v>-74.477999999999994</v>
          </cell>
          <cell r="AA79">
            <v>-370.5</v>
          </cell>
          <cell r="AB79">
            <v>-119.087</v>
          </cell>
          <cell r="AC79">
            <v>-221.84</v>
          </cell>
          <cell r="AD79">
            <v>-237.13</v>
          </cell>
          <cell r="AE79">
            <v>-247.928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O79">
            <v>0</v>
          </cell>
          <cell r="AP79">
            <v>0</v>
          </cell>
          <cell r="AQ79">
            <v>0</v>
          </cell>
          <cell r="AR79">
            <v>0</v>
          </cell>
          <cell r="AS79">
            <v>0</v>
          </cell>
          <cell r="AT79">
            <v>0</v>
          </cell>
          <cell r="AU79">
            <v>0</v>
          </cell>
          <cell r="AV79">
            <v>0</v>
          </cell>
          <cell r="AW79">
            <v>0</v>
          </cell>
          <cell r="AX79">
            <v>0</v>
          </cell>
          <cell r="AY79">
            <v>0</v>
          </cell>
          <cell r="AZ79">
            <v>0</v>
          </cell>
          <cell r="BA79">
            <v>0</v>
          </cell>
          <cell r="BB79">
            <v>0</v>
          </cell>
          <cell r="BC79">
            <v>0</v>
          </cell>
          <cell r="BD79">
            <v>0</v>
          </cell>
          <cell r="BE79">
            <v>0</v>
          </cell>
          <cell r="BF79">
            <v>0</v>
          </cell>
          <cell r="BG79">
            <v>0</v>
          </cell>
          <cell r="BH79">
            <v>0</v>
          </cell>
          <cell r="BI79">
            <v>0</v>
          </cell>
          <cell r="BJ79">
            <v>0</v>
          </cell>
          <cell r="BK79">
            <v>0</v>
          </cell>
          <cell r="BL79">
            <v>0</v>
          </cell>
          <cell r="BM79">
            <v>0</v>
          </cell>
          <cell r="BN79">
            <v>0</v>
          </cell>
          <cell r="BO79">
            <v>0</v>
          </cell>
          <cell r="BP79">
            <v>0</v>
          </cell>
          <cell r="BQ79">
            <v>0</v>
          </cell>
          <cell r="BR79">
            <v>0</v>
          </cell>
          <cell r="BS79">
            <v>0</v>
          </cell>
          <cell r="BT79">
            <v>0</v>
          </cell>
          <cell r="BU79">
            <v>0</v>
          </cell>
          <cell r="BV79">
            <v>0</v>
          </cell>
          <cell r="BW79">
            <v>0</v>
          </cell>
          <cell r="BX79">
            <v>0</v>
          </cell>
          <cell r="BY79">
            <v>0</v>
          </cell>
          <cell r="BZ79">
            <v>0</v>
          </cell>
          <cell r="CA79">
            <v>0</v>
          </cell>
          <cell r="CB79">
            <v>0</v>
          </cell>
          <cell r="CC79">
            <v>0</v>
          </cell>
          <cell r="CD79">
            <v>0</v>
          </cell>
          <cell r="CE79">
            <v>0</v>
          </cell>
          <cell r="CF79">
            <v>0</v>
          </cell>
          <cell r="CG79">
            <v>0</v>
          </cell>
          <cell r="CH79">
            <v>0</v>
          </cell>
          <cell r="CI79">
            <v>0</v>
          </cell>
          <cell r="CJ79">
            <v>0</v>
          </cell>
          <cell r="CK79">
            <v>0</v>
          </cell>
          <cell r="CL79">
            <v>0</v>
          </cell>
          <cell r="CM79">
            <v>0</v>
          </cell>
          <cell r="CN79">
            <v>0</v>
          </cell>
          <cell r="CO79">
            <v>0</v>
          </cell>
          <cell r="CP79">
            <v>0</v>
          </cell>
          <cell r="CQ79">
            <v>0</v>
          </cell>
          <cell r="CR79">
            <v>0</v>
          </cell>
          <cell r="CS79">
            <v>0</v>
          </cell>
          <cell r="CT79">
            <v>0</v>
          </cell>
          <cell r="CU79">
            <v>0</v>
          </cell>
          <cell r="CV79">
            <v>0</v>
          </cell>
          <cell r="CW79">
            <v>0</v>
          </cell>
          <cell r="CX79">
            <v>0</v>
          </cell>
          <cell r="CY79">
            <v>0</v>
          </cell>
          <cell r="CZ79">
            <v>0</v>
          </cell>
          <cell r="DA79">
            <v>0</v>
          </cell>
          <cell r="DB79">
            <v>0</v>
          </cell>
          <cell r="DC79">
            <v>0</v>
          </cell>
          <cell r="DD79">
            <v>0</v>
          </cell>
          <cell r="DE79">
            <v>0</v>
          </cell>
          <cell r="DF79">
            <v>0</v>
          </cell>
          <cell r="DG79">
            <v>0</v>
          </cell>
          <cell r="DH79">
            <v>0</v>
          </cell>
          <cell r="DI79">
            <v>0</v>
          </cell>
          <cell r="DJ79">
            <v>0</v>
          </cell>
          <cell r="DK79">
            <v>0</v>
          </cell>
          <cell r="DL79">
            <v>0</v>
          </cell>
          <cell r="DM79">
            <v>0</v>
          </cell>
          <cell r="DN79">
            <v>0</v>
          </cell>
          <cell r="DO79">
            <v>0</v>
          </cell>
          <cell r="DP79">
            <v>0</v>
          </cell>
          <cell r="DQ79">
            <v>0</v>
          </cell>
          <cell r="DR79">
            <v>0</v>
          </cell>
          <cell r="DS79">
            <v>0</v>
          </cell>
          <cell r="DT79">
            <v>0</v>
          </cell>
          <cell r="DU79">
            <v>0</v>
          </cell>
          <cell r="DV79">
            <v>0</v>
          </cell>
          <cell r="DW79">
            <v>0</v>
          </cell>
          <cell r="DX79">
            <v>0</v>
          </cell>
          <cell r="DY79">
            <v>0</v>
          </cell>
          <cell r="DZ79">
            <v>0</v>
          </cell>
          <cell r="EA79">
            <v>0</v>
          </cell>
          <cell r="EB79">
            <v>0</v>
          </cell>
          <cell r="EC79">
            <v>0</v>
          </cell>
          <cell r="ED79">
            <v>0</v>
          </cell>
          <cell r="EE79">
            <v>0</v>
          </cell>
          <cell r="EF79">
            <v>-2293.7200000000003</v>
          </cell>
          <cell r="EG79">
            <v>-2178.5790000000002</v>
          </cell>
          <cell r="EH79">
            <v>-3310.5540000000001</v>
          </cell>
          <cell r="EI79">
            <v>-5430</v>
          </cell>
          <cell r="EJ79">
            <v>-3782.8989999999999</v>
          </cell>
          <cell r="EK79">
            <v>-3508.88</v>
          </cell>
          <cell r="EL79">
            <v>-4284.5860000000002</v>
          </cell>
          <cell r="EM79">
            <v>-4625.4350000000004</v>
          </cell>
        </row>
        <row r="80">
          <cell r="A80" t="str">
            <v>SINT IN</v>
          </cell>
          <cell r="B80" t="str">
            <v>Sintex Industries</v>
          </cell>
          <cell r="C80" t="str">
            <v>Diversified</v>
          </cell>
          <cell r="D80">
            <v>0</v>
          </cell>
          <cell r="E80">
            <v>0</v>
          </cell>
          <cell r="F80">
            <v>0</v>
          </cell>
          <cell r="G80">
            <v>0</v>
          </cell>
          <cell r="H80">
            <v>0</v>
          </cell>
          <cell r="I80">
            <v>0</v>
          </cell>
          <cell r="J80">
            <v>0</v>
          </cell>
          <cell r="K80">
            <v>0</v>
          </cell>
          <cell r="L80">
            <v>0</v>
          </cell>
          <cell r="M80">
            <v>0</v>
          </cell>
          <cell r="N80">
            <v>0</v>
          </cell>
          <cell r="O80">
            <v>0</v>
          </cell>
          <cell r="P80">
            <v>0</v>
          </cell>
          <cell r="Q80">
            <v>0</v>
          </cell>
          <cell r="R80">
            <v>0</v>
          </cell>
          <cell r="S80">
            <v>0</v>
          </cell>
          <cell r="T80">
            <v>0</v>
          </cell>
          <cell r="U80">
            <v>0</v>
          </cell>
          <cell r="V80">
            <v>0</v>
          </cell>
          <cell r="W80">
            <v>0</v>
          </cell>
          <cell r="X80">
            <v>-117.949</v>
          </cell>
          <cell r="Y80">
            <v>-142.74600000000001</v>
          </cell>
          <cell r="Z80">
            <v>-74.477999999999994</v>
          </cell>
          <cell r="AA80">
            <v>-370.5</v>
          </cell>
          <cell r="AB80">
            <v>-119.087</v>
          </cell>
          <cell r="AC80">
            <v>-221.84</v>
          </cell>
          <cell r="AD80">
            <v>-237.13</v>
          </cell>
          <cell r="AE80">
            <v>-247.928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O80">
            <v>0</v>
          </cell>
          <cell r="AP80">
            <v>0</v>
          </cell>
          <cell r="AQ80">
            <v>0</v>
          </cell>
          <cell r="AR80">
            <v>0</v>
          </cell>
          <cell r="AS80">
            <v>0</v>
          </cell>
          <cell r="AT80">
            <v>0</v>
          </cell>
          <cell r="AU80">
            <v>0</v>
          </cell>
          <cell r="AV80">
            <v>0</v>
          </cell>
          <cell r="AW80">
            <v>0</v>
          </cell>
          <cell r="AX80">
            <v>0</v>
          </cell>
          <cell r="AY80">
            <v>0</v>
          </cell>
          <cell r="AZ80">
            <v>0</v>
          </cell>
          <cell r="BA80">
            <v>0</v>
          </cell>
          <cell r="BB80">
            <v>0</v>
          </cell>
          <cell r="BC80">
            <v>0</v>
          </cell>
          <cell r="BD80">
            <v>0</v>
          </cell>
          <cell r="BE80">
            <v>0</v>
          </cell>
          <cell r="BF80">
            <v>0</v>
          </cell>
          <cell r="BG80">
            <v>0</v>
          </cell>
          <cell r="BH80">
            <v>0</v>
          </cell>
          <cell r="BI80">
            <v>0</v>
          </cell>
          <cell r="BJ80">
            <v>0</v>
          </cell>
          <cell r="BK80">
            <v>0</v>
          </cell>
          <cell r="BL80">
            <v>0</v>
          </cell>
          <cell r="BM80">
            <v>0</v>
          </cell>
          <cell r="BN80">
            <v>0</v>
          </cell>
          <cell r="BO80">
            <v>0</v>
          </cell>
          <cell r="BP80">
            <v>0</v>
          </cell>
          <cell r="BQ80">
            <v>0</v>
          </cell>
          <cell r="BR80">
            <v>0</v>
          </cell>
          <cell r="BS80">
            <v>0</v>
          </cell>
          <cell r="BT80">
            <v>0</v>
          </cell>
          <cell r="BU80">
            <v>0</v>
          </cell>
          <cell r="BV80">
            <v>0</v>
          </cell>
          <cell r="BW80">
            <v>0</v>
          </cell>
          <cell r="BX80">
            <v>0</v>
          </cell>
          <cell r="BY80">
            <v>0</v>
          </cell>
          <cell r="BZ80">
            <v>0</v>
          </cell>
          <cell r="CA80">
            <v>0</v>
          </cell>
          <cell r="CB80">
            <v>0</v>
          </cell>
          <cell r="CC80">
            <v>0</v>
          </cell>
          <cell r="CD80">
            <v>0</v>
          </cell>
          <cell r="CE80">
            <v>0</v>
          </cell>
          <cell r="CF80">
            <v>0</v>
          </cell>
          <cell r="CG80">
            <v>0</v>
          </cell>
          <cell r="CH80">
            <v>0</v>
          </cell>
          <cell r="CI80">
            <v>0</v>
          </cell>
          <cell r="CJ80">
            <v>0</v>
          </cell>
          <cell r="CK80">
            <v>0</v>
          </cell>
          <cell r="CL80">
            <v>0</v>
          </cell>
          <cell r="CM80">
            <v>0</v>
          </cell>
          <cell r="CN80">
            <v>0</v>
          </cell>
          <cell r="CO80">
            <v>0</v>
          </cell>
          <cell r="CP80">
            <v>0</v>
          </cell>
          <cell r="CQ80">
            <v>0</v>
          </cell>
          <cell r="CR80">
            <v>0</v>
          </cell>
          <cell r="CS80">
            <v>0</v>
          </cell>
          <cell r="CT80">
            <v>0</v>
          </cell>
          <cell r="CU80">
            <v>0</v>
          </cell>
          <cell r="CV80">
            <v>0</v>
          </cell>
          <cell r="CW80">
            <v>0</v>
          </cell>
          <cell r="CX80">
            <v>0</v>
          </cell>
          <cell r="CY80">
            <v>0</v>
          </cell>
          <cell r="CZ80">
            <v>0</v>
          </cell>
          <cell r="DA80">
            <v>0</v>
          </cell>
          <cell r="DB80">
            <v>0</v>
          </cell>
          <cell r="DC80">
            <v>0</v>
          </cell>
          <cell r="DD80">
            <v>0</v>
          </cell>
          <cell r="DE80">
            <v>0</v>
          </cell>
          <cell r="DF80">
            <v>0</v>
          </cell>
          <cell r="DG80">
            <v>0</v>
          </cell>
          <cell r="DH80">
            <v>0</v>
          </cell>
          <cell r="DI80">
            <v>0</v>
          </cell>
          <cell r="DJ80">
            <v>0</v>
          </cell>
          <cell r="DK80">
            <v>0</v>
          </cell>
          <cell r="DL80">
            <v>0</v>
          </cell>
          <cell r="DM80">
            <v>0</v>
          </cell>
          <cell r="DN80">
            <v>0</v>
          </cell>
          <cell r="DO80">
            <v>0</v>
          </cell>
          <cell r="DP80">
            <v>0</v>
          </cell>
          <cell r="DQ80">
            <v>0</v>
          </cell>
          <cell r="DR80">
            <v>0</v>
          </cell>
          <cell r="DS80">
            <v>0</v>
          </cell>
          <cell r="DT80">
            <v>0</v>
          </cell>
          <cell r="DU80">
            <v>0</v>
          </cell>
          <cell r="DV80">
            <v>0</v>
          </cell>
          <cell r="DW80">
            <v>0</v>
          </cell>
          <cell r="DX80">
            <v>0</v>
          </cell>
          <cell r="DY80">
            <v>0</v>
          </cell>
          <cell r="DZ80">
            <v>0</v>
          </cell>
          <cell r="EA80">
            <v>0</v>
          </cell>
          <cell r="EB80">
            <v>0</v>
          </cell>
          <cell r="EC80">
            <v>0</v>
          </cell>
          <cell r="ED80">
            <v>0</v>
          </cell>
          <cell r="EE80">
            <v>0</v>
          </cell>
          <cell r="EF80">
            <v>-2293.7200000000003</v>
          </cell>
          <cell r="EG80">
            <v>-2178.5790000000002</v>
          </cell>
          <cell r="EH80">
            <v>-3310.5540000000001</v>
          </cell>
          <cell r="EI80">
            <v>-5430</v>
          </cell>
          <cell r="EJ80">
            <v>-3782.8989999999999</v>
          </cell>
          <cell r="EK80">
            <v>-3508.88</v>
          </cell>
          <cell r="EL80">
            <v>-4284.5860000000002</v>
          </cell>
          <cell r="EM80">
            <v>-4625.4350000000004</v>
          </cell>
        </row>
        <row r="81">
          <cell r="A81" t="str">
            <v>Construction</v>
          </cell>
          <cell r="B81" t="str">
            <v>Construction</v>
          </cell>
        </row>
        <row r="82">
          <cell r="A82" t="str">
            <v>AKCL IN</v>
          </cell>
          <cell r="B82" t="str">
            <v>Akruti City</v>
          </cell>
          <cell r="C82" t="str">
            <v>Real Estate</v>
          </cell>
          <cell r="D82">
            <v>0</v>
          </cell>
          <cell r="E82">
            <v>0</v>
          </cell>
          <cell r="F82">
            <v>0</v>
          </cell>
          <cell r="G82">
            <v>0</v>
          </cell>
          <cell r="H82">
            <v>0</v>
          </cell>
          <cell r="I82">
            <v>0</v>
          </cell>
          <cell r="J82">
            <v>0</v>
          </cell>
          <cell r="K82">
            <v>0</v>
          </cell>
          <cell r="L82">
            <v>0</v>
          </cell>
          <cell r="M82">
            <v>0</v>
          </cell>
          <cell r="N82">
            <v>0</v>
          </cell>
          <cell r="O82">
            <v>0</v>
          </cell>
          <cell r="P82">
            <v>0</v>
          </cell>
          <cell r="Q82">
            <v>0</v>
          </cell>
          <cell r="R82">
            <v>0</v>
          </cell>
          <cell r="S82">
            <v>0</v>
          </cell>
          <cell r="T82">
            <v>0</v>
          </cell>
          <cell r="U82">
            <v>0</v>
          </cell>
          <cell r="V82">
            <v>0</v>
          </cell>
          <cell r="W82">
            <v>0</v>
          </cell>
          <cell r="X82">
            <v>-62.8</v>
          </cell>
          <cell r="Y82">
            <v>-83</v>
          </cell>
          <cell r="Z82">
            <v>-90.9</v>
          </cell>
          <cell r="AA82">
            <v>-182.33108200000001</v>
          </cell>
          <cell r="AB82">
            <v>-220.7</v>
          </cell>
          <cell r="AC82">
            <v>-224.2</v>
          </cell>
          <cell r="AD82">
            <v>-27.9</v>
          </cell>
          <cell r="AE82">
            <v>177.99999999999997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O82">
            <v>0</v>
          </cell>
          <cell r="AP82">
            <v>0</v>
          </cell>
          <cell r="AQ82">
            <v>0</v>
          </cell>
          <cell r="AR82">
            <v>0</v>
          </cell>
          <cell r="AS82">
            <v>0</v>
          </cell>
          <cell r="AT82">
            <v>0</v>
          </cell>
          <cell r="AU82">
            <v>0</v>
          </cell>
          <cell r="AV82">
            <v>0</v>
          </cell>
          <cell r="AW82">
            <v>0</v>
          </cell>
          <cell r="AX82">
            <v>0</v>
          </cell>
          <cell r="AY82">
            <v>0</v>
          </cell>
          <cell r="AZ82">
            <v>0</v>
          </cell>
          <cell r="BA82">
            <v>0</v>
          </cell>
          <cell r="BB82">
            <v>0</v>
          </cell>
          <cell r="BC82">
            <v>0</v>
          </cell>
          <cell r="BD82">
            <v>0</v>
          </cell>
          <cell r="BE82">
            <v>0</v>
          </cell>
          <cell r="BF82">
            <v>0</v>
          </cell>
          <cell r="BG82">
            <v>0</v>
          </cell>
          <cell r="BH82">
            <v>0</v>
          </cell>
          <cell r="BI82">
            <v>0</v>
          </cell>
          <cell r="BJ82">
            <v>0</v>
          </cell>
          <cell r="BK82">
            <v>0</v>
          </cell>
          <cell r="BL82">
            <v>0</v>
          </cell>
          <cell r="BM82">
            <v>0</v>
          </cell>
          <cell r="BN82">
            <v>0</v>
          </cell>
          <cell r="BO82">
            <v>0</v>
          </cell>
          <cell r="BP82">
            <v>0</v>
          </cell>
          <cell r="BQ82">
            <v>0</v>
          </cell>
          <cell r="BR82">
            <v>0</v>
          </cell>
          <cell r="BS82">
            <v>0</v>
          </cell>
          <cell r="BT82">
            <v>0</v>
          </cell>
          <cell r="BU82">
            <v>0</v>
          </cell>
          <cell r="BV82">
            <v>0</v>
          </cell>
          <cell r="BW82">
            <v>0</v>
          </cell>
          <cell r="BX82">
            <v>0</v>
          </cell>
          <cell r="BY82">
            <v>0</v>
          </cell>
          <cell r="BZ82">
            <v>0</v>
          </cell>
          <cell r="CA82">
            <v>0</v>
          </cell>
          <cell r="CB82">
            <v>-6.3</v>
          </cell>
          <cell r="CC82">
            <v>-1.2000000000000002</v>
          </cell>
          <cell r="CD82">
            <v>0.40000000000000036</v>
          </cell>
          <cell r="CE82">
            <v>4.6130289999999992</v>
          </cell>
          <cell r="CF82">
            <v>-0.1</v>
          </cell>
          <cell r="CG82">
            <v>0</v>
          </cell>
          <cell r="CH82">
            <v>0</v>
          </cell>
          <cell r="CI82">
            <v>0</v>
          </cell>
          <cell r="CJ82">
            <v>0</v>
          </cell>
          <cell r="CK82">
            <v>0</v>
          </cell>
          <cell r="CL82">
            <v>0</v>
          </cell>
          <cell r="CM82">
            <v>0</v>
          </cell>
          <cell r="CN82">
            <v>0</v>
          </cell>
          <cell r="CO82">
            <v>0</v>
          </cell>
          <cell r="CP82">
            <v>0</v>
          </cell>
          <cell r="CQ82">
            <v>0</v>
          </cell>
          <cell r="CR82">
            <v>0</v>
          </cell>
          <cell r="CS82">
            <v>0</v>
          </cell>
          <cell r="CT82">
            <v>0</v>
          </cell>
          <cell r="CU82">
            <v>0</v>
          </cell>
          <cell r="CV82">
            <v>0</v>
          </cell>
          <cell r="CW82">
            <v>0</v>
          </cell>
          <cell r="CX82">
            <v>0</v>
          </cell>
          <cell r="CY82">
            <v>0</v>
          </cell>
          <cell r="CZ82">
            <v>0</v>
          </cell>
          <cell r="DA82">
            <v>0</v>
          </cell>
          <cell r="DB82">
            <v>0</v>
          </cell>
          <cell r="DC82">
            <v>0</v>
          </cell>
          <cell r="DD82">
            <v>0</v>
          </cell>
          <cell r="DE82">
            <v>0</v>
          </cell>
          <cell r="DF82">
            <v>0</v>
          </cell>
          <cell r="DG82">
            <v>0</v>
          </cell>
          <cell r="DH82">
            <v>0</v>
          </cell>
          <cell r="DI82">
            <v>0</v>
          </cell>
          <cell r="DJ82">
            <v>0</v>
          </cell>
          <cell r="DK82">
            <v>0</v>
          </cell>
          <cell r="DL82">
            <v>0</v>
          </cell>
          <cell r="DM82">
            <v>0</v>
          </cell>
          <cell r="DN82">
            <v>0</v>
          </cell>
          <cell r="DO82">
            <v>0</v>
          </cell>
          <cell r="DP82">
            <v>0</v>
          </cell>
          <cell r="DQ82">
            <v>0</v>
          </cell>
          <cell r="DR82">
            <v>0</v>
          </cell>
          <cell r="DS82">
            <v>0</v>
          </cell>
          <cell r="DT82">
            <v>0</v>
          </cell>
          <cell r="DU82">
            <v>0</v>
          </cell>
          <cell r="DV82">
            <v>0</v>
          </cell>
          <cell r="DW82">
            <v>0</v>
          </cell>
          <cell r="DX82">
            <v>0</v>
          </cell>
          <cell r="DY82">
            <v>0</v>
          </cell>
          <cell r="DZ82">
            <v>0</v>
          </cell>
          <cell r="EA82">
            <v>0</v>
          </cell>
          <cell r="EB82">
            <v>0</v>
          </cell>
          <cell r="EC82">
            <v>0</v>
          </cell>
          <cell r="ED82">
            <v>0</v>
          </cell>
          <cell r="EE82">
            <v>0</v>
          </cell>
          <cell r="EF82">
            <v>-61.099999999999994</v>
          </cell>
          <cell r="EG82">
            <v>-214</v>
          </cell>
          <cell r="EH82">
            <v>74.100000000000023</v>
          </cell>
          <cell r="EI82">
            <v>-246.35870600000032</v>
          </cell>
          <cell r="EJ82">
            <v>-47.599999999999909</v>
          </cell>
          <cell r="EK82">
            <v>50.299999999999955</v>
          </cell>
          <cell r="EL82">
            <v>351.6</v>
          </cell>
          <cell r="EM82">
            <v>5.5</v>
          </cell>
        </row>
        <row r="83">
          <cell r="A83" t="str">
            <v>ARCP IN</v>
          </cell>
          <cell r="B83" t="str">
            <v>Anant Raj Industries</v>
          </cell>
          <cell r="C83" t="str">
            <v>Real Estate</v>
          </cell>
          <cell r="D83">
            <v>0</v>
          </cell>
          <cell r="E83">
            <v>0</v>
          </cell>
          <cell r="F83">
            <v>0</v>
          </cell>
          <cell r="G83">
            <v>0</v>
          </cell>
          <cell r="H83">
            <v>0</v>
          </cell>
          <cell r="I83">
            <v>0</v>
          </cell>
          <cell r="J83">
            <v>0</v>
          </cell>
          <cell r="K83">
            <v>0</v>
          </cell>
          <cell r="L83">
            <v>0</v>
          </cell>
          <cell r="M83">
            <v>0</v>
          </cell>
          <cell r="N83">
            <v>0</v>
          </cell>
          <cell r="O83">
            <v>0</v>
          </cell>
          <cell r="P83">
            <v>0.22</v>
          </cell>
          <cell r="Q83">
            <v>-10.48</v>
          </cell>
          <cell r="R83">
            <v>-14.53</v>
          </cell>
          <cell r="S83">
            <v>-44.77</v>
          </cell>
          <cell r="T83">
            <v>-101.625</v>
          </cell>
          <cell r="U83">
            <v>-123.875</v>
          </cell>
          <cell r="V83">
            <v>-226.91399999999999</v>
          </cell>
          <cell r="W83">
            <v>-135.02099999999999</v>
          </cell>
          <cell r="X83">
            <v>-361.73099999999999</v>
          </cell>
          <cell r="Y83">
            <v>-505.00700000000001</v>
          </cell>
          <cell r="Z83">
            <v>-557.49400000000003</v>
          </cell>
          <cell r="AA83">
            <v>-9.7289999999999281</v>
          </cell>
          <cell r="AB83">
            <v>-42.256999999999998</v>
          </cell>
          <cell r="AC83">
            <v>-336.92</v>
          </cell>
          <cell r="AD83">
            <v>-135.328</v>
          </cell>
          <cell r="AE83">
            <v>-218.453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O83">
            <v>0</v>
          </cell>
          <cell r="AP83">
            <v>0</v>
          </cell>
          <cell r="AQ83">
            <v>0</v>
          </cell>
          <cell r="AR83">
            <v>0.02</v>
          </cell>
          <cell r="AS83">
            <v>-6.48</v>
          </cell>
          <cell r="AT83">
            <v>-2.7450000000000001</v>
          </cell>
          <cell r="AU83">
            <v>-7.3440000000000003</v>
          </cell>
          <cell r="AV83">
            <v>0.748</v>
          </cell>
          <cell r="AW83">
            <v>0.19</v>
          </cell>
          <cell r="AX83">
            <v>1.0900000000000001</v>
          </cell>
          <cell r="AY83">
            <v>2.0190000000000001</v>
          </cell>
          <cell r="AZ83">
            <v>0.86</v>
          </cell>
          <cell r="BA83">
            <v>0</v>
          </cell>
          <cell r="BB83">
            <v>0</v>
          </cell>
          <cell r="BC83">
            <v>0</v>
          </cell>
          <cell r="BD83">
            <v>0</v>
          </cell>
          <cell r="BE83">
            <v>0</v>
          </cell>
          <cell r="BF83">
            <v>0</v>
          </cell>
          <cell r="BG83">
            <v>0</v>
          </cell>
          <cell r="BH83">
            <v>0</v>
          </cell>
          <cell r="BI83">
            <v>0</v>
          </cell>
          <cell r="BJ83">
            <v>0</v>
          </cell>
          <cell r="BK83">
            <v>0</v>
          </cell>
          <cell r="BL83">
            <v>0</v>
          </cell>
          <cell r="BM83">
            <v>0</v>
          </cell>
          <cell r="BN83">
            <v>0</v>
          </cell>
          <cell r="BO83">
            <v>0</v>
          </cell>
          <cell r="BP83">
            <v>0</v>
          </cell>
          <cell r="BQ83">
            <v>0</v>
          </cell>
          <cell r="BR83">
            <v>0</v>
          </cell>
          <cell r="BS83">
            <v>0</v>
          </cell>
          <cell r="BT83">
            <v>0</v>
          </cell>
          <cell r="BU83">
            <v>0</v>
          </cell>
          <cell r="BV83">
            <v>0</v>
          </cell>
          <cell r="BW83">
            <v>0</v>
          </cell>
          <cell r="BX83">
            <v>0</v>
          </cell>
          <cell r="BY83">
            <v>-4.2000000000000003E-2</v>
          </cell>
          <cell r="BZ83">
            <v>-1.0999999999999999E-2</v>
          </cell>
          <cell r="CA83">
            <v>0</v>
          </cell>
          <cell r="CB83">
            <v>0</v>
          </cell>
          <cell r="CC83">
            <v>0</v>
          </cell>
          <cell r="CD83">
            <v>0</v>
          </cell>
          <cell r="CE83">
            <v>0</v>
          </cell>
          <cell r="CF83">
            <v>-2.1840000000000002</v>
          </cell>
          <cell r="CG83">
            <v>-0.29899999999999999</v>
          </cell>
          <cell r="CH83">
            <v>-2.7E-2</v>
          </cell>
          <cell r="CI83">
            <v>-10.394</v>
          </cell>
          <cell r="CJ83">
            <v>0</v>
          </cell>
          <cell r="CK83">
            <v>0</v>
          </cell>
          <cell r="CL83">
            <v>0</v>
          </cell>
          <cell r="CM83">
            <v>0</v>
          </cell>
          <cell r="CN83">
            <v>0</v>
          </cell>
          <cell r="CO83">
            <v>0</v>
          </cell>
          <cell r="CP83">
            <v>0</v>
          </cell>
          <cell r="CQ83">
            <v>0</v>
          </cell>
          <cell r="CR83">
            <v>0</v>
          </cell>
          <cell r="CS83">
            <v>0</v>
          </cell>
          <cell r="CT83">
            <v>0</v>
          </cell>
          <cell r="CU83">
            <v>0</v>
          </cell>
          <cell r="CV83">
            <v>0</v>
          </cell>
          <cell r="CW83">
            <v>0</v>
          </cell>
          <cell r="CX83">
            <v>0</v>
          </cell>
          <cell r="CY83">
            <v>0</v>
          </cell>
          <cell r="CZ83">
            <v>0</v>
          </cell>
          <cell r="DA83">
            <v>0</v>
          </cell>
          <cell r="DB83">
            <v>0</v>
          </cell>
          <cell r="DC83">
            <v>0</v>
          </cell>
          <cell r="DD83">
            <v>0</v>
          </cell>
          <cell r="DE83">
            <v>0</v>
          </cell>
          <cell r="DF83">
            <v>0</v>
          </cell>
          <cell r="DG83">
            <v>0</v>
          </cell>
          <cell r="DH83">
            <v>0</v>
          </cell>
          <cell r="DI83">
            <v>0</v>
          </cell>
          <cell r="DJ83">
            <v>0</v>
          </cell>
          <cell r="DK83">
            <v>0</v>
          </cell>
          <cell r="DL83">
            <v>0</v>
          </cell>
          <cell r="DM83">
            <v>0</v>
          </cell>
          <cell r="DN83">
            <v>0</v>
          </cell>
          <cell r="DO83">
            <v>0</v>
          </cell>
          <cell r="DP83">
            <v>0</v>
          </cell>
          <cell r="DQ83">
            <v>0</v>
          </cell>
          <cell r="DR83">
            <v>0</v>
          </cell>
          <cell r="DS83">
            <v>0</v>
          </cell>
          <cell r="DT83">
            <v>0</v>
          </cell>
          <cell r="DU83">
            <v>0</v>
          </cell>
          <cell r="DV83">
            <v>0</v>
          </cell>
          <cell r="DW83">
            <v>0</v>
          </cell>
          <cell r="DX83">
            <v>-16.329999999999998</v>
          </cell>
          <cell r="DY83">
            <v>-17.687999999999999</v>
          </cell>
          <cell r="DZ83">
            <v>-0.69999999999999929</v>
          </cell>
          <cell r="EA83">
            <v>-12.306000000000001</v>
          </cell>
          <cell r="EB83">
            <v>-46.55</v>
          </cell>
          <cell r="EC83">
            <v>-18.100000000000001</v>
          </cell>
          <cell r="ED83">
            <v>-14.3767</v>
          </cell>
          <cell r="EE83">
            <v>-27.285999999999998</v>
          </cell>
          <cell r="EF83">
            <v>-38.847999999999999</v>
          </cell>
          <cell r="EG83">
            <v>-14.187999999999999</v>
          </cell>
          <cell r="EH83">
            <v>-7.036999999999999</v>
          </cell>
          <cell r="EI83">
            <v>-30.117999999999999</v>
          </cell>
          <cell r="EJ83">
            <v>-25.130000000000003</v>
          </cell>
          <cell r="EK83">
            <v>-15.831000000000001</v>
          </cell>
          <cell r="EL83">
            <v>14.754000000000001</v>
          </cell>
          <cell r="EM83">
            <v>-11.569000000000003</v>
          </cell>
        </row>
        <row r="84">
          <cell r="A84" t="str">
            <v>AHCL IN</v>
          </cell>
          <cell r="B84" t="str">
            <v>Ansal Housing &amp; Construct</v>
          </cell>
          <cell r="C84" t="str">
            <v>Real Estate</v>
          </cell>
          <cell r="D84">
            <v>0</v>
          </cell>
          <cell r="E84">
            <v>0</v>
          </cell>
          <cell r="F84">
            <v>0</v>
          </cell>
          <cell r="G84">
            <v>3.75</v>
          </cell>
          <cell r="H84">
            <v>-2.3199999999999998</v>
          </cell>
          <cell r="I84">
            <v>-1.7</v>
          </cell>
          <cell r="J84">
            <v>-3.05</v>
          </cell>
          <cell r="K84">
            <v>-1.44</v>
          </cell>
          <cell r="L84">
            <v>-2.5</v>
          </cell>
          <cell r="M84">
            <v>-2.35</v>
          </cell>
          <cell r="N84">
            <v>-3.33</v>
          </cell>
          <cell r="O84">
            <v>-10.79</v>
          </cell>
          <cell r="P84">
            <v>-11.26</v>
          </cell>
          <cell r="Q84">
            <v>-8.56</v>
          </cell>
          <cell r="R84">
            <v>-24.29</v>
          </cell>
          <cell r="S84">
            <v>-35.79</v>
          </cell>
          <cell r="T84">
            <v>-36.65</v>
          </cell>
          <cell r="U84">
            <v>-36.76</v>
          </cell>
          <cell r="V84">
            <v>-48.317</v>
          </cell>
          <cell r="W84">
            <v>-6.9929999999999994</v>
          </cell>
          <cell r="X84">
            <v>-47.6</v>
          </cell>
          <cell r="Y84">
            <v>-57.624000000000002</v>
          </cell>
          <cell r="Z84">
            <v>-80.340999999999994</v>
          </cell>
          <cell r="AA84">
            <v>-23.05</v>
          </cell>
          <cell r="AB84">
            <v>-50.67</v>
          </cell>
          <cell r="AC84">
            <v>-20.73</v>
          </cell>
          <cell r="AD84">
            <v>-3.7720000000000002</v>
          </cell>
          <cell r="AE84">
            <v>52.066000000000017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O84">
            <v>0</v>
          </cell>
          <cell r="AP84">
            <v>0</v>
          </cell>
          <cell r="AQ84">
            <v>0</v>
          </cell>
          <cell r="AR84">
            <v>0</v>
          </cell>
          <cell r="AS84">
            <v>0</v>
          </cell>
          <cell r="AT84">
            <v>0</v>
          </cell>
          <cell r="AU84">
            <v>0</v>
          </cell>
          <cell r="AV84">
            <v>0</v>
          </cell>
          <cell r="AW84">
            <v>0</v>
          </cell>
          <cell r="AX84">
            <v>0</v>
          </cell>
          <cell r="AY84">
            <v>-26.204999999999998</v>
          </cell>
          <cell r="AZ84">
            <v>-14.475999999999999</v>
          </cell>
          <cell r="BA84">
            <v>0</v>
          </cell>
          <cell r="BB84">
            <v>0</v>
          </cell>
          <cell r="BC84">
            <v>-48.296999999999997</v>
          </cell>
          <cell r="BD84">
            <v>-0.995</v>
          </cell>
          <cell r="BE84">
            <v>-7.8369999999999997</v>
          </cell>
          <cell r="BF84">
            <v>-9.1940000000000008</v>
          </cell>
          <cell r="BG84">
            <v>-16.142999999999997</v>
          </cell>
          <cell r="BH84">
            <v>0</v>
          </cell>
          <cell r="BI84">
            <v>0</v>
          </cell>
          <cell r="BJ84">
            <v>0</v>
          </cell>
          <cell r="BK84">
            <v>0</v>
          </cell>
          <cell r="BL84">
            <v>0</v>
          </cell>
          <cell r="BM84">
            <v>0</v>
          </cell>
          <cell r="BN84">
            <v>0</v>
          </cell>
          <cell r="BO84">
            <v>0</v>
          </cell>
          <cell r="BP84">
            <v>0</v>
          </cell>
          <cell r="BQ84">
            <v>0</v>
          </cell>
          <cell r="BR84">
            <v>0</v>
          </cell>
          <cell r="BS84">
            <v>0</v>
          </cell>
          <cell r="BT84">
            <v>0</v>
          </cell>
          <cell r="BU84">
            <v>0</v>
          </cell>
          <cell r="BV84">
            <v>0</v>
          </cell>
          <cell r="BW84">
            <v>0</v>
          </cell>
          <cell r="BX84">
            <v>0</v>
          </cell>
          <cell r="BY84">
            <v>0</v>
          </cell>
          <cell r="BZ84">
            <v>0</v>
          </cell>
          <cell r="CA84">
            <v>0</v>
          </cell>
          <cell r="CB84">
            <v>0</v>
          </cell>
          <cell r="CC84">
            <v>0</v>
          </cell>
          <cell r="CD84">
            <v>0</v>
          </cell>
          <cell r="CE84">
            <v>0</v>
          </cell>
          <cell r="CF84">
            <v>0</v>
          </cell>
          <cell r="CG84">
            <v>0</v>
          </cell>
          <cell r="CH84">
            <v>0</v>
          </cell>
          <cell r="CI84">
            <v>-1.81</v>
          </cell>
          <cell r="CJ84">
            <v>0</v>
          </cell>
          <cell r="CK84">
            <v>0</v>
          </cell>
          <cell r="CL84">
            <v>0</v>
          </cell>
          <cell r="CM84">
            <v>0</v>
          </cell>
          <cell r="CN84">
            <v>0</v>
          </cell>
          <cell r="CO84">
            <v>0</v>
          </cell>
          <cell r="CP84">
            <v>0</v>
          </cell>
          <cell r="CQ84">
            <v>0</v>
          </cell>
          <cell r="CR84">
            <v>0</v>
          </cell>
          <cell r="CS84">
            <v>0</v>
          </cell>
          <cell r="CT84">
            <v>0</v>
          </cell>
          <cell r="CU84">
            <v>0</v>
          </cell>
          <cell r="CV84">
            <v>0</v>
          </cell>
          <cell r="CW84">
            <v>0</v>
          </cell>
          <cell r="CX84">
            <v>0</v>
          </cell>
          <cell r="CY84">
            <v>0</v>
          </cell>
          <cell r="CZ84">
            <v>0</v>
          </cell>
          <cell r="DA84">
            <v>0</v>
          </cell>
          <cell r="DB84">
            <v>0</v>
          </cell>
          <cell r="DC84">
            <v>-8.1709999999999994</v>
          </cell>
          <cell r="DD84">
            <v>0</v>
          </cell>
          <cell r="DE84">
            <v>0</v>
          </cell>
          <cell r="DF84">
            <v>0</v>
          </cell>
          <cell r="DG84">
            <v>0</v>
          </cell>
          <cell r="DH84">
            <v>0</v>
          </cell>
          <cell r="DI84">
            <v>0</v>
          </cell>
          <cell r="DJ84">
            <v>0</v>
          </cell>
          <cell r="DK84">
            <v>0</v>
          </cell>
          <cell r="DL84">
            <v>0</v>
          </cell>
          <cell r="DM84">
            <v>0</v>
          </cell>
          <cell r="DN84">
            <v>0</v>
          </cell>
          <cell r="DO84">
            <v>-134.96</v>
          </cell>
          <cell r="DP84">
            <v>-147.86000000000001</v>
          </cell>
          <cell r="DQ84">
            <v>-153.25</v>
          </cell>
          <cell r="DR84">
            <v>-147.36000000000001</v>
          </cell>
          <cell r="DS84">
            <v>-153.66999999999999</v>
          </cell>
          <cell r="DT84">
            <v>-124.14</v>
          </cell>
          <cell r="DU84">
            <v>-143.85</v>
          </cell>
          <cell r="DV84">
            <v>-188.46</v>
          </cell>
          <cell r="DW84">
            <v>-225.4</v>
          </cell>
          <cell r="DX84">
            <v>-131.77100000000002</v>
          </cell>
          <cell r="DY84">
            <v>-188.58100000000002</v>
          </cell>
          <cell r="DZ84">
            <v>-202.68100000000001</v>
          </cell>
          <cell r="EA84">
            <v>-255.73700000000002</v>
          </cell>
          <cell r="EB84">
            <v>-240.52700000000002</v>
          </cell>
          <cell r="EC84">
            <v>-274.66700000000003</v>
          </cell>
          <cell r="ED84">
            <v>-277.05399999999997</v>
          </cell>
          <cell r="EE84">
            <v>-305.66900000000004</v>
          </cell>
          <cell r="EF84">
            <v>-239.98599999999999</v>
          </cell>
          <cell r="EG84">
            <v>-370.423</v>
          </cell>
          <cell r="EH84">
            <v>-363.51800000000003</v>
          </cell>
          <cell r="EI84">
            <v>-291.92500000000001</v>
          </cell>
          <cell r="EJ84">
            <v>-289.40500000000003</v>
          </cell>
          <cell r="EK84">
            <v>-337.50599999999997</v>
          </cell>
          <cell r="EL84">
            <v>-339.57000000000005</v>
          </cell>
          <cell r="EM84">
            <v>-277.1549999999998</v>
          </cell>
        </row>
        <row r="85">
          <cell r="A85" t="str">
            <v>APIL IN</v>
          </cell>
          <cell r="B85" t="str">
            <v>Ansal Properties and Infrastrucrure Ltd.</v>
          </cell>
          <cell r="C85" t="str">
            <v>Real Estate</v>
          </cell>
          <cell r="D85">
            <v>0</v>
          </cell>
          <cell r="E85">
            <v>0</v>
          </cell>
          <cell r="F85">
            <v>0</v>
          </cell>
          <cell r="G85">
            <v>-22.7</v>
          </cell>
          <cell r="H85">
            <v>-4.3</v>
          </cell>
          <cell r="I85">
            <v>-1.8</v>
          </cell>
          <cell r="J85">
            <v>-1.3</v>
          </cell>
          <cell r="K85">
            <v>8</v>
          </cell>
          <cell r="L85">
            <v>-4.5999999999999996</v>
          </cell>
          <cell r="M85">
            <v>-9.6999999999999993</v>
          </cell>
          <cell r="N85">
            <v>-5</v>
          </cell>
          <cell r="O85">
            <v>-36.4</v>
          </cell>
          <cell r="P85">
            <v>-45.5</v>
          </cell>
          <cell r="Q85">
            <v>-26.8</v>
          </cell>
          <cell r="R85">
            <v>-39.1</v>
          </cell>
          <cell r="S85">
            <v>-67.599999999999994</v>
          </cell>
          <cell r="T85">
            <v>-147.9</v>
          </cell>
          <cell r="U85">
            <v>-114.1</v>
          </cell>
          <cell r="V85">
            <v>-208.3</v>
          </cell>
          <cell r="W85">
            <v>-184</v>
          </cell>
          <cell r="X85">
            <v>-163.30000000000001</v>
          </cell>
          <cell r="Y85">
            <v>-224.1</v>
          </cell>
          <cell r="Z85">
            <v>-170.5</v>
          </cell>
          <cell r="AA85">
            <v>-162.6</v>
          </cell>
          <cell r="AB85">
            <v>-84.1</v>
          </cell>
          <cell r="AC85">
            <v>-80.8</v>
          </cell>
          <cell r="AD85">
            <v>-28.9</v>
          </cell>
          <cell r="AE85">
            <v>74.399999999999977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O85">
            <v>0</v>
          </cell>
          <cell r="AP85">
            <v>0</v>
          </cell>
          <cell r="AQ85">
            <v>0</v>
          </cell>
          <cell r="AR85">
            <v>0</v>
          </cell>
          <cell r="AS85">
            <v>0</v>
          </cell>
          <cell r="AT85">
            <v>0</v>
          </cell>
          <cell r="AU85">
            <v>0</v>
          </cell>
          <cell r="AV85">
            <v>0</v>
          </cell>
          <cell r="AW85">
            <v>0</v>
          </cell>
          <cell r="AX85">
            <v>-3</v>
          </cell>
          <cell r="AY85">
            <v>0</v>
          </cell>
          <cell r="AZ85">
            <v>0</v>
          </cell>
          <cell r="BA85">
            <v>0</v>
          </cell>
          <cell r="BB85">
            <v>0</v>
          </cell>
          <cell r="BC85">
            <v>0</v>
          </cell>
          <cell r="BD85">
            <v>0</v>
          </cell>
          <cell r="BE85">
            <v>0</v>
          </cell>
          <cell r="BF85">
            <v>0</v>
          </cell>
          <cell r="BG85">
            <v>0</v>
          </cell>
          <cell r="BH85">
            <v>0</v>
          </cell>
          <cell r="BI85">
            <v>0</v>
          </cell>
          <cell r="BJ85">
            <v>0</v>
          </cell>
          <cell r="BK85">
            <v>0</v>
          </cell>
          <cell r="BL85">
            <v>0</v>
          </cell>
          <cell r="BM85">
            <v>0</v>
          </cell>
          <cell r="BN85">
            <v>0</v>
          </cell>
          <cell r="BO85">
            <v>0</v>
          </cell>
          <cell r="BP85">
            <v>0</v>
          </cell>
          <cell r="BQ85">
            <v>0</v>
          </cell>
          <cell r="BR85">
            <v>0</v>
          </cell>
          <cell r="BS85">
            <v>0</v>
          </cell>
          <cell r="BT85">
            <v>0</v>
          </cell>
          <cell r="BU85">
            <v>0</v>
          </cell>
          <cell r="BV85">
            <v>-0.2</v>
          </cell>
          <cell r="BW85">
            <v>-0.1</v>
          </cell>
          <cell r="BX85">
            <v>0</v>
          </cell>
          <cell r="BY85">
            <v>0</v>
          </cell>
          <cell r="BZ85">
            <v>-1.1000000000000001</v>
          </cell>
          <cell r="CA85">
            <v>-0.3</v>
          </cell>
          <cell r="CB85">
            <v>0</v>
          </cell>
          <cell r="CC85">
            <v>0</v>
          </cell>
          <cell r="CD85">
            <v>0</v>
          </cell>
          <cell r="CE85">
            <v>0</v>
          </cell>
          <cell r="CF85">
            <v>0</v>
          </cell>
          <cell r="CG85">
            <v>0</v>
          </cell>
          <cell r="CH85">
            <v>0</v>
          </cell>
          <cell r="CI85">
            <v>0</v>
          </cell>
          <cell r="CJ85">
            <v>0</v>
          </cell>
          <cell r="CK85">
            <v>0</v>
          </cell>
          <cell r="CL85">
            <v>0</v>
          </cell>
          <cell r="CM85">
            <v>0</v>
          </cell>
          <cell r="CN85">
            <v>0</v>
          </cell>
          <cell r="CO85">
            <v>0</v>
          </cell>
          <cell r="CP85">
            <v>0</v>
          </cell>
          <cell r="CQ85">
            <v>0</v>
          </cell>
          <cell r="CR85">
            <v>0</v>
          </cell>
          <cell r="CS85">
            <v>0</v>
          </cell>
          <cell r="CT85">
            <v>0</v>
          </cell>
          <cell r="CU85">
            <v>-4.9000000000000004</v>
          </cell>
          <cell r="CV85">
            <v>-1.1000000000000001</v>
          </cell>
          <cell r="CW85">
            <v>0</v>
          </cell>
          <cell r="CX85">
            <v>3</v>
          </cell>
          <cell r="CY85">
            <v>0</v>
          </cell>
          <cell r="CZ85">
            <v>0</v>
          </cell>
          <cell r="DA85">
            <v>0</v>
          </cell>
          <cell r="DB85">
            <v>0</v>
          </cell>
          <cell r="DC85">
            <v>0</v>
          </cell>
          <cell r="DD85">
            <v>0</v>
          </cell>
          <cell r="DE85">
            <v>0</v>
          </cell>
          <cell r="DF85">
            <v>0</v>
          </cell>
          <cell r="DG85">
            <v>0</v>
          </cell>
          <cell r="DH85">
            <v>0</v>
          </cell>
          <cell r="DI85">
            <v>0</v>
          </cell>
          <cell r="DJ85">
            <v>0</v>
          </cell>
          <cell r="DK85">
            <v>0</v>
          </cell>
          <cell r="DL85">
            <v>0</v>
          </cell>
          <cell r="DM85">
            <v>0</v>
          </cell>
          <cell r="DN85">
            <v>0</v>
          </cell>
          <cell r="DO85">
            <v>-226.6</v>
          </cell>
          <cell r="DP85">
            <v>-319.5</v>
          </cell>
          <cell r="DQ85">
            <v>-186.10000000000002</v>
          </cell>
          <cell r="DR85">
            <v>-275</v>
          </cell>
          <cell r="DS85">
            <v>-432.5</v>
          </cell>
          <cell r="DT85">
            <v>-267.2</v>
          </cell>
          <cell r="DU85">
            <v>-540</v>
          </cell>
          <cell r="DV85">
            <v>-258.89999999999998</v>
          </cell>
          <cell r="DW85">
            <v>-758.1</v>
          </cell>
          <cell r="DX85">
            <v>-607.09999999999991</v>
          </cell>
          <cell r="DY85">
            <v>-527.79999999999995</v>
          </cell>
          <cell r="DZ85">
            <v>-388.4</v>
          </cell>
          <cell r="EA85">
            <v>-859</v>
          </cell>
          <cell r="EB85">
            <v>-1008.6</v>
          </cell>
          <cell r="EC85">
            <v>-983.1</v>
          </cell>
          <cell r="ED85">
            <v>-1132.6000000000001</v>
          </cell>
          <cell r="EE85">
            <v>-1611.8</v>
          </cell>
          <cell r="EF85">
            <v>-1059</v>
          </cell>
          <cell r="EG85">
            <v>-1737</v>
          </cell>
          <cell r="EH85">
            <v>-1583.6999999999998</v>
          </cell>
          <cell r="EI85">
            <v>-1750.6</v>
          </cell>
          <cell r="EJ85">
            <v>-1203.9999999999998</v>
          </cell>
          <cell r="EK85">
            <v>-783</v>
          </cell>
          <cell r="EL85">
            <v>-1368.3999999999999</v>
          </cell>
          <cell r="EM85">
            <v>-1138.5</v>
          </cell>
        </row>
        <row r="86">
          <cell r="A86" t="str">
            <v>AFH IN</v>
          </cell>
          <cell r="B86" t="str">
            <v>Arihant Foundations &amp; Housing</v>
          </cell>
          <cell r="C86" t="str">
            <v>Real Estate</v>
          </cell>
          <cell r="D86">
            <v>0</v>
          </cell>
          <cell r="E86">
            <v>-0.5</v>
          </cell>
          <cell r="F86">
            <v>-0.3</v>
          </cell>
          <cell r="G86">
            <v>-2</v>
          </cell>
          <cell r="H86">
            <v>-0.4</v>
          </cell>
          <cell r="I86">
            <v>1</v>
          </cell>
          <cell r="J86">
            <v>0</v>
          </cell>
          <cell r="K86">
            <v>-0.9</v>
          </cell>
          <cell r="L86">
            <v>-0.3</v>
          </cell>
          <cell r="M86">
            <v>-1.8</v>
          </cell>
          <cell r="N86">
            <v>-0.5</v>
          </cell>
          <cell r="O86">
            <v>-2</v>
          </cell>
          <cell r="P86">
            <v>-2.2000000000000002</v>
          </cell>
          <cell r="Q86">
            <v>-3.6</v>
          </cell>
          <cell r="R86">
            <v>-11.9</v>
          </cell>
          <cell r="S86">
            <v>-10.8</v>
          </cell>
          <cell r="T86">
            <v>-9</v>
          </cell>
          <cell r="U86">
            <v>-8.3000000000000007</v>
          </cell>
          <cell r="V86">
            <v>-7.5</v>
          </cell>
          <cell r="W86">
            <v>-6.2</v>
          </cell>
          <cell r="X86">
            <v>-8</v>
          </cell>
          <cell r="Y86">
            <v>-14.3</v>
          </cell>
          <cell r="Z86">
            <v>-22.5</v>
          </cell>
          <cell r="AA86">
            <v>-14.5</v>
          </cell>
          <cell r="AB86">
            <v>-1.659</v>
          </cell>
          <cell r="AC86">
            <v>-7.5</v>
          </cell>
          <cell r="AD86">
            <v>-1.7849999999999999</v>
          </cell>
          <cell r="AE86">
            <v>-1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O86">
            <v>0</v>
          </cell>
          <cell r="AP86">
            <v>0</v>
          </cell>
          <cell r="AQ86">
            <v>0</v>
          </cell>
          <cell r="AR86">
            <v>0</v>
          </cell>
          <cell r="AS86">
            <v>0</v>
          </cell>
          <cell r="AT86">
            <v>0</v>
          </cell>
          <cell r="AU86">
            <v>0</v>
          </cell>
          <cell r="AV86">
            <v>0</v>
          </cell>
          <cell r="AW86">
            <v>0</v>
          </cell>
          <cell r="AX86">
            <v>0</v>
          </cell>
          <cell r="AY86">
            <v>0</v>
          </cell>
          <cell r="AZ86">
            <v>0</v>
          </cell>
          <cell r="BA86">
            <v>0</v>
          </cell>
          <cell r="BB86">
            <v>0</v>
          </cell>
          <cell r="BC86">
            <v>0</v>
          </cell>
          <cell r="BD86">
            <v>0</v>
          </cell>
          <cell r="BE86">
            <v>0</v>
          </cell>
          <cell r="BF86">
            <v>0</v>
          </cell>
          <cell r="BG86">
            <v>0</v>
          </cell>
          <cell r="BH86">
            <v>0</v>
          </cell>
          <cell r="BI86">
            <v>0</v>
          </cell>
          <cell r="BJ86">
            <v>0</v>
          </cell>
          <cell r="BK86">
            <v>0</v>
          </cell>
          <cell r="BL86">
            <v>0</v>
          </cell>
          <cell r="BM86">
            <v>0</v>
          </cell>
          <cell r="BN86">
            <v>0</v>
          </cell>
          <cell r="BO86">
            <v>0</v>
          </cell>
          <cell r="BP86">
            <v>0</v>
          </cell>
          <cell r="BQ86">
            <v>0</v>
          </cell>
          <cell r="BR86">
            <v>0</v>
          </cell>
          <cell r="BS86">
            <v>0</v>
          </cell>
          <cell r="BT86">
            <v>0</v>
          </cell>
          <cell r="BU86">
            <v>0</v>
          </cell>
          <cell r="BV86">
            <v>0</v>
          </cell>
          <cell r="BW86">
            <v>0</v>
          </cell>
          <cell r="BX86">
            <v>0</v>
          </cell>
          <cell r="BY86">
            <v>0</v>
          </cell>
          <cell r="BZ86">
            <v>0</v>
          </cell>
          <cell r="CA86">
            <v>0</v>
          </cell>
          <cell r="CB86">
            <v>0</v>
          </cell>
          <cell r="CC86">
            <v>0</v>
          </cell>
          <cell r="CD86">
            <v>0</v>
          </cell>
          <cell r="CE86">
            <v>0</v>
          </cell>
          <cell r="CF86">
            <v>0</v>
          </cell>
          <cell r="CG86">
            <v>0</v>
          </cell>
          <cell r="CH86">
            <v>0</v>
          </cell>
          <cell r="CI86">
            <v>0</v>
          </cell>
          <cell r="CJ86">
            <v>0</v>
          </cell>
          <cell r="CK86">
            <v>0</v>
          </cell>
          <cell r="CL86">
            <v>0</v>
          </cell>
          <cell r="CM86">
            <v>0</v>
          </cell>
          <cell r="CN86">
            <v>0</v>
          </cell>
          <cell r="CO86">
            <v>0</v>
          </cell>
          <cell r="CP86">
            <v>0</v>
          </cell>
          <cell r="CQ86">
            <v>0</v>
          </cell>
          <cell r="CR86">
            <v>0</v>
          </cell>
          <cell r="CS86">
            <v>0</v>
          </cell>
          <cell r="CT86">
            <v>0</v>
          </cell>
          <cell r="CU86">
            <v>0</v>
          </cell>
          <cell r="CV86">
            <v>0</v>
          </cell>
          <cell r="CW86">
            <v>0</v>
          </cell>
          <cell r="CX86">
            <v>0</v>
          </cell>
          <cell r="CY86">
            <v>0</v>
          </cell>
          <cell r="CZ86">
            <v>0</v>
          </cell>
          <cell r="DA86">
            <v>0</v>
          </cell>
          <cell r="DB86">
            <v>0</v>
          </cell>
          <cell r="DC86">
            <v>0</v>
          </cell>
          <cell r="DD86">
            <v>0</v>
          </cell>
          <cell r="DE86">
            <v>0</v>
          </cell>
          <cell r="DF86">
            <v>0</v>
          </cell>
          <cell r="DG86">
            <v>0</v>
          </cell>
          <cell r="DH86">
            <v>0</v>
          </cell>
          <cell r="DI86">
            <v>0</v>
          </cell>
          <cell r="DJ86">
            <v>0</v>
          </cell>
          <cell r="DK86">
            <v>0</v>
          </cell>
          <cell r="DL86">
            <v>0</v>
          </cell>
          <cell r="DM86">
            <v>-550.42600000000004</v>
          </cell>
          <cell r="DN86">
            <v>-375.65100000000001</v>
          </cell>
          <cell r="DO86">
            <v>-474.11799999999999</v>
          </cell>
          <cell r="DP86">
            <v>-464.32299999999998</v>
          </cell>
          <cell r="DQ86">
            <v>-451.029</v>
          </cell>
          <cell r="DR86">
            <v>-420.2</v>
          </cell>
          <cell r="DS86">
            <v>-447.096</v>
          </cell>
          <cell r="DT86">
            <v>-533.779</v>
          </cell>
          <cell r="DU86">
            <v>-641.20399999999995</v>
          </cell>
          <cell r="DV86">
            <v>-551.49800000000005</v>
          </cell>
          <cell r="DW86">
            <v>-691.89400000000001</v>
          </cell>
          <cell r="DX86">
            <v>-748.23</v>
          </cell>
          <cell r="DY86">
            <v>-849.38199999999995</v>
          </cell>
          <cell r="DZ86">
            <v>-817.72600000000011</v>
          </cell>
          <cell r="EA86">
            <v>-943.64700000000005</v>
          </cell>
          <cell r="EB86">
            <v>-964.16399999999999</v>
          </cell>
          <cell r="EC86">
            <v>-867.98900000000003</v>
          </cell>
          <cell r="ED86">
            <v>-824.53200000000004</v>
          </cell>
          <cell r="EE86">
            <v>-906.67399999999998</v>
          </cell>
          <cell r="EF86">
            <v>-761.46900000000005</v>
          </cell>
          <cell r="EG86">
            <v>-1255.77</v>
          </cell>
          <cell r="EH86">
            <v>-1320.297</v>
          </cell>
          <cell r="EI86">
            <v>-1282.96</v>
          </cell>
          <cell r="EJ86">
            <v>-1097.2139999999999</v>
          </cell>
          <cell r="EK86">
            <v>-1301.856</v>
          </cell>
          <cell r="EL86">
            <v>-640.63599999999997</v>
          </cell>
          <cell r="EM86">
            <v>-691.71</v>
          </cell>
        </row>
        <row r="87">
          <cell r="A87" t="str">
            <v>BD IN</v>
          </cell>
          <cell r="B87" t="str">
            <v>Bombay Dyeing</v>
          </cell>
          <cell r="C87" t="str">
            <v>Real Estate</v>
          </cell>
          <cell r="D87">
            <v>0</v>
          </cell>
          <cell r="E87">
            <v>4.5999999999999996</v>
          </cell>
          <cell r="F87">
            <v>-5.9</v>
          </cell>
          <cell r="G87">
            <v>-3.3</v>
          </cell>
          <cell r="H87">
            <v>17.899999999999999</v>
          </cell>
          <cell r="I87">
            <v>-76.099999999999994</v>
          </cell>
          <cell r="J87">
            <v>-48.9</v>
          </cell>
          <cell r="K87">
            <v>-83.5</v>
          </cell>
          <cell r="L87">
            <v>15.5</v>
          </cell>
          <cell r="M87">
            <v>-76.599999999999994</v>
          </cell>
          <cell r="N87">
            <v>-10</v>
          </cell>
          <cell r="O87">
            <v>-2.8</v>
          </cell>
          <cell r="P87">
            <v>9.5</v>
          </cell>
          <cell r="Q87">
            <v>-11</v>
          </cell>
          <cell r="R87">
            <v>-6.7</v>
          </cell>
          <cell r="S87">
            <v>29.4</v>
          </cell>
          <cell r="T87">
            <v>-15</v>
          </cell>
          <cell r="U87">
            <v>4.5999999999999996</v>
          </cell>
          <cell r="V87">
            <v>-44.5</v>
          </cell>
          <cell r="W87">
            <v>10.1</v>
          </cell>
          <cell r="X87">
            <v>-10.9</v>
          </cell>
          <cell r="Y87">
            <v>-19.600000000000001</v>
          </cell>
          <cell r="Z87">
            <v>39.9</v>
          </cell>
          <cell r="AA87">
            <v>-22.7</v>
          </cell>
          <cell r="AB87">
            <v>-3.7</v>
          </cell>
          <cell r="AC87">
            <v>-3.4</v>
          </cell>
          <cell r="AD87">
            <v>-3.5</v>
          </cell>
          <cell r="AE87">
            <v>0.4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O87">
            <v>0</v>
          </cell>
          <cell r="AP87">
            <v>0</v>
          </cell>
          <cell r="AQ87">
            <v>0</v>
          </cell>
          <cell r="AR87">
            <v>0</v>
          </cell>
          <cell r="AS87">
            <v>0</v>
          </cell>
          <cell r="AT87">
            <v>0</v>
          </cell>
          <cell r="AU87">
            <v>0</v>
          </cell>
          <cell r="AV87">
            <v>0</v>
          </cell>
          <cell r="AW87">
            <v>0</v>
          </cell>
          <cell r="AX87">
            <v>0</v>
          </cell>
          <cell r="AY87">
            <v>0</v>
          </cell>
          <cell r="AZ87">
            <v>0</v>
          </cell>
          <cell r="BA87">
            <v>0</v>
          </cell>
          <cell r="BB87">
            <v>0</v>
          </cell>
          <cell r="BC87">
            <v>0</v>
          </cell>
          <cell r="BD87">
            <v>0</v>
          </cell>
          <cell r="BE87">
            <v>0</v>
          </cell>
          <cell r="BF87">
            <v>0</v>
          </cell>
          <cell r="BG87">
            <v>0</v>
          </cell>
          <cell r="BH87">
            <v>0</v>
          </cell>
          <cell r="BI87">
            <v>0</v>
          </cell>
          <cell r="BJ87">
            <v>0</v>
          </cell>
          <cell r="BK87">
            <v>0</v>
          </cell>
          <cell r="BL87">
            <v>0</v>
          </cell>
          <cell r="BM87">
            <v>0</v>
          </cell>
          <cell r="BN87">
            <v>0</v>
          </cell>
          <cell r="BO87">
            <v>0</v>
          </cell>
          <cell r="BP87">
            <v>0</v>
          </cell>
          <cell r="BQ87">
            <v>0</v>
          </cell>
          <cell r="BR87">
            <v>0</v>
          </cell>
          <cell r="BS87">
            <v>0</v>
          </cell>
          <cell r="BT87">
            <v>0</v>
          </cell>
          <cell r="BU87">
            <v>0</v>
          </cell>
          <cell r="BV87">
            <v>0</v>
          </cell>
          <cell r="BW87">
            <v>0</v>
          </cell>
          <cell r="BX87">
            <v>0</v>
          </cell>
          <cell r="BY87">
            <v>0</v>
          </cell>
          <cell r="BZ87">
            <v>0</v>
          </cell>
          <cell r="CA87">
            <v>0</v>
          </cell>
          <cell r="CB87">
            <v>0</v>
          </cell>
          <cell r="CC87">
            <v>0</v>
          </cell>
          <cell r="CD87">
            <v>0</v>
          </cell>
          <cell r="CE87">
            <v>0</v>
          </cell>
          <cell r="CF87">
            <v>0</v>
          </cell>
          <cell r="CG87">
            <v>0</v>
          </cell>
          <cell r="CH87">
            <v>0</v>
          </cell>
          <cell r="CI87">
            <v>0</v>
          </cell>
          <cell r="CJ87">
            <v>0</v>
          </cell>
          <cell r="CK87">
            <v>0</v>
          </cell>
          <cell r="CL87">
            <v>0</v>
          </cell>
          <cell r="CM87">
            <v>0</v>
          </cell>
          <cell r="CN87">
            <v>0</v>
          </cell>
          <cell r="CO87">
            <v>0</v>
          </cell>
          <cell r="CP87">
            <v>0</v>
          </cell>
          <cell r="CQ87">
            <v>0</v>
          </cell>
          <cell r="CR87">
            <v>0</v>
          </cell>
          <cell r="CS87">
            <v>0</v>
          </cell>
          <cell r="CT87">
            <v>0</v>
          </cell>
          <cell r="CU87">
            <v>0</v>
          </cell>
          <cell r="CV87">
            <v>0</v>
          </cell>
          <cell r="CW87">
            <v>0</v>
          </cell>
          <cell r="CX87">
            <v>0</v>
          </cell>
          <cell r="CY87">
            <v>0</v>
          </cell>
          <cell r="CZ87">
            <v>0</v>
          </cell>
          <cell r="DA87">
            <v>0</v>
          </cell>
          <cell r="DB87">
            <v>0</v>
          </cell>
          <cell r="DC87">
            <v>0</v>
          </cell>
          <cell r="DD87">
            <v>0</v>
          </cell>
          <cell r="DE87">
            <v>0</v>
          </cell>
          <cell r="DF87">
            <v>0</v>
          </cell>
          <cell r="DG87">
            <v>0</v>
          </cell>
          <cell r="DH87">
            <v>0</v>
          </cell>
          <cell r="DI87">
            <v>0</v>
          </cell>
          <cell r="DJ87">
            <v>0</v>
          </cell>
          <cell r="DK87">
            <v>0</v>
          </cell>
          <cell r="DL87">
            <v>0</v>
          </cell>
          <cell r="DM87">
            <v>-1350.4</v>
          </cell>
          <cell r="DN87">
            <v>-1515.1</v>
          </cell>
          <cell r="DO87">
            <v>-1197.8000000000002</v>
          </cell>
          <cell r="DP87">
            <v>-1108.3000000000002</v>
          </cell>
          <cell r="DQ87">
            <v>-1391.9</v>
          </cell>
          <cell r="DR87">
            <v>-1480.5</v>
          </cell>
          <cell r="DS87">
            <v>-1760.3999999999999</v>
          </cell>
          <cell r="DT87">
            <v>-1490.1</v>
          </cell>
          <cell r="DU87">
            <v>-1711.3</v>
          </cell>
          <cell r="DV87">
            <v>-1782.6</v>
          </cell>
          <cell r="DW87">
            <v>-2301.6</v>
          </cell>
          <cell r="DX87">
            <v>-1886.3999999999999</v>
          </cell>
          <cell r="DY87">
            <v>-1747.9</v>
          </cell>
          <cell r="DZ87">
            <v>-1712</v>
          </cell>
          <cell r="EA87">
            <v>-1590.5</v>
          </cell>
          <cell r="EB87">
            <v>-556.09999999999991</v>
          </cell>
          <cell r="EC87">
            <v>-612.5</v>
          </cell>
          <cell r="ED87">
            <v>-521.9</v>
          </cell>
          <cell r="EE87">
            <v>-456.39999999999981</v>
          </cell>
          <cell r="EF87">
            <v>-440.99999999999994</v>
          </cell>
          <cell r="EG87">
            <v>-1086.3999999999999</v>
          </cell>
          <cell r="EH87">
            <v>-2321.2000000000003</v>
          </cell>
          <cell r="EI87">
            <v>-2635.9</v>
          </cell>
          <cell r="EJ87">
            <v>-2432.3000000000002</v>
          </cell>
          <cell r="EK87">
            <v>-2156.1999999999998</v>
          </cell>
          <cell r="EL87">
            <v>-2164.6999999999998</v>
          </cell>
          <cell r="EM87">
            <v>-2436.3999999999996</v>
          </cell>
        </row>
        <row r="88">
          <cell r="A88" t="str">
            <v>BRGD IN</v>
          </cell>
          <cell r="B88" t="str">
            <v>Brigade Enterprises</v>
          </cell>
          <cell r="C88" t="str">
            <v>Real Estate</v>
          </cell>
          <cell r="D88">
            <v>0</v>
          </cell>
          <cell r="E88">
            <v>0</v>
          </cell>
          <cell r="F88">
            <v>0</v>
          </cell>
          <cell r="G88">
            <v>0</v>
          </cell>
          <cell r="H88">
            <v>0</v>
          </cell>
          <cell r="I88">
            <v>0</v>
          </cell>
          <cell r="J88">
            <v>0</v>
          </cell>
          <cell r="K88">
            <v>0</v>
          </cell>
          <cell r="L88">
            <v>0</v>
          </cell>
          <cell r="M88">
            <v>0</v>
          </cell>
          <cell r="N88">
            <v>0</v>
          </cell>
          <cell r="O88">
            <v>0</v>
          </cell>
          <cell r="P88">
            <v>0</v>
          </cell>
          <cell r="Q88">
            <v>0</v>
          </cell>
          <cell r="R88">
            <v>0</v>
          </cell>
          <cell r="S88">
            <v>0</v>
          </cell>
          <cell r="T88">
            <v>0</v>
          </cell>
          <cell r="U88">
            <v>0</v>
          </cell>
          <cell r="V88">
            <v>0</v>
          </cell>
          <cell r="W88">
            <v>0</v>
          </cell>
          <cell r="X88">
            <v>0</v>
          </cell>
          <cell r="Y88">
            <v>0</v>
          </cell>
          <cell r="Z88">
            <v>-96.83</v>
          </cell>
          <cell r="AA88">
            <v>-25.46</v>
          </cell>
          <cell r="AB88">
            <v>-85.27</v>
          </cell>
          <cell r="AC88">
            <v>53.89</v>
          </cell>
          <cell r="AD88">
            <v>-54.05</v>
          </cell>
          <cell r="AE88">
            <v>-47.584000000000003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O88">
            <v>0</v>
          </cell>
          <cell r="AP88">
            <v>0</v>
          </cell>
          <cell r="AQ88">
            <v>0</v>
          </cell>
          <cell r="AR88">
            <v>0</v>
          </cell>
          <cell r="AS88">
            <v>0</v>
          </cell>
          <cell r="AT88">
            <v>0</v>
          </cell>
          <cell r="AU88">
            <v>0</v>
          </cell>
          <cell r="AV88">
            <v>0</v>
          </cell>
          <cell r="AW88">
            <v>0</v>
          </cell>
          <cell r="AX88">
            <v>0</v>
          </cell>
          <cell r="AY88">
            <v>0</v>
          </cell>
          <cell r="AZ88">
            <v>0</v>
          </cell>
          <cell r="BA88">
            <v>0</v>
          </cell>
          <cell r="BB88">
            <v>0</v>
          </cell>
          <cell r="BC88">
            <v>0</v>
          </cell>
          <cell r="BD88">
            <v>0</v>
          </cell>
          <cell r="BE88">
            <v>0</v>
          </cell>
          <cell r="BF88">
            <v>0</v>
          </cell>
          <cell r="BG88">
            <v>0</v>
          </cell>
          <cell r="BH88">
            <v>0</v>
          </cell>
          <cell r="BI88">
            <v>0</v>
          </cell>
          <cell r="BJ88">
            <v>0</v>
          </cell>
          <cell r="BK88">
            <v>0</v>
          </cell>
          <cell r="BL88">
            <v>0</v>
          </cell>
          <cell r="BM88">
            <v>0</v>
          </cell>
          <cell r="BN88">
            <v>0</v>
          </cell>
          <cell r="BO88">
            <v>0</v>
          </cell>
          <cell r="BP88">
            <v>0</v>
          </cell>
          <cell r="BQ88">
            <v>0</v>
          </cell>
          <cell r="BR88">
            <v>0</v>
          </cell>
          <cell r="BS88">
            <v>0</v>
          </cell>
          <cell r="BT88">
            <v>0</v>
          </cell>
          <cell r="BU88">
            <v>0</v>
          </cell>
          <cell r="BV88">
            <v>0</v>
          </cell>
          <cell r="BW88">
            <v>0</v>
          </cell>
          <cell r="BX88">
            <v>0</v>
          </cell>
          <cell r="BY88">
            <v>0</v>
          </cell>
          <cell r="BZ88">
            <v>0</v>
          </cell>
          <cell r="CA88">
            <v>0</v>
          </cell>
          <cell r="CB88">
            <v>0</v>
          </cell>
          <cell r="CC88">
            <v>0</v>
          </cell>
          <cell r="CD88">
            <v>-0.47</v>
          </cell>
          <cell r="CE88">
            <v>-0.77</v>
          </cell>
          <cell r="CF88">
            <v>-0.21</v>
          </cell>
          <cell r="CG88">
            <v>0</v>
          </cell>
          <cell r="CH88">
            <v>-43.97</v>
          </cell>
          <cell r="CI88">
            <v>0</v>
          </cell>
          <cell r="CJ88">
            <v>0</v>
          </cell>
          <cell r="CK88">
            <v>0</v>
          </cell>
          <cell r="CL88">
            <v>0</v>
          </cell>
          <cell r="CM88">
            <v>0</v>
          </cell>
          <cell r="CN88">
            <v>0</v>
          </cell>
          <cell r="CO88">
            <v>0</v>
          </cell>
          <cell r="CP88">
            <v>0</v>
          </cell>
          <cell r="CQ88">
            <v>0</v>
          </cell>
          <cell r="CR88">
            <v>0</v>
          </cell>
          <cell r="CS88">
            <v>0</v>
          </cell>
          <cell r="CT88">
            <v>0</v>
          </cell>
          <cell r="CU88">
            <v>0</v>
          </cell>
          <cell r="CV88">
            <v>0</v>
          </cell>
          <cell r="CW88">
            <v>0</v>
          </cell>
          <cell r="CX88">
            <v>0</v>
          </cell>
          <cell r="CY88">
            <v>0</v>
          </cell>
          <cell r="CZ88">
            <v>0</v>
          </cell>
          <cell r="DA88">
            <v>0</v>
          </cell>
          <cell r="DB88">
            <v>0</v>
          </cell>
          <cell r="DC88">
            <v>0</v>
          </cell>
          <cell r="DD88">
            <v>0</v>
          </cell>
          <cell r="DE88">
            <v>0</v>
          </cell>
          <cell r="DF88">
            <v>0</v>
          </cell>
          <cell r="DG88">
            <v>0</v>
          </cell>
          <cell r="DH88">
            <v>0</v>
          </cell>
          <cell r="DI88">
            <v>0</v>
          </cell>
          <cell r="DJ88">
            <v>0</v>
          </cell>
          <cell r="DK88">
            <v>0</v>
          </cell>
          <cell r="DL88">
            <v>0</v>
          </cell>
          <cell r="DM88">
            <v>0</v>
          </cell>
          <cell r="DN88">
            <v>0</v>
          </cell>
          <cell r="DO88">
            <v>0</v>
          </cell>
          <cell r="DP88">
            <v>0</v>
          </cell>
          <cell r="DQ88">
            <v>0</v>
          </cell>
          <cell r="DR88">
            <v>0</v>
          </cell>
          <cell r="DS88">
            <v>0</v>
          </cell>
          <cell r="DT88">
            <v>0</v>
          </cell>
          <cell r="DU88">
            <v>0</v>
          </cell>
          <cell r="DV88">
            <v>0</v>
          </cell>
          <cell r="DW88">
            <v>0</v>
          </cell>
          <cell r="DX88">
            <v>0</v>
          </cell>
          <cell r="DY88">
            <v>0</v>
          </cell>
          <cell r="DZ88">
            <v>0</v>
          </cell>
          <cell r="EA88">
            <v>0</v>
          </cell>
          <cell r="EB88">
            <v>0</v>
          </cell>
          <cell r="EC88">
            <v>0</v>
          </cell>
          <cell r="ED88">
            <v>0</v>
          </cell>
          <cell r="EE88">
            <v>0</v>
          </cell>
          <cell r="EF88">
            <v>0</v>
          </cell>
          <cell r="EG88">
            <v>0</v>
          </cell>
          <cell r="EH88">
            <v>-500.76</v>
          </cell>
          <cell r="EI88">
            <v>-936.07</v>
          </cell>
          <cell r="EJ88">
            <v>-785.28000000000009</v>
          </cell>
          <cell r="EK88">
            <v>-720.79000000000008</v>
          </cell>
          <cell r="EL88">
            <v>-771</v>
          </cell>
          <cell r="EM88">
            <v>-434.976</v>
          </cell>
        </row>
        <row r="89">
          <cell r="A89" t="str">
            <v>DLFU IN</v>
          </cell>
          <cell r="B89" t="str">
            <v>DLF</v>
          </cell>
          <cell r="C89" t="str">
            <v>Real Estate</v>
          </cell>
          <cell r="D89">
            <v>0</v>
          </cell>
          <cell r="E89">
            <v>0</v>
          </cell>
          <cell r="F89">
            <v>0</v>
          </cell>
          <cell r="G89">
            <v>0</v>
          </cell>
          <cell r="H89">
            <v>0</v>
          </cell>
          <cell r="I89">
            <v>0</v>
          </cell>
          <cell r="J89">
            <v>0</v>
          </cell>
          <cell r="K89">
            <v>0</v>
          </cell>
          <cell r="L89">
            <v>0</v>
          </cell>
          <cell r="M89">
            <v>0</v>
          </cell>
          <cell r="N89">
            <v>0</v>
          </cell>
          <cell r="O89">
            <v>0</v>
          </cell>
          <cell r="P89">
            <v>0</v>
          </cell>
          <cell r="Q89">
            <v>0</v>
          </cell>
          <cell r="R89">
            <v>0</v>
          </cell>
          <cell r="S89">
            <v>0</v>
          </cell>
          <cell r="T89">
            <v>0</v>
          </cell>
          <cell r="U89">
            <v>0</v>
          </cell>
          <cell r="V89">
            <v>0</v>
          </cell>
          <cell r="W89">
            <v>0</v>
          </cell>
          <cell r="X89">
            <v>-6024.2</v>
          </cell>
          <cell r="Y89">
            <v>-3163.3</v>
          </cell>
          <cell r="Z89">
            <v>-3217.6</v>
          </cell>
          <cell r="AA89">
            <v>-4944.8999999999996</v>
          </cell>
          <cell r="AB89">
            <v>-3768</v>
          </cell>
          <cell r="AC89">
            <v>-3225</v>
          </cell>
          <cell r="AD89">
            <v>-537.29999999999995</v>
          </cell>
          <cell r="AE89">
            <v>256.60000000000002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O89">
            <v>0</v>
          </cell>
          <cell r="AP89">
            <v>0</v>
          </cell>
          <cell r="AQ89">
            <v>0</v>
          </cell>
          <cell r="AR89">
            <v>0</v>
          </cell>
          <cell r="AS89">
            <v>0</v>
          </cell>
          <cell r="AT89">
            <v>0</v>
          </cell>
          <cell r="AU89">
            <v>0</v>
          </cell>
          <cell r="AV89">
            <v>0</v>
          </cell>
          <cell r="AW89">
            <v>0</v>
          </cell>
          <cell r="AX89">
            <v>0</v>
          </cell>
          <cell r="AY89">
            <v>0</v>
          </cell>
          <cell r="AZ89">
            <v>-13.1</v>
          </cell>
          <cell r="BA89">
            <v>-138.1</v>
          </cell>
          <cell r="BB89">
            <v>0</v>
          </cell>
          <cell r="BC89">
            <v>-32.800000000000011</v>
          </cell>
          <cell r="BD89">
            <v>2</v>
          </cell>
          <cell r="BE89">
            <v>412</v>
          </cell>
          <cell r="BF89">
            <v>0</v>
          </cell>
          <cell r="BG89">
            <v>-255</v>
          </cell>
          <cell r="BH89">
            <v>0</v>
          </cell>
          <cell r="BI89">
            <v>0</v>
          </cell>
          <cell r="BJ89">
            <v>0</v>
          </cell>
          <cell r="BK89">
            <v>0</v>
          </cell>
          <cell r="BL89">
            <v>0</v>
          </cell>
          <cell r="BM89">
            <v>0</v>
          </cell>
          <cell r="BN89">
            <v>0</v>
          </cell>
          <cell r="BO89">
            <v>0</v>
          </cell>
          <cell r="BP89">
            <v>0</v>
          </cell>
          <cell r="BQ89">
            <v>0</v>
          </cell>
          <cell r="BR89">
            <v>0</v>
          </cell>
          <cell r="BS89">
            <v>0</v>
          </cell>
          <cell r="BT89">
            <v>0</v>
          </cell>
          <cell r="BU89">
            <v>0</v>
          </cell>
          <cell r="BV89">
            <v>0</v>
          </cell>
          <cell r="BW89">
            <v>0</v>
          </cell>
          <cell r="BX89">
            <v>0</v>
          </cell>
          <cell r="BY89">
            <v>0</v>
          </cell>
          <cell r="BZ89">
            <v>0</v>
          </cell>
          <cell r="CA89">
            <v>0</v>
          </cell>
          <cell r="CB89">
            <v>0</v>
          </cell>
          <cell r="CC89">
            <v>0</v>
          </cell>
          <cell r="CD89">
            <v>0</v>
          </cell>
          <cell r="CE89">
            <v>0</v>
          </cell>
          <cell r="CF89">
            <v>0</v>
          </cell>
          <cell r="CG89">
            <v>0</v>
          </cell>
          <cell r="CH89">
            <v>0</v>
          </cell>
          <cell r="CI89">
            <v>0</v>
          </cell>
          <cell r="CJ89">
            <v>0</v>
          </cell>
          <cell r="CK89">
            <v>0</v>
          </cell>
          <cell r="CL89">
            <v>0</v>
          </cell>
          <cell r="CM89">
            <v>0</v>
          </cell>
          <cell r="CN89">
            <v>0</v>
          </cell>
          <cell r="CO89">
            <v>0</v>
          </cell>
          <cell r="CP89">
            <v>0</v>
          </cell>
          <cell r="CQ89">
            <v>0</v>
          </cell>
          <cell r="CR89">
            <v>0</v>
          </cell>
          <cell r="CS89">
            <v>0</v>
          </cell>
          <cell r="CT89">
            <v>0</v>
          </cell>
          <cell r="CU89">
            <v>0</v>
          </cell>
          <cell r="CV89">
            <v>0</v>
          </cell>
          <cell r="CW89">
            <v>0</v>
          </cell>
          <cell r="CX89">
            <v>0</v>
          </cell>
          <cell r="CY89">
            <v>0</v>
          </cell>
          <cell r="CZ89">
            <v>0</v>
          </cell>
          <cell r="DA89">
            <v>0</v>
          </cell>
          <cell r="DB89">
            <v>0</v>
          </cell>
          <cell r="DC89">
            <v>0</v>
          </cell>
          <cell r="DD89">
            <v>0</v>
          </cell>
          <cell r="DE89">
            <v>0</v>
          </cell>
          <cell r="DF89">
            <v>0</v>
          </cell>
          <cell r="DG89">
            <v>0</v>
          </cell>
          <cell r="DH89">
            <v>0</v>
          </cell>
          <cell r="DI89">
            <v>0</v>
          </cell>
          <cell r="DJ89">
            <v>0</v>
          </cell>
          <cell r="DK89">
            <v>0</v>
          </cell>
          <cell r="DL89">
            <v>0</v>
          </cell>
          <cell r="DM89">
            <v>0</v>
          </cell>
          <cell r="DN89">
            <v>0</v>
          </cell>
          <cell r="DO89">
            <v>0</v>
          </cell>
          <cell r="DP89">
            <v>0</v>
          </cell>
          <cell r="DQ89">
            <v>0</v>
          </cell>
          <cell r="DR89">
            <v>0</v>
          </cell>
          <cell r="DS89">
            <v>0</v>
          </cell>
          <cell r="DT89">
            <v>0</v>
          </cell>
          <cell r="DU89">
            <v>0</v>
          </cell>
          <cell r="DV89">
            <v>0</v>
          </cell>
          <cell r="DW89">
            <v>0</v>
          </cell>
          <cell r="DX89">
            <v>0</v>
          </cell>
          <cell r="DY89">
            <v>0</v>
          </cell>
          <cell r="DZ89">
            <v>0</v>
          </cell>
          <cell r="EA89">
            <v>0</v>
          </cell>
          <cell r="EB89">
            <v>0</v>
          </cell>
          <cell r="EC89">
            <v>0</v>
          </cell>
          <cell r="ED89">
            <v>0</v>
          </cell>
          <cell r="EE89">
            <v>0</v>
          </cell>
          <cell r="EF89">
            <v>-7473.5</v>
          </cell>
          <cell r="EG89">
            <v>-8326.1</v>
          </cell>
          <cell r="EH89">
            <v>-9511.6</v>
          </cell>
          <cell r="EI89">
            <v>-12002.800000000001</v>
          </cell>
          <cell r="EJ89">
            <v>-12060</v>
          </cell>
          <cell r="EK89">
            <v>-12862</v>
          </cell>
          <cell r="EL89">
            <v>-2830</v>
          </cell>
          <cell r="EM89">
            <v>-5777</v>
          </cell>
        </row>
        <row r="90">
          <cell r="A90" t="str">
            <v>DSK IN</v>
          </cell>
          <cell r="B90" t="str">
            <v>DS Kulkarni Developers</v>
          </cell>
          <cell r="C90" t="str">
            <v>Real Estate</v>
          </cell>
          <cell r="D90">
            <v>0</v>
          </cell>
          <cell r="E90">
            <v>0</v>
          </cell>
          <cell r="F90">
            <v>-0.5</v>
          </cell>
          <cell r="G90">
            <v>-7.8999999999999959E-2</v>
          </cell>
          <cell r="H90">
            <v>-0.2</v>
          </cell>
          <cell r="I90">
            <v>-0.2</v>
          </cell>
          <cell r="J90">
            <v>-0.3</v>
          </cell>
          <cell r="K90">
            <v>0.21799999999999997</v>
          </cell>
          <cell r="L90">
            <v>-0.3</v>
          </cell>
          <cell r="M90">
            <v>-0.3</v>
          </cell>
          <cell r="N90">
            <v>-0.63</v>
          </cell>
          <cell r="O90">
            <v>-1.95</v>
          </cell>
          <cell r="P90">
            <v>-3.1720000000000002</v>
          </cell>
          <cell r="Q90">
            <v>-3.6980000000000004</v>
          </cell>
          <cell r="R90">
            <v>-4.6079999999999997</v>
          </cell>
          <cell r="S90">
            <v>-9.1210000000000004</v>
          </cell>
          <cell r="T90">
            <v>-15.25</v>
          </cell>
          <cell r="U90">
            <v>-15.265000000000001</v>
          </cell>
          <cell r="V90">
            <v>-17.560000000000002</v>
          </cell>
          <cell r="W90">
            <v>-7.51</v>
          </cell>
          <cell r="X90">
            <v>-13.96</v>
          </cell>
          <cell r="Y90">
            <v>-19.762</v>
          </cell>
          <cell r="Z90">
            <v>-13.673</v>
          </cell>
          <cell r="AA90">
            <v>-75.010000000000005</v>
          </cell>
          <cell r="AB90">
            <v>-29.82</v>
          </cell>
          <cell r="AC90">
            <v>-13.106999999999999</v>
          </cell>
          <cell r="AD90">
            <v>-1.23</v>
          </cell>
          <cell r="AE90">
            <v>30.055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O90">
            <v>0</v>
          </cell>
          <cell r="AP90">
            <v>0</v>
          </cell>
          <cell r="AQ90">
            <v>0</v>
          </cell>
          <cell r="AR90">
            <v>0</v>
          </cell>
          <cell r="AS90">
            <v>0</v>
          </cell>
          <cell r="AT90">
            <v>0</v>
          </cell>
          <cell r="AU90">
            <v>0</v>
          </cell>
          <cell r="AV90">
            <v>0</v>
          </cell>
          <cell r="AW90">
            <v>0</v>
          </cell>
          <cell r="AX90">
            <v>0</v>
          </cell>
          <cell r="AY90">
            <v>0</v>
          </cell>
          <cell r="AZ90">
            <v>0</v>
          </cell>
          <cell r="BA90">
            <v>0</v>
          </cell>
          <cell r="BB90">
            <v>0</v>
          </cell>
          <cell r="BC90">
            <v>0.39</v>
          </cell>
          <cell r="BD90">
            <v>0</v>
          </cell>
          <cell r="BE90">
            <v>0</v>
          </cell>
          <cell r="BF90">
            <v>0</v>
          </cell>
          <cell r="BG90">
            <v>0</v>
          </cell>
          <cell r="BH90">
            <v>0</v>
          </cell>
          <cell r="BI90">
            <v>0</v>
          </cell>
          <cell r="BJ90">
            <v>0</v>
          </cell>
          <cell r="BK90">
            <v>0</v>
          </cell>
          <cell r="BL90">
            <v>0</v>
          </cell>
          <cell r="BM90">
            <v>0</v>
          </cell>
          <cell r="BN90">
            <v>0</v>
          </cell>
          <cell r="BO90">
            <v>0</v>
          </cell>
          <cell r="BP90">
            <v>0</v>
          </cell>
          <cell r="BQ90">
            <v>0</v>
          </cell>
          <cell r="BR90">
            <v>0</v>
          </cell>
          <cell r="BS90">
            <v>0</v>
          </cell>
          <cell r="BT90">
            <v>0</v>
          </cell>
          <cell r="BU90">
            <v>0</v>
          </cell>
          <cell r="BV90">
            <v>0</v>
          </cell>
          <cell r="BW90">
            <v>0</v>
          </cell>
          <cell r="BX90">
            <v>0</v>
          </cell>
          <cell r="BY90">
            <v>0</v>
          </cell>
          <cell r="BZ90">
            <v>0</v>
          </cell>
          <cell r="CA90">
            <v>0</v>
          </cell>
          <cell r="CB90">
            <v>0</v>
          </cell>
          <cell r="CC90">
            <v>0</v>
          </cell>
          <cell r="CD90">
            <v>0</v>
          </cell>
          <cell r="CE90">
            <v>0</v>
          </cell>
          <cell r="CF90">
            <v>0</v>
          </cell>
          <cell r="CG90">
            <v>0</v>
          </cell>
          <cell r="CH90">
            <v>0</v>
          </cell>
          <cell r="CI90">
            <v>0</v>
          </cell>
          <cell r="CJ90">
            <v>0</v>
          </cell>
          <cell r="CK90">
            <v>0</v>
          </cell>
          <cell r="CL90">
            <v>0</v>
          </cell>
          <cell r="CM90">
            <v>0</v>
          </cell>
          <cell r="CN90">
            <v>0</v>
          </cell>
          <cell r="CO90">
            <v>0</v>
          </cell>
          <cell r="CP90">
            <v>0</v>
          </cell>
          <cell r="CQ90">
            <v>0</v>
          </cell>
          <cell r="CR90">
            <v>0</v>
          </cell>
          <cell r="CS90">
            <v>0</v>
          </cell>
          <cell r="CT90">
            <v>0</v>
          </cell>
          <cell r="CU90">
            <v>0</v>
          </cell>
          <cell r="CV90">
            <v>0</v>
          </cell>
          <cell r="CW90">
            <v>0</v>
          </cell>
          <cell r="CX90">
            <v>0</v>
          </cell>
          <cell r="CY90">
            <v>0</v>
          </cell>
          <cell r="CZ90">
            <v>0</v>
          </cell>
          <cell r="DA90">
            <v>0</v>
          </cell>
          <cell r="DB90">
            <v>0</v>
          </cell>
          <cell r="DC90">
            <v>0</v>
          </cell>
          <cell r="DD90">
            <v>0</v>
          </cell>
          <cell r="DE90">
            <v>0</v>
          </cell>
          <cell r="DF90">
            <v>0</v>
          </cell>
          <cell r="DG90">
            <v>0</v>
          </cell>
          <cell r="DH90">
            <v>0</v>
          </cell>
          <cell r="DI90">
            <v>0</v>
          </cell>
          <cell r="DJ90">
            <v>0</v>
          </cell>
          <cell r="DK90">
            <v>0</v>
          </cell>
          <cell r="DL90">
            <v>0</v>
          </cell>
          <cell r="DM90">
            <v>-49.198000000000008</v>
          </cell>
          <cell r="DN90">
            <v>-82.86399999999999</v>
          </cell>
          <cell r="DO90">
            <v>-135.86699999999999</v>
          </cell>
          <cell r="DP90">
            <v>-85.975000000000009</v>
          </cell>
          <cell r="DQ90">
            <v>-38.067</v>
          </cell>
          <cell r="DR90">
            <v>-55.192999999999998</v>
          </cell>
          <cell r="DS90">
            <v>-253.50600000000003</v>
          </cell>
          <cell r="DT90">
            <v>-75.649000000000001</v>
          </cell>
          <cell r="DU90">
            <v>-66.668000000000006</v>
          </cell>
          <cell r="DV90">
            <v>-174.334</v>
          </cell>
          <cell r="DW90">
            <v>-121.21799999999999</v>
          </cell>
          <cell r="DX90">
            <v>-145.559</v>
          </cell>
          <cell r="DY90">
            <v>-187.619</v>
          </cell>
          <cell r="DZ90">
            <v>-143.03699999999998</v>
          </cell>
          <cell r="EA90">
            <v>-563.55899999999997</v>
          </cell>
          <cell r="EB90">
            <v>-790.90599999999995</v>
          </cell>
          <cell r="EC90">
            <v>-282.11900000000003</v>
          </cell>
          <cell r="ED90">
            <v>-342.53300000000002</v>
          </cell>
          <cell r="EE90">
            <v>-365.20800000000003</v>
          </cell>
          <cell r="EF90">
            <v>-1287.19</v>
          </cell>
          <cell r="EG90">
            <v>-684.73900000000003</v>
          </cell>
          <cell r="EH90">
            <v>-631.654</v>
          </cell>
          <cell r="EI90">
            <v>-1220.6600000000001</v>
          </cell>
          <cell r="EJ90">
            <v>-907.1</v>
          </cell>
          <cell r="EK90">
            <v>-731.61400000000003</v>
          </cell>
          <cell r="EL90">
            <v>-529.62699999999995</v>
          </cell>
          <cell r="EM90">
            <v>-337.25199999999995</v>
          </cell>
        </row>
        <row r="91">
          <cell r="A91" t="str">
            <v>HDIL IN</v>
          </cell>
          <cell r="B91" t="str">
            <v>Housing Development &amp; Infrastructure</v>
          </cell>
          <cell r="C91" t="str">
            <v>Real Estate</v>
          </cell>
          <cell r="D91">
            <v>0</v>
          </cell>
          <cell r="E91">
            <v>0</v>
          </cell>
          <cell r="F91">
            <v>0</v>
          </cell>
          <cell r="G91">
            <v>0</v>
          </cell>
          <cell r="H91">
            <v>0</v>
          </cell>
          <cell r="I91">
            <v>0</v>
          </cell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  <cell r="T91">
            <v>0</v>
          </cell>
          <cell r="U91">
            <v>0</v>
          </cell>
          <cell r="V91">
            <v>0</v>
          </cell>
          <cell r="W91">
            <v>0</v>
          </cell>
          <cell r="X91">
            <v>-262.3</v>
          </cell>
          <cell r="Y91">
            <v>-271</v>
          </cell>
          <cell r="Z91">
            <v>-371.9</v>
          </cell>
          <cell r="AA91">
            <v>-1016.8</v>
          </cell>
          <cell r="AB91">
            <v>-192.6</v>
          </cell>
          <cell r="AC91">
            <v>-155.6</v>
          </cell>
          <cell r="AD91">
            <v>-243.5</v>
          </cell>
          <cell r="AE91">
            <v>-346.86693099999997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O91">
            <v>0</v>
          </cell>
          <cell r="AP91">
            <v>0</v>
          </cell>
          <cell r="AQ91">
            <v>0</v>
          </cell>
          <cell r="AR91">
            <v>0</v>
          </cell>
          <cell r="AS91">
            <v>0</v>
          </cell>
          <cell r="AT91">
            <v>0</v>
          </cell>
          <cell r="AU91">
            <v>0</v>
          </cell>
          <cell r="AV91">
            <v>0</v>
          </cell>
          <cell r="AW91">
            <v>0</v>
          </cell>
          <cell r="AX91">
            <v>0</v>
          </cell>
          <cell r="AY91">
            <v>0</v>
          </cell>
          <cell r="AZ91">
            <v>0</v>
          </cell>
          <cell r="BA91">
            <v>0</v>
          </cell>
          <cell r="BB91">
            <v>0</v>
          </cell>
          <cell r="BC91">
            <v>0</v>
          </cell>
          <cell r="BD91">
            <v>0</v>
          </cell>
          <cell r="BE91">
            <v>0</v>
          </cell>
          <cell r="BF91">
            <v>0</v>
          </cell>
          <cell r="BG91">
            <v>-2.6700900000000001</v>
          </cell>
          <cell r="BH91">
            <v>0</v>
          </cell>
          <cell r="BI91">
            <v>0</v>
          </cell>
          <cell r="BJ91">
            <v>0</v>
          </cell>
          <cell r="BK91">
            <v>0</v>
          </cell>
          <cell r="BL91">
            <v>0</v>
          </cell>
          <cell r="BM91">
            <v>0</v>
          </cell>
          <cell r="BN91">
            <v>0</v>
          </cell>
          <cell r="BO91">
            <v>0</v>
          </cell>
          <cell r="BP91">
            <v>0</v>
          </cell>
          <cell r="BQ91">
            <v>0</v>
          </cell>
          <cell r="BR91">
            <v>0</v>
          </cell>
          <cell r="BS91">
            <v>0</v>
          </cell>
          <cell r="BT91">
            <v>0</v>
          </cell>
          <cell r="BU91">
            <v>0</v>
          </cell>
          <cell r="BV91">
            <v>0</v>
          </cell>
          <cell r="BW91">
            <v>0</v>
          </cell>
          <cell r="BX91">
            <v>0</v>
          </cell>
          <cell r="BY91">
            <v>0</v>
          </cell>
          <cell r="BZ91">
            <v>0</v>
          </cell>
          <cell r="CA91">
            <v>0</v>
          </cell>
          <cell r="CB91">
            <v>0</v>
          </cell>
          <cell r="CC91">
            <v>0</v>
          </cell>
          <cell r="CD91">
            <v>0</v>
          </cell>
          <cell r="CE91">
            <v>0</v>
          </cell>
          <cell r="CF91">
            <v>0</v>
          </cell>
          <cell r="CG91">
            <v>0</v>
          </cell>
          <cell r="CH91">
            <v>0</v>
          </cell>
          <cell r="CI91">
            <v>0</v>
          </cell>
          <cell r="CJ91">
            <v>0</v>
          </cell>
          <cell r="CK91">
            <v>0</v>
          </cell>
          <cell r="CL91">
            <v>0</v>
          </cell>
          <cell r="CM91">
            <v>0</v>
          </cell>
          <cell r="CN91">
            <v>0</v>
          </cell>
          <cell r="CO91">
            <v>0</v>
          </cell>
          <cell r="CP91">
            <v>0</v>
          </cell>
          <cell r="CQ91">
            <v>0</v>
          </cell>
          <cell r="CR91">
            <v>0</v>
          </cell>
          <cell r="CS91">
            <v>0</v>
          </cell>
          <cell r="CT91">
            <v>0</v>
          </cell>
          <cell r="CU91">
            <v>0</v>
          </cell>
          <cell r="CV91">
            <v>0</v>
          </cell>
          <cell r="CW91">
            <v>0</v>
          </cell>
          <cell r="CX91">
            <v>0</v>
          </cell>
          <cell r="CY91">
            <v>0</v>
          </cell>
          <cell r="CZ91">
            <v>0</v>
          </cell>
          <cell r="DA91">
            <v>0</v>
          </cell>
          <cell r="DB91">
            <v>0</v>
          </cell>
          <cell r="DC91">
            <v>0</v>
          </cell>
          <cell r="DD91">
            <v>0</v>
          </cell>
          <cell r="DE91">
            <v>0</v>
          </cell>
          <cell r="DF91">
            <v>0</v>
          </cell>
          <cell r="DG91">
            <v>0</v>
          </cell>
          <cell r="DH91">
            <v>0</v>
          </cell>
          <cell r="DI91">
            <v>0</v>
          </cell>
          <cell r="DJ91">
            <v>1092.0999999999999</v>
          </cell>
          <cell r="DK91">
            <v>0</v>
          </cell>
          <cell r="DL91">
            <v>0</v>
          </cell>
          <cell r="DM91">
            <v>0</v>
          </cell>
          <cell r="DN91">
            <v>0</v>
          </cell>
          <cell r="DO91">
            <v>0</v>
          </cell>
          <cell r="DP91">
            <v>0</v>
          </cell>
          <cell r="DQ91">
            <v>0</v>
          </cell>
          <cell r="DR91">
            <v>0</v>
          </cell>
          <cell r="DS91">
            <v>0</v>
          </cell>
          <cell r="DT91">
            <v>0</v>
          </cell>
          <cell r="DU91">
            <v>0</v>
          </cell>
          <cell r="DV91">
            <v>0</v>
          </cell>
          <cell r="DW91">
            <v>0</v>
          </cell>
          <cell r="DX91">
            <v>0</v>
          </cell>
          <cell r="DY91">
            <v>0</v>
          </cell>
          <cell r="DZ91">
            <v>0</v>
          </cell>
          <cell r="EA91">
            <v>0</v>
          </cell>
          <cell r="EB91">
            <v>0</v>
          </cell>
          <cell r="EC91">
            <v>0</v>
          </cell>
          <cell r="ED91">
            <v>0</v>
          </cell>
          <cell r="EE91">
            <v>0</v>
          </cell>
          <cell r="EF91">
            <v>-1989.1000000000001</v>
          </cell>
          <cell r="EG91">
            <v>-1994</v>
          </cell>
          <cell r="EH91">
            <v>-1570.7000000000007</v>
          </cell>
          <cell r="EI91">
            <v>-955.20000000000073</v>
          </cell>
          <cell r="EJ91">
            <v>-789.69999999999982</v>
          </cell>
          <cell r="EK91">
            <v>-362.39999999999964</v>
          </cell>
          <cell r="EL91">
            <v>-636.19999999999982</v>
          </cell>
          <cell r="EM91">
            <v>-1306.2808989999999</v>
          </cell>
        </row>
        <row r="92">
          <cell r="A92" t="str">
            <v>IRB IN</v>
          </cell>
          <cell r="B92" t="str">
            <v>IRB Infrastructuers</v>
          </cell>
          <cell r="C92" t="str">
            <v>Construction</v>
          </cell>
          <cell r="D92">
            <v>0</v>
          </cell>
          <cell r="E92">
            <v>0</v>
          </cell>
          <cell r="F92">
            <v>0</v>
          </cell>
          <cell r="G92">
            <v>0</v>
          </cell>
          <cell r="H92">
            <v>0</v>
          </cell>
          <cell r="I92">
            <v>0</v>
          </cell>
          <cell r="J92">
            <v>0</v>
          </cell>
          <cell r="K92">
            <v>0</v>
          </cell>
          <cell r="L92">
            <v>0</v>
          </cell>
          <cell r="M92">
            <v>0</v>
          </cell>
          <cell r="N92">
            <v>0</v>
          </cell>
          <cell r="O92">
            <v>0</v>
          </cell>
          <cell r="P92">
            <v>0</v>
          </cell>
          <cell r="Q92">
            <v>0</v>
          </cell>
          <cell r="R92">
            <v>0</v>
          </cell>
          <cell r="S92">
            <v>0</v>
          </cell>
          <cell r="T92">
            <v>0</v>
          </cell>
          <cell r="U92">
            <v>0</v>
          </cell>
          <cell r="V92">
            <v>0</v>
          </cell>
          <cell r="W92">
            <v>0</v>
          </cell>
          <cell r="X92">
            <v>0</v>
          </cell>
          <cell r="Y92">
            <v>0</v>
          </cell>
          <cell r="Z92">
            <v>0</v>
          </cell>
          <cell r="AA92">
            <v>0</v>
          </cell>
          <cell r="AB92">
            <v>-125.65599999999999</v>
          </cell>
          <cell r="AC92">
            <v>-78.817999999999998</v>
          </cell>
          <cell r="AD92">
            <v>-72.433999999999997</v>
          </cell>
          <cell r="AE92">
            <v>-100.88500000000001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O92">
            <v>0</v>
          </cell>
          <cell r="AP92">
            <v>0</v>
          </cell>
          <cell r="AQ92">
            <v>0</v>
          </cell>
          <cell r="AR92">
            <v>0</v>
          </cell>
          <cell r="AS92">
            <v>0</v>
          </cell>
          <cell r="AT92">
            <v>0</v>
          </cell>
          <cell r="AU92">
            <v>0</v>
          </cell>
          <cell r="AV92">
            <v>0</v>
          </cell>
          <cell r="AW92">
            <v>0</v>
          </cell>
          <cell r="AX92">
            <v>0</v>
          </cell>
          <cell r="AY92">
            <v>0</v>
          </cell>
          <cell r="AZ92">
            <v>0</v>
          </cell>
          <cell r="BA92">
            <v>0</v>
          </cell>
          <cell r="BB92">
            <v>0</v>
          </cell>
          <cell r="BC92">
            <v>0</v>
          </cell>
          <cell r="BD92">
            <v>0</v>
          </cell>
          <cell r="BE92">
            <v>0</v>
          </cell>
          <cell r="BF92">
            <v>0</v>
          </cell>
          <cell r="BG92">
            <v>0</v>
          </cell>
          <cell r="BH92">
            <v>0</v>
          </cell>
          <cell r="BI92">
            <v>0</v>
          </cell>
          <cell r="BJ92">
            <v>0</v>
          </cell>
          <cell r="BK92">
            <v>0</v>
          </cell>
          <cell r="BL92">
            <v>0</v>
          </cell>
          <cell r="BM92">
            <v>0</v>
          </cell>
          <cell r="BN92">
            <v>0</v>
          </cell>
          <cell r="BO92">
            <v>0</v>
          </cell>
          <cell r="BP92">
            <v>0</v>
          </cell>
          <cell r="BQ92">
            <v>0</v>
          </cell>
          <cell r="BR92">
            <v>0</v>
          </cell>
          <cell r="BS92">
            <v>0</v>
          </cell>
          <cell r="BT92">
            <v>0</v>
          </cell>
          <cell r="BU92">
            <v>0</v>
          </cell>
          <cell r="BV92">
            <v>0</v>
          </cell>
          <cell r="BW92">
            <v>0</v>
          </cell>
          <cell r="BX92">
            <v>0</v>
          </cell>
          <cell r="BY92">
            <v>0</v>
          </cell>
          <cell r="BZ92">
            <v>0</v>
          </cell>
          <cell r="CA92">
            <v>0</v>
          </cell>
          <cell r="CB92">
            <v>0</v>
          </cell>
          <cell r="CC92">
            <v>0</v>
          </cell>
          <cell r="CD92">
            <v>0</v>
          </cell>
          <cell r="CE92">
            <v>0</v>
          </cell>
          <cell r="CF92">
            <v>0</v>
          </cell>
          <cell r="CG92">
            <v>0</v>
          </cell>
          <cell r="CH92">
            <v>0</v>
          </cell>
          <cell r="CI92">
            <v>0</v>
          </cell>
          <cell r="CJ92">
            <v>0</v>
          </cell>
          <cell r="CK92">
            <v>0</v>
          </cell>
          <cell r="CL92">
            <v>0</v>
          </cell>
          <cell r="CM92">
            <v>0</v>
          </cell>
          <cell r="CN92">
            <v>0</v>
          </cell>
          <cell r="CO92">
            <v>0</v>
          </cell>
          <cell r="CP92">
            <v>0</v>
          </cell>
          <cell r="CQ92">
            <v>0</v>
          </cell>
          <cell r="CR92">
            <v>0</v>
          </cell>
          <cell r="CS92">
            <v>0</v>
          </cell>
          <cell r="CT92">
            <v>0</v>
          </cell>
          <cell r="CU92">
            <v>0</v>
          </cell>
          <cell r="CV92">
            <v>0</v>
          </cell>
          <cell r="CW92">
            <v>0</v>
          </cell>
          <cell r="CX92">
            <v>0</v>
          </cell>
          <cell r="CY92">
            <v>0</v>
          </cell>
          <cell r="CZ92">
            <v>0</v>
          </cell>
          <cell r="DA92">
            <v>0</v>
          </cell>
          <cell r="DB92">
            <v>0</v>
          </cell>
          <cell r="DC92">
            <v>0</v>
          </cell>
          <cell r="DD92">
            <v>0</v>
          </cell>
          <cell r="DE92">
            <v>0</v>
          </cell>
          <cell r="DF92">
            <v>0</v>
          </cell>
          <cell r="DG92">
            <v>0</v>
          </cell>
          <cell r="DH92">
            <v>0</v>
          </cell>
          <cell r="DI92">
            <v>0</v>
          </cell>
          <cell r="DJ92">
            <v>0</v>
          </cell>
          <cell r="DK92">
            <v>0</v>
          </cell>
          <cell r="DL92">
            <v>0</v>
          </cell>
          <cell r="DM92">
            <v>0</v>
          </cell>
          <cell r="DN92">
            <v>0</v>
          </cell>
          <cell r="DO92">
            <v>0</v>
          </cell>
          <cell r="DP92">
            <v>0</v>
          </cell>
          <cell r="DQ92">
            <v>0</v>
          </cell>
          <cell r="DR92">
            <v>0</v>
          </cell>
          <cell r="DS92">
            <v>0</v>
          </cell>
          <cell r="DT92">
            <v>0</v>
          </cell>
          <cell r="DU92">
            <v>0</v>
          </cell>
          <cell r="DV92">
            <v>0</v>
          </cell>
          <cell r="DW92">
            <v>0</v>
          </cell>
          <cell r="DX92">
            <v>0</v>
          </cell>
          <cell r="DY92">
            <v>0</v>
          </cell>
          <cell r="DZ92">
            <v>0</v>
          </cell>
          <cell r="EA92">
            <v>0</v>
          </cell>
          <cell r="EB92">
            <v>0</v>
          </cell>
          <cell r="EC92">
            <v>0</v>
          </cell>
          <cell r="ED92">
            <v>0</v>
          </cell>
          <cell r="EE92">
            <v>0</v>
          </cell>
          <cell r="EF92">
            <v>0</v>
          </cell>
          <cell r="EG92">
            <v>0</v>
          </cell>
          <cell r="EH92">
            <v>0</v>
          </cell>
          <cell r="EI92">
            <v>0</v>
          </cell>
          <cell r="EJ92">
            <v>-616.6690000000001</v>
          </cell>
          <cell r="EK92">
            <v>-480.541</v>
          </cell>
          <cell r="EL92">
            <v>-839.92899999999997</v>
          </cell>
          <cell r="EM92">
            <v>-1117.271</v>
          </cell>
        </row>
        <row r="93">
          <cell r="A93" t="str">
            <v>GMON IN</v>
          </cell>
          <cell r="B93" t="str">
            <v>Gammon India</v>
          </cell>
          <cell r="C93" t="str">
            <v>Construction</v>
          </cell>
          <cell r="D93">
            <v>-14.5</v>
          </cell>
          <cell r="E93">
            <v>-23.1</v>
          </cell>
          <cell r="F93">
            <v>-9.4</v>
          </cell>
          <cell r="G93">
            <v>-25.5</v>
          </cell>
          <cell r="H93">
            <v>-18.600000000000001</v>
          </cell>
          <cell r="I93">
            <v>-24.9</v>
          </cell>
          <cell r="J93">
            <v>-40</v>
          </cell>
          <cell r="K93">
            <v>-66.5</v>
          </cell>
          <cell r="L93">
            <v>-49.4</v>
          </cell>
          <cell r="M93">
            <v>-66.400000000000006</v>
          </cell>
          <cell r="N93">
            <v>75</v>
          </cell>
          <cell r="O93">
            <v>-11.4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  <cell r="T93">
            <v>0</v>
          </cell>
          <cell r="U93">
            <v>0</v>
          </cell>
          <cell r="V93">
            <v>0</v>
          </cell>
          <cell r="W93">
            <v>0</v>
          </cell>
          <cell r="X93">
            <v>0</v>
          </cell>
          <cell r="Y93">
            <v>0</v>
          </cell>
          <cell r="Z93">
            <v>0</v>
          </cell>
          <cell r="AA93">
            <v>-158.6</v>
          </cell>
          <cell r="AB93">
            <v>0</v>
          </cell>
          <cell r="AC93">
            <v>0</v>
          </cell>
          <cell r="AD93">
            <v>0</v>
          </cell>
          <cell r="AE93">
            <v>-453.8</v>
          </cell>
          <cell r="AF93">
            <v>-14.7</v>
          </cell>
          <cell r="AG93">
            <v>0</v>
          </cell>
          <cell r="AH93">
            <v>-24.1</v>
          </cell>
          <cell r="AI93">
            <v>-20.5</v>
          </cell>
          <cell r="AJ93">
            <v>-16.7</v>
          </cell>
          <cell r="AK93">
            <v>-16.100000000000001</v>
          </cell>
          <cell r="AL93">
            <v>-16</v>
          </cell>
          <cell r="AM93">
            <v>-4.9000000000000004</v>
          </cell>
          <cell r="AN93">
            <v>-17.399999999999999</v>
          </cell>
          <cell r="AO93">
            <v>-18.600000000000001</v>
          </cell>
          <cell r="AP93">
            <v>-10.1</v>
          </cell>
          <cell r="AQ93">
            <v>7.8</v>
          </cell>
          <cell r="AR93">
            <v>0</v>
          </cell>
          <cell r="AS93">
            <v>0</v>
          </cell>
          <cell r="AT93">
            <v>0</v>
          </cell>
          <cell r="AU93">
            <v>0</v>
          </cell>
          <cell r="AV93">
            <v>0</v>
          </cell>
          <cell r="AW93">
            <v>0</v>
          </cell>
          <cell r="AX93">
            <v>0</v>
          </cell>
          <cell r="AY93">
            <v>0</v>
          </cell>
          <cell r="AZ93">
            <v>0</v>
          </cell>
          <cell r="BA93">
            <v>0</v>
          </cell>
          <cell r="BB93">
            <v>0</v>
          </cell>
          <cell r="BC93">
            <v>0</v>
          </cell>
          <cell r="BD93">
            <v>0</v>
          </cell>
          <cell r="BE93">
            <v>0</v>
          </cell>
          <cell r="BF93">
            <v>0</v>
          </cell>
          <cell r="BG93">
            <v>0</v>
          </cell>
          <cell r="BH93">
            <v>0</v>
          </cell>
          <cell r="BI93">
            <v>0</v>
          </cell>
          <cell r="BJ93">
            <v>0</v>
          </cell>
          <cell r="BK93">
            <v>0</v>
          </cell>
          <cell r="BL93">
            <v>0</v>
          </cell>
          <cell r="BM93">
            <v>0</v>
          </cell>
          <cell r="BN93">
            <v>0</v>
          </cell>
          <cell r="BO93">
            <v>0</v>
          </cell>
          <cell r="BP93">
            <v>0</v>
          </cell>
          <cell r="BQ93">
            <v>0</v>
          </cell>
          <cell r="BR93">
            <v>0</v>
          </cell>
          <cell r="BS93">
            <v>0</v>
          </cell>
          <cell r="BT93">
            <v>0</v>
          </cell>
          <cell r="BU93">
            <v>0</v>
          </cell>
          <cell r="BV93">
            <v>0</v>
          </cell>
          <cell r="BW93">
            <v>0</v>
          </cell>
          <cell r="BX93">
            <v>0</v>
          </cell>
          <cell r="BY93">
            <v>0</v>
          </cell>
          <cell r="BZ93">
            <v>0</v>
          </cell>
          <cell r="CA93">
            <v>0</v>
          </cell>
          <cell r="CB93">
            <v>0</v>
          </cell>
          <cell r="CC93">
            <v>0</v>
          </cell>
          <cell r="CD93">
            <v>0</v>
          </cell>
          <cell r="CE93">
            <v>0</v>
          </cell>
          <cell r="CF93">
            <v>0</v>
          </cell>
          <cell r="CG93">
            <v>0</v>
          </cell>
          <cell r="CH93">
            <v>0</v>
          </cell>
          <cell r="CI93">
            <v>0</v>
          </cell>
          <cell r="CJ93">
            <v>0</v>
          </cell>
          <cell r="CK93">
            <v>0</v>
          </cell>
          <cell r="CL93">
            <v>0</v>
          </cell>
          <cell r="CM93">
            <v>0</v>
          </cell>
          <cell r="CN93">
            <v>0</v>
          </cell>
          <cell r="CO93">
            <v>0</v>
          </cell>
          <cell r="CP93">
            <v>-30</v>
          </cell>
          <cell r="CQ93">
            <v>-18.2</v>
          </cell>
          <cell r="CR93">
            <v>0</v>
          </cell>
          <cell r="CS93">
            <v>-47.4</v>
          </cell>
          <cell r="CT93">
            <v>-0.2</v>
          </cell>
          <cell r="CU93">
            <v>0</v>
          </cell>
          <cell r="CV93">
            <v>0</v>
          </cell>
          <cell r="CW93">
            <v>0</v>
          </cell>
          <cell r="CX93">
            <v>0</v>
          </cell>
          <cell r="CY93">
            <v>0</v>
          </cell>
          <cell r="CZ93">
            <v>0</v>
          </cell>
          <cell r="DA93">
            <v>0</v>
          </cell>
          <cell r="DB93">
            <v>0</v>
          </cell>
          <cell r="DC93">
            <v>0</v>
          </cell>
          <cell r="DD93">
            <v>0</v>
          </cell>
          <cell r="DE93">
            <v>0</v>
          </cell>
          <cell r="DF93">
            <v>0</v>
          </cell>
          <cell r="DG93">
            <v>0</v>
          </cell>
          <cell r="DH93">
            <v>0</v>
          </cell>
          <cell r="DI93">
            <v>0</v>
          </cell>
          <cell r="DJ93">
            <v>0</v>
          </cell>
          <cell r="DK93">
            <v>0</v>
          </cell>
          <cell r="DL93">
            <v>-1301.8000000000002</v>
          </cell>
          <cell r="DM93">
            <v>-1489.3000000000002</v>
          </cell>
          <cell r="DN93">
            <v>-1343.6999999999998</v>
          </cell>
          <cell r="DO93">
            <v>-1870.2</v>
          </cell>
          <cell r="DP93">
            <v>-1877.2</v>
          </cell>
          <cell r="DQ93">
            <v>-2382.8999999999996</v>
          </cell>
          <cell r="DR93">
            <v>-2434.3000000000002</v>
          </cell>
          <cell r="DS93">
            <v>-2854.1</v>
          </cell>
          <cell r="DT93">
            <v>-2427</v>
          </cell>
          <cell r="DU93">
            <v>-2079</v>
          </cell>
          <cell r="DV93">
            <v>-2761.3</v>
          </cell>
          <cell r="DW93">
            <v>-2304.9</v>
          </cell>
          <cell r="DX93">
            <v>0</v>
          </cell>
          <cell r="DY93">
            <v>0</v>
          </cell>
          <cell r="DZ93">
            <v>0</v>
          </cell>
          <cell r="EA93">
            <v>0</v>
          </cell>
          <cell r="EB93">
            <v>0</v>
          </cell>
          <cell r="EC93">
            <v>0</v>
          </cell>
          <cell r="ED93">
            <v>0</v>
          </cell>
          <cell r="EE93">
            <v>0</v>
          </cell>
          <cell r="EF93">
            <v>0</v>
          </cell>
          <cell r="EG93">
            <v>0</v>
          </cell>
          <cell r="EH93">
            <v>0</v>
          </cell>
          <cell r="EI93">
            <v>-6951.0999999999995</v>
          </cell>
          <cell r="EJ93">
            <v>0</v>
          </cell>
          <cell r="EK93">
            <v>0</v>
          </cell>
          <cell r="EL93">
            <v>0</v>
          </cell>
          <cell r="EM93">
            <v>-11289.9</v>
          </cell>
        </row>
        <row r="94">
          <cell r="A94" t="str">
            <v>GVKP IN</v>
          </cell>
          <cell r="B94" t="str">
            <v>GVK Power &amp; Infrastructure</v>
          </cell>
          <cell r="C94" t="str">
            <v>Construction</v>
          </cell>
          <cell r="D94">
            <v>-1230.3</v>
          </cell>
          <cell r="E94">
            <v>-931.80000000000007</v>
          </cell>
          <cell r="F94">
            <v>-1076.3</v>
          </cell>
          <cell r="G94">
            <v>-1335.1</v>
          </cell>
          <cell r="H94">
            <v>-1299.8000000000002</v>
          </cell>
          <cell r="I94">
            <v>-1063.5999999999999</v>
          </cell>
          <cell r="J94">
            <v>0</v>
          </cell>
          <cell r="K94" t="e">
            <v>#REF!</v>
          </cell>
          <cell r="L94">
            <v>-5014.7763647686597</v>
          </cell>
          <cell r="M94">
            <v>-15752.340065738472</v>
          </cell>
          <cell r="N94">
            <v>0</v>
          </cell>
          <cell r="O94">
            <v>0</v>
          </cell>
          <cell r="P94">
            <v>0</v>
          </cell>
          <cell r="Q94">
            <v>0</v>
          </cell>
          <cell r="R94">
            <v>0</v>
          </cell>
          <cell r="S94">
            <v>0</v>
          </cell>
          <cell r="T94">
            <v>-7.2609999999999992</v>
          </cell>
          <cell r="U94">
            <v>-13.306000000000001</v>
          </cell>
          <cell r="V94">
            <v>-14.2</v>
          </cell>
          <cell r="W94">
            <v>-214.833</v>
          </cell>
          <cell r="X94">
            <v>-51.866</v>
          </cell>
          <cell r="Y94">
            <v>-53.433999999999997</v>
          </cell>
          <cell r="Z94">
            <v>-78.7</v>
          </cell>
          <cell r="AA94">
            <v>-54.500000000000014</v>
          </cell>
          <cell r="AB94">
            <v>-30.2</v>
          </cell>
          <cell r="AC94">
            <v>-27.1</v>
          </cell>
          <cell r="AD94">
            <v>-32.6</v>
          </cell>
          <cell r="AE94">
            <v>-10.500000000000011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 t="e">
            <v>#REF!</v>
          </cell>
          <cell r="AN94">
            <v>0</v>
          </cell>
          <cell r="AO94">
            <v>0</v>
          </cell>
          <cell r="AP94">
            <v>0</v>
          </cell>
          <cell r="AQ94">
            <v>0</v>
          </cell>
          <cell r="AR94">
            <v>0</v>
          </cell>
          <cell r="AS94">
            <v>0</v>
          </cell>
          <cell r="AT94">
            <v>0</v>
          </cell>
          <cell r="AU94">
            <v>0</v>
          </cell>
          <cell r="AV94">
            <v>0</v>
          </cell>
          <cell r="AW94">
            <v>0</v>
          </cell>
          <cell r="AX94">
            <v>0</v>
          </cell>
          <cell r="AY94">
            <v>0</v>
          </cell>
          <cell r="AZ94">
            <v>0</v>
          </cell>
          <cell r="BA94">
            <v>0</v>
          </cell>
          <cell r="BB94">
            <v>0</v>
          </cell>
          <cell r="BC94">
            <v>0</v>
          </cell>
          <cell r="BD94">
            <v>0</v>
          </cell>
          <cell r="BE94">
            <v>0</v>
          </cell>
          <cell r="BF94">
            <v>0</v>
          </cell>
          <cell r="BG94">
            <v>0</v>
          </cell>
          <cell r="BH94">
            <v>0</v>
          </cell>
          <cell r="BI94">
            <v>0</v>
          </cell>
          <cell r="BJ94">
            <v>0</v>
          </cell>
          <cell r="BK94">
            <v>0</v>
          </cell>
          <cell r="BL94">
            <v>0</v>
          </cell>
          <cell r="BM94">
            <v>0</v>
          </cell>
          <cell r="BN94">
            <v>0</v>
          </cell>
          <cell r="BO94">
            <v>0</v>
          </cell>
          <cell r="BP94">
            <v>0</v>
          </cell>
          <cell r="BQ94">
            <v>0</v>
          </cell>
          <cell r="BR94">
            <v>0</v>
          </cell>
          <cell r="BS94">
            <v>0</v>
          </cell>
          <cell r="BT94">
            <v>0</v>
          </cell>
          <cell r="BU94">
            <v>0</v>
          </cell>
          <cell r="BV94">
            <v>0</v>
          </cell>
          <cell r="BW94">
            <v>0</v>
          </cell>
          <cell r="BX94">
            <v>0</v>
          </cell>
          <cell r="BY94">
            <v>0</v>
          </cell>
          <cell r="BZ94">
            <v>0</v>
          </cell>
          <cell r="CA94">
            <v>-4</v>
          </cell>
          <cell r="CB94">
            <v>0</v>
          </cell>
          <cell r="CC94">
            <v>0</v>
          </cell>
          <cell r="CD94">
            <v>0</v>
          </cell>
          <cell r="CE94">
            <v>0</v>
          </cell>
          <cell r="CF94">
            <v>0</v>
          </cell>
          <cell r="CG94">
            <v>0</v>
          </cell>
          <cell r="CH94">
            <v>0</v>
          </cell>
          <cell r="CI94">
            <v>0</v>
          </cell>
          <cell r="CJ94">
            <v>321.30799999999999</v>
          </cell>
          <cell r="CK94">
            <v>305.59999999999997</v>
          </cell>
          <cell r="CL94">
            <v>363.4</v>
          </cell>
          <cell r="CM94">
            <v>91.710000000000036</v>
          </cell>
          <cell r="CN94">
            <v>308.49999999999994</v>
          </cell>
          <cell r="CO94">
            <v>270.59999999999997</v>
          </cell>
          <cell r="CP94">
            <v>0</v>
          </cell>
          <cell r="CQ94" t="e">
            <v>#REF!</v>
          </cell>
          <cell r="CR94">
            <v>75.900000000000006</v>
          </cell>
          <cell r="CS94">
            <v>0</v>
          </cell>
          <cell r="CT94">
            <v>0</v>
          </cell>
          <cell r="CU94">
            <v>0</v>
          </cell>
          <cell r="CV94">
            <v>0</v>
          </cell>
          <cell r="CW94">
            <v>0</v>
          </cell>
          <cell r="CX94">
            <v>0</v>
          </cell>
          <cell r="CY94">
            <v>0</v>
          </cell>
          <cell r="CZ94">
            <v>0</v>
          </cell>
          <cell r="DA94">
            <v>0</v>
          </cell>
          <cell r="DB94">
            <v>0</v>
          </cell>
          <cell r="DC94">
            <v>0</v>
          </cell>
          <cell r="DD94">
            <v>0</v>
          </cell>
          <cell r="DE94">
            <v>0</v>
          </cell>
          <cell r="DF94">
            <v>0</v>
          </cell>
          <cell r="DG94">
            <v>0</v>
          </cell>
          <cell r="DH94">
            <v>0</v>
          </cell>
          <cell r="DI94">
            <v>0</v>
          </cell>
          <cell r="DJ94">
            <v>0</v>
          </cell>
          <cell r="DK94">
            <v>0</v>
          </cell>
          <cell r="DL94">
            <v>-59.076091277729198</v>
          </cell>
          <cell r="DM94">
            <v>-47.933368037480477</v>
          </cell>
          <cell r="DN94">
            <v>-49.716292893812486</v>
          </cell>
          <cell r="DO94">
            <v>-77.54849059355405</v>
          </cell>
          <cell r="DP94">
            <v>-62.185126701255726</v>
          </cell>
          <cell r="DQ94">
            <v>-57.274636953146398</v>
          </cell>
          <cell r="DR94">
            <v>0</v>
          </cell>
          <cell r="DS94" t="e">
            <v>#REF!</v>
          </cell>
          <cell r="DT94">
            <v>0</v>
          </cell>
          <cell r="DU94">
            <v>0</v>
          </cell>
          <cell r="DV94" t="e">
            <v>#VALUE!</v>
          </cell>
          <cell r="DW94">
            <v>-1266.8073381480326</v>
          </cell>
          <cell r="DX94">
            <v>0</v>
          </cell>
          <cell r="DY94">
            <v>0</v>
          </cell>
          <cell r="DZ94">
            <v>0</v>
          </cell>
          <cell r="EA94">
            <v>0</v>
          </cell>
          <cell r="EB94">
            <v>-354.09399999999999</v>
          </cell>
          <cell r="EC94">
            <v>-296.82</v>
          </cell>
          <cell r="ED94">
            <v>-244.6</v>
          </cell>
          <cell r="EE94">
            <v>-332.48599999999999</v>
          </cell>
          <cell r="EF94">
            <v>-563.9</v>
          </cell>
          <cell r="EG94">
            <v>-215.4</v>
          </cell>
          <cell r="EH94">
            <v>-347.4</v>
          </cell>
          <cell r="EI94">
            <v>-609.19999999999993</v>
          </cell>
          <cell r="EJ94">
            <v>-601.70000000000005</v>
          </cell>
          <cell r="EK94">
            <v>-462.5</v>
          </cell>
          <cell r="EL94">
            <v>-394.8</v>
          </cell>
          <cell r="EM94">
            <v>-1034.8999999999999</v>
          </cell>
        </row>
        <row r="95">
          <cell r="A95" t="str">
            <v>GMRI IN</v>
          </cell>
          <cell r="B95" t="str">
            <v>GMR Infrastructure</v>
          </cell>
          <cell r="C95" t="str">
            <v>Construction</v>
          </cell>
          <cell r="D95" t="e">
            <v>#REF!</v>
          </cell>
          <cell r="E95" t="e">
            <v>#REF!</v>
          </cell>
          <cell r="F95" t="e">
            <v>#REF!</v>
          </cell>
          <cell r="G95" t="e">
            <v>#REF!</v>
          </cell>
          <cell r="H95" t="e">
            <v>#REF!</v>
          </cell>
          <cell r="I95" t="e">
            <v>#REF!</v>
          </cell>
          <cell r="J95" t="e">
            <v>#REF!</v>
          </cell>
          <cell r="K95" t="e">
            <v>#REF!</v>
          </cell>
          <cell r="L95" t="e">
            <v>#REF!</v>
          </cell>
          <cell r="M95" t="e">
            <v>#REF!</v>
          </cell>
          <cell r="N95" t="e">
            <v>#REF!</v>
          </cell>
          <cell r="O95" t="e">
            <v>#REF!</v>
          </cell>
          <cell r="P95">
            <v>0</v>
          </cell>
          <cell r="Q95">
            <v>0</v>
          </cell>
          <cell r="R95">
            <v>0</v>
          </cell>
          <cell r="S95">
            <v>0</v>
          </cell>
          <cell r="T95">
            <v>-96.1</v>
          </cell>
          <cell r="U95">
            <v>-86.3</v>
          </cell>
          <cell r="V95">
            <v>-100.60000000000001</v>
          </cell>
          <cell r="W95">
            <v>-25.7</v>
          </cell>
          <cell r="X95">
            <v>-100.9</v>
          </cell>
          <cell r="Y95">
            <v>-156.5</v>
          </cell>
          <cell r="Z95">
            <v>-275.2</v>
          </cell>
          <cell r="AA95">
            <v>-51.199999999999996</v>
          </cell>
          <cell r="AB95">
            <v>-102</v>
          </cell>
          <cell r="AC95">
            <v>-60.3</v>
          </cell>
          <cell r="AD95">
            <v>-182</v>
          </cell>
          <cell r="AE95">
            <v>-185.9</v>
          </cell>
          <cell r="AF95" t="e">
            <v>#REF!</v>
          </cell>
          <cell r="AG95" t="e">
            <v>#REF!</v>
          </cell>
          <cell r="AH95" t="e">
            <v>#REF!</v>
          </cell>
          <cell r="AI95" t="e">
            <v>#REF!</v>
          </cell>
          <cell r="AJ95" t="e">
            <v>#REF!</v>
          </cell>
          <cell r="AK95" t="e">
            <v>#REF!</v>
          </cell>
          <cell r="AL95" t="e">
            <v>#REF!</v>
          </cell>
          <cell r="AM95" t="e">
            <v>#REF!</v>
          </cell>
          <cell r="AN95" t="e">
            <v>#REF!</v>
          </cell>
          <cell r="AO95" t="e">
            <v>#REF!</v>
          </cell>
          <cell r="AP95" t="e">
            <v>#REF!</v>
          </cell>
          <cell r="AQ95" t="e">
            <v>#REF!</v>
          </cell>
          <cell r="AR95">
            <v>0</v>
          </cell>
          <cell r="AS95">
            <v>0</v>
          </cell>
          <cell r="AT95">
            <v>0</v>
          </cell>
          <cell r="AU95">
            <v>0</v>
          </cell>
          <cell r="AV95">
            <v>0</v>
          </cell>
          <cell r="AW95">
            <v>0</v>
          </cell>
          <cell r="AX95">
            <v>-38</v>
          </cell>
          <cell r="AY95">
            <v>-68.7</v>
          </cell>
          <cell r="AZ95">
            <v>0</v>
          </cell>
          <cell r="BA95">
            <v>0</v>
          </cell>
          <cell r="BB95">
            <v>0</v>
          </cell>
          <cell r="BC95">
            <v>0</v>
          </cell>
          <cell r="BD95">
            <v>0</v>
          </cell>
          <cell r="BE95">
            <v>0</v>
          </cell>
          <cell r="BF95">
            <v>0</v>
          </cell>
          <cell r="BG95">
            <v>0</v>
          </cell>
          <cell r="BH95">
            <v>0</v>
          </cell>
          <cell r="BI95">
            <v>0</v>
          </cell>
          <cell r="BJ95">
            <v>0</v>
          </cell>
          <cell r="BK95">
            <v>0</v>
          </cell>
          <cell r="BL95">
            <v>0</v>
          </cell>
          <cell r="BM95">
            <v>0</v>
          </cell>
          <cell r="BN95">
            <v>0</v>
          </cell>
          <cell r="BO95">
            <v>0</v>
          </cell>
          <cell r="BP95">
            <v>0</v>
          </cell>
          <cell r="BQ95">
            <v>0</v>
          </cell>
          <cell r="BR95">
            <v>0</v>
          </cell>
          <cell r="BS95">
            <v>0</v>
          </cell>
          <cell r="BT95">
            <v>0</v>
          </cell>
          <cell r="BU95">
            <v>0</v>
          </cell>
          <cell r="BV95">
            <v>0</v>
          </cell>
          <cell r="BW95">
            <v>0</v>
          </cell>
          <cell r="BX95">
            <v>0</v>
          </cell>
          <cell r="BY95">
            <v>0</v>
          </cell>
          <cell r="BZ95">
            <v>0</v>
          </cell>
          <cell r="CA95">
            <v>0</v>
          </cell>
          <cell r="CB95">
            <v>0</v>
          </cell>
          <cell r="CC95">
            <v>0</v>
          </cell>
          <cell r="CD95">
            <v>0</v>
          </cell>
          <cell r="CE95">
            <v>0</v>
          </cell>
          <cell r="CF95">
            <v>0</v>
          </cell>
          <cell r="CG95">
            <v>0</v>
          </cell>
          <cell r="CH95">
            <v>0</v>
          </cell>
          <cell r="CI95">
            <v>0</v>
          </cell>
          <cell r="CJ95">
            <v>0</v>
          </cell>
          <cell r="CK95">
            <v>0</v>
          </cell>
          <cell r="CL95">
            <v>0</v>
          </cell>
          <cell r="CM95">
            <v>0</v>
          </cell>
          <cell r="CN95">
            <v>0</v>
          </cell>
          <cell r="CO95">
            <v>0</v>
          </cell>
          <cell r="CP95">
            <v>0</v>
          </cell>
          <cell r="CQ95">
            <v>0</v>
          </cell>
          <cell r="CR95">
            <v>0</v>
          </cell>
          <cell r="CS95">
            <v>0</v>
          </cell>
          <cell r="CT95">
            <v>0</v>
          </cell>
          <cell r="CU95">
            <v>0</v>
          </cell>
          <cell r="CV95">
            <v>0</v>
          </cell>
          <cell r="CW95">
            <v>0</v>
          </cell>
          <cell r="CX95">
            <v>0</v>
          </cell>
          <cell r="CY95">
            <v>0</v>
          </cell>
          <cell r="CZ95">
            <v>0</v>
          </cell>
          <cell r="DA95">
            <v>0</v>
          </cell>
          <cell r="DB95">
            <v>0</v>
          </cell>
          <cell r="DC95">
            <v>0</v>
          </cell>
          <cell r="DD95">
            <v>0</v>
          </cell>
          <cell r="DE95">
            <v>0</v>
          </cell>
          <cell r="DF95">
            <v>0</v>
          </cell>
          <cell r="DG95">
            <v>0</v>
          </cell>
          <cell r="DH95">
            <v>0</v>
          </cell>
          <cell r="DI95">
            <v>0</v>
          </cell>
          <cell r="DJ95">
            <v>0</v>
          </cell>
          <cell r="DK95">
            <v>0</v>
          </cell>
          <cell r="DL95" t="e">
            <v>#REF!</v>
          </cell>
          <cell r="DM95" t="e">
            <v>#REF!</v>
          </cell>
          <cell r="DN95" t="e">
            <v>#REF!</v>
          </cell>
          <cell r="DO95" t="e">
            <v>#REF!</v>
          </cell>
          <cell r="DP95" t="e">
            <v>#REF!</v>
          </cell>
          <cell r="DQ95" t="e">
            <v>#REF!</v>
          </cell>
          <cell r="DR95" t="e">
            <v>#REF!</v>
          </cell>
          <cell r="DS95" t="e">
            <v>#REF!</v>
          </cell>
          <cell r="DT95" t="e">
            <v>#REF!</v>
          </cell>
          <cell r="DU95" t="e">
            <v>#REF!</v>
          </cell>
          <cell r="DV95" t="e">
            <v>#REF!</v>
          </cell>
          <cell r="DW95" t="e">
            <v>#REF!</v>
          </cell>
          <cell r="DX95">
            <v>0</v>
          </cell>
          <cell r="DY95">
            <v>0</v>
          </cell>
          <cell r="DZ95">
            <v>0</v>
          </cell>
          <cell r="EA95">
            <v>0</v>
          </cell>
          <cell r="EB95">
            <v>0</v>
          </cell>
          <cell r="EC95">
            <v>0</v>
          </cell>
          <cell r="ED95">
            <v>0</v>
          </cell>
          <cell r="EE95">
            <v>0</v>
          </cell>
          <cell r="EF95">
            <v>-2612.6</v>
          </cell>
          <cell r="EG95">
            <v>-1441.8</v>
          </cell>
          <cell r="EH95">
            <v>-3006.9</v>
          </cell>
          <cell r="EI95">
            <v>-4651.6000000000004</v>
          </cell>
          <cell r="EJ95">
            <v>-3847.4</v>
          </cell>
          <cell r="EK95">
            <v>-2772.3</v>
          </cell>
          <cell r="EL95">
            <v>-3167.2</v>
          </cell>
          <cell r="EM95">
            <v>-4931.8999999999996</v>
          </cell>
        </row>
        <row r="96">
          <cell r="A96" t="str">
            <v>HCC IN</v>
          </cell>
          <cell r="B96" t="str">
            <v>Hindustan Construction Co</v>
          </cell>
          <cell r="C96" t="str">
            <v>Construction</v>
          </cell>
          <cell r="D96">
            <v>0</v>
          </cell>
          <cell r="E96">
            <v>0</v>
          </cell>
          <cell r="F96">
            <v>0</v>
          </cell>
          <cell r="G96">
            <v>0</v>
          </cell>
          <cell r="H96">
            <v>-60.33</v>
          </cell>
          <cell r="I96">
            <v>-16.399999999999999</v>
          </cell>
          <cell r="J96">
            <v>-59.5</v>
          </cell>
          <cell r="K96">
            <v>-111.1</v>
          </cell>
          <cell r="L96">
            <v>-90.32</v>
          </cell>
          <cell r="M96">
            <v>-7.3</v>
          </cell>
          <cell r="N96">
            <v>-77.67</v>
          </cell>
          <cell r="O96">
            <v>165.43</v>
          </cell>
          <cell r="P96">
            <v>-16.399999999999999</v>
          </cell>
          <cell r="Q96">
            <v>-80.8</v>
          </cell>
          <cell r="R96">
            <v>-12.38</v>
          </cell>
          <cell r="S96">
            <v>-25.05</v>
          </cell>
          <cell r="T96">
            <v>-36.299999999999997</v>
          </cell>
          <cell r="U96">
            <v>-19.2</v>
          </cell>
          <cell r="V96">
            <v>-64.8</v>
          </cell>
          <cell r="W96">
            <v>-603.79999999999995</v>
          </cell>
          <cell r="X96">
            <v>-206.1</v>
          </cell>
          <cell r="Y96">
            <v>-23.1</v>
          </cell>
          <cell r="Z96">
            <v>-130.417</v>
          </cell>
          <cell r="AA96">
            <v>-219.7</v>
          </cell>
          <cell r="AB96">
            <v>-83.7</v>
          </cell>
          <cell r="AC96">
            <v>-117.3</v>
          </cell>
          <cell r="AD96">
            <v>89.6</v>
          </cell>
          <cell r="AE96">
            <v>-280.60000000000002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O96">
            <v>0</v>
          </cell>
          <cell r="AP96">
            <v>0</v>
          </cell>
          <cell r="AQ96">
            <v>0</v>
          </cell>
          <cell r="AR96">
            <v>0</v>
          </cell>
          <cell r="AS96">
            <v>0</v>
          </cell>
          <cell r="AT96">
            <v>0</v>
          </cell>
          <cell r="AU96">
            <v>0</v>
          </cell>
          <cell r="AV96">
            <v>0</v>
          </cell>
          <cell r="AW96">
            <v>0</v>
          </cell>
          <cell r="AX96">
            <v>0</v>
          </cell>
          <cell r="AY96">
            <v>0</v>
          </cell>
          <cell r="AZ96">
            <v>0</v>
          </cell>
          <cell r="BA96">
            <v>0</v>
          </cell>
          <cell r="BB96">
            <v>0</v>
          </cell>
          <cell r="BC96">
            <v>0</v>
          </cell>
          <cell r="BD96">
            <v>0</v>
          </cell>
          <cell r="BE96">
            <v>0</v>
          </cell>
          <cell r="BF96">
            <v>0</v>
          </cell>
          <cell r="BG96">
            <v>0</v>
          </cell>
          <cell r="BH96">
            <v>0</v>
          </cell>
          <cell r="BI96">
            <v>0</v>
          </cell>
          <cell r="BJ96">
            <v>0</v>
          </cell>
          <cell r="BK96">
            <v>0</v>
          </cell>
          <cell r="BL96">
            <v>0</v>
          </cell>
          <cell r="BM96">
            <v>-23.33</v>
          </cell>
          <cell r="BN96">
            <v>0</v>
          </cell>
          <cell r="BO96">
            <v>0</v>
          </cell>
          <cell r="BP96">
            <v>0</v>
          </cell>
          <cell r="BQ96">
            <v>0.13</v>
          </cell>
          <cell r="BR96">
            <v>0</v>
          </cell>
          <cell r="BS96">
            <v>0</v>
          </cell>
          <cell r="BT96">
            <v>0</v>
          </cell>
          <cell r="BU96">
            <v>399.96</v>
          </cell>
          <cell r="BV96">
            <v>0</v>
          </cell>
          <cell r="BW96">
            <v>0</v>
          </cell>
          <cell r="BX96">
            <v>0</v>
          </cell>
          <cell r="BY96">
            <v>0</v>
          </cell>
          <cell r="BZ96">
            <v>0</v>
          </cell>
          <cell r="CA96">
            <v>0</v>
          </cell>
          <cell r="CB96">
            <v>0</v>
          </cell>
          <cell r="CC96">
            <v>0</v>
          </cell>
          <cell r="CD96">
            <v>0</v>
          </cell>
          <cell r="CE96">
            <v>0</v>
          </cell>
          <cell r="CF96">
            <v>0</v>
          </cell>
          <cell r="CG96">
            <v>0</v>
          </cell>
          <cell r="CH96">
            <v>0</v>
          </cell>
          <cell r="CI96">
            <v>0</v>
          </cell>
          <cell r="CJ96">
            <v>0</v>
          </cell>
          <cell r="CK96">
            <v>0</v>
          </cell>
          <cell r="CL96">
            <v>0</v>
          </cell>
          <cell r="CM96">
            <v>0</v>
          </cell>
          <cell r="CN96">
            <v>0</v>
          </cell>
          <cell r="CO96">
            <v>0</v>
          </cell>
          <cell r="CP96">
            <v>0</v>
          </cell>
          <cell r="CQ96">
            <v>0</v>
          </cell>
          <cell r="CR96">
            <v>0</v>
          </cell>
          <cell r="CS96">
            <v>0</v>
          </cell>
          <cell r="CT96">
            <v>0</v>
          </cell>
          <cell r="CU96">
            <v>0</v>
          </cell>
          <cell r="CV96">
            <v>0</v>
          </cell>
          <cell r="CW96">
            <v>0</v>
          </cell>
          <cell r="CX96">
            <v>0</v>
          </cell>
          <cell r="CY96">
            <v>0</v>
          </cell>
          <cell r="CZ96">
            <v>0</v>
          </cell>
          <cell r="DA96">
            <v>0</v>
          </cell>
          <cell r="DB96">
            <v>0</v>
          </cell>
          <cell r="DC96">
            <v>0</v>
          </cell>
          <cell r="DD96">
            <v>0</v>
          </cell>
          <cell r="DE96">
            <v>0</v>
          </cell>
          <cell r="DF96">
            <v>0</v>
          </cell>
          <cell r="DG96">
            <v>0</v>
          </cell>
          <cell r="DH96">
            <v>0</v>
          </cell>
          <cell r="DI96">
            <v>0</v>
          </cell>
          <cell r="DJ96">
            <v>0</v>
          </cell>
          <cell r="DK96">
            <v>0</v>
          </cell>
          <cell r="DL96">
            <v>0</v>
          </cell>
          <cell r="DM96">
            <v>0</v>
          </cell>
          <cell r="DN96">
            <v>0</v>
          </cell>
          <cell r="DO96">
            <v>0</v>
          </cell>
          <cell r="DP96">
            <v>-1493.915</v>
          </cell>
          <cell r="DQ96">
            <v>-1461.43</v>
          </cell>
          <cell r="DR96">
            <v>-2194.4250000000002</v>
          </cell>
          <cell r="DS96">
            <v>-2721.7200000000003</v>
          </cell>
          <cell r="DT96">
            <v>-2762.0889999999999</v>
          </cell>
          <cell r="DU96">
            <v>-2101.5460000000003</v>
          </cell>
          <cell r="DV96">
            <v>-2783.616</v>
          </cell>
          <cell r="DW96">
            <v>-4167.1840000000002</v>
          </cell>
          <cell r="DX96">
            <v>-3761.0699999999997</v>
          </cell>
          <cell r="DY96">
            <v>-2319.5219999999999</v>
          </cell>
          <cell r="DZ96">
            <v>-3532.826</v>
          </cell>
          <cell r="EA96">
            <v>-6397.6759999999995</v>
          </cell>
          <cell r="EB96">
            <v>-4682.3519999999999</v>
          </cell>
          <cell r="EC96">
            <v>-3170.4</v>
          </cell>
          <cell r="ED96">
            <v>-3935.4</v>
          </cell>
          <cell r="EE96">
            <v>-6582.2000000000007</v>
          </cell>
          <cell r="EF96">
            <v>-5608</v>
          </cell>
          <cell r="EG96">
            <v>-3890.8999999999996</v>
          </cell>
          <cell r="EH96">
            <v>-5515.4</v>
          </cell>
          <cell r="EI96">
            <v>-8035</v>
          </cell>
          <cell r="EJ96">
            <v>-6618.71</v>
          </cell>
          <cell r="EK96">
            <v>-4275.3440000000001</v>
          </cell>
          <cell r="EL96">
            <v>-5851.317</v>
          </cell>
          <cell r="EM96">
            <v>-7156.3119999999999</v>
          </cell>
        </row>
        <row r="97">
          <cell r="A97" t="str">
            <v>HSI IN</v>
          </cell>
          <cell r="B97" t="str">
            <v>Hindustan Sanitaryware</v>
          </cell>
          <cell r="C97" t="str">
            <v>Others</v>
          </cell>
          <cell r="D97">
            <v>0</v>
          </cell>
          <cell r="E97">
            <v>0</v>
          </cell>
          <cell r="F97">
            <v>0</v>
          </cell>
          <cell r="G97">
            <v>-4.0999999999999996</v>
          </cell>
          <cell r="H97">
            <v>-2</v>
          </cell>
          <cell r="I97">
            <v>2.6000000000000005</v>
          </cell>
          <cell r="J97">
            <v>1.2000000000000002</v>
          </cell>
          <cell r="K97">
            <v>-17.599999999999998</v>
          </cell>
          <cell r="L97">
            <v>-3.2</v>
          </cell>
          <cell r="M97">
            <v>-24.2</v>
          </cell>
          <cell r="N97">
            <v>-6</v>
          </cell>
          <cell r="O97">
            <v>-1.7999999999999998</v>
          </cell>
          <cell r="P97">
            <v>-16.899999999999999</v>
          </cell>
          <cell r="Q97">
            <v>-42.3</v>
          </cell>
          <cell r="R97">
            <v>-44.6</v>
          </cell>
          <cell r="S97">
            <v>-46.6</v>
          </cell>
          <cell r="T97">
            <v>-49.3</v>
          </cell>
          <cell r="U97">
            <v>-22</v>
          </cell>
          <cell r="V97">
            <v>-43.6</v>
          </cell>
          <cell r="W97">
            <v>-18.7</v>
          </cell>
          <cell r="X97">
            <v>-39.4</v>
          </cell>
          <cell r="Y97">
            <v>-43.3</v>
          </cell>
          <cell r="Z97">
            <v>-41</v>
          </cell>
          <cell r="AA97">
            <v>-46.8</v>
          </cell>
          <cell r="AB97">
            <v>-7.6</v>
          </cell>
          <cell r="AC97">
            <v>-22.1</v>
          </cell>
          <cell r="AD97">
            <v>-39.299999999999997</v>
          </cell>
          <cell r="AE97">
            <v>-62.699999999999996</v>
          </cell>
          <cell r="AF97">
            <v>0</v>
          </cell>
          <cell r="AG97">
            <v>0</v>
          </cell>
          <cell r="AH97">
            <v>0</v>
          </cell>
          <cell r="AI97">
            <v>-1.7</v>
          </cell>
          <cell r="AJ97">
            <v>-9.3000000000000007</v>
          </cell>
          <cell r="AK97">
            <v>-19.2</v>
          </cell>
          <cell r="AL97">
            <v>-25.8</v>
          </cell>
          <cell r="AM97">
            <v>37.299999999999997</v>
          </cell>
          <cell r="AN97">
            <v>-14.6</v>
          </cell>
          <cell r="AO97">
            <v>0</v>
          </cell>
          <cell r="AP97">
            <v>-28.2</v>
          </cell>
          <cell r="AQ97">
            <v>-20.5</v>
          </cell>
          <cell r="AR97">
            <v>-9.1999999999999993</v>
          </cell>
          <cell r="AS97">
            <v>9</v>
          </cell>
          <cell r="AT97">
            <v>11.7</v>
          </cell>
          <cell r="AU97">
            <v>-6.9</v>
          </cell>
          <cell r="AV97">
            <v>10.7</v>
          </cell>
          <cell r="AW97">
            <v>-16.100000000000001</v>
          </cell>
          <cell r="AX97">
            <v>-11.4</v>
          </cell>
          <cell r="AY97">
            <v>-14.7</v>
          </cell>
          <cell r="AZ97">
            <v>4.5</v>
          </cell>
          <cell r="BA97">
            <v>2.2999999999999998</v>
          </cell>
          <cell r="BB97">
            <v>0.9</v>
          </cell>
          <cell r="BC97">
            <v>0</v>
          </cell>
          <cell r="BD97">
            <v>-30.2</v>
          </cell>
          <cell r="BE97">
            <v>-35.299999999999997</v>
          </cell>
          <cell r="BF97">
            <v>0</v>
          </cell>
          <cell r="BG97">
            <v>16.399999999999999</v>
          </cell>
          <cell r="BH97">
            <v>0</v>
          </cell>
          <cell r="BI97">
            <v>0</v>
          </cell>
          <cell r="BJ97">
            <v>0</v>
          </cell>
          <cell r="BK97">
            <v>0</v>
          </cell>
          <cell r="BL97">
            <v>0</v>
          </cell>
          <cell r="BM97">
            <v>0</v>
          </cell>
          <cell r="BN97">
            <v>0</v>
          </cell>
          <cell r="BO97">
            <v>0</v>
          </cell>
          <cell r="BP97">
            <v>0</v>
          </cell>
          <cell r="BQ97">
            <v>0</v>
          </cell>
          <cell r="BR97">
            <v>0</v>
          </cell>
          <cell r="BS97">
            <v>0</v>
          </cell>
          <cell r="BT97">
            <v>0</v>
          </cell>
          <cell r="BU97">
            <v>0</v>
          </cell>
          <cell r="BV97">
            <v>0</v>
          </cell>
          <cell r="BW97">
            <v>0</v>
          </cell>
          <cell r="BX97">
            <v>0</v>
          </cell>
          <cell r="BY97">
            <v>0</v>
          </cell>
          <cell r="BZ97">
            <v>0</v>
          </cell>
          <cell r="CA97">
            <v>0</v>
          </cell>
          <cell r="CB97">
            <v>0</v>
          </cell>
          <cell r="CC97">
            <v>0</v>
          </cell>
          <cell r="CD97">
            <v>0</v>
          </cell>
          <cell r="CE97">
            <v>0</v>
          </cell>
          <cell r="CF97">
            <v>0</v>
          </cell>
          <cell r="CG97">
            <v>0</v>
          </cell>
          <cell r="CH97">
            <v>0</v>
          </cell>
          <cell r="CI97">
            <v>0</v>
          </cell>
          <cell r="CJ97">
            <v>0</v>
          </cell>
          <cell r="CK97">
            <v>0</v>
          </cell>
          <cell r="CL97">
            <v>0</v>
          </cell>
          <cell r="CM97">
            <v>0</v>
          </cell>
          <cell r="CN97">
            <v>0</v>
          </cell>
          <cell r="CO97">
            <v>0</v>
          </cell>
          <cell r="CP97">
            <v>0</v>
          </cell>
          <cell r="CQ97">
            <v>0</v>
          </cell>
          <cell r="CR97">
            <v>0</v>
          </cell>
          <cell r="CS97">
            <v>0</v>
          </cell>
          <cell r="CT97">
            <v>0</v>
          </cell>
          <cell r="CU97">
            <v>0</v>
          </cell>
          <cell r="CV97">
            <v>0</v>
          </cell>
          <cell r="CW97">
            <v>0</v>
          </cell>
          <cell r="CX97">
            <v>0</v>
          </cell>
          <cell r="CY97">
            <v>0</v>
          </cell>
          <cell r="CZ97">
            <v>0</v>
          </cell>
          <cell r="DA97">
            <v>0</v>
          </cell>
          <cell r="DB97">
            <v>0</v>
          </cell>
          <cell r="DC97">
            <v>0</v>
          </cell>
          <cell r="DD97">
            <v>0</v>
          </cell>
          <cell r="DE97">
            <v>0</v>
          </cell>
          <cell r="DF97">
            <v>0</v>
          </cell>
          <cell r="DG97">
            <v>0</v>
          </cell>
          <cell r="DH97">
            <v>0</v>
          </cell>
          <cell r="DI97">
            <v>0</v>
          </cell>
          <cell r="DJ97">
            <v>0</v>
          </cell>
          <cell r="DK97">
            <v>0</v>
          </cell>
          <cell r="DL97">
            <v>0</v>
          </cell>
          <cell r="DM97">
            <v>0</v>
          </cell>
          <cell r="DN97">
            <v>0</v>
          </cell>
          <cell r="DO97">
            <v>-216.5</v>
          </cell>
          <cell r="DP97">
            <v>-229.8</v>
          </cell>
          <cell r="DQ97">
            <v>-166.5</v>
          </cell>
          <cell r="DR97">
            <v>-212.7</v>
          </cell>
          <cell r="DS97">
            <v>-187.70000000000002</v>
          </cell>
          <cell r="DT97">
            <v>-142.20000000000002</v>
          </cell>
          <cell r="DU97">
            <v>-171.9</v>
          </cell>
          <cell r="DV97">
            <v>-139.9</v>
          </cell>
          <cell r="DW97">
            <v>-301.5</v>
          </cell>
          <cell r="DX97">
            <v>-165.10000000000002</v>
          </cell>
          <cell r="DY97">
            <v>-172.5</v>
          </cell>
          <cell r="DZ97">
            <v>-223.6</v>
          </cell>
          <cell r="EA97">
            <v>-399.5</v>
          </cell>
          <cell r="EB97">
            <v>-347.4</v>
          </cell>
          <cell r="EC97">
            <v>-368.8</v>
          </cell>
          <cell r="ED97">
            <v>-281.89999999999998</v>
          </cell>
          <cell r="EE97">
            <v>-462.4</v>
          </cell>
          <cell r="EF97">
            <v>-371.7</v>
          </cell>
          <cell r="EG97">
            <v>-266</v>
          </cell>
          <cell r="EH97">
            <v>-384.4</v>
          </cell>
          <cell r="EI97">
            <v>-435.7</v>
          </cell>
          <cell r="EJ97">
            <v>-352</v>
          </cell>
          <cell r="EK97">
            <v>-403.4</v>
          </cell>
          <cell r="EL97">
            <v>-462.9</v>
          </cell>
          <cell r="EM97">
            <v>-732.6</v>
          </cell>
        </row>
        <row r="98">
          <cell r="A98" t="str">
            <v>LANCI IN</v>
          </cell>
          <cell r="B98" t="str">
            <v>Lanco Infratech</v>
          </cell>
          <cell r="C98" t="str">
            <v>Construction</v>
          </cell>
          <cell r="D98">
            <v>0</v>
          </cell>
          <cell r="E98">
            <v>0</v>
          </cell>
          <cell r="F98">
            <v>0</v>
          </cell>
          <cell r="G98">
            <v>0</v>
          </cell>
          <cell r="H98">
            <v>0</v>
          </cell>
          <cell r="I98">
            <v>0</v>
          </cell>
          <cell r="J98">
            <v>0</v>
          </cell>
          <cell r="K98">
            <v>0</v>
          </cell>
          <cell r="L98">
            <v>0</v>
          </cell>
          <cell r="M98">
            <v>0</v>
          </cell>
          <cell r="N98">
            <v>0</v>
          </cell>
          <cell r="O98">
            <v>0</v>
          </cell>
          <cell r="P98">
            <v>0</v>
          </cell>
          <cell r="Q98">
            <v>0</v>
          </cell>
          <cell r="R98">
            <v>0</v>
          </cell>
          <cell r="S98">
            <v>-10.1</v>
          </cell>
          <cell r="T98">
            <v>-80.429999999999993</v>
          </cell>
          <cell r="U98">
            <v>-56.99</v>
          </cell>
          <cell r="V98">
            <v>-117.42</v>
          </cell>
          <cell r="W98">
            <v>-215.01</v>
          </cell>
          <cell r="X98">
            <v>-130.81000000000003</v>
          </cell>
          <cell r="Y98">
            <v>-173.32999999999998</v>
          </cell>
          <cell r="Z98">
            <v>-303.39999999999998</v>
          </cell>
          <cell r="AA98">
            <v>-761.61</v>
          </cell>
          <cell r="AB98">
            <v>-288.33</v>
          </cell>
          <cell r="AC98">
            <v>-310.32600000000002</v>
          </cell>
          <cell r="AD98">
            <v>-410.358</v>
          </cell>
          <cell r="AE98">
            <v>-681.38599999999997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O98">
            <v>0</v>
          </cell>
          <cell r="AP98">
            <v>0</v>
          </cell>
          <cell r="AQ98">
            <v>0</v>
          </cell>
          <cell r="AR98">
            <v>0</v>
          </cell>
          <cell r="AS98">
            <v>0</v>
          </cell>
          <cell r="AT98">
            <v>0</v>
          </cell>
          <cell r="AU98">
            <v>1.68</v>
          </cell>
          <cell r="AV98">
            <v>1.6000000000000014</v>
          </cell>
          <cell r="AW98">
            <v>-53.24</v>
          </cell>
          <cell r="AX98">
            <v>49.64</v>
          </cell>
          <cell r="AY98">
            <v>0</v>
          </cell>
          <cell r="AZ98">
            <v>-22.340000000000003</v>
          </cell>
          <cell r="BA98">
            <v>-13.04</v>
          </cell>
          <cell r="BB98">
            <v>0</v>
          </cell>
          <cell r="BC98">
            <v>0</v>
          </cell>
          <cell r="BD98">
            <v>0</v>
          </cell>
          <cell r="BE98">
            <v>0</v>
          </cell>
          <cell r="BF98">
            <v>0</v>
          </cell>
          <cell r="BG98">
            <v>0</v>
          </cell>
          <cell r="BH98">
            <v>0</v>
          </cell>
          <cell r="BI98">
            <v>0</v>
          </cell>
          <cell r="BJ98">
            <v>0</v>
          </cell>
          <cell r="BK98">
            <v>0</v>
          </cell>
          <cell r="BL98">
            <v>0</v>
          </cell>
          <cell r="BM98">
            <v>0</v>
          </cell>
          <cell r="BN98">
            <v>0</v>
          </cell>
          <cell r="BO98">
            <v>0</v>
          </cell>
          <cell r="BP98">
            <v>0</v>
          </cell>
          <cell r="BQ98">
            <v>0</v>
          </cell>
          <cell r="BR98">
            <v>0</v>
          </cell>
          <cell r="BS98">
            <v>0</v>
          </cell>
          <cell r="BT98">
            <v>0</v>
          </cell>
          <cell r="BU98">
            <v>0</v>
          </cell>
          <cell r="BV98">
            <v>0</v>
          </cell>
          <cell r="BW98">
            <v>0</v>
          </cell>
          <cell r="BX98">
            <v>0</v>
          </cell>
          <cell r="BY98">
            <v>0</v>
          </cell>
          <cell r="BZ98">
            <v>0</v>
          </cell>
          <cell r="CA98">
            <v>0</v>
          </cell>
          <cell r="CB98">
            <v>0</v>
          </cell>
          <cell r="CC98">
            <v>0</v>
          </cell>
          <cell r="CD98">
            <v>0</v>
          </cell>
          <cell r="CE98">
            <v>0</v>
          </cell>
          <cell r="CF98">
            <v>0</v>
          </cell>
          <cell r="CG98">
            <v>0</v>
          </cell>
          <cell r="CH98">
            <v>0</v>
          </cell>
          <cell r="CI98">
            <v>0</v>
          </cell>
          <cell r="CJ98">
            <v>0</v>
          </cell>
          <cell r="CK98">
            <v>0</v>
          </cell>
          <cell r="CL98">
            <v>0</v>
          </cell>
          <cell r="CM98">
            <v>0</v>
          </cell>
          <cell r="CN98">
            <v>0</v>
          </cell>
          <cell r="CO98">
            <v>0</v>
          </cell>
          <cell r="CP98">
            <v>0</v>
          </cell>
          <cell r="CQ98">
            <v>0</v>
          </cell>
          <cell r="CR98">
            <v>0</v>
          </cell>
          <cell r="CS98">
            <v>0</v>
          </cell>
          <cell r="CT98">
            <v>0</v>
          </cell>
          <cell r="CU98">
            <v>0</v>
          </cell>
          <cell r="CV98">
            <v>0</v>
          </cell>
          <cell r="CW98">
            <v>0</v>
          </cell>
          <cell r="CX98">
            <v>0</v>
          </cell>
          <cell r="CY98">
            <v>0</v>
          </cell>
          <cell r="CZ98">
            <v>0</v>
          </cell>
          <cell r="DA98">
            <v>0</v>
          </cell>
          <cell r="DB98">
            <v>0</v>
          </cell>
          <cell r="DC98">
            <v>0</v>
          </cell>
          <cell r="DD98">
            <v>0</v>
          </cell>
          <cell r="DE98">
            <v>0</v>
          </cell>
          <cell r="DF98">
            <v>0</v>
          </cell>
          <cell r="DG98">
            <v>0</v>
          </cell>
          <cell r="DH98">
            <v>0</v>
          </cell>
          <cell r="DI98">
            <v>0</v>
          </cell>
          <cell r="DJ98">
            <v>0</v>
          </cell>
          <cell r="DK98">
            <v>0</v>
          </cell>
          <cell r="DL98">
            <v>0</v>
          </cell>
          <cell r="DM98">
            <v>0</v>
          </cell>
          <cell r="DN98">
            <v>0</v>
          </cell>
          <cell r="DO98">
            <v>0</v>
          </cell>
          <cell r="DP98">
            <v>0</v>
          </cell>
          <cell r="DQ98">
            <v>0</v>
          </cell>
          <cell r="DR98">
            <v>0</v>
          </cell>
          <cell r="DS98">
            <v>0</v>
          </cell>
          <cell r="DT98">
            <v>0</v>
          </cell>
          <cell r="DU98">
            <v>0</v>
          </cell>
          <cell r="DV98">
            <v>0</v>
          </cell>
          <cell r="DW98">
            <v>0</v>
          </cell>
          <cell r="DX98">
            <v>0</v>
          </cell>
          <cell r="DY98">
            <v>0</v>
          </cell>
          <cell r="DZ98">
            <v>0</v>
          </cell>
          <cell r="EA98">
            <v>-867.63</v>
          </cell>
          <cell r="EB98">
            <v>-1639.8000000000002</v>
          </cell>
          <cell r="EC98">
            <v>-3064.01</v>
          </cell>
          <cell r="ED98">
            <v>-3241.01</v>
          </cell>
          <cell r="EE98">
            <v>-3275.52</v>
          </cell>
          <cell r="EF98">
            <v>-4369.6080000000002</v>
          </cell>
          <cell r="EG98">
            <v>-4535.0219999999999</v>
          </cell>
          <cell r="EH98">
            <v>-5169.8999999999996</v>
          </cell>
          <cell r="EI98">
            <v>-9677.7899999999991</v>
          </cell>
          <cell r="EJ98">
            <v>-6670.9249999999993</v>
          </cell>
          <cell r="EK98">
            <v>-10024.218000000001</v>
          </cell>
          <cell r="EL98">
            <v>-15110.597000000002</v>
          </cell>
          <cell r="EM98">
            <v>-16755.989999999998</v>
          </cell>
        </row>
        <row r="99">
          <cell r="A99" t="str">
            <v>JMCP IN</v>
          </cell>
          <cell r="B99" t="str">
            <v>JMC Projects India</v>
          </cell>
          <cell r="C99" t="str">
            <v>Construction</v>
          </cell>
          <cell r="D99">
            <v>0</v>
          </cell>
          <cell r="E99">
            <v>0</v>
          </cell>
          <cell r="F99">
            <v>0</v>
          </cell>
          <cell r="G99">
            <v>0</v>
          </cell>
          <cell r="H99">
            <v>-1.68</v>
          </cell>
          <cell r="I99">
            <v>-2.29</v>
          </cell>
          <cell r="J99">
            <v>13.42</v>
          </cell>
          <cell r="K99">
            <v>13.55</v>
          </cell>
          <cell r="L99">
            <v>-1.82</v>
          </cell>
          <cell r="M99">
            <v>-1.83</v>
          </cell>
          <cell r="N99">
            <v>28.52</v>
          </cell>
          <cell r="O99">
            <v>33.729999999999997</v>
          </cell>
          <cell r="P99">
            <v>5.36</v>
          </cell>
          <cell r="Q99">
            <v>-2.2599999999999998</v>
          </cell>
          <cell r="R99">
            <v>-3.48</v>
          </cell>
          <cell r="S99">
            <v>-5.86</v>
          </cell>
          <cell r="T99">
            <v>-13.2</v>
          </cell>
          <cell r="U99">
            <v>-25.46</v>
          </cell>
          <cell r="V99">
            <v>-21.247</v>
          </cell>
          <cell r="W99">
            <v>-32.448</v>
          </cell>
          <cell r="X99">
            <v>-30.7</v>
          </cell>
          <cell r="Y99">
            <v>-33</v>
          </cell>
          <cell r="Z99">
            <v>-38.299999999999997</v>
          </cell>
          <cell r="AA99">
            <v>-67.7</v>
          </cell>
          <cell r="AB99">
            <v>-41.1</v>
          </cell>
          <cell r="AC99">
            <v>-37</v>
          </cell>
          <cell r="AD99">
            <v>-37.299999999999997</v>
          </cell>
          <cell r="AE99">
            <v>-36.300000000000004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O99">
            <v>0</v>
          </cell>
          <cell r="AP99">
            <v>0</v>
          </cell>
          <cell r="AQ99">
            <v>0</v>
          </cell>
          <cell r="AR99">
            <v>0</v>
          </cell>
          <cell r="AS99">
            <v>0</v>
          </cell>
          <cell r="AT99">
            <v>0</v>
          </cell>
          <cell r="AU99">
            <v>0</v>
          </cell>
          <cell r="AV99">
            <v>0</v>
          </cell>
          <cell r="AW99">
            <v>0</v>
          </cell>
          <cell r="AX99">
            <v>0</v>
          </cell>
          <cell r="AY99">
            <v>0</v>
          </cell>
          <cell r="AZ99">
            <v>0</v>
          </cell>
          <cell r="BA99">
            <v>0</v>
          </cell>
          <cell r="BB99">
            <v>0</v>
          </cell>
          <cell r="BC99">
            <v>0</v>
          </cell>
          <cell r="BD99">
            <v>0</v>
          </cell>
          <cell r="BE99">
            <v>0</v>
          </cell>
          <cell r="BF99">
            <v>0</v>
          </cell>
          <cell r="BG99">
            <v>0</v>
          </cell>
          <cell r="BH99">
            <v>0</v>
          </cell>
          <cell r="BI99">
            <v>0</v>
          </cell>
          <cell r="BJ99">
            <v>0</v>
          </cell>
          <cell r="BK99">
            <v>0</v>
          </cell>
          <cell r="BL99">
            <v>0</v>
          </cell>
          <cell r="BM99">
            <v>0</v>
          </cell>
          <cell r="BN99">
            <v>0</v>
          </cell>
          <cell r="BO99">
            <v>0</v>
          </cell>
          <cell r="BP99">
            <v>0</v>
          </cell>
          <cell r="BQ99">
            <v>0</v>
          </cell>
          <cell r="BR99">
            <v>0</v>
          </cell>
          <cell r="BS99">
            <v>0</v>
          </cell>
          <cell r="BT99">
            <v>0</v>
          </cell>
          <cell r="BU99">
            <v>0</v>
          </cell>
          <cell r="BV99">
            <v>0</v>
          </cell>
          <cell r="BW99">
            <v>0</v>
          </cell>
          <cell r="BX99">
            <v>0</v>
          </cell>
          <cell r="BY99">
            <v>0</v>
          </cell>
          <cell r="BZ99">
            <v>0</v>
          </cell>
          <cell r="CA99">
            <v>0</v>
          </cell>
          <cell r="CB99">
            <v>0</v>
          </cell>
          <cell r="CC99">
            <v>0</v>
          </cell>
          <cell r="CD99">
            <v>0</v>
          </cell>
          <cell r="CE99">
            <v>0</v>
          </cell>
          <cell r="CF99">
            <v>0</v>
          </cell>
          <cell r="CG99">
            <v>0</v>
          </cell>
          <cell r="CH99">
            <v>0</v>
          </cell>
          <cell r="CI99">
            <v>0</v>
          </cell>
          <cell r="CJ99">
            <v>0</v>
          </cell>
          <cell r="CK99">
            <v>0</v>
          </cell>
          <cell r="CL99">
            <v>0</v>
          </cell>
          <cell r="CM99">
            <v>0</v>
          </cell>
          <cell r="CN99">
            <v>0</v>
          </cell>
          <cell r="CO99">
            <v>0</v>
          </cell>
          <cell r="CP99">
            <v>0</v>
          </cell>
          <cell r="CQ99">
            <v>0</v>
          </cell>
          <cell r="CR99">
            <v>0</v>
          </cell>
          <cell r="CS99">
            <v>0</v>
          </cell>
          <cell r="CT99">
            <v>0</v>
          </cell>
          <cell r="CU99">
            <v>0</v>
          </cell>
          <cell r="CV99">
            <v>0</v>
          </cell>
          <cell r="CW99">
            <v>0</v>
          </cell>
          <cell r="CX99">
            <v>0</v>
          </cell>
          <cell r="CY99">
            <v>0</v>
          </cell>
          <cell r="CZ99">
            <v>0</v>
          </cell>
          <cell r="DA99">
            <v>0</v>
          </cell>
          <cell r="DB99">
            <v>0</v>
          </cell>
          <cell r="DC99">
            <v>0</v>
          </cell>
          <cell r="DD99">
            <v>0</v>
          </cell>
          <cell r="DE99">
            <v>0</v>
          </cell>
          <cell r="DF99">
            <v>0</v>
          </cell>
          <cell r="DG99">
            <v>0</v>
          </cell>
          <cell r="DH99">
            <v>0</v>
          </cell>
          <cell r="DI99">
            <v>0</v>
          </cell>
          <cell r="DJ99">
            <v>0</v>
          </cell>
          <cell r="DK99">
            <v>0</v>
          </cell>
          <cell r="DL99">
            <v>0</v>
          </cell>
          <cell r="DM99">
            <v>0</v>
          </cell>
          <cell r="DN99">
            <v>0</v>
          </cell>
          <cell r="DO99">
            <v>0</v>
          </cell>
          <cell r="DP99">
            <v>-232.108</v>
          </cell>
          <cell r="DQ99">
            <v>-209.83099999999999</v>
          </cell>
          <cell r="DR99">
            <v>-248.751</v>
          </cell>
          <cell r="DS99">
            <v>-295.71499999999997</v>
          </cell>
          <cell r="DT99">
            <v>-272.14400000000001</v>
          </cell>
          <cell r="DU99">
            <v>-270.09100000000001</v>
          </cell>
          <cell r="DV99">
            <v>-316.44600000000003</v>
          </cell>
          <cell r="DW99">
            <v>-346.13400000000001</v>
          </cell>
          <cell r="DX99">
            <v>-270.17899999999997</v>
          </cell>
          <cell r="DY99">
            <v>-264.72000000000003</v>
          </cell>
          <cell r="DZ99">
            <v>-311.78899999999999</v>
          </cell>
          <cell r="EA99">
            <v>-398.87400000000002</v>
          </cell>
          <cell r="EB99">
            <v>-416.017</v>
          </cell>
          <cell r="EC99">
            <v>-668.91700000000003</v>
          </cell>
          <cell r="ED99">
            <v>-819.96699999999998</v>
          </cell>
          <cell r="EE99">
            <v>-933.53300000000002</v>
          </cell>
          <cell r="EF99">
            <v>-968.9</v>
          </cell>
          <cell r="EG99">
            <v>-950.2</v>
          </cell>
          <cell r="EH99">
            <v>-1289.4000000000001</v>
          </cell>
          <cell r="EI99">
            <v>-971</v>
          </cell>
          <cell r="EJ99">
            <v>-1487.4</v>
          </cell>
          <cell r="EK99">
            <v>-1473.9</v>
          </cell>
          <cell r="EL99">
            <v>-1355.6</v>
          </cell>
          <cell r="EM99">
            <v>-1474.6</v>
          </cell>
        </row>
        <row r="100">
          <cell r="A100" t="str">
            <v>NJCC IN</v>
          </cell>
          <cell r="B100" t="str">
            <v>Nagarjuna Construction</v>
          </cell>
          <cell r="C100" t="str">
            <v>Construction</v>
          </cell>
          <cell r="D100">
            <v>-4.3</v>
          </cell>
          <cell r="E100">
            <v>-7.7</v>
          </cell>
          <cell r="F100">
            <v>-11.08</v>
          </cell>
          <cell r="G100">
            <v>-17.097000000000001</v>
          </cell>
          <cell r="H100">
            <v>-12.65</v>
          </cell>
          <cell r="I100">
            <v>-11.45</v>
          </cell>
          <cell r="J100">
            <v>-21.64</v>
          </cell>
          <cell r="K100">
            <v>-29.617000000000001</v>
          </cell>
          <cell r="L100">
            <v>-17.5</v>
          </cell>
          <cell r="M100">
            <v>-32.700000000000003</v>
          </cell>
          <cell r="N100">
            <v>-35.597999999999999</v>
          </cell>
          <cell r="O100">
            <v>-18</v>
          </cell>
          <cell r="P100">
            <v>-24.2</v>
          </cell>
          <cell r="Q100">
            <v>-55.09</v>
          </cell>
          <cell r="R100">
            <v>-56</v>
          </cell>
          <cell r="S100">
            <v>-90.1</v>
          </cell>
          <cell r="T100">
            <v>-58.93</v>
          </cell>
          <cell r="U100">
            <v>-68.900000000000006</v>
          </cell>
          <cell r="V100">
            <v>-96.9</v>
          </cell>
          <cell r="W100">
            <v>-235.8</v>
          </cell>
          <cell r="X100">
            <v>-187.4</v>
          </cell>
          <cell r="Y100">
            <v>-165</v>
          </cell>
          <cell r="Z100">
            <v>-187.1</v>
          </cell>
          <cell r="AA100">
            <v>-293</v>
          </cell>
          <cell r="AB100">
            <v>-172.99</v>
          </cell>
          <cell r="AC100">
            <v>-247.7</v>
          </cell>
          <cell r="AD100">
            <v>-187.59</v>
          </cell>
          <cell r="AE100">
            <v>-134.86000000000001</v>
          </cell>
          <cell r="AF100">
            <v>1.57</v>
          </cell>
          <cell r="AG100">
            <v>0.438</v>
          </cell>
          <cell r="AH100">
            <v>-4.5999999999999996</v>
          </cell>
          <cell r="AI100">
            <v>-5.931</v>
          </cell>
          <cell r="AJ100">
            <v>-2.1</v>
          </cell>
          <cell r="AK100">
            <v>-1.75</v>
          </cell>
          <cell r="AL100">
            <v>-2.75</v>
          </cell>
          <cell r="AM100">
            <v>-6.24</v>
          </cell>
          <cell r="AN100">
            <v>-1.45</v>
          </cell>
          <cell r="AO100">
            <v>-3.2109999999999999</v>
          </cell>
          <cell r="AP100">
            <v>-5.4989999999999997</v>
          </cell>
          <cell r="AQ100">
            <v>-13.3</v>
          </cell>
          <cell r="AR100">
            <v>2</v>
          </cell>
          <cell r="AS100">
            <v>0</v>
          </cell>
          <cell r="AT100">
            <v>0</v>
          </cell>
          <cell r="AU100">
            <v>0</v>
          </cell>
          <cell r="AV100">
            <v>0</v>
          </cell>
          <cell r="AW100">
            <v>0</v>
          </cell>
          <cell r="AX100">
            <v>0</v>
          </cell>
          <cell r="AY100">
            <v>0</v>
          </cell>
          <cell r="AZ100">
            <v>0</v>
          </cell>
          <cell r="BA100">
            <v>0</v>
          </cell>
          <cell r="BB100">
            <v>0</v>
          </cell>
          <cell r="BC100">
            <v>0</v>
          </cell>
          <cell r="BD100">
            <v>0</v>
          </cell>
          <cell r="BE100">
            <v>0</v>
          </cell>
          <cell r="BF100">
            <v>0</v>
          </cell>
          <cell r="BG100">
            <v>0</v>
          </cell>
          <cell r="BH100">
            <v>0</v>
          </cell>
          <cell r="BI100">
            <v>0</v>
          </cell>
          <cell r="BJ100">
            <v>0</v>
          </cell>
          <cell r="BK100">
            <v>0</v>
          </cell>
          <cell r="BL100">
            <v>0</v>
          </cell>
          <cell r="BM100">
            <v>0</v>
          </cell>
          <cell r="BN100">
            <v>0</v>
          </cell>
          <cell r="BO100">
            <v>0</v>
          </cell>
          <cell r="BP100">
            <v>0</v>
          </cell>
          <cell r="BQ100">
            <v>0</v>
          </cell>
          <cell r="BR100">
            <v>0</v>
          </cell>
          <cell r="BS100">
            <v>0</v>
          </cell>
          <cell r="BT100">
            <v>0</v>
          </cell>
          <cell r="BU100">
            <v>0</v>
          </cell>
          <cell r="BV100">
            <v>0</v>
          </cell>
          <cell r="BW100">
            <v>0</v>
          </cell>
          <cell r="BX100">
            <v>0</v>
          </cell>
          <cell r="BY100">
            <v>0</v>
          </cell>
          <cell r="BZ100">
            <v>0</v>
          </cell>
          <cell r="CA100">
            <v>0</v>
          </cell>
          <cell r="CB100">
            <v>0</v>
          </cell>
          <cell r="CC100">
            <v>0</v>
          </cell>
          <cell r="CD100">
            <v>0</v>
          </cell>
          <cell r="CE100">
            <v>0</v>
          </cell>
          <cell r="CF100">
            <v>0</v>
          </cell>
          <cell r="CG100">
            <v>0</v>
          </cell>
          <cell r="CH100">
            <v>0</v>
          </cell>
          <cell r="CI100">
            <v>0</v>
          </cell>
          <cell r="CJ100">
            <v>0</v>
          </cell>
          <cell r="CK100">
            <v>0</v>
          </cell>
          <cell r="CL100">
            <v>0</v>
          </cell>
          <cell r="CM100">
            <v>0</v>
          </cell>
          <cell r="CN100">
            <v>0</v>
          </cell>
          <cell r="CO100">
            <v>0</v>
          </cell>
          <cell r="CP100">
            <v>0</v>
          </cell>
          <cell r="CQ100">
            <v>0</v>
          </cell>
          <cell r="CR100">
            <v>0</v>
          </cell>
          <cell r="CS100">
            <v>0</v>
          </cell>
          <cell r="CT100">
            <v>0</v>
          </cell>
          <cell r="CU100">
            <v>0</v>
          </cell>
          <cell r="CV100">
            <v>0</v>
          </cell>
          <cell r="CW100">
            <v>0</v>
          </cell>
          <cell r="CX100">
            <v>0</v>
          </cell>
          <cell r="CY100">
            <v>0</v>
          </cell>
          <cell r="CZ100">
            <v>0</v>
          </cell>
          <cell r="DA100">
            <v>0</v>
          </cell>
          <cell r="DB100">
            <v>0</v>
          </cell>
          <cell r="DC100">
            <v>-362.5</v>
          </cell>
          <cell r="DD100">
            <v>0</v>
          </cell>
          <cell r="DE100">
            <v>0</v>
          </cell>
          <cell r="DF100">
            <v>0</v>
          </cell>
          <cell r="DG100">
            <v>0</v>
          </cell>
          <cell r="DH100">
            <v>0</v>
          </cell>
          <cell r="DI100">
            <v>0</v>
          </cell>
          <cell r="DJ100">
            <v>0</v>
          </cell>
          <cell r="DK100">
            <v>0</v>
          </cell>
          <cell r="DL100">
            <v>-917.47299999999996</v>
          </cell>
          <cell r="DM100">
            <v>-768.12300000000005</v>
          </cell>
          <cell r="DN100">
            <v>-851.38499999999999</v>
          </cell>
          <cell r="DO100">
            <v>-954.14499999999998</v>
          </cell>
          <cell r="DP100">
            <v>-996.40699999999993</v>
          </cell>
          <cell r="DQ100">
            <v>-1167.3389999999999</v>
          </cell>
          <cell r="DR100">
            <v>-1540.883</v>
          </cell>
          <cell r="DS100">
            <v>-2099.748</v>
          </cell>
          <cell r="DT100">
            <v>-1824.133</v>
          </cell>
          <cell r="DU100">
            <v>-1882.6619999999998</v>
          </cell>
          <cell r="DV100">
            <v>-1854.2329999999999</v>
          </cell>
          <cell r="DW100">
            <v>-3560.5</v>
          </cell>
          <cell r="DX100">
            <v>-2837.1000000000004</v>
          </cell>
          <cell r="DY100">
            <v>-2655.05</v>
          </cell>
          <cell r="DZ100">
            <v>-3673.86</v>
          </cell>
          <cell r="EA100">
            <v>-4859.6900000000005</v>
          </cell>
          <cell r="EB100">
            <v>-5012.92</v>
          </cell>
          <cell r="EC100">
            <v>-4790.49</v>
          </cell>
          <cell r="ED100">
            <v>-5140.91</v>
          </cell>
          <cell r="EE100">
            <v>-6729</v>
          </cell>
          <cell r="EF100">
            <v>-5701.5999999999995</v>
          </cell>
          <cell r="EG100">
            <v>-4739.3</v>
          </cell>
          <cell r="EH100">
            <v>-2758.6000000000004</v>
          </cell>
          <cell r="EI100">
            <v>-9685.1</v>
          </cell>
          <cell r="EJ100">
            <v>-7103.3600000000006</v>
          </cell>
          <cell r="EK100">
            <v>-7755.3499999999995</v>
          </cell>
          <cell r="EL100">
            <v>-7696.5</v>
          </cell>
          <cell r="EM100">
            <v>-8493.86</v>
          </cell>
        </row>
        <row r="101">
          <cell r="A101" t="str">
            <v>ITCE IN</v>
          </cell>
          <cell r="B101" t="str">
            <v>ITD Cementation India</v>
          </cell>
          <cell r="C101" t="str">
            <v>Construction</v>
          </cell>
          <cell r="D101">
            <v>0</v>
          </cell>
          <cell r="E101">
            <v>0</v>
          </cell>
          <cell r="F101">
            <v>0</v>
          </cell>
          <cell r="G101">
            <v>0</v>
          </cell>
          <cell r="H101">
            <v>0</v>
          </cell>
          <cell r="I101">
            <v>0</v>
          </cell>
          <cell r="J101">
            <v>0</v>
          </cell>
          <cell r="K101">
            <v>35</v>
          </cell>
          <cell r="L101">
            <v>1.5</v>
          </cell>
          <cell r="M101">
            <v>-1.7</v>
          </cell>
          <cell r="N101">
            <v>-19.8</v>
          </cell>
          <cell r="O101">
            <v>0</v>
          </cell>
          <cell r="P101">
            <v>5.7</v>
          </cell>
          <cell r="Q101">
            <v>-4.3780000000000001</v>
          </cell>
          <cell r="R101">
            <v>-15.41</v>
          </cell>
          <cell r="S101">
            <v>0.40200000000000002</v>
          </cell>
          <cell r="T101">
            <v>0.9</v>
          </cell>
          <cell r="U101">
            <v>1.79</v>
          </cell>
          <cell r="V101">
            <v>-1.758</v>
          </cell>
          <cell r="W101">
            <v>0</v>
          </cell>
          <cell r="X101">
            <v>0</v>
          </cell>
          <cell r="Y101">
            <v>0</v>
          </cell>
          <cell r="Z101">
            <v>0</v>
          </cell>
          <cell r="AA101">
            <v>0</v>
          </cell>
          <cell r="AB101">
            <v>0</v>
          </cell>
          <cell r="AC101">
            <v>0</v>
          </cell>
          <cell r="AD101">
            <v>0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O101">
            <v>0</v>
          </cell>
          <cell r="AP101">
            <v>0</v>
          </cell>
          <cell r="AQ101">
            <v>0</v>
          </cell>
          <cell r="AR101">
            <v>0</v>
          </cell>
          <cell r="AS101">
            <v>0</v>
          </cell>
          <cell r="AT101">
            <v>0</v>
          </cell>
          <cell r="AU101">
            <v>0</v>
          </cell>
          <cell r="AV101">
            <v>0</v>
          </cell>
          <cell r="AW101">
            <v>0</v>
          </cell>
          <cell r="AX101">
            <v>0</v>
          </cell>
          <cell r="AY101">
            <v>0</v>
          </cell>
          <cell r="AZ101">
            <v>0</v>
          </cell>
          <cell r="BA101">
            <v>0</v>
          </cell>
          <cell r="BB101">
            <v>0</v>
          </cell>
          <cell r="BC101">
            <v>0</v>
          </cell>
          <cell r="BD101">
            <v>0</v>
          </cell>
          <cell r="BE101">
            <v>0</v>
          </cell>
          <cell r="BF101">
            <v>0</v>
          </cell>
          <cell r="BG101">
            <v>0</v>
          </cell>
          <cell r="BH101">
            <v>0</v>
          </cell>
          <cell r="BI101">
            <v>0</v>
          </cell>
          <cell r="BJ101">
            <v>0</v>
          </cell>
          <cell r="BK101">
            <v>0</v>
          </cell>
          <cell r="BL101">
            <v>0</v>
          </cell>
          <cell r="BM101">
            <v>0</v>
          </cell>
          <cell r="BN101">
            <v>0</v>
          </cell>
          <cell r="BO101">
            <v>0</v>
          </cell>
          <cell r="BP101">
            <v>0</v>
          </cell>
          <cell r="BQ101">
            <v>0</v>
          </cell>
          <cell r="BR101">
            <v>0</v>
          </cell>
          <cell r="BS101">
            <v>-11.91</v>
          </cell>
          <cell r="BT101">
            <v>18.329999999999998</v>
          </cell>
          <cell r="BU101">
            <v>0</v>
          </cell>
          <cell r="BV101">
            <v>17.579999999999998</v>
          </cell>
          <cell r="BW101">
            <v>0</v>
          </cell>
          <cell r="BX101">
            <v>0</v>
          </cell>
          <cell r="BY101">
            <v>0</v>
          </cell>
          <cell r="BZ101">
            <v>0</v>
          </cell>
          <cell r="CA101">
            <v>0</v>
          </cell>
          <cell r="CB101">
            <v>0</v>
          </cell>
          <cell r="CC101">
            <v>0</v>
          </cell>
          <cell r="CD101">
            <v>0</v>
          </cell>
          <cell r="CE101">
            <v>0</v>
          </cell>
          <cell r="CF101">
            <v>0</v>
          </cell>
          <cell r="CG101">
            <v>0</v>
          </cell>
          <cell r="CH101">
            <v>0</v>
          </cell>
          <cell r="CI101">
            <v>0</v>
          </cell>
          <cell r="CJ101">
            <v>0</v>
          </cell>
          <cell r="CK101">
            <v>0</v>
          </cell>
          <cell r="CL101">
            <v>0</v>
          </cell>
          <cell r="CM101">
            <v>0</v>
          </cell>
          <cell r="CN101">
            <v>0</v>
          </cell>
          <cell r="CO101">
            <v>0</v>
          </cell>
          <cell r="CP101">
            <v>0</v>
          </cell>
          <cell r="CQ101">
            <v>0</v>
          </cell>
          <cell r="CR101">
            <v>0</v>
          </cell>
          <cell r="CS101">
            <v>0</v>
          </cell>
          <cell r="CT101">
            <v>0</v>
          </cell>
          <cell r="CU101">
            <v>0</v>
          </cell>
          <cell r="CV101">
            <v>0</v>
          </cell>
          <cell r="CW101">
            <v>0</v>
          </cell>
          <cell r="CX101">
            <v>0</v>
          </cell>
          <cell r="CY101">
            <v>0</v>
          </cell>
          <cell r="CZ101">
            <v>0</v>
          </cell>
          <cell r="DA101">
            <v>0</v>
          </cell>
          <cell r="DB101">
            <v>0</v>
          </cell>
          <cell r="DC101">
            <v>0</v>
          </cell>
          <cell r="DD101">
            <v>0</v>
          </cell>
          <cell r="DE101">
            <v>0</v>
          </cell>
          <cell r="DF101">
            <v>0</v>
          </cell>
          <cell r="DG101">
            <v>0</v>
          </cell>
          <cell r="DH101">
            <v>0</v>
          </cell>
          <cell r="DI101">
            <v>0</v>
          </cell>
          <cell r="DJ101">
            <v>0</v>
          </cell>
          <cell r="DK101">
            <v>0</v>
          </cell>
          <cell r="DL101">
            <v>0</v>
          </cell>
          <cell r="DM101">
            <v>0</v>
          </cell>
          <cell r="DN101">
            <v>0</v>
          </cell>
          <cell r="DO101">
            <v>0</v>
          </cell>
          <cell r="DP101">
            <v>0</v>
          </cell>
          <cell r="DQ101">
            <v>0</v>
          </cell>
          <cell r="DR101">
            <v>0</v>
          </cell>
          <cell r="DS101">
            <v>-1205.4490000000001</v>
          </cell>
          <cell r="DT101">
            <v>-915.89700000000005</v>
          </cell>
          <cell r="DU101">
            <v>-894.20699999999988</v>
          </cell>
          <cell r="DV101">
            <v>-975.28399999999999</v>
          </cell>
          <cell r="DW101">
            <v>-685.65599999999995</v>
          </cell>
          <cell r="DX101">
            <v>-760.50300000000004</v>
          </cell>
          <cell r="DY101">
            <v>-760.351</v>
          </cell>
          <cell r="DZ101">
            <v>-1059.9470000000001</v>
          </cell>
          <cell r="EA101">
            <v>-628.88699999999994</v>
          </cell>
          <cell r="EB101">
            <v>-653.80600000000004</v>
          </cell>
          <cell r="EC101">
            <v>-494.37400000000002</v>
          </cell>
          <cell r="ED101">
            <v>-577.62999999999988</v>
          </cell>
          <cell r="EE101">
            <v>0</v>
          </cell>
          <cell r="EF101">
            <v>0</v>
          </cell>
          <cell r="EG101">
            <v>0</v>
          </cell>
          <cell r="EH101">
            <v>0</v>
          </cell>
          <cell r="EI101">
            <v>0</v>
          </cell>
          <cell r="EJ101">
            <v>0</v>
          </cell>
          <cell r="EK101">
            <v>0</v>
          </cell>
          <cell r="EL101">
            <v>0</v>
          </cell>
          <cell r="EM101">
            <v>0</v>
          </cell>
        </row>
        <row r="102">
          <cell r="A102" t="str">
            <v>IVRC IN</v>
          </cell>
          <cell r="B102" t="str">
            <v>IVRCL Infrastructures &amp; Projects</v>
          </cell>
          <cell r="C102" t="str">
            <v>Construction</v>
          </cell>
          <cell r="D102">
            <v>0</v>
          </cell>
          <cell r="E102">
            <v>0</v>
          </cell>
          <cell r="F102">
            <v>-5.1749999999999998</v>
          </cell>
          <cell r="G102">
            <v>-30.215</v>
          </cell>
          <cell r="H102">
            <v>-30.81</v>
          </cell>
          <cell r="I102">
            <v>-9.0700000000000038</v>
          </cell>
          <cell r="J102">
            <v>-30.37</v>
          </cell>
          <cell r="K102">
            <v>0</v>
          </cell>
          <cell r="L102">
            <v>-9.3849999999999998</v>
          </cell>
          <cell r="M102">
            <v>-9.83</v>
          </cell>
          <cell r="N102">
            <v>-8.8659999999999997</v>
          </cell>
          <cell r="O102">
            <v>-21.74</v>
          </cell>
          <cell r="P102">
            <v>-16.53</v>
          </cell>
          <cell r="Q102">
            <v>-6.74</v>
          </cell>
          <cell r="R102">
            <v>-21.13</v>
          </cell>
          <cell r="S102">
            <v>-53.36</v>
          </cell>
          <cell r="T102">
            <v>-37.950000000000003</v>
          </cell>
          <cell r="U102">
            <v>-44.01</v>
          </cell>
          <cell r="V102">
            <v>-94.4</v>
          </cell>
          <cell r="W102">
            <v>-249.1</v>
          </cell>
          <cell r="X102">
            <v>-108.08</v>
          </cell>
          <cell r="Y102">
            <v>-63.91</v>
          </cell>
          <cell r="Z102">
            <v>-218.04000000000002</v>
          </cell>
          <cell r="AA102">
            <v>-359</v>
          </cell>
          <cell r="AB102">
            <v>-115.05000000000001</v>
          </cell>
          <cell r="AC102">
            <v>-96</v>
          </cell>
          <cell r="AD102">
            <v>-90.718000000000004</v>
          </cell>
          <cell r="AE102">
            <v>-181.48</v>
          </cell>
          <cell r="AF102">
            <v>0</v>
          </cell>
          <cell r="AG102">
            <v>0</v>
          </cell>
          <cell r="AH102">
            <v>-14.145</v>
          </cell>
          <cell r="AI102">
            <v>-2.29</v>
          </cell>
          <cell r="AJ102">
            <v>0</v>
          </cell>
          <cell r="AK102">
            <v>0</v>
          </cell>
          <cell r="AL102">
            <v>0</v>
          </cell>
          <cell r="AM102">
            <v>27.193999999999999</v>
          </cell>
          <cell r="AN102">
            <v>-3.145</v>
          </cell>
          <cell r="AO102">
            <v>0</v>
          </cell>
          <cell r="AP102">
            <v>6.7050000000000001</v>
          </cell>
          <cell r="AQ102">
            <v>0</v>
          </cell>
          <cell r="AR102">
            <v>4.3899999999999997</v>
          </cell>
          <cell r="AS102">
            <v>0.8</v>
          </cell>
          <cell r="AT102">
            <v>7.87</v>
          </cell>
          <cell r="AU102">
            <v>-24.71</v>
          </cell>
          <cell r="AV102">
            <v>1.61</v>
          </cell>
          <cell r="AW102">
            <v>-11.66</v>
          </cell>
          <cell r="AX102">
            <v>0</v>
          </cell>
          <cell r="AY102">
            <v>0</v>
          </cell>
          <cell r="AZ102">
            <v>0</v>
          </cell>
          <cell r="BA102">
            <v>0</v>
          </cell>
          <cell r="BB102">
            <v>0</v>
          </cell>
          <cell r="BC102">
            <v>0</v>
          </cell>
          <cell r="BD102">
            <v>0</v>
          </cell>
          <cell r="BE102">
            <v>0</v>
          </cell>
          <cell r="BF102">
            <v>0</v>
          </cell>
          <cell r="BG102">
            <v>0</v>
          </cell>
          <cell r="BH102">
            <v>0</v>
          </cell>
          <cell r="BI102">
            <v>0</v>
          </cell>
          <cell r="BJ102">
            <v>0</v>
          </cell>
          <cell r="BK102">
            <v>0</v>
          </cell>
          <cell r="BL102">
            <v>0</v>
          </cell>
          <cell r="BM102">
            <v>0</v>
          </cell>
          <cell r="BN102">
            <v>0</v>
          </cell>
          <cell r="BO102">
            <v>0</v>
          </cell>
          <cell r="BP102">
            <v>0</v>
          </cell>
          <cell r="BQ102">
            <v>0</v>
          </cell>
          <cell r="BR102">
            <v>0</v>
          </cell>
          <cell r="BS102">
            <v>0</v>
          </cell>
          <cell r="BT102">
            <v>0</v>
          </cell>
          <cell r="BU102">
            <v>0</v>
          </cell>
          <cell r="BV102">
            <v>0</v>
          </cell>
          <cell r="BW102">
            <v>0</v>
          </cell>
          <cell r="BX102">
            <v>0</v>
          </cell>
          <cell r="BY102">
            <v>0</v>
          </cell>
          <cell r="BZ102">
            <v>0</v>
          </cell>
          <cell r="CA102">
            <v>0</v>
          </cell>
          <cell r="CB102">
            <v>0</v>
          </cell>
          <cell r="CC102">
            <v>0</v>
          </cell>
          <cell r="CD102">
            <v>0</v>
          </cell>
          <cell r="CE102">
            <v>0</v>
          </cell>
          <cell r="CF102">
            <v>0</v>
          </cell>
          <cell r="CG102">
            <v>0</v>
          </cell>
          <cell r="CH102">
            <v>0</v>
          </cell>
          <cell r="CI102">
            <v>0</v>
          </cell>
          <cell r="CJ102">
            <v>0</v>
          </cell>
          <cell r="CK102">
            <v>0</v>
          </cell>
          <cell r="CL102">
            <v>0</v>
          </cell>
          <cell r="CM102">
            <v>0</v>
          </cell>
          <cell r="CN102">
            <v>0</v>
          </cell>
          <cell r="CO102">
            <v>0</v>
          </cell>
          <cell r="CP102">
            <v>0</v>
          </cell>
          <cell r="CQ102">
            <v>88.049000000000007</v>
          </cell>
          <cell r="CR102">
            <v>0</v>
          </cell>
          <cell r="CS102">
            <v>0</v>
          </cell>
          <cell r="CT102">
            <v>0</v>
          </cell>
          <cell r="CU102">
            <v>0</v>
          </cell>
          <cell r="CV102">
            <v>0</v>
          </cell>
          <cell r="CW102">
            <v>0</v>
          </cell>
          <cell r="CX102">
            <v>0</v>
          </cell>
          <cell r="CY102">
            <v>0</v>
          </cell>
          <cell r="CZ102">
            <v>0</v>
          </cell>
          <cell r="DA102">
            <v>0</v>
          </cell>
          <cell r="DB102">
            <v>0</v>
          </cell>
          <cell r="DC102">
            <v>0</v>
          </cell>
          <cell r="DD102">
            <v>0</v>
          </cell>
          <cell r="DE102">
            <v>0</v>
          </cell>
          <cell r="DF102">
            <v>0</v>
          </cell>
          <cell r="DG102">
            <v>0</v>
          </cell>
          <cell r="DH102">
            <v>0</v>
          </cell>
          <cell r="DI102">
            <v>0</v>
          </cell>
          <cell r="DJ102">
            <v>0</v>
          </cell>
          <cell r="DK102">
            <v>0</v>
          </cell>
          <cell r="DL102">
            <v>0</v>
          </cell>
          <cell r="DM102">
            <v>0</v>
          </cell>
          <cell r="DN102">
            <v>-346.197</v>
          </cell>
          <cell r="DO102">
            <v>-1388.48</v>
          </cell>
          <cell r="DP102">
            <v>-1099.3870000000002</v>
          </cell>
          <cell r="DQ102">
            <v>-1133.779</v>
          </cell>
          <cell r="DR102">
            <v>-1281.3820000000001</v>
          </cell>
          <cell r="DS102">
            <v>-867.19399999999996</v>
          </cell>
          <cell r="DT102">
            <v>-1473.979</v>
          </cell>
          <cell r="DU102">
            <v>-1037.0129999999999</v>
          </cell>
          <cell r="DV102">
            <v>-1923.827</v>
          </cell>
          <cell r="DW102">
            <v>-1872.4919999999997</v>
          </cell>
          <cell r="DX102">
            <v>-2020.37</v>
          </cell>
          <cell r="DY102">
            <v>-1748.53</v>
          </cell>
          <cell r="DZ102">
            <v>-2448.2199999999998</v>
          </cell>
          <cell r="EA102">
            <v>-3959.1099999999997</v>
          </cell>
          <cell r="EB102">
            <v>-2700.77</v>
          </cell>
          <cell r="EC102">
            <v>-2138.41</v>
          </cell>
          <cell r="ED102">
            <v>-2312.4</v>
          </cell>
          <cell r="EE102">
            <v>-3870.72</v>
          </cell>
          <cell r="EF102">
            <v>-4268.1000000000004</v>
          </cell>
          <cell r="EG102">
            <v>-2765.43</v>
          </cell>
          <cell r="EH102">
            <v>-6344.21</v>
          </cell>
          <cell r="EI102">
            <v>-8381.4</v>
          </cell>
          <cell r="EJ102">
            <v>-6004.4</v>
          </cell>
          <cell r="EK102">
            <v>-7429.08</v>
          </cell>
          <cell r="EL102">
            <v>-6596.9689999999991</v>
          </cell>
          <cell r="EM102">
            <v>-10060.491</v>
          </cell>
        </row>
        <row r="103">
          <cell r="A103" t="str">
            <v>MDHPJ IN</v>
          </cell>
          <cell r="B103" t="str">
            <v>Madhucon Projects Ltd</v>
          </cell>
          <cell r="C103" t="str">
            <v>Construction</v>
          </cell>
          <cell r="D103">
            <v>0</v>
          </cell>
          <cell r="E103">
            <v>-1.5</v>
          </cell>
          <cell r="F103">
            <v>-1</v>
          </cell>
          <cell r="G103">
            <v>-25.5</v>
          </cell>
          <cell r="H103">
            <v>-13</v>
          </cell>
          <cell r="I103">
            <v>-13</v>
          </cell>
          <cell r="J103">
            <v>-9.1</v>
          </cell>
          <cell r="K103">
            <v>-17.399999999999999</v>
          </cell>
          <cell r="L103">
            <v>-13.5</v>
          </cell>
          <cell r="M103">
            <v>-15</v>
          </cell>
          <cell r="N103">
            <v>-11.5</v>
          </cell>
          <cell r="O103">
            <v>-20</v>
          </cell>
          <cell r="P103">
            <v>-9.5</v>
          </cell>
          <cell r="Q103">
            <v>-16.22</v>
          </cell>
          <cell r="R103">
            <v>-35.770000000000003</v>
          </cell>
          <cell r="S103">
            <v>-9.9499999999999993</v>
          </cell>
          <cell r="T103">
            <v>-11.77</v>
          </cell>
          <cell r="U103">
            <v>-17.600000000000001</v>
          </cell>
          <cell r="V103">
            <v>-10.06</v>
          </cell>
          <cell r="W103">
            <v>-118.76</v>
          </cell>
          <cell r="X103">
            <v>-29.5</v>
          </cell>
          <cell r="Y103">
            <v>-33</v>
          </cell>
          <cell r="Z103">
            <v>-47.33</v>
          </cell>
          <cell r="AA103">
            <v>-48.1</v>
          </cell>
          <cell r="AB103">
            <v>-49.37</v>
          </cell>
          <cell r="AC103">
            <v>-95.486000000000004</v>
          </cell>
          <cell r="AD103">
            <v>-25.472000000000001</v>
          </cell>
          <cell r="AE103">
            <v>-98.361000000000004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O103">
            <v>0</v>
          </cell>
          <cell r="AP103">
            <v>0</v>
          </cell>
          <cell r="AQ103">
            <v>0</v>
          </cell>
          <cell r="AR103">
            <v>0</v>
          </cell>
          <cell r="AS103">
            <v>0</v>
          </cell>
          <cell r="AT103">
            <v>0</v>
          </cell>
          <cell r="AU103">
            <v>0</v>
          </cell>
          <cell r="AV103">
            <v>0</v>
          </cell>
          <cell r="AW103">
            <v>0</v>
          </cell>
          <cell r="AX103">
            <v>0</v>
          </cell>
          <cell r="AY103">
            <v>0</v>
          </cell>
          <cell r="AZ103">
            <v>0</v>
          </cell>
          <cell r="BA103">
            <v>0</v>
          </cell>
          <cell r="BB103">
            <v>0</v>
          </cell>
          <cell r="BC103">
            <v>0</v>
          </cell>
          <cell r="BD103">
            <v>0</v>
          </cell>
          <cell r="BE103">
            <v>0</v>
          </cell>
          <cell r="BF103">
            <v>0</v>
          </cell>
          <cell r="BG103">
            <v>0</v>
          </cell>
          <cell r="BH103">
            <v>0</v>
          </cell>
          <cell r="BI103">
            <v>0</v>
          </cell>
          <cell r="BJ103">
            <v>0</v>
          </cell>
          <cell r="BK103">
            <v>0</v>
          </cell>
          <cell r="BL103">
            <v>0</v>
          </cell>
          <cell r="BM103">
            <v>0</v>
          </cell>
          <cell r="BN103">
            <v>0</v>
          </cell>
          <cell r="BO103">
            <v>0</v>
          </cell>
          <cell r="BP103">
            <v>0</v>
          </cell>
          <cell r="BQ103">
            <v>0</v>
          </cell>
          <cell r="BR103">
            <v>0</v>
          </cell>
          <cell r="BS103">
            <v>0</v>
          </cell>
          <cell r="BT103">
            <v>0</v>
          </cell>
          <cell r="BU103">
            <v>0</v>
          </cell>
          <cell r="BV103">
            <v>0</v>
          </cell>
          <cell r="BW103">
            <v>0</v>
          </cell>
          <cell r="BX103">
            <v>0</v>
          </cell>
          <cell r="BY103">
            <v>0</v>
          </cell>
          <cell r="BZ103">
            <v>0</v>
          </cell>
          <cell r="CA103">
            <v>0</v>
          </cell>
          <cell r="CB103">
            <v>0</v>
          </cell>
          <cell r="CC103">
            <v>0</v>
          </cell>
          <cell r="CD103">
            <v>0</v>
          </cell>
          <cell r="CE103">
            <v>0</v>
          </cell>
          <cell r="CF103">
            <v>0</v>
          </cell>
          <cell r="CG103">
            <v>0</v>
          </cell>
          <cell r="CH103">
            <v>0</v>
          </cell>
          <cell r="CI103">
            <v>0</v>
          </cell>
          <cell r="CJ103">
            <v>0</v>
          </cell>
          <cell r="CK103">
            <v>0</v>
          </cell>
          <cell r="CL103">
            <v>0</v>
          </cell>
          <cell r="CM103">
            <v>0</v>
          </cell>
          <cell r="CN103">
            <v>0</v>
          </cell>
          <cell r="CO103">
            <v>0</v>
          </cell>
          <cell r="CP103">
            <v>0</v>
          </cell>
          <cell r="CQ103">
            <v>0</v>
          </cell>
          <cell r="CR103">
            <v>0</v>
          </cell>
          <cell r="CS103">
            <v>0</v>
          </cell>
          <cell r="CT103">
            <v>0</v>
          </cell>
          <cell r="CU103">
            <v>0</v>
          </cell>
          <cell r="CV103">
            <v>0</v>
          </cell>
          <cell r="CW103">
            <v>0</v>
          </cell>
          <cell r="CX103">
            <v>0</v>
          </cell>
          <cell r="CY103">
            <v>0</v>
          </cell>
          <cell r="CZ103">
            <v>0</v>
          </cell>
          <cell r="DA103">
            <v>0</v>
          </cell>
          <cell r="DB103">
            <v>0</v>
          </cell>
          <cell r="DC103">
            <v>0</v>
          </cell>
          <cell r="DD103">
            <v>0</v>
          </cell>
          <cell r="DE103">
            <v>0</v>
          </cell>
          <cell r="DF103">
            <v>0</v>
          </cell>
          <cell r="DG103">
            <v>0</v>
          </cell>
          <cell r="DH103">
            <v>0</v>
          </cell>
          <cell r="DI103">
            <v>0</v>
          </cell>
          <cell r="DJ103">
            <v>0</v>
          </cell>
          <cell r="DK103">
            <v>0</v>
          </cell>
          <cell r="DL103">
            <v>0</v>
          </cell>
          <cell r="DM103">
            <v>-400.46</v>
          </cell>
          <cell r="DN103">
            <v>-542.67999999999995</v>
          </cell>
          <cell r="DO103">
            <v>-751.73</v>
          </cell>
          <cell r="DP103">
            <v>-908.94</v>
          </cell>
          <cell r="DQ103">
            <v>-545.99</v>
          </cell>
          <cell r="DR103">
            <v>-659.16</v>
          </cell>
          <cell r="DS103">
            <v>-602.95000000000005</v>
          </cell>
          <cell r="DT103">
            <v>-839.52</v>
          </cell>
          <cell r="DU103">
            <v>-663.71</v>
          </cell>
          <cell r="DV103">
            <v>-619</v>
          </cell>
          <cell r="DW103">
            <v>-550.96</v>
          </cell>
          <cell r="DX103">
            <v>-532.79999999999995</v>
          </cell>
          <cell r="DY103">
            <v>-519.71</v>
          </cell>
          <cell r="DZ103">
            <v>-868.48</v>
          </cell>
          <cell r="EA103">
            <v>-1020.28</v>
          </cell>
          <cell r="EB103">
            <v>-983.54</v>
          </cell>
          <cell r="EC103">
            <v>-784.96</v>
          </cell>
          <cell r="ED103">
            <v>-1037.441</v>
          </cell>
          <cell r="EE103">
            <v>-1524.367</v>
          </cell>
          <cell r="EF103">
            <v>-1225.23</v>
          </cell>
          <cell r="EG103">
            <v>-1271.4000000000001</v>
          </cell>
          <cell r="EH103">
            <v>-1739.21</v>
          </cell>
          <cell r="EI103">
            <v>-2070.1</v>
          </cell>
          <cell r="EJ103">
            <v>-2060.9870000000001</v>
          </cell>
          <cell r="EK103">
            <v>-2026.6389999999999</v>
          </cell>
          <cell r="EL103">
            <v>-2038.4089999999999</v>
          </cell>
          <cell r="EM103">
            <v>-3017.9720000000002</v>
          </cell>
        </row>
        <row r="104">
          <cell r="A104" t="str">
            <v>MLIFE IN</v>
          </cell>
          <cell r="B104" t="str">
            <v>Mahindra Gesco</v>
          </cell>
          <cell r="C104" t="str">
            <v>Real Estate</v>
          </cell>
          <cell r="D104">
            <v>0</v>
          </cell>
          <cell r="E104">
            <v>0</v>
          </cell>
          <cell r="F104">
            <v>0</v>
          </cell>
          <cell r="G104">
            <v>0</v>
          </cell>
          <cell r="H104">
            <v>0</v>
          </cell>
          <cell r="I104">
            <v>0</v>
          </cell>
          <cell r="J104">
            <v>0</v>
          </cell>
          <cell r="K104">
            <v>0</v>
          </cell>
          <cell r="L104">
            <v>-9.5</v>
          </cell>
          <cell r="M104">
            <v>-8.1999999999999993</v>
          </cell>
          <cell r="N104">
            <v>-20.6</v>
          </cell>
          <cell r="O104">
            <v>-16.600000000000001</v>
          </cell>
          <cell r="P104">
            <v>-17.100000000000001</v>
          </cell>
          <cell r="Q104">
            <v>-7.3</v>
          </cell>
          <cell r="R104">
            <v>-13.4</v>
          </cell>
          <cell r="S104">
            <v>-27.1</v>
          </cell>
          <cell r="T104">
            <v>-8.1</v>
          </cell>
          <cell r="U104">
            <v>-6.8</v>
          </cell>
          <cell r="V104">
            <v>-7.4</v>
          </cell>
          <cell r="W104">
            <v>-44.3</v>
          </cell>
          <cell r="X104">
            <v>-54.4</v>
          </cell>
          <cell r="Y104">
            <v>-1.8</v>
          </cell>
          <cell r="Z104">
            <v>-16.5</v>
          </cell>
          <cell r="AA104">
            <v>-37.6</v>
          </cell>
          <cell r="AB104">
            <v>-25.9</v>
          </cell>
          <cell r="AC104">
            <v>-32.299999999999997</v>
          </cell>
          <cell r="AD104">
            <v>-31.7</v>
          </cell>
          <cell r="AE104">
            <v>-3.7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O104">
            <v>0</v>
          </cell>
          <cell r="AP104">
            <v>0</v>
          </cell>
          <cell r="AQ104">
            <v>0</v>
          </cell>
          <cell r="AR104">
            <v>0</v>
          </cell>
          <cell r="AS104">
            <v>0</v>
          </cell>
          <cell r="AT104">
            <v>0</v>
          </cell>
          <cell r="AU104">
            <v>0</v>
          </cell>
          <cell r="AV104">
            <v>-9.8000000000000007</v>
          </cell>
          <cell r="AW104">
            <v>-8.1</v>
          </cell>
          <cell r="AX104">
            <v>-8.5</v>
          </cell>
          <cell r="AY104">
            <v>24.2</v>
          </cell>
          <cell r="AZ104">
            <v>0</v>
          </cell>
          <cell r="BA104">
            <v>-28.7</v>
          </cell>
          <cell r="BB104">
            <v>-1.3</v>
          </cell>
          <cell r="BC104">
            <v>-10.199999999999999</v>
          </cell>
          <cell r="BD104">
            <v>0</v>
          </cell>
          <cell r="BE104">
            <v>0</v>
          </cell>
          <cell r="BF104">
            <v>0.6</v>
          </cell>
          <cell r="BG104">
            <v>-21.1</v>
          </cell>
          <cell r="BH104">
            <v>0</v>
          </cell>
          <cell r="BI104">
            <v>0</v>
          </cell>
          <cell r="BJ104">
            <v>0</v>
          </cell>
          <cell r="BK104">
            <v>0</v>
          </cell>
          <cell r="BL104">
            <v>0</v>
          </cell>
          <cell r="BM104">
            <v>0</v>
          </cell>
          <cell r="BN104">
            <v>0</v>
          </cell>
          <cell r="BO104">
            <v>0</v>
          </cell>
          <cell r="BP104">
            <v>0</v>
          </cell>
          <cell r="BQ104">
            <v>0</v>
          </cell>
          <cell r="BR104">
            <v>0</v>
          </cell>
          <cell r="BS104">
            <v>0</v>
          </cell>
          <cell r="BT104">
            <v>0</v>
          </cell>
          <cell r="BU104">
            <v>0</v>
          </cell>
          <cell r="BV104">
            <v>0</v>
          </cell>
          <cell r="BW104">
            <v>0</v>
          </cell>
          <cell r="BX104">
            <v>0</v>
          </cell>
          <cell r="BY104">
            <v>0</v>
          </cell>
          <cell r="BZ104">
            <v>0</v>
          </cell>
          <cell r="CA104">
            <v>0</v>
          </cell>
          <cell r="CB104">
            <v>0</v>
          </cell>
          <cell r="CC104">
            <v>0</v>
          </cell>
          <cell r="CD104">
            <v>0</v>
          </cell>
          <cell r="CE104">
            <v>0</v>
          </cell>
          <cell r="CF104">
            <v>0</v>
          </cell>
          <cell r="CG104">
            <v>0</v>
          </cell>
          <cell r="CH104">
            <v>0</v>
          </cell>
          <cell r="CI104">
            <v>0</v>
          </cell>
          <cell r="CJ104">
            <v>0</v>
          </cell>
          <cell r="CK104">
            <v>0</v>
          </cell>
          <cell r="CL104">
            <v>0</v>
          </cell>
          <cell r="CM104">
            <v>0</v>
          </cell>
          <cell r="CN104">
            <v>0</v>
          </cell>
          <cell r="CO104">
            <v>0</v>
          </cell>
          <cell r="CP104">
            <v>0</v>
          </cell>
          <cell r="CQ104">
            <v>0</v>
          </cell>
          <cell r="CR104">
            <v>0</v>
          </cell>
          <cell r="CS104">
            <v>0</v>
          </cell>
          <cell r="CT104">
            <v>0</v>
          </cell>
          <cell r="CU104">
            <v>0</v>
          </cell>
          <cell r="CV104">
            <v>0</v>
          </cell>
          <cell r="CW104">
            <v>0</v>
          </cell>
          <cell r="CX104">
            <v>0</v>
          </cell>
          <cell r="CY104">
            <v>0</v>
          </cell>
          <cell r="CZ104">
            <v>0</v>
          </cell>
          <cell r="DA104">
            <v>0</v>
          </cell>
          <cell r="DB104">
            <v>0</v>
          </cell>
          <cell r="DC104">
            <v>0</v>
          </cell>
          <cell r="DD104">
            <v>0</v>
          </cell>
          <cell r="DE104">
            <v>0</v>
          </cell>
          <cell r="DF104">
            <v>0</v>
          </cell>
          <cell r="DG104">
            <v>-33.4</v>
          </cell>
          <cell r="DH104">
            <v>0</v>
          </cell>
          <cell r="DI104">
            <v>0</v>
          </cell>
          <cell r="DJ104">
            <v>0</v>
          </cell>
          <cell r="DK104">
            <v>0</v>
          </cell>
          <cell r="DL104">
            <v>0</v>
          </cell>
          <cell r="DM104">
            <v>0</v>
          </cell>
          <cell r="DN104">
            <v>0</v>
          </cell>
          <cell r="DO104">
            <v>0</v>
          </cell>
          <cell r="DP104">
            <v>0</v>
          </cell>
          <cell r="DQ104">
            <v>0</v>
          </cell>
          <cell r="DR104">
            <v>0</v>
          </cell>
          <cell r="DS104">
            <v>0</v>
          </cell>
          <cell r="DT104">
            <v>-71.599999999999994</v>
          </cell>
          <cell r="DU104">
            <v>-113</v>
          </cell>
          <cell r="DV104">
            <v>-190.3</v>
          </cell>
          <cell r="DW104">
            <v>-122.3</v>
          </cell>
          <cell r="DX104">
            <v>-129.9</v>
          </cell>
          <cell r="DY104">
            <v>-130.69999999999999</v>
          </cell>
          <cell r="DZ104">
            <v>-196.1</v>
          </cell>
          <cell r="EA104">
            <v>-273.60000000000002</v>
          </cell>
          <cell r="EB104">
            <v>-243.1</v>
          </cell>
          <cell r="EC104">
            <v>-349.4</v>
          </cell>
          <cell r="ED104">
            <v>-287.3</v>
          </cell>
          <cell r="EE104">
            <v>-318.40000000000003</v>
          </cell>
          <cell r="EF104">
            <v>-256.3</v>
          </cell>
          <cell r="EG104">
            <v>-261.3</v>
          </cell>
          <cell r="EH104">
            <v>-297.8</v>
          </cell>
          <cell r="EI104">
            <v>-316.09999999999997</v>
          </cell>
          <cell r="EJ104">
            <v>-356.1</v>
          </cell>
          <cell r="EK104">
            <v>-192.8</v>
          </cell>
          <cell r="EL104">
            <v>-419.20000000000005</v>
          </cell>
          <cell r="EM104">
            <v>-256.3</v>
          </cell>
        </row>
        <row r="105">
          <cell r="A105" t="str">
            <v>NTB IN</v>
          </cell>
          <cell r="B105" t="str">
            <v>Noida Toll Bridge</v>
          </cell>
          <cell r="C105" t="str">
            <v xml:space="preserve">Construction </v>
          </cell>
          <cell r="D105">
            <v>0</v>
          </cell>
          <cell r="E105">
            <v>0</v>
          </cell>
          <cell r="F105">
            <v>0</v>
          </cell>
          <cell r="G105">
            <v>0</v>
          </cell>
          <cell r="H105">
            <v>0</v>
          </cell>
          <cell r="I105">
            <v>0</v>
          </cell>
          <cell r="J105">
            <v>0</v>
          </cell>
          <cell r="K105">
            <v>0</v>
          </cell>
          <cell r="L105">
            <v>0</v>
          </cell>
          <cell r="M105">
            <v>0</v>
          </cell>
          <cell r="N105">
            <v>0</v>
          </cell>
          <cell r="O105">
            <v>0</v>
          </cell>
          <cell r="P105">
            <v>0</v>
          </cell>
          <cell r="Q105">
            <v>-0.21</v>
          </cell>
          <cell r="R105">
            <v>-0.24</v>
          </cell>
          <cell r="S105">
            <v>-0.17</v>
          </cell>
          <cell r="T105">
            <v>-0.14000000000000001</v>
          </cell>
          <cell r="U105">
            <v>-0.27</v>
          </cell>
          <cell r="V105">
            <v>-0.109</v>
          </cell>
          <cell r="W105">
            <v>-0.28299999999999997</v>
          </cell>
          <cell r="X105">
            <v>-8.484</v>
          </cell>
          <cell r="Y105">
            <v>-10.85</v>
          </cell>
          <cell r="Z105">
            <v>-8.7539999999999996</v>
          </cell>
          <cell r="AA105">
            <v>-9.3810000000000002</v>
          </cell>
          <cell r="AB105">
            <v>-9.548</v>
          </cell>
          <cell r="AC105">
            <v>-10.081</v>
          </cell>
          <cell r="AD105">
            <v>-11.042</v>
          </cell>
          <cell r="AE105">
            <v>-32.555999999999997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O105">
            <v>0</v>
          </cell>
          <cell r="AP105">
            <v>0</v>
          </cell>
          <cell r="AQ105">
            <v>0</v>
          </cell>
          <cell r="AR105">
            <v>0</v>
          </cell>
          <cell r="AS105">
            <v>0</v>
          </cell>
          <cell r="AT105">
            <v>0</v>
          </cell>
          <cell r="AU105">
            <v>0</v>
          </cell>
          <cell r="AV105">
            <v>0</v>
          </cell>
          <cell r="AW105">
            <v>0</v>
          </cell>
          <cell r="AX105">
            <v>0</v>
          </cell>
          <cell r="AY105">
            <v>0</v>
          </cell>
          <cell r="AZ105">
            <v>0</v>
          </cell>
          <cell r="BA105">
            <v>0</v>
          </cell>
          <cell r="BB105">
            <v>0</v>
          </cell>
          <cell r="BC105">
            <v>0</v>
          </cell>
          <cell r="BD105">
            <v>0</v>
          </cell>
          <cell r="BE105">
            <v>0</v>
          </cell>
          <cell r="BF105">
            <v>0</v>
          </cell>
          <cell r="BG105">
            <v>0</v>
          </cell>
          <cell r="BH105">
            <v>0</v>
          </cell>
          <cell r="BI105">
            <v>0</v>
          </cell>
          <cell r="BJ105">
            <v>0</v>
          </cell>
          <cell r="BK105">
            <v>0</v>
          </cell>
          <cell r="BL105">
            <v>0</v>
          </cell>
          <cell r="BM105">
            <v>0</v>
          </cell>
          <cell r="BN105">
            <v>0</v>
          </cell>
          <cell r="BO105">
            <v>0</v>
          </cell>
          <cell r="BP105">
            <v>0</v>
          </cell>
          <cell r="BQ105">
            <v>0</v>
          </cell>
          <cell r="BR105">
            <v>0</v>
          </cell>
          <cell r="BS105">
            <v>0</v>
          </cell>
          <cell r="BT105">
            <v>0</v>
          </cell>
          <cell r="BU105">
            <v>0</v>
          </cell>
          <cell r="BV105">
            <v>0</v>
          </cell>
          <cell r="BW105">
            <v>0</v>
          </cell>
          <cell r="BX105">
            <v>0</v>
          </cell>
          <cell r="BY105">
            <v>0</v>
          </cell>
          <cell r="BZ105">
            <v>0</v>
          </cell>
          <cell r="CA105">
            <v>0</v>
          </cell>
          <cell r="CB105">
            <v>0</v>
          </cell>
          <cell r="CC105">
            <v>0</v>
          </cell>
          <cell r="CD105">
            <v>0</v>
          </cell>
          <cell r="CE105">
            <v>0</v>
          </cell>
          <cell r="CF105">
            <v>0</v>
          </cell>
          <cell r="CG105">
            <v>0</v>
          </cell>
          <cell r="CH105">
            <v>0</v>
          </cell>
          <cell r="CI105">
            <v>0</v>
          </cell>
          <cell r="CJ105">
            <v>0</v>
          </cell>
          <cell r="CK105">
            <v>0</v>
          </cell>
          <cell r="CL105">
            <v>0</v>
          </cell>
          <cell r="CM105">
            <v>0</v>
          </cell>
          <cell r="CN105">
            <v>0</v>
          </cell>
          <cell r="CO105">
            <v>0</v>
          </cell>
          <cell r="CP105">
            <v>0</v>
          </cell>
          <cell r="CQ105">
            <v>0</v>
          </cell>
          <cell r="CR105">
            <v>0</v>
          </cell>
          <cell r="CS105">
            <v>0</v>
          </cell>
          <cell r="CT105">
            <v>0</v>
          </cell>
          <cell r="CU105">
            <v>0</v>
          </cell>
          <cell r="CV105">
            <v>0</v>
          </cell>
          <cell r="CW105">
            <v>0</v>
          </cell>
          <cell r="CX105">
            <v>0</v>
          </cell>
          <cell r="CY105">
            <v>0</v>
          </cell>
          <cell r="CZ105">
            <v>0</v>
          </cell>
          <cell r="DA105">
            <v>0</v>
          </cell>
          <cell r="DB105">
            <v>0</v>
          </cell>
          <cell r="DC105">
            <v>0</v>
          </cell>
          <cell r="DD105">
            <v>0</v>
          </cell>
          <cell r="DE105">
            <v>0</v>
          </cell>
          <cell r="DF105">
            <v>0</v>
          </cell>
          <cell r="DG105">
            <v>0</v>
          </cell>
          <cell r="DH105">
            <v>0</v>
          </cell>
          <cell r="DI105">
            <v>0</v>
          </cell>
          <cell r="DJ105">
            <v>0</v>
          </cell>
          <cell r="DK105">
            <v>0</v>
          </cell>
          <cell r="DL105">
            <v>0</v>
          </cell>
          <cell r="DM105">
            <v>0</v>
          </cell>
          <cell r="DN105">
            <v>0</v>
          </cell>
          <cell r="DO105">
            <v>0</v>
          </cell>
          <cell r="DP105">
            <v>0</v>
          </cell>
          <cell r="DQ105">
            <v>0</v>
          </cell>
          <cell r="DR105">
            <v>0</v>
          </cell>
          <cell r="DS105">
            <v>0</v>
          </cell>
          <cell r="DT105">
            <v>0</v>
          </cell>
          <cell r="DU105" t="e">
            <v>#VALUE!</v>
          </cell>
          <cell r="DV105">
            <v>0</v>
          </cell>
          <cell r="DW105">
            <v>0</v>
          </cell>
          <cell r="DX105">
            <v>0</v>
          </cell>
          <cell r="DY105">
            <v>-12.392999999999999</v>
          </cell>
          <cell r="DZ105">
            <v>-19.042000000000002</v>
          </cell>
          <cell r="EA105">
            <v>-10.271000000000001</v>
          </cell>
          <cell r="EB105">
            <v>-10.069999999999999</v>
          </cell>
          <cell r="EC105">
            <v>-10.464</v>
          </cell>
          <cell r="ED105">
            <v>-12.650999999999998</v>
          </cell>
          <cell r="EE105">
            <v>-0.59499999999999997</v>
          </cell>
          <cell r="EF105">
            <v>-0.16</v>
          </cell>
          <cell r="EG105">
            <v>-12.49</v>
          </cell>
          <cell r="EH105">
            <v>-15.866999999999999</v>
          </cell>
          <cell r="EI105">
            <v>-23.138000000000002</v>
          </cell>
          <cell r="EJ105">
            <v>-19.03</v>
          </cell>
          <cell r="EK105">
            <v>-20.233000000000001</v>
          </cell>
          <cell r="EL105">
            <v>-24.564</v>
          </cell>
          <cell r="EM105">
            <v>-26.536000000000001</v>
          </cell>
        </row>
        <row r="106">
          <cell r="A106" t="str">
            <v>OAXE IN</v>
          </cell>
          <cell r="B106" t="str">
            <v>OMAXE</v>
          </cell>
          <cell r="C106" t="str">
            <v>Real Estate</v>
          </cell>
          <cell r="D106">
            <v>0</v>
          </cell>
          <cell r="E106">
            <v>0</v>
          </cell>
          <cell r="F106">
            <v>0</v>
          </cell>
          <cell r="G106">
            <v>0</v>
          </cell>
          <cell r="H106">
            <v>0</v>
          </cell>
          <cell r="I106">
            <v>0</v>
          </cell>
          <cell r="J106">
            <v>0</v>
          </cell>
          <cell r="K106">
            <v>0</v>
          </cell>
          <cell r="L106">
            <v>0</v>
          </cell>
          <cell r="M106">
            <v>0</v>
          </cell>
          <cell r="N106">
            <v>0</v>
          </cell>
          <cell r="O106">
            <v>0</v>
          </cell>
          <cell r="P106">
            <v>0</v>
          </cell>
          <cell r="Q106">
            <v>0</v>
          </cell>
          <cell r="R106">
            <v>0</v>
          </cell>
          <cell r="S106">
            <v>0</v>
          </cell>
          <cell r="T106">
            <v>0</v>
          </cell>
          <cell r="U106">
            <v>0</v>
          </cell>
          <cell r="V106">
            <v>0</v>
          </cell>
          <cell r="W106">
            <v>0</v>
          </cell>
          <cell r="X106">
            <v>-244.39</v>
          </cell>
          <cell r="Y106">
            <v>-732.29</v>
          </cell>
          <cell r="Z106">
            <v>-485.87</v>
          </cell>
          <cell r="AA106">
            <v>21.139999999999986</v>
          </cell>
          <cell r="AB106">
            <v>-184.61</v>
          </cell>
          <cell r="AC106">
            <v>1.2989999999999999</v>
          </cell>
          <cell r="AD106">
            <v>-26.359000000000002</v>
          </cell>
          <cell r="AE106">
            <v>117.80300000000001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O106">
            <v>0</v>
          </cell>
          <cell r="AP106">
            <v>0</v>
          </cell>
          <cell r="AQ106">
            <v>0</v>
          </cell>
          <cell r="AR106">
            <v>0</v>
          </cell>
          <cell r="AS106">
            <v>0</v>
          </cell>
          <cell r="AT106">
            <v>0</v>
          </cell>
          <cell r="AU106">
            <v>0</v>
          </cell>
          <cell r="AV106">
            <v>0</v>
          </cell>
          <cell r="AW106">
            <v>0</v>
          </cell>
          <cell r="AX106">
            <v>0</v>
          </cell>
          <cell r="AY106">
            <v>0</v>
          </cell>
          <cell r="AZ106">
            <v>0</v>
          </cell>
          <cell r="BA106">
            <v>0</v>
          </cell>
          <cell r="BB106">
            <v>0</v>
          </cell>
          <cell r="BC106">
            <v>0</v>
          </cell>
          <cell r="BD106">
            <v>-1.84</v>
          </cell>
          <cell r="BE106">
            <v>-4.3099999999999996</v>
          </cell>
          <cell r="BF106">
            <v>3.7970000000000002</v>
          </cell>
          <cell r="BG106">
            <v>0</v>
          </cell>
          <cell r="BH106">
            <v>0</v>
          </cell>
          <cell r="BI106">
            <v>0</v>
          </cell>
          <cell r="BJ106">
            <v>0</v>
          </cell>
          <cell r="BK106">
            <v>0</v>
          </cell>
          <cell r="BL106">
            <v>0</v>
          </cell>
          <cell r="BM106">
            <v>0</v>
          </cell>
          <cell r="BN106">
            <v>0</v>
          </cell>
          <cell r="BO106">
            <v>0</v>
          </cell>
          <cell r="BP106">
            <v>0</v>
          </cell>
          <cell r="BQ106">
            <v>0</v>
          </cell>
          <cell r="BR106">
            <v>0</v>
          </cell>
          <cell r="BS106">
            <v>0</v>
          </cell>
          <cell r="BT106">
            <v>0</v>
          </cell>
          <cell r="BU106">
            <v>0</v>
          </cell>
          <cell r="BV106">
            <v>0</v>
          </cell>
          <cell r="BW106">
            <v>0</v>
          </cell>
          <cell r="BX106">
            <v>0</v>
          </cell>
          <cell r="BY106">
            <v>0</v>
          </cell>
          <cell r="BZ106">
            <v>0</v>
          </cell>
          <cell r="CA106">
            <v>0</v>
          </cell>
          <cell r="CB106">
            <v>0</v>
          </cell>
          <cell r="CC106">
            <v>0</v>
          </cell>
          <cell r="CD106">
            <v>0</v>
          </cell>
          <cell r="CE106">
            <v>235</v>
          </cell>
          <cell r="CF106">
            <v>0</v>
          </cell>
          <cell r="CG106">
            <v>0</v>
          </cell>
          <cell r="CH106">
            <v>0</v>
          </cell>
          <cell r="CI106">
            <v>0</v>
          </cell>
          <cell r="CJ106">
            <v>0</v>
          </cell>
          <cell r="CK106">
            <v>0</v>
          </cell>
          <cell r="CL106">
            <v>0</v>
          </cell>
          <cell r="CM106">
            <v>0</v>
          </cell>
          <cell r="CN106">
            <v>0</v>
          </cell>
          <cell r="CO106">
            <v>0</v>
          </cell>
          <cell r="CP106">
            <v>0</v>
          </cell>
          <cell r="CQ106">
            <v>0</v>
          </cell>
          <cell r="CR106">
            <v>0</v>
          </cell>
          <cell r="CS106">
            <v>0</v>
          </cell>
          <cell r="CT106">
            <v>0</v>
          </cell>
          <cell r="CU106">
            <v>0</v>
          </cell>
          <cell r="CV106">
            <v>0</v>
          </cell>
          <cell r="CW106">
            <v>0</v>
          </cell>
          <cell r="CX106">
            <v>0</v>
          </cell>
          <cell r="CY106">
            <v>0</v>
          </cell>
          <cell r="CZ106">
            <v>0</v>
          </cell>
          <cell r="DA106">
            <v>0</v>
          </cell>
          <cell r="DB106">
            <v>0</v>
          </cell>
          <cell r="DC106">
            <v>0</v>
          </cell>
          <cell r="DD106">
            <v>0</v>
          </cell>
          <cell r="DE106">
            <v>0</v>
          </cell>
          <cell r="DF106">
            <v>0</v>
          </cell>
          <cell r="DG106">
            <v>0</v>
          </cell>
          <cell r="DH106">
            <v>0</v>
          </cell>
          <cell r="DI106">
            <v>0</v>
          </cell>
          <cell r="DJ106">
            <v>0</v>
          </cell>
          <cell r="DK106">
            <v>0</v>
          </cell>
          <cell r="DL106">
            <v>0</v>
          </cell>
          <cell r="DM106">
            <v>0</v>
          </cell>
          <cell r="DN106">
            <v>0</v>
          </cell>
          <cell r="DO106">
            <v>0</v>
          </cell>
          <cell r="DP106">
            <v>0</v>
          </cell>
          <cell r="DQ106">
            <v>0</v>
          </cell>
          <cell r="DR106">
            <v>0</v>
          </cell>
          <cell r="DS106">
            <v>0</v>
          </cell>
          <cell r="DT106">
            <v>0</v>
          </cell>
          <cell r="DU106">
            <v>0</v>
          </cell>
          <cell r="DV106">
            <v>0</v>
          </cell>
          <cell r="DW106">
            <v>0</v>
          </cell>
          <cell r="DX106">
            <v>0</v>
          </cell>
          <cell r="DY106">
            <v>0</v>
          </cell>
          <cell r="DZ106">
            <v>0</v>
          </cell>
          <cell r="EA106">
            <v>0</v>
          </cell>
          <cell r="EB106">
            <v>0</v>
          </cell>
          <cell r="EC106">
            <v>0</v>
          </cell>
          <cell r="ED106">
            <v>0</v>
          </cell>
          <cell r="EE106">
            <v>0</v>
          </cell>
          <cell r="EF106">
            <v>-2190.0401199882936</v>
          </cell>
          <cell r="EG106">
            <v>-4479.5287392703258</v>
          </cell>
          <cell r="EH106">
            <v>-4423.5785509888265</v>
          </cell>
          <cell r="EI106">
            <v>-4507.5525222013903</v>
          </cell>
          <cell r="EJ106">
            <v>-2314.9</v>
          </cell>
          <cell r="EK106">
            <v>-1409.008</v>
          </cell>
          <cell r="EL106">
            <v>-1268.431</v>
          </cell>
          <cell r="EM106">
            <v>-601.9980000000005</v>
          </cell>
        </row>
        <row r="107">
          <cell r="A107" t="str">
            <v>ORB IN</v>
          </cell>
          <cell r="B107" t="str">
            <v>Orbit Corp</v>
          </cell>
          <cell r="C107" t="str">
            <v>Real Estate</v>
          </cell>
          <cell r="D107">
            <v>0</v>
          </cell>
          <cell r="E107">
            <v>0</v>
          </cell>
          <cell r="F107">
            <v>0</v>
          </cell>
          <cell r="G107">
            <v>0</v>
          </cell>
          <cell r="H107">
            <v>0</v>
          </cell>
          <cell r="I107">
            <v>0</v>
          </cell>
          <cell r="J107">
            <v>0</v>
          </cell>
          <cell r="K107">
            <v>0</v>
          </cell>
          <cell r="L107">
            <v>0</v>
          </cell>
          <cell r="M107">
            <v>0</v>
          </cell>
          <cell r="N107">
            <v>0</v>
          </cell>
          <cell r="O107">
            <v>0</v>
          </cell>
          <cell r="P107">
            <v>0</v>
          </cell>
          <cell r="Q107">
            <v>0</v>
          </cell>
          <cell r="R107">
            <v>0</v>
          </cell>
          <cell r="S107">
            <v>0</v>
          </cell>
          <cell r="T107">
            <v>0</v>
          </cell>
          <cell r="U107">
            <v>-56.54</v>
          </cell>
          <cell r="V107">
            <v>-56.779000000000003</v>
          </cell>
          <cell r="W107">
            <v>-214.596</v>
          </cell>
          <cell r="X107">
            <v>-247.51</v>
          </cell>
          <cell r="Y107">
            <v>-86.664000000000001</v>
          </cell>
          <cell r="Z107">
            <v>-58.542000000000002</v>
          </cell>
          <cell r="AA107">
            <v>-47.944000000000003</v>
          </cell>
          <cell r="AB107">
            <v>13.715999999999999</v>
          </cell>
          <cell r="AC107">
            <v>-14.464136831977012</v>
          </cell>
          <cell r="AD107">
            <v>0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O107">
            <v>0</v>
          </cell>
          <cell r="AP107">
            <v>0</v>
          </cell>
          <cell r="AQ107">
            <v>0</v>
          </cell>
          <cell r="AR107">
            <v>0</v>
          </cell>
          <cell r="AS107">
            <v>0</v>
          </cell>
          <cell r="AT107">
            <v>0</v>
          </cell>
          <cell r="AU107">
            <v>0</v>
          </cell>
          <cell r="AV107">
            <v>0</v>
          </cell>
          <cell r="AW107">
            <v>0</v>
          </cell>
          <cell r="AX107">
            <v>0</v>
          </cell>
          <cell r="AY107">
            <v>0</v>
          </cell>
          <cell r="AZ107">
            <v>0</v>
          </cell>
          <cell r="BA107">
            <v>0</v>
          </cell>
          <cell r="BB107">
            <v>0</v>
          </cell>
          <cell r="BC107">
            <v>0</v>
          </cell>
          <cell r="BD107">
            <v>0</v>
          </cell>
          <cell r="BE107">
            <v>0</v>
          </cell>
          <cell r="BF107">
            <v>0</v>
          </cell>
          <cell r="BG107">
            <v>0</v>
          </cell>
          <cell r="BH107">
            <v>0</v>
          </cell>
          <cell r="BI107">
            <v>0</v>
          </cell>
          <cell r="BJ107">
            <v>0</v>
          </cell>
          <cell r="BK107">
            <v>0</v>
          </cell>
          <cell r="BL107">
            <v>0</v>
          </cell>
          <cell r="BM107">
            <v>0</v>
          </cell>
          <cell r="BN107">
            <v>0</v>
          </cell>
          <cell r="BO107">
            <v>0</v>
          </cell>
          <cell r="BP107">
            <v>0</v>
          </cell>
          <cell r="BQ107">
            <v>0</v>
          </cell>
          <cell r="BR107">
            <v>0</v>
          </cell>
          <cell r="BS107">
            <v>0</v>
          </cell>
          <cell r="BT107">
            <v>0</v>
          </cell>
          <cell r="BU107">
            <v>0</v>
          </cell>
          <cell r="BV107">
            <v>0</v>
          </cell>
          <cell r="BW107">
            <v>0</v>
          </cell>
          <cell r="BX107">
            <v>0</v>
          </cell>
          <cell r="BY107">
            <v>0</v>
          </cell>
          <cell r="BZ107">
            <v>0</v>
          </cell>
          <cell r="CA107">
            <v>0</v>
          </cell>
          <cell r="CB107">
            <v>0</v>
          </cell>
          <cell r="CC107">
            <v>0</v>
          </cell>
          <cell r="CD107">
            <v>0</v>
          </cell>
          <cell r="CE107">
            <v>0</v>
          </cell>
          <cell r="CF107">
            <v>0</v>
          </cell>
          <cell r="CG107">
            <v>0</v>
          </cell>
          <cell r="CH107">
            <v>0</v>
          </cell>
          <cell r="CI107">
            <v>0</v>
          </cell>
          <cell r="CJ107">
            <v>0</v>
          </cell>
          <cell r="CK107">
            <v>0</v>
          </cell>
          <cell r="CL107">
            <v>0</v>
          </cell>
          <cell r="CM107">
            <v>0</v>
          </cell>
          <cell r="CN107">
            <v>0</v>
          </cell>
          <cell r="CO107">
            <v>0</v>
          </cell>
          <cell r="CP107">
            <v>0</v>
          </cell>
          <cell r="CQ107">
            <v>0</v>
          </cell>
          <cell r="CR107">
            <v>0</v>
          </cell>
          <cell r="CS107">
            <v>0</v>
          </cell>
          <cell r="CT107">
            <v>0</v>
          </cell>
          <cell r="CU107">
            <v>0</v>
          </cell>
          <cell r="CV107">
            <v>0</v>
          </cell>
          <cell r="CW107">
            <v>0</v>
          </cell>
          <cell r="CX107">
            <v>0</v>
          </cell>
          <cell r="CY107">
            <v>0</v>
          </cell>
          <cell r="CZ107">
            <v>0</v>
          </cell>
          <cell r="DA107">
            <v>0</v>
          </cell>
          <cell r="DB107">
            <v>0</v>
          </cell>
          <cell r="DC107">
            <v>0</v>
          </cell>
          <cell r="DD107">
            <v>0</v>
          </cell>
          <cell r="DE107">
            <v>0</v>
          </cell>
          <cell r="DF107">
            <v>0</v>
          </cell>
          <cell r="DG107">
            <v>0</v>
          </cell>
          <cell r="DH107">
            <v>0</v>
          </cell>
          <cell r="DI107">
            <v>0</v>
          </cell>
          <cell r="DJ107">
            <v>0</v>
          </cell>
          <cell r="DK107">
            <v>0</v>
          </cell>
          <cell r="DL107">
            <v>0</v>
          </cell>
          <cell r="DM107">
            <v>0</v>
          </cell>
          <cell r="DN107">
            <v>0</v>
          </cell>
          <cell r="DO107">
            <v>0</v>
          </cell>
          <cell r="DP107">
            <v>0</v>
          </cell>
          <cell r="DQ107">
            <v>0</v>
          </cell>
          <cell r="DR107">
            <v>0</v>
          </cell>
          <cell r="DS107">
            <v>0</v>
          </cell>
          <cell r="DT107">
            <v>0</v>
          </cell>
          <cell r="DU107">
            <v>0</v>
          </cell>
          <cell r="DV107">
            <v>0</v>
          </cell>
          <cell r="DW107">
            <v>0</v>
          </cell>
          <cell r="DX107">
            <v>0</v>
          </cell>
          <cell r="DY107">
            <v>0</v>
          </cell>
          <cell r="DZ107">
            <v>0</v>
          </cell>
          <cell r="EA107">
            <v>0</v>
          </cell>
          <cell r="EB107">
            <v>0</v>
          </cell>
          <cell r="EC107">
            <v>0</v>
          </cell>
          <cell r="ED107">
            <v>0</v>
          </cell>
          <cell r="EE107">
            <v>0</v>
          </cell>
          <cell r="EF107">
            <v>-319.86200000000002</v>
          </cell>
          <cell r="EG107">
            <v>-409.55499999999995</v>
          </cell>
          <cell r="EH107">
            <v>-1067.3810000000003</v>
          </cell>
          <cell r="EI107">
            <v>-1439.3300000000002</v>
          </cell>
          <cell r="EJ107">
            <v>-407.26800000000003</v>
          </cell>
          <cell r="EK107">
            <v>-298.55200000000013</v>
          </cell>
          <cell r="EL107">
            <v>-20.067000000000007</v>
          </cell>
          <cell r="EM107">
            <v>-606.1690000000001</v>
          </cell>
        </row>
        <row r="108">
          <cell r="A108" t="str">
            <v>PEC IN</v>
          </cell>
          <cell r="B108" t="str">
            <v>Patel Engineering</v>
          </cell>
          <cell r="C108" t="str">
            <v>Construction</v>
          </cell>
          <cell r="D108">
            <v>0</v>
          </cell>
          <cell r="E108">
            <v>0</v>
          </cell>
          <cell r="F108">
            <v>0</v>
          </cell>
          <cell r="G108">
            <v>0</v>
          </cell>
          <cell r="H108">
            <v>-15</v>
          </cell>
          <cell r="I108">
            <v>3.6269999999999998</v>
          </cell>
          <cell r="J108">
            <v>-14.506</v>
          </cell>
          <cell r="K108">
            <v>-51.88</v>
          </cell>
          <cell r="L108">
            <v>-14</v>
          </cell>
          <cell r="M108">
            <v>-6.9240000000000004</v>
          </cell>
          <cell r="N108">
            <v>-11.118</v>
          </cell>
          <cell r="O108">
            <v>-30.966999999999999</v>
          </cell>
          <cell r="P108">
            <v>-23.254999999999999</v>
          </cell>
          <cell r="Q108">
            <v>-16.329000000000001</v>
          </cell>
          <cell r="R108">
            <v>-27.667000000000002</v>
          </cell>
          <cell r="S108">
            <v>-34.612000000000002</v>
          </cell>
          <cell r="T108">
            <v>-35.401000000000003</v>
          </cell>
          <cell r="U108">
            <v>-25.170999999999999</v>
          </cell>
          <cell r="V108">
            <v>-44.457000000000001</v>
          </cell>
          <cell r="W108">
            <v>-39.700000000000003</v>
          </cell>
          <cell r="X108">
            <v>-61.1</v>
          </cell>
          <cell r="Y108">
            <v>-65.7</v>
          </cell>
          <cell r="Z108">
            <v>-63.5</v>
          </cell>
          <cell r="AA108">
            <v>-36.700000000000003</v>
          </cell>
          <cell r="AB108">
            <v>-85.5</v>
          </cell>
          <cell r="AC108">
            <v>-65.5</v>
          </cell>
          <cell r="AD108">
            <v>-91.5</v>
          </cell>
          <cell r="AE108">
            <v>-193.8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O108">
            <v>0</v>
          </cell>
          <cell r="AP108">
            <v>0</v>
          </cell>
          <cell r="AQ108">
            <v>0</v>
          </cell>
          <cell r="AR108">
            <v>0</v>
          </cell>
          <cell r="AS108">
            <v>0</v>
          </cell>
          <cell r="AT108">
            <v>0</v>
          </cell>
          <cell r="AU108">
            <v>0</v>
          </cell>
          <cell r="AV108">
            <v>0</v>
          </cell>
          <cell r="AW108">
            <v>0</v>
          </cell>
          <cell r="AX108">
            <v>0</v>
          </cell>
          <cell r="AY108">
            <v>0</v>
          </cell>
          <cell r="AZ108">
            <v>0</v>
          </cell>
          <cell r="BA108">
            <v>0</v>
          </cell>
          <cell r="BB108">
            <v>0</v>
          </cell>
          <cell r="BC108">
            <v>0</v>
          </cell>
          <cell r="BD108">
            <v>0</v>
          </cell>
          <cell r="BE108">
            <v>0</v>
          </cell>
          <cell r="BF108">
            <v>0</v>
          </cell>
          <cell r="BG108">
            <v>0</v>
          </cell>
          <cell r="BH108">
            <v>0</v>
          </cell>
          <cell r="BI108">
            <v>0</v>
          </cell>
          <cell r="BJ108">
            <v>0</v>
          </cell>
          <cell r="BK108">
            <v>0</v>
          </cell>
          <cell r="BL108">
            <v>0</v>
          </cell>
          <cell r="BM108">
            <v>0</v>
          </cell>
          <cell r="BN108">
            <v>0</v>
          </cell>
          <cell r="BO108">
            <v>0</v>
          </cell>
          <cell r="BP108">
            <v>0</v>
          </cell>
          <cell r="BQ108">
            <v>0</v>
          </cell>
          <cell r="BR108">
            <v>0</v>
          </cell>
          <cell r="BS108">
            <v>0</v>
          </cell>
          <cell r="BT108">
            <v>0</v>
          </cell>
          <cell r="BU108">
            <v>0</v>
          </cell>
          <cell r="BV108">
            <v>0</v>
          </cell>
          <cell r="BW108">
            <v>0</v>
          </cell>
          <cell r="BX108">
            <v>0</v>
          </cell>
          <cell r="BY108">
            <v>0</v>
          </cell>
          <cell r="BZ108">
            <v>0</v>
          </cell>
          <cell r="CA108">
            <v>0</v>
          </cell>
          <cell r="CB108">
            <v>0</v>
          </cell>
          <cell r="CC108">
            <v>0</v>
          </cell>
          <cell r="CD108">
            <v>0</v>
          </cell>
          <cell r="CE108">
            <v>0</v>
          </cell>
          <cell r="CF108">
            <v>0</v>
          </cell>
          <cell r="CG108">
            <v>0</v>
          </cell>
          <cell r="CH108">
            <v>0</v>
          </cell>
          <cell r="CI108">
            <v>0</v>
          </cell>
          <cell r="CJ108">
            <v>0</v>
          </cell>
          <cell r="CK108">
            <v>0</v>
          </cell>
          <cell r="CL108">
            <v>0</v>
          </cell>
          <cell r="CM108">
            <v>0</v>
          </cell>
          <cell r="CN108">
            <v>0</v>
          </cell>
          <cell r="CO108">
            <v>0</v>
          </cell>
          <cell r="CP108">
            <v>0</v>
          </cell>
          <cell r="CQ108">
            <v>0</v>
          </cell>
          <cell r="CR108">
            <v>0</v>
          </cell>
          <cell r="CS108">
            <v>0</v>
          </cell>
          <cell r="CT108">
            <v>0</v>
          </cell>
          <cell r="CU108">
            <v>0</v>
          </cell>
          <cell r="CV108">
            <v>0</v>
          </cell>
          <cell r="CW108">
            <v>0</v>
          </cell>
          <cell r="CX108">
            <v>0</v>
          </cell>
          <cell r="CY108">
            <v>0</v>
          </cell>
          <cell r="CZ108">
            <v>0</v>
          </cell>
          <cell r="DA108">
            <v>0</v>
          </cell>
          <cell r="DB108">
            <v>0</v>
          </cell>
          <cell r="DC108">
            <v>0</v>
          </cell>
          <cell r="DD108">
            <v>0</v>
          </cell>
          <cell r="DE108">
            <v>0</v>
          </cell>
          <cell r="DF108">
            <v>0</v>
          </cell>
          <cell r="DG108">
            <v>0</v>
          </cell>
          <cell r="DH108">
            <v>0</v>
          </cell>
          <cell r="DI108">
            <v>0</v>
          </cell>
          <cell r="DJ108">
            <v>0</v>
          </cell>
          <cell r="DK108">
            <v>0</v>
          </cell>
          <cell r="DL108">
            <v>0</v>
          </cell>
          <cell r="DM108">
            <v>0</v>
          </cell>
          <cell r="DN108">
            <v>0</v>
          </cell>
          <cell r="DO108">
            <v>0</v>
          </cell>
          <cell r="DP108">
            <v>-1674.1559999999999</v>
          </cell>
          <cell r="DQ108">
            <v>-1312.83</v>
          </cell>
          <cell r="DR108">
            <v>-1079.931</v>
          </cell>
          <cell r="DS108">
            <v>-2211.3220000000001</v>
          </cell>
          <cell r="DT108">
            <v>-1506.318</v>
          </cell>
          <cell r="DU108">
            <v>-940.28899999999999</v>
          </cell>
          <cell r="DV108">
            <v>-1636.114</v>
          </cell>
          <cell r="DW108">
            <v>-2428.1610000000001</v>
          </cell>
          <cell r="DX108">
            <v>-1955.829</v>
          </cell>
          <cell r="DY108">
            <v>-1417.329</v>
          </cell>
          <cell r="DZ108">
            <v>-1757.742</v>
          </cell>
          <cell r="EA108">
            <v>-3001.8580000000002</v>
          </cell>
          <cell r="EB108">
            <v>-2543.1320000000001</v>
          </cell>
          <cell r="EC108">
            <v>-1835.2529999999999</v>
          </cell>
          <cell r="ED108">
            <v>-2084.12</v>
          </cell>
          <cell r="EE108">
            <v>-3893.5</v>
          </cell>
          <cell r="EF108">
            <v>-3359.8</v>
          </cell>
          <cell r="EG108">
            <v>-2446.1</v>
          </cell>
          <cell r="EH108">
            <v>-2784</v>
          </cell>
          <cell r="EI108">
            <v>-5207.8</v>
          </cell>
          <cell r="EJ108">
            <v>-4327.8999999999996</v>
          </cell>
          <cell r="EK108">
            <v>-3224.7</v>
          </cell>
          <cell r="EL108">
            <v>-3538.5</v>
          </cell>
          <cell r="EM108">
            <v>-7213.5</v>
          </cell>
        </row>
        <row r="109">
          <cell r="A109" t="str">
            <v>PHNX IN</v>
          </cell>
          <cell r="B109" t="str">
            <v>Phoenix Mills</v>
          </cell>
          <cell r="C109" t="str">
            <v>Real estate</v>
          </cell>
          <cell r="D109">
            <v>0</v>
          </cell>
          <cell r="E109">
            <v>0</v>
          </cell>
          <cell r="F109">
            <v>0</v>
          </cell>
          <cell r="G109">
            <v>0</v>
          </cell>
          <cell r="H109">
            <v>0</v>
          </cell>
          <cell r="I109">
            <v>0</v>
          </cell>
          <cell r="J109">
            <v>0</v>
          </cell>
          <cell r="K109">
            <v>0</v>
          </cell>
          <cell r="L109">
            <v>0</v>
          </cell>
          <cell r="M109">
            <v>0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  <cell r="T109">
            <v>0</v>
          </cell>
          <cell r="U109">
            <v>0</v>
          </cell>
          <cell r="V109">
            <v>-67.695999999999998</v>
          </cell>
          <cell r="W109">
            <v>-35.546999999999997</v>
          </cell>
          <cell r="X109">
            <v>-56.835999999999999</v>
          </cell>
          <cell r="Y109">
            <v>-41.656999999999996</v>
          </cell>
          <cell r="Z109">
            <v>-80.668000000000006</v>
          </cell>
          <cell r="AA109">
            <v>-39.401000000000003</v>
          </cell>
          <cell r="AB109">
            <v>-27.64</v>
          </cell>
          <cell r="AC109">
            <v>-39.557269839170687</v>
          </cell>
          <cell r="AD109">
            <v>0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O109">
            <v>0</v>
          </cell>
          <cell r="AP109">
            <v>0</v>
          </cell>
          <cell r="AQ109">
            <v>0</v>
          </cell>
          <cell r="AR109">
            <v>0</v>
          </cell>
          <cell r="AS109">
            <v>0</v>
          </cell>
          <cell r="AT109">
            <v>0</v>
          </cell>
          <cell r="AU109">
            <v>0</v>
          </cell>
          <cell r="AV109">
            <v>0</v>
          </cell>
          <cell r="AW109">
            <v>0</v>
          </cell>
          <cell r="AX109">
            <v>0</v>
          </cell>
          <cell r="AY109">
            <v>0</v>
          </cell>
          <cell r="AZ109">
            <v>0</v>
          </cell>
          <cell r="BA109">
            <v>0</v>
          </cell>
          <cell r="BB109">
            <v>0</v>
          </cell>
          <cell r="BC109">
            <v>0</v>
          </cell>
          <cell r="BD109">
            <v>0</v>
          </cell>
          <cell r="BE109">
            <v>0</v>
          </cell>
          <cell r="BF109">
            <v>0</v>
          </cell>
          <cell r="BG109">
            <v>0</v>
          </cell>
          <cell r="BH109">
            <v>0</v>
          </cell>
          <cell r="BI109">
            <v>0</v>
          </cell>
          <cell r="BJ109">
            <v>0</v>
          </cell>
          <cell r="BK109">
            <v>0</v>
          </cell>
          <cell r="BL109">
            <v>0</v>
          </cell>
          <cell r="BM109">
            <v>0</v>
          </cell>
          <cell r="BN109">
            <v>0</v>
          </cell>
          <cell r="BO109">
            <v>0</v>
          </cell>
          <cell r="BP109">
            <v>0</v>
          </cell>
          <cell r="BQ109">
            <v>0</v>
          </cell>
          <cell r="BR109">
            <v>0</v>
          </cell>
          <cell r="BS109">
            <v>0</v>
          </cell>
          <cell r="BT109">
            <v>0</v>
          </cell>
          <cell r="BU109">
            <v>0</v>
          </cell>
          <cell r="BV109">
            <v>0</v>
          </cell>
          <cell r="BW109">
            <v>0</v>
          </cell>
          <cell r="BX109">
            <v>0</v>
          </cell>
          <cell r="BY109">
            <v>0</v>
          </cell>
          <cell r="BZ109">
            <v>0</v>
          </cell>
          <cell r="CA109">
            <v>0</v>
          </cell>
          <cell r="CB109">
            <v>0</v>
          </cell>
          <cell r="CC109">
            <v>0</v>
          </cell>
          <cell r="CD109">
            <v>0</v>
          </cell>
          <cell r="CE109">
            <v>0</v>
          </cell>
          <cell r="CF109">
            <v>0</v>
          </cell>
          <cell r="CG109">
            <v>0</v>
          </cell>
          <cell r="CH109">
            <v>0</v>
          </cell>
          <cell r="CI109">
            <v>0</v>
          </cell>
          <cell r="CJ109">
            <v>0</v>
          </cell>
          <cell r="CK109">
            <v>0</v>
          </cell>
          <cell r="CL109">
            <v>0</v>
          </cell>
          <cell r="CM109">
            <v>0</v>
          </cell>
          <cell r="CN109">
            <v>0</v>
          </cell>
          <cell r="CO109">
            <v>0</v>
          </cell>
          <cell r="CP109">
            <v>0</v>
          </cell>
          <cell r="CQ109">
            <v>0</v>
          </cell>
          <cell r="CR109">
            <v>0</v>
          </cell>
          <cell r="CS109">
            <v>0</v>
          </cell>
          <cell r="CT109">
            <v>0</v>
          </cell>
          <cell r="CU109">
            <v>0</v>
          </cell>
          <cell r="CV109">
            <v>0</v>
          </cell>
          <cell r="CW109">
            <v>0</v>
          </cell>
          <cell r="CX109">
            <v>0</v>
          </cell>
          <cell r="CY109">
            <v>0</v>
          </cell>
          <cell r="CZ109">
            <v>0</v>
          </cell>
          <cell r="DA109">
            <v>0</v>
          </cell>
          <cell r="DB109">
            <v>0</v>
          </cell>
          <cell r="DC109">
            <v>0</v>
          </cell>
          <cell r="DD109">
            <v>0</v>
          </cell>
          <cell r="DE109">
            <v>0</v>
          </cell>
          <cell r="DF109">
            <v>0</v>
          </cell>
          <cell r="DG109">
            <v>0</v>
          </cell>
          <cell r="DH109">
            <v>0</v>
          </cell>
          <cell r="DI109">
            <v>0</v>
          </cell>
          <cell r="DJ109">
            <v>0</v>
          </cell>
          <cell r="DK109">
            <v>0</v>
          </cell>
          <cell r="DL109">
            <v>0</v>
          </cell>
          <cell r="DM109">
            <v>0</v>
          </cell>
          <cell r="DN109">
            <v>0</v>
          </cell>
          <cell r="DO109">
            <v>0</v>
          </cell>
          <cell r="DP109">
            <v>0</v>
          </cell>
          <cell r="DQ109">
            <v>0</v>
          </cell>
          <cell r="DR109">
            <v>0</v>
          </cell>
          <cell r="DS109">
            <v>0</v>
          </cell>
          <cell r="DT109">
            <v>0</v>
          </cell>
          <cell r="DU109">
            <v>0</v>
          </cell>
          <cell r="DV109">
            <v>0</v>
          </cell>
          <cell r="DW109">
            <v>0</v>
          </cell>
          <cell r="DX109">
            <v>0</v>
          </cell>
          <cell r="DY109">
            <v>0</v>
          </cell>
          <cell r="DZ109">
            <v>0</v>
          </cell>
          <cell r="EA109">
            <v>0</v>
          </cell>
          <cell r="EB109">
            <v>0</v>
          </cell>
          <cell r="EC109">
            <v>0</v>
          </cell>
          <cell r="ED109">
            <v>0</v>
          </cell>
          <cell r="EE109">
            <v>0</v>
          </cell>
          <cell r="EF109">
            <v>-2.028</v>
          </cell>
          <cell r="EG109">
            <v>-1.421</v>
          </cell>
          <cell r="EH109">
            <v>-1.9259999999999997</v>
          </cell>
          <cell r="EI109">
            <v>-1.653</v>
          </cell>
          <cell r="EJ109">
            <v>-1.714</v>
          </cell>
          <cell r="EK109">
            <v>-1.504</v>
          </cell>
          <cell r="EL109">
            <v>-1.8520000000000001</v>
          </cell>
          <cell r="EM109">
            <v>-1.03</v>
          </cell>
        </row>
        <row r="110">
          <cell r="A110" t="str">
            <v>PES IN</v>
          </cell>
          <cell r="B110" t="str">
            <v>Prajay Engineers Syndicate Ltd</v>
          </cell>
          <cell r="C110" t="str">
            <v>Real Estate</v>
          </cell>
          <cell r="D110">
            <v>0</v>
          </cell>
          <cell r="E110">
            <v>0</v>
          </cell>
          <cell r="F110">
            <v>0</v>
          </cell>
          <cell r="G110">
            <v>-5.74</v>
          </cell>
          <cell r="H110">
            <v>0</v>
          </cell>
          <cell r="I110">
            <v>0</v>
          </cell>
          <cell r="J110">
            <v>0</v>
          </cell>
          <cell r="K110">
            <v>-10.136000000000001</v>
          </cell>
          <cell r="L110">
            <v>0</v>
          </cell>
          <cell r="M110">
            <v>0</v>
          </cell>
          <cell r="N110">
            <v>0</v>
          </cell>
          <cell r="O110">
            <v>-6.9499999999999993</v>
          </cell>
          <cell r="P110">
            <v>-10.38</v>
          </cell>
          <cell r="Q110">
            <v>-10.68</v>
          </cell>
          <cell r="R110">
            <v>-5.35</v>
          </cell>
          <cell r="S110">
            <v>-30.63</v>
          </cell>
          <cell r="T110">
            <v>-5.09</v>
          </cell>
          <cell r="U110">
            <v>-5.26</v>
          </cell>
          <cell r="V110">
            <v>-19.97</v>
          </cell>
          <cell r="W110">
            <v>-146.41999999999999</v>
          </cell>
          <cell r="X110">
            <v>-78.701999999999998</v>
          </cell>
          <cell r="Y110">
            <v>-76.58</v>
          </cell>
          <cell r="Z110">
            <v>-49.75</v>
          </cell>
          <cell r="AA110">
            <v>-41.057000000000002</v>
          </cell>
          <cell r="AB110">
            <v>-15.922000000000001</v>
          </cell>
          <cell r="AC110">
            <v>-39.03</v>
          </cell>
          <cell r="AD110">
            <v>-0.47399999999999998</v>
          </cell>
          <cell r="AE110">
            <v>31.18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O110">
            <v>0</v>
          </cell>
          <cell r="AP110">
            <v>0</v>
          </cell>
          <cell r="AQ110">
            <v>0</v>
          </cell>
          <cell r="AR110">
            <v>0</v>
          </cell>
          <cell r="AS110">
            <v>0</v>
          </cell>
          <cell r="AT110">
            <v>0</v>
          </cell>
          <cell r="AU110">
            <v>0</v>
          </cell>
          <cell r="AV110">
            <v>0</v>
          </cell>
          <cell r="AW110">
            <v>0</v>
          </cell>
          <cell r="AX110">
            <v>0</v>
          </cell>
          <cell r="AY110">
            <v>0</v>
          </cell>
          <cell r="AZ110">
            <v>0</v>
          </cell>
          <cell r="BA110">
            <v>0</v>
          </cell>
          <cell r="BB110">
            <v>0</v>
          </cell>
          <cell r="BC110">
            <v>0</v>
          </cell>
          <cell r="BD110">
            <v>0</v>
          </cell>
          <cell r="BE110">
            <v>0</v>
          </cell>
          <cell r="BF110">
            <v>0</v>
          </cell>
          <cell r="BG110">
            <v>0</v>
          </cell>
          <cell r="BH110">
            <v>0</v>
          </cell>
          <cell r="BI110">
            <v>0</v>
          </cell>
          <cell r="BJ110">
            <v>0</v>
          </cell>
          <cell r="BK110">
            <v>0</v>
          </cell>
          <cell r="BL110">
            <v>0</v>
          </cell>
          <cell r="BM110">
            <v>0</v>
          </cell>
          <cell r="BN110">
            <v>0</v>
          </cell>
          <cell r="BO110">
            <v>0</v>
          </cell>
          <cell r="BP110">
            <v>0</v>
          </cell>
          <cell r="BQ110">
            <v>0</v>
          </cell>
          <cell r="BR110">
            <v>0</v>
          </cell>
          <cell r="BS110">
            <v>0</v>
          </cell>
          <cell r="BT110">
            <v>0</v>
          </cell>
          <cell r="BU110">
            <v>0</v>
          </cell>
          <cell r="BV110">
            <v>0</v>
          </cell>
          <cell r="BW110">
            <v>0</v>
          </cell>
          <cell r="BX110">
            <v>0</v>
          </cell>
          <cell r="BY110">
            <v>0</v>
          </cell>
          <cell r="BZ110">
            <v>0</v>
          </cell>
          <cell r="CA110">
            <v>0</v>
          </cell>
          <cell r="CB110">
            <v>0</v>
          </cell>
          <cell r="CC110">
            <v>0</v>
          </cell>
          <cell r="CD110">
            <v>0</v>
          </cell>
          <cell r="CE110">
            <v>0</v>
          </cell>
          <cell r="CF110">
            <v>0</v>
          </cell>
          <cell r="CG110">
            <v>0</v>
          </cell>
          <cell r="CH110">
            <v>0</v>
          </cell>
          <cell r="CI110">
            <v>0</v>
          </cell>
          <cell r="CJ110">
            <v>0</v>
          </cell>
          <cell r="CK110">
            <v>0</v>
          </cell>
          <cell r="CL110">
            <v>0</v>
          </cell>
          <cell r="CM110">
            <v>0</v>
          </cell>
          <cell r="CN110">
            <v>0</v>
          </cell>
          <cell r="CO110">
            <v>0</v>
          </cell>
          <cell r="CP110">
            <v>0</v>
          </cell>
          <cell r="CQ110">
            <v>0</v>
          </cell>
          <cell r="CR110">
            <v>0</v>
          </cell>
          <cell r="CS110">
            <v>0</v>
          </cell>
          <cell r="CT110">
            <v>0</v>
          </cell>
          <cell r="CU110">
            <v>0</v>
          </cell>
          <cell r="CV110">
            <v>0</v>
          </cell>
          <cell r="CW110">
            <v>0</v>
          </cell>
          <cell r="CX110">
            <v>0</v>
          </cell>
          <cell r="CY110">
            <v>0</v>
          </cell>
          <cell r="CZ110">
            <v>0</v>
          </cell>
          <cell r="DA110">
            <v>0</v>
          </cell>
          <cell r="DB110">
            <v>0</v>
          </cell>
          <cell r="DC110">
            <v>0</v>
          </cell>
          <cell r="DD110">
            <v>0</v>
          </cell>
          <cell r="DE110">
            <v>0</v>
          </cell>
          <cell r="DF110">
            <v>0</v>
          </cell>
          <cell r="DG110">
            <v>0</v>
          </cell>
          <cell r="DH110">
            <v>0</v>
          </cell>
          <cell r="DI110">
            <v>0</v>
          </cell>
          <cell r="DJ110">
            <v>0</v>
          </cell>
          <cell r="DK110">
            <v>0</v>
          </cell>
          <cell r="DL110">
            <v>-16.86</v>
          </cell>
          <cell r="DM110">
            <v>-28.373999999999999</v>
          </cell>
          <cell r="DN110">
            <v>-32.468000000000004</v>
          </cell>
          <cell r="DO110">
            <v>-33.871000000000002</v>
          </cell>
          <cell r="DP110">
            <v>-20.521999999999998</v>
          </cell>
          <cell r="DQ110">
            <v>-17.957999999999998</v>
          </cell>
          <cell r="DR110">
            <v>-18.465</v>
          </cell>
          <cell r="DS110">
            <v>-47.183999999999997</v>
          </cell>
          <cell r="DT110">
            <v>-16.34</v>
          </cell>
          <cell r="DU110">
            <v>-19.431999999999999</v>
          </cell>
          <cell r="DV110">
            <v>-23.349</v>
          </cell>
          <cell r="DW110">
            <v>-63.317</v>
          </cell>
          <cell r="DX110">
            <v>-57.127000000000002</v>
          </cell>
          <cell r="DY110">
            <v>-53.706000000000003</v>
          </cell>
          <cell r="DZ110">
            <v>-113.869</v>
          </cell>
          <cell r="EA110">
            <v>-143.292</v>
          </cell>
          <cell r="EB110">
            <v>-204.584</v>
          </cell>
          <cell r="EC110">
            <v>-142.46600000000001</v>
          </cell>
          <cell r="ED110">
            <v>-224.25200000000001</v>
          </cell>
          <cell r="EE110">
            <v>-460.02800000000002</v>
          </cell>
          <cell r="EF110">
            <v>-309.18900000000002</v>
          </cell>
          <cell r="EG110">
            <v>-183.16</v>
          </cell>
          <cell r="EH110">
            <v>-610.84999999999991</v>
          </cell>
          <cell r="EI110">
            <v>-856.13299999999992</v>
          </cell>
          <cell r="EJ110">
            <v>-108.22499999999999</v>
          </cell>
          <cell r="EK110">
            <v>-270.24</v>
          </cell>
          <cell r="EL110">
            <v>-51.245999999999995</v>
          </cell>
          <cell r="EM110">
            <v>-13.03</v>
          </cell>
        </row>
        <row r="111">
          <cell r="A111" t="str">
            <v>PARSV IN</v>
          </cell>
          <cell r="B111" t="str">
            <v>Parsvnath Developers</v>
          </cell>
          <cell r="C111" t="str">
            <v>Real Estate</v>
          </cell>
          <cell r="D111">
            <v>0</v>
          </cell>
          <cell r="E111">
            <v>0</v>
          </cell>
          <cell r="F111">
            <v>0</v>
          </cell>
          <cell r="G111">
            <v>0</v>
          </cell>
          <cell r="H111">
            <v>0</v>
          </cell>
          <cell r="I111">
            <v>0</v>
          </cell>
          <cell r="J111">
            <v>0</v>
          </cell>
          <cell r="K111">
            <v>0</v>
          </cell>
          <cell r="L111">
            <v>0</v>
          </cell>
          <cell r="M111">
            <v>0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-180.8</v>
          </cell>
          <cell r="T111">
            <v>-180.63</v>
          </cell>
          <cell r="U111">
            <v>-226.00300000000004</v>
          </cell>
          <cell r="V111">
            <v>-273.13299999999998</v>
          </cell>
          <cell r="W111">
            <v>-98.490000000000052</v>
          </cell>
          <cell r="X111">
            <v>-428.15</v>
          </cell>
          <cell r="Y111">
            <v>-484.3</v>
          </cell>
          <cell r="Z111">
            <v>-554.30999999999995</v>
          </cell>
          <cell r="AA111">
            <v>-413</v>
          </cell>
          <cell r="AB111">
            <v>-307.95</v>
          </cell>
          <cell r="AC111">
            <v>6.7089999999999996</v>
          </cell>
          <cell r="AD111">
            <v>15.916</v>
          </cell>
          <cell r="AE111">
            <v>44.036000000000001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O111">
            <v>0</v>
          </cell>
          <cell r="AP111">
            <v>0</v>
          </cell>
          <cell r="AQ111">
            <v>0</v>
          </cell>
          <cell r="AR111">
            <v>0</v>
          </cell>
          <cell r="AS111">
            <v>0</v>
          </cell>
          <cell r="AT111">
            <v>0</v>
          </cell>
          <cell r="AU111">
            <v>-0.57999999999999996</v>
          </cell>
          <cell r="AV111">
            <v>4.05</v>
          </cell>
          <cell r="AW111">
            <v>0</v>
          </cell>
          <cell r="AX111">
            <v>0</v>
          </cell>
          <cell r="AY111">
            <v>12.91</v>
          </cell>
          <cell r="AZ111">
            <v>10.119999999999999</v>
          </cell>
          <cell r="BA111">
            <v>-0.13000000000000078</v>
          </cell>
          <cell r="BB111">
            <v>-17.96</v>
          </cell>
          <cell r="BC111">
            <v>-15.21</v>
          </cell>
          <cell r="BD111">
            <v>0</v>
          </cell>
          <cell r="BE111">
            <v>0</v>
          </cell>
          <cell r="BF111">
            <v>0</v>
          </cell>
          <cell r="BG111">
            <v>0</v>
          </cell>
          <cell r="BH111">
            <v>0</v>
          </cell>
          <cell r="BI111">
            <v>0</v>
          </cell>
          <cell r="BJ111">
            <v>0</v>
          </cell>
          <cell r="BK111">
            <v>0</v>
          </cell>
          <cell r="BL111">
            <v>0</v>
          </cell>
          <cell r="BM111">
            <v>0</v>
          </cell>
          <cell r="BN111">
            <v>0</v>
          </cell>
          <cell r="BO111">
            <v>0</v>
          </cell>
          <cell r="BP111">
            <v>0</v>
          </cell>
          <cell r="BQ111">
            <v>0</v>
          </cell>
          <cell r="BR111">
            <v>0</v>
          </cell>
          <cell r="BS111">
            <v>0</v>
          </cell>
          <cell r="BT111">
            <v>0</v>
          </cell>
          <cell r="BU111">
            <v>0</v>
          </cell>
          <cell r="BV111">
            <v>0</v>
          </cell>
          <cell r="BW111">
            <v>0</v>
          </cell>
          <cell r="BX111">
            <v>0</v>
          </cell>
          <cell r="BY111">
            <v>0</v>
          </cell>
          <cell r="BZ111">
            <v>0</v>
          </cell>
          <cell r="CA111">
            <v>0</v>
          </cell>
          <cell r="CB111">
            <v>0</v>
          </cell>
          <cell r="CC111">
            <v>0</v>
          </cell>
          <cell r="CD111">
            <v>0</v>
          </cell>
          <cell r="CE111">
            <v>0</v>
          </cell>
          <cell r="CF111">
            <v>0</v>
          </cell>
          <cell r="CG111">
            <v>0</v>
          </cell>
          <cell r="CH111">
            <v>0</v>
          </cell>
          <cell r="CI111">
            <v>0</v>
          </cell>
          <cell r="CJ111">
            <v>0</v>
          </cell>
          <cell r="CK111">
            <v>0</v>
          </cell>
          <cell r="CL111">
            <v>0</v>
          </cell>
          <cell r="CM111">
            <v>0</v>
          </cell>
          <cell r="CN111">
            <v>0</v>
          </cell>
          <cell r="CO111">
            <v>0</v>
          </cell>
          <cell r="CP111">
            <v>0</v>
          </cell>
          <cell r="CQ111">
            <v>0</v>
          </cell>
          <cell r="CR111">
            <v>0</v>
          </cell>
          <cell r="CS111">
            <v>0</v>
          </cell>
          <cell r="CT111">
            <v>0</v>
          </cell>
          <cell r="CU111">
            <v>0</v>
          </cell>
          <cell r="CV111">
            <v>0</v>
          </cell>
          <cell r="CW111">
            <v>0</v>
          </cell>
          <cell r="CX111">
            <v>0</v>
          </cell>
          <cell r="CY111">
            <v>0</v>
          </cell>
          <cell r="CZ111">
            <v>0</v>
          </cell>
          <cell r="DA111">
            <v>0</v>
          </cell>
          <cell r="DB111">
            <v>0</v>
          </cell>
          <cell r="DC111">
            <v>0</v>
          </cell>
          <cell r="DD111">
            <v>0</v>
          </cell>
          <cell r="DE111">
            <v>0</v>
          </cell>
          <cell r="DF111">
            <v>0</v>
          </cell>
          <cell r="DG111">
            <v>0</v>
          </cell>
          <cell r="DH111">
            <v>0</v>
          </cell>
          <cell r="DI111">
            <v>0</v>
          </cell>
          <cell r="DJ111">
            <v>0</v>
          </cell>
          <cell r="DK111">
            <v>0</v>
          </cell>
          <cell r="DL111">
            <v>0</v>
          </cell>
          <cell r="DM111">
            <v>0</v>
          </cell>
          <cell r="DN111">
            <v>0</v>
          </cell>
          <cell r="DO111">
            <v>0</v>
          </cell>
          <cell r="DP111">
            <v>0</v>
          </cell>
          <cell r="DQ111">
            <v>0</v>
          </cell>
          <cell r="DR111">
            <v>0</v>
          </cell>
          <cell r="DS111">
            <v>0</v>
          </cell>
          <cell r="DT111">
            <v>0</v>
          </cell>
          <cell r="DU111">
            <v>0</v>
          </cell>
          <cell r="DV111">
            <v>0</v>
          </cell>
          <cell r="DW111">
            <v>0</v>
          </cell>
          <cell r="DX111">
            <v>0</v>
          </cell>
          <cell r="DY111">
            <v>0</v>
          </cell>
          <cell r="DZ111">
            <v>0</v>
          </cell>
          <cell r="EA111">
            <v>-1679.57</v>
          </cell>
          <cell r="EB111">
            <v>-1788.84</v>
          </cell>
          <cell r="EC111">
            <v>-2151.3110000000011</v>
          </cell>
          <cell r="ED111">
            <v>-2001.1580000000001</v>
          </cell>
          <cell r="EE111">
            <v>-2427.5100000000002</v>
          </cell>
          <cell r="EF111">
            <v>-2458.62</v>
          </cell>
          <cell r="EG111">
            <v>-2162.0700000000002</v>
          </cell>
          <cell r="EH111">
            <v>-2894.12</v>
          </cell>
          <cell r="EI111">
            <v>-3119.1460000000002</v>
          </cell>
          <cell r="EJ111">
            <v>-2304.7800000000002</v>
          </cell>
          <cell r="EK111">
            <v>-1510.1479999999999</v>
          </cell>
          <cell r="EL111">
            <v>-508.56799999999998</v>
          </cell>
          <cell r="EM111">
            <v>325.315</v>
          </cell>
        </row>
        <row r="112">
          <cell r="A112" t="str">
            <v>PENL IN</v>
          </cell>
          <cell r="B112" t="str">
            <v>Peninsula Land</v>
          </cell>
          <cell r="C112" t="str">
            <v>Real Estate</v>
          </cell>
          <cell r="D112">
            <v>-69.5</v>
          </cell>
          <cell r="E112">
            <v>0</v>
          </cell>
          <cell r="F112">
            <v>0</v>
          </cell>
          <cell r="G112">
            <v>0</v>
          </cell>
          <cell r="H112">
            <v>0</v>
          </cell>
          <cell r="I112">
            <v>0</v>
          </cell>
          <cell r="J112">
            <v>0</v>
          </cell>
          <cell r="K112">
            <v>0</v>
          </cell>
          <cell r="L112">
            <v>0</v>
          </cell>
          <cell r="M112">
            <v>0</v>
          </cell>
          <cell r="N112">
            <v>0</v>
          </cell>
          <cell r="O112">
            <v>0</v>
          </cell>
          <cell r="P112">
            <v>-3.1E-2</v>
          </cell>
          <cell r="Q112">
            <v>0.1</v>
          </cell>
          <cell r="R112">
            <v>-1</v>
          </cell>
          <cell r="S112">
            <v>-67.5</v>
          </cell>
          <cell r="T112">
            <v>65.599999999999994</v>
          </cell>
          <cell r="U112">
            <v>-0.9</v>
          </cell>
          <cell r="V112">
            <v>-1.6</v>
          </cell>
          <cell r="W112">
            <v>-72.5</v>
          </cell>
          <cell r="X112">
            <v>-161.80000000000001</v>
          </cell>
          <cell r="Y112">
            <v>-224.7</v>
          </cell>
          <cell r="Z112">
            <v>319.5</v>
          </cell>
          <cell r="AA112">
            <v>-114.6</v>
          </cell>
          <cell r="AB112">
            <v>-130.30000000000001</v>
          </cell>
          <cell r="AC112">
            <v>-107.1</v>
          </cell>
          <cell r="AD112">
            <v>-60.6</v>
          </cell>
          <cell r="AE112">
            <v>-4.4000000000000004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O112">
            <v>0</v>
          </cell>
          <cell r="AP112">
            <v>0</v>
          </cell>
          <cell r="AQ112">
            <v>0</v>
          </cell>
          <cell r="AR112">
            <v>0</v>
          </cell>
          <cell r="AS112">
            <v>0</v>
          </cell>
          <cell r="AT112">
            <v>0</v>
          </cell>
          <cell r="AU112">
            <v>0</v>
          </cell>
          <cell r="AV112">
            <v>0</v>
          </cell>
          <cell r="AW112">
            <v>0</v>
          </cell>
          <cell r="AX112">
            <v>0</v>
          </cell>
          <cell r="AY112">
            <v>0</v>
          </cell>
          <cell r="AZ112">
            <v>0</v>
          </cell>
          <cell r="BA112">
            <v>0</v>
          </cell>
          <cell r="BB112">
            <v>0</v>
          </cell>
          <cell r="BC112">
            <v>0</v>
          </cell>
          <cell r="BD112">
            <v>-17.899999999999999</v>
          </cell>
          <cell r="BE112">
            <v>79.3</v>
          </cell>
          <cell r="BF112">
            <v>-46.9</v>
          </cell>
          <cell r="BG112">
            <v>-48.9</v>
          </cell>
          <cell r="BH112">
            <v>0</v>
          </cell>
          <cell r="BI112">
            <v>0</v>
          </cell>
          <cell r="BJ112">
            <v>0</v>
          </cell>
          <cell r="BK112">
            <v>0</v>
          </cell>
          <cell r="BL112">
            <v>0</v>
          </cell>
          <cell r="BM112">
            <v>0</v>
          </cell>
          <cell r="BN112">
            <v>0</v>
          </cell>
          <cell r="BO112">
            <v>0</v>
          </cell>
          <cell r="BP112">
            <v>-31.1</v>
          </cell>
          <cell r="BQ112">
            <v>0</v>
          </cell>
          <cell r="BR112">
            <v>0</v>
          </cell>
          <cell r="BS112">
            <v>0</v>
          </cell>
          <cell r="BT112">
            <v>0</v>
          </cell>
          <cell r="BU112">
            <v>0</v>
          </cell>
          <cell r="BV112">
            <v>0</v>
          </cell>
          <cell r="BW112">
            <v>0</v>
          </cell>
          <cell r="BX112">
            <v>-40.200000000000003</v>
          </cell>
          <cell r="BY112">
            <v>0</v>
          </cell>
          <cell r="BZ112">
            <v>0</v>
          </cell>
          <cell r="CA112">
            <v>-172.1</v>
          </cell>
          <cell r="CB112">
            <v>-41.6</v>
          </cell>
          <cell r="CC112">
            <v>-41.2</v>
          </cell>
          <cell r="CD112">
            <v>-41.1</v>
          </cell>
          <cell r="CE112">
            <v>-47.2</v>
          </cell>
          <cell r="CF112">
            <v>-39.200000000000003</v>
          </cell>
          <cell r="CG112">
            <v>-34.4</v>
          </cell>
          <cell r="CH112">
            <v>-33.299999999999997</v>
          </cell>
          <cell r="CI112">
            <v>-35.9</v>
          </cell>
          <cell r="CJ112">
            <v>0</v>
          </cell>
          <cell r="CK112">
            <v>0</v>
          </cell>
          <cell r="CL112">
            <v>0</v>
          </cell>
          <cell r="CM112">
            <v>0</v>
          </cell>
          <cell r="CN112">
            <v>0</v>
          </cell>
          <cell r="CO112">
            <v>0</v>
          </cell>
          <cell r="CP112">
            <v>0</v>
          </cell>
          <cell r="CQ112">
            <v>0</v>
          </cell>
          <cell r="CR112">
            <v>0</v>
          </cell>
          <cell r="CS112">
            <v>0</v>
          </cell>
          <cell r="CT112">
            <v>0</v>
          </cell>
          <cell r="CU112">
            <v>0</v>
          </cell>
          <cell r="CV112">
            <v>0</v>
          </cell>
          <cell r="CW112">
            <v>0</v>
          </cell>
          <cell r="CX112">
            <v>0</v>
          </cell>
          <cell r="CY112">
            <v>0</v>
          </cell>
          <cell r="CZ112">
            <v>0</v>
          </cell>
          <cell r="DA112">
            <v>0</v>
          </cell>
          <cell r="DB112">
            <v>0</v>
          </cell>
          <cell r="DC112">
            <v>0</v>
          </cell>
          <cell r="DD112">
            <v>0</v>
          </cell>
          <cell r="DE112">
            <v>0</v>
          </cell>
          <cell r="DF112">
            <v>0</v>
          </cell>
          <cell r="DG112">
            <v>0</v>
          </cell>
          <cell r="DH112">
            <v>0</v>
          </cell>
          <cell r="DI112">
            <v>0</v>
          </cell>
          <cell r="DJ112">
            <v>0</v>
          </cell>
          <cell r="DK112">
            <v>0</v>
          </cell>
          <cell r="DL112">
            <v>-643.70000000000005</v>
          </cell>
          <cell r="DM112">
            <v>0</v>
          </cell>
          <cell r="DN112">
            <v>0</v>
          </cell>
          <cell r="DO112">
            <v>0</v>
          </cell>
          <cell r="DP112">
            <v>0</v>
          </cell>
          <cell r="DQ112">
            <v>0</v>
          </cell>
          <cell r="DR112">
            <v>0</v>
          </cell>
          <cell r="DS112">
            <v>-0.8</v>
          </cell>
          <cell r="DT112">
            <v>-1.5</v>
          </cell>
          <cell r="DU112">
            <v>-1.5</v>
          </cell>
          <cell r="DV112">
            <v>-256.60000000000002</v>
          </cell>
          <cell r="DW112">
            <v>0</v>
          </cell>
          <cell r="DX112">
            <v>-271.19</v>
          </cell>
          <cell r="DY112">
            <v>-66.099999999999994</v>
          </cell>
          <cell r="DZ112">
            <v>-169.4</v>
          </cell>
          <cell r="EA112">
            <v>-137</v>
          </cell>
          <cell r="EB112">
            <v>-340.6</v>
          </cell>
          <cell r="EC112">
            <v>-458.8</v>
          </cell>
          <cell r="ED112">
            <v>-233.2</v>
          </cell>
          <cell r="EE112">
            <v>-319.10000000000002</v>
          </cell>
          <cell r="EF112">
            <v>-328.9</v>
          </cell>
          <cell r="EG112">
            <v>-482.4</v>
          </cell>
          <cell r="EH112">
            <v>-41.3</v>
          </cell>
          <cell r="EI112">
            <v>-651.9</v>
          </cell>
          <cell r="EJ112">
            <v>-721.1</v>
          </cell>
          <cell r="EK112">
            <v>-457.6</v>
          </cell>
          <cell r="EL112">
            <v>-733.3</v>
          </cell>
          <cell r="EM112">
            <v>-1499.1</v>
          </cell>
        </row>
        <row r="113">
          <cell r="A113" t="str">
            <v>PVKP IN</v>
          </cell>
          <cell r="B113" t="str">
            <v>Puravankara Projects</v>
          </cell>
          <cell r="C113" t="str">
            <v>Real Estate</v>
          </cell>
          <cell r="D113">
            <v>0</v>
          </cell>
          <cell r="E113">
            <v>0</v>
          </cell>
          <cell r="F113">
            <v>0</v>
          </cell>
          <cell r="G113">
            <v>0</v>
          </cell>
          <cell r="H113">
            <v>0</v>
          </cell>
          <cell r="I113">
            <v>0</v>
          </cell>
          <cell r="J113">
            <v>0</v>
          </cell>
          <cell r="K113">
            <v>0</v>
          </cell>
          <cell r="L113">
            <v>0</v>
          </cell>
          <cell r="M113">
            <v>0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  <cell r="T113">
            <v>-52.752077</v>
          </cell>
          <cell r="U113">
            <v>-26.395015999999998</v>
          </cell>
          <cell r="V113">
            <v>-29.873999999999999</v>
          </cell>
          <cell r="W113">
            <v>-63.368906999999993</v>
          </cell>
          <cell r="X113">
            <v>-43.33</v>
          </cell>
          <cell r="Y113">
            <v>-74.62</v>
          </cell>
          <cell r="Z113">
            <v>-69.329331999999994</v>
          </cell>
          <cell r="AA113">
            <v>116.581423</v>
          </cell>
          <cell r="AB113">
            <v>-2.8677079999999968</v>
          </cell>
          <cell r="AC113">
            <v>-8.6</v>
          </cell>
          <cell r="AD113">
            <v>-8.4</v>
          </cell>
          <cell r="AE113">
            <v>0.8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O113">
            <v>0</v>
          </cell>
          <cell r="AP113">
            <v>0</v>
          </cell>
          <cell r="AQ113">
            <v>0</v>
          </cell>
          <cell r="AR113">
            <v>0</v>
          </cell>
          <cell r="AS113">
            <v>0</v>
          </cell>
          <cell r="AT113">
            <v>0</v>
          </cell>
          <cell r="AU113">
            <v>0</v>
          </cell>
          <cell r="AV113">
            <v>0</v>
          </cell>
          <cell r="AW113">
            <v>0</v>
          </cell>
          <cell r="AX113">
            <v>0</v>
          </cell>
          <cell r="AY113">
            <v>0</v>
          </cell>
          <cell r="AZ113">
            <v>0</v>
          </cell>
          <cell r="BA113">
            <v>0</v>
          </cell>
          <cell r="BB113">
            <v>3.6967940000000001</v>
          </cell>
          <cell r="BC113">
            <v>0</v>
          </cell>
          <cell r="BD113">
            <v>-6.8743189999999998</v>
          </cell>
          <cell r="BE113">
            <v>0</v>
          </cell>
          <cell r="BF113">
            <v>0</v>
          </cell>
          <cell r="BG113">
            <v>0</v>
          </cell>
          <cell r="BH113">
            <v>0</v>
          </cell>
          <cell r="BI113">
            <v>0</v>
          </cell>
          <cell r="BJ113">
            <v>0</v>
          </cell>
          <cell r="BK113">
            <v>0</v>
          </cell>
          <cell r="BL113">
            <v>0</v>
          </cell>
          <cell r="BM113">
            <v>0</v>
          </cell>
          <cell r="BN113">
            <v>0</v>
          </cell>
          <cell r="BO113">
            <v>0</v>
          </cell>
          <cell r="BP113">
            <v>0</v>
          </cell>
          <cell r="BQ113">
            <v>0</v>
          </cell>
          <cell r="BR113">
            <v>0</v>
          </cell>
          <cell r="BS113">
            <v>0</v>
          </cell>
          <cell r="BT113">
            <v>0</v>
          </cell>
          <cell r="BU113">
            <v>0</v>
          </cell>
          <cell r="BV113">
            <v>0</v>
          </cell>
          <cell r="BW113">
            <v>0</v>
          </cell>
          <cell r="BX113">
            <v>0</v>
          </cell>
          <cell r="BY113">
            <v>0</v>
          </cell>
          <cell r="BZ113">
            <v>0</v>
          </cell>
          <cell r="CA113">
            <v>0</v>
          </cell>
          <cell r="CB113">
            <v>0</v>
          </cell>
          <cell r="CC113">
            <v>0</v>
          </cell>
          <cell r="CD113">
            <v>0</v>
          </cell>
          <cell r="CE113">
            <v>0</v>
          </cell>
          <cell r="CF113">
            <v>0</v>
          </cell>
          <cell r="CG113">
            <v>0</v>
          </cell>
          <cell r="CH113">
            <v>0</v>
          </cell>
          <cell r="CI113">
            <v>0</v>
          </cell>
          <cell r="CJ113">
            <v>0</v>
          </cell>
          <cell r="CK113">
            <v>0</v>
          </cell>
          <cell r="CL113">
            <v>0</v>
          </cell>
          <cell r="CM113">
            <v>0</v>
          </cell>
          <cell r="CN113">
            <v>0</v>
          </cell>
          <cell r="CO113">
            <v>0</v>
          </cell>
          <cell r="CP113">
            <v>0</v>
          </cell>
          <cell r="CQ113">
            <v>0</v>
          </cell>
          <cell r="CR113">
            <v>0</v>
          </cell>
          <cell r="CS113">
            <v>0</v>
          </cell>
          <cell r="CT113">
            <v>0</v>
          </cell>
          <cell r="CU113">
            <v>0</v>
          </cell>
          <cell r="CV113">
            <v>0</v>
          </cell>
          <cell r="CW113">
            <v>0</v>
          </cell>
          <cell r="CX113">
            <v>0</v>
          </cell>
          <cell r="CY113">
            <v>0</v>
          </cell>
          <cell r="CZ113">
            <v>0</v>
          </cell>
          <cell r="DA113">
            <v>0</v>
          </cell>
          <cell r="DB113">
            <v>0</v>
          </cell>
          <cell r="DC113">
            <v>0</v>
          </cell>
          <cell r="DD113">
            <v>0</v>
          </cell>
          <cell r="DE113">
            <v>0</v>
          </cell>
          <cell r="DF113">
            <v>0</v>
          </cell>
          <cell r="DG113">
            <v>0</v>
          </cell>
          <cell r="DH113">
            <v>0</v>
          </cell>
          <cell r="DI113">
            <v>0</v>
          </cell>
          <cell r="DJ113">
            <v>0</v>
          </cell>
          <cell r="DK113">
            <v>0</v>
          </cell>
          <cell r="DL113">
            <v>0</v>
          </cell>
          <cell r="DM113">
            <v>0</v>
          </cell>
          <cell r="DN113">
            <v>0</v>
          </cell>
          <cell r="DO113">
            <v>0</v>
          </cell>
          <cell r="DP113">
            <v>0</v>
          </cell>
          <cell r="DQ113">
            <v>0</v>
          </cell>
          <cell r="DR113">
            <v>0</v>
          </cell>
          <cell r="DS113">
            <v>0</v>
          </cell>
          <cell r="DT113">
            <v>0</v>
          </cell>
          <cell r="DU113">
            <v>0</v>
          </cell>
          <cell r="DV113">
            <v>0</v>
          </cell>
          <cell r="DW113">
            <v>0</v>
          </cell>
          <cell r="DX113">
            <v>0</v>
          </cell>
          <cell r="DY113">
            <v>0</v>
          </cell>
          <cell r="DZ113">
            <v>0</v>
          </cell>
          <cell r="EA113">
            <v>0</v>
          </cell>
          <cell r="EB113">
            <v>-607.59949299999994</v>
          </cell>
          <cell r="EC113">
            <v>-612.58428099999992</v>
          </cell>
          <cell r="ED113">
            <v>-536.70899999999995</v>
          </cell>
          <cell r="EE113">
            <v>-870.89722600000073</v>
          </cell>
          <cell r="EF113">
            <v>-753.45299999999997</v>
          </cell>
          <cell r="EG113">
            <v>-778.68999999999994</v>
          </cell>
          <cell r="EH113">
            <v>-881.36</v>
          </cell>
          <cell r="EI113">
            <v>-944.76325599999996</v>
          </cell>
          <cell r="EJ113">
            <v>-919.4</v>
          </cell>
          <cell r="EK113">
            <v>-767.4</v>
          </cell>
          <cell r="EL113">
            <v>-556.9</v>
          </cell>
          <cell r="EM113">
            <v>-459.2</v>
          </cell>
        </row>
        <row r="114">
          <cell r="A114" t="str">
            <v>SOBHA IN</v>
          </cell>
          <cell r="B114" t="str">
            <v>Sobha Developers</v>
          </cell>
          <cell r="C114" t="str">
            <v>Real Estate</v>
          </cell>
          <cell r="D114">
            <v>0</v>
          </cell>
          <cell r="E114">
            <v>0</v>
          </cell>
          <cell r="F114">
            <v>0</v>
          </cell>
          <cell r="G114">
            <v>0</v>
          </cell>
          <cell r="H114">
            <v>0</v>
          </cell>
          <cell r="I114">
            <v>0</v>
          </cell>
          <cell r="J114">
            <v>0</v>
          </cell>
          <cell r="K114">
            <v>0</v>
          </cell>
          <cell r="L114">
            <v>0</v>
          </cell>
          <cell r="M114">
            <v>0</v>
          </cell>
          <cell r="N114">
            <v>0</v>
          </cell>
          <cell r="O114">
            <v>0</v>
          </cell>
          <cell r="P114">
            <v>0</v>
          </cell>
          <cell r="Q114">
            <v>0</v>
          </cell>
          <cell r="R114">
            <v>0</v>
          </cell>
          <cell r="S114">
            <v>0</v>
          </cell>
          <cell r="T114">
            <v>0</v>
          </cell>
          <cell r="U114">
            <v>0</v>
          </cell>
          <cell r="V114">
            <v>-35</v>
          </cell>
          <cell r="W114">
            <v>-143</v>
          </cell>
          <cell r="X114">
            <v>-93</v>
          </cell>
          <cell r="Y114">
            <v>-112.04</v>
          </cell>
          <cell r="Z114">
            <v>-106</v>
          </cell>
          <cell r="AA114">
            <v>-118</v>
          </cell>
          <cell r="AB114">
            <v>-186</v>
          </cell>
          <cell r="AC114">
            <v>-109</v>
          </cell>
          <cell r="AD114">
            <v>-94</v>
          </cell>
          <cell r="AE114">
            <v>2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O114">
            <v>0</v>
          </cell>
          <cell r="AP114">
            <v>0</v>
          </cell>
          <cell r="AQ114">
            <v>0</v>
          </cell>
          <cell r="AR114">
            <v>0</v>
          </cell>
          <cell r="AS114">
            <v>0</v>
          </cell>
          <cell r="AT114">
            <v>0</v>
          </cell>
          <cell r="AU114">
            <v>0</v>
          </cell>
          <cell r="AV114">
            <v>0</v>
          </cell>
          <cell r="AW114">
            <v>0</v>
          </cell>
          <cell r="AX114">
            <v>0</v>
          </cell>
          <cell r="AY114">
            <v>0</v>
          </cell>
          <cell r="AZ114">
            <v>0</v>
          </cell>
          <cell r="BA114">
            <v>-6.4</v>
          </cell>
          <cell r="BB114">
            <v>10</v>
          </cell>
          <cell r="BC114">
            <v>0</v>
          </cell>
          <cell r="BD114">
            <v>11</v>
          </cell>
          <cell r="BE114">
            <v>18</v>
          </cell>
          <cell r="BF114">
            <v>0</v>
          </cell>
          <cell r="BG114">
            <v>0</v>
          </cell>
          <cell r="BH114">
            <v>0</v>
          </cell>
          <cell r="BI114">
            <v>0</v>
          </cell>
          <cell r="BJ114">
            <v>0</v>
          </cell>
          <cell r="BK114">
            <v>0</v>
          </cell>
          <cell r="BL114">
            <v>0</v>
          </cell>
          <cell r="BM114">
            <v>0</v>
          </cell>
          <cell r="BN114">
            <v>0</v>
          </cell>
          <cell r="BO114">
            <v>0</v>
          </cell>
          <cell r="BP114">
            <v>0</v>
          </cell>
          <cell r="BQ114">
            <v>0</v>
          </cell>
          <cell r="BR114">
            <v>0</v>
          </cell>
          <cell r="BS114">
            <v>0</v>
          </cell>
          <cell r="BT114">
            <v>0</v>
          </cell>
          <cell r="BU114">
            <v>0</v>
          </cell>
          <cell r="BV114">
            <v>0</v>
          </cell>
          <cell r="BW114">
            <v>0</v>
          </cell>
          <cell r="BX114">
            <v>0</v>
          </cell>
          <cell r="BY114">
            <v>0</v>
          </cell>
          <cell r="BZ114">
            <v>0</v>
          </cell>
          <cell r="CA114">
            <v>0</v>
          </cell>
          <cell r="CB114">
            <v>0</v>
          </cell>
          <cell r="CC114">
            <v>0</v>
          </cell>
          <cell r="CD114">
            <v>0</v>
          </cell>
          <cell r="CE114">
            <v>0</v>
          </cell>
          <cell r="CF114">
            <v>0</v>
          </cell>
          <cell r="CG114">
            <v>0</v>
          </cell>
          <cell r="CH114">
            <v>0</v>
          </cell>
          <cell r="CI114">
            <v>0</v>
          </cell>
          <cell r="CJ114">
            <v>0</v>
          </cell>
          <cell r="CK114">
            <v>0</v>
          </cell>
          <cell r="CL114">
            <v>0</v>
          </cell>
          <cell r="CM114">
            <v>0</v>
          </cell>
          <cell r="CN114">
            <v>0</v>
          </cell>
          <cell r="CO114">
            <v>0</v>
          </cell>
          <cell r="CP114">
            <v>0</v>
          </cell>
          <cell r="CQ114">
            <v>0</v>
          </cell>
          <cell r="CR114">
            <v>0</v>
          </cell>
          <cell r="CS114">
            <v>0</v>
          </cell>
          <cell r="CT114">
            <v>0</v>
          </cell>
          <cell r="CU114">
            <v>0</v>
          </cell>
          <cell r="CV114">
            <v>0</v>
          </cell>
          <cell r="CW114">
            <v>0</v>
          </cell>
          <cell r="CX114">
            <v>0</v>
          </cell>
          <cell r="CY114">
            <v>0</v>
          </cell>
          <cell r="CZ114">
            <v>0</v>
          </cell>
          <cell r="DA114">
            <v>0</v>
          </cell>
          <cell r="DB114">
            <v>0</v>
          </cell>
          <cell r="DC114">
            <v>0</v>
          </cell>
          <cell r="DD114">
            <v>0</v>
          </cell>
          <cell r="DE114">
            <v>0</v>
          </cell>
          <cell r="DF114">
            <v>0</v>
          </cell>
          <cell r="DG114">
            <v>0</v>
          </cell>
          <cell r="DH114">
            <v>0</v>
          </cell>
          <cell r="DI114">
            <v>0</v>
          </cell>
          <cell r="DJ114">
            <v>0</v>
          </cell>
          <cell r="DK114">
            <v>0</v>
          </cell>
          <cell r="DL114">
            <v>0</v>
          </cell>
          <cell r="DM114">
            <v>0</v>
          </cell>
          <cell r="DN114">
            <v>0</v>
          </cell>
          <cell r="DO114">
            <v>0</v>
          </cell>
          <cell r="DP114">
            <v>0</v>
          </cell>
          <cell r="DQ114">
            <v>0</v>
          </cell>
          <cell r="DR114">
            <v>0</v>
          </cell>
          <cell r="DS114">
            <v>0</v>
          </cell>
          <cell r="DT114">
            <v>0</v>
          </cell>
          <cell r="DU114">
            <v>0</v>
          </cell>
          <cell r="DV114">
            <v>0</v>
          </cell>
          <cell r="DW114">
            <v>0</v>
          </cell>
          <cell r="DX114">
            <v>0</v>
          </cell>
          <cell r="DY114">
            <v>0</v>
          </cell>
          <cell r="DZ114">
            <v>0</v>
          </cell>
          <cell r="EA114" t="e">
            <v>#VALUE!</v>
          </cell>
          <cell r="EB114">
            <v>0</v>
          </cell>
          <cell r="EC114">
            <v>0</v>
          </cell>
          <cell r="ED114">
            <v>-1689</v>
          </cell>
          <cell r="EE114">
            <v>-2037</v>
          </cell>
          <cell r="EF114">
            <v>-1288</v>
          </cell>
          <cell r="EG114">
            <v>-1786.0000000000002</v>
          </cell>
          <cell r="EH114">
            <v>-1906</v>
          </cell>
          <cell r="EI114">
            <v>-2744</v>
          </cell>
          <cell r="EJ114">
            <v>-1604</v>
          </cell>
          <cell r="EK114">
            <v>-1449</v>
          </cell>
          <cell r="EL114">
            <v>-734</v>
          </cell>
          <cell r="EM114">
            <v>-717</v>
          </cell>
        </row>
        <row r="115">
          <cell r="A115" t="str">
            <v>PUNJ IN</v>
          </cell>
          <cell r="B115" t="str">
            <v>Punj Lloyd</v>
          </cell>
          <cell r="C115" t="str">
            <v>Construction</v>
          </cell>
          <cell r="D115">
            <v>0</v>
          </cell>
          <cell r="E115">
            <v>0</v>
          </cell>
          <cell r="F115">
            <v>0</v>
          </cell>
          <cell r="G115">
            <v>0</v>
          </cell>
          <cell r="H115">
            <v>0</v>
          </cell>
          <cell r="I115">
            <v>0</v>
          </cell>
          <cell r="J115">
            <v>0</v>
          </cell>
          <cell r="K115">
            <v>0</v>
          </cell>
          <cell r="L115">
            <v>0</v>
          </cell>
          <cell r="M115">
            <v>0</v>
          </cell>
          <cell r="N115">
            <v>0</v>
          </cell>
          <cell r="O115">
            <v>0</v>
          </cell>
          <cell r="P115">
            <v>0</v>
          </cell>
          <cell r="Q115">
            <v>0</v>
          </cell>
          <cell r="R115">
            <v>0</v>
          </cell>
          <cell r="S115">
            <v>0</v>
          </cell>
          <cell r="T115">
            <v>-149.12</v>
          </cell>
          <cell r="U115">
            <v>-18.399999999999999</v>
          </cell>
          <cell r="V115">
            <v>-82.05</v>
          </cell>
          <cell r="W115">
            <v>-302.89999999999998</v>
          </cell>
          <cell r="X115">
            <v>-191.20000000000002</v>
          </cell>
          <cell r="Y115">
            <v>-349</v>
          </cell>
          <cell r="Z115">
            <v>-308.3</v>
          </cell>
          <cell r="AA115">
            <v>-374.3</v>
          </cell>
          <cell r="AB115">
            <v>-530.39999999999986</v>
          </cell>
          <cell r="AC115">
            <v>-646.59999999999991</v>
          </cell>
          <cell r="AD115">
            <v>-415.7</v>
          </cell>
          <cell r="AE115">
            <v>-667.59999999999991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O115">
            <v>0</v>
          </cell>
          <cell r="AP115">
            <v>0</v>
          </cell>
          <cell r="AQ115">
            <v>0</v>
          </cell>
          <cell r="AR115">
            <v>0</v>
          </cell>
          <cell r="AS115">
            <v>0</v>
          </cell>
          <cell r="AT115">
            <v>0</v>
          </cell>
          <cell r="AU115">
            <v>0</v>
          </cell>
          <cell r="AV115">
            <v>11.36</v>
          </cell>
          <cell r="AW115">
            <v>-54.93</v>
          </cell>
          <cell r="AX115">
            <v>1.81</v>
          </cell>
          <cell r="AY115">
            <v>-95.3</v>
          </cell>
          <cell r="AZ115">
            <v>-11.6</v>
          </cell>
          <cell r="BA115">
            <v>0</v>
          </cell>
          <cell r="BB115">
            <v>0</v>
          </cell>
          <cell r="BC115">
            <v>0</v>
          </cell>
          <cell r="BD115">
            <v>0</v>
          </cell>
          <cell r="BE115">
            <v>0</v>
          </cell>
          <cell r="BF115">
            <v>0</v>
          </cell>
          <cell r="BG115">
            <v>0</v>
          </cell>
          <cell r="BH115">
            <v>0</v>
          </cell>
          <cell r="BI115">
            <v>0</v>
          </cell>
          <cell r="BJ115">
            <v>0</v>
          </cell>
          <cell r="BK115">
            <v>0</v>
          </cell>
          <cell r="BL115">
            <v>0</v>
          </cell>
          <cell r="BM115">
            <v>0</v>
          </cell>
          <cell r="BN115">
            <v>0</v>
          </cell>
          <cell r="BO115">
            <v>0</v>
          </cell>
          <cell r="BP115">
            <v>0</v>
          </cell>
          <cell r="BQ115">
            <v>0</v>
          </cell>
          <cell r="BR115">
            <v>0</v>
          </cell>
          <cell r="BS115">
            <v>0</v>
          </cell>
          <cell r="BT115">
            <v>0</v>
          </cell>
          <cell r="BU115">
            <v>0</v>
          </cell>
          <cell r="BV115">
            <v>0</v>
          </cell>
          <cell r="BW115">
            <v>0</v>
          </cell>
          <cell r="BX115">
            <v>0</v>
          </cell>
          <cell r="BY115">
            <v>0</v>
          </cell>
          <cell r="BZ115">
            <v>0</v>
          </cell>
          <cell r="CA115">
            <v>0</v>
          </cell>
          <cell r="CB115">
            <v>0</v>
          </cell>
          <cell r="CC115">
            <v>0</v>
          </cell>
          <cell r="CD115">
            <v>0</v>
          </cell>
          <cell r="CE115">
            <v>0</v>
          </cell>
          <cell r="CF115">
            <v>0</v>
          </cell>
          <cell r="CG115">
            <v>0</v>
          </cell>
          <cell r="CH115">
            <v>0</v>
          </cell>
          <cell r="CI115">
            <v>0</v>
          </cell>
          <cell r="CJ115">
            <v>0</v>
          </cell>
          <cell r="CK115">
            <v>0</v>
          </cell>
          <cell r="CL115">
            <v>0</v>
          </cell>
          <cell r="CM115">
            <v>0</v>
          </cell>
          <cell r="CN115">
            <v>0</v>
          </cell>
          <cell r="CO115">
            <v>0</v>
          </cell>
          <cell r="CP115">
            <v>0</v>
          </cell>
          <cell r="CQ115">
            <v>0</v>
          </cell>
          <cell r="CR115">
            <v>0</v>
          </cell>
          <cell r="CS115">
            <v>0</v>
          </cell>
          <cell r="CT115">
            <v>0</v>
          </cell>
          <cell r="CU115">
            <v>0</v>
          </cell>
          <cell r="CV115">
            <v>0</v>
          </cell>
          <cell r="CW115">
            <v>0</v>
          </cell>
          <cell r="CX115">
            <v>0</v>
          </cell>
          <cell r="CY115">
            <v>0</v>
          </cell>
          <cell r="CZ115">
            <v>0</v>
          </cell>
          <cell r="DA115">
            <v>0</v>
          </cell>
          <cell r="DB115">
            <v>0</v>
          </cell>
          <cell r="DC115">
            <v>-3.4</v>
          </cell>
          <cell r="DD115">
            <v>0</v>
          </cell>
          <cell r="DE115">
            <v>0</v>
          </cell>
          <cell r="DF115">
            <v>0</v>
          </cell>
          <cell r="DG115">
            <v>0</v>
          </cell>
          <cell r="DH115">
            <v>0</v>
          </cell>
          <cell r="DI115">
            <v>0</v>
          </cell>
          <cell r="DJ115">
            <v>0</v>
          </cell>
          <cell r="DK115">
            <v>0</v>
          </cell>
          <cell r="DL115">
            <v>0</v>
          </cell>
          <cell r="DM115">
            <v>0</v>
          </cell>
          <cell r="DN115">
            <v>0</v>
          </cell>
          <cell r="DO115">
            <v>0</v>
          </cell>
          <cell r="DP115">
            <v>0</v>
          </cell>
          <cell r="DQ115">
            <v>0</v>
          </cell>
          <cell r="DR115">
            <v>0</v>
          </cell>
          <cell r="DS115">
            <v>0</v>
          </cell>
          <cell r="DT115">
            <v>0</v>
          </cell>
          <cell r="DU115">
            <v>0</v>
          </cell>
          <cell r="DV115">
            <v>0</v>
          </cell>
          <cell r="DW115">
            <v>0</v>
          </cell>
          <cell r="DX115">
            <v>0</v>
          </cell>
          <cell r="DY115">
            <v>0</v>
          </cell>
          <cell r="DZ115">
            <v>0</v>
          </cell>
          <cell r="EA115">
            <v>0</v>
          </cell>
          <cell r="EB115">
            <v>-4921.1399999999994</v>
          </cell>
          <cell r="EC115">
            <v>-7447.57</v>
          </cell>
          <cell r="ED115">
            <v>-8732.49</v>
          </cell>
          <cell r="EE115">
            <v>-9450.2000000000007</v>
          </cell>
          <cell r="EF115">
            <v>-8787.5</v>
          </cell>
          <cell r="EG115">
            <v>-13030.599999999999</v>
          </cell>
          <cell r="EH115">
            <v>-14361</v>
          </cell>
          <cell r="EI115">
            <v>-13444.3</v>
          </cell>
          <cell r="EJ115">
            <v>-16070.8</v>
          </cell>
          <cell r="EK115">
            <v>-18890.400000000001</v>
          </cell>
          <cell r="EL115">
            <v>-21464.3</v>
          </cell>
          <cell r="EM115">
            <v>-23445.1</v>
          </cell>
        </row>
        <row r="116">
          <cell r="A116" t="str">
            <v>PRIL IN</v>
          </cell>
          <cell r="B116" t="str">
            <v>Pratibha Industries</v>
          </cell>
          <cell r="C116" t="str">
            <v>Construction</v>
          </cell>
          <cell r="D116">
            <v>0</v>
          </cell>
          <cell r="E116">
            <v>0</v>
          </cell>
          <cell r="F116">
            <v>0</v>
          </cell>
          <cell r="G116">
            <v>0</v>
          </cell>
          <cell r="H116">
            <v>0</v>
          </cell>
          <cell r="I116">
            <v>0</v>
          </cell>
          <cell r="J116">
            <v>0</v>
          </cell>
          <cell r="K116">
            <v>0</v>
          </cell>
          <cell r="L116">
            <v>0</v>
          </cell>
          <cell r="M116">
            <v>0</v>
          </cell>
          <cell r="N116">
            <v>0</v>
          </cell>
          <cell r="O116">
            <v>0</v>
          </cell>
          <cell r="P116">
            <v>0</v>
          </cell>
          <cell r="Q116">
            <v>0</v>
          </cell>
          <cell r="R116">
            <v>0</v>
          </cell>
          <cell r="S116">
            <v>-7.71</v>
          </cell>
          <cell r="T116">
            <v>-5.47</v>
          </cell>
          <cell r="U116">
            <v>0.93</v>
          </cell>
          <cell r="V116">
            <v>-16.100000000000001</v>
          </cell>
          <cell r="W116">
            <v>-10.7</v>
          </cell>
          <cell r="X116">
            <v>-16</v>
          </cell>
          <cell r="Y116">
            <v>-11.39</v>
          </cell>
          <cell r="Z116">
            <v>-18.7</v>
          </cell>
          <cell r="AA116">
            <v>-13.02</v>
          </cell>
          <cell r="AB116">
            <v>-16.065000000000001</v>
          </cell>
          <cell r="AC116">
            <v>-14.9</v>
          </cell>
          <cell r="AD116">
            <v>-25.31</v>
          </cell>
          <cell r="AE116">
            <v>-50.728999999999999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O116">
            <v>0</v>
          </cell>
          <cell r="AP116">
            <v>0</v>
          </cell>
          <cell r="AQ116">
            <v>0</v>
          </cell>
          <cell r="AR116">
            <v>0</v>
          </cell>
          <cell r="AS116">
            <v>0</v>
          </cell>
          <cell r="AT116">
            <v>0</v>
          </cell>
          <cell r="AU116">
            <v>0</v>
          </cell>
          <cell r="AV116">
            <v>0</v>
          </cell>
          <cell r="AW116">
            <v>0</v>
          </cell>
          <cell r="AX116">
            <v>0</v>
          </cell>
          <cell r="AY116">
            <v>0</v>
          </cell>
          <cell r="AZ116">
            <v>0</v>
          </cell>
          <cell r="BA116">
            <v>0</v>
          </cell>
          <cell r="BB116">
            <v>0</v>
          </cell>
          <cell r="BC116">
            <v>0</v>
          </cell>
          <cell r="BD116">
            <v>0</v>
          </cell>
          <cell r="BE116">
            <v>0</v>
          </cell>
          <cell r="BF116">
            <v>0</v>
          </cell>
          <cell r="BG116">
            <v>0</v>
          </cell>
          <cell r="BH116">
            <v>0</v>
          </cell>
          <cell r="BI116">
            <v>0</v>
          </cell>
          <cell r="BJ116">
            <v>0</v>
          </cell>
          <cell r="BK116">
            <v>0</v>
          </cell>
          <cell r="BL116">
            <v>0</v>
          </cell>
          <cell r="BM116">
            <v>0</v>
          </cell>
          <cell r="BN116">
            <v>0</v>
          </cell>
          <cell r="BO116">
            <v>0</v>
          </cell>
          <cell r="BP116">
            <v>0</v>
          </cell>
          <cell r="BQ116">
            <v>0</v>
          </cell>
          <cell r="BR116">
            <v>0</v>
          </cell>
          <cell r="BS116">
            <v>0</v>
          </cell>
          <cell r="BT116">
            <v>0</v>
          </cell>
          <cell r="BU116">
            <v>0</v>
          </cell>
          <cell r="BV116">
            <v>0</v>
          </cell>
          <cell r="BW116">
            <v>-10.77</v>
          </cell>
          <cell r="BX116">
            <v>-2.69</v>
          </cell>
          <cell r="BY116">
            <v>0</v>
          </cell>
          <cell r="BZ116">
            <v>0</v>
          </cell>
          <cell r="CA116">
            <v>0</v>
          </cell>
          <cell r="CB116">
            <v>0</v>
          </cell>
          <cell r="CC116">
            <v>0</v>
          </cell>
          <cell r="CD116">
            <v>0</v>
          </cell>
          <cell r="CE116">
            <v>0</v>
          </cell>
          <cell r="CF116">
            <v>0</v>
          </cell>
          <cell r="CG116">
            <v>0</v>
          </cell>
          <cell r="CH116">
            <v>0</v>
          </cell>
          <cell r="CI116">
            <v>0</v>
          </cell>
          <cell r="CJ116">
            <v>0</v>
          </cell>
          <cell r="CK116">
            <v>0</v>
          </cell>
          <cell r="CL116">
            <v>0</v>
          </cell>
          <cell r="CM116">
            <v>0</v>
          </cell>
          <cell r="CN116">
            <v>0</v>
          </cell>
          <cell r="CO116">
            <v>0</v>
          </cell>
          <cell r="CP116">
            <v>0</v>
          </cell>
          <cell r="CQ116">
            <v>0</v>
          </cell>
          <cell r="CR116">
            <v>0</v>
          </cell>
          <cell r="CS116">
            <v>0</v>
          </cell>
          <cell r="CT116">
            <v>0</v>
          </cell>
          <cell r="CU116">
            <v>0</v>
          </cell>
          <cell r="CV116">
            <v>0</v>
          </cell>
          <cell r="CW116">
            <v>0</v>
          </cell>
          <cell r="CX116">
            <v>0</v>
          </cell>
          <cell r="CY116">
            <v>0</v>
          </cell>
          <cell r="CZ116">
            <v>0</v>
          </cell>
          <cell r="DA116">
            <v>0</v>
          </cell>
          <cell r="DB116">
            <v>0</v>
          </cell>
          <cell r="DC116">
            <v>0</v>
          </cell>
          <cell r="DD116">
            <v>0</v>
          </cell>
          <cell r="DE116">
            <v>0</v>
          </cell>
          <cell r="DF116">
            <v>0</v>
          </cell>
          <cell r="DG116">
            <v>0</v>
          </cell>
          <cell r="DH116">
            <v>0</v>
          </cell>
          <cell r="DI116">
            <v>0</v>
          </cell>
          <cell r="DJ116">
            <v>0</v>
          </cell>
          <cell r="DK116">
            <v>0</v>
          </cell>
          <cell r="DL116">
            <v>0</v>
          </cell>
          <cell r="DM116">
            <v>0</v>
          </cell>
          <cell r="DN116">
            <v>0</v>
          </cell>
          <cell r="DO116">
            <v>0</v>
          </cell>
          <cell r="DP116">
            <v>0</v>
          </cell>
          <cell r="DQ116">
            <v>0</v>
          </cell>
          <cell r="DR116">
            <v>0</v>
          </cell>
          <cell r="DS116">
            <v>0</v>
          </cell>
          <cell r="DT116">
            <v>0</v>
          </cell>
          <cell r="DU116">
            <v>0</v>
          </cell>
          <cell r="DV116">
            <v>0</v>
          </cell>
          <cell r="DW116">
            <v>0</v>
          </cell>
          <cell r="DX116">
            <v>0</v>
          </cell>
          <cell r="DY116">
            <v>0</v>
          </cell>
          <cell r="DZ116">
            <v>0</v>
          </cell>
          <cell r="EA116">
            <v>-606.9</v>
          </cell>
          <cell r="EB116">
            <v>-486.1</v>
          </cell>
          <cell r="EC116">
            <v>-469.99999999999994</v>
          </cell>
          <cell r="ED116">
            <v>-717.6</v>
          </cell>
          <cell r="EE116">
            <v>-961.1</v>
          </cell>
          <cell r="EF116">
            <v>-652.30000000000007</v>
          </cell>
          <cell r="EG116">
            <v>-800.32</v>
          </cell>
          <cell r="EH116">
            <v>-1571.28</v>
          </cell>
          <cell r="EI116">
            <v>-1966.7109999999998</v>
          </cell>
          <cell r="EJ116">
            <v>-1741.9680000000001</v>
          </cell>
          <cell r="EK116">
            <v>-1774.9</v>
          </cell>
          <cell r="EL116">
            <v>-1653.1999999999998</v>
          </cell>
          <cell r="EM116">
            <v>-1976.4429999999998</v>
          </cell>
        </row>
        <row r="117">
          <cell r="A117" t="str">
            <v>SADE IN</v>
          </cell>
          <cell r="B117" t="str">
            <v>Sadbhav Engineering</v>
          </cell>
          <cell r="C117" t="str">
            <v>Construction</v>
          </cell>
          <cell r="D117">
            <v>0</v>
          </cell>
          <cell r="E117">
            <v>0</v>
          </cell>
          <cell r="F117">
            <v>0</v>
          </cell>
          <cell r="G117">
            <v>0</v>
          </cell>
          <cell r="H117">
            <v>0</v>
          </cell>
          <cell r="I117">
            <v>0</v>
          </cell>
          <cell r="J117">
            <v>0</v>
          </cell>
          <cell r="K117">
            <v>0</v>
          </cell>
          <cell r="L117">
            <v>0</v>
          </cell>
          <cell r="M117">
            <v>0</v>
          </cell>
          <cell r="N117">
            <v>0</v>
          </cell>
          <cell r="O117">
            <v>0</v>
          </cell>
          <cell r="P117">
            <v>0</v>
          </cell>
          <cell r="Q117">
            <v>3.04</v>
          </cell>
          <cell r="R117">
            <v>0</v>
          </cell>
          <cell r="S117">
            <v>-11.889999999999999</v>
          </cell>
          <cell r="T117">
            <v>-5.327</v>
          </cell>
          <cell r="U117">
            <v>-2.2999999999999998</v>
          </cell>
          <cell r="V117">
            <v>-31.53</v>
          </cell>
          <cell r="W117">
            <v>-30.626000000000001</v>
          </cell>
          <cell r="X117">
            <v>-41.792999999999999</v>
          </cell>
          <cell r="Y117">
            <v>-12.67</v>
          </cell>
          <cell r="Z117">
            <v>-54.966000000000001</v>
          </cell>
          <cell r="AA117">
            <v>-132.851</v>
          </cell>
          <cell r="AB117">
            <v>-66.849000000000004</v>
          </cell>
          <cell r="AC117">
            <v>-14.901</v>
          </cell>
          <cell r="AD117">
            <v>-67.16</v>
          </cell>
          <cell r="AE117">
            <v>-47.489000000000019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O117">
            <v>0</v>
          </cell>
          <cell r="AP117">
            <v>0</v>
          </cell>
          <cell r="AQ117">
            <v>0</v>
          </cell>
          <cell r="AR117">
            <v>0</v>
          </cell>
          <cell r="AS117">
            <v>0</v>
          </cell>
          <cell r="AT117">
            <v>0</v>
          </cell>
          <cell r="AU117">
            <v>0</v>
          </cell>
          <cell r="AV117">
            <v>0</v>
          </cell>
          <cell r="AW117">
            <v>0</v>
          </cell>
          <cell r="AX117">
            <v>0</v>
          </cell>
          <cell r="AY117">
            <v>0</v>
          </cell>
          <cell r="AZ117">
            <v>0</v>
          </cell>
          <cell r="BA117">
            <v>0</v>
          </cell>
          <cell r="BB117">
            <v>0</v>
          </cell>
          <cell r="BC117">
            <v>0</v>
          </cell>
          <cell r="BD117">
            <v>0</v>
          </cell>
          <cell r="BE117">
            <v>0</v>
          </cell>
          <cell r="BF117">
            <v>0</v>
          </cell>
          <cell r="BG117">
            <v>0</v>
          </cell>
          <cell r="BH117">
            <v>0</v>
          </cell>
          <cell r="BI117">
            <v>0</v>
          </cell>
          <cell r="BJ117">
            <v>0</v>
          </cell>
          <cell r="BK117">
            <v>0</v>
          </cell>
          <cell r="BL117">
            <v>0</v>
          </cell>
          <cell r="BM117">
            <v>0</v>
          </cell>
          <cell r="BN117">
            <v>0</v>
          </cell>
          <cell r="BO117">
            <v>0</v>
          </cell>
          <cell r="BP117">
            <v>0</v>
          </cell>
          <cell r="BQ117">
            <v>0</v>
          </cell>
          <cell r="BR117">
            <v>0</v>
          </cell>
          <cell r="BS117">
            <v>0</v>
          </cell>
          <cell r="BT117">
            <v>0</v>
          </cell>
          <cell r="BU117">
            <v>0</v>
          </cell>
          <cell r="BV117">
            <v>0</v>
          </cell>
          <cell r="BW117">
            <v>0</v>
          </cell>
          <cell r="BX117">
            <v>0</v>
          </cell>
          <cell r="BY117">
            <v>0</v>
          </cell>
          <cell r="BZ117">
            <v>0</v>
          </cell>
          <cell r="CA117">
            <v>0</v>
          </cell>
          <cell r="CB117">
            <v>0</v>
          </cell>
          <cell r="CC117">
            <v>0</v>
          </cell>
          <cell r="CD117">
            <v>0</v>
          </cell>
          <cell r="CE117">
            <v>0</v>
          </cell>
          <cell r="CF117">
            <v>0</v>
          </cell>
          <cell r="CG117">
            <v>0</v>
          </cell>
          <cell r="CH117">
            <v>0</v>
          </cell>
          <cell r="CI117">
            <v>0</v>
          </cell>
          <cell r="CJ117">
            <v>0</v>
          </cell>
          <cell r="CK117">
            <v>0</v>
          </cell>
          <cell r="CL117">
            <v>0</v>
          </cell>
          <cell r="CM117">
            <v>0</v>
          </cell>
          <cell r="CN117">
            <v>0</v>
          </cell>
          <cell r="CO117">
            <v>0</v>
          </cell>
          <cell r="CP117">
            <v>0</v>
          </cell>
          <cell r="CQ117">
            <v>0</v>
          </cell>
          <cell r="CR117">
            <v>0</v>
          </cell>
          <cell r="CS117">
            <v>0</v>
          </cell>
          <cell r="CT117">
            <v>0</v>
          </cell>
          <cell r="CU117">
            <v>0</v>
          </cell>
          <cell r="CV117">
            <v>0</v>
          </cell>
          <cell r="CW117">
            <v>0</v>
          </cell>
          <cell r="CX117">
            <v>0</v>
          </cell>
          <cell r="CY117">
            <v>0</v>
          </cell>
          <cell r="CZ117">
            <v>0</v>
          </cell>
          <cell r="DA117">
            <v>0</v>
          </cell>
          <cell r="DB117">
            <v>0</v>
          </cell>
          <cell r="DC117">
            <v>0</v>
          </cell>
          <cell r="DD117">
            <v>0</v>
          </cell>
          <cell r="DE117">
            <v>0</v>
          </cell>
          <cell r="DF117">
            <v>0</v>
          </cell>
          <cell r="DG117">
            <v>0</v>
          </cell>
          <cell r="DH117">
            <v>0</v>
          </cell>
          <cell r="DI117">
            <v>0</v>
          </cell>
          <cell r="DJ117">
            <v>0</v>
          </cell>
          <cell r="DK117">
            <v>0</v>
          </cell>
          <cell r="DL117">
            <v>0</v>
          </cell>
          <cell r="DM117">
            <v>0</v>
          </cell>
          <cell r="DN117">
            <v>0</v>
          </cell>
          <cell r="DO117">
            <v>0</v>
          </cell>
          <cell r="DP117">
            <v>0</v>
          </cell>
          <cell r="DQ117">
            <v>0</v>
          </cell>
          <cell r="DR117">
            <v>0</v>
          </cell>
          <cell r="DS117">
            <v>0</v>
          </cell>
          <cell r="DT117">
            <v>0</v>
          </cell>
          <cell r="DU117">
            <v>0</v>
          </cell>
          <cell r="DV117">
            <v>0</v>
          </cell>
          <cell r="DW117">
            <v>0</v>
          </cell>
          <cell r="DX117">
            <v>-153.56</v>
          </cell>
          <cell r="DY117">
            <v>-170.31</v>
          </cell>
          <cell r="DZ117">
            <v>-242.3</v>
          </cell>
          <cell r="EA117">
            <v>-232.03</v>
          </cell>
          <cell r="EB117">
            <v>-307.101</v>
          </cell>
          <cell r="EC117">
            <v>-98.172999999999988</v>
          </cell>
          <cell r="ED117">
            <v>-1275.2650000000001</v>
          </cell>
          <cell r="EE117">
            <v>-1628.9559999999999</v>
          </cell>
          <cell r="EF117">
            <v>-1487.491</v>
          </cell>
          <cell r="EG117">
            <v>-822.37300000000005</v>
          </cell>
          <cell r="EH117">
            <v>-1936.0729999999999</v>
          </cell>
          <cell r="EI117">
            <v>-3101.5030000000002</v>
          </cell>
          <cell r="EJ117">
            <v>-2220.2730000000001</v>
          </cell>
          <cell r="EK117">
            <v>-1013.027</v>
          </cell>
          <cell r="EL117">
            <v>-2329.5149999999999</v>
          </cell>
          <cell r="EM117">
            <v>-3453.8600000000006</v>
          </cell>
        </row>
        <row r="118">
          <cell r="A118" t="str">
            <v>SINF IN</v>
          </cell>
          <cell r="B118" t="str">
            <v>Simplex Infrastructures</v>
          </cell>
          <cell r="C118" t="str">
            <v>Construction</v>
          </cell>
          <cell r="D118">
            <v>0</v>
          </cell>
          <cell r="E118">
            <v>-6.4</v>
          </cell>
          <cell r="F118">
            <v>-9.5</v>
          </cell>
          <cell r="G118">
            <v>27.9</v>
          </cell>
          <cell r="H118">
            <v>-6.8</v>
          </cell>
          <cell r="I118">
            <v>-15.3</v>
          </cell>
          <cell r="J118">
            <v>-10.3</v>
          </cell>
          <cell r="K118">
            <v>-16.7</v>
          </cell>
          <cell r="L118">
            <v>-14.5</v>
          </cell>
          <cell r="M118">
            <v>-14</v>
          </cell>
          <cell r="N118">
            <v>-16.600000000000001</v>
          </cell>
          <cell r="O118">
            <v>-38.799999999999997</v>
          </cell>
          <cell r="P118">
            <v>-38.799999999999997</v>
          </cell>
          <cell r="Q118">
            <v>-12.1</v>
          </cell>
          <cell r="R118">
            <v>-30.2</v>
          </cell>
          <cell r="S118">
            <v>-92.1</v>
          </cell>
          <cell r="T118">
            <v>-17.7</v>
          </cell>
          <cell r="U118">
            <v>-29</v>
          </cell>
          <cell r="V118">
            <v>-47.9</v>
          </cell>
          <cell r="W118">
            <v>-70.3</v>
          </cell>
          <cell r="X118">
            <v>-56</v>
          </cell>
          <cell r="Y118">
            <v>-51.5</v>
          </cell>
          <cell r="Z118">
            <v>-63.1</v>
          </cell>
          <cell r="AA118">
            <v>-199</v>
          </cell>
          <cell r="AB118">
            <v>-169</v>
          </cell>
          <cell r="AC118">
            <v>-98</v>
          </cell>
          <cell r="AD118">
            <v>-134</v>
          </cell>
          <cell r="AE118">
            <v>-87.8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O118">
            <v>0</v>
          </cell>
          <cell r="AP118">
            <v>0</v>
          </cell>
          <cell r="AQ118">
            <v>0</v>
          </cell>
          <cell r="AR118">
            <v>0</v>
          </cell>
          <cell r="AS118">
            <v>0</v>
          </cell>
          <cell r="AT118">
            <v>0</v>
          </cell>
          <cell r="AU118">
            <v>0</v>
          </cell>
          <cell r="AV118">
            <v>0</v>
          </cell>
          <cell r="AW118">
            <v>0</v>
          </cell>
          <cell r="AX118">
            <v>0</v>
          </cell>
          <cell r="AY118">
            <v>0</v>
          </cell>
          <cell r="AZ118">
            <v>0</v>
          </cell>
          <cell r="BA118">
            <v>0</v>
          </cell>
          <cell r="BB118">
            <v>0</v>
          </cell>
          <cell r="BC118">
            <v>0</v>
          </cell>
          <cell r="BD118">
            <v>0</v>
          </cell>
          <cell r="BE118">
            <v>0</v>
          </cell>
          <cell r="BF118">
            <v>0</v>
          </cell>
          <cell r="BG118">
            <v>0</v>
          </cell>
          <cell r="BH118">
            <v>0</v>
          </cell>
          <cell r="BI118">
            <v>0</v>
          </cell>
          <cell r="BJ118">
            <v>0</v>
          </cell>
          <cell r="BK118">
            <v>0</v>
          </cell>
          <cell r="BL118">
            <v>0</v>
          </cell>
          <cell r="BM118">
            <v>0</v>
          </cell>
          <cell r="BN118">
            <v>0</v>
          </cell>
          <cell r="BO118">
            <v>0</v>
          </cell>
          <cell r="BP118">
            <v>0</v>
          </cell>
          <cell r="BQ118">
            <v>0</v>
          </cell>
          <cell r="BR118">
            <v>0</v>
          </cell>
          <cell r="BS118">
            <v>0</v>
          </cell>
          <cell r="BT118">
            <v>0</v>
          </cell>
          <cell r="BU118">
            <v>0</v>
          </cell>
          <cell r="BV118">
            <v>0</v>
          </cell>
          <cell r="BW118">
            <v>0</v>
          </cell>
          <cell r="BX118">
            <v>0</v>
          </cell>
          <cell r="BY118">
            <v>0</v>
          </cell>
          <cell r="BZ118">
            <v>0</v>
          </cell>
          <cell r="CA118">
            <v>0</v>
          </cell>
          <cell r="CB118">
            <v>0</v>
          </cell>
          <cell r="CC118">
            <v>0</v>
          </cell>
          <cell r="CD118">
            <v>0</v>
          </cell>
          <cell r="CE118">
            <v>0</v>
          </cell>
          <cell r="CF118">
            <v>0</v>
          </cell>
          <cell r="CG118">
            <v>0</v>
          </cell>
          <cell r="CH118">
            <v>0</v>
          </cell>
          <cell r="CI118">
            <v>0</v>
          </cell>
          <cell r="CJ118">
            <v>0</v>
          </cell>
          <cell r="CK118">
            <v>0</v>
          </cell>
          <cell r="CL118">
            <v>0</v>
          </cell>
          <cell r="CM118">
            <v>0</v>
          </cell>
          <cell r="CN118">
            <v>0</v>
          </cell>
          <cell r="CO118">
            <v>0</v>
          </cell>
          <cell r="CP118">
            <v>0</v>
          </cell>
          <cell r="CQ118">
            <v>0</v>
          </cell>
          <cell r="CR118">
            <v>0</v>
          </cell>
          <cell r="CS118">
            <v>0</v>
          </cell>
          <cell r="CT118">
            <v>0</v>
          </cell>
          <cell r="CU118">
            <v>0</v>
          </cell>
          <cell r="CV118">
            <v>0</v>
          </cell>
          <cell r="CW118">
            <v>0</v>
          </cell>
          <cell r="CX118">
            <v>0</v>
          </cell>
          <cell r="CY118">
            <v>0</v>
          </cell>
          <cell r="CZ118">
            <v>0</v>
          </cell>
          <cell r="DA118">
            <v>0</v>
          </cell>
          <cell r="DB118">
            <v>0</v>
          </cell>
          <cell r="DC118">
            <v>0</v>
          </cell>
          <cell r="DD118">
            <v>0</v>
          </cell>
          <cell r="DE118">
            <v>0</v>
          </cell>
          <cell r="DF118">
            <v>0</v>
          </cell>
          <cell r="DG118">
            <v>0</v>
          </cell>
          <cell r="DH118">
            <v>0</v>
          </cell>
          <cell r="DI118">
            <v>0</v>
          </cell>
          <cell r="DJ118">
            <v>0</v>
          </cell>
          <cell r="DK118">
            <v>0</v>
          </cell>
          <cell r="DL118">
            <v>0</v>
          </cell>
          <cell r="DM118">
            <v>0</v>
          </cell>
          <cell r="DN118">
            <v>0</v>
          </cell>
          <cell r="DO118">
            <v>0</v>
          </cell>
          <cell r="DP118">
            <v>0</v>
          </cell>
          <cell r="DQ118">
            <v>0</v>
          </cell>
          <cell r="DR118">
            <v>0</v>
          </cell>
          <cell r="DS118">
            <v>0</v>
          </cell>
          <cell r="DT118">
            <v>0</v>
          </cell>
          <cell r="DU118">
            <v>0</v>
          </cell>
          <cell r="DV118">
            <v>0</v>
          </cell>
          <cell r="DW118">
            <v>-1594.4</v>
          </cell>
          <cell r="DX118">
            <v>-1635.8</v>
          </cell>
          <cell r="DY118">
            <v>-1311.5</v>
          </cell>
          <cell r="DZ118">
            <v>-1711.7</v>
          </cell>
          <cell r="EA118">
            <v>-1986.8</v>
          </cell>
          <cell r="EB118">
            <v>-1723.5</v>
          </cell>
          <cell r="EC118">
            <v>-1634.6</v>
          </cell>
          <cell r="ED118">
            <v>-1996.8</v>
          </cell>
          <cell r="EE118">
            <v>-2445.9</v>
          </cell>
          <cell r="EF118">
            <v>-2687.4</v>
          </cell>
          <cell r="EG118">
            <v>-2411.6</v>
          </cell>
          <cell r="EH118">
            <v>-3219.7</v>
          </cell>
          <cell r="EI118">
            <v>-4618.3</v>
          </cell>
          <cell r="EJ118">
            <v>-4689.8999999999996</v>
          </cell>
          <cell r="EK118">
            <v>-4528.2</v>
          </cell>
          <cell r="EL118">
            <v>-5673.4</v>
          </cell>
          <cell r="EM118">
            <v>-6671.2</v>
          </cell>
        </row>
        <row r="119">
          <cell r="A119" t="str">
            <v>SBPM IN</v>
          </cell>
          <cell r="B119" t="str">
            <v>Subhash Projects &amp; Marketing</v>
          </cell>
          <cell r="C119" t="str">
            <v>Construction</v>
          </cell>
          <cell r="D119">
            <v>0</v>
          </cell>
          <cell r="E119">
            <v>0</v>
          </cell>
          <cell r="F119">
            <v>0</v>
          </cell>
          <cell r="G119">
            <v>0</v>
          </cell>
          <cell r="H119">
            <v>0</v>
          </cell>
          <cell r="I119">
            <v>0</v>
          </cell>
          <cell r="J119">
            <v>0</v>
          </cell>
          <cell r="K119">
            <v>0</v>
          </cell>
          <cell r="L119">
            <v>-0.2</v>
          </cell>
          <cell r="M119">
            <v>-2.2000000000000002</v>
          </cell>
          <cell r="N119">
            <v>-3.6</v>
          </cell>
          <cell r="O119">
            <v>-16.7</v>
          </cell>
          <cell r="P119">
            <v>-7.2</v>
          </cell>
          <cell r="Q119">
            <v>-8.5</v>
          </cell>
          <cell r="R119">
            <v>7.6</v>
          </cell>
          <cell r="S119">
            <v>8.1999999999999993</v>
          </cell>
          <cell r="T119">
            <v>-18</v>
          </cell>
          <cell r="U119">
            <v>-0.4</v>
          </cell>
          <cell r="V119">
            <v>-52.8</v>
          </cell>
          <cell r="W119">
            <v>4</v>
          </cell>
          <cell r="X119">
            <v>-31.7</v>
          </cell>
          <cell r="Y119">
            <v>-73.3</v>
          </cell>
          <cell r="Z119">
            <v>-58.3</v>
          </cell>
          <cell r="AA119">
            <v>-26.8</v>
          </cell>
          <cell r="AB119">
            <v>-30.5</v>
          </cell>
          <cell r="AC119">
            <v>-37.5</v>
          </cell>
          <cell r="AD119">
            <v>-33.5</v>
          </cell>
          <cell r="AE119">
            <v>-30.800000000000011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O119">
            <v>0</v>
          </cell>
          <cell r="AP119">
            <v>0</v>
          </cell>
          <cell r="AQ119">
            <v>0</v>
          </cell>
          <cell r="AR119">
            <v>0</v>
          </cell>
          <cell r="AS119">
            <v>0</v>
          </cell>
          <cell r="AT119">
            <v>0</v>
          </cell>
          <cell r="AU119">
            <v>0</v>
          </cell>
          <cell r="AV119">
            <v>0</v>
          </cell>
          <cell r="AW119">
            <v>0</v>
          </cell>
          <cell r="AX119">
            <v>0</v>
          </cell>
          <cell r="AY119">
            <v>0</v>
          </cell>
          <cell r="AZ119">
            <v>0</v>
          </cell>
          <cell r="BA119">
            <v>0</v>
          </cell>
          <cell r="BB119">
            <v>0</v>
          </cell>
          <cell r="BC119">
            <v>0</v>
          </cell>
          <cell r="BD119">
            <v>0</v>
          </cell>
          <cell r="BE119">
            <v>0</v>
          </cell>
          <cell r="BF119">
            <v>0</v>
          </cell>
          <cell r="BG119">
            <v>0</v>
          </cell>
          <cell r="BH119">
            <v>0</v>
          </cell>
          <cell r="BI119">
            <v>0</v>
          </cell>
          <cell r="BJ119">
            <v>0</v>
          </cell>
          <cell r="BK119">
            <v>0</v>
          </cell>
          <cell r="BL119">
            <v>0</v>
          </cell>
          <cell r="BM119">
            <v>0</v>
          </cell>
          <cell r="BN119">
            <v>0</v>
          </cell>
          <cell r="BO119">
            <v>0</v>
          </cell>
          <cell r="BP119">
            <v>0</v>
          </cell>
          <cell r="BQ119">
            <v>0</v>
          </cell>
          <cell r="BR119">
            <v>0</v>
          </cell>
          <cell r="BS119">
            <v>0</v>
          </cell>
          <cell r="BT119">
            <v>0</v>
          </cell>
          <cell r="BU119">
            <v>0</v>
          </cell>
          <cell r="BV119">
            <v>0</v>
          </cell>
          <cell r="BW119">
            <v>0</v>
          </cell>
          <cell r="BX119">
            <v>0</v>
          </cell>
          <cell r="BY119">
            <v>0</v>
          </cell>
          <cell r="BZ119">
            <v>0</v>
          </cell>
          <cell r="CA119">
            <v>0</v>
          </cell>
          <cell r="CB119">
            <v>0</v>
          </cell>
          <cell r="CC119">
            <v>0</v>
          </cell>
          <cell r="CD119">
            <v>0</v>
          </cell>
          <cell r="CE119">
            <v>0</v>
          </cell>
          <cell r="CF119">
            <v>0</v>
          </cell>
          <cell r="CG119">
            <v>0</v>
          </cell>
          <cell r="CH119">
            <v>0</v>
          </cell>
          <cell r="CI119">
            <v>0</v>
          </cell>
          <cell r="CJ119">
            <v>0</v>
          </cell>
          <cell r="CK119">
            <v>0</v>
          </cell>
          <cell r="CL119">
            <v>0</v>
          </cell>
          <cell r="CM119">
            <v>0</v>
          </cell>
          <cell r="CN119">
            <v>0</v>
          </cell>
          <cell r="CO119">
            <v>0</v>
          </cell>
          <cell r="CP119">
            <v>0</v>
          </cell>
          <cell r="CQ119">
            <v>0</v>
          </cell>
          <cell r="CR119">
            <v>0</v>
          </cell>
          <cell r="CS119">
            <v>0</v>
          </cell>
          <cell r="CT119">
            <v>0</v>
          </cell>
          <cell r="CU119">
            <v>0</v>
          </cell>
          <cell r="CV119">
            <v>0</v>
          </cell>
          <cell r="CW119">
            <v>0</v>
          </cell>
          <cell r="CX119">
            <v>0</v>
          </cell>
          <cell r="CY119">
            <v>0</v>
          </cell>
          <cell r="CZ119">
            <v>0</v>
          </cell>
          <cell r="DA119">
            <v>0</v>
          </cell>
          <cell r="DB119">
            <v>0</v>
          </cell>
          <cell r="DC119">
            <v>0</v>
          </cell>
          <cell r="DD119">
            <v>0</v>
          </cell>
          <cell r="DE119">
            <v>0</v>
          </cell>
          <cell r="DF119">
            <v>0</v>
          </cell>
          <cell r="DG119">
            <v>0</v>
          </cell>
          <cell r="DH119">
            <v>0</v>
          </cell>
          <cell r="DI119">
            <v>0</v>
          </cell>
          <cell r="DJ119">
            <v>0</v>
          </cell>
          <cell r="DK119">
            <v>0</v>
          </cell>
          <cell r="DL119">
            <v>0</v>
          </cell>
          <cell r="DM119">
            <v>0</v>
          </cell>
          <cell r="DN119">
            <v>0</v>
          </cell>
          <cell r="DO119">
            <v>0</v>
          </cell>
          <cell r="DP119">
            <v>0</v>
          </cell>
          <cell r="DQ119">
            <v>0</v>
          </cell>
          <cell r="DR119">
            <v>0</v>
          </cell>
          <cell r="DS119">
            <v>0</v>
          </cell>
          <cell r="DT119">
            <v>-336.9</v>
          </cell>
          <cell r="DU119">
            <v>-492.4</v>
          </cell>
          <cell r="DV119">
            <v>-534.9</v>
          </cell>
          <cell r="DW119">
            <v>0</v>
          </cell>
          <cell r="DX119">
            <v>0</v>
          </cell>
          <cell r="DY119">
            <v>0</v>
          </cell>
          <cell r="DZ119">
            <v>0</v>
          </cell>
          <cell r="EA119">
            <v>0</v>
          </cell>
          <cell r="EB119">
            <v>-861.4</v>
          </cell>
          <cell r="EC119">
            <v>-1596.5</v>
          </cell>
          <cell r="ED119">
            <v>-1979.6</v>
          </cell>
          <cell r="EE119">
            <v>-2268.8999999999996</v>
          </cell>
          <cell r="EF119">
            <v>-1963.1999999999998</v>
          </cell>
          <cell r="EG119">
            <v>-1799.1999999999998</v>
          </cell>
          <cell r="EH119">
            <v>-2740.1</v>
          </cell>
          <cell r="EI119">
            <v>-3109.8</v>
          </cell>
          <cell r="EJ119">
            <v>-2457.7999999999997</v>
          </cell>
          <cell r="EK119">
            <v>-1930.5</v>
          </cell>
          <cell r="EL119">
            <v>-2485.8000000000002</v>
          </cell>
          <cell r="EM119">
            <v>-3032.5999999999995</v>
          </cell>
        </row>
        <row r="120">
          <cell r="A120" t="str">
            <v>UT IN</v>
          </cell>
          <cell r="B120" t="str">
            <v>Unitech Ltd</v>
          </cell>
          <cell r="C120" t="str">
            <v>Real Estate</v>
          </cell>
          <cell r="D120">
            <v>0</v>
          </cell>
          <cell r="E120">
            <v>0</v>
          </cell>
          <cell r="F120">
            <v>0</v>
          </cell>
          <cell r="G120">
            <v>0</v>
          </cell>
          <cell r="H120">
            <v>0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  <cell r="Q120">
            <v>0</v>
          </cell>
          <cell r="R120">
            <v>0</v>
          </cell>
          <cell r="S120">
            <v>0</v>
          </cell>
          <cell r="T120">
            <v>-261.7</v>
          </cell>
          <cell r="U120">
            <v>-238.2</v>
          </cell>
          <cell r="V120">
            <v>-2091.8000000000002</v>
          </cell>
          <cell r="W120">
            <v>-2266.9</v>
          </cell>
          <cell r="X120">
            <v>-1046.5999999999999</v>
          </cell>
          <cell r="Y120">
            <v>-655.4</v>
          </cell>
          <cell r="Z120">
            <v>-1307</v>
          </cell>
          <cell r="AA120">
            <v>-958</v>
          </cell>
          <cell r="AB120">
            <v>-938.2</v>
          </cell>
          <cell r="AC120">
            <v>-1299.5999999999999</v>
          </cell>
          <cell r="AD120">
            <v>-218.6</v>
          </cell>
          <cell r="AE120">
            <v>21.4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O120">
            <v>0</v>
          </cell>
          <cell r="AP120">
            <v>0</v>
          </cell>
          <cell r="AQ120">
            <v>0</v>
          </cell>
          <cell r="AR120">
            <v>0</v>
          </cell>
          <cell r="AS120">
            <v>0</v>
          </cell>
          <cell r="AT120">
            <v>0</v>
          </cell>
          <cell r="AU120">
            <v>0</v>
          </cell>
          <cell r="AV120">
            <v>-2.2999999999999998</v>
          </cell>
          <cell r="AW120">
            <v>-2.8</v>
          </cell>
          <cell r="AX120">
            <v>-9.1</v>
          </cell>
          <cell r="AY120">
            <v>9.3000000000000007</v>
          </cell>
          <cell r="AZ120">
            <v>0.2</v>
          </cell>
          <cell r="BA120">
            <v>-4.4000000000000004</v>
          </cell>
          <cell r="BB120">
            <v>0</v>
          </cell>
          <cell r="BC120">
            <v>-14.7</v>
          </cell>
          <cell r="BD120">
            <v>11.4</v>
          </cell>
          <cell r="BE120">
            <v>0</v>
          </cell>
          <cell r="BF120">
            <v>-0.3</v>
          </cell>
          <cell r="BG120">
            <v>0</v>
          </cell>
          <cell r="BH120">
            <v>0</v>
          </cell>
          <cell r="BI120">
            <v>0</v>
          </cell>
          <cell r="BJ120">
            <v>0</v>
          </cell>
          <cell r="BK120">
            <v>0</v>
          </cell>
          <cell r="BL120">
            <v>0</v>
          </cell>
          <cell r="BM120">
            <v>0</v>
          </cell>
          <cell r="BN120">
            <v>0</v>
          </cell>
          <cell r="BO120">
            <v>0</v>
          </cell>
          <cell r="BP120">
            <v>0</v>
          </cell>
          <cell r="BQ120">
            <v>0</v>
          </cell>
          <cell r="BR120">
            <v>0</v>
          </cell>
          <cell r="BS120">
            <v>0</v>
          </cell>
          <cell r="BT120">
            <v>0</v>
          </cell>
          <cell r="BU120">
            <v>0</v>
          </cell>
          <cell r="BV120">
            <v>0</v>
          </cell>
          <cell r="BW120">
            <v>0</v>
          </cell>
          <cell r="BX120">
            <v>0</v>
          </cell>
          <cell r="BY120">
            <v>0</v>
          </cell>
          <cell r="BZ120">
            <v>0</v>
          </cell>
          <cell r="CA120">
            <v>0</v>
          </cell>
          <cell r="CB120">
            <v>0</v>
          </cell>
          <cell r="CC120">
            <v>0</v>
          </cell>
          <cell r="CD120">
            <v>0</v>
          </cell>
          <cell r="CE120">
            <v>0</v>
          </cell>
          <cell r="CF120">
            <v>0</v>
          </cell>
          <cell r="CG120">
            <v>0</v>
          </cell>
          <cell r="CH120">
            <v>0</v>
          </cell>
          <cell r="CI120">
            <v>0</v>
          </cell>
          <cell r="CJ120">
            <v>0</v>
          </cell>
          <cell r="CK120">
            <v>0</v>
          </cell>
          <cell r="CL120">
            <v>0</v>
          </cell>
          <cell r="CM120">
            <v>0</v>
          </cell>
          <cell r="CN120">
            <v>0</v>
          </cell>
          <cell r="CO120">
            <v>0</v>
          </cell>
          <cell r="CP120">
            <v>0</v>
          </cell>
          <cell r="CQ120">
            <v>0</v>
          </cell>
          <cell r="CR120">
            <v>0</v>
          </cell>
          <cell r="CS120">
            <v>0</v>
          </cell>
          <cell r="CT120">
            <v>0</v>
          </cell>
          <cell r="CU120">
            <v>0</v>
          </cell>
          <cell r="CV120">
            <v>0</v>
          </cell>
          <cell r="CW120">
            <v>0</v>
          </cell>
          <cell r="CX120">
            <v>0</v>
          </cell>
          <cell r="CY120">
            <v>0</v>
          </cell>
          <cell r="CZ120">
            <v>0</v>
          </cell>
          <cell r="DA120">
            <v>0</v>
          </cell>
          <cell r="DB120">
            <v>0</v>
          </cell>
          <cell r="DC120">
            <v>0</v>
          </cell>
          <cell r="DD120">
            <v>0</v>
          </cell>
          <cell r="DE120">
            <v>0</v>
          </cell>
          <cell r="DF120">
            <v>0</v>
          </cell>
          <cell r="DG120">
            <v>0</v>
          </cell>
          <cell r="DH120">
            <v>0</v>
          </cell>
          <cell r="DI120">
            <v>0</v>
          </cell>
          <cell r="DJ120">
            <v>0</v>
          </cell>
          <cell r="DK120">
            <v>0</v>
          </cell>
          <cell r="DL120">
            <v>0</v>
          </cell>
          <cell r="DM120">
            <v>0</v>
          </cell>
          <cell r="DN120">
            <v>0</v>
          </cell>
          <cell r="DO120">
            <v>0</v>
          </cell>
          <cell r="DP120">
            <v>0</v>
          </cell>
          <cell r="DQ120">
            <v>0</v>
          </cell>
          <cell r="DR120">
            <v>0</v>
          </cell>
          <cell r="DS120">
            <v>0</v>
          </cell>
          <cell r="DT120">
            <v>0</v>
          </cell>
          <cell r="DU120">
            <v>0</v>
          </cell>
          <cell r="DV120">
            <v>0</v>
          </cell>
          <cell r="DW120">
            <v>0</v>
          </cell>
          <cell r="DX120">
            <v>0</v>
          </cell>
          <cell r="DY120">
            <v>0</v>
          </cell>
          <cell r="DZ120">
            <v>0</v>
          </cell>
          <cell r="EA120">
            <v>0</v>
          </cell>
          <cell r="EB120">
            <v>-2116.1</v>
          </cell>
          <cell r="EC120">
            <v>-2752.3</v>
          </cell>
          <cell r="ED120">
            <v>-3242.5</v>
          </cell>
          <cell r="EE120">
            <v>-5876.0999999999995</v>
          </cell>
          <cell r="EF120">
            <v>-3431.7999999999997</v>
          </cell>
          <cell r="EG120">
            <v>-4828.5999999999995</v>
          </cell>
          <cell r="EH120">
            <v>-3843.7000000000003</v>
          </cell>
          <cell r="EI120">
            <v>-6510.0999999999995</v>
          </cell>
          <cell r="EJ120">
            <v>-3935.3</v>
          </cell>
          <cell r="EK120">
            <v>-3426.1000000000004</v>
          </cell>
          <cell r="EL120">
            <v>-2193.9</v>
          </cell>
          <cell r="EM120">
            <v>-2336.1</v>
          </cell>
        </row>
        <row r="121">
          <cell r="A121" t="str">
            <v>UIP IN</v>
          </cell>
          <cell r="B121" t="str">
            <v>Unity Infraprojects</v>
          </cell>
          <cell r="C121" t="str">
            <v>Construction</v>
          </cell>
          <cell r="D121">
            <v>0</v>
          </cell>
          <cell r="E121">
            <v>0</v>
          </cell>
          <cell r="F121">
            <v>0</v>
          </cell>
          <cell r="G121">
            <v>0</v>
          </cell>
          <cell r="H121">
            <v>0</v>
          </cell>
          <cell r="I121">
            <v>0</v>
          </cell>
          <cell r="J121">
            <v>0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-17.260000000000002</v>
          </cell>
          <cell r="T121">
            <v>-23.43</v>
          </cell>
          <cell r="U121">
            <v>-27.34</v>
          </cell>
          <cell r="V121">
            <v>-46.95</v>
          </cell>
          <cell r="W121">
            <v>-97.617000000000019</v>
          </cell>
          <cell r="X121">
            <v>-45.725000000000001</v>
          </cell>
          <cell r="Y121">
            <v>-47.47</v>
          </cell>
          <cell r="Z121">
            <v>-79.98</v>
          </cell>
          <cell r="AA121">
            <v>-143.5</v>
          </cell>
          <cell r="AB121">
            <v>-71.2</v>
          </cell>
          <cell r="AC121">
            <v>-68.8</v>
          </cell>
          <cell r="AD121">
            <v>-81.543999999999997</v>
          </cell>
          <cell r="AE121">
            <v>-121.07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O121">
            <v>0</v>
          </cell>
          <cell r="AP121">
            <v>0</v>
          </cell>
          <cell r="AQ121">
            <v>0</v>
          </cell>
          <cell r="AR121">
            <v>0</v>
          </cell>
          <cell r="AS121">
            <v>0</v>
          </cell>
          <cell r="AT121">
            <v>0</v>
          </cell>
          <cell r="AU121">
            <v>0</v>
          </cell>
          <cell r="AV121">
            <v>0</v>
          </cell>
          <cell r="AW121">
            <v>0</v>
          </cell>
          <cell r="AX121">
            <v>0</v>
          </cell>
          <cell r="AY121">
            <v>0</v>
          </cell>
          <cell r="AZ121">
            <v>0</v>
          </cell>
          <cell r="BA121">
            <v>0</v>
          </cell>
          <cell r="BB121">
            <v>0</v>
          </cell>
          <cell r="BC121">
            <v>0</v>
          </cell>
          <cell r="BD121">
            <v>0</v>
          </cell>
          <cell r="BE121">
            <v>0</v>
          </cell>
          <cell r="BF121">
            <v>0</v>
          </cell>
          <cell r="BG121">
            <v>0</v>
          </cell>
          <cell r="BH121">
            <v>0</v>
          </cell>
          <cell r="BI121">
            <v>0</v>
          </cell>
          <cell r="BJ121">
            <v>0</v>
          </cell>
          <cell r="BK121">
            <v>0</v>
          </cell>
          <cell r="BL121">
            <v>0</v>
          </cell>
          <cell r="BM121">
            <v>0</v>
          </cell>
          <cell r="BN121">
            <v>0</v>
          </cell>
          <cell r="BO121">
            <v>0</v>
          </cell>
          <cell r="BP121">
            <v>0</v>
          </cell>
          <cell r="BQ121">
            <v>0</v>
          </cell>
          <cell r="BR121">
            <v>0</v>
          </cell>
          <cell r="BS121">
            <v>0</v>
          </cell>
          <cell r="BT121">
            <v>0</v>
          </cell>
          <cell r="BU121">
            <v>0</v>
          </cell>
          <cell r="BV121">
            <v>0</v>
          </cell>
          <cell r="BW121">
            <v>0</v>
          </cell>
          <cell r="BX121">
            <v>0</v>
          </cell>
          <cell r="BY121">
            <v>0</v>
          </cell>
          <cell r="BZ121">
            <v>0</v>
          </cell>
          <cell r="CA121">
            <v>0</v>
          </cell>
          <cell r="CB121">
            <v>0</v>
          </cell>
          <cell r="CC121">
            <v>0</v>
          </cell>
          <cell r="CD121">
            <v>0</v>
          </cell>
          <cell r="CE121">
            <v>0</v>
          </cell>
          <cell r="CF121">
            <v>0</v>
          </cell>
          <cell r="CG121">
            <v>0</v>
          </cell>
          <cell r="CH121">
            <v>0</v>
          </cell>
          <cell r="CI121">
            <v>0</v>
          </cell>
          <cell r="CJ121">
            <v>0</v>
          </cell>
          <cell r="CK121">
            <v>0</v>
          </cell>
          <cell r="CL121">
            <v>0</v>
          </cell>
          <cell r="CM121">
            <v>0</v>
          </cell>
          <cell r="CN121">
            <v>0</v>
          </cell>
          <cell r="CO121">
            <v>0</v>
          </cell>
          <cell r="CP121">
            <v>0</v>
          </cell>
          <cell r="CQ121">
            <v>0</v>
          </cell>
          <cell r="CR121">
            <v>0</v>
          </cell>
          <cell r="CS121">
            <v>0</v>
          </cell>
          <cell r="CT121">
            <v>0</v>
          </cell>
          <cell r="CU121">
            <v>0</v>
          </cell>
          <cell r="CV121">
            <v>0</v>
          </cell>
          <cell r="CW121">
            <v>0</v>
          </cell>
          <cell r="CX121">
            <v>0</v>
          </cell>
          <cell r="CY121">
            <v>0</v>
          </cell>
          <cell r="CZ121">
            <v>0</v>
          </cell>
          <cell r="DA121">
            <v>0</v>
          </cell>
          <cell r="DB121">
            <v>0</v>
          </cell>
          <cell r="DC121">
            <v>-40.677</v>
          </cell>
          <cell r="DD121">
            <v>0</v>
          </cell>
          <cell r="DE121">
            <v>0</v>
          </cell>
          <cell r="DF121">
            <v>0</v>
          </cell>
          <cell r="DG121">
            <v>0</v>
          </cell>
          <cell r="DH121">
            <v>0</v>
          </cell>
          <cell r="DI121">
            <v>0</v>
          </cell>
          <cell r="DJ121">
            <v>0</v>
          </cell>
          <cell r="DK121">
            <v>0</v>
          </cell>
          <cell r="DL121">
            <v>0</v>
          </cell>
          <cell r="DM121">
            <v>0</v>
          </cell>
          <cell r="DN121">
            <v>0</v>
          </cell>
          <cell r="DO121">
            <v>0</v>
          </cell>
          <cell r="DP121">
            <v>0</v>
          </cell>
          <cell r="DQ121">
            <v>0</v>
          </cell>
          <cell r="DR121">
            <v>0</v>
          </cell>
          <cell r="DS121">
            <v>0</v>
          </cell>
          <cell r="DT121">
            <v>0</v>
          </cell>
          <cell r="DU121">
            <v>0</v>
          </cell>
          <cell r="DV121">
            <v>0</v>
          </cell>
          <cell r="DW121">
            <v>0</v>
          </cell>
          <cell r="DX121">
            <v>0</v>
          </cell>
          <cell r="DY121">
            <v>0</v>
          </cell>
          <cell r="DZ121">
            <v>0</v>
          </cell>
          <cell r="EA121">
            <v>-299.09100000000001</v>
          </cell>
          <cell r="EB121">
            <v>-339.56800000000004</v>
          </cell>
          <cell r="EC121">
            <v>-303.58</v>
          </cell>
          <cell r="ED121">
            <v>-517.40899999999999</v>
          </cell>
          <cell r="EE121">
            <v>-872.01700000000005</v>
          </cell>
          <cell r="EF121">
            <v>-669</v>
          </cell>
          <cell r="EG121">
            <v>-668.75</v>
          </cell>
          <cell r="EH121">
            <v>-1045.8599999999999</v>
          </cell>
          <cell r="EI121">
            <v>-1384.75</v>
          </cell>
          <cell r="EJ121">
            <v>-994.1</v>
          </cell>
          <cell r="EK121">
            <v>-985.69399999999996</v>
          </cell>
          <cell r="EL121">
            <v>-1294.0729999999999</v>
          </cell>
          <cell r="EM121">
            <v>-1701.095</v>
          </cell>
        </row>
        <row r="122">
          <cell r="A122" t="str">
            <v>VPUL IN</v>
          </cell>
          <cell r="B122" t="str">
            <v>Vipul</v>
          </cell>
          <cell r="C122" t="str">
            <v>Real Estate</v>
          </cell>
          <cell r="D122">
            <v>0</v>
          </cell>
          <cell r="E122">
            <v>0</v>
          </cell>
          <cell r="F122">
            <v>0</v>
          </cell>
          <cell r="G122">
            <v>0</v>
          </cell>
          <cell r="H122">
            <v>0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M122">
            <v>0</v>
          </cell>
          <cell r="N122">
            <v>0</v>
          </cell>
          <cell r="O122">
            <v>-7.23</v>
          </cell>
          <cell r="P122">
            <v>-2.36</v>
          </cell>
          <cell r="Q122">
            <v>-3.536</v>
          </cell>
          <cell r="R122">
            <v>-10.658999999999999</v>
          </cell>
          <cell r="S122">
            <v>-32.506999999999998</v>
          </cell>
          <cell r="T122">
            <v>-7.1560000000000006</v>
          </cell>
          <cell r="U122">
            <v>-29.298999999999999</v>
          </cell>
          <cell r="V122">
            <v>-113.43</v>
          </cell>
          <cell r="W122">
            <v>-63.32</v>
          </cell>
          <cell r="X122">
            <v>-41.741999999999997</v>
          </cell>
          <cell r="Y122">
            <v>-29.303000000000001</v>
          </cell>
          <cell r="Z122">
            <v>-66.89</v>
          </cell>
          <cell r="AA122">
            <v>-64.058999999999997</v>
          </cell>
          <cell r="AB122">
            <v>-46.936999999999998</v>
          </cell>
          <cell r="AC122">
            <v>-35.28</v>
          </cell>
          <cell r="AD122">
            <v>-29.108999999999998</v>
          </cell>
          <cell r="AE122">
            <v>-20.673999999999999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O122">
            <v>0</v>
          </cell>
          <cell r="AP122">
            <v>0</v>
          </cell>
          <cell r="AQ122">
            <v>0</v>
          </cell>
          <cell r="AR122">
            <v>0</v>
          </cell>
          <cell r="AS122">
            <v>-0.58399999999999996</v>
          </cell>
          <cell r="AT122">
            <v>0.629</v>
          </cell>
          <cell r="AU122">
            <v>0.107</v>
          </cell>
          <cell r="AV122">
            <v>0.126</v>
          </cell>
          <cell r="AW122">
            <v>4.9000000000000002E-2</v>
          </cell>
          <cell r="AX122">
            <v>0</v>
          </cell>
          <cell r="AY122">
            <v>0</v>
          </cell>
          <cell r="AZ122">
            <v>0.128</v>
          </cell>
          <cell r="BA122">
            <v>-4.9000000000000002E-2</v>
          </cell>
          <cell r="BB122">
            <v>-0.28999999999999998</v>
          </cell>
          <cell r="BC122">
            <v>1.1240000000000001</v>
          </cell>
          <cell r="BD122">
            <v>0.71399999999999997</v>
          </cell>
          <cell r="BE122">
            <v>5.1999999999999998E-2</v>
          </cell>
          <cell r="BF122">
            <v>-1.448</v>
          </cell>
          <cell r="BG122">
            <v>1.9140000000000001</v>
          </cell>
          <cell r="BH122">
            <v>0</v>
          </cell>
          <cell r="BI122">
            <v>0</v>
          </cell>
          <cell r="BJ122">
            <v>0</v>
          </cell>
          <cell r="BK122">
            <v>0</v>
          </cell>
          <cell r="BL122">
            <v>0</v>
          </cell>
          <cell r="BM122">
            <v>0</v>
          </cell>
          <cell r="BN122">
            <v>0</v>
          </cell>
          <cell r="BO122">
            <v>0</v>
          </cell>
          <cell r="BP122">
            <v>0</v>
          </cell>
          <cell r="BQ122">
            <v>0</v>
          </cell>
          <cell r="BR122">
            <v>0</v>
          </cell>
          <cell r="BS122">
            <v>0</v>
          </cell>
          <cell r="BT122">
            <v>0</v>
          </cell>
          <cell r="BU122">
            <v>0</v>
          </cell>
          <cell r="BV122">
            <v>0</v>
          </cell>
          <cell r="BW122">
            <v>0</v>
          </cell>
          <cell r="BX122">
            <v>0</v>
          </cell>
          <cell r="BY122">
            <v>0</v>
          </cell>
          <cell r="BZ122">
            <v>0</v>
          </cell>
          <cell r="CA122">
            <v>0</v>
          </cell>
          <cell r="CB122">
            <v>0</v>
          </cell>
          <cell r="CC122">
            <v>0</v>
          </cell>
          <cell r="CD122">
            <v>0</v>
          </cell>
          <cell r="CE122">
            <v>0</v>
          </cell>
          <cell r="CF122">
            <v>0</v>
          </cell>
          <cell r="CG122">
            <v>0</v>
          </cell>
          <cell r="CH122">
            <v>0</v>
          </cell>
          <cell r="CI122">
            <v>0</v>
          </cell>
          <cell r="CJ122">
            <v>0</v>
          </cell>
          <cell r="CK122">
            <v>0</v>
          </cell>
          <cell r="CL122">
            <v>0</v>
          </cell>
          <cell r="CM122">
            <v>0</v>
          </cell>
          <cell r="CN122">
            <v>0</v>
          </cell>
          <cell r="CO122">
            <v>0</v>
          </cell>
          <cell r="CP122">
            <v>0</v>
          </cell>
          <cell r="CQ122">
            <v>0</v>
          </cell>
          <cell r="CR122">
            <v>0</v>
          </cell>
          <cell r="CS122">
            <v>0</v>
          </cell>
          <cell r="CT122">
            <v>0</v>
          </cell>
          <cell r="CU122">
            <v>0</v>
          </cell>
          <cell r="CV122">
            <v>0</v>
          </cell>
          <cell r="CW122">
            <v>0</v>
          </cell>
          <cell r="CX122">
            <v>0</v>
          </cell>
          <cell r="CY122">
            <v>0</v>
          </cell>
          <cell r="CZ122">
            <v>0</v>
          </cell>
          <cell r="DA122">
            <v>0</v>
          </cell>
          <cell r="DB122">
            <v>0</v>
          </cell>
          <cell r="DC122">
            <v>0</v>
          </cell>
          <cell r="DD122">
            <v>0</v>
          </cell>
          <cell r="DE122">
            <v>0</v>
          </cell>
          <cell r="DF122">
            <v>0</v>
          </cell>
          <cell r="DG122">
            <v>-15.318</v>
          </cell>
          <cell r="DH122">
            <v>0</v>
          </cell>
          <cell r="DI122">
            <v>0</v>
          </cell>
          <cell r="DJ122">
            <v>0</v>
          </cell>
          <cell r="DK122">
            <v>0</v>
          </cell>
          <cell r="DL122">
            <v>0</v>
          </cell>
          <cell r="DM122">
            <v>0</v>
          </cell>
          <cell r="DN122">
            <v>0</v>
          </cell>
          <cell r="DO122">
            <v>0</v>
          </cell>
          <cell r="DP122">
            <v>0</v>
          </cell>
          <cell r="DQ122">
            <v>0</v>
          </cell>
          <cell r="DR122">
            <v>0</v>
          </cell>
          <cell r="DS122">
            <v>0</v>
          </cell>
          <cell r="DT122">
            <v>0</v>
          </cell>
          <cell r="DU122">
            <v>0</v>
          </cell>
          <cell r="DV122">
            <v>0</v>
          </cell>
          <cell r="DW122">
            <v>-542.274</v>
          </cell>
          <cell r="DX122">
            <v>-147.75199999999998</v>
          </cell>
          <cell r="DY122">
            <v>-137.49799999999999</v>
          </cell>
          <cell r="DZ122">
            <v>-558.97</v>
          </cell>
          <cell r="EA122">
            <v>-388.44399999999996</v>
          </cell>
          <cell r="EB122">
            <v>-242.58399999999995</v>
          </cell>
          <cell r="EC122">
            <v>-366.41300000000001</v>
          </cell>
          <cell r="ED122">
            <v>-299.43600000000004</v>
          </cell>
          <cell r="EE122">
            <v>-271.49900000000002</v>
          </cell>
          <cell r="EF122">
            <v>-632.84900000000005</v>
          </cell>
          <cell r="EG122">
            <v>-365.9</v>
          </cell>
          <cell r="EH122">
            <v>-517.67999999999995</v>
          </cell>
          <cell r="EI122">
            <v>-514.59199999999998</v>
          </cell>
          <cell r="EJ122">
            <v>-606.11200000000008</v>
          </cell>
          <cell r="EK122">
            <v>-633.572</v>
          </cell>
          <cell r="EL122">
            <v>-370.702</v>
          </cell>
          <cell r="EM122">
            <v>-715.072</v>
          </cell>
        </row>
        <row r="123">
          <cell r="A123" t="str">
            <v>Engineering &amp; Capital Goods</v>
          </cell>
          <cell r="B123" t="str">
            <v>Engineering &amp; Capital Goods</v>
          </cell>
        </row>
        <row r="124">
          <cell r="A124" t="str">
            <v>ABB IN</v>
          </cell>
          <cell r="B124" t="str">
            <v>ABB India</v>
          </cell>
          <cell r="C124" t="str">
            <v>Engineering &amp; Capital Goods</v>
          </cell>
          <cell r="D124">
            <v>-93.299999999999841</v>
          </cell>
          <cell r="E124">
            <v>-62</v>
          </cell>
          <cell r="F124">
            <v>-223</v>
          </cell>
          <cell r="G124">
            <v>-52</v>
          </cell>
          <cell r="H124">
            <v>-107</v>
          </cell>
          <cell r="I124">
            <v>-82.436000000000007</v>
          </cell>
          <cell r="J124">
            <v>-282.56400000000002</v>
          </cell>
          <cell r="K124">
            <v>-95.6</v>
          </cell>
          <cell r="L124">
            <v>-174.59399999999999</v>
          </cell>
          <cell r="M124">
            <v>-187.63499999999999</v>
          </cell>
          <cell r="N124">
            <v>-415.971</v>
          </cell>
          <cell r="O124">
            <v>-178</v>
          </cell>
          <cell r="P124">
            <v>-246</v>
          </cell>
          <cell r="Q124">
            <v>-313</v>
          </cell>
          <cell r="R124">
            <v>-519</v>
          </cell>
          <cell r="S124">
            <v>-280</v>
          </cell>
          <cell r="T124">
            <v>-387</v>
          </cell>
          <cell r="U124">
            <v>-441</v>
          </cell>
          <cell r="V124">
            <v>-640</v>
          </cell>
          <cell r="W124">
            <v>-457</v>
          </cell>
          <cell r="X124">
            <v>-608.17899999999997</v>
          </cell>
          <cell r="Y124">
            <v>-621</v>
          </cell>
          <cell r="Z124">
            <v>-972.7</v>
          </cell>
          <cell r="AA124">
            <v>-604.5</v>
          </cell>
          <cell r="AB124">
            <v>-714.5</v>
          </cell>
          <cell r="AC124">
            <v>-564</v>
          </cell>
          <cell r="AD124">
            <v>-1065.31</v>
          </cell>
          <cell r="AE124">
            <v>-418.95299999999997</v>
          </cell>
          <cell r="AF124">
            <v>0</v>
          </cell>
          <cell r="AG124">
            <v>-3</v>
          </cell>
          <cell r="AH124">
            <v>-7.94</v>
          </cell>
          <cell r="AI124">
            <v>8</v>
          </cell>
          <cell r="AJ124">
            <v>0.35</v>
          </cell>
          <cell r="AK124">
            <v>-12.064</v>
          </cell>
          <cell r="AL124">
            <v>7.7140000000000004</v>
          </cell>
          <cell r="AM124">
            <v>5.6</v>
          </cell>
          <cell r="AN124">
            <v>-2.4060000000000001</v>
          </cell>
          <cell r="AO124">
            <v>3.6349999999999998</v>
          </cell>
          <cell r="AP124">
            <v>6.9710000000000001</v>
          </cell>
          <cell r="AQ124">
            <v>20</v>
          </cell>
          <cell r="AR124">
            <v>10</v>
          </cell>
          <cell r="AS124">
            <v>15</v>
          </cell>
          <cell r="AT124">
            <v>3</v>
          </cell>
          <cell r="AU124">
            <v>-17</v>
          </cell>
          <cell r="AV124">
            <v>0</v>
          </cell>
          <cell r="AW124">
            <v>-5</v>
          </cell>
          <cell r="AX124">
            <v>-59</v>
          </cell>
          <cell r="AY124">
            <v>-14</v>
          </cell>
          <cell r="AZ124">
            <v>8</v>
          </cell>
          <cell r="BA124">
            <v>-9</v>
          </cell>
          <cell r="BB124">
            <v>26</v>
          </cell>
          <cell r="BC124">
            <v>-19.5</v>
          </cell>
          <cell r="BD124">
            <v>13.9</v>
          </cell>
          <cell r="BE124">
            <v>23.6</v>
          </cell>
          <cell r="BF124">
            <v>72</v>
          </cell>
          <cell r="BG124">
            <v>0</v>
          </cell>
          <cell r="BH124">
            <v>0</v>
          </cell>
          <cell r="BI124">
            <v>0</v>
          </cell>
          <cell r="BJ124">
            <v>0</v>
          </cell>
          <cell r="BK124">
            <v>0</v>
          </cell>
          <cell r="BL124">
            <v>0</v>
          </cell>
          <cell r="BM124">
            <v>0</v>
          </cell>
          <cell r="BN124">
            <v>0</v>
          </cell>
          <cell r="BO124">
            <v>0</v>
          </cell>
          <cell r="BP124">
            <v>0</v>
          </cell>
          <cell r="BQ124">
            <v>0</v>
          </cell>
          <cell r="BR124">
            <v>0</v>
          </cell>
          <cell r="BS124">
            <v>0</v>
          </cell>
          <cell r="BT124">
            <v>0</v>
          </cell>
          <cell r="BU124">
            <v>0</v>
          </cell>
          <cell r="BV124">
            <v>0</v>
          </cell>
          <cell r="BW124">
            <v>0</v>
          </cell>
          <cell r="BX124">
            <v>0</v>
          </cell>
          <cell r="BY124">
            <v>0</v>
          </cell>
          <cell r="BZ124">
            <v>0</v>
          </cell>
          <cell r="CA124">
            <v>0</v>
          </cell>
          <cell r="CB124">
            <v>0</v>
          </cell>
          <cell r="CC124">
            <v>0</v>
          </cell>
          <cell r="CD124">
            <v>0</v>
          </cell>
          <cell r="CE124">
            <v>0</v>
          </cell>
          <cell r="CF124">
            <v>0</v>
          </cell>
          <cell r="CG124">
            <v>0</v>
          </cell>
          <cell r="CH124">
            <v>0</v>
          </cell>
          <cell r="CI124">
            <v>0</v>
          </cell>
          <cell r="CJ124">
            <v>0</v>
          </cell>
          <cell r="CK124">
            <v>0</v>
          </cell>
          <cell r="CL124">
            <v>0</v>
          </cell>
          <cell r="CM124">
            <v>0</v>
          </cell>
          <cell r="CN124">
            <v>0</v>
          </cell>
          <cell r="CO124">
            <v>0</v>
          </cell>
          <cell r="CP124">
            <v>0</v>
          </cell>
          <cell r="CQ124">
            <v>0</v>
          </cell>
          <cell r="CR124">
            <v>0</v>
          </cell>
          <cell r="CS124">
            <v>0</v>
          </cell>
          <cell r="CT124">
            <v>0</v>
          </cell>
          <cell r="CU124">
            <v>0</v>
          </cell>
          <cell r="CV124">
            <v>0</v>
          </cell>
          <cell r="CW124">
            <v>0</v>
          </cell>
          <cell r="CX124">
            <v>0</v>
          </cell>
          <cell r="CY124">
            <v>0</v>
          </cell>
          <cell r="CZ124">
            <v>0</v>
          </cell>
          <cell r="DA124">
            <v>0</v>
          </cell>
          <cell r="DB124">
            <v>0</v>
          </cell>
          <cell r="DC124">
            <v>0</v>
          </cell>
          <cell r="DD124">
            <v>0</v>
          </cell>
          <cell r="DE124">
            <v>0</v>
          </cell>
          <cell r="DF124">
            <v>0</v>
          </cell>
          <cell r="DG124">
            <v>0</v>
          </cell>
          <cell r="DH124">
            <v>0</v>
          </cell>
          <cell r="DI124">
            <v>0</v>
          </cell>
          <cell r="DJ124">
            <v>0</v>
          </cell>
          <cell r="DK124">
            <v>0</v>
          </cell>
          <cell r="DL124">
            <v>-1849.8000000000004</v>
          </cell>
          <cell r="DM124">
            <v>-1848.3000000000002</v>
          </cell>
          <cell r="DN124">
            <v>-2404.9450000000002</v>
          </cell>
          <cell r="DO124">
            <v>-2039.8519999999999</v>
          </cell>
          <cell r="DP124">
            <v>-2252.067</v>
          </cell>
          <cell r="DQ124">
            <v>-2404.808</v>
          </cell>
          <cell r="DR124">
            <v>-3570.9809999999998</v>
          </cell>
          <cell r="DS124">
            <v>-3272.12</v>
          </cell>
          <cell r="DT124">
            <v>-3702.165</v>
          </cell>
          <cell r="DU124">
            <v>-4161.8139999999994</v>
          </cell>
          <cell r="DV124">
            <v>-5411.19</v>
          </cell>
          <cell r="DW124">
            <v>-4582.3620000000001</v>
          </cell>
          <cell r="DX124">
            <v>-4767.5720000000001</v>
          </cell>
          <cell r="DY124">
            <v>-4945.9439999999995</v>
          </cell>
          <cell r="DZ124">
            <v>-7015.5</v>
          </cell>
          <cell r="EA124">
            <v>-5867.848</v>
          </cell>
          <cell r="EB124">
            <v>-7203.8139999999994</v>
          </cell>
          <cell r="EC124">
            <v>-7871.6950000000006</v>
          </cell>
          <cell r="ED124">
            <v>-10502.136</v>
          </cell>
          <cell r="EE124">
            <v>-9750.732</v>
          </cell>
          <cell r="EF124">
            <v>-9996.1259999999984</v>
          </cell>
          <cell r="EG124">
            <v>-9930.8299999999981</v>
          </cell>
          <cell r="EH124">
            <v>-13242.652</v>
          </cell>
          <cell r="EI124">
            <v>-11028.91</v>
          </cell>
          <cell r="EJ124">
            <v>-11537.629000000001</v>
          </cell>
          <cell r="EK124">
            <v>-11110.196</v>
          </cell>
          <cell r="EL124">
            <v>-15827.439999999999</v>
          </cell>
          <cell r="EM124">
            <v>-9762.223</v>
          </cell>
        </row>
        <row r="125">
          <cell r="A125" t="str">
            <v>AWL IN</v>
          </cell>
          <cell r="B125" t="str">
            <v>Ador Welding</v>
          </cell>
          <cell r="C125" t="str">
            <v>Engineering &amp; Capital Goods</v>
          </cell>
          <cell r="D125">
            <v>0</v>
          </cell>
          <cell r="E125">
            <v>0</v>
          </cell>
          <cell r="F125">
            <v>0</v>
          </cell>
          <cell r="G125">
            <v>0</v>
          </cell>
          <cell r="H125">
            <v>0</v>
          </cell>
          <cell r="I125">
            <v>0</v>
          </cell>
          <cell r="J125">
            <v>0</v>
          </cell>
          <cell r="K125">
            <v>0</v>
          </cell>
          <cell r="L125">
            <v>0</v>
          </cell>
          <cell r="M125">
            <v>0</v>
          </cell>
          <cell r="N125">
            <v>0</v>
          </cell>
          <cell r="O125">
            <v>-30</v>
          </cell>
          <cell r="P125">
            <v>-12.7</v>
          </cell>
          <cell r="Q125">
            <v>-39.700000000000003</v>
          </cell>
          <cell r="R125">
            <v>-7</v>
          </cell>
          <cell r="S125">
            <v>-25.1</v>
          </cell>
          <cell r="T125">
            <v>-8.6999999999999993</v>
          </cell>
          <cell r="U125">
            <v>-26.1</v>
          </cell>
          <cell r="V125">
            <v>-27</v>
          </cell>
          <cell r="W125">
            <v>-13.2</v>
          </cell>
          <cell r="X125">
            <v>-6.6999999999999993</v>
          </cell>
          <cell r="Y125">
            <v>-18.900000000000002</v>
          </cell>
          <cell r="Z125">
            <v>-28.5</v>
          </cell>
          <cell r="AA125">
            <v>-33.5</v>
          </cell>
          <cell r="AB125">
            <v>-20.399999999999999</v>
          </cell>
          <cell r="AC125">
            <v>-27.863</v>
          </cell>
          <cell r="AD125">
            <v>-21.09</v>
          </cell>
          <cell r="AE125">
            <v>-14.989000000000004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O125">
            <v>0</v>
          </cell>
          <cell r="AP125">
            <v>0</v>
          </cell>
          <cell r="AQ125">
            <v>47.9</v>
          </cell>
          <cell r="AR125">
            <v>-0.5</v>
          </cell>
          <cell r="AS125">
            <v>-0.2</v>
          </cell>
          <cell r="AT125">
            <v>0.4</v>
          </cell>
          <cell r="AU125">
            <v>3.2</v>
          </cell>
          <cell r="AV125">
            <v>0.5</v>
          </cell>
          <cell r="AW125">
            <v>0.8</v>
          </cell>
          <cell r="AX125">
            <v>-2.2999999999999998</v>
          </cell>
          <cell r="AY125">
            <v>7.8</v>
          </cell>
          <cell r="AZ125">
            <v>-2.2000000000000002</v>
          </cell>
          <cell r="BA125">
            <v>-2.2999999999999998</v>
          </cell>
          <cell r="BB125">
            <v>-1</v>
          </cell>
          <cell r="BC125">
            <v>8</v>
          </cell>
          <cell r="BD125">
            <v>-1.6060000000000001</v>
          </cell>
          <cell r="BE125">
            <v>-0.64300000000000002</v>
          </cell>
          <cell r="BF125">
            <v>-2.4300000000000002</v>
          </cell>
          <cell r="BG125">
            <v>0</v>
          </cell>
          <cell r="BH125">
            <v>0</v>
          </cell>
          <cell r="BI125">
            <v>0</v>
          </cell>
          <cell r="BJ125">
            <v>0</v>
          </cell>
          <cell r="BK125">
            <v>0</v>
          </cell>
          <cell r="BL125">
            <v>0</v>
          </cell>
          <cell r="BM125">
            <v>0</v>
          </cell>
          <cell r="BN125">
            <v>0</v>
          </cell>
          <cell r="BO125">
            <v>0</v>
          </cell>
          <cell r="BP125">
            <v>0</v>
          </cell>
          <cell r="BQ125">
            <v>0</v>
          </cell>
          <cell r="BR125">
            <v>0</v>
          </cell>
          <cell r="BS125">
            <v>-7.9</v>
          </cell>
          <cell r="BT125">
            <v>0</v>
          </cell>
          <cell r="BU125">
            <v>-0.4</v>
          </cell>
          <cell r="BV125">
            <v>0</v>
          </cell>
          <cell r="BW125">
            <v>-1.2</v>
          </cell>
          <cell r="BX125">
            <v>-1.7</v>
          </cell>
          <cell r="BY125">
            <v>6.5</v>
          </cell>
          <cell r="BZ125">
            <v>2.9</v>
          </cell>
          <cell r="CA125">
            <v>-10.4</v>
          </cell>
          <cell r="CB125">
            <v>-0.3</v>
          </cell>
          <cell r="CC125">
            <v>0</v>
          </cell>
          <cell r="CD125">
            <v>0</v>
          </cell>
          <cell r="CE125">
            <v>0</v>
          </cell>
          <cell r="CF125">
            <v>0</v>
          </cell>
          <cell r="CG125">
            <v>0</v>
          </cell>
          <cell r="CH125">
            <v>0</v>
          </cell>
          <cell r="CI125">
            <v>0</v>
          </cell>
          <cell r="CJ125">
            <v>0</v>
          </cell>
          <cell r="CK125">
            <v>0</v>
          </cell>
          <cell r="CL125">
            <v>0</v>
          </cell>
          <cell r="CM125">
            <v>0</v>
          </cell>
          <cell r="CN125">
            <v>0</v>
          </cell>
          <cell r="CO125">
            <v>0</v>
          </cell>
          <cell r="CP125">
            <v>0</v>
          </cell>
          <cell r="CQ125">
            <v>0</v>
          </cell>
          <cell r="CR125">
            <v>0</v>
          </cell>
          <cell r="CS125">
            <v>0</v>
          </cell>
          <cell r="CT125">
            <v>0</v>
          </cell>
          <cell r="CU125">
            <v>0</v>
          </cell>
          <cell r="CV125">
            <v>0</v>
          </cell>
          <cell r="CW125">
            <v>0</v>
          </cell>
          <cell r="CX125">
            <v>0</v>
          </cell>
          <cell r="CY125">
            <v>0</v>
          </cell>
          <cell r="CZ125">
            <v>0</v>
          </cell>
          <cell r="DA125">
            <v>0</v>
          </cell>
          <cell r="DB125">
            <v>0</v>
          </cell>
          <cell r="DC125">
            <v>0</v>
          </cell>
          <cell r="DD125">
            <v>0</v>
          </cell>
          <cell r="DE125">
            <v>0</v>
          </cell>
          <cell r="DF125">
            <v>0</v>
          </cell>
          <cell r="DG125">
            <v>0</v>
          </cell>
          <cell r="DH125">
            <v>0</v>
          </cell>
          <cell r="DI125">
            <v>0</v>
          </cell>
          <cell r="DJ125">
            <v>0</v>
          </cell>
          <cell r="DK125">
            <v>0</v>
          </cell>
          <cell r="DL125">
            <v>0</v>
          </cell>
          <cell r="DM125">
            <v>0</v>
          </cell>
          <cell r="DN125">
            <v>0</v>
          </cell>
          <cell r="DO125">
            <v>0</v>
          </cell>
          <cell r="DP125">
            <v>0</v>
          </cell>
          <cell r="DQ125">
            <v>0</v>
          </cell>
          <cell r="DR125">
            <v>0</v>
          </cell>
          <cell r="DS125">
            <v>0</v>
          </cell>
          <cell r="DT125">
            <v>0</v>
          </cell>
          <cell r="DU125">
            <v>0</v>
          </cell>
          <cell r="DV125">
            <v>0</v>
          </cell>
          <cell r="DW125">
            <v>-316</v>
          </cell>
          <cell r="DX125">
            <v>-242.10000000000002</v>
          </cell>
          <cell r="DY125">
            <v>-319</v>
          </cell>
          <cell r="DZ125">
            <v>-267.8</v>
          </cell>
          <cell r="EA125">
            <v>-422.4</v>
          </cell>
          <cell r="EB125">
            <v>-243.90000000000003</v>
          </cell>
          <cell r="EC125">
            <v>-409.09999999999997</v>
          </cell>
          <cell r="ED125">
            <v>-324.40000000000003</v>
          </cell>
          <cell r="EE125">
            <v>-490.7</v>
          </cell>
          <cell r="EF125">
            <v>-241.20000000000002</v>
          </cell>
          <cell r="EG125">
            <v>-364.2</v>
          </cell>
          <cell r="EH125">
            <v>-374.1</v>
          </cell>
          <cell r="EI125">
            <v>-470.1</v>
          </cell>
          <cell r="EJ125">
            <v>-180.495</v>
          </cell>
          <cell r="EK125">
            <v>-330.02300000000002</v>
          </cell>
          <cell r="EL125">
            <v>-266.81</v>
          </cell>
          <cell r="EM125">
            <v>-450.18200000000013</v>
          </cell>
        </row>
        <row r="126">
          <cell r="A126" t="str">
            <v>ALFA IN</v>
          </cell>
          <cell r="B126" t="str">
            <v>Alfa-Laval India</v>
          </cell>
          <cell r="C126" t="str">
            <v>Engineering &amp; Capital Goods</v>
          </cell>
          <cell r="D126">
            <v>0</v>
          </cell>
          <cell r="E126">
            <v>0</v>
          </cell>
          <cell r="F126">
            <v>0</v>
          </cell>
          <cell r="G126">
            <v>0</v>
          </cell>
          <cell r="H126">
            <v>0</v>
          </cell>
          <cell r="I126">
            <v>0</v>
          </cell>
          <cell r="J126">
            <v>0</v>
          </cell>
          <cell r="K126">
            <v>0</v>
          </cell>
          <cell r="L126">
            <v>0</v>
          </cell>
          <cell r="M126">
            <v>-108.5</v>
          </cell>
          <cell r="N126">
            <v>-114.85</v>
          </cell>
          <cell r="O126">
            <v>-94.28</v>
          </cell>
          <cell r="P126">
            <v>-92.74</v>
          </cell>
          <cell r="Q126">
            <v>-108.82</v>
          </cell>
          <cell r="R126">
            <v>-64.929999999999993</v>
          </cell>
          <cell r="S126">
            <v>-113.2</v>
          </cell>
          <cell r="T126">
            <v>-90.99</v>
          </cell>
          <cell r="U126">
            <v>-115.5</v>
          </cell>
          <cell r="V126">
            <v>-60.1</v>
          </cell>
          <cell r="W126">
            <v>-95.7</v>
          </cell>
          <cell r="X126">
            <v>-98.63</v>
          </cell>
          <cell r="Y126">
            <v>-124.67</v>
          </cell>
          <cell r="Z126">
            <v>-137.82</v>
          </cell>
          <cell r="AA126">
            <v>-108.26</v>
          </cell>
          <cell r="AB126">
            <v>-126.56</v>
          </cell>
          <cell r="AC126">
            <v>-128.27000000000001</v>
          </cell>
          <cell r="AD126">
            <v>-87.8</v>
          </cell>
          <cell r="AE126">
            <v>-129.91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O126">
            <v>2.1800000000000002</v>
          </cell>
          <cell r="AP126">
            <v>-0.78</v>
          </cell>
          <cell r="AQ126">
            <v>5.78</v>
          </cell>
          <cell r="AR126">
            <v>0</v>
          </cell>
          <cell r="AS126">
            <v>-3.12</v>
          </cell>
          <cell r="AT126">
            <v>15.26</v>
          </cell>
          <cell r="AU126">
            <v>11.17</v>
          </cell>
          <cell r="AV126">
            <v>-1.71</v>
          </cell>
          <cell r="AW126">
            <v>0.37</v>
          </cell>
          <cell r="AX126">
            <v>-7.97</v>
          </cell>
          <cell r="AY126">
            <v>-2.69</v>
          </cell>
          <cell r="AZ126">
            <v>-3.18</v>
          </cell>
          <cell r="BA126">
            <v>-4.03</v>
          </cell>
          <cell r="BB126">
            <v>17.98</v>
          </cell>
          <cell r="BC126">
            <v>-7.23</v>
          </cell>
          <cell r="BD126">
            <v>1.23</v>
          </cell>
          <cell r="BE126">
            <v>0</v>
          </cell>
          <cell r="BF126">
            <v>0</v>
          </cell>
          <cell r="BG126">
            <v>0</v>
          </cell>
          <cell r="BH126">
            <v>0</v>
          </cell>
          <cell r="BI126">
            <v>0</v>
          </cell>
          <cell r="BJ126">
            <v>0</v>
          </cell>
          <cell r="BK126">
            <v>0</v>
          </cell>
          <cell r="BL126">
            <v>0</v>
          </cell>
          <cell r="BM126">
            <v>0</v>
          </cell>
          <cell r="BN126">
            <v>0</v>
          </cell>
          <cell r="BO126">
            <v>0</v>
          </cell>
          <cell r="BP126">
            <v>0</v>
          </cell>
          <cell r="BQ126">
            <v>0</v>
          </cell>
          <cell r="BR126">
            <v>0</v>
          </cell>
          <cell r="BS126">
            <v>0</v>
          </cell>
          <cell r="BT126">
            <v>0</v>
          </cell>
          <cell r="BU126">
            <v>0</v>
          </cell>
          <cell r="BV126">
            <v>0</v>
          </cell>
          <cell r="BW126">
            <v>0</v>
          </cell>
          <cell r="BX126">
            <v>0</v>
          </cell>
          <cell r="BY126">
            <v>0</v>
          </cell>
          <cell r="BZ126">
            <v>0</v>
          </cell>
          <cell r="CA126">
            <v>0</v>
          </cell>
          <cell r="CB126">
            <v>0</v>
          </cell>
          <cell r="CC126">
            <v>0</v>
          </cell>
          <cell r="CD126">
            <v>0</v>
          </cell>
          <cell r="CE126">
            <v>0</v>
          </cell>
          <cell r="CF126">
            <v>0</v>
          </cell>
          <cell r="CG126">
            <v>0</v>
          </cell>
          <cell r="CH126">
            <v>0</v>
          </cell>
          <cell r="CI126">
            <v>0</v>
          </cell>
          <cell r="CJ126">
            <v>0</v>
          </cell>
          <cell r="CK126">
            <v>0</v>
          </cell>
          <cell r="CL126">
            <v>0</v>
          </cell>
          <cell r="CM126">
            <v>0</v>
          </cell>
          <cell r="CN126">
            <v>0</v>
          </cell>
          <cell r="CO126">
            <v>0</v>
          </cell>
          <cell r="CP126">
            <v>0</v>
          </cell>
          <cell r="CQ126">
            <v>0</v>
          </cell>
          <cell r="CR126">
            <v>0</v>
          </cell>
          <cell r="CS126">
            <v>0</v>
          </cell>
          <cell r="CT126">
            <v>0</v>
          </cell>
          <cell r="CU126">
            <v>0</v>
          </cell>
          <cell r="CV126">
            <v>0</v>
          </cell>
          <cell r="CW126">
            <v>0</v>
          </cell>
          <cell r="CX126">
            <v>0</v>
          </cell>
          <cell r="CY126">
            <v>0</v>
          </cell>
          <cell r="CZ126">
            <v>0</v>
          </cell>
          <cell r="DA126">
            <v>0</v>
          </cell>
          <cell r="DB126">
            <v>0</v>
          </cell>
          <cell r="DC126">
            <v>0</v>
          </cell>
          <cell r="DD126">
            <v>0</v>
          </cell>
          <cell r="DE126">
            <v>0</v>
          </cell>
          <cell r="DF126">
            <v>0</v>
          </cell>
          <cell r="DG126">
            <v>0</v>
          </cell>
          <cell r="DH126">
            <v>0</v>
          </cell>
          <cell r="DI126">
            <v>0</v>
          </cell>
          <cell r="DJ126">
            <v>0</v>
          </cell>
          <cell r="DK126">
            <v>0</v>
          </cell>
          <cell r="DL126">
            <v>0</v>
          </cell>
          <cell r="DM126">
            <v>0</v>
          </cell>
          <cell r="DN126">
            <v>0</v>
          </cell>
          <cell r="DO126">
            <v>0</v>
          </cell>
          <cell r="DP126">
            <v>0</v>
          </cell>
          <cell r="DQ126">
            <v>0</v>
          </cell>
          <cell r="DR126">
            <v>0</v>
          </cell>
          <cell r="DS126">
            <v>0</v>
          </cell>
          <cell r="DT126">
            <v>0</v>
          </cell>
          <cell r="DU126">
            <v>-757.36</v>
          </cell>
          <cell r="DV126">
            <v>-959.63</v>
          </cell>
          <cell r="DW126">
            <v>-776.95</v>
          </cell>
          <cell r="DX126">
            <v>-899.05</v>
          </cell>
          <cell r="DY126">
            <v>-811.33</v>
          </cell>
          <cell r="DZ126">
            <v>-1234.8599999999999</v>
          </cell>
          <cell r="EA126">
            <v>-883.12</v>
          </cell>
          <cell r="EB126">
            <v>-866.43</v>
          </cell>
          <cell r="EC126">
            <v>-908.55</v>
          </cell>
          <cell r="ED126">
            <v>-1066.21</v>
          </cell>
          <cell r="EE126">
            <v>-952.88000000000011</v>
          </cell>
          <cell r="EF126">
            <v>-894</v>
          </cell>
          <cell r="EG126">
            <v>-1221</v>
          </cell>
          <cell r="EH126">
            <v>-1343</v>
          </cell>
          <cell r="EI126">
            <v>-969</v>
          </cell>
          <cell r="EJ126">
            <v>-1163.5899999999999</v>
          </cell>
          <cell r="EK126">
            <v>-1271.46</v>
          </cell>
          <cell r="EL126">
            <v>-1587.97</v>
          </cell>
          <cell r="EM126">
            <v>-1197.1300000000001</v>
          </cell>
        </row>
        <row r="127">
          <cell r="A127" t="str">
            <v>AIAE IN</v>
          </cell>
          <cell r="B127" t="str">
            <v>AIA Engineering</v>
          </cell>
          <cell r="C127" t="str">
            <v>Engineering &amp; Capital Goods</v>
          </cell>
          <cell r="D127">
            <v>0</v>
          </cell>
          <cell r="E127">
            <v>0</v>
          </cell>
          <cell r="F127">
            <v>0</v>
          </cell>
          <cell r="G127">
            <v>0</v>
          </cell>
          <cell r="H127">
            <v>0</v>
          </cell>
          <cell r="I127">
            <v>0</v>
          </cell>
          <cell r="J127">
            <v>0</v>
          </cell>
          <cell r="K127">
            <v>0</v>
          </cell>
          <cell r="L127">
            <v>0</v>
          </cell>
          <cell r="M127">
            <v>0</v>
          </cell>
          <cell r="N127">
            <v>-20.321000000000002</v>
          </cell>
          <cell r="O127">
            <v>-64</v>
          </cell>
          <cell r="P127">
            <v>-47.356999999999999</v>
          </cell>
          <cell r="Q127">
            <v>-47</v>
          </cell>
          <cell r="R127">
            <v>-66.61999999999999</v>
          </cell>
          <cell r="S127">
            <v>-86</v>
          </cell>
          <cell r="T127">
            <v>-80.616</v>
          </cell>
          <cell r="U127">
            <v>-86.046000000000006</v>
          </cell>
          <cell r="V127">
            <v>-85.997</v>
          </cell>
          <cell r="W127">
            <v>-95.237000000000023</v>
          </cell>
          <cell r="X127">
            <v>-76.087999999999994</v>
          </cell>
          <cell r="Y127">
            <v>-102.121</v>
          </cell>
          <cell r="Z127">
            <v>-137.5</v>
          </cell>
          <cell r="AA127">
            <v>-109.58200000000001</v>
          </cell>
          <cell r="AB127">
            <v>-156.99</v>
          </cell>
          <cell r="AC127">
            <v>-180.655</v>
          </cell>
          <cell r="AD127">
            <v>-183.71299999999999</v>
          </cell>
          <cell r="AE127">
            <v>-185.054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O127">
            <v>0</v>
          </cell>
          <cell r="AP127">
            <v>-0.35399999999999998</v>
          </cell>
          <cell r="AQ127">
            <v>0</v>
          </cell>
          <cell r="AR127">
            <v>8.9999999999999993E-3</v>
          </cell>
          <cell r="AS127">
            <v>-0.14499999999999999</v>
          </cell>
          <cell r="AT127">
            <v>2.948</v>
          </cell>
          <cell r="AU127">
            <v>0</v>
          </cell>
          <cell r="AV127">
            <v>-0.73899999999999999</v>
          </cell>
          <cell r="AW127">
            <v>4.657</v>
          </cell>
          <cell r="AX127">
            <v>-3.16</v>
          </cell>
          <cell r="AY127">
            <v>0</v>
          </cell>
          <cell r="AZ127">
            <v>0</v>
          </cell>
          <cell r="BA127">
            <v>-8.1440000000000001</v>
          </cell>
          <cell r="BB127">
            <v>-11.6</v>
          </cell>
          <cell r="BC127">
            <v>-15.189</v>
          </cell>
          <cell r="BD127">
            <v>-4.3209999999999997</v>
          </cell>
          <cell r="BE127">
            <v>0</v>
          </cell>
          <cell r="BF127">
            <v>-20.966999999999999</v>
          </cell>
          <cell r="BG127">
            <v>-18.489999999999998</v>
          </cell>
          <cell r="BH127">
            <v>0</v>
          </cell>
          <cell r="BI127">
            <v>0</v>
          </cell>
          <cell r="BJ127">
            <v>0</v>
          </cell>
          <cell r="BK127">
            <v>0</v>
          </cell>
          <cell r="BL127">
            <v>0</v>
          </cell>
          <cell r="BM127">
            <v>0</v>
          </cell>
          <cell r="BN127">
            <v>0</v>
          </cell>
          <cell r="BO127">
            <v>0</v>
          </cell>
          <cell r="BP127">
            <v>0</v>
          </cell>
          <cell r="BQ127">
            <v>0</v>
          </cell>
          <cell r="BR127">
            <v>0</v>
          </cell>
          <cell r="BS127">
            <v>0</v>
          </cell>
          <cell r="BT127">
            <v>0</v>
          </cell>
          <cell r="BU127">
            <v>0</v>
          </cell>
          <cell r="BV127">
            <v>0</v>
          </cell>
          <cell r="BW127">
            <v>0</v>
          </cell>
          <cell r="BX127">
            <v>-2</v>
          </cell>
          <cell r="BY127">
            <v>0</v>
          </cell>
          <cell r="BZ127">
            <v>0</v>
          </cell>
          <cell r="CA127">
            <v>0</v>
          </cell>
          <cell r="CB127">
            <v>0</v>
          </cell>
          <cell r="CC127">
            <v>0</v>
          </cell>
          <cell r="CD127">
            <v>0</v>
          </cell>
          <cell r="CE127">
            <v>0</v>
          </cell>
          <cell r="CF127">
            <v>0</v>
          </cell>
          <cell r="CG127">
            <v>0</v>
          </cell>
          <cell r="CH127">
            <v>0</v>
          </cell>
          <cell r="CI127">
            <v>0</v>
          </cell>
          <cell r="CJ127">
            <v>0</v>
          </cell>
          <cell r="CK127">
            <v>0</v>
          </cell>
          <cell r="CL127">
            <v>0</v>
          </cell>
          <cell r="CM127">
            <v>0</v>
          </cell>
          <cell r="CN127">
            <v>0</v>
          </cell>
          <cell r="CO127">
            <v>0</v>
          </cell>
          <cell r="CP127">
            <v>0</v>
          </cell>
          <cell r="CQ127">
            <v>0</v>
          </cell>
          <cell r="CR127">
            <v>0</v>
          </cell>
          <cell r="CS127">
            <v>0</v>
          </cell>
          <cell r="CT127">
            <v>0</v>
          </cell>
          <cell r="CU127">
            <v>0</v>
          </cell>
          <cell r="CV127">
            <v>0</v>
          </cell>
          <cell r="CW127">
            <v>0</v>
          </cell>
          <cell r="CX127">
            <v>0</v>
          </cell>
          <cell r="CY127">
            <v>0</v>
          </cell>
          <cell r="CZ127">
            <v>0</v>
          </cell>
          <cell r="DA127">
            <v>0</v>
          </cell>
          <cell r="DB127">
            <v>0</v>
          </cell>
          <cell r="DC127">
            <v>0</v>
          </cell>
          <cell r="DD127">
            <v>0</v>
          </cell>
          <cell r="DE127">
            <v>0</v>
          </cell>
          <cell r="DF127">
            <v>0</v>
          </cell>
          <cell r="DG127">
            <v>0</v>
          </cell>
          <cell r="DH127">
            <v>0</v>
          </cell>
          <cell r="DI127">
            <v>0</v>
          </cell>
          <cell r="DJ127">
            <v>0</v>
          </cell>
          <cell r="DK127">
            <v>0</v>
          </cell>
          <cell r="DL127">
            <v>0</v>
          </cell>
          <cell r="DM127">
            <v>0</v>
          </cell>
          <cell r="DN127">
            <v>0</v>
          </cell>
          <cell r="DO127">
            <v>0</v>
          </cell>
          <cell r="DP127">
            <v>0</v>
          </cell>
          <cell r="DQ127">
            <v>0</v>
          </cell>
          <cell r="DR127">
            <v>0</v>
          </cell>
          <cell r="DS127">
            <v>0</v>
          </cell>
          <cell r="DT127">
            <v>0</v>
          </cell>
          <cell r="DU127">
            <v>0</v>
          </cell>
          <cell r="DV127">
            <v>-325.096</v>
          </cell>
          <cell r="DW127">
            <v>-520.346</v>
          </cell>
          <cell r="DX127">
            <v>-429.76900000000001</v>
          </cell>
          <cell r="DY127">
            <v>-553.02</v>
          </cell>
          <cell r="DZ127">
            <v>-376.29200000000003</v>
          </cell>
          <cell r="EA127">
            <v>-586.08499999999992</v>
          </cell>
          <cell r="EB127">
            <v>-516.05399999999997</v>
          </cell>
          <cell r="EC127">
            <v>-579.60699999999997</v>
          </cell>
          <cell r="ED127">
            <v>-575.19400000000007</v>
          </cell>
          <cell r="EE127">
            <v>-553.40599999999984</v>
          </cell>
          <cell r="EF127">
            <v>-719.20600000000002</v>
          </cell>
          <cell r="EG127">
            <v>-776.21</v>
          </cell>
          <cell r="EH127">
            <v>-809.4</v>
          </cell>
          <cell r="EI127">
            <v>-945.53500000000008</v>
          </cell>
          <cell r="EJ127">
            <v>-899.35000000000014</v>
          </cell>
          <cell r="EK127">
            <v>-1504.9349999999999</v>
          </cell>
          <cell r="EL127">
            <v>-1315.462</v>
          </cell>
          <cell r="EM127">
            <v>-1303.1849999999999</v>
          </cell>
        </row>
        <row r="128">
          <cell r="A128" t="str">
            <v>ACCE IN</v>
          </cell>
          <cell r="B128" t="str">
            <v>Action Construction Equipments</v>
          </cell>
          <cell r="C128" t="str">
            <v xml:space="preserve">Earth moving equipment </v>
          </cell>
          <cell r="D128">
            <v>0</v>
          </cell>
          <cell r="E128">
            <v>0</v>
          </cell>
          <cell r="F128">
            <v>0</v>
          </cell>
          <cell r="G128">
            <v>-4.0999999999999996</v>
          </cell>
          <cell r="H128">
            <v>-2</v>
          </cell>
          <cell r="I128">
            <v>0</v>
          </cell>
          <cell r="J128">
            <v>0</v>
          </cell>
          <cell r="K128">
            <v>0</v>
          </cell>
          <cell r="L128">
            <v>0</v>
          </cell>
          <cell r="M128">
            <v>0</v>
          </cell>
          <cell r="N128">
            <v>0</v>
          </cell>
          <cell r="O128">
            <v>0</v>
          </cell>
          <cell r="P128">
            <v>0</v>
          </cell>
          <cell r="Q128">
            <v>-19.949000000000002</v>
          </cell>
          <cell r="R128">
            <v>-15.778</v>
          </cell>
          <cell r="S128">
            <v>-22.878</v>
          </cell>
          <cell r="T128">
            <v>-20.164000000000001</v>
          </cell>
          <cell r="U128">
            <v>-21.728000000000002</v>
          </cell>
          <cell r="V128">
            <v>-17.356000000000002</v>
          </cell>
          <cell r="W128">
            <v>-15.456</v>
          </cell>
          <cell r="X128">
            <v>-17.902000000000001</v>
          </cell>
          <cell r="Y128">
            <v>-17.277000000000001</v>
          </cell>
          <cell r="Z128">
            <v>-26.251999999999999</v>
          </cell>
          <cell r="AA128">
            <v>-21.527999999999999</v>
          </cell>
          <cell r="AB128">
            <v>-32.823999999999998</v>
          </cell>
          <cell r="AC128">
            <v>-31.510999999999999</v>
          </cell>
          <cell r="AD128">
            <v>-3.9763999999999999</v>
          </cell>
          <cell r="AE128">
            <v>-6.57</v>
          </cell>
          <cell r="AF128">
            <v>0</v>
          </cell>
          <cell r="AG128">
            <v>0</v>
          </cell>
          <cell r="AH128">
            <v>0</v>
          </cell>
          <cell r="AI128">
            <v>-1.7</v>
          </cell>
          <cell r="AJ128">
            <v>-9.3000000000000007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O128">
            <v>0</v>
          </cell>
          <cell r="AP128">
            <v>0</v>
          </cell>
          <cell r="AQ128">
            <v>0</v>
          </cell>
          <cell r="AR128">
            <v>0</v>
          </cell>
          <cell r="AS128">
            <v>-9.4E-2</v>
          </cell>
          <cell r="AT128">
            <v>-0.91200000000000003</v>
          </cell>
          <cell r="AU128">
            <v>0.30099999999999993</v>
          </cell>
          <cell r="AV128">
            <v>-0.17700000000000005</v>
          </cell>
          <cell r="AW128">
            <v>-0.33300000000000002</v>
          </cell>
          <cell r="AX128">
            <v>-0.60699999999999998</v>
          </cell>
          <cell r="AY128">
            <v>-5.9649999999999999</v>
          </cell>
          <cell r="AZ128">
            <v>-1.86</v>
          </cell>
          <cell r="BA128">
            <v>-2.2709999999999999</v>
          </cell>
          <cell r="BB128">
            <v>-1.8680000000000001</v>
          </cell>
          <cell r="BC128">
            <v>-4.9279999999999999</v>
          </cell>
          <cell r="BD128">
            <v>-0.88600000000000012</v>
          </cell>
          <cell r="BE128">
            <v>-0.185</v>
          </cell>
          <cell r="BF128">
            <v>-0.192</v>
          </cell>
          <cell r="BG128">
            <v>2.59</v>
          </cell>
          <cell r="BH128">
            <v>0</v>
          </cell>
          <cell r="BI128">
            <v>0</v>
          </cell>
          <cell r="BJ128">
            <v>0</v>
          </cell>
          <cell r="BK128">
            <v>0</v>
          </cell>
          <cell r="BL128">
            <v>0</v>
          </cell>
          <cell r="BM128">
            <v>0</v>
          </cell>
          <cell r="BN128">
            <v>0</v>
          </cell>
          <cell r="BO128">
            <v>0</v>
          </cell>
          <cell r="BP128">
            <v>0</v>
          </cell>
          <cell r="BQ128">
            <v>0</v>
          </cell>
          <cell r="BR128">
            <v>0</v>
          </cell>
          <cell r="BS128">
            <v>0</v>
          </cell>
          <cell r="BT128">
            <v>0</v>
          </cell>
          <cell r="BU128">
            <v>0</v>
          </cell>
          <cell r="BV128">
            <v>0</v>
          </cell>
          <cell r="BW128">
            <v>0</v>
          </cell>
          <cell r="BX128">
            <v>0</v>
          </cell>
          <cell r="BY128">
            <v>0</v>
          </cell>
          <cell r="BZ128">
            <v>0</v>
          </cell>
          <cell r="CA128">
            <v>0</v>
          </cell>
          <cell r="CB128">
            <v>0</v>
          </cell>
          <cell r="CC128">
            <v>0</v>
          </cell>
          <cell r="CD128">
            <v>0</v>
          </cell>
          <cell r="CE128">
            <v>0</v>
          </cell>
          <cell r="CF128">
            <v>0</v>
          </cell>
          <cell r="CG128">
            <v>0</v>
          </cell>
          <cell r="CH128">
            <v>0</v>
          </cell>
          <cell r="CI128">
            <v>0</v>
          </cell>
          <cell r="CJ128">
            <v>0</v>
          </cell>
          <cell r="CK128">
            <v>0</v>
          </cell>
          <cell r="CL128">
            <v>0</v>
          </cell>
          <cell r="CM128">
            <v>0</v>
          </cell>
          <cell r="CN128">
            <v>0</v>
          </cell>
          <cell r="CO128">
            <v>0</v>
          </cell>
          <cell r="CP128">
            <v>0</v>
          </cell>
          <cell r="CQ128">
            <v>0</v>
          </cell>
          <cell r="CR128">
            <v>0</v>
          </cell>
          <cell r="CS128">
            <v>0</v>
          </cell>
          <cell r="CT128">
            <v>0</v>
          </cell>
          <cell r="CU128">
            <v>0</v>
          </cell>
          <cell r="CV128">
            <v>0</v>
          </cell>
          <cell r="CW128">
            <v>0</v>
          </cell>
          <cell r="CX128">
            <v>0</v>
          </cell>
          <cell r="CY128">
            <v>0</v>
          </cell>
          <cell r="CZ128">
            <v>0</v>
          </cell>
          <cell r="DA128">
            <v>0</v>
          </cell>
          <cell r="DB128">
            <v>0</v>
          </cell>
          <cell r="DC128">
            <v>0</v>
          </cell>
          <cell r="DD128">
            <v>0</v>
          </cell>
          <cell r="DE128">
            <v>0</v>
          </cell>
          <cell r="DF128">
            <v>0</v>
          </cell>
          <cell r="DG128">
            <v>0</v>
          </cell>
          <cell r="DH128">
            <v>0</v>
          </cell>
          <cell r="DI128">
            <v>0</v>
          </cell>
          <cell r="DJ128">
            <v>0</v>
          </cell>
          <cell r="DK128">
            <v>0</v>
          </cell>
          <cell r="DL128">
            <v>0</v>
          </cell>
          <cell r="DM128">
            <v>0</v>
          </cell>
          <cell r="DN128">
            <v>0</v>
          </cell>
          <cell r="DO128">
            <v>-216.5</v>
          </cell>
          <cell r="DP128">
            <v>-229.8</v>
          </cell>
          <cell r="DQ128">
            <v>0</v>
          </cell>
          <cell r="DR128">
            <v>0</v>
          </cell>
          <cell r="DS128">
            <v>0</v>
          </cell>
          <cell r="DT128">
            <v>0</v>
          </cell>
          <cell r="DU128">
            <v>0</v>
          </cell>
          <cell r="DV128">
            <v>0</v>
          </cell>
          <cell r="DW128">
            <v>0</v>
          </cell>
          <cell r="DX128">
            <v>0</v>
          </cell>
          <cell r="DY128">
            <v>-317.23700000000002</v>
          </cell>
          <cell r="DZ128">
            <v>-319.37599999999998</v>
          </cell>
          <cell r="EA128">
            <v>-323.63400000000001</v>
          </cell>
          <cell r="EB128">
            <v>-372.25600000000009</v>
          </cell>
          <cell r="EC128">
            <v>-393.94299999999998</v>
          </cell>
          <cell r="ED128">
            <v>-464.55700000000002</v>
          </cell>
          <cell r="EE128">
            <v>-630.08500000000004</v>
          </cell>
          <cell r="EF128">
            <v>-631.85199999999998</v>
          </cell>
          <cell r="EG128">
            <v>-689.36099999999999</v>
          </cell>
          <cell r="EH128">
            <v>-810.79200000000003</v>
          </cell>
          <cell r="EI128">
            <v>-927.23500000000001</v>
          </cell>
          <cell r="EJ128">
            <v>-1092.154</v>
          </cell>
          <cell r="EK128">
            <v>-1137.5729999999999</v>
          </cell>
          <cell r="EL128">
            <v>-584.22499999999991</v>
          </cell>
          <cell r="EM128">
            <v>-625.77</v>
          </cell>
        </row>
        <row r="129">
          <cell r="A129" t="str">
            <v>ATCP IN</v>
          </cell>
          <cell r="B129" t="str">
            <v>Atlas Copco (India)</v>
          </cell>
          <cell r="C129" t="str">
            <v>Engineering &amp; Capital Goods</v>
          </cell>
          <cell r="D129">
            <v>0</v>
          </cell>
          <cell r="E129">
            <v>0</v>
          </cell>
          <cell r="F129">
            <v>0</v>
          </cell>
          <cell r="G129">
            <v>-45</v>
          </cell>
          <cell r="H129">
            <v>-48.7</v>
          </cell>
          <cell r="I129">
            <v>-46.3</v>
          </cell>
          <cell r="J129">
            <v>-53.5</v>
          </cell>
          <cell r="K129">
            <v>-60</v>
          </cell>
          <cell r="L129">
            <v>-51</v>
          </cell>
          <cell r="M129">
            <v>24</v>
          </cell>
          <cell r="N129">
            <v>-80</v>
          </cell>
          <cell r="O129">
            <v>-65</v>
          </cell>
          <cell r="P129">
            <v>-90</v>
          </cell>
          <cell r="Q129">
            <v>-63.7</v>
          </cell>
          <cell r="R129">
            <v>-86.5</v>
          </cell>
          <cell r="S129">
            <v>-94.8</v>
          </cell>
          <cell r="T129">
            <v>-122.6</v>
          </cell>
          <cell r="U129">
            <v>-109.2</v>
          </cell>
          <cell r="V129">
            <v>-115.8</v>
          </cell>
          <cell r="W129">
            <v>-116.2</v>
          </cell>
          <cell r="X129">
            <v>-142.5</v>
          </cell>
          <cell r="Y129">
            <v>-123.6</v>
          </cell>
          <cell r="Z129">
            <v>-116.00000000000003</v>
          </cell>
          <cell r="AA129">
            <v>-151.4</v>
          </cell>
          <cell r="AB129">
            <v>-120.39999999999999</v>
          </cell>
          <cell r="AC129">
            <v>-138.30000000000001</v>
          </cell>
          <cell r="AD129">
            <v>-112.5</v>
          </cell>
          <cell r="AE129">
            <v>-87.1</v>
          </cell>
          <cell r="AF129">
            <v>0</v>
          </cell>
          <cell r="AG129">
            <v>0</v>
          </cell>
          <cell r="AH129">
            <v>0</v>
          </cell>
          <cell r="AI129">
            <v>3.6</v>
          </cell>
          <cell r="AJ129">
            <v>1.2</v>
          </cell>
          <cell r="AK129">
            <v>9.6999999999999993</v>
          </cell>
          <cell r="AL129">
            <v>4.5999999999999996</v>
          </cell>
          <cell r="AM129">
            <v>4.4000000000000004</v>
          </cell>
          <cell r="AN129">
            <v>6</v>
          </cell>
          <cell r="AO129">
            <v>-3.6</v>
          </cell>
          <cell r="AP129">
            <v>-21.8</v>
          </cell>
          <cell r="AQ129">
            <v>-7.3</v>
          </cell>
          <cell r="AR129">
            <v>1.5</v>
          </cell>
          <cell r="AS129">
            <v>5.6</v>
          </cell>
          <cell r="AT129">
            <v>-17.2</v>
          </cell>
          <cell r="AU129">
            <v>-4.5</v>
          </cell>
          <cell r="AV129">
            <v>5.8</v>
          </cell>
          <cell r="AW129">
            <v>7.6</v>
          </cell>
          <cell r="AX129">
            <v>11.9</v>
          </cell>
          <cell r="AY129">
            <v>6</v>
          </cell>
          <cell r="AZ129">
            <v>10.3</v>
          </cell>
          <cell r="BA129">
            <v>-6.4</v>
          </cell>
          <cell r="BB129">
            <v>18.799999999999997</v>
          </cell>
          <cell r="BC129">
            <v>4.8</v>
          </cell>
          <cell r="BD129">
            <v>-5.7</v>
          </cell>
          <cell r="BE129">
            <v>2.8</v>
          </cell>
          <cell r="BF129">
            <v>9.5999999999999979</v>
          </cell>
          <cell r="BG129">
            <v>-3.5</v>
          </cell>
          <cell r="BH129">
            <v>0</v>
          </cell>
          <cell r="BI129">
            <v>0</v>
          </cell>
          <cell r="BJ129">
            <v>0</v>
          </cell>
          <cell r="BK129">
            <v>0</v>
          </cell>
          <cell r="BL129">
            <v>0</v>
          </cell>
          <cell r="BM129">
            <v>0</v>
          </cell>
          <cell r="BN129">
            <v>0</v>
          </cell>
          <cell r="BO129">
            <v>0</v>
          </cell>
          <cell r="BP129">
            <v>0</v>
          </cell>
          <cell r="BQ129">
            <v>0</v>
          </cell>
          <cell r="BR129">
            <v>0</v>
          </cell>
          <cell r="BS129">
            <v>0</v>
          </cell>
          <cell r="BT129">
            <v>0</v>
          </cell>
          <cell r="BU129">
            <v>0</v>
          </cell>
          <cell r="BV129">
            <v>0</v>
          </cell>
          <cell r="BW129">
            <v>0</v>
          </cell>
          <cell r="BX129">
            <v>0</v>
          </cell>
          <cell r="BY129">
            <v>0</v>
          </cell>
          <cell r="BZ129">
            <v>0</v>
          </cell>
          <cell r="CA129">
            <v>0</v>
          </cell>
          <cell r="CB129">
            <v>0</v>
          </cell>
          <cell r="CC129">
            <v>0</v>
          </cell>
          <cell r="CD129">
            <v>0</v>
          </cell>
          <cell r="CE129">
            <v>0</v>
          </cell>
          <cell r="CF129">
            <v>0</v>
          </cell>
          <cell r="CG129">
            <v>0</v>
          </cell>
          <cell r="CH129">
            <v>0</v>
          </cell>
          <cell r="CI129">
            <v>0</v>
          </cell>
          <cell r="CJ129">
            <v>0</v>
          </cell>
          <cell r="CK129">
            <v>0</v>
          </cell>
          <cell r="CL129">
            <v>0</v>
          </cell>
          <cell r="CM129">
            <v>0</v>
          </cell>
          <cell r="CN129">
            <v>0</v>
          </cell>
          <cell r="CO129">
            <v>0</v>
          </cell>
          <cell r="CP129">
            <v>0</v>
          </cell>
          <cell r="CQ129">
            <v>0</v>
          </cell>
          <cell r="CR129">
            <v>0</v>
          </cell>
          <cell r="CS129">
            <v>0</v>
          </cell>
          <cell r="CT129">
            <v>0</v>
          </cell>
          <cell r="CU129">
            <v>0</v>
          </cell>
          <cell r="CV129">
            <v>0</v>
          </cell>
          <cell r="CW129">
            <v>0</v>
          </cell>
          <cell r="CX129">
            <v>0</v>
          </cell>
          <cell r="CY129">
            <v>0</v>
          </cell>
          <cell r="CZ129">
            <v>0</v>
          </cell>
          <cell r="DA129">
            <v>0</v>
          </cell>
          <cell r="DB129">
            <v>0</v>
          </cell>
          <cell r="DC129">
            <v>0</v>
          </cell>
          <cell r="DD129">
            <v>0</v>
          </cell>
          <cell r="DE129">
            <v>0</v>
          </cell>
          <cell r="DF129">
            <v>0</v>
          </cell>
          <cell r="DG129">
            <v>0</v>
          </cell>
          <cell r="DH129">
            <v>0</v>
          </cell>
          <cell r="DI129">
            <v>0</v>
          </cell>
          <cell r="DJ129">
            <v>0</v>
          </cell>
          <cell r="DK129">
            <v>0</v>
          </cell>
          <cell r="DL129">
            <v>0</v>
          </cell>
          <cell r="DM129">
            <v>0</v>
          </cell>
          <cell r="DN129">
            <v>0</v>
          </cell>
          <cell r="DO129">
            <v>-345.8</v>
          </cell>
          <cell r="DP129">
            <v>-369.6</v>
          </cell>
          <cell r="DQ129">
            <v>-457.6</v>
          </cell>
          <cell r="DR129">
            <v>-458.59999999999997</v>
          </cell>
          <cell r="DS129">
            <v>-506.20000000000005</v>
          </cell>
          <cell r="DT129">
            <v>-495.50000000000006</v>
          </cell>
          <cell r="DU129">
            <v>-564.29999999999995</v>
          </cell>
          <cell r="DV129">
            <v>-824.5</v>
          </cell>
          <cell r="DW129">
            <v>-824.69999999999993</v>
          </cell>
          <cell r="DX129">
            <v>-867.5</v>
          </cell>
          <cell r="DY129">
            <v>-863.90000000000009</v>
          </cell>
          <cell r="DZ129">
            <v>-1040.5999999999999</v>
          </cell>
          <cell r="EA129">
            <v>-1046</v>
          </cell>
          <cell r="EB129">
            <v>-1029.6000000000001</v>
          </cell>
          <cell r="EC129">
            <v>-1260.0640000000001</v>
          </cell>
          <cell r="ED129">
            <v>-1335.2</v>
          </cell>
          <cell r="EE129">
            <v>-1405</v>
          </cell>
          <cell r="EF129">
            <v>-1434.3000000000002</v>
          </cell>
          <cell r="EG129">
            <v>-1483.8000000000002</v>
          </cell>
          <cell r="EH129">
            <v>-1948.3</v>
          </cell>
          <cell r="EI129">
            <v>-1805</v>
          </cell>
          <cell r="EJ129">
            <v>-1976.9</v>
          </cell>
          <cell r="EK129">
            <v>-2437.3000000000002</v>
          </cell>
          <cell r="EL129">
            <v>-2299.8000000000002</v>
          </cell>
          <cell r="EM129">
            <v>-1860.3</v>
          </cell>
        </row>
        <row r="130">
          <cell r="A130" t="str">
            <v>ATD IN</v>
          </cell>
          <cell r="B130" t="str">
            <v>Areva T&amp;D India</v>
          </cell>
          <cell r="C130" t="str">
            <v>Engineering &amp; Capital Goods</v>
          </cell>
          <cell r="D130">
            <v>0</v>
          </cell>
          <cell r="E130">
            <v>-1.8</v>
          </cell>
          <cell r="F130">
            <v>-0.7</v>
          </cell>
          <cell r="G130">
            <v>-8.5</v>
          </cell>
          <cell r="H130">
            <v>-2.7</v>
          </cell>
          <cell r="I130">
            <v>-8.1</v>
          </cell>
          <cell r="J130">
            <v>-2.2999999999999998</v>
          </cell>
          <cell r="K130">
            <v>-9.9</v>
          </cell>
          <cell r="L130">
            <v>-36.200000000000003</v>
          </cell>
          <cell r="M130">
            <v>-16.2</v>
          </cell>
          <cell r="N130">
            <v>-21</v>
          </cell>
          <cell r="O130">
            <v>-62.4</v>
          </cell>
          <cell r="P130">
            <v>-54.9</v>
          </cell>
          <cell r="Q130">
            <v>-65.900000000000006</v>
          </cell>
          <cell r="R130">
            <v>-143</v>
          </cell>
          <cell r="S130">
            <v>-126.9</v>
          </cell>
          <cell r="T130">
            <v>-143.69999999999999</v>
          </cell>
          <cell r="U130">
            <v>-88.2</v>
          </cell>
          <cell r="V130">
            <v>-251.6</v>
          </cell>
          <cell r="W130">
            <v>-199.2</v>
          </cell>
          <cell r="X130">
            <v>-209.8</v>
          </cell>
          <cell r="Y130">
            <v>-274</v>
          </cell>
          <cell r="Z130">
            <v>-545.79999999999995</v>
          </cell>
          <cell r="AA130">
            <v>-280.70000000000005</v>
          </cell>
          <cell r="AB130">
            <v>-347.5</v>
          </cell>
          <cell r="AC130">
            <v>-250.5</v>
          </cell>
          <cell r="AD130">
            <v>-328.3</v>
          </cell>
          <cell r="AE130">
            <v>-288.60000000000002</v>
          </cell>
          <cell r="AF130">
            <v>0</v>
          </cell>
          <cell r="AG130">
            <v>-10</v>
          </cell>
          <cell r="AH130">
            <v>-3.6</v>
          </cell>
          <cell r="AI130">
            <v>-40.1</v>
          </cell>
          <cell r="AJ130">
            <v>0</v>
          </cell>
          <cell r="AK130">
            <v>-6.7</v>
          </cell>
          <cell r="AL130">
            <v>12.4</v>
          </cell>
          <cell r="AM130">
            <v>-15.8</v>
          </cell>
          <cell r="AN130">
            <v>0</v>
          </cell>
          <cell r="AO130">
            <v>0</v>
          </cell>
          <cell r="AP130">
            <v>0</v>
          </cell>
          <cell r="AQ130">
            <v>0</v>
          </cell>
          <cell r="AR130">
            <v>0</v>
          </cell>
          <cell r="AS130">
            <v>-4.0999999999999996</v>
          </cell>
          <cell r="AT130">
            <v>36.6</v>
          </cell>
          <cell r="AU130">
            <v>-2.9</v>
          </cell>
          <cell r="AV130">
            <v>-2.9</v>
          </cell>
          <cell r="AW130">
            <v>-1</v>
          </cell>
          <cell r="AX130">
            <v>1</v>
          </cell>
          <cell r="AY130">
            <v>11.1</v>
          </cell>
          <cell r="AZ130">
            <v>12</v>
          </cell>
          <cell r="BA130">
            <v>0</v>
          </cell>
          <cell r="BB130">
            <v>0</v>
          </cell>
          <cell r="BC130">
            <v>0</v>
          </cell>
          <cell r="BD130">
            <v>0</v>
          </cell>
          <cell r="BE130">
            <v>0</v>
          </cell>
          <cell r="BF130">
            <v>0</v>
          </cell>
          <cell r="BG130">
            <v>0</v>
          </cell>
          <cell r="BH130">
            <v>0</v>
          </cell>
          <cell r="BI130">
            <v>0</v>
          </cell>
          <cell r="BJ130">
            <v>0</v>
          </cell>
          <cell r="BK130">
            <v>0</v>
          </cell>
          <cell r="BL130">
            <v>0</v>
          </cell>
          <cell r="BM130">
            <v>0</v>
          </cell>
          <cell r="BN130">
            <v>0</v>
          </cell>
          <cell r="BO130">
            <v>0</v>
          </cell>
          <cell r="BP130">
            <v>0</v>
          </cell>
          <cell r="BQ130">
            <v>0</v>
          </cell>
          <cell r="BR130">
            <v>0</v>
          </cell>
          <cell r="BS130">
            <v>0</v>
          </cell>
          <cell r="BT130">
            <v>0</v>
          </cell>
          <cell r="BU130">
            <v>0</v>
          </cell>
          <cell r="BV130">
            <v>0</v>
          </cell>
          <cell r="BW130">
            <v>0</v>
          </cell>
          <cell r="BX130">
            <v>0</v>
          </cell>
          <cell r="BY130">
            <v>0</v>
          </cell>
          <cell r="BZ130">
            <v>0</v>
          </cell>
          <cell r="CA130">
            <v>0</v>
          </cell>
          <cell r="CB130">
            <v>0</v>
          </cell>
          <cell r="CC130">
            <v>0</v>
          </cell>
          <cell r="CD130">
            <v>0</v>
          </cell>
          <cell r="CE130">
            <v>0</v>
          </cell>
          <cell r="CF130">
            <v>0</v>
          </cell>
          <cell r="CG130">
            <v>0</v>
          </cell>
          <cell r="CH130">
            <v>0</v>
          </cell>
          <cell r="CI130">
            <v>0</v>
          </cell>
          <cell r="CJ130">
            <v>0</v>
          </cell>
          <cell r="CK130">
            <v>0</v>
          </cell>
          <cell r="CL130">
            <v>0</v>
          </cell>
          <cell r="CM130">
            <v>0</v>
          </cell>
          <cell r="CN130">
            <v>0</v>
          </cell>
          <cell r="CO130">
            <v>0</v>
          </cell>
          <cell r="CP130">
            <v>0</v>
          </cell>
          <cell r="CQ130">
            <v>0</v>
          </cell>
          <cell r="CR130">
            <v>0</v>
          </cell>
          <cell r="CS130">
            <v>0</v>
          </cell>
          <cell r="CT130">
            <v>0</v>
          </cell>
          <cell r="CU130">
            <v>0</v>
          </cell>
          <cell r="CV130">
            <v>0</v>
          </cell>
          <cell r="CW130">
            <v>0</v>
          </cell>
          <cell r="CX130">
            <v>0</v>
          </cell>
          <cell r="CY130">
            <v>0</v>
          </cell>
          <cell r="CZ130">
            <v>0</v>
          </cell>
          <cell r="DA130">
            <v>0</v>
          </cell>
          <cell r="DB130">
            <v>0</v>
          </cell>
          <cell r="DC130">
            <v>0</v>
          </cell>
          <cell r="DD130">
            <v>0</v>
          </cell>
          <cell r="DE130">
            <v>0</v>
          </cell>
          <cell r="DF130">
            <v>0</v>
          </cell>
          <cell r="DG130">
            <v>0</v>
          </cell>
          <cell r="DH130">
            <v>0</v>
          </cell>
          <cell r="DI130">
            <v>0</v>
          </cell>
          <cell r="DJ130">
            <v>0</v>
          </cell>
          <cell r="DK130">
            <v>0</v>
          </cell>
          <cell r="DL130">
            <v>0</v>
          </cell>
          <cell r="DM130">
            <v>-728.30000000000007</v>
          </cell>
          <cell r="DN130">
            <v>-708.6</v>
          </cell>
          <cell r="DO130">
            <v>-780.5</v>
          </cell>
          <cell r="DP130">
            <v>-642</v>
          </cell>
          <cell r="DQ130">
            <v>-856.3</v>
          </cell>
          <cell r="DR130">
            <v>-940.3</v>
          </cell>
          <cell r="DS130">
            <v>-1142</v>
          </cell>
          <cell r="DT130">
            <v>-948.59999999999991</v>
          </cell>
          <cell r="DU130">
            <v>-1293.7</v>
          </cell>
          <cell r="DV130">
            <v>-1591.2</v>
          </cell>
          <cell r="DW130">
            <v>-1377.4</v>
          </cell>
          <cell r="DX130">
            <v>-1489.3</v>
          </cell>
          <cell r="DY130">
            <v>-2082.8999999999996</v>
          </cell>
          <cell r="DZ130">
            <v>-2562.6</v>
          </cell>
          <cell r="EA130">
            <v>-2501.1000000000004</v>
          </cell>
          <cell r="EB130">
            <v>-2721</v>
          </cell>
          <cell r="EC130">
            <v>-2204.3000000000002</v>
          </cell>
          <cell r="ED130">
            <v>-2790.3999999999996</v>
          </cell>
          <cell r="EE130">
            <v>-2662.4999999999995</v>
          </cell>
          <cell r="EF130">
            <v>-2682.4</v>
          </cell>
          <cell r="EG130">
            <v>-2739</v>
          </cell>
          <cell r="EH130">
            <v>-4587</v>
          </cell>
          <cell r="EI130">
            <v>-3203.3999999999996</v>
          </cell>
          <cell r="EJ130">
            <v>-3633.3</v>
          </cell>
          <cell r="EK130">
            <v>-3618.6</v>
          </cell>
          <cell r="EL130">
            <v>-6428.0999999999995</v>
          </cell>
          <cell r="EM130">
            <v>-6089.2000000000007</v>
          </cell>
        </row>
        <row r="131">
          <cell r="A131" t="str">
            <v>ASTM IN</v>
          </cell>
          <cell r="B131" t="str">
            <v>Astra Microwave Products</v>
          </cell>
          <cell r="C131" t="str">
            <v>Engineering &amp; capital goods</v>
          </cell>
          <cell r="D131">
            <v>0</v>
          </cell>
          <cell r="E131">
            <v>0</v>
          </cell>
          <cell r="F131">
            <v>0</v>
          </cell>
          <cell r="G131">
            <v>0</v>
          </cell>
          <cell r="H131">
            <v>-1</v>
          </cell>
          <cell r="I131">
            <v>-2</v>
          </cell>
          <cell r="J131">
            <v>-4</v>
          </cell>
          <cell r="K131">
            <v>-3</v>
          </cell>
          <cell r="L131">
            <v>-2.5</v>
          </cell>
          <cell r="M131">
            <v>-1.1000000000000001</v>
          </cell>
          <cell r="N131">
            <v>-16.399999999999999</v>
          </cell>
          <cell r="O131">
            <v>-36.189</v>
          </cell>
          <cell r="P131">
            <v>-59.7</v>
          </cell>
          <cell r="Q131">
            <v>-51.1</v>
          </cell>
          <cell r="R131">
            <v>-19.100000000000001</v>
          </cell>
          <cell r="S131">
            <v>1.1000000000000001</v>
          </cell>
          <cell r="T131">
            <v>-5.0999999999999996</v>
          </cell>
          <cell r="U131">
            <v>-16.899999999999999</v>
          </cell>
          <cell r="V131">
            <v>-14.9</v>
          </cell>
          <cell r="W131">
            <v>-78</v>
          </cell>
          <cell r="X131">
            <v>-10.299999999999999</v>
          </cell>
          <cell r="Y131">
            <v>-4.8000000000000007</v>
          </cell>
          <cell r="Z131">
            <v>-29.599999999999998</v>
          </cell>
          <cell r="AA131">
            <v>-69.8</v>
          </cell>
          <cell r="AB131">
            <v>-7.0880000000000001</v>
          </cell>
          <cell r="AC131">
            <v>-12.237</v>
          </cell>
          <cell r="AD131">
            <v>-5.81</v>
          </cell>
          <cell r="AE131">
            <v>-24.83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O131">
            <v>-3.5</v>
          </cell>
          <cell r="AP131">
            <v>0</v>
          </cell>
          <cell r="AQ131">
            <v>-8.9540000000000006</v>
          </cell>
          <cell r="AR131">
            <v>0</v>
          </cell>
          <cell r="AS131">
            <v>-16.3</v>
          </cell>
          <cell r="AT131">
            <v>2.6</v>
          </cell>
          <cell r="AU131">
            <v>0.7</v>
          </cell>
          <cell r="AV131">
            <v>1.2</v>
          </cell>
          <cell r="AW131">
            <v>-0.7</v>
          </cell>
          <cell r="AX131">
            <v>-10</v>
          </cell>
          <cell r="AY131">
            <v>2</v>
          </cell>
          <cell r="AZ131">
            <v>2.2000000000000002</v>
          </cell>
          <cell r="BA131">
            <v>1.9</v>
          </cell>
          <cell r="BB131">
            <v>0</v>
          </cell>
          <cell r="BC131">
            <v>0</v>
          </cell>
          <cell r="BD131">
            <v>0</v>
          </cell>
          <cell r="BE131">
            <v>0</v>
          </cell>
          <cell r="BF131">
            <v>0</v>
          </cell>
          <cell r="BG131">
            <v>0</v>
          </cell>
          <cell r="BH131">
            <v>0</v>
          </cell>
          <cell r="BI131">
            <v>0</v>
          </cell>
          <cell r="BJ131">
            <v>0</v>
          </cell>
          <cell r="BK131">
            <v>0</v>
          </cell>
          <cell r="BL131">
            <v>0</v>
          </cell>
          <cell r="BM131">
            <v>0</v>
          </cell>
          <cell r="BN131">
            <v>0</v>
          </cell>
          <cell r="BO131">
            <v>0</v>
          </cell>
          <cell r="BP131">
            <v>0</v>
          </cell>
          <cell r="BQ131">
            <v>0</v>
          </cell>
          <cell r="BR131">
            <v>0</v>
          </cell>
          <cell r="BS131">
            <v>0</v>
          </cell>
          <cell r="BT131">
            <v>0</v>
          </cell>
          <cell r="BU131">
            <v>0</v>
          </cell>
          <cell r="BV131">
            <v>0</v>
          </cell>
          <cell r="BW131">
            <v>0</v>
          </cell>
          <cell r="BX131">
            <v>0</v>
          </cell>
          <cell r="BY131">
            <v>0</v>
          </cell>
          <cell r="BZ131">
            <v>0</v>
          </cell>
          <cell r="CA131">
            <v>0</v>
          </cell>
          <cell r="CB131">
            <v>0</v>
          </cell>
          <cell r="CC131">
            <v>0</v>
          </cell>
          <cell r="CD131">
            <v>0</v>
          </cell>
          <cell r="CE131">
            <v>0</v>
          </cell>
          <cell r="CF131">
            <v>0</v>
          </cell>
          <cell r="CG131">
            <v>0</v>
          </cell>
          <cell r="CH131">
            <v>0</v>
          </cell>
          <cell r="CI131">
            <v>0</v>
          </cell>
          <cell r="CJ131">
            <v>0</v>
          </cell>
          <cell r="CK131">
            <v>0</v>
          </cell>
          <cell r="CL131">
            <v>0</v>
          </cell>
          <cell r="CM131">
            <v>0</v>
          </cell>
          <cell r="CN131">
            <v>0</v>
          </cell>
          <cell r="CO131">
            <v>0</v>
          </cell>
          <cell r="CP131">
            <v>0</v>
          </cell>
          <cell r="CQ131">
            <v>0</v>
          </cell>
          <cell r="CR131">
            <v>0</v>
          </cell>
          <cell r="CS131">
            <v>0</v>
          </cell>
          <cell r="CT131">
            <v>0</v>
          </cell>
          <cell r="CU131">
            <v>0</v>
          </cell>
          <cell r="CV131">
            <v>0</v>
          </cell>
          <cell r="CW131">
            <v>0</v>
          </cell>
          <cell r="CX131">
            <v>0</v>
          </cell>
          <cell r="CY131">
            <v>0</v>
          </cell>
          <cell r="CZ131">
            <v>0</v>
          </cell>
          <cell r="DA131">
            <v>0</v>
          </cell>
          <cell r="DB131">
            <v>0</v>
          </cell>
          <cell r="DC131">
            <v>0</v>
          </cell>
          <cell r="DD131">
            <v>0</v>
          </cell>
          <cell r="DE131">
            <v>0</v>
          </cell>
          <cell r="DF131">
            <v>0</v>
          </cell>
          <cell r="DG131">
            <v>0</v>
          </cell>
          <cell r="DH131">
            <v>0</v>
          </cell>
          <cell r="DI131">
            <v>0</v>
          </cell>
          <cell r="DJ131">
            <v>0</v>
          </cell>
          <cell r="DK131">
            <v>0</v>
          </cell>
          <cell r="DL131">
            <v>0</v>
          </cell>
          <cell r="DM131">
            <v>0</v>
          </cell>
          <cell r="DN131">
            <v>0</v>
          </cell>
          <cell r="DO131">
            <v>0</v>
          </cell>
          <cell r="DP131">
            <v>-15.989000000000001</v>
          </cell>
          <cell r="DQ131">
            <v>-17.029</v>
          </cell>
          <cell r="DR131">
            <v>-32.518000000000001</v>
          </cell>
          <cell r="DS131">
            <v>-67.400000000000006</v>
          </cell>
          <cell r="DT131">
            <v>-28.691999999999997</v>
          </cell>
          <cell r="DU131">
            <v>-11.600000000000001</v>
          </cell>
          <cell r="DV131">
            <v>-78.699999999999989</v>
          </cell>
          <cell r="DW131">
            <v>-97.278000000000006</v>
          </cell>
          <cell r="DX131">
            <v>-72.8</v>
          </cell>
          <cell r="DY131">
            <v>-53.6</v>
          </cell>
          <cell r="DZ131">
            <v>-41.599999999999994</v>
          </cell>
          <cell r="EA131">
            <v>-90.2</v>
          </cell>
          <cell r="EB131">
            <v>-38.599999999999994</v>
          </cell>
          <cell r="EC131">
            <v>-60.2</v>
          </cell>
          <cell r="ED131">
            <v>-42.3</v>
          </cell>
          <cell r="EE131">
            <v>-163.4</v>
          </cell>
          <cell r="EF131">
            <v>-49.400000000000006</v>
          </cell>
          <cell r="EG131">
            <v>-27.600000000000009</v>
          </cell>
          <cell r="EH131">
            <v>-105.10000000000001</v>
          </cell>
          <cell r="EI131">
            <v>-296.5</v>
          </cell>
          <cell r="EJ131">
            <v>-49.823</v>
          </cell>
          <cell r="EK131">
            <v>-132.947</v>
          </cell>
          <cell r="EL131">
            <v>-92.75</v>
          </cell>
          <cell r="EM131">
            <v>-256.23</v>
          </cell>
        </row>
        <row r="132">
          <cell r="A132" t="str">
            <v>BGRL IN</v>
          </cell>
          <cell r="B132" t="str">
            <v>BGR Energy Systems</v>
          </cell>
          <cell r="C132" t="str">
            <v>Engineering &amp; Capital goods</v>
          </cell>
          <cell r="D132">
            <v>0</v>
          </cell>
          <cell r="E132">
            <v>0</v>
          </cell>
          <cell r="F132">
            <v>0</v>
          </cell>
          <cell r="G132">
            <v>0</v>
          </cell>
          <cell r="H132">
            <v>0</v>
          </cell>
          <cell r="I132">
            <v>0</v>
          </cell>
          <cell r="J132">
            <v>0</v>
          </cell>
          <cell r="K132">
            <v>0</v>
          </cell>
          <cell r="L132">
            <v>0</v>
          </cell>
          <cell r="M132">
            <v>0</v>
          </cell>
          <cell r="N132">
            <v>0</v>
          </cell>
          <cell r="O132">
            <v>0</v>
          </cell>
          <cell r="P132">
            <v>0</v>
          </cell>
          <cell r="Q132">
            <v>0</v>
          </cell>
          <cell r="R132">
            <v>0</v>
          </cell>
          <cell r="S132">
            <v>0</v>
          </cell>
          <cell r="T132">
            <v>0</v>
          </cell>
          <cell r="U132">
            <v>0</v>
          </cell>
          <cell r="V132">
            <v>0</v>
          </cell>
          <cell r="W132">
            <v>0</v>
          </cell>
          <cell r="X132">
            <v>-77.843000000000004</v>
          </cell>
          <cell r="Y132">
            <v>-90.66</v>
          </cell>
          <cell r="Z132">
            <v>-102.02200000000001</v>
          </cell>
          <cell r="AA132">
            <v>-137.51300000000001</v>
          </cell>
          <cell r="AB132">
            <v>-90.784000000000006</v>
          </cell>
          <cell r="AC132">
            <v>-124.899</v>
          </cell>
          <cell r="AD132">
            <v>-142.655</v>
          </cell>
          <cell r="AE132">
            <v>-237.27600000000001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O132">
            <v>0</v>
          </cell>
          <cell r="AP132">
            <v>0</v>
          </cell>
          <cell r="AQ132">
            <v>0</v>
          </cell>
          <cell r="AR132">
            <v>0</v>
          </cell>
          <cell r="AS132">
            <v>0</v>
          </cell>
          <cell r="AT132">
            <v>0</v>
          </cell>
          <cell r="AU132">
            <v>0</v>
          </cell>
          <cell r="AV132">
            <v>0</v>
          </cell>
          <cell r="AW132">
            <v>0</v>
          </cell>
          <cell r="AX132">
            <v>0</v>
          </cell>
          <cell r="AY132">
            <v>0</v>
          </cell>
          <cell r="AZ132">
            <v>0</v>
          </cell>
          <cell r="BA132">
            <v>0</v>
          </cell>
          <cell r="BB132">
            <v>0</v>
          </cell>
          <cell r="BC132">
            <v>0</v>
          </cell>
          <cell r="BD132">
            <v>0</v>
          </cell>
          <cell r="BE132">
            <v>0</v>
          </cell>
          <cell r="BF132">
            <v>0</v>
          </cell>
          <cell r="BG132">
            <v>0</v>
          </cell>
          <cell r="BH132">
            <v>0</v>
          </cell>
          <cell r="BI132">
            <v>0</v>
          </cell>
          <cell r="BJ132">
            <v>0</v>
          </cell>
          <cell r="BK132">
            <v>0</v>
          </cell>
          <cell r="BL132">
            <v>0</v>
          </cell>
          <cell r="BM132">
            <v>0</v>
          </cell>
          <cell r="BN132">
            <v>0</v>
          </cell>
          <cell r="BO132">
            <v>0</v>
          </cell>
          <cell r="BP132">
            <v>0</v>
          </cell>
          <cell r="BQ132">
            <v>0</v>
          </cell>
          <cell r="BR132">
            <v>0</v>
          </cell>
          <cell r="BS132">
            <v>0</v>
          </cell>
          <cell r="BT132">
            <v>0</v>
          </cell>
          <cell r="BU132">
            <v>0</v>
          </cell>
          <cell r="BV132">
            <v>0</v>
          </cell>
          <cell r="BW132">
            <v>0</v>
          </cell>
          <cell r="BX132">
            <v>0</v>
          </cell>
          <cell r="BY132">
            <v>0</v>
          </cell>
          <cell r="BZ132">
            <v>0</v>
          </cell>
          <cell r="CA132">
            <v>0</v>
          </cell>
          <cell r="CB132">
            <v>0</v>
          </cell>
          <cell r="CC132">
            <v>0</v>
          </cell>
          <cell r="CD132">
            <v>0</v>
          </cell>
          <cell r="CE132">
            <v>0</v>
          </cell>
          <cell r="CF132">
            <v>0</v>
          </cell>
          <cell r="CG132">
            <v>0</v>
          </cell>
          <cell r="CH132">
            <v>0</v>
          </cell>
          <cell r="CI132">
            <v>0</v>
          </cell>
          <cell r="CJ132">
            <v>0</v>
          </cell>
          <cell r="CK132">
            <v>0</v>
          </cell>
          <cell r="CL132">
            <v>0</v>
          </cell>
          <cell r="CM132">
            <v>0</v>
          </cell>
          <cell r="CN132">
            <v>0</v>
          </cell>
          <cell r="CO132">
            <v>0</v>
          </cell>
          <cell r="CP132">
            <v>0</v>
          </cell>
          <cell r="CQ132">
            <v>0</v>
          </cell>
          <cell r="CR132">
            <v>0</v>
          </cell>
          <cell r="CS132">
            <v>0</v>
          </cell>
          <cell r="CT132">
            <v>0</v>
          </cell>
          <cell r="CU132">
            <v>0</v>
          </cell>
          <cell r="CV132">
            <v>0</v>
          </cell>
          <cell r="CW132">
            <v>0</v>
          </cell>
          <cell r="CX132">
            <v>0</v>
          </cell>
          <cell r="CY132">
            <v>0</v>
          </cell>
          <cell r="CZ132">
            <v>0</v>
          </cell>
          <cell r="DA132">
            <v>0</v>
          </cell>
          <cell r="DB132">
            <v>0</v>
          </cell>
          <cell r="DC132">
            <v>0</v>
          </cell>
          <cell r="DD132">
            <v>0</v>
          </cell>
          <cell r="DE132">
            <v>0</v>
          </cell>
          <cell r="DF132">
            <v>0</v>
          </cell>
          <cell r="DG132">
            <v>0</v>
          </cell>
          <cell r="DH132">
            <v>0</v>
          </cell>
          <cell r="DI132">
            <v>0</v>
          </cell>
          <cell r="DJ132">
            <v>0</v>
          </cell>
          <cell r="DK132">
            <v>0</v>
          </cell>
          <cell r="DL132">
            <v>0</v>
          </cell>
          <cell r="DM132">
            <v>0</v>
          </cell>
          <cell r="DN132">
            <v>0</v>
          </cell>
          <cell r="DO132">
            <v>0</v>
          </cell>
          <cell r="DP132">
            <v>0</v>
          </cell>
          <cell r="DQ132">
            <v>0</v>
          </cell>
          <cell r="DR132">
            <v>0</v>
          </cell>
          <cell r="DS132">
            <v>0</v>
          </cell>
          <cell r="DT132">
            <v>0</v>
          </cell>
          <cell r="DU132">
            <v>0</v>
          </cell>
          <cell r="DV132">
            <v>0</v>
          </cell>
          <cell r="DW132">
            <v>0</v>
          </cell>
          <cell r="DX132">
            <v>0</v>
          </cell>
          <cell r="DY132">
            <v>0</v>
          </cell>
          <cell r="DZ132">
            <v>0</v>
          </cell>
          <cell r="EA132">
            <v>0</v>
          </cell>
          <cell r="EB132">
            <v>0</v>
          </cell>
          <cell r="EC132">
            <v>0</v>
          </cell>
          <cell r="ED132">
            <v>0</v>
          </cell>
          <cell r="EE132">
            <v>0</v>
          </cell>
          <cell r="EF132">
            <v>-1881.673</v>
          </cell>
          <cell r="EG132">
            <v>-2622.277</v>
          </cell>
          <cell r="EH132">
            <v>-3243.8290000000002</v>
          </cell>
          <cell r="EI132">
            <v>-4874.8810000000003</v>
          </cell>
          <cell r="EJ132">
            <v>-2537.6579999999999</v>
          </cell>
          <cell r="EK132">
            <v>-3501.5</v>
          </cell>
          <cell r="EL132">
            <v>-3872.614</v>
          </cell>
          <cell r="EM132">
            <v>-5879.9839999999995</v>
          </cell>
        </row>
        <row r="133">
          <cell r="A133" t="str">
            <v>BIJL IN</v>
          </cell>
          <cell r="B133" t="str">
            <v>Bharat Bijlee</v>
          </cell>
          <cell r="C133" t="str">
            <v>Engineering &amp; Capital Goods</v>
          </cell>
          <cell r="D133">
            <v>0</v>
          </cell>
          <cell r="E133">
            <v>0</v>
          </cell>
          <cell r="F133">
            <v>0</v>
          </cell>
          <cell r="G133">
            <v>0</v>
          </cell>
          <cell r="H133">
            <v>-0.8</v>
          </cell>
          <cell r="I133">
            <v>-1.2</v>
          </cell>
          <cell r="J133">
            <v>-2.6</v>
          </cell>
          <cell r="K133">
            <v>-6.9</v>
          </cell>
          <cell r="L133">
            <v>-11.9</v>
          </cell>
          <cell r="M133">
            <v>-20.3</v>
          </cell>
          <cell r="N133">
            <v>-30.9</v>
          </cell>
          <cell r="O133">
            <v>-26.4</v>
          </cell>
          <cell r="P133">
            <v>-20.100000000000001</v>
          </cell>
          <cell r="Q133">
            <v>-15.4</v>
          </cell>
          <cell r="R133">
            <v>-46.5</v>
          </cell>
          <cell r="S133">
            <v>-70.599999999999994</v>
          </cell>
          <cell r="T133">
            <v>-22.2</v>
          </cell>
          <cell r="U133">
            <v>-41.6</v>
          </cell>
          <cell r="V133">
            <v>-67.599999999999994</v>
          </cell>
          <cell r="W133">
            <v>-153.5</v>
          </cell>
          <cell r="X133">
            <v>-64.7</v>
          </cell>
          <cell r="Y133">
            <v>-85.5</v>
          </cell>
          <cell r="Z133">
            <v>-68.8</v>
          </cell>
          <cell r="AA133">
            <v>-171</v>
          </cell>
          <cell r="AB133">
            <v>-43.2</v>
          </cell>
          <cell r="AC133">
            <v>-62.5</v>
          </cell>
          <cell r="AD133">
            <v>-73.2</v>
          </cell>
          <cell r="AE133">
            <v>-76.2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-3.6</v>
          </cell>
          <cell r="AK133">
            <v>-5.6</v>
          </cell>
          <cell r="AL133">
            <v>-7.4</v>
          </cell>
          <cell r="AM133">
            <v>-9.1</v>
          </cell>
          <cell r="AN133">
            <v>-0.4</v>
          </cell>
          <cell r="AO133">
            <v>-1</v>
          </cell>
          <cell r="AP133">
            <v>-1.5</v>
          </cell>
          <cell r="AQ133">
            <v>14.4</v>
          </cell>
          <cell r="AR133">
            <v>-0.1</v>
          </cell>
          <cell r="AS133">
            <v>-6.1</v>
          </cell>
          <cell r="AT133">
            <v>-2.4</v>
          </cell>
          <cell r="AU133">
            <v>-4.9000000000000004</v>
          </cell>
          <cell r="AV133">
            <v>-0.4</v>
          </cell>
          <cell r="AW133">
            <v>0.1</v>
          </cell>
          <cell r="AX133">
            <v>-1.4</v>
          </cell>
          <cell r="AY133">
            <v>5.5</v>
          </cell>
          <cell r="AZ133">
            <v>0</v>
          </cell>
          <cell r="BA133">
            <v>-2</v>
          </cell>
          <cell r="BB133">
            <v>0</v>
          </cell>
          <cell r="BC133">
            <v>0</v>
          </cell>
          <cell r="BD133">
            <v>0</v>
          </cell>
          <cell r="BE133">
            <v>-6.2</v>
          </cell>
          <cell r="BF133">
            <v>2.5</v>
          </cell>
          <cell r="BG133">
            <v>0</v>
          </cell>
          <cell r="BH133">
            <v>0</v>
          </cell>
          <cell r="BI133">
            <v>0</v>
          </cell>
          <cell r="BJ133">
            <v>0</v>
          </cell>
          <cell r="BK133">
            <v>0</v>
          </cell>
          <cell r="BL133">
            <v>0</v>
          </cell>
          <cell r="BM133">
            <v>0</v>
          </cell>
          <cell r="BN133">
            <v>0</v>
          </cell>
          <cell r="BO133">
            <v>0</v>
          </cell>
          <cell r="BP133">
            <v>0</v>
          </cell>
          <cell r="BQ133">
            <v>0</v>
          </cell>
          <cell r="BR133">
            <v>0</v>
          </cell>
          <cell r="BS133">
            <v>0</v>
          </cell>
          <cell r="BT133">
            <v>0</v>
          </cell>
          <cell r="BU133">
            <v>0</v>
          </cell>
          <cell r="BV133">
            <v>0</v>
          </cell>
          <cell r="BW133">
            <v>0</v>
          </cell>
          <cell r="BX133">
            <v>0</v>
          </cell>
          <cell r="BY133">
            <v>0</v>
          </cell>
          <cell r="BZ133">
            <v>0</v>
          </cell>
          <cell r="CA133">
            <v>0</v>
          </cell>
          <cell r="CB133">
            <v>0</v>
          </cell>
          <cell r="CC133">
            <v>0</v>
          </cell>
          <cell r="CD133">
            <v>0</v>
          </cell>
          <cell r="CE133">
            <v>0</v>
          </cell>
          <cell r="CF133">
            <v>0</v>
          </cell>
          <cell r="CG133">
            <v>0</v>
          </cell>
          <cell r="CH133">
            <v>0</v>
          </cell>
          <cell r="CI133">
            <v>0</v>
          </cell>
          <cell r="CJ133">
            <v>0</v>
          </cell>
          <cell r="CK133">
            <v>0</v>
          </cell>
          <cell r="CL133">
            <v>0</v>
          </cell>
          <cell r="CM133">
            <v>0</v>
          </cell>
          <cell r="CN133">
            <v>0</v>
          </cell>
          <cell r="CO133">
            <v>0</v>
          </cell>
          <cell r="CP133">
            <v>0</v>
          </cell>
          <cell r="CQ133">
            <v>0</v>
          </cell>
          <cell r="CR133">
            <v>0</v>
          </cell>
          <cell r="CS133">
            <v>0</v>
          </cell>
          <cell r="CT133">
            <v>0</v>
          </cell>
          <cell r="CU133">
            <v>0</v>
          </cell>
          <cell r="CV133">
            <v>0</v>
          </cell>
          <cell r="CW133">
            <v>0</v>
          </cell>
          <cell r="CX133">
            <v>0</v>
          </cell>
          <cell r="CY133">
            <v>0</v>
          </cell>
          <cell r="CZ133">
            <v>0</v>
          </cell>
          <cell r="DA133">
            <v>0</v>
          </cell>
          <cell r="DB133">
            <v>0</v>
          </cell>
          <cell r="DC133">
            <v>0</v>
          </cell>
          <cell r="DD133">
            <v>0</v>
          </cell>
          <cell r="DE133">
            <v>0</v>
          </cell>
          <cell r="DF133">
            <v>0</v>
          </cell>
          <cell r="DG133">
            <v>0</v>
          </cell>
          <cell r="DH133">
            <v>0</v>
          </cell>
          <cell r="DI133">
            <v>0</v>
          </cell>
          <cell r="DJ133">
            <v>0</v>
          </cell>
          <cell r="DK133">
            <v>0</v>
          </cell>
          <cell r="DL133">
            <v>0</v>
          </cell>
          <cell r="DM133">
            <v>0</v>
          </cell>
          <cell r="DN133">
            <v>0</v>
          </cell>
          <cell r="DO133">
            <v>0</v>
          </cell>
          <cell r="DP133">
            <v>-190.7</v>
          </cell>
          <cell r="DQ133">
            <v>-275.7</v>
          </cell>
          <cell r="DR133">
            <v>-360.90000000000003</v>
          </cell>
          <cell r="DS133">
            <v>-440.6</v>
          </cell>
          <cell r="DT133">
            <v>-244.8</v>
          </cell>
          <cell r="DU133">
            <v>-418.2</v>
          </cell>
          <cell r="DV133">
            <v>-442.59999999999997</v>
          </cell>
          <cell r="DW133">
            <v>-544.69999999999993</v>
          </cell>
          <cell r="DX133">
            <v>-390</v>
          </cell>
          <cell r="DY133">
            <v>-332.1</v>
          </cell>
          <cell r="DZ133">
            <v>-576.6</v>
          </cell>
          <cell r="EA133">
            <v>-670.40000000000009</v>
          </cell>
          <cell r="EB133">
            <v>-492.20000000000005</v>
          </cell>
          <cell r="EC133">
            <v>-780.80000000000007</v>
          </cell>
          <cell r="ED133">
            <v>-703.9</v>
          </cell>
          <cell r="EE133">
            <v>-1123.9000000000001</v>
          </cell>
          <cell r="EF133">
            <v>-753.30000000000007</v>
          </cell>
          <cell r="EG133">
            <v>-899.7</v>
          </cell>
          <cell r="EH133">
            <v>-664.3</v>
          </cell>
          <cell r="EI133">
            <v>-1325.7</v>
          </cell>
          <cell r="EJ133">
            <v>-696.6</v>
          </cell>
          <cell r="EK133">
            <v>-995.09999999999991</v>
          </cell>
          <cell r="EL133">
            <v>-893.4</v>
          </cell>
          <cell r="EM133">
            <v>-837.3</v>
          </cell>
        </row>
        <row r="134">
          <cell r="A134" t="str">
            <v>BJE IN</v>
          </cell>
          <cell r="B134" t="str">
            <v>Bajaj Electricals</v>
          </cell>
          <cell r="C134" t="str">
            <v>Engineering &amp; Capital Goods</v>
          </cell>
          <cell r="D134">
            <v>0</v>
          </cell>
          <cell r="E134">
            <v>0</v>
          </cell>
          <cell r="F134">
            <v>0</v>
          </cell>
          <cell r="G134">
            <v>0</v>
          </cell>
          <cell r="H134">
            <v>14.299999999999999</v>
          </cell>
          <cell r="I134">
            <v>-11.5</v>
          </cell>
          <cell r="J134">
            <v>-13.200000000000001</v>
          </cell>
          <cell r="K134">
            <v>-12.6</v>
          </cell>
          <cell r="L134">
            <v>-0.6</v>
          </cell>
          <cell r="M134">
            <v>-4.9000000000000004</v>
          </cell>
          <cell r="N134">
            <v>-6.1</v>
          </cell>
          <cell r="O134">
            <v>-5.9</v>
          </cell>
          <cell r="P134">
            <v>-10.5</v>
          </cell>
          <cell r="Q134">
            <v>-3.4</v>
          </cell>
          <cell r="R134">
            <v>-63.7</v>
          </cell>
          <cell r="S134">
            <v>-79.900000000000006</v>
          </cell>
          <cell r="T134">
            <v>-26.9</v>
          </cell>
          <cell r="U134">
            <v>-39</v>
          </cell>
          <cell r="V134">
            <v>-60.199999999999996</v>
          </cell>
          <cell r="W134">
            <v>-93.9</v>
          </cell>
          <cell r="X134">
            <v>-51.2</v>
          </cell>
          <cell r="Y134">
            <v>-80.7</v>
          </cell>
          <cell r="Z134">
            <v>-106.5</v>
          </cell>
          <cell r="AA134">
            <v>-155.9</v>
          </cell>
          <cell r="AB134">
            <v>-56.156999999999996</v>
          </cell>
          <cell r="AC134">
            <v>-68</v>
          </cell>
          <cell r="AD134">
            <v>-111</v>
          </cell>
          <cell r="AE134">
            <v>-271.5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-30.6</v>
          </cell>
          <cell r="AN134">
            <v>0.2</v>
          </cell>
          <cell r="AO134">
            <v>-24.2</v>
          </cell>
          <cell r="AP134">
            <v>-24.3</v>
          </cell>
          <cell r="AQ134">
            <v>-13.7</v>
          </cell>
          <cell r="AR134">
            <v>-18.8</v>
          </cell>
          <cell r="AS134">
            <v>-12.4</v>
          </cell>
          <cell r="AT134">
            <v>24.2</v>
          </cell>
          <cell r="AU134">
            <v>-7</v>
          </cell>
          <cell r="AV134">
            <v>-1.5</v>
          </cell>
          <cell r="AW134">
            <v>8.8000000000000007</v>
          </cell>
          <cell r="AX134">
            <v>-1.8</v>
          </cell>
          <cell r="AY134">
            <v>-2.9</v>
          </cell>
          <cell r="AZ134">
            <v>7.3</v>
          </cell>
          <cell r="BA134">
            <v>3.9</v>
          </cell>
          <cell r="BB134">
            <v>0</v>
          </cell>
          <cell r="BC134">
            <v>0</v>
          </cell>
          <cell r="BD134">
            <v>0</v>
          </cell>
          <cell r="BE134">
            <v>0</v>
          </cell>
          <cell r="BF134">
            <v>0</v>
          </cell>
          <cell r="BG134">
            <v>0</v>
          </cell>
          <cell r="BH134">
            <v>0</v>
          </cell>
          <cell r="BI134">
            <v>0</v>
          </cell>
          <cell r="BJ134">
            <v>0</v>
          </cell>
          <cell r="BK134">
            <v>0</v>
          </cell>
          <cell r="BL134">
            <v>0</v>
          </cell>
          <cell r="BM134">
            <v>0</v>
          </cell>
          <cell r="BN134">
            <v>0</v>
          </cell>
          <cell r="BO134">
            <v>0</v>
          </cell>
          <cell r="BP134">
            <v>0</v>
          </cell>
          <cell r="BQ134">
            <v>0</v>
          </cell>
          <cell r="BR134">
            <v>0</v>
          </cell>
          <cell r="BS134">
            <v>0</v>
          </cell>
          <cell r="BT134">
            <v>0</v>
          </cell>
          <cell r="BU134">
            <v>0</v>
          </cell>
          <cell r="BV134">
            <v>0</v>
          </cell>
          <cell r="BW134">
            <v>0</v>
          </cell>
          <cell r="BX134">
            <v>0</v>
          </cell>
          <cell r="BY134">
            <v>0</v>
          </cell>
          <cell r="BZ134">
            <v>0</v>
          </cell>
          <cell r="CA134">
            <v>0</v>
          </cell>
          <cell r="CB134">
            <v>0</v>
          </cell>
          <cell r="CC134">
            <v>0</v>
          </cell>
          <cell r="CD134">
            <v>0</v>
          </cell>
          <cell r="CE134">
            <v>0.3</v>
          </cell>
          <cell r="CF134">
            <v>0</v>
          </cell>
          <cell r="CG134">
            <v>0</v>
          </cell>
          <cell r="CH134">
            <v>0</v>
          </cell>
          <cell r="CI134">
            <v>0</v>
          </cell>
          <cell r="CJ134">
            <v>0</v>
          </cell>
          <cell r="CK134">
            <v>0</v>
          </cell>
          <cell r="CL134">
            <v>0</v>
          </cell>
          <cell r="CM134">
            <v>0</v>
          </cell>
          <cell r="CN134">
            <v>0</v>
          </cell>
          <cell r="CO134">
            <v>0</v>
          </cell>
          <cell r="CP134">
            <v>0</v>
          </cell>
          <cell r="CQ134">
            <v>0</v>
          </cell>
          <cell r="CR134">
            <v>0</v>
          </cell>
          <cell r="CS134">
            <v>0</v>
          </cell>
          <cell r="CT134">
            <v>0</v>
          </cell>
          <cell r="CU134">
            <v>0</v>
          </cell>
          <cell r="CV134">
            <v>0</v>
          </cell>
          <cell r="CW134">
            <v>0</v>
          </cell>
          <cell r="CX134">
            <v>0</v>
          </cell>
          <cell r="CY134">
            <v>0</v>
          </cell>
          <cell r="CZ134">
            <v>0</v>
          </cell>
          <cell r="DA134">
            <v>0</v>
          </cell>
          <cell r="DB134">
            <v>0</v>
          </cell>
          <cell r="DC134">
            <v>0</v>
          </cell>
          <cell r="DD134">
            <v>0</v>
          </cell>
          <cell r="DE134">
            <v>0</v>
          </cell>
          <cell r="DF134">
            <v>0</v>
          </cell>
          <cell r="DG134">
            <v>0</v>
          </cell>
          <cell r="DH134">
            <v>0</v>
          </cell>
          <cell r="DI134">
            <v>0</v>
          </cell>
          <cell r="DJ134">
            <v>0</v>
          </cell>
          <cell r="DK134">
            <v>0</v>
          </cell>
          <cell r="DL134">
            <v>0</v>
          </cell>
          <cell r="DM134">
            <v>0</v>
          </cell>
          <cell r="DN134">
            <v>0</v>
          </cell>
          <cell r="DO134">
            <v>0</v>
          </cell>
          <cell r="DP134">
            <v>-601.9</v>
          </cell>
          <cell r="DQ134">
            <v>-837.8</v>
          </cell>
          <cell r="DR134">
            <v>-991.8</v>
          </cell>
          <cell r="DS134">
            <v>-1484</v>
          </cell>
          <cell r="DT134">
            <v>-798.69999999999993</v>
          </cell>
          <cell r="DU134">
            <v>-1062.3</v>
          </cell>
          <cell r="DV134">
            <v>-1247.1999999999998</v>
          </cell>
          <cell r="DW134">
            <v>-1793.1</v>
          </cell>
          <cell r="DX134">
            <v>-946.8</v>
          </cell>
          <cell r="DY134">
            <v>-1310.3</v>
          </cell>
          <cell r="DZ134">
            <v>-1766.2</v>
          </cell>
          <cell r="EA134">
            <v>-2268.1</v>
          </cell>
          <cell r="EB134">
            <v>-1390.1000000000001</v>
          </cell>
          <cell r="EC134">
            <v>-1765</v>
          </cell>
          <cell r="ED134">
            <v>-2105.4</v>
          </cell>
          <cell r="EE134">
            <v>-2939.7</v>
          </cell>
          <cell r="EF134">
            <v>-1823.6999999999998</v>
          </cell>
          <cell r="EG134">
            <v>-2220</v>
          </cell>
          <cell r="EH134">
            <v>-2610.1999999999998</v>
          </cell>
          <cell r="EI134">
            <v>-3427.1</v>
          </cell>
          <cell r="EJ134">
            <v>-2289.2780000000002</v>
          </cell>
          <cell r="EK134">
            <v>-2859.5</v>
          </cell>
          <cell r="EL134">
            <v>-3086</v>
          </cell>
          <cell r="EM134">
            <v>-4914.5</v>
          </cell>
        </row>
        <row r="135">
          <cell r="A135" t="str">
            <v>BHE IN</v>
          </cell>
          <cell r="B135" t="str">
            <v>Bharat Electronics</v>
          </cell>
          <cell r="C135" t="str">
            <v>Engineering &amp; Capital Goods</v>
          </cell>
          <cell r="D135">
            <v>-81.900000000000006</v>
          </cell>
          <cell r="E135">
            <v>-231.3</v>
          </cell>
          <cell r="F135">
            <v>-232.2</v>
          </cell>
          <cell r="G135">
            <v>-656.1</v>
          </cell>
          <cell r="H135">
            <v>-256.7</v>
          </cell>
          <cell r="I135">
            <v>-350.6</v>
          </cell>
          <cell r="J135">
            <v>-286.39999999999998</v>
          </cell>
          <cell r="K135">
            <v>-543.1</v>
          </cell>
          <cell r="L135">
            <v>-259.7</v>
          </cell>
          <cell r="M135">
            <v>-527.6</v>
          </cell>
          <cell r="N135">
            <v>-535.29999999999995</v>
          </cell>
          <cell r="O135">
            <v>-945.8</v>
          </cell>
          <cell r="P135">
            <v>-286.2</v>
          </cell>
          <cell r="Q135">
            <v>-643.9</v>
          </cell>
          <cell r="R135">
            <v>-499.4</v>
          </cell>
          <cell r="S135">
            <v>-1239.4000000000001</v>
          </cell>
          <cell r="T135">
            <v>-291.3</v>
          </cell>
          <cell r="U135">
            <v>-692</v>
          </cell>
          <cell r="V135">
            <v>-695.6</v>
          </cell>
          <cell r="W135">
            <v>-1598.8</v>
          </cell>
          <cell r="X135">
            <v>-135</v>
          </cell>
          <cell r="Y135">
            <v>-580.79999999999995</v>
          </cell>
          <cell r="Z135">
            <v>-551.6</v>
          </cell>
          <cell r="AA135">
            <v>-2401.5</v>
          </cell>
          <cell r="AB135">
            <v>-20.420000000000002</v>
          </cell>
          <cell r="AC135">
            <v>-594.20399999999995</v>
          </cell>
          <cell r="AD135">
            <v>-564.71799999999996</v>
          </cell>
          <cell r="AE135">
            <v>-2638.7730000000001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O135">
            <v>0</v>
          </cell>
          <cell r="AP135">
            <v>0</v>
          </cell>
          <cell r="AQ135">
            <v>0</v>
          </cell>
          <cell r="AR135">
            <v>0</v>
          </cell>
          <cell r="AS135">
            <v>0</v>
          </cell>
          <cell r="AT135">
            <v>0</v>
          </cell>
          <cell r="AU135">
            <v>0</v>
          </cell>
          <cell r="AV135">
            <v>0</v>
          </cell>
          <cell r="AW135">
            <v>0</v>
          </cell>
          <cell r="AX135">
            <v>0</v>
          </cell>
          <cell r="AY135">
            <v>0</v>
          </cell>
          <cell r="AZ135">
            <v>0</v>
          </cell>
          <cell r="BA135">
            <v>0</v>
          </cell>
          <cell r="BB135">
            <v>0</v>
          </cell>
          <cell r="BC135">
            <v>0</v>
          </cell>
          <cell r="BD135">
            <v>0</v>
          </cell>
          <cell r="BE135">
            <v>0</v>
          </cell>
          <cell r="BF135">
            <v>0</v>
          </cell>
          <cell r="BG135">
            <v>0</v>
          </cell>
          <cell r="BH135">
            <v>0</v>
          </cell>
          <cell r="BI135">
            <v>0</v>
          </cell>
          <cell r="BJ135">
            <v>0</v>
          </cell>
          <cell r="BK135">
            <v>0</v>
          </cell>
          <cell r="BL135">
            <v>0</v>
          </cell>
          <cell r="BM135">
            <v>0</v>
          </cell>
          <cell r="BN135">
            <v>0</v>
          </cell>
          <cell r="BO135">
            <v>0</v>
          </cell>
          <cell r="BP135">
            <v>0</v>
          </cell>
          <cell r="BQ135">
            <v>0</v>
          </cell>
          <cell r="BR135">
            <v>0</v>
          </cell>
          <cell r="BS135">
            <v>0</v>
          </cell>
          <cell r="BT135">
            <v>0</v>
          </cell>
          <cell r="BU135">
            <v>0</v>
          </cell>
          <cell r="BV135">
            <v>0</v>
          </cell>
          <cell r="BW135">
            <v>0</v>
          </cell>
          <cell r="BX135">
            <v>0</v>
          </cell>
          <cell r="BY135">
            <v>0</v>
          </cell>
          <cell r="BZ135">
            <v>0</v>
          </cell>
          <cell r="CA135">
            <v>0</v>
          </cell>
          <cell r="CB135">
            <v>0</v>
          </cell>
          <cell r="CC135">
            <v>0</v>
          </cell>
          <cell r="CD135">
            <v>0</v>
          </cell>
          <cell r="CE135">
            <v>0</v>
          </cell>
          <cell r="CF135">
            <v>0</v>
          </cell>
          <cell r="CG135">
            <v>0</v>
          </cell>
          <cell r="CH135">
            <v>0</v>
          </cell>
          <cell r="CI135">
            <v>0</v>
          </cell>
          <cell r="CJ135">
            <v>0</v>
          </cell>
          <cell r="CK135">
            <v>0</v>
          </cell>
          <cell r="CL135">
            <v>0</v>
          </cell>
          <cell r="CM135">
            <v>0</v>
          </cell>
          <cell r="CN135">
            <v>0</v>
          </cell>
          <cell r="CO135">
            <v>0</v>
          </cell>
          <cell r="CP135">
            <v>0</v>
          </cell>
          <cell r="CQ135">
            <v>0</v>
          </cell>
          <cell r="CR135">
            <v>0</v>
          </cell>
          <cell r="CS135">
            <v>0</v>
          </cell>
          <cell r="CT135">
            <v>0</v>
          </cell>
          <cell r="CU135">
            <v>0</v>
          </cell>
          <cell r="CV135">
            <v>0</v>
          </cell>
          <cell r="CW135">
            <v>0</v>
          </cell>
          <cell r="CX135">
            <v>0</v>
          </cell>
          <cell r="CY135">
            <v>0</v>
          </cell>
          <cell r="CZ135">
            <v>0</v>
          </cell>
          <cell r="DA135">
            <v>0</v>
          </cell>
          <cell r="DB135">
            <v>0</v>
          </cell>
          <cell r="DC135">
            <v>0</v>
          </cell>
          <cell r="DD135">
            <v>0</v>
          </cell>
          <cell r="DE135">
            <v>0</v>
          </cell>
          <cell r="DF135">
            <v>0</v>
          </cell>
          <cell r="DG135">
            <v>0</v>
          </cell>
          <cell r="DH135">
            <v>0</v>
          </cell>
          <cell r="DI135">
            <v>0</v>
          </cell>
          <cell r="DJ135">
            <v>0</v>
          </cell>
          <cell r="DK135">
            <v>0</v>
          </cell>
          <cell r="DL135">
            <v>-1400.6</v>
          </cell>
          <cell r="DM135">
            <v>-3087.7999999999997</v>
          </cell>
          <cell r="DN135">
            <v>-2363.6000000000004</v>
          </cell>
          <cell r="DO135">
            <v>-8223.4</v>
          </cell>
          <cell r="DP135">
            <v>-3455.3</v>
          </cell>
          <cell r="DQ135">
            <v>-3043.8</v>
          </cell>
          <cell r="DR135">
            <v>-2797.7999999999997</v>
          </cell>
          <cell r="DS135">
            <v>-5773.3</v>
          </cell>
          <cell r="DT135">
            <v>-3907.3</v>
          </cell>
          <cell r="DU135">
            <v>-4480.5</v>
          </cell>
          <cell r="DV135">
            <v>-3228.6</v>
          </cell>
          <cell r="DW135">
            <v>-5888.9000000000005</v>
          </cell>
          <cell r="DX135">
            <v>-2655.2999999999997</v>
          </cell>
          <cell r="DY135">
            <v>-4706.2</v>
          </cell>
          <cell r="DZ135">
            <v>-3169.2</v>
          </cell>
          <cell r="EA135">
            <v>-9209.9</v>
          </cell>
          <cell r="EB135">
            <v>-2539.4</v>
          </cell>
          <cell r="EC135">
            <v>-4578.2999999999993</v>
          </cell>
          <cell r="ED135">
            <v>-4580.3</v>
          </cell>
          <cell r="EE135">
            <v>-9340.9000000000015</v>
          </cell>
          <cell r="EF135">
            <v>-2288.7999999999997</v>
          </cell>
          <cell r="EG135">
            <v>-3587.9999999999995</v>
          </cell>
          <cell r="EH135">
            <v>-2812.9999999999995</v>
          </cell>
          <cell r="EI135">
            <v>-12094.199999999999</v>
          </cell>
          <cell r="EJ135">
            <v>-2023.2600000000002</v>
          </cell>
          <cell r="EK135">
            <v>-3787.1869999999999</v>
          </cell>
          <cell r="EL135">
            <v>-2842.3549999999996</v>
          </cell>
          <cell r="EM135">
            <v>-15266.146000000001</v>
          </cell>
        </row>
        <row r="136">
          <cell r="A136" t="str">
            <v>BEML IN</v>
          </cell>
          <cell r="B136" t="str">
            <v>Bharat Earth Movers</v>
          </cell>
          <cell r="C136" t="str">
            <v>Engineering &amp; Capital Goods</v>
          </cell>
          <cell r="D136">
            <v>0</v>
          </cell>
          <cell r="E136">
            <v>0</v>
          </cell>
          <cell r="F136">
            <v>0</v>
          </cell>
          <cell r="G136">
            <v>0</v>
          </cell>
          <cell r="H136">
            <v>0</v>
          </cell>
          <cell r="I136">
            <v>-18.399999999999999</v>
          </cell>
          <cell r="J136">
            <v>-76.900000000000006</v>
          </cell>
          <cell r="K136">
            <v>-99.7</v>
          </cell>
          <cell r="L136">
            <v>-41.2</v>
          </cell>
          <cell r="M136">
            <v>-154.9</v>
          </cell>
          <cell r="N136">
            <v>-68.599999999999994</v>
          </cell>
          <cell r="O136">
            <v>-731.2</v>
          </cell>
          <cell r="P136">
            <v>-67.2</v>
          </cell>
          <cell r="Q136">
            <v>-152.5</v>
          </cell>
          <cell r="R136">
            <v>-293.8</v>
          </cell>
          <cell r="S136">
            <v>-445.5</v>
          </cell>
          <cell r="T136">
            <v>-83</v>
          </cell>
          <cell r="U136">
            <v>-194.5</v>
          </cell>
          <cell r="V136">
            <v>-277.10000000000002</v>
          </cell>
          <cell r="W136">
            <v>-520.4</v>
          </cell>
          <cell r="X136">
            <v>-127.7</v>
          </cell>
          <cell r="Y136">
            <v>-137.6</v>
          </cell>
          <cell r="Z136">
            <v>-305.10000000000002</v>
          </cell>
          <cell r="AA136">
            <v>-653.20000000000005</v>
          </cell>
          <cell r="AB136">
            <v>-2</v>
          </cell>
          <cell r="AC136">
            <v>-116.8</v>
          </cell>
          <cell r="AD136">
            <v>-309.7</v>
          </cell>
          <cell r="AE136">
            <v>-757.7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O136">
            <v>0</v>
          </cell>
          <cell r="AP136">
            <v>0</v>
          </cell>
          <cell r="AQ136">
            <v>0</v>
          </cell>
          <cell r="AR136">
            <v>0</v>
          </cell>
          <cell r="AS136">
            <v>0</v>
          </cell>
          <cell r="AT136">
            <v>0</v>
          </cell>
          <cell r="AU136">
            <v>0</v>
          </cell>
          <cell r="AV136">
            <v>0</v>
          </cell>
          <cell r="AW136">
            <v>0</v>
          </cell>
          <cell r="AX136">
            <v>0</v>
          </cell>
          <cell r="AY136">
            <v>0</v>
          </cell>
          <cell r="AZ136">
            <v>0</v>
          </cell>
          <cell r="BA136">
            <v>0</v>
          </cell>
          <cell r="BB136">
            <v>0</v>
          </cell>
          <cell r="BC136">
            <v>0</v>
          </cell>
          <cell r="BD136">
            <v>0</v>
          </cell>
          <cell r="BE136">
            <v>0</v>
          </cell>
          <cell r="BF136">
            <v>0</v>
          </cell>
          <cell r="BG136">
            <v>0</v>
          </cell>
          <cell r="BH136">
            <v>0</v>
          </cell>
          <cell r="BI136">
            <v>0</v>
          </cell>
          <cell r="BJ136">
            <v>0</v>
          </cell>
          <cell r="BK136">
            <v>0</v>
          </cell>
          <cell r="BL136">
            <v>0</v>
          </cell>
          <cell r="BM136">
            <v>0</v>
          </cell>
          <cell r="BN136">
            <v>0</v>
          </cell>
          <cell r="BO136">
            <v>0</v>
          </cell>
          <cell r="BP136">
            <v>0</v>
          </cell>
          <cell r="BQ136">
            <v>0</v>
          </cell>
          <cell r="BR136">
            <v>0</v>
          </cell>
          <cell r="BS136">
            <v>0</v>
          </cell>
          <cell r="BT136">
            <v>0</v>
          </cell>
          <cell r="BU136">
            <v>0</v>
          </cell>
          <cell r="BV136">
            <v>0</v>
          </cell>
          <cell r="BW136">
            <v>0</v>
          </cell>
          <cell r="BX136">
            <v>0</v>
          </cell>
          <cell r="BY136">
            <v>0</v>
          </cell>
          <cell r="BZ136">
            <v>0</v>
          </cell>
          <cell r="CA136">
            <v>0</v>
          </cell>
          <cell r="CB136">
            <v>0</v>
          </cell>
          <cell r="CC136">
            <v>0</v>
          </cell>
          <cell r="CD136">
            <v>0</v>
          </cell>
          <cell r="CE136">
            <v>0</v>
          </cell>
          <cell r="CF136">
            <v>0</v>
          </cell>
          <cell r="CG136">
            <v>0</v>
          </cell>
          <cell r="CH136">
            <v>0</v>
          </cell>
          <cell r="CI136">
            <v>0</v>
          </cell>
          <cell r="CJ136">
            <v>0</v>
          </cell>
          <cell r="CK136">
            <v>0</v>
          </cell>
          <cell r="CL136">
            <v>0</v>
          </cell>
          <cell r="CM136">
            <v>0</v>
          </cell>
          <cell r="CN136">
            <v>0</v>
          </cell>
          <cell r="CO136">
            <v>0</v>
          </cell>
          <cell r="CP136">
            <v>0</v>
          </cell>
          <cell r="CQ136">
            <v>0</v>
          </cell>
          <cell r="CR136">
            <v>0</v>
          </cell>
          <cell r="CS136">
            <v>0</v>
          </cell>
          <cell r="CT136">
            <v>0</v>
          </cell>
          <cell r="CU136">
            <v>0</v>
          </cell>
          <cell r="CV136">
            <v>0</v>
          </cell>
          <cell r="CW136">
            <v>0</v>
          </cell>
          <cell r="CX136">
            <v>0</v>
          </cell>
          <cell r="CY136">
            <v>0</v>
          </cell>
          <cell r="CZ136">
            <v>0</v>
          </cell>
          <cell r="DA136">
            <v>0</v>
          </cell>
          <cell r="DB136">
            <v>0</v>
          </cell>
          <cell r="DC136">
            <v>0</v>
          </cell>
          <cell r="DD136">
            <v>0</v>
          </cell>
          <cell r="DE136">
            <v>0</v>
          </cell>
          <cell r="DF136">
            <v>0</v>
          </cell>
          <cell r="DG136">
            <v>0</v>
          </cell>
          <cell r="DH136">
            <v>0</v>
          </cell>
          <cell r="DI136">
            <v>0</v>
          </cell>
          <cell r="DJ136">
            <v>0</v>
          </cell>
          <cell r="DK136">
            <v>0</v>
          </cell>
          <cell r="DL136">
            <v>0</v>
          </cell>
          <cell r="DM136">
            <v>0</v>
          </cell>
          <cell r="DN136">
            <v>0</v>
          </cell>
          <cell r="DO136">
            <v>0</v>
          </cell>
          <cell r="DP136">
            <v>-1988.2</v>
          </cell>
          <cell r="DQ136">
            <v>-3221.8</v>
          </cell>
          <cell r="DR136">
            <v>-2751.4</v>
          </cell>
          <cell r="DS136">
            <v>-3516.5</v>
          </cell>
          <cell r="DT136">
            <v>-2221.1999999999998</v>
          </cell>
          <cell r="DU136">
            <v>-2307.5</v>
          </cell>
          <cell r="DV136">
            <v>-1578.7</v>
          </cell>
          <cell r="DW136">
            <v>-4150.3999999999996</v>
          </cell>
          <cell r="DX136">
            <v>-2151.6</v>
          </cell>
          <cell r="DY136">
            <v>-1999.2</v>
          </cell>
          <cell r="DZ136">
            <v>-3320.8</v>
          </cell>
          <cell r="EA136">
            <v>-5661.9</v>
          </cell>
          <cell r="EB136">
            <v>-1837.9</v>
          </cell>
          <cell r="EC136">
            <v>-4341.3999999999996</v>
          </cell>
          <cell r="ED136">
            <v>-3445.7</v>
          </cell>
          <cell r="EE136">
            <v>-5855.7</v>
          </cell>
          <cell r="EF136">
            <v>-2154.6999999999998</v>
          </cell>
          <cell r="EG136">
            <v>-2607.2000000000003</v>
          </cell>
          <cell r="EH136">
            <v>-3438.1</v>
          </cell>
          <cell r="EI136">
            <v>-6759.7000000000007</v>
          </cell>
          <cell r="EJ136">
            <v>-1434.7999999999997</v>
          </cell>
          <cell r="EK136">
            <v>-3501.4999999999995</v>
          </cell>
          <cell r="EL136">
            <v>-3717</v>
          </cell>
          <cell r="EM136">
            <v>-7048.4</v>
          </cell>
        </row>
        <row r="137">
          <cell r="A137" t="str">
            <v>BHEL IN</v>
          </cell>
          <cell r="B137" t="str">
            <v>Bharat Heavy Electricals</v>
          </cell>
          <cell r="C137" t="str">
            <v>Engineering &amp; Capital Goods</v>
          </cell>
          <cell r="D137">
            <v>0</v>
          </cell>
          <cell r="E137">
            <v>0</v>
          </cell>
          <cell r="F137">
            <v>0</v>
          </cell>
          <cell r="G137">
            <v>0</v>
          </cell>
          <cell r="H137">
            <v>57.7</v>
          </cell>
          <cell r="I137">
            <v>-739</v>
          </cell>
          <cell r="J137">
            <v>-854.7</v>
          </cell>
          <cell r="K137">
            <v>-2154.3000000000002</v>
          </cell>
          <cell r="L137">
            <v>-314.7</v>
          </cell>
          <cell r="M137">
            <v>-887.8</v>
          </cell>
          <cell r="N137">
            <v>-1481.3</v>
          </cell>
          <cell r="O137">
            <v>-3544.9</v>
          </cell>
          <cell r="P137">
            <v>-668.3</v>
          </cell>
          <cell r="Q137">
            <v>-1387.8</v>
          </cell>
          <cell r="R137">
            <v>-2228.5</v>
          </cell>
          <cell r="S137">
            <v>-4567.2</v>
          </cell>
          <cell r="T137">
            <v>-1246.4000000000001</v>
          </cell>
          <cell r="U137">
            <v>-1859.8</v>
          </cell>
          <cell r="V137">
            <v>-3688.4</v>
          </cell>
          <cell r="W137">
            <v>-6419</v>
          </cell>
          <cell r="X137">
            <v>-1570.1</v>
          </cell>
          <cell r="Y137">
            <v>-4197</v>
          </cell>
          <cell r="Z137">
            <v>-4046.2</v>
          </cell>
          <cell r="AA137">
            <v>-5896.9999999999991</v>
          </cell>
          <cell r="AB137">
            <v>-2059</v>
          </cell>
          <cell r="AC137">
            <v>-3256</v>
          </cell>
          <cell r="AD137">
            <v>-4320.8000000000011</v>
          </cell>
          <cell r="AE137">
            <v>-7470.6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177.2</v>
          </cell>
          <cell r="AL137">
            <v>156.5</v>
          </cell>
          <cell r="AM137">
            <v>0</v>
          </cell>
          <cell r="AN137">
            <v>0</v>
          </cell>
          <cell r="AO137">
            <v>0</v>
          </cell>
          <cell r="AP137">
            <v>0</v>
          </cell>
          <cell r="AQ137">
            <v>0</v>
          </cell>
          <cell r="AR137">
            <v>0</v>
          </cell>
          <cell r="AS137">
            <v>0</v>
          </cell>
          <cell r="AT137">
            <v>0</v>
          </cell>
          <cell r="AU137">
            <v>0</v>
          </cell>
          <cell r="AV137">
            <v>0</v>
          </cell>
          <cell r="AW137">
            <v>0</v>
          </cell>
          <cell r="AX137">
            <v>0</v>
          </cell>
          <cell r="AY137">
            <v>0</v>
          </cell>
          <cell r="AZ137">
            <v>0</v>
          </cell>
          <cell r="BA137">
            <v>0</v>
          </cell>
          <cell r="BB137">
            <v>0</v>
          </cell>
          <cell r="BC137">
            <v>0</v>
          </cell>
          <cell r="BD137">
            <v>0</v>
          </cell>
          <cell r="BE137">
            <v>0</v>
          </cell>
          <cell r="BF137">
            <v>0</v>
          </cell>
          <cell r="BG137">
            <v>0</v>
          </cell>
          <cell r="BH137">
            <v>0</v>
          </cell>
          <cell r="BI137">
            <v>0</v>
          </cell>
          <cell r="BJ137">
            <v>0</v>
          </cell>
          <cell r="BK137">
            <v>0</v>
          </cell>
          <cell r="BL137">
            <v>0</v>
          </cell>
          <cell r="BM137">
            <v>0</v>
          </cell>
          <cell r="BN137">
            <v>-75.5</v>
          </cell>
          <cell r="BO137">
            <v>0</v>
          </cell>
          <cell r="BP137">
            <v>0</v>
          </cell>
          <cell r="BQ137">
            <v>0</v>
          </cell>
          <cell r="BR137">
            <v>0</v>
          </cell>
          <cell r="BS137">
            <v>0</v>
          </cell>
          <cell r="BT137">
            <v>0</v>
          </cell>
          <cell r="BU137">
            <v>0</v>
          </cell>
          <cell r="BV137">
            <v>0</v>
          </cell>
          <cell r="BW137">
            <v>0</v>
          </cell>
          <cell r="BX137">
            <v>0</v>
          </cell>
          <cell r="BY137">
            <v>0</v>
          </cell>
          <cell r="BZ137">
            <v>0</v>
          </cell>
          <cell r="CA137">
            <v>0</v>
          </cell>
          <cell r="CB137">
            <v>0</v>
          </cell>
          <cell r="CC137">
            <v>0</v>
          </cell>
          <cell r="CD137">
            <v>0</v>
          </cell>
          <cell r="CE137">
            <v>0</v>
          </cell>
          <cell r="CF137">
            <v>0</v>
          </cell>
          <cell r="CG137">
            <v>0</v>
          </cell>
          <cell r="CH137">
            <v>0</v>
          </cell>
          <cell r="CI137">
            <v>0</v>
          </cell>
          <cell r="CJ137">
            <v>0</v>
          </cell>
          <cell r="CK137">
            <v>0</v>
          </cell>
          <cell r="CL137">
            <v>0</v>
          </cell>
          <cell r="CM137">
            <v>0</v>
          </cell>
          <cell r="CN137">
            <v>0</v>
          </cell>
          <cell r="CO137">
            <v>0</v>
          </cell>
          <cell r="CP137">
            <v>0</v>
          </cell>
          <cell r="CQ137">
            <v>0</v>
          </cell>
          <cell r="CR137">
            <v>0</v>
          </cell>
          <cell r="CS137">
            <v>0</v>
          </cell>
          <cell r="CT137">
            <v>0</v>
          </cell>
          <cell r="CU137">
            <v>0</v>
          </cell>
          <cell r="CV137">
            <v>0</v>
          </cell>
          <cell r="CW137">
            <v>0</v>
          </cell>
          <cell r="CX137">
            <v>0</v>
          </cell>
          <cell r="CY137">
            <v>0</v>
          </cell>
          <cell r="CZ137">
            <v>0</v>
          </cell>
          <cell r="DA137">
            <v>0</v>
          </cell>
          <cell r="DB137">
            <v>0</v>
          </cell>
          <cell r="DC137">
            <v>0</v>
          </cell>
          <cell r="DD137">
            <v>0</v>
          </cell>
          <cell r="DE137">
            <v>0</v>
          </cell>
          <cell r="DF137">
            <v>0</v>
          </cell>
          <cell r="DG137">
            <v>0</v>
          </cell>
          <cell r="DH137">
            <v>0</v>
          </cell>
          <cell r="DI137">
            <v>0</v>
          </cell>
          <cell r="DJ137">
            <v>0</v>
          </cell>
          <cell r="DK137">
            <v>0</v>
          </cell>
          <cell r="DL137">
            <v>0</v>
          </cell>
          <cell r="DM137">
            <v>0</v>
          </cell>
          <cell r="DN137">
            <v>0</v>
          </cell>
          <cell r="DO137">
            <v>0</v>
          </cell>
          <cell r="DP137">
            <v>-4770.2000000000007</v>
          </cell>
          <cell r="DQ137">
            <v>-6339.9000000000005</v>
          </cell>
          <cell r="DR137">
            <v>-9144.1</v>
          </cell>
          <cell r="DS137">
            <v>-20017.599999999999</v>
          </cell>
          <cell r="DT137">
            <v>-5520.7</v>
          </cell>
          <cell r="DU137">
            <v>-7907</v>
          </cell>
          <cell r="DV137">
            <v>-12185.2</v>
          </cell>
          <cell r="DW137">
            <v>-25693.199999999997</v>
          </cell>
          <cell r="DX137">
            <v>-10739</v>
          </cell>
          <cell r="DY137">
            <v>-13419.400000000001</v>
          </cell>
          <cell r="DZ137">
            <v>-18941.5</v>
          </cell>
          <cell r="EA137">
            <v>-30609.8</v>
          </cell>
          <cell r="EB137">
            <v>-15454.9</v>
          </cell>
          <cell r="EC137">
            <v>-18567.3</v>
          </cell>
          <cell r="ED137">
            <v>-24609.4</v>
          </cell>
          <cell r="EE137">
            <v>-38296</v>
          </cell>
          <cell r="EF137">
            <v>-19150.899999999998</v>
          </cell>
          <cell r="EG137">
            <v>-21636.600000000002</v>
          </cell>
          <cell r="EH137">
            <v>-27822.400000000001</v>
          </cell>
          <cell r="EI137">
            <v>-38012</v>
          </cell>
          <cell r="EJ137">
            <v>-25322.5</v>
          </cell>
          <cell r="EK137">
            <v>-31811.7</v>
          </cell>
          <cell r="EL137">
            <v>-35049.5</v>
          </cell>
          <cell r="EM137">
            <v>-67504.800000000003</v>
          </cell>
        </row>
        <row r="138">
          <cell r="A138" t="str">
            <v>BHSL IN</v>
          </cell>
          <cell r="B138" t="str">
            <v>Bharati Shipyard</v>
          </cell>
          <cell r="C138" t="str">
            <v>Engineering &amp; Capital Goods</v>
          </cell>
          <cell r="D138">
            <v>0</v>
          </cell>
          <cell r="E138">
            <v>0</v>
          </cell>
          <cell r="F138">
            <v>0</v>
          </cell>
          <cell r="G138">
            <v>0</v>
          </cell>
          <cell r="H138">
            <v>0</v>
          </cell>
          <cell r="I138">
            <v>0</v>
          </cell>
          <cell r="J138">
            <v>0</v>
          </cell>
          <cell r="K138">
            <v>0</v>
          </cell>
          <cell r="L138">
            <v>0</v>
          </cell>
          <cell r="M138">
            <v>0</v>
          </cell>
          <cell r="N138">
            <v>-18.274000000000001</v>
          </cell>
          <cell r="O138">
            <v>-4.7169999999999996</v>
          </cell>
          <cell r="P138">
            <v>-13.864000000000001</v>
          </cell>
          <cell r="Q138">
            <v>-11.446</v>
          </cell>
          <cell r="R138">
            <v>-3.0230000000000001</v>
          </cell>
          <cell r="S138">
            <v>-90.058000000000007</v>
          </cell>
          <cell r="T138">
            <v>-52.741</v>
          </cell>
          <cell r="U138">
            <v>-2.2919999999999998</v>
          </cell>
          <cell r="V138">
            <v>-55.010999999999996</v>
          </cell>
          <cell r="W138">
            <v>-133.65700000000001</v>
          </cell>
          <cell r="X138">
            <v>-94.497000000000014</v>
          </cell>
          <cell r="Y138">
            <v>-125.95</v>
          </cell>
          <cell r="Z138">
            <v>-137.38900000000001</v>
          </cell>
          <cell r="AA138">
            <v>-175.62099999999998</v>
          </cell>
          <cell r="AB138">
            <v>-129.37200000000001</v>
          </cell>
          <cell r="AC138">
            <v>-174.547</v>
          </cell>
          <cell r="AD138">
            <v>-164.78299999999999</v>
          </cell>
          <cell r="AE138">
            <v>-144.48599999999999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O138">
            <v>0</v>
          </cell>
          <cell r="AP138">
            <v>0.152</v>
          </cell>
          <cell r="AQ138">
            <v>-0.111</v>
          </cell>
          <cell r="AR138">
            <v>-23.841999999999999</v>
          </cell>
          <cell r="AS138">
            <v>-24.896000000000001</v>
          </cell>
          <cell r="AT138">
            <v>-51.567999999999998</v>
          </cell>
          <cell r="AU138">
            <v>-40.555</v>
          </cell>
          <cell r="AV138">
            <v>-9.7330000000000005</v>
          </cell>
          <cell r="AW138">
            <v>-63.902000000000001</v>
          </cell>
          <cell r="AX138">
            <v>-36.372999999999998</v>
          </cell>
          <cell r="AY138">
            <v>-24.702999999999999</v>
          </cell>
          <cell r="AZ138">
            <v>-6.7030000000000003</v>
          </cell>
          <cell r="BA138">
            <v>-7.76</v>
          </cell>
          <cell r="BB138">
            <v>-2.6909999999999998</v>
          </cell>
          <cell r="BC138">
            <v>5.2960000000000003</v>
          </cell>
          <cell r="BD138">
            <v>-25.49</v>
          </cell>
          <cell r="BE138">
            <v>2.0680000000000001</v>
          </cell>
          <cell r="BF138">
            <v>-1.93</v>
          </cell>
          <cell r="BG138">
            <v>-13.179</v>
          </cell>
          <cell r="BH138">
            <v>0</v>
          </cell>
          <cell r="BI138">
            <v>0</v>
          </cell>
          <cell r="BJ138">
            <v>0</v>
          </cell>
          <cell r="BK138">
            <v>0</v>
          </cell>
          <cell r="BL138">
            <v>0</v>
          </cell>
          <cell r="BM138">
            <v>0</v>
          </cell>
          <cell r="BN138">
            <v>0</v>
          </cell>
          <cell r="BO138">
            <v>0</v>
          </cell>
          <cell r="BP138">
            <v>0</v>
          </cell>
          <cell r="BQ138">
            <v>0</v>
          </cell>
          <cell r="BR138">
            <v>0</v>
          </cell>
          <cell r="BS138">
            <v>0</v>
          </cell>
          <cell r="BT138">
            <v>0</v>
          </cell>
          <cell r="BU138">
            <v>0</v>
          </cell>
          <cell r="BV138">
            <v>0</v>
          </cell>
          <cell r="BW138">
            <v>0</v>
          </cell>
          <cell r="BX138">
            <v>0</v>
          </cell>
          <cell r="BY138">
            <v>0</v>
          </cell>
          <cell r="BZ138">
            <v>0</v>
          </cell>
          <cell r="CA138">
            <v>0</v>
          </cell>
          <cell r="CB138">
            <v>0</v>
          </cell>
          <cell r="CC138">
            <v>0</v>
          </cell>
          <cell r="CD138">
            <v>0</v>
          </cell>
          <cell r="CE138">
            <v>0</v>
          </cell>
          <cell r="CF138">
            <v>0</v>
          </cell>
          <cell r="CG138">
            <v>0</v>
          </cell>
          <cell r="CH138">
            <v>0</v>
          </cell>
          <cell r="CI138">
            <v>0</v>
          </cell>
          <cell r="CJ138">
            <v>0</v>
          </cell>
          <cell r="CK138">
            <v>0</v>
          </cell>
          <cell r="CL138">
            <v>0</v>
          </cell>
          <cell r="CM138">
            <v>0</v>
          </cell>
          <cell r="CN138">
            <v>0</v>
          </cell>
          <cell r="CO138">
            <v>0</v>
          </cell>
          <cell r="CP138">
            <v>0</v>
          </cell>
          <cell r="CQ138">
            <v>0</v>
          </cell>
          <cell r="CR138">
            <v>0</v>
          </cell>
          <cell r="CS138">
            <v>0</v>
          </cell>
          <cell r="CT138">
            <v>0</v>
          </cell>
          <cell r="CU138">
            <v>0</v>
          </cell>
          <cell r="CV138">
            <v>0</v>
          </cell>
          <cell r="CW138">
            <v>0</v>
          </cell>
          <cell r="CX138">
            <v>0</v>
          </cell>
          <cell r="CY138">
            <v>0</v>
          </cell>
          <cell r="CZ138">
            <v>0</v>
          </cell>
          <cell r="DA138">
            <v>0</v>
          </cell>
          <cell r="DB138">
            <v>0</v>
          </cell>
          <cell r="DC138">
            <v>0</v>
          </cell>
          <cell r="DD138">
            <v>0</v>
          </cell>
          <cell r="DE138">
            <v>0</v>
          </cell>
          <cell r="DF138">
            <v>0</v>
          </cell>
          <cell r="DG138">
            <v>0</v>
          </cell>
          <cell r="DH138">
            <v>0</v>
          </cell>
          <cell r="DI138">
            <v>0</v>
          </cell>
          <cell r="DJ138">
            <v>0</v>
          </cell>
          <cell r="DK138">
            <v>0</v>
          </cell>
          <cell r="DL138">
            <v>0</v>
          </cell>
          <cell r="DM138">
            <v>0</v>
          </cell>
          <cell r="DN138">
            <v>0</v>
          </cell>
          <cell r="DO138">
            <v>0</v>
          </cell>
          <cell r="DP138">
            <v>0</v>
          </cell>
          <cell r="DQ138">
            <v>0</v>
          </cell>
          <cell r="DR138">
            <v>0</v>
          </cell>
          <cell r="DS138">
            <v>0</v>
          </cell>
          <cell r="DT138">
            <v>0</v>
          </cell>
          <cell r="DU138">
            <v>0</v>
          </cell>
          <cell r="DV138">
            <v>-202.41300000000001</v>
          </cell>
          <cell r="DW138">
            <v>-333.23200000000003</v>
          </cell>
          <cell r="DX138">
            <v>-321.16500000000002</v>
          </cell>
          <cell r="DY138">
            <v>-424.166</v>
          </cell>
          <cell r="DZ138">
            <v>-401.47199999999998</v>
          </cell>
          <cell r="EA138">
            <v>-350.25900000000001</v>
          </cell>
          <cell r="EB138">
            <v>-385.34199999999998</v>
          </cell>
          <cell r="EC138">
            <v>-434.49400000000003</v>
          </cell>
          <cell r="ED138">
            <v>-514.02200000000005</v>
          </cell>
          <cell r="EE138">
            <v>-711.37699999999995</v>
          </cell>
          <cell r="EF138">
            <v>-818.32600000000002</v>
          </cell>
          <cell r="EG138">
            <v>-833.01</v>
          </cell>
          <cell r="EH138">
            <v>-916.58</v>
          </cell>
          <cell r="EI138">
            <v>-1045.3430000000001</v>
          </cell>
          <cell r="EJ138">
            <v>-1147.5899999999999</v>
          </cell>
          <cell r="EK138">
            <v>-1194.6500000000001</v>
          </cell>
          <cell r="EL138">
            <v>-1288.0309999999999</v>
          </cell>
          <cell r="EM138">
            <v>-1468.0250000000001</v>
          </cell>
        </row>
        <row r="139">
          <cell r="A139" t="str">
            <v>BLSTR IN</v>
          </cell>
          <cell r="B139" t="str">
            <v>Blue Star</v>
          </cell>
          <cell r="C139" t="str">
            <v>Engineering &amp; Capital Goods</v>
          </cell>
          <cell r="D139">
            <v>0</v>
          </cell>
          <cell r="E139">
            <v>0</v>
          </cell>
          <cell r="F139">
            <v>0</v>
          </cell>
          <cell r="G139">
            <v>0</v>
          </cell>
          <cell r="H139">
            <v>-9.6</v>
          </cell>
          <cell r="I139">
            <v>-18.600000000000001</v>
          </cell>
          <cell r="J139">
            <v>-13</v>
          </cell>
          <cell r="K139">
            <v>-77.900000000000006</v>
          </cell>
          <cell r="L139">
            <v>-13</v>
          </cell>
          <cell r="M139">
            <v>-30</v>
          </cell>
          <cell r="N139">
            <v>-22.3</v>
          </cell>
          <cell r="O139">
            <v>-69.8</v>
          </cell>
          <cell r="P139">
            <v>-23.5</v>
          </cell>
          <cell r="Q139">
            <v>-50</v>
          </cell>
          <cell r="R139">
            <v>-32.6</v>
          </cell>
          <cell r="S139">
            <v>-88.1</v>
          </cell>
          <cell r="T139">
            <v>-24</v>
          </cell>
          <cell r="U139">
            <v>-81.400000000000006</v>
          </cell>
          <cell r="V139">
            <v>-46.5</v>
          </cell>
          <cell r="W139">
            <v>-85.7</v>
          </cell>
          <cell r="X139">
            <v>-80</v>
          </cell>
          <cell r="Y139">
            <v>-164.4</v>
          </cell>
          <cell r="Z139">
            <v>-132.9</v>
          </cell>
          <cell r="AA139">
            <v>-297.39999999999998</v>
          </cell>
          <cell r="AB139">
            <v>-146.19999999999999</v>
          </cell>
          <cell r="AC139">
            <v>-146.80000000000001</v>
          </cell>
          <cell r="AD139">
            <v>-78.3</v>
          </cell>
          <cell r="AE139">
            <v>-208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-1</v>
          </cell>
          <cell r="AK139">
            <v>-0.4</v>
          </cell>
          <cell r="AL139">
            <v>0</v>
          </cell>
          <cell r="AM139">
            <v>-23</v>
          </cell>
          <cell r="AN139">
            <v>0</v>
          </cell>
          <cell r="AO139">
            <v>0</v>
          </cell>
          <cell r="AP139">
            <v>2.1</v>
          </cell>
          <cell r="AQ139">
            <v>0.3</v>
          </cell>
          <cell r="AR139">
            <v>1</v>
          </cell>
          <cell r="AS139">
            <v>0.2</v>
          </cell>
          <cell r="AT139">
            <v>2</v>
          </cell>
          <cell r="AU139">
            <v>-10.9</v>
          </cell>
          <cell r="AV139">
            <v>-4</v>
          </cell>
          <cell r="AW139">
            <v>-1</v>
          </cell>
          <cell r="AX139">
            <v>-1</v>
          </cell>
          <cell r="AY139">
            <v>28.7</v>
          </cell>
          <cell r="AZ139">
            <v>-1</v>
          </cell>
          <cell r="BA139">
            <v>0</v>
          </cell>
          <cell r="BB139">
            <v>0</v>
          </cell>
          <cell r="BC139">
            <v>0</v>
          </cell>
          <cell r="BD139">
            <v>0</v>
          </cell>
          <cell r="BE139">
            <v>0</v>
          </cell>
          <cell r="BF139">
            <v>0</v>
          </cell>
          <cell r="BG139">
            <v>0</v>
          </cell>
          <cell r="BH139">
            <v>0</v>
          </cell>
          <cell r="BI139">
            <v>0</v>
          </cell>
          <cell r="BJ139">
            <v>0</v>
          </cell>
          <cell r="BK139">
            <v>0</v>
          </cell>
          <cell r="BL139">
            <v>0</v>
          </cell>
          <cell r="BM139">
            <v>0</v>
          </cell>
          <cell r="BN139">
            <v>0</v>
          </cell>
          <cell r="BO139">
            <v>0</v>
          </cell>
          <cell r="BP139">
            <v>0</v>
          </cell>
          <cell r="BQ139">
            <v>0</v>
          </cell>
          <cell r="BR139">
            <v>0</v>
          </cell>
          <cell r="BS139">
            <v>0</v>
          </cell>
          <cell r="BT139">
            <v>0</v>
          </cell>
          <cell r="BU139">
            <v>0</v>
          </cell>
          <cell r="BV139">
            <v>0</v>
          </cell>
          <cell r="BW139">
            <v>0</v>
          </cell>
          <cell r="BX139">
            <v>0</v>
          </cell>
          <cell r="BY139">
            <v>0</v>
          </cell>
          <cell r="BZ139">
            <v>0</v>
          </cell>
          <cell r="CA139">
            <v>0</v>
          </cell>
          <cell r="CB139">
            <v>0</v>
          </cell>
          <cell r="CC139">
            <v>0</v>
          </cell>
          <cell r="CD139">
            <v>0</v>
          </cell>
          <cell r="CE139">
            <v>0</v>
          </cell>
          <cell r="CF139">
            <v>0</v>
          </cell>
          <cell r="CG139">
            <v>0</v>
          </cell>
          <cell r="CH139">
            <v>0</v>
          </cell>
          <cell r="CI139">
            <v>0</v>
          </cell>
          <cell r="CJ139">
            <v>0</v>
          </cell>
          <cell r="CK139">
            <v>0</v>
          </cell>
          <cell r="CL139">
            <v>0</v>
          </cell>
          <cell r="CM139">
            <v>0</v>
          </cell>
          <cell r="CN139">
            <v>0</v>
          </cell>
          <cell r="CO139">
            <v>0</v>
          </cell>
          <cell r="CP139">
            <v>0</v>
          </cell>
          <cell r="CQ139">
            <v>0</v>
          </cell>
          <cell r="CR139">
            <v>0</v>
          </cell>
          <cell r="CS139">
            <v>0</v>
          </cell>
          <cell r="CT139">
            <v>0</v>
          </cell>
          <cell r="CU139">
            <v>0</v>
          </cell>
          <cell r="CV139">
            <v>0</v>
          </cell>
          <cell r="CW139">
            <v>0</v>
          </cell>
          <cell r="CX139">
            <v>0</v>
          </cell>
          <cell r="CY139">
            <v>0</v>
          </cell>
          <cell r="CZ139">
            <v>0</v>
          </cell>
          <cell r="DA139">
            <v>0</v>
          </cell>
          <cell r="DB139">
            <v>0</v>
          </cell>
          <cell r="DC139">
            <v>0</v>
          </cell>
          <cell r="DD139">
            <v>0</v>
          </cell>
          <cell r="DE139">
            <v>0</v>
          </cell>
          <cell r="DF139">
            <v>0</v>
          </cell>
          <cell r="DG139">
            <v>0</v>
          </cell>
          <cell r="DH139">
            <v>0</v>
          </cell>
          <cell r="DI139">
            <v>0</v>
          </cell>
          <cell r="DJ139">
            <v>0</v>
          </cell>
          <cell r="DK139">
            <v>0</v>
          </cell>
          <cell r="DL139">
            <v>0</v>
          </cell>
          <cell r="DM139">
            <v>0</v>
          </cell>
          <cell r="DN139">
            <v>0</v>
          </cell>
          <cell r="DO139">
            <v>0</v>
          </cell>
          <cell r="DP139">
            <v>-1072.7</v>
          </cell>
          <cell r="DQ139">
            <v>-1201.6000000000001</v>
          </cell>
          <cell r="DR139">
            <v>-1050.2</v>
          </cell>
          <cell r="DS139">
            <v>-1947.6</v>
          </cell>
          <cell r="DT139">
            <v>-1398.2</v>
          </cell>
          <cell r="DU139">
            <v>-1587.3</v>
          </cell>
          <cell r="DV139">
            <v>-1740.2</v>
          </cell>
          <cell r="DW139">
            <v>-2417.7000000000003</v>
          </cell>
          <cell r="DX139">
            <v>-1781.7</v>
          </cell>
          <cell r="DY139">
            <v>-2202.2000000000003</v>
          </cell>
          <cell r="DZ139">
            <v>-2045.9</v>
          </cell>
          <cell r="EA139">
            <v>-3048.9</v>
          </cell>
          <cell r="EB139">
            <v>-2465.5</v>
          </cell>
          <cell r="EC139">
            <v>-2880.4</v>
          </cell>
          <cell r="ED139">
            <v>-2935.5</v>
          </cell>
          <cell r="EE139">
            <v>-4145.3999999999996</v>
          </cell>
          <cell r="EF139">
            <v>-3589.9</v>
          </cell>
          <cell r="EG139">
            <v>-4150.3999999999996</v>
          </cell>
          <cell r="EH139">
            <v>-3824.7</v>
          </cell>
          <cell r="EI139">
            <v>-5344.3</v>
          </cell>
          <cell r="EJ139">
            <v>-4781.2000000000007</v>
          </cell>
          <cell r="EK139">
            <v>-4980.5</v>
          </cell>
          <cell r="EL139">
            <v>-4447.2</v>
          </cell>
          <cell r="EM139">
            <v>-5288.4000000000005</v>
          </cell>
        </row>
        <row r="140">
          <cell r="A140" t="str">
            <v>CU IN</v>
          </cell>
          <cell r="B140" t="str">
            <v>Carborundum Universal</v>
          </cell>
          <cell r="C140" t="str">
            <v>Engineering &amp; Capital Goods</v>
          </cell>
          <cell r="D140">
            <v>0</v>
          </cell>
          <cell r="E140">
            <v>0</v>
          </cell>
          <cell r="F140">
            <v>0</v>
          </cell>
          <cell r="G140">
            <v>0</v>
          </cell>
          <cell r="H140">
            <v>0</v>
          </cell>
          <cell r="I140">
            <v>0</v>
          </cell>
          <cell r="J140">
            <v>0</v>
          </cell>
          <cell r="K140">
            <v>0</v>
          </cell>
          <cell r="L140">
            <v>-32.700000000000003</v>
          </cell>
          <cell r="M140">
            <v>-38.299999999999997</v>
          </cell>
          <cell r="N140">
            <v>-43</v>
          </cell>
          <cell r="O140">
            <v>-26</v>
          </cell>
          <cell r="P140">
            <v>-36.700000000000003</v>
          </cell>
          <cell r="Q140">
            <v>-55.3</v>
          </cell>
          <cell r="R140">
            <v>-49.7</v>
          </cell>
          <cell r="S140">
            <v>-60.5</v>
          </cell>
          <cell r="T140">
            <v>-62.3</v>
          </cell>
          <cell r="U140">
            <v>-39.6</v>
          </cell>
          <cell r="V140">
            <v>-43.6</v>
          </cell>
          <cell r="W140">
            <v>-64.099999999999994</v>
          </cell>
          <cell r="X140">
            <v>-40.799999999999997</v>
          </cell>
          <cell r="Y140">
            <v>-58.9</v>
          </cell>
          <cell r="Z140">
            <v>-75.600000000000009</v>
          </cell>
          <cell r="AA140">
            <v>51.8</v>
          </cell>
          <cell r="AB140">
            <v>-46.3</v>
          </cell>
          <cell r="AC140">
            <v>-42.599999999999994</v>
          </cell>
          <cell r="AD140">
            <v>-86.6</v>
          </cell>
          <cell r="AE140">
            <v>-42.300000000000004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5</v>
          </cell>
          <cell r="AO140">
            <v>-1.5</v>
          </cell>
          <cell r="AP140">
            <v>1</v>
          </cell>
          <cell r="AQ140">
            <v>-4.5</v>
          </cell>
          <cell r="AR140">
            <v>-7.3</v>
          </cell>
          <cell r="AS140">
            <v>-11.9</v>
          </cell>
          <cell r="AT140">
            <v>-10.8</v>
          </cell>
          <cell r="AU140">
            <v>-8.3000000000000007</v>
          </cell>
          <cell r="AV140">
            <v>0</v>
          </cell>
          <cell r="AW140">
            <v>-34.9</v>
          </cell>
          <cell r="AX140">
            <v>-31.1</v>
          </cell>
          <cell r="AY140">
            <v>8.8000000000000007</v>
          </cell>
          <cell r="AZ140">
            <v>-2.5</v>
          </cell>
          <cell r="BA140">
            <v>-5.6</v>
          </cell>
          <cell r="BB140">
            <v>-27.9</v>
          </cell>
          <cell r="BC140">
            <v>-30</v>
          </cell>
          <cell r="BD140">
            <v>-12.4</v>
          </cell>
          <cell r="BE140">
            <v>-16.5</v>
          </cell>
          <cell r="BF140">
            <v>-17</v>
          </cell>
          <cell r="BG140">
            <v>0</v>
          </cell>
          <cell r="BH140">
            <v>0</v>
          </cell>
          <cell r="BI140">
            <v>0</v>
          </cell>
          <cell r="BJ140">
            <v>0</v>
          </cell>
          <cell r="BK140">
            <v>0</v>
          </cell>
          <cell r="BL140">
            <v>0</v>
          </cell>
          <cell r="BM140">
            <v>0</v>
          </cell>
          <cell r="BN140">
            <v>0</v>
          </cell>
          <cell r="BO140">
            <v>0</v>
          </cell>
          <cell r="BP140">
            <v>0</v>
          </cell>
          <cell r="BQ140">
            <v>0</v>
          </cell>
          <cell r="BR140">
            <v>0</v>
          </cell>
          <cell r="BS140">
            <v>0</v>
          </cell>
          <cell r="BT140">
            <v>0</v>
          </cell>
          <cell r="BU140">
            <v>0</v>
          </cell>
          <cell r="BV140">
            <v>0</v>
          </cell>
          <cell r="BW140">
            <v>0</v>
          </cell>
          <cell r="BX140">
            <v>0</v>
          </cell>
          <cell r="BY140">
            <v>0</v>
          </cell>
          <cell r="BZ140">
            <v>0</v>
          </cell>
          <cell r="CA140">
            <v>0</v>
          </cell>
          <cell r="CB140">
            <v>0</v>
          </cell>
          <cell r="CC140">
            <v>0</v>
          </cell>
          <cell r="CD140">
            <v>0</v>
          </cell>
          <cell r="CE140">
            <v>0</v>
          </cell>
          <cell r="CF140">
            <v>0</v>
          </cell>
          <cell r="CG140">
            <v>0</v>
          </cell>
          <cell r="CH140">
            <v>0</v>
          </cell>
          <cell r="CI140">
            <v>0</v>
          </cell>
          <cell r="CJ140">
            <v>0</v>
          </cell>
          <cell r="CK140">
            <v>0</v>
          </cell>
          <cell r="CL140">
            <v>0</v>
          </cell>
          <cell r="CM140">
            <v>0</v>
          </cell>
          <cell r="CN140">
            <v>0</v>
          </cell>
          <cell r="CO140">
            <v>0</v>
          </cell>
          <cell r="CP140">
            <v>0</v>
          </cell>
          <cell r="CQ140">
            <v>0</v>
          </cell>
          <cell r="CR140">
            <v>0</v>
          </cell>
          <cell r="CS140">
            <v>0</v>
          </cell>
          <cell r="CT140">
            <v>0</v>
          </cell>
          <cell r="CU140">
            <v>0</v>
          </cell>
          <cell r="CV140">
            <v>0</v>
          </cell>
          <cell r="CW140">
            <v>0</v>
          </cell>
          <cell r="CX140">
            <v>0</v>
          </cell>
          <cell r="CY140">
            <v>0</v>
          </cell>
          <cell r="CZ140">
            <v>0</v>
          </cell>
          <cell r="DA140">
            <v>0</v>
          </cell>
          <cell r="DB140">
            <v>0</v>
          </cell>
          <cell r="DC140">
            <v>0</v>
          </cell>
          <cell r="DD140">
            <v>0</v>
          </cell>
          <cell r="DE140">
            <v>0</v>
          </cell>
          <cell r="DF140">
            <v>0</v>
          </cell>
          <cell r="DG140">
            <v>0</v>
          </cell>
          <cell r="DH140">
            <v>0</v>
          </cell>
          <cell r="DI140">
            <v>0</v>
          </cell>
          <cell r="DJ140">
            <v>0</v>
          </cell>
          <cell r="DK140">
            <v>0</v>
          </cell>
          <cell r="DL140">
            <v>0</v>
          </cell>
          <cell r="DM140">
            <v>0</v>
          </cell>
          <cell r="DN140">
            <v>0</v>
          </cell>
          <cell r="DO140">
            <v>0</v>
          </cell>
          <cell r="DP140">
            <v>0</v>
          </cell>
          <cell r="DQ140">
            <v>0</v>
          </cell>
          <cell r="DR140">
            <v>0</v>
          </cell>
          <cell r="DS140">
            <v>0</v>
          </cell>
          <cell r="DT140">
            <v>-189</v>
          </cell>
          <cell r="DU140">
            <v>-239.5</v>
          </cell>
          <cell r="DV140">
            <v>-249.49999999999997</v>
          </cell>
          <cell r="DW140">
            <v>-311.3</v>
          </cell>
          <cell r="DX140">
            <v>-209.39999999999998</v>
          </cell>
          <cell r="DY140">
            <v>-312.2</v>
          </cell>
          <cell r="DZ140">
            <v>-310.60000000000002</v>
          </cell>
          <cell r="EA140">
            <v>-376.7</v>
          </cell>
          <cell r="EB140">
            <v>-308.39999999999998</v>
          </cell>
          <cell r="EC140">
            <v>-395</v>
          </cell>
          <cell r="ED140">
            <v>-418.5</v>
          </cell>
          <cell r="EE140">
            <v>-486.4</v>
          </cell>
          <cell r="EF140">
            <v>-426</v>
          </cell>
          <cell r="EG140">
            <v>-513.9</v>
          </cell>
          <cell r="EH140">
            <v>-505.3</v>
          </cell>
          <cell r="EI140">
            <v>-657.8</v>
          </cell>
          <cell r="EJ140">
            <v>-595.5</v>
          </cell>
          <cell r="EK140">
            <v>-672</v>
          </cell>
          <cell r="EL140">
            <v>-620.1</v>
          </cell>
          <cell r="EM140">
            <v>-718</v>
          </cell>
        </row>
        <row r="141">
          <cell r="A141" t="str">
            <v>CRG IN</v>
          </cell>
          <cell r="B141" t="str">
            <v>Crompton Greaves</v>
          </cell>
          <cell r="C141" t="str">
            <v>Engineering &amp; Capital Goods</v>
          </cell>
          <cell r="D141">
            <v>0</v>
          </cell>
          <cell r="E141">
            <v>0</v>
          </cell>
          <cell r="F141">
            <v>0</v>
          </cell>
          <cell r="G141">
            <v>0</v>
          </cell>
          <cell r="H141">
            <v>-16.600000000000001</v>
          </cell>
          <cell r="I141">
            <v>-16.5</v>
          </cell>
          <cell r="J141">
            <v>-17</v>
          </cell>
          <cell r="K141">
            <v>-34.1</v>
          </cell>
          <cell r="L141">
            <v>-14.2</v>
          </cell>
          <cell r="M141">
            <v>-22.2</v>
          </cell>
          <cell r="N141">
            <v>-27.7</v>
          </cell>
          <cell r="O141">
            <v>-36.200000000000003</v>
          </cell>
          <cell r="P141">
            <v>-29.6</v>
          </cell>
          <cell r="Q141">
            <v>-41.9</v>
          </cell>
          <cell r="R141">
            <v>-54.7</v>
          </cell>
          <cell r="S141">
            <v>-70.7</v>
          </cell>
          <cell r="T141">
            <v>-179.3</v>
          </cell>
          <cell r="U141">
            <v>-195.4</v>
          </cell>
          <cell r="V141">
            <v>-202</v>
          </cell>
          <cell r="W141">
            <v>-304.8</v>
          </cell>
          <cell r="X141">
            <v>-278.5</v>
          </cell>
          <cell r="Y141">
            <v>-304.3</v>
          </cell>
          <cell r="Z141">
            <v>-359.7</v>
          </cell>
          <cell r="AA141">
            <v>-628.1</v>
          </cell>
          <cell r="AB141">
            <v>-415.5</v>
          </cell>
          <cell r="AC141">
            <v>-404.7</v>
          </cell>
          <cell r="AD141">
            <v>-482.8</v>
          </cell>
          <cell r="AE141">
            <v>-793.30000000000007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-102.7</v>
          </cell>
          <cell r="AN141">
            <v>14.8</v>
          </cell>
          <cell r="AO141">
            <v>-4.4000000000000004</v>
          </cell>
          <cell r="AP141">
            <v>-13.2</v>
          </cell>
          <cell r="AQ141">
            <v>2.8</v>
          </cell>
          <cell r="AR141">
            <v>-9.6</v>
          </cell>
          <cell r="AS141">
            <v>-64</v>
          </cell>
          <cell r="AT141">
            <v>0</v>
          </cell>
          <cell r="AU141">
            <v>-47</v>
          </cell>
          <cell r="AV141">
            <v>-75</v>
          </cell>
          <cell r="AW141">
            <v>-75</v>
          </cell>
          <cell r="AX141">
            <v>-56.3</v>
          </cell>
          <cell r="AY141">
            <v>-58.5</v>
          </cell>
          <cell r="AZ141">
            <v>-34</v>
          </cell>
          <cell r="BA141">
            <v>-34.5</v>
          </cell>
          <cell r="BB141">
            <v>-78.7</v>
          </cell>
          <cell r="BC141">
            <v>0.5</v>
          </cell>
          <cell r="BD141">
            <v>-27</v>
          </cell>
          <cell r="BE141">
            <v>-48.5</v>
          </cell>
          <cell r="BF141">
            <v>0</v>
          </cell>
          <cell r="BG141">
            <v>0</v>
          </cell>
          <cell r="BH141">
            <v>0</v>
          </cell>
          <cell r="BI141">
            <v>0</v>
          </cell>
          <cell r="BJ141">
            <v>0</v>
          </cell>
          <cell r="BK141">
            <v>0</v>
          </cell>
          <cell r="BL141">
            <v>0</v>
          </cell>
          <cell r="BM141">
            <v>0</v>
          </cell>
          <cell r="BN141">
            <v>0</v>
          </cell>
          <cell r="BO141">
            <v>0</v>
          </cell>
          <cell r="BP141">
            <v>0</v>
          </cell>
          <cell r="BQ141">
            <v>0</v>
          </cell>
          <cell r="BR141">
            <v>0</v>
          </cell>
          <cell r="BS141">
            <v>0</v>
          </cell>
          <cell r="BT141">
            <v>0</v>
          </cell>
          <cell r="BU141">
            <v>0</v>
          </cell>
          <cell r="BV141">
            <v>0</v>
          </cell>
          <cell r="BW141">
            <v>0</v>
          </cell>
          <cell r="BX141">
            <v>0</v>
          </cell>
          <cell r="BY141">
            <v>0</v>
          </cell>
          <cell r="BZ141">
            <v>0</v>
          </cell>
          <cell r="CA141">
            <v>0</v>
          </cell>
          <cell r="CB141">
            <v>0</v>
          </cell>
          <cell r="CC141">
            <v>0</v>
          </cell>
          <cell r="CD141">
            <v>0</v>
          </cell>
          <cell r="CE141">
            <v>0</v>
          </cell>
          <cell r="CF141">
            <v>0</v>
          </cell>
          <cell r="CG141">
            <v>0</v>
          </cell>
          <cell r="CH141">
            <v>0</v>
          </cell>
          <cell r="CI141">
            <v>0</v>
          </cell>
          <cell r="CJ141">
            <v>0</v>
          </cell>
          <cell r="CK141">
            <v>0</v>
          </cell>
          <cell r="CL141">
            <v>0</v>
          </cell>
          <cell r="CM141">
            <v>0</v>
          </cell>
          <cell r="CN141">
            <v>0</v>
          </cell>
          <cell r="CO141">
            <v>0</v>
          </cell>
          <cell r="CP141">
            <v>0</v>
          </cell>
          <cell r="CQ141">
            <v>0</v>
          </cell>
          <cell r="CR141">
            <v>0</v>
          </cell>
          <cell r="CS141">
            <v>0</v>
          </cell>
          <cell r="CT141">
            <v>0</v>
          </cell>
          <cell r="CU141">
            <v>0</v>
          </cell>
          <cell r="CV141">
            <v>0</v>
          </cell>
          <cell r="CW141">
            <v>0</v>
          </cell>
          <cell r="CX141">
            <v>0</v>
          </cell>
          <cell r="CY141">
            <v>0</v>
          </cell>
          <cell r="CZ141">
            <v>0</v>
          </cell>
          <cell r="DA141">
            <v>0</v>
          </cell>
          <cell r="DB141">
            <v>0</v>
          </cell>
          <cell r="DC141">
            <v>0</v>
          </cell>
          <cell r="DD141">
            <v>0</v>
          </cell>
          <cell r="DE141">
            <v>0</v>
          </cell>
          <cell r="DF141">
            <v>0</v>
          </cell>
          <cell r="DG141">
            <v>0</v>
          </cell>
          <cell r="DH141">
            <v>0</v>
          </cell>
          <cell r="DI141">
            <v>0</v>
          </cell>
          <cell r="DJ141">
            <v>0</v>
          </cell>
          <cell r="DK141">
            <v>0</v>
          </cell>
          <cell r="DL141">
            <v>0</v>
          </cell>
          <cell r="DM141">
            <v>0</v>
          </cell>
          <cell r="DN141">
            <v>0</v>
          </cell>
          <cell r="DO141">
            <v>0</v>
          </cell>
          <cell r="DP141">
            <v>-2567.1</v>
          </cell>
          <cell r="DQ141">
            <v>-2829</v>
          </cell>
          <cell r="DR141">
            <v>-2773.5</v>
          </cell>
          <cell r="DS141">
            <v>-3891.5</v>
          </cell>
          <cell r="DT141">
            <v>-3011.9</v>
          </cell>
          <cell r="DU141">
            <v>-3145.3</v>
          </cell>
          <cell r="DV141">
            <v>-3089.7999999999997</v>
          </cell>
          <cell r="DW141">
            <v>-4450.6000000000004</v>
          </cell>
          <cell r="DX141">
            <v>-3632.7999999999997</v>
          </cell>
          <cell r="DY141">
            <v>-3853.3</v>
          </cell>
          <cell r="DZ141">
            <v>-4544.0999999999995</v>
          </cell>
          <cell r="EA141">
            <v>-5671.5999999999995</v>
          </cell>
          <cell r="EB141">
            <v>-5425.3</v>
          </cell>
          <cell r="EC141">
            <v>-6226.3</v>
          </cell>
          <cell r="ED141">
            <v>-5927.4</v>
          </cell>
          <cell r="EE141">
            <v>-7064.1</v>
          </cell>
          <cell r="EF141">
            <v>-6393.5</v>
          </cell>
          <cell r="EG141">
            <v>-6411.1</v>
          </cell>
          <cell r="EH141">
            <v>-6393.6999999999989</v>
          </cell>
          <cell r="EI141">
            <v>-8011.6</v>
          </cell>
          <cell r="EJ141">
            <v>-7559.7</v>
          </cell>
          <cell r="EK141">
            <v>-7404.9</v>
          </cell>
          <cell r="EL141">
            <v>-7291.7000000000007</v>
          </cell>
          <cell r="EM141">
            <v>-8855.5</v>
          </cell>
        </row>
        <row r="142">
          <cell r="A142" t="str">
            <v>KKC IN</v>
          </cell>
          <cell r="B142" t="str">
            <v>Cummins India</v>
          </cell>
          <cell r="C142" t="str">
            <v>Engineering &amp; Capital Goods</v>
          </cell>
          <cell r="D142">
            <v>0</v>
          </cell>
          <cell r="E142">
            <v>0</v>
          </cell>
          <cell r="F142">
            <v>0</v>
          </cell>
          <cell r="G142">
            <v>0</v>
          </cell>
          <cell r="H142">
            <v>-134.87100000000001</v>
          </cell>
          <cell r="I142">
            <v>-152.92500000000001</v>
          </cell>
          <cell r="J142">
            <v>-66.575999999999993</v>
          </cell>
          <cell r="K142">
            <v>-60.167999999999999</v>
          </cell>
          <cell r="L142">
            <v>-134.87100000000001</v>
          </cell>
          <cell r="M142">
            <v>-152.92500000000001</v>
          </cell>
          <cell r="N142">
            <v>-122.422</v>
          </cell>
          <cell r="O142">
            <v>-102.53700000000001</v>
          </cell>
          <cell r="P142">
            <v>-174.13200000000001</v>
          </cell>
          <cell r="Q142">
            <v>-190.0453</v>
          </cell>
          <cell r="R142">
            <v>-225.50200000000001</v>
          </cell>
          <cell r="S142">
            <v>-158.827</v>
          </cell>
          <cell r="T142">
            <v>-224.62199999999999</v>
          </cell>
          <cell r="U142">
            <v>-275.53899999999999</v>
          </cell>
          <cell r="V142">
            <v>-266.59999999999997</v>
          </cell>
          <cell r="W142">
            <v>-362</v>
          </cell>
          <cell r="X142">
            <v>-267.59999999999997</v>
          </cell>
          <cell r="Y142">
            <v>-275.09999999999997</v>
          </cell>
          <cell r="Z142">
            <v>-314.90000000000003</v>
          </cell>
          <cell r="AA142">
            <v>-330.3</v>
          </cell>
          <cell r="AB142">
            <v>-327.10000000000002</v>
          </cell>
          <cell r="AC142">
            <v>-362.7</v>
          </cell>
          <cell r="AD142">
            <v>-502.4</v>
          </cell>
          <cell r="AE142">
            <v>-539.4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14.903</v>
          </cell>
          <cell r="AK142">
            <v>18.484000000000002</v>
          </cell>
          <cell r="AL142">
            <v>-5.819</v>
          </cell>
          <cell r="AM142">
            <v>-29.847000000000001</v>
          </cell>
          <cell r="AN142">
            <v>14.903</v>
          </cell>
          <cell r="AO142">
            <v>18.484000000000002</v>
          </cell>
          <cell r="AP142">
            <v>1.1160000000000001</v>
          </cell>
          <cell r="AQ142">
            <v>-2.875</v>
          </cell>
          <cell r="AR142">
            <v>12.082000000000001</v>
          </cell>
          <cell r="AS142">
            <v>14.712999999999999</v>
          </cell>
          <cell r="AT142">
            <v>13.885999999999999</v>
          </cell>
          <cell r="AU142">
            <v>6.226</v>
          </cell>
          <cell r="AV142">
            <v>32.509</v>
          </cell>
          <cell r="AW142">
            <v>16.523</v>
          </cell>
          <cell r="AX142">
            <v>-3.7</v>
          </cell>
          <cell r="AY142">
            <v>43.9</v>
          </cell>
          <cell r="AZ142">
            <v>14.3</v>
          </cell>
          <cell r="BA142">
            <v>28.7</v>
          </cell>
          <cell r="BB142">
            <v>11.6</v>
          </cell>
          <cell r="BC142">
            <v>-19.8</v>
          </cell>
          <cell r="BD142">
            <v>-0.1</v>
          </cell>
          <cell r="BE142">
            <v>12.4</v>
          </cell>
          <cell r="BF142">
            <v>7.1</v>
          </cell>
          <cell r="BG142">
            <v>58.6</v>
          </cell>
          <cell r="BH142">
            <v>0</v>
          </cell>
          <cell r="BI142">
            <v>0</v>
          </cell>
          <cell r="BJ142">
            <v>0</v>
          </cell>
          <cell r="BK142">
            <v>0</v>
          </cell>
          <cell r="BL142">
            <v>0</v>
          </cell>
          <cell r="BM142">
            <v>0</v>
          </cell>
          <cell r="BN142">
            <v>0</v>
          </cell>
          <cell r="BO142">
            <v>0</v>
          </cell>
          <cell r="BP142">
            <v>0</v>
          </cell>
          <cell r="BQ142">
            <v>0</v>
          </cell>
          <cell r="BR142">
            <v>0</v>
          </cell>
          <cell r="BS142">
            <v>0</v>
          </cell>
          <cell r="BT142">
            <v>0</v>
          </cell>
          <cell r="BU142">
            <v>0</v>
          </cell>
          <cell r="BV142">
            <v>0</v>
          </cell>
          <cell r="BW142">
            <v>0</v>
          </cell>
          <cell r="BX142">
            <v>0</v>
          </cell>
          <cell r="BY142">
            <v>0</v>
          </cell>
          <cell r="BZ142">
            <v>0</v>
          </cell>
          <cell r="CA142">
            <v>0</v>
          </cell>
          <cell r="CB142">
            <v>0</v>
          </cell>
          <cell r="CC142">
            <v>0</v>
          </cell>
          <cell r="CD142">
            <v>0</v>
          </cell>
          <cell r="CE142">
            <v>0</v>
          </cell>
          <cell r="CF142">
            <v>0</v>
          </cell>
          <cell r="CG142">
            <v>0</v>
          </cell>
          <cell r="CH142">
            <v>0</v>
          </cell>
          <cell r="CI142">
            <v>0</v>
          </cell>
          <cell r="CJ142">
            <v>0</v>
          </cell>
          <cell r="CK142">
            <v>0</v>
          </cell>
          <cell r="CL142">
            <v>0</v>
          </cell>
          <cell r="CM142">
            <v>0</v>
          </cell>
          <cell r="CN142">
            <v>0</v>
          </cell>
          <cell r="CO142">
            <v>0</v>
          </cell>
          <cell r="CP142">
            <v>0</v>
          </cell>
          <cell r="CQ142">
            <v>0</v>
          </cell>
          <cell r="CR142">
            <v>0</v>
          </cell>
          <cell r="CS142">
            <v>0</v>
          </cell>
          <cell r="CT142">
            <v>0</v>
          </cell>
          <cell r="CU142">
            <v>0</v>
          </cell>
          <cell r="CV142">
            <v>0</v>
          </cell>
          <cell r="CW142">
            <v>0</v>
          </cell>
          <cell r="CX142">
            <v>0</v>
          </cell>
          <cell r="CY142">
            <v>0</v>
          </cell>
          <cell r="CZ142">
            <v>0</v>
          </cell>
          <cell r="DA142">
            <v>0</v>
          </cell>
          <cell r="DB142">
            <v>0</v>
          </cell>
          <cell r="DC142">
            <v>0</v>
          </cell>
          <cell r="DD142">
            <v>0</v>
          </cell>
          <cell r="DE142">
            <v>0</v>
          </cell>
          <cell r="DF142">
            <v>0</v>
          </cell>
          <cell r="DG142">
            <v>0</v>
          </cell>
          <cell r="DH142">
            <v>0</v>
          </cell>
          <cell r="DI142">
            <v>0</v>
          </cell>
          <cell r="DJ142">
            <v>0</v>
          </cell>
          <cell r="DK142">
            <v>0</v>
          </cell>
          <cell r="DL142">
            <v>0</v>
          </cell>
          <cell r="DM142">
            <v>0</v>
          </cell>
          <cell r="DN142">
            <v>0</v>
          </cell>
          <cell r="DO142">
            <v>0</v>
          </cell>
          <cell r="DP142">
            <v>-1814.5529999999999</v>
          </cell>
          <cell r="DQ142">
            <v>-1997.778</v>
          </cell>
          <cell r="DR142">
            <v>-1489.7049999999999</v>
          </cell>
          <cell r="DS142">
            <v>-1856.769</v>
          </cell>
          <cell r="DT142">
            <v>-1814.5529999999999</v>
          </cell>
          <cell r="DU142">
            <v>-1997.778</v>
          </cell>
          <cell r="DV142">
            <v>-2052.451</v>
          </cell>
          <cell r="DW142">
            <v>-2117.098</v>
          </cell>
          <cell r="DX142">
            <v>-2160.3409999999999</v>
          </cell>
          <cell r="DY142">
            <v>-2404.38</v>
          </cell>
          <cell r="DZ142">
            <v>-2541.29</v>
          </cell>
          <cell r="EA142">
            <v>-2595.8389999999999</v>
          </cell>
          <cell r="EB142">
            <v>-2518.6970000000001</v>
          </cell>
          <cell r="EC142">
            <v>-3054.9879999999998</v>
          </cell>
          <cell r="ED142">
            <v>-3193.5</v>
          </cell>
          <cell r="EE142">
            <v>-3330</v>
          </cell>
          <cell r="EF142">
            <v>-3758.9</v>
          </cell>
          <cell r="EG142">
            <v>-3574.5</v>
          </cell>
          <cell r="EH142">
            <v>-4013.2</v>
          </cell>
          <cell r="EI142">
            <v>-4875.4000000000005</v>
          </cell>
          <cell r="EJ142">
            <v>-4953.2</v>
          </cell>
          <cell r="EK142">
            <v>-5579.6</v>
          </cell>
          <cell r="EL142">
            <v>-4769.7999999999993</v>
          </cell>
          <cell r="EM142">
            <v>-7034.9</v>
          </cell>
        </row>
        <row r="143">
          <cell r="A143" t="str">
            <v>ELCN IN</v>
          </cell>
          <cell r="B143" t="str">
            <v>Elecon Engineering Co</v>
          </cell>
          <cell r="C143" t="str">
            <v>Engineering &amp; Capital Goods</v>
          </cell>
          <cell r="D143">
            <v>0</v>
          </cell>
          <cell r="E143">
            <v>0</v>
          </cell>
          <cell r="F143">
            <v>0</v>
          </cell>
          <cell r="G143">
            <v>0</v>
          </cell>
          <cell r="H143">
            <v>0</v>
          </cell>
          <cell r="I143">
            <v>0</v>
          </cell>
          <cell r="J143">
            <v>0</v>
          </cell>
          <cell r="K143">
            <v>-1.3</v>
          </cell>
          <cell r="L143">
            <v>0</v>
          </cell>
          <cell r="M143">
            <v>-4.5999999999999996</v>
          </cell>
          <cell r="N143">
            <v>-5.2</v>
          </cell>
          <cell r="O143">
            <v>-40.299999999999997</v>
          </cell>
          <cell r="P143">
            <v>-14.021000000000001</v>
          </cell>
          <cell r="Q143">
            <v>-20.795000000000002</v>
          </cell>
          <cell r="R143">
            <v>-32.198999999999998</v>
          </cell>
          <cell r="S143">
            <v>-65.997</v>
          </cell>
          <cell r="T143">
            <v>-20.562999999999999</v>
          </cell>
          <cell r="U143">
            <v>-59.993000000000002</v>
          </cell>
          <cell r="V143">
            <v>-68.722999999999999</v>
          </cell>
          <cell r="W143">
            <v>-99.120999999999995</v>
          </cell>
          <cell r="X143">
            <v>-44.204000000000001</v>
          </cell>
          <cell r="Y143">
            <v>-65.77000000000001</v>
          </cell>
          <cell r="Z143">
            <v>-67.710000000000008</v>
          </cell>
          <cell r="AA143">
            <v>-120.61999999999999</v>
          </cell>
          <cell r="AB143">
            <v>-62.97</v>
          </cell>
          <cell r="AC143">
            <v>-84.1</v>
          </cell>
          <cell r="AD143">
            <v>-57.046999999999997</v>
          </cell>
          <cell r="AE143">
            <v>-102.38200000000001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1.524</v>
          </cell>
          <cell r="AN143">
            <v>0</v>
          </cell>
          <cell r="AO143">
            <v>-12.743</v>
          </cell>
          <cell r="AP143">
            <v>-2.8</v>
          </cell>
          <cell r="AQ143">
            <v>-8.0399999999999991</v>
          </cell>
          <cell r="AR143">
            <v>2.1840000000000002</v>
          </cell>
          <cell r="AS143">
            <v>2.1629999999999998</v>
          </cell>
          <cell r="AT143">
            <v>7.5</v>
          </cell>
          <cell r="AU143">
            <v>-9.7940000000000005</v>
          </cell>
          <cell r="AV143">
            <v>-6.4649999999999999</v>
          </cell>
          <cell r="AW143">
            <v>-6.04</v>
          </cell>
          <cell r="AX143">
            <v>-3.633</v>
          </cell>
          <cell r="AY143">
            <v>-30.507000000000001</v>
          </cell>
          <cell r="AZ143">
            <v>-6.84</v>
          </cell>
          <cell r="BA143">
            <v>-9.3000000000000007</v>
          </cell>
          <cell r="BB143">
            <v>-9.7569999999999997</v>
          </cell>
          <cell r="BC143">
            <v>9.4499999999999993</v>
          </cell>
          <cell r="BD143">
            <v>0</v>
          </cell>
          <cell r="BE143">
            <v>0</v>
          </cell>
          <cell r="BF143">
            <v>0</v>
          </cell>
          <cell r="BG143">
            <v>0</v>
          </cell>
          <cell r="BH143">
            <v>0</v>
          </cell>
          <cell r="BI143">
            <v>0</v>
          </cell>
          <cell r="BJ143">
            <v>0</v>
          </cell>
          <cell r="BK143">
            <v>0</v>
          </cell>
          <cell r="BL143">
            <v>0</v>
          </cell>
          <cell r="BM143">
            <v>0</v>
          </cell>
          <cell r="BN143">
            <v>0</v>
          </cell>
          <cell r="BO143">
            <v>0</v>
          </cell>
          <cell r="BP143">
            <v>0</v>
          </cell>
          <cell r="BQ143">
            <v>0</v>
          </cell>
          <cell r="BR143">
            <v>0</v>
          </cell>
          <cell r="BS143">
            <v>0</v>
          </cell>
          <cell r="BT143">
            <v>0</v>
          </cell>
          <cell r="BU143">
            <v>0</v>
          </cell>
          <cell r="BV143">
            <v>0</v>
          </cell>
          <cell r="BW143">
            <v>0</v>
          </cell>
          <cell r="BX143">
            <v>0</v>
          </cell>
          <cell r="BY143">
            <v>0</v>
          </cell>
          <cell r="BZ143">
            <v>0</v>
          </cell>
          <cell r="CA143">
            <v>0</v>
          </cell>
          <cell r="CB143">
            <v>0</v>
          </cell>
          <cell r="CC143">
            <v>0</v>
          </cell>
          <cell r="CD143">
            <v>0</v>
          </cell>
          <cell r="CE143">
            <v>0</v>
          </cell>
          <cell r="CF143">
            <v>0</v>
          </cell>
          <cell r="CG143">
            <v>0</v>
          </cell>
          <cell r="CH143">
            <v>0</v>
          </cell>
          <cell r="CI143">
            <v>0</v>
          </cell>
          <cell r="CJ143">
            <v>0</v>
          </cell>
          <cell r="CK143">
            <v>0</v>
          </cell>
          <cell r="CL143">
            <v>0</v>
          </cell>
          <cell r="CM143">
            <v>0</v>
          </cell>
          <cell r="CN143">
            <v>0</v>
          </cell>
          <cell r="CO143">
            <v>0</v>
          </cell>
          <cell r="CP143">
            <v>0</v>
          </cell>
          <cell r="CQ143">
            <v>0</v>
          </cell>
          <cell r="CR143">
            <v>0</v>
          </cell>
          <cell r="CS143">
            <v>0</v>
          </cell>
          <cell r="CT143">
            <v>0</v>
          </cell>
          <cell r="CU143">
            <v>0</v>
          </cell>
          <cell r="CV143">
            <v>0</v>
          </cell>
          <cell r="CW143">
            <v>0</v>
          </cell>
          <cell r="CX143">
            <v>0</v>
          </cell>
          <cell r="CY143">
            <v>0</v>
          </cell>
          <cell r="CZ143">
            <v>0</v>
          </cell>
          <cell r="DA143">
            <v>0</v>
          </cell>
          <cell r="DB143">
            <v>0</v>
          </cell>
          <cell r="DC143">
            <v>0</v>
          </cell>
          <cell r="DD143">
            <v>0</v>
          </cell>
          <cell r="DE143">
            <v>0</v>
          </cell>
          <cell r="DF143">
            <v>0</v>
          </cell>
          <cell r="DG143">
            <v>0</v>
          </cell>
          <cell r="DH143">
            <v>0</v>
          </cell>
          <cell r="DI143">
            <v>0</v>
          </cell>
          <cell r="DJ143">
            <v>0</v>
          </cell>
          <cell r="DK143">
            <v>0</v>
          </cell>
          <cell r="DL143">
            <v>0</v>
          </cell>
          <cell r="DM143">
            <v>0</v>
          </cell>
          <cell r="DN143">
            <v>0</v>
          </cell>
          <cell r="DO143">
            <v>0</v>
          </cell>
          <cell r="DP143">
            <v>-150.708</v>
          </cell>
          <cell r="DQ143">
            <v>-218.405</v>
          </cell>
          <cell r="DR143">
            <v>-543.13800000000003</v>
          </cell>
          <cell r="DS143">
            <v>-382.23399999999992</v>
          </cell>
          <cell r="DT143">
            <v>-332.56299999999999</v>
          </cell>
          <cell r="DU143">
            <v>-418.78899999999999</v>
          </cell>
          <cell r="DV143">
            <v>-391.07100000000003</v>
          </cell>
          <cell r="DW143">
            <v>-657.40800000000002</v>
          </cell>
          <cell r="DX143">
            <v>-463.11999999999995</v>
          </cell>
          <cell r="DY143">
            <v>-622.58600000000001</v>
          </cell>
          <cell r="DZ143">
            <v>-608.04899999999998</v>
          </cell>
          <cell r="EA143">
            <v>-1298.7249999999999</v>
          </cell>
          <cell r="EB143">
            <v>-616.49299999999994</v>
          </cell>
          <cell r="EC143">
            <v>-1158.615</v>
          </cell>
          <cell r="ED143">
            <v>-1113.23</v>
          </cell>
          <cell r="EE143">
            <v>-1983.9830000000002</v>
          </cell>
          <cell r="EF143">
            <v>-844.93299999999999</v>
          </cell>
          <cell r="EG143">
            <v>-1202.73</v>
          </cell>
          <cell r="EH143">
            <v>-1175.8209999999999</v>
          </cell>
          <cell r="EI143">
            <v>-2295.38</v>
          </cell>
          <cell r="EJ143">
            <v>-1105.5060000000001</v>
          </cell>
          <cell r="EK143">
            <v>-1701.9679999999998</v>
          </cell>
          <cell r="EL143">
            <v>-1554.0440000000001</v>
          </cell>
          <cell r="EM143">
            <v>-1958.2860000000001</v>
          </cell>
        </row>
        <row r="144">
          <cell r="A144" t="str">
            <v>EEI IN</v>
          </cell>
          <cell r="B144" t="str">
            <v>Eimco Elecon India Ltd</v>
          </cell>
          <cell r="C144" t="str">
            <v>Engineering &amp; Capital Goods</v>
          </cell>
          <cell r="D144">
            <v>0</v>
          </cell>
          <cell r="E144">
            <v>0</v>
          </cell>
          <cell r="F144">
            <v>0</v>
          </cell>
          <cell r="G144">
            <v>0</v>
          </cell>
          <cell r="H144">
            <v>-4.2</v>
          </cell>
          <cell r="I144">
            <v>-10.6</v>
          </cell>
          <cell r="J144">
            <v>-14.4</v>
          </cell>
          <cell r="K144">
            <v>-15.66</v>
          </cell>
          <cell r="L144">
            <v>-5.79</v>
          </cell>
          <cell r="M144">
            <v>-8.9</v>
          </cell>
          <cell r="N144">
            <v>-15.63</v>
          </cell>
          <cell r="O144">
            <v>-22.08</v>
          </cell>
          <cell r="P144">
            <v>-8.8800000000000008</v>
          </cell>
          <cell r="Q144">
            <v>-10.327999999999999</v>
          </cell>
          <cell r="R144">
            <v>-6.3109999999999999</v>
          </cell>
          <cell r="S144">
            <v>-13.02</v>
          </cell>
          <cell r="T144">
            <v>-5.12</v>
          </cell>
          <cell r="U144">
            <v>-21.576999999999998</v>
          </cell>
          <cell r="V144">
            <v>-9</v>
          </cell>
          <cell r="W144">
            <v>-16.5</v>
          </cell>
          <cell r="X144">
            <v>-22.548999999999999</v>
          </cell>
          <cell r="Y144">
            <v>-19.55</v>
          </cell>
          <cell r="Z144">
            <v>-7.6079999999999997</v>
          </cell>
          <cell r="AA144">
            <v>-22.137999999999998</v>
          </cell>
          <cell r="AB144">
            <v>-21.46</v>
          </cell>
          <cell r="AC144">
            <v>-16.524000000000001</v>
          </cell>
          <cell r="AD144">
            <v>-20.34</v>
          </cell>
          <cell r="AE144">
            <v>-28.978000000000002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O144">
            <v>0</v>
          </cell>
          <cell r="AP144">
            <v>0</v>
          </cell>
          <cell r="AQ144">
            <v>0</v>
          </cell>
          <cell r="AR144">
            <v>0</v>
          </cell>
          <cell r="AS144">
            <v>-2.0649999999999999</v>
          </cell>
          <cell r="AT144">
            <v>-0.83499999999999996</v>
          </cell>
          <cell r="AU144">
            <v>-0.251</v>
          </cell>
          <cell r="AV144">
            <v>1.069</v>
          </cell>
          <cell r="AW144">
            <v>2.6</v>
          </cell>
          <cell r="AX144">
            <v>1.7</v>
          </cell>
          <cell r="AY144">
            <v>4.5999999999999996</v>
          </cell>
          <cell r="AZ144">
            <v>4.7839999999999998</v>
          </cell>
          <cell r="BA144">
            <v>-0.77</v>
          </cell>
          <cell r="BB144">
            <v>0</v>
          </cell>
          <cell r="BC144">
            <v>-3.14</v>
          </cell>
          <cell r="BD144">
            <v>2.6059999999999999</v>
          </cell>
          <cell r="BE144">
            <v>1.919</v>
          </cell>
          <cell r="BF144">
            <v>1.488</v>
          </cell>
          <cell r="BG144">
            <v>0</v>
          </cell>
          <cell r="BH144">
            <v>0</v>
          </cell>
          <cell r="BI144">
            <v>0</v>
          </cell>
          <cell r="BJ144">
            <v>0</v>
          </cell>
          <cell r="BK144">
            <v>0</v>
          </cell>
          <cell r="BL144">
            <v>0</v>
          </cell>
          <cell r="BM144">
            <v>0</v>
          </cell>
          <cell r="BN144">
            <v>0</v>
          </cell>
          <cell r="BO144">
            <v>0</v>
          </cell>
          <cell r="BP144">
            <v>0</v>
          </cell>
          <cell r="BQ144">
            <v>0</v>
          </cell>
          <cell r="BR144">
            <v>0</v>
          </cell>
          <cell r="BS144">
            <v>0</v>
          </cell>
          <cell r="BT144">
            <v>0</v>
          </cell>
          <cell r="BU144">
            <v>0</v>
          </cell>
          <cell r="BV144">
            <v>0</v>
          </cell>
          <cell r="BW144">
            <v>0</v>
          </cell>
          <cell r="BX144">
            <v>0</v>
          </cell>
          <cell r="BY144">
            <v>0</v>
          </cell>
          <cell r="BZ144">
            <v>0</v>
          </cell>
          <cell r="CA144">
            <v>0</v>
          </cell>
          <cell r="CB144">
            <v>0</v>
          </cell>
          <cell r="CC144">
            <v>0</v>
          </cell>
          <cell r="CD144">
            <v>0</v>
          </cell>
          <cell r="CE144">
            <v>0</v>
          </cell>
          <cell r="CF144">
            <v>0</v>
          </cell>
          <cell r="CG144">
            <v>0</v>
          </cell>
          <cell r="CH144">
            <v>0</v>
          </cell>
          <cell r="CI144">
            <v>0</v>
          </cell>
          <cell r="CJ144">
            <v>0</v>
          </cell>
          <cell r="CK144">
            <v>0</v>
          </cell>
          <cell r="CL144">
            <v>0</v>
          </cell>
          <cell r="CM144">
            <v>0</v>
          </cell>
          <cell r="CN144">
            <v>0</v>
          </cell>
          <cell r="CO144">
            <v>0</v>
          </cell>
          <cell r="CP144">
            <v>0</v>
          </cell>
          <cell r="CQ144">
            <v>0</v>
          </cell>
          <cell r="CR144">
            <v>0</v>
          </cell>
          <cell r="CS144">
            <v>0</v>
          </cell>
          <cell r="CT144">
            <v>0</v>
          </cell>
          <cell r="CU144">
            <v>0</v>
          </cell>
          <cell r="CV144">
            <v>0</v>
          </cell>
          <cell r="CW144">
            <v>0</v>
          </cell>
          <cell r="CX144">
            <v>0</v>
          </cell>
          <cell r="CY144">
            <v>0</v>
          </cell>
          <cell r="CZ144">
            <v>0</v>
          </cell>
          <cell r="DA144">
            <v>0</v>
          </cell>
          <cell r="DB144">
            <v>0</v>
          </cell>
          <cell r="DC144">
            <v>0</v>
          </cell>
          <cell r="DD144">
            <v>0</v>
          </cell>
          <cell r="DE144">
            <v>0</v>
          </cell>
          <cell r="DF144">
            <v>0</v>
          </cell>
          <cell r="DG144">
            <v>0</v>
          </cell>
          <cell r="DH144">
            <v>0</v>
          </cell>
          <cell r="DI144">
            <v>0</v>
          </cell>
          <cell r="DJ144">
            <v>0</v>
          </cell>
          <cell r="DK144">
            <v>0</v>
          </cell>
          <cell r="DL144">
            <v>0</v>
          </cell>
          <cell r="DM144">
            <v>0</v>
          </cell>
          <cell r="DN144">
            <v>0</v>
          </cell>
          <cell r="DO144">
            <v>0</v>
          </cell>
          <cell r="DP144">
            <v>-48.242999999999995</v>
          </cell>
          <cell r="DQ144">
            <v>-80.140999999999991</v>
          </cell>
          <cell r="DR144">
            <v>-130.57599999999999</v>
          </cell>
          <cell r="DS144">
            <v>-197.797</v>
          </cell>
          <cell r="DT144">
            <v>-109.74</v>
          </cell>
          <cell r="DU144">
            <v>-77.367999999999995</v>
          </cell>
          <cell r="DV144">
            <v>-73.757999999999996</v>
          </cell>
          <cell r="DW144">
            <v>-228.30099999999999</v>
          </cell>
          <cell r="DX144">
            <v>-52.65</v>
          </cell>
          <cell r="DY144">
            <v>-115.474</v>
          </cell>
          <cell r="DZ144">
            <v>-103.53199999999998</v>
          </cell>
          <cell r="EA144">
            <v>-136.32900000000001</v>
          </cell>
          <cell r="EB144">
            <v>-85.451999999999998</v>
          </cell>
          <cell r="EC144">
            <v>-118.1</v>
          </cell>
          <cell r="ED144">
            <v>-138.30000000000001</v>
          </cell>
          <cell r="EE144">
            <v>-111.636</v>
          </cell>
          <cell r="EF144">
            <v>-182.18700000000001</v>
          </cell>
          <cell r="EG144">
            <v>-111.9</v>
          </cell>
          <cell r="EH144">
            <v>-77.094999999999999</v>
          </cell>
          <cell r="EI144">
            <v>-188.584</v>
          </cell>
          <cell r="EJ144">
            <v>-129.99300000000002</v>
          </cell>
          <cell r="EK144">
            <v>-141.51599999999999</v>
          </cell>
          <cell r="EL144">
            <v>-181.38200000000001</v>
          </cell>
          <cell r="EM144">
            <v>-278.99100000000004</v>
          </cell>
        </row>
        <row r="145">
          <cell r="A145" t="str">
            <v>EMCO IN</v>
          </cell>
          <cell r="B145" t="str">
            <v>Emco</v>
          </cell>
          <cell r="C145" t="str">
            <v>Engineering &amp; Capital Goods</v>
          </cell>
          <cell r="D145">
            <v>0</v>
          </cell>
          <cell r="E145">
            <v>-1.92</v>
          </cell>
          <cell r="F145">
            <v>-0.59799999999999998</v>
          </cell>
          <cell r="G145">
            <v>-0.152</v>
          </cell>
          <cell r="H145">
            <v>-0.51100000000000001</v>
          </cell>
          <cell r="I145">
            <v>-0.94399999999999995</v>
          </cell>
          <cell r="J145">
            <v>-0.96299999999999997</v>
          </cell>
          <cell r="K145">
            <v>-1.4319999999999999</v>
          </cell>
          <cell r="L145">
            <v>-0.93500000000000005</v>
          </cell>
          <cell r="M145">
            <v>-2.1360000000000001</v>
          </cell>
          <cell r="N145">
            <v>-2.8250000000000002</v>
          </cell>
          <cell r="O145">
            <v>-27.103999999999999</v>
          </cell>
          <cell r="P145">
            <v>-4.4000000000000004</v>
          </cell>
          <cell r="Q145">
            <v>-9.1999999999999993</v>
          </cell>
          <cell r="R145">
            <v>-16.5</v>
          </cell>
          <cell r="S145">
            <v>-57.9</v>
          </cell>
          <cell r="T145">
            <v>-32.799999999999997</v>
          </cell>
          <cell r="U145">
            <v>-36.331000000000003</v>
          </cell>
          <cell r="V145">
            <v>-56.196000000000005</v>
          </cell>
          <cell r="W145">
            <v>-78.745000000000005</v>
          </cell>
          <cell r="X145">
            <v>-45.689</v>
          </cell>
          <cell r="Y145">
            <v>-55.22</v>
          </cell>
          <cell r="Z145">
            <v>-84.697000000000003</v>
          </cell>
          <cell r="AA145">
            <v>-113.798</v>
          </cell>
          <cell r="AB145">
            <v>-45.601999999999997</v>
          </cell>
          <cell r="AC145">
            <v>-50.314999999999998</v>
          </cell>
          <cell r="AD145">
            <v>-39.487000000000002</v>
          </cell>
          <cell r="AE145">
            <v>-137.32</v>
          </cell>
          <cell r="AF145">
            <v>0</v>
          </cell>
          <cell r="AG145">
            <v>0</v>
          </cell>
          <cell r="AH145">
            <v>-1.39</v>
          </cell>
          <cell r="AI145">
            <v>-0.60799999999999998</v>
          </cell>
          <cell r="AJ145">
            <v>-0.35599999999999998</v>
          </cell>
          <cell r="AK145">
            <v>-1.0840000000000001</v>
          </cell>
          <cell r="AL145">
            <v>-0.73199999999999998</v>
          </cell>
          <cell r="AM145">
            <v>-2.9460000000000002</v>
          </cell>
          <cell r="AN145">
            <v>-1.6359999999999999</v>
          </cell>
          <cell r="AO145">
            <v>-6.6000000000000003E-2</v>
          </cell>
          <cell r="AP145">
            <v>-2.6989999999999998</v>
          </cell>
          <cell r="AQ145">
            <v>12.885</v>
          </cell>
          <cell r="AR145">
            <v>-0.81899999999999995</v>
          </cell>
          <cell r="AS145">
            <v>-0.81899999999999995</v>
          </cell>
          <cell r="AT145">
            <v>-1</v>
          </cell>
          <cell r="AU145">
            <v>-2.5910000000000002</v>
          </cell>
          <cell r="AV145">
            <v>0.6</v>
          </cell>
          <cell r="AW145">
            <v>0.129</v>
          </cell>
          <cell r="AX145">
            <v>-6.7779999999999996</v>
          </cell>
          <cell r="AY145">
            <v>6.8770000000000007</v>
          </cell>
          <cell r="AZ145">
            <v>-1.901</v>
          </cell>
          <cell r="BA145">
            <v>0</v>
          </cell>
          <cell r="BB145">
            <v>0</v>
          </cell>
          <cell r="BC145">
            <v>0</v>
          </cell>
          <cell r="BD145">
            <v>0</v>
          </cell>
          <cell r="BE145">
            <v>0</v>
          </cell>
          <cell r="BF145">
            <v>0</v>
          </cell>
          <cell r="BG145">
            <v>0</v>
          </cell>
          <cell r="BH145">
            <v>0</v>
          </cell>
          <cell r="BI145">
            <v>0</v>
          </cell>
          <cell r="BJ145">
            <v>0</v>
          </cell>
          <cell r="BK145">
            <v>0</v>
          </cell>
          <cell r="BL145">
            <v>0</v>
          </cell>
          <cell r="BM145">
            <v>0</v>
          </cell>
          <cell r="BN145">
            <v>0</v>
          </cell>
          <cell r="BO145">
            <v>0</v>
          </cell>
          <cell r="BP145">
            <v>0</v>
          </cell>
          <cell r="BQ145">
            <v>0</v>
          </cell>
          <cell r="BR145">
            <v>0</v>
          </cell>
          <cell r="BS145">
            <v>0</v>
          </cell>
          <cell r="BT145">
            <v>0</v>
          </cell>
          <cell r="BU145">
            <v>0</v>
          </cell>
          <cell r="BV145">
            <v>0</v>
          </cell>
          <cell r="BW145">
            <v>0</v>
          </cell>
          <cell r="BX145">
            <v>0</v>
          </cell>
          <cell r="BY145">
            <v>0</v>
          </cell>
          <cell r="BZ145">
            <v>0</v>
          </cell>
          <cell r="CA145">
            <v>0</v>
          </cell>
          <cell r="CB145">
            <v>0</v>
          </cell>
          <cell r="CC145">
            <v>0</v>
          </cell>
          <cell r="CD145">
            <v>0</v>
          </cell>
          <cell r="CE145">
            <v>0</v>
          </cell>
          <cell r="CF145">
            <v>0</v>
          </cell>
          <cell r="CG145">
            <v>0</v>
          </cell>
          <cell r="CH145">
            <v>0</v>
          </cell>
          <cell r="CI145">
            <v>0</v>
          </cell>
          <cell r="CJ145">
            <v>0</v>
          </cell>
          <cell r="CK145">
            <v>0</v>
          </cell>
          <cell r="CL145">
            <v>0</v>
          </cell>
          <cell r="CM145">
            <v>0</v>
          </cell>
          <cell r="CN145">
            <v>0</v>
          </cell>
          <cell r="CO145">
            <v>0</v>
          </cell>
          <cell r="CP145">
            <v>0</v>
          </cell>
          <cell r="CQ145">
            <v>0</v>
          </cell>
          <cell r="CR145">
            <v>0</v>
          </cell>
          <cell r="CS145">
            <v>0</v>
          </cell>
          <cell r="CT145">
            <v>0</v>
          </cell>
          <cell r="CU145">
            <v>0</v>
          </cell>
          <cell r="CV145">
            <v>0</v>
          </cell>
          <cell r="CW145">
            <v>0</v>
          </cell>
          <cell r="CX145">
            <v>0</v>
          </cell>
          <cell r="CY145">
            <v>0</v>
          </cell>
          <cell r="CZ145">
            <v>0</v>
          </cell>
          <cell r="DA145">
            <v>0</v>
          </cell>
          <cell r="DB145">
            <v>0</v>
          </cell>
          <cell r="DC145">
            <v>0</v>
          </cell>
          <cell r="DD145">
            <v>0</v>
          </cell>
          <cell r="DE145">
            <v>0</v>
          </cell>
          <cell r="DF145">
            <v>0</v>
          </cell>
          <cell r="DG145">
            <v>0</v>
          </cell>
          <cell r="DH145">
            <v>0</v>
          </cell>
          <cell r="DI145">
            <v>0</v>
          </cell>
          <cell r="DJ145">
            <v>0</v>
          </cell>
          <cell r="DK145">
            <v>0</v>
          </cell>
          <cell r="DL145">
            <v>0</v>
          </cell>
          <cell r="DM145">
            <v>-230.78199999999998</v>
          </cell>
          <cell r="DN145">
            <v>-231.899</v>
          </cell>
          <cell r="DO145">
            <v>-183.20399999999998</v>
          </cell>
          <cell r="DP145">
            <v>-232.46600000000001</v>
          </cell>
          <cell r="DQ145">
            <v>-245.57000000000002</v>
          </cell>
          <cell r="DR145">
            <v>-259.22299999999996</v>
          </cell>
          <cell r="DS145">
            <v>-299.21900000000005</v>
          </cell>
          <cell r="DT145">
            <v>-329.71700000000004</v>
          </cell>
          <cell r="DU145">
            <v>-398.17200000000003</v>
          </cell>
          <cell r="DV145">
            <v>-407.48700000000002</v>
          </cell>
          <cell r="DW145">
            <v>-560.63199999999995</v>
          </cell>
          <cell r="DX145">
            <v>-447.608</v>
          </cell>
          <cell r="DY145">
            <v>-567.78</v>
          </cell>
          <cell r="DZ145">
            <v>-724.04600000000005</v>
          </cell>
          <cell r="EA145">
            <v>-1328.268</v>
          </cell>
          <cell r="EB145">
            <v>-836.5</v>
          </cell>
          <cell r="EC145">
            <v>-978.00600000000009</v>
          </cell>
          <cell r="ED145">
            <v>-1248.527</v>
          </cell>
          <cell r="EE145">
            <v>-1956.299</v>
          </cell>
          <cell r="EF145">
            <v>-1166.3810000000001</v>
          </cell>
          <cell r="EG145">
            <v>-1343.4160000000002</v>
          </cell>
          <cell r="EH145">
            <v>-1817.1669999999999</v>
          </cell>
          <cell r="EI145">
            <v>-2707.3760000000002</v>
          </cell>
          <cell r="EJ145">
            <v>-1369.068</v>
          </cell>
          <cell r="EK145">
            <v>-1695.4870000000001</v>
          </cell>
          <cell r="EL145">
            <v>-1491.577</v>
          </cell>
          <cell r="EM145">
            <v>-2829.6409999999996</v>
          </cell>
        </row>
        <row r="146">
          <cell r="A146" t="str">
            <v>ESAB IN</v>
          </cell>
          <cell r="B146" t="str">
            <v>Esab India</v>
          </cell>
          <cell r="C146" t="str">
            <v>Engineering &amp; Capital Goods</v>
          </cell>
          <cell r="D146">
            <v>0</v>
          </cell>
          <cell r="E146">
            <v>0</v>
          </cell>
          <cell r="F146">
            <v>0</v>
          </cell>
          <cell r="G146">
            <v>0</v>
          </cell>
          <cell r="H146">
            <v>0</v>
          </cell>
          <cell r="I146">
            <v>0</v>
          </cell>
          <cell r="J146">
            <v>0</v>
          </cell>
          <cell r="K146">
            <v>0</v>
          </cell>
          <cell r="L146">
            <v>0</v>
          </cell>
          <cell r="M146">
            <v>0</v>
          </cell>
          <cell r="N146">
            <v>0</v>
          </cell>
          <cell r="O146">
            <v>-29.3</v>
          </cell>
          <cell r="P146">
            <v>-51.9</v>
          </cell>
          <cell r="Q146">
            <v>-68.7</v>
          </cell>
          <cell r="R146">
            <v>-21</v>
          </cell>
          <cell r="S146">
            <v>-48.6</v>
          </cell>
          <cell r="T146">
            <v>-51.6</v>
          </cell>
          <cell r="U146">
            <v>-66.7</v>
          </cell>
          <cell r="V146">
            <v>-46.799999999999983</v>
          </cell>
          <cell r="W146">
            <v>-65.7</v>
          </cell>
          <cell r="X146">
            <v>-71.599999999999994</v>
          </cell>
          <cell r="Y146">
            <v>-69.5</v>
          </cell>
          <cell r="Z146">
            <v>-67.400000000000006</v>
          </cell>
          <cell r="AA146">
            <v>-81.2</v>
          </cell>
          <cell r="AB146">
            <v>-96.1</v>
          </cell>
          <cell r="AC146">
            <v>-92.4</v>
          </cell>
          <cell r="AD146">
            <v>-42.5</v>
          </cell>
          <cell r="AE146">
            <v>-87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O146">
            <v>0</v>
          </cell>
          <cell r="AP146">
            <v>0</v>
          </cell>
          <cell r="AQ146">
            <v>-16.600000000000001</v>
          </cell>
          <cell r="AR146">
            <v>-1</v>
          </cell>
          <cell r="AS146">
            <v>1</v>
          </cell>
          <cell r="AT146">
            <v>2.8000000000000034</v>
          </cell>
          <cell r="AU146">
            <v>1.7999999999999998</v>
          </cell>
          <cell r="AV146">
            <v>-2.6</v>
          </cell>
          <cell r="AW146">
            <v>-3.5</v>
          </cell>
          <cell r="AX146">
            <v>-3.5999999999999996</v>
          </cell>
          <cell r="AY146">
            <v>0.99999999999999989</v>
          </cell>
          <cell r="AZ146">
            <v>-1.1000000000000001</v>
          </cell>
          <cell r="BA146">
            <v>-1</v>
          </cell>
          <cell r="BB146">
            <v>0</v>
          </cell>
          <cell r="BC146">
            <v>0</v>
          </cell>
          <cell r="BD146">
            <v>-0.79999999999999993</v>
          </cell>
          <cell r="BE146">
            <v>-0.30000000000000004</v>
          </cell>
          <cell r="BF146">
            <v>0</v>
          </cell>
          <cell r="BG146">
            <v>0</v>
          </cell>
          <cell r="BH146">
            <v>0</v>
          </cell>
          <cell r="BI146">
            <v>0</v>
          </cell>
          <cell r="BJ146">
            <v>0</v>
          </cell>
          <cell r="BK146">
            <v>0</v>
          </cell>
          <cell r="BL146">
            <v>0</v>
          </cell>
          <cell r="BM146">
            <v>0</v>
          </cell>
          <cell r="BN146">
            <v>0</v>
          </cell>
          <cell r="BO146">
            <v>0</v>
          </cell>
          <cell r="BP146">
            <v>0</v>
          </cell>
          <cell r="BQ146">
            <v>0</v>
          </cell>
          <cell r="BR146">
            <v>0</v>
          </cell>
          <cell r="BS146">
            <v>0</v>
          </cell>
          <cell r="BT146">
            <v>0</v>
          </cell>
          <cell r="BU146">
            <v>45.3</v>
          </cell>
          <cell r="BV146">
            <v>0</v>
          </cell>
          <cell r="BW146">
            <v>0</v>
          </cell>
          <cell r="BX146">
            <v>0</v>
          </cell>
          <cell r="BY146">
            <v>0</v>
          </cell>
          <cell r="BZ146">
            <v>0</v>
          </cell>
          <cell r="CA146">
            <v>0</v>
          </cell>
          <cell r="CB146">
            <v>0</v>
          </cell>
          <cell r="CC146">
            <v>0</v>
          </cell>
          <cell r="CD146">
            <v>0</v>
          </cell>
          <cell r="CE146">
            <v>0</v>
          </cell>
          <cell r="CF146">
            <v>0</v>
          </cell>
          <cell r="CG146">
            <v>0</v>
          </cell>
          <cell r="CH146">
            <v>0</v>
          </cell>
          <cell r="CI146">
            <v>0</v>
          </cell>
          <cell r="CJ146">
            <v>0</v>
          </cell>
          <cell r="CK146">
            <v>0</v>
          </cell>
          <cell r="CL146">
            <v>0</v>
          </cell>
          <cell r="CM146">
            <v>0</v>
          </cell>
          <cell r="CN146">
            <v>0</v>
          </cell>
          <cell r="CO146">
            <v>0</v>
          </cell>
          <cell r="CP146">
            <v>0</v>
          </cell>
          <cell r="CQ146">
            <v>0</v>
          </cell>
          <cell r="CR146">
            <v>0</v>
          </cell>
          <cell r="CS146">
            <v>0</v>
          </cell>
          <cell r="CT146">
            <v>0</v>
          </cell>
          <cell r="CU146">
            <v>0</v>
          </cell>
          <cell r="CV146">
            <v>0</v>
          </cell>
          <cell r="CW146">
            <v>0</v>
          </cell>
          <cell r="CX146">
            <v>0</v>
          </cell>
          <cell r="CY146">
            <v>0</v>
          </cell>
          <cell r="CZ146">
            <v>0</v>
          </cell>
          <cell r="DA146">
            <v>0</v>
          </cell>
          <cell r="DB146">
            <v>0</v>
          </cell>
          <cell r="DC146">
            <v>0</v>
          </cell>
          <cell r="DD146">
            <v>0</v>
          </cell>
          <cell r="DE146">
            <v>0</v>
          </cell>
          <cell r="DF146">
            <v>0</v>
          </cell>
          <cell r="DG146">
            <v>0</v>
          </cell>
          <cell r="DH146">
            <v>0</v>
          </cell>
          <cell r="DI146">
            <v>0</v>
          </cell>
          <cell r="DJ146">
            <v>0</v>
          </cell>
          <cell r="DK146">
            <v>0</v>
          </cell>
          <cell r="DL146">
            <v>0</v>
          </cell>
          <cell r="DM146">
            <v>0</v>
          </cell>
          <cell r="DN146">
            <v>0</v>
          </cell>
          <cell r="DO146">
            <v>0</v>
          </cell>
          <cell r="DP146">
            <v>0</v>
          </cell>
          <cell r="DQ146">
            <v>0</v>
          </cell>
          <cell r="DR146">
            <v>0</v>
          </cell>
          <cell r="DS146">
            <v>0</v>
          </cell>
          <cell r="DT146">
            <v>0</v>
          </cell>
          <cell r="DU146">
            <v>0</v>
          </cell>
          <cell r="DV146">
            <v>0</v>
          </cell>
          <cell r="DW146">
            <v>-294.89999999999998</v>
          </cell>
          <cell r="DX146">
            <v>-327.90000000000003</v>
          </cell>
          <cell r="DY146">
            <v>-352.70000000000005</v>
          </cell>
          <cell r="DZ146">
            <v>-356</v>
          </cell>
          <cell r="EA146">
            <v>-368.2</v>
          </cell>
          <cell r="EB146">
            <v>-361</v>
          </cell>
          <cell r="EC146">
            <v>-473.29999999999995</v>
          </cell>
          <cell r="ED146">
            <v>-490.3</v>
          </cell>
          <cell r="EE146">
            <v>-465.7</v>
          </cell>
          <cell r="EF146">
            <v>-499</v>
          </cell>
          <cell r="EG146">
            <v>-512.5</v>
          </cell>
          <cell r="EH146">
            <v>-516.1</v>
          </cell>
          <cell r="EI146">
            <v>-580.29999999999995</v>
          </cell>
          <cell r="EJ146">
            <v>-648.79999999999995</v>
          </cell>
          <cell r="EK146">
            <v>-706.1</v>
          </cell>
          <cell r="EL146">
            <v>-602.29999999999995</v>
          </cell>
          <cell r="EM146">
            <v>-609</v>
          </cell>
        </row>
        <row r="147">
          <cell r="A147" t="str">
            <v>EKCL IN</v>
          </cell>
          <cell r="B147" t="str">
            <v>Everest Kanto Cylinder Ltd</v>
          </cell>
          <cell r="C147" t="str">
            <v>Engineering &amp; Capital Goods</v>
          </cell>
          <cell r="D147">
            <v>0</v>
          </cell>
          <cell r="E147">
            <v>0</v>
          </cell>
          <cell r="F147">
            <v>0</v>
          </cell>
          <cell r="G147">
            <v>0</v>
          </cell>
          <cell r="H147">
            <v>0</v>
          </cell>
          <cell r="I147">
            <v>0</v>
          </cell>
          <cell r="J147">
            <v>0</v>
          </cell>
          <cell r="K147">
            <v>0</v>
          </cell>
          <cell r="L147">
            <v>0</v>
          </cell>
          <cell r="M147">
            <v>0</v>
          </cell>
          <cell r="N147">
            <v>0</v>
          </cell>
          <cell r="O147">
            <v>0</v>
          </cell>
          <cell r="P147">
            <v>-28</v>
          </cell>
          <cell r="Q147">
            <v>-47</v>
          </cell>
          <cell r="R147">
            <v>-47</v>
          </cell>
          <cell r="S147">
            <v>-16.600000000000001</v>
          </cell>
          <cell r="T147">
            <v>-61</v>
          </cell>
          <cell r="U147">
            <v>-69.531000000000006</v>
          </cell>
          <cell r="V147">
            <v>-64.257000000000005</v>
          </cell>
          <cell r="W147">
            <v>-37.1</v>
          </cell>
          <cell r="X147">
            <v>-36.200000000000003</v>
          </cell>
          <cell r="Y147">
            <v>-69.099999999999994</v>
          </cell>
          <cell r="Z147">
            <v>-80.099999999999994</v>
          </cell>
          <cell r="AA147">
            <v>-57.2</v>
          </cell>
          <cell r="AB147">
            <v>-71.2</v>
          </cell>
          <cell r="AC147">
            <v>-96.3</v>
          </cell>
          <cell r="AD147">
            <v>-69.099999999999994</v>
          </cell>
          <cell r="AE147">
            <v>14.699999999999989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O147">
            <v>0</v>
          </cell>
          <cell r="AP147">
            <v>0</v>
          </cell>
          <cell r="AQ147">
            <v>0</v>
          </cell>
          <cell r="AR147">
            <v>0</v>
          </cell>
          <cell r="AS147">
            <v>0</v>
          </cell>
          <cell r="AT147">
            <v>0</v>
          </cell>
          <cell r="AU147">
            <v>-2</v>
          </cell>
          <cell r="AV147">
            <v>-0.7</v>
          </cell>
          <cell r="AW147">
            <v>-2.2999999999999998</v>
          </cell>
          <cell r="AX147">
            <v>-2</v>
          </cell>
          <cell r="AY147">
            <v>1</v>
          </cell>
          <cell r="AZ147">
            <v>0</v>
          </cell>
          <cell r="BA147">
            <v>0</v>
          </cell>
          <cell r="BB147">
            <v>0</v>
          </cell>
          <cell r="BC147">
            <v>0</v>
          </cell>
          <cell r="BD147">
            <v>0</v>
          </cell>
          <cell r="BE147">
            <v>0</v>
          </cell>
          <cell r="BF147">
            <v>0</v>
          </cell>
          <cell r="BG147">
            <v>0</v>
          </cell>
          <cell r="BH147">
            <v>0</v>
          </cell>
          <cell r="BI147">
            <v>0</v>
          </cell>
          <cell r="BJ147">
            <v>0</v>
          </cell>
          <cell r="BK147">
            <v>0</v>
          </cell>
          <cell r="BL147">
            <v>0</v>
          </cell>
          <cell r="BM147">
            <v>0</v>
          </cell>
          <cell r="BN147">
            <v>0</v>
          </cell>
          <cell r="BO147">
            <v>0</v>
          </cell>
          <cell r="BP147">
            <v>0</v>
          </cell>
          <cell r="BQ147">
            <v>0</v>
          </cell>
          <cell r="BR147">
            <v>0</v>
          </cell>
          <cell r="BS147">
            <v>0</v>
          </cell>
          <cell r="BT147">
            <v>0</v>
          </cell>
          <cell r="BU147">
            <v>0</v>
          </cell>
          <cell r="BV147">
            <v>0</v>
          </cell>
          <cell r="BW147">
            <v>0</v>
          </cell>
          <cell r="BX147">
            <v>0</v>
          </cell>
          <cell r="BY147">
            <v>0</v>
          </cell>
          <cell r="BZ147">
            <v>0</v>
          </cell>
          <cell r="CA147">
            <v>0</v>
          </cell>
          <cell r="CB147">
            <v>0</v>
          </cell>
          <cell r="CC147">
            <v>0</v>
          </cell>
          <cell r="CD147">
            <v>0</v>
          </cell>
          <cell r="CE147">
            <v>-35.1</v>
          </cell>
          <cell r="CF147">
            <v>-35.1</v>
          </cell>
          <cell r="CG147">
            <v>0</v>
          </cell>
          <cell r="CH147">
            <v>0</v>
          </cell>
          <cell r="CI147">
            <v>0</v>
          </cell>
          <cell r="CJ147">
            <v>0</v>
          </cell>
          <cell r="CK147">
            <v>0</v>
          </cell>
          <cell r="CL147">
            <v>0</v>
          </cell>
          <cell r="CM147">
            <v>0</v>
          </cell>
          <cell r="CN147">
            <v>0</v>
          </cell>
          <cell r="CO147">
            <v>0</v>
          </cell>
          <cell r="CP147">
            <v>0</v>
          </cell>
          <cell r="CQ147">
            <v>0</v>
          </cell>
          <cell r="CR147">
            <v>0</v>
          </cell>
          <cell r="CS147">
            <v>0</v>
          </cell>
          <cell r="CT147">
            <v>0</v>
          </cell>
          <cell r="CU147">
            <v>0</v>
          </cell>
          <cell r="CV147">
            <v>0</v>
          </cell>
          <cell r="CW147">
            <v>0</v>
          </cell>
          <cell r="CX147">
            <v>0</v>
          </cell>
          <cell r="CY147">
            <v>0</v>
          </cell>
          <cell r="CZ147">
            <v>0</v>
          </cell>
          <cell r="DA147">
            <v>0</v>
          </cell>
          <cell r="DB147">
            <v>0</v>
          </cell>
          <cell r="DC147">
            <v>0</v>
          </cell>
          <cell r="DD147">
            <v>0</v>
          </cell>
          <cell r="DE147">
            <v>0</v>
          </cell>
          <cell r="DF147">
            <v>0</v>
          </cell>
          <cell r="DG147">
            <v>0</v>
          </cell>
          <cell r="DH147">
            <v>0</v>
          </cell>
          <cell r="DI147">
            <v>0</v>
          </cell>
          <cell r="DJ147">
            <v>0</v>
          </cell>
          <cell r="DK147">
            <v>0</v>
          </cell>
          <cell r="DL147">
            <v>0</v>
          </cell>
          <cell r="DM147">
            <v>0</v>
          </cell>
          <cell r="DN147">
            <v>0</v>
          </cell>
          <cell r="DO147">
            <v>0</v>
          </cell>
          <cell r="DP147">
            <v>0</v>
          </cell>
          <cell r="DQ147">
            <v>0</v>
          </cell>
          <cell r="DR147">
            <v>0</v>
          </cell>
          <cell r="DS147">
            <v>0</v>
          </cell>
          <cell r="DT147">
            <v>0</v>
          </cell>
          <cell r="DU147">
            <v>0</v>
          </cell>
          <cell r="DV147">
            <v>0</v>
          </cell>
          <cell r="DW147">
            <v>0</v>
          </cell>
          <cell r="DX147">
            <v>-213.3</v>
          </cell>
          <cell r="DY147">
            <v>-308.733</v>
          </cell>
          <cell r="DZ147">
            <v>-295.13599999999997</v>
          </cell>
          <cell r="EA147">
            <v>-488</v>
          </cell>
          <cell r="EB147">
            <v>-409.76900000000001</v>
          </cell>
          <cell r="EC147">
            <v>-574.1160000000001</v>
          </cell>
          <cell r="ED147">
            <v>-614.702</v>
          </cell>
          <cell r="EE147">
            <v>-746.4</v>
          </cell>
          <cell r="EF147">
            <v>-616.1</v>
          </cell>
          <cell r="EG147">
            <v>-626.19999999999993</v>
          </cell>
          <cell r="EH147">
            <v>-568.5</v>
          </cell>
          <cell r="EI147">
            <v>-906.99999999999989</v>
          </cell>
          <cell r="EJ147">
            <v>-836.90000000000009</v>
          </cell>
          <cell r="EK147">
            <v>-900.30000000000007</v>
          </cell>
          <cell r="EL147">
            <v>-1086.7</v>
          </cell>
          <cell r="EM147">
            <v>-1089.3000000000004</v>
          </cell>
        </row>
        <row r="148">
          <cell r="A148" t="str">
            <v>FDLC IN</v>
          </cell>
          <cell r="B148" t="str">
            <v>Fedders Lloyd Corp</v>
          </cell>
          <cell r="C148" t="str">
            <v>Engineering &amp; Capital Goods</v>
          </cell>
          <cell r="D148">
            <v>0</v>
          </cell>
          <cell r="E148">
            <v>0</v>
          </cell>
          <cell r="F148">
            <v>0</v>
          </cell>
          <cell r="G148">
            <v>0</v>
          </cell>
          <cell r="H148">
            <v>-3.5</v>
          </cell>
          <cell r="I148">
            <v>0</v>
          </cell>
          <cell r="J148">
            <v>0</v>
          </cell>
          <cell r="K148">
            <v>0</v>
          </cell>
          <cell r="L148">
            <v>0</v>
          </cell>
          <cell r="M148">
            <v>0</v>
          </cell>
          <cell r="N148">
            <v>0</v>
          </cell>
          <cell r="O148">
            <v>0</v>
          </cell>
          <cell r="P148">
            <v>-10.15</v>
          </cell>
          <cell r="Q148">
            <v>-1.79</v>
          </cell>
          <cell r="R148">
            <v>-2.31</v>
          </cell>
          <cell r="S148">
            <v>-3.25</v>
          </cell>
          <cell r="T148">
            <v>-4.8499999999999996</v>
          </cell>
          <cell r="U148">
            <v>-3.2</v>
          </cell>
          <cell r="V148">
            <v>-5.03</v>
          </cell>
          <cell r="W148">
            <v>-5.56</v>
          </cell>
          <cell r="X148">
            <v>-7.24</v>
          </cell>
          <cell r="Y148">
            <v>-7.56</v>
          </cell>
          <cell r="Z148">
            <v>-7.55</v>
          </cell>
          <cell r="AA148">
            <v>-5.07</v>
          </cell>
          <cell r="AB148">
            <v>-6.2</v>
          </cell>
          <cell r="AC148">
            <v>-2.8</v>
          </cell>
          <cell r="AD148">
            <v>-1.7</v>
          </cell>
          <cell r="AE148">
            <v>-2.3980000000000001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O148">
            <v>0</v>
          </cell>
          <cell r="AP148">
            <v>0</v>
          </cell>
          <cell r="AQ148">
            <v>0</v>
          </cell>
          <cell r="AR148">
            <v>0</v>
          </cell>
          <cell r="AS148">
            <v>0</v>
          </cell>
          <cell r="AT148">
            <v>0</v>
          </cell>
          <cell r="AU148">
            <v>0</v>
          </cell>
          <cell r="AV148">
            <v>0</v>
          </cell>
          <cell r="AW148">
            <v>0</v>
          </cell>
          <cell r="AX148">
            <v>0</v>
          </cell>
          <cell r="AY148">
            <v>0</v>
          </cell>
          <cell r="AZ148">
            <v>0</v>
          </cell>
          <cell r="BA148">
            <v>0</v>
          </cell>
          <cell r="BB148">
            <v>0</v>
          </cell>
          <cell r="BC148">
            <v>0</v>
          </cell>
          <cell r="BD148">
            <v>0</v>
          </cell>
          <cell r="BE148">
            <v>0</v>
          </cell>
          <cell r="BF148">
            <v>0</v>
          </cell>
          <cell r="BG148">
            <v>0</v>
          </cell>
          <cell r="BH148">
            <v>0</v>
          </cell>
          <cell r="BI148">
            <v>0</v>
          </cell>
          <cell r="BJ148">
            <v>0</v>
          </cell>
          <cell r="BK148">
            <v>0</v>
          </cell>
          <cell r="BL148">
            <v>0</v>
          </cell>
          <cell r="BM148">
            <v>0</v>
          </cell>
          <cell r="BN148">
            <v>0</v>
          </cell>
          <cell r="BO148">
            <v>0</v>
          </cell>
          <cell r="BP148">
            <v>0</v>
          </cell>
          <cell r="BQ148">
            <v>0</v>
          </cell>
          <cell r="BR148">
            <v>0</v>
          </cell>
          <cell r="BS148">
            <v>0</v>
          </cell>
          <cell r="BT148">
            <v>0</v>
          </cell>
          <cell r="BU148">
            <v>0</v>
          </cell>
          <cell r="BV148">
            <v>0</v>
          </cell>
          <cell r="BW148">
            <v>0</v>
          </cell>
          <cell r="BX148">
            <v>0</v>
          </cell>
          <cell r="BY148">
            <v>0</v>
          </cell>
          <cell r="BZ148">
            <v>0</v>
          </cell>
          <cell r="CA148">
            <v>0</v>
          </cell>
          <cell r="CB148">
            <v>0</v>
          </cell>
          <cell r="CC148">
            <v>0</v>
          </cell>
          <cell r="CD148">
            <v>0</v>
          </cell>
          <cell r="CE148">
            <v>0</v>
          </cell>
          <cell r="CF148">
            <v>0</v>
          </cell>
          <cell r="CG148">
            <v>0</v>
          </cell>
          <cell r="CH148">
            <v>0</v>
          </cell>
          <cell r="CI148">
            <v>0</v>
          </cell>
          <cell r="CJ148">
            <v>0</v>
          </cell>
          <cell r="CK148">
            <v>0</v>
          </cell>
          <cell r="CL148">
            <v>0</v>
          </cell>
          <cell r="CM148">
            <v>0</v>
          </cell>
          <cell r="CN148">
            <v>0</v>
          </cell>
          <cell r="CO148">
            <v>0</v>
          </cell>
          <cell r="CP148">
            <v>0</v>
          </cell>
          <cell r="CQ148">
            <v>0</v>
          </cell>
          <cell r="CR148">
            <v>0</v>
          </cell>
          <cell r="CS148">
            <v>0</v>
          </cell>
          <cell r="CT148">
            <v>0</v>
          </cell>
          <cell r="CU148">
            <v>0</v>
          </cell>
          <cell r="CV148">
            <v>0</v>
          </cell>
          <cell r="CW148">
            <v>0</v>
          </cell>
          <cell r="CX148">
            <v>0</v>
          </cell>
          <cell r="CY148">
            <v>0</v>
          </cell>
          <cell r="CZ148">
            <v>0</v>
          </cell>
          <cell r="DA148">
            <v>0</v>
          </cell>
          <cell r="DB148">
            <v>0</v>
          </cell>
          <cell r="DC148">
            <v>0</v>
          </cell>
          <cell r="DD148">
            <v>0</v>
          </cell>
          <cell r="DE148">
            <v>0</v>
          </cell>
          <cell r="DF148">
            <v>0</v>
          </cell>
          <cell r="DG148">
            <v>0</v>
          </cell>
          <cell r="DH148">
            <v>0</v>
          </cell>
          <cell r="DI148">
            <v>0</v>
          </cell>
          <cell r="DJ148">
            <v>0</v>
          </cell>
          <cell r="DK148">
            <v>0</v>
          </cell>
          <cell r="DL148">
            <v>0</v>
          </cell>
          <cell r="DM148">
            <v>0</v>
          </cell>
          <cell r="DN148">
            <v>0</v>
          </cell>
          <cell r="DO148">
            <v>-382.45699999999999</v>
          </cell>
          <cell r="DP148">
            <v>-428.024</v>
          </cell>
          <cell r="DQ148">
            <v>-409.34100000000001</v>
          </cell>
          <cell r="DR148">
            <v>-413.89600000000002</v>
          </cell>
          <cell r="DS148">
            <v>-447.03500000000003</v>
          </cell>
          <cell r="DT148">
            <v>-494.685</v>
          </cell>
          <cell r="DU148">
            <v>-476.74100000000004</v>
          </cell>
          <cell r="DV148">
            <v>-514.79399999999998</v>
          </cell>
          <cell r="DW148">
            <v>-536.56399999999996</v>
          </cell>
          <cell r="DX148">
            <v>-556.16500000000008</v>
          </cell>
          <cell r="DY148">
            <v>-560.71799999999996</v>
          </cell>
          <cell r="DZ148">
            <v>-581.8180000000001</v>
          </cell>
          <cell r="EA148">
            <v>-606.97400000000005</v>
          </cell>
          <cell r="EB148">
            <v>-673.65300000000002</v>
          </cell>
          <cell r="EC148">
            <v>-631.72799999999995</v>
          </cell>
          <cell r="ED148">
            <v>-709.745</v>
          </cell>
          <cell r="EE148">
            <v>-750.21999999999991</v>
          </cell>
          <cell r="EF148">
            <v>-924.09299999999996</v>
          </cell>
          <cell r="EG148">
            <v>-984.43000000000006</v>
          </cell>
          <cell r="EH148">
            <v>-1092.819</v>
          </cell>
          <cell r="EI148">
            <v>-802.5</v>
          </cell>
          <cell r="EJ148">
            <v>-1021.0000000000001</v>
          </cell>
          <cell r="EK148">
            <v>-925.2</v>
          </cell>
          <cell r="EL148">
            <v>-566.30000000000007</v>
          </cell>
          <cell r="EM148">
            <v>-935.54700000000003</v>
          </cell>
        </row>
        <row r="149">
          <cell r="A149" t="str">
            <v>FNXC IN</v>
          </cell>
          <cell r="B149" t="str">
            <v>Finolex Cables Ltd</v>
          </cell>
          <cell r="C149" t="str">
            <v>Engineering &amp; Capital Goods</v>
          </cell>
          <cell r="D149">
            <v>0</v>
          </cell>
          <cell r="E149">
            <v>0</v>
          </cell>
          <cell r="F149">
            <v>0</v>
          </cell>
          <cell r="G149">
            <v>0</v>
          </cell>
          <cell r="H149">
            <v>-19.2</v>
          </cell>
          <cell r="I149">
            <v>0</v>
          </cell>
          <cell r="J149">
            <v>-6.3</v>
          </cell>
          <cell r="K149">
            <v>5.5</v>
          </cell>
          <cell r="L149">
            <v>-1.2</v>
          </cell>
          <cell r="M149">
            <v>-20.5</v>
          </cell>
          <cell r="N149">
            <v>-16.3</v>
          </cell>
          <cell r="O149">
            <v>-15.600000000000001</v>
          </cell>
          <cell r="P149">
            <v>-25.6</v>
          </cell>
          <cell r="Q149">
            <v>-32.799999999999997</v>
          </cell>
          <cell r="R149">
            <v>-1.1000000000000001</v>
          </cell>
          <cell r="S149">
            <v>-24.6</v>
          </cell>
          <cell r="T149">
            <v>-58.9</v>
          </cell>
          <cell r="U149">
            <v>-90.5</v>
          </cell>
          <cell r="V149">
            <v>-93.8</v>
          </cell>
          <cell r="W149">
            <v>-41.8</v>
          </cell>
          <cell r="X149">
            <v>-115.89999999999999</v>
          </cell>
          <cell r="Y149">
            <v>-120</v>
          </cell>
          <cell r="Z149">
            <v>-102.5</v>
          </cell>
          <cell r="AA149">
            <v>-9.2000000000000011</v>
          </cell>
          <cell r="AB149">
            <v>-40</v>
          </cell>
          <cell r="AC149">
            <v>-12.8</v>
          </cell>
          <cell r="AD149">
            <v>61.5</v>
          </cell>
          <cell r="AE149">
            <v>-62.8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-1.3</v>
          </cell>
          <cell r="AK149">
            <v>-2</v>
          </cell>
          <cell r="AL149">
            <v>-4.7</v>
          </cell>
          <cell r="AM149">
            <v>-2</v>
          </cell>
          <cell r="AN149">
            <v>-1.3</v>
          </cell>
          <cell r="AO149">
            <v>-2</v>
          </cell>
          <cell r="AP149">
            <v>-4.7</v>
          </cell>
          <cell r="AQ149">
            <v>-2</v>
          </cell>
          <cell r="AR149">
            <v>5</v>
          </cell>
          <cell r="AS149">
            <v>7.8</v>
          </cell>
          <cell r="AT149">
            <v>-51.3</v>
          </cell>
          <cell r="AU149">
            <v>9.8000000000000007</v>
          </cell>
          <cell r="AV149">
            <v>3.8</v>
          </cell>
          <cell r="AW149">
            <v>3.2</v>
          </cell>
          <cell r="AX149">
            <v>-13.6</v>
          </cell>
          <cell r="AY149">
            <v>11.2</v>
          </cell>
          <cell r="AZ149">
            <v>6.8</v>
          </cell>
          <cell r="BA149">
            <v>-2.9</v>
          </cell>
          <cell r="BB149">
            <v>9.9</v>
          </cell>
          <cell r="BC149">
            <v>19.899999999999999</v>
          </cell>
          <cell r="BD149">
            <v>0</v>
          </cell>
          <cell r="BE149">
            <v>0</v>
          </cell>
          <cell r="BF149">
            <v>0</v>
          </cell>
          <cell r="BG149">
            <v>0</v>
          </cell>
          <cell r="BH149">
            <v>0</v>
          </cell>
          <cell r="BI149">
            <v>0</v>
          </cell>
          <cell r="BJ149">
            <v>0</v>
          </cell>
          <cell r="BK149">
            <v>0</v>
          </cell>
          <cell r="BL149">
            <v>0</v>
          </cell>
          <cell r="BM149">
            <v>0</v>
          </cell>
          <cell r="BN149">
            <v>0</v>
          </cell>
          <cell r="BO149">
            <v>0</v>
          </cell>
          <cell r="BP149">
            <v>0</v>
          </cell>
          <cell r="BQ149">
            <v>0</v>
          </cell>
          <cell r="BR149">
            <v>0</v>
          </cell>
          <cell r="BS149">
            <v>0</v>
          </cell>
          <cell r="BT149">
            <v>0</v>
          </cell>
          <cell r="BU149">
            <v>0</v>
          </cell>
          <cell r="BV149">
            <v>0</v>
          </cell>
          <cell r="BW149">
            <v>0</v>
          </cell>
          <cell r="BX149">
            <v>0</v>
          </cell>
          <cell r="BY149">
            <v>0</v>
          </cell>
          <cell r="BZ149">
            <v>0</v>
          </cell>
          <cell r="CA149">
            <v>0</v>
          </cell>
          <cell r="CB149">
            <v>0</v>
          </cell>
          <cell r="CC149">
            <v>0</v>
          </cell>
          <cell r="CD149">
            <v>0</v>
          </cell>
          <cell r="CE149">
            <v>0</v>
          </cell>
          <cell r="CF149">
            <v>0</v>
          </cell>
          <cell r="CG149">
            <v>0</v>
          </cell>
          <cell r="CH149">
            <v>0</v>
          </cell>
          <cell r="CI149">
            <v>0</v>
          </cell>
          <cell r="CJ149">
            <v>0</v>
          </cell>
          <cell r="CK149">
            <v>0</v>
          </cell>
          <cell r="CL149">
            <v>0</v>
          </cell>
          <cell r="CM149">
            <v>0</v>
          </cell>
          <cell r="CN149">
            <v>0</v>
          </cell>
          <cell r="CO149">
            <v>0</v>
          </cell>
          <cell r="CP149">
            <v>0</v>
          </cell>
          <cell r="CQ149">
            <v>0</v>
          </cell>
          <cell r="CR149">
            <v>0</v>
          </cell>
          <cell r="CS149">
            <v>0</v>
          </cell>
          <cell r="CT149">
            <v>0</v>
          </cell>
          <cell r="CU149">
            <v>0</v>
          </cell>
          <cell r="CV149">
            <v>0</v>
          </cell>
          <cell r="CW149">
            <v>0</v>
          </cell>
          <cell r="CX149">
            <v>0</v>
          </cell>
          <cell r="CY149">
            <v>0</v>
          </cell>
          <cell r="CZ149">
            <v>0</v>
          </cell>
          <cell r="DA149">
            <v>0</v>
          </cell>
          <cell r="DB149">
            <v>0</v>
          </cell>
          <cell r="DC149">
            <v>0</v>
          </cell>
          <cell r="DD149">
            <v>0</v>
          </cell>
          <cell r="DE149">
            <v>0</v>
          </cell>
          <cell r="DF149">
            <v>2</v>
          </cell>
          <cell r="DG149">
            <v>0</v>
          </cell>
          <cell r="DH149">
            <v>0</v>
          </cell>
          <cell r="DI149">
            <v>0</v>
          </cell>
          <cell r="DJ149">
            <v>0</v>
          </cell>
          <cell r="DK149">
            <v>0</v>
          </cell>
          <cell r="DL149">
            <v>0</v>
          </cell>
          <cell r="DM149">
            <v>0</v>
          </cell>
          <cell r="DN149">
            <v>0</v>
          </cell>
          <cell r="DO149">
            <v>0</v>
          </cell>
          <cell r="DP149">
            <v>-826.3</v>
          </cell>
          <cell r="DQ149">
            <v>-813.90000000000009</v>
          </cell>
          <cell r="DR149">
            <v>-710.40000000000009</v>
          </cell>
          <cell r="DS149">
            <v>-983.7</v>
          </cell>
          <cell r="DT149">
            <v>-996.90000000000009</v>
          </cell>
          <cell r="DU149">
            <v>-1211.5</v>
          </cell>
          <cell r="DV149">
            <v>-985.09999999999991</v>
          </cell>
          <cell r="DW149">
            <v>-1018.9000000000001</v>
          </cell>
          <cell r="DX149">
            <v>-875.5</v>
          </cell>
          <cell r="DY149">
            <v>-1084</v>
          </cell>
          <cell r="DZ149">
            <v>-1588.5</v>
          </cell>
          <cell r="EA149">
            <v>-1613.8999999999999</v>
          </cell>
          <cell r="EB149">
            <v>-1554.9</v>
          </cell>
          <cell r="EC149">
            <v>-2083.3000000000002</v>
          </cell>
          <cell r="ED149">
            <v>-1888.2</v>
          </cell>
          <cell r="EE149">
            <v>-2402.1000000000004</v>
          </cell>
          <cell r="EF149">
            <v>-2411.1</v>
          </cell>
          <cell r="EG149">
            <v>-2639.8</v>
          </cell>
          <cell r="EH149">
            <v>-2423.9999999999995</v>
          </cell>
          <cell r="EI149">
            <v>-3232.7</v>
          </cell>
          <cell r="EJ149">
            <v>-3025.1</v>
          </cell>
          <cell r="EK149">
            <v>-3194.7999999999997</v>
          </cell>
          <cell r="EL149">
            <v>-1898.2000000000003</v>
          </cell>
          <cell r="EM149">
            <v>-2457.1999999999998</v>
          </cell>
        </row>
        <row r="150">
          <cell r="A150" t="str">
            <v>GPIN IN</v>
          </cell>
          <cell r="B150" t="str">
            <v>Genus Power Infrastructure</v>
          </cell>
          <cell r="C150" t="str">
            <v>Engineering &amp; Capital Goods</v>
          </cell>
          <cell r="D150">
            <v>0</v>
          </cell>
          <cell r="E150">
            <v>0</v>
          </cell>
          <cell r="F150">
            <v>0</v>
          </cell>
          <cell r="G150">
            <v>0</v>
          </cell>
          <cell r="H150">
            <v>-1.42</v>
          </cell>
          <cell r="I150">
            <v>-3.67</v>
          </cell>
          <cell r="J150">
            <v>-2.7</v>
          </cell>
          <cell r="K150">
            <v>-12.35</v>
          </cell>
          <cell r="L150">
            <v>-3.82</v>
          </cell>
          <cell r="M150">
            <v>-7.18</v>
          </cell>
          <cell r="N150">
            <v>-4.8</v>
          </cell>
          <cell r="O150">
            <v>4.6100000000000003</v>
          </cell>
          <cell r="P150">
            <v>-4.4000000000000004</v>
          </cell>
          <cell r="Q150">
            <v>-4.7</v>
          </cell>
          <cell r="R150">
            <v>-3.7</v>
          </cell>
          <cell r="S150">
            <v>-11.8</v>
          </cell>
          <cell r="T150">
            <v>-6</v>
          </cell>
          <cell r="U150">
            <v>-9.6999999999999993</v>
          </cell>
          <cell r="V150">
            <v>-10.75</v>
          </cell>
          <cell r="W150">
            <v>-29.05</v>
          </cell>
          <cell r="X150">
            <v>-13.7</v>
          </cell>
          <cell r="Y150">
            <v>-13.63</v>
          </cell>
          <cell r="Z150">
            <v>-12.18</v>
          </cell>
          <cell r="AA150">
            <v>-38.99</v>
          </cell>
          <cell r="AB150">
            <v>-16.119</v>
          </cell>
          <cell r="AC150">
            <v>-13.881</v>
          </cell>
          <cell r="AD150">
            <v>-15.5</v>
          </cell>
          <cell r="AE150">
            <v>-42.024000000000001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O150">
            <v>0</v>
          </cell>
          <cell r="AP150">
            <v>0</v>
          </cell>
          <cell r="AQ150">
            <v>0</v>
          </cell>
          <cell r="AR150">
            <v>0</v>
          </cell>
          <cell r="AS150">
            <v>0</v>
          </cell>
          <cell r="AT150">
            <v>0</v>
          </cell>
          <cell r="AU150">
            <v>0</v>
          </cell>
          <cell r="AV150">
            <v>0</v>
          </cell>
          <cell r="AW150">
            <v>0</v>
          </cell>
          <cell r="AX150">
            <v>0</v>
          </cell>
          <cell r="AY150">
            <v>0</v>
          </cell>
          <cell r="AZ150">
            <v>0</v>
          </cell>
          <cell r="BA150">
            <v>0</v>
          </cell>
          <cell r="BB150">
            <v>0</v>
          </cell>
          <cell r="BC150">
            <v>0</v>
          </cell>
          <cell r="BD150">
            <v>0</v>
          </cell>
          <cell r="BE150">
            <v>0</v>
          </cell>
          <cell r="BF150">
            <v>0</v>
          </cell>
          <cell r="BG150">
            <v>0</v>
          </cell>
          <cell r="BH150">
            <v>0</v>
          </cell>
          <cell r="BI150">
            <v>0</v>
          </cell>
          <cell r="BJ150">
            <v>0</v>
          </cell>
          <cell r="BK150">
            <v>0</v>
          </cell>
          <cell r="BL150">
            <v>0</v>
          </cell>
          <cell r="BM150">
            <v>0</v>
          </cell>
          <cell r="BN150">
            <v>0</v>
          </cell>
          <cell r="BO150">
            <v>0</v>
          </cell>
          <cell r="BP150">
            <v>0</v>
          </cell>
          <cell r="BQ150">
            <v>0</v>
          </cell>
          <cell r="BR150">
            <v>0</v>
          </cell>
          <cell r="BS150">
            <v>0</v>
          </cell>
          <cell r="BT150">
            <v>0</v>
          </cell>
          <cell r="BU150">
            <v>0</v>
          </cell>
          <cell r="BV150">
            <v>0</v>
          </cell>
          <cell r="BW150">
            <v>0</v>
          </cell>
          <cell r="BX150">
            <v>0</v>
          </cell>
          <cell r="BY150">
            <v>0</v>
          </cell>
          <cell r="BZ150">
            <v>0</v>
          </cell>
          <cell r="CA150">
            <v>0</v>
          </cell>
          <cell r="CB150">
            <v>0</v>
          </cell>
          <cell r="CC150">
            <v>0</v>
          </cell>
          <cell r="CD150">
            <v>0</v>
          </cell>
          <cell r="CE150">
            <v>0</v>
          </cell>
          <cell r="CF150">
            <v>0</v>
          </cell>
          <cell r="CG150">
            <v>0</v>
          </cell>
          <cell r="CH150">
            <v>0</v>
          </cell>
          <cell r="CI150">
            <v>0</v>
          </cell>
          <cell r="CJ150">
            <v>0</v>
          </cell>
          <cell r="CK150">
            <v>0</v>
          </cell>
          <cell r="CL150">
            <v>0</v>
          </cell>
          <cell r="CM150">
            <v>0</v>
          </cell>
          <cell r="CN150">
            <v>0</v>
          </cell>
          <cell r="CO150">
            <v>0</v>
          </cell>
          <cell r="CP150">
            <v>0</v>
          </cell>
          <cell r="CQ150">
            <v>0</v>
          </cell>
          <cell r="CR150">
            <v>0</v>
          </cell>
          <cell r="CS150">
            <v>0</v>
          </cell>
          <cell r="CT150">
            <v>0</v>
          </cell>
          <cell r="CU150">
            <v>0</v>
          </cell>
          <cell r="CV150">
            <v>0</v>
          </cell>
          <cell r="CW150">
            <v>0</v>
          </cell>
          <cell r="CX150">
            <v>0</v>
          </cell>
          <cell r="CY150">
            <v>0</v>
          </cell>
          <cell r="CZ150">
            <v>0</v>
          </cell>
          <cell r="DA150">
            <v>0</v>
          </cell>
          <cell r="DB150">
            <v>0</v>
          </cell>
          <cell r="DC150">
            <v>0</v>
          </cell>
          <cell r="DD150">
            <v>0</v>
          </cell>
          <cell r="DE150">
            <v>0</v>
          </cell>
          <cell r="DF150">
            <v>0</v>
          </cell>
          <cell r="DG150">
            <v>0</v>
          </cell>
          <cell r="DH150">
            <v>0</v>
          </cell>
          <cell r="DI150">
            <v>0</v>
          </cell>
          <cell r="DJ150">
            <v>0</v>
          </cell>
          <cell r="DK150">
            <v>0</v>
          </cell>
          <cell r="DL150">
            <v>0</v>
          </cell>
          <cell r="DM150">
            <v>0</v>
          </cell>
          <cell r="DN150">
            <v>0</v>
          </cell>
          <cell r="DO150">
            <v>0</v>
          </cell>
          <cell r="DP150">
            <v>-88.067999999999998</v>
          </cell>
          <cell r="DQ150">
            <v>-79.309000000000012</v>
          </cell>
          <cell r="DR150">
            <v>-104.59099999999999</v>
          </cell>
          <cell r="DS150">
            <v>-194.92000000000002</v>
          </cell>
          <cell r="DT150">
            <v>-210.67500000000001</v>
          </cell>
          <cell r="DU150">
            <v>-236.71999999999997</v>
          </cell>
          <cell r="DV150">
            <v>-232.721</v>
          </cell>
          <cell r="DW150">
            <v>-170.042</v>
          </cell>
          <cell r="DX150">
            <v>-238.31199999999998</v>
          </cell>
          <cell r="DY150">
            <v>-232.25800000000001</v>
          </cell>
          <cell r="DZ150">
            <v>-151.39499999999998</v>
          </cell>
          <cell r="EA150">
            <v>-866.13700000000006</v>
          </cell>
          <cell r="EB150">
            <v>-319.92</v>
          </cell>
          <cell r="EC150">
            <v>-536.553</v>
          </cell>
          <cell r="ED150">
            <v>-545.77800000000002</v>
          </cell>
          <cell r="EE150">
            <v>-1111.404</v>
          </cell>
          <cell r="EF150">
            <v>-590.42399999999998</v>
          </cell>
          <cell r="EG150">
            <v>-747.17000000000007</v>
          </cell>
          <cell r="EH150">
            <v>-809.34</v>
          </cell>
          <cell r="EI150">
            <v>-1488.4099999999999</v>
          </cell>
          <cell r="EJ150">
            <v>-734.50099999999998</v>
          </cell>
          <cell r="EK150">
            <v>-821.86199999999997</v>
          </cell>
          <cell r="EL150">
            <v>-875.14400000000001</v>
          </cell>
          <cell r="EM150">
            <v>-1860.2760000000001</v>
          </cell>
        </row>
        <row r="151">
          <cell r="A151" t="str">
            <v>GRV IN</v>
          </cell>
          <cell r="B151" t="str">
            <v>Greaves Cotton Ltd</v>
          </cell>
        </row>
        <row r="152">
          <cell r="A152" t="str">
            <v>GWN IN</v>
          </cell>
          <cell r="B152" t="str">
            <v>Grindwell Norton</v>
          </cell>
          <cell r="C152" t="str">
            <v>Engineering &amp; Capital Goods</v>
          </cell>
          <cell r="D152">
            <v>0</v>
          </cell>
          <cell r="E152">
            <v>0</v>
          </cell>
          <cell r="F152">
            <v>0</v>
          </cell>
          <cell r="G152">
            <v>0</v>
          </cell>
          <cell r="H152">
            <v>0</v>
          </cell>
          <cell r="I152">
            <v>0</v>
          </cell>
          <cell r="J152">
            <v>0</v>
          </cell>
          <cell r="K152">
            <v>0</v>
          </cell>
          <cell r="L152">
            <v>0</v>
          </cell>
          <cell r="M152">
            <v>-39</v>
          </cell>
          <cell r="N152">
            <v>-25</v>
          </cell>
          <cell r="O152">
            <v>-35</v>
          </cell>
          <cell r="P152">
            <v>-44</v>
          </cell>
          <cell r="Q152">
            <v>-44</v>
          </cell>
          <cell r="R152">
            <v>-54</v>
          </cell>
          <cell r="S152">
            <v>-55.4</v>
          </cell>
          <cell r="T152">
            <v>-65.599999999999994</v>
          </cell>
          <cell r="U152">
            <v>-56.1</v>
          </cell>
          <cell r="V152">
            <v>-48</v>
          </cell>
          <cell r="W152">
            <v>-56.8</v>
          </cell>
          <cell r="X152">
            <v>-64</v>
          </cell>
          <cell r="Y152">
            <v>-55</v>
          </cell>
          <cell r="Z152">
            <v>-82</v>
          </cell>
          <cell r="AA152">
            <v>-63</v>
          </cell>
          <cell r="AB152">
            <v>-67.599999999999994</v>
          </cell>
          <cell r="AC152">
            <v>-65.5</v>
          </cell>
          <cell r="AD152">
            <v>-44.6</v>
          </cell>
          <cell r="AE152">
            <v>-52.5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O152">
            <v>0</v>
          </cell>
          <cell r="AP152">
            <v>8</v>
          </cell>
          <cell r="AQ152">
            <v>-4</v>
          </cell>
          <cell r="AR152">
            <v>0</v>
          </cell>
          <cell r="AS152">
            <v>0</v>
          </cell>
          <cell r="AT152">
            <v>0</v>
          </cell>
          <cell r="AU152">
            <v>0</v>
          </cell>
          <cell r="AV152">
            <v>0</v>
          </cell>
          <cell r="AW152">
            <v>0</v>
          </cell>
          <cell r="AX152">
            <v>0</v>
          </cell>
          <cell r="AY152">
            <v>0</v>
          </cell>
          <cell r="AZ152">
            <v>0</v>
          </cell>
          <cell r="BA152">
            <v>0</v>
          </cell>
          <cell r="BB152">
            <v>0</v>
          </cell>
          <cell r="BC152">
            <v>0</v>
          </cell>
          <cell r="BD152">
            <v>0</v>
          </cell>
          <cell r="BE152">
            <v>0</v>
          </cell>
          <cell r="BF152">
            <v>0</v>
          </cell>
          <cell r="BG152">
            <v>0</v>
          </cell>
          <cell r="BH152">
            <v>0</v>
          </cell>
          <cell r="BI152">
            <v>0</v>
          </cell>
          <cell r="BJ152">
            <v>0</v>
          </cell>
          <cell r="BK152">
            <v>0</v>
          </cell>
          <cell r="BL152">
            <v>0</v>
          </cell>
          <cell r="BM152">
            <v>0</v>
          </cell>
          <cell r="BN152">
            <v>0</v>
          </cell>
          <cell r="BO152">
            <v>0</v>
          </cell>
          <cell r="BP152">
            <v>0</v>
          </cell>
          <cell r="BQ152">
            <v>0</v>
          </cell>
          <cell r="BR152">
            <v>0</v>
          </cell>
          <cell r="BS152">
            <v>0</v>
          </cell>
          <cell r="BT152">
            <v>0</v>
          </cell>
          <cell r="BU152">
            <v>0</v>
          </cell>
          <cell r="BV152">
            <v>0</v>
          </cell>
          <cell r="BW152">
            <v>0</v>
          </cell>
          <cell r="BX152">
            <v>0</v>
          </cell>
          <cell r="BY152">
            <v>0</v>
          </cell>
          <cell r="BZ152">
            <v>0</v>
          </cell>
          <cell r="CA152">
            <v>0</v>
          </cell>
          <cell r="CB152">
            <v>0</v>
          </cell>
          <cell r="CC152">
            <v>0</v>
          </cell>
          <cell r="CD152">
            <v>0</v>
          </cell>
          <cell r="CE152">
            <v>0</v>
          </cell>
          <cell r="CF152">
            <v>0</v>
          </cell>
          <cell r="CG152">
            <v>0</v>
          </cell>
          <cell r="CH152">
            <v>0</v>
          </cell>
          <cell r="CI152">
            <v>0</v>
          </cell>
          <cell r="CJ152">
            <v>0</v>
          </cell>
          <cell r="CK152">
            <v>0</v>
          </cell>
          <cell r="CL152">
            <v>0</v>
          </cell>
          <cell r="CM152">
            <v>0</v>
          </cell>
          <cell r="CN152">
            <v>0</v>
          </cell>
          <cell r="CO152">
            <v>0</v>
          </cell>
          <cell r="CP152">
            <v>0</v>
          </cell>
          <cell r="CQ152">
            <v>0</v>
          </cell>
          <cell r="CR152">
            <v>0</v>
          </cell>
          <cell r="CS152">
            <v>0</v>
          </cell>
          <cell r="CT152">
            <v>0</v>
          </cell>
          <cell r="CU152">
            <v>0</v>
          </cell>
          <cell r="CV152">
            <v>0</v>
          </cell>
          <cell r="CW152">
            <v>0</v>
          </cell>
          <cell r="CX152">
            <v>0</v>
          </cell>
          <cell r="CY152">
            <v>0</v>
          </cell>
          <cell r="CZ152">
            <v>0</v>
          </cell>
          <cell r="DA152">
            <v>0</v>
          </cell>
          <cell r="DB152">
            <v>0</v>
          </cell>
          <cell r="DC152">
            <v>0</v>
          </cell>
          <cell r="DD152">
            <v>0</v>
          </cell>
          <cell r="DE152">
            <v>0</v>
          </cell>
          <cell r="DF152">
            <v>0</v>
          </cell>
          <cell r="DG152">
            <v>0</v>
          </cell>
          <cell r="DH152">
            <v>0</v>
          </cell>
          <cell r="DI152">
            <v>0</v>
          </cell>
          <cell r="DJ152">
            <v>0</v>
          </cell>
          <cell r="DK152">
            <v>0</v>
          </cell>
          <cell r="DL152">
            <v>0</v>
          </cell>
          <cell r="DM152">
            <v>0</v>
          </cell>
          <cell r="DN152">
            <v>0</v>
          </cell>
          <cell r="DO152">
            <v>0</v>
          </cell>
          <cell r="DP152">
            <v>0</v>
          </cell>
          <cell r="DQ152">
            <v>0</v>
          </cell>
          <cell r="DR152">
            <v>0</v>
          </cell>
          <cell r="DS152">
            <v>0</v>
          </cell>
          <cell r="DT152">
            <v>0</v>
          </cell>
          <cell r="DU152">
            <v>-234</v>
          </cell>
          <cell r="DV152">
            <v>-243</v>
          </cell>
          <cell r="DW152">
            <v>-286</v>
          </cell>
          <cell r="DX152">
            <v>-336</v>
          </cell>
          <cell r="DY152">
            <v>-264</v>
          </cell>
          <cell r="DZ152">
            <v>-334</v>
          </cell>
          <cell r="EA152">
            <v>-309</v>
          </cell>
          <cell r="EB152">
            <v>-359</v>
          </cell>
          <cell r="EC152">
            <v>-418.70000000000005</v>
          </cell>
          <cell r="ED152">
            <v>-349</v>
          </cell>
          <cell r="EE152">
            <v>-396.3</v>
          </cell>
          <cell r="EF152">
            <v>-413</v>
          </cell>
          <cell r="EG152">
            <v>-419</v>
          </cell>
          <cell r="EH152">
            <v>-509.6</v>
          </cell>
          <cell r="EI152">
            <v>-508</v>
          </cell>
          <cell r="EJ152">
            <v>-555.9</v>
          </cell>
          <cell r="EK152">
            <v>-560.4</v>
          </cell>
          <cell r="EL152">
            <v>-501.6</v>
          </cell>
          <cell r="EM152">
            <v>-524.20000000000005</v>
          </cell>
        </row>
        <row r="153">
          <cell r="A153" t="str">
            <v>HAVL IN</v>
          </cell>
          <cell r="B153" t="str">
            <v>Havell's India</v>
          </cell>
          <cell r="C153" t="str">
            <v>Engineering &amp; capital goods</v>
          </cell>
          <cell r="D153">
            <v>0</v>
          </cell>
          <cell r="E153">
            <v>0</v>
          </cell>
          <cell r="F153">
            <v>0</v>
          </cell>
          <cell r="G153">
            <v>0</v>
          </cell>
          <cell r="H153">
            <v>-15.8</v>
          </cell>
          <cell r="I153">
            <v>-27.2</v>
          </cell>
          <cell r="J153">
            <v>-36.200000000000003</v>
          </cell>
          <cell r="K153">
            <v>-16.399999999999999</v>
          </cell>
          <cell r="L153">
            <v>-31.7</v>
          </cell>
          <cell r="M153">
            <v>-30.7</v>
          </cell>
          <cell r="N153">
            <v>-31.7</v>
          </cell>
          <cell r="O153">
            <v>-2.4</v>
          </cell>
          <cell r="P153">
            <v>-36.1</v>
          </cell>
          <cell r="Q153">
            <v>-43.1</v>
          </cell>
          <cell r="R153">
            <v>-36.200000000000003</v>
          </cell>
          <cell r="S153">
            <v>-21.6</v>
          </cell>
          <cell r="T153">
            <v>-34.1</v>
          </cell>
          <cell r="U153">
            <v>-40.799999999999997</v>
          </cell>
          <cell r="V153">
            <v>-43.800000000000004</v>
          </cell>
          <cell r="W153">
            <v>-42.35</v>
          </cell>
          <cell r="X153">
            <v>-49</v>
          </cell>
          <cell r="Y153">
            <v>-45</v>
          </cell>
          <cell r="Z153">
            <v>-54</v>
          </cell>
          <cell r="AA153">
            <v>-61.699999999999996</v>
          </cell>
          <cell r="AB153">
            <v>-60.5</v>
          </cell>
          <cell r="AC153">
            <v>-64.900000000000006</v>
          </cell>
          <cell r="AD153">
            <v>-22.6</v>
          </cell>
          <cell r="AE153">
            <v>-67.5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-1.5</v>
          </cell>
          <cell r="AK153">
            <v>-0.5</v>
          </cell>
          <cell r="AL153">
            <v>10</v>
          </cell>
          <cell r="AM153">
            <v>-3.9</v>
          </cell>
          <cell r="AN153">
            <v>-0.1</v>
          </cell>
          <cell r="AO153">
            <v>-4.5</v>
          </cell>
          <cell r="AP153">
            <v>-6.6</v>
          </cell>
          <cell r="AQ153">
            <v>-19.7</v>
          </cell>
          <cell r="AR153">
            <v>-2.1</v>
          </cell>
          <cell r="AS153">
            <v>-8.1999999999999993</v>
          </cell>
          <cell r="AT153">
            <v>-1.5</v>
          </cell>
          <cell r="AU153">
            <v>-4</v>
          </cell>
          <cell r="AV153">
            <v>-3</v>
          </cell>
          <cell r="AW153">
            <v>-11.2</v>
          </cell>
          <cell r="AX153">
            <v>-7.2</v>
          </cell>
          <cell r="AY153">
            <v>-1.61</v>
          </cell>
          <cell r="AZ153">
            <v>-5</v>
          </cell>
          <cell r="BA153">
            <v>9</v>
          </cell>
          <cell r="BB153">
            <v>-14</v>
          </cell>
          <cell r="BC153">
            <v>-7.9</v>
          </cell>
          <cell r="BD153">
            <v>-2.4</v>
          </cell>
          <cell r="BE153">
            <v>-2.7</v>
          </cell>
          <cell r="BF153">
            <v>0</v>
          </cell>
          <cell r="BG153">
            <v>0</v>
          </cell>
          <cell r="BH153">
            <v>0</v>
          </cell>
          <cell r="BI153">
            <v>0</v>
          </cell>
          <cell r="BJ153">
            <v>0</v>
          </cell>
          <cell r="BK153">
            <v>0</v>
          </cell>
          <cell r="BL153">
            <v>0</v>
          </cell>
          <cell r="BM153">
            <v>0</v>
          </cell>
          <cell r="BN153">
            <v>0</v>
          </cell>
          <cell r="BO153">
            <v>0</v>
          </cell>
          <cell r="BP153">
            <v>0</v>
          </cell>
          <cell r="BQ153">
            <v>0</v>
          </cell>
          <cell r="BR153">
            <v>0</v>
          </cell>
          <cell r="BS153">
            <v>0</v>
          </cell>
          <cell r="BT153">
            <v>0</v>
          </cell>
          <cell r="BU153">
            <v>0</v>
          </cell>
          <cell r="BV153">
            <v>0</v>
          </cell>
          <cell r="BW153">
            <v>0</v>
          </cell>
          <cell r="BX153">
            <v>0</v>
          </cell>
          <cell r="BY153">
            <v>0</v>
          </cell>
          <cell r="BZ153">
            <v>0</v>
          </cell>
          <cell r="CA153">
            <v>0</v>
          </cell>
          <cell r="CB153">
            <v>0</v>
          </cell>
          <cell r="CC153">
            <v>0</v>
          </cell>
          <cell r="CD153">
            <v>0</v>
          </cell>
          <cell r="CE153">
            <v>0</v>
          </cell>
          <cell r="CF153">
            <v>0</v>
          </cell>
          <cell r="CG153">
            <v>0</v>
          </cell>
          <cell r="CH153">
            <v>0</v>
          </cell>
          <cell r="CI153">
            <v>0</v>
          </cell>
          <cell r="CJ153">
            <v>0</v>
          </cell>
          <cell r="CK153">
            <v>0</v>
          </cell>
          <cell r="CL153">
            <v>0</v>
          </cell>
          <cell r="CM153">
            <v>0</v>
          </cell>
          <cell r="CN153">
            <v>0</v>
          </cell>
          <cell r="CO153">
            <v>0</v>
          </cell>
          <cell r="CP153">
            <v>0</v>
          </cell>
          <cell r="CQ153">
            <v>0</v>
          </cell>
          <cell r="CR153">
            <v>0</v>
          </cell>
          <cell r="CS153">
            <v>0</v>
          </cell>
          <cell r="CT153">
            <v>0</v>
          </cell>
          <cell r="CU153">
            <v>0</v>
          </cell>
          <cell r="CV153">
            <v>0</v>
          </cell>
          <cell r="CW153">
            <v>0</v>
          </cell>
          <cell r="CX153">
            <v>0</v>
          </cell>
          <cell r="CY153">
            <v>0</v>
          </cell>
          <cell r="CZ153">
            <v>0</v>
          </cell>
          <cell r="DA153">
            <v>0</v>
          </cell>
          <cell r="DB153">
            <v>0</v>
          </cell>
          <cell r="DC153">
            <v>0</v>
          </cell>
          <cell r="DD153">
            <v>0</v>
          </cell>
          <cell r="DE153">
            <v>0</v>
          </cell>
          <cell r="DF153">
            <v>0</v>
          </cell>
          <cell r="DG153">
            <v>0</v>
          </cell>
          <cell r="DH153">
            <v>0</v>
          </cell>
          <cell r="DI153">
            <v>0</v>
          </cell>
          <cell r="DJ153">
            <v>0</v>
          </cell>
          <cell r="DK153">
            <v>0</v>
          </cell>
          <cell r="DL153">
            <v>0</v>
          </cell>
          <cell r="DM153">
            <v>0</v>
          </cell>
          <cell r="DN153">
            <v>0</v>
          </cell>
          <cell r="DO153">
            <v>0</v>
          </cell>
          <cell r="DP153">
            <v>-411.2</v>
          </cell>
          <cell r="DQ153">
            <v>-469</v>
          </cell>
          <cell r="DR153">
            <v>-522.69999999999993</v>
          </cell>
          <cell r="DS153">
            <v>-628.29999999999995</v>
          </cell>
          <cell r="DT153">
            <v>-651.70000000000005</v>
          </cell>
          <cell r="DU153">
            <v>-805.7</v>
          </cell>
          <cell r="DV153">
            <v>-903.3</v>
          </cell>
          <cell r="DW153">
            <v>-990.6</v>
          </cell>
          <cell r="DX153">
            <v>-1107.4000000000001</v>
          </cell>
          <cell r="DY153">
            <v>-1305.4999999999998</v>
          </cell>
          <cell r="DZ153">
            <v>-1347.8999999999999</v>
          </cell>
          <cell r="EA153">
            <v>-2060.5</v>
          </cell>
          <cell r="EB153">
            <v>-2014.7000000000003</v>
          </cell>
          <cell r="EC153">
            <v>-2245</v>
          </cell>
          <cell r="ED153">
            <v>-2464.1999999999998</v>
          </cell>
          <cell r="EE153">
            <v>-2863.1000000000004</v>
          </cell>
          <cell r="EF153">
            <v>-2855</v>
          </cell>
          <cell r="EG153">
            <v>-3057</v>
          </cell>
          <cell r="EH153">
            <v>-3242</v>
          </cell>
          <cell r="EI153">
            <v>-3960.9699999999957</v>
          </cell>
          <cell r="EJ153">
            <v>-3231</v>
          </cell>
          <cell r="EK153">
            <v>-3527.7000000000003</v>
          </cell>
          <cell r="EL153">
            <v>-3456.4</v>
          </cell>
          <cell r="EM153">
            <v>-3495.4</v>
          </cell>
        </row>
        <row r="154">
          <cell r="A154" t="str">
            <v>HREC IN</v>
          </cell>
          <cell r="B154" t="str">
            <v>Hind Rectifiers</v>
          </cell>
          <cell r="C154" t="str">
            <v>Engineering &amp; Capital Goods</v>
          </cell>
          <cell r="D154" t="e">
            <v>#REF!</v>
          </cell>
          <cell r="E154" t="e">
            <v>#REF!</v>
          </cell>
          <cell r="F154" t="e">
            <v>#REF!</v>
          </cell>
          <cell r="G154" t="e">
            <v>#REF!</v>
          </cell>
          <cell r="H154" t="e">
            <v>#REF!</v>
          </cell>
          <cell r="I154" t="e">
            <v>#REF!</v>
          </cell>
          <cell r="J154" t="e">
            <v>#REF!</v>
          </cell>
          <cell r="K154" t="e">
            <v>#REF!</v>
          </cell>
          <cell r="L154">
            <v>-1.1200000000000001</v>
          </cell>
          <cell r="M154">
            <v>-6.43</v>
          </cell>
          <cell r="N154">
            <v>-5.68</v>
          </cell>
          <cell r="O154">
            <v>-6.875</v>
          </cell>
          <cell r="P154">
            <v>-6.2519999999999998</v>
          </cell>
          <cell r="Q154">
            <v>-8.7889999999999997</v>
          </cell>
          <cell r="R154">
            <v>-13.34</v>
          </cell>
          <cell r="S154">
            <v>-11.667000000000002</v>
          </cell>
          <cell r="T154">
            <v>-12.530000000000001</v>
          </cell>
          <cell r="U154">
            <v>-17.28</v>
          </cell>
          <cell r="V154">
            <v>-12.79</v>
          </cell>
          <cell r="W154">
            <v>-16.37</v>
          </cell>
          <cell r="X154">
            <v>-11.58</v>
          </cell>
          <cell r="Y154">
            <v>-17.329999999999998</v>
          </cell>
          <cell r="Z154">
            <v>-15.1</v>
          </cell>
          <cell r="AA154" t="e">
            <v>#REF!</v>
          </cell>
          <cell r="AB154" t="e">
            <v>#REF!</v>
          </cell>
          <cell r="AC154" t="e">
            <v>#REF!</v>
          </cell>
          <cell r="AD154" t="e">
            <v>#REF!</v>
          </cell>
          <cell r="AE154" t="e">
            <v>#REF!</v>
          </cell>
          <cell r="AF154" t="e">
            <v>#REF!</v>
          </cell>
          <cell r="AG154" t="e">
            <v>#REF!</v>
          </cell>
          <cell r="AH154" t="e">
            <v>#REF!</v>
          </cell>
          <cell r="AI154" t="e">
            <v>#REF!</v>
          </cell>
          <cell r="AJ154" t="e">
            <v>#REF!</v>
          </cell>
          <cell r="AK154" t="e">
            <v>#REF!</v>
          </cell>
          <cell r="AL154" t="e">
            <v>#REF!</v>
          </cell>
          <cell r="AM154" t="e">
            <v>#REF!</v>
          </cell>
          <cell r="AN154">
            <v>0</v>
          </cell>
          <cell r="AO154">
            <v>0</v>
          </cell>
          <cell r="AP154">
            <v>0</v>
          </cell>
          <cell r="AQ154">
            <v>-1.19</v>
          </cell>
          <cell r="AR154">
            <v>0</v>
          </cell>
          <cell r="AS154">
            <v>0</v>
          </cell>
          <cell r="AT154">
            <v>0</v>
          </cell>
          <cell r="AU154">
            <v>0.32600000000000001</v>
          </cell>
          <cell r="AV154">
            <v>0</v>
          </cell>
          <cell r="AW154">
            <v>0</v>
          </cell>
          <cell r="AX154">
            <v>0</v>
          </cell>
          <cell r="AY154">
            <v>1.7999999999999999E-2</v>
          </cell>
          <cell r="AZ154">
            <v>0</v>
          </cell>
          <cell r="BA154">
            <v>0</v>
          </cell>
          <cell r="BB154">
            <v>0</v>
          </cell>
          <cell r="BC154" t="e">
            <v>#REF!</v>
          </cell>
          <cell r="BD154" t="e">
            <v>#REF!</v>
          </cell>
          <cell r="BE154" t="e">
            <v>#REF!</v>
          </cell>
          <cell r="BF154" t="e">
            <v>#REF!</v>
          </cell>
          <cell r="BG154" t="e">
            <v>#REF!</v>
          </cell>
          <cell r="BH154" t="e">
            <v>#REF!</v>
          </cell>
          <cell r="BI154" t="e">
            <v>#REF!</v>
          </cell>
          <cell r="BJ154" t="e">
            <v>#REF!</v>
          </cell>
          <cell r="BK154" t="e">
            <v>#REF!</v>
          </cell>
          <cell r="BL154" t="e">
            <v>#REF!</v>
          </cell>
          <cell r="BM154" t="e">
            <v>#REF!</v>
          </cell>
          <cell r="BN154" t="e">
            <v>#REF!</v>
          </cell>
          <cell r="BO154" t="e">
            <v>#REF!</v>
          </cell>
          <cell r="BP154" t="e">
            <v>#REF!</v>
          </cell>
          <cell r="BQ154" t="e">
            <v>#REF!</v>
          </cell>
          <cell r="BR154" t="e">
            <v>#REF!</v>
          </cell>
          <cell r="BS154" t="e">
            <v>#REF!</v>
          </cell>
          <cell r="BT154" t="e">
            <v>#REF!</v>
          </cell>
          <cell r="BU154" t="e">
            <v>#REF!</v>
          </cell>
          <cell r="BV154" t="e">
            <v>#REF!</v>
          </cell>
          <cell r="BW154" t="e">
            <v>#REF!</v>
          </cell>
          <cell r="BX154" t="e">
            <v>#REF!</v>
          </cell>
          <cell r="BY154" t="e">
            <v>#REF!</v>
          </cell>
          <cell r="BZ154" t="e">
            <v>#REF!</v>
          </cell>
          <cell r="CA154" t="e">
            <v>#REF!</v>
          </cell>
          <cell r="CB154" t="e">
            <v>#REF!</v>
          </cell>
          <cell r="CC154" t="e">
            <v>#REF!</v>
          </cell>
          <cell r="CD154" t="e">
            <v>#REF!</v>
          </cell>
          <cell r="CE154" t="e">
            <v>#REF!</v>
          </cell>
          <cell r="CF154" t="e">
            <v>#REF!</v>
          </cell>
          <cell r="CG154" t="e">
            <v>#REF!</v>
          </cell>
          <cell r="CH154" t="e">
            <v>#REF!</v>
          </cell>
          <cell r="CI154" t="e">
            <v>#REF!</v>
          </cell>
          <cell r="CJ154" t="e">
            <v>#REF!</v>
          </cell>
          <cell r="CK154" t="e">
            <v>#REF!</v>
          </cell>
          <cell r="CL154" t="e">
            <v>#REF!</v>
          </cell>
          <cell r="CM154" t="e">
            <v>#REF!</v>
          </cell>
          <cell r="CN154" t="e">
            <v>#REF!</v>
          </cell>
          <cell r="CO154" t="e">
            <v>#REF!</v>
          </cell>
          <cell r="CP154" t="e">
            <v>#REF!</v>
          </cell>
          <cell r="CQ154" t="e">
            <v>#REF!</v>
          </cell>
          <cell r="CR154" t="e">
            <v>#REF!</v>
          </cell>
          <cell r="CS154" t="e">
            <v>#REF!</v>
          </cell>
          <cell r="CT154" t="e">
            <v>#REF!</v>
          </cell>
          <cell r="CU154" t="e">
            <v>#REF!</v>
          </cell>
          <cell r="CV154" t="e">
            <v>#REF!</v>
          </cell>
          <cell r="CW154" t="e">
            <v>#REF!</v>
          </cell>
          <cell r="CX154" t="e">
            <v>#REF!</v>
          </cell>
          <cell r="CY154" t="e">
            <v>#REF!</v>
          </cell>
          <cell r="CZ154" t="e">
            <v>#REF!</v>
          </cell>
          <cell r="DA154" t="e">
            <v>#REF!</v>
          </cell>
          <cell r="DB154" t="e">
            <v>#REF!</v>
          </cell>
          <cell r="DC154" t="e">
            <v>#REF!</v>
          </cell>
          <cell r="DD154" t="e">
            <v>#REF!</v>
          </cell>
          <cell r="DE154" t="e">
            <v>#REF!</v>
          </cell>
          <cell r="DF154" t="e">
            <v>#REF!</v>
          </cell>
          <cell r="DG154" t="e">
            <v>#REF!</v>
          </cell>
          <cell r="DH154" t="e">
            <v>#REF!</v>
          </cell>
          <cell r="DI154" t="e">
            <v>#REF!</v>
          </cell>
          <cell r="DJ154" t="e">
            <v>#REF!</v>
          </cell>
          <cell r="DK154" t="e">
            <v>#REF!</v>
          </cell>
          <cell r="DL154" t="e">
            <v>#REF!</v>
          </cell>
          <cell r="DM154" t="e">
            <v>#REF!</v>
          </cell>
          <cell r="DN154" t="e">
            <v>#REF!</v>
          </cell>
          <cell r="DO154" t="e">
            <v>#REF!</v>
          </cell>
          <cell r="DP154" t="e">
            <v>#REF!</v>
          </cell>
          <cell r="DQ154" t="e">
            <v>#REF!</v>
          </cell>
          <cell r="DR154" t="e">
            <v>#REF!</v>
          </cell>
          <cell r="DS154" t="e">
            <v>#REF!</v>
          </cell>
          <cell r="DT154" t="e">
            <v>#REF!</v>
          </cell>
          <cell r="DU154" t="e">
            <v>#REF!</v>
          </cell>
          <cell r="DV154" t="e">
            <v>#REF!</v>
          </cell>
          <cell r="DW154" t="e">
            <v>#REF!</v>
          </cell>
          <cell r="DX154" t="e">
            <v>#REF!</v>
          </cell>
          <cell r="DY154" t="e">
            <v>#REF!</v>
          </cell>
          <cell r="DZ154" t="e">
            <v>#REF!</v>
          </cell>
          <cell r="EA154" t="e">
            <v>#REF!</v>
          </cell>
          <cell r="EB154" t="e">
            <v>#REF!</v>
          </cell>
          <cell r="EC154" t="e">
            <v>#REF!</v>
          </cell>
          <cell r="ED154" t="e">
            <v>#REF!</v>
          </cell>
          <cell r="EE154" t="e">
            <v>#REF!</v>
          </cell>
          <cell r="EF154" t="e">
            <v>#REF!</v>
          </cell>
          <cell r="EG154" t="e">
            <v>#REF!</v>
          </cell>
          <cell r="EH154" t="e">
            <v>#REF!</v>
          </cell>
          <cell r="EI154" t="e">
            <v>#REF!</v>
          </cell>
          <cell r="EJ154" t="e">
            <v>#REF!</v>
          </cell>
          <cell r="EK154" t="e">
            <v>#REF!</v>
          </cell>
          <cell r="EL154" t="e">
            <v>#REF!</v>
          </cell>
          <cell r="EM154" t="e">
            <v>#REF!</v>
          </cell>
        </row>
        <row r="155">
          <cell r="A155" t="str">
            <v>HDOR IN</v>
          </cell>
          <cell r="B155" t="str">
            <v>Hindustan Dorr-Oliver</v>
          </cell>
          <cell r="C155" t="str">
            <v>Engineering &amp; Capital Goods</v>
          </cell>
          <cell r="D155">
            <v>0</v>
          </cell>
          <cell r="E155">
            <v>0</v>
          </cell>
          <cell r="F155">
            <v>0</v>
          </cell>
          <cell r="G155">
            <v>0</v>
          </cell>
          <cell r="H155">
            <v>0</v>
          </cell>
          <cell r="I155">
            <v>0</v>
          </cell>
          <cell r="J155">
            <v>0</v>
          </cell>
          <cell r="K155">
            <v>0</v>
          </cell>
          <cell r="L155">
            <v>0</v>
          </cell>
          <cell r="M155">
            <v>0</v>
          </cell>
          <cell r="N155">
            <v>0</v>
          </cell>
          <cell r="O155">
            <v>-9</v>
          </cell>
          <cell r="P155">
            <v>-3.3000000000000003</v>
          </cell>
          <cell r="Q155">
            <v>-2.7</v>
          </cell>
          <cell r="R155">
            <v>-6.8000000000000007</v>
          </cell>
          <cell r="S155">
            <v>-2.5</v>
          </cell>
          <cell r="T155">
            <v>-9.7000000000000011</v>
          </cell>
          <cell r="U155">
            <v>-11.2</v>
          </cell>
          <cell r="V155">
            <v>-16.7</v>
          </cell>
          <cell r="W155">
            <v>-27.8</v>
          </cell>
          <cell r="X155">
            <v>-16.3</v>
          </cell>
          <cell r="Y155">
            <v>-27.6</v>
          </cell>
          <cell r="Z155">
            <v>-23.2</v>
          </cell>
          <cell r="AA155">
            <v>-45.1</v>
          </cell>
          <cell r="AB155">
            <v>-30.2</v>
          </cell>
          <cell r="AC155">
            <v>-36.300000000000004</v>
          </cell>
          <cell r="AD155">
            <v>-43.4</v>
          </cell>
          <cell r="AE155">
            <v>-50.399999999999991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O155">
            <v>0</v>
          </cell>
          <cell r="AP155">
            <v>0</v>
          </cell>
          <cell r="AQ155">
            <v>-2.5</v>
          </cell>
          <cell r="AR155">
            <v>-0.3</v>
          </cell>
          <cell r="AS155">
            <v>0.8</v>
          </cell>
          <cell r="AT155">
            <v>0.2</v>
          </cell>
          <cell r="AU155">
            <v>-0.5</v>
          </cell>
          <cell r="AV155">
            <v>-1.2</v>
          </cell>
          <cell r="AW155">
            <v>-0.1</v>
          </cell>
          <cell r="AX155">
            <v>-0.8</v>
          </cell>
          <cell r="AY155">
            <v>-1.4</v>
          </cell>
          <cell r="AZ155">
            <v>1</v>
          </cell>
          <cell r="BA155">
            <v>0</v>
          </cell>
          <cell r="BB155">
            <v>0</v>
          </cell>
          <cell r="BC155">
            <v>-0.8</v>
          </cell>
          <cell r="BD155">
            <v>0</v>
          </cell>
          <cell r="BE155">
            <v>-0.9</v>
          </cell>
          <cell r="BF155">
            <v>-0.5</v>
          </cell>
          <cell r="BG155">
            <v>0</v>
          </cell>
          <cell r="BH155">
            <v>0</v>
          </cell>
          <cell r="BI155">
            <v>0</v>
          </cell>
          <cell r="BJ155">
            <v>0</v>
          </cell>
          <cell r="BK155">
            <v>0</v>
          </cell>
          <cell r="BL155">
            <v>0</v>
          </cell>
          <cell r="BM155">
            <v>0</v>
          </cell>
          <cell r="BN155">
            <v>0</v>
          </cell>
          <cell r="BO155">
            <v>0</v>
          </cell>
          <cell r="BP155">
            <v>0</v>
          </cell>
          <cell r="BQ155">
            <v>0</v>
          </cell>
          <cell r="BR155">
            <v>0</v>
          </cell>
          <cell r="BS155">
            <v>0</v>
          </cell>
          <cell r="BT155">
            <v>0</v>
          </cell>
          <cell r="BU155">
            <v>0</v>
          </cell>
          <cell r="BV155">
            <v>0</v>
          </cell>
          <cell r="BW155">
            <v>6</v>
          </cell>
          <cell r="BX155">
            <v>0</v>
          </cell>
          <cell r="BY155">
            <v>0</v>
          </cell>
          <cell r="BZ155">
            <v>0</v>
          </cell>
          <cell r="CA155">
            <v>-8.8000000000000007</v>
          </cell>
          <cell r="CB155">
            <v>0</v>
          </cell>
          <cell r="CC155">
            <v>0</v>
          </cell>
          <cell r="CD155">
            <v>0</v>
          </cell>
          <cell r="CE155">
            <v>-0.6</v>
          </cell>
          <cell r="CF155">
            <v>0</v>
          </cell>
          <cell r="CG155">
            <v>0</v>
          </cell>
          <cell r="CH155">
            <v>0</v>
          </cell>
          <cell r="CI155">
            <v>0</v>
          </cell>
          <cell r="CJ155">
            <v>0</v>
          </cell>
          <cell r="CK155">
            <v>0</v>
          </cell>
          <cell r="CL155">
            <v>0</v>
          </cell>
          <cell r="CM155">
            <v>0</v>
          </cell>
          <cell r="CN155">
            <v>0</v>
          </cell>
          <cell r="CO155">
            <v>0</v>
          </cell>
          <cell r="CP155">
            <v>0</v>
          </cell>
          <cell r="CQ155">
            <v>0</v>
          </cell>
          <cell r="CR155">
            <v>0</v>
          </cell>
          <cell r="CS155">
            <v>0</v>
          </cell>
          <cell r="CT155">
            <v>0</v>
          </cell>
          <cell r="CU155">
            <v>0</v>
          </cell>
          <cell r="CV155">
            <v>0</v>
          </cell>
          <cell r="CW155">
            <v>0</v>
          </cell>
          <cell r="CX155">
            <v>0</v>
          </cell>
          <cell r="CY155">
            <v>0</v>
          </cell>
          <cell r="CZ155">
            <v>0</v>
          </cell>
          <cell r="DA155">
            <v>0</v>
          </cell>
          <cell r="DB155">
            <v>0</v>
          </cell>
          <cell r="DC155">
            <v>0</v>
          </cell>
          <cell r="DD155">
            <v>0</v>
          </cell>
          <cell r="DE155">
            <v>0</v>
          </cell>
          <cell r="DF155">
            <v>0</v>
          </cell>
          <cell r="DG155">
            <v>0</v>
          </cell>
          <cell r="DH155">
            <v>0</v>
          </cell>
          <cell r="DI155">
            <v>0</v>
          </cell>
          <cell r="DJ155">
            <v>-3.5</v>
          </cell>
          <cell r="DK155">
            <v>0</v>
          </cell>
          <cell r="DL155">
            <v>0</v>
          </cell>
          <cell r="DM155">
            <v>0</v>
          </cell>
          <cell r="DN155">
            <v>0</v>
          </cell>
          <cell r="DO155">
            <v>0</v>
          </cell>
          <cell r="DP155">
            <v>0</v>
          </cell>
          <cell r="DQ155">
            <v>0</v>
          </cell>
          <cell r="DR155">
            <v>0</v>
          </cell>
          <cell r="DS155">
            <v>0</v>
          </cell>
          <cell r="DT155">
            <v>0</v>
          </cell>
          <cell r="DU155">
            <v>0</v>
          </cell>
          <cell r="DV155">
            <v>0</v>
          </cell>
          <cell r="DW155">
            <v>-378.2</v>
          </cell>
          <cell r="DX155">
            <v>-180.6</v>
          </cell>
          <cell r="DY155">
            <v>-252.7</v>
          </cell>
          <cell r="DZ155">
            <v>-327.7</v>
          </cell>
          <cell r="EA155">
            <v>-416</v>
          </cell>
          <cell r="EB155">
            <v>-262.90000000000003</v>
          </cell>
          <cell r="EC155">
            <v>-305.79999999999995</v>
          </cell>
          <cell r="ED155">
            <v>-456.6</v>
          </cell>
          <cell r="EE155">
            <v>-651.69999999999993</v>
          </cell>
          <cell r="EF155">
            <v>-434.9</v>
          </cell>
          <cell r="EG155">
            <v>-561.9</v>
          </cell>
          <cell r="EH155">
            <v>-606.29999999999995</v>
          </cell>
          <cell r="EI155">
            <v>-820.5</v>
          </cell>
          <cell r="EJ155">
            <v>-639.09999999999991</v>
          </cell>
          <cell r="EK155">
            <v>-931.1</v>
          </cell>
          <cell r="EL155">
            <v>-985.5</v>
          </cell>
          <cell r="EM155">
            <v>-1543.5</v>
          </cell>
        </row>
        <row r="156">
          <cell r="A156" t="str">
            <v>HWA IN</v>
          </cell>
          <cell r="B156" t="str">
            <v>Honeywell Automation India</v>
          </cell>
          <cell r="C156" t="str">
            <v>Engineering &amp; capital goods</v>
          </cell>
          <cell r="D156">
            <v>0</v>
          </cell>
          <cell r="E156">
            <v>0</v>
          </cell>
          <cell r="F156">
            <v>0</v>
          </cell>
          <cell r="G156">
            <v>0</v>
          </cell>
          <cell r="H156">
            <v>0</v>
          </cell>
          <cell r="I156">
            <v>0</v>
          </cell>
          <cell r="J156">
            <v>0</v>
          </cell>
          <cell r="K156">
            <v>-4.4000000000000004</v>
          </cell>
          <cell r="L156">
            <v>0</v>
          </cell>
          <cell r="M156">
            <v>-14</v>
          </cell>
          <cell r="N156">
            <v>-1</v>
          </cell>
          <cell r="O156">
            <v>0</v>
          </cell>
          <cell r="P156">
            <v>0</v>
          </cell>
          <cell r="Q156">
            <v>-6</v>
          </cell>
          <cell r="R156">
            <v>-11</v>
          </cell>
          <cell r="S156">
            <v>-42</v>
          </cell>
          <cell r="T156">
            <v>-24</v>
          </cell>
          <cell r="U156">
            <v>-34</v>
          </cell>
          <cell r="V156">
            <v>-70</v>
          </cell>
          <cell r="W156">
            <v>-53</v>
          </cell>
          <cell r="X156">
            <v>-74</v>
          </cell>
          <cell r="Y156">
            <v>-92</v>
          </cell>
          <cell r="Z156">
            <v>-63</v>
          </cell>
          <cell r="AA156">
            <v>-101</v>
          </cell>
          <cell r="AB156">
            <v>-54</v>
          </cell>
          <cell r="AC156">
            <v>-127.4</v>
          </cell>
          <cell r="AD156">
            <v>-70.8</v>
          </cell>
          <cell r="AE156">
            <v>-140.79999999999998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15.599999999999998</v>
          </cell>
          <cell r="AN156">
            <v>8</v>
          </cell>
          <cell r="AO156">
            <v>24</v>
          </cell>
          <cell r="AP156">
            <v>4</v>
          </cell>
          <cell r="AQ156">
            <v>10</v>
          </cell>
          <cell r="AR156">
            <v>1</v>
          </cell>
          <cell r="AS156">
            <v>-23</v>
          </cell>
          <cell r="AT156">
            <v>-10</v>
          </cell>
          <cell r="AU156">
            <v>-4</v>
          </cell>
          <cell r="AV156">
            <v>1</v>
          </cell>
          <cell r="AW156">
            <v>8</v>
          </cell>
          <cell r="AX156">
            <v>0</v>
          </cell>
          <cell r="AY156">
            <v>8</v>
          </cell>
          <cell r="AZ156">
            <v>0</v>
          </cell>
          <cell r="BA156">
            <v>0</v>
          </cell>
          <cell r="BB156">
            <v>40</v>
          </cell>
          <cell r="BC156">
            <v>67</v>
          </cell>
          <cell r="BD156">
            <v>-27.1</v>
          </cell>
          <cell r="BE156">
            <v>-12.5</v>
          </cell>
          <cell r="BF156">
            <v>-31.7</v>
          </cell>
          <cell r="BG156">
            <v>6.8999999999999986</v>
          </cell>
          <cell r="BH156">
            <v>0</v>
          </cell>
          <cell r="BI156">
            <v>0</v>
          </cell>
          <cell r="BJ156">
            <v>0</v>
          </cell>
          <cell r="BK156">
            <v>0</v>
          </cell>
          <cell r="BL156">
            <v>0</v>
          </cell>
          <cell r="BM156">
            <v>0</v>
          </cell>
          <cell r="BN156">
            <v>0</v>
          </cell>
          <cell r="BO156">
            <v>0</v>
          </cell>
          <cell r="BP156">
            <v>0</v>
          </cell>
          <cell r="BQ156">
            <v>0</v>
          </cell>
          <cell r="BR156">
            <v>0</v>
          </cell>
          <cell r="BS156">
            <v>0</v>
          </cell>
          <cell r="BT156">
            <v>0</v>
          </cell>
          <cell r="BU156">
            <v>0</v>
          </cell>
          <cell r="BV156">
            <v>0</v>
          </cell>
          <cell r="BW156">
            <v>0</v>
          </cell>
          <cell r="BX156">
            <v>0</v>
          </cell>
          <cell r="BY156">
            <v>0</v>
          </cell>
          <cell r="BZ156">
            <v>0</v>
          </cell>
          <cell r="CA156">
            <v>0</v>
          </cell>
          <cell r="CB156">
            <v>0</v>
          </cell>
          <cell r="CC156">
            <v>0</v>
          </cell>
          <cell r="CD156">
            <v>0</v>
          </cell>
          <cell r="CE156">
            <v>0</v>
          </cell>
          <cell r="CF156">
            <v>0</v>
          </cell>
          <cell r="CG156">
            <v>0</v>
          </cell>
          <cell r="CH156">
            <v>0</v>
          </cell>
          <cell r="CI156">
            <v>0</v>
          </cell>
          <cell r="CJ156">
            <v>0</v>
          </cell>
          <cell r="CK156">
            <v>0</v>
          </cell>
          <cell r="CL156">
            <v>0</v>
          </cell>
          <cell r="CM156">
            <v>0</v>
          </cell>
          <cell r="CN156">
            <v>0</v>
          </cell>
          <cell r="CO156">
            <v>0</v>
          </cell>
          <cell r="CP156">
            <v>0</v>
          </cell>
          <cell r="CQ156">
            <v>0</v>
          </cell>
          <cell r="CR156">
            <v>0</v>
          </cell>
          <cell r="CS156">
            <v>0</v>
          </cell>
          <cell r="CT156">
            <v>0</v>
          </cell>
          <cell r="CU156">
            <v>0</v>
          </cell>
          <cell r="CV156">
            <v>0</v>
          </cell>
          <cell r="CW156">
            <v>0</v>
          </cell>
          <cell r="CX156">
            <v>0</v>
          </cell>
          <cell r="CY156">
            <v>0</v>
          </cell>
          <cell r="CZ156">
            <v>0</v>
          </cell>
          <cell r="DA156">
            <v>0</v>
          </cell>
          <cell r="DB156">
            <v>0</v>
          </cell>
          <cell r="DC156">
            <v>0</v>
          </cell>
          <cell r="DD156">
            <v>0</v>
          </cell>
          <cell r="DE156">
            <v>0</v>
          </cell>
          <cell r="DF156">
            <v>0</v>
          </cell>
          <cell r="DG156">
            <v>0</v>
          </cell>
          <cell r="DH156">
            <v>0</v>
          </cell>
          <cell r="DI156">
            <v>0</v>
          </cell>
          <cell r="DJ156">
            <v>0</v>
          </cell>
          <cell r="DK156">
            <v>0</v>
          </cell>
          <cell r="DL156">
            <v>0</v>
          </cell>
          <cell r="DM156">
            <v>0</v>
          </cell>
          <cell r="DN156">
            <v>0</v>
          </cell>
          <cell r="DO156">
            <v>0</v>
          </cell>
          <cell r="DP156">
            <v>0</v>
          </cell>
          <cell r="DQ156">
            <v>0</v>
          </cell>
          <cell r="DR156">
            <v>0</v>
          </cell>
          <cell r="DS156">
            <v>-793.7</v>
          </cell>
          <cell r="DT156">
            <v>-350</v>
          </cell>
          <cell r="DU156">
            <v>-686</v>
          </cell>
          <cell r="DV156">
            <v>-668</v>
          </cell>
          <cell r="DW156">
            <v>-816</v>
          </cell>
          <cell r="DX156">
            <v>-635</v>
          </cell>
          <cell r="DY156">
            <v>-664</v>
          </cell>
          <cell r="DZ156">
            <v>-901</v>
          </cell>
          <cell r="EA156">
            <v>-911</v>
          </cell>
          <cell r="EB156">
            <v>-775</v>
          </cell>
          <cell r="EC156">
            <v>-856</v>
          </cell>
          <cell r="ED156">
            <v>-1235</v>
          </cell>
          <cell r="EE156">
            <v>-1154</v>
          </cell>
          <cell r="EF156">
            <v>-1265</v>
          </cell>
          <cell r="EG156">
            <v>-1257</v>
          </cell>
          <cell r="EH156">
            <v>-1297</v>
          </cell>
          <cell r="EI156">
            <v>-1149</v>
          </cell>
          <cell r="EJ156">
            <v>-1285.0999999999999</v>
          </cell>
          <cell r="EK156">
            <v>-1243.6999999999998</v>
          </cell>
          <cell r="EL156">
            <v>-1666.3999999999999</v>
          </cell>
          <cell r="EM156">
            <v>-1490.2</v>
          </cell>
        </row>
        <row r="157">
          <cell r="A157" t="str">
            <v>JYS IN</v>
          </cell>
          <cell r="B157" t="str">
            <v>Jyoti Structures</v>
          </cell>
          <cell r="C157" t="str">
            <v>Engineering &amp; Capital Goods</v>
          </cell>
          <cell r="D157">
            <v>0</v>
          </cell>
          <cell r="E157">
            <v>0</v>
          </cell>
          <cell r="F157">
            <v>0</v>
          </cell>
          <cell r="G157">
            <v>0</v>
          </cell>
          <cell r="H157">
            <v>-2.97</v>
          </cell>
          <cell r="I157">
            <v>0</v>
          </cell>
          <cell r="J157">
            <v>0</v>
          </cell>
          <cell r="K157">
            <v>-5.4020000000000001</v>
          </cell>
          <cell r="L157">
            <v>0</v>
          </cell>
          <cell r="M157">
            <v>-8.8000000000000007</v>
          </cell>
          <cell r="N157">
            <v>-19.100000000000001</v>
          </cell>
          <cell r="O157">
            <v>-28.4</v>
          </cell>
          <cell r="P157">
            <v>-25.4</v>
          </cell>
          <cell r="Q157">
            <v>-32.299999999999997</v>
          </cell>
          <cell r="R157">
            <v>-44.5</v>
          </cell>
          <cell r="S157">
            <v>-74.2</v>
          </cell>
          <cell r="T157">
            <v>-56.7</v>
          </cell>
          <cell r="U157">
            <v>-64.2</v>
          </cell>
          <cell r="V157">
            <v>-95.45</v>
          </cell>
          <cell r="W157">
            <v>-109.4</v>
          </cell>
          <cell r="X157">
            <v>-95.7</v>
          </cell>
          <cell r="Y157">
            <v>-110.4</v>
          </cell>
          <cell r="Z157">
            <v>-118.19999999999999</v>
          </cell>
          <cell r="AA157">
            <v>-150.23000000000002</v>
          </cell>
          <cell r="AB157">
            <v>-127.66</v>
          </cell>
          <cell r="AC157">
            <v>-111.22</v>
          </cell>
          <cell r="AD157">
            <v>-128.97999999999999</v>
          </cell>
          <cell r="AE157">
            <v>-98.31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-34.259</v>
          </cell>
          <cell r="AN157">
            <v>0</v>
          </cell>
          <cell r="AO157">
            <v>0</v>
          </cell>
          <cell r="AP157">
            <v>0</v>
          </cell>
          <cell r="AQ157">
            <v>-9.5289999999999999</v>
          </cell>
          <cell r="AR157">
            <v>0</v>
          </cell>
          <cell r="AS157">
            <v>0</v>
          </cell>
          <cell r="AT157">
            <v>0</v>
          </cell>
          <cell r="AU157">
            <v>-8.8960000000000008</v>
          </cell>
          <cell r="AV157">
            <v>0</v>
          </cell>
          <cell r="AW157">
            <v>0.60699999999999998</v>
          </cell>
          <cell r="AX157">
            <v>0.443</v>
          </cell>
          <cell r="AY157">
            <v>-0.19600000000000001</v>
          </cell>
          <cell r="AZ157">
            <v>-0.36</v>
          </cell>
          <cell r="BA157">
            <v>-0.22</v>
          </cell>
          <cell r="BB157">
            <v>0.01</v>
          </cell>
          <cell r="BC157">
            <v>-3.35</v>
          </cell>
          <cell r="BD157">
            <v>0</v>
          </cell>
          <cell r="BE157">
            <v>0</v>
          </cell>
          <cell r="BF157">
            <v>0</v>
          </cell>
          <cell r="BG157">
            <v>0</v>
          </cell>
          <cell r="BH157">
            <v>0</v>
          </cell>
          <cell r="BI157">
            <v>0</v>
          </cell>
          <cell r="BJ157">
            <v>0</v>
          </cell>
          <cell r="BK157">
            <v>0</v>
          </cell>
          <cell r="BL157">
            <v>0</v>
          </cell>
          <cell r="BM157">
            <v>0</v>
          </cell>
          <cell r="BN157">
            <v>0</v>
          </cell>
          <cell r="BO157">
            <v>0</v>
          </cell>
          <cell r="BP157">
            <v>0</v>
          </cell>
          <cell r="BQ157">
            <v>0</v>
          </cell>
          <cell r="BR157">
            <v>0</v>
          </cell>
          <cell r="BS157">
            <v>0</v>
          </cell>
          <cell r="BT157">
            <v>0</v>
          </cell>
          <cell r="BU157">
            <v>0</v>
          </cell>
          <cell r="BV157">
            <v>0</v>
          </cell>
          <cell r="BW157">
            <v>0</v>
          </cell>
          <cell r="BX157">
            <v>0</v>
          </cell>
          <cell r="BY157">
            <v>0</v>
          </cell>
          <cell r="BZ157">
            <v>0</v>
          </cell>
          <cell r="CA157">
            <v>1.4999999999999999E-2</v>
          </cell>
          <cell r="CB157">
            <v>0</v>
          </cell>
          <cell r="CC157">
            <v>0</v>
          </cell>
          <cell r="CD157">
            <v>0</v>
          </cell>
          <cell r="CE157">
            <v>0</v>
          </cell>
          <cell r="CF157">
            <v>0</v>
          </cell>
          <cell r="CG157">
            <v>0</v>
          </cell>
          <cell r="CH157">
            <v>0</v>
          </cell>
          <cell r="CI157">
            <v>0</v>
          </cell>
          <cell r="CJ157">
            <v>0</v>
          </cell>
          <cell r="CK157">
            <v>0</v>
          </cell>
          <cell r="CL157">
            <v>0</v>
          </cell>
          <cell r="CM157">
            <v>0</v>
          </cell>
          <cell r="CN157">
            <v>0</v>
          </cell>
          <cell r="CO157">
            <v>0</v>
          </cell>
          <cell r="CP157">
            <v>0</v>
          </cell>
          <cell r="CQ157">
            <v>0</v>
          </cell>
          <cell r="CR157">
            <v>0</v>
          </cell>
          <cell r="CS157">
            <v>0</v>
          </cell>
          <cell r="CT157">
            <v>0</v>
          </cell>
          <cell r="CU157">
            <v>0</v>
          </cell>
          <cell r="CV157">
            <v>0</v>
          </cell>
          <cell r="CW157">
            <v>0</v>
          </cell>
          <cell r="CX157">
            <v>0</v>
          </cell>
          <cell r="CY157">
            <v>0</v>
          </cell>
          <cell r="CZ157">
            <v>0</v>
          </cell>
          <cell r="DA157">
            <v>0</v>
          </cell>
          <cell r="DB157">
            <v>0</v>
          </cell>
          <cell r="DC157">
            <v>-4.843</v>
          </cell>
          <cell r="DD157">
            <v>0</v>
          </cell>
          <cell r="DE157">
            <v>0</v>
          </cell>
          <cell r="DF157">
            <v>0</v>
          </cell>
          <cell r="DG157">
            <v>0</v>
          </cell>
          <cell r="DH157">
            <v>0</v>
          </cell>
          <cell r="DI157">
            <v>0</v>
          </cell>
          <cell r="DJ157">
            <v>0</v>
          </cell>
          <cell r="DK157">
            <v>0</v>
          </cell>
          <cell r="DL157">
            <v>0</v>
          </cell>
          <cell r="DM157">
            <v>0</v>
          </cell>
          <cell r="DN157">
            <v>0</v>
          </cell>
          <cell r="DO157">
            <v>0</v>
          </cell>
          <cell r="DP157">
            <v>-234.137</v>
          </cell>
          <cell r="DQ157">
            <v>-379.38399999999996</v>
          </cell>
          <cell r="DR157">
            <v>-323.75900000000001</v>
          </cell>
          <cell r="DS157">
            <v>-878.33</v>
          </cell>
          <cell r="DT157">
            <v>-425.08499999999998</v>
          </cell>
          <cell r="DU157">
            <v>-509.70699999999999</v>
          </cell>
          <cell r="DV157">
            <v>-628.53899999999999</v>
          </cell>
          <cell r="DW157">
            <v>-1184.9269999999999</v>
          </cell>
          <cell r="DX157">
            <v>-898.84100000000001</v>
          </cell>
          <cell r="DY157">
            <v>-1037.2670000000001</v>
          </cell>
          <cell r="DZ157">
            <v>-1149.877</v>
          </cell>
          <cell r="EA157">
            <v>-1175.2329999999999</v>
          </cell>
          <cell r="EB157">
            <v>-1198.69</v>
          </cell>
          <cell r="EC157">
            <v>-1477.05</v>
          </cell>
          <cell r="ED157">
            <v>-1578.2329999999999</v>
          </cell>
          <cell r="EE157">
            <v>-1628.0909999999999</v>
          </cell>
          <cell r="EF157">
            <v>-1762.95</v>
          </cell>
          <cell r="EG157">
            <v>-2015.06</v>
          </cell>
          <cell r="EH157">
            <v>-2316.0899999999997</v>
          </cell>
          <cell r="EI157">
            <v>-2843.27</v>
          </cell>
          <cell r="EJ157">
            <v>-2642.63</v>
          </cell>
          <cell r="EK157">
            <v>-2820.88</v>
          </cell>
          <cell r="EL157">
            <v>-2840.94</v>
          </cell>
          <cell r="EM157">
            <v>-2715.0299999999997</v>
          </cell>
        </row>
        <row r="158">
          <cell r="A158" t="str">
            <v>KPP IN</v>
          </cell>
          <cell r="B158" t="str">
            <v>Kalpataru Power Trans</v>
          </cell>
          <cell r="C158" t="str">
            <v>Engineering &amp; Capital Goods</v>
          </cell>
          <cell r="D158">
            <v>0</v>
          </cell>
          <cell r="E158">
            <v>0</v>
          </cell>
          <cell r="F158">
            <v>0</v>
          </cell>
          <cell r="G158">
            <v>0</v>
          </cell>
          <cell r="H158">
            <v>-10.3</v>
          </cell>
          <cell r="I158">
            <v>5.9</v>
          </cell>
          <cell r="J158">
            <v>-3.4</v>
          </cell>
          <cell r="K158">
            <v>-8.9</v>
          </cell>
          <cell r="L158">
            <v>-15.8</v>
          </cell>
          <cell r="M158">
            <v>-23.4</v>
          </cell>
          <cell r="N158">
            <v>-38.4</v>
          </cell>
          <cell r="O158">
            <v>-61.4</v>
          </cell>
          <cell r="P158">
            <v>-35.299999999999997</v>
          </cell>
          <cell r="Q158">
            <v>-36.1</v>
          </cell>
          <cell r="R158">
            <v>-67.100000000000009</v>
          </cell>
          <cell r="S158">
            <v>-122.4</v>
          </cell>
          <cell r="T158">
            <v>-108.3</v>
          </cell>
          <cell r="U158">
            <v>-88</v>
          </cell>
          <cell r="V158">
            <v>-128.29999999999998</v>
          </cell>
          <cell r="W158">
            <v>-228.60000000000002</v>
          </cell>
          <cell r="X158">
            <v>-135.30000000000001</v>
          </cell>
          <cell r="Y158">
            <v>-116.8</v>
          </cell>
          <cell r="Z158">
            <v>-108.1</v>
          </cell>
          <cell r="AA158">
            <v>-134.70000000000002</v>
          </cell>
          <cell r="AB158">
            <v>-97.1</v>
          </cell>
          <cell r="AC158">
            <v>-70.2</v>
          </cell>
          <cell r="AD158">
            <v>-26.5</v>
          </cell>
          <cell r="AE158">
            <v>-38.6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-0.1</v>
          </cell>
          <cell r="AK158">
            <v>-12.6</v>
          </cell>
          <cell r="AL158">
            <v>-6.6</v>
          </cell>
          <cell r="AM158">
            <v>-6.2</v>
          </cell>
          <cell r="AN158">
            <v>-0.2</v>
          </cell>
          <cell r="AO158">
            <v>-0.2</v>
          </cell>
          <cell r="AP158">
            <v>-2.8</v>
          </cell>
          <cell r="AQ158">
            <v>-5.2</v>
          </cell>
          <cell r="AR158">
            <v>-5.9</v>
          </cell>
          <cell r="AS158">
            <v>-8.9</v>
          </cell>
          <cell r="AT158">
            <v>-3</v>
          </cell>
          <cell r="AU158">
            <v>0</v>
          </cell>
          <cell r="AV158">
            <v>-3.6</v>
          </cell>
          <cell r="AW158">
            <v>-11.3</v>
          </cell>
          <cell r="AX158">
            <v>-9.8000000000000007</v>
          </cell>
          <cell r="AY158">
            <v>6.3</v>
          </cell>
          <cell r="AZ158">
            <v>-8.3000000000000007</v>
          </cell>
          <cell r="BA158">
            <v>-11.5</v>
          </cell>
          <cell r="BB158">
            <v>0</v>
          </cell>
          <cell r="BC158">
            <v>-1.3</v>
          </cell>
          <cell r="BD158">
            <v>-13.8</v>
          </cell>
          <cell r="BE158">
            <v>-8.5</v>
          </cell>
          <cell r="BF158">
            <v>-7</v>
          </cell>
          <cell r="BG158">
            <v>0</v>
          </cell>
          <cell r="BH158">
            <v>0</v>
          </cell>
          <cell r="BI158">
            <v>0</v>
          </cell>
          <cell r="BJ158">
            <v>0</v>
          </cell>
          <cell r="BK158">
            <v>0</v>
          </cell>
          <cell r="BL158">
            <v>0</v>
          </cell>
          <cell r="BM158">
            <v>0</v>
          </cell>
          <cell r="BN158">
            <v>0</v>
          </cell>
          <cell r="BO158">
            <v>0</v>
          </cell>
          <cell r="BP158">
            <v>0</v>
          </cell>
          <cell r="BQ158">
            <v>0</v>
          </cell>
          <cell r="BR158">
            <v>0</v>
          </cell>
          <cell r="BS158">
            <v>0</v>
          </cell>
          <cell r="BT158">
            <v>0</v>
          </cell>
          <cell r="BU158">
            <v>0</v>
          </cell>
          <cell r="BV158">
            <v>0</v>
          </cell>
          <cell r="BW158">
            <v>0</v>
          </cell>
          <cell r="BX158">
            <v>0</v>
          </cell>
          <cell r="BY158">
            <v>0</v>
          </cell>
          <cell r="BZ158">
            <v>0</v>
          </cell>
          <cell r="CA158">
            <v>0</v>
          </cell>
          <cell r="CB158">
            <v>0</v>
          </cell>
          <cell r="CC158">
            <v>0</v>
          </cell>
          <cell r="CD158">
            <v>0</v>
          </cell>
          <cell r="CE158">
            <v>0</v>
          </cell>
          <cell r="CF158">
            <v>0</v>
          </cell>
          <cell r="CG158">
            <v>0</v>
          </cell>
          <cell r="CH158">
            <v>0</v>
          </cell>
          <cell r="CI158">
            <v>0</v>
          </cell>
          <cell r="CJ158">
            <v>0</v>
          </cell>
          <cell r="CK158">
            <v>0</v>
          </cell>
          <cell r="CL158">
            <v>0</v>
          </cell>
          <cell r="CM158">
            <v>0</v>
          </cell>
          <cell r="CN158">
            <v>0</v>
          </cell>
          <cell r="CO158">
            <v>0</v>
          </cell>
          <cell r="CP158">
            <v>0</v>
          </cell>
          <cell r="CQ158">
            <v>0</v>
          </cell>
          <cell r="CR158">
            <v>0</v>
          </cell>
          <cell r="CS158">
            <v>0</v>
          </cell>
          <cell r="CT158">
            <v>0</v>
          </cell>
          <cell r="CU158">
            <v>0</v>
          </cell>
          <cell r="CV158">
            <v>0</v>
          </cell>
          <cell r="CW158">
            <v>0</v>
          </cell>
          <cell r="CX158">
            <v>0</v>
          </cell>
          <cell r="CY158">
            <v>0</v>
          </cell>
          <cell r="CZ158">
            <v>0</v>
          </cell>
          <cell r="DA158">
            <v>0</v>
          </cell>
          <cell r="DB158">
            <v>0</v>
          </cell>
          <cell r="DC158">
            <v>0</v>
          </cell>
          <cell r="DD158">
            <v>0</v>
          </cell>
          <cell r="DE158">
            <v>0</v>
          </cell>
          <cell r="DF158">
            <v>0</v>
          </cell>
          <cell r="DG158">
            <v>0</v>
          </cell>
          <cell r="DH158">
            <v>0</v>
          </cell>
          <cell r="DI158">
            <v>0</v>
          </cell>
          <cell r="DJ158">
            <v>0</v>
          </cell>
          <cell r="DK158">
            <v>0</v>
          </cell>
          <cell r="DL158">
            <v>0</v>
          </cell>
          <cell r="DM158">
            <v>0</v>
          </cell>
          <cell r="DN158">
            <v>0</v>
          </cell>
          <cell r="DO158">
            <v>0</v>
          </cell>
          <cell r="DP158">
            <v>-399.09999999999997</v>
          </cell>
          <cell r="DQ158">
            <v>-381.1</v>
          </cell>
          <cell r="DR158">
            <v>-599.4</v>
          </cell>
          <cell r="DS158">
            <v>-526.9</v>
          </cell>
          <cell r="DT158">
            <v>-440.7</v>
          </cell>
          <cell r="DU158">
            <v>-700.8</v>
          </cell>
          <cell r="DV158">
            <v>-876.9</v>
          </cell>
          <cell r="DW158">
            <v>-902.5</v>
          </cell>
          <cell r="DX158">
            <v>-681.90000000000009</v>
          </cell>
          <cell r="DY158">
            <v>-838.4</v>
          </cell>
          <cell r="DZ158">
            <v>-1142.8</v>
          </cell>
          <cell r="EA158">
            <v>-1923.1000000000001</v>
          </cell>
          <cell r="EB158">
            <v>-1428.7</v>
          </cell>
          <cell r="EC158">
            <v>-1717.8999999999999</v>
          </cell>
          <cell r="ED158">
            <v>-1891.7</v>
          </cell>
          <cell r="EE158">
            <v>-2681.2</v>
          </cell>
          <cell r="EF158">
            <v>-1488.6000000000001</v>
          </cell>
          <cell r="EG158">
            <v>-1930.1</v>
          </cell>
          <cell r="EH158">
            <v>-1634.4</v>
          </cell>
          <cell r="EI158">
            <v>-3633.5</v>
          </cell>
          <cell r="EJ158">
            <v>-2524</v>
          </cell>
          <cell r="EK158">
            <v>-2190.1999999999998</v>
          </cell>
          <cell r="EL158">
            <v>-2167.6000000000004</v>
          </cell>
          <cell r="EM158">
            <v>-3063.7000000000003</v>
          </cell>
        </row>
        <row r="159">
          <cell r="A159" t="str">
            <v>KEII IN</v>
          </cell>
          <cell r="B159" t="str">
            <v>KEI Industries</v>
          </cell>
          <cell r="C159" t="str">
            <v>Engineering &amp; Capital Goods</v>
          </cell>
          <cell r="D159">
            <v>0</v>
          </cell>
          <cell r="E159">
            <v>0</v>
          </cell>
          <cell r="F159">
            <v>0</v>
          </cell>
          <cell r="G159">
            <v>0</v>
          </cell>
          <cell r="H159">
            <v>0</v>
          </cell>
          <cell r="I159">
            <v>0</v>
          </cell>
          <cell r="J159">
            <v>0</v>
          </cell>
          <cell r="K159">
            <v>0</v>
          </cell>
          <cell r="L159">
            <v>-0.95</v>
          </cell>
          <cell r="M159">
            <v>-6.05</v>
          </cell>
          <cell r="N159">
            <v>-11</v>
          </cell>
          <cell r="O159">
            <v>-18.5</v>
          </cell>
          <cell r="P159">
            <v>-9.4</v>
          </cell>
          <cell r="Q159">
            <v>-9.3550000000000004</v>
          </cell>
          <cell r="R159">
            <v>-18.353000000000002</v>
          </cell>
          <cell r="S159">
            <v>-13.981999999999999</v>
          </cell>
          <cell r="T159">
            <v>-25.4</v>
          </cell>
          <cell r="U159">
            <v>-39.299999999999997</v>
          </cell>
          <cell r="V159">
            <v>-41.35</v>
          </cell>
          <cell r="W159">
            <v>-54.167000000000002</v>
          </cell>
          <cell r="X159">
            <v>-40</v>
          </cell>
          <cell r="Y159">
            <v>-46.5</v>
          </cell>
          <cell r="Z159">
            <v>-40.9</v>
          </cell>
          <cell r="AA159">
            <v>-70.338999999999999</v>
          </cell>
          <cell r="AB159">
            <v>-30.7</v>
          </cell>
          <cell r="AC159">
            <v>2.2789999999999999</v>
          </cell>
          <cell r="AD159">
            <v>14.9</v>
          </cell>
          <cell r="AE159">
            <v>87.06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-3</v>
          </cell>
          <cell r="AO159">
            <v>0</v>
          </cell>
          <cell r="AP159">
            <v>-0.5</v>
          </cell>
          <cell r="AQ159">
            <v>-2.9000000000000001E-2</v>
          </cell>
          <cell r="AR159">
            <v>-1</v>
          </cell>
          <cell r="AS159">
            <v>-1</v>
          </cell>
          <cell r="AT159">
            <v>-4</v>
          </cell>
          <cell r="AU159">
            <v>-17.802</v>
          </cell>
          <cell r="AV159">
            <v>-4</v>
          </cell>
          <cell r="AW159">
            <v>-6.5</v>
          </cell>
          <cell r="AX159">
            <v>-7.5</v>
          </cell>
          <cell r="AY159">
            <v>0</v>
          </cell>
          <cell r="AZ159">
            <v>-12.5</v>
          </cell>
          <cell r="BA159">
            <v>0</v>
          </cell>
          <cell r="BB159">
            <v>0</v>
          </cell>
          <cell r="BC159">
            <v>-2.6760000000000002</v>
          </cell>
          <cell r="BD159">
            <v>0</v>
          </cell>
          <cell r="BE159">
            <v>0</v>
          </cell>
          <cell r="BF159">
            <v>0</v>
          </cell>
          <cell r="BG159">
            <v>0</v>
          </cell>
          <cell r="BH159">
            <v>0</v>
          </cell>
          <cell r="BI159">
            <v>0</v>
          </cell>
          <cell r="BJ159">
            <v>0</v>
          </cell>
          <cell r="BK159">
            <v>0</v>
          </cell>
          <cell r="BL159">
            <v>0</v>
          </cell>
          <cell r="BM159">
            <v>0</v>
          </cell>
          <cell r="BN159">
            <v>0</v>
          </cell>
          <cell r="BO159">
            <v>0</v>
          </cell>
          <cell r="BP159">
            <v>0</v>
          </cell>
          <cell r="BQ159">
            <v>0</v>
          </cell>
          <cell r="BR159">
            <v>0</v>
          </cell>
          <cell r="BS159">
            <v>0</v>
          </cell>
          <cell r="BT159">
            <v>0</v>
          </cell>
          <cell r="BU159">
            <v>0</v>
          </cell>
          <cell r="BV159">
            <v>0</v>
          </cell>
          <cell r="BW159">
            <v>0</v>
          </cell>
          <cell r="BX159">
            <v>0</v>
          </cell>
          <cell r="BY159">
            <v>0</v>
          </cell>
          <cell r="BZ159">
            <v>0</v>
          </cell>
          <cell r="CA159">
            <v>0</v>
          </cell>
          <cell r="CB159">
            <v>0</v>
          </cell>
          <cell r="CC159">
            <v>0</v>
          </cell>
          <cell r="CD159">
            <v>0</v>
          </cell>
          <cell r="CE159">
            <v>0</v>
          </cell>
          <cell r="CF159">
            <v>0</v>
          </cell>
          <cell r="CG159">
            <v>0</v>
          </cell>
          <cell r="CH159">
            <v>0</v>
          </cell>
          <cell r="CI159">
            <v>0</v>
          </cell>
          <cell r="CJ159">
            <v>0</v>
          </cell>
          <cell r="CK159">
            <v>0</v>
          </cell>
          <cell r="CL159">
            <v>0</v>
          </cell>
          <cell r="CM159">
            <v>0</v>
          </cell>
          <cell r="CN159">
            <v>0</v>
          </cell>
          <cell r="CO159">
            <v>0</v>
          </cell>
          <cell r="CP159">
            <v>0</v>
          </cell>
          <cell r="CQ159">
            <v>0</v>
          </cell>
          <cell r="CR159">
            <v>0</v>
          </cell>
          <cell r="CS159">
            <v>0</v>
          </cell>
          <cell r="CT159">
            <v>0</v>
          </cell>
          <cell r="CU159">
            <v>0</v>
          </cell>
          <cell r="CV159">
            <v>0</v>
          </cell>
          <cell r="CW159">
            <v>0</v>
          </cell>
          <cell r="CX159">
            <v>0</v>
          </cell>
          <cell r="CY159">
            <v>-1.5189999999999999</v>
          </cell>
          <cell r="CZ159">
            <v>0</v>
          </cell>
          <cell r="DA159">
            <v>0</v>
          </cell>
          <cell r="DB159">
            <v>-0.221</v>
          </cell>
          <cell r="DC159">
            <v>0</v>
          </cell>
          <cell r="DD159">
            <v>0</v>
          </cell>
          <cell r="DE159">
            <v>0</v>
          </cell>
          <cell r="DF159">
            <v>0</v>
          </cell>
          <cell r="DG159">
            <v>0</v>
          </cell>
          <cell r="DH159">
            <v>0</v>
          </cell>
          <cell r="DI159">
            <v>0</v>
          </cell>
          <cell r="DJ159">
            <v>0</v>
          </cell>
          <cell r="DK159">
            <v>0</v>
          </cell>
          <cell r="DL159">
            <v>0</v>
          </cell>
          <cell r="DM159">
            <v>0</v>
          </cell>
          <cell r="DN159">
            <v>0</v>
          </cell>
          <cell r="DO159">
            <v>0</v>
          </cell>
          <cell r="DP159">
            <v>0</v>
          </cell>
          <cell r="DQ159">
            <v>0</v>
          </cell>
          <cell r="DR159">
            <v>0</v>
          </cell>
          <cell r="DS159">
            <v>0</v>
          </cell>
          <cell r="DT159">
            <v>-289.04599999999999</v>
          </cell>
          <cell r="DU159">
            <v>-333.505</v>
          </cell>
          <cell r="DV159">
            <v>-406.08800000000002</v>
          </cell>
          <cell r="DW159">
            <v>-473.14500000000004</v>
          </cell>
          <cell r="DX159">
            <v>-458.95799999999997</v>
          </cell>
          <cell r="DY159">
            <v>-448.10999999999996</v>
          </cell>
          <cell r="DZ159">
            <v>-529.39800000000002</v>
          </cell>
          <cell r="EA159">
            <v>-594.21299999999997</v>
          </cell>
          <cell r="EB159">
            <v>-694.86800000000005</v>
          </cell>
          <cell r="EC159">
            <v>-950.51900000000001</v>
          </cell>
          <cell r="ED159">
            <v>-1150.5719999999999</v>
          </cell>
          <cell r="EE159">
            <v>-1588.577</v>
          </cell>
          <cell r="EF159">
            <v>-1390.8689999999999</v>
          </cell>
          <cell r="EG159">
            <v>-1475.51</v>
          </cell>
          <cell r="EH159">
            <v>-1760.1480000000001</v>
          </cell>
          <cell r="EI159">
            <v>-1933.521</v>
          </cell>
          <cell r="EJ159">
            <v>-1759.0800000000002</v>
          </cell>
          <cell r="EK159">
            <v>-2059.4479999999999</v>
          </cell>
          <cell r="EL159">
            <v>-2225.7269999999999</v>
          </cell>
          <cell r="EM159">
            <v>-1988.5039999999999</v>
          </cell>
        </row>
        <row r="160">
          <cell r="A160" t="str">
            <v>KKB IN</v>
          </cell>
          <cell r="B160" t="str">
            <v>Kirloskar Brothers</v>
          </cell>
          <cell r="C160" t="str">
            <v>Engineering &amp; capital goods</v>
          </cell>
          <cell r="D160">
            <v>0</v>
          </cell>
          <cell r="E160">
            <v>0</v>
          </cell>
          <cell r="F160">
            <v>0</v>
          </cell>
          <cell r="G160">
            <v>0</v>
          </cell>
          <cell r="H160">
            <v>0</v>
          </cell>
          <cell r="I160">
            <v>0</v>
          </cell>
          <cell r="J160">
            <v>0</v>
          </cell>
          <cell r="K160">
            <v>0</v>
          </cell>
          <cell r="L160">
            <v>0</v>
          </cell>
          <cell r="M160">
            <v>-28.7</v>
          </cell>
          <cell r="N160">
            <v>-28</v>
          </cell>
          <cell r="O160">
            <v>17</v>
          </cell>
          <cell r="P160">
            <v>-16</v>
          </cell>
          <cell r="Q160">
            <v>-22.5</v>
          </cell>
          <cell r="R160">
            <v>-70.5</v>
          </cell>
          <cell r="S160">
            <v>-46.1</v>
          </cell>
          <cell r="T160">
            <v>-81.599999999999994</v>
          </cell>
          <cell r="U160">
            <v>-64.8</v>
          </cell>
          <cell r="V160">
            <v>-143.9</v>
          </cell>
          <cell r="W160">
            <v>-85.699999999999989</v>
          </cell>
          <cell r="X160">
            <v>-85.2</v>
          </cell>
          <cell r="Y160">
            <v>-76.099999999999994</v>
          </cell>
          <cell r="Z160">
            <v>-16.7</v>
          </cell>
          <cell r="AA160">
            <v>-216.6</v>
          </cell>
          <cell r="AB160">
            <v>-3.8</v>
          </cell>
          <cell r="AC160">
            <v>-48.167999999999999</v>
          </cell>
          <cell r="AD160">
            <v>-2.359</v>
          </cell>
          <cell r="AE160">
            <v>-257.59500000000003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O160">
            <v>4.5</v>
          </cell>
          <cell r="AP160">
            <v>18</v>
          </cell>
          <cell r="AQ160">
            <v>-0.2</v>
          </cell>
          <cell r="AR160">
            <v>4.3</v>
          </cell>
          <cell r="AS160">
            <v>0</v>
          </cell>
          <cell r="AT160">
            <v>0.9</v>
          </cell>
          <cell r="AU160">
            <v>-1.4</v>
          </cell>
          <cell r="AV160">
            <v>8.8000000000000007</v>
          </cell>
          <cell r="AW160">
            <v>-18</v>
          </cell>
          <cell r="AX160">
            <v>0</v>
          </cell>
          <cell r="AY160">
            <v>0</v>
          </cell>
          <cell r="AZ160">
            <v>-4.4000000000000004</v>
          </cell>
          <cell r="BA160">
            <v>0</v>
          </cell>
          <cell r="BB160">
            <v>0</v>
          </cell>
          <cell r="BC160">
            <v>0</v>
          </cell>
          <cell r="BD160">
            <v>0</v>
          </cell>
          <cell r="BE160">
            <v>0</v>
          </cell>
          <cell r="BF160">
            <v>0</v>
          </cell>
          <cell r="BG160">
            <v>0</v>
          </cell>
          <cell r="BH160">
            <v>0</v>
          </cell>
          <cell r="BI160">
            <v>0</v>
          </cell>
          <cell r="BJ160">
            <v>0</v>
          </cell>
          <cell r="BK160">
            <v>0</v>
          </cell>
          <cell r="BL160">
            <v>0</v>
          </cell>
          <cell r="BM160">
            <v>0</v>
          </cell>
          <cell r="BN160">
            <v>0</v>
          </cell>
          <cell r="BO160">
            <v>0</v>
          </cell>
          <cell r="BP160">
            <v>0</v>
          </cell>
          <cell r="BQ160">
            <v>0</v>
          </cell>
          <cell r="BR160">
            <v>0</v>
          </cell>
          <cell r="BS160">
            <v>0</v>
          </cell>
          <cell r="BT160">
            <v>0</v>
          </cell>
          <cell r="BU160">
            <v>0</v>
          </cell>
          <cell r="BV160">
            <v>0</v>
          </cell>
          <cell r="BW160">
            <v>0</v>
          </cell>
          <cell r="BX160">
            <v>0</v>
          </cell>
          <cell r="BY160">
            <v>0</v>
          </cell>
          <cell r="BZ160">
            <v>0</v>
          </cell>
          <cell r="CA160">
            <v>0</v>
          </cell>
          <cell r="CB160">
            <v>0</v>
          </cell>
          <cell r="CC160">
            <v>0</v>
          </cell>
          <cell r="CD160">
            <v>0</v>
          </cell>
          <cell r="CE160">
            <v>0</v>
          </cell>
          <cell r="CF160">
            <v>0</v>
          </cell>
          <cell r="CG160">
            <v>0</v>
          </cell>
          <cell r="CH160">
            <v>0</v>
          </cell>
          <cell r="CI160">
            <v>0</v>
          </cell>
          <cell r="CJ160">
            <v>0</v>
          </cell>
          <cell r="CK160">
            <v>0</v>
          </cell>
          <cell r="CL160">
            <v>0</v>
          </cell>
          <cell r="CM160">
            <v>0</v>
          </cell>
          <cell r="CN160">
            <v>0</v>
          </cell>
          <cell r="CO160">
            <v>0</v>
          </cell>
          <cell r="CP160">
            <v>0</v>
          </cell>
          <cell r="CQ160">
            <v>0</v>
          </cell>
          <cell r="CR160">
            <v>0</v>
          </cell>
          <cell r="CS160">
            <v>0</v>
          </cell>
          <cell r="CT160">
            <v>0</v>
          </cell>
          <cell r="CU160">
            <v>0</v>
          </cell>
          <cell r="CV160">
            <v>0</v>
          </cell>
          <cell r="CW160">
            <v>0</v>
          </cell>
          <cell r="CX160">
            <v>0</v>
          </cell>
          <cell r="CY160">
            <v>0</v>
          </cell>
          <cell r="CZ160">
            <v>0</v>
          </cell>
          <cell r="DA160">
            <v>0</v>
          </cell>
          <cell r="DB160">
            <v>0</v>
          </cell>
          <cell r="DC160">
            <v>0</v>
          </cell>
          <cell r="DD160">
            <v>0</v>
          </cell>
          <cell r="DE160">
            <v>0</v>
          </cell>
          <cell r="DF160">
            <v>0</v>
          </cell>
          <cell r="DG160">
            <v>0</v>
          </cell>
          <cell r="DH160">
            <v>0</v>
          </cell>
          <cell r="DI160">
            <v>0</v>
          </cell>
          <cell r="DJ160">
            <v>0</v>
          </cell>
          <cell r="DK160">
            <v>0</v>
          </cell>
          <cell r="DL160">
            <v>0</v>
          </cell>
          <cell r="DM160">
            <v>0</v>
          </cell>
          <cell r="DN160">
            <v>0</v>
          </cell>
          <cell r="DO160">
            <v>0</v>
          </cell>
          <cell r="DP160">
            <v>0</v>
          </cell>
          <cell r="DQ160">
            <v>0</v>
          </cell>
          <cell r="DR160">
            <v>0</v>
          </cell>
          <cell r="DS160">
            <v>0</v>
          </cell>
          <cell r="DT160">
            <v>0</v>
          </cell>
          <cell r="DU160">
            <v>-979.2</v>
          </cell>
          <cell r="DV160">
            <v>-1116.5999999999999</v>
          </cell>
          <cell r="DW160">
            <v>-1886</v>
          </cell>
          <cell r="DX160">
            <v>-1201.3</v>
          </cell>
          <cell r="DY160">
            <v>-1257</v>
          </cell>
          <cell r="DZ160">
            <v>-1439.2</v>
          </cell>
          <cell r="EA160">
            <v>-2195</v>
          </cell>
          <cell r="EB160">
            <v>-2208</v>
          </cell>
          <cell r="EC160">
            <v>-1918.2</v>
          </cell>
          <cell r="ED160">
            <v>-1864.3</v>
          </cell>
          <cell r="EE160">
            <v>-3299.9</v>
          </cell>
          <cell r="EF160">
            <v>-2110.5</v>
          </cell>
          <cell r="EG160">
            <v>-2370.4000000000005</v>
          </cell>
          <cell r="EH160">
            <v>-2495.3999999999996</v>
          </cell>
          <cell r="EI160">
            <v>-4148.5</v>
          </cell>
          <cell r="EJ160">
            <v>-3017.88</v>
          </cell>
          <cell r="EK160">
            <v>-3201.0619999999999</v>
          </cell>
          <cell r="EL160">
            <v>-3075.67</v>
          </cell>
          <cell r="EM160">
            <v>-4632.0969999999998</v>
          </cell>
        </row>
        <row r="161">
          <cell r="A161" t="str">
            <v>KKOE IN</v>
          </cell>
          <cell r="B161" t="str">
            <v>Kirloskar Oil Engines</v>
          </cell>
          <cell r="C161" t="str">
            <v>Engineering &amp; Capital Goods</v>
          </cell>
          <cell r="D161">
            <v>0</v>
          </cell>
          <cell r="E161">
            <v>0</v>
          </cell>
          <cell r="F161">
            <v>0</v>
          </cell>
          <cell r="G161">
            <v>0</v>
          </cell>
          <cell r="H161">
            <v>0</v>
          </cell>
          <cell r="I161">
            <v>0</v>
          </cell>
          <cell r="J161">
            <v>0</v>
          </cell>
          <cell r="K161">
            <v>0</v>
          </cell>
          <cell r="L161">
            <v>-53.3</v>
          </cell>
          <cell r="M161">
            <v>-65.2</v>
          </cell>
          <cell r="N161">
            <v>-93.2</v>
          </cell>
          <cell r="O161">
            <v>-44.9</v>
          </cell>
          <cell r="P161">
            <v>-69.7</v>
          </cell>
          <cell r="Q161">
            <v>-82.7</v>
          </cell>
          <cell r="R161">
            <v>-91.6</v>
          </cell>
          <cell r="S161">
            <v>-191.1</v>
          </cell>
          <cell r="T161">
            <v>-84.8</v>
          </cell>
          <cell r="U161">
            <v>-150.80000000000001</v>
          </cell>
          <cell r="V161">
            <v>-122.9</v>
          </cell>
          <cell r="W161">
            <v>-257.89999999999998</v>
          </cell>
          <cell r="X161">
            <v>-135.30000000000001</v>
          </cell>
          <cell r="Y161">
            <v>-204.1</v>
          </cell>
          <cell r="Z161">
            <v>-139.6</v>
          </cell>
          <cell r="AA161">
            <v>-205.6</v>
          </cell>
          <cell r="AB161">
            <v>-138.9</v>
          </cell>
          <cell r="AC161">
            <v>-135.9</v>
          </cell>
          <cell r="AD161">
            <v>-74.8</v>
          </cell>
          <cell r="AE161">
            <v>-296.89999999999998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4</v>
          </cell>
          <cell r="AO161">
            <v>10.6</v>
          </cell>
          <cell r="AP161">
            <v>1.5</v>
          </cell>
          <cell r="AQ161">
            <v>-33.299999999999997</v>
          </cell>
          <cell r="AR161">
            <v>-1.3</v>
          </cell>
          <cell r="AS161">
            <v>-2</v>
          </cell>
          <cell r="AT161">
            <v>-9.9</v>
          </cell>
          <cell r="AU161">
            <v>0</v>
          </cell>
          <cell r="AV161">
            <v>-22.2</v>
          </cell>
          <cell r="AW161">
            <v>32.299999999999997</v>
          </cell>
          <cell r="AX161">
            <v>-4.5999999999999996</v>
          </cell>
          <cell r="AY161">
            <v>0</v>
          </cell>
          <cell r="AZ161">
            <v>0</v>
          </cell>
          <cell r="BA161">
            <v>0</v>
          </cell>
          <cell r="BB161">
            <v>0</v>
          </cell>
          <cell r="BC161">
            <v>0</v>
          </cell>
          <cell r="BD161">
            <v>0</v>
          </cell>
          <cell r="BE161">
            <v>0</v>
          </cell>
          <cell r="BF161">
            <v>0</v>
          </cell>
          <cell r="BG161">
            <v>0</v>
          </cell>
          <cell r="BH161">
            <v>0</v>
          </cell>
          <cell r="BI161">
            <v>0</v>
          </cell>
          <cell r="BJ161">
            <v>0</v>
          </cell>
          <cell r="BK161">
            <v>0</v>
          </cell>
          <cell r="BL161">
            <v>0</v>
          </cell>
          <cell r="BM161">
            <v>0</v>
          </cell>
          <cell r="BN161">
            <v>0</v>
          </cell>
          <cell r="BO161">
            <v>0</v>
          </cell>
          <cell r="BP161">
            <v>0</v>
          </cell>
          <cell r="BQ161">
            <v>0</v>
          </cell>
          <cell r="BR161">
            <v>0</v>
          </cell>
          <cell r="BS161">
            <v>0</v>
          </cell>
          <cell r="BT161">
            <v>0</v>
          </cell>
          <cell r="BU161">
            <v>0</v>
          </cell>
          <cell r="BV161">
            <v>0</v>
          </cell>
          <cell r="BW161">
            <v>0</v>
          </cell>
          <cell r="BX161">
            <v>0</v>
          </cell>
          <cell r="BY161">
            <v>0</v>
          </cell>
          <cell r="BZ161">
            <v>0</v>
          </cell>
          <cell r="CA161">
            <v>0</v>
          </cell>
          <cell r="CB161">
            <v>0</v>
          </cell>
          <cell r="CC161">
            <v>0</v>
          </cell>
          <cell r="CD161">
            <v>0</v>
          </cell>
          <cell r="CE161">
            <v>0</v>
          </cell>
          <cell r="CF161">
            <v>0</v>
          </cell>
          <cell r="CG161">
            <v>0</v>
          </cell>
          <cell r="CH161">
            <v>0</v>
          </cell>
          <cell r="CI161">
            <v>0</v>
          </cell>
          <cell r="CJ161">
            <v>0</v>
          </cell>
          <cell r="CK161">
            <v>0</v>
          </cell>
          <cell r="CL161">
            <v>0</v>
          </cell>
          <cell r="CM161">
            <v>0</v>
          </cell>
          <cell r="CN161">
            <v>0</v>
          </cell>
          <cell r="CO161">
            <v>0</v>
          </cell>
          <cell r="CP161">
            <v>0</v>
          </cell>
          <cell r="CQ161">
            <v>0</v>
          </cell>
          <cell r="CR161">
            <v>0</v>
          </cell>
          <cell r="CS161">
            <v>0</v>
          </cell>
          <cell r="CT161">
            <v>0</v>
          </cell>
          <cell r="CU161">
            <v>0</v>
          </cell>
          <cell r="CV161">
            <v>0</v>
          </cell>
          <cell r="CW161">
            <v>0</v>
          </cell>
          <cell r="CX161">
            <v>0</v>
          </cell>
          <cell r="CY161">
            <v>0</v>
          </cell>
          <cell r="CZ161">
            <v>0</v>
          </cell>
          <cell r="DA161">
            <v>0</v>
          </cell>
          <cell r="DB161">
            <v>0</v>
          </cell>
          <cell r="DC161">
            <v>0</v>
          </cell>
          <cell r="DD161">
            <v>0</v>
          </cell>
          <cell r="DE161">
            <v>0</v>
          </cell>
          <cell r="DF161">
            <v>0</v>
          </cell>
          <cell r="DG161">
            <v>0</v>
          </cell>
          <cell r="DH161">
            <v>0</v>
          </cell>
          <cell r="DI161">
            <v>0</v>
          </cell>
          <cell r="DJ161">
            <v>0</v>
          </cell>
          <cell r="DK161">
            <v>0</v>
          </cell>
          <cell r="DL161">
            <v>0</v>
          </cell>
          <cell r="DM161">
            <v>0</v>
          </cell>
          <cell r="DN161">
            <v>0</v>
          </cell>
          <cell r="DO161">
            <v>0</v>
          </cell>
          <cell r="DP161">
            <v>0</v>
          </cell>
          <cell r="DQ161">
            <v>0</v>
          </cell>
          <cell r="DR161">
            <v>0</v>
          </cell>
          <cell r="DS161">
            <v>0</v>
          </cell>
          <cell r="DT161">
            <v>-1666.3</v>
          </cell>
          <cell r="DU161">
            <v>-2193.8000000000002</v>
          </cell>
          <cell r="DV161">
            <v>-2392.2000000000003</v>
          </cell>
          <cell r="DW161">
            <v>-2003.1</v>
          </cell>
          <cell r="DX161">
            <v>-2347.5</v>
          </cell>
          <cell r="DY161">
            <v>-2378.9</v>
          </cell>
          <cell r="DZ161">
            <v>-2390.7999999999997</v>
          </cell>
          <cell r="EA161">
            <v>-2911.1</v>
          </cell>
          <cell r="EB161">
            <v>-3134.6</v>
          </cell>
          <cell r="EC161">
            <v>-3509.1</v>
          </cell>
          <cell r="ED161">
            <v>-3265.9</v>
          </cell>
          <cell r="EE161">
            <v>-3883.2000000000003</v>
          </cell>
          <cell r="EF161">
            <v>-3544.3999999999996</v>
          </cell>
          <cell r="EG161">
            <v>-3929.5</v>
          </cell>
          <cell r="EH161">
            <v>-3843.7999999999997</v>
          </cell>
          <cell r="EI161">
            <v>-4421.4000000000005</v>
          </cell>
          <cell r="EJ161">
            <v>-4149.2</v>
          </cell>
          <cell r="EK161">
            <v>-4357.8</v>
          </cell>
          <cell r="EL161">
            <v>-3472.6</v>
          </cell>
          <cell r="EM161">
            <v>-3315.1</v>
          </cell>
        </row>
        <row r="162">
          <cell r="A162" t="str">
            <v>KSB IN</v>
          </cell>
          <cell r="B162" t="str">
            <v>KSB Pumps</v>
          </cell>
          <cell r="C162" t="str">
            <v>Engineering &amp; Capital Goods</v>
          </cell>
          <cell r="D162">
            <v>0</v>
          </cell>
          <cell r="E162">
            <v>0</v>
          </cell>
          <cell r="F162">
            <v>0</v>
          </cell>
          <cell r="G162">
            <v>0</v>
          </cell>
          <cell r="H162">
            <v>0</v>
          </cell>
          <cell r="I162">
            <v>0</v>
          </cell>
          <cell r="J162">
            <v>0</v>
          </cell>
          <cell r="K162">
            <v>0</v>
          </cell>
          <cell r="L162">
            <v>0</v>
          </cell>
          <cell r="M162">
            <v>-56</v>
          </cell>
          <cell r="N162">
            <v>-52</v>
          </cell>
          <cell r="O162">
            <v>-46</v>
          </cell>
          <cell r="P162">
            <v>-59</v>
          </cell>
          <cell r="Q162">
            <v>-51</v>
          </cell>
          <cell r="R162">
            <v>-59</v>
          </cell>
          <cell r="S162">
            <v>-68</v>
          </cell>
          <cell r="T162">
            <v>-84.1</v>
          </cell>
          <cell r="U162">
            <v>-60.8</v>
          </cell>
          <cell r="V162">
            <v>-57</v>
          </cell>
          <cell r="W162">
            <v>-55.8</v>
          </cell>
          <cell r="X162">
            <v>-42</v>
          </cell>
          <cell r="Y162">
            <v>-40.200000000000003</v>
          </cell>
          <cell r="Z162">
            <v>-70.099999999999994</v>
          </cell>
          <cell r="AA162">
            <v>-70</v>
          </cell>
          <cell r="AB162">
            <v>-96</v>
          </cell>
          <cell r="AC162">
            <v>-88.4</v>
          </cell>
          <cell r="AD162">
            <v>-84.7</v>
          </cell>
          <cell r="AE162">
            <v>-67.099999999999994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O162">
            <v>0</v>
          </cell>
          <cell r="AP162">
            <v>0</v>
          </cell>
          <cell r="AQ162">
            <v>0</v>
          </cell>
          <cell r="AR162">
            <v>0</v>
          </cell>
          <cell r="AS162">
            <v>0</v>
          </cell>
          <cell r="AT162">
            <v>0</v>
          </cell>
          <cell r="AU162">
            <v>0</v>
          </cell>
          <cell r="AV162">
            <v>0</v>
          </cell>
          <cell r="AW162">
            <v>0</v>
          </cell>
          <cell r="AX162">
            <v>0</v>
          </cell>
          <cell r="AY162">
            <v>0</v>
          </cell>
          <cell r="AZ162">
            <v>0</v>
          </cell>
          <cell r="BA162">
            <v>0</v>
          </cell>
          <cell r="BB162">
            <v>0</v>
          </cell>
          <cell r="BC162">
            <v>0</v>
          </cell>
          <cell r="BD162">
            <v>0</v>
          </cell>
          <cell r="BE162">
            <v>0</v>
          </cell>
          <cell r="BF162">
            <v>0</v>
          </cell>
          <cell r="BG162">
            <v>0</v>
          </cell>
          <cell r="BH162">
            <v>0</v>
          </cell>
          <cell r="BI162">
            <v>0</v>
          </cell>
          <cell r="BJ162">
            <v>0</v>
          </cell>
          <cell r="BK162">
            <v>0</v>
          </cell>
          <cell r="BL162">
            <v>0</v>
          </cell>
          <cell r="BM162">
            <v>0</v>
          </cell>
          <cell r="BN162">
            <v>0</v>
          </cell>
          <cell r="BO162">
            <v>0</v>
          </cell>
          <cell r="BP162">
            <v>0</v>
          </cell>
          <cell r="BQ162">
            <v>0</v>
          </cell>
          <cell r="BR162">
            <v>0</v>
          </cell>
          <cell r="BS162">
            <v>0</v>
          </cell>
          <cell r="BT162">
            <v>0</v>
          </cell>
          <cell r="BU162">
            <v>0</v>
          </cell>
          <cell r="BV162">
            <v>0</v>
          </cell>
          <cell r="BW162">
            <v>0</v>
          </cell>
          <cell r="BX162">
            <v>0</v>
          </cell>
          <cell r="BY162">
            <v>0</v>
          </cell>
          <cell r="BZ162">
            <v>0</v>
          </cell>
          <cell r="CA162">
            <v>0</v>
          </cell>
          <cell r="CB162">
            <v>0</v>
          </cell>
          <cell r="CC162">
            <v>0</v>
          </cell>
          <cell r="CD162">
            <v>0</v>
          </cell>
          <cell r="CE162">
            <v>0</v>
          </cell>
          <cell r="CF162">
            <v>0</v>
          </cell>
          <cell r="CG162">
            <v>0</v>
          </cell>
          <cell r="CH162">
            <v>0</v>
          </cell>
          <cell r="CI162">
            <v>0</v>
          </cell>
          <cell r="CJ162">
            <v>0</v>
          </cell>
          <cell r="CK162">
            <v>0</v>
          </cell>
          <cell r="CL162">
            <v>0</v>
          </cell>
          <cell r="CM162">
            <v>0</v>
          </cell>
          <cell r="CN162">
            <v>0</v>
          </cell>
          <cell r="CO162">
            <v>0</v>
          </cell>
          <cell r="CP162">
            <v>0</v>
          </cell>
          <cell r="CQ162">
            <v>0</v>
          </cell>
          <cell r="CR162">
            <v>0</v>
          </cell>
          <cell r="CS162">
            <v>0</v>
          </cell>
          <cell r="CT162">
            <v>0</v>
          </cell>
          <cell r="CU162">
            <v>0</v>
          </cell>
          <cell r="CV162">
            <v>0</v>
          </cell>
          <cell r="CW162">
            <v>0</v>
          </cell>
          <cell r="CX162">
            <v>0</v>
          </cell>
          <cell r="CY162">
            <v>0</v>
          </cell>
          <cell r="CZ162">
            <v>0</v>
          </cell>
          <cell r="DA162">
            <v>0</v>
          </cell>
          <cell r="DB162">
            <v>0</v>
          </cell>
          <cell r="DC162">
            <v>0</v>
          </cell>
          <cell r="DD162">
            <v>0</v>
          </cell>
          <cell r="DE162">
            <v>0</v>
          </cell>
          <cell r="DF162">
            <v>0</v>
          </cell>
          <cell r="DG162">
            <v>0</v>
          </cell>
          <cell r="DH162">
            <v>0</v>
          </cell>
          <cell r="DI162">
            <v>0</v>
          </cell>
          <cell r="DJ162">
            <v>0</v>
          </cell>
          <cell r="DK162">
            <v>0</v>
          </cell>
          <cell r="DL162">
            <v>0</v>
          </cell>
          <cell r="DM162">
            <v>0</v>
          </cell>
          <cell r="DN162">
            <v>0</v>
          </cell>
          <cell r="DO162">
            <v>0</v>
          </cell>
          <cell r="DP162">
            <v>0</v>
          </cell>
          <cell r="DQ162">
            <v>0</v>
          </cell>
          <cell r="DR162">
            <v>0</v>
          </cell>
          <cell r="DS162">
            <v>0</v>
          </cell>
          <cell r="DT162">
            <v>0</v>
          </cell>
          <cell r="DU162">
            <v>-353</v>
          </cell>
          <cell r="DV162">
            <v>-404</v>
          </cell>
          <cell r="DW162">
            <v>-404</v>
          </cell>
          <cell r="DX162">
            <v>-462</v>
          </cell>
          <cell r="DY162">
            <v>-369</v>
          </cell>
          <cell r="DZ162">
            <v>-358</v>
          </cell>
          <cell r="EA162">
            <v>-379</v>
          </cell>
          <cell r="EB162">
            <v>-485.1</v>
          </cell>
          <cell r="EC162">
            <v>-377.3</v>
          </cell>
          <cell r="ED162">
            <v>-503</v>
          </cell>
          <cell r="EE162">
            <v>-489.9</v>
          </cell>
          <cell r="EF162">
            <v>-558</v>
          </cell>
          <cell r="EG162">
            <v>-524.9</v>
          </cell>
          <cell r="EH162">
            <v>-655.9</v>
          </cell>
          <cell r="EI162">
            <v>-663.8</v>
          </cell>
          <cell r="EJ162">
            <v>-777.30000000000007</v>
          </cell>
          <cell r="EK162">
            <v>-658.5</v>
          </cell>
          <cell r="EL162">
            <v>-823.59999999999991</v>
          </cell>
          <cell r="EM162">
            <v>-624.09999999999991</v>
          </cell>
        </row>
        <row r="163">
          <cell r="A163" t="str">
            <v>LT IN</v>
          </cell>
          <cell r="B163" t="str">
            <v>Larsen &amp; Toubro</v>
          </cell>
          <cell r="C163" t="str">
            <v>Engineering &amp; Capital Goods</v>
          </cell>
          <cell r="D163">
            <v>0</v>
          </cell>
          <cell r="E163">
            <v>0</v>
          </cell>
          <cell r="F163">
            <v>0</v>
          </cell>
          <cell r="G163">
            <v>0</v>
          </cell>
          <cell r="H163">
            <v>0</v>
          </cell>
          <cell r="I163">
            <v>0</v>
          </cell>
          <cell r="J163">
            <v>0</v>
          </cell>
          <cell r="K163">
            <v>0</v>
          </cell>
          <cell r="L163">
            <v>0</v>
          </cell>
          <cell r="M163">
            <v>0</v>
          </cell>
          <cell r="N163">
            <v>0</v>
          </cell>
          <cell r="O163">
            <v>0</v>
          </cell>
          <cell r="P163">
            <v>0</v>
          </cell>
          <cell r="Q163">
            <v>0</v>
          </cell>
          <cell r="R163">
            <v>0</v>
          </cell>
          <cell r="S163">
            <v>0</v>
          </cell>
          <cell r="T163">
            <v>0</v>
          </cell>
          <cell r="U163">
            <v>0</v>
          </cell>
          <cell r="V163">
            <v>0</v>
          </cell>
          <cell r="W163">
            <v>0</v>
          </cell>
          <cell r="X163">
            <v>0</v>
          </cell>
          <cell r="Y163">
            <v>0</v>
          </cell>
          <cell r="Z163">
            <v>0</v>
          </cell>
          <cell r="AA163">
            <v>-3444.2</v>
          </cell>
          <cell r="AB163">
            <v>-2416.6999999999998</v>
          </cell>
          <cell r="AC163">
            <v>-2148.6</v>
          </cell>
          <cell r="AD163">
            <v>-3067.4</v>
          </cell>
          <cell r="AE163">
            <v>-4575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O163">
            <v>0</v>
          </cell>
          <cell r="AP163">
            <v>0</v>
          </cell>
          <cell r="AQ163">
            <v>0</v>
          </cell>
          <cell r="AR163">
            <v>0</v>
          </cell>
          <cell r="AS163">
            <v>0</v>
          </cell>
          <cell r="AT163">
            <v>0</v>
          </cell>
          <cell r="AU163">
            <v>0</v>
          </cell>
          <cell r="AV163">
            <v>0</v>
          </cell>
          <cell r="AW163">
            <v>0</v>
          </cell>
          <cell r="AX163">
            <v>0</v>
          </cell>
          <cell r="AY163">
            <v>0</v>
          </cell>
          <cell r="AZ163">
            <v>0</v>
          </cell>
          <cell r="BA163">
            <v>0</v>
          </cell>
          <cell r="BB163">
            <v>0</v>
          </cell>
          <cell r="BC163">
            <v>-252</v>
          </cell>
          <cell r="BD163">
            <v>-109.7</v>
          </cell>
          <cell r="BE163">
            <v>-155.6</v>
          </cell>
          <cell r="BF163">
            <v>-5.3</v>
          </cell>
          <cell r="BG163">
            <v>166.2</v>
          </cell>
          <cell r="BH163">
            <v>0</v>
          </cell>
          <cell r="BI163">
            <v>0</v>
          </cell>
          <cell r="BJ163">
            <v>0</v>
          </cell>
          <cell r="BK163">
            <v>0</v>
          </cell>
          <cell r="BL163">
            <v>0</v>
          </cell>
          <cell r="BM163">
            <v>0</v>
          </cell>
          <cell r="BN163">
            <v>0</v>
          </cell>
          <cell r="BO163">
            <v>0</v>
          </cell>
          <cell r="BP163">
            <v>0</v>
          </cell>
          <cell r="BQ163">
            <v>0</v>
          </cell>
          <cell r="BR163">
            <v>0</v>
          </cell>
          <cell r="BS163">
            <v>0</v>
          </cell>
          <cell r="BT163">
            <v>0</v>
          </cell>
          <cell r="BU163">
            <v>0</v>
          </cell>
          <cell r="BV163">
            <v>0</v>
          </cell>
          <cell r="BW163">
            <v>0</v>
          </cell>
          <cell r="BX163">
            <v>0</v>
          </cell>
          <cell r="BY163">
            <v>0</v>
          </cell>
          <cell r="BZ163">
            <v>0</v>
          </cell>
          <cell r="CA163">
            <v>0</v>
          </cell>
          <cell r="CB163">
            <v>0</v>
          </cell>
          <cell r="CC163">
            <v>0</v>
          </cell>
          <cell r="CD163">
            <v>0</v>
          </cell>
          <cell r="CE163">
            <v>0</v>
          </cell>
          <cell r="CF163">
            <v>0</v>
          </cell>
          <cell r="CG163">
            <v>0</v>
          </cell>
          <cell r="CH163">
            <v>0</v>
          </cell>
          <cell r="CI163">
            <v>0</v>
          </cell>
          <cell r="CJ163">
            <v>0</v>
          </cell>
          <cell r="CK163">
            <v>0</v>
          </cell>
          <cell r="CL163">
            <v>0</v>
          </cell>
          <cell r="CM163">
            <v>0</v>
          </cell>
          <cell r="CN163">
            <v>0</v>
          </cell>
          <cell r="CO163">
            <v>0</v>
          </cell>
          <cell r="CP163">
            <v>0</v>
          </cell>
          <cell r="CQ163">
            <v>0</v>
          </cell>
          <cell r="CR163">
            <v>0</v>
          </cell>
          <cell r="CS163">
            <v>0</v>
          </cell>
          <cell r="CT163">
            <v>0</v>
          </cell>
          <cell r="CU163">
            <v>0</v>
          </cell>
          <cell r="CV163">
            <v>0</v>
          </cell>
          <cell r="CW163">
            <v>0</v>
          </cell>
          <cell r="CX163">
            <v>0</v>
          </cell>
          <cell r="CY163">
            <v>0</v>
          </cell>
          <cell r="CZ163">
            <v>0</v>
          </cell>
          <cell r="DA163">
            <v>0</v>
          </cell>
          <cell r="DB163">
            <v>0</v>
          </cell>
          <cell r="DC163">
            <v>0</v>
          </cell>
          <cell r="DD163">
            <v>0</v>
          </cell>
          <cell r="DE163">
            <v>0</v>
          </cell>
          <cell r="DF163">
            <v>0</v>
          </cell>
          <cell r="DG163">
            <v>0</v>
          </cell>
          <cell r="DH163">
            <v>0</v>
          </cell>
          <cell r="DI163">
            <v>0</v>
          </cell>
          <cell r="DJ163">
            <v>0</v>
          </cell>
          <cell r="DK163">
            <v>0</v>
          </cell>
          <cell r="DL163">
            <v>0</v>
          </cell>
          <cell r="DM163">
            <v>0</v>
          </cell>
          <cell r="DN163">
            <v>0</v>
          </cell>
          <cell r="DO163">
            <v>0</v>
          </cell>
          <cell r="DP163">
            <v>0</v>
          </cell>
          <cell r="DQ163">
            <v>0</v>
          </cell>
          <cell r="DR163">
            <v>0</v>
          </cell>
          <cell r="DS163">
            <v>0</v>
          </cell>
          <cell r="DT163">
            <v>0</v>
          </cell>
          <cell r="DU163">
            <v>0</v>
          </cell>
          <cell r="DV163">
            <v>0</v>
          </cell>
          <cell r="DW163">
            <v>0</v>
          </cell>
          <cell r="DX163">
            <v>0</v>
          </cell>
          <cell r="DY163">
            <v>0</v>
          </cell>
          <cell r="DZ163">
            <v>0</v>
          </cell>
          <cell r="EA163">
            <v>0</v>
          </cell>
          <cell r="EB163">
            <v>0</v>
          </cell>
          <cell r="EC163">
            <v>0</v>
          </cell>
          <cell r="ED163">
            <v>0</v>
          </cell>
          <cell r="EE163">
            <v>0</v>
          </cell>
          <cell r="EF163">
            <v>0</v>
          </cell>
          <cell r="EG163">
            <v>0</v>
          </cell>
          <cell r="EH163">
            <v>0</v>
          </cell>
          <cell r="EI163">
            <v>-45391.9</v>
          </cell>
          <cell r="EJ163">
            <v>-35594.699999999997</v>
          </cell>
          <cell r="EK163">
            <v>-40502.199999999997</v>
          </cell>
          <cell r="EL163">
            <v>-42536.799999999996</v>
          </cell>
          <cell r="EM163">
            <v>-49335.899999999994</v>
          </cell>
        </row>
        <row r="164">
          <cell r="A164" t="str">
            <v>LEE IN</v>
          </cell>
          <cell r="B164" t="str">
            <v>Lloyd electric</v>
          </cell>
          <cell r="C164" t="str">
            <v>Engineering &amp; Capital Goods</v>
          </cell>
          <cell r="D164">
            <v>0</v>
          </cell>
          <cell r="E164">
            <v>0</v>
          </cell>
          <cell r="F164">
            <v>0</v>
          </cell>
          <cell r="G164">
            <v>-3.5</v>
          </cell>
          <cell r="H164">
            <v>0</v>
          </cell>
          <cell r="I164">
            <v>0</v>
          </cell>
          <cell r="J164">
            <v>0</v>
          </cell>
          <cell r="K164">
            <v>-6.9</v>
          </cell>
          <cell r="L164">
            <v>0</v>
          </cell>
          <cell r="M164">
            <v>0</v>
          </cell>
          <cell r="N164">
            <v>0</v>
          </cell>
          <cell r="O164">
            <v>-16.7</v>
          </cell>
          <cell r="P164">
            <v>-7.2</v>
          </cell>
          <cell r="Q164">
            <v>-3.9</v>
          </cell>
          <cell r="R164">
            <v>-5.0199999999999996</v>
          </cell>
          <cell r="S164">
            <v>-10.7</v>
          </cell>
          <cell r="T164">
            <v>-11.8</v>
          </cell>
          <cell r="U164">
            <v>-8.56</v>
          </cell>
          <cell r="V164">
            <v>-12.5</v>
          </cell>
          <cell r="W164">
            <v>-17.8</v>
          </cell>
          <cell r="X164">
            <v>-19</v>
          </cell>
          <cell r="Y164">
            <v>-17.52</v>
          </cell>
          <cell r="Z164">
            <v>-17.5</v>
          </cell>
          <cell r="AA164">
            <v>-18</v>
          </cell>
          <cell r="AB164">
            <v>-17.2</v>
          </cell>
          <cell r="AC164">
            <v>-5.5</v>
          </cell>
          <cell r="AD164">
            <v>-3</v>
          </cell>
          <cell r="AE164">
            <v>-18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O164">
            <v>0</v>
          </cell>
          <cell r="AP164">
            <v>0</v>
          </cell>
          <cell r="AQ164">
            <v>0</v>
          </cell>
          <cell r="AR164">
            <v>0</v>
          </cell>
          <cell r="AS164">
            <v>0</v>
          </cell>
          <cell r="AT164">
            <v>0</v>
          </cell>
          <cell r="AU164">
            <v>0</v>
          </cell>
          <cell r="AV164">
            <v>0</v>
          </cell>
          <cell r="AW164">
            <v>0</v>
          </cell>
          <cell r="AX164">
            <v>0</v>
          </cell>
          <cell r="AY164">
            <v>0</v>
          </cell>
          <cell r="AZ164">
            <v>0</v>
          </cell>
          <cell r="BA164">
            <v>0</v>
          </cell>
          <cell r="BB164">
            <v>0</v>
          </cell>
          <cell r="BC164">
            <v>0</v>
          </cell>
          <cell r="BD164">
            <v>0</v>
          </cell>
          <cell r="BE164">
            <v>0</v>
          </cell>
          <cell r="BF164">
            <v>0</v>
          </cell>
          <cell r="BG164">
            <v>0</v>
          </cell>
          <cell r="BH164">
            <v>0</v>
          </cell>
          <cell r="BI164">
            <v>0</v>
          </cell>
          <cell r="BJ164">
            <v>0</v>
          </cell>
          <cell r="BK164">
            <v>0</v>
          </cell>
          <cell r="BL164">
            <v>0</v>
          </cell>
          <cell r="BM164">
            <v>0</v>
          </cell>
          <cell r="BN164">
            <v>0</v>
          </cell>
          <cell r="BO164">
            <v>0</v>
          </cell>
          <cell r="BP164">
            <v>0</v>
          </cell>
          <cell r="BQ164">
            <v>0</v>
          </cell>
          <cell r="BR164">
            <v>0</v>
          </cell>
          <cell r="BS164">
            <v>0</v>
          </cell>
          <cell r="BT164">
            <v>0</v>
          </cell>
          <cell r="BU164">
            <v>0</v>
          </cell>
          <cell r="BV164">
            <v>0</v>
          </cell>
          <cell r="BW164">
            <v>0</v>
          </cell>
          <cell r="BX164">
            <v>0</v>
          </cell>
          <cell r="BY164">
            <v>0</v>
          </cell>
          <cell r="BZ164">
            <v>0</v>
          </cell>
          <cell r="CA164">
            <v>0</v>
          </cell>
          <cell r="CB164">
            <v>0</v>
          </cell>
          <cell r="CC164">
            <v>0</v>
          </cell>
          <cell r="CD164">
            <v>0</v>
          </cell>
          <cell r="CE164">
            <v>0</v>
          </cell>
          <cell r="CF164">
            <v>0</v>
          </cell>
          <cell r="CG164">
            <v>0</v>
          </cell>
          <cell r="CH164">
            <v>0</v>
          </cell>
          <cell r="CI164">
            <v>0</v>
          </cell>
          <cell r="CJ164">
            <v>0</v>
          </cell>
          <cell r="CK164">
            <v>0</v>
          </cell>
          <cell r="CL164">
            <v>0</v>
          </cell>
          <cell r="CM164">
            <v>0</v>
          </cell>
          <cell r="CN164">
            <v>0</v>
          </cell>
          <cell r="CO164">
            <v>0</v>
          </cell>
          <cell r="CP164">
            <v>0</v>
          </cell>
          <cell r="CQ164">
            <v>0</v>
          </cell>
          <cell r="CR164">
            <v>0</v>
          </cell>
          <cell r="CS164">
            <v>0</v>
          </cell>
          <cell r="CT164">
            <v>0</v>
          </cell>
          <cell r="CU164">
            <v>0</v>
          </cell>
          <cell r="CV164">
            <v>0</v>
          </cell>
          <cell r="CW164">
            <v>0</v>
          </cell>
          <cell r="CX164">
            <v>0</v>
          </cell>
          <cell r="CY164">
            <v>0</v>
          </cell>
          <cell r="CZ164">
            <v>0</v>
          </cell>
          <cell r="DA164">
            <v>0</v>
          </cell>
          <cell r="DB164">
            <v>0</v>
          </cell>
          <cell r="DC164">
            <v>0</v>
          </cell>
          <cell r="DD164">
            <v>0</v>
          </cell>
          <cell r="DE164">
            <v>0</v>
          </cell>
          <cell r="DF164">
            <v>0</v>
          </cell>
          <cell r="DG164">
            <v>0</v>
          </cell>
          <cell r="DH164">
            <v>0</v>
          </cell>
          <cell r="DI164">
            <v>0</v>
          </cell>
          <cell r="DJ164">
            <v>0</v>
          </cell>
          <cell r="DK164">
            <v>0</v>
          </cell>
          <cell r="DL164">
            <v>0</v>
          </cell>
          <cell r="DM164">
            <v>0</v>
          </cell>
          <cell r="DN164">
            <v>-293.75700000000001</v>
          </cell>
          <cell r="DO164">
            <v>-271.33800000000002</v>
          </cell>
          <cell r="DP164">
            <v>-420.67500000000001</v>
          </cell>
          <cell r="DQ164">
            <v>-248.21799999999999</v>
          </cell>
          <cell r="DR164">
            <v>-325.98899999999998</v>
          </cell>
          <cell r="DS164">
            <v>-389.56700000000001</v>
          </cell>
          <cell r="DT164">
            <v>-495.24199999999996</v>
          </cell>
          <cell r="DU164">
            <v>-407.00299999999999</v>
          </cell>
          <cell r="DV164">
            <v>-476.86199999999997</v>
          </cell>
          <cell r="DW164">
            <v>-723.03100000000006</v>
          </cell>
          <cell r="DX164">
            <v>-775.33900000000006</v>
          </cell>
          <cell r="DY164">
            <v>-571.99200000000008</v>
          </cell>
          <cell r="DZ164">
            <v>-621.89699999999993</v>
          </cell>
          <cell r="EA164">
            <v>-979.07899999999995</v>
          </cell>
          <cell r="EB164">
            <v>-1050.5989999999999</v>
          </cell>
          <cell r="EC164">
            <v>-899.73500000000001</v>
          </cell>
          <cell r="ED164">
            <v>-919.43600000000004</v>
          </cell>
          <cell r="EE164">
            <v>-1272.694</v>
          </cell>
          <cell r="EF164">
            <v>-1484.3790000000001</v>
          </cell>
          <cell r="EG164">
            <v>-1223.58</v>
          </cell>
          <cell r="EH164">
            <v>-1325.213</v>
          </cell>
          <cell r="EI164">
            <v>-1580.96</v>
          </cell>
          <cell r="EJ164">
            <v>-1582.2</v>
          </cell>
          <cell r="EK164">
            <v>-1054.8309999999999</v>
          </cell>
          <cell r="EL164">
            <v>-883.27499999999998</v>
          </cell>
          <cell r="EM164">
            <v>-1660</v>
          </cell>
        </row>
        <row r="165">
          <cell r="A165" t="str">
            <v>MCNA IN</v>
          </cell>
          <cell r="B165" t="str">
            <v>McNally Bharat</v>
          </cell>
          <cell r="C165" t="str">
            <v>Engineering &amp; Capital Goods</v>
          </cell>
          <cell r="D165">
            <v>0</v>
          </cell>
          <cell r="E165">
            <v>0</v>
          </cell>
          <cell r="F165">
            <v>0</v>
          </cell>
          <cell r="G165">
            <v>0</v>
          </cell>
          <cell r="H165">
            <v>0</v>
          </cell>
          <cell r="I165">
            <v>0</v>
          </cell>
          <cell r="J165">
            <v>0</v>
          </cell>
          <cell r="K165">
            <v>-1.2</v>
          </cell>
          <cell r="L165">
            <v>0</v>
          </cell>
          <cell r="M165">
            <v>-0.8</v>
          </cell>
          <cell r="N165">
            <v>-0.6</v>
          </cell>
          <cell r="O165">
            <v>-1.3</v>
          </cell>
          <cell r="P165">
            <v>-1.7000000000000002</v>
          </cell>
          <cell r="Q165">
            <v>-1.2999999999999998</v>
          </cell>
          <cell r="R165">
            <v>-2.0999999999999996</v>
          </cell>
          <cell r="S165">
            <v>-4.4000000000000004</v>
          </cell>
          <cell r="T165">
            <v>-5.2</v>
          </cell>
          <cell r="U165">
            <v>-5.7</v>
          </cell>
          <cell r="V165">
            <v>-6.1</v>
          </cell>
          <cell r="W165">
            <v>-6.9</v>
          </cell>
          <cell r="X165">
            <v>-19.8</v>
          </cell>
          <cell r="Y165">
            <v>-0.8</v>
          </cell>
          <cell r="Z165">
            <v>-30.6</v>
          </cell>
          <cell r="AA165">
            <v>-55.8</v>
          </cell>
          <cell r="AB165">
            <v>-23.400000000000002</v>
          </cell>
          <cell r="AC165">
            <v>-33.700000000000003</v>
          </cell>
          <cell r="AD165">
            <v>-31.4</v>
          </cell>
          <cell r="AE165">
            <v>-85.5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0.3</v>
          </cell>
          <cell r="AN165">
            <v>0</v>
          </cell>
          <cell r="AO165">
            <v>0</v>
          </cell>
          <cell r="AP165">
            <v>0</v>
          </cell>
          <cell r="AQ165">
            <v>-5.6</v>
          </cell>
          <cell r="AR165">
            <v>0</v>
          </cell>
          <cell r="AS165">
            <v>0</v>
          </cell>
          <cell r="AT165">
            <v>0</v>
          </cell>
          <cell r="AU165">
            <v>-4</v>
          </cell>
          <cell r="AV165">
            <v>0</v>
          </cell>
          <cell r="AW165">
            <v>0</v>
          </cell>
          <cell r="AX165">
            <v>0</v>
          </cell>
          <cell r="AY165">
            <v>-2</v>
          </cell>
          <cell r="AZ165">
            <v>0</v>
          </cell>
          <cell r="BA165">
            <v>0</v>
          </cell>
          <cell r="BB165">
            <v>0</v>
          </cell>
          <cell r="BC165">
            <v>0</v>
          </cell>
          <cell r="BD165">
            <v>0</v>
          </cell>
          <cell r="BE165">
            <v>0</v>
          </cell>
          <cell r="BF165">
            <v>0</v>
          </cell>
          <cell r="BG165">
            <v>0</v>
          </cell>
          <cell r="BH165">
            <v>0</v>
          </cell>
          <cell r="BI165">
            <v>0</v>
          </cell>
          <cell r="BJ165">
            <v>0</v>
          </cell>
          <cell r="BK165">
            <v>0</v>
          </cell>
          <cell r="BL165">
            <v>0</v>
          </cell>
          <cell r="BM165">
            <v>0</v>
          </cell>
          <cell r="BN165">
            <v>0</v>
          </cell>
          <cell r="BO165">
            <v>0</v>
          </cell>
          <cell r="BP165">
            <v>0</v>
          </cell>
          <cell r="BQ165">
            <v>0</v>
          </cell>
          <cell r="BR165">
            <v>0</v>
          </cell>
          <cell r="BS165">
            <v>0</v>
          </cell>
          <cell r="BT165">
            <v>0</v>
          </cell>
          <cell r="BU165">
            <v>0</v>
          </cell>
          <cell r="BV165">
            <v>0</v>
          </cell>
          <cell r="BW165">
            <v>0</v>
          </cell>
          <cell r="BX165">
            <v>0</v>
          </cell>
          <cell r="BY165">
            <v>0</v>
          </cell>
          <cell r="BZ165">
            <v>0</v>
          </cell>
          <cell r="CA165">
            <v>0</v>
          </cell>
          <cell r="CB165">
            <v>0</v>
          </cell>
          <cell r="CC165">
            <v>0</v>
          </cell>
          <cell r="CD165">
            <v>0</v>
          </cell>
          <cell r="CE165">
            <v>0</v>
          </cell>
          <cell r="CF165">
            <v>0</v>
          </cell>
          <cell r="CG165">
            <v>0</v>
          </cell>
          <cell r="CH165">
            <v>0</v>
          </cell>
          <cell r="CI165">
            <v>0</v>
          </cell>
          <cell r="CJ165">
            <v>0</v>
          </cell>
          <cell r="CK165">
            <v>0</v>
          </cell>
          <cell r="CL165">
            <v>0</v>
          </cell>
          <cell r="CM165">
            <v>0</v>
          </cell>
          <cell r="CN165">
            <v>0</v>
          </cell>
          <cell r="CO165">
            <v>0</v>
          </cell>
          <cell r="CP165">
            <v>0</v>
          </cell>
          <cell r="CQ165">
            <v>0</v>
          </cell>
          <cell r="CR165">
            <v>0</v>
          </cell>
          <cell r="CS165">
            <v>0</v>
          </cell>
          <cell r="CT165">
            <v>0</v>
          </cell>
          <cell r="CU165">
            <v>0</v>
          </cell>
          <cell r="CV165">
            <v>0</v>
          </cell>
          <cell r="CW165">
            <v>0</v>
          </cell>
          <cell r="CX165">
            <v>0</v>
          </cell>
          <cell r="CY165">
            <v>0</v>
          </cell>
          <cell r="CZ165">
            <v>0</v>
          </cell>
          <cell r="DA165">
            <v>0</v>
          </cell>
          <cell r="DB165">
            <v>0</v>
          </cell>
          <cell r="DC165">
            <v>0</v>
          </cell>
          <cell r="DD165">
            <v>0</v>
          </cell>
          <cell r="DE165">
            <v>0</v>
          </cell>
          <cell r="DF165">
            <v>0</v>
          </cell>
          <cell r="DG165">
            <v>0</v>
          </cell>
          <cell r="DH165">
            <v>0</v>
          </cell>
          <cell r="DI165">
            <v>0</v>
          </cell>
          <cell r="DJ165">
            <v>0</v>
          </cell>
          <cell r="DK165">
            <v>0</v>
          </cell>
          <cell r="DL165">
            <v>0</v>
          </cell>
          <cell r="DM165">
            <v>0</v>
          </cell>
          <cell r="DN165">
            <v>0</v>
          </cell>
          <cell r="DO165">
            <v>0</v>
          </cell>
          <cell r="DP165">
            <v>-162.69999999999999</v>
          </cell>
          <cell r="DQ165">
            <v>-251.6</v>
          </cell>
          <cell r="DR165">
            <v>-182.1</v>
          </cell>
          <cell r="DS165">
            <v>-642.4</v>
          </cell>
          <cell r="DT165">
            <v>-280.8</v>
          </cell>
          <cell r="DU165">
            <v>-336.6</v>
          </cell>
          <cell r="DV165">
            <v>-505.4</v>
          </cell>
          <cell r="DW165">
            <v>-496.9</v>
          </cell>
          <cell r="DX165">
            <v>-293.60000000000002</v>
          </cell>
          <cell r="DY165">
            <v>-334.3</v>
          </cell>
          <cell r="DZ165">
            <v>-490.5</v>
          </cell>
          <cell r="EA165">
            <v>-855.3</v>
          </cell>
          <cell r="EB165">
            <v>-775.4</v>
          </cell>
          <cell r="EC165">
            <v>-795.9</v>
          </cell>
          <cell r="ED165">
            <v>-692.8</v>
          </cell>
          <cell r="EE165">
            <v>-915</v>
          </cell>
          <cell r="EF165">
            <v>-701</v>
          </cell>
          <cell r="EG165">
            <v>-568.70000000000005</v>
          </cell>
          <cell r="EH165">
            <v>-665.9</v>
          </cell>
          <cell r="EI165">
            <v>-1102.0999999999999</v>
          </cell>
          <cell r="EJ165">
            <v>-698.6</v>
          </cell>
          <cell r="EK165">
            <v>-1142.8</v>
          </cell>
          <cell r="EL165">
            <v>-1412.2</v>
          </cell>
          <cell r="EM165">
            <v>-3788.5</v>
          </cell>
        </row>
        <row r="166">
          <cell r="A166" t="str">
            <v>MPP IN</v>
          </cell>
          <cell r="B166" t="str">
            <v>Mather &amp; Platt Pumps</v>
          </cell>
          <cell r="C166" t="str">
            <v>Engineering &amp; Capital Goods</v>
          </cell>
          <cell r="D166">
            <v>0</v>
          </cell>
          <cell r="E166">
            <v>0</v>
          </cell>
          <cell r="F166">
            <v>0</v>
          </cell>
          <cell r="G166">
            <v>0</v>
          </cell>
          <cell r="H166">
            <v>0</v>
          </cell>
          <cell r="I166">
            <v>0</v>
          </cell>
          <cell r="J166">
            <v>0</v>
          </cell>
          <cell r="K166">
            <v>0</v>
          </cell>
          <cell r="L166">
            <v>0</v>
          </cell>
          <cell r="M166">
            <v>-1.2</v>
          </cell>
          <cell r="N166">
            <v>-14.2</v>
          </cell>
          <cell r="O166">
            <v>12.9</v>
          </cell>
          <cell r="P166">
            <v>-4.0999999999999996</v>
          </cell>
          <cell r="Q166">
            <v>-2.5</v>
          </cell>
          <cell r="R166">
            <v>3.1999999999999997</v>
          </cell>
          <cell r="S166">
            <v>-2.6</v>
          </cell>
          <cell r="T166">
            <v>-20</v>
          </cell>
          <cell r="U166">
            <v>-10.799999999999999</v>
          </cell>
          <cell r="V166">
            <v>-25.8</v>
          </cell>
          <cell r="W166">
            <v>-2.6</v>
          </cell>
          <cell r="X166">
            <v>-6</v>
          </cell>
          <cell r="Y166">
            <v>-13.1</v>
          </cell>
          <cell r="Z166">
            <v>-34.700000000000003</v>
          </cell>
          <cell r="AA166">
            <v>1.5</v>
          </cell>
          <cell r="AB166">
            <v>-7.9</v>
          </cell>
          <cell r="AC166">
            <v>-27.5</v>
          </cell>
          <cell r="AD166">
            <v>0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O166">
            <v>0.7</v>
          </cell>
          <cell r="AP166">
            <v>5</v>
          </cell>
          <cell r="AQ166">
            <v>-31.2</v>
          </cell>
          <cell r="AR166">
            <v>-0.6</v>
          </cell>
          <cell r="AS166">
            <v>1.3</v>
          </cell>
          <cell r="AT166">
            <v>-3.5</v>
          </cell>
          <cell r="AU166">
            <v>1.8</v>
          </cell>
          <cell r="AV166">
            <v>-6.5</v>
          </cell>
          <cell r="AW166">
            <v>2.8</v>
          </cell>
          <cell r="AX166">
            <v>8.3000000000000007</v>
          </cell>
          <cell r="AY166">
            <v>-4.0999999999999996</v>
          </cell>
          <cell r="AZ166">
            <v>3</v>
          </cell>
          <cell r="BA166">
            <v>-4.0999999999999996</v>
          </cell>
          <cell r="BB166">
            <v>5.4</v>
          </cell>
          <cell r="BC166">
            <v>0</v>
          </cell>
          <cell r="BD166">
            <v>-9.1</v>
          </cell>
          <cell r="BE166">
            <v>0.6</v>
          </cell>
          <cell r="BF166">
            <v>0</v>
          </cell>
          <cell r="BG166">
            <v>0</v>
          </cell>
          <cell r="BH166">
            <v>0</v>
          </cell>
          <cell r="BI166">
            <v>0</v>
          </cell>
          <cell r="BJ166">
            <v>0</v>
          </cell>
          <cell r="BK166">
            <v>0</v>
          </cell>
          <cell r="BL166">
            <v>0</v>
          </cell>
          <cell r="BM166">
            <v>0</v>
          </cell>
          <cell r="BN166">
            <v>0</v>
          </cell>
          <cell r="BO166">
            <v>0</v>
          </cell>
          <cell r="BP166">
            <v>0</v>
          </cell>
          <cell r="BQ166">
            <v>0</v>
          </cell>
          <cell r="BR166">
            <v>0</v>
          </cell>
          <cell r="BS166">
            <v>0</v>
          </cell>
          <cell r="BT166">
            <v>0</v>
          </cell>
          <cell r="BU166">
            <v>0</v>
          </cell>
          <cell r="BV166">
            <v>0</v>
          </cell>
          <cell r="BW166">
            <v>0</v>
          </cell>
          <cell r="BX166">
            <v>0</v>
          </cell>
          <cell r="BY166">
            <v>0</v>
          </cell>
          <cell r="BZ166">
            <v>0</v>
          </cell>
          <cell r="CA166">
            <v>0</v>
          </cell>
          <cell r="CB166">
            <v>0</v>
          </cell>
          <cell r="CC166">
            <v>0</v>
          </cell>
          <cell r="CD166">
            <v>0</v>
          </cell>
          <cell r="CE166">
            <v>0</v>
          </cell>
          <cell r="CF166">
            <v>0</v>
          </cell>
          <cell r="CG166">
            <v>0</v>
          </cell>
          <cell r="CH166">
            <v>0</v>
          </cell>
          <cell r="CI166">
            <v>0</v>
          </cell>
          <cell r="CJ166">
            <v>0</v>
          </cell>
          <cell r="CK166">
            <v>0</v>
          </cell>
          <cell r="CL166">
            <v>0</v>
          </cell>
          <cell r="CM166">
            <v>0</v>
          </cell>
          <cell r="CN166">
            <v>0</v>
          </cell>
          <cell r="CO166">
            <v>0</v>
          </cell>
          <cell r="CP166">
            <v>0</v>
          </cell>
          <cell r="CQ166">
            <v>0</v>
          </cell>
          <cell r="CR166">
            <v>0</v>
          </cell>
          <cell r="CS166">
            <v>0</v>
          </cell>
          <cell r="CT166">
            <v>0</v>
          </cell>
          <cell r="CU166">
            <v>0</v>
          </cell>
          <cell r="CV166">
            <v>0</v>
          </cell>
          <cell r="CW166">
            <v>0</v>
          </cell>
          <cell r="CX166">
            <v>0</v>
          </cell>
          <cell r="CY166">
            <v>0</v>
          </cell>
          <cell r="CZ166">
            <v>0</v>
          </cell>
          <cell r="DA166">
            <v>0</v>
          </cell>
          <cell r="DB166">
            <v>0</v>
          </cell>
          <cell r="DC166">
            <v>0</v>
          </cell>
          <cell r="DD166">
            <v>0</v>
          </cell>
          <cell r="DE166">
            <v>0</v>
          </cell>
          <cell r="DF166">
            <v>0</v>
          </cell>
          <cell r="DG166">
            <v>0</v>
          </cell>
          <cell r="DH166">
            <v>0</v>
          </cell>
          <cell r="DI166">
            <v>0</v>
          </cell>
          <cell r="DJ166">
            <v>0</v>
          </cell>
          <cell r="DK166">
            <v>0</v>
          </cell>
          <cell r="DL166">
            <v>0</v>
          </cell>
          <cell r="DM166">
            <v>0</v>
          </cell>
          <cell r="DN166">
            <v>0</v>
          </cell>
          <cell r="DO166">
            <v>0</v>
          </cell>
          <cell r="DP166">
            <v>0</v>
          </cell>
          <cell r="DQ166">
            <v>0</v>
          </cell>
          <cell r="DR166">
            <v>0</v>
          </cell>
          <cell r="DS166">
            <v>0</v>
          </cell>
          <cell r="DT166">
            <v>0</v>
          </cell>
          <cell r="DU166">
            <v>-106.10000000000001</v>
          </cell>
          <cell r="DV166">
            <v>-109.9</v>
          </cell>
          <cell r="DW166">
            <v>-124</v>
          </cell>
          <cell r="DX166">
            <v>-92.600000000000009</v>
          </cell>
          <cell r="DY166">
            <v>-90</v>
          </cell>
          <cell r="DZ166">
            <v>-132.9</v>
          </cell>
          <cell r="EA166">
            <v>-122.5</v>
          </cell>
          <cell r="EB166">
            <v>-158</v>
          </cell>
          <cell r="EC166">
            <v>-215.5</v>
          </cell>
          <cell r="ED166">
            <v>-218.20000000000002</v>
          </cell>
          <cell r="EE166">
            <v>-181.39999999999998</v>
          </cell>
          <cell r="EF166">
            <v>-183.1</v>
          </cell>
          <cell r="EG166">
            <v>-299.59999999999997</v>
          </cell>
          <cell r="EH166">
            <v>-436.5</v>
          </cell>
          <cell r="EI166">
            <v>-320.70000000000005</v>
          </cell>
          <cell r="EJ166">
            <v>-395.79999999999995</v>
          </cell>
          <cell r="EK166">
            <v>-420.90000000000003</v>
          </cell>
          <cell r="EL166">
            <v>0</v>
          </cell>
          <cell r="EM166">
            <v>0</v>
          </cell>
        </row>
        <row r="167">
          <cell r="A167" t="str">
            <v>NPS IN</v>
          </cell>
          <cell r="B167" t="str">
            <v>Numeric Power Systems</v>
          </cell>
          <cell r="C167" t="str">
            <v>Electronics</v>
          </cell>
          <cell r="D167">
            <v>0</v>
          </cell>
          <cell r="E167">
            <v>-1.8</v>
          </cell>
          <cell r="F167">
            <v>-3.7</v>
          </cell>
          <cell r="G167">
            <v>-1.5</v>
          </cell>
          <cell r="H167">
            <v>-3.1</v>
          </cell>
          <cell r="I167">
            <v>-5</v>
          </cell>
          <cell r="J167">
            <v>-5.5</v>
          </cell>
          <cell r="K167">
            <v>-8</v>
          </cell>
          <cell r="L167">
            <v>-13.2</v>
          </cell>
          <cell r="M167">
            <v>-15</v>
          </cell>
          <cell r="N167">
            <v>-7.26</v>
          </cell>
          <cell r="O167">
            <v>-9.5</v>
          </cell>
          <cell r="P167">
            <v>-12.7</v>
          </cell>
          <cell r="Q167">
            <v>-14</v>
          </cell>
          <cell r="R167">
            <v>-9.5</v>
          </cell>
          <cell r="S167">
            <v>-5.3</v>
          </cell>
          <cell r="T167">
            <v>-5.8</v>
          </cell>
          <cell r="U167">
            <v>-4.5</v>
          </cell>
          <cell r="V167">
            <v>-11.01</v>
          </cell>
          <cell r="W167">
            <v>-14.434999999999999</v>
          </cell>
          <cell r="X167">
            <v>-8</v>
          </cell>
          <cell r="Y167">
            <v>-23.2</v>
          </cell>
          <cell r="Z167">
            <v>-21</v>
          </cell>
          <cell r="AA167">
            <v>-10.340999999999998</v>
          </cell>
          <cell r="AB167">
            <v>-29.34</v>
          </cell>
          <cell r="AC167">
            <v>-14.87</v>
          </cell>
          <cell r="AD167">
            <v>-42.408000000000001</v>
          </cell>
          <cell r="AE167">
            <v>-47.532000000000011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O167">
            <v>0</v>
          </cell>
          <cell r="AP167">
            <v>0</v>
          </cell>
          <cell r="AQ167">
            <v>0</v>
          </cell>
          <cell r="AR167">
            <v>0</v>
          </cell>
          <cell r="AS167">
            <v>0</v>
          </cell>
          <cell r="AT167">
            <v>0</v>
          </cell>
          <cell r="AU167">
            <v>0</v>
          </cell>
          <cell r="AV167">
            <v>0</v>
          </cell>
          <cell r="AW167">
            <v>0</v>
          </cell>
          <cell r="AX167">
            <v>0</v>
          </cell>
          <cell r="AY167">
            <v>0</v>
          </cell>
          <cell r="AZ167">
            <v>0</v>
          </cell>
          <cell r="BA167">
            <v>0</v>
          </cell>
          <cell r="BB167">
            <v>0</v>
          </cell>
          <cell r="BC167">
            <v>0</v>
          </cell>
          <cell r="BD167">
            <v>0</v>
          </cell>
          <cell r="BE167">
            <v>0</v>
          </cell>
          <cell r="BF167">
            <v>0</v>
          </cell>
          <cell r="BG167">
            <v>0</v>
          </cell>
          <cell r="BH167">
            <v>0</v>
          </cell>
          <cell r="BI167">
            <v>0</v>
          </cell>
          <cell r="BJ167">
            <v>0</v>
          </cell>
          <cell r="BK167">
            <v>0</v>
          </cell>
          <cell r="BL167">
            <v>0</v>
          </cell>
          <cell r="BM167">
            <v>0</v>
          </cell>
          <cell r="BN167">
            <v>0</v>
          </cell>
          <cell r="BO167">
            <v>0</v>
          </cell>
          <cell r="BP167">
            <v>0</v>
          </cell>
          <cell r="BQ167">
            <v>0</v>
          </cell>
          <cell r="BR167">
            <v>0</v>
          </cell>
          <cell r="BS167">
            <v>0</v>
          </cell>
          <cell r="BT167">
            <v>0</v>
          </cell>
          <cell r="BU167">
            <v>-11</v>
          </cell>
          <cell r="BV167">
            <v>0</v>
          </cell>
          <cell r="BW167">
            <v>-1.95</v>
          </cell>
          <cell r="BX167">
            <v>0</v>
          </cell>
          <cell r="BY167">
            <v>0</v>
          </cell>
          <cell r="BZ167">
            <v>0</v>
          </cell>
          <cell r="CA167">
            <v>-17.71</v>
          </cell>
          <cell r="CB167">
            <v>0</v>
          </cell>
          <cell r="CC167">
            <v>0</v>
          </cell>
          <cell r="CD167">
            <v>0</v>
          </cell>
          <cell r="CE167">
            <v>0</v>
          </cell>
          <cell r="CF167">
            <v>0</v>
          </cell>
          <cell r="CG167">
            <v>0</v>
          </cell>
          <cell r="CH167">
            <v>0</v>
          </cell>
          <cell r="CI167">
            <v>0</v>
          </cell>
          <cell r="CJ167">
            <v>0</v>
          </cell>
          <cell r="CK167">
            <v>0</v>
          </cell>
          <cell r="CL167">
            <v>0</v>
          </cell>
          <cell r="CM167">
            <v>0</v>
          </cell>
          <cell r="CN167">
            <v>0</v>
          </cell>
          <cell r="CO167">
            <v>0</v>
          </cell>
          <cell r="CP167">
            <v>0</v>
          </cell>
          <cell r="CQ167">
            <v>0</v>
          </cell>
          <cell r="CR167">
            <v>0</v>
          </cell>
          <cell r="CS167">
            <v>0</v>
          </cell>
          <cell r="CT167">
            <v>0</v>
          </cell>
          <cell r="CU167">
            <v>0</v>
          </cell>
          <cell r="CV167">
            <v>0</v>
          </cell>
          <cell r="CW167">
            <v>0</v>
          </cell>
          <cell r="CX167">
            <v>0</v>
          </cell>
          <cell r="CY167">
            <v>0</v>
          </cell>
          <cell r="CZ167">
            <v>0</v>
          </cell>
          <cell r="DA167">
            <v>0</v>
          </cell>
          <cell r="DB167">
            <v>0</v>
          </cell>
          <cell r="DC167">
            <v>0</v>
          </cell>
          <cell r="DD167">
            <v>0</v>
          </cell>
          <cell r="DE167">
            <v>0</v>
          </cell>
          <cell r="DF167">
            <v>0</v>
          </cell>
          <cell r="DG167">
            <v>0</v>
          </cell>
          <cell r="DH167">
            <v>0</v>
          </cell>
          <cell r="DI167">
            <v>0</v>
          </cell>
          <cell r="DJ167">
            <v>0</v>
          </cell>
          <cell r="DK167">
            <v>0</v>
          </cell>
          <cell r="DL167">
            <v>0</v>
          </cell>
          <cell r="DM167">
            <v>-256</v>
          </cell>
          <cell r="DN167">
            <v>-164</v>
          </cell>
          <cell r="DO167">
            <v>-196.38800000000001</v>
          </cell>
          <cell r="DP167">
            <v>-183.22300000000001</v>
          </cell>
          <cell r="DQ167">
            <v>-294.726</v>
          </cell>
          <cell r="DR167">
            <v>-305.95299999999997</v>
          </cell>
          <cell r="DS167">
            <v>-275.47199999999998</v>
          </cell>
          <cell r="DT167">
            <v>-233</v>
          </cell>
          <cell r="DU167">
            <v>-250.67200000000003</v>
          </cell>
          <cell r="DV167">
            <v>-229.71</v>
          </cell>
          <cell r="DW167">
            <v>-336.50900000000001</v>
          </cell>
          <cell r="DX167">
            <v>-334.286</v>
          </cell>
          <cell r="DY167">
            <v>-348.83600000000001</v>
          </cell>
          <cell r="DZ167">
            <v>-399.79</v>
          </cell>
          <cell r="EA167">
            <v>-452.89800000000002</v>
          </cell>
          <cell r="EB167">
            <v>-399.55700000000002</v>
          </cell>
          <cell r="EC167">
            <v>-411.95600000000002</v>
          </cell>
          <cell r="ED167">
            <v>-485.935</v>
          </cell>
          <cell r="EE167">
            <v>-586.63400000000001</v>
          </cell>
          <cell r="EF167">
            <v>-528.36099999999999</v>
          </cell>
          <cell r="EG167">
            <v>-676.93799999999999</v>
          </cell>
          <cell r="EH167">
            <v>-656.81099999999992</v>
          </cell>
          <cell r="EI167">
            <v>-708.27899999999977</v>
          </cell>
          <cell r="EJ167">
            <v>-574.11</v>
          </cell>
          <cell r="EK167">
            <v>-714.37699999999995</v>
          </cell>
          <cell r="EL167">
            <v>-722.58699999999999</v>
          </cell>
          <cell r="EM167">
            <v>-759.01400000000012</v>
          </cell>
        </row>
        <row r="168">
          <cell r="A168" t="str">
            <v>PRJ IN</v>
          </cell>
          <cell r="B168" t="str">
            <v>Praj Industries</v>
          </cell>
          <cell r="C168" t="str">
            <v>Engineering &amp; Capital Goods</v>
          </cell>
          <cell r="D168">
            <v>0</v>
          </cell>
          <cell r="E168">
            <v>0</v>
          </cell>
          <cell r="F168">
            <v>0</v>
          </cell>
          <cell r="G168">
            <v>0</v>
          </cell>
          <cell r="H168">
            <v>0</v>
          </cell>
          <cell r="I168">
            <v>-6.5220000000000002</v>
          </cell>
          <cell r="J168">
            <v>-8.5</v>
          </cell>
          <cell r="K168">
            <v>-5.383</v>
          </cell>
          <cell r="L168">
            <v>-7</v>
          </cell>
          <cell r="M168">
            <v>-18.547000000000001</v>
          </cell>
          <cell r="N168">
            <v>-18</v>
          </cell>
          <cell r="O168">
            <v>-11.5</v>
          </cell>
          <cell r="P168">
            <v>-11</v>
          </cell>
          <cell r="Q168">
            <v>-18.622</v>
          </cell>
          <cell r="R168">
            <v>-12.784000000000001</v>
          </cell>
          <cell r="S168">
            <v>-31.991000000000003</v>
          </cell>
          <cell r="T168">
            <v>-24.777999999999999</v>
          </cell>
          <cell r="U168">
            <v>-46.4</v>
          </cell>
          <cell r="V168">
            <v>-113</v>
          </cell>
          <cell r="W168">
            <v>-46.568000000000005</v>
          </cell>
          <cell r="X168">
            <v>-51.97</v>
          </cell>
          <cell r="Y168">
            <v>35.47</v>
          </cell>
          <cell r="Z168">
            <v>-57.04</v>
          </cell>
          <cell r="AA168">
            <v>-134.86000000000001</v>
          </cell>
          <cell r="AB168">
            <v>-53.6</v>
          </cell>
          <cell r="AC168">
            <v>-55.7</v>
          </cell>
          <cell r="AD168">
            <v>-71.2</v>
          </cell>
          <cell r="AE168">
            <v>-130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-0.57299999999999995</v>
          </cell>
          <cell r="AL168">
            <v>-0.38300000000000001</v>
          </cell>
          <cell r="AM168">
            <v>-2.891</v>
          </cell>
          <cell r="AN168">
            <v>0.19600000000000001</v>
          </cell>
          <cell r="AO168">
            <v>0.61299999999999999</v>
          </cell>
          <cell r="AP168">
            <v>-1.8480000000000001</v>
          </cell>
          <cell r="AQ168">
            <v>-0.22900000000000001</v>
          </cell>
          <cell r="AR168">
            <v>-0.63700000000000001</v>
          </cell>
          <cell r="AS168">
            <v>-1.9319999999999999</v>
          </cell>
          <cell r="AT168">
            <v>-0.75</v>
          </cell>
          <cell r="AU168">
            <v>-2.0270000000000001</v>
          </cell>
          <cell r="AV168">
            <v>-1</v>
          </cell>
          <cell r="AW168">
            <v>-4.7779999999999996</v>
          </cell>
          <cell r="AX168">
            <v>1.6160000000000001</v>
          </cell>
          <cell r="AY168">
            <v>-3.448</v>
          </cell>
          <cell r="AZ168">
            <v>0</v>
          </cell>
          <cell r="BA168">
            <v>0</v>
          </cell>
          <cell r="BB168">
            <v>0</v>
          </cell>
          <cell r="BC168">
            <v>0</v>
          </cell>
          <cell r="BD168">
            <v>0</v>
          </cell>
          <cell r="BE168">
            <v>0</v>
          </cell>
          <cell r="BF168">
            <v>0</v>
          </cell>
          <cell r="BG168">
            <v>0</v>
          </cell>
          <cell r="BH168">
            <v>0</v>
          </cell>
          <cell r="BI168">
            <v>0</v>
          </cell>
          <cell r="BJ168">
            <v>0</v>
          </cell>
          <cell r="BK168">
            <v>0</v>
          </cell>
          <cell r="BL168">
            <v>0</v>
          </cell>
          <cell r="BM168">
            <v>0</v>
          </cell>
          <cell r="BN168">
            <v>0</v>
          </cell>
          <cell r="BO168">
            <v>0</v>
          </cell>
          <cell r="BP168">
            <v>0</v>
          </cell>
          <cell r="BQ168">
            <v>0</v>
          </cell>
          <cell r="BR168">
            <v>0</v>
          </cell>
          <cell r="BS168">
            <v>0</v>
          </cell>
          <cell r="BT168">
            <v>0</v>
          </cell>
          <cell r="BU168">
            <v>0</v>
          </cell>
          <cell r="BV168">
            <v>0</v>
          </cell>
          <cell r="BW168">
            <v>0</v>
          </cell>
          <cell r="BX168">
            <v>0</v>
          </cell>
          <cell r="BY168">
            <v>0</v>
          </cell>
          <cell r="BZ168">
            <v>0</v>
          </cell>
          <cell r="CA168">
            <v>0</v>
          </cell>
          <cell r="CB168">
            <v>0</v>
          </cell>
          <cell r="CC168">
            <v>0</v>
          </cell>
          <cell r="CD168">
            <v>0</v>
          </cell>
          <cell r="CE168">
            <v>0</v>
          </cell>
          <cell r="CF168">
            <v>0</v>
          </cell>
          <cell r="CG168">
            <v>0</v>
          </cell>
          <cell r="CH168">
            <v>0</v>
          </cell>
          <cell r="CI168">
            <v>0</v>
          </cell>
          <cell r="CJ168">
            <v>0</v>
          </cell>
          <cell r="CK168">
            <v>0</v>
          </cell>
          <cell r="CL168">
            <v>0</v>
          </cell>
          <cell r="CM168">
            <v>0</v>
          </cell>
          <cell r="CN168">
            <v>0</v>
          </cell>
          <cell r="CO168">
            <v>0</v>
          </cell>
          <cell r="CP168">
            <v>0</v>
          </cell>
          <cell r="CQ168">
            <v>0</v>
          </cell>
          <cell r="CR168">
            <v>0</v>
          </cell>
          <cell r="CS168">
            <v>0</v>
          </cell>
          <cell r="CT168">
            <v>0</v>
          </cell>
          <cell r="CU168">
            <v>0</v>
          </cell>
          <cell r="CV168">
            <v>0</v>
          </cell>
          <cell r="CW168">
            <v>0</v>
          </cell>
          <cell r="CX168">
            <v>0</v>
          </cell>
          <cell r="CY168">
            <v>0</v>
          </cell>
          <cell r="CZ168">
            <v>0</v>
          </cell>
          <cell r="DA168">
            <v>0</v>
          </cell>
          <cell r="DB168">
            <v>0</v>
          </cell>
          <cell r="DC168">
            <v>0</v>
          </cell>
          <cell r="DD168">
            <v>0</v>
          </cell>
          <cell r="DE168">
            <v>0</v>
          </cell>
          <cell r="DF168">
            <v>0</v>
          </cell>
          <cell r="DG168">
            <v>0</v>
          </cell>
          <cell r="DH168">
            <v>0</v>
          </cell>
          <cell r="DI168">
            <v>0</v>
          </cell>
          <cell r="DJ168">
            <v>0</v>
          </cell>
          <cell r="DK168">
            <v>0</v>
          </cell>
          <cell r="DL168">
            <v>0</v>
          </cell>
          <cell r="DM168">
            <v>0</v>
          </cell>
          <cell r="DN168">
            <v>0</v>
          </cell>
          <cell r="DO168">
            <v>0</v>
          </cell>
          <cell r="DP168">
            <v>0</v>
          </cell>
          <cell r="DQ168">
            <v>-246.67400000000001</v>
          </cell>
          <cell r="DR168">
            <v>-158.95999999999998</v>
          </cell>
          <cell r="DS168">
            <v>-245.291</v>
          </cell>
          <cell r="DT168">
            <v>-173.70700000000002</v>
          </cell>
          <cell r="DU168">
            <v>-445.66499999999996</v>
          </cell>
          <cell r="DV168">
            <v>-624.46400000000006</v>
          </cell>
          <cell r="DW168">
            <v>-552.58399999999995</v>
          </cell>
          <cell r="DX168">
            <v>-477.94400000000002</v>
          </cell>
          <cell r="DY168">
            <v>-423.33</v>
          </cell>
          <cell r="DZ168">
            <v>-395.66399999999999</v>
          </cell>
          <cell r="EA168">
            <v>-698.51799999999992</v>
          </cell>
          <cell r="EB168">
            <v>-578.37299999999993</v>
          </cell>
          <cell r="EC168">
            <v>-1091.577</v>
          </cell>
          <cell r="ED168">
            <v>-1184.33</v>
          </cell>
          <cell r="EE168">
            <v>-1544.422</v>
          </cell>
          <cell r="EF168">
            <v>-987.92899999999997</v>
          </cell>
          <cell r="EG168">
            <v>-1270.45</v>
          </cell>
          <cell r="EH168">
            <v>-1165.0999999999999</v>
          </cell>
          <cell r="EI168">
            <v>-398.22100000000023</v>
          </cell>
          <cell r="EJ168">
            <v>-781.1</v>
          </cell>
          <cell r="EK168">
            <v>-1069.7</v>
          </cell>
          <cell r="EL168">
            <v>-1210.7</v>
          </cell>
          <cell r="EM168">
            <v>-773.69999999999982</v>
          </cell>
        </row>
        <row r="169">
          <cell r="A169" t="str">
            <v>RCP IN</v>
          </cell>
          <cell r="B169" t="str">
            <v>Revathi Equipment</v>
          </cell>
          <cell r="C169" t="str">
            <v>Engineering &amp; Capital Goods</v>
          </cell>
          <cell r="D169">
            <v>0</v>
          </cell>
          <cell r="E169">
            <v>0</v>
          </cell>
          <cell r="F169">
            <v>0</v>
          </cell>
          <cell r="G169">
            <v>0</v>
          </cell>
          <cell r="H169">
            <v>0</v>
          </cell>
          <cell r="I169">
            <v>0</v>
          </cell>
          <cell r="J169">
            <v>-12.1</v>
          </cell>
          <cell r="K169">
            <v>-0.5</v>
          </cell>
          <cell r="L169">
            <v>-12</v>
          </cell>
          <cell r="M169">
            <v>-42</v>
          </cell>
          <cell r="N169">
            <v>1</v>
          </cell>
          <cell r="O169">
            <v>-6</v>
          </cell>
          <cell r="P169">
            <v>-9.4</v>
          </cell>
          <cell r="Q169">
            <v>-10.100000000000001</v>
          </cell>
          <cell r="R169">
            <v>-6.8</v>
          </cell>
          <cell r="S169">
            <v>-0.6</v>
          </cell>
          <cell r="T169">
            <v>-16.600000000000001</v>
          </cell>
          <cell r="U169">
            <v>-15.5</v>
          </cell>
          <cell r="V169">
            <v>-12.5</v>
          </cell>
          <cell r="W169">
            <v>-8</v>
          </cell>
          <cell r="X169">
            <v>-48</v>
          </cell>
          <cell r="Y169">
            <v>-6.1</v>
          </cell>
          <cell r="Z169">
            <v>-7.2</v>
          </cell>
          <cell r="AA169">
            <v>-21.3</v>
          </cell>
          <cell r="AB169">
            <v>0.5</v>
          </cell>
          <cell r="AC169">
            <v>-4.8</v>
          </cell>
          <cell r="AD169">
            <v>-20.3</v>
          </cell>
          <cell r="AE169">
            <v>-2.8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-0.9</v>
          </cell>
          <cell r="AM169">
            <v>-12.7</v>
          </cell>
          <cell r="AN169">
            <v>-0.6</v>
          </cell>
          <cell r="AO169">
            <v>-25.7</v>
          </cell>
          <cell r="AP169">
            <v>-8.4</v>
          </cell>
          <cell r="AQ169">
            <v>0</v>
          </cell>
          <cell r="AR169">
            <v>-6.6</v>
          </cell>
          <cell r="AS169">
            <v>-5.6</v>
          </cell>
          <cell r="AT169">
            <v>-5.7</v>
          </cell>
          <cell r="AU169">
            <v>-6.5</v>
          </cell>
          <cell r="AV169">
            <v>0.4</v>
          </cell>
          <cell r="AW169">
            <v>0.4</v>
          </cell>
          <cell r="AX169">
            <v>0</v>
          </cell>
          <cell r="AY169">
            <v>9</v>
          </cell>
          <cell r="AZ169">
            <v>11.6</v>
          </cell>
          <cell r="BA169">
            <v>0</v>
          </cell>
          <cell r="BB169">
            <v>0</v>
          </cell>
          <cell r="BC169">
            <v>0</v>
          </cell>
          <cell r="BD169">
            <v>0</v>
          </cell>
          <cell r="BE169">
            <v>0</v>
          </cell>
          <cell r="BF169">
            <v>0</v>
          </cell>
          <cell r="BG169">
            <v>0</v>
          </cell>
          <cell r="BH169">
            <v>0</v>
          </cell>
          <cell r="BI169">
            <v>0</v>
          </cell>
          <cell r="BJ169">
            <v>0</v>
          </cell>
          <cell r="BK169">
            <v>0</v>
          </cell>
          <cell r="BL169">
            <v>0</v>
          </cell>
          <cell r="BM169">
            <v>0</v>
          </cell>
          <cell r="BN169">
            <v>0</v>
          </cell>
          <cell r="BO169">
            <v>0</v>
          </cell>
          <cell r="BP169">
            <v>0</v>
          </cell>
          <cell r="BQ169">
            <v>0</v>
          </cell>
          <cell r="BR169">
            <v>0</v>
          </cell>
          <cell r="BS169">
            <v>0</v>
          </cell>
          <cell r="BT169">
            <v>0</v>
          </cell>
          <cell r="BU169">
            <v>0</v>
          </cell>
          <cell r="BV169">
            <v>0</v>
          </cell>
          <cell r="BW169">
            <v>0</v>
          </cell>
          <cell r="BX169">
            <v>0</v>
          </cell>
          <cell r="BY169">
            <v>0</v>
          </cell>
          <cell r="BZ169">
            <v>0</v>
          </cell>
          <cell r="CA169">
            <v>0</v>
          </cell>
          <cell r="CB169">
            <v>0</v>
          </cell>
          <cell r="CC169">
            <v>0</v>
          </cell>
          <cell r="CD169">
            <v>0</v>
          </cell>
          <cell r="CE169">
            <v>0</v>
          </cell>
          <cell r="CF169">
            <v>0</v>
          </cell>
          <cell r="CG169">
            <v>0</v>
          </cell>
          <cell r="CH169">
            <v>0</v>
          </cell>
          <cell r="CI169">
            <v>0</v>
          </cell>
          <cell r="CJ169">
            <v>0</v>
          </cell>
          <cell r="CK169">
            <v>0</v>
          </cell>
          <cell r="CL169">
            <v>0</v>
          </cell>
          <cell r="CM169">
            <v>0</v>
          </cell>
          <cell r="CN169">
            <v>0</v>
          </cell>
          <cell r="CO169">
            <v>0</v>
          </cell>
          <cell r="CP169">
            <v>0</v>
          </cell>
          <cell r="CQ169">
            <v>0</v>
          </cell>
          <cell r="CR169">
            <v>0</v>
          </cell>
          <cell r="CS169">
            <v>0</v>
          </cell>
          <cell r="CT169">
            <v>0</v>
          </cell>
          <cell r="CU169">
            <v>0</v>
          </cell>
          <cell r="CV169">
            <v>0</v>
          </cell>
          <cell r="CW169">
            <v>0</v>
          </cell>
          <cell r="CX169">
            <v>0</v>
          </cell>
          <cell r="CY169">
            <v>0</v>
          </cell>
          <cell r="CZ169">
            <v>0</v>
          </cell>
          <cell r="DA169">
            <v>0</v>
          </cell>
          <cell r="DB169">
            <v>0</v>
          </cell>
          <cell r="DC169">
            <v>0</v>
          </cell>
          <cell r="DD169">
            <v>0</v>
          </cell>
          <cell r="DE169">
            <v>0</v>
          </cell>
          <cell r="DF169">
            <v>0</v>
          </cell>
          <cell r="DG169">
            <v>0</v>
          </cell>
          <cell r="DH169">
            <v>0</v>
          </cell>
          <cell r="DI169">
            <v>0</v>
          </cell>
          <cell r="DJ169">
            <v>0</v>
          </cell>
          <cell r="DK169">
            <v>0</v>
          </cell>
          <cell r="DL169">
            <v>0</v>
          </cell>
          <cell r="DM169">
            <v>0</v>
          </cell>
          <cell r="DN169">
            <v>0</v>
          </cell>
          <cell r="DO169">
            <v>0</v>
          </cell>
          <cell r="DP169">
            <v>0</v>
          </cell>
          <cell r="DQ169">
            <v>0</v>
          </cell>
          <cell r="DR169">
            <v>-50.400000000000006</v>
          </cell>
          <cell r="DS169">
            <v>-69.2</v>
          </cell>
          <cell r="DT169">
            <v>-71.899999999999991</v>
          </cell>
          <cell r="DU169">
            <v>-64.5</v>
          </cell>
          <cell r="DV169">
            <v>-121.1</v>
          </cell>
          <cell r="DW169">
            <v>-64.5</v>
          </cell>
          <cell r="DX169">
            <v>-123.2</v>
          </cell>
          <cell r="DY169">
            <v>-55.7</v>
          </cell>
          <cell r="DZ169">
            <v>-152.20000000000002</v>
          </cell>
          <cell r="EA169">
            <v>-171.9</v>
          </cell>
          <cell r="EB169">
            <v>-104.39999999999999</v>
          </cell>
          <cell r="EC169">
            <v>-100.9</v>
          </cell>
          <cell r="ED169">
            <v>-159.1</v>
          </cell>
          <cell r="EE169">
            <v>-111.30000000000001</v>
          </cell>
          <cell r="EF169">
            <v>-85.4</v>
          </cell>
          <cell r="EG169">
            <v>-112.6</v>
          </cell>
          <cell r="EH169">
            <v>-232.79999999999998</v>
          </cell>
          <cell r="EI169">
            <v>-331.5</v>
          </cell>
          <cell r="EJ169">
            <v>-116.89999999999999</v>
          </cell>
          <cell r="EK169">
            <v>-211.7</v>
          </cell>
          <cell r="EL169">
            <v>-140.60000000000002</v>
          </cell>
          <cell r="EM169">
            <v>-112.9</v>
          </cell>
        </row>
        <row r="170">
          <cell r="A170" t="str">
            <v>SIEM IN</v>
          </cell>
          <cell r="B170" t="str">
            <v>Siemens India</v>
          </cell>
          <cell r="C170" t="str">
            <v>Engineering &amp; Capital Goods</v>
          </cell>
          <cell r="D170">
            <v>0</v>
          </cell>
          <cell r="E170">
            <v>0</v>
          </cell>
          <cell r="F170">
            <v>0</v>
          </cell>
          <cell r="G170">
            <v>0</v>
          </cell>
          <cell r="H170">
            <v>0</v>
          </cell>
          <cell r="I170">
            <v>0</v>
          </cell>
          <cell r="J170">
            <v>0</v>
          </cell>
          <cell r="K170">
            <v>-335.52</v>
          </cell>
          <cell r="L170">
            <v>-152.61000000000001</v>
          </cell>
          <cell r="M170">
            <v>-214.27</v>
          </cell>
          <cell r="N170">
            <v>-135.16999999999999</v>
          </cell>
          <cell r="O170">
            <v>-308.12</v>
          </cell>
          <cell r="P170">
            <v>-196.27</v>
          </cell>
          <cell r="Q170">
            <v>-425.71</v>
          </cell>
          <cell r="R170">
            <v>-242.65</v>
          </cell>
          <cell r="S170">
            <v>-467.6</v>
          </cell>
          <cell r="T170">
            <v>-287.95</v>
          </cell>
          <cell r="U170">
            <v>-581.77</v>
          </cell>
          <cell r="V170">
            <v>-466.66</v>
          </cell>
          <cell r="W170">
            <v>-720.47</v>
          </cell>
          <cell r="X170">
            <v>-419.68</v>
          </cell>
          <cell r="Y170">
            <v>-1166.6400000000001</v>
          </cell>
          <cell r="Z170">
            <v>-855.78</v>
          </cell>
          <cell r="AA170">
            <v>-170.93</v>
          </cell>
          <cell r="AB170">
            <v>-1044.54</v>
          </cell>
          <cell r="AC170">
            <v>-1542.2</v>
          </cell>
          <cell r="AD170">
            <v>-612.71</v>
          </cell>
          <cell r="AE170">
            <v>-1174.0260000000001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12.95</v>
          </cell>
          <cell r="AN170">
            <v>12.26</v>
          </cell>
          <cell r="AO170">
            <v>-36.619999999999997</v>
          </cell>
          <cell r="AP170">
            <v>3.65</v>
          </cell>
          <cell r="AQ170">
            <v>-43.37</v>
          </cell>
          <cell r="AR170">
            <v>5.91</v>
          </cell>
          <cell r="AS170">
            <v>15.53</v>
          </cell>
          <cell r="AT170">
            <v>27.98</v>
          </cell>
          <cell r="AU170">
            <v>15.49</v>
          </cell>
          <cell r="AV170">
            <v>8.73</v>
          </cell>
          <cell r="AW170">
            <v>74.09</v>
          </cell>
          <cell r="AX170">
            <v>41.2</v>
          </cell>
          <cell r="AY170">
            <v>70.81</v>
          </cell>
          <cell r="AZ170">
            <v>30.87</v>
          </cell>
          <cell r="BA170">
            <v>-146.07</v>
          </cell>
          <cell r="BB170">
            <v>37.15</v>
          </cell>
          <cell r="BC170">
            <v>116.31</v>
          </cell>
          <cell r="BD170">
            <v>118.95</v>
          </cell>
          <cell r="BE170">
            <v>356.63</v>
          </cell>
          <cell r="BF170">
            <v>0</v>
          </cell>
          <cell r="BG170">
            <v>0</v>
          </cell>
          <cell r="BH170">
            <v>0</v>
          </cell>
          <cell r="BI170">
            <v>0</v>
          </cell>
          <cell r="BJ170">
            <v>0</v>
          </cell>
          <cell r="BK170">
            <v>0</v>
          </cell>
          <cell r="BL170">
            <v>0</v>
          </cell>
          <cell r="BM170">
            <v>0</v>
          </cell>
          <cell r="BN170">
            <v>0</v>
          </cell>
          <cell r="BO170">
            <v>0</v>
          </cell>
          <cell r="BP170">
            <v>0</v>
          </cell>
          <cell r="BQ170">
            <v>0</v>
          </cell>
          <cell r="BR170">
            <v>0</v>
          </cell>
          <cell r="BS170">
            <v>0</v>
          </cell>
          <cell r="BT170">
            <v>0</v>
          </cell>
          <cell r="BU170">
            <v>0</v>
          </cell>
          <cell r="BV170">
            <v>0</v>
          </cell>
          <cell r="BW170">
            <v>0</v>
          </cell>
          <cell r="BX170">
            <v>0</v>
          </cell>
          <cell r="BY170">
            <v>0</v>
          </cell>
          <cell r="BZ170">
            <v>0</v>
          </cell>
          <cell r="CA170">
            <v>0</v>
          </cell>
          <cell r="CB170">
            <v>0</v>
          </cell>
          <cell r="CC170">
            <v>0</v>
          </cell>
          <cell r="CD170">
            <v>0</v>
          </cell>
          <cell r="CE170">
            <v>0</v>
          </cell>
          <cell r="CF170">
            <v>0</v>
          </cell>
          <cell r="CG170">
            <v>0</v>
          </cell>
          <cell r="CH170">
            <v>0</v>
          </cell>
          <cell r="CI170">
            <v>0</v>
          </cell>
          <cell r="CJ170">
            <v>0</v>
          </cell>
          <cell r="CK170">
            <v>0</v>
          </cell>
          <cell r="CL170">
            <v>0</v>
          </cell>
          <cell r="CM170">
            <v>0</v>
          </cell>
          <cell r="CN170">
            <v>0</v>
          </cell>
          <cell r="CO170">
            <v>0</v>
          </cell>
          <cell r="CP170">
            <v>0</v>
          </cell>
          <cell r="CQ170">
            <v>0</v>
          </cell>
          <cell r="CR170">
            <v>0</v>
          </cell>
          <cell r="CS170">
            <v>0</v>
          </cell>
          <cell r="CT170">
            <v>0</v>
          </cell>
          <cell r="CU170">
            <v>0</v>
          </cell>
          <cell r="CV170">
            <v>0</v>
          </cell>
          <cell r="CW170">
            <v>0</v>
          </cell>
          <cell r="CX170">
            <v>0</v>
          </cell>
          <cell r="CY170">
            <v>0</v>
          </cell>
          <cell r="CZ170">
            <v>0</v>
          </cell>
          <cell r="DA170">
            <v>0</v>
          </cell>
          <cell r="DB170">
            <v>0</v>
          </cell>
          <cell r="DC170">
            <v>0</v>
          </cell>
          <cell r="DD170">
            <v>0</v>
          </cell>
          <cell r="DE170">
            <v>0</v>
          </cell>
          <cell r="DF170">
            <v>0</v>
          </cell>
          <cell r="DG170">
            <v>0</v>
          </cell>
          <cell r="DH170">
            <v>0</v>
          </cell>
          <cell r="DI170">
            <v>0</v>
          </cell>
          <cell r="DJ170">
            <v>0</v>
          </cell>
          <cell r="DK170">
            <v>0</v>
          </cell>
          <cell r="DL170">
            <v>0</v>
          </cell>
          <cell r="DM170">
            <v>0</v>
          </cell>
          <cell r="DN170">
            <v>0</v>
          </cell>
          <cell r="DO170">
            <v>0</v>
          </cell>
          <cell r="DP170">
            <v>0</v>
          </cell>
          <cell r="DQ170">
            <v>0</v>
          </cell>
          <cell r="DR170">
            <v>0</v>
          </cell>
          <cell r="DS170">
            <v>-3186.15</v>
          </cell>
          <cell r="DT170">
            <v>-3177.56</v>
          </cell>
          <cell r="DU170">
            <v>-3702.33</v>
          </cell>
          <cell r="DV170">
            <v>-3731.6800000000003</v>
          </cell>
          <cell r="DW170">
            <v>-4844.3999999999996</v>
          </cell>
          <cell r="DX170">
            <v>-4129.7700000000004</v>
          </cell>
          <cell r="DY170">
            <v>-6686.93</v>
          </cell>
          <cell r="DZ170">
            <v>-6168.51</v>
          </cell>
          <cell r="EA170">
            <v>-8347.94</v>
          </cell>
          <cell r="EB170">
            <v>-7763.91</v>
          </cell>
          <cell r="EC170">
            <v>-11194.07</v>
          </cell>
          <cell r="ED170">
            <v>-13264.75</v>
          </cell>
          <cell r="EE170">
            <v>-17151.670000000002</v>
          </cell>
          <cell r="EF170">
            <v>-14199.210000000001</v>
          </cell>
          <cell r="EG170">
            <v>-15997.140000000001</v>
          </cell>
          <cell r="EH170">
            <v>-15509.550000000001</v>
          </cell>
          <cell r="EI170">
            <v>-18235.48</v>
          </cell>
          <cell r="EJ170">
            <v>-13480.18</v>
          </cell>
          <cell r="EK170">
            <v>-17976.100000000002</v>
          </cell>
          <cell r="EL170">
            <v>-12411.98</v>
          </cell>
          <cell r="EM170">
            <v>-18028.809000000001</v>
          </cell>
        </row>
        <row r="171">
          <cell r="A171" t="str">
            <v>SG IN</v>
          </cell>
          <cell r="B171" t="str">
            <v>Shanthi Gears</v>
          </cell>
          <cell r="C171" t="str">
            <v>Engineering &amp; Capital Goods</v>
          </cell>
          <cell r="D171">
            <v>0</v>
          </cell>
          <cell r="E171">
            <v>0</v>
          </cell>
          <cell r="F171">
            <v>0</v>
          </cell>
          <cell r="G171">
            <v>0</v>
          </cell>
          <cell r="H171">
            <v>0</v>
          </cell>
          <cell r="I171">
            <v>0</v>
          </cell>
          <cell r="J171">
            <v>0</v>
          </cell>
          <cell r="K171">
            <v>0</v>
          </cell>
          <cell r="L171">
            <v>-9</v>
          </cell>
          <cell r="M171">
            <v>-11</v>
          </cell>
          <cell r="N171">
            <v>-20</v>
          </cell>
          <cell r="O171">
            <v>-11</v>
          </cell>
          <cell r="P171">
            <v>-17.100000000000001</v>
          </cell>
          <cell r="Q171">
            <v>-31.5</v>
          </cell>
          <cell r="R171">
            <v>-37</v>
          </cell>
          <cell r="S171">
            <v>-20.5</v>
          </cell>
          <cell r="T171">
            <v>-26.8</v>
          </cell>
          <cell r="U171">
            <v>-24.5</v>
          </cell>
          <cell r="V171">
            <v>-39.4</v>
          </cell>
          <cell r="W171">
            <v>-31.332999999999998</v>
          </cell>
          <cell r="X171">
            <v>-47.932000000000002</v>
          </cell>
          <cell r="Y171">
            <v>-53.49</v>
          </cell>
          <cell r="Z171">
            <v>-58</v>
          </cell>
          <cell r="AA171">
            <v>-55.14</v>
          </cell>
          <cell r="AB171">
            <v>-61.07</v>
          </cell>
          <cell r="AC171">
            <v>-65.954999999999998</v>
          </cell>
          <cell r="AD171">
            <v>-37.340000000000003</v>
          </cell>
          <cell r="AE171">
            <v>-82.352000000000004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-0.20199999999999999</v>
          </cell>
          <cell r="AO171">
            <v>-4.702</v>
          </cell>
          <cell r="AP171">
            <v>-0.6</v>
          </cell>
          <cell r="AQ171">
            <v>-1.7000000000000002</v>
          </cell>
          <cell r="AR171">
            <v>1</v>
          </cell>
          <cell r="AS171">
            <v>-0.1</v>
          </cell>
          <cell r="AT171">
            <v>-1.3</v>
          </cell>
          <cell r="AU171">
            <v>-8.8000000000000007</v>
          </cell>
          <cell r="AV171">
            <v>1.8</v>
          </cell>
          <cell r="AW171">
            <v>-30.016999999999999</v>
          </cell>
          <cell r="AX171">
            <v>-0.8</v>
          </cell>
          <cell r="AY171">
            <v>-24.715</v>
          </cell>
          <cell r="AZ171">
            <v>1.627</v>
          </cell>
          <cell r="BA171">
            <v>-11.91</v>
          </cell>
          <cell r="BB171">
            <v>0</v>
          </cell>
          <cell r="BC171">
            <v>-7.84</v>
          </cell>
          <cell r="BD171">
            <v>-0.75</v>
          </cell>
          <cell r="BE171">
            <v>0</v>
          </cell>
          <cell r="BF171">
            <v>0</v>
          </cell>
          <cell r="BG171">
            <v>0</v>
          </cell>
          <cell r="BH171">
            <v>0</v>
          </cell>
          <cell r="BI171">
            <v>0</v>
          </cell>
          <cell r="BJ171">
            <v>0</v>
          </cell>
          <cell r="BK171">
            <v>0</v>
          </cell>
          <cell r="BL171">
            <v>0</v>
          </cell>
          <cell r="BM171">
            <v>0</v>
          </cell>
          <cell r="BN171">
            <v>0</v>
          </cell>
          <cell r="BO171">
            <v>0</v>
          </cell>
          <cell r="BP171">
            <v>0</v>
          </cell>
          <cell r="BQ171">
            <v>0</v>
          </cell>
          <cell r="BR171">
            <v>0</v>
          </cell>
          <cell r="BS171">
            <v>0</v>
          </cell>
          <cell r="BT171">
            <v>0</v>
          </cell>
          <cell r="BU171">
            <v>0</v>
          </cell>
          <cell r="BV171">
            <v>0</v>
          </cell>
          <cell r="BW171">
            <v>0</v>
          </cell>
          <cell r="BX171">
            <v>0</v>
          </cell>
          <cell r="BY171">
            <v>0</v>
          </cell>
          <cell r="BZ171">
            <v>0</v>
          </cell>
          <cell r="CA171">
            <v>0</v>
          </cell>
          <cell r="CB171">
            <v>0</v>
          </cell>
          <cell r="CC171">
            <v>0</v>
          </cell>
          <cell r="CD171">
            <v>0</v>
          </cell>
          <cell r="CE171">
            <v>0</v>
          </cell>
          <cell r="CF171">
            <v>0</v>
          </cell>
          <cell r="CG171">
            <v>0</v>
          </cell>
          <cell r="CH171">
            <v>0</v>
          </cell>
          <cell r="CI171">
            <v>0</v>
          </cell>
          <cell r="CJ171">
            <v>0</v>
          </cell>
          <cell r="CK171">
            <v>0</v>
          </cell>
          <cell r="CL171">
            <v>0</v>
          </cell>
          <cell r="CM171">
            <v>0</v>
          </cell>
          <cell r="CN171">
            <v>0</v>
          </cell>
          <cell r="CO171">
            <v>0</v>
          </cell>
          <cell r="CP171">
            <v>0</v>
          </cell>
          <cell r="CQ171">
            <v>0</v>
          </cell>
          <cell r="CR171">
            <v>0</v>
          </cell>
          <cell r="CS171">
            <v>0</v>
          </cell>
          <cell r="CT171">
            <v>0</v>
          </cell>
          <cell r="CU171">
            <v>0</v>
          </cell>
          <cell r="CV171">
            <v>0</v>
          </cell>
          <cell r="CW171">
            <v>0</v>
          </cell>
          <cell r="CX171">
            <v>0</v>
          </cell>
          <cell r="CY171">
            <v>0</v>
          </cell>
          <cell r="CZ171">
            <v>0</v>
          </cell>
          <cell r="DA171">
            <v>0</v>
          </cell>
          <cell r="DB171">
            <v>0</v>
          </cell>
          <cell r="DC171">
            <v>0</v>
          </cell>
          <cell r="DD171">
            <v>0</v>
          </cell>
          <cell r="DE171">
            <v>0</v>
          </cell>
          <cell r="DF171">
            <v>0</v>
          </cell>
          <cell r="DG171">
            <v>0</v>
          </cell>
          <cell r="DH171">
            <v>0</v>
          </cell>
          <cell r="DI171">
            <v>0</v>
          </cell>
          <cell r="DJ171">
            <v>0</v>
          </cell>
          <cell r="DK171">
            <v>0</v>
          </cell>
          <cell r="DL171">
            <v>0</v>
          </cell>
          <cell r="DM171">
            <v>0</v>
          </cell>
          <cell r="DN171">
            <v>0</v>
          </cell>
          <cell r="DO171">
            <v>0</v>
          </cell>
          <cell r="DP171">
            <v>0</v>
          </cell>
          <cell r="DQ171">
            <v>0</v>
          </cell>
          <cell r="DR171">
            <v>0</v>
          </cell>
          <cell r="DS171">
            <v>0</v>
          </cell>
          <cell r="DT171">
            <v>-54.771000000000001</v>
          </cell>
          <cell r="DU171">
            <v>-65.667000000000002</v>
          </cell>
          <cell r="DV171">
            <v>-76.099999999999994</v>
          </cell>
          <cell r="DW171">
            <v>-109.39999999999999</v>
          </cell>
          <cell r="DX171">
            <v>-91.199999999999989</v>
          </cell>
          <cell r="DY171">
            <v>-96.899999999999991</v>
          </cell>
          <cell r="DZ171">
            <v>-126.30000000000001</v>
          </cell>
          <cell r="EA171">
            <v>-142.6</v>
          </cell>
          <cell r="EB171">
            <v>-139.11599999999999</v>
          </cell>
          <cell r="EC171">
            <v>-177.983</v>
          </cell>
          <cell r="ED171">
            <v>-225.55099999999999</v>
          </cell>
          <cell r="EE171">
            <v>-277.91300000000001</v>
          </cell>
          <cell r="EF171">
            <v>-215.50899999999999</v>
          </cell>
          <cell r="EG171">
            <v>-224.8</v>
          </cell>
          <cell r="EH171">
            <v>-234.01700000000002</v>
          </cell>
          <cell r="EI171">
            <v>-276.19</v>
          </cell>
          <cell r="EJ171">
            <v>-209.45</v>
          </cell>
          <cell r="EK171">
            <v>-235.17100000000002</v>
          </cell>
          <cell r="EL171">
            <v>-182.54999999999998</v>
          </cell>
          <cell r="EM171">
            <v>-257.25299999999999</v>
          </cell>
        </row>
        <row r="172">
          <cell r="A172" t="str">
            <v>TIL IN</v>
          </cell>
          <cell r="B172" t="str">
            <v>TIL</v>
          </cell>
          <cell r="C172" t="str">
            <v>Engineering &amp; Capital Goods</v>
          </cell>
          <cell r="D172">
            <v>0</v>
          </cell>
          <cell r="E172">
            <v>0</v>
          </cell>
          <cell r="F172">
            <v>0</v>
          </cell>
          <cell r="G172">
            <v>0</v>
          </cell>
          <cell r="H172">
            <v>2.7</v>
          </cell>
          <cell r="I172">
            <v>-2</v>
          </cell>
          <cell r="J172">
            <v>-2</v>
          </cell>
          <cell r="K172">
            <v>-3.7</v>
          </cell>
          <cell r="L172">
            <v>-8.1</v>
          </cell>
          <cell r="M172">
            <v>-3.7</v>
          </cell>
          <cell r="N172">
            <v>-2.7</v>
          </cell>
          <cell r="O172">
            <v>-5.7</v>
          </cell>
          <cell r="P172">
            <v>-11.9</v>
          </cell>
          <cell r="Q172">
            <v>-9.4</v>
          </cell>
          <cell r="R172">
            <v>-18.400000000000002</v>
          </cell>
          <cell r="S172">
            <v>-37.5</v>
          </cell>
          <cell r="T172">
            <v>-16.7</v>
          </cell>
          <cell r="U172">
            <v>-24.7</v>
          </cell>
          <cell r="V172">
            <v>-33.700000000000003</v>
          </cell>
          <cell r="W172">
            <v>-34.9</v>
          </cell>
          <cell r="X172">
            <v>-25.5</v>
          </cell>
          <cell r="Y172">
            <v>-31.4</v>
          </cell>
          <cell r="Z172">
            <v>-28.6</v>
          </cell>
          <cell r="AA172">
            <v>-77.600000000000023</v>
          </cell>
          <cell r="AB172">
            <v>-31.800000000000004</v>
          </cell>
          <cell r="AC172">
            <v>-49.599999999999994</v>
          </cell>
          <cell r="AD172">
            <v>-32.4</v>
          </cell>
          <cell r="AE172">
            <v>-64.699999999999989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-2</v>
          </cell>
          <cell r="AK172">
            <v>-0.3</v>
          </cell>
          <cell r="AL172">
            <v>-0.1</v>
          </cell>
          <cell r="AM172">
            <v>2.1</v>
          </cell>
          <cell r="AN172">
            <v>-14</v>
          </cell>
          <cell r="AO172">
            <v>-0.3</v>
          </cell>
          <cell r="AP172">
            <v>-0.3</v>
          </cell>
          <cell r="AQ172">
            <v>-2.4</v>
          </cell>
          <cell r="AR172">
            <v>4</v>
          </cell>
          <cell r="AS172">
            <v>-1.3</v>
          </cell>
          <cell r="AT172">
            <v>2.5</v>
          </cell>
          <cell r="AU172">
            <v>2</v>
          </cell>
          <cell r="AV172">
            <v>6</v>
          </cell>
          <cell r="AW172">
            <v>2.2000000000000002</v>
          </cell>
          <cell r="AX172">
            <v>0.8</v>
          </cell>
          <cell r="AY172">
            <v>-1.6</v>
          </cell>
          <cell r="AZ172">
            <v>-0.3</v>
          </cell>
          <cell r="BA172">
            <v>-0.8</v>
          </cell>
          <cell r="BB172">
            <v>-14.4</v>
          </cell>
          <cell r="BC172">
            <v>-1.5</v>
          </cell>
          <cell r="BD172">
            <v>-2.2000000000000002</v>
          </cell>
          <cell r="BE172">
            <v>-2.2999999999999998</v>
          </cell>
          <cell r="BF172">
            <v>0</v>
          </cell>
          <cell r="BG172">
            <v>0</v>
          </cell>
          <cell r="BH172">
            <v>0</v>
          </cell>
          <cell r="BI172">
            <v>0</v>
          </cell>
          <cell r="BJ172">
            <v>0</v>
          </cell>
          <cell r="BK172">
            <v>0</v>
          </cell>
          <cell r="BL172">
            <v>0</v>
          </cell>
          <cell r="BM172">
            <v>0</v>
          </cell>
          <cell r="BN172">
            <v>0</v>
          </cell>
          <cell r="BO172">
            <v>0</v>
          </cell>
          <cell r="BP172">
            <v>0</v>
          </cell>
          <cell r="BQ172">
            <v>0</v>
          </cell>
          <cell r="BR172">
            <v>0</v>
          </cell>
          <cell r="BS172">
            <v>0</v>
          </cell>
          <cell r="BT172">
            <v>0</v>
          </cell>
          <cell r="BU172">
            <v>0</v>
          </cell>
          <cell r="BV172">
            <v>0</v>
          </cell>
          <cell r="BW172">
            <v>0</v>
          </cell>
          <cell r="BX172">
            <v>0</v>
          </cell>
          <cell r="BY172">
            <v>0</v>
          </cell>
          <cell r="BZ172">
            <v>0</v>
          </cell>
          <cell r="CA172">
            <v>0</v>
          </cell>
          <cell r="CB172">
            <v>0</v>
          </cell>
          <cell r="CC172">
            <v>0</v>
          </cell>
          <cell r="CD172">
            <v>0</v>
          </cell>
          <cell r="CE172">
            <v>0</v>
          </cell>
          <cell r="CF172">
            <v>0</v>
          </cell>
          <cell r="CG172">
            <v>0</v>
          </cell>
          <cell r="CH172">
            <v>0</v>
          </cell>
          <cell r="CI172">
            <v>0</v>
          </cell>
          <cell r="CJ172">
            <v>0</v>
          </cell>
          <cell r="CK172">
            <v>0</v>
          </cell>
          <cell r="CL172">
            <v>0</v>
          </cell>
          <cell r="CM172">
            <v>0</v>
          </cell>
          <cell r="CN172">
            <v>0</v>
          </cell>
          <cell r="CO172">
            <v>0</v>
          </cell>
          <cell r="CP172">
            <v>0</v>
          </cell>
          <cell r="CQ172">
            <v>0</v>
          </cell>
          <cell r="CR172">
            <v>0</v>
          </cell>
          <cell r="CS172">
            <v>0</v>
          </cell>
          <cell r="CT172">
            <v>0</v>
          </cell>
          <cell r="CU172">
            <v>0</v>
          </cell>
          <cell r="CV172">
            <v>0</v>
          </cell>
          <cell r="CW172">
            <v>0</v>
          </cell>
          <cell r="CX172">
            <v>0</v>
          </cell>
          <cell r="CY172">
            <v>0</v>
          </cell>
          <cell r="CZ172">
            <v>0</v>
          </cell>
          <cell r="DA172">
            <v>0</v>
          </cell>
          <cell r="DB172">
            <v>0</v>
          </cell>
          <cell r="DC172">
            <v>0</v>
          </cell>
          <cell r="DD172">
            <v>0</v>
          </cell>
          <cell r="DE172">
            <v>0</v>
          </cell>
          <cell r="DF172">
            <v>0</v>
          </cell>
          <cell r="DG172">
            <v>0</v>
          </cell>
          <cell r="DH172">
            <v>0</v>
          </cell>
          <cell r="DI172">
            <v>0</v>
          </cell>
          <cell r="DJ172">
            <v>0</v>
          </cell>
          <cell r="DK172">
            <v>0</v>
          </cell>
          <cell r="DL172">
            <v>0</v>
          </cell>
          <cell r="DM172">
            <v>0</v>
          </cell>
          <cell r="DN172">
            <v>0</v>
          </cell>
          <cell r="DO172">
            <v>0</v>
          </cell>
          <cell r="DP172">
            <v>-650.70000000000005</v>
          </cell>
          <cell r="DQ172">
            <v>-419.2</v>
          </cell>
          <cell r="DR172">
            <v>-475.8</v>
          </cell>
          <cell r="DS172">
            <v>-427.3</v>
          </cell>
          <cell r="DT172">
            <v>-673.90000000000009</v>
          </cell>
          <cell r="DU172">
            <v>-496</v>
          </cell>
          <cell r="DV172">
            <v>-446.2</v>
          </cell>
          <cell r="DW172">
            <v>-578.4</v>
          </cell>
          <cell r="DX172">
            <v>-598.70000000000005</v>
          </cell>
          <cell r="DY172">
            <v>-785</v>
          </cell>
          <cell r="DZ172">
            <v>-893.19999999999993</v>
          </cell>
          <cell r="EA172">
            <v>-1217.5</v>
          </cell>
          <cell r="EB172">
            <v>-811.19999999999993</v>
          </cell>
          <cell r="EC172">
            <v>-1122.2</v>
          </cell>
          <cell r="ED172">
            <v>-1135.5999999999999</v>
          </cell>
          <cell r="EE172">
            <v>-1368.7</v>
          </cell>
          <cell r="EF172">
            <v>-994.8</v>
          </cell>
          <cell r="EG172">
            <v>-1397.3999999999999</v>
          </cell>
          <cell r="EH172">
            <v>-1565.6</v>
          </cell>
          <cell r="EI172">
            <v>-1613.3999999999994</v>
          </cell>
          <cell r="EJ172">
            <v>-1408.8</v>
          </cell>
          <cell r="EK172">
            <v>-2070.9</v>
          </cell>
          <cell r="EL172">
            <v>-1392.8</v>
          </cell>
          <cell r="EM172">
            <v>-1461.8000000000004</v>
          </cell>
        </row>
        <row r="173">
          <cell r="A173" t="str">
            <v>TXM IN</v>
          </cell>
          <cell r="B173" t="str">
            <v>Texmaco</v>
          </cell>
          <cell r="C173" t="str">
            <v>Engineering &amp; Capital Goods</v>
          </cell>
          <cell r="D173">
            <v>0</v>
          </cell>
          <cell r="E173">
            <v>0</v>
          </cell>
          <cell r="F173">
            <v>0</v>
          </cell>
          <cell r="G173">
            <v>0</v>
          </cell>
          <cell r="H173">
            <v>-108</v>
          </cell>
          <cell r="I173">
            <v>0</v>
          </cell>
          <cell r="J173">
            <v>0</v>
          </cell>
          <cell r="K173">
            <v>-4.5999999999999996</v>
          </cell>
          <cell r="L173">
            <v>-9.3409999999999993</v>
          </cell>
          <cell r="M173">
            <v>-13.940999999999999</v>
          </cell>
          <cell r="N173">
            <v>0</v>
          </cell>
          <cell r="O173">
            <v>-16.91</v>
          </cell>
          <cell r="P173">
            <v>-19.739999999999998</v>
          </cell>
          <cell r="Q173">
            <v>-36.526999999999994</v>
          </cell>
          <cell r="R173">
            <v>-73.176999999999992</v>
          </cell>
          <cell r="S173">
            <v>-25.021000000000001</v>
          </cell>
          <cell r="T173">
            <v>-29.895799999999998</v>
          </cell>
          <cell r="U173">
            <v>-38.120000000000005</v>
          </cell>
          <cell r="V173">
            <v>-39.261000000000003</v>
          </cell>
          <cell r="W173">
            <v>-132.29780000000002</v>
          </cell>
          <cell r="X173">
            <v>-51.967999999999996</v>
          </cell>
          <cell r="Y173">
            <v>-63.198999999999998</v>
          </cell>
          <cell r="Z173">
            <v>-67.405000000000001</v>
          </cell>
          <cell r="AA173">
            <v>-128.928</v>
          </cell>
          <cell r="AB173">
            <v>-95.5</v>
          </cell>
          <cell r="AC173">
            <v>-87.3</v>
          </cell>
          <cell r="AD173">
            <v>-56.823</v>
          </cell>
          <cell r="AE173">
            <v>-103.119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-10</v>
          </cell>
          <cell r="AK173">
            <v>0</v>
          </cell>
          <cell r="AL173">
            <v>0</v>
          </cell>
          <cell r="AM173">
            <v>0</v>
          </cell>
          <cell r="AN173">
            <v>1.851</v>
          </cell>
          <cell r="AO173">
            <v>1.851</v>
          </cell>
          <cell r="AP173">
            <v>0</v>
          </cell>
          <cell r="AQ173">
            <v>0</v>
          </cell>
          <cell r="AR173">
            <v>0</v>
          </cell>
          <cell r="AS173">
            <v>-7.718</v>
          </cell>
          <cell r="AT173">
            <v>-7.718</v>
          </cell>
          <cell r="AU173">
            <v>1.8680000000000001</v>
          </cell>
          <cell r="AV173">
            <v>-6.59</v>
          </cell>
          <cell r="AW173">
            <v>-0.47</v>
          </cell>
          <cell r="AX173">
            <v>-1.6279999999999999</v>
          </cell>
          <cell r="AY173">
            <v>-6.8199999999999994</v>
          </cell>
          <cell r="AZ173">
            <v>-0.32500000000000001</v>
          </cell>
          <cell r="BA173">
            <v>0</v>
          </cell>
          <cell r="BB173">
            <v>-0.6</v>
          </cell>
          <cell r="BC173">
            <v>1.901</v>
          </cell>
          <cell r="BD173">
            <v>0.94299999999999995</v>
          </cell>
          <cell r="BE173">
            <v>0</v>
          </cell>
          <cell r="BF173">
            <v>-8.9060000000000006</v>
          </cell>
          <cell r="BG173">
            <v>0</v>
          </cell>
          <cell r="BH173">
            <v>0</v>
          </cell>
          <cell r="BI173">
            <v>0</v>
          </cell>
          <cell r="BJ173">
            <v>0</v>
          </cell>
          <cell r="BK173">
            <v>0</v>
          </cell>
          <cell r="BL173">
            <v>0</v>
          </cell>
          <cell r="BM173">
            <v>0</v>
          </cell>
          <cell r="BN173">
            <v>0</v>
          </cell>
          <cell r="BO173">
            <v>0</v>
          </cell>
          <cell r="BP173">
            <v>0</v>
          </cell>
          <cell r="BQ173">
            <v>0</v>
          </cell>
          <cell r="BR173">
            <v>0</v>
          </cell>
          <cell r="BS173">
            <v>0</v>
          </cell>
          <cell r="BT173">
            <v>0</v>
          </cell>
          <cell r="BU173">
            <v>0</v>
          </cell>
          <cell r="BV173">
            <v>0</v>
          </cell>
          <cell r="BW173">
            <v>0</v>
          </cell>
          <cell r="BX173">
            <v>0</v>
          </cell>
          <cell r="BY173">
            <v>0</v>
          </cell>
          <cell r="BZ173">
            <v>0</v>
          </cell>
          <cell r="CA173">
            <v>0</v>
          </cell>
          <cell r="CB173">
            <v>0</v>
          </cell>
          <cell r="CC173">
            <v>0</v>
          </cell>
          <cell r="CD173">
            <v>0</v>
          </cell>
          <cell r="CE173">
            <v>0</v>
          </cell>
          <cell r="CF173">
            <v>0</v>
          </cell>
          <cell r="CG173">
            <v>0</v>
          </cell>
          <cell r="CH173">
            <v>0</v>
          </cell>
          <cell r="CI173">
            <v>0</v>
          </cell>
          <cell r="CJ173">
            <v>0</v>
          </cell>
          <cell r="CK173">
            <v>0</v>
          </cell>
          <cell r="CL173">
            <v>0</v>
          </cell>
          <cell r="CM173">
            <v>0</v>
          </cell>
          <cell r="CN173">
            <v>0</v>
          </cell>
          <cell r="CO173">
            <v>0</v>
          </cell>
          <cell r="CP173">
            <v>0</v>
          </cell>
          <cell r="CQ173">
            <v>0</v>
          </cell>
          <cell r="CR173">
            <v>0</v>
          </cell>
          <cell r="CS173">
            <v>0</v>
          </cell>
          <cell r="CT173">
            <v>0</v>
          </cell>
          <cell r="CU173">
            <v>0</v>
          </cell>
          <cell r="CV173">
            <v>0</v>
          </cell>
          <cell r="CW173">
            <v>0</v>
          </cell>
          <cell r="CX173">
            <v>0</v>
          </cell>
          <cell r="CY173">
            <v>0</v>
          </cell>
          <cell r="CZ173">
            <v>0</v>
          </cell>
          <cell r="DA173">
            <v>0</v>
          </cell>
          <cell r="DB173">
            <v>0</v>
          </cell>
          <cell r="DC173">
            <v>0</v>
          </cell>
          <cell r="DD173">
            <v>0</v>
          </cell>
          <cell r="DE173">
            <v>0</v>
          </cell>
          <cell r="DF173">
            <v>0</v>
          </cell>
          <cell r="DG173">
            <v>0</v>
          </cell>
          <cell r="DH173">
            <v>0</v>
          </cell>
          <cell r="DI173">
            <v>0</v>
          </cell>
          <cell r="DJ173">
            <v>0</v>
          </cell>
          <cell r="DK173">
            <v>0</v>
          </cell>
          <cell r="DL173">
            <v>0</v>
          </cell>
          <cell r="DM173">
            <v>0</v>
          </cell>
          <cell r="DN173">
            <v>0</v>
          </cell>
          <cell r="DO173">
            <v>0</v>
          </cell>
          <cell r="DP173">
            <v>-73.179000000000002</v>
          </cell>
          <cell r="DQ173">
            <v>-241.8</v>
          </cell>
          <cell r="DR173">
            <v>-315.12299999999999</v>
          </cell>
          <cell r="DS173">
            <v>-437.79999999999995</v>
          </cell>
          <cell r="DT173">
            <v>-270.68700000000001</v>
          </cell>
          <cell r="DU173">
            <v>-420.51100000000002</v>
          </cell>
          <cell r="DV173">
            <v>-603.96299999999997</v>
          </cell>
          <cell r="DW173">
            <v>-598.05700000000002</v>
          </cell>
          <cell r="DX173">
            <v>-456.74099999999999</v>
          </cell>
          <cell r="DY173">
            <v>-427.64500000000004</v>
          </cell>
          <cell r="DZ173">
            <v>-305.11799999999999</v>
          </cell>
          <cell r="EA173">
            <v>-1001.7429999999999</v>
          </cell>
          <cell r="EB173">
            <v>-634.16199999999992</v>
          </cell>
          <cell r="EC173">
            <v>-591.69500000000005</v>
          </cell>
          <cell r="ED173">
            <v>-545.66100000000006</v>
          </cell>
          <cell r="EE173">
            <v>-700.25699999999995</v>
          </cell>
          <cell r="EF173">
            <v>-1059.615</v>
          </cell>
          <cell r="EG173">
            <v>-1367</v>
          </cell>
          <cell r="EH173">
            <v>-1205.0230000000001</v>
          </cell>
          <cell r="EI173">
            <v>-1373.6029999999998</v>
          </cell>
          <cell r="EJ173">
            <v>-1405.2199999999998</v>
          </cell>
          <cell r="EK173">
            <v>-1489.1000000000001</v>
          </cell>
          <cell r="EL173">
            <v>-1196.655</v>
          </cell>
          <cell r="EM173">
            <v>-1797.095</v>
          </cell>
        </row>
        <row r="174">
          <cell r="A174" t="str">
            <v>VOLT IN</v>
          </cell>
          <cell r="B174" t="str">
            <v>Voltas</v>
          </cell>
          <cell r="C174" t="str">
            <v>Engineering &amp; Capital Goods</v>
          </cell>
          <cell r="D174">
            <v>0</v>
          </cell>
          <cell r="E174">
            <v>0</v>
          </cell>
          <cell r="F174">
            <v>0</v>
          </cell>
          <cell r="G174">
            <v>0</v>
          </cell>
          <cell r="H174" t="e">
            <v>#REF!</v>
          </cell>
          <cell r="I174" t="e">
            <v>#REF!</v>
          </cell>
          <cell r="J174" t="e">
            <v>#REF!</v>
          </cell>
          <cell r="K174" t="e">
            <v>#REF!</v>
          </cell>
          <cell r="L174" t="e">
            <v>#REF!</v>
          </cell>
          <cell r="M174" t="e">
            <v>#REF!</v>
          </cell>
          <cell r="N174" t="e">
            <v>#REF!</v>
          </cell>
          <cell r="O174" t="e">
            <v>#REF!</v>
          </cell>
          <cell r="P174">
            <v>-34</v>
          </cell>
          <cell r="Q174">
            <v>-56</v>
          </cell>
          <cell r="R174">
            <v>-30</v>
          </cell>
          <cell r="S174">
            <v>-143.5</v>
          </cell>
          <cell r="T174">
            <v>-110</v>
          </cell>
          <cell r="U174">
            <v>-98</v>
          </cell>
          <cell r="V174">
            <v>-98.4</v>
          </cell>
          <cell r="W174">
            <v>-50.5</v>
          </cell>
          <cell r="X174">
            <v>-243.8</v>
          </cell>
          <cell r="Y174">
            <v>-258.5</v>
          </cell>
          <cell r="Z174">
            <v>-238</v>
          </cell>
          <cell r="AA174">
            <v>-125</v>
          </cell>
          <cell r="AB174">
            <v>-410.5</v>
          </cell>
          <cell r="AC174">
            <v>-294.5</v>
          </cell>
          <cell r="AD174">
            <v>-173.1</v>
          </cell>
          <cell r="AE174">
            <v>-269.30000000000007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-19.399999999999999</v>
          </cell>
          <cell r="AK174">
            <v>-14.1</v>
          </cell>
          <cell r="AL174">
            <v>17.5</v>
          </cell>
          <cell r="AM174">
            <v>-19.399999999999999</v>
          </cell>
          <cell r="AN174">
            <v>-12</v>
          </cell>
          <cell r="AO174">
            <v>-28</v>
          </cell>
          <cell r="AP174" t="e">
            <v>#REF!</v>
          </cell>
          <cell r="AQ174">
            <v>16.100000000000001</v>
          </cell>
          <cell r="AR174">
            <v>17</v>
          </cell>
          <cell r="AS174">
            <v>31.7</v>
          </cell>
          <cell r="AT174">
            <v>-6.8</v>
          </cell>
          <cell r="AU174">
            <v>9.6</v>
          </cell>
          <cell r="AV174">
            <v>-1</v>
          </cell>
          <cell r="AW174">
            <v>28.4</v>
          </cell>
          <cell r="AX174">
            <v>-37.4</v>
          </cell>
          <cell r="AY174">
            <v>-1</v>
          </cell>
          <cell r="AZ174">
            <v>-24</v>
          </cell>
          <cell r="BA174">
            <v>-6.4</v>
          </cell>
          <cell r="BB174">
            <v>21.5</v>
          </cell>
          <cell r="BC174">
            <v>0</v>
          </cell>
          <cell r="BD174">
            <v>0</v>
          </cell>
          <cell r="BE174">
            <v>0</v>
          </cell>
          <cell r="BF174">
            <v>0</v>
          </cell>
          <cell r="BG174">
            <v>0</v>
          </cell>
          <cell r="BH174">
            <v>0</v>
          </cell>
          <cell r="BI174">
            <v>0</v>
          </cell>
          <cell r="BJ174">
            <v>0</v>
          </cell>
          <cell r="BK174">
            <v>0</v>
          </cell>
          <cell r="BL174">
            <v>0</v>
          </cell>
          <cell r="BM174">
            <v>0</v>
          </cell>
          <cell r="BN174">
            <v>0</v>
          </cell>
          <cell r="BO174">
            <v>0</v>
          </cell>
          <cell r="BP174">
            <v>0</v>
          </cell>
          <cell r="BQ174">
            <v>0</v>
          </cell>
          <cell r="BR174">
            <v>0</v>
          </cell>
          <cell r="BS174">
            <v>0</v>
          </cell>
          <cell r="BT174">
            <v>0</v>
          </cell>
          <cell r="BU174">
            <v>0</v>
          </cell>
          <cell r="BV174">
            <v>0</v>
          </cell>
          <cell r="BW174">
            <v>0</v>
          </cell>
          <cell r="BX174">
            <v>0</v>
          </cell>
          <cell r="BY174">
            <v>0</v>
          </cell>
          <cell r="BZ174">
            <v>0</v>
          </cell>
          <cell r="CA174">
            <v>0</v>
          </cell>
          <cell r="CB174">
            <v>0</v>
          </cell>
          <cell r="CC174">
            <v>0</v>
          </cell>
          <cell r="CD174">
            <v>0</v>
          </cell>
          <cell r="CE174">
            <v>0</v>
          </cell>
          <cell r="CF174">
            <v>0</v>
          </cell>
          <cell r="CG174">
            <v>0</v>
          </cell>
          <cell r="CH174">
            <v>0</v>
          </cell>
          <cell r="CI174">
            <v>0</v>
          </cell>
          <cell r="CJ174">
            <v>0</v>
          </cell>
          <cell r="CK174">
            <v>0</v>
          </cell>
          <cell r="CL174">
            <v>0</v>
          </cell>
          <cell r="CM174">
            <v>0</v>
          </cell>
          <cell r="CN174">
            <v>0</v>
          </cell>
          <cell r="CO174">
            <v>0</v>
          </cell>
          <cell r="CP174">
            <v>0</v>
          </cell>
          <cell r="CQ174">
            <v>0</v>
          </cell>
          <cell r="CR174">
            <v>0</v>
          </cell>
          <cell r="CS174">
            <v>0</v>
          </cell>
          <cell r="CT174">
            <v>0</v>
          </cell>
          <cell r="CU174">
            <v>0</v>
          </cell>
          <cell r="CV174">
            <v>0</v>
          </cell>
          <cell r="CW174">
            <v>0</v>
          </cell>
          <cell r="CX174">
            <v>0</v>
          </cell>
          <cell r="CY174">
            <v>0</v>
          </cell>
          <cell r="CZ174">
            <v>0</v>
          </cell>
          <cell r="DA174">
            <v>0</v>
          </cell>
          <cell r="DB174">
            <v>0</v>
          </cell>
          <cell r="DC174">
            <v>0</v>
          </cell>
          <cell r="DD174">
            <v>0</v>
          </cell>
          <cell r="DE174">
            <v>0</v>
          </cell>
          <cell r="DF174">
            <v>0</v>
          </cell>
          <cell r="DG174">
            <v>0</v>
          </cell>
          <cell r="DH174">
            <v>0</v>
          </cell>
          <cell r="DI174">
            <v>0</v>
          </cell>
          <cell r="DJ174">
            <v>0</v>
          </cell>
          <cell r="DK174">
            <v>0</v>
          </cell>
          <cell r="DL174">
            <v>0</v>
          </cell>
          <cell r="DM174">
            <v>0</v>
          </cell>
          <cell r="DN174">
            <v>0</v>
          </cell>
          <cell r="DO174">
            <v>0</v>
          </cell>
          <cell r="DP174">
            <v>-2728.5</v>
          </cell>
          <cell r="DQ174">
            <v>-2076.1</v>
          </cell>
          <cell r="DR174">
            <v>-1728.6</v>
          </cell>
          <cell r="DS174">
            <v>-2955.7000000000003</v>
          </cell>
          <cell r="DT174">
            <v>-2389.5</v>
          </cell>
          <cell r="DU174">
            <v>-2070.7999999999997</v>
          </cell>
          <cell r="DV174">
            <v>-2094.4</v>
          </cell>
          <cell r="DW174">
            <v>-3754.6</v>
          </cell>
          <cell r="DX174">
            <v>-3326.3</v>
          </cell>
          <cell r="DY174">
            <v>-3618.2000000000003</v>
          </cell>
          <cell r="DZ174">
            <v>-3222.2999999999997</v>
          </cell>
          <cell r="EA174">
            <v>-3839</v>
          </cell>
          <cell r="EB174">
            <v>-4381.1000000000004</v>
          </cell>
          <cell r="EC174">
            <v>-3972.9</v>
          </cell>
          <cell r="ED174">
            <v>-4219.4000000000005</v>
          </cell>
          <cell r="EE174">
            <v>-5534.6</v>
          </cell>
          <cell r="EF174">
            <v>-6116.4</v>
          </cell>
          <cell r="EG174">
            <v>-5283.1</v>
          </cell>
          <cell r="EH174">
            <v>-4780.8</v>
          </cell>
          <cell r="EI174">
            <v>-6170.5000000000018</v>
          </cell>
          <cell r="EJ174">
            <v>-7408.2</v>
          </cell>
          <cell r="EK174">
            <v>-6555.2000000000007</v>
          </cell>
          <cell r="EL174">
            <v>-6181.6999999999989</v>
          </cell>
          <cell r="EM174">
            <v>-9465.5000000000036</v>
          </cell>
        </row>
        <row r="175">
          <cell r="A175" t="str">
            <v>VAMP IN</v>
          </cell>
          <cell r="B175" t="str">
            <v>Voltamp Transformers</v>
          </cell>
          <cell r="C175" t="str">
            <v>Engineering &amp; Capital Goods</v>
          </cell>
          <cell r="D175">
            <v>0</v>
          </cell>
          <cell r="E175">
            <v>0</v>
          </cell>
          <cell r="F175">
            <v>0</v>
          </cell>
          <cell r="G175">
            <v>0</v>
          </cell>
          <cell r="H175">
            <v>0</v>
          </cell>
          <cell r="I175">
            <v>0</v>
          </cell>
          <cell r="J175">
            <v>0</v>
          </cell>
          <cell r="K175">
            <v>0</v>
          </cell>
          <cell r="L175">
            <v>0</v>
          </cell>
          <cell r="M175">
            <v>0</v>
          </cell>
          <cell r="N175">
            <v>0</v>
          </cell>
          <cell r="O175">
            <v>0</v>
          </cell>
          <cell r="P175">
            <v>0</v>
          </cell>
          <cell r="Q175">
            <v>0</v>
          </cell>
          <cell r="R175">
            <v>0</v>
          </cell>
          <cell r="S175">
            <v>0</v>
          </cell>
          <cell r="T175">
            <v>0</v>
          </cell>
          <cell r="U175">
            <v>-40.58</v>
          </cell>
          <cell r="V175">
            <v>-55.713999999999999</v>
          </cell>
          <cell r="W175">
            <v>-96.028999999999996</v>
          </cell>
          <cell r="X175">
            <v>-93.4</v>
          </cell>
          <cell r="Y175">
            <v>-107.55</v>
          </cell>
          <cell r="Z175">
            <v>-105.6</v>
          </cell>
          <cell r="AA175">
            <v>-136.85</v>
          </cell>
          <cell r="AB175">
            <v>-130.642</v>
          </cell>
          <cell r="AC175">
            <v>-135.48500000000001</v>
          </cell>
          <cell r="AD175">
            <v>-133.649</v>
          </cell>
          <cell r="AE175">
            <v>-138.99199999999999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O175">
            <v>0</v>
          </cell>
          <cell r="AP175">
            <v>0</v>
          </cell>
          <cell r="AQ175">
            <v>0</v>
          </cell>
          <cell r="AR175">
            <v>0</v>
          </cell>
          <cell r="AS175">
            <v>0</v>
          </cell>
          <cell r="AT175">
            <v>0</v>
          </cell>
          <cell r="AU175">
            <v>0</v>
          </cell>
          <cell r="AV175">
            <v>0</v>
          </cell>
          <cell r="AW175">
            <v>0.255</v>
          </cell>
          <cell r="AX175">
            <v>8.7059999999999995</v>
          </cell>
          <cell r="AY175">
            <v>-1.3320000000000001</v>
          </cell>
          <cell r="AZ175">
            <v>-1.9219999999999999</v>
          </cell>
          <cell r="BA175">
            <v>-4.3220000000000001</v>
          </cell>
          <cell r="BB175">
            <v>0.376</v>
          </cell>
          <cell r="BC175">
            <v>-1.4970000000000001</v>
          </cell>
          <cell r="BD175">
            <v>-2.173</v>
          </cell>
          <cell r="BE175">
            <v>0</v>
          </cell>
          <cell r="BF175">
            <v>0</v>
          </cell>
          <cell r="BG175">
            <v>0</v>
          </cell>
          <cell r="BH175">
            <v>0</v>
          </cell>
          <cell r="BI175">
            <v>0</v>
          </cell>
          <cell r="BJ175">
            <v>0</v>
          </cell>
          <cell r="BK175">
            <v>0</v>
          </cell>
          <cell r="BL175">
            <v>0</v>
          </cell>
          <cell r="BM175">
            <v>0</v>
          </cell>
          <cell r="BN175">
            <v>0</v>
          </cell>
          <cell r="BO175">
            <v>0</v>
          </cell>
          <cell r="BP175">
            <v>0</v>
          </cell>
          <cell r="BQ175">
            <v>0</v>
          </cell>
          <cell r="BR175">
            <v>0</v>
          </cell>
          <cell r="BS175">
            <v>0</v>
          </cell>
          <cell r="BT175">
            <v>0</v>
          </cell>
          <cell r="BU175">
            <v>0</v>
          </cell>
          <cell r="BV175">
            <v>0</v>
          </cell>
          <cell r="BW175">
            <v>0</v>
          </cell>
          <cell r="BX175">
            <v>0</v>
          </cell>
          <cell r="BY175">
            <v>0</v>
          </cell>
          <cell r="BZ175">
            <v>0</v>
          </cell>
          <cell r="CA175">
            <v>0</v>
          </cell>
          <cell r="CB175">
            <v>0</v>
          </cell>
          <cell r="CC175">
            <v>0</v>
          </cell>
          <cell r="CD175">
            <v>0</v>
          </cell>
          <cell r="CE175">
            <v>0</v>
          </cell>
          <cell r="CF175">
            <v>0</v>
          </cell>
          <cell r="CG175">
            <v>0</v>
          </cell>
          <cell r="CH175">
            <v>0</v>
          </cell>
          <cell r="CI175">
            <v>0</v>
          </cell>
          <cell r="CJ175">
            <v>0</v>
          </cell>
          <cell r="CK175">
            <v>0</v>
          </cell>
          <cell r="CL175">
            <v>0</v>
          </cell>
          <cell r="CM175">
            <v>0</v>
          </cell>
          <cell r="CN175">
            <v>0</v>
          </cell>
          <cell r="CO175">
            <v>0</v>
          </cell>
          <cell r="CP175">
            <v>0</v>
          </cell>
          <cell r="CQ175">
            <v>0</v>
          </cell>
          <cell r="CR175">
            <v>0</v>
          </cell>
          <cell r="CS175">
            <v>0</v>
          </cell>
          <cell r="CT175">
            <v>0</v>
          </cell>
          <cell r="CU175">
            <v>0</v>
          </cell>
          <cell r="CV175">
            <v>0</v>
          </cell>
          <cell r="CW175">
            <v>0</v>
          </cell>
          <cell r="CX175">
            <v>0</v>
          </cell>
          <cell r="CY175">
            <v>0</v>
          </cell>
          <cell r="CZ175">
            <v>0</v>
          </cell>
          <cell r="DA175">
            <v>0</v>
          </cell>
          <cell r="DB175">
            <v>0</v>
          </cell>
          <cell r="DC175">
            <v>1.96</v>
          </cell>
          <cell r="DD175">
            <v>0</v>
          </cell>
          <cell r="DE175">
            <v>0</v>
          </cell>
          <cell r="DF175">
            <v>0</v>
          </cell>
          <cell r="DG175">
            <v>0</v>
          </cell>
          <cell r="DH175">
            <v>0</v>
          </cell>
          <cell r="DI175">
            <v>0</v>
          </cell>
          <cell r="DJ175">
            <v>0</v>
          </cell>
          <cell r="DK175">
            <v>0</v>
          </cell>
          <cell r="DL175">
            <v>0</v>
          </cell>
          <cell r="DM175">
            <v>0</v>
          </cell>
          <cell r="DN175">
            <v>0</v>
          </cell>
          <cell r="DO175">
            <v>0</v>
          </cell>
          <cell r="DP175">
            <v>0</v>
          </cell>
          <cell r="DQ175">
            <v>0</v>
          </cell>
          <cell r="DR175">
            <v>0</v>
          </cell>
          <cell r="DS175">
            <v>0</v>
          </cell>
          <cell r="DT175">
            <v>0</v>
          </cell>
          <cell r="DU175">
            <v>0</v>
          </cell>
          <cell r="DV175">
            <v>0</v>
          </cell>
          <cell r="DW175">
            <v>0</v>
          </cell>
          <cell r="DX175">
            <v>0</v>
          </cell>
          <cell r="DY175">
            <v>0</v>
          </cell>
          <cell r="DZ175">
            <v>0</v>
          </cell>
          <cell r="EA175">
            <v>0</v>
          </cell>
          <cell r="EB175">
            <v>0</v>
          </cell>
          <cell r="EC175">
            <v>-802.61400000000003</v>
          </cell>
          <cell r="ED175">
            <v>-822.8359999999999</v>
          </cell>
          <cell r="EE175">
            <v>-893.673</v>
          </cell>
          <cell r="EF175">
            <v>-962.00599999999997</v>
          </cell>
          <cell r="EG175">
            <v>-1091.2270000000001</v>
          </cell>
          <cell r="EH175">
            <v>-993.24099999999999</v>
          </cell>
          <cell r="EI175">
            <v>-867.20699999999988</v>
          </cell>
          <cell r="EJ175">
            <v>-1226.575</v>
          </cell>
          <cell r="EK175">
            <v>-1186.5510000000002</v>
          </cell>
          <cell r="EL175">
            <v>-844.54000000000008</v>
          </cell>
          <cell r="EM175">
            <v>-943.65700000000004</v>
          </cell>
        </row>
        <row r="176">
          <cell r="A176" t="str">
            <v>TRF IN</v>
          </cell>
          <cell r="B176" t="str">
            <v>TRF Ltd</v>
          </cell>
          <cell r="C176" t="str">
            <v>Engineering &amp; Capital Goods</v>
          </cell>
          <cell r="D176">
            <v>0</v>
          </cell>
          <cell r="E176">
            <v>0</v>
          </cell>
          <cell r="F176">
            <v>0</v>
          </cell>
          <cell r="G176">
            <v>0</v>
          </cell>
          <cell r="H176">
            <v>-2.3290000000000002</v>
          </cell>
          <cell r="I176">
            <v>-4.375</v>
          </cell>
          <cell r="J176">
            <v>-5.9470000000000001</v>
          </cell>
          <cell r="K176">
            <v>-14.749000000000001</v>
          </cell>
          <cell r="L176">
            <v>-6.1820000000000004</v>
          </cell>
          <cell r="M176">
            <v>-1.8660000000000001</v>
          </cell>
          <cell r="N176">
            <v>-2.2759999999999998</v>
          </cell>
          <cell r="O176">
            <v>-14.976000000000001</v>
          </cell>
          <cell r="P176">
            <v>-1.3260000000000001</v>
          </cell>
          <cell r="Q176">
            <v>-8.5129999999999999</v>
          </cell>
          <cell r="R176">
            <v>-13.175000000000001</v>
          </cell>
          <cell r="S176">
            <v>-25.1</v>
          </cell>
          <cell r="T176">
            <v>-9.0500000000000007</v>
          </cell>
          <cell r="U176">
            <v>-22.116</v>
          </cell>
          <cell r="V176">
            <v>-21.6</v>
          </cell>
          <cell r="W176">
            <v>-62.35</v>
          </cell>
          <cell r="X176">
            <v>-27.65</v>
          </cell>
          <cell r="Y176">
            <v>-35.61</v>
          </cell>
          <cell r="Z176">
            <v>-28.95</v>
          </cell>
          <cell r="AA176">
            <v>-90.99</v>
          </cell>
          <cell r="AB176">
            <v>-21.9</v>
          </cell>
          <cell r="AC176">
            <v>-60.5</v>
          </cell>
          <cell r="AD176">
            <v>-38.4</v>
          </cell>
          <cell r="AE176">
            <v>-127.83199999999999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0.89400000000000002</v>
          </cell>
          <cell r="AK176">
            <v>-0.26700000000000002</v>
          </cell>
          <cell r="AL176">
            <v>-5.6559999999999997</v>
          </cell>
          <cell r="AM176">
            <v>1.38</v>
          </cell>
          <cell r="AN176">
            <v>0.64900000000000002</v>
          </cell>
          <cell r="AO176">
            <v>-0.20100000000000001</v>
          </cell>
          <cell r="AP176">
            <v>-0.27</v>
          </cell>
          <cell r="AQ176">
            <v>-1.264</v>
          </cell>
          <cell r="AR176">
            <v>1.327</v>
          </cell>
          <cell r="AS176">
            <v>-1.3240000000000001</v>
          </cell>
          <cell r="AT176">
            <v>1.5680000000000001</v>
          </cell>
          <cell r="AU176">
            <v>1.524</v>
          </cell>
          <cell r="AV176">
            <v>0.60399999999999998</v>
          </cell>
          <cell r="AW176">
            <v>1.94</v>
          </cell>
          <cell r="AX176">
            <v>0.7</v>
          </cell>
          <cell r="AY176">
            <v>7.8780000000000001</v>
          </cell>
          <cell r="AZ176">
            <v>-1.2</v>
          </cell>
          <cell r="BA176">
            <v>-1.4179999999999999</v>
          </cell>
          <cell r="BB176">
            <v>1.81</v>
          </cell>
          <cell r="BC176">
            <v>4.3840000000000003</v>
          </cell>
          <cell r="BD176">
            <v>0.221</v>
          </cell>
          <cell r="BE176">
            <v>0.63400000000000001</v>
          </cell>
          <cell r="BF176">
            <v>0.185</v>
          </cell>
          <cell r="BG176">
            <v>0</v>
          </cell>
          <cell r="BH176">
            <v>0</v>
          </cell>
          <cell r="BI176">
            <v>0</v>
          </cell>
          <cell r="BJ176">
            <v>0</v>
          </cell>
          <cell r="BK176">
            <v>0</v>
          </cell>
          <cell r="BL176">
            <v>0</v>
          </cell>
          <cell r="BM176">
            <v>0</v>
          </cell>
          <cell r="BN176">
            <v>0</v>
          </cell>
          <cell r="BO176">
            <v>0</v>
          </cell>
          <cell r="BP176">
            <v>0</v>
          </cell>
          <cell r="BQ176">
            <v>0</v>
          </cell>
          <cell r="BR176">
            <v>0</v>
          </cell>
          <cell r="BS176">
            <v>0</v>
          </cell>
          <cell r="BT176">
            <v>0</v>
          </cell>
          <cell r="BU176">
            <v>0</v>
          </cell>
          <cell r="BV176">
            <v>0</v>
          </cell>
          <cell r="BW176">
            <v>0</v>
          </cell>
          <cell r="BX176">
            <v>0</v>
          </cell>
          <cell r="BY176">
            <v>0</v>
          </cell>
          <cell r="BZ176">
            <v>0</v>
          </cell>
          <cell r="CA176">
            <v>0</v>
          </cell>
          <cell r="CB176">
            <v>0</v>
          </cell>
          <cell r="CC176">
            <v>0</v>
          </cell>
          <cell r="CD176">
            <v>0</v>
          </cell>
          <cell r="CE176">
            <v>0</v>
          </cell>
          <cell r="CF176">
            <v>0</v>
          </cell>
          <cell r="CG176">
            <v>0</v>
          </cell>
          <cell r="CH176">
            <v>0</v>
          </cell>
          <cell r="CI176">
            <v>0</v>
          </cell>
          <cell r="CJ176">
            <v>0</v>
          </cell>
          <cell r="CK176">
            <v>0</v>
          </cell>
          <cell r="CL176">
            <v>0</v>
          </cell>
          <cell r="CM176">
            <v>0</v>
          </cell>
          <cell r="CN176">
            <v>0</v>
          </cell>
          <cell r="CO176">
            <v>0</v>
          </cell>
          <cell r="CP176">
            <v>0</v>
          </cell>
          <cell r="CQ176">
            <v>0</v>
          </cell>
          <cell r="CR176">
            <v>0</v>
          </cell>
          <cell r="CS176">
            <v>0</v>
          </cell>
          <cell r="CT176">
            <v>0</v>
          </cell>
          <cell r="CU176">
            <v>0</v>
          </cell>
          <cell r="CV176">
            <v>0</v>
          </cell>
          <cell r="CW176">
            <v>0</v>
          </cell>
          <cell r="CX176">
            <v>0</v>
          </cell>
          <cell r="CY176">
            <v>0</v>
          </cell>
          <cell r="CZ176">
            <v>0</v>
          </cell>
          <cell r="DA176">
            <v>0</v>
          </cell>
          <cell r="DB176">
            <v>0</v>
          </cell>
          <cell r="DC176">
            <v>0</v>
          </cell>
          <cell r="DD176">
            <v>0</v>
          </cell>
          <cell r="DE176">
            <v>0</v>
          </cell>
          <cell r="DF176">
            <v>0</v>
          </cell>
          <cell r="DG176">
            <v>0</v>
          </cell>
          <cell r="DH176">
            <v>0</v>
          </cell>
          <cell r="DI176">
            <v>0</v>
          </cell>
          <cell r="DJ176">
            <v>0</v>
          </cell>
          <cell r="DK176">
            <v>0</v>
          </cell>
          <cell r="DL176">
            <v>0</v>
          </cell>
          <cell r="DM176">
            <v>0</v>
          </cell>
          <cell r="DN176">
            <v>0</v>
          </cell>
          <cell r="DO176">
            <v>0</v>
          </cell>
          <cell r="DP176">
            <v>-99.204999999999998</v>
          </cell>
          <cell r="DQ176">
            <v>-180.386</v>
          </cell>
          <cell r="DR176">
            <v>-13.817000000000007</v>
          </cell>
          <cell r="DS176">
            <v>-635.96900000000005</v>
          </cell>
          <cell r="DT176">
            <v>-259.25299999999999</v>
          </cell>
          <cell r="DU176">
            <v>-251.72799999999998</v>
          </cell>
          <cell r="DV176">
            <v>-236.60399999999998</v>
          </cell>
          <cell r="DW176">
            <v>-378.05399999999997</v>
          </cell>
          <cell r="DX176">
            <v>-234.67599999999999</v>
          </cell>
          <cell r="DY176">
            <v>-367.35700000000003</v>
          </cell>
          <cell r="DZ176">
            <v>-187.892</v>
          </cell>
          <cell r="EA176">
            <v>-472.65200000000004</v>
          </cell>
          <cell r="EB176">
            <v>-181.553</v>
          </cell>
          <cell r="EC176">
            <v>-489.5</v>
          </cell>
          <cell r="ED176">
            <v>-400.4</v>
          </cell>
          <cell r="EE176">
            <v>-753.17599999999993</v>
          </cell>
          <cell r="EF176">
            <v>-273.36500000000001</v>
          </cell>
          <cell r="EG176">
            <v>-382.69500000000005</v>
          </cell>
          <cell r="EH176">
            <v>-276.61</v>
          </cell>
          <cell r="EI176">
            <v>-880.41399999999999</v>
          </cell>
          <cell r="EJ176">
            <v>-311.09100000000001</v>
          </cell>
          <cell r="EK176">
            <v>-328.89199999999994</v>
          </cell>
          <cell r="EL176">
            <v>-671.85699999999997</v>
          </cell>
          <cell r="EM176">
            <v>-1511.2560000000001</v>
          </cell>
        </row>
        <row r="177">
          <cell r="A177" t="str">
            <v>TMX IN</v>
          </cell>
          <cell r="B177" t="str">
            <v>Thermax</v>
          </cell>
          <cell r="C177" t="str">
            <v>Engineering &amp; Capital Goods</v>
          </cell>
          <cell r="D177">
            <v>0</v>
          </cell>
          <cell r="E177">
            <v>-44</v>
          </cell>
          <cell r="F177">
            <v>-32</v>
          </cell>
          <cell r="G177">
            <v>-95</v>
          </cell>
          <cell r="H177">
            <v>-8.1999999999999993</v>
          </cell>
          <cell r="I177">
            <v>-47.8</v>
          </cell>
          <cell r="J177">
            <v>-26</v>
          </cell>
          <cell r="K177">
            <v>-118</v>
          </cell>
          <cell r="L177">
            <v>-14.7</v>
          </cell>
          <cell r="M177">
            <v>-54.6</v>
          </cell>
          <cell r="N177">
            <v>-61</v>
          </cell>
          <cell r="O177">
            <v>-147</v>
          </cell>
          <cell r="P177">
            <v>-80.099999999999994</v>
          </cell>
          <cell r="Q177">
            <v>-182</v>
          </cell>
          <cell r="R177">
            <v>-160.30000000000001</v>
          </cell>
          <cell r="S177">
            <v>-238.5</v>
          </cell>
          <cell r="T177">
            <v>-131</v>
          </cell>
          <cell r="U177">
            <v>-227.7</v>
          </cell>
          <cell r="V177">
            <v>-255.9</v>
          </cell>
          <cell r="W177">
            <v>-405.59999999999997</v>
          </cell>
          <cell r="X177">
            <v>-246.9</v>
          </cell>
          <cell r="Y177">
            <v>-371.2</v>
          </cell>
          <cell r="Z177">
            <v>-329.7</v>
          </cell>
          <cell r="AA177">
            <v>-546.20000000000005</v>
          </cell>
          <cell r="AB177">
            <v>-303.33999999999997</v>
          </cell>
          <cell r="AC177">
            <v>-367.52</v>
          </cell>
          <cell r="AD177">
            <v>-243.256</v>
          </cell>
          <cell r="AE177">
            <v>-405.10300000000001</v>
          </cell>
          <cell r="AF177">
            <v>0</v>
          </cell>
          <cell r="AG177">
            <v>5.7</v>
          </cell>
          <cell r="AH177">
            <v>7.5</v>
          </cell>
          <cell r="AI177">
            <v>9.4</v>
          </cell>
          <cell r="AJ177">
            <v>-3.6</v>
          </cell>
          <cell r="AK177">
            <v>13.6</v>
          </cell>
          <cell r="AL177">
            <v>-0.8</v>
          </cell>
          <cell r="AM177">
            <v>7.2</v>
          </cell>
          <cell r="AN177">
            <v>-2.2999999999999998</v>
          </cell>
          <cell r="AO177">
            <v>0</v>
          </cell>
          <cell r="AP177">
            <v>1.3</v>
          </cell>
          <cell r="AQ177">
            <v>1.3</v>
          </cell>
          <cell r="AR177">
            <v>-12</v>
          </cell>
          <cell r="AS177">
            <v>3.1</v>
          </cell>
          <cell r="AT177">
            <v>3.7</v>
          </cell>
          <cell r="AU177">
            <v>-26.8</v>
          </cell>
          <cell r="AV177">
            <v>-3.7</v>
          </cell>
          <cell r="AW177">
            <v>16.5</v>
          </cell>
          <cell r="AX177">
            <v>12.9</v>
          </cell>
          <cell r="AY177">
            <v>-40.200000000000003</v>
          </cell>
          <cell r="AZ177">
            <v>-2</v>
          </cell>
          <cell r="BA177">
            <v>0</v>
          </cell>
          <cell r="BB177">
            <v>0</v>
          </cell>
          <cell r="BC177">
            <v>0</v>
          </cell>
          <cell r="BD177">
            <v>0</v>
          </cell>
          <cell r="BE177">
            <v>0</v>
          </cell>
          <cell r="BF177">
            <v>0</v>
          </cell>
          <cell r="BG177">
            <v>0</v>
          </cell>
          <cell r="BH177">
            <v>0</v>
          </cell>
          <cell r="BI177">
            <v>0</v>
          </cell>
          <cell r="BJ177">
            <v>0</v>
          </cell>
          <cell r="BK177">
            <v>0</v>
          </cell>
          <cell r="BL177">
            <v>0</v>
          </cell>
          <cell r="BM177">
            <v>0</v>
          </cell>
          <cell r="BN177">
            <v>0</v>
          </cell>
          <cell r="BO177">
            <v>0</v>
          </cell>
          <cell r="BP177">
            <v>0</v>
          </cell>
          <cell r="BQ177">
            <v>0</v>
          </cell>
          <cell r="BR177">
            <v>0</v>
          </cell>
          <cell r="BS177">
            <v>0</v>
          </cell>
          <cell r="BT177">
            <v>0</v>
          </cell>
          <cell r="BU177">
            <v>0</v>
          </cell>
          <cell r="BV177">
            <v>0</v>
          </cell>
          <cell r="BW177">
            <v>0</v>
          </cell>
          <cell r="BX177">
            <v>0</v>
          </cell>
          <cell r="BY177">
            <v>0</v>
          </cell>
          <cell r="BZ177">
            <v>0</v>
          </cell>
          <cell r="CA177">
            <v>0</v>
          </cell>
          <cell r="CB177">
            <v>0</v>
          </cell>
          <cell r="CC177">
            <v>0</v>
          </cell>
          <cell r="CD177">
            <v>0</v>
          </cell>
          <cell r="CE177">
            <v>0</v>
          </cell>
          <cell r="CF177">
            <v>0</v>
          </cell>
          <cell r="CG177">
            <v>0</v>
          </cell>
          <cell r="CH177">
            <v>0</v>
          </cell>
          <cell r="CI177">
            <v>0</v>
          </cell>
          <cell r="CJ177">
            <v>0</v>
          </cell>
          <cell r="CK177">
            <v>0</v>
          </cell>
          <cell r="CL177">
            <v>0</v>
          </cell>
          <cell r="CM177">
            <v>0</v>
          </cell>
          <cell r="CN177">
            <v>0</v>
          </cell>
          <cell r="CO177">
            <v>0</v>
          </cell>
          <cell r="CP177">
            <v>0</v>
          </cell>
          <cell r="CQ177">
            <v>0</v>
          </cell>
          <cell r="CR177">
            <v>0</v>
          </cell>
          <cell r="CS177">
            <v>0</v>
          </cell>
          <cell r="CT177">
            <v>0</v>
          </cell>
          <cell r="CU177">
            <v>0</v>
          </cell>
          <cell r="CV177">
            <v>0</v>
          </cell>
          <cell r="CW177">
            <v>0</v>
          </cell>
          <cell r="CX177">
            <v>0</v>
          </cell>
          <cell r="CY177">
            <v>0</v>
          </cell>
          <cell r="CZ177">
            <v>0</v>
          </cell>
          <cell r="DA177">
            <v>0</v>
          </cell>
          <cell r="DB177">
            <v>0</v>
          </cell>
          <cell r="DC177">
            <v>0</v>
          </cell>
          <cell r="DD177">
            <v>0</v>
          </cell>
          <cell r="DE177">
            <v>0</v>
          </cell>
          <cell r="DF177">
            <v>0</v>
          </cell>
          <cell r="DG177">
            <v>0</v>
          </cell>
          <cell r="DH177">
            <v>0</v>
          </cell>
          <cell r="DI177">
            <v>0</v>
          </cell>
          <cell r="DJ177">
            <v>0</v>
          </cell>
          <cell r="DK177">
            <v>0</v>
          </cell>
          <cell r="DL177">
            <v>0</v>
          </cell>
          <cell r="DM177">
            <v>-873.3</v>
          </cell>
          <cell r="DN177">
            <v>-668.8</v>
          </cell>
          <cell r="DO177">
            <v>-1044.7</v>
          </cell>
          <cell r="DP177">
            <v>-455.7</v>
          </cell>
          <cell r="DQ177">
            <v>-828.1</v>
          </cell>
          <cell r="DR177">
            <v>-818.80000000000007</v>
          </cell>
          <cell r="DS177">
            <v>-1408.6</v>
          </cell>
          <cell r="DT177">
            <v>-800.9</v>
          </cell>
          <cell r="DU177">
            <v>-1475.3</v>
          </cell>
          <cell r="DV177">
            <v>-1679.1</v>
          </cell>
          <cell r="DW177">
            <v>-2349.1000000000004</v>
          </cell>
          <cell r="DX177">
            <v>-1744.8</v>
          </cell>
          <cell r="DY177">
            <v>-2450.1</v>
          </cell>
          <cell r="DZ177">
            <v>-2296.1999999999998</v>
          </cell>
          <cell r="EA177">
            <v>-2988</v>
          </cell>
          <cell r="EB177">
            <v>-1990</v>
          </cell>
          <cell r="EC177">
            <v>-2993.9</v>
          </cell>
          <cell r="ED177">
            <v>-3659.1</v>
          </cell>
          <cell r="EE177">
            <v>-5692.9</v>
          </cell>
          <cell r="EF177">
            <v>-4561.0999999999995</v>
          </cell>
          <cell r="EG177">
            <v>-5263.8</v>
          </cell>
          <cell r="EH177">
            <v>-5972.8</v>
          </cell>
          <cell r="EI177">
            <v>-6005.9000000000005</v>
          </cell>
          <cell r="EJ177">
            <v>-4463.8099999999995</v>
          </cell>
          <cell r="EK177">
            <v>-5085.24</v>
          </cell>
          <cell r="EL177">
            <v>-5215.585</v>
          </cell>
          <cell r="EM177">
            <v>-6138.7370000000001</v>
          </cell>
        </row>
        <row r="178">
          <cell r="A178" t="str">
            <v>WSI IN</v>
          </cell>
          <cell r="B178" t="str">
            <v>W S Industries</v>
          </cell>
          <cell r="C178" t="str">
            <v>Engineering &amp; Capital Goods</v>
          </cell>
        </row>
        <row r="179">
          <cell r="A179" t="str">
            <v>FMCG</v>
          </cell>
          <cell r="B179" t="str">
            <v>FMCG</v>
          </cell>
        </row>
        <row r="180">
          <cell r="A180" t="str">
            <v>BRIT IN</v>
          </cell>
          <cell r="B180" t="str">
            <v>Britannia Industries</v>
          </cell>
          <cell r="C180" t="str">
            <v>FMCG</v>
          </cell>
          <cell r="D180">
            <v>0</v>
          </cell>
          <cell r="E180">
            <v>0</v>
          </cell>
          <cell r="F180">
            <v>0</v>
          </cell>
          <cell r="G180">
            <v>0</v>
          </cell>
          <cell r="H180">
            <v>0</v>
          </cell>
          <cell r="I180">
            <v>0</v>
          </cell>
          <cell r="J180">
            <v>0</v>
          </cell>
          <cell r="K180">
            <v>0</v>
          </cell>
          <cell r="L180">
            <v>0</v>
          </cell>
          <cell r="M180">
            <v>0</v>
          </cell>
          <cell r="N180">
            <v>-173</v>
          </cell>
          <cell r="O180">
            <v>-144</v>
          </cell>
          <cell r="P180">
            <v>-204</v>
          </cell>
          <cell r="Q180">
            <v>-197</v>
          </cell>
          <cell r="R180">
            <v>-80</v>
          </cell>
          <cell r="S180">
            <v>-64</v>
          </cell>
          <cell r="T180">
            <v>-60</v>
          </cell>
          <cell r="U180">
            <v>-15</v>
          </cell>
          <cell r="V180">
            <v>-31</v>
          </cell>
          <cell r="W180">
            <v>-32</v>
          </cell>
          <cell r="X180">
            <v>-81</v>
          </cell>
          <cell r="Y180">
            <v>-105.6</v>
          </cell>
          <cell r="Z180">
            <v>-62.2</v>
          </cell>
          <cell r="AA180">
            <v>-161</v>
          </cell>
          <cell r="AB180">
            <v>-73</v>
          </cell>
          <cell r="AC180">
            <v>-134.4</v>
          </cell>
          <cell r="AD180">
            <v>-51.3</v>
          </cell>
          <cell r="AE180">
            <v>-234.60000000000002</v>
          </cell>
          <cell r="AF180">
            <v>0</v>
          </cell>
          <cell r="AG180">
            <v>0</v>
          </cell>
          <cell r="AH180">
            <v>0</v>
          </cell>
          <cell r="AI180">
            <v>0</v>
          </cell>
          <cell r="AJ180">
            <v>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O180">
            <v>0</v>
          </cell>
          <cell r="AP180">
            <v>8</v>
          </cell>
          <cell r="AQ180">
            <v>0</v>
          </cell>
          <cell r="AR180">
            <v>18</v>
          </cell>
          <cell r="AS180">
            <v>-4</v>
          </cell>
          <cell r="AT180">
            <v>-21</v>
          </cell>
          <cell r="AU180">
            <v>9</v>
          </cell>
          <cell r="AV180">
            <v>5</v>
          </cell>
          <cell r="AW180">
            <v>18</v>
          </cell>
          <cell r="AX180">
            <v>9</v>
          </cell>
          <cell r="AY180">
            <v>-2</v>
          </cell>
          <cell r="AZ180">
            <v>-7</v>
          </cell>
          <cell r="BA180">
            <v>-21.1</v>
          </cell>
          <cell r="BB180">
            <v>1.6</v>
          </cell>
          <cell r="BC180">
            <v>23</v>
          </cell>
          <cell r="BD180">
            <v>-10</v>
          </cell>
          <cell r="BE180">
            <v>18.8</v>
          </cell>
          <cell r="BF180">
            <v>-36.6</v>
          </cell>
          <cell r="BG180">
            <v>0</v>
          </cell>
          <cell r="BH180">
            <v>0</v>
          </cell>
          <cell r="BI180">
            <v>0</v>
          </cell>
          <cell r="BJ180">
            <v>0</v>
          </cell>
          <cell r="BK180">
            <v>0</v>
          </cell>
          <cell r="BL180">
            <v>0</v>
          </cell>
          <cell r="BM180">
            <v>0</v>
          </cell>
          <cell r="BN180">
            <v>0</v>
          </cell>
          <cell r="BO180">
            <v>0</v>
          </cell>
          <cell r="BP180">
            <v>0</v>
          </cell>
          <cell r="BQ180">
            <v>0</v>
          </cell>
          <cell r="BR180">
            <v>0</v>
          </cell>
          <cell r="BS180">
            <v>0</v>
          </cell>
          <cell r="BT180">
            <v>0</v>
          </cell>
          <cell r="BU180">
            <v>0</v>
          </cell>
          <cell r="BV180">
            <v>0</v>
          </cell>
          <cell r="BW180">
            <v>0</v>
          </cell>
          <cell r="BX180">
            <v>0</v>
          </cell>
          <cell r="BY180">
            <v>0</v>
          </cell>
          <cell r="BZ180">
            <v>0</v>
          </cell>
          <cell r="CA180">
            <v>0</v>
          </cell>
          <cell r="CB180">
            <v>0</v>
          </cell>
          <cell r="CC180">
            <v>0</v>
          </cell>
          <cell r="CD180">
            <v>0</v>
          </cell>
          <cell r="CE180">
            <v>0</v>
          </cell>
          <cell r="CF180">
            <v>0</v>
          </cell>
          <cell r="CG180">
            <v>0</v>
          </cell>
          <cell r="CH180">
            <v>0</v>
          </cell>
          <cell r="CI180">
            <v>0</v>
          </cell>
          <cell r="CJ180">
            <v>0</v>
          </cell>
          <cell r="CK180">
            <v>0</v>
          </cell>
          <cell r="CL180">
            <v>0</v>
          </cell>
          <cell r="CM180">
            <v>0</v>
          </cell>
          <cell r="CN180">
            <v>0</v>
          </cell>
          <cell r="CO180">
            <v>0</v>
          </cell>
          <cell r="CP180">
            <v>0</v>
          </cell>
          <cell r="CQ180">
            <v>0</v>
          </cell>
          <cell r="CR180">
            <v>0</v>
          </cell>
          <cell r="CS180">
            <v>0</v>
          </cell>
          <cell r="CT180">
            <v>0</v>
          </cell>
          <cell r="CU180">
            <v>0</v>
          </cell>
          <cell r="CV180">
            <v>0</v>
          </cell>
          <cell r="CW180">
            <v>0</v>
          </cell>
          <cell r="CX180">
            <v>0</v>
          </cell>
          <cell r="CY180">
            <v>0</v>
          </cell>
          <cell r="CZ180">
            <v>0</v>
          </cell>
          <cell r="DA180">
            <v>0</v>
          </cell>
          <cell r="DB180">
            <v>0</v>
          </cell>
          <cell r="DC180">
            <v>0</v>
          </cell>
          <cell r="DD180">
            <v>0</v>
          </cell>
          <cell r="DE180">
            <v>0</v>
          </cell>
          <cell r="DF180">
            <v>0</v>
          </cell>
          <cell r="DG180">
            <v>0</v>
          </cell>
          <cell r="DH180">
            <v>0</v>
          </cell>
          <cell r="DI180">
            <v>0</v>
          </cell>
          <cell r="DJ180">
            <v>0</v>
          </cell>
          <cell r="DK180">
            <v>0</v>
          </cell>
          <cell r="DL180">
            <v>0</v>
          </cell>
          <cell r="DM180">
            <v>0</v>
          </cell>
          <cell r="DN180">
            <v>0</v>
          </cell>
          <cell r="DO180">
            <v>0</v>
          </cell>
          <cell r="DP180">
            <v>0</v>
          </cell>
          <cell r="DQ180">
            <v>0</v>
          </cell>
          <cell r="DR180">
            <v>0</v>
          </cell>
          <cell r="DS180">
            <v>0</v>
          </cell>
          <cell r="DT180">
            <v>0</v>
          </cell>
          <cell r="DU180">
            <v>0</v>
          </cell>
          <cell r="DV180">
            <v>-2146</v>
          </cell>
          <cell r="DW180">
            <v>-2132</v>
          </cell>
          <cell r="DX180">
            <v>-2217</v>
          </cell>
          <cell r="DY180">
            <v>-2576</v>
          </cell>
          <cell r="DZ180">
            <v>-2483</v>
          </cell>
          <cell r="EA180">
            <v>-2787</v>
          </cell>
          <cell r="EB180">
            <v>-3033</v>
          </cell>
          <cell r="EC180">
            <v>-3520</v>
          </cell>
          <cell r="ED180">
            <v>-3760</v>
          </cell>
          <cell r="EE180">
            <v>-3658</v>
          </cell>
          <cell r="EF180">
            <v>-3552</v>
          </cell>
          <cell r="EG180">
            <v>-3897.8</v>
          </cell>
          <cell r="EH180">
            <v>-3901.4</v>
          </cell>
          <cell r="EI180">
            <v>-4199</v>
          </cell>
          <cell r="EJ180">
            <v>-4199</v>
          </cell>
          <cell r="EK180">
            <v>-5179.7000000000007</v>
          </cell>
          <cell r="EL180">
            <v>-5129.7</v>
          </cell>
          <cell r="EM180">
            <v>-4595.4999999999982</v>
          </cell>
        </row>
        <row r="181">
          <cell r="A181" t="str">
            <v>CLGT IN</v>
          </cell>
          <cell r="B181" t="str">
            <v>Colgate-Palmolive (India)</v>
          </cell>
          <cell r="C181" t="str">
            <v>FMCG</v>
          </cell>
          <cell r="D181">
            <v>0</v>
          </cell>
          <cell r="E181">
            <v>0</v>
          </cell>
          <cell r="F181">
            <v>0</v>
          </cell>
          <cell r="G181">
            <v>0</v>
          </cell>
          <cell r="H181">
            <v>-128</v>
          </cell>
          <cell r="I181">
            <v>-126.3</v>
          </cell>
          <cell r="J181">
            <v>-144.19999999999999</v>
          </cell>
          <cell r="K181">
            <v>-36.1</v>
          </cell>
          <cell r="L181">
            <v>-156.1</v>
          </cell>
          <cell r="M181">
            <v>-176.1</v>
          </cell>
          <cell r="N181">
            <v>-146.39999999999998</v>
          </cell>
          <cell r="O181">
            <v>-169.9</v>
          </cell>
          <cell r="P181">
            <v>-139.5</v>
          </cell>
          <cell r="Q181">
            <v>-133.69999999999999</v>
          </cell>
          <cell r="R181">
            <v>-132.4</v>
          </cell>
          <cell r="S181">
            <v>-97.199999999999989</v>
          </cell>
          <cell r="T181">
            <v>-148.80000000000001</v>
          </cell>
          <cell r="U181">
            <v>-137.30000000000001</v>
          </cell>
          <cell r="V181">
            <v>-160.9</v>
          </cell>
          <cell r="W181">
            <v>-171.8</v>
          </cell>
          <cell r="X181">
            <v>-158</v>
          </cell>
          <cell r="Y181">
            <v>-157.9</v>
          </cell>
          <cell r="Z181">
            <v>-182.2</v>
          </cell>
          <cell r="AA181">
            <v>-105.29999999999998</v>
          </cell>
          <cell r="AB181">
            <v>-194.20000000000002</v>
          </cell>
          <cell r="AC181">
            <v>-85.8</v>
          </cell>
          <cell r="AD181">
            <v>-140.30000000000001</v>
          </cell>
          <cell r="AE181">
            <v>-112.52125248</v>
          </cell>
          <cell r="AF181">
            <v>0</v>
          </cell>
          <cell r="AG181">
            <v>0</v>
          </cell>
          <cell r="AH181">
            <v>0</v>
          </cell>
          <cell r="AI181">
            <v>0</v>
          </cell>
          <cell r="AJ181">
            <v>0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O181">
            <v>0</v>
          </cell>
          <cell r="AP181">
            <v>0</v>
          </cell>
          <cell r="AQ181">
            <v>0</v>
          </cell>
          <cell r="AR181">
            <v>0</v>
          </cell>
          <cell r="AS181">
            <v>0</v>
          </cell>
          <cell r="AT181">
            <v>0</v>
          </cell>
          <cell r="AU181">
            <v>0</v>
          </cell>
          <cell r="AV181">
            <v>0</v>
          </cell>
          <cell r="AW181">
            <v>0</v>
          </cell>
          <cell r="AX181">
            <v>0</v>
          </cell>
          <cell r="AY181">
            <v>0</v>
          </cell>
          <cell r="AZ181">
            <v>0</v>
          </cell>
          <cell r="BA181">
            <v>0</v>
          </cell>
          <cell r="BB181">
            <v>0</v>
          </cell>
          <cell r="BC181">
            <v>0</v>
          </cell>
          <cell r="BD181">
            <v>0</v>
          </cell>
          <cell r="BE181">
            <v>0</v>
          </cell>
          <cell r="BF181">
            <v>0</v>
          </cell>
          <cell r="BG181">
            <v>0</v>
          </cell>
          <cell r="BH181">
            <v>0</v>
          </cell>
          <cell r="BI181">
            <v>0</v>
          </cell>
          <cell r="BJ181">
            <v>0</v>
          </cell>
          <cell r="BK181">
            <v>0</v>
          </cell>
          <cell r="BL181">
            <v>0</v>
          </cell>
          <cell r="BM181">
            <v>0</v>
          </cell>
          <cell r="BN181">
            <v>0</v>
          </cell>
          <cell r="BO181">
            <v>0</v>
          </cell>
          <cell r="BP181">
            <v>0</v>
          </cell>
          <cell r="BQ181">
            <v>0</v>
          </cell>
          <cell r="BR181">
            <v>0</v>
          </cell>
          <cell r="BS181">
            <v>0</v>
          </cell>
          <cell r="BT181">
            <v>0</v>
          </cell>
          <cell r="BU181">
            <v>0</v>
          </cell>
          <cell r="BV181">
            <v>0</v>
          </cell>
          <cell r="BW181">
            <v>0</v>
          </cell>
          <cell r="BX181">
            <v>0</v>
          </cell>
          <cell r="BY181">
            <v>0</v>
          </cell>
          <cell r="BZ181">
            <v>0</v>
          </cell>
          <cell r="CA181">
            <v>0</v>
          </cell>
          <cell r="CB181">
            <v>0</v>
          </cell>
          <cell r="CC181">
            <v>0</v>
          </cell>
          <cell r="CD181">
            <v>0</v>
          </cell>
          <cell r="CE181">
            <v>0</v>
          </cell>
          <cell r="CF181">
            <v>0</v>
          </cell>
          <cell r="CG181">
            <v>0</v>
          </cell>
          <cell r="CH181">
            <v>0</v>
          </cell>
          <cell r="CI181">
            <v>0</v>
          </cell>
          <cell r="CJ181">
            <v>0</v>
          </cell>
          <cell r="CK181">
            <v>0</v>
          </cell>
          <cell r="CL181">
            <v>0</v>
          </cell>
          <cell r="CM181">
            <v>0</v>
          </cell>
          <cell r="CN181">
            <v>0</v>
          </cell>
          <cell r="CO181">
            <v>0</v>
          </cell>
          <cell r="CP181">
            <v>0</v>
          </cell>
          <cell r="CQ181">
            <v>0</v>
          </cell>
          <cell r="CR181">
            <v>0</v>
          </cell>
          <cell r="CS181">
            <v>0</v>
          </cell>
          <cell r="CT181">
            <v>0</v>
          </cell>
          <cell r="CU181">
            <v>0</v>
          </cell>
          <cell r="CV181">
            <v>0</v>
          </cell>
          <cell r="CW181">
            <v>0</v>
          </cell>
          <cell r="CX181">
            <v>0</v>
          </cell>
          <cell r="CY181">
            <v>0</v>
          </cell>
          <cell r="CZ181">
            <v>0</v>
          </cell>
          <cell r="DA181">
            <v>0</v>
          </cell>
          <cell r="DB181">
            <v>0</v>
          </cell>
          <cell r="DC181">
            <v>0</v>
          </cell>
          <cell r="DD181">
            <v>0</v>
          </cell>
          <cell r="DE181">
            <v>0</v>
          </cell>
          <cell r="DF181">
            <v>0</v>
          </cell>
          <cell r="DG181">
            <v>0</v>
          </cell>
          <cell r="DH181">
            <v>0</v>
          </cell>
          <cell r="DI181">
            <v>0</v>
          </cell>
          <cell r="DJ181">
            <v>0</v>
          </cell>
          <cell r="DK181">
            <v>0</v>
          </cell>
          <cell r="DL181">
            <v>0</v>
          </cell>
          <cell r="DM181">
            <v>0</v>
          </cell>
          <cell r="DN181">
            <v>0</v>
          </cell>
          <cell r="DO181">
            <v>0</v>
          </cell>
          <cell r="DP181">
            <v>-1379</v>
          </cell>
          <cell r="DQ181">
            <v>-1345</v>
          </cell>
          <cell r="DR181">
            <v>-1470.7</v>
          </cell>
          <cell r="DS181">
            <v>-1133.8999999999999</v>
          </cell>
          <cell r="DT181">
            <v>-1237</v>
          </cell>
          <cell r="DU181">
            <v>-1255.2</v>
          </cell>
          <cell r="DV181">
            <v>-1142.8000000000002</v>
          </cell>
          <cell r="DW181">
            <v>-1197.8999999999999</v>
          </cell>
          <cell r="DX181">
            <v>-1248.1000000000001</v>
          </cell>
          <cell r="DY181">
            <v>-1302.8000000000002</v>
          </cell>
          <cell r="DZ181">
            <v>-1162.5</v>
          </cell>
          <cell r="EA181">
            <v>-1340.2</v>
          </cell>
          <cell r="EB181">
            <v>-1356.3999999999999</v>
          </cell>
          <cell r="EC181">
            <v>-1392.2000000000003</v>
          </cell>
          <cell r="ED181">
            <v>-1476.2000000000003</v>
          </cell>
          <cell r="EE181">
            <v>-1538.8</v>
          </cell>
          <cell r="EF181">
            <v>-1525.3</v>
          </cell>
          <cell r="EG181">
            <v>-1551.7000000000003</v>
          </cell>
          <cell r="EH181">
            <v>-1482.8</v>
          </cell>
          <cell r="EI181">
            <v>-1768</v>
          </cell>
          <cell r="EJ181">
            <v>-1751.7</v>
          </cell>
          <cell r="EK181">
            <v>-1806.8000000000002</v>
          </cell>
          <cell r="EL181">
            <v>-1849.4</v>
          </cell>
          <cell r="EM181">
            <v>-1936.8487019999998</v>
          </cell>
        </row>
        <row r="182">
          <cell r="A182" t="str">
            <v>INDG IN</v>
          </cell>
          <cell r="B182" t="str">
            <v>Champagne Indage Ltd</v>
          </cell>
          <cell r="C182" t="str">
            <v>Alcoholic Beverages</v>
          </cell>
          <cell r="D182">
            <v>0</v>
          </cell>
          <cell r="E182">
            <v>0</v>
          </cell>
          <cell r="F182">
            <v>0</v>
          </cell>
          <cell r="G182">
            <v>0</v>
          </cell>
          <cell r="H182">
            <v>0</v>
          </cell>
          <cell r="I182">
            <v>0</v>
          </cell>
          <cell r="J182">
            <v>0</v>
          </cell>
          <cell r="K182">
            <v>0</v>
          </cell>
          <cell r="L182">
            <v>-1.07</v>
          </cell>
          <cell r="M182">
            <v>0.48</v>
          </cell>
          <cell r="N182">
            <v>0</v>
          </cell>
          <cell r="O182">
            <v>-4.7299999999999995</v>
          </cell>
          <cell r="P182">
            <v>-0.77</v>
          </cell>
          <cell r="Q182">
            <v>-2.96</v>
          </cell>
          <cell r="R182">
            <v>-6.95</v>
          </cell>
          <cell r="S182">
            <v>-36.03</v>
          </cell>
          <cell r="T182">
            <v>-2.64</v>
          </cell>
          <cell r="U182">
            <v>-7.5</v>
          </cell>
          <cell r="V182">
            <v>-17.18</v>
          </cell>
          <cell r="W182">
            <v>-18.41</v>
          </cell>
          <cell r="X182">
            <v>-7.21</v>
          </cell>
          <cell r="Y182">
            <v>-11.56</v>
          </cell>
          <cell r="Z182">
            <v>-26.62</v>
          </cell>
          <cell r="AA182">
            <v>-59.080000000000005</v>
          </cell>
          <cell r="AB182">
            <v>-10.200000000000001</v>
          </cell>
          <cell r="AC182">
            <v>-15.540000000000001</v>
          </cell>
          <cell r="AD182">
            <v>-19.03</v>
          </cell>
          <cell r="AE182">
            <v>-24.438529500000001</v>
          </cell>
          <cell r="AF182">
            <v>0</v>
          </cell>
          <cell r="AG182">
            <v>0</v>
          </cell>
          <cell r="AH182">
            <v>0</v>
          </cell>
          <cell r="AI182">
            <v>0</v>
          </cell>
          <cell r="AJ182">
            <v>0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O182">
            <v>0</v>
          </cell>
          <cell r="AP182">
            <v>0</v>
          </cell>
          <cell r="AQ182">
            <v>0</v>
          </cell>
          <cell r="AR182">
            <v>0</v>
          </cell>
          <cell r="AS182">
            <v>0</v>
          </cell>
          <cell r="AT182">
            <v>0</v>
          </cell>
          <cell r="AU182">
            <v>0</v>
          </cell>
          <cell r="AV182">
            <v>0</v>
          </cell>
          <cell r="AW182">
            <v>0</v>
          </cell>
          <cell r="AX182">
            <v>0</v>
          </cell>
          <cell r="AY182">
            <v>0</v>
          </cell>
          <cell r="AZ182">
            <v>0</v>
          </cell>
          <cell r="BA182">
            <v>0</v>
          </cell>
          <cell r="BB182">
            <v>0</v>
          </cell>
          <cell r="BC182">
            <v>0</v>
          </cell>
          <cell r="BD182">
            <v>0</v>
          </cell>
          <cell r="BE182">
            <v>0</v>
          </cell>
          <cell r="BF182">
            <v>0</v>
          </cell>
          <cell r="BG182">
            <v>0</v>
          </cell>
          <cell r="BH182">
            <v>0</v>
          </cell>
          <cell r="BI182">
            <v>0</v>
          </cell>
          <cell r="BJ182">
            <v>0</v>
          </cell>
          <cell r="BK182">
            <v>0</v>
          </cell>
          <cell r="BL182">
            <v>0</v>
          </cell>
          <cell r="BM182">
            <v>0</v>
          </cell>
          <cell r="BN182">
            <v>0</v>
          </cell>
          <cell r="BO182">
            <v>0</v>
          </cell>
          <cell r="BP182">
            <v>0</v>
          </cell>
          <cell r="BQ182">
            <v>0</v>
          </cell>
          <cell r="BR182">
            <v>0</v>
          </cell>
          <cell r="BS182">
            <v>0</v>
          </cell>
          <cell r="BT182">
            <v>0</v>
          </cell>
          <cell r="BU182">
            <v>0</v>
          </cell>
          <cell r="BV182">
            <v>0</v>
          </cell>
          <cell r="BW182">
            <v>0</v>
          </cell>
          <cell r="BX182">
            <v>0</v>
          </cell>
          <cell r="BY182">
            <v>0</v>
          </cell>
          <cell r="BZ182">
            <v>0</v>
          </cell>
          <cell r="CA182">
            <v>0</v>
          </cell>
          <cell r="CB182">
            <v>0</v>
          </cell>
          <cell r="CC182">
            <v>0</v>
          </cell>
          <cell r="CD182">
            <v>0</v>
          </cell>
          <cell r="CE182">
            <v>0</v>
          </cell>
          <cell r="CF182">
            <v>0</v>
          </cell>
          <cell r="CG182">
            <v>0</v>
          </cell>
          <cell r="CH182">
            <v>0</v>
          </cell>
          <cell r="CI182">
            <v>0</v>
          </cell>
          <cell r="CJ182">
            <v>0</v>
          </cell>
          <cell r="CK182">
            <v>0</v>
          </cell>
          <cell r="CL182">
            <v>0</v>
          </cell>
          <cell r="CM182">
            <v>0</v>
          </cell>
          <cell r="CN182">
            <v>0</v>
          </cell>
          <cell r="CO182">
            <v>0</v>
          </cell>
          <cell r="CP182">
            <v>0</v>
          </cell>
          <cell r="CQ182">
            <v>0</v>
          </cell>
          <cell r="CR182">
            <v>0</v>
          </cell>
          <cell r="CS182">
            <v>0</v>
          </cell>
          <cell r="CT182">
            <v>0</v>
          </cell>
          <cell r="CU182">
            <v>0</v>
          </cell>
          <cell r="CV182">
            <v>0</v>
          </cell>
          <cell r="CW182">
            <v>0</v>
          </cell>
          <cell r="CX182">
            <v>0</v>
          </cell>
          <cell r="CY182">
            <v>0</v>
          </cell>
          <cell r="CZ182">
            <v>0</v>
          </cell>
          <cell r="DA182">
            <v>0</v>
          </cell>
          <cell r="DB182">
            <v>0</v>
          </cell>
          <cell r="DC182">
            <v>0</v>
          </cell>
          <cell r="DD182">
            <v>0</v>
          </cell>
          <cell r="DE182">
            <v>0</v>
          </cell>
          <cell r="DF182">
            <v>0</v>
          </cell>
          <cell r="DG182">
            <v>0</v>
          </cell>
          <cell r="DH182">
            <v>0</v>
          </cell>
          <cell r="DI182">
            <v>0</v>
          </cell>
          <cell r="DJ182">
            <v>0</v>
          </cell>
          <cell r="DK182">
            <v>0</v>
          </cell>
          <cell r="DL182">
            <v>0</v>
          </cell>
          <cell r="DM182">
            <v>0</v>
          </cell>
          <cell r="DN182">
            <v>0</v>
          </cell>
          <cell r="DO182">
            <v>0</v>
          </cell>
          <cell r="DP182">
            <v>0</v>
          </cell>
          <cell r="DQ182">
            <v>0</v>
          </cell>
          <cell r="DR182">
            <v>0</v>
          </cell>
          <cell r="DS182">
            <v>0</v>
          </cell>
          <cell r="DT182">
            <v>-2.76</v>
          </cell>
          <cell r="DU182">
            <v>-15.07</v>
          </cell>
          <cell r="DV182">
            <v>-30.610000000000003</v>
          </cell>
          <cell r="DW182">
            <v>-14.950000000000003</v>
          </cell>
          <cell r="DX182">
            <v>-1.8200000000000003</v>
          </cell>
          <cell r="DY182">
            <v>-28.73</v>
          </cell>
          <cell r="DZ182">
            <v>-76.2</v>
          </cell>
          <cell r="EA182">
            <v>28.78</v>
          </cell>
          <cell r="EB182">
            <v>-4.0300000000000011</v>
          </cell>
          <cell r="EC182">
            <v>-21.11</v>
          </cell>
          <cell r="ED182">
            <v>-132.66</v>
          </cell>
          <cell r="EE182">
            <v>-139</v>
          </cell>
          <cell r="EF182">
            <v>1.1400000000000006</v>
          </cell>
          <cell r="EG182">
            <v>-57.38000000000001</v>
          </cell>
          <cell r="EH182">
            <v>-189.68</v>
          </cell>
          <cell r="EI182">
            <v>29.019999999999982</v>
          </cell>
          <cell r="EJ182">
            <v>49.97</v>
          </cell>
          <cell r="EK182">
            <v>6.25</v>
          </cell>
          <cell r="EL182">
            <v>-295.39</v>
          </cell>
          <cell r="EM182">
            <v>-214.21199999999999</v>
          </cell>
        </row>
        <row r="183">
          <cell r="A183" t="str">
            <v>DABUR IN</v>
          </cell>
          <cell r="B183" t="str">
            <v>Dabur India</v>
          </cell>
          <cell r="C183" t="str">
            <v>FMCG</v>
          </cell>
          <cell r="D183">
            <v>0</v>
          </cell>
          <cell r="E183">
            <v>0</v>
          </cell>
          <cell r="F183">
            <v>0</v>
          </cell>
          <cell r="G183">
            <v>0</v>
          </cell>
          <cell r="H183">
            <v>0</v>
          </cell>
          <cell r="I183">
            <v>0</v>
          </cell>
          <cell r="J183">
            <v>0</v>
          </cell>
          <cell r="K183">
            <v>0</v>
          </cell>
          <cell r="L183">
            <v>-34</v>
          </cell>
          <cell r="M183">
            <v>-56</v>
          </cell>
          <cell r="N183">
            <v>-48</v>
          </cell>
          <cell r="O183">
            <v>-53</v>
          </cell>
          <cell r="P183">
            <v>-49.5</v>
          </cell>
          <cell r="Q183">
            <v>-85.399999999999991</v>
          </cell>
          <cell r="R183">
            <v>-85.7</v>
          </cell>
          <cell r="S183">
            <v>-79.599999999999994</v>
          </cell>
          <cell r="T183">
            <v>-80.399999999999991</v>
          </cell>
          <cell r="U183">
            <v>-123.39999999999999</v>
          </cell>
          <cell r="V183">
            <v>-115.2</v>
          </cell>
          <cell r="W183">
            <v>-54.199999999999996</v>
          </cell>
          <cell r="X183">
            <v>-100.2</v>
          </cell>
          <cell r="Y183">
            <v>-138.69999999999999</v>
          </cell>
          <cell r="Z183">
            <v>-138.79999999999998</v>
          </cell>
          <cell r="AA183">
            <v>-131</v>
          </cell>
          <cell r="AB183">
            <v>-126.8</v>
          </cell>
          <cell r="AC183">
            <v>-156.1</v>
          </cell>
          <cell r="AD183">
            <v>-152</v>
          </cell>
          <cell r="AE183">
            <v>-105.5</v>
          </cell>
          <cell r="AF183">
            <v>0</v>
          </cell>
          <cell r="AG183">
            <v>0</v>
          </cell>
          <cell r="AH183">
            <v>0</v>
          </cell>
          <cell r="AI183">
            <v>0</v>
          </cell>
          <cell r="AJ183">
            <v>0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O183">
            <v>0</v>
          </cell>
          <cell r="AP183">
            <v>0</v>
          </cell>
          <cell r="AQ183">
            <v>0</v>
          </cell>
          <cell r="AR183">
            <v>0</v>
          </cell>
          <cell r="AS183">
            <v>0</v>
          </cell>
          <cell r="AT183">
            <v>0</v>
          </cell>
          <cell r="AU183">
            <v>0</v>
          </cell>
          <cell r="AV183">
            <v>0</v>
          </cell>
          <cell r="AW183">
            <v>0</v>
          </cell>
          <cell r="AX183">
            <v>0</v>
          </cell>
          <cell r="AY183">
            <v>0</v>
          </cell>
          <cell r="AZ183">
            <v>0</v>
          </cell>
          <cell r="BA183">
            <v>0</v>
          </cell>
          <cell r="BB183">
            <v>0</v>
          </cell>
          <cell r="BC183">
            <v>0</v>
          </cell>
          <cell r="BD183">
            <v>0</v>
          </cell>
          <cell r="BE183">
            <v>0</v>
          </cell>
          <cell r="BF183">
            <v>0</v>
          </cell>
          <cell r="BG183">
            <v>0</v>
          </cell>
          <cell r="BH183">
            <v>0</v>
          </cell>
          <cell r="BI183">
            <v>0</v>
          </cell>
          <cell r="BJ183">
            <v>0</v>
          </cell>
          <cell r="BK183">
            <v>0</v>
          </cell>
          <cell r="BL183">
            <v>0</v>
          </cell>
          <cell r="BM183">
            <v>0</v>
          </cell>
          <cell r="BN183">
            <v>0</v>
          </cell>
          <cell r="BO183">
            <v>0</v>
          </cell>
          <cell r="BP183">
            <v>0</v>
          </cell>
          <cell r="BQ183">
            <v>0</v>
          </cell>
          <cell r="BR183">
            <v>0</v>
          </cell>
          <cell r="BS183">
            <v>0</v>
          </cell>
          <cell r="BT183">
            <v>0</v>
          </cell>
          <cell r="BU183">
            <v>0</v>
          </cell>
          <cell r="BV183">
            <v>0</v>
          </cell>
          <cell r="BW183">
            <v>0</v>
          </cell>
          <cell r="BX183">
            <v>0</v>
          </cell>
          <cell r="BY183">
            <v>0</v>
          </cell>
          <cell r="BZ183">
            <v>0</v>
          </cell>
          <cell r="CA183">
            <v>0</v>
          </cell>
          <cell r="CB183">
            <v>0</v>
          </cell>
          <cell r="CC183">
            <v>0</v>
          </cell>
          <cell r="CD183">
            <v>0</v>
          </cell>
          <cell r="CE183">
            <v>0</v>
          </cell>
          <cell r="CF183">
            <v>0</v>
          </cell>
          <cell r="CG183">
            <v>0</v>
          </cell>
          <cell r="CH183">
            <v>0</v>
          </cell>
          <cell r="CI183">
            <v>0</v>
          </cell>
          <cell r="CJ183">
            <v>0</v>
          </cell>
          <cell r="CK183">
            <v>0</v>
          </cell>
          <cell r="CL183">
            <v>0</v>
          </cell>
          <cell r="CM183">
            <v>0</v>
          </cell>
          <cell r="CN183">
            <v>0</v>
          </cell>
          <cell r="CO183">
            <v>0</v>
          </cell>
          <cell r="CP183">
            <v>0</v>
          </cell>
          <cell r="CQ183">
            <v>0</v>
          </cell>
          <cell r="CR183">
            <v>0</v>
          </cell>
          <cell r="CS183">
            <v>0</v>
          </cell>
          <cell r="CT183">
            <v>0</v>
          </cell>
          <cell r="CU183">
            <v>0</v>
          </cell>
          <cell r="CV183">
            <v>0</v>
          </cell>
          <cell r="CW183">
            <v>0</v>
          </cell>
          <cell r="CX183">
            <v>0</v>
          </cell>
          <cell r="CY183">
            <v>0</v>
          </cell>
          <cell r="CZ183">
            <v>0</v>
          </cell>
          <cell r="DA183">
            <v>0</v>
          </cell>
          <cell r="DB183">
            <v>0</v>
          </cell>
          <cell r="DC183">
            <v>0</v>
          </cell>
          <cell r="DD183">
            <v>0</v>
          </cell>
          <cell r="DE183">
            <v>0</v>
          </cell>
          <cell r="DF183">
            <v>0</v>
          </cell>
          <cell r="DG183">
            <v>0</v>
          </cell>
          <cell r="DH183">
            <v>0</v>
          </cell>
          <cell r="DI183">
            <v>0</v>
          </cell>
          <cell r="DJ183">
            <v>0</v>
          </cell>
          <cell r="DK183">
            <v>0</v>
          </cell>
          <cell r="DL183">
            <v>0</v>
          </cell>
          <cell r="DM183">
            <v>0</v>
          </cell>
          <cell r="DN183">
            <v>0</v>
          </cell>
          <cell r="DO183">
            <v>0</v>
          </cell>
          <cell r="DP183">
            <v>0</v>
          </cell>
          <cell r="DQ183">
            <v>0</v>
          </cell>
          <cell r="DR183">
            <v>0</v>
          </cell>
          <cell r="DS183">
            <v>0</v>
          </cell>
          <cell r="DT183">
            <v>-1553.4</v>
          </cell>
          <cell r="DU183">
            <v>-1575.1</v>
          </cell>
          <cell r="DV183">
            <v>-1866.3000000000002</v>
          </cell>
          <cell r="DW183">
            <v>-1665.8</v>
          </cell>
          <cell r="DX183">
            <v>-1785.8000000000002</v>
          </cell>
          <cell r="DY183">
            <v>-1939.9</v>
          </cell>
          <cell r="DZ183">
            <v>-2296.6</v>
          </cell>
          <cell r="EA183">
            <v>-2051.5</v>
          </cell>
          <cell r="EB183">
            <v>-1947.4</v>
          </cell>
          <cell r="EC183">
            <v>-2452</v>
          </cell>
          <cell r="ED183">
            <v>-2726.7000000000003</v>
          </cell>
          <cell r="EE183">
            <v>-2584.8000000000002</v>
          </cell>
          <cell r="EF183">
            <v>-2545.3000000000002</v>
          </cell>
          <cell r="EG183">
            <v>-2750.3999999999996</v>
          </cell>
          <cell r="EH183">
            <v>-3079.3999999999996</v>
          </cell>
          <cell r="EI183">
            <v>-2796.7999999999997</v>
          </cell>
          <cell r="EJ183">
            <v>-3001.7</v>
          </cell>
          <cell r="EK183">
            <v>-3370</v>
          </cell>
          <cell r="EL183">
            <v>-3967.7</v>
          </cell>
          <cell r="EM183">
            <v>-3422.5</v>
          </cell>
        </row>
        <row r="184">
          <cell r="A184" t="str">
            <v>NEST IN</v>
          </cell>
          <cell r="B184" t="str">
            <v>Nestle India</v>
          </cell>
          <cell r="C184" t="str">
            <v>FMCG</v>
          </cell>
          <cell r="D184">
            <v>-393</v>
          </cell>
          <cell r="E184">
            <v>-292</v>
          </cell>
          <cell r="F184">
            <v>-203</v>
          </cell>
          <cell r="G184">
            <v>-412</v>
          </cell>
          <cell r="H184">
            <v>-383</v>
          </cell>
          <cell r="I184">
            <v>-366</v>
          </cell>
          <cell r="J184">
            <v>-213.4</v>
          </cell>
          <cell r="K184">
            <v>-427.2</v>
          </cell>
          <cell r="L184">
            <v>-269.89999999999998</v>
          </cell>
          <cell r="M184">
            <v>-366.3</v>
          </cell>
          <cell r="N184">
            <v>-394</v>
          </cell>
          <cell r="O184">
            <v>-470.2</v>
          </cell>
          <cell r="P184">
            <v>-420</v>
          </cell>
          <cell r="Q184">
            <v>-389</v>
          </cell>
          <cell r="R184">
            <v>-204.1</v>
          </cell>
          <cell r="S184">
            <v>-412</v>
          </cell>
          <cell r="T184">
            <v>-438</v>
          </cell>
          <cell r="U184">
            <v>-454</v>
          </cell>
          <cell r="V184">
            <v>-311.10000000000002</v>
          </cell>
          <cell r="W184">
            <v>-287</v>
          </cell>
          <cell r="X184">
            <v>-544</v>
          </cell>
          <cell r="Y184">
            <v>-616.1</v>
          </cell>
          <cell r="Z184">
            <v>-534</v>
          </cell>
          <cell r="AA184">
            <v>-634.5</v>
          </cell>
          <cell r="AB184">
            <v>-579.4</v>
          </cell>
          <cell r="AC184">
            <v>-595.70000000000005</v>
          </cell>
          <cell r="AD184">
            <v>-613.5</v>
          </cell>
          <cell r="AE184">
            <v>-864.2</v>
          </cell>
          <cell r="AF184">
            <v>67</v>
          </cell>
          <cell r="AG184">
            <v>57.4</v>
          </cell>
          <cell r="AH184">
            <v>15.1</v>
          </cell>
          <cell r="AI184">
            <v>-19.899999999999999</v>
          </cell>
          <cell r="AJ184">
            <v>24.9</v>
          </cell>
          <cell r="AK184">
            <v>-34.700000000000003</v>
          </cell>
          <cell r="AL184">
            <v>43.5</v>
          </cell>
          <cell r="AM184">
            <v>88.6</v>
          </cell>
          <cell r="AN184">
            <v>14.5</v>
          </cell>
          <cell r="AO184">
            <v>-29.1</v>
          </cell>
          <cell r="AP184">
            <v>43.3</v>
          </cell>
          <cell r="AQ184">
            <v>-5.9</v>
          </cell>
          <cell r="AR184">
            <v>-7.9</v>
          </cell>
          <cell r="AS184">
            <v>3.3</v>
          </cell>
          <cell r="AT184">
            <v>-101.1</v>
          </cell>
          <cell r="AU184">
            <v>-86.9</v>
          </cell>
          <cell r="AV184">
            <v>17</v>
          </cell>
          <cell r="AW184">
            <v>22.8</v>
          </cell>
          <cell r="AX184">
            <v>7.9</v>
          </cell>
          <cell r="AY184">
            <v>-275.5</v>
          </cell>
          <cell r="AZ184">
            <v>36.799999999999997</v>
          </cell>
          <cell r="BA184">
            <v>18.8</v>
          </cell>
          <cell r="BB184">
            <v>53</v>
          </cell>
          <cell r="BC184">
            <v>-5.7</v>
          </cell>
          <cell r="BD184">
            <v>41.4</v>
          </cell>
          <cell r="BE184">
            <v>0</v>
          </cell>
          <cell r="BF184">
            <v>0</v>
          </cell>
          <cell r="BG184">
            <v>0</v>
          </cell>
          <cell r="BH184">
            <v>0</v>
          </cell>
          <cell r="BI184">
            <v>0</v>
          </cell>
          <cell r="BJ184">
            <v>0</v>
          </cell>
          <cell r="BK184">
            <v>0</v>
          </cell>
          <cell r="BL184">
            <v>0</v>
          </cell>
          <cell r="BM184">
            <v>0</v>
          </cell>
          <cell r="BN184">
            <v>0</v>
          </cell>
          <cell r="BO184">
            <v>0</v>
          </cell>
          <cell r="BP184">
            <v>0</v>
          </cell>
          <cell r="BQ184">
            <v>0</v>
          </cell>
          <cell r="BR184">
            <v>0</v>
          </cell>
          <cell r="BS184">
            <v>0</v>
          </cell>
          <cell r="BT184">
            <v>0</v>
          </cell>
          <cell r="BU184">
            <v>0</v>
          </cell>
          <cell r="BV184">
            <v>0</v>
          </cell>
          <cell r="BW184">
            <v>0</v>
          </cell>
          <cell r="BX184">
            <v>0</v>
          </cell>
          <cell r="BY184">
            <v>0</v>
          </cell>
          <cell r="BZ184">
            <v>0</v>
          </cell>
          <cell r="CA184">
            <v>0</v>
          </cell>
          <cell r="CB184">
            <v>0</v>
          </cell>
          <cell r="CC184">
            <v>0</v>
          </cell>
          <cell r="CD184">
            <v>0</v>
          </cell>
          <cell r="CE184">
            <v>0</v>
          </cell>
          <cell r="CF184">
            <v>0</v>
          </cell>
          <cell r="CG184">
            <v>0</v>
          </cell>
          <cell r="CH184">
            <v>0</v>
          </cell>
          <cell r="CI184">
            <v>0</v>
          </cell>
          <cell r="CJ184">
            <v>0</v>
          </cell>
          <cell r="CK184">
            <v>0</v>
          </cell>
          <cell r="CL184">
            <v>0</v>
          </cell>
          <cell r="CM184">
            <v>0</v>
          </cell>
          <cell r="CN184">
            <v>0</v>
          </cell>
          <cell r="CO184">
            <v>0</v>
          </cell>
          <cell r="CP184">
            <v>0</v>
          </cell>
          <cell r="CQ184">
            <v>0</v>
          </cell>
          <cell r="CR184">
            <v>0</v>
          </cell>
          <cell r="CS184">
            <v>0</v>
          </cell>
          <cell r="CT184">
            <v>0</v>
          </cell>
          <cell r="CU184">
            <v>0</v>
          </cell>
          <cell r="CV184">
            <v>0</v>
          </cell>
          <cell r="CW184">
            <v>0</v>
          </cell>
          <cell r="CX184">
            <v>0</v>
          </cell>
          <cell r="CY184">
            <v>0</v>
          </cell>
          <cell r="CZ184">
            <v>0</v>
          </cell>
          <cell r="DA184">
            <v>0</v>
          </cell>
          <cell r="DB184">
            <v>0</v>
          </cell>
          <cell r="DC184">
            <v>0</v>
          </cell>
          <cell r="DD184">
            <v>0</v>
          </cell>
          <cell r="DE184">
            <v>0</v>
          </cell>
          <cell r="DF184">
            <v>0</v>
          </cell>
          <cell r="DG184">
            <v>0</v>
          </cell>
          <cell r="DH184">
            <v>0</v>
          </cell>
          <cell r="DI184">
            <v>0</v>
          </cell>
          <cell r="DJ184">
            <v>0</v>
          </cell>
          <cell r="DK184">
            <v>0</v>
          </cell>
          <cell r="DL184">
            <v>-2034.5</v>
          </cell>
          <cell r="DM184">
            <v>-2105.9</v>
          </cell>
          <cell r="DN184">
            <v>-1776.6000000000001</v>
          </cell>
          <cell r="DO184">
            <v>-2354.7000000000003</v>
          </cell>
          <cell r="DP184">
            <v>-2263.1</v>
          </cell>
          <cell r="DQ184">
            <v>-2319.6</v>
          </cell>
          <cell r="DR184">
            <v>-2312.1</v>
          </cell>
          <cell r="DS184">
            <v>-2579.7000000000003</v>
          </cell>
          <cell r="DT184">
            <v>-2405.5</v>
          </cell>
          <cell r="DU184">
            <v>-2599.8000000000002</v>
          </cell>
          <cell r="DV184">
            <v>-2421.7000000000003</v>
          </cell>
          <cell r="DW184">
            <v>-2638.1</v>
          </cell>
          <cell r="DX184">
            <v>-2737.7</v>
          </cell>
          <cell r="DY184">
            <v>-2820.8</v>
          </cell>
          <cell r="DZ184">
            <v>-2656.1</v>
          </cell>
          <cell r="EA184">
            <v>-3050.9</v>
          </cell>
          <cell r="EB184">
            <v>-3141.2</v>
          </cell>
          <cell r="EC184">
            <v>-3476.8</v>
          </cell>
          <cell r="ED184">
            <v>-3339.2</v>
          </cell>
          <cell r="EE184">
            <v>-4080.7999999999997</v>
          </cell>
          <cell r="EF184">
            <v>-4127.2999999999993</v>
          </cell>
          <cell r="EG184">
            <v>-4329.3</v>
          </cell>
          <cell r="EH184">
            <v>-4267.7</v>
          </cell>
          <cell r="EI184">
            <v>-5200.8</v>
          </cell>
          <cell r="EJ184">
            <v>-5134.2000000000007</v>
          </cell>
          <cell r="EK184">
            <v>-5561.7000000000007</v>
          </cell>
          <cell r="EL184">
            <v>-5144.6000000000004</v>
          </cell>
          <cell r="EM184">
            <v>-5976.5999999999995</v>
          </cell>
        </row>
        <row r="185">
          <cell r="A185" t="str">
            <v>GCPL IN</v>
          </cell>
          <cell r="B185" t="str">
            <v>Godrej Consumer Products</v>
          </cell>
          <cell r="C185" t="str">
            <v>FMCG</v>
          </cell>
          <cell r="D185">
            <v>0</v>
          </cell>
          <cell r="E185">
            <v>0</v>
          </cell>
          <cell r="F185">
            <v>0</v>
          </cell>
          <cell r="G185">
            <v>0</v>
          </cell>
          <cell r="H185">
            <v>0</v>
          </cell>
          <cell r="I185">
            <v>0</v>
          </cell>
          <cell r="J185">
            <v>0</v>
          </cell>
          <cell r="K185">
            <v>0</v>
          </cell>
          <cell r="L185" t="e">
            <v>#REF!</v>
          </cell>
          <cell r="M185" t="e">
            <v>#REF!</v>
          </cell>
          <cell r="N185" t="e">
            <v>#REF!</v>
          </cell>
          <cell r="O185" t="e">
            <v>#REF!</v>
          </cell>
          <cell r="P185">
            <v>-26.8</v>
          </cell>
          <cell r="Q185">
            <v>-17</v>
          </cell>
          <cell r="R185">
            <v>-38.900000000000006</v>
          </cell>
          <cell r="S185">
            <v>-32.4</v>
          </cell>
          <cell r="T185">
            <v>-54</v>
          </cell>
          <cell r="U185">
            <v>-55.400000000000006</v>
          </cell>
          <cell r="V185">
            <v>-62.9</v>
          </cell>
          <cell r="W185">
            <v>-58</v>
          </cell>
          <cell r="X185">
            <v>-61.699999999999996</v>
          </cell>
          <cell r="Y185">
            <v>-62.199999999999996</v>
          </cell>
          <cell r="Z185">
            <v>-71.599999999999994</v>
          </cell>
          <cell r="AA185">
            <v>-81.2</v>
          </cell>
          <cell r="AB185">
            <v>-95.9</v>
          </cell>
          <cell r="AC185">
            <v>-81.099999999999994</v>
          </cell>
          <cell r="AD185">
            <v>-81.099999999999994</v>
          </cell>
          <cell r="AE185">
            <v>-86.199999999999989</v>
          </cell>
          <cell r="AF185">
            <v>0</v>
          </cell>
          <cell r="AG185">
            <v>0</v>
          </cell>
          <cell r="AH185">
            <v>0</v>
          </cell>
          <cell r="AI185">
            <v>0</v>
          </cell>
          <cell r="AJ185">
            <v>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O185">
            <v>0</v>
          </cell>
          <cell r="AP185">
            <v>0</v>
          </cell>
          <cell r="AQ185">
            <v>0</v>
          </cell>
          <cell r="AR185">
            <v>0</v>
          </cell>
          <cell r="AS185">
            <v>0</v>
          </cell>
          <cell r="AT185">
            <v>4.0999999999999996</v>
          </cell>
          <cell r="AU185">
            <v>-1.9</v>
          </cell>
          <cell r="AV185">
            <v>1.2</v>
          </cell>
          <cell r="AW185">
            <v>-3.1</v>
          </cell>
          <cell r="AX185">
            <v>-5</v>
          </cell>
          <cell r="AY185">
            <v>-6.2</v>
          </cell>
          <cell r="AZ185">
            <v>3.2</v>
          </cell>
          <cell r="BA185">
            <v>-4.4000000000000004</v>
          </cell>
          <cell r="BB185">
            <v>-4.5999999999999996</v>
          </cell>
          <cell r="BC185">
            <v>0</v>
          </cell>
          <cell r="BD185">
            <v>0</v>
          </cell>
          <cell r="BE185">
            <v>0</v>
          </cell>
          <cell r="BF185">
            <v>-7.2</v>
          </cell>
          <cell r="BG185">
            <v>-14.5</v>
          </cell>
          <cell r="BH185">
            <v>0</v>
          </cell>
          <cell r="BI185">
            <v>0</v>
          </cell>
          <cell r="BJ185">
            <v>0</v>
          </cell>
          <cell r="BK185">
            <v>0</v>
          </cell>
          <cell r="BL185">
            <v>0</v>
          </cell>
          <cell r="BM185">
            <v>0</v>
          </cell>
          <cell r="BN185">
            <v>0</v>
          </cell>
          <cell r="BO185">
            <v>0</v>
          </cell>
          <cell r="BP185">
            <v>0</v>
          </cell>
          <cell r="BQ185">
            <v>0</v>
          </cell>
          <cell r="BR185">
            <v>0</v>
          </cell>
          <cell r="BS185">
            <v>0</v>
          </cell>
          <cell r="BT185">
            <v>0</v>
          </cell>
          <cell r="BU185">
            <v>0</v>
          </cell>
          <cell r="BV185">
            <v>0</v>
          </cell>
          <cell r="BW185">
            <v>0</v>
          </cell>
          <cell r="BX185">
            <v>0</v>
          </cell>
          <cell r="BY185">
            <v>0</v>
          </cell>
          <cell r="BZ185">
            <v>0</v>
          </cell>
          <cell r="CA185">
            <v>0</v>
          </cell>
          <cell r="CB185">
            <v>0</v>
          </cell>
          <cell r="CC185">
            <v>0</v>
          </cell>
          <cell r="CD185">
            <v>0</v>
          </cell>
          <cell r="CE185">
            <v>0</v>
          </cell>
          <cell r="CF185">
            <v>0</v>
          </cell>
          <cell r="CG185">
            <v>0</v>
          </cell>
          <cell r="CH185">
            <v>0</v>
          </cell>
          <cell r="CI185">
            <v>0</v>
          </cell>
          <cell r="CJ185">
            <v>0</v>
          </cell>
          <cell r="CK185">
            <v>0</v>
          </cell>
          <cell r="CL185">
            <v>0</v>
          </cell>
          <cell r="CM185">
            <v>0</v>
          </cell>
          <cell r="CN185">
            <v>0</v>
          </cell>
          <cell r="CO185">
            <v>0</v>
          </cell>
          <cell r="CP185">
            <v>0</v>
          </cell>
          <cell r="CQ185">
            <v>0</v>
          </cell>
          <cell r="CR185">
            <v>0</v>
          </cell>
          <cell r="CS185">
            <v>0</v>
          </cell>
          <cell r="CT185">
            <v>0</v>
          </cell>
          <cell r="CU185">
            <v>0</v>
          </cell>
          <cell r="CV185">
            <v>0</v>
          </cell>
          <cell r="CW185">
            <v>0</v>
          </cell>
          <cell r="CX185">
            <v>0</v>
          </cell>
          <cell r="CY185">
            <v>0</v>
          </cell>
          <cell r="CZ185">
            <v>0</v>
          </cell>
          <cell r="DA185">
            <v>0</v>
          </cell>
          <cell r="DB185">
            <v>0</v>
          </cell>
          <cell r="DC185">
            <v>0</v>
          </cell>
          <cell r="DD185">
            <v>0</v>
          </cell>
          <cell r="DE185">
            <v>0</v>
          </cell>
          <cell r="DF185">
            <v>0</v>
          </cell>
          <cell r="DG185">
            <v>0</v>
          </cell>
          <cell r="DH185">
            <v>0</v>
          </cell>
          <cell r="DI185">
            <v>0</v>
          </cell>
          <cell r="DJ185">
            <v>0</v>
          </cell>
          <cell r="DK185">
            <v>0</v>
          </cell>
          <cell r="DL185">
            <v>0</v>
          </cell>
          <cell r="DM185">
            <v>0</v>
          </cell>
          <cell r="DN185">
            <v>0</v>
          </cell>
          <cell r="DO185">
            <v>0</v>
          </cell>
          <cell r="DP185">
            <v>0</v>
          </cell>
          <cell r="DQ185">
            <v>0</v>
          </cell>
          <cell r="DR185">
            <v>0</v>
          </cell>
          <cell r="DS185">
            <v>0</v>
          </cell>
          <cell r="DT185" t="e">
            <v>#REF!</v>
          </cell>
          <cell r="DU185" t="e">
            <v>#REF!</v>
          </cell>
          <cell r="DV185" t="e">
            <v>#REF!</v>
          </cell>
          <cell r="DW185" t="e">
            <v>#REF!</v>
          </cell>
          <cell r="DX185" t="e">
            <v>#REF!</v>
          </cell>
          <cell r="DY185" t="e">
            <v>#REF!</v>
          </cell>
          <cell r="DZ185">
            <v>-799.69999999999993</v>
          </cell>
          <cell r="EA185">
            <v>-859.6</v>
          </cell>
          <cell r="EB185">
            <v>-1171.8</v>
          </cell>
          <cell r="EC185">
            <v>-1183.3</v>
          </cell>
          <cell r="ED185">
            <v>-1128.6999999999998</v>
          </cell>
          <cell r="EE185">
            <v>-1121</v>
          </cell>
          <cell r="EF185">
            <v>-1465.9</v>
          </cell>
          <cell r="EG185">
            <v>-1340.3</v>
          </cell>
          <cell r="EH185">
            <v>-1218.4000000000001</v>
          </cell>
          <cell r="EI185">
            <v>-1152.2</v>
          </cell>
          <cell r="EJ185">
            <v>-1979</v>
          </cell>
          <cell r="EK185">
            <v>-1975.4</v>
          </cell>
          <cell r="EL185">
            <v>-1998.4</v>
          </cell>
          <cell r="EM185">
            <v>-1742.8</v>
          </cell>
        </row>
        <row r="186">
          <cell r="A186" t="str">
            <v>SKB IN</v>
          </cell>
          <cell r="B186" t="str">
            <v>GlaxoSmithkline Consumer Healthcare</v>
          </cell>
          <cell r="C186" t="str">
            <v>FMCG</v>
          </cell>
          <cell r="D186">
            <v>0</v>
          </cell>
          <cell r="E186">
            <v>0</v>
          </cell>
          <cell r="F186">
            <v>0</v>
          </cell>
          <cell r="G186">
            <v>-71.900000000000006</v>
          </cell>
          <cell r="H186">
            <v>-113.1</v>
          </cell>
          <cell r="I186">
            <v>-72.900000000000006</v>
          </cell>
          <cell r="J186">
            <v>-49.1</v>
          </cell>
          <cell r="K186">
            <v>-84.2</v>
          </cell>
          <cell r="L186">
            <v>-119.1</v>
          </cell>
          <cell r="M186">
            <v>-123.8</v>
          </cell>
          <cell r="N186">
            <v>-59.9</v>
          </cell>
          <cell r="O186">
            <v>-104.7</v>
          </cell>
          <cell r="P186">
            <v>-159.30000000000001</v>
          </cell>
          <cell r="Q186">
            <v>-181.9</v>
          </cell>
          <cell r="R186">
            <v>-150.6</v>
          </cell>
          <cell r="S186">
            <v>-204.4</v>
          </cell>
          <cell r="T186">
            <v>-195</v>
          </cell>
          <cell r="U186">
            <v>-195.1</v>
          </cell>
          <cell r="V186">
            <v>-77</v>
          </cell>
          <cell r="W186">
            <v>-239</v>
          </cell>
          <cell r="X186">
            <v>-227</v>
          </cell>
          <cell r="Y186">
            <v>-278</v>
          </cell>
          <cell r="Z186">
            <v>-137</v>
          </cell>
          <cell r="AA186">
            <v>-298</v>
          </cell>
          <cell r="AB186">
            <v>-230.8</v>
          </cell>
          <cell r="AC186">
            <v>-247.2</v>
          </cell>
          <cell r="AD186">
            <v>-181.4</v>
          </cell>
          <cell r="AE186">
            <v>-343.84512975000013</v>
          </cell>
          <cell r="AF186">
            <v>0</v>
          </cell>
          <cell r="AG186">
            <v>0</v>
          </cell>
          <cell r="AH186">
            <v>0</v>
          </cell>
          <cell r="AI186">
            <v>-18.399999999999999</v>
          </cell>
          <cell r="AJ186">
            <v>-8.1</v>
          </cell>
          <cell r="AK186">
            <v>-12</v>
          </cell>
          <cell r="AL186">
            <v>113.2</v>
          </cell>
          <cell r="AM186">
            <v>-21.6</v>
          </cell>
          <cell r="AN186">
            <v>9.1999999999999993</v>
          </cell>
          <cell r="AO186">
            <v>-14.6</v>
          </cell>
          <cell r="AP186">
            <v>-11.2</v>
          </cell>
          <cell r="AQ186">
            <v>-7.5</v>
          </cell>
          <cell r="AR186">
            <v>10</v>
          </cell>
          <cell r="AS186">
            <v>19.5</v>
          </cell>
          <cell r="AT186">
            <v>21.8</v>
          </cell>
          <cell r="AU186">
            <v>8.8000000000000007</v>
          </cell>
          <cell r="AV186">
            <v>14</v>
          </cell>
          <cell r="AW186">
            <v>9.9</v>
          </cell>
          <cell r="AX186">
            <v>1</v>
          </cell>
          <cell r="AY186">
            <v>18</v>
          </cell>
          <cell r="AZ186">
            <v>19</v>
          </cell>
          <cell r="BA186">
            <v>20</v>
          </cell>
          <cell r="BB186">
            <v>0</v>
          </cell>
          <cell r="BC186">
            <v>0</v>
          </cell>
          <cell r="BD186">
            <v>0</v>
          </cell>
          <cell r="BE186">
            <v>0</v>
          </cell>
          <cell r="BF186">
            <v>0</v>
          </cell>
          <cell r="BG186">
            <v>0</v>
          </cell>
          <cell r="BH186">
            <v>0</v>
          </cell>
          <cell r="BI186">
            <v>0</v>
          </cell>
          <cell r="BJ186">
            <v>0</v>
          </cell>
          <cell r="BK186">
            <v>0</v>
          </cell>
          <cell r="BL186">
            <v>0</v>
          </cell>
          <cell r="BM186">
            <v>0</v>
          </cell>
          <cell r="BN186">
            <v>0</v>
          </cell>
          <cell r="BO186">
            <v>0</v>
          </cell>
          <cell r="BP186">
            <v>0</v>
          </cell>
          <cell r="BQ186">
            <v>0</v>
          </cell>
          <cell r="BR186">
            <v>0</v>
          </cell>
          <cell r="BS186">
            <v>0</v>
          </cell>
          <cell r="BT186">
            <v>0</v>
          </cell>
          <cell r="BU186">
            <v>0</v>
          </cell>
          <cell r="BV186">
            <v>0</v>
          </cell>
          <cell r="BW186">
            <v>0</v>
          </cell>
          <cell r="BX186">
            <v>0</v>
          </cell>
          <cell r="BY186">
            <v>0</v>
          </cell>
          <cell r="BZ186">
            <v>0</v>
          </cell>
          <cell r="CA186">
            <v>0</v>
          </cell>
          <cell r="CB186">
            <v>0</v>
          </cell>
          <cell r="CC186">
            <v>0</v>
          </cell>
          <cell r="CD186">
            <v>0</v>
          </cell>
          <cell r="CE186">
            <v>0</v>
          </cell>
          <cell r="CF186">
            <v>0</v>
          </cell>
          <cell r="CG186">
            <v>0</v>
          </cell>
          <cell r="CH186">
            <v>0</v>
          </cell>
          <cell r="CI186">
            <v>0</v>
          </cell>
          <cell r="CJ186">
            <v>0</v>
          </cell>
          <cell r="CK186">
            <v>0</v>
          </cell>
          <cell r="CL186">
            <v>0</v>
          </cell>
          <cell r="CM186">
            <v>0</v>
          </cell>
          <cell r="CN186">
            <v>0</v>
          </cell>
          <cell r="CO186">
            <v>0</v>
          </cell>
          <cell r="CP186">
            <v>0</v>
          </cell>
          <cell r="CQ186">
            <v>0</v>
          </cell>
          <cell r="CR186">
            <v>0</v>
          </cell>
          <cell r="CS186">
            <v>0</v>
          </cell>
          <cell r="CT186">
            <v>0</v>
          </cell>
          <cell r="CU186">
            <v>0</v>
          </cell>
          <cell r="CV186">
            <v>0</v>
          </cell>
          <cell r="CW186">
            <v>0</v>
          </cell>
          <cell r="CX186">
            <v>0</v>
          </cell>
          <cell r="CY186">
            <v>0</v>
          </cell>
          <cell r="CZ186">
            <v>0</v>
          </cell>
          <cell r="DA186">
            <v>0</v>
          </cell>
          <cell r="DB186">
            <v>0</v>
          </cell>
          <cell r="DC186">
            <v>0</v>
          </cell>
          <cell r="DD186">
            <v>0</v>
          </cell>
          <cell r="DE186">
            <v>0</v>
          </cell>
          <cell r="DF186">
            <v>0</v>
          </cell>
          <cell r="DG186">
            <v>0</v>
          </cell>
          <cell r="DH186">
            <v>0</v>
          </cell>
          <cell r="DI186">
            <v>0</v>
          </cell>
          <cell r="DJ186">
            <v>0</v>
          </cell>
          <cell r="DK186">
            <v>0</v>
          </cell>
          <cell r="DL186">
            <v>0</v>
          </cell>
          <cell r="DM186">
            <v>0</v>
          </cell>
          <cell r="DN186">
            <v>0</v>
          </cell>
          <cell r="DO186">
            <v>-641.30000000000007</v>
          </cell>
          <cell r="DP186">
            <v>-657.4</v>
          </cell>
          <cell r="DQ186">
            <v>-870.7</v>
          </cell>
          <cell r="DR186">
            <v>-669.1</v>
          </cell>
          <cell r="DS186">
            <v>-817.3</v>
          </cell>
          <cell r="DT186">
            <v>-783.1</v>
          </cell>
          <cell r="DU186">
            <v>-828.2</v>
          </cell>
          <cell r="DV186">
            <v>-725.3</v>
          </cell>
          <cell r="DW186">
            <v>-741.30000000000007</v>
          </cell>
          <cell r="DX186">
            <v>-748.30000000000007</v>
          </cell>
          <cell r="DY186">
            <v>-939.30000000000007</v>
          </cell>
          <cell r="DZ186">
            <v>-725</v>
          </cell>
          <cell r="EA186">
            <v>-980.4</v>
          </cell>
          <cell r="EB186">
            <v>-876</v>
          </cell>
          <cell r="EC186">
            <v>-1124.3000000000002</v>
          </cell>
          <cell r="ED186">
            <v>-889</v>
          </cell>
          <cell r="EE186">
            <v>-1166</v>
          </cell>
          <cell r="EF186">
            <v>-1103</v>
          </cell>
          <cell r="EG186">
            <v>-1240</v>
          </cell>
          <cell r="EH186">
            <v>-968</v>
          </cell>
          <cell r="EI186">
            <v>-1542</v>
          </cell>
          <cell r="EJ186">
            <v>-1466.3</v>
          </cell>
          <cell r="EK186">
            <v>-1698.9</v>
          </cell>
          <cell r="EL186">
            <v>-1150.5</v>
          </cell>
          <cell r="EM186">
            <v>-1791.82</v>
          </cell>
        </row>
        <row r="187">
          <cell r="A187" t="str">
            <v>HUVR IN</v>
          </cell>
          <cell r="B187" t="str">
            <v>Hindustan UniLever</v>
          </cell>
          <cell r="C187" t="str">
            <v>FMCG</v>
          </cell>
          <cell r="D187">
            <v>0</v>
          </cell>
          <cell r="E187">
            <v>0</v>
          </cell>
          <cell r="F187">
            <v>0</v>
          </cell>
          <cell r="G187">
            <v>0</v>
          </cell>
          <cell r="H187">
            <v>0</v>
          </cell>
          <cell r="I187">
            <v>0</v>
          </cell>
          <cell r="J187">
            <v>0</v>
          </cell>
          <cell r="K187">
            <v>-831.9</v>
          </cell>
          <cell r="L187">
            <v>-723.9</v>
          </cell>
          <cell r="M187">
            <v>-776.40000000000009</v>
          </cell>
          <cell r="N187">
            <v>-885.59999999999991</v>
          </cell>
          <cell r="O187">
            <v>-605.80000000000007</v>
          </cell>
          <cell r="P187">
            <v>-872.1</v>
          </cell>
          <cell r="Q187">
            <v>-666.30000000000007</v>
          </cell>
          <cell r="R187">
            <v>-722.9</v>
          </cell>
          <cell r="S187">
            <v>-700.19999999999993</v>
          </cell>
          <cell r="T187">
            <v>-832.5</v>
          </cell>
          <cell r="U187">
            <v>-812.30000000000007</v>
          </cell>
          <cell r="V187">
            <v>-875</v>
          </cell>
          <cell r="W187">
            <v>-774.8</v>
          </cell>
          <cell r="X187">
            <v>-1111</v>
          </cell>
          <cell r="Y187">
            <v>-1016.5</v>
          </cell>
          <cell r="Z187">
            <v>-1321.3</v>
          </cell>
          <cell r="AA187">
            <v>-904.8</v>
          </cell>
          <cell r="AB187">
            <v>-1293.8</v>
          </cell>
          <cell r="AC187">
            <v>-1031.1424049215329</v>
          </cell>
          <cell r="AD187">
            <v>-1461.050601913367</v>
          </cell>
          <cell r="AE187">
            <v>-710.4</v>
          </cell>
          <cell r="AF187">
            <v>0</v>
          </cell>
          <cell r="AG187">
            <v>0</v>
          </cell>
          <cell r="AH187">
            <v>0</v>
          </cell>
          <cell r="AI187">
            <v>0</v>
          </cell>
          <cell r="AJ187">
            <v>0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O187">
            <v>0</v>
          </cell>
          <cell r="AP187">
            <v>0</v>
          </cell>
          <cell r="AQ187">
            <v>0</v>
          </cell>
          <cell r="AR187">
            <v>0</v>
          </cell>
          <cell r="AS187">
            <v>0</v>
          </cell>
          <cell r="AT187">
            <v>0</v>
          </cell>
          <cell r="AU187">
            <v>0</v>
          </cell>
          <cell r="AV187">
            <v>0</v>
          </cell>
          <cell r="AW187">
            <v>0</v>
          </cell>
          <cell r="AX187">
            <v>0</v>
          </cell>
          <cell r="AY187">
            <v>0</v>
          </cell>
          <cell r="AZ187">
            <v>0</v>
          </cell>
          <cell r="BA187">
            <v>0</v>
          </cell>
          <cell r="BB187">
            <v>0</v>
          </cell>
          <cell r="BC187">
            <v>0</v>
          </cell>
          <cell r="BD187">
            <v>0</v>
          </cell>
          <cell r="BE187">
            <v>0</v>
          </cell>
          <cell r="BF187">
            <v>0</v>
          </cell>
          <cell r="BG187">
            <v>0</v>
          </cell>
          <cell r="BH187">
            <v>0</v>
          </cell>
          <cell r="BI187">
            <v>0</v>
          </cell>
          <cell r="BJ187">
            <v>0</v>
          </cell>
          <cell r="BK187">
            <v>0</v>
          </cell>
          <cell r="BL187">
            <v>0</v>
          </cell>
          <cell r="BM187">
            <v>0</v>
          </cell>
          <cell r="BN187">
            <v>0</v>
          </cell>
          <cell r="BO187">
            <v>0</v>
          </cell>
          <cell r="BP187">
            <v>0</v>
          </cell>
          <cell r="BQ187">
            <v>0</v>
          </cell>
          <cell r="BR187">
            <v>0</v>
          </cell>
          <cell r="BS187">
            <v>0</v>
          </cell>
          <cell r="BT187">
            <v>0</v>
          </cell>
          <cell r="BU187">
            <v>0</v>
          </cell>
          <cell r="BV187">
            <v>0</v>
          </cell>
          <cell r="BW187">
            <v>0</v>
          </cell>
          <cell r="BX187">
            <v>0</v>
          </cell>
          <cell r="BY187">
            <v>0</v>
          </cell>
          <cell r="BZ187">
            <v>0</v>
          </cell>
          <cell r="CA187">
            <v>0</v>
          </cell>
          <cell r="CB187">
            <v>0</v>
          </cell>
          <cell r="CC187">
            <v>0</v>
          </cell>
          <cell r="CD187">
            <v>0</v>
          </cell>
          <cell r="CE187">
            <v>0</v>
          </cell>
          <cell r="CF187">
            <v>0</v>
          </cell>
          <cell r="CG187">
            <v>0</v>
          </cell>
          <cell r="CH187">
            <v>0</v>
          </cell>
          <cell r="CI187">
            <v>0</v>
          </cell>
          <cell r="CJ187">
            <v>0</v>
          </cell>
          <cell r="CK187">
            <v>0</v>
          </cell>
          <cell r="CL187">
            <v>0</v>
          </cell>
          <cell r="CM187">
            <v>0</v>
          </cell>
          <cell r="CN187">
            <v>0</v>
          </cell>
          <cell r="CO187">
            <v>0</v>
          </cell>
          <cell r="CP187">
            <v>0</v>
          </cell>
          <cell r="CQ187">
            <v>157.30000000000001</v>
          </cell>
          <cell r="CR187">
            <v>0</v>
          </cell>
          <cell r="CS187">
            <v>0</v>
          </cell>
          <cell r="CT187">
            <v>0</v>
          </cell>
          <cell r="CU187">
            <v>367.5</v>
          </cell>
          <cell r="CV187">
            <v>0</v>
          </cell>
          <cell r="CW187">
            <v>0</v>
          </cell>
          <cell r="CX187">
            <v>0</v>
          </cell>
          <cell r="CY187">
            <v>0</v>
          </cell>
          <cell r="CZ187">
            <v>0</v>
          </cell>
          <cell r="DA187">
            <v>0</v>
          </cell>
          <cell r="DB187">
            <v>0</v>
          </cell>
          <cell r="DC187">
            <v>0</v>
          </cell>
          <cell r="DD187">
            <v>0</v>
          </cell>
          <cell r="DE187">
            <v>0</v>
          </cell>
          <cell r="DF187">
            <v>0</v>
          </cell>
          <cell r="DG187">
            <v>0</v>
          </cell>
          <cell r="DH187">
            <v>0</v>
          </cell>
          <cell r="DI187">
            <v>0</v>
          </cell>
          <cell r="DJ187">
            <v>524.1</v>
          </cell>
          <cell r="DK187">
            <v>0</v>
          </cell>
          <cell r="DL187">
            <v>0</v>
          </cell>
          <cell r="DM187">
            <v>0</v>
          </cell>
          <cell r="DN187">
            <v>0</v>
          </cell>
          <cell r="DO187">
            <v>0</v>
          </cell>
          <cell r="DP187">
            <v>0</v>
          </cell>
          <cell r="DQ187">
            <v>0</v>
          </cell>
          <cell r="DR187">
            <v>0</v>
          </cell>
          <cell r="DS187">
            <v>-12591.900000000001</v>
          </cell>
          <cell r="DT187">
            <v>-14150.6</v>
          </cell>
          <cell r="DU187">
            <v>-13041.2</v>
          </cell>
          <cell r="DV187">
            <v>-14337</v>
          </cell>
          <cell r="DW187">
            <v>-14479.599999999999</v>
          </cell>
          <cell r="DX187">
            <v>-15774.3</v>
          </cell>
          <cell r="DY187">
            <v>-15115.5</v>
          </cell>
          <cell r="DZ187">
            <v>-16056.100000000002</v>
          </cell>
          <cell r="EA187">
            <v>-15248.900000000001</v>
          </cell>
          <cell r="EB187">
            <v>-16438.400000000001</v>
          </cell>
          <cell r="EC187">
            <v>-16226.1</v>
          </cell>
          <cell r="ED187">
            <v>-17114.5</v>
          </cell>
          <cell r="EE187">
            <v>-17676.3</v>
          </cell>
          <cell r="EF187">
            <v>-18574.899999999998</v>
          </cell>
          <cell r="EG187">
            <v>-17856.5</v>
          </cell>
          <cell r="EH187">
            <v>-19000.900000000001</v>
          </cell>
          <cell r="EI187">
            <v>-20765.099999999999</v>
          </cell>
          <cell r="EJ187">
            <v>-22672.199999999997</v>
          </cell>
          <cell r="EK187">
            <v>-21826.800000000003</v>
          </cell>
          <cell r="EL187">
            <v>-23200.5</v>
          </cell>
          <cell r="EM187">
            <v>-20856.400000000001</v>
          </cell>
        </row>
        <row r="188">
          <cell r="A188" t="str">
            <v>ITC IN</v>
          </cell>
          <cell r="B188" t="str">
            <v>ITC</v>
          </cell>
          <cell r="C188" t="str">
            <v>FMCG</v>
          </cell>
          <cell r="D188">
            <v>0</v>
          </cell>
          <cell r="E188">
            <v>0</v>
          </cell>
          <cell r="F188">
            <v>0</v>
          </cell>
          <cell r="G188">
            <v>0</v>
          </cell>
          <cell r="H188">
            <v>0</v>
          </cell>
          <cell r="I188">
            <v>0</v>
          </cell>
          <cell r="J188">
            <v>0</v>
          </cell>
          <cell r="K188">
            <v>-1371.9509619999999</v>
          </cell>
          <cell r="L188">
            <v>-2166.9</v>
          </cell>
          <cell r="M188">
            <v>-2065</v>
          </cell>
          <cell r="N188">
            <v>-1986.9</v>
          </cell>
          <cell r="O188">
            <v>-2141.1626599999991</v>
          </cell>
          <cell r="P188">
            <v>-2718.3999999999996</v>
          </cell>
          <cell r="Q188">
            <v>-2429.0730249999997</v>
          </cell>
          <cell r="R188">
            <v>-2603.1250949999999</v>
          </cell>
          <cell r="S188">
            <v>-2137.5931500000015</v>
          </cell>
          <cell r="T188">
            <v>-3148.7</v>
          </cell>
          <cell r="U188">
            <v>-2781.571285</v>
          </cell>
          <cell r="V188">
            <v>-3439.6</v>
          </cell>
          <cell r="W188">
            <v>-2897.4100909999993</v>
          </cell>
          <cell r="X188">
            <v>-3460.6</v>
          </cell>
          <cell r="Y188">
            <v>-3622.6</v>
          </cell>
          <cell r="Z188">
            <v>-3948.2999999999997</v>
          </cell>
          <cell r="AA188">
            <v>-3485.2</v>
          </cell>
          <cell r="AB188">
            <v>-3652.7999999999997</v>
          </cell>
          <cell r="AC188">
            <v>-3863.5</v>
          </cell>
          <cell r="AD188">
            <v>-4277.3999999999996</v>
          </cell>
          <cell r="AE188">
            <v>-3827.7999999999997</v>
          </cell>
          <cell r="AF188">
            <v>0</v>
          </cell>
          <cell r="AG188">
            <v>0</v>
          </cell>
          <cell r="AH188">
            <v>0</v>
          </cell>
          <cell r="AI188">
            <v>0</v>
          </cell>
          <cell r="AJ188">
            <v>0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O188">
            <v>0</v>
          </cell>
          <cell r="AP188">
            <v>0</v>
          </cell>
          <cell r="AQ188">
            <v>0</v>
          </cell>
          <cell r="AR188">
            <v>0</v>
          </cell>
          <cell r="AS188">
            <v>0</v>
          </cell>
          <cell r="AT188">
            <v>0</v>
          </cell>
          <cell r="AU188">
            <v>0</v>
          </cell>
          <cell r="AV188">
            <v>0</v>
          </cell>
          <cell r="AW188">
            <v>0</v>
          </cell>
          <cell r="AX188">
            <v>0</v>
          </cell>
          <cell r="AY188">
            <v>0</v>
          </cell>
          <cell r="AZ188">
            <v>0</v>
          </cell>
          <cell r="BA188">
            <v>0</v>
          </cell>
          <cell r="BB188">
            <v>0</v>
          </cell>
          <cell r="BC188">
            <v>0</v>
          </cell>
          <cell r="BD188">
            <v>0</v>
          </cell>
          <cell r="BE188">
            <v>0</v>
          </cell>
          <cell r="BF188">
            <v>0</v>
          </cell>
          <cell r="BG188">
            <v>0</v>
          </cell>
          <cell r="BH188">
            <v>0</v>
          </cell>
          <cell r="BI188">
            <v>0</v>
          </cell>
          <cell r="BJ188">
            <v>0</v>
          </cell>
          <cell r="BK188">
            <v>0</v>
          </cell>
          <cell r="BL188">
            <v>0</v>
          </cell>
          <cell r="BM188">
            <v>0</v>
          </cell>
          <cell r="BN188">
            <v>0</v>
          </cell>
          <cell r="BO188">
            <v>0</v>
          </cell>
          <cell r="BP188">
            <v>0</v>
          </cell>
          <cell r="BQ188">
            <v>0</v>
          </cell>
          <cell r="BR188">
            <v>0</v>
          </cell>
          <cell r="BS188">
            <v>0</v>
          </cell>
          <cell r="BT188">
            <v>0</v>
          </cell>
          <cell r="BU188">
            <v>0</v>
          </cell>
          <cell r="BV188">
            <v>0</v>
          </cell>
          <cell r="BW188">
            <v>0</v>
          </cell>
          <cell r="BX188">
            <v>0</v>
          </cell>
          <cell r="BY188">
            <v>0</v>
          </cell>
          <cell r="BZ188">
            <v>0</v>
          </cell>
          <cell r="CA188">
            <v>0</v>
          </cell>
          <cell r="CB188">
            <v>0</v>
          </cell>
          <cell r="CC188">
            <v>0</v>
          </cell>
          <cell r="CD188">
            <v>0</v>
          </cell>
          <cell r="CE188">
            <v>0</v>
          </cell>
          <cell r="CF188">
            <v>0</v>
          </cell>
          <cell r="CG188">
            <v>0</v>
          </cell>
          <cell r="CH188">
            <v>0</v>
          </cell>
          <cell r="CI188">
            <v>0</v>
          </cell>
          <cell r="CJ188">
            <v>0</v>
          </cell>
          <cell r="CK188">
            <v>0</v>
          </cell>
          <cell r="CL188">
            <v>0</v>
          </cell>
          <cell r="CM188">
            <v>0</v>
          </cell>
          <cell r="CN188">
            <v>0</v>
          </cell>
          <cell r="CO188">
            <v>0</v>
          </cell>
          <cell r="CP188">
            <v>0</v>
          </cell>
          <cell r="CQ188">
            <v>0</v>
          </cell>
          <cell r="CR188">
            <v>0</v>
          </cell>
          <cell r="CS188">
            <v>0</v>
          </cell>
          <cell r="CT188">
            <v>0</v>
          </cell>
          <cell r="CU188">
            <v>0</v>
          </cell>
          <cell r="CV188">
            <v>0</v>
          </cell>
          <cell r="CW188">
            <v>0</v>
          </cell>
          <cell r="CX188">
            <v>0</v>
          </cell>
          <cell r="CY188">
            <v>0</v>
          </cell>
          <cell r="CZ188">
            <v>0</v>
          </cell>
          <cell r="DA188">
            <v>0</v>
          </cell>
          <cell r="DB188">
            <v>0</v>
          </cell>
          <cell r="DC188">
            <v>0</v>
          </cell>
          <cell r="DD188">
            <v>0</v>
          </cell>
          <cell r="DE188">
            <v>0</v>
          </cell>
          <cell r="DF188">
            <v>0</v>
          </cell>
          <cell r="DG188">
            <v>0</v>
          </cell>
          <cell r="DH188">
            <v>0</v>
          </cell>
          <cell r="DI188">
            <v>0</v>
          </cell>
          <cell r="DJ188">
            <v>0</v>
          </cell>
          <cell r="DK188">
            <v>0</v>
          </cell>
          <cell r="DL188">
            <v>0</v>
          </cell>
          <cell r="DM188">
            <v>0</v>
          </cell>
          <cell r="DN188">
            <v>0</v>
          </cell>
          <cell r="DO188">
            <v>0</v>
          </cell>
          <cell r="DP188">
            <v>0</v>
          </cell>
          <cell r="DQ188">
            <v>0</v>
          </cell>
          <cell r="DR188">
            <v>0</v>
          </cell>
          <cell r="DS188">
            <v>-8108.5431006300014</v>
          </cell>
          <cell r="DT188">
            <v>-6382.4000000000005</v>
          </cell>
          <cell r="DU188">
            <v>-6121.2</v>
          </cell>
          <cell r="DV188">
            <v>-6594.1</v>
          </cell>
          <cell r="DW188">
            <v>-8597.7758675499954</v>
          </cell>
          <cell r="DX188">
            <v>-8750.2968190299998</v>
          </cell>
          <cell r="DY188">
            <v>-8091.8792732299989</v>
          </cell>
          <cell r="DZ188">
            <v>-10398.264847310002</v>
          </cell>
          <cell r="EA188">
            <v>-12591.796139000011</v>
          </cell>
          <cell r="EB188">
            <v>-12305.283606319997</v>
          </cell>
          <cell r="EC188">
            <v>-12310.868867679999</v>
          </cell>
          <cell r="ED188">
            <v>-13476</v>
          </cell>
          <cell r="EE188">
            <v>-15756.434711859996</v>
          </cell>
          <cell r="EF188">
            <v>-14030.2</v>
          </cell>
          <cell r="EG188">
            <v>-14562.7</v>
          </cell>
          <cell r="EH188">
            <v>-13129.5</v>
          </cell>
          <cell r="EI188">
            <v>-18444.599999999999</v>
          </cell>
          <cell r="EJ188">
            <v>-18035.599999999999</v>
          </cell>
          <cell r="EK188">
            <v>-15484.300000000001</v>
          </cell>
          <cell r="EL188">
            <v>-15170.900000000001</v>
          </cell>
          <cell r="EM188">
            <v>-15777</v>
          </cell>
        </row>
        <row r="189">
          <cell r="A189" t="str">
            <v>KFL IN</v>
          </cell>
          <cell r="B189" t="str">
            <v>Kohinoor Foods</v>
          </cell>
          <cell r="C189" t="str">
            <v>Agribusiness</v>
          </cell>
          <cell r="D189">
            <v>0</v>
          </cell>
          <cell r="E189">
            <v>-1.5</v>
          </cell>
          <cell r="F189">
            <v>-0.5</v>
          </cell>
          <cell r="G189">
            <v>-10</v>
          </cell>
          <cell r="H189">
            <v>-3</v>
          </cell>
          <cell r="I189">
            <v>-4</v>
          </cell>
          <cell r="J189">
            <v>-1.2</v>
          </cell>
          <cell r="K189">
            <v>-18.8</v>
          </cell>
          <cell r="L189">
            <v>-5</v>
          </cell>
          <cell r="M189">
            <v>-3.5</v>
          </cell>
          <cell r="N189">
            <v>-7.5</v>
          </cell>
          <cell r="O189">
            <v>-19</v>
          </cell>
          <cell r="P189">
            <v>-10</v>
          </cell>
          <cell r="Q189">
            <v>-15</v>
          </cell>
          <cell r="R189">
            <v>-7.5</v>
          </cell>
          <cell r="S189">
            <v>-36.5</v>
          </cell>
          <cell r="T189">
            <v>-10</v>
          </cell>
          <cell r="U189">
            <v>-12.5</v>
          </cell>
          <cell r="V189">
            <v>-25</v>
          </cell>
          <cell r="W189">
            <v>-40</v>
          </cell>
          <cell r="X189">
            <v>-10.5</v>
          </cell>
          <cell r="Y189">
            <v>-12</v>
          </cell>
          <cell r="Z189">
            <v>-27.5</v>
          </cell>
          <cell r="AA189">
            <v>50.4</v>
          </cell>
          <cell r="AB189">
            <v>-5.2</v>
          </cell>
          <cell r="AC189">
            <v>-1.8</v>
          </cell>
          <cell r="AD189">
            <v>4.5</v>
          </cell>
          <cell r="AE189">
            <v>-4</v>
          </cell>
          <cell r="AF189">
            <v>0</v>
          </cell>
          <cell r="AG189">
            <v>0</v>
          </cell>
          <cell r="AH189">
            <v>0</v>
          </cell>
          <cell r="AI189">
            <v>0</v>
          </cell>
          <cell r="AJ189">
            <v>0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O189">
            <v>0</v>
          </cell>
          <cell r="AP189">
            <v>0</v>
          </cell>
          <cell r="AQ189">
            <v>0</v>
          </cell>
          <cell r="AR189">
            <v>0</v>
          </cell>
          <cell r="AS189">
            <v>0</v>
          </cell>
          <cell r="AT189">
            <v>0</v>
          </cell>
          <cell r="AU189">
            <v>0</v>
          </cell>
          <cell r="AV189">
            <v>0</v>
          </cell>
          <cell r="AW189">
            <v>0</v>
          </cell>
          <cell r="AX189">
            <v>0</v>
          </cell>
          <cell r="AY189">
            <v>0</v>
          </cell>
          <cell r="AZ189">
            <v>0</v>
          </cell>
          <cell r="BA189">
            <v>0</v>
          </cell>
          <cell r="BB189">
            <v>0</v>
          </cell>
          <cell r="BC189">
            <v>0</v>
          </cell>
          <cell r="BD189">
            <v>0</v>
          </cell>
          <cell r="BE189">
            <v>0</v>
          </cell>
          <cell r="BF189">
            <v>0</v>
          </cell>
          <cell r="BG189">
            <v>0</v>
          </cell>
          <cell r="BH189">
            <v>0</v>
          </cell>
          <cell r="BI189">
            <v>0</v>
          </cell>
          <cell r="BJ189">
            <v>0</v>
          </cell>
          <cell r="BK189">
            <v>0</v>
          </cell>
          <cell r="BL189">
            <v>0</v>
          </cell>
          <cell r="BM189">
            <v>0</v>
          </cell>
          <cell r="BN189">
            <v>0</v>
          </cell>
          <cell r="BO189">
            <v>0</v>
          </cell>
          <cell r="BP189">
            <v>0</v>
          </cell>
          <cell r="BQ189">
            <v>0</v>
          </cell>
          <cell r="BR189">
            <v>0</v>
          </cell>
          <cell r="BS189">
            <v>0</v>
          </cell>
          <cell r="BT189">
            <v>0</v>
          </cell>
          <cell r="BU189">
            <v>0</v>
          </cell>
          <cell r="BV189">
            <v>0</v>
          </cell>
          <cell r="BW189">
            <v>0</v>
          </cell>
          <cell r="BX189">
            <v>0</v>
          </cell>
          <cell r="BY189">
            <v>0</v>
          </cell>
          <cell r="BZ189">
            <v>0</v>
          </cell>
          <cell r="CA189">
            <v>0</v>
          </cell>
          <cell r="CB189">
            <v>0</v>
          </cell>
          <cell r="CC189">
            <v>0</v>
          </cell>
          <cell r="CD189">
            <v>0</v>
          </cell>
          <cell r="CE189">
            <v>0</v>
          </cell>
          <cell r="CF189">
            <v>0</v>
          </cell>
          <cell r="CG189">
            <v>0</v>
          </cell>
          <cell r="CH189">
            <v>0</v>
          </cell>
          <cell r="CI189">
            <v>0</v>
          </cell>
          <cell r="CJ189">
            <v>0</v>
          </cell>
          <cell r="CK189">
            <v>0</v>
          </cell>
          <cell r="CL189">
            <v>0</v>
          </cell>
          <cell r="CM189">
            <v>0</v>
          </cell>
          <cell r="CN189">
            <v>0</v>
          </cell>
          <cell r="CO189">
            <v>0</v>
          </cell>
          <cell r="CP189">
            <v>0</v>
          </cell>
          <cell r="CQ189">
            <v>0</v>
          </cell>
          <cell r="CR189">
            <v>0</v>
          </cell>
          <cell r="CS189">
            <v>0</v>
          </cell>
          <cell r="CT189">
            <v>0</v>
          </cell>
          <cell r="CU189">
            <v>0</v>
          </cell>
          <cell r="CV189">
            <v>0</v>
          </cell>
          <cell r="CW189">
            <v>0</v>
          </cell>
          <cell r="CX189">
            <v>0</v>
          </cell>
          <cell r="CY189">
            <v>0</v>
          </cell>
          <cell r="CZ189">
            <v>0</v>
          </cell>
          <cell r="DA189">
            <v>0</v>
          </cell>
          <cell r="DB189">
            <v>0</v>
          </cell>
          <cell r="DC189">
            <v>0</v>
          </cell>
          <cell r="DD189">
            <v>0</v>
          </cell>
          <cell r="DE189">
            <v>0</v>
          </cell>
          <cell r="DF189">
            <v>0</v>
          </cell>
          <cell r="DG189">
            <v>0</v>
          </cell>
          <cell r="DH189">
            <v>0</v>
          </cell>
          <cell r="DI189">
            <v>0</v>
          </cell>
          <cell r="DJ189">
            <v>0</v>
          </cell>
          <cell r="DK189">
            <v>0</v>
          </cell>
          <cell r="DL189">
            <v>0</v>
          </cell>
          <cell r="DM189">
            <v>-852.19999999999993</v>
          </cell>
          <cell r="DN189">
            <v>-673.19999999999993</v>
          </cell>
          <cell r="DO189">
            <v>-872.90000000000009</v>
          </cell>
          <cell r="DP189">
            <v>-1297.8000000000002</v>
          </cell>
          <cell r="DQ189">
            <v>-1010.1000000000001</v>
          </cell>
          <cell r="DR189">
            <v>-1061.9000000000001</v>
          </cell>
          <cell r="DS189">
            <v>-798.19999999999993</v>
          </cell>
          <cell r="DT189">
            <v>-817.1</v>
          </cell>
          <cell r="DU189">
            <v>-592.20000000000005</v>
          </cell>
          <cell r="DV189">
            <v>-1019.6999999999999</v>
          </cell>
          <cell r="DW189">
            <v>-1496.5</v>
          </cell>
          <cell r="DX189">
            <v>-838.2</v>
          </cell>
          <cell r="DY189">
            <v>-496.1</v>
          </cell>
          <cell r="DZ189">
            <v>-1017.6</v>
          </cell>
          <cell r="EA189">
            <v>-1702.8</v>
          </cell>
          <cell r="EB189">
            <v>-869.7</v>
          </cell>
          <cell r="EC189">
            <v>-775.9</v>
          </cell>
          <cell r="ED189">
            <v>-1383.4</v>
          </cell>
          <cell r="EE189">
            <v>-1181.2</v>
          </cell>
          <cell r="EF189">
            <v>-950.5</v>
          </cell>
          <cell r="EG189">
            <v>-743</v>
          </cell>
          <cell r="EH189">
            <v>-1060.7</v>
          </cell>
          <cell r="EI189">
            <v>-1566.8</v>
          </cell>
          <cell r="EJ189">
            <v>-1021.2</v>
          </cell>
          <cell r="EK189">
            <v>-717</v>
          </cell>
          <cell r="EL189">
            <v>-922.29999999999973</v>
          </cell>
          <cell r="EM189">
            <v>-2074</v>
          </cell>
        </row>
        <row r="190">
          <cell r="A190" t="str">
            <v>KRB IN</v>
          </cell>
          <cell r="B190" t="str">
            <v>KRBL</v>
          </cell>
          <cell r="C190" t="str">
            <v>Rice (Agribusiness)</v>
          </cell>
          <cell r="D190">
            <v>-9</v>
          </cell>
          <cell r="E190">
            <v>-3</v>
          </cell>
          <cell r="F190">
            <v>-9.5</v>
          </cell>
          <cell r="G190">
            <v>-17.899999999999999</v>
          </cell>
          <cell r="H190">
            <v>-21.5</v>
          </cell>
          <cell r="I190">
            <v>-18.2</v>
          </cell>
          <cell r="J190">
            <v>-11.4</v>
          </cell>
          <cell r="K190">
            <v>-18.3</v>
          </cell>
          <cell r="L190">
            <v>-24.9</v>
          </cell>
          <cell r="M190">
            <v>-23.5</v>
          </cell>
          <cell r="N190">
            <v>-18.600000000000001</v>
          </cell>
          <cell r="O190">
            <v>-26.3</v>
          </cell>
          <cell r="P190">
            <v>-29.6</v>
          </cell>
          <cell r="Q190">
            <v>-47.4</v>
          </cell>
          <cell r="R190">
            <v>-53.6</v>
          </cell>
          <cell r="S190">
            <v>-35.200000000000003</v>
          </cell>
          <cell r="T190">
            <v>-25</v>
          </cell>
          <cell r="U190">
            <v>-18.700000000000003</v>
          </cell>
          <cell r="V190">
            <v>-50.2</v>
          </cell>
          <cell r="W190">
            <v>16.3</v>
          </cell>
          <cell r="X190">
            <v>-1.5</v>
          </cell>
          <cell r="Y190">
            <v>-23.400000000000002</v>
          </cell>
          <cell r="Z190">
            <v>-12.3</v>
          </cell>
          <cell r="AA190">
            <v>-69.5</v>
          </cell>
          <cell r="AB190">
            <v>-78.7</v>
          </cell>
          <cell r="AC190">
            <v>-114.8</v>
          </cell>
          <cell r="AD190">
            <v>-4.7</v>
          </cell>
          <cell r="AE190">
            <v>-70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O190">
            <v>0</v>
          </cell>
          <cell r="AP190">
            <v>0</v>
          </cell>
          <cell r="AQ190">
            <v>0</v>
          </cell>
          <cell r="AR190">
            <v>0</v>
          </cell>
          <cell r="AS190">
            <v>0</v>
          </cell>
          <cell r="AT190">
            <v>0</v>
          </cell>
          <cell r="AU190">
            <v>0</v>
          </cell>
          <cell r="AV190">
            <v>-3.1</v>
          </cell>
          <cell r="AW190">
            <v>-38.6</v>
          </cell>
          <cell r="AX190">
            <v>41.7</v>
          </cell>
          <cell r="AY190">
            <v>-8.1</v>
          </cell>
          <cell r="AZ190">
            <v>-7.2</v>
          </cell>
          <cell r="BA190">
            <v>-12</v>
          </cell>
          <cell r="BB190">
            <v>-16.2</v>
          </cell>
          <cell r="BC190">
            <v>38.200000000000003</v>
          </cell>
          <cell r="BD190">
            <v>-3.1</v>
          </cell>
          <cell r="BE190">
            <v>-0.5</v>
          </cell>
          <cell r="BF190">
            <v>-2.6</v>
          </cell>
          <cell r="BG190">
            <v>7.7</v>
          </cell>
          <cell r="BH190">
            <v>0</v>
          </cell>
          <cell r="BI190">
            <v>0</v>
          </cell>
          <cell r="BJ190">
            <v>0</v>
          </cell>
          <cell r="BK190">
            <v>0</v>
          </cell>
          <cell r="BL190">
            <v>0</v>
          </cell>
          <cell r="BM190">
            <v>0</v>
          </cell>
          <cell r="BN190">
            <v>0</v>
          </cell>
          <cell r="BO190">
            <v>0</v>
          </cell>
          <cell r="BP190">
            <v>0</v>
          </cell>
          <cell r="BQ190">
            <v>0</v>
          </cell>
          <cell r="BR190">
            <v>0</v>
          </cell>
          <cell r="BS190">
            <v>0</v>
          </cell>
          <cell r="BT190">
            <v>0</v>
          </cell>
          <cell r="BU190">
            <v>0</v>
          </cell>
          <cell r="BV190">
            <v>0</v>
          </cell>
          <cell r="BW190">
            <v>0</v>
          </cell>
          <cell r="BX190">
            <v>0</v>
          </cell>
          <cell r="BY190">
            <v>0</v>
          </cell>
          <cell r="BZ190">
            <v>0</v>
          </cell>
          <cell r="CA190">
            <v>0</v>
          </cell>
          <cell r="CB190">
            <v>0</v>
          </cell>
          <cell r="CC190">
            <v>0</v>
          </cell>
          <cell r="CD190">
            <v>0</v>
          </cell>
          <cell r="CE190">
            <v>0</v>
          </cell>
          <cell r="CF190">
            <v>0</v>
          </cell>
          <cell r="CG190">
            <v>0</v>
          </cell>
          <cell r="CH190">
            <v>0</v>
          </cell>
          <cell r="CI190">
            <v>0</v>
          </cell>
          <cell r="CJ190">
            <v>0</v>
          </cell>
          <cell r="CK190">
            <v>0</v>
          </cell>
          <cell r="CL190">
            <v>0</v>
          </cell>
          <cell r="CM190">
            <v>0</v>
          </cell>
          <cell r="CN190">
            <v>0</v>
          </cell>
          <cell r="CO190">
            <v>0</v>
          </cell>
          <cell r="CP190">
            <v>0</v>
          </cell>
          <cell r="CQ190">
            <v>0</v>
          </cell>
          <cell r="CR190">
            <v>0</v>
          </cell>
          <cell r="CS190">
            <v>0</v>
          </cell>
          <cell r="CT190">
            <v>0</v>
          </cell>
          <cell r="CU190">
            <v>0</v>
          </cell>
          <cell r="CV190">
            <v>0</v>
          </cell>
          <cell r="CW190">
            <v>0</v>
          </cell>
          <cell r="CX190">
            <v>0</v>
          </cell>
          <cell r="CY190">
            <v>0</v>
          </cell>
          <cell r="CZ190">
            <v>0</v>
          </cell>
          <cell r="DA190">
            <v>0</v>
          </cell>
          <cell r="DB190">
            <v>0</v>
          </cell>
          <cell r="DC190">
            <v>0</v>
          </cell>
          <cell r="DD190">
            <v>0</v>
          </cell>
          <cell r="DE190">
            <v>0</v>
          </cell>
          <cell r="DF190">
            <v>0</v>
          </cell>
          <cell r="DG190">
            <v>0</v>
          </cell>
          <cell r="DH190">
            <v>0</v>
          </cell>
          <cell r="DI190">
            <v>0</v>
          </cell>
          <cell r="DJ190">
            <v>0</v>
          </cell>
          <cell r="DK190">
            <v>0</v>
          </cell>
          <cell r="DL190">
            <v>-1080.9000000000001</v>
          </cell>
          <cell r="DM190">
            <v>-1174.1999999999998</v>
          </cell>
          <cell r="DN190">
            <v>-1289</v>
          </cell>
          <cell r="DO190">
            <v>-929.9</v>
          </cell>
          <cell r="DP190">
            <v>-743.40000000000009</v>
          </cell>
          <cell r="DQ190">
            <v>-1084</v>
          </cell>
          <cell r="DR190">
            <v>-806.6</v>
          </cell>
          <cell r="DS190">
            <v>-885.09999999999991</v>
          </cell>
          <cell r="DT190">
            <v>-665.4</v>
          </cell>
          <cell r="DU190">
            <v>-1079.3</v>
          </cell>
          <cell r="DV190">
            <v>-642.59999999999991</v>
          </cell>
          <cell r="DW190">
            <v>-1319.7</v>
          </cell>
          <cell r="DX190">
            <v>-1132.7</v>
          </cell>
          <cell r="DY190">
            <v>-1373.4</v>
          </cell>
          <cell r="DZ190">
            <v>-1514.1000000000001</v>
          </cell>
          <cell r="EA190">
            <v>-1283.8</v>
          </cell>
          <cell r="EB190">
            <v>-1326.9</v>
          </cell>
          <cell r="EC190">
            <v>-1663.1</v>
          </cell>
          <cell r="ED190">
            <v>-1964.1999999999998</v>
          </cell>
          <cell r="EE190">
            <v>-1700.1</v>
          </cell>
          <cell r="EF190">
            <v>-900.30000000000007</v>
          </cell>
          <cell r="EG190">
            <v>-1815.6000000000001</v>
          </cell>
          <cell r="EH190">
            <v>-1947.3999999999999</v>
          </cell>
          <cell r="EI190">
            <v>-2281.2999999999997</v>
          </cell>
          <cell r="EJ190">
            <v>-2431.8999999999996</v>
          </cell>
          <cell r="EK190">
            <v>-2107.4</v>
          </cell>
          <cell r="EL190">
            <v>-2564.4</v>
          </cell>
          <cell r="EM190">
            <v>-1551.7</v>
          </cell>
        </row>
        <row r="191">
          <cell r="A191" t="str">
            <v>REIA IN</v>
          </cell>
          <cell r="B191" t="str">
            <v>REI Agro</v>
          </cell>
          <cell r="C191" t="str">
            <v xml:space="preserve">Agribusiness </v>
          </cell>
          <cell r="D191">
            <v>0</v>
          </cell>
          <cell r="E191">
            <v>0</v>
          </cell>
          <cell r="F191">
            <v>0</v>
          </cell>
          <cell r="G191">
            <v>0</v>
          </cell>
          <cell r="H191">
            <v>0</v>
          </cell>
          <cell r="I191">
            <v>0</v>
          </cell>
          <cell r="J191">
            <v>0</v>
          </cell>
          <cell r="K191">
            <v>-20.93</v>
          </cell>
          <cell r="L191">
            <v>0</v>
          </cell>
          <cell r="M191">
            <v>-9</v>
          </cell>
          <cell r="N191">
            <v>-7.5</v>
          </cell>
          <cell r="O191">
            <v>-19</v>
          </cell>
          <cell r="P191">
            <v>-10</v>
          </cell>
          <cell r="Q191">
            <v>-68.168000000000006</v>
          </cell>
          <cell r="R191">
            <v>-85.19</v>
          </cell>
          <cell r="S191">
            <v>-12.391999999999999</v>
          </cell>
          <cell r="T191">
            <v>-33.020000000000003</v>
          </cell>
          <cell r="U191">
            <v>-28.737000000000002</v>
          </cell>
          <cell r="V191">
            <v>-44.612000000000002</v>
          </cell>
          <cell r="W191">
            <v>-48.99</v>
          </cell>
          <cell r="X191">
            <v>-86.971000000000004</v>
          </cell>
          <cell r="Y191">
            <v>-41.19</v>
          </cell>
          <cell r="Z191">
            <v>-36.32</v>
          </cell>
          <cell r="AA191">
            <v>-44.7</v>
          </cell>
          <cell r="AB191">
            <v>-179.83600000000001</v>
          </cell>
          <cell r="AC191">
            <v>-100.6</v>
          </cell>
          <cell r="AD191">
            <v>-20.572999999999997</v>
          </cell>
          <cell r="AE191">
            <v>-58.921999999999997</v>
          </cell>
          <cell r="AF191">
            <v>0</v>
          </cell>
          <cell r="AG191">
            <v>0</v>
          </cell>
          <cell r="AH191">
            <v>0</v>
          </cell>
          <cell r="AI191">
            <v>0</v>
          </cell>
          <cell r="AJ191">
            <v>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O191">
            <v>0</v>
          </cell>
          <cell r="AP191">
            <v>0</v>
          </cell>
          <cell r="AQ191">
            <v>-121.3</v>
          </cell>
          <cell r="AR191">
            <v>-33</v>
          </cell>
          <cell r="AS191">
            <v>-48.738</v>
          </cell>
          <cell r="AT191">
            <v>0</v>
          </cell>
          <cell r="AU191">
            <v>-103.066</v>
          </cell>
          <cell r="AV191">
            <v>-65.53</v>
          </cell>
          <cell r="AW191">
            <v>-56.88</v>
          </cell>
          <cell r="AX191">
            <v>-86.117000000000004</v>
          </cell>
          <cell r="AY191">
            <v>208.49700000000001</v>
          </cell>
          <cell r="AZ191">
            <v>0</v>
          </cell>
          <cell r="BA191">
            <v>0</v>
          </cell>
          <cell r="BB191">
            <v>0</v>
          </cell>
          <cell r="BC191">
            <v>0</v>
          </cell>
          <cell r="BD191">
            <v>0</v>
          </cell>
          <cell r="BE191">
            <v>0</v>
          </cell>
          <cell r="BF191">
            <v>0</v>
          </cell>
          <cell r="BG191">
            <v>0</v>
          </cell>
          <cell r="BH191">
            <v>0</v>
          </cell>
          <cell r="BI191">
            <v>0</v>
          </cell>
          <cell r="BJ191">
            <v>0</v>
          </cell>
          <cell r="BK191">
            <v>0</v>
          </cell>
          <cell r="BL191">
            <v>0</v>
          </cell>
          <cell r="BM191">
            <v>0</v>
          </cell>
          <cell r="BN191">
            <v>0</v>
          </cell>
          <cell r="BO191">
            <v>0</v>
          </cell>
          <cell r="BP191">
            <v>0</v>
          </cell>
          <cell r="BQ191">
            <v>0</v>
          </cell>
          <cell r="BR191">
            <v>0</v>
          </cell>
          <cell r="BS191">
            <v>0</v>
          </cell>
          <cell r="BT191">
            <v>0</v>
          </cell>
          <cell r="BU191">
            <v>0</v>
          </cell>
          <cell r="BV191">
            <v>0</v>
          </cell>
          <cell r="BW191">
            <v>0</v>
          </cell>
          <cell r="BX191">
            <v>0</v>
          </cell>
          <cell r="BY191">
            <v>0</v>
          </cell>
          <cell r="BZ191">
            <v>0</v>
          </cell>
          <cell r="CA191">
            <v>0</v>
          </cell>
          <cell r="CB191">
            <v>0</v>
          </cell>
          <cell r="CC191">
            <v>0</v>
          </cell>
          <cell r="CD191">
            <v>0</v>
          </cell>
          <cell r="CE191">
            <v>0</v>
          </cell>
          <cell r="CF191">
            <v>0</v>
          </cell>
          <cell r="CG191">
            <v>0</v>
          </cell>
          <cell r="CH191">
            <v>0</v>
          </cell>
          <cell r="CI191">
            <v>0</v>
          </cell>
          <cell r="CJ191">
            <v>0</v>
          </cell>
          <cell r="CK191">
            <v>0</v>
          </cell>
          <cell r="CL191">
            <v>0</v>
          </cell>
          <cell r="CM191">
            <v>0</v>
          </cell>
          <cell r="CN191">
            <v>0</v>
          </cell>
          <cell r="CO191">
            <v>0</v>
          </cell>
          <cell r="CP191">
            <v>0</v>
          </cell>
          <cell r="CQ191">
            <v>0</v>
          </cell>
          <cell r="CR191">
            <v>0</v>
          </cell>
          <cell r="CS191">
            <v>0</v>
          </cell>
          <cell r="CT191">
            <v>0</v>
          </cell>
          <cell r="CU191">
            <v>0</v>
          </cell>
          <cell r="CV191">
            <v>0</v>
          </cell>
          <cell r="CW191">
            <v>0</v>
          </cell>
          <cell r="CX191">
            <v>0</v>
          </cell>
          <cell r="CY191">
            <v>0</v>
          </cell>
          <cell r="CZ191">
            <v>0</v>
          </cell>
          <cell r="DA191">
            <v>0</v>
          </cell>
          <cell r="DB191">
            <v>0</v>
          </cell>
          <cell r="DC191">
            <v>5.7329999999999997</v>
          </cell>
          <cell r="DD191">
            <v>0</v>
          </cell>
          <cell r="DE191">
            <v>0</v>
          </cell>
          <cell r="DF191">
            <v>0</v>
          </cell>
          <cell r="DG191">
            <v>-1.5</v>
          </cell>
          <cell r="DH191">
            <v>0</v>
          </cell>
          <cell r="DI191">
            <v>0</v>
          </cell>
          <cell r="DJ191">
            <v>0</v>
          </cell>
          <cell r="DK191">
            <v>-7.0990000000000002</v>
          </cell>
          <cell r="DL191">
            <v>-1056.6119999999999</v>
          </cell>
          <cell r="DM191">
            <v>-1085.5439999999999</v>
          </cell>
          <cell r="DN191">
            <v>-1141.403</v>
          </cell>
          <cell r="DO191">
            <v>-1172.684</v>
          </cell>
          <cell r="DP191">
            <v>-1298.547</v>
          </cell>
          <cell r="DQ191">
            <v>-1272.9740000000002</v>
          </cell>
          <cell r="DR191">
            <v>-1292.146</v>
          </cell>
          <cell r="DS191">
            <v>-1549.4359999999999</v>
          </cell>
          <cell r="DT191">
            <v>-1693.838</v>
          </cell>
          <cell r="DU191">
            <v>-1454.3999999999999</v>
          </cell>
          <cell r="DV191">
            <v>-1772.3039999999999</v>
          </cell>
          <cell r="DW191">
            <v>-2145.4</v>
          </cell>
          <cell r="DX191">
            <v>-2570.8560000000002</v>
          </cell>
          <cell r="DY191">
            <v>-2241.9219999999996</v>
          </cell>
          <cell r="DZ191">
            <v>-1150.913</v>
          </cell>
          <cell r="EA191">
            <v>-1510.13</v>
          </cell>
          <cell r="EB191">
            <v>-1713.7469999999998</v>
          </cell>
          <cell r="EC191">
            <v>-1874.597</v>
          </cell>
          <cell r="ED191">
            <v>-1689.2150000000001</v>
          </cell>
          <cell r="EE191">
            <v>-2839.9610000000002</v>
          </cell>
          <cell r="EF191">
            <v>-2197.145</v>
          </cell>
          <cell r="EG191">
            <v>-3647.2350000000006</v>
          </cell>
          <cell r="EH191">
            <v>-3290.9229999999998</v>
          </cell>
          <cell r="EI191">
            <v>-4636.7700000000004</v>
          </cell>
          <cell r="EJ191">
            <v>-4924.576</v>
          </cell>
          <cell r="EK191">
            <v>-2835.75</v>
          </cell>
          <cell r="EL191">
            <v>-4043.3249999999998</v>
          </cell>
          <cell r="EM191">
            <v>-6900.4089999999997</v>
          </cell>
        </row>
        <row r="192">
          <cell r="A192" t="str">
            <v>MRCO IN</v>
          </cell>
          <cell r="B192" t="str">
            <v>Marico Industries</v>
          </cell>
          <cell r="C192" t="str">
            <v>FMCG</v>
          </cell>
          <cell r="D192">
            <v>0</v>
          </cell>
          <cell r="E192">
            <v>0</v>
          </cell>
          <cell r="F192">
            <v>0</v>
          </cell>
          <cell r="G192">
            <v>0</v>
          </cell>
          <cell r="H192">
            <v>-25</v>
          </cell>
          <cell r="I192">
            <v>-26.8</v>
          </cell>
          <cell r="J192">
            <v>-25.1</v>
          </cell>
          <cell r="K192">
            <v>3</v>
          </cell>
          <cell r="L192">
            <v>-14.8</v>
          </cell>
          <cell r="M192">
            <v>-26.9</v>
          </cell>
          <cell r="N192">
            <v>-16</v>
          </cell>
          <cell r="O192">
            <v>13.4</v>
          </cell>
          <cell r="P192">
            <v>-33.6</v>
          </cell>
          <cell r="Q192">
            <v>-34.700000000000003</v>
          </cell>
          <cell r="R192">
            <v>-16.200000000000003</v>
          </cell>
          <cell r="S192">
            <v>-21.100000000000009</v>
          </cell>
          <cell r="T192">
            <v>-90.100000000000009</v>
          </cell>
          <cell r="U192">
            <v>-137</v>
          </cell>
          <cell r="V192">
            <v>10.600000000000005</v>
          </cell>
          <cell r="W192">
            <v>2.7999999999999972</v>
          </cell>
          <cell r="X192">
            <v>-45.5</v>
          </cell>
          <cell r="Y192">
            <v>-130.4</v>
          </cell>
          <cell r="Z192">
            <v>-59.7</v>
          </cell>
          <cell r="AA192">
            <v>78.100000000000009</v>
          </cell>
          <cell r="AB192">
            <v>-90.7</v>
          </cell>
          <cell r="AC192">
            <v>-111.33</v>
          </cell>
          <cell r="AD192">
            <v>-147.77000000000001</v>
          </cell>
          <cell r="AE192">
            <v>-0.99</v>
          </cell>
          <cell r="AF192">
            <v>0</v>
          </cell>
          <cell r="AG192">
            <v>0</v>
          </cell>
          <cell r="AH192">
            <v>0</v>
          </cell>
          <cell r="AI192">
            <v>0</v>
          </cell>
          <cell r="AJ192">
            <v>-5</v>
          </cell>
          <cell r="AK192">
            <v>0</v>
          </cell>
          <cell r="AL192">
            <v>0</v>
          </cell>
          <cell r="AM192">
            <v>17.8</v>
          </cell>
          <cell r="AN192">
            <v>-10.6</v>
          </cell>
          <cell r="AO192">
            <v>6.3</v>
          </cell>
          <cell r="AP192">
            <v>0</v>
          </cell>
          <cell r="AQ192">
            <v>7.3</v>
          </cell>
          <cell r="AR192">
            <v>0.6</v>
          </cell>
          <cell r="AS192">
            <v>2.6</v>
          </cell>
          <cell r="AT192">
            <v>-22.8</v>
          </cell>
          <cell r="AU192">
            <v>-90.1</v>
          </cell>
          <cell r="AV192">
            <v>-20.8</v>
          </cell>
          <cell r="AW192">
            <v>-23.9</v>
          </cell>
          <cell r="AX192">
            <v>-65.7</v>
          </cell>
          <cell r="AY192">
            <v>-47.7</v>
          </cell>
          <cell r="AZ192">
            <v>-90.9</v>
          </cell>
          <cell r="BA192">
            <v>29.5</v>
          </cell>
          <cell r="BB192">
            <v>-23.6</v>
          </cell>
          <cell r="BC192">
            <v>-117.1</v>
          </cell>
          <cell r="BD192">
            <v>-58.5</v>
          </cell>
          <cell r="BE192">
            <v>0</v>
          </cell>
          <cell r="BF192">
            <v>0</v>
          </cell>
          <cell r="BG192">
            <v>0</v>
          </cell>
          <cell r="BH192">
            <v>0</v>
          </cell>
          <cell r="BI192">
            <v>0</v>
          </cell>
          <cell r="BJ192">
            <v>0</v>
          </cell>
          <cell r="BK192">
            <v>0</v>
          </cell>
          <cell r="BL192">
            <v>0</v>
          </cell>
          <cell r="BM192">
            <v>0</v>
          </cell>
          <cell r="BN192">
            <v>0</v>
          </cell>
          <cell r="BO192">
            <v>0</v>
          </cell>
          <cell r="BP192">
            <v>0</v>
          </cell>
          <cell r="BQ192">
            <v>0</v>
          </cell>
          <cell r="BR192">
            <v>0</v>
          </cell>
          <cell r="BS192">
            <v>0</v>
          </cell>
          <cell r="BT192">
            <v>0</v>
          </cell>
          <cell r="BU192">
            <v>0</v>
          </cell>
          <cell r="BV192">
            <v>0</v>
          </cell>
          <cell r="BW192">
            <v>0</v>
          </cell>
          <cell r="BX192">
            <v>0</v>
          </cell>
          <cell r="BY192">
            <v>0</v>
          </cell>
          <cell r="BZ192">
            <v>0</v>
          </cell>
          <cell r="CA192">
            <v>0</v>
          </cell>
          <cell r="CB192">
            <v>0</v>
          </cell>
          <cell r="CC192">
            <v>0</v>
          </cell>
          <cell r="CD192">
            <v>0</v>
          </cell>
          <cell r="CE192">
            <v>0</v>
          </cell>
          <cell r="CF192">
            <v>0</v>
          </cell>
          <cell r="CG192">
            <v>0</v>
          </cell>
          <cell r="CH192">
            <v>0</v>
          </cell>
          <cell r="CI192">
            <v>0</v>
          </cell>
          <cell r="CJ192">
            <v>0</v>
          </cell>
          <cell r="CK192">
            <v>0</v>
          </cell>
          <cell r="CL192">
            <v>0</v>
          </cell>
          <cell r="CM192">
            <v>0</v>
          </cell>
          <cell r="CN192">
            <v>0</v>
          </cell>
          <cell r="CO192">
            <v>0</v>
          </cell>
          <cell r="CP192">
            <v>0</v>
          </cell>
          <cell r="CQ192">
            <v>0</v>
          </cell>
          <cell r="CR192">
            <v>0</v>
          </cell>
          <cell r="CS192">
            <v>0</v>
          </cell>
          <cell r="CT192">
            <v>0</v>
          </cell>
          <cell r="CU192">
            <v>0</v>
          </cell>
          <cell r="CV192">
            <v>0</v>
          </cell>
          <cell r="CW192">
            <v>0</v>
          </cell>
          <cell r="CX192">
            <v>0</v>
          </cell>
          <cell r="CY192">
            <v>0</v>
          </cell>
          <cell r="CZ192">
            <v>0</v>
          </cell>
          <cell r="DA192">
            <v>0</v>
          </cell>
          <cell r="DB192">
            <v>0</v>
          </cell>
          <cell r="DC192">
            <v>0</v>
          </cell>
          <cell r="DD192">
            <v>0</v>
          </cell>
          <cell r="DE192">
            <v>0</v>
          </cell>
          <cell r="DF192">
            <v>0</v>
          </cell>
          <cell r="DG192">
            <v>0</v>
          </cell>
          <cell r="DH192">
            <v>0</v>
          </cell>
          <cell r="DI192">
            <v>0</v>
          </cell>
          <cell r="DJ192">
            <v>0</v>
          </cell>
          <cell r="DK192">
            <v>0</v>
          </cell>
          <cell r="DL192">
            <v>0</v>
          </cell>
          <cell r="DM192">
            <v>0</v>
          </cell>
          <cell r="DN192">
            <v>0</v>
          </cell>
          <cell r="DO192">
            <v>0</v>
          </cell>
          <cell r="DP192">
            <v>-1318</v>
          </cell>
          <cell r="DQ192">
            <v>-1405.6</v>
          </cell>
          <cell r="DR192">
            <v>-1526.5</v>
          </cell>
          <cell r="DS192">
            <v>-1447.8000000000002</v>
          </cell>
          <cell r="DT192">
            <v>-1494.3999999999999</v>
          </cell>
          <cell r="DU192">
            <v>-1604.5</v>
          </cell>
          <cell r="DV192">
            <v>-1658.9</v>
          </cell>
          <cell r="DW192">
            <v>-1435.3999999999999</v>
          </cell>
          <cell r="DX192">
            <v>-1527.0000000000002</v>
          </cell>
          <cell r="DY192">
            <v>-1515.2</v>
          </cell>
          <cell r="DZ192">
            <v>-1656.6000000000001</v>
          </cell>
          <cell r="EA192">
            <v>-1529.4</v>
          </cell>
          <cell r="EB192">
            <v>-1910.8999999999999</v>
          </cell>
          <cell r="EC192">
            <v>-1871.7999999999997</v>
          </cell>
          <cell r="ED192">
            <v>-2190.3999999999996</v>
          </cell>
          <cell r="EE192">
            <v>-2065</v>
          </cell>
          <cell r="EF192">
            <v>-2444.8000000000002</v>
          </cell>
          <cell r="EG192">
            <v>-2393.0899999999997</v>
          </cell>
          <cell r="EH192">
            <v>-2673.54</v>
          </cell>
          <cell r="EI192">
            <v>-2375.0999999999995</v>
          </cell>
          <cell r="EJ192">
            <v>-3229.6</v>
          </cell>
          <cell r="EK192">
            <v>-3275.26</v>
          </cell>
          <cell r="EL192">
            <v>-3422.7</v>
          </cell>
          <cell r="EM192">
            <v>-2851.1599999999994</v>
          </cell>
        </row>
        <row r="193">
          <cell r="A193" t="str">
            <v>RDCK IN</v>
          </cell>
          <cell r="B193" t="str">
            <v>Radico Khaitan</v>
          </cell>
          <cell r="C193" t="str">
            <v>Alcoholic Beverages</v>
          </cell>
          <cell r="D193">
            <v>0</v>
          </cell>
          <cell r="E193">
            <v>0</v>
          </cell>
          <cell r="F193">
            <v>0</v>
          </cell>
          <cell r="G193">
            <v>0</v>
          </cell>
          <cell r="H193">
            <v>-22.88</v>
          </cell>
          <cell r="I193">
            <v>-2.1099999999999994</v>
          </cell>
          <cell r="J193">
            <v>-17.559999999999999</v>
          </cell>
          <cell r="K193">
            <v>-19.940000000000001</v>
          </cell>
          <cell r="L193">
            <v>-18</v>
          </cell>
          <cell r="M193">
            <v>-2</v>
          </cell>
          <cell r="N193">
            <v>0</v>
          </cell>
          <cell r="O193">
            <v>-15</v>
          </cell>
          <cell r="P193">
            <v>-17.5</v>
          </cell>
          <cell r="Q193">
            <v>-22.5</v>
          </cell>
          <cell r="R193">
            <v>-25</v>
          </cell>
          <cell r="S193">
            <v>-6.6</v>
          </cell>
          <cell r="T193">
            <v>-30.07</v>
          </cell>
          <cell r="U193">
            <v>-27.43</v>
          </cell>
          <cell r="V193">
            <v>-25</v>
          </cell>
          <cell r="W193">
            <v>-32.4</v>
          </cell>
          <cell r="X193">
            <v>-37</v>
          </cell>
          <cell r="Y193">
            <v>-22</v>
          </cell>
          <cell r="Z193">
            <v>-32.5</v>
          </cell>
          <cell r="AA193">
            <v>30.8</v>
          </cell>
          <cell r="AB193">
            <v>-19</v>
          </cell>
          <cell r="AC193">
            <v>-14.3</v>
          </cell>
          <cell r="AD193">
            <v>-2.2000000000000002</v>
          </cell>
          <cell r="AE193">
            <v>-22.8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0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O193">
            <v>0</v>
          </cell>
          <cell r="AP193">
            <v>0</v>
          </cell>
          <cell r="AQ193">
            <v>0</v>
          </cell>
          <cell r="AR193">
            <v>0</v>
          </cell>
          <cell r="AS193">
            <v>0</v>
          </cell>
          <cell r="AT193">
            <v>0</v>
          </cell>
          <cell r="AU193">
            <v>0</v>
          </cell>
          <cell r="AV193">
            <v>0</v>
          </cell>
          <cell r="AW193">
            <v>0</v>
          </cell>
          <cell r="AX193">
            <v>0</v>
          </cell>
          <cell r="AY193">
            <v>0</v>
          </cell>
          <cell r="AZ193">
            <v>0</v>
          </cell>
          <cell r="BA193">
            <v>0</v>
          </cell>
          <cell r="BB193">
            <v>0</v>
          </cell>
          <cell r="BC193">
            <v>0</v>
          </cell>
          <cell r="BD193">
            <v>0</v>
          </cell>
          <cell r="BE193">
            <v>0</v>
          </cell>
          <cell r="BF193">
            <v>0</v>
          </cell>
          <cell r="BG193">
            <v>0</v>
          </cell>
          <cell r="BH193">
            <v>0</v>
          </cell>
          <cell r="BI193">
            <v>0</v>
          </cell>
          <cell r="BJ193">
            <v>0</v>
          </cell>
          <cell r="BK193">
            <v>0</v>
          </cell>
          <cell r="BL193">
            <v>0</v>
          </cell>
          <cell r="BM193">
            <v>0</v>
          </cell>
          <cell r="BN193">
            <v>20.39</v>
          </cell>
          <cell r="BO193">
            <v>-7.2</v>
          </cell>
          <cell r="BP193">
            <v>15.73</v>
          </cell>
          <cell r="BQ193">
            <v>15.73</v>
          </cell>
          <cell r="BR193">
            <v>15.73</v>
          </cell>
          <cell r="BS193">
            <v>15.73</v>
          </cell>
          <cell r="BT193">
            <v>12.34</v>
          </cell>
          <cell r="BU193">
            <v>12.34</v>
          </cell>
          <cell r="BV193">
            <v>0</v>
          </cell>
          <cell r="BW193">
            <v>0</v>
          </cell>
          <cell r="BX193">
            <v>7.1</v>
          </cell>
          <cell r="BY193">
            <v>45.04</v>
          </cell>
          <cell r="BZ193">
            <v>7.1</v>
          </cell>
          <cell r="CA193">
            <v>12.34</v>
          </cell>
          <cell r="CB193">
            <v>0</v>
          </cell>
          <cell r="CC193">
            <v>0</v>
          </cell>
          <cell r="CD193">
            <v>0</v>
          </cell>
          <cell r="CE193">
            <v>0</v>
          </cell>
          <cell r="CF193">
            <v>0</v>
          </cell>
          <cell r="CG193">
            <v>0</v>
          </cell>
          <cell r="CH193">
            <v>0</v>
          </cell>
          <cell r="CI193">
            <v>0</v>
          </cell>
          <cell r="CJ193">
            <v>0</v>
          </cell>
          <cell r="CK193">
            <v>0</v>
          </cell>
          <cell r="CL193">
            <v>0</v>
          </cell>
          <cell r="CM193">
            <v>0</v>
          </cell>
          <cell r="CN193">
            <v>0</v>
          </cell>
          <cell r="CO193">
            <v>0</v>
          </cell>
          <cell r="CP193">
            <v>0</v>
          </cell>
          <cell r="CQ193">
            <v>0</v>
          </cell>
          <cell r="CR193">
            <v>0</v>
          </cell>
          <cell r="CS193">
            <v>0</v>
          </cell>
          <cell r="CT193">
            <v>-8.5</v>
          </cell>
          <cell r="CU193">
            <v>0</v>
          </cell>
          <cell r="CV193">
            <v>0</v>
          </cell>
          <cell r="CW193">
            <v>0</v>
          </cell>
          <cell r="CX193">
            <v>0</v>
          </cell>
          <cell r="CY193">
            <v>0</v>
          </cell>
          <cell r="CZ193">
            <v>0</v>
          </cell>
          <cell r="DA193">
            <v>0</v>
          </cell>
          <cell r="DB193">
            <v>0</v>
          </cell>
          <cell r="DC193">
            <v>0</v>
          </cell>
          <cell r="DD193">
            <v>0</v>
          </cell>
          <cell r="DE193">
            <v>0</v>
          </cell>
          <cell r="DF193">
            <v>0</v>
          </cell>
          <cell r="DG193">
            <v>0</v>
          </cell>
          <cell r="DH193">
            <v>0</v>
          </cell>
          <cell r="DI193">
            <v>0</v>
          </cell>
          <cell r="DJ193">
            <v>0</v>
          </cell>
          <cell r="DK193">
            <v>0</v>
          </cell>
          <cell r="DL193">
            <v>0</v>
          </cell>
          <cell r="DM193">
            <v>0</v>
          </cell>
          <cell r="DN193">
            <v>0</v>
          </cell>
          <cell r="DO193">
            <v>0</v>
          </cell>
          <cell r="DP193">
            <v>-269.10999999999996</v>
          </cell>
          <cell r="DQ193">
            <v>-317.90999999999997</v>
          </cell>
          <cell r="DR193">
            <v>-293.39</v>
          </cell>
          <cell r="DS193">
            <v>-263.41999999999996</v>
          </cell>
          <cell r="DT193">
            <v>-325.71000000000004</v>
          </cell>
          <cell r="DU193">
            <v>-490.65000000000003</v>
          </cell>
          <cell r="DV193">
            <v>-591.55000000000007</v>
          </cell>
          <cell r="DW193">
            <v>-591.05000000000007</v>
          </cell>
          <cell r="DX193">
            <v>-667.54</v>
          </cell>
          <cell r="DY193">
            <v>-601.17999999999995</v>
          </cell>
          <cell r="DZ193">
            <v>-631.4</v>
          </cell>
          <cell r="EA193">
            <v>-528.27</v>
          </cell>
          <cell r="EB193">
            <v>-623.83000000000004</v>
          </cell>
          <cell r="EC193">
            <v>-684.43</v>
          </cell>
          <cell r="ED193">
            <v>-750.77</v>
          </cell>
          <cell r="EE193">
            <v>-674.62</v>
          </cell>
          <cell r="EF193">
            <v>-688.47</v>
          </cell>
          <cell r="EG193">
            <v>-644.68999999999994</v>
          </cell>
          <cell r="EH193">
            <v>-634.93000000000006</v>
          </cell>
          <cell r="EI193">
            <v>-675.4</v>
          </cell>
          <cell r="EJ193">
            <v>-751.52</v>
          </cell>
          <cell r="EK193">
            <v>-827.01</v>
          </cell>
          <cell r="EL193">
            <v>-854.58</v>
          </cell>
          <cell r="EM193">
            <v>-887.11900000000003</v>
          </cell>
        </row>
        <row r="194">
          <cell r="A194" t="str">
            <v>TT IN</v>
          </cell>
          <cell r="B194" t="str">
            <v>Tata Tea</v>
          </cell>
          <cell r="C194" t="str">
            <v>FMCG</v>
          </cell>
        </row>
        <row r="195">
          <cell r="A195" t="str">
            <v>Information Technology</v>
          </cell>
          <cell r="B195" t="str">
            <v>Information Technology</v>
          </cell>
        </row>
        <row r="196">
          <cell r="A196" t="str">
            <v>AZTEC IN</v>
          </cell>
          <cell r="B196" t="str">
            <v>Aztec Software &amp; Technology Services</v>
          </cell>
          <cell r="C196" t="str">
            <v>Information Technology</v>
          </cell>
          <cell r="D196">
            <v>-0.375</v>
          </cell>
          <cell r="E196">
            <v>-3.2736800000000001</v>
          </cell>
          <cell r="F196">
            <v>-3.3</v>
          </cell>
          <cell r="G196">
            <v>2</v>
          </cell>
          <cell r="H196">
            <v>0</v>
          </cell>
          <cell r="I196">
            <v>-1.4</v>
          </cell>
          <cell r="J196">
            <v>-1.5</v>
          </cell>
          <cell r="K196">
            <v>-5</v>
          </cell>
          <cell r="L196">
            <v>-4</v>
          </cell>
          <cell r="M196">
            <v>-1.9</v>
          </cell>
          <cell r="N196">
            <v>3.8</v>
          </cell>
          <cell r="O196">
            <v>-3.5</v>
          </cell>
          <cell r="P196">
            <v>-2.5</v>
          </cell>
          <cell r="Q196">
            <v>-3.7</v>
          </cell>
          <cell r="R196">
            <v>-6.7</v>
          </cell>
          <cell r="S196">
            <v>-0.59999999999999964</v>
          </cell>
          <cell r="T196">
            <v>-10.5</v>
          </cell>
          <cell r="U196">
            <v>-11.6</v>
          </cell>
          <cell r="V196">
            <v>-15.899999999999999</v>
          </cell>
          <cell r="W196">
            <v>-10.4</v>
          </cell>
          <cell r="X196">
            <v>-9.8000000000000007</v>
          </cell>
          <cell r="Y196">
            <v>-10.9</v>
          </cell>
          <cell r="Z196">
            <v>-8.1</v>
          </cell>
          <cell r="AA196">
            <v>7.4</v>
          </cell>
          <cell r="AB196">
            <v>2.8</v>
          </cell>
          <cell r="AC196">
            <v>-27.450653987951746</v>
          </cell>
          <cell r="AD196">
            <v>-27.050651785082788</v>
          </cell>
          <cell r="AE196">
            <v>-29.493971767360886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O196">
            <v>0</v>
          </cell>
          <cell r="AP196">
            <v>0</v>
          </cell>
          <cell r="AQ196">
            <v>0</v>
          </cell>
          <cell r="AR196">
            <v>0</v>
          </cell>
          <cell r="AS196">
            <v>0</v>
          </cell>
          <cell r="AT196">
            <v>0</v>
          </cell>
          <cell r="AU196">
            <v>0</v>
          </cell>
          <cell r="AV196">
            <v>0</v>
          </cell>
          <cell r="AW196">
            <v>0</v>
          </cell>
          <cell r="AX196">
            <v>0</v>
          </cell>
          <cell r="AY196">
            <v>0</v>
          </cell>
          <cell r="AZ196">
            <v>0</v>
          </cell>
          <cell r="BA196">
            <v>0</v>
          </cell>
          <cell r="BB196">
            <v>0</v>
          </cell>
          <cell r="BC196">
            <v>0</v>
          </cell>
          <cell r="BD196">
            <v>0</v>
          </cell>
          <cell r="BE196">
            <v>0</v>
          </cell>
          <cell r="BF196">
            <v>0</v>
          </cell>
          <cell r="BG196">
            <v>0</v>
          </cell>
          <cell r="BH196">
            <v>0</v>
          </cell>
          <cell r="BI196">
            <v>0</v>
          </cell>
          <cell r="BJ196">
            <v>0</v>
          </cell>
          <cell r="BK196">
            <v>0</v>
          </cell>
          <cell r="BL196">
            <v>0</v>
          </cell>
          <cell r="BM196">
            <v>0</v>
          </cell>
          <cell r="BN196">
            <v>0</v>
          </cell>
          <cell r="BO196">
            <v>0</v>
          </cell>
          <cell r="BP196">
            <v>0</v>
          </cell>
          <cell r="BQ196">
            <v>0</v>
          </cell>
          <cell r="BR196">
            <v>0</v>
          </cell>
          <cell r="BS196">
            <v>0</v>
          </cell>
          <cell r="BT196">
            <v>0</v>
          </cell>
          <cell r="BU196">
            <v>0</v>
          </cell>
          <cell r="BV196">
            <v>0</v>
          </cell>
          <cell r="BW196">
            <v>0</v>
          </cell>
          <cell r="BX196">
            <v>0</v>
          </cell>
          <cell r="BY196">
            <v>0</v>
          </cell>
          <cell r="BZ196">
            <v>0</v>
          </cell>
          <cell r="CA196">
            <v>0</v>
          </cell>
          <cell r="CB196">
            <v>0</v>
          </cell>
          <cell r="CC196">
            <v>0</v>
          </cell>
          <cell r="CD196">
            <v>0</v>
          </cell>
          <cell r="CE196">
            <v>0</v>
          </cell>
          <cell r="CF196">
            <v>0</v>
          </cell>
          <cell r="CG196">
            <v>0</v>
          </cell>
          <cell r="CH196">
            <v>0</v>
          </cell>
          <cell r="CI196">
            <v>0</v>
          </cell>
          <cell r="CJ196">
            <v>0</v>
          </cell>
          <cell r="CK196">
            <v>0</v>
          </cell>
          <cell r="CL196">
            <v>0</v>
          </cell>
          <cell r="CM196">
            <v>0</v>
          </cell>
          <cell r="CN196">
            <v>0</v>
          </cell>
          <cell r="CO196">
            <v>0</v>
          </cell>
          <cell r="CP196">
            <v>0</v>
          </cell>
          <cell r="CQ196">
            <v>0</v>
          </cell>
          <cell r="CR196">
            <v>0</v>
          </cell>
          <cell r="CS196">
            <v>0</v>
          </cell>
          <cell r="CT196">
            <v>0</v>
          </cell>
          <cell r="CU196">
            <v>0</v>
          </cell>
          <cell r="CV196">
            <v>0</v>
          </cell>
          <cell r="CW196">
            <v>0</v>
          </cell>
          <cell r="CX196">
            <v>0</v>
          </cell>
          <cell r="CY196">
            <v>0</v>
          </cell>
          <cell r="CZ196">
            <v>0</v>
          </cell>
          <cell r="DA196">
            <v>0</v>
          </cell>
          <cell r="DB196">
            <v>0</v>
          </cell>
          <cell r="DC196">
            <v>0</v>
          </cell>
          <cell r="DD196">
            <v>0</v>
          </cell>
          <cell r="DE196">
            <v>0</v>
          </cell>
          <cell r="DF196">
            <v>0</v>
          </cell>
          <cell r="DG196">
            <v>0</v>
          </cell>
          <cell r="DH196">
            <v>0</v>
          </cell>
          <cell r="DI196">
            <v>0</v>
          </cell>
          <cell r="DJ196">
            <v>0</v>
          </cell>
          <cell r="DK196">
            <v>0</v>
          </cell>
          <cell r="DL196">
            <v>-69.919110000000003</v>
          </cell>
          <cell r="DM196">
            <v>-67.127143000000004</v>
          </cell>
          <cell r="DN196">
            <v>-65</v>
          </cell>
          <cell r="DO196">
            <v>-50.8</v>
          </cell>
          <cell r="DP196">
            <v>-50.9</v>
          </cell>
          <cell r="DQ196">
            <v>-57.8</v>
          </cell>
          <cell r="DR196">
            <v>-65.900000000000006</v>
          </cell>
          <cell r="DS196">
            <v>-77.8</v>
          </cell>
          <cell r="DT196">
            <v>-98.1</v>
          </cell>
          <cell r="DU196">
            <v>-118.1</v>
          </cell>
          <cell r="DV196">
            <v>-151.19999999999999</v>
          </cell>
          <cell r="DW196">
            <v>-207</v>
          </cell>
          <cell r="DX196">
            <v>-246.2</v>
          </cell>
          <cell r="DY196">
            <v>-273.39999999999998</v>
          </cell>
          <cell r="DZ196">
            <v>-300.8</v>
          </cell>
          <cell r="EA196">
            <v>-320.3</v>
          </cell>
          <cell r="EB196">
            <v>-375.2</v>
          </cell>
          <cell r="EC196">
            <v>-421.3</v>
          </cell>
          <cell r="ED196">
            <v>-463.2</v>
          </cell>
          <cell r="EE196">
            <v>-423.3</v>
          </cell>
          <cell r="EF196">
            <v>-426.3</v>
          </cell>
          <cell r="EG196">
            <v>-434.5</v>
          </cell>
          <cell r="EH196">
            <v>-473.1</v>
          </cell>
          <cell r="EI196">
            <v>-477.4</v>
          </cell>
          <cell r="EJ196">
            <v>-501.5</v>
          </cell>
          <cell r="EK196">
            <v>-556.82171262651741</v>
          </cell>
          <cell r="EL196">
            <v>-580.94938824325368</v>
          </cell>
          <cell r="EM196">
            <v>-599.02991979684009</v>
          </cell>
        </row>
        <row r="197">
          <cell r="A197" t="str">
            <v>GEO IN</v>
          </cell>
          <cell r="B197" t="str">
            <v>Geometric Ltd</v>
          </cell>
          <cell r="C197" t="str">
            <v>Information Technology</v>
          </cell>
          <cell r="D197">
            <v>0</v>
          </cell>
          <cell r="E197">
            <v>0</v>
          </cell>
          <cell r="F197">
            <v>0</v>
          </cell>
          <cell r="G197">
            <v>0</v>
          </cell>
          <cell r="H197">
            <v>0</v>
          </cell>
          <cell r="I197">
            <v>0</v>
          </cell>
          <cell r="J197">
            <v>0</v>
          </cell>
          <cell r="K197">
            <v>0</v>
          </cell>
          <cell r="L197">
            <v>-12.52</v>
          </cell>
          <cell r="M197">
            <v>-16.55</v>
          </cell>
          <cell r="N197">
            <v>-16.649999999999999</v>
          </cell>
          <cell r="O197">
            <v>-25.4</v>
          </cell>
          <cell r="P197">
            <v>-20.48</v>
          </cell>
          <cell r="Q197">
            <v>-7.83</v>
          </cell>
          <cell r="R197">
            <v>-12.45</v>
          </cell>
          <cell r="S197">
            <v>-27.299999999999997</v>
          </cell>
          <cell r="T197">
            <v>-10</v>
          </cell>
          <cell r="U197">
            <v>-13.799999999999999</v>
          </cell>
          <cell r="V197">
            <v>-21.9</v>
          </cell>
          <cell r="W197">
            <v>-22.54</v>
          </cell>
          <cell r="X197">
            <v>-2.57</v>
          </cell>
          <cell r="Y197">
            <v>-10.330000000000002</v>
          </cell>
          <cell r="Z197">
            <v>-19.36</v>
          </cell>
          <cell r="AA197">
            <v>-24.56</v>
          </cell>
          <cell r="AB197">
            <v>-14.46</v>
          </cell>
          <cell r="AC197">
            <v>-21.9</v>
          </cell>
          <cell r="AD197">
            <v>-15.12</v>
          </cell>
          <cell r="AE197">
            <v>-7.16</v>
          </cell>
          <cell r="AF197">
            <v>0</v>
          </cell>
          <cell r="AG197">
            <v>0</v>
          </cell>
          <cell r="AH197">
            <v>0</v>
          </cell>
          <cell r="AI197">
            <v>0</v>
          </cell>
          <cell r="AJ197">
            <v>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O197">
            <v>0</v>
          </cell>
          <cell r="AP197">
            <v>0</v>
          </cell>
          <cell r="AQ197">
            <v>0</v>
          </cell>
          <cell r="AR197">
            <v>0</v>
          </cell>
          <cell r="AS197">
            <v>0</v>
          </cell>
          <cell r="AT197">
            <v>0</v>
          </cell>
          <cell r="AU197">
            <v>0</v>
          </cell>
          <cell r="AV197">
            <v>0</v>
          </cell>
          <cell r="AW197">
            <v>0</v>
          </cell>
          <cell r="AX197">
            <v>0</v>
          </cell>
          <cell r="AY197">
            <v>0</v>
          </cell>
          <cell r="AZ197">
            <v>0</v>
          </cell>
          <cell r="BA197">
            <v>0</v>
          </cell>
          <cell r="BB197">
            <v>0</v>
          </cell>
          <cell r="BC197">
            <v>0</v>
          </cell>
          <cell r="BD197">
            <v>0</v>
          </cell>
          <cell r="BE197">
            <v>0</v>
          </cell>
          <cell r="BF197">
            <v>0</v>
          </cell>
          <cell r="BG197">
            <v>0</v>
          </cell>
          <cell r="BH197">
            <v>0</v>
          </cell>
          <cell r="BI197">
            <v>0</v>
          </cell>
          <cell r="BJ197">
            <v>0</v>
          </cell>
          <cell r="BK197">
            <v>0</v>
          </cell>
          <cell r="BL197">
            <v>0</v>
          </cell>
          <cell r="BM197">
            <v>0</v>
          </cell>
          <cell r="BN197">
            <v>0</v>
          </cell>
          <cell r="BO197">
            <v>0</v>
          </cell>
          <cell r="BP197">
            <v>0</v>
          </cell>
          <cell r="BQ197">
            <v>0</v>
          </cell>
          <cell r="BR197">
            <v>0</v>
          </cell>
          <cell r="BS197">
            <v>0</v>
          </cell>
          <cell r="BT197">
            <v>0</v>
          </cell>
          <cell r="BU197">
            <v>0</v>
          </cell>
          <cell r="BV197">
            <v>0</v>
          </cell>
          <cell r="BW197">
            <v>0</v>
          </cell>
          <cell r="BX197">
            <v>0</v>
          </cell>
          <cell r="BY197">
            <v>0</v>
          </cell>
          <cell r="BZ197">
            <v>0</v>
          </cell>
          <cell r="CA197">
            <v>0</v>
          </cell>
          <cell r="CB197">
            <v>0</v>
          </cell>
          <cell r="CC197">
            <v>0</v>
          </cell>
          <cell r="CD197">
            <v>0</v>
          </cell>
          <cell r="CE197">
            <v>0</v>
          </cell>
          <cell r="CF197">
            <v>0</v>
          </cell>
          <cell r="CG197">
            <v>0</v>
          </cell>
          <cell r="CH197">
            <v>0</v>
          </cell>
          <cell r="CI197">
            <v>0</v>
          </cell>
          <cell r="CJ197">
            <v>0</v>
          </cell>
          <cell r="CK197">
            <v>0</v>
          </cell>
          <cell r="CL197">
            <v>0</v>
          </cell>
          <cell r="CM197">
            <v>0</v>
          </cell>
          <cell r="CN197">
            <v>0</v>
          </cell>
          <cell r="CO197">
            <v>0</v>
          </cell>
          <cell r="CP197">
            <v>0</v>
          </cell>
          <cell r="CQ197">
            <v>0</v>
          </cell>
          <cell r="CR197">
            <v>0</v>
          </cell>
          <cell r="CS197">
            <v>0</v>
          </cell>
          <cell r="CT197">
            <v>0</v>
          </cell>
          <cell r="CU197">
            <v>0</v>
          </cell>
          <cell r="CV197">
            <v>0</v>
          </cell>
          <cell r="CW197">
            <v>0</v>
          </cell>
          <cell r="CX197">
            <v>0</v>
          </cell>
          <cell r="CY197">
            <v>0</v>
          </cell>
          <cell r="CZ197">
            <v>0</v>
          </cell>
          <cell r="DA197">
            <v>0</v>
          </cell>
          <cell r="DB197">
            <v>0</v>
          </cell>
          <cell r="DC197">
            <v>0</v>
          </cell>
          <cell r="DD197">
            <v>0</v>
          </cell>
          <cell r="DE197">
            <v>0</v>
          </cell>
          <cell r="DF197">
            <v>0</v>
          </cell>
          <cell r="DG197">
            <v>-8.7899999999999991</v>
          </cell>
          <cell r="DH197">
            <v>4.16</v>
          </cell>
          <cell r="DI197">
            <v>-14.14</v>
          </cell>
          <cell r="DJ197">
            <v>-0.63</v>
          </cell>
          <cell r="DK197">
            <v>-2.2599999999999998</v>
          </cell>
          <cell r="DL197">
            <v>0</v>
          </cell>
          <cell r="DM197">
            <v>0</v>
          </cell>
          <cell r="DN197">
            <v>0</v>
          </cell>
          <cell r="DO197">
            <v>0</v>
          </cell>
          <cell r="DP197">
            <v>0</v>
          </cell>
          <cell r="DQ197">
            <v>0</v>
          </cell>
          <cell r="DR197">
            <v>0</v>
          </cell>
          <cell r="DS197">
            <v>0</v>
          </cell>
          <cell r="DT197">
            <v>0</v>
          </cell>
          <cell r="DU197">
            <v>0</v>
          </cell>
          <cell r="DV197">
            <v>0</v>
          </cell>
          <cell r="DW197">
            <v>0</v>
          </cell>
          <cell r="DX197">
            <v>0</v>
          </cell>
          <cell r="DY197">
            <v>0</v>
          </cell>
          <cell r="DZ197">
            <v>0</v>
          </cell>
          <cell r="EA197">
            <v>0</v>
          </cell>
          <cell r="EB197">
            <v>0</v>
          </cell>
          <cell r="EC197">
            <v>0</v>
          </cell>
          <cell r="ED197">
            <v>0</v>
          </cell>
          <cell r="EE197">
            <v>0</v>
          </cell>
          <cell r="EF197">
            <v>0</v>
          </cell>
          <cell r="EG197">
            <v>0</v>
          </cell>
          <cell r="EH197">
            <v>0</v>
          </cell>
          <cell r="EI197">
            <v>0</v>
          </cell>
          <cell r="EJ197">
            <v>0</v>
          </cell>
          <cell r="EK197">
            <v>0</v>
          </cell>
          <cell r="EL197">
            <v>0</v>
          </cell>
          <cell r="EM197">
            <v>0</v>
          </cell>
        </row>
        <row r="198">
          <cell r="A198" t="str">
            <v>HCLI IN</v>
          </cell>
          <cell r="B198" t="str">
            <v>HCL-Infosystems</v>
          </cell>
          <cell r="C198" t="str">
            <v>Information Technology</v>
          </cell>
          <cell r="D198">
            <v>0</v>
          </cell>
          <cell r="E198">
            <v>0</v>
          </cell>
          <cell r="F198">
            <v>0</v>
          </cell>
          <cell r="G198">
            <v>0</v>
          </cell>
          <cell r="H198">
            <v>-65.5</v>
          </cell>
          <cell r="I198">
            <v>-71.5</v>
          </cell>
          <cell r="J198">
            <v>-90.3</v>
          </cell>
          <cell r="K198">
            <v>-101.60000000000001</v>
          </cell>
          <cell r="L198">
            <v>-100.6</v>
          </cell>
          <cell r="M198">
            <v>-122.10000000000001</v>
          </cell>
          <cell r="N198">
            <v>-215.5</v>
          </cell>
          <cell r="O198">
            <v>-176.9</v>
          </cell>
          <cell r="P198">
            <v>-168.6</v>
          </cell>
          <cell r="Q198">
            <v>-199</v>
          </cell>
          <cell r="R198">
            <v>-242.70000000000002</v>
          </cell>
          <cell r="S198">
            <v>-309.3</v>
          </cell>
          <cell r="T198">
            <v>-298</v>
          </cell>
          <cell r="U198">
            <v>-264.5</v>
          </cell>
          <cell r="V198">
            <v>-289.3</v>
          </cell>
          <cell r="W198">
            <v>-186.79999999999998</v>
          </cell>
          <cell r="X198">
            <v>-387</v>
          </cell>
          <cell r="Y198">
            <v>-334.30000000000007</v>
          </cell>
          <cell r="Z198">
            <v>-340</v>
          </cell>
          <cell r="AA198">
            <v>-320</v>
          </cell>
          <cell r="AB198">
            <v>-304</v>
          </cell>
          <cell r="AC198">
            <v>-299</v>
          </cell>
          <cell r="AD198">
            <v>-257.29999999999995</v>
          </cell>
          <cell r="AE198">
            <v>-313.10000000000002</v>
          </cell>
          <cell r="AF198">
            <v>0</v>
          </cell>
          <cell r="AG198">
            <v>0</v>
          </cell>
          <cell r="AH198">
            <v>0</v>
          </cell>
          <cell r="AI198">
            <v>0</v>
          </cell>
          <cell r="AJ198">
            <v>0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O198">
            <v>0</v>
          </cell>
          <cell r="AP198">
            <v>0</v>
          </cell>
          <cell r="AQ198">
            <v>0</v>
          </cell>
          <cell r="AR198">
            <v>0</v>
          </cell>
          <cell r="AS198">
            <v>0</v>
          </cell>
          <cell r="AT198">
            <v>0</v>
          </cell>
          <cell r="AU198">
            <v>0</v>
          </cell>
          <cell r="AV198">
            <v>0</v>
          </cell>
          <cell r="AW198">
            <v>0</v>
          </cell>
          <cell r="AX198">
            <v>0</v>
          </cell>
          <cell r="AY198">
            <v>0</v>
          </cell>
          <cell r="AZ198">
            <v>0</v>
          </cell>
          <cell r="BA198">
            <v>0</v>
          </cell>
          <cell r="BB198">
            <v>0</v>
          </cell>
          <cell r="BC198">
            <v>0</v>
          </cell>
          <cell r="BD198">
            <v>0</v>
          </cell>
          <cell r="BE198">
            <v>0</v>
          </cell>
          <cell r="BF198">
            <v>0</v>
          </cell>
          <cell r="BG198">
            <v>0</v>
          </cell>
          <cell r="BH198">
            <v>0</v>
          </cell>
          <cell r="BI198">
            <v>0</v>
          </cell>
          <cell r="BJ198">
            <v>0</v>
          </cell>
          <cell r="BK198">
            <v>0</v>
          </cell>
          <cell r="BL198">
            <v>0</v>
          </cell>
          <cell r="BM198">
            <v>0</v>
          </cell>
          <cell r="BN198">
            <v>0</v>
          </cell>
          <cell r="BO198">
            <v>0</v>
          </cell>
          <cell r="BP198">
            <v>0</v>
          </cell>
          <cell r="BQ198">
            <v>0</v>
          </cell>
          <cell r="BR198">
            <v>0</v>
          </cell>
          <cell r="BS198">
            <v>0</v>
          </cell>
          <cell r="BT198">
            <v>0</v>
          </cell>
          <cell r="BU198">
            <v>0</v>
          </cell>
          <cell r="BV198">
            <v>0</v>
          </cell>
          <cell r="BW198">
            <v>0</v>
          </cell>
          <cell r="BX198">
            <v>0</v>
          </cell>
          <cell r="BY198">
            <v>0</v>
          </cell>
          <cell r="BZ198">
            <v>0</v>
          </cell>
          <cell r="CA198">
            <v>0</v>
          </cell>
          <cell r="CB198">
            <v>0</v>
          </cell>
          <cell r="CC198">
            <v>0</v>
          </cell>
          <cell r="CD198">
            <v>0</v>
          </cell>
          <cell r="CE198">
            <v>0</v>
          </cell>
          <cell r="CF198">
            <v>0</v>
          </cell>
          <cell r="CG198">
            <v>0</v>
          </cell>
          <cell r="CH198">
            <v>0</v>
          </cell>
          <cell r="CI198">
            <v>0</v>
          </cell>
          <cell r="CJ198">
            <v>0</v>
          </cell>
          <cell r="CK198">
            <v>0</v>
          </cell>
          <cell r="CL198">
            <v>0</v>
          </cell>
          <cell r="CM198">
            <v>0</v>
          </cell>
          <cell r="CN198">
            <v>0</v>
          </cell>
          <cell r="CO198">
            <v>0</v>
          </cell>
          <cell r="CP198">
            <v>0</v>
          </cell>
          <cell r="CQ198">
            <v>0</v>
          </cell>
          <cell r="CR198">
            <v>0</v>
          </cell>
          <cell r="CS198">
            <v>0</v>
          </cell>
          <cell r="CT198">
            <v>0</v>
          </cell>
          <cell r="CU198">
            <v>0</v>
          </cell>
          <cell r="CV198">
            <v>0</v>
          </cell>
          <cell r="CW198">
            <v>0</v>
          </cell>
          <cell r="CX198">
            <v>0</v>
          </cell>
          <cell r="CY198">
            <v>0</v>
          </cell>
          <cell r="CZ198">
            <v>0</v>
          </cell>
          <cell r="DA198">
            <v>0</v>
          </cell>
          <cell r="DB198">
            <v>0</v>
          </cell>
          <cell r="DC198">
            <v>0</v>
          </cell>
          <cell r="DD198">
            <v>0</v>
          </cell>
          <cell r="DE198">
            <v>0</v>
          </cell>
          <cell r="DF198">
            <v>0</v>
          </cell>
          <cell r="DG198">
            <v>0</v>
          </cell>
          <cell r="DH198">
            <v>0</v>
          </cell>
          <cell r="DI198">
            <v>0</v>
          </cell>
          <cell r="DJ198">
            <v>0</v>
          </cell>
          <cell r="DK198">
            <v>0</v>
          </cell>
          <cell r="DL198">
            <v>0</v>
          </cell>
          <cell r="DM198">
            <v>0</v>
          </cell>
          <cell r="DN198">
            <v>0</v>
          </cell>
          <cell r="DO198">
            <v>0</v>
          </cell>
          <cell r="DP198">
            <v>-7970.1999999999989</v>
          </cell>
          <cell r="DQ198">
            <v>-7411.7</v>
          </cell>
          <cell r="DR198">
            <v>-9062.7999999999993</v>
          </cell>
          <cell r="DS198">
            <v>-10443.5</v>
          </cell>
          <cell r="DT198">
            <v>-11703.5</v>
          </cell>
          <cell r="DU198">
            <v>-14440.900000000001</v>
          </cell>
          <cell r="DV198">
            <v>-18360.2</v>
          </cell>
          <cell r="DW198">
            <v>-18379.400000000001</v>
          </cell>
          <cell r="DX198">
            <v>-20228.8</v>
          </cell>
          <cell r="DY198">
            <v>-21144.400000000001</v>
          </cell>
          <cell r="DZ198">
            <v>-26162.1</v>
          </cell>
          <cell r="EA198">
            <v>-29713.9</v>
          </cell>
          <cell r="EB198">
            <v>-28874.1</v>
          </cell>
          <cell r="EC198">
            <v>-25957.399999999998</v>
          </cell>
          <cell r="ED198">
            <v>-27168.399999999998</v>
          </cell>
          <cell r="EE198">
            <v>-26805.4</v>
          </cell>
          <cell r="EF198">
            <v>-28079.899999999998</v>
          </cell>
          <cell r="EG198">
            <v>-28443.500000000004</v>
          </cell>
          <cell r="EH198">
            <v>-29955</v>
          </cell>
          <cell r="EI198">
            <v>-26981</v>
          </cell>
          <cell r="EJ198">
            <v>-28531</v>
          </cell>
          <cell r="EK198">
            <v>-28094</v>
          </cell>
          <cell r="EL198">
            <v>-28375.499999999996</v>
          </cell>
          <cell r="EM198">
            <v>-27203</v>
          </cell>
        </row>
        <row r="199">
          <cell r="A199" t="str">
            <v>HCLT IN</v>
          </cell>
          <cell r="B199" t="str">
            <v>HCL Technologies</v>
          </cell>
          <cell r="C199" t="str">
            <v>Information Technology</v>
          </cell>
          <cell r="D199">
            <v>-186.5</v>
          </cell>
          <cell r="E199">
            <v>-128.49396999999999</v>
          </cell>
          <cell r="F199">
            <v>-74.900595999999993</v>
          </cell>
          <cell r="G199">
            <v>-63.0886</v>
          </cell>
          <cell r="H199">
            <v>-89.609899999999996</v>
          </cell>
          <cell r="I199">
            <v>-160.0422648</v>
          </cell>
          <cell r="J199">
            <v>-128.78664391999999</v>
          </cell>
          <cell r="K199">
            <v>-76.943835149999998</v>
          </cell>
          <cell r="L199">
            <v>-35.200000000000003</v>
          </cell>
          <cell r="M199">
            <v>-198.18678900000006</v>
          </cell>
          <cell r="N199">
            <v>-136.01321100000001</v>
          </cell>
          <cell r="O199">
            <v>-187.2</v>
          </cell>
          <cell r="P199">
            <v>-140.1</v>
          </cell>
          <cell r="Q199">
            <v>-169</v>
          </cell>
          <cell r="R199">
            <v>-203</v>
          </cell>
          <cell r="S199">
            <v>-277</v>
          </cell>
          <cell r="T199">
            <v>23</v>
          </cell>
          <cell r="U199">
            <v>-219</v>
          </cell>
          <cell r="V199">
            <v>-206</v>
          </cell>
          <cell r="W199">
            <v>-283</v>
          </cell>
          <cell r="X199">
            <v>-777</v>
          </cell>
          <cell r="Y199">
            <v>-346</v>
          </cell>
          <cell r="Z199">
            <v>-355</v>
          </cell>
          <cell r="AA199">
            <v>-368</v>
          </cell>
          <cell r="AB199">
            <v>-203</v>
          </cell>
          <cell r="AC199">
            <v>-439</v>
          </cell>
          <cell r="AD199">
            <v>-684</v>
          </cell>
          <cell r="AE199">
            <v>-485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0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O199">
            <v>0</v>
          </cell>
          <cell r="AP199">
            <v>0</v>
          </cell>
          <cell r="AQ199">
            <v>0</v>
          </cell>
          <cell r="AR199">
            <v>0</v>
          </cell>
          <cell r="AS199">
            <v>0</v>
          </cell>
          <cell r="AT199">
            <v>0</v>
          </cell>
          <cell r="AU199">
            <v>0</v>
          </cell>
          <cell r="AV199">
            <v>0</v>
          </cell>
          <cell r="AW199">
            <v>0</v>
          </cell>
          <cell r="AX199">
            <v>0</v>
          </cell>
          <cell r="AY199">
            <v>0</v>
          </cell>
          <cell r="AZ199">
            <v>0</v>
          </cell>
          <cell r="BA199">
            <v>0</v>
          </cell>
          <cell r="BB199">
            <v>0</v>
          </cell>
          <cell r="BC199">
            <v>0</v>
          </cell>
          <cell r="BD199">
            <v>0</v>
          </cell>
          <cell r="BE199">
            <v>0</v>
          </cell>
          <cell r="BF199">
            <v>0</v>
          </cell>
          <cell r="BG199">
            <v>0</v>
          </cell>
          <cell r="BH199">
            <v>0</v>
          </cell>
          <cell r="BI199">
            <v>0</v>
          </cell>
          <cell r="BJ199">
            <v>0</v>
          </cell>
          <cell r="BK199">
            <v>0</v>
          </cell>
          <cell r="BL199">
            <v>0</v>
          </cell>
          <cell r="BM199">
            <v>0</v>
          </cell>
          <cell r="BN199">
            <v>0</v>
          </cell>
          <cell r="BO199">
            <v>0</v>
          </cell>
          <cell r="BP199">
            <v>0</v>
          </cell>
          <cell r="BQ199">
            <v>0</v>
          </cell>
          <cell r="BR199">
            <v>0</v>
          </cell>
          <cell r="BS199">
            <v>0</v>
          </cell>
          <cell r="BT199">
            <v>0</v>
          </cell>
          <cell r="BU199">
            <v>0</v>
          </cell>
          <cell r="BV199">
            <v>0</v>
          </cell>
          <cell r="BW199">
            <v>0</v>
          </cell>
          <cell r="BX199">
            <v>0</v>
          </cell>
          <cell r="BY199">
            <v>0</v>
          </cell>
          <cell r="BZ199">
            <v>0</v>
          </cell>
          <cell r="CA199">
            <v>0</v>
          </cell>
          <cell r="CB199">
            <v>0</v>
          </cell>
          <cell r="CC199">
            <v>0</v>
          </cell>
          <cell r="CD199">
            <v>0</v>
          </cell>
          <cell r="CE199">
            <v>0</v>
          </cell>
          <cell r="CF199">
            <v>0</v>
          </cell>
          <cell r="CG199">
            <v>0</v>
          </cell>
          <cell r="CH199">
            <v>0</v>
          </cell>
          <cell r="CI199">
            <v>0</v>
          </cell>
          <cell r="CJ199">
            <v>0</v>
          </cell>
          <cell r="CK199">
            <v>0</v>
          </cell>
          <cell r="CL199">
            <v>0</v>
          </cell>
          <cell r="CM199">
            <v>0</v>
          </cell>
          <cell r="CN199">
            <v>0</v>
          </cell>
          <cell r="CO199">
            <v>0</v>
          </cell>
          <cell r="CP199">
            <v>0</v>
          </cell>
          <cell r="CQ199">
            <v>0</v>
          </cell>
          <cell r="CR199">
            <v>0</v>
          </cell>
          <cell r="CS199">
            <v>0</v>
          </cell>
          <cell r="CT199">
            <v>0</v>
          </cell>
          <cell r="CU199">
            <v>0</v>
          </cell>
          <cell r="CV199">
            <v>0</v>
          </cell>
          <cell r="CW199">
            <v>0</v>
          </cell>
          <cell r="CX199">
            <v>0</v>
          </cell>
          <cell r="CY199">
            <v>0</v>
          </cell>
          <cell r="CZ199">
            <v>0</v>
          </cell>
          <cell r="DA199">
            <v>0</v>
          </cell>
          <cell r="DB199">
            <v>0</v>
          </cell>
          <cell r="DC199">
            <v>0</v>
          </cell>
          <cell r="DD199">
            <v>0</v>
          </cell>
          <cell r="DE199">
            <v>0</v>
          </cell>
          <cell r="DF199">
            <v>0</v>
          </cell>
          <cell r="DG199">
            <v>0</v>
          </cell>
          <cell r="DH199">
            <v>0</v>
          </cell>
          <cell r="DI199">
            <v>0</v>
          </cell>
          <cell r="DJ199">
            <v>0</v>
          </cell>
          <cell r="DK199">
            <v>0</v>
          </cell>
          <cell r="DL199">
            <v>0</v>
          </cell>
          <cell r="DM199">
            <v>0</v>
          </cell>
          <cell r="DN199">
            <v>0</v>
          </cell>
          <cell r="DO199">
            <v>0</v>
          </cell>
          <cell r="DP199">
            <v>0</v>
          </cell>
          <cell r="DQ199">
            <v>0</v>
          </cell>
          <cell r="DR199">
            <v>0</v>
          </cell>
          <cell r="DS199">
            <v>0</v>
          </cell>
          <cell r="DT199">
            <v>0</v>
          </cell>
          <cell r="DU199">
            <v>0</v>
          </cell>
          <cell r="DV199">
            <v>0</v>
          </cell>
          <cell r="DW199">
            <v>0</v>
          </cell>
          <cell r="DX199">
            <v>0</v>
          </cell>
          <cell r="DY199">
            <v>0</v>
          </cell>
          <cell r="DZ199">
            <v>0</v>
          </cell>
          <cell r="EA199">
            <v>0</v>
          </cell>
          <cell r="EB199">
            <v>0</v>
          </cell>
          <cell r="EC199">
            <v>0</v>
          </cell>
          <cell r="ED199">
            <v>0</v>
          </cell>
          <cell r="EE199">
            <v>0</v>
          </cell>
          <cell r="EF199">
            <v>0</v>
          </cell>
          <cell r="EG199">
            <v>0</v>
          </cell>
          <cell r="EH199">
            <v>0</v>
          </cell>
          <cell r="EI199">
            <v>0</v>
          </cell>
          <cell r="EJ199">
            <v>0</v>
          </cell>
          <cell r="EK199">
            <v>0</v>
          </cell>
          <cell r="EL199">
            <v>0</v>
          </cell>
          <cell r="EM199">
            <v>0</v>
          </cell>
        </row>
        <row r="200">
          <cell r="A200" t="str">
            <v>HEXW IN</v>
          </cell>
          <cell r="B200" t="str">
            <v>Hexaware Technologies</v>
          </cell>
          <cell r="C200" t="str">
            <v>Information Technology</v>
          </cell>
          <cell r="D200">
            <v>0</v>
          </cell>
          <cell r="E200">
            <v>0</v>
          </cell>
          <cell r="F200">
            <v>14.84</v>
          </cell>
          <cell r="G200">
            <v>0</v>
          </cell>
          <cell r="H200">
            <v>-7.43</v>
          </cell>
          <cell r="I200">
            <v>-16.71</v>
          </cell>
          <cell r="J200">
            <v>-14.95</v>
          </cell>
          <cell r="K200">
            <v>-16.559999999999999</v>
          </cell>
          <cell r="L200">
            <v>-23.56</v>
          </cell>
          <cell r="M200">
            <v>-35.270000000000003</v>
          </cell>
          <cell r="N200">
            <v>-10.82</v>
          </cell>
          <cell r="O200">
            <v>-18.73</v>
          </cell>
          <cell r="P200">
            <v>-18.27</v>
          </cell>
          <cell r="Q200">
            <v>-28.02</v>
          </cell>
          <cell r="R200">
            <v>-32.26</v>
          </cell>
          <cell r="S200">
            <v>-22.12</v>
          </cell>
          <cell r="T200">
            <v>-13.5</v>
          </cell>
          <cell r="U200">
            <v>-38.65</v>
          </cell>
          <cell r="V200">
            <v>-46.2</v>
          </cell>
          <cell r="W200">
            <v>-55.04</v>
          </cell>
          <cell r="X200">
            <v>-52.1</v>
          </cell>
          <cell r="Y200">
            <v>-52.43</v>
          </cell>
          <cell r="Z200">
            <v>26.92</v>
          </cell>
          <cell r="AA200">
            <v>-54.188865487009629</v>
          </cell>
          <cell r="AB200">
            <v>-54.24286742873479</v>
          </cell>
          <cell r="AC200">
            <v>-61.333835812257476</v>
          </cell>
          <cell r="AD200">
            <v>-68.482624990995873</v>
          </cell>
          <cell r="AE200">
            <v>-71.518599576330175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O200">
            <v>0</v>
          </cell>
          <cell r="AP200">
            <v>0</v>
          </cell>
          <cell r="AQ200">
            <v>0</v>
          </cell>
          <cell r="AR200">
            <v>0</v>
          </cell>
          <cell r="AS200">
            <v>0</v>
          </cell>
          <cell r="AT200">
            <v>0</v>
          </cell>
          <cell r="AU200">
            <v>0</v>
          </cell>
          <cell r="AV200">
            <v>0</v>
          </cell>
          <cell r="AW200">
            <v>0</v>
          </cell>
          <cell r="AX200">
            <v>0</v>
          </cell>
          <cell r="AY200">
            <v>0</v>
          </cell>
          <cell r="AZ200">
            <v>0</v>
          </cell>
          <cell r="BA200">
            <v>0</v>
          </cell>
          <cell r="BB200">
            <v>0</v>
          </cell>
          <cell r="BC200">
            <v>0</v>
          </cell>
          <cell r="BD200">
            <v>0</v>
          </cell>
          <cell r="BE200">
            <v>0</v>
          </cell>
          <cell r="BF200">
            <v>0</v>
          </cell>
          <cell r="BG200">
            <v>0</v>
          </cell>
          <cell r="BH200">
            <v>0</v>
          </cell>
          <cell r="BI200">
            <v>0</v>
          </cell>
          <cell r="BJ200">
            <v>0</v>
          </cell>
          <cell r="BK200">
            <v>0</v>
          </cell>
          <cell r="BL200">
            <v>0</v>
          </cell>
          <cell r="BM200">
            <v>0</v>
          </cell>
          <cell r="BN200">
            <v>0</v>
          </cell>
          <cell r="BO200">
            <v>0</v>
          </cell>
          <cell r="BP200">
            <v>0</v>
          </cell>
          <cell r="BQ200">
            <v>0</v>
          </cell>
          <cell r="BR200">
            <v>0</v>
          </cell>
          <cell r="BS200">
            <v>0</v>
          </cell>
          <cell r="BT200">
            <v>0</v>
          </cell>
          <cell r="BU200">
            <v>0</v>
          </cell>
          <cell r="BV200">
            <v>0</v>
          </cell>
          <cell r="BW200">
            <v>0</v>
          </cell>
          <cell r="BX200">
            <v>0</v>
          </cell>
          <cell r="BY200">
            <v>0</v>
          </cell>
          <cell r="BZ200">
            <v>0</v>
          </cell>
          <cell r="CA200">
            <v>0</v>
          </cell>
          <cell r="CB200">
            <v>0</v>
          </cell>
          <cell r="CC200">
            <v>0</v>
          </cell>
          <cell r="CD200">
            <v>0</v>
          </cell>
          <cell r="CE200">
            <v>0</v>
          </cell>
          <cell r="CF200">
            <v>0</v>
          </cell>
          <cell r="CG200">
            <v>0</v>
          </cell>
          <cell r="CH200">
            <v>0</v>
          </cell>
          <cell r="CI200">
            <v>0</v>
          </cell>
          <cell r="CJ200">
            <v>0</v>
          </cell>
          <cell r="CK200">
            <v>0</v>
          </cell>
          <cell r="CL200">
            <v>0</v>
          </cell>
          <cell r="CM200">
            <v>0</v>
          </cell>
          <cell r="CN200">
            <v>0</v>
          </cell>
          <cell r="CO200">
            <v>0</v>
          </cell>
          <cell r="CP200">
            <v>0</v>
          </cell>
          <cell r="CQ200">
            <v>0</v>
          </cell>
          <cell r="CR200">
            <v>0</v>
          </cell>
          <cell r="CS200">
            <v>0</v>
          </cell>
          <cell r="CT200">
            <v>0</v>
          </cell>
          <cell r="CU200">
            <v>0</v>
          </cell>
          <cell r="CV200">
            <v>0</v>
          </cell>
          <cell r="CW200">
            <v>0</v>
          </cell>
          <cell r="CX200">
            <v>0</v>
          </cell>
          <cell r="CY200">
            <v>0</v>
          </cell>
          <cell r="CZ200">
            <v>0</v>
          </cell>
          <cell r="DA200">
            <v>0</v>
          </cell>
          <cell r="DB200">
            <v>0</v>
          </cell>
          <cell r="DC200">
            <v>0</v>
          </cell>
          <cell r="DD200">
            <v>0</v>
          </cell>
          <cell r="DE200">
            <v>0</v>
          </cell>
          <cell r="DF200">
            <v>0</v>
          </cell>
          <cell r="DG200">
            <v>0</v>
          </cell>
          <cell r="DH200">
            <v>0</v>
          </cell>
          <cell r="DI200">
            <v>0</v>
          </cell>
          <cell r="DJ200">
            <v>0</v>
          </cell>
          <cell r="DK200">
            <v>0</v>
          </cell>
          <cell r="DL200">
            <v>0</v>
          </cell>
          <cell r="DM200">
            <v>0</v>
          </cell>
          <cell r="DN200">
            <v>0</v>
          </cell>
          <cell r="DO200">
            <v>0</v>
          </cell>
          <cell r="DP200">
            <v>0</v>
          </cell>
          <cell r="DQ200">
            <v>0</v>
          </cell>
          <cell r="DR200">
            <v>0</v>
          </cell>
          <cell r="DS200">
            <v>0</v>
          </cell>
          <cell r="DT200">
            <v>0</v>
          </cell>
          <cell r="DU200">
            <v>0</v>
          </cell>
          <cell r="DV200">
            <v>0</v>
          </cell>
          <cell r="DW200">
            <v>0</v>
          </cell>
          <cell r="DX200">
            <v>0</v>
          </cell>
          <cell r="DY200">
            <v>0</v>
          </cell>
          <cell r="DZ200">
            <v>0</v>
          </cell>
          <cell r="EA200">
            <v>0</v>
          </cell>
          <cell r="EB200">
            <v>0</v>
          </cell>
          <cell r="EC200">
            <v>0</v>
          </cell>
          <cell r="ED200">
            <v>0</v>
          </cell>
          <cell r="EE200">
            <v>0</v>
          </cell>
          <cell r="EF200">
            <v>0</v>
          </cell>
          <cell r="EG200">
            <v>0</v>
          </cell>
          <cell r="EH200">
            <v>0</v>
          </cell>
          <cell r="EI200">
            <v>0</v>
          </cell>
          <cell r="EJ200">
            <v>0</v>
          </cell>
          <cell r="EK200">
            <v>0</v>
          </cell>
          <cell r="EL200">
            <v>0</v>
          </cell>
          <cell r="EM200">
            <v>0</v>
          </cell>
        </row>
        <row r="201">
          <cell r="A201" t="str">
            <v>OFSS IN</v>
          </cell>
          <cell r="B201" t="str">
            <v>Oracle Financial Services Software</v>
          </cell>
          <cell r="C201" t="str">
            <v>Information Technology</v>
          </cell>
          <cell r="D201">
            <v>60.404000000000003</v>
          </cell>
          <cell r="E201">
            <v>67.44</v>
          </cell>
          <cell r="F201">
            <v>55.292000000000002</v>
          </cell>
          <cell r="G201">
            <v>69.593000000000004</v>
          </cell>
          <cell r="H201">
            <v>70.304000000000002</v>
          </cell>
          <cell r="I201">
            <v>139.16300000000001</v>
          </cell>
          <cell r="J201">
            <v>183.245</v>
          </cell>
          <cell r="K201">
            <v>122.593</v>
          </cell>
          <cell r="L201">
            <v>-146.93299999999999</v>
          </cell>
          <cell r="M201">
            <v>-120.73399999999999</v>
          </cell>
          <cell r="N201">
            <v>-107.41800000000001</v>
          </cell>
          <cell r="O201">
            <v>-251.99700000000001</v>
          </cell>
          <cell r="P201">
            <v>-39.61</v>
          </cell>
          <cell r="Q201">
            <v>-150.69</v>
          </cell>
          <cell r="R201">
            <v>-236.738</v>
          </cell>
          <cell r="S201">
            <v>-133.37899999999999</v>
          </cell>
          <cell r="T201">
            <v>-100.422</v>
          </cell>
          <cell r="U201">
            <v>-147.00299999999999</v>
          </cell>
          <cell r="V201">
            <v>-49.91</v>
          </cell>
          <cell r="W201">
            <v>-118.623</v>
          </cell>
          <cell r="X201">
            <v>-78.879000000000005</v>
          </cell>
          <cell r="Y201">
            <v>-93.549000000000007</v>
          </cell>
          <cell r="Z201">
            <v>-128.50299999999999</v>
          </cell>
          <cell r="AA201">
            <v>-140.75399999999999</v>
          </cell>
          <cell r="AB201">
            <v>-128.01</v>
          </cell>
          <cell r="AC201">
            <v>-91.063999999999993</v>
          </cell>
          <cell r="AD201">
            <v>-203.34</v>
          </cell>
          <cell r="AE201">
            <v>-412.94900000000007</v>
          </cell>
          <cell r="AF201">
            <v>0</v>
          </cell>
          <cell r="AG201">
            <v>0</v>
          </cell>
          <cell r="AH201">
            <v>0</v>
          </cell>
          <cell r="AI201">
            <v>0</v>
          </cell>
          <cell r="AJ201">
            <v>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O201">
            <v>0</v>
          </cell>
          <cell r="AP201">
            <v>0</v>
          </cell>
          <cell r="AQ201">
            <v>0</v>
          </cell>
          <cell r="AR201">
            <v>0</v>
          </cell>
          <cell r="AS201">
            <v>0</v>
          </cell>
          <cell r="AT201">
            <v>0</v>
          </cell>
          <cell r="AU201">
            <v>0</v>
          </cell>
          <cell r="AV201">
            <v>0</v>
          </cell>
          <cell r="AW201">
            <v>0</v>
          </cell>
          <cell r="AX201">
            <v>0</v>
          </cell>
          <cell r="AY201">
            <v>0</v>
          </cell>
          <cell r="AZ201">
            <v>0</v>
          </cell>
          <cell r="BA201">
            <v>0</v>
          </cell>
          <cell r="BB201">
            <v>0</v>
          </cell>
          <cell r="BC201">
            <v>0</v>
          </cell>
          <cell r="BD201">
            <v>0</v>
          </cell>
          <cell r="BE201">
            <v>0</v>
          </cell>
          <cell r="BF201">
            <v>0</v>
          </cell>
          <cell r="BG201">
            <v>0</v>
          </cell>
          <cell r="BH201">
            <v>0</v>
          </cell>
          <cell r="BI201">
            <v>0</v>
          </cell>
          <cell r="BJ201">
            <v>0</v>
          </cell>
          <cell r="BK201">
            <v>0</v>
          </cell>
          <cell r="BL201">
            <v>0</v>
          </cell>
          <cell r="BM201">
            <v>0</v>
          </cell>
          <cell r="BN201">
            <v>0</v>
          </cell>
          <cell r="BO201">
            <v>0</v>
          </cell>
          <cell r="BP201">
            <v>0</v>
          </cell>
          <cell r="BQ201">
            <v>0</v>
          </cell>
          <cell r="BR201">
            <v>0</v>
          </cell>
          <cell r="BS201">
            <v>0</v>
          </cell>
          <cell r="BT201">
            <v>0</v>
          </cell>
          <cell r="BU201">
            <v>0</v>
          </cell>
          <cell r="BV201">
            <v>0</v>
          </cell>
          <cell r="BW201">
            <v>0</v>
          </cell>
          <cell r="BX201">
            <v>0</v>
          </cell>
          <cell r="BY201">
            <v>0</v>
          </cell>
          <cell r="BZ201">
            <v>0</v>
          </cell>
          <cell r="CA201">
            <v>0</v>
          </cell>
          <cell r="CB201">
            <v>0</v>
          </cell>
          <cell r="CC201">
            <v>0</v>
          </cell>
          <cell r="CD201">
            <v>0</v>
          </cell>
          <cell r="CE201">
            <v>0</v>
          </cell>
          <cell r="CF201">
            <v>0</v>
          </cell>
          <cell r="CG201">
            <v>0</v>
          </cell>
          <cell r="CH201">
            <v>0</v>
          </cell>
          <cell r="CI201">
            <v>0</v>
          </cell>
          <cell r="CJ201">
            <v>0</v>
          </cell>
          <cell r="CK201">
            <v>0</v>
          </cell>
          <cell r="CL201">
            <v>0</v>
          </cell>
          <cell r="CM201">
            <v>0</v>
          </cell>
          <cell r="CN201">
            <v>0</v>
          </cell>
          <cell r="CO201">
            <v>0</v>
          </cell>
          <cell r="CP201">
            <v>0</v>
          </cell>
          <cell r="CQ201">
            <v>0</v>
          </cell>
          <cell r="CR201">
            <v>0</v>
          </cell>
          <cell r="CS201">
            <v>0</v>
          </cell>
          <cell r="CT201">
            <v>0</v>
          </cell>
          <cell r="CU201">
            <v>0</v>
          </cell>
          <cell r="CV201">
            <v>0</v>
          </cell>
          <cell r="CW201">
            <v>0</v>
          </cell>
          <cell r="CX201">
            <v>0</v>
          </cell>
          <cell r="CY201">
            <v>0</v>
          </cell>
          <cell r="CZ201">
            <v>0</v>
          </cell>
          <cell r="DA201">
            <v>0</v>
          </cell>
          <cell r="DB201">
            <v>0</v>
          </cell>
          <cell r="DC201">
            <v>0</v>
          </cell>
          <cell r="DD201">
            <v>0</v>
          </cell>
          <cell r="DE201">
            <v>0</v>
          </cell>
          <cell r="DF201">
            <v>0</v>
          </cell>
          <cell r="DG201">
            <v>0</v>
          </cell>
          <cell r="DH201">
            <v>0</v>
          </cell>
          <cell r="DI201">
            <v>0</v>
          </cell>
          <cell r="DJ201">
            <v>0</v>
          </cell>
          <cell r="DK201">
            <v>0</v>
          </cell>
          <cell r="DL201">
            <v>0</v>
          </cell>
          <cell r="DM201">
            <v>0</v>
          </cell>
          <cell r="DN201">
            <v>0</v>
          </cell>
          <cell r="DO201">
            <v>0</v>
          </cell>
          <cell r="DP201">
            <v>0</v>
          </cell>
          <cell r="DQ201">
            <v>0</v>
          </cell>
          <cell r="DR201">
            <v>0</v>
          </cell>
          <cell r="DS201">
            <v>0</v>
          </cell>
          <cell r="DT201">
            <v>0</v>
          </cell>
          <cell r="DU201">
            <v>0</v>
          </cell>
          <cell r="DV201">
            <v>0</v>
          </cell>
          <cell r="DW201">
            <v>0</v>
          </cell>
          <cell r="DX201">
            <v>0</v>
          </cell>
          <cell r="DY201">
            <v>0</v>
          </cell>
          <cell r="DZ201">
            <v>0</v>
          </cell>
          <cell r="EA201">
            <v>0</v>
          </cell>
          <cell r="EB201">
            <v>0</v>
          </cell>
          <cell r="EC201">
            <v>0</v>
          </cell>
          <cell r="ED201">
            <v>0</v>
          </cell>
          <cell r="EE201">
            <v>0</v>
          </cell>
          <cell r="EF201">
            <v>0</v>
          </cell>
          <cell r="EG201">
            <v>0</v>
          </cell>
          <cell r="EH201">
            <v>0</v>
          </cell>
          <cell r="EI201">
            <v>0</v>
          </cell>
          <cell r="EJ201">
            <v>0</v>
          </cell>
          <cell r="EK201">
            <v>0</v>
          </cell>
          <cell r="EL201">
            <v>0</v>
          </cell>
          <cell r="EM201">
            <v>0</v>
          </cell>
        </row>
        <row r="202">
          <cell r="A202" t="str">
            <v>IGS IN</v>
          </cell>
          <cell r="B202" t="str">
            <v>iGate Global Solutions</v>
          </cell>
          <cell r="C202" t="str">
            <v>Information technology</v>
          </cell>
          <cell r="D202">
            <v>0</v>
          </cell>
          <cell r="E202">
            <v>0</v>
          </cell>
          <cell r="F202">
            <v>0</v>
          </cell>
          <cell r="G202">
            <v>0</v>
          </cell>
          <cell r="H202">
            <v>0</v>
          </cell>
          <cell r="I202">
            <v>0</v>
          </cell>
          <cell r="J202">
            <v>0</v>
          </cell>
          <cell r="K202">
            <v>0</v>
          </cell>
          <cell r="L202">
            <v>-1.2</v>
          </cell>
          <cell r="M202">
            <v>-9.8000000000000007</v>
          </cell>
          <cell r="N202">
            <v>-11.5</v>
          </cell>
          <cell r="O202">
            <v>-15.2</v>
          </cell>
          <cell r="P202">
            <v>-7.4</v>
          </cell>
          <cell r="Q202">
            <v>-19</v>
          </cell>
          <cell r="R202">
            <v>-21.9</v>
          </cell>
          <cell r="S202">
            <v>-8.6</v>
          </cell>
          <cell r="T202">
            <v>-10.8</v>
          </cell>
          <cell r="U202">
            <v>-2.9000000000000004</v>
          </cell>
          <cell r="V202">
            <v>-9.9</v>
          </cell>
          <cell r="W202">
            <v>-8.2000000000000011</v>
          </cell>
          <cell r="X202">
            <v>-6.6</v>
          </cell>
          <cell r="Y202">
            <v>0</v>
          </cell>
          <cell r="Z202">
            <v>0</v>
          </cell>
          <cell r="AA202">
            <v>0</v>
          </cell>
          <cell r="AB202">
            <v>0</v>
          </cell>
          <cell r="AC202">
            <v>0</v>
          </cell>
          <cell r="AD202">
            <v>0</v>
          </cell>
          <cell r="AE202">
            <v>0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O202">
            <v>0</v>
          </cell>
          <cell r="AP202">
            <v>0</v>
          </cell>
          <cell r="AQ202">
            <v>0</v>
          </cell>
          <cell r="AR202">
            <v>0</v>
          </cell>
          <cell r="AS202">
            <v>0</v>
          </cell>
          <cell r="AT202">
            <v>0</v>
          </cell>
          <cell r="AU202">
            <v>0</v>
          </cell>
          <cell r="AV202">
            <v>0</v>
          </cell>
          <cell r="AW202">
            <v>0</v>
          </cell>
          <cell r="AX202">
            <v>0</v>
          </cell>
          <cell r="AY202">
            <v>0</v>
          </cell>
          <cell r="AZ202">
            <v>0</v>
          </cell>
          <cell r="BA202">
            <v>0</v>
          </cell>
          <cell r="BB202">
            <v>0</v>
          </cell>
          <cell r="BC202">
            <v>0</v>
          </cell>
          <cell r="BD202">
            <v>0</v>
          </cell>
          <cell r="BE202">
            <v>0</v>
          </cell>
          <cell r="BF202">
            <v>0</v>
          </cell>
          <cell r="BG202">
            <v>0</v>
          </cell>
          <cell r="BH202">
            <v>0</v>
          </cell>
          <cell r="BI202">
            <v>0</v>
          </cell>
          <cell r="BJ202">
            <v>0</v>
          </cell>
          <cell r="BK202">
            <v>0</v>
          </cell>
          <cell r="BL202">
            <v>0</v>
          </cell>
          <cell r="BM202">
            <v>0</v>
          </cell>
          <cell r="BN202">
            <v>0</v>
          </cell>
          <cell r="BO202">
            <v>0</v>
          </cell>
          <cell r="BP202">
            <v>0</v>
          </cell>
          <cell r="BQ202">
            <v>0</v>
          </cell>
          <cell r="BR202">
            <v>0</v>
          </cell>
          <cell r="BS202">
            <v>0</v>
          </cell>
          <cell r="BT202">
            <v>0</v>
          </cell>
          <cell r="BU202">
            <v>0</v>
          </cell>
          <cell r="BV202">
            <v>0</v>
          </cell>
          <cell r="BW202">
            <v>0</v>
          </cell>
          <cell r="BX202">
            <v>0</v>
          </cell>
          <cell r="BY202">
            <v>0</v>
          </cell>
          <cell r="BZ202">
            <v>0</v>
          </cell>
          <cell r="CA202">
            <v>0</v>
          </cell>
          <cell r="CB202">
            <v>0</v>
          </cell>
          <cell r="CC202">
            <v>0</v>
          </cell>
          <cell r="CD202">
            <v>0</v>
          </cell>
          <cell r="CE202">
            <v>0</v>
          </cell>
          <cell r="CF202">
            <v>0</v>
          </cell>
          <cell r="CG202">
            <v>0</v>
          </cell>
          <cell r="CH202">
            <v>0</v>
          </cell>
          <cell r="CI202">
            <v>0</v>
          </cell>
          <cell r="CJ202">
            <v>0</v>
          </cell>
          <cell r="CK202">
            <v>0</v>
          </cell>
          <cell r="CL202">
            <v>0</v>
          </cell>
          <cell r="CM202">
            <v>0</v>
          </cell>
          <cell r="CN202">
            <v>0</v>
          </cell>
          <cell r="CO202">
            <v>0</v>
          </cell>
          <cell r="CP202">
            <v>0</v>
          </cell>
          <cell r="CQ202">
            <v>0</v>
          </cell>
          <cell r="CR202">
            <v>0</v>
          </cell>
          <cell r="CS202">
            <v>0</v>
          </cell>
          <cell r="CT202">
            <v>0</v>
          </cell>
          <cell r="CU202">
            <v>0</v>
          </cell>
          <cell r="CV202">
            <v>0</v>
          </cell>
          <cell r="CW202">
            <v>0</v>
          </cell>
          <cell r="CX202">
            <v>0</v>
          </cell>
          <cell r="CY202">
            <v>0</v>
          </cell>
          <cell r="CZ202">
            <v>0</v>
          </cell>
          <cell r="DA202">
            <v>0</v>
          </cell>
          <cell r="DB202">
            <v>0</v>
          </cell>
          <cell r="DC202">
            <v>0</v>
          </cell>
          <cell r="DD202">
            <v>0</v>
          </cell>
          <cell r="DE202">
            <v>0</v>
          </cell>
          <cell r="DF202">
            <v>0</v>
          </cell>
          <cell r="DG202">
            <v>0</v>
          </cell>
          <cell r="DH202">
            <v>0</v>
          </cell>
          <cell r="DI202">
            <v>0</v>
          </cell>
          <cell r="DJ202">
            <v>0</v>
          </cell>
          <cell r="DK202">
            <v>0</v>
          </cell>
          <cell r="DL202">
            <v>0</v>
          </cell>
          <cell r="DM202">
            <v>0</v>
          </cell>
          <cell r="DN202">
            <v>0</v>
          </cell>
          <cell r="DO202">
            <v>0</v>
          </cell>
          <cell r="DP202">
            <v>0</v>
          </cell>
          <cell r="DQ202">
            <v>0</v>
          </cell>
          <cell r="DR202">
            <v>0</v>
          </cell>
          <cell r="DS202">
            <v>0</v>
          </cell>
          <cell r="DT202">
            <v>0</v>
          </cell>
          <cell r="DU202">
            <v>0</v>
          </cell>
          <cell r="DV202">
            <v>0</v>
          </cell>
          <cell r="DW202">
            <v>0</v>
          </cell>
          <cell r="DX202">
            <v>0</v>
          </cell>
          <cell r="DY202">
            <v>0</v>
          </cell>
          <cell r="DZ202">
            <v>0</v>
          </cell>
          <cell r="EA202">
            <v>0</v>
          </cell>
          <cell r="EB202">
            <v>0</v>
          </cell>
          <cell r="EC202">
            <v>0</v>
          </cell>
          <cell r="ED202">
            <v>0</v>
          </cell>
          <cell r="EE202">
            <v>0</v>
          </cell>
          <cell r="EF202">
            <v>0</v>
          </cell>
          <cell r="EG202">
            <v>0</v>
          </cell>
          <cell r="EH202">
            <v>0</v>
          </cell>
          <cell r="EI202">
            <v>0</v>
          </cell>
          <cell r="EJ202">
            <v>0</v>
          </cell>
          <cell r="EK202">
            <v>0</v>
          </cell>
          <cell r="EL202">
            <v>0</v>
          </cell>
          <cell r="EM202">
            <v>0</v>
          </cell>
        </row>
        <row r="203">
          <cell r="A203" t="str">
            <v>III IN</v>
          </cell>
          <cell r="B203" t="str">
            <v>3I Infotech</v>
          </cell>
          <cell r="C203" t="str">
            <v>Information Technology</v>
          </cell>
          <cell r="D203">
            <v>0</v>
          </cell>
          <cell r="E203">
            <v>0</v>
          </cell>
          <cell r="F203">
            <v>0</v>
          </cell>
          <cell r="G203">
            <v>0</v>
          </cell>
          <cell r="H203">
            <v>0</v>
          </cell>
          <cell r="I203">
            <v>0</v>
          </cell>
          <cell r="J203">
            <v>0</v>
          </cell>
          <cell r="K203">
            <v>0</v>
          </cell>
          <cell r="L203">
            <v>-2.2000000000000002</v>
          </cell>
          <cell r="M203">
            <v>-2.15</v>
          </cell>
          <cell r="N203">
            <v>-2.2400000000000002</v>
          </cell>
          <cell r="O203">
            <v>-5.75</v>
          </cell>
          <cell r="P203">
            <v>-7.04</v>
          </cell>
          <cell r="Q203">
            <v>-3.99</v>
          </cell>
          <cell r="R203">
            <v>0.3</v>
          </cell>
          <cell r="S203">
            <v>-11.69</v>
          </cell>
          <cell r="T203">
            <v>-9.0299999999999994</v>
          </cell>
          <cell r="U203">
            <v>-8.9</v>
          </cell>
          <cell r="V203">
            <v>-17.170000000000002</v>
          </cell>
          <cell r="W203">
            <v>-11.66</v>
          </cell>
          <cell r="X203">
            <v>-57.4</v>
          </cell>
          <cell r="Y203">
            <v>-36.25</v>
          </cell>
          <cell r="Z203">
            <v>-39.85</v>
          </cell>
          <cell r="AA203">
            <v>-42.91</v>
          </cell>
          <cell r="AB203">
            <v>-63.27</v>
          </cell>
          <cell r="AC203">
            <v>-86.38</v>
          </cell>
          <cell r="AD203">
            <v>-71.210016860000025</v>
          </cell>
          <cell r="AE203">
            <v>-73.354147608243053</v>
          </cell>
          <cell r="AF203">
            <v>0</v>
          </cell>
          <cell r="AG203">
            <v>0</v>
          </cell>
          <cell r="AH203">
            <v>0</v>
          </cell>
          <cell r="AI203">
            <v>0</v>
          </cell>
          <cell r="AJ203">
            <v>0</v>
          </cell>
          <cell r="AK203">
            <v>0</v>
          </cell>
          <cell r="AL203">
            <v>0</v>
          </cell>
          <cell r="AM203">
            <v>0</v>
          </cell>
          <cell r="AN203">
            <v>22.2</v>
          </cell>
          <cell r="AO203">
            <v>36.610000000000007</v>
          </cell>
          <cell r="AP203">
            <v>52.870000000000005</v>
          </cell>
          <cell r="AQ203">
            <v>9.14</v>
          </cell>
          <cell r="AR203">
            <v>7.31</v>
          </cell>
          <cell r="AS203">
            <v>14.17</v>
          </cell>
          <cell r="AT203">
            <v>-7.64</v>
          </cell>
          <cell r="AU203">
            <v>5.5600000000000005</v>
          </cell>
          <cell r="AV203">
            <v>-7.7399999999999993</v>
          </cell>
          <cell r="AW203">
            <v>-4.13</v>
          </cell>
          <cell r="AX203">
            <v>13.18</v>
          </cell>
          <cell r="AY203">
            <v>-7.9899999999999993</v>
          </cell>
          <cell r="AZ203">
            <v>25.41</v>
          </cell>
          <cell r="BA203">
            <v>0</v>
          </cell>
          <cell r="BB203">
            <v>0</v>
          </cell>
          <cell r="BC203">
            <v>-0.2</v>
          </cell>
          <cell r="BD203">
            <v>0</v>
          </cell>
          <cell r="BE203">
            <v>0</v>
          </cell>
          <cell r="BF203">
            <v>0</v>
          </cell>
          <cell r="BG203">
            <v>0</v>
          </cell>
          <cell r="BH203">
            <v>0</v>
          </cell>
          <cell r="BI203">
            <v>0</v>
          </cell>
          <cell r="BJ203">
            <v>0</v>
          </cell>
          <cell r="BK203">
            <v>0</v>
          </cell>
          <cell r="BL203">
            <v>0</v>
          </cell>
          <cell r="BM203">
            <v>0</v>
          </cell>
          <cell r="BN203">
            <v>0</v>
          </cell>
          <cell r="BO203">
            <v>0</v>
          </cell>
          <cell r="BP203">
            <v>0</v>
          </cell>
          <cell r="BQ203">
            <v>0</v>
          </cell>
          <cell r="BR203">
            <v>0</v>
          </cell>
          <cell r="BS203">
            <v>0</v>
          </cell>
          <cell r="BT203">
            <v>0</v>
          </cell>
          <cell r="BU203">
            <v>0</v>
          </cell>
          <cell r="BV203">
            <v>0</v>
          </cell>
          <cell r="BW203">
            <v>0</v>
          </cell>
          <cell r="BX203">
            <v>0</v>
          </cell>
          <cell r="BY203">
            <v>0</v>
          </cell>
          <cell r="BZ203">
            <v>0</v>
          </cell>
          <cell r="CA203">
            <v>0</v>
          </cell>
          <cell r="CB203">
            <v>0</v>
          </cell>
          <cell r="CC203">
            <v>0</v>
          </cell>
          <cell r="CD203">
            <v>0</v>
          </cell>
          <cell r="CE203">
            <v>0</v>
          </cell>
          <cell r="CF203">
            <v>0</v>
          </cell>
          <cell r="CG203">
            <v>0</v>
          </cell>
          <cell r="CH203">
            <v>0</v>
          </cell>
          <cell r="CI203">
            <v>0</v>
          </cell>
          <cell r="CJ203">
            <v>0</v>
          </cell>
          <cell r="CK203">
            <v>0</v>
          </cell>
          <cell r="CL203">
            <v>0</v>
          </cell>
          <cell r="CM203">
            <v>0</v>
          </cell>
          <cell r="CN203">
            <v>0</v>
          </cell>
          <cell r="CO203">
            <v>0</v>
          </cell>
          <cell r="CP203">
            <v>0</v>
          </cell>
          <cell r="CQ203">
            <v>0</v>
          </cell>
          <cell r="CR203">
            <v>0</v>
          </cell>
          <cell r="CS203">
            <v>0</v>
          </cell>
          <cell r="CT203">
            <v>0</v>
          </cell>
          <cell r="CU203">
            <v>0</v>
          </cell>
          <cell r="CV203">
            <v>0</v>
          </cell>
          <cell r="CW203">
            <v>0</v>
          </cell>
          <cell r="CX203">
            <v>0</v>
          </cell>
          <cell r="CY203">
            <v>0</v>
          </cell>
          <cell r="CZ203">
            <v>0</v>
          </cell>
          <cell r="DA203">
            <v>0</v>
          </cell>
          <cell r="DB203">
            <v>0</v>
          </cell>
          <cell r="DC203">
            <v>0</v>
          </cell>
          <cell r="DD203">
            <v>0</v>
          </cell>
          <cell r="DE203">
            <v>0</v>
          </cell>
          <cell r="DF203">
            <v>0</v>
          </cell>
          <cell r="DG203">
            <v>0</v>
          </cell>
          <cell r="DH203">
            <v>0</v>
          </cell>
          <cell r="DI203">
            <v>0</v>
          </cell>
          <cell r="DJ203">
            <v>0</v>
          </cell>
          <cell r="DK203">
            <v>0</v>
          </cell>
          <cell r="DL203">
            <v>0</v>
          </cell>
          <cell r="DM203">
            <v>0</v>
          </cell>
          <cell r="DN203">
            <v>0</v>
          </cell>
          <cell r="DO203">
            <v>0</v>
          </cell>
          <cell r="DP203">
            <v>0</v>
          </cell>
          <cell r="DQ203">
            <v>0</v>
          </cell>
          <cell r="DR203">
            <v>0</v>
          </cell>
          <cell r="DS203">
            <v>0</v>
          </cell>
          <cell r="DT203">
            <v>0</v>
          </cell>
          <cell r="DU203">
            <v>0</v>
          </cell>
          <cell r="DV203">
            <v>0</v>
          </cell>
          <cell r="DW203">
            <v>0</v>
          </cell>
          <cell r="DX203">
            <v>0</v>
          </cell>
          <cell r="DY203">
            <v>0</v>
          </cell>
          <cell r="DZ203">
            <v>0</v>
          </cell>
          <cell r="EA203">
            <v>0</v>
          </cell>
          <cell r="EB203">
            <v>0</v>
          </cell>
          <cell r="EC203">
            <v>0</v>
          </cell>
          <cell r="ED203">
            <v>0</v>
          </cell>
          <cell r="EE203">
            <v>0</v>
          </cell>
          <cell r="EF203">
            <v>0</v>
          </cell>
          <cell r="EG203">
            <v>0</v>
          </cell>
          <cell r="EH203">
            <v>0</v>
          </cell>
          <cell r="EI203">
            <v>0</v>
          </cell>
          <cell r="EJ203">
            <v>0</v>
          </cell>
          <cell r="EK203">
            <v>0</v>
          </cell>
          <cell r="EL203">
            <v>0</v>
          </cell>
          <cell r="EM203">
            <v>0</v>
          </cell>
        </row>
        <row r="204">
          <cell r="A204" t="str">
            <v>INFO IN</v>
          </cell>
          <cell r="B204" t="str">
            <v>Infosys Technologies</v>
          </cell>
          <cell r="C204" t="str">
            <v>Information Technology</v>
          </cell>
          <cell r="D204">
            <v>-425</v>
          </cell>
          <cell r="E204">
            <v>-450</v>
          </cell>
          <cell r="F204">
            <v>-575</v>
          </cell>
          <cell r="G204">
            <v>-560</v>
          </cell>
          <cell r="H204">
            <v>-520</v>
          </cell>
          <cell r="I204">
            <v>-600</v>
          </cell>
          <cell r="J204">
            <v>-650</v>
          </cell>
          <cell r="K204">
            <v>-505.4</v>
          </cell>
          <cell r="L204">
            <v>-641.1</v>
          </cell>
          <cell r="M204">
            <v>-825.6</v>
          </cell>
          <cell r="N204">
            <v>-934.3</v>
          </cell>
          <cell r="O204">
            <v>-854.8</v>
          </cell>
          <cell r="P204">
            <v>-801.6</v>
          </cell>
          <cell r="Q204">
            <v>-690</v>
          </cell>
          <cell r="R204">
            <v>-830</v>
          </cell>
          <cell r="S204">
            <v>-810</v>
          </cell>
          <cell r="T204">
            <v>-1060</v>
          </cell>
          <cell r="U204">
            <v>-1230</v>
          </cell>
          <cell r="V204">
            <v>-1300</v>
          </cell>
          <cell r="W204">
            <v>-1510</v>
          </cell>
          <cell r="X204">
            <v>-1650</v>
          </cell>
          <cell r="Y204">
            <v>-1940</v>
          </cell>
          <cell r="Z204">
            <v>-2160</v>
          </cell>
          <cell r="AA204">
            <v>-2310</v>
          </cell>
          <cell r="AB204">
            <v>-1560</v>
          </cell>
          <cell r="AC204">
            <v>-2510</v>
          </cell>
          <cell r="AD204">
            <v>-3030</v>
          </cell>
          <cell r="AE204">
            <v>-3020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0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O204">
            <v>0</v>
          </cell>
          <cell r="AP204">
            <v>0</v>
          </cell>
          <cell r="AQ204">
            <v>0</v>
          </cell>
          <cell r="AR204">
            <v>0</v>
          </cell>
          <cell r="AS204">
            <v>0</v>
          </cell>
          <cell r="AT204">
            <v>0</v>
          </cell>
          <cell r="AU204">
            <v>0</v>
          </cell>
          <cell r="AV204">
            <v>0</v>
          </cell>
          <cell r="AW204">
            <v>0</v>
          </cell>
          <cell r="AX204">
            <v>0</v>
          </cell>
          <cell r="AY204">
            <v>0</v>
          </cell>
          <cell r="AZ204">
            <v>0</v>
          </cell>
          <cell r="BA204">
            <v>0</v>
          </cell>
          <cell r="BB204">
            <v>0</v>
          </cell>
          <cell r="BC204">
            <v>0</v>
          </cell>
          <cell r="BD204">
            <v>0</v>
          </cell>
          <cell r="BE204">
            <v>0</v>
          </cell>
          <cell r="BF204">
            <v>0</v>
          </cell>
          <cell r="BG204">
            <v>0</v>
          </cell>
          <cell r="BH204">
            <v>0</v>
          </cell>
          <cell r="BI204">
            <v>0</v>
          </cell>
          <cell r="BJ204">
            <v>0</v>
          </cell>
          <cell r="BK204">
            <v>0</v>
          </cell>
          <cell r="BL204">
            <v>0</v>
          </cell>
          <cell r="BM204">
            <v>0</v>
          </cell>
          <cell r="BN204">
            <v>0</v>
          </cell>
          <cell r="BO204">
            <v>0</v>
          </cell>
          <cell r="BP204">
            <v>0</v>
          </cell>
          <cell r="BQ204">
            <v>0</v>
          </cell>
          <cell r="BR204">
            <v>0</v>
          </cell>
          <cell r="BS204">
            <v>0</v>
          </cell>
          <cell r="BT204">
            <v>0</v>
          </cell>
          <cell r="BU204">
            <v>0</v>
          </cell>
          <cell r="BV204">
            <v>0</v>
          </cell>
          <cell r="BW204">
            <v>0</v>
          </cell>
          <cell r="BX204">
            <v>0</v>
          </cell>
          <cell r="BY204">
            <v>0</v>
          </cell>
          <cell r="BZ204">
            <v>0</v>
          </cell>
          <cell r="CA204">
            <v>0</v>
          </cell>
          <cell r="CB204">
            <v>0</v>
          </cell>
          <cell r="CC204">
            <v>0</v>
          </cell>
          <cell r="CD204">
            <v>0</v>
          </cell>
          <cell r="CE204">
            <v>0</v>
          </cell>
          <cell r="CF204">
            <v>0</v>
          </cell>
          <cell r="CG204">
            <v>0</v>
          </cell>
          <cell r="CH204">
            <v>0</v>
          </cell>
          <cell r="CI204">
            <v>0</v>
          </cell>
          <cell r="CJ204">
            <v>0</v>
          </cell>
          <cell r="CK204">
            <v>0</v>
          </cell>
          <cell r="CL204">
            <v>0</v>
          </cell>
          <cell r="CM204">
            <v>0</v>
          </cell>
          <cell r="CN204">
            <v>0</v>
          </cell>
          <cell r="CO204">
            <v>0</v>
          </cell>
          <cell r="CP204">
            <v>0</v>
          </cell>
          <cell r="CQ204">
            <v>0</v>
          </cell>
          <cell r="CR204">
            <v>0</v>
          </cell>
          <cell r="CS204">
            <v>0</v>
          </cell>
          <cell r="CT204">
            <v>0</v>
          </cell>
          <cell r="CU204">
            <v>0</v>
          </cell>
          <cell r="CV204">
            <v>0</v>
          </cell>
          <cell r="CW204">
            <v>0</v>
          </cell>
          <cell r="CX204">
            <v>0</v>
          </cell>
          <cell r="CY204">
            <v>0</v>
          </cell>
          <cell r="CZ204">
            <v>0</v>
          </cell>
          <cell r="DA204">
            <v>0</v>
          </cell>
          <cell r="DB204">
            <v>0</v>
          </cell>
          <cell r="DC204">
            <v>0</v>
          </cell>
          <cell r="DD204">
            <v>0</v>
          </cell>
          <cell r="DE204">
            <v>0</v>
          </cell>
          <cell r="DF204">
            <v>0</v>
          </cell>
          <cell r="DG204">
            <v>0</v>
          </cell>
          <cell r="DH204">
            <v>0</v>
          </cell>
          <cell r="DI204">
            <v>0</v>
          </cell>
          <cell r="DJ204">
            <v>0</v>
          </cell>
          <cell r="DK204">
            <v>0</v>
          </cell>
          <cell r="DL204">
            <v>0</v>
          </cell>
          <cell r="DM204">
            <v>0</v>
          </cell>
          <cell r="DN204">
            <v>0</v>
          </cell>
          <cell r="DO204">
            <v>0</v>
          </cell>
          <cell r="DP204">
            <v>0</v>
          </cell>
          <cell r="DQ204">
            <v>0</v>
          </cell>
          <cell r="DR204">
            <v>0</v>
          </cell>
          <cell r="DS204">
            <v>0</v>
          </cell>
          <cell r="DT204">
            <v>0</v>
          </cell>
          <cell r="DU204">
            <v>0</v>
          </cell>
          <cell r="DV204">
            <v>0</v>
          </cell>
          <cell r="DW204">
            <v>0</v>
          </cell>
          <cell r="DX204">
            <v>0</v>
          </cell>
          <cell r="DY204">
            <v>0</v>
          </cell>
          <cell r="DZ204">
            <v>0</v>
          </cell>
          <cell r="EA204">
            <v>0</v>
          </cell>
          <cell r="EB204">
            <v>0</v>
          </cell>
          <cell r="EC204">
            <v>0</v>
          </cell>
          <cell r="ED204">
            <v>0</v>
          </cell>
          <cell r="EE204">
            <v>0</v>
          </cell>
          <cell r="EF204">
            <v>0</v>
          </cell>
          <cell r="EG204">
            <v>0</v>
          </cell>
          <cell r="EH204">
            <v>0</v>
          </cell>
          <cell r="EI204">
            <v>0</v>
          </cell>
          <cell r="EJ204">
            <v>0</v>
          </cell>
          <cell r="EK204">
            <v>0</v>
          </cell>
          <cell r="EL204">
            <v>0</v>
          </cell>
          <cell r="EM204">
            <v>0</v>
          </cell>
        </row>
        <row r="205">
          <cell r="A205" t="str">
            <v>INFOE IN</v>
          </cell>
          <cell r="B205" t="str">
            <v>Info Edge India</v>
          </cell>
          <cell r="C205" t="str">
            <v>Information Technology</v>
          </cell>
          <cell r="D205">
            <v>0</v>
          </cell>
          <cell r="E205">
            <v>0</v>
          </cell>
          <cell r="F205">
            <v>0</v>
          </cell>
          <cell r="G205">
            <v>0</v>
          </cell>
          <cell r="H205">
            <v>0</v>
          </cell>
          <cell r="I205">
            <v>0</v>
          </cell>
          <cell r="J205">
            <v>0</v>
          </cell>
          <cell r="K205">
            <v>0</v>
          </cell>
          <cell r="L205">
            <v>0</v>
          </cell>
          <cell r="M205">
            <v>0</v>
          </cell>
          <cell r="N205">
            <v>0</v>
          </cell>
          <cell r="O205">
            <v>0</v>
          </cell>
          <cell r="P205">
            <v>0</v>
          </cell>
          <cell r="Q205">
            <v>0</v>
          </cell>
          <cell r="R205">
            <v>0</v>
          </cell>
          <cell r="S205">
            <v>0</v>
          </cell>
          <cell r="T205">
            <v>-25.53</v>
          </cell>
          <cell r="U205">
            <v>-21.250000000000004</v>
          </cell>
          <cell r="V205">
            <v>-39.82</v>
          </cell>
          <cell r="W205">
            <v>-37.549999999999997</v>
          </cell>
          <cell r="X205">
            <v>-44.320000000000007</v>
          </cell>
          <cell r="Y205">
            <v>-56.080000000000005</v>
          </cell>
          <cell r="Z205">
            <v>-63.23</v>
          </cell>
          <cell r="AA205">
            <v>-67.650000000000006</v>
          </cell>
          <cell r="AB205">
            <v>-61.6</v>
          </cell>
          <cell r="AC205">
            <v>-49.649000000000001</v>
          </cell>
          <cell r="AD205">
            <v>-71.793999999999997</v>
          </cell>
          <cell r="AE205">
            <v>-87.281000000000006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0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O205">
            <v>0</v>
          </cell>
          <cell r="AP205">
            <v>0</v>
          </cell>
          <cell r="AQ205">
            <v>0</v>
          </cell>
          <cell r="AR205">
            <v>0</v>
          </cell>
          <cell r="AS205">
            <v>0</v>
          </cell>
          <cell r="AT205">
            <v>0</v>
          </cell>
          <cell r="AU205">
            <v>0</v>
          </cell>
          <cell r="AV205">
            <v>0</v>
          </cell>
          <cell r="AW205">
            <v>0</v>
          </cell>
          <cell r="AX205">
            <v>0</v>
          </cell>
          <cell r="AY205">
            <v>0</v>
          </cell>
          <cell r="AZ205">
            <v>0</v>
          </cell>
          <cell r="BA205">
            <v>0</v>
          </cell>
          <cell r="BB205">
            <v>0</v>
          </cell>
          <cell r="BC205">
            <v>0</v>
          </cell>
          <cell r="BD205">
            <v>0</v>
          </cell>
          <cell r="BE205">
            <v>0</v>
          </cell>
          <cell r="BF205">
            <v>0</v>
          </cell>
          <cell r="BG205">
            <v>0</v>
          </cell>
          <cell r="BH205">
            <v>0</v>
          </cell>
          <cell r="BI205">
            <v>0</v>
          </cell>
          <cell r="BJ205">
            <v>0</v>
          </cell>
          <cell r="BK205">
            <v>0</v>
          </cell>
          <cell r="BL205">
            <v>0</v>
          </cell>
          <cell r="BM205">
            <v>0</v>
          </cell>
          <cell r="BN205">
            <v>0</v>
          </cell>
          <cell r="BO205">
            <v>0</v>
          </cell>
          <cell r="BP205">
            <v>0</v>
          </cell>
          <cell r="BQ205">
            <v>0</v>
          </cell>
          <cell r="BR205">
            <v>0</v>
          </cell>
          <cell r="BS205">
            <v>0</v>
          </cell>
          <cell r="BT205">
            <v>0</v>
          </cell>
          <cell r="BU205">
            <v>0</v>
          </cell>
          <cell r="BV205">
            <v>0</v>
          </cell>
          <cell r="BW205">
            <v>0</v>
          </cell>
          <cell r="BX205">
            <v>0</v>
          </cell>
          <cell r="BY205">
            <v>0</v>
          </cell>
          <cell r="BZ205">
            <v>0</v>
          </cell>
          <cell r="CA205">
            <v>0</v>
          </cell>
          <cell r="CB205">
            <v>0</v>
          </cell>
          <cell r="CC205">
            <v>0</v>
          </cell>
          <cell r="CD205">
            <v>0</v>
          </cell>
          <cell r="CE205">
            <v>0</v>
          </cell>
          <cell r="CF205">
            <v>0</v>
          </cell>
          <cell r="CG205">
            <v>0</v>
          </cell>
          <cell r="CH205">
            <v>0</v>
          </cell>
          <cell r="CI205">
            <v>0</v>
          </cell>
          <cell r="CJ205">
            <v>0</v>
          </cell>
          <cell r="CK205">
            <v>0</v>
          </cell>
          <cell r="CL205">
            <v>0</v>
          </cell>
          <cell r="CM205">
            <v>0</v>
          </cell>
          <cell r="CN205">
            <v>0</v>
          </cell>
          <cell r="CO205">
            <v>0</v>
          </cell>
          <cell r="CP205">
            <v>0</v>
          </cell>
          <cell r="CQ205">
            <v>0</v>
          </cell>
          <cell r="CR205">
            <v>0</v>
          </cell>
          <cell r="CS205">
            <v>0</v>
          </cell>
          <cell r="CT205">
            <v>0</v>
          </cell>
          <cell r="CU205">
            <v>0</v>
          </cell>
          <cell r="CV205">
            <v>0</v>
          </cell>
          <cell r="CW205">
            <v>0</v>
          </cell>
          <cell r="CX205">
            <v>0</v>
          </cell>
          <cell r="CY205">
            <v>0</v>
          </cell>
          <cell r="CZ205">
            <v>0</v>
          </cell>
          <cell r="DA205">
            <v>0</v>
          </cell>
          <cell r="DB205">
            <v>0</v>
          </cell>
          <cell r="DC205">
            <v>0</v>
          </cell>
          <cell r="DD205">
            <v>0</v>
          </cell>
          <cell r="DE205">
            <v>0</v>
          </cell>
          <cell r="DF205">
            <v>0</v>
          </cell>
          <cell r="DG205">
            <v>0</v>
          </cell>
          <cell r="DH205">
            <v>0</v>
          </cell>
          <cell r="DI205">
            <v>0</v>
          </cell>
          <cell r="DJ205">
            <v>0</v>
          </cell>
          <cell r="DK205">
            <v>0</v>
          </cell>
          <cell r="DL205">
            <v>0</v>
          </cell>
          <cell r="DM205">
            <v>0</v>
          </cell>
          <cell r="DN205">
            <v>0</v>
          </cell>
          <cell r="DO205">
            <v>0</v>
          </cell>
          <cell r="DP205">
            <v>0</v>
          </cell>
          <cell r="DQ205">
            <v>0</v>
          </cell>
          <cell r="DR205">
            <v>0</v>
          </cell>
          <cell r="DS205">
            <v>0</v>
          </cell>
          <cell r="DT205">
            <v>0</v>
          </cell>
          <cell r="DU205">
            <v>0</v>
          </cell>
          <cell r="DV205">
            <v>0</v>
          </cell>
          <cell r="DW205">
            <v>0</v>
          </cell>
          <cell r="DX205">
            <v>0</v>
          </cell>
          <cell r="DY205">
            <v>0</v>
          </cell>
          <cell r="DZ205">
            <v>0</v>
          </cell>
          <cell r="EA205">
            <v>0</v>
          </cell>
          <cell r="EB205">
            <v>-204.40999999999997</v>
          </cell>
          <cell r="EC205">
            <v>-260.02999999999997</v>
          </cell>
          <cell r="ED205">
            <v>-246.35000000000002</v>
          </cell>
          <cell r="EE205">
            <v>-319.57</v>
          </cell>
          <cell r="EF205">
            <v>-346.96</v>
          </cell>
          <cell r="EG205">
            <v>-364.16999999999996</v>
          </cell>
          <cell r="EH205">
            <v>-393.63</v>
          </cell>
          <cell r="EI205">
            <v>-450.04</v>
          </cell>
          <cell r="EJ205">
            <v>-463.94</v>
          </cell>
          <cell r="EK205">
            <v>-499.19</v>
          </cell>
          <cell r="EL205">
            <v>-439.76499999999999</v>
          </cell>
          <cell r="EM205">
            <v>-396.42100000000005</v>
          </cell>
        </row>
        <row r="206">
          <cell r="A206" t="str">
            <v>KPIT IN</v>
          </cell>
          <cell r="B206" t="str">
            <v>KPIT Cummins Infosystems</v>
          </cell>
          <cell r="C206" t="str">
            <v>Information Technology</v>
          </cell>
          <cell r="D206">
            <v>0</v>
          </cell>
          <cell r="E206">
            <v>0</v>
          </cell>
          <cell r="F206">
            <v>0</v>
          </cell>
          <cell r="G206">
            <v>0</v>
          </cell>
          <cell r="H206">
            <v>0</v>
          </cell>
          <cell r="I206">
            <v>-1.6</v>
          </cell>
          <cell r="J206">
            <v>-0.7</v>
          </cell>
          <cell r="K206">
            <v>-2.8929999999999998</v>
          </cell>
          <cell r="L206">
            <v>-3.1680000000000001</v>
          </cell>
          <cell r="M206">
            <v>-6.0030000000000001</v>
          </cell>
          <cell r="N206">
            <v>-7.64</v>
          </cell>
          <cell r="O206">
            <v>3.907</v>
          </cell>
          <cell r="P206">
            <v>-4.6159999999999997</v>
          </cell>
          <cell r="Q206">
            <v>-6.5720000000000001</v>
          </cell>
          <cell r="R206">
            <v>-6.0060000000000002</v>
          </cell>
          <cell r="S206">
            <v>-15.787000000000001</v>
          </cell>
          <cell r="T206">
            <v>-13.15</v>
          </cell>
          <cell r="U206">
            <v>-17.649999999999999</v>
          </cell>
          <cell r="V206">
            <v>-4.4000000000000004</v>
          </cell>
          <cell r="W206">
            <v>-16.55</v>
          </cell>
          <cell r="X206">
            <v>-15.06</v>
          </cell>
          <cell r="Y206">
            <v>-18.46</v>
          </cell>
          <cell r="Z206">
            <v>-22.31</v>
          </cell>
          <cell r="AA206">
            <v>-20.22</v>
          </cell>
          <cell r="AB206">
            <v>-20.350000000000001</v>
          </cell>
          <cell r="AC206">
            <v>-30.92</v>
          </cell>
          <cell r="AD206">
            <v>-29.68</v>
          </cell>
          <cell r="AE206">
            <v>-38.729999999999997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0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O206">
            <v>0</v>
          </cell>
          <cell r="AP206">
            <v>0</v>
          </cell>
          <cell r="AQ206">
            <v>0</v>
          </cell>
          <cell r="AR206">
            <v>0</v>
          </cell>
          <cell r="AS206">
            <v>0</v>
          </cell>
          <cell r="AT206">
            <v>0</v>
          </cell>
          <cell r="AU206">
            <v>0</v>
          </cell>
          <cell r="AV206">
            <v>0</v>
          </cell>
          <cell r="AW206">
            <v>0</v>
          </cell>
          <cell r="AX206">
            <v>0</v>
          </cell>
          <cell r="AY206">
            <v>0</v>
          </cell>
          <cell r="AZ206">
            <v>0</v>
          </cell>
          <cell r="BA206">
            <v>0</v>
          </cell>
          <cell r="BB206">
            <v>0</v>
          </cell>
          <cell r="BC206">
            <v>0</v>
          </cell>
          <cell r="BD206">
            <v>0</v>
          </cell>
          <cell r="BE206">
            <v>0</v>
          </cell>
          <cell r="BF206">
            <v>0</v>
          </cell>
          <cell r="BG206">
            <v>0</v>
          </cell>
          <cell r="BH206">
            <v>0</v>
          </cell>
          <cell r="BI206">
            <v>0</v>
          </cell>
          <cell r="BJ206">
            <v>0</v>
          </cell>
          <cell r="BK206">
            <v>0</v>
          </cell>
          <cell r="BL206">
            <v>0</v>
          </cell>
          <cell r="BM206">
            <v>0</v>
          </cell>
          <cell r="BN206">
            <v>0</v>
          </cell>
          <cell r="BO206">
            <v>0</v>
          </cell>
          <cell r="BP206">
            <v>0</v>
          </cell>
          <cell r="BQ206">
            <v>0</v>
          </cell>
          <cell r="BR206">
            <v>0</v>
          </cell>
          <cell r="BS206">
            <v>3.1520000000000001</v>
          </cell>
          <cell r="BT206">
            <v>0</v>
          </cell>
          <cell r="BU206">
            <v>0</v>
          </cell>
          <cell r="BV206">
            <v>0</v>
          </cell>
          <cell r="BW206">
            <v>0</v>
          </cell>
          <cell r="BX206">
            <v>0</v>
          </cell>
          <cell r="BY206">
            <v>0</v>
          </cell>
          <cell r="BZ206">
            <v>0</v>
          </cell>
          <cell r="CA206">
            <v>0</v>
          </cell>
          <cell r="CB206">
            <v>0</v>
          </cell>
          <cell r="CC206">
            <v>0</v>
          </cell>
          <cell r="CD206">
            <v>0</v>
          </cell>
          <cell r="CE206">
            <v>0</v>
          </cell>
          <cell r="CF206">
            <v>0</v>
          </cell>
          <cell r="CG206">
            <v>0</v>
          </cell>
          <cell r="CH206">
            <v>0</v>
          </cell>
          <cell r="CI206">
            <v>0</v>
          </cell>
          <cell r="CJ206">
            <v>0</v>
          </cell>
          <cell r="CK206">
            <v>0</v>
          </cell>
          <cell r="CL206">
            <v>0</v>
          </cell>
          <cell r="CM206">
            <v>0</v>
          </cell>
          <cell r="CN206">
            <v>0</v>
          </cell>
          <cell r="CO206">
            <v>0</v>
          </cell>
          <cell r="CP206">
            <v>0</v>
          </cell>
          <cell r="CQ206">
            <v>0</v>
          </cell>
          <cell r="CR206">
            <v>0</v>
          </cell>
          <cell r="CS206">
            <v>0</v>
          </cell>
          <cell r="CT206">
            <v>0</v>
          </cell>
          <cell r="CU206">
            <v>0</v>
          </cell>
          <cell r="CV206">
            <v>0</v>
          </cell>
          <cell r="CW206">
            <v>0</v>
          </cell>
          <cell r="CX206">
            <v>0</v>
          </cell>
          <cell r="CY206">
            <v>0</v>
          </cell>
          <cell r="CZ206">
            <v>0</v>
          </cell>
          <cell r="DA206">
            <v>0</v>
          </cell>
          <cell r="DB206">
            <v>0</v>
          </cell>
          <cell r="DC206">
            <v>0</v>
          </cell>
          <cell r="DD206">
            <v>0</v>
          </cell>
          <cell r="DE206">
            <v>0</v>
          </cell>
          <cell r="DF206">
            <v>0</v>
          </cell>
          <cell r="DG206">
            <v>0</v>
          </cell>
          <cell r="DH206">
            <v>0</v>
          </cell>
          <cell r="DI206">
            <v>0</v>
          </cell>
          <cell r="DJ206">
            <v>0</v>
          </cell>
          <cell r="DK206">
            <v>0</v>
          </cell>
          <cell r="DL206">
            <v>0</v>
          </cell>
          <cell r="DM206">
            <v>0</v>
          </cell>
          <cell r="DN206">
            <v>0</v>
          </cell>
          <cell r="DO206">
            <v>0</v>
          </cell>
          <cell r="DP206">
            <v>0</v>
          </cell>
          <cell r="DQ206">
            <v>0</v>
          </cell>
          <cell r="DR206">
            <v>0</v>
          </cell>
          <cell r="DS206">
            <v>0</v>
          </cell>
          <cell r="DT206">
            <v>0</v>
          </cell>
          <cell r="DU206">
            <v>0</v>
          </cell>
          <cell r="DV206">
            <v>0</v>
          </cell>
          <cell r="DW206">
            <v>0</v>
          </cell>
          <cell r="DX206">
            <v>0</v>
          </cell>
          <cell r="DY206">
            <v>0</v>
          </cell>
          <cell r="DZ206">
            <v>0</v>
          </cell>
          <cell r="EA206">
            <v>0</v>
          </cell>
          <cell r="EB206">
            <v>0</v>
          </cell>
          <cell r="EC206">
            <v>0</v>
          </cell>
          <cell r="ED206">
            <v>0</v>
          </cell>
          <cell r="EE206">
            <v>0</v>
          </cell>
          <cell r="EF206">
            <v>0</v>
          </cell>
          <cell r="EG206">
            <v>0</v>
          </cell>
          <cell r="EH206">
            <v>0</v>
          </cell>
          <cell r="EI206">
            <v>0</v>
          </cell>
          <cell r="EJ206">
            <v>0</v>
          </cell>
          <cell r="EK206">
            <v>0</v>
          </cell>
          <cell r="EL206">
            <v>0</v>
          </cell>
          <cell r="EM206">
            <v>0</v>
          </cell>
        </row>
        <row r="207">
          <cell r="A207" t="str">
            <v>MTCL IN</v>
          </cell>
          <cell r="B207" t="str">
            <v>MindTree</v>
          </cell>
          <cell r="C207" t="str">
            <v>Information Technology</v>
          </cell>
          <cell r="D207">
            <v>0</v>
          </cell>
          <cell r="E207">
            <v>0</v>
          </cell>
          <cell r="F207">
            <v>0</v>
          </cell>
          <cell r="G207">
            <v>0</v>
          </cell>
          <cell r="H207">
            <v>0</v>
          </cell>
          <cell r="I207">
            <v>0</v>
          </cell>
          <cell r="J207">
            <v>0</v>
          </cell>
          <cell r="K207">
            <v>0</v>
          </cell>
          <cell r="L207">
            <v>0</v>
          </cell>
          <cell r="M207">
            <v>0</v>
          </cell>
          <cell r="N207">
            <v>0</v>
          </cell>
          <cell r="O207">
            <v>0</v>
          </cell>
          <cell r="P207">
            <v>0</v>
          </cell>
          <cell r="Q207">
            <v>0</v>
          </cell>
          <cell r="R207">
            <v>0</v>
          </cell>
          <cell r="S207">
            <v>0</v>
          </cell>
          <cell r="T207">
            <v>-11.102475999999999</v>
          </cell>
          <cell r="U207">
            <v>17.600000000000001</v>
          </cell>
          <cell r="V207">
            <v>0.20247599999999899</v>
          </cell>
          <cell r="W207">
            <v>-1.7999999999999989</v>
          </cell>
          <cell r="X207">
            <v>-23.883201</v>
          </cell>
          <cell r="Y207">
            <v>-27.9</v>
          </cell>
          <cell r="Z207">
            <v>-42.199999999999996</v>
          </cell>
          <cell r="AA207">
            <v>8.5832009999999954</v>
          </cell>
          <cell r="AB207">
            <v>-8.3120340000000006</v>
          </cell>
          <cell r="AC207">
            <v>-48.9</v>
          </cell>
          <cell r="AD207">
            <v>-37</v>
          </cell>
          <cell r="AE207">
            <v>26.999999999999996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O207">
            <v>0</v>
          </cell>
          <cell r="AP207">
            <v>0</v>
          </cell>
          <cell r="AQ207">
            <v>0</v>
          </cell>
          <cell r="AR207">
            <v>0</v>
          </cell>
          <cell r="AS207">
            <v>0</v>
          </cell>
          <cell r="AT207">
            <v>0</v>
          </cell>
          <cell r="AU207">
            <v>0</v>
          </cell>
          <cell r="AV207">
            <v>0</v>
          </cell>
          <cell r="AW207">
            <v>0</v>
          </cell>
          <cell r="AX207">
            <v>0</v>
          </cell>
          <cell r="AY207">
            <v>0</v>
          </cell>
          <cell r="AZ207">
            <v>0</v>
          </cell>
          <cell r="BA207">
            <v>0</v>
          </cell>
          <cell r="BB207">
            <v>0</v>
          </cell>
          <cell r="BC207">
            <v>0</v>
          </cell>
          <cell r="BD207">
            <v>0</v>
          </cell>
          <cell r="BE207">
            <v>0</v>
          </cell>
          <cell r="BF207">
            <v>0</v>
          </cell>
          <cell r="BG207">
            <v>0</v>
          </cell>
          <cell r="BH207">
            <v>0</v>
          </cell>
          <cell r="BI207">
            <v>0</v>
          </cell>
          <cell r="BJ207">
            <v>0</v>
          </cell>
          <cell r="BK207">
            <v>0</v>
          </cell>
          <cell r="BL207">
            <v>0</v>
          </cell>
          <cell r="BM207">
            <v>0</v>
          </cell>
          <cell r="BN207">
            <v>0</v>
          </cell>
          <cell r="BO207">
            <v>0</v>
          </cell>
          <cell r="BP207">
            <v>0</v>
          </cell>
          <cell r="BQ207">
            <v>0</v>
          </cell>
          <cell r="BR207">
            <v>0</v>
          </cell>
          <cell r="BS207">
            <v>0</v>
          </cell>
          <cell r="BT207">
            <v>0</v>
          </cell>
          <cell r="BU207">
            <v>0</v>
          </cell>
          <cell r="BV207">
            <v>0</v>
          </cell>
          <cell r="BW207">
            <v>0</v>
          </cell>
          <cell r="BX207">
            <v>0</v>
          </cell>
          <cell r="BY207">
            <v>0</v>
          </cell>
          <cell r="BZ207">
            <v>0</v>
          </cell>
          <cell r="CA207">
            <v>0</v>
          </cell>
          <cell r="CB207">
            <v>0</v>
          </cell>
          <cell r="CC207">
            <v>0</v>
          </cell>
          <cell r="CD207">
            <v>0</v>
          </cell>
          <cell r="CE207">
            <v>0</v>
          </cell>
          <cell r="CF207">
            <v>0</v>
          </cell>
          <cell r="CG207">
            <v>0</v>
          </cell>
          <cell r="CH207">
            <v>0</v>
          </cell>
          <cell r="CI207">
            <v>0</v>
          </cell>
          <cell r="CJ207">
            <v>0</v>
          </cell>
          <cell r="CK207">
            <v>0</v>
          </cell>
          <cell r="CL207">
            <v>0</v>
          </cell>
          <cell r="CM207">
            <v>0</v>
          </cell>
          <cell r="CN207">
            <v>0</v>
          </cell>
          <cell r="CO207">
            <v>0</v>
          </cell>
          <cell r="CP207">
            <v>0</v>
          </cell>
          <cell r="CQ207">
            <v>0</v>
          </cell>
          <cell r="CR207">
            <v>0</v>
          </cell>
          <cell r="CS207">
            <v>0</v>
          </cell>
          <cell r="CT207">
            <v>0</v>
          </cell>
          <cell r="CU207">
            <v>0</v>
          </cell>
          <cell r="CV207">
            <v>0</v>
          </cell>
          <cell r="CW207">
            <v>0</v>
          </cell>
          <cell r="CX207">
            <v>0</v>
          </cell>
          <cell r="CY207">
            <v>0</v>
          </cell>
          <cell r="CZ207">
            <v>0</v>
          </cell>
          <cell r="DA207">
            <v>0</v>
          </cell>
          <cell r="DB207">
            <v>0</v>
          </cell>
          <cell r="DC207">
            <v>0</v>
          </cell>
          <cell r="DD207">
            <v>0</v>
          </cell>
          <cell r="DE207">
            <v>0</v>
          </cell>
          <cell r="DF207">
            <v>0</v>
          </cell>
          <cell r="DG207">
            <v>0</v>
          </cell>
          <cell r="DH207">
            <v>0</v>
          </cell>
          <cell r="DI207">
            <v>0</v>
          </cell>
          <cell r="DJ207">
            <v>0</v>
          </cell>
          <cell r="DK207">
            <v>0</v>
          </cell>
          <cell r="DL207">
            <v>0</v>
          </cell>
          <cell r="DM207">
            <v>0</v>
          </cell>
          <cell r="DN207">
            <v>0</v>
          </cell>
          <cell r="DO207">
            <v>0</v>
          </cell>
          <cell r="DP207">
            <v>0</v>
          </cell>
          <cell r="DQ207">
            <v>0</v>
          </cell>
          <cell r="DR207">
            <v>0</v>
          </cell>
          <cell r="DS207">
            <v>0</v>
          </cell>
          <cell r="DT207">
            <v>0</v>
          </cell>
          <cell r="DU207">
            <v>0</v>
          </cell>
          <cell r="DV207">
            <v>0</v>
          </cell>
          <cell r="DW207">
            <v>0</v>
          </cell>
          <cell r="DX207">
            <v>0</v>
          </cell>
          <cell r="DY207">
            <v>0</v>
          </cell>
          <cell r="DZ207">
            <v>0</v>
          </cell>
          <cell r="EA207">
            <v>0</v>
          </cell>
          <cell r="EB207">
            <v>0</v>
          </cell>
          <cell r="EC207">
            <v>0</v>
          </cell>
          <cell r="ED207">
            <v>0</v>
          </cell>
          <cell r="EE207">
            <v>0</v>
          </cell>
          <cell r="EF207">
            <v>0</v>
          </cell>
          <cell r="EG207">
            <v>0</v>
          </cell>
          <cell r="EH207">
            <v>0</v>
          </cell>
          <cell r="EI207">
            <v>0</v>
          </cell>
          <cell r="EJ207">
            <v>0</v>
          </cell>
          <cell r="EK207">
            <v>0</v>
          </cell>
          <cell r="EL207">
            <v>0</v>
          </cell>
          <cell r="EM207">
            <v>0</v>
          </cell>
        </row>
        <row r="208">
          <cell r="A208" t="str">
            <v>MPHL IN</v>
          </cell>
          <cell r="B208" t="str">
            <v>MphasiS</v>
          </cell>
          <cell r="C208" t="str">
            <v>Information Technology</v>
          </cell>
          <cell r="D208">
            <v>-21.802</v>
          </cell>
          <cell r="E208">
            <v>-27.402000000000001</v>
          </cell>
          <cell r="F208">
            <v>-34.253</v>
          </cell>
          <cell r="G208">
            <v>-34.86</v>
          </cell>
          <cell r="H208">
            <v>-15.722999999999999</v>
          </cell>
          <cell r="I208">
            <v>-11.552</v>
          </cell>
          <cell r="J208">
            <v>-19.524999999999999</v>
          </cell>
          <cell r="K208">
            <v>-21.97</v>
          </cell>
          <cell r="L208">
            <v>32.228999999999999</v>
          </cell>
          <cell r="M208">
            <v>29.454000000000004</v>
          </cell>
          <cell r="N208">
            <v>39.590500000000006</v>
          </cell>
          <cell r="O208">
            <v>15.672000000000001</v>
          </cell>
          <cell r="P208">
            <v>5.2129999999999992</v>
          </cell>
          <cell r="Q208">
            <v>-1.0549999999999999</v>
          </cell>
          <cell r="R208">
            <v>0.63700000000000001</v>
          </cell>
          <cell r="S208">
            <v>-41.837000000000003</v>
          </cell>
          <cell r="T208">
            <v>-59.555</v>
          </cell>
          <cell r="U208">
            <v>-53.201000000000001</v>
          </cell>
          <cell r="V208">
            <v>-35.645000000000003</v>
          </cell>
          <cell r="W208">
            <v>-34.069000000000003</v>
          </cell>
          <cell r="X208">
            <v>-12.821</v>
          </cell>
          <cell r="Y208">
            <v>-60.780999999999999</v>
          </cell>
          <cell r="Z208">
            <v>-39.646999999999998</v>
          </cell>
          <cell r="AA208">
            <v>-98.291412540514429</v>
          </cell>
          <cell r="AB208">
            <v>-96.49395381512376</v>
          </cell>
          <cell r="AC208">
            <v>-113.35946811919857</v>
          </cell>
          <cell r="AD208">
            <v>-128.64426920764646</v>
          </cell>
          <cell r="AE208">
            <v>-133.58018236157193</v>
          </cell>
          <cell r="AF208">
            <v>0</v>
          </cell>
          <cell r="AG208">
            <v>0</v>
          </cell>
          <cell r="AH208">
            <v>0</v>
          </cell>
          <cell r="AI208">
            <v>0</v>
          </cell>
          <cell r="AJ208">
            <v>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O208">
            <v>0</v>
          </cell>
          <cell r="AP208">
            <v>0</v>
          </cell>
          <cell r="AQ208">
            <v>0</v>
          </cell>
          <cell r="AR208">
            <v>0</v>
          </cell>
          <cell r="AS208">
            <v>0</v>
          </cell>
          <cell r="AT208">
            <v>0</v>
          </cell>
          <cell r="AU208">
            <v>0</v>
          </cell>
          <cell r="AV208">
            <v>0</v>
          </cell>
          <cell r="AW208">
            <v>0</v>
          </cell>
          <cell r="AX208">
            <v>0</v>
          </cell>
          <cell r="AY208">
            <v>0</v>
          </cell>
          <cell r="AZ208">
            <v>0</v>
          </cell>
          <cell r="BA208">
            <v>0</v>
          </cell>
          <cell r="BB208">
            <v>0</v>
          </cell>
          <cell r="BC208">
            <v>0</v>
          </cell>
          <cell r="BD208">
            <v>0</v>
          </cell>
          <cell r="BE208">
            <v>0</v>
          </cell>
          <cell r="BF208">
            <v>0</v>
          </cell>
          <cell r="BG208">
            <v>0</v>
          </cell>
          <cell r="BH208">
            <v>0</v>
          </cell>
          <cell r="BI208">
            <v>0</v>
          </cell>
          <cell r="BJ208">
            <v>0</v>
          </cell>
          <cell r="BK208">
            <v>0</v>
          </cell>
          <cell r="BL208">
            <v>0</v>
          </cell>
          <cell r="BM208">
            <v>0</v>
          </cell>
          <cell r="BN208">
            <v>0</v>
          </cell>
          <cell r="BO208">
            <v>0</v>
          </cell>
          <cell r="BP208">
            <v>0</v>
          </cell>
          <cell r="BQ208">
            <v>0</v>
          </cell>
          <cell r="BR208">
            <v>0</v>
          </cell>
          <cell r="BS208">
            <v>0</v>
          </cell>
          <cell r="BT208">
            <v>0</v>
          </cell>
          <cell r="BU208">
            <v>0</v>
          </cell>
          <cell r="BV208">
            <v>0</v>
          </cell>
          <cell r="BW208">
            <v>0</v>
          </cell>
          <cell r="BX208">
            <v>0</v>
          </cell>
          <cell r="BY208">
            <v>0</v>
          </cell>
          <cell r="BZ208">
            <v>0</v>
          </cell>
          <cell r="CA208">
            <v>0</v>
          </cell>
          <cell r="CB208">
            <v>0</v>
          </cell>
          <cell r="CC208">
            <v>0</v>
          </cell>
          <cell r="CD208">
            <v>0</v>
          </cell>
          <cell r="CE208">
            <v>0</v>
          </cell>
          <cell r="CF208">
            <v>0</v>
          </cell>
          <cell r="CG208">
            <v>0</v>
          </cell>
          <cell r="CH208">
            <v>0</v>
          </cell>
          <cell r="CI208">
            <v>0</v>
          </cell>
          <cell r="CJ208">
            <v>0</v>
          </cell>
          <cell r="CK208">
            <v>0</v>
          </cell>
          <cell r="CL208">
            <v>0</v>
          </cell>
          <cell r="CM208">
            <v>0</v>
          </cell>
          <cell r="CN208">
            <v>0</v>
          </cell>
          <cell r="CO208">
            <v>0</v>
          </cell>
          <cell r="CP208">
            <v>0</v>
          </cell>
          <cell r="CQ208">
            <v>0</v>
          </cell>
          <cell r="CR208">
            <v>0</v>
          </cell>
          <cell r="CS208">
            <v>0</v>
          </cell>
          <cell r="CT208">
            <v>0</v>
          </cell>
          <cell r="CU208">
            <v>0</v>
          </cell>
          <cell r="CV208">
            <v>0</v>
          </cell>
          <cell r="CW208">
            <v>0</v>
          </cell>
          <cell r="CX208">
            <v>0</v>
          </cell>
          <cell r="CY208">
            <v>0</v>
          </cell>
          <cell r="CZ208">
            <v>0</v>
          </cell>
          <cell r="DA208">
            <v>0</v>
          </cell>
          <cell r="DB208">
            <v>0</v>
          </cell>
          <cell r="DC208">
            <v>0</v>
          </cell>
          <cell r="DD208">
            <v>0</v>
          </cell>
          <cell r="DE208">
            <v>0</v>
          </cell>
          <cell r="DF208">
            <v>0</v>
          </cell>
          <cell r="DG208">
            <v>0</v>
          </cell>
          <cell r="DH208">
            <v>0</v>
          </cell>
          <cell r="DI208">
            <v>0</v>
          </cell>
          <cell r="DJ208">
            <v>0</v>
          </cell>
          <cell r="DK208">
            <v>0</v>
          </cell>
          <cell r="DL208">
            <v>0</v>
          </cell>
          <cell r="DM208">
            <v>0</v>
          </cell>
          <cell r="DN208">
            <v>0</v>
          </cell>
          <cell r="DO208">
            <v>0</v>
          </cell>
          <cell r="DP208">
            <v>0</v>
          </cell>
          <cell r="DQ208">
            <v>0</v>
          </cell>
          <cell r="DR208">
            <v>0</v>
          </cell>
          <cell r="DS208">
            <v>0</v>
          </cell>
          <cell r="DT208">
            <v>0</v>
          </cell>
          <cell r="DU208">
            <v>0</v>
          </cell>
          <cell r="DV208">
            <v>0</v>
          </cell>
          <cell r="DW208">
            <v>0</v>
          </cell>
          <cell r="DX208">
            <v>0</v>
          </cell>
          <cell r="DY208">
            <v>0</v>
          </cell>
          <cell r="DZ208">
            <v>0</v>
          </cell>
          <cell r="EA208">
            <v>0</v>
          </cell>
          <cell r="EB208">
            <v>0</v>
          </cell>
          <cell r="EC208">
            <v>0</v>
          </cell>
          <cell r="ED208">
            <v>0</v>
          </cell>
          <cell r="EE208">
            <v>0</v>
          </cell>
          <cell r="EF208">
            <v>0</v>
          </cell>
          <cell r="EG208">
            <v>0</v>
          </cell>
          <cell r="EH208">
            <v>0</v>
          </cell>
          <cell r="EI208">
            <v>0</v>
          </cell>
          <cell r="EJ208">
            <v>0</v>
          </cell>
          <cell r="EK208">
            <v>0</v>
          </cell>
          <cell r="EL208">
            <v>0</v>
          </cell>
          <cell r="EM208">
            <v>0</v>
          </cell>
        </row>
        <row r="209">
          <cell r="A209" t="str">
            <v>MAST IN</v>
          </cell>
          <cell r="B209" t="str">
            <v>Mastek</v>
          </cell>
          <cell r="C209" t="str">
            <v>Information Technology</v>
          </cell>
          <cell r="D209">
            <v>0</v>
          </cell>
          <cell r="E209">
            <v>0</v>
          </cell>
          <cell r="F209">
            <v>0</v>
          </cell>
          <cell r="G209">
            <v>0</v>
          </cell>
          <cell r="H209">
            <v>0</v>
          </cell>
          <cell r="I209">
            <v>0</v>
          </cell>
          <cell r="J209">
            <v>0</v>
          </cell>
          <cell r="K209">
            <v>-0.7</v>
          </cell>
          <cell r="L209">
            <v>-19.600000000000001</v>
          </cell>
          <cell r="M209">
            <v>-9.6999999999999993</v>
          </cell>
          <cell r="N209">
            <v>-11.8</v>
          </cell>
          <cell r="O209">
            <v>-18.600000000000001</v>
          </cell>
          <cell r="P209">
            <v>-42.2</v>
          </cell>
          <cell r="Q209">
            <v>-24</v>
          </cell>
          <cell r="R209">
            <v>-33.200000000000003</v>
          </cell>
          <cell r="S209">
            <v>-71.2</v>
          </cell>
          <cell r="T209">
            <v>-40.4</v>
          </cell>
          <cell r="U209">
            <v>-43.4</v>
          </cell>
          <cell r="V209">
            <v>-75.5</v>
          </cell>
          <cell r="W209">
            <v>-164.9</v>
          </cell>
          <cell r="X209">
            <v>-23.1</v>
          </cell>
          <cell r="Y209">
            <v>-42.6</v>
          </cell>
          <cell r="Z209">
            <v>-51.8</v>
          </cell>
          <cell r="AA209">
            <v>-53.3</v>
          </cell>
          <cell r="AB209">
            <v>-52.7</v>
          </cell>
          <cell r="AC209">
            <v>-5.2</v>
          </cell>
          <cell r="AD209">
            <v>-28.8</v>
          </cell>
          <cell r="AE209">
            <v>-39.299999999999997</v>
          </cell>
          <cell r="AF209">
            <v>0</v>
          </cell>
          <cell r="AG209">
            <v>0</v>
          </cell>
          <cell r="AH209">
            <v>0</v>
          </cell>
          <cell r="AI209">
            <v>0</v>
          </cell>
          <cell r="AJ209">
            <v>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O209">
            <v>0</v>
          </cell>
          <cell r="AP209">
            <v>0</v>
          </cell>
          <cell r="AQ209">
            <v>0</v>
          </cell>
          <cell r="AR209">
            <v>0</v>
          </cell>
          <cell r="AS209">
            <v>0</v>
          </cell>
          <cell r="AT209">
            <v>0</v>
          </cell>
          <cell r="AU209">
            <v>0</v>
          </cell>
          <cell r="AV209">
            <v>0</v>
          </cell>
          <cell r="AW209">
            <v>0</v>
          </cell>
          <cell r="AX209">
            <v>0</v>
          </cell>
          <cell r="AY209">
            <v>0</v>
          </cell>
          <cell r="AZ209">
            <v>0</v>
          </cell>
          <cell r="BA209">
            <v>0</v>
          </cell>
          <cell r="BB209">
            <v>0</v>
          </cell>
          <cell r="BC209">
            <v>0</v>
          </cell>
          <cell r="BD209">
            <v>0</v>
          </cell>
          <cell r="BE209">
            <v>0</v>
          </cell>
          <cell r="BF209">
            <v>0</v>
          </cell>
          <cell r="BG209">
            <v>0</v>
          </cell>
          <cell r="BH209">
            <v>0</v>
          </cell>
          <cell r="BI209">
            <v>0</v>
          </cell>
          <cell r="BJ209">
            <v>0</v>
          </cell>
          <cell r="BK209">
            <v>0</v>
          </cell>
          <cell r="BL209">
            <v>0</v>
          </cell>
          <cell r="BM209">
            <v>0</v>
          </cell>
          <cell r="BN209">
            <v>0</v>
          </cell>
          <cell r="BO209">
            <v>0</v>
          </cell>
          <cell r="BP209">
            <v>0</v>
          </cell>
          <cell r="BQ209">
            <v>0</v>
          </cell>
          <cell r="BR209">
            <v>0</v>
          </cell>
          <cell r="BS209">
            <v>0</v>
          </cell>
          <cell r="BT209">
            <v>0</v>
          </cell>
          <cell r="BU209">
            <v>0</v>
          </cell>
          <cell r="BV209">
            <v>0</v>
          </cell>
          <cell r="BW209">
            <v>0</v>
          </cell>
          <cell r="BX209">
            <v>0</v>
          </cell>
          <cell r="BY209">
            <v>0</v>
          </cell>
          <cell r="BZ209">
            <v>0</v>
          </cell>
          <cell r="CA209">
            <v>0</v>
          </cell>
          <cell r="CB209">
            <v>0</v>
          </cell>
          <cell r="CC209">
            <v>0</v>
          </cell>
          <cell r="CD209">
            <v>0</v>
          </cell>
          <cell r="CE209">
            <v>0</v>
          </cell>
          <cell r="CF209">
            <v>0</v>
          </cell>
          <cell r="CG209">
            <v>0</v>
          </cell>
          <cell r="CH209">
            <v>0</v>
          </cell>
          <cell r="CI209">
            <v>0</v>
          </cell>
          <cell r="CJ209">
            <v>0</v>
          </cell>
          <cell r="CK209">
            <v>0</v>
          </cell>
          <cell r="CL209">
            <v>0</v>
          </cell>
          <cell r="CM209">
            <v>0</v>
          </cell>
          <cell r="CN209">
            <v>0</v>
          </cell>
          <cell r="CO209">
            <v>0</v>
          </cell>
          <cell r="CP209">
            <v>0</v>
          </cell>
          <cell r="CQ209">
            <v>0</v>
          </cell>
          <cell r="CR209">
            <v>0</v>
          </cell>
          <cell r="CS209">
            <v>0</v>
          </cell>
          <cell r="CT209">
            <v>0</v>
          </cell>
          <cell r="CU209">
            <v>0</v>
          </cell>
          <cell r="CV209">
            <v>0</v>
          </cell>
          <cell r="CW209">
            <v>0</v>
          </cell>
          <cell r="CX209">
            <v>0</v>
          </cell>
          <cell r="CY209">
            <v>0</v>
          </cell>
          <cell r="CZ209">
            <v>0</v>
          </cell>
          <cell r="DA209">
            <v>0</v>
          </cell>
          <cell r="DB209">
            <v>0</v>
          </cell>
          <cell r="DC209">
            <v>0</v>
          </cell>
          <cell r="DD209">
            <v>0</v>
          </cell>
          <cell r="DE209">
            <v>0</v>
          </cell>
          <cell r="DF209">
            <v>0</v>
          </cell>
          <cell r="DG209">
            <v>0</v>
          </cell>
          <cell r="DH209">
            <v>0</v>
          </cell>
          <cell r="DI209">
            <v>0</v>
          </cell>
          <cell r="DJ209">
            <v>0</v>
          </cell>
          <cell r="DK209">
            <v>0</v>
          </cell>
          <cell r="DL209">
            <v>0</v>
          </cell>
          <cell r="DM209">
            <v>0</v>
          </cell>
          <cell r="DN209">
            <v>0</v>
          </cell>
          <cell r="DO209">
            <v>0</v>
          </cell>
          <cell r="DP209">
            <v>0</v>
          </cell>
          <cell r="DQ209">
            <v>0</v>
          </cell>
          <cell r="DR209">
            <v>0</v>
          </cell>
          <cell r="DS209">
            <v>0</v>
          </cell>
          <cell r="DT209">
            <v>0</v>
          </cell>
          <cell r="DU209">
            <v>0</v>
          </cell>
          <cell r="DV209">
            <v>0</v>
          </cell>
          <cell r="DW209">
            <v>0</v>
          </cell>
          <cell r="DX209">
            <v>0</v>
          </cell>
          <cell r="DY209">
            <v>0</v>
          </cell>
          <cell r="DZ209">
            <v>0</v>
          </cell>
          <cell r="EA209">
            <v>0</v>
          </cell>
          <cell r="EB209">
            <v>0</v>
          </cell>
          <cell r="EC209">
            <v>0</v>
          </cell>
          <cell r="ED209">
            <v>0</v>
          </cell>
          <cell r="EE209">
            <v>0</v>
          </cell>
          <cell r="EF209">
            <v>0</v>
          </cell>
          <cell r="EG209">
            <v>0</v>
          </cell>
          <cell r="EH209">
            <v>0</v>
          </cell>
          <cell r="EI209">
            <v>0</v>
          </cell>
          <cell r="EJ209">
            <v>0</v>
          </cell>
          <cell r="EK209">
            <v>0</v>
          </cell>
          <cell r="EL209">
            <v>0</v>
          </cell>
          <cell r="EM209">
            <v>0</v>
          </cell>
        </row>
        <row r="210">
          <cell r="A210" t="str">
            <v>NITEC IN</v>
          </cell>
          <cell r="B210" t="str">
            <v>NIIT Technologies</v>
          </cell>
          <cell r="C210" t="str">
            <v>Information Technology</v>
          </cell>
          <cell r="D210">
            <v>0</v>
          </cell>
          <cell r="E210">
            <v>0</v>
          </cell>
          <cell r="F210">
            <v>0</v>
          </cell>
          <cell r="G210">
            <v>0</v>
          </cell>
          <cell r="H210">
            <v>0</v>
          </cell>
          <cell r="I210">
            <v>0</v>
          </cell>
          <cell r="J210">
            <v>0</v>
          </cell>
          <cell r="K210">
            <v>0</v>
          </cell>
          <cell r="L210">
            <v>-22</v>
          </cell>
          <cell r="M210">
            <v>-13</v>
          </cell>
          <cell r="N210">
            <v>-18</v>
          </cell>
          <cell r="O210">
            <v>18</v>
          </cell>
          <cell r="P210">
            <v>-22</v>
          </cell>
          <cell r="Q210">
            <v>-27</v>
          </cell>
          <cell r="R210">
            <v>-30</v>
          </cell>
          <cell r="S210">
            <v>-36</v>
          </cell>
          <cell r="T210">
            <v>-45</v>
          </cell>
          <cell r="U210">
            <v>-51.5</v>
          </cell>
          <cell r="V210">
            <v>-68</v>
          </cell>
          <cell r="W210">
            <v>-20</v>
          </cell>
          <cell r="X210">
            <v>-42</v>
          </cell>
          <cell r="Y210">
            <v>-47</v>
          </cell>
          <cell r="Z210">
            <v>-56</v>
          </cell>
          <cell r="AA210">
            <v>8</v>
          </cell>
          <cell r="AB210">
            <v>-51</v>
          </cell>
          <cell r="AC210">
            <v>-65</v>
          </cell>
          <cell r="AD210">
            <v>-69</v>
          </cell>
          <cell r="AE210">
            <v>-40</v>
          </cell>
          <cell r="AF210">
            <v>0</v>
          </cell>
          <cell r="AG210">
            <v>0</v>
          </cell>
          <cell r="AH210">
            <v>0</v>
          </cell>
          <cell r="AI210">
            <v>0</v>
          </cell>
          <cell r="AJ210">
            <v>0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O210">
            <v>0</v>
          </cell>
          <cell r="AP210">
            <v>0</v>
          </cell>
          <cell r="AQ210">
            <v>0</v>
          </cell>
          <cell r="AR210">
            <v>0</v>
          </cell>
          <cell r="AS210">
            <v>0</v>
          </cell>
          <cell r="AT210">
            <v>0</v>
          </cell>
          <cell r="AU210">
            <v>0</v>
          </cell>
          <cell r="AV210">
            <v>0</v>
          </cell>
          <cell r="AW210">
            <v>0</v>
          </cell>
          <cell r="AX210">
            <v>0</v>
          </cell>
          <cell r="AY210">
            <v>0</v>
          </cell>
          <cell r="AZ210">
            <v>0</v>
          </cell>
          <cell r="BA210">
            <v>0</v>
          </cell>
          <cell r="BB210">
            <v>0</v>
          </cell>
          <cell r="BC210">
            <v>0</v>
          </cell>
          <cell r="BD210">
            <v>0</v>
          </cell>
          <cell r="BE210">
            <v>0</v>
          </cell>
          <cell r="BF210">
            <v>0</v>
          </cell>
          <cell r="BG210">
            <v>0</v>
          </cell>
          <cell r="BH210">
            <v>0</v>
          </cell>
          <cell r="BI210">
            <v>0</v>
          </cell>
          <cell r="BJ210">
            <v>0</v>
          </cell>
          <cell r="BK210">
            <v>0</v>
          </cell>
          <cell r="BL210">
            <v>0</v>
          </cell>
          <cell r="BM210">
            <v>0</v>
          </cell>
          <cell r="BN210">
            <v>0</v>
          </cell>
          <cell r="BO210">
            <v>0</v>
          </cell>
          <cell r="BP210">
            <v>0</v>
          </cell>
          <cell r="BQ210">
            <v>0</v>
          </cell>
          <cell r="BR210">
            <v>0</v>
          </cell>
          <cell r="BS210">
            <v>0</v>
          </cell>
          <cell r="BT210">
            <v>0</v>
          </cell>
          <cell r="BU210">
            <v>0</v>
          </cell>
          <cell r="BV210">
            <v>0</v>
          </cell>
          <cell r="BW210">
            <v>0</v>
          </cell>
          <cell r="BX210">
            <v>0</v>
          </cell>
          <cell r="BY210">
            <v>0</v>
          </cell>
          <cell r="BZ210">
            <v>0</v>
          </cell>
          <cell r="CA210">
            <v>0</v>
          </cell>
          <cell r="CB210">
            <v>0</v>
          </cell>
          <cell r="CC210">
            <v>0</v>
          </cell>
          <cell r="CD210">
            <v>0</v>
          </cell>
          <cell r="CE210">
            <v>0</v>
          </cell>
          <cell r="CF210">
            <v>0</v>
          </cell>
          <cell r="CG210">
            <v>0</v>
          </cell>
          <cell r="CH210">
            <v>0</v>
          </cell>
          <cell r="CI210">
            <v>0</v>
          </cell>
          <cell r="CJ210">
            <v>0</v>
          </cell>
          <cell r="CK210">
            <v>0</v>
          </cell>
          <cell r="CL210">
            <v>0</v>
          </cell>
          <cell r="CM210">
            <v>0</v>
          </cell>
          <cell r="CN210">
            <v>0</v>
          </cell>
          <cell r="CO210">
            <v>0</v>
          </cell>
          <cell r="CP210">
            <v>0</v>
          </cell>
          <cell r="CQ210">
            <v>0</v>
          </cell>
          <cell r="CR210">
            <v>0</v>
          </cell>
          <cell r="CS210">
            <v>0</v>
          </cell>
          <cell r="CT210">
            <v>0</v>
          </cell>
          <cell r="CU210">
            <v>0</v>
          </cell>
          <cell r="CV210">
            <v>0</v>
          </cell>
          <cell r="CW210">
            <v>0</v>
          </cell>
          <cell r="CX210">
            <v>0</v>
          </cell>
          <cell r="CY210">
            <v>0</v>
          </cell>
          <cell r="CZ210">
            <v>0</v>
          </cell>
          <cell r="DA210">
            <v>0</v>
          </cell>
          <cell r="DB210">
            <v>0</v>
          </cell>
          <cell r="DC210">
            <v>0</v>
          </cell>
          <cell r="DD210">
            <v>0</v>
          </cell>
          <cell r="DE210">
            <v>0</v>
          </cell>
          <cell r="DF210">
            <v>0</v>
          </cell>
          <cell r="DG210">
            <v>0</v>
          </cell>
          <cell r="DH210">
            <v>0</v>
          </cell>
          <cell r="DI210">
            <v>0</v>
          </cell>
          <cell r="DJ210">
            <v>0</v>
          </cell>
          <cell r="DK210">
            <v>0</v>
          </cell>
          <cell r="DL210">
            <v>0</v>
          </cell>
          <cell r="DM210">
            <v>0</v>
          </cell>
          <cell r="DN210">
            <v>0</v>
          </cell>
          <cell r="DO210">
            <v>0</v>
          </cell>
          <cell r="DP210">
            <v>0</v>
          </cell>
          <cell r="DQ210">
            <v>0</v>
          </cell>
          <cell r="DR210">
            <v>0</v>
          </cell>
          <cell r="DS210">
            <v>0</v>
          </cell>
          <cell r="DT210">
            <v>0</v>
          </cell>
          <cell r="DU210">
            <v>0</v>
          </cell>
          <cell r="DV210">
            <v>0</v>
          </cell>
          <cell r="DW210">
            <v>0</v>
          </cell>
          <cell r="DX210">
            <v>0</v>
          </cell>
          <cell r="DY210">
            <v>0</v>
          </cell>
          <cell r="DZ210">
            <v>0</v>
          </cell>
          <cell r="EA210">
            <v>0</v>
          </cell>
          <cell r="EB210">
            <v>0</v>
          </cell>
          <cell r="EC210">
            <v>0</v>
          </cell>
          <cell r="ED210">
            <v>0</v>
          </cell>
          <cell r="EE210">
            <v>0</v>
          </cell>
          <cell r="EF210">
            <v>0</v>
          </cell>
          <cell r="EG210">
            <v>0</v>
          </cell>
          <cell r="EH210">
            <v>0</v>
          </cell>
          <cell r="EI210">
            <v>0</v>
          </cell>
          <cell r="EJ210">
            <v>0</v>
          </cell>
          <cell r="EK210">
            <v>0</v>
          </cell>
          <cell r="EL210">
            <v>0</v>
          </cell>
          <cell r="EM210">
            <v>0</v>
          </cell>
        </row>
        <row r="211">
          <cell r="A211" t="str">
            <v>PATNI IN</v>
          </cell>
          <cell r="B211" t="str">
            <v>Patni Computer Systems</v>
          </cell>
          <cell r="C211" t="str">
            <v>Information Technology</v>
          </cell>
          <cell r="D211">
            <v>-98.553100000000001</v>
          </cell>
          <cell r="E211">
            <v>-85.906499999999994</v>
          </cell>
          <cell r="F211">
            <v>-154.67949999999999</v>
          </cell>
          <cell r="G211">
            <v>-86.7072</v>
          </cell>
          <cell r="H211">
            <v>-84.046400000000006</v>
          </cell>
          <cell r="I211">
            <v>-93.240499999999997</v>
          </cell>
          <cell r="J211">
            <v>-108.069</v>
          </cell>
          <cell r="K211">
            <v>-102.16</v>
          </cell>
          <cell r="L211">
            <v>-118.366</v>
          </cell>
          <cell r="M211">
            <v>-86.881</v>
          </cell>
          <cell r="N211">
            <v>-109.15900000000001</v>
          </cell>
          <cell r="O211">
            <v>-189.482</v>
          </cell>
          <cell r="P211">
            <v>-102.10899999999999</v>
          </cell>
          <cell r="Q211">
            <v>-137.892</v>
          </cell>
          <cell r="R211">
            <v>-178.61699999999999</v>
          </cell>
          <cell r="S211">
            <v>-197.339</v>
          </cell>
          <cell r="T211">
            <v>-202.1</v>
          </cell>
          <cell r="U211">
            <v>-264.3</v>
          </cell>
          <cell r="V211">
            <v>-265.21199999999999</v>
          </cell>
          <cell r="W211">
            <v>-260.06799999999998</v>
          </cell>
          <cell r="X211">
            <v>-252.7</v>
          </cell>
          <cell r="Y211">
            <v>-198</v>
          </cell>
          <cell r="Z211">
            <v>-179</v>
          </cell>
          <cell r="AA211">
            <v>-117.21899999999999</v>
          </cell>
          <cell r="AB211">
            <v>-169.7</v>
          </cell>
          <cell r="AC211">
            <v>-167.22000000000003</v>
          </cell>
          <cell r="AD211">
            <v>-117.291</v>
          </cell>
          <cell r="AE211">
            <v>-180.161</v>
          </cell>
          <cell r="AF211">
            <v>0</v>
          </cell>
          <cell r="AG211">
            <v>0</v>
          </cell>
          <cell r="AH211">
            <v>0</v>
          </cell>
          <cell r="AI211">
            <v>0</v>
          </cell>
          <cell r="AJ211">
            <v>0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O211">
            <v>0</v>
          </cell>
          <cell r="AP211">
            <v>0</v>
          </cell>
          <cell r="AQ211">
            <v>0</v>
          </cell>
          <cell r="AR211">
            <v>0</v>
          </cell>
          <cell r="AS211">
            <v>0</v>
          </cell>
          <cell r="AT211">
            <v>0</v>
          </cell>
          <cell r="AU211">
            <v>0</v>
          </cell>
          <cell r="AV211">
            <v>0</v>
          </cell>
          <cell r="AW211">
            <v>0</v>
          </cell>
          <cell r="AX211">
            <v>0</v>
          </cell>
          <cell r="AY211">
            <v>0</v>
          </cell>
          <cell r="AZ211">
            <v>0</v>
          </cell>
          <cell r="BA211">
            <v>0</v>
          </cell>
          <cell r="BB211">
            <v>0</v>
          </cell>
          <cell r="BC211">
            <v>0</v>
          </cell>
          <cell r="BD211">
            <v>0</v>
          </cell>
          <cell r="BE211">
            <v>0</v>
          </cell>
          <cell r="BF211">
            <v>0</v>
          </cell>
          <cell r="BG211">
            <v>0</v>
          </cell>
          <cell r="BH211">
            <v>0</v>
          </cell>
          <cell r="BI211">
            <v>0</v>
          </cell>
          <cell r="BJ211">
            <v>0</v>
          </cell>
          <cell r="BK211">
            <v>0</v>
          </cell>
          <cell r="BL211">
            <v>0</v>
          </cell>
          <cell r="BM211">
            <v>0</v>
          </cell>
          <cell r="BN211">
            <v>0</v>
          </cell>
          <cell r="BO211">
            <v>0</v>
          </cell>
          <cell r="BP211">
            <v>0</v>
          </cell>
          <cell r="BQ211">
            <v>0</v>
          </cell>
          <cell r="BR211">
            <v>0</v>
          </cell>
          <cell r="BS211">
            <v>0</v>
          </cell>
          <cell r="BT211">
            <v>0</v>
          </cell>
          <cell r="BU211">
            <v>0</v>
          </cell>
          <cell r="BV211">
            <v>0</v>
          </cell>
          <cell r="BW211">
            <v>0</v>
          </cell>
          <cell r="BX211">
            <v>0</v>
          </cell>
          <cell r="BY211">
            <v>0</v>
          </cell>
          <cell r="BZ211">
            <v>0</v>
          </cell>
          <cell r="CA211">
            <v>0</v>
          </cell>
          <cell r="CB211">
            <v>0</v>
          </cell>
          <cell r="CC211">
            <v>0</v>
          </cell>
          <cell r="CD211">
            <v>0</v>
          </cell>
          <cell r="CE211">
            <v>0</v>
          </cell>
          <cell r="CF211">
            <v>0</v>
          </cell>
          <cell r="CG211">
            <v>0</v>
          </cell>
          <cell r="CH211">
            <v>0</v>
          </cell>
          <cell r="CI211">
            <v>0</v>
          </cell>
          <cell r="CJ211">
            <v>0</v>
          </cell>
          <cell r="CK211">
            <v>0</v>
          </cell>
          <cell r="CL211">
            <v>0</v>
          </cell>
          <cell r="CM211">
            <v>0</v>
          </cell>
          <cell r="CN211">
            <v>0</v>
          </cell>
          <cell r="CO211">
            <v>0</v>
          </cell>
          <cell r="CP211">
            <v>0</v>
          </cell>
          <cell r="CQ211">
            <v>0</v>
          </cell>
          <cell r="CR211">
            <v>0</v>
          </cell>
          <cell r="CS211">
            <v>0</v>
          </cell>
          <cell r="CT211">
            <v>0</v>
          </cell>
          <cell r="CU211">
            <v>0</v>
          </cell>
          <cell r="CV211">
            <v>0</v>
          </cell>
          <cell r="CW211">
            <v>0</v>
          </cell>
          <cell r="CX211">
            <v>0</v>
          </cell>
          <cell r="CY211">
            <v>0</v>
          </cell>
          <cell r="CZ211">
            <v>0</v>
          </cell>
          <cell r="DA211">
            <v>0</v>
          </cell>
          <cell r="DB211">
            <v>0</v>
          </cell>
          <cell r="DC211">
            <v>0</v>
          </cell>
          <cell r="DD211">
            <v>0</v>
          </cell>
          <cell r="DE211">
            <v>0</v>
          </cell>
          <cell r="DF211">
            <v>0</v>
          </cell>
          <cell r="DG211">
            <v>0</v>
          </cell>
          <cell r="DH211">
            <v>0</v>
          </cell>
          <cell r="DI211">
            <v>0</v>
          </cell>
          <cell r="DJ211">
            <v>0</v>
          </cell>
          <cell r="DK211">
            <v>0</v>
          </cell>
          <cell r="DL211">
            <v>0</v>
          </cell>
          <cell r="DM211">
            <v>0</v>
          </cell>
          <cell r="DN211">
            <v>0</v>
          </cell>
          <cell r="DO211">
            <v>0</v>
          </cell>
          <cell r="DP211">
            <v>0</v>
          </cell>
          <cell r="DQ211">
            <v>0</v>
          </cell>
          <cell r="DR211">
            <v>0</v>
          </cell>
          <cell r="DS211">
            <v>0</v>
          </cell>
          <cell r="DT211">
            <v>0</v>
          </cell>
          <cell r="DU211">
            <v>0</v>
          </cell>
          <cell r="DV211">
            <v>0</v>
          </cell>
          <cell r="DW211">
            <v>0</v>
          </cell>
          <cell r="DX211">
            <v>0</v>
          </cell>
          <cell r="DY211">
            <v>0</v>
          </cell>
          <cell r="DZ211">
            <v>0</v>
          </cell>
          <cell r="EA211">
            <v>0</v>
          </cell>
          <cell r="EB211">
            <v>0</v>
          </cell>
          <cell r="EC211">
            <v>0</v>
          </cell>
          <cell r="ED211">
            <v>0</v>
          </cell>
          <cell r="EE211">
            <v>0</v>
          </cell>
          <cell r="EF211">
            <v>0</v>
          </cell>
          <cell r="EG211">
            <v>0</v>
          </cell>
          <cell r="EH211">
            <v>0</v>
          </cell>
          <cell r="EI211">
            <v>0</v>
          </cell>
          <cell r="EJ211">
            <v>0</v>
          </cell>
          <cell r="EK211">
            <v>0</v>
          </cell>
          <cell r="EL211">
            <v>0</v>
          </cell>
          <cell r="EM211">
            <v>0</v>
          </cell>
        </row>
        <row r="212">
          <cell r="A212" t="str">
            <v>POL IN</v>
          </cell>
          <cell r="B212" t="str">
            <v>Polaris Software</v>
          </cell>
          <cell r="C212" t="str">
            <v>Information Technology</v>
          </cell>
        </row>
        <row r="213">
          <cell r="A213" t="str">
            <v>RLTA IN</v>
          </cell>
          <cell r="B213" t="str">
            <v>Rolta India</v>
          </cell>
          <cell r="C213" t="str">
            <v>Information Technology</v>
          </cell>
          <cell r="D213">
            <v>0</v>
          </cell>
          <cell r="E213">
            <v>0</v>
          </cell>
          <cell r="F213">
            <v>0</v>
          </cell>
          <cell r="G213">
            <v>0</v>
          </cell>
          <cell r="H213">
            <v>0</v>
          </cell>
          <cell r="I213">
            <v>0</v>
          </cell>
          <cell r="J213">
            <v>0</v>
          </cell>
          <cell r="K213">
            <v>0</v>
          </cell>
          <cell r="L213">
            <v>0</v>
          </cell>
          <cell r="M213">
            <v>0</v>
          </cell>
          <cell r="N213">
            <v>0</v>
          </cell>
          <cell r="O213">
            <v>0</v>
          </cell>
          <cell r="P213">
            <v>-26.989000000000001</v>
          </cell>
          <cell r="Q213">
            <v>-22.91</v>
          </cell>
          <cell r="R213">
            <v>-30.54</v>
          </cell>
          <cell r="S213">
            <v>-38.5</v>
          </cell>
          <cell r="T213">
            <v>-54.808999999999997</v>
          </cell>
          <cell r="U213">
            <v>-40.200000000000003</v>
          </cell>
          <cell r="V213">
            <v>-50.49</v>
          </cell>
          <cell r="W213">
            <v>-55.203000000000003</v>
          </cell>
          <cell r="X213">
            <v>-70.72</v>
          </cell>
          <cell r="Y213">
            <v>-82.3</v>
          </cell>
          <cell r="Z213">
            <v>-92.59</v>
          </cell>
          <cell r="AA213">
            <v>-103.01</v>
          </cell>
          <cell r="AB213">
            <v>-109.91</v>
          </cell>
          <cell r="AC213">
            <v>-105.1</v>
          </cell>
          <cell r="AD213">
            <v>-101.44</v>
          </cell>
          <cell r="AE213">
            <v>0</v>
          </cell>
          <cell r="AF213">
            <v>0</v>
          </cell>
          <cell r="AG213">
            <v>0</v>
          </cell>
          <cell r="AH213">
            <v>0</v>
          </cell>
          <cell r="AI213">
            <v>0</v>
          </cell>
          <cell r="AJ213">
            <v>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O213">
            <v>0</v>
          </cell>
          <cell r="AP213">
            <v>0</v>
          </cell>
          <cell r="AQ213">
            <v>0</v>
          </cell>
          <cell r="AR213">
            <v>0</v>
          </cell>
          <cell r="AS213">
            <v>0</v>
          </cell>
          <cell r="AT213">
            <v>0</v>
          </cell>
          <cell r="AU213">
            <v>0</v>
          </cell>
          <cell r="AV213">
            <v>0</v>
          </cell>
          <cell r="AW213">
            <v>0</v>
          </cell>
          <cell r="AX213">
            <v>0</v>
          </cell>
          <cell r="AY213">
            <v>0</v>
          </cell>
          <cell r="AZ213">
            <v>0</v>
          </cell>
          <cell r="BA213">
            <v>0</v>
          </cell>
          <cell r="BB213">
            <v>0</v>
          </cell>
          <cell r="BC213">
            <v>0</v>
          </cell>
          <cell r="BD213">
            <v>0</v>
          </cell>
          <cell r="BE213">
            <v>0</v>
          </cell>
          <cell r="BF213">
            <v>0</v>
          </cell>
          <cell r="BG213">
            <v>0</v>
          </cell>
          <cell r="BH213">
            <v>0</v>
          </cell>
          <cell r="BI213">
            <v>0</v>
          </cell>
          <cell r="BJ213">
            <v>0</v>
          </cell>
          <cell r="BK213">
            <v>0</v>
          </cell>
          <cell r="BL213">
            <v>0</v>
          </cell>
          <cell r="BM213">
            <v>0</v>
          </cell>
          <cell r="BN213">
            <v>0</v>
          </cell>
          <cell r="BO213">
            <v>0</v>
          </cell>
          <cell r="BP213">
            <v>0</v>
          </cell>
          <cell r="BQ213">
            <v>0</v>
          </cell>
          <cell r="BR213">
            <v>0</v>
          </cell>
          <cell r="BS213">
            <v>0</v>
          </cell>
          <cell r="BT213">
            <v>0</v>
          </cell>
          <cell r="BU213">
            <v>0</v>
          </cell>
          <cell r="BV213">
            <v>0</v>
          </cell>
          <cell r="BW213">
            <v>0</v>
          </cell>
          <cell r="BX213">
            <v>0</v>
          </cell>
          <cell r="BY213">
            <v>0</v>
          </cell>
          <cell r="BZ213">
            <v>0</v>
          </cell>
          <cell r="CA213">
            <v>0</v>
          </cell>
          <cell r="CB213">
            <v>0</v>
          </cell>
          <cell r="CC213">
            <v>0</v>
          </cell>
          <cell r="CD213">
            <v>0</v>
          </cell>
          <cell r="CE213">
            <v>0</v>
          </cell>
          <cell r="CF213">
            <v>0</v>
          </cell>
          <cell r="CG213">
            <v>0</v>
          </cell>
          <cell r="CH213">
            <v>0</v>
          </cell>
          <cell r="CI213">
            <v>0</v>
          </cell>
          <cell r="CJ213">
            <v>0</v>
          </cell>
          <cell r="CK213">
            <v>0</v>
          </cell>
          <cell r="CL213">
            <v>0</v>
          </cell>
          <cell r="CM213">
            <v>0</v>
          </cell>
          <cell r="CN213">
            <v>0</v>
          </cell>
          <cell r="CO213">
            <v>0</v>
          </cell>
          <cell r="CP213">
            <v>0</v>
          </cell>
          <cell r="CQ213">
            <v>0</v>
          </cell>
          <cell r="CR213">
            <v>0</v>
          </cell>
          <cell r="CS213">
            <v>0</v>
          </cell>
          <cell r="CT213">
            <v>0</v>
          </cell>
          <cell r="CU213">
            <v>0</v>
          </cell>
          <cell r="CV213">
            <v>0</v>
          </cell>
          <cell r="CW213">
            <v>0</v>
          </cell>
          <cell r="CX213">
            <v>0</v>
          </cell>
          <cell r="CY213">
            <v>0</v>
          </cell>
          <cell r="CZ213">
            <v>0</v>
          </cell>
          <cell r="DA213">
            <v>0</v>
          </cell>
          <cell r="DB213">
            <v>0</v>
          </cell>
          <cell r="DC213">
            <v>0</v>
          </cell>
          <cell r="DD213">
            <v>0</v>
          </cell>
          <cell r="DE213">
            <v>0</v>
          </cell>
          <cell r="DF213">
            <v>0</v>
          </cell>
          <cell r="DG213">
            <v>0</v>
          </cell>
          <cell r="DH213">
            <v>0</v>
          </cell>
          <cell r="DI213">
            <v>0</v>
          </cell>
          <cell r="DJ213">
            <v>0</v>
          </cell>
          <cell r="DK213">
            <v>0</v>
          </cell>
          <cell r="DL213">
            <v>0</v>
          </cell>
          <cell r="DM213">
            <v>0</v>
          </cell>
          <cell r="DN213">
            <v>0</v>
          </cell>
          <cell r="DO213">
            <v>0</v>
          </cell>
          <cell r="DP213">
            <v>0</v>
          </cell>
          <cell r="DQ213">
            <v>0</v>
          </cell>
          <cell r="DR213">
            <v>0</v>
          </cell>
          <cell r="DS213">
            <v>0</v>
          </cell>
          <cell r="DT213">
            <v>0</v>
          </cell>
          <cell r="DU213">
            <v>0</v>
          </cell>
          <cell r="DV213">
            <v>0</v>
          </cell>
          <cell r="DW213">
            <v>0</v>
          </cell>
          <cell r="DX213">
            <v>-544.64</v>
          </cell>
          <cell r="DY213">
            <v>-288.76</v>
          </cell>
          <cell r="DZ213">
            <v>-360.84700000000004</v>
          </cell>
          <cell r="EA213">
            <v>-374.66199999999998</v>
          </cell>
          <cell r="EB213">
            <v>-368.78999999999996</v>
          </cell>
          <cell r="EC213">
            <v>-399.67</v>
          </cell>
          <cell r="ED213">
            <v>-444.21300000000002</v>
          </cell>
          <cell r="EE213">
            <v>-505.77300000000002</v>
          </cell>
          <cell r="EF213">
            <v>-578.44799999999998</v>
          </cell>
          <cell r="EG213">
            <v>-618.6</v>
          </cell>
          <cell r="EH213">
            <v>-640.25</v>
          </cell>
          <cell r="EI213">
            <v>-681.07999999999993</v>
          </cell>
          <cell r="EJ213">
            <v>-620.39</v>
          </cell>
          <cell r="EK213">
            <v>-611.07000000000005</v>
          </cell>
          <cell r="EL213">
            <v>-621.99</v>
          </cell>
          <cell r="EM213">
            <v>0</v>
          </cell>
        </row>
        <row r="214">
          <cell r="A214" t="str">
            <v>SACT IN</v>
          </cell>
          <cell r="B214" t="str">
            <v>Sasken Communications Technologies</v>
          </cell>
          <cell r="C214" t="str">
            <v>Information Technology</v>
          </cell>
          <cell r="D214">
            <v>0</v>
          </cell>
          <cell r="E214">
            <v>0</v>
          </cell>
          <cell r="F214">
            <v>0</v>
          </cell>
          <cell r="G214">
            <v>0</v>
          </cell>
          <cell r="H214">
            <v>0</v>
          </cell>
          <cell r="I214">
            <v>0</v>
          </cell>
          <cell r="J214">
            <v>0</v>
          </cell>
          <cell r="K214">
            <v>0</v>
          </cell>
          <cell r="L214">
            <v>0</v>
          </cell>
          <cell r="M214">
            <v>-7.6040000000000001</v>
          </cell>
          <cell r="N214">
            <v>-0.61</v>
          </cell>
          <cell r="O214">
            <v>-16.001000000000001</v>
          </cell>
          <cell r="P214">
            <v>-13.725999999999999</v>
          </cell>
          <cell r="Q214">
            <v>-33.693999999999996</v>
          </cell>
          <cell r="R214">
            <v>-10.558</v>
          </cell>
          <cell r="S214">
            <v>-10.621</v>
          </cell>
          <cell r="T214">
            <v>-4.9630000000000001</v>
          </cell>
          <cell r="U214">
            <v>-33.349000000000004</v>
          </cell>
          <cell r="V214">
            <v>-35.125999999999998</v>
          </cell>
          <cell r="W214">
            <v>-27.178000000000001</v>
          </cell>
          <cell r="X214">
            <v>-26.477</v>
          </cell>
          <cell r="Y214">
            <v>-56.68</v>
          </cell>
          <cell r="Z214">
            <v>-36.491</v>
          </cell>
          <cell r="AA214">
            <v>-54.6</v>
          </cell>
          <cell r="AB214">
            <v>-56.363</v>
          </cell>
          <cell r="AC214">
            <v>-72.34</v>
          </cell>
          <cell r="AD214">
            <v>-67.108000000000004</v>
          </cell>
          <cell r="AE214">
            <v>-89.415999999999968</v>
          </cell>
          <cell r="AF214">
            <v>0</v>
          </cell>
          <cell r="AG214">
            <v>0</v>
          </cell>
          <cell r="AH214">
            <v>0</v>
          </cell>
          <cell r="AI214">
            <v>0</v>
          </cell>
          <cell r="AJ214">
            <v>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O214">
            <v>0</v>
          </cell>
          <cell r="AP214">
            <v>0</v>
          </cell>
          <cell r="AQ214">
            <v>0</v>
          </cell>
          <cell r="AR214">
            <v>0</v>
          </cell>
          <cell r="AS214">
            <v>0</v>
          </cell>
          <cell r="AT214">
            <v>0</v>
          </cell>
          <cell r="AU214">
            <v>0</v>
          </cell>
          <cell r="AV214">
            <v>0</v>
          </cell>
          <cell r="AW214">
            <v>0</v>
          </cell>
          <cell r="AX214">
            <v>0</v>
          </cell>
          <cell r="AY214">
            <v>0</v>
          </cell>
          <cell r="AZ214">
            <v>0</v>
          </cell>
          <cell r="BA214">
            <v>0</v>
          </cell>
          <cell r="BB214">
            <v>0</v>
          </cell>
          <cell r="BC214">
            <v>0</v>
          </cell>
          <cell r="BD214">
            <v>0</v>
          </cell>
          <cell r="BE214">
            <v>0</v>
          </cell>
          <cell r="BF214">
            <v>0</v>
          </cell>
          <cell r="BG214">
            <v>0</v>
          </cell>
          <cell r="BH214">
            <v>0</v>
          </cell>
          <cell r="BI214">
            <v>0</v>
          </cell>
          <cell r="BJ214">
            <v>0</v>
          </cell>
          <cell r="BK214">
            <v>0</v>
          </cell>
          <cell r="BL214">
            <v>0</v>
          </cell>
          <cell r="BM214">
            <v>0</v>
          </cell>
          <cell r="BN214">
            <v>0</v>
          </cell>
          <cell r="BO214">
            <v>0</v>
          </cell>
          <cell r="BP214">
            <v>0</v>
          </cell>
          <cell r="BQ214">
            <v>0</v>
          </cell>
          <cell r="BR214">
            <v>0</v>
          </cell>
          <cell r="BS214">
            <v>0</v>
          </cell>
          <cell r="BT214">
            <v>0</v>
          </cell>
          <cell r="BU214">
            <v>0</v>
          </cell>
          <cell r="BV214">
            <v>0</v>
          </cell>
          <cell r="BW214">
            <v>0</v>
          </cell>
          <cell r="BX214">
            <v>0</v>
          </cell>
          <cell r="BY214">
            <v>0</v>
          </cell>
          <cell r="BZ214">
            <v>0</v>
          </cell>
          <cell r="CA214">
            <v>0</v>
          </cell>
          <cell r="CB214">
            <v>0</v>
          </cell>
          <cell r="CC214">
            <v>0</v>
          </cell>
          <cell r="CD214">
            <v>0</v>
          </cell>
          <cell r="CE214">
            <v>0</v>
          </cell>
          <cell r="CF214">
            <v>0</v>
          </cell>
          <cell r="CG214">
            <v>0</v>
          </cell>
          <cell r="CH214">
            <v>0</v>
          </cell>
          <cell r="CI214">
            <v>0</v>
          </cell>
          <cell r="CJ214">
            <v>0</v>
          </cell>
          <cell r="CK214">
            <v>0</v>
          </cell>
          <cell r="CL214">
            <v>0</v>
          </cell>
          <cell r="CM214">
            <v>0</v>
          </cell>
          <cell r="CN214">
            <v>0</v>
          </cell>
          <cell r="CO214">
            <v>0</v>
          </cell>
          <cell r="CP214">
            <v>0</v>
          </cell>
          <cell r="CQ214">
            <v>0</v>
          </cell>
          <cell r="CR214">
            <v>0</v>
          </cell>
          <cell r="CS214">
            <v>0</v>
          </cell>
          <cell r="CT214">
            <v>0</v>
          </cell>
          <cell r="CU214">
            <v>0</v>
          </cell>
          <cell r="CV214">
            <v>0</v>
          </cell>
          <cell r="CW214">
            <v>0</v>
          </cell>
          <cell r="CX214">
            <v>0</v>
          </cell>
          <cell r="CY214">
            <v>0</v>
          </cell>
          <cell r="CZ214">
            <v>0</v>
          </cell>
          <cell r="DA214">
            <v>0</v>
          </cell>
          <cell r="DB214">
            <v>0</v>
          </cell>
          <cell r="DC214">
            <v>0</v>
          </cell>
          <cell r="DD214">
            <v>0</v>
          </cell>
          <cell r="DE214">
            <v>0</v>
          </cell>
          <cell r="DF214">
            <v>0</v>
          </cell>
          <cell r="DG214">
            <v>0</v>
          </cell>
          <cell r="DH214">
            <v>0</v>
          </cell>
          <cell r="DI214">
            <v>0</v>
          </cell>
          <cell r="DJ214">
            <v>0</v>
          </cell>
          <cell r="DK214">
            <v>0</v>
          </cell>
          <cell r="DL214">
            <v>0</v>
          </cell>
          <cell r="DM214">
            <v>0</v>
          </cell>
          <cell r="DN214">
            <v>0</v>
          </cell>
          <cell r="DO214">
            <v>0</v>
          </cell>
          <cell r="DP214">
            <v>0</v>
          </cell>
          <cell r="DQ214">
            <v>0</v>
          </cell>
          <cell r="DR214">
            <v>0</v>
          </cell>
          <cell r="DS214">
            <v>0</v>
          </cell>
          <cell r="DT214">
            <v>0</v>
          </cell>
          <cell r="DU214">
            <v>0</v>
          </cell>
          <cell r="DV214">
            <v>0</v>
          </cell>
          <cell r="DW214">
            <v>0</v>
          </cell>
          <cell r="DX214">
            <v>0</v>
          </cell>
          <cell r="DY214">
            <v>0</v>
          </cell>
          <cell r="DZ214">
            <v>0</v>
          </cell>
          <cell r="EA214">
            <v>0</v>
          </cell>
          <cell r="EB214">
            <v>0</v>
          </cell>
          <cell r="EC214">
            <v>0</v>
          </cell>
          <cell r="ED214">
            <v>0</v>
          </cell>
          <cell r="EE214">
            <v>0</v>
          </cell>
          <cell r="EF214">
            <v>0</v>
          </cell>
          <cell r="EG214">
            <v>0</v>
          </cell>
          <cell r="EH214">
            <v>0</v>
          </cell>
          <cell r="EI214">
            <v>0</v>
          </cell>
          <cell r="EJ214">
            <v>0</v>
          </cell>
          <cell r="EK214">
            <v>0</v>
          </cell>
          <cell r="EL214">
            <v>0</v>
          </cell>
          <cell r="EM214">
            <v>0</v>
          </cell>
        </row>
        <row r="215">
          <cell r="A215" t="str">
            <v>SCS IN</v>
          </cell>
          <cell r="B215" t="str">
            <v>Satyam Computer Services</v>
          </cell>
          <cell r="C215" t="str">
            <v>Information Technology</v>
          </cell>
          <cell r="D215">
            <v>-108.95</v>
          </cell>
          <cell r="E215">
            <v>-123.078</v>
          </cell>
          <cell r="F215">
            <v>-113.09</v>
          </cell>
          <cell r="G215">
            <v>-270.911</v>
          </cell>
          <cell r="H215">
            <v>-219.81899999999999</v>
          </cell>
          <cell r="I215">
            <v>-280.55799999999999</v>
          </cell>
          <cell r="J215">
            <v>-279.24799999999999</v>
          </cell>
          <cell r="K215">
            <v>-282.96900000000005</v>
          </cell>
          <cell r="L215">
            <v>-300.62599999999998</v>
          </cell>
          <cell r="M215">
            <v>-303.51900000000001</v>
          </cell>
          <cell r="N215">
            <v>-288.91400000000004</v>
          </cell>
          <cell r="O215">
            <v>-282.548</v>
          </cell>
          <cell r="P215">
            <v>-392.00700000000001</v>
          </cell>
          <cell r="Q215">
            <v>-332.88300000000004</v>
          </cell>
          <cell r="R215">
            <v>-386.3</v>
          </cell>
          <cell r="S215">
            <v>-397.4</v>
          </cell>
          <cell r="T215">
            <v>-367.7</v>
          </cell>
          <cell r="U215">
            <v>-306.8</v>
          </cell>
          <cell r="V215">
            <v>-403.3</v>
          </cell>
          <cell r="W215">
            <v>-442.3</v>
          </cell>
          <cell r="X215">
            <v>-531.6</v>
          </cell>
          <cell r="Y215">
            <v>-609</v>
          </cell>
          <cell r="Z215">
            <v>-576.19999999999993</v>
          </cell>
          <cell r="AA215">
            <v>-586.70000000000005</v>
          </cell>
          <cell r="AB215">
            <v>-652.5</v>
          </cell>
          <cell r="AC215">
            <v>-719.6</v>
          </cell>
          <cell r="AD215">
            <v>-797.50223944691561</v>
          </cell>
          <cell r="AE215">
            <v>-775.37851444810315</v>
          </cell>
          <cell r="AF215">
            <v>0</v>
          </cell>
          <cell r="AG215">
            <v>0</v>
          </cell>
          <cell r="AH215">
            <v>0</v>
          </cell>
          <cell r="AI215">
            <v>0</v>
          </cell>
          <cell r="AJ215">
            <v>0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O215">
            <v>0</v>
          </cell>
          <cell r="AP215">
            <v>0</v>
          </cell>
          <cell r="AQ215">
            <v>0</v>
          </cell>
          <cell r="AR215">
            <v>0</v>
          </cell>
          <cell r="AS215">
            <v>0</v>
          </cell>
          <cell r="AT215">
            <v>0</v>
          </cell>
          <cell r="AU215">
            <v>0</v>
          </cell>
          <cell r="AV215">
            <v>0</v>
          </cell>
          <cell r="AW215">
            <v>0</v>
          </cell>
          <cell r="AX215">
            <v>0</v>
          </cell>
          <cell r="AY215">
            <v>0</v>
          </cell>
          <cell r="AZ215">
            <v>0</v>
          </cell>
          <cell r="BA215">
            <v>0</v>
          </cell>
          <cell r="BB215">
            <v>0</v>
          </cell>
          <cell r="BC215">
            <v>0</v>
          </cell>
          <cell r="BD215">
            <v>0</v>
          </cell>
          <cell r="BE215">
            <v>0</v>
          </cell>
          <cell r="BF215">
            <v>0</v>
          </cell>
          <cell r="BG215">
            <v>0</v>
          </cell>
          <cell r="BH215">
            <v>0</v>
          </cell>
          <cell r="BI215">
            <v>0</v>
          </cell>
          <cell r="BJ215">
            <v>0</v>
          </cell>
          <cell r="BK215">
            <v>0</v>
          </cell>
          <cell r="BL215">
            <v>0</v>
          </cell>
          <cell r="BM215">
            <v>0</v>
          </cell>
          <cell r="BN215">
            <v>0</v>
          </cell>
          <cell r="BO215">
            <v>0</v>
          </cell>
          <cell r="BP215">
            <v>0</v>
          </cell>
          <cell r="BQ215">
            <v>0</v>
          </cell>
          <cell r="BR215">
            <v>0</v>
          </cell>
          <cell r="BS215">
            <v>0</v>
          </cell>
          <cell r="BT215">
            <v>0</v>
          </cell>
          <cell r="BU215">
            <v>0</v>
          </cell>
          <cell r="BV215">
            <v>0</v>
          </cell>
          <cell r="BW215">
            <v>0</v>
          </cell>
          <cell r="BX215">
            <v>0</v>
          </cell>
          <cell r="BY215">
            <v>0</v>
          </cell>
          <cell r="BZ215">
            <v>0</v>
          </cell>
          <cell r="CA215">
            <v>0</v>
          </cell>
          <cell r="CB215">
            <v>0</v>
          </cell>
          <cell r="CC215">
            <v>0</v>
          </cell>
          <cell r="CD215">
            <v>0</v>
          </cell>
          <cell r="CE215">
            <v>0</v>
          </cell>
          <cell r="CF215">
            <v>0</v>
          </cell>
          <cell r="CG215">
            <v>0</v>
          </cell>
          <cell r="CH215">
            <v>0</v>
          </cell>
          <cell r="CI215">
            <v>0</v>
          </cell>
          <cell r="CJ215">
            <v>0</v>
          </cell>
          <cell r="CK215">
            <v>0</v>
          </cell>
          <cell r="CL215">
            <v>0</v>
          </cell>
          <cell r="CM215">
            <v>0</v>
          </cell>
          <cell r="CN215">
            <v>0</v>
          </cell>
          <cell r="CO215">
            <v>0</v>
          </cell>
          <cell r="CP215">
            <v>0</v>
          </cell>
          <cell r="CQ215">
            <v>0</v>
          </cell>
          <cell r="CR215">
            <v>0</v>
          </cell>
          <cell r="CS215">
            <v>0</v>
          </cell>
          <cell r="CT215">
            <v>0</v>
          </cell>
          <cell r="CU215">
            <v>0</v>
          </cell>
          <cell r="CV215">
            <v>0</v>
          </cell>
          <cell r="CW215">
            <v>0</v>
          </cell>
          <cell r="CX215">
            <v>0</v>
          </cell>
          <cell r="CY215">
            <v>0</v>
          </cell>
          <cell r="CZ215">
            <v>0</v>
          </cell>
          <cell r="DA215">
            <v>0</v>
          </cell>
          <cell r="DB215">
            <v>0</v>
          </cell>
          <cell r="DC215">
            <v>0</v>
          </cell>
          <cell r="DD215">
            <v>0</v>
          </cell>
          <cell r="DE215">
            <v>0</v>
          </cell>
          <cell r="DF215">
            <v>0</v>
          </cell>
          <cell r="DG215">
            <v>0</v>
          </cell>
          <cell r="DH215">
            <v>0</v>
          </cell>
          <cell r="DI215">
            <v>0</v>
          </cell>
          <cell r="DJ215">
            <v>0</v>
          </cell>
          <cell r="DK215">
            <v>0</v>
          </cell>
          <cell r="DL215">
            <v>0</v>
          </cell>
          <cell r="DM215">
            <v>0</v>
          </cell>
          <cell r="DN215">
            <v>0</v>
          </cell>
          <cell r="DO215">
            <v>0</v>
          </cell>
          <cell r="DP215">
            <v>0</v>
          </cell>
          <cell r="DQ215">
            <v>0</v>
          </cell>
          <cell r="DR215">
            <v>0</v>
          </cell>
          <cell r="DS215">
            <v>0</v>
          </cell>
          <cell r="DT215">
            <v>0</v>
          </cell>
          <cell r="DU215">
            <v>0</v>
          </cell>
          <cell r="DV215">
            <v>0</v>
          </cell>
          <cell r="DW215">
            <v>0</v>
          </cell>
          <cell r="DX215">
            <v>0</v>
          </cell>
          <cell r="DY215">
            <v>0</v>
          </cell>
          <cell r="DZ215">
            <v>0</v>
          </cell>
          <cell r="EA215">
            <v>0</v>
          </cell>
          <cell r="EB215">
            <v>0</v>
          </cell>
          <cell r="EC215">
            <v>0</v>
          </cell>
          <cell r="ED215">
            <v>0</v>
          </cell>
          <cell r="EE215">
            <v>0</v>
          </cell>
          <cell r="EF215">
            <v>0</v>
          </cell>
          <cell r="EG215">
            <v>0</v>
          </cell>
          <cell r="EH215">
            <v>0</v>
          </cell>
          <cell r="EI215">
            <v>0</v>
          </cell>
          <cell r="EJ215">
            <v>0</v>
          </cell>
          <cell r="EK215">
            <v>0</v>
          </cell>
          <cell r="EL215">
            <v>0</v>
          </cell>
          <cell r="EM215">
            <v>0</v>
          </cell>
        </row>
        <row r="216">
          <cell r="A216" t="str">
            <v>SUBX IN</v>
          </cell>
          <cell r="B216" t="str">
            <v>Subex</v>
          </cell>
          <cell r="C216" t="str">
            <v>Information Technology</v>
          </cell>
          <cell r="D216">
            <v>-1.1499999999999999</v>
          </cell>
          <cell r="E216">
            <v>-2.669</v>
          </cell>
          <cell r="F216">
            <v>-1.984</v>
          </cell>
          <cell r="G216">
            <v>0.17299999999999999</v>
          </cell>
          <cell r="H216">
            <v>-0.183</v>
          </cell>
          <cell r="I216">
            <v>0.43400000000000011</v>
          </cell>
          <cell r="J216">
            <v>-3.2</v>
          </cell>
          <cell r="K216">
            <v>-8.5950000000000006</v>
          </cell>
          <cell r="L216">
            <v>-3.5990000000000002</v>
          </cell>
          <cell r="M216">
            <v>-4.2990000000000004</v>
          </cell>
          <cell r="N216">
            <v>-2.3679999999999999</v>
          </cell>
          <cell r="O216">
            <v>2.4870000000000001</v>
          </cell>
          <cell r="P216">
            <v>-1.8620000000000001</v>
          </cell>
          <cell r="Q216">
            <v>-5.5460000000000003</v>
          </cell>
          <cell r="R216">
            <v>-4.5999999999999996</v>
          </cell>
          <cell r="S216">
            <v>-18.722000000000001</v>
          </cell>
          <cell r="T216">
            <v>-10.238</v>
          </cell>
          <cell r="U216">
            <v>-22.569000000000003</v>
          </cell>
          <cell r="V216">
            <v>-14.298999999999999</v>
          </cell>
          <cell r="W216">
            <v>141.63</v>
          </cell>
          <cell r="X216">
            <v>-10.093678999999998</v>
          </cell>
          <cell r="Y216">
            <v>-38.72</v>
          </cell>
          <cell r="Z216">
            <v>-18.967349999999993</v>
          </cell>
          <cell r="AA216">
            <v>4.3000000000000007</v>
          </cell>
          <cell r="AB216">
            <v>-9.4411269999999998</v>
          </cell>
          <cell r="AC216">
            <v>-17.875873000000002</v>
          </cell>
          <cell r="AD216">
            <v>-25.57</v>
          </cell>
          <cell r="AE216">
            <v>-21.54385819537681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0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O216">
            <v>0</v>
          </cell>
          <cell r="AP216">
            <v>0</v>
          </cell>
          <cell r="AQ216">
            <v>0</v>
          </cell>
          <cell r="AR216">
            <v>0</v>
          </cell>
          <cell r="AS216">
            <v>0</v>
          </cell>
          <cell r="AT216">
            <v>0</v>
          </cell>
          <cell r="AU216">
            <v>0</v>
          </cell>
          <cell r="AV216">
            <v>0</v>
          </cell>
          <cell r="AW216">
            <v>0</v>
          </cell>
          <cell r="AX216">
            <v>0</v>
          </cell>
          <cell r="AY216">
            <v>0</v>
          </cell>
          <cell r="AZ216">
            <v>0</v>
          </cell>
          <cell r="BA216">
            <v>0</v>
          </cell>
          <cell r="BB216">
            <v>0</v>
          </cell>
          <cell r="BC216">
            <v>0</v>
          </cell>
          <cell r="BD216">
            <v>0</v>
          </cell>
          <cell r="BE216">
            <v>0</v>
          </cell>
          <cell r="BF216">
            <v>0</v>
          </cell>
          <cell r="BG216">
            <v>0</v>
          </cell>
          <cell r="BH216">
            <v>0</v>
          </cell>
          <cell r="BI216">
            <v>0</v>
          </cell>
          <cell r="BJ216">
            <v>0</v>
          </cell>
          <cell r="BK216">
            <v>0</v>
          </cell>
          <cell r="BL216">
            <v>0</v>
          </cell>
          <cell r="BM216">
            <v>0</v>
          </cell>
          <cell r="BN216">
            <v>0</v>
          </cell>
          <cell r="BO216">
            <v>0</v>
          </cell>
          <cell r="BP216">
            <v>0</v>
          </cell>
          <cell r="BQ216">
            <v>0</v>
          </cell>
          <cell r="BR216">
            <v>0</v>
          </cell>
          <cell r="BS216">
            <v>0</v>
          </cell>
          <cell r="BT216">
            <v>0</v>
          </cell>
          <cell r="BU216">
            <v>0</v>
          </cell>
          <cell r="BV216">
            <v>0</v>
          </cell>
          <cell r="BW216">
            <v>0</v>
          </cell>
          <cell r="BX216">
            <v>0</v>
          </cell>
          <cell r="BY216">
            <v>0</v>
          </cell>
          <cell r="BZ216">
            <v>0</v>
          </cell>
          <cell r="CA216">
            <v>0</v>
          </cell>
          <cell r="CB216">
            <v>0</v>
          </cell>
          <cell r="CC216">
            <v>0</v>
          </cell>
          <cell r="CD216">
            <v>0</v>
          </cell>
          <cell r="CE216">
            <v>0</v>
          </cell>
          <cell r="CF216">
            <v>0</v>
          </cell>
          <cell r="CG216">
            <v>0</v>
          </cell>
          <cell r="CH216">
            <v>0</v>
          </cell>
          <cell r="CI216">
            <v>0</v>
          </cell>
          <cell r="CJ216">
            <v>0</v>
          </cell>
          <cell r="CK216">
            <v>0</v>
          </cell>
          <cell r="CL216">
            <v>0</v>
          </cell>
          <cell r="CM216">
            <v>0</v>
          </cell>
          <cell r="CN216">
            <v>0</v>
          </cell>
          <cell r="CO216">
            <v>0</v>
          </cell>
          <cell r="CP216">
            <v>0</v>
          </cell>
          <cell r="CQ216">
            <v>0</v>
          </cell>
          <cell r="CR216">
            <v>0</v>
          </cell>
          <cell r="CS216">
            <v>0</v>
          </cell>
          <cell r="CT216">
            <v>0</v>
          </cell>
          <cell r="CU216">
            <v>0</v>
          </cell>
          <cell r="CV216">
            <v>0</v>
          </cell>
          <cell r="CW216">
            <v>0</v>
          </cell>
          <cell r="CX216">
            <v>0</v>
          </cell>
          <cell r="CY216">
            <v>0</v>
          </cell>
          <cell r="CZ216">
            <v>0</v>
          </cell>
          <cell r="DA216">
            <v>0</v>
          </cell>
          <cell r="DB216">
            <v>0</v>
          </cell>
          <cell r="DC216">
            <v>0</v>
          </cell>
          <cell r="DD216">
            <v>0</v>
          </cell>
          <cell r="DE216">
            <v>0</v>
          </cell>
          <cell r="DF216">
            <v>0</v>
          </cell>
          <cell r="DG216">
            <v>0</v>
          </cell>
          <cell r="DH216">
            <v>0</v>
          </cell>
          <cell r="DI216">
            <v>0</v>
          </cell>
          <cell r="DJ216">
            <v>0</v>
          </cell>
          <cell r="DK216">
            <v>0</v>
          </cell>
          <cell r="DL216">
            <v>-0.127</v>
          </cell>
          <cell r="DM216">
            <v>-0.88900000000000001</v>
          </cell>
          <cell r="DN216">
            <v>-0.32900000000000001</v>
          </cell>
          <cell r="DO216">
            <v>-1.3009999999999999</v>
          </cell>
          <cell r="DP216">
            <v>-6.9000000000000006E-2</v>
          </cell>
          <cell r="DQ216">
            <v>-13.52</v>
          </cell>
          <cell r="DR216">
            <v>-1.446</v>
          </cell>
          <cell r="DS216">
            <v>-0.61299999999999999</v>
          </cell>
          <cell r="DT216">
            <v>-6.0220000000000002</v>
          </cell>
          <cell r="DU216">
            <v>-7.7350000000000003</v>
          </cell>
          <cell r="DV216">
            <v>-11.058</v>
          </cell>
          <cell r="DW216">
            <v>-7.0119999999999996</v>
          </cell>
          <cell r="DX216">
            <v>-35.874000000000002</v>
          </cell>
          <cell r="DY216">
            <v>-17.89</v>
          </cell>
          <cell r="DZ216">
            <v>-16.803999999999998</v>
          </cell>
          <cell r="EA216">
            <v>-6.4269999999999996</v>
          </cell>
          <cell r="EB216">
            <v>-17.280999999999999</v>
          </cell>
          <cell r="EC216">
            <v>-51.086072000000001</v>
          </cell>
          <cell r="ED216">
            <v>-26.989000000000004</v>
          </cell>
          <cell r="EE216">
            <v>-16.13</v>
          </cell>
          <cell r="EF216">
            <v>-14.392401</v>
          </cell>
          <cell r="EG216">
            <v>-16.989999999999998</v>
          </cell>
          <cell r="EH216">
            <v>-3.71</v>
          </cell>
          <cell r="EI216">
            <v>-63.38</v>
          </cell>
          <cell r="EJ216">
            <v>-3.62</v>
          </cell>
          <cell r="EK216">
            <v>-28.259</v>
          </cell>
          <cell r="EL216">
            <v>-47.195999999999998</v>
          </cell>
          <cell r="EM216">
            <v>0</v>
          </cell>
        </row>
        <row r="217">
          <cell r="A217" t="str">
            <v>TCS IN</v>
          </cell>
          <cell r="B217" t="str">
            <v>Tata Consultancy Services</v>
          </cell>
          <cell r="C217" t="str">
            <v>Information Technology</v>
          </cell>
          <cell r="D217">
            <v>0</v>
          </cell>
          <cell r="E217">
            <v>0</v>
          </cell>
          <cell r="F217">
            <v>0</v>
          </cell>
          <cell r="G217">
            <v>0</v>
          </cell>
          <cell r="H217">
            <v>-558.23000000000013</v>
          </cell>
          <cell r="I217">
            <v>-700.3</v>
          </cell>
          <cell r="J217">
            <v>-837.93</v>
          </cell>
          <cell r="K217">
            <v>-799.1</v>
          </cell>
          <cell r="L217">
            <v>-1001.71</v>
          </cell>
          <cell r="M217">
            <v>-945.88</v>
          </cell>
          <cell r="N217">
            <v>-1282.8</v>
          </cell>
          <cell r="O217">
            <v>-834.43</v>
          </cell>
          <cell r="P217">
            <v>-1302.57</v>
          </cell>
          <cell r="Q217">
            <v>-1316.96</v>
          </cell>
          <cell r="R217">
            <v>-1320.44</v>
          </cell>
          <cell r="S217">
            <v>-897.62</v>
          </cell>
          <cell r="T217">
            <v>-1237.56</v>
          </cell>
          <cell r="U217">
            <v>-1446.81</v>
          </cell>
          <cell r="V217">
            <v>-1828.01</v>
          </cell>
          <cell r="W217">
            <v>-2188.11</v>
          </cell>
          <cell r="X217">
            <v>-1522.95</v>
          </cell>
          <cell r="Y217">
            <v>-2036.57</v>
          </cell>
          <cell r="Z217">
            <v>-1946.84</v>
          </cell>
          <cell r="AA217">
            <v>-1987.8</v>
          </cell>
          <cell r="AB217">
            <v>-1947</v>
          </cell>
          <cell r="AC217">
            <v>-2291</v>
          </cell>
          <cell r="AD217">
            <v>-2481</v>
          </cell>
          <cell r="AE217">
            <v>-2293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0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O217">
            <v>0</v>
          </cell>
          <cell r="AP217">
            <v>0</v>
          </cell>
          <cell r="AQ217">
            <v>0</v>
          </cell>
          <cell r="AR217">
            <v>0</v>
          </cell>
          <cell r="AS217">
            <v>0</v>
          </cell>
          <cell r="AT217">
            <v>0</v>
          </cell>
          <cell r="AU217">
            <v>0</v>
          </cell>
          <cell r="AV217">
            <v>0</v>
          </cell>
          <cell r="AW217">
            <v>0</v>
          </cell>
          <cell r="AX217">
            <v>0</v>
          </cell>
          <cell r="AY217">
            <v>0</v>
          </cell>
          <cell r="AZ217">
            <v>0</v>
          </cell>
          <cell r="BA217">
            <v>0</v>
          </cell>
          <cell r="BB217">
            <v>0</v>
          </cell>
          <cell r="BC217">
            <v>0</v>
          </cell>
          <cell r="BD217">
            <v>0</v>
          </cell>
          <cell r="BE217">
            <v>0</v>
          </cell>
          <cell r="BF217">
            <v>0</v>
          </cell>
          <cell r="BG217">
            <v>0</v>
          </cell>
          <cell r="BH217">
            <v>0</v>
          </cell>
          <cell r="BI217">
            <v>0</v>
          </cell>
          <cell r="BJ217">
            <v>0</v>
          </cell>
          <cell r="BK217">
            <v>0</v>
          </cell>
          <cell r="BL217">
            <v>0</v>
          </cell>
          <cell r="BM217">
            <v>0</v>
          </cell>
          <cell r="BN217">
            <v>0</v>
          </cell>
          <cell r="BO217">
            <v>0</v>
          </cell>
          <cell r="BP217">
            <v>0</v>
          </cell>
          <cell r="BQ217">
            <v>0</v>
          </cell>
          <cell r="BR217">
            <v>0</v>
          </cell>
          <cell r="BS217">
            <v>0</v>
          </cell>
          <cell r="BT217">
            <v>0</v>
          </cell>
          <cell r="BU217">
            <v>0</v>
          </cell>
          <cell r="BV217">
            <v>0</v>
          </cell>
          <cell r="BW217">
            <v>0</v>
          </cell>
          <cell r="BX217">
            <v>0</v>
          </cell>
          <cell r="BY217">
            <v>0</v>
          </cell>
          <cell r="BZ217">
            <v>0</v>
          </cell>
          <cell r="CA217">
            <v>0</v>
          </cell>
          <cell r="CB217">
            <v>0</v>
          </cell>
          <cell r="CC217">
            <v>0</v>
          </cell>
          <cell r="CD217">
            <v>0</v>
          </cell>
          <cell r="CE217">
            <v>0</v>
          </cell>
          <cell r="CF217">
            <v>0</v>
          </cell>
          <cell r="CG217">
            <v>0</v>
          </cell>
          <cell r="CH217">
            <v>0</v>
          </cell>
          <cell r="CI217">
            <v>0</v>
          </cell>
          <cell r="CJ217">
            <v>0</v>
          </cell>
          <cell r="CK217">
            <v>0</v>
          </cell>
          <cell r="CL217">
            <v>0</v>
          </cell>
          <cell r="CM217">
            <v>0</v>
          </cell>
          <cell r="CN217">
            <v>0</v>
          </cell>
          <cell r="CO217">
            <v>0</v>
          </cell>
          <cell r="CP217">
            <v>0</v>
          </cell>
          <cell r="CQ217">
            <v>0</v>
          </cell>
          <cell r="CR217">
            <v>0</v>
          </cell>
          <cell r="CS217">
            <v>0</v>
          </cell>
          <cell r="CT217">
            <v>0</v>
          </cell>
          <cell r="CU217">
            <v>0</v>
          </cell>
          <cell r="CV217">
            <v>0</v>
          </cell>
          <cell r="CW217">
            <v>0</v>
          </cell>
          <cell r="CX217">
            <v>0</v>
          </cell>
          <cell r="CY217">
            <v>0</v>
          </cell>
          <cell r="CZ217">
            <v>0</v>
          </cell>
          <cell r="DA217">
            <v>0</v>
          </cell>
          <cell r="DB217">
            <v>0</v>
          </cell>
          <cell r="DC217">
            <v>0</v>
          </cell>
          <cell r="DD217">
            <v>0</v>
          </cell>
          <cell r="DE217">
            <v>0</v>
          </cell>
          <cell r="DF217">
            <v>0</v>
          </cell>
          <cell r="DG217">
            <v>0</v>
          </cell>
          <cell r="DH217">
            <v>0</v>
          </cell>
          <cell r="DI217">
            <v>0</v>
          </cell>
          <cell r="DJ217">
            <v>0</v>
          </cell>
          <cell r="DK217">
            <v>0</v>
          </cell>
          <cell r="DL217">
            <v>0</v>
          </cell>
          <cell r="DM217">
            <v>0</v>
          </cell>
          <cell r="DN217">
            <v>0</v>
          </cell>
          <cell r="DO217">
            <v>0</v>
          </cell>
          <cell r="DP217">
            <v>0</v>
          </cell>
          <cell r="DQ217">
            <v>0</v>
          </cell>
          <cell r="DR217">
            <v>0</v>
          </cell>
          <cell r="DS217">
            <v>0</v>
          </cell>
          <cell r="DT217">
            <v>0</v>
          </cell>
          <cell r="DU217">
            <v>0</v>
          </cell>
          <cell r="DV217">
            <v>0</v>
          </cell>
          <cell r="DW217">
            <v>0</v>
          </cell>
          <cell r="DX217">
            <v>0</v>
          </cell>
          <cell r="DY217">
            <v>0</v>
          </cell>
          <cell r="DZ217">
            <v>0</v>
          </cell>
          <cell r="EA217">
            <v>0</v>
          </cell>
          <cell r="EB217">
            <v>0</v>
          </cell>
          <cell r="EC217">
            <v>0</v>
          </cell>
          <cell r="ED217">
            <v>0</v>
          </cell>
          <cell r="EE217">
            <v>0</v>
          </cell>
          <cell r="EF217">
            <v>0</v>
          </cell>
          <cell r="EG217">
            <v>0</v>
          </cell>
          <cell r="EH217">
            <v>0</v>
          </cell>
          <cell r="EI217">
            <v>0</v>
          </cell>
          <cell r="EJ217">
            <v>0</v>
          </cell>
          <cell r="EK217">
            <v>0</v>
          </cell>
          <cell r="EL217">
            <v>0</v>
          </cell>
          <cell r="EM217">
            <v>0</v>
          </cell>
        </row>
        <row r="218">
          <cell r="A218" t="str">
            <v>TECHM IN</v>
          </cell>
          <cell r="B218" t="str">
            <v>Tech Mahindra</v>
          </cell>
          <cell r="C218" t="str">
            <v>Information Technology</v>
          </cell>
          <cell r="D218">
            <v>0</v>
          </cell>
          <cell r="E218">
            <v>0</v>
          </cell>
          <cell r="F218">
            <v>0</v>
          </cell>
          <cell r="G218">
            <v>0</v>
          </cell>
          <cell r="H218">
            <v>0</v>
          </cell>
          <cell r="I218">
            <v>0</v>
          </cell>
          <cell r="J218">
            <v>0</v>
          </cell>
          <cell r="K218">
            <v>0</v>
          </cell>
          <cell r="L218">
            <v>-19</v>
          </cell>
          <cell r="M218">
            <v>-20</v>
          </cell>
          <cell r="N218">
            <v>-8</v>
          </cell>
          <cell r="O218">
            <v>-44</v>
          </cell>
          <cell r="P218">
            <v>-30</v>
          </cell>
          <cell r="Q218">
            <v>-55</v>
          </cell>
          <cell r="R218">
            <v>-76</v>
          </cell>
          <cell r="S218">
            <v>-106</v>
          </cell>
          <cell r="T218">
            <v>-144.44</v>
          </cell>
          <cell r="U218">
            <v>-169</v>
          </cell>
          <cell r="V218">
            <v>-224</v>
          </cell>
          <cell r="W218">
            <v>-204</v>
          </cell>
          <cell r="X218">
            <v>-183</v>
          </cell>
          <cell r="Y218">
            <v>-187</v>
          </cell>
          <cell r="Z218">
            <v>-213</v>
          </cell>
          <cell r="AA218">
            <v>-165</v>
          </cell>
          <cell r="AB218">
            <v>-283</v>
          </cell>
          <cell r="AC218">
            <v>-321</v>
          </cell>
          <cell r="AD218">
            <v>-270</v>
          </cell>
          <cell r="AE218">
            <v>-306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0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O218">
            <v>0</v>
          </cell>
          <cell r="AP218">
            <v>0</v>
          </cell>
          <cell r="AQ218">
            <v>0</v>
          </cell>
          <cell r="AR218">
            <v>0</v>
          </cell>
          <cell r="AS218">
            <v>0</v>
          </cell>
          <cell r="AT218">
            <v>0</v>
          </cell>
          <cell r="AU218">
            <v>0</v>
          </cell>
          <cell r="AV218">
            <v>0</v>
          </cell>
          <cell r="AW218">
            <v>0</v>
          </cell>
          <cell r="AX218">
            <v>0</v>
          </cell>
          <cell r="AY218">
            <v>0</v>
          </cell>
          <cell r="AZ218">
            <v>0</v>
          </cell>
          <cell r="BA218">
            <v>0</v>
          </cell>
          <cell r="BB218">
            <v>0</v>
          </cell>
          <cell r="BC218">
            <v>0</v>
          </cell>
          <cell r="BD218">
            <v>0</v>
          </cell>
          <cell r="BE218">
            <v>0</v>
          </cell>
          <cell r="BF218">
            <v>0</v>
          </cell>
          <cell r="BG218">
            <v>0</v>
          </cell>
          <cell r="BH218">
            <v>0</v>
          </cell>
          <cell r="BI218">
            <v>0</v>
          </cell>
          <cell r="BJ218">
            <v>0</v>
          </cell>
          <cell r="BK218">
            <v>0</v>
          </cell>
          <cell r="BL218">
            <v>0</v>
          </cell>
          <cell r="BM218">
            <v>0</v>
          </cell>
          <cell r="BN218">
            <v>0</v>
          </cell>
          <cell r="BO218">
            <v>0</v>
          </cell>
          <cell r="BP218">
            <v>0</v>
          </cell>
          <cell r="BQ218">
            <v>0</v>
          </cell>
          <cell r="BR218">
            <v>0</v>
          </cell>
          <cell r="BS218">
            <v>0</v>
          </cell>
          <cell r="BT218">
            <v>0</v>
          </cell>
          <cell r="BU218">
            <v>0</v>
          </cell>
          <cell r="BV218">
            <v>0</v>
          </cell>
          <cell r="BW218">
            <v>0</v>
          </cell>
          <cell r="BX218">
            <v>0</v>
          </cell>
          <cell r="BY218">
            <v>0</v>
          </cell>
          <cell r="BZ218">
            <v>0</v>
          </cell>
          <cell r="CA218">
            <v>0</v>
          </cell>
          <cell r="CB218">
            <v>0</v>
          </cell>
          <cell r="CC218">
            <v>0</v>
          </cell>
          <cell r="CD218">
            <v>0</v>
          </cell>
          <cell r="CE218">
            <v>0</v>
          </cell>
          <cell r="CF218">
            <v>0</v>
          </cell>
          <cell r="CG218">
            <v>0</v>
          </cell>
          <cell r="CH218">
            <v>0</v>
          </cell>
          <cell r="CI218">
            <v>0</v>
          </cell>
          <cell r="CJ218">
            <v>0</v>
          </cell>
          <cell r="CK218">
            <v>0</v>
          </cell>
          <cell r="CL218">
            <v>0</v>
          </cell>
          <cell r="CM218">
            <v>0</v>
          </cell>
          <cell r="CN218">
            <v>0</v>
          </cell>
          <cell r="CO218">
            <v>0</v>
          </cell>
          <cell r="CP218">
            <v>0</v>
          </cell>
          <cell r="CQ218">
            <v>0</v>
          </cell>
          <cell r="CR218">
            <v>0</v>
          </cell>
          <cell r="CS218">
            <v>0</v>
          </cell>
          <cell r="CT218">
            <v>0</v>
          </cell>
          <cell r="CU218">
            <v>0</v>
          </cell>
          <cell r="CV218">
            <v>0</v>
          </cell>
          <cell r="CW218">
            <v>0</v>
          </cell>
          <cell r="CX218">
            <v>0</v>
          </cell>
          <cell r="CY218">
            <v>0</v>
          </cell>
          <cell r="CZ218">
            <v>0</v>
          </cell>
          <cell r="DA218">
            <v>0</v>
          </cell>
          <cell r="DB218">
            <v>0</v>
          </cell>
          <cell r="DC218">
            <v>0</v>
          </cell>
          <cell r="DD218">
            <v>0</v>
          </cell>
          <cell r="DE218">
            <v>0</v>
          </cell>
          <cell r="DF218">
            <v>0</v>
          </cell>
          <cell r="DG218">
            <v>0</v>
          </cell>
          <cell r="DH218">
            <v>0</v>
          </cell>
          <cell r="DI218">
            <v>0</v>
          </cell>
          <cell r="DJ218">
            <v>0</v>
          </cell>
          <cell r="DK218">
            <v>0</v>
          </cell>
          <cell r="DL218">
            <v>0</v>
          </cell>
          <cell r="DM218">
            <v>0</v>
          </cell>
          <cell r="DN218">
            <v>0</v>
          </cell>
          <cell r="DO218">
            <v>0</v>
          </cell>
          <cell r="DP218">
            <v>0</v>
          </cell>
          <cell r="DQ218">
            <v>0</v>
          </cell>
          <cell r="DR218">
            <v>0</v>
          </cell>
          <cell r="DS218">
            <v>0</v>
          </cell>
          <cell r="DT218">
            <v>0</v>
          </cell>
          <cell r="DU218">
            <v>0</v>
          </cell>
          <cell r="DV218">
            <v>0</v>
          </cell>
          <cell r="DW218">
            <v>0</v>
          </cell>
          <cell r="DX218">
            <v>0</v>
          </cell>
          <cell r="DY218">
            <v>0</v>
          </cell>
          <cell r="DZ218">
            <v>0</v>
          </cell>
          <cell r="EA218">
            <v>0</v>
          </cell>
          <cell r="EB218">
            <v>0</v>
          </cell>
          <cell r="EC218">
            <v>0</v>
          </cell>
          <cell r="ED218">
            <v>0</v>
          </cell>
          <cell r="EE218">
            <v>0</v>
          </cell>
          <cell r="EF218">
            <v>0</v>
          </cell>
          <cell r="EG218">
            <v>0</v>
          </cell>
          <cell r="EH218">
            <v>0</v>
          </cell>
          <cell r="EI218">
            <v>0</v>
          </cell>
          <cell r="EJ218">
            <v>0</v>
          </cell>
          <cell r="EK218">
            <v>0</v>
          </cell>
          <cell r="EL218">
            <v>0</v>
          </cell>
          <cell r="EM218">
            <v>0</v>
          </cell>
        </row>
        <row r="219">
          <cell r="A219" t="str">
            <v>WPRO IN</v>
          </cell>
          <cell r="B219" t="str">
            <v>Wipro</v>
          </cell>
          <cell r="C219" t="str">
            <v>Information Technology</v>
          </cell>
          <cell r="D219">
            <v>-253.797</v>
          </cell>
          <cell r="E219">
            <v>-286</v>
          </cell>
          <cell r="F219">
            <v>-337</v>
          </cell>
          <cell r="G219">
            <v>-466</v>
          </cell>
          <cell r="H219">
            <v>-201.108</v>
          </cell>
          <cell r="I219">
            <v>-315.95100000000002</v>
          </cell>
          <cell r="J219">
            <v>-333.59699999999998</v>
          </cell>
          <cell r="K219">
            <v>-760</v>
          </cell>
          <cell r="L219">
            <v>-597.82100000000003</v>
          </cell>
          <cell r="M219">
            <v>-679</v>
          </cell>
          <cell r="N219">
            <v>-694.15</v>
          </cell>
          <cell r="O219">
            <v>-722.59900000000016</v>
          </cell>
          <cell r="P219">
            <v>-586</v>
          </cell>
          <cell r="Q219">
            <v>-790.95</v>
          </cell>
          <cell r="R219">
            <v>-989.27</v>
          </cell>
          <cell r="S219">
            <v>-898.51</v>
          </cell>
          <cell r="T219">
            <v>-979.22</v>
          </cell>
          <cell r="U219">
            <v>-1068.22</v>
          </cell>
          <cell r="V219">
            <v>-1079.54</v>
          </cell>
          <cell r="W219">
            <v>-595.63</v>
          </cell>
          <cell r="X219">
            <v>-839</v>
          </cell>
          <cell r="Y219">
            <v>-865</v>
          </cell>
          <cell r="Z219">
            <v>-1074</v>
          </cell>
          <cell r="AA219">
            <v>-1095</v>
          </cell>
          <cell r="AB219">
            <v>-1436</v>
          </cell>
          <cell r="AC219">
            <v>-1240</v>
          </cell>
          <cell r="AD219">
            <v>-1364</v>
          </cell>
          <cell r="AE219">
            <v>-1382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0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O219">
            <v>0</v>
          </cell>
          <cell r="AP219">
            <v>0</v>
          </cell>
          <cell r="AQ219">
            <v>0</v>
          </cell>
          <cell r="AR219">
            <v>0</v>
          </cell>
          <cell r="AS219">
            <v>0</v>
          </cell>
          <cell r="AT219">
            <v>0</v>
          </cell>
          <cell r="AU219">
            <v>0</v>
          </cell>
          <cell r="AV219">
            <v>0</v>
          </cell>
          <cell r="AW219">
            <v>0</v>
          </cell>
          <cell r="AX219">
            <v>0</v>
          </cell>
          <cell r="AY219">
            <v>0</v>
          </cell>
          <cell r="AZ219">
            <v>0</v>
          </cell>
          <cell r="BA219">
            <v>0</v>
          </cell>
          <cell r="BB219">
            <v>0</v>
          </cell>
          <cell r="BC219">
            <v>0</v>
          </cell>
          <cell r="BD219">
            <v>0</v>
          </cell>
          <cell r="BE219">
            <v>0</v>
          </cell>
          <cell r="BF219">
            <v>0</v>
          </cell>
          <cell r="BG219">
            <v>0</v>
          </cell>
          <cell r="BH219">
            <v>0</v>
          </cell>
          <cell r="BI219">
            <v>0</v>
          </cell>
          <cell r="BJ219">
            <v>0</v>
          </cell>
          <cell r="BK219">
            <v>0</v>
          </cell>
          <cell r="BL219">
            <v>0</v>
          </cell>
          <cell r="BM219">
            <v>0</v>
          </cell>
          <cell r="BN219">
            <v>0</v>
          </cell>
          <cell r="BO219">
            <v>0</v>
          </cell>
          <cell r="BP219">
            <v>0</v>
          </cell>
          <cell r="BQ219">
            <v>0</v>
          </cell>
          <cell r="BR219">
            <v>0</v>
          </cell>
          <cell r="BS219">
            <v>0</v>
          </cell>
          <cell r="BT219">
            <v>0</v>
          </cell>
          <cell r="BU219">
            <v>0</v>
          </cell>
          <cell r="BV219">
            <v>0</v>
          </cell>
          <cell r="BW219">
            <v>0</v>
          </cell>
          <cell r="BX219">
            <v>0</v>
          </cell>
          <cell r="BY219">
            <v>0</v>
          </cell>
          <cell r="BZ219">
            <v>0</v>
          </cell>
          <cell r="CA219">
            <v>0</v>
          </cell>
          <cell r="CB219">
            <v>0</v>
          </cell>
          <cell r="CC219">
            <v>0</v>
          </cell>
          <cell r="CD219">
            <v>0</v>
          </cell>
          <cell r="CE219">
            <v>0</v>
          </cell>
          <cell r="CF219">
            <v>0</v>
          </cell>
          <cell r="CG219">
            <v>0</v>
          </cell>
          <cell r="CH219">
            <v>0</v>
          </cell>
          <cell r="CI219">
            <v>0</v>
          </cell>
          <cell r="CJ219">
            <v>0</v>
          </cell>
          <cell r="CK219">
            <v>0</v>
          </cell>
          <cell r="CL219">
            <v>0</v>
          </cell>
          <cell r="CM219">
            <v>0</v>
          </cell>
          <cell r="CN219">
            <v>0</v>
          </cell>
          <cell r="CO219">
            <v>0</v>
          </cell>
          <cell r="CP219">
            <v>0</v>
          </cell>
          <cell r="CQ219">
            <v>0</v>
          </cell>
          <cell r="CR219">
            <v>0</v>
          </cell>
          <cell r="CS219">
            <v>0</v>
          </cell>
          <cell r="CT219">
            <v>0</v>
          </cell>
          <cell r="CU219">
            <v>0</v>
          </cell>
          <cell r="CV219">
            <v>0</v>
          </cell>
          <cell r="CW219">
            <v>0</v>
          </cell>
          <cell r="CX219">
            <v>0</v>
          </cell>
          <cell r="CY219">
            <v>0</v>
          </cell>
          <cell r="CZ219">
            <v>0</v>
          </cell>
          <cell r="DA219">
            <v>0</v>
          </cell>
          <cell r="DB219">
            <v>0</v>
          </cell>
          <cell r="DC219">
            <v>0</v>
          </cell>
          <cell r="DD219">
            <v>0</v>
          </cell>
          <cell r="DE219">
            <v>0</v>
          </cell>
          <cell r="DF219">
            <v>0</v>
          </cell>
          <cell r="DG219">
            <v>0</v>
          </cell>
          <cell r="DH219">
            <v>0</v>
          </cell>
          <cell r="DI219">
            <v>0</v>
          </cell>
          <cell r="DJ219">
            <v>0</v>
          </cell>
          <cell r="DK219">
            <v>0</v>
          </cell>
          <cell r="DL219">
            <v>0</v>
          </cell>
          <cell r="DM219">
            <v>0</v>
          </cell>
          <cell r="DN219">
            <v>0</v>
          </cell>
          <cell r="DO219">
            <v>0</v>
          </cell>
          <cell r="DP219">
            <v>0</v>
          </cell>
          <cell r="DQ219">
            <v>0</v>
          </cell>
          <cell r="DR219">
            <v>0</v>
          </cell>
          <cell r="DS219">
            <v>0</v>
          </cell>
          <cell r="DT219">
            <v>0</v>
          </cell>
          <cell r="DU219">
            <v>0</v>
          </cell>
          <cell r="DV219">
            <v>0</v>
          </cell>
          <cell r="DW219">
            <v>0</v>
          </cell>
          <cell r="DX219">
            <v>0</v>
          </cell>
          <cell r="DY219">
            <v>0</v>
          </cell>
          <cell r="DZ219">
            <v>0</v>
          </cell>
          <cell r="EA219">
            <v>0</v>
          </cell>
          <cell r="EB219">
            <v>0</v>
          </cell>
          <cell r="EC219">
            <v>0</v>
          </cell>
          <cell r="ED219">
            <v>0</v>
          </cell>
          <cell r="EE219">
            <v>0</v>
          </cell>
          <cell r="EF219">
            <v>0</v>
          </cell>
          <cell r="EG219">
            <v>0</v>
          </cell>
          <cell r="EH219">
            <v>0</v>
          </cell>
          <cell r="EI219">
            <v>0</v>
          </cell>
          <cell r="EJ219">
            <v>0</v>
          </cell>
          <cell r="EK219">
            <v>0</v>
          </cell>
          <cell r="EL219">
            <v>0</v>
          </cell>
          <cell r="EM219">
            <v>0</v>
          </cell>
        </row>
        <row r="220">
          <cell r="A220" t="str">
            <v>Media &amp; Entertainment</v>
          </cell>
          <cell r="B220" t="str">
            <v>Media &amp; Entertainment</v>
          </cell>
        </row>
        <row r="221">
          <cell r="A221" t="str">
            <v>ADLF IN</v>
          </cell>
          <cell r="B221" t="str">
            <v>Adlabs Films</v>
          </cell>
          <cell r="C221" t="str">
            <v>Media and Entertainment</v>
          </cell>
          <cell r="D221">
            <v>-24.1</v>
          </cell>
          <cell r="E221">
            <v>-24.1</v>
          </cell>
          <cell r="F221">
            <v>-24.4</v>
          </cell>
          <cell r="G221">
            <v>-23.3</v>
          </cell>
          <cell r="H221">
            <v>-20.6</v>
          </cell>
          <cell r="I221">
            <v>-24.6</v>
          </cell>
          <cell r="J221">
            <v>-30.4</v>
          </cell>
          <cell r="K221">
            <v>-25.4</v>
          </cell>
          <cell r="L221">
            <v>-25.3</v>
          </cell>
          <cell r="M221">
            <v>-26.8</v>
          </cell>
          <cell r="N221">
            <v>-30.2</v>
          </cell>
          <cell r="O221">
            <v>-32.799999999999997</v>
          </cell>
          <cell r="P221">
            <v>-21.52</v>
          </cell>
          <cell r="Q221">
            <v>-30.474999999999998</v>
          </cell>
          <cell r="R221">
            <v>-42.338999999999999</v>
          </cell>
          <cell r="S221">
            <v>-28.963999999999999</v>
          </cell>
          <cell r="T221">
            <v>-59.972000000000001</v>
          </cell>
          <cell r="U221">
            <v>-11.675000000000001</v>
          </cell>
          <cell r="V221">
            <v>-25.844999999999999</v>
          </cell>
          <cell r="W221">
            <v>-28.220999999999997</v>
          </cell>
          <cell r="X221">
            <v>-84.98</v>
          </cell>
          <cell r="Y221">
            <v>34.045999999999999</v>
          </cell>
          <cell r="Z221">
            <v>-138.28899999999999</v>
          </cell>
          <cell r="AA221">
            <v>143.74299999999999</v>
          </cell>
          <cell r="AB221">
            <v>0</v>
          </cell>
          <cell r="AC221">
            <v>0</v>
          </cell>
          <cell r="AD221">
            <v>0</v>
          </cell>
          <cell r="AE221">
            <v>0</v>
          </cell>
          <cell r="AF221">
            <v>0</v>
          </cell>
          <cell r="AG221">
            <v>0</v>
          </cell>
          <cell r="AH221">
            <v>0</v>
          </cell>
          <cell r="AI221">
            <v>0</v>
          </cell>
          <cell r="AJ221">
            <v>0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O221">
            <v>0</v>
          </cell>
          <cell r="AP221">
            <v>0</v>
          </cell>
          <cell r="AQ221">
            <v>0</v>
          </cell>
          <cell r="AR221">
            <v>0</v>
          </cell>
          <cell r="AS221">
            <v>0</v>
          </cell>
          <cell r="AT221">
            <v>0</v>
          </cell>
          <cell r="AU221">
            <v>0</v>
          </cell>
          <cell r="AV221">
            <v>0</v>
          </cell>
          <cell r="AW221">
            <v>0</v>
          </cell>
          <cell r="AX221">
            <v>0</v>
          </cell>
          <cell r="AY221">
            <v>0</v>
          </cell>
          <cell r="AZ221">
            <v>0</v>
          </cell>
          <cell r="BA221">
            <v>0</v>
          </cell>
          <cell r="BB221">
            <v>0</v>
          </cell>
          <cell r="BC221">
            <v>0</v>
          </cell>
          <cell r="BD221">
            <v>0</v>
          </cell>
          <cell r="BE221">
            <v>0</v>
          </cell>
          <cell r="BF221">
            <v>0</v>
          </cell>
          <cell r="BG221">
            <v>0</v>
          </cell>
          <cell r="BH221">
            <v>0</v>
          </cell>
          <cell r="BI221">
            <v>0</v>
          </cell>
          <cell r="BJ221">
            <v>0</v>
          </cell>
          <cell r="BK221">
            <v>0</v>
          </cell>
          <cell r="BL221">
            <v>0</v>
          </cell>
          <cell r="BM221">
            <v>0</v>
          </cell>
          <cell r="BN221">
            <v>0</v>
          </cell>
          <cell r="BO221">
            <v>0</v>
          </cell>
          <cell r="BP221">
            <v>0</v>
          </cell>
          <cell r="BQ221">
            <v>0</v>
          </cell>
          <cell r="BR221">
            <v>0</v>
          </cell>
          <cell r="BS221">
            <v>0</v>
          </cell>
          <cell r="BT221">
            <v>0</v>
          </cell>
          <cell r="BU221">
            <v>0</v>
          </cell>
          <cell r="BV221">
            <v>0</v>
          </cell>
          <cell r="BW221">
            <v>0</v>
          </cell>
          <cell r="BX221">
            <v>0</v>
          </cell>
          <cell r="BY221">
            <v>0</v>
          </cell>
          <cell r="BZ221">
            <v>0</v>
          </cell>
          <cell r="CA221">
            <v>0</v>
          </cell>
          <cell r="CB221">
            <v>0</v>
          </cell>
          <cell r="CC221">
            <v>0</v>
          </cell>
          <cell r="CD221">
            <v>0</v>
          </cell>
          <cell r="CE221">
            <v>0</v>
          </cell>
          <cell r="CF221">
            <v>0</v>
          </cell>
          <cell r="CG221">
            <v>0</v>
          </cell>
          <cell r="CH221">
            <v>0</v>
          </cell>
          <cell r="CI221">
            <v>0</v>
          </cell>
          <cell r="CJ221">
            <v>0</v>
          </cell>
          <cell r="CK221">
            <v>0</v>
          </cell>
          <cell r="CL221">
            <v>0</v>
          </cell>
          <cell r="CM221">
            <v>0</v>
          </cell>
          <cell r="CN221">
            <v>0</v>
          </cell>
          <cell r="CO221">
            <v>0</v>
          </cell>
          <cell r="CP221">
            <v>0</v>
          </cell>
          <cell r="CQ221">
            <v>0</v>
          </cell>
          <cell r="CR221">
            <v>0</v>
          </cell>
          <cell r="CS221">
            <v>0</v>
          </cell>
          <cell r="CT221">
            <v>0</v>
          </cell>
          <cell r="CU221">
            <v>0</v>
          </cell>
          <cell r="CV221">
            <v>0</v>
          </cell>
          <cell r="CW221">
            <v>0</v>
          </cell>
          <cell r="CX221">
            <v>0</v>
          </cell>
          <cell r="CY221">
            <v>0</v>
          </cell>
          <cell r="CZ221">
            <v>0</v>
          </cell>
          <cell r="DA221">
            <v>0</v>
          </cell>
          <cell r="DB221">
            <v>0</v>
          </cell>
          <cell r="DC221">
            <v>0</v>
          </cell>
          <cell r="DD221">
            <v>0</v>
          </cell>
          <cell r="DE221">
            <v>0</v>
          </cell>
          <cell r="DF221">
            <v>0</v>
          </cell>
          <cell r="DG221">
            <v>0</v>
          </cell>
          <cell r="DH221">
            <v>0</v>
          </cell>
          <cell r="DI221">
            <v>0</v>
          </cell>
          <cell r="DJ221">
            <v>0</v>
          </cell>
          <cell r="DK221">
            <v>0</v>
          </cell>
          <cell r="DL221">
            <v>-13.888999999999999</v>
          </cell>
          <cell r="DM221">
            <v>-19.451999999999998</v>
          </cell>
          <cell r="DN221">
            <v>-10.625999999999999</v>
          </cell>
          <cell r="DO221">
            <v>-11.497</v>
          </cell>
          <cell r="DP221">
            <v>-8.6769999999999996</v>
          </cell>
          <cell r="DQ221">
            <v>-14.638999999999999</v>
          </cell>
          <cell r="DR221">
            <v>-13.66</v>
          </cell>
          <cell r="DS221">
            <v>-11.914999999999999</v>
          </cell>
          <cell r="DT221">
            <v>-12.776000000000002</v>
          </cell>
          <cell r="DU221">
            <v>-9.11</v>
          </cell>
          <cell r="DV221">
            <v>-13.286</v>
          </cell>
          <cell r="DW221">
            <v>-8.8670000000000009</v>
          </cell>
          <cell r="DX221">
            <v>-6.8230000000000004</v>
          </cell>
          <cell r="DY221">
            <v>-11.173999999999999</v>
          </cell>
          <cell r="DZ221">
            <v>-9.161999999999999</v>
          </cell>
          <cell r="EA221">
            <v>-55.061</v>
          </cell>
          <cell r="EB221">
            <v>-64.866</v>
          </cell>
          <cell r="EC221">
            <v>-81.248000000000005</v>
          </cell>
          <cell r="ED221">
            <v>-76.742000000000004</v>
          </cell>
          <cell r="EE221">
            <v>-95.98</v>
          </cell>
          <cell r="EF221">
            <v>-139.136</v>
          </cell>
          <cell r="EG221">
            <v>-67.646000000000001</v>
          </cell>
          <cell r="EH221">
            <v>-81.290000000000006</v>
          </cell>
          <cell r="EI221">
            <v>-146.73400000000001</v>
          </cell>
          <cell r="EJ221">
            <v>0</v>
          </cell>
          <cell r="EK221">
            <v>0</v>
          </cell>
          <cell r="EL221">
            <v>0</v>
          </cell>
          <cell r="EM221">
            <v>0</v>
          </cell>
        </row>
        <row r="222">
          <cell r="A222" t="str">
            <v>BLJT IN</v>
          </cell>
          <cell r="B222" t="str">
            <v>Balaji Telefilms</v>
          </cell>
          <cell r="C222" t="str">
            <v>Media and Entertainment</v>
          </cell>
          <cell r="D222">
            <v>0</v>
          </cell>
          <cell r="E222">
            <v>0</v>
          </cell>
          <cell r="F222">
            <v>0</v>
          </cell>
          <cell r="G222">
            <v>0</v>
          </cell>
          <cell r="H222">
            <v>0</v>
          </cell>
          <cell r="I222">
            <v>0</v>
          </cell>
          <cell r="J222">
            <v>0</v>
          </cell>
          <cell r="K222">
            <v>0</v>
          </cell>
          <cell r="L222">
            <v>-62.5</v>
          </cell>
          <cell r="M222">
            <v>-53.5</v>
          </cell>
          <cell r="N222">
            <v>-50.6</v>
          </cell>
          <cell r="O222">
            <v>-42.02</v>
          </cell>
          <cell r="P222">
            <v>-62.300000000000004</v>
          </cell>
          <cell r="Q222">
            <v>-86.35</v>
          </cell>
          <cell r="R222">
            <v>-65.493000000000009</v>
          </cell>
          <cell r="S222">
            <v>-81.17</v>
          </cell>
          <cell r="T222">
            <v>-83.350000000000009</v>
          </cell>
          <cell r="U222">
            <v>-91.899999999999991</v>
          </cell>
          <cell r="V222">
            <v>-108.66199999999999</v>
          </cell>
          <cell r="W222">
            <v>-94.25</v>
          </cell>
          <cell r="X222">
            <v>-98.199999999999989</v>
          </cell>
          <cell r="Y222">
            <v>-97.26</v>
          </cell>
          <cell r="Z222">
            <v>-79.703999999999994</v>
          </cell>
          <cell r="AA222">
            <v>-118.54</v>
          </cell>
          <cell r="AB222">
            <v>-99.78</v>
          </cell>
          <cell r="AC222">
            <v>-75.194000000000003</v>
          </cell>
          <cell r="AD222">
            <v>-16.216999999999999</v>
          </cell>
          <cell r="AE222">
            <v>91.26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0</v>
          </cell>
          <cell r="AK222">
            <v>0</v>
          </cell>
          <cell r="AL222">
            <v>0</v>
          </cell>
          <cell r="AM222">
            <v>0</v>
          </cell>
          <cell r="AN222">
            <v>1.278</v>
          </cell>
          <cell r="AO222">
            <v>-3.8559999999999999</v>
          </cell>
          <cell r="AP222">
            <v>-2.5870000000000002</v>
          </cell>
          <cell r="AQ222">
            <v>3.0569999999999999</v>
          </cell>
          <cell r="AR222">
            <v>2.9260000000000002</v>
          </cell>
          <cell r="AS222">
            <v>-2.448</v>
          </cell>
          <cell r="AT222">
            <v>5.0149999999999997</v>
          </cell>
          <cell r="AU222">
            <v>6.4260000000000002</v>
          </cell>
          <cell r="AV222">
            <v>3.125</v>
          </cell>
          <cell r="AW222">
            <v>-0.53500000000000003</v>
          </cell>
          <cell r="AX222">
            <v>1.7410000000000001</v>
          </cell>
          <cell r="AY222">
            <v>-6.3310000000000004</v>
          </cell>
          <cell r="AZ222">
            <v>-4.2839999999999998</v>
          </cell>
          <cell r="BA222">
            <v>-4</v>
          </cell>
          <cell r="BB222">
            <v>-5</v>
          </cell>
          <cell r="BC222">
            <v>-4</v>
          </cell>
          <cell r="BD222">
            <v>-4</v>
          </cell>
          <cell r="BE222">
            <v>-4</v>
          </cell>
          <cell r="BF222">
            <v>-4</v>
          </cell>
          <cell r="BG222">
            <v>0</v>
          </cell>
          <cell r="BH222">
            <v>0</v>
          </cell>
          <cell r="BI222">
            <v>0</v>
          </cell>
          <cell r="BJ222">
            <v>0</v>
          </cell>
          <cell r="BK222">
            <v>0</v>
          </cell>
          <cell r="BL222">
            <v>0</v>
          </cell>
          <cell r="BM222">
            <v>0</v>
          </cell>
          <cell r="BN222">
            <v>0</v>
          </cell>
          <cell r="BO222">
            <v>0</v>
          </cell>
          <cell r="BP222">
            <v>0</v>
          </cell>
          <cell r="BQ222">
            <v>0</v>
          </cell>
          <cell r="BR222">
            <v>0</v>
          </cell>
          <cell r="BS222">
            <v>0</v>
          </cell>
          <cell r="BT222">
            <v>0</v>
          </cell>
          <cell r="BU222">
            <v>0</v>
          </cell>
          <cell r="BV222">
            <v>0</v>
          </cell>
          <cell r="BW222">
            <v>0</v>
          </cell>
          <cell r="BX222">
            <v>0</v>
          </cell>
          <cell r="BY222">
            <v>0</v>
          </cell>
          <cell r="BZ222">
            <v>0</v>
          </cell>
          <cell r="CA222">
            <v>0</v>
          </cell>
          <cell r="CB222">
            <v>0</v>
          </cell>
          <cell r="CC222">
            <v>0</v>
          </cell>
          <cell r="CD222">
            <v>0</v>
          </cell>
          <cell r="CE222">
            <v>0</v>
          </cell>
          <cell r="CF222">
            <v>0</v>
          </cell>
          <cell r="CG222">
            <v>0</v>
          </cell>
          <cell r="CH222">
            <v>0</v>
          </cell>
          <cell r="CI222">
            <v>0</v>
          </cell>
          <cell r="CJ222">
            <v>0</v>
          </cell>
          <cell r="CK222">
            <v>0</v>
          </cell>
          <cell r="CL222">
            <v>0</v>
          </cell>
          <cell r="CM222">
            <v>0</v>
          </cell>
          <cell r="CN222">
            <v>0</v>
          </cell>
          <cell r="CO222">
            <v>0</v>
          </cell>
          <cell r="CP222">
            <v>0</v>
          </cell>
          <cell r="CQ222">
            <v>0</v>
          </cell>
          <cell r="CR222">
            <v>0</v>
          </cell>
          <cell r="CS222">
            <v>0</v>
          </cell>
          <cell r="CT222">
            <v>0</v>
          </cell>
          <cell r="CU222">
            <v>0</v>
          </cell>
          <cell r="CV222">
            <v>0</v>
          </cell>
          <cell r="CW222">
            <v>0</v>
          </cell>
          <cell r="CX222">
            <v>0</v>
          </cell>
          <cell r="CY222">
            <v>0</v>
          </cell>
          <cell r="CZ222">
            <v>0</v>
          </cell>
          <cell r="DA222">
            <v>0</v>
          </cell>
          <cell r="DB222">
            <v>0</v>
          </cell>
          <cell r="DC222">
            <v>0</v>
          </cell>
          <cell r="DD222">
            <v>0</v>
          </cell>
          <cell r="DE222">
            <v>0</v>
          </cell>
          <cell r="DF222">
            <v>0</v>
          </cell>
          <cell r="DG222">
            <v>0</v>
          </cell>
          <cell r="DH222">
            <v>0</v>
          </cell>
          <cell r="DI222">
            <v>0</v>
          </cell>
          <cell r="DJ222">
            <v>0</v>
          </cell>
          <cell r="DK222">
            <v>0</v>
          </cell>
          <cell r="DL222">
            <v>0</v>
          </cell>
          <cell r="DM222">
            <v>0</v>
          </cell>
          <cell r="DN222">
            <v>0</v>
          </cell>
          <cell r="DO222">
            <v>0</v>
          </cell>
          <cell r="DP222">
            <v>0</v>
          </cell>
          <cell r="DQ222">
            <v>0</v>
          </cell>
          <cell r="DR222">
            <v>0</v>
          </cell>
          <cell r="DS222">
            <v>0</v>
          </cell>
          <cell r="DT222">
            <v>-229.20400000000001</v>
          </cell>
          <cell r="DU222">
            <v>-230.21000000000004</v>
          </cell>
          <cell r="DV222">
            <v>-294.86500000000001</v>
          </cell>
          <cell r="DW222">
            <v>-309.54200000000003</v>
          </cell>
          <cell r="DX222">
            <v>-377.733</v>
          </cell>
          <cell r="DY222">
            <v>-357.65100000000001</v>
          </cell>
          <cell r="DZ222">
            <v>-427.798</v>
          </cell>
          <cell r="EA222">
            <v>-400.94499999999999</v>
          </cell>
          <cell r="EB222">
            <v>-399.70600000000002</v>
          </cell>
          <cell r="EC222">
            <v>-432.07499999999999</v>
          </cell>
          <cell r="ED222">
            <v>-398.27800000000002</v>
          </cell>
          <cell r="EE222">
            <v>-364.89500000000004</v>
          </cell>
          <cell r="EF222">
            <v>-345.34899999999999</v>
          </cell>
          <cell r="EG222">
            <v>-344.78500000000003</v>
          </cell>
          <cell r="EH222">
            <v>-419.95599999999996</v>
          </cell>
          <cell r="EI222">
            <v>-501.93</v>
          </cell>
          <cell r="EJ222">
            <v>-456.55</v>
          </cell>
          <cell r="EK222">
            <v>-633.375</v>
          </cell>
          <cell r="EL222">
            <v>-300.221</v>
          </cell>
          <cell r="EM222">
            <v>-416.49400000000003</v>
          </cell>
        </row>
        <row r="223">
          <cell r="A223" t="str">
            <v>CNMX IN</v>
          </cell>
          <cell r="B223" t="str">
            <v>Cinemax India</v>
          </cell>
          <cell r="C223" t="str">
            <v>Media and Entertainment</v>
          </cell>
          <cell r="D223">
            <v>0</v>
          </cell>
          <cell r="E223">
            <v>0</v>
          </cell>
          <cell r="F223">
            <v>0</v>
          </cell>
          <cell r="G223">
            <v>0</v>
          </cell>
          <cell r="H223">
            <v>0</v>
          </cell>
          <cell r="I223">
            <v>0</v>
          </cell>
          <cell r="J223">
            <v>0</v>
          </cell>
          <cell r="K223">
            <v>0</v>
          </cell>
          <cell r="L223">
            <v>0</v>
          </cell>
          <cell r="M223">
            <v>0</v>
          </cell>
          <cell r="N223">
            <v>0</v>
          </cell>
          <cell r="O223">
            <v>0</v>
          </cell>
          <cell r="P223">
            <v>0</v>
          </cell>
          <cell r="Q223">
            <v>0</v>
          </cell>
          <cell r="R223">
            <v>0</v>
          </cell>
          <cell r="S223">
            <v>0</v>
          </cell>
          <cell r="T223">
            <v>0</v>
          </cell>
          <cell r="U223">
            <v>0</v>
          </cell>
          <cell r="V223">
            <v>0</v>
          </cell>
          <cell r="W223">
            <v>0</v>
          </cell>
          <cell r="X223">
            <v>-17.900000000000002</v>
          </cell>
          <cell r="Y223">
            <v>-22.4</v>
          </cell>
          <cell r="Z223">
            <v>-8.7999999999999989</v>
          </cell>
          <cell r="AA223">
            <v>-14.499999999999998</v>
          </cell>
          <cell r="AB223">
            <v>-6.7</v>
          </cell>
          <cell r="AC223">
            <v>-19.299999999999997</v>
          </cell>
          <cell r="AD223">
            <v>-22.9</v>
          </cell>
          <cell r="AE223">
            <v>8.5000000000000018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0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O223">
            <v>0</v>
          </cell>
          <cell r="AP223">
            <v>0</v>
          </cell>
          <cell r="AQ223">
            <v>0</v>
          </cell>
          <cell r="AR223">
            <v>0</v>
          </cell>
          <cell r="AS223">
            <v>0</v>
          </cell>
          <cell r="AT223">
            <v>0</v>
          </cell>
          <cell r="AU223">
            <v>0</v>
          </cell>
          <cell r="AV223">
            <v>0</v>
          </cell>
          <cell r="AW223">
            <v>0</v>
          </cell>
          <cell r="AX223">
            <v>0</v>
          </cell>
          <cell r="AY223">
            <v>0</v>
          </cell>
          <cell r="AZ223">
            <v>0</v>
          </cell>
          <cell r="BA223">
            <v>0</v>
          </cell>
          <cell r="BB223">
            <v>0</v>
          </cell>
          <cell r="BC223">
            <v>0</v>
          </cell>
          <cell r="BD223">
            <v>0</v>
          </cell>
          <cell r="BE223">
            <v>0</v>
          </cell>
          <cell r="BF223">
            <v>0</v>
          </cell>
          <cell r="BG223">
            <v>0</v>
          </cell>
          <cell r="BH223">
            <v>0</v>
          </cell>
          <cell r="BI223">
            <v>0</v>
          </cell>
          <cell r="BJ223">
            <v>0</v>
          </cell>
          <cell r="BK223">
            <v>0</v>
          </cell>
          <cell r="BL223">
            <v>0</v>
          </cell>
          <cell r="BM223">
            <v>0</v>
          </cell>
          <cell r="BN223">
            <v>0</v>
          </cell>
          <cell r="BO223">
            <v>0</v>
          </cell>
          <cell r="BP223">
            <v>0</v>
          </cell>
          <cell r="BQ223">
            <v>0</v>
          </cell>
          <cell r="BR223">
            <v>0</v>
          </cell>
          <cell r="BS223">
            <v>0</v>
          </cell>
          <cell r="BT223">
            <v>0</v>
          </cell>
          <cell r="BU223">
            <v>0</v>
          </cell>
          <cell r="BV223">
            <v>0</v>
          </cell>
          <cell r="BW223">
            <v>0</v>
          </cell>
          <cell r="BX223">
            <v>0</v>
          </cell>
          <cell r="BY223">
            <v>0</v>
          </cell>
          <cell r="BZ223">
            <v>0</v>
          </cell>
          <cell r="CA223">
            <v>0</v>
          </cell>
          <cell r="CB223">
            <v>0</v>
          </cell>
          <cell r="CC223">
            <v>0</v>
          </cell>
          <cell r="CD223">
            <v>0</v>
          </cell>
          <cell r="CE223">
            <v>0</v>
          </cell>
          <cell r="CF223">
            <v>0</v>
          </cell>
          <cell r="CG223">
            <v>0</v>
          </cell>
          <cell r="CH223">
            <v>0</v>
          </cell>
          <cell r="CI223">
            <v>0</v>
          </cell>
          <cell r="CJ223">
            <v>0</v>
          </cell>
          <cell r="CK223">
            <v>0</v>
          </cell>
          <cell r="CL223">
            <v>0</v>
          </cell>
          <cell r="CM223">
            <v>0</v>
          </cell>
          <cell r="CN223">
            <v>0</v>
          </cell>
          <cell r="CO223">
            <v>0</v>
          </cell>
          <cell r="CP223">
            <v>0</v>
          </cell>
          <cell r="CQ223">
            <v>0</v>
          </cell>
          <cell r="CR223">
            <v>0</v>
          </cell>
          <cell r="CS223">
            <v>0</v>
          </cell>
          <cell r="CT223">
            <v>0</v>
          </cell>
          <cell r="CU223">
            <v>0</v>
          </cell>
          <cell r="CV223">
            <v>0</v>
          </cell>
          <cell r="CW223">
            <v>0</v>
          </cell>
          <cell r="CX223">
            <v>0</v>
          </cell>
          <cell r="CY223">
            <v>0</v>
          </cell>
          <cell r="CZ223">
            <v>0</v>
          </cell>
          <cell r="DA223">
            <v>0</v>
          </cell>
          <cell r="DB223">
            <v>0</v>
          </cell>
          <cell r="DC223">
            <v>0</v>
          </cell>
          <cell r="DD223">
            <v>0</v>
          </cell>
          <cell r="DE223">
            <v>0</v>
          </cell>
          <cell r="DF223">
            <v>0</v>
          </cell>
          <cell r="DG223">
            <v>0</v>
          </cell>
          <cell r="DH223">
            <v>0</v>
          </cell>
          <cell r="DI223">
            <v>0</v>
          </cell>
          <cell r="DJ223">
            <v>0</v>
          </cell>
          <cell r="DK223">
            <v>0</v>
          </cell>
          <cell r="DL223">
            <v>0</v>
          </cell>
          <cell r="DM223">
            <v>0</v>
          </cell>
          <cell r="DN223">
            <v>0</v>
          </cell>
          <cell r="DO223">
            <v>0</v>
          </cell>
          <cell r="DP223">
            <v>0</v>
          </cell>
          <cell r="DQ223">
            <v>0</v>
          </cell>
          <cell r="DR223">
            <v>0</v>
          </cell>
          <cell r="DS223">
            <v>0</v>
          </cell>
          <cell r="DT223">
            <v>0</v>
          </cell>
          <cell r="DU223">
            <v>0</v>
          </cell>
          <cell r="DV223">
            <v>0</v>
          </cell>
          <cell r="DW223">
            <v>0</v>
          </cell>
          <cell r="DX223">
            <v>0</v>
          </cell>
          <cell r="DY223">
            <v>0</v>
          </cell>
          <cell r="DZ223">
            <v>0</v>
          </cell>
          <cell r="EA223">
            <v>0</v>
          </cell>
          <cell r="EB223">
            <v>0</v>
          </cell>
          <cell r="EC223">
            <v>0</v>
          </cell>
          <cell r="ED223">
            <v>0</v>
          </cell>
          <cell r="EE223">
            <v>0</v>
          </cell>
          <cell r="EF223">
            <v>-104.89999999999999</v>
          </cell>
          <cell r="EG223">
            <v>-73.7</v>
          </cell>
          <cell r="EH223">
            <v>-82.7</v>
          </cell>
          <cell r="EI223">
            <v>-64.3</v>
          </cell>
          <cell r="EJ223">
            <v>-83.399999999999991</v>
          </cell>
          <cell r="EK223">
            <v>-108</v>
          </cell>
          <cell r="EL223">
            <v>-119.1</v>
          </cell>
          <cell r="EM223">
            <v>-86.1</v>
          </cell>
        </row>
        <row r="224">
          <cell r="A224" t="str">
            <v>ENIL IN</v>
          </cell>
          <cell r="B224" t="str">
            <v>Entertainment Network India</v>
          </cell>
          <cell r="C224" t="str">
            <v>Media and Entertainment</v>
          </cell>
          <cell r="D224">
            <v>0</v>
          </cell>
          <cell r="E224">
            <v>0</v>
          </cell>
          <cell r="F224">
            <v>0</v>
          </cell>
          <cell r="G224">
            <v>0</v>
          </cell>
          <cell r="H224">
            <v>0</v>
          </cell>
          <cell r="I224">
            <v>0</v>
          </cell>
          <cell r="J224">
            <v>0</v>
          </cell>
          <cell r="K224">
            <v>0</v>
          </cell>
          <cell r="L224">
            <v>0</v>
          </cell>
          <cell r="M224">
            <v>0</v>
          </cell>
          <cell r="N224">
            <v>0</v>
          </cell>
          <cell r="O224">
            <v>0</v>
          </cell>
          <cell r="P224">
            <v>0</v>
          </cell>
          <cell r="Q224">
            <v>0</v>
          </cell>
          <cell r="R224">
            <v>0</v>
          </cell>
          <cell r="S224">
            <v>-19.347999999999999</v>
          </cell>
          <cell r="T224">
            <v>-4.2249999999999996</v>
          </cell>
          <cell r="U224">
            <v>-0.61999999999999966</v>
          </cell>
          <cell r="V224">
            <v>-2.2199999999999989</v>
          </cell>
          <cell r="W224">
            <v>20.016999999999996</v>
          </cell>
          <cell r="X224">
            <v>-3.4180000000000001</v>
          </cell>
          <cell r="Y224">
            <v>3.6810000000000009</v>
          </cell>
          <cell r="Z224">
            <v>1.4900000000000002</v>
          </cell>
          <cell r="AA224">
            <v>-3.1280000000000001</v>
          </cell>
          <cell r="AB224">
            <v>8.7409999999999997</v>
          </cell>
          <cell r="AC224">
            <v>8.98</v>
          </cell>
          <cell r="AD224">
            <v>-5.5</v>
          </cell>
          <cell r="AE224">
            <v>-2.7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O224">
            <v>0</v>
          </cell>
          <cell r="AP224">
            <v>0</v>
          </cell>
          <cell r="AQ224">
            <v>0</v>
          </cell>
          <cell r="AR224">
            <v>0</v>
          </cell>
          <cell r="AS224">
            <v>0</v>
          </cell>
          <cell r="AT224">
            <v>0</v>
          </cell>
          <cell r="AU224">
            <v>0</v>
          </cell>
          <cell r="AV224">
            <v>0</v>
          </cell>
          <cell r="AW224">
            <v>0</v>
          </cell>
          <cell r="AX224">
            <v>0</v>
          </cell>
          <cell r="AY224">
            <v>0</v>
          </cell>
          <cell r="AZ224">
            <v>0</v>
          </cell>
          <cell r="BA224">
            <v>0</v>
          </cell>
          <cell r="BB224">
            <v>0</v>
          </cell>
          <cell r="BC224">
            <v>0</v>
          </cell>
          <cell r="BD224">
            <v>0</v>
          </cell>
          <cell r="BE224">
            <v>0</v>
          </cell>
          <cell r="BF224">
            <v>0</v>
          </cell>
          <cell r="BG224">
            <v>0</v>
          </cell>
          <cell r="BH224">
            <v>0</v>
          </cell>
          <cell r="BI224">
            <v>0</v>
          </cell>
          <cell r="BJ224">
            <v>0</v>
          </cell>
          <cell r="BK224">
            <v>0</v>
          </cell>
          <cell r="BL224">
            <v>0</v>
          </cell>
          <cell r="BM224">
            <v>0</v>
          </cell>
          <cell r="BN224">
            <v>0</v>
          </cell>
          <cell r="BO224">
            <v>0</v>
          </cell>
          <cell r="BP224">
            <v>0</v>
          </cell>
          <cell r="BQ224">
            <v>0</v>
          </cell>
          <cell r="BR224">
            <v>0</v>
          </cell>
          <cell r="BS224">
            <v>0</v>
          </cell>
          <cell r="BT224">
            <v>0</v>
          </cell>
          <cell r="BU224">
            <v>0</v>
          </cell>
          <cell r="BV224">
            <v>0</v>
          </cell>
          <cell r="BW224">
            <v>0</v>
          </cell>
          <cell r="BX224">
            <v>0</v>
          </cell>
          <cell r="BY224">
            <v>0</v>
          </cell>
          <cell r="BZ224">
            <v>0</v>
          </cell>
          <cell r="CA224">
            <v>0</v>
          </cell>
          <cell r="CB224">
            <v>0</v>
          </cell>
          <cell r="CC224">
            <v>0</v>
          </cell>
          <cell r="CD224">
            <v>0</v>
          </cell>
          <cell r="CE224">
            <v>0</v>
          </cell>
          <cell r="CF224">
            <v>0</v>
          </cell>
          <cell r="CG224">
            <v>0</v>
          </cell>
          <cell r="CH224">
            <v>0</v>
          </cell>
          <cell r="CI224">
            <v>0</v>
          </cell>
          <cell r="CJ224">
            <v>0</v>
          </cell>
          <cell r="CK224">
            <v>0</v>
          </cell>
          <cell r="CL224">
            <v>0</v>
          </cell>
          <cell r="CM224">
            <v>0</v>
          </cell>
          <cell r="CN224">
            <v>0</v>
          </cell>
          <cell r="CO224">
            <v>0</v>
          </cell>
          <cell r="CP224">
            <v>0</v>
          </cell>
          <cell r="CQ224">
            <v>0</v>
          </cell>
          <cell r="CR224">
            <v>0</v>
          </cell>
          <cell r="CS224">
            <v>0</v>
          </cell>
          <cell r="CT224">
            <v>0</v>
          </cell>
          <cell r="CU224">
            <v>0</v>
          </cell>
          <cell r="CV224">
            <v>0</v>
          </cell>
          <cell r="CW224">
            <v>0</v>
          </cell>
          <cell r="CX224">
            <v>0</v>
          </cell>
          <cell r="CY224">
            <v>0</v>
          </cell>
          <cell r="CZ224">
            <v>0</v>
          </cell>
          <cell r="DA224">
            <v>0</v>
          </cell>
          <cell r="DB224">
            <v>0</v>
          </cell>
          <cell r="DC224">
            <v>0</v>
          </cell>
          <cell r="DD224">
            <v>0</v>
          </cell>
          <cell r="DE224">
            <v>0</v>
          </cell>
          <cell r="DF224">
            <v>0</v>
          </cell>
          <cell r="DG224">
            <v>0</v>
          </cell>
          <cell r="DH224">
            <v>0</v>
          </cell>
          <cell r="DI224">
            <v>0</v>
          </cell>
          <cell r="DJ224">
            <v>0</v>
          </cell>
          <cell r="DK224">
            <v>0</v>
          </cell>
          <cell r="DL224">
            <v>0</v>
          </cell>
          <cell r="DM224">
            <v>0</v>
          </cell>
          <cell r="DN224">
            <v>0</v>
          </cell>
          <cell r="DO224">
            <v>0</v>
          </cell>
          <cell r="DP224">
            <v>0</v>
          </cell>
          <cell r="DQ224">
            <v>0</v>
          </cell>
          <cell r="DR224">
            <v>0</v>
          </cell>
          <cell r="DS224">
            <v>0</v>
          </cell>
          <cell r="DT224">
            <v>0</v>
          </cell>
          <cell r="DU224">
            <v>0</v>
          </cell>
          <cell r="DV224">
            <v>0</v>
          </cell>
          <cell r="DW224">
            <v>0</v>
          </cell>
          <cell r="DX224">
            <v>0</v>
          </cell>
          <cell r="DY224">
            <v>0</v>
          </cell>
          <cell r="DZ224">
            <v>0</v>
          </cell>
          <cell r="EA224">
            <v>0</v>
          </cell>
          <cell r="EB224">
            <v>0</v>
          </cell>
          <cell r="EC224">
            <v>0</v>
          </cell>
          <cell r="ED224">
            <v>0</v>
          </cell>
          <cell r="EE224">
            <v>0</v>
          </cell>
          <cell r="EF224">
            <v>0</v>
          </cell>
          <cell r="EG224">
            <v>0</v>
          </cell>
          <cell r="EH224">
            <v>0</v>
          </cell>
          <cell r="EI224">
            <v>0</v>
          </cell>
          <cell r="EJ224">
            <v>0</v>
          </cell>
          <cell r="EK224">
            <v>0</v>
          </cell>
          <cell r="EL224">
            <v>0</v>
          </cell>
          <cell r="EM224">
            <v>0</v>
          </cell>
        </row>
        <row r="225">
          <cell r="A225" t="str">
            <v>FAME IN</v>
          </cell>
          <cell r="B225" t="str">
            <v>Fame India</v>
          </cell>
          <cell r="C225" t="str">
            <v>Media and Entertainment</v>
          </cell>
          <cell r="D225">
            <v>0</v>
          </cell>
          <cell r="E225">
            <v>0</v>
          </cell>
          <cell r="F225">
            <v>0</v>
          </cell>
          <cell r="G225">
            <v>0</v>
          </cell>
          <cell r="H225">
            <v>0</v>
          </cell>
          <cell r="I225">
            <v>0</v>
          </cell>
          <cell r="J225">
            <v>0</v>
          </cell>
          <cell r="K225">
            <v>0</v>
          </cell>
          <cell r="L225">
            <v>0</v>
          </cell>
          <cell r="M225">
            <v>0</v>
          </cell>
          <cell r="N225">
            <v>0</v>
          </cell>
          <cell r="O225">
            <v>0</v>
          </cell>
          <cell r="P225">
            <v>-0.186</v>
          </cell>
          <cell r="Q225">
            <v>-0.25</v>
          </cell>
          <cell r="R225">
            <v>-0.24</v>
          </cell>
          <cell r="S225">
            <v>-0.374</v>
          </cell>
          <cell r="T225">
            <v>-0.876</v>
          </cell>
          <cell r="U225">
            <v>-0.33300000000000002</v>
          </cell>
          <cell r="V225">
            <v>-1.9970000000000001</v>
          </cell>
          <cell r="W225">
            <v>-3.456</v>
          </cell>
          <cell r="X225">
            <v>0</v>
          </cell>
          <cell r="Y225">
            <v>0</v>
          </cell>
          <cell r="Z225">
            <v>-4.7809999999999997</v>
          </cell>
          <cell r="AA225">
            <v>-2.0379999999999985</v>
          </cell>
          <cell r="AB225">
            <v>11.432</v>
          </cell>
          <cell r="AC225">
            <v>-8.4689999999999994</v>
          </cell>
          <cell r="AD225">
            <v>8.4</v>
          </cell>
          <cell r="AE225">
            <v>-0.65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0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O225">
            <v>0</v>
          </cell>
          <cell r="AP225">
            <v>2.915</v>
          </cell>
          <cell r="AQ225">
            <v>0</v>
          </cell>
          <cell r="AR225">
            <v>0</v>
          </cell>
          <cell r="AS225">
            <v>0</v>
          </cell>
          <cell r="AT225">
            <v>0</v>
          </cell>
          <cell r="AU225">
            <v>0</v>
          </cell>
          <cell r="AV225">
            <v>0</v>
          </cell>
          <cell r="AW225">
            <v>0</v>
          </cell>
          <cell r="AX225">
            <v>0</v>
          </cell>
          <cell r="AY225">
            <v>0</v>
          </cell>
          <cell r="AZ225">
            <v>-4.5460000000000003</v>
          </cell>
          <cell r="BA225">
            <v>-6.54</v>
          </cell>
          <cell r="BB225">
            <v>0</v>
          </cell>
          <cell r="BC225">
            <v>0</v>
          </cell>
          <cell r="BD225">
            <v>0</v>
          </cell>
          <cell r="BE225">
            <v>0</v>
          </cell>
          <cell r="BF225">
            <v>0</v>
          </cell>
          <cell r="BG225">
            <v>0</v>
          </cell>
          <cell r="BH225">
            <v>0</v>
          </cell>
          <cell r="BI225">
            <v>0</v>
          </cell>
          <cell r="BJ225">
            <v>0</v>
          </cell>
          <cell r="BK225">
            <v>0</v>
          </cell>
          <cell r="BL225">
            <v>0</v>
          </cell>
          <cell r="BM225">
            <v>0</v>
          </cell>
          <cell r="BN225">
            <v>0</v>
          </cell>
          <cell r="BO225">
            <v>0</v>
          </cell>
          <cell r="BP225">
            <v>0</v>
          </cell>
          <cell r="BQ225">
            <v>0</v>
          </cell>
          <cell r="BR225">
            <v>0</v>
          </cell>
          <cell r="BS225">
            <v>0</v>
          </cell>
          <cell r="BT225">
            <v>0</v>
          </cell>
          <cell r="BU225">
            <v>0</v>
          </cell>
          <cell r="BV225">
            <v>0</v>
          </cell>
          <cell r="BW225">
            <v>0</v>
          </cell>
          <cell r="BX225">
            <v>0</v>
          </cell>
          <cell r="BY225">
            <v>0</v>
          </cell>
          <cell r="BZ225">
            <v>0</v>
          </cell>
          <cell r="CA225">
            <v>0</v>
          </cell>
          <cell r="CB225">
            <v>0</v>
          </cell>
          <cell r="CC225">
            <v>0</v>
          </cell>
          <cell r="CD225">
            <v>0</v>
          </cell>
          <cell r="CE225">
            <v>0</v>
          </cell>
          <cell r="CF225">
            <v>0</v>
          </cell>
          <cell r="CG225">
            <v>0</v>
          </cell>
          <cell r="CH225">
            <v>0</v>
          </cell>
          <cell r="CI225">
            <v>0</v>
          </cell>
          <cell r="CJ225">
            <v>0</v>
          </cell>
          <cell r="CK225">
            <v>0</v>
          </cell>
          <cell r="CL225">
            <v>0</v>
          </cell>
          <cell r="CM225">
            <v>0</v>
          </cell>
          <cell r="CN225">
            <v>0</v>
          </cell>
          <cell r="CO225">
            <v>0</v>
          </cell>
          <cell r="CP225">
            <v>0</v>
          </cell>
          <cell r="CQ225">
            <v>0</v>
          </cell>
          <cell r="CR225">
            <v>0</v>
          </cell>
          <cell r="CS225">
            <v>0</v>
          </cell>
          <cell r="CT225">
            <v>0</v>
          </cell>
          <cell r="CU225">
            <v>0</v>
          </cell>
          <cell r="CV225">
            <v>0</v>
          </cell>
          <cell r="CW225">
            <v>0</v>
          </cell>
          <cell r="CX225">
            <v>0</v>
          </cell>
          <cell r="CY225">
            <v>0</v>
          </cell>
          <cell r="CZ225">
            <v>0</v>
          </cell>
          <cell r="DA225">
            <v>0</v>
          </cell>
          <cell r="DB225">
            <v>0</v>
          </cell>
          <cell r="DC225">
            <v>0</v>
          </cell>
          <cell r="DD225">
            <v>0</v>
          </cell>
          <cell r="DE225">
            <v>0</v>
          </cell>
          <cell r="DF225">
            <v>0</v>
          </cell>
          <cell r="DG225">
            <v>0</v>
          </cell>
          <cell r="DH225">
            <v>0</v>
          </cell>
          <cell r="DI225">
            <v>0</v>
          </cell>
          <cell r="DJ225">
            <v>0</v>
          </cell>
          <cell r="DK225">
            <v>0</v>
          </cell>
          <cell r="DL225">
            <v>0</v>
          </cell>
          <cell r="DM225">
            <v>0</v>
          </cell>
          <cell r="DN225">
            <v>0</v>
          </cell>
          <cell r="DO225">
            <v>0</v>
          </cell>
          <cell r="DP225">
            <v>0</v>
          </cell>
          <cell r="DQ225">
            <v>0</v>
          </cell>
          <cell r="DR225">
            <v>0</v>
          </cell>
          <cell r="DS225">
            <v>0</v>
          </cell>
          <cell r="DT225">
            <v>0</v>
          </cell>
          <cell r="DU225">
            <v>0</v>
          </cell>
          <cell r="DV225">
            <v>-14.106999999999999</v>
          </cell>
          <cell r="DW225">
            <v>-13.365</v>
          </cell>
          <cell r="DX225">
            <v>-19.236999999999998</v>
          </cell>
          <cell r="DY225">
            <v>-27.475999999999999</v>
          </cell>
          <cell r="DZ225">
            <v>-23.922999999999998</v>
          </cell>
          <cell r="EA225">
            <v>-20.986999999999998</v>
          </cell>
          <cell r="EB225">
            <v>-34.404000000000003</v>
          </cell>
          <cell r="EC225">
            <v>-42.45</v>
          </cell>
          <cell r="ED225">
            <v>-51.250999999999998</v>
          </cell>
          <cell r="EE225">
            <v>-41.151000000000003</v>
          </cell>
          <cell r="EF225">
            <v>-59.093000000000004</v>
          </cell>
          <cell r="EG225">
            <v>-67.72</v>
          </cell>
          <cell r="EH225">
            <v>-68.846000000000004</v>
          </cell>
          <cell r="EI225">
            <v>-55.364999999999995</v>
          </cell>
          <cell r="EJ225">
            <v>-76.736000000000004</v>
          </cell>
          <cell r="EK225">
            <v>-105.4</v>
          </cell>
          <cell r="EL225">
            <v>-112.663</v>
          </cell>
          <cell r="EM225">
            <v>-76.468000000000004</v>
          </cell>
        </row>
        <row r="226">
          <cell r="A226" t="str">
            <v>HTML IN</v>
          </cell>
          <cell r="B226" t="str">
            <v>H T Media Ltd</v>
          </cell>
          <cell r="C226" t="str">
            <v>Media and Entertainment</v>
          </cell>
          <cell r="D226">
            <v>0</v>
          </cell>
          <cell r="E226">
            <v>0</v>
          </cell>
          <cell r="F226">
            <v>0</v>
          </cell>
          <cell r="G226">
            <v>0</v>
          </cell>
          <cell r="H226">
            <v>0</v>
          </cell>
          <cell r="I226">
            <v>0</v>
          </cell>
          <cell r="J226">
            <v>0</v>
          </cell>
          <cell r="K226">
            <v>0</v>
          </cell>
          <cell r="L226">
            <v>-58.2</v>
          </cell>
          <cell r="M226">
            <v>-25.9</v>
          </cell>
          <cell r="N226">
            <v>-27.6</v>
          </cell>
          <cell r="O226">
            <v>-53.1</v>
          </cell>
          <cell r="P226">
            <v>-56.1</v>
          </cell>
          <cell r="Q226">
            <v>-49.400000000000006</v>
          </cell>
          <cell r="R226">
            <v>-98.8</v>
          </cell>
          <cell r="S226">
            <v>-34.700000000000003</v>
          </cell>
          <cell r="T226">
            <v>-167.3</v>
          </cell>
          <cell r="U226">
            <v>-149.6</v>
          </cell>
          <cell r="V226">
            <v>-170.2</v>
          </cell>
          <cell r="W226">
            <v>-127.3</v>
          </cell>
          <cell r="X226">
            <v>-169.10000000000002</v>
          </cell>
          <cell r="Y226">
            <v>-96.8</v>
          </cell>
          <cell r="Z226">
            <v>-152.80000000000001</v>
          </cell>
          <cell r="AA226">
            <v>-148.1</v>
          </cell>
          <cell r="AB226">
            <v>-188.1</v>
          </cell>
          <cell r="AC226">
            <v>-85.7</v>
          </cell>
          <cell r="AD226">
            <v>-57.1</v>
          </cell>
          <cell r="AE226">
            <v>38.1</v>
          </cell>
          <cell r="AF226">
            <v>0</v>
          </cell>
          <cell r="AG226">
            <v>0</v>
          </cell>
          <cell r="AH226">
            <v>0</v>
          </cell>
          <cell r="AI226">
            <v>0</v>
          </cell>
          <cell r="AJ226">
            <v>0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O226">
            <v>0</v>
          </cell>
          <cell r="AP226">
            <v>0</v>
          </cell>
          <cell r="AQ226">
            <v>0</v>
          </cell>
          <cell r="AR226">
            <v>0</v>
          </cell>
          <cell r="AS226">
            <v>0</v>
          </cell>
          <cell r="AT226">
            <v>0</v>
          </cell>
          <cell r="AU226">
            <v>0</v>
          </cell>
          <cell r="AV226">
            <v>0</v>
          </cell>
          <cell r="AW226">
            <v>0</v>
          </cell>
          <cell r="AX226">
            <v>0</v>
          </cell>
          <cell r="AY226">
            <v>0</v>
          </cell>
          <cell r="AZ226">
            <v>0</v>
          </cell>
          <cell r="BA226">
            <v>0</v>
          </cell>
          <cell r="BB226">
            <v>0</v>
          </cell>
          <cell r="BC226">
            <v>0</v>
          </cell>
          <cell r="BD226">
            <v>0</v>
          </cell>
          <cell r="BE226">
            <v>0</v>
          </cell>
          <cell r="BF226">
            <v>0</v>
          </cell>
          <cell r="BG226">
            <v>0</v>
          </cell>
          <cell r="BH226">
            <v>0</v>
          </cell>
          <cell r="BI226">
            <v>0</v>
          </cell>
          <cell r="BJ226">
            <v>0</v>
          </cell>
          <cell r="BK226">
            <v>0</v>
          </cell>
          <cell r="BL226">
            <v>0</v>
          </cell>
          <cell r="BM226">
            <v>0</v>
          </cell>
          <cell r="BN226">
            <v>0</v>
          </cell>
          <cell r="BO226">
            <v>0</v>
          </cell>
          <cell r="BP226">
            <v>0</v>
          </cell>
          <cell r="BQ226">
            <v>0</v>
          </cell>
          <cell r="BR226">
            <v>0</v>
          </cell>
          <cell r="BS226">
            <v>0</v>
          </cell>
          <cell r="BT226">
            <v>0</v>
          </cell>
          <cell r="BU226">
            <v>0</v>
          </cell>
          <cell r="BV226">
            <v>0</v>
          </cell>
          <cell r="BW226">
            <v>0</v>
          </cell>
          <cell r="BX226">
            <v>0</v>
          </cell>
          <cell r="BY226">
            <v>0</v>
          </cell>
          <cell r="BZ226">
            <v>0</v>
          </cell>
          <cell r="CA226">
            <v>0</v>
          </cell>
          <cell r="CB226">
            <v>0</v>
          </cell>
          <cell r="CC226">
            <v>0</v>
          </cell>
          <cell r="CD226">
            <v>0</v>
          </cell>
          <cell r="CE226">
            <v>0</v>
          </cell>
          <cell r="CF226">
            <v>0</v>
          </cell>
          <cell r="CG226">
            <v>0</v>
          </cell>
          <cell r="CH226">
            <v>0</v>
          </cell>
          <cell r="CI226">
            <v>0</v>
          </cell>
          <cell r="CJ226">
            <v>0</v>
          </cell>
          <cell r="CK226">
            <v>0</v>
          </cell>
          <cell r="CL226">
            <v>0</v>
          </cell>
          <cell r="CM226">
            <v>0</v>
          </cell>
          <cell r="CN226">
            <v>0</v>
          </cell>
          <cell r="CO226">
            <v>0</v>
          </cell>
          <cell r="CP226">
            <v>0</v>
          </cell>
          <cell r="CQ226">
            <v>0</v>
          </cell>
          <cell r="CR226">
            <v>0</v>
          </cell>
          <cell r="CS226">
            <v>0</v>
          </cell>
          <cell r="CT226">
            <v>0</v>
          </cell>
          <cell r="CU226">
            <v>0</v>
          </cell>
          <cell r="CV226">
            <v>0</v>
          </cell>
          <cell r="CW226">
            <v>0</v>
          </cell>
          <cell r="CX226">
            <v>0</v>
          </cell>
          <cell r="CY226">
            <v>0</v>
          </cell>
          <cell r="CZ226">
            <v>0</v>
          </cell>
          <cell r="DA226">
            <v>0</v>
          </cell>
          <cell r="DB226">
            <v>0</v>
          </cell>
          <cell r="DC226">
            <v>0</v>
          </cell>
          <cell r="DD226">
            <v>0</v>
          </cell>
          <cell r="DE226">
            <v>0</v>
          </cell>
          <cell r="DF226">
            <v>0</v>
          </cell>
          <cell r="DG226">
            <v>0</v>
          </cell>
          <cell r="DH226">
            <v>0</v>
          </cell>
          <cell r="DI226">
            <v>0</v>
          </cell>
          <cell r="DJ226">
            <v>0</v>
          </cell>
          <cell r="DK226">
            <v>0</v>
          </cell>
          <cell r="DL226">
            <v>0</v>
          </cell>
          <cell r="DM226">
            <v>0</v>
          </cell>
          <cell r="DN226">
            <v>0</v>
          </cell>
          <cell r="DO226">
            <v>0</v>
          </cell>
          <cell r="DP226">
            <v>0</v>
          </cell>
          <cell r="DQ226">
            <v>0</v>
          </cell>
          <cell r="DR226">
            <v>0</v>
          </cell>
          <cell r="DS226">
            <v>0</v>
          </cell>
          <cell r="DT226">
            <v>-708.8</v>
          </cell>
          <cell r="DU226">
            <v>-728.7</v>
          </cell>
          <cell r="DV226">
            <v>-726.9</v>
          </cell>
          <cell r="DW226">
            <v>-703.6</v>
          </cell>
          <cell r="DX226">
            <v>-735</v>
          </cell>
          <cell r="DY226">
            <v>-812.9</v>
          </cell>
          <cell r="DZ226">
            <v>-922.7</v>
          </cell>
          <cell r="EA226">
            <v>-949.8</v>
          </cell>
          <cell r="EB226">
            <v>-951.9</v>
          </cell>
          <cell r="EC226">
            <v>-1076</v>
          </cell>
          <cell r="ED226">
            <v>-1168.8</v>
          </cell>
          <cell r="EE226">
            <v>-1120.8</v>
          </cell>
          <cell r="EF226">
            <v>-1085.8999999999999</v>
          </cell>
          <cell r="EG226">
            <v>-1129.4000000000001</v>
          </cell>
          <cell r="EH226">
            <v>-1225.7</v>
          </cell>
          <cell r="EI226">
            <v>-1120.7</v>
          </cell>
          <cell r="EJ226">
            <v>-1191.3000000000002</v>
          </cell>
          <cell r="EK226">
            <v>-1463.1000000000001</v>
          </cell>
          <cell r="EL226">
            <v>-1461.7</v>
          </cell>
          <cell r="EM226">
            <v>-1284.9000000000001</v>
          </cell>
        </row>
        <row r="227">
          <cell r="A227" t="str">
            <v>JAGP IN</v>
          </cell>
          <cell r="B227" t="str">
            <v>Jagran Prakashan</v>
          </cell>
          <cell r="C227" t="str">
            <v>Media and Entertainment</v>
          </cell>
          <cell r="D227">
            <v>0</v>
          </cell>
          <cell r="E227">
            <v>0</v>
          </cell>
          <cell r="F227">
            <v>0</v>
          </cell>
          <cell r="G227">
            <v>0</v>
          </cell>
          <cell r="H227">
            <v>0</v>
          </cell>
          <cell r="I227">
            <v>0</v>
          </cell>
          <cell r="J227">
            <v>0</v>
          </cell>
          <cell r="K227">
            <v>0</v>
          </cell>
          <cell r="L227">
            <v>0</v>
          </cell>
          <cell r="M227">
            <v>0</v>
          </cell>
          <cell r="N227">
            <v>0</v>
          </cell>
          <cell r="O227">
            <v>0</v>
          </cell>
          <cell r="P227">
            <v>-23.798999999999999</v>
          </cell>
          <cell r="Q227">
            <v>-23.67</v>
          </cell>
          <cell r="R227">
            <v>-38.6</v>
          </cell>
          <cell r="S227">
            <v>-57.7</v>
          </cell>
          <cell r="T227">
            <v>-107.4</v>
          </cell>
          <cell r="U227">
            <v>-90.850999999999999</v>
          </cell>
          <cell r="V227">
            <v>-91.984999999999999</v>
          </cell>
          <cell r="W227">
            <v>-99.22</v>
          </cell>
          <cell r="X227">
            <v>-165.87200000000001</v>
          </cell>
          <cell r="Y227">
            <v>-109.9</v>
          </cell>
          <cell r="Z227">
            <v>-126.81</v>
          </cell>
          <cell r="AA227">
            <v>-73.617999999999995</v>
          </cell>
          <cell r="AB227">
            <v>-149.5</v>
          </cell>
          <cell r="AC227">
            <v>-107.5</v>
          </cell>
          <cell r="AD227">
            <v>-74.7</v>
          </cell>
          <cell r="AE227">
            <v>-104.01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O227">
            <v>0</v>
          </cell>
          <cell r="AP227">
            <v>0</v>
          </cell>
          <cell r="AQ227">
            <v>0</v>
          </cell>
          <cell r="AR227">
            <v>0</v>
          </cell>
          <cell r="AS227">
            <v>0</v>
          </cell>
          <cell r="AT227">
            <v>0</v>
          </cell>
          <cell r="AU227">
            <v>0</v>
          </cell>
          <cell r="AV227">
            <v>0</v>
          </cell>
          <cell r="AW227">
            <v>0</v>
          </cell>
          <cell r="AX227">
            <v>0</v>
          </cell>
          <cell r="AY227">
            <v>0</v>
          </cell>
          <cell r="AZ227">
            <v>0</v>
          </cell>
          <cell r="BA227">
            <v>0</v>
          </cell>
          <cell r="BB227">
            <v>0</v>
          </cell>
          <cell r="BC227">
            <v>0</v>
          </cell>
          <cell r="BD227">
            <v>0</v>
          </cell>
          <cell r="BE227">
            <v>0</v>
          </cell>
          <cell r="BF227">
            <v>0</v>
          </cell>
          <cell r="BG227">
            <v>0</v>
          </cell>
          <cell r="BH227">
            <v>0</v>
          </cell>
          <cell r="BI227">
            <v>0</v>
          </cell>
          <cell r="BJ227">
            <v>0</v>
          </cell>
          <cell r="BK227">
            <v>0</v>
          </cell>
          <cell r="BL227">
            <v>0</v>
          </cell>
          <cell r="BM227">
            <v>0</v>
          </cell>
          <cell r="BN227">
            <v>0</v>
          </cell>
          <cell r="BO227">
            <v>0</v>
          </cell>
          <cell r="BP227">
            <v>0</v>
          </cell>
          <cell r="BQ227">
            <v>0</v>
          </cell>
          <cell r="BR227">
            <v>0</v>
          </cell>
          <cell r="BS227">
            <v>0</v>
          </cell>
          <cell r="BT227">
            <v>0</v>
          </cell>
          <cell r="BU227">
            <v>0</v>
          </cell>
          <cell r="BV227">
            <v>0</v>
          </cell>
          <cell r="BW227">
            <v>0</v>
          </cell>
          <cell r="BX227">
            <v>0</v>
          </cell>
          <cell r="BY227">
            <v>-16.721</v>
          </cell>
          <cell r="BZ227">
            <v>0</v>
          </cell>
          <cell r="CA227">
            <v>47</v>
          </cell>
          <cell r="CB227">
            <v>0</v>
          </cell>
          <cell r="CC227">
            <v>0</v>
          </cell>
          <cell r="CD227">
            <v>0</v>
          </cell>
          <cell r="CE227">
            <v>0</v>
          </cell>
          <cell r="CF227">
            <v>0</v>
          </cell>
          <cell r="CG227">
            <v>0</v>
          </cell>
          <cell r="CH227">
            <v>0</v>
          </cell>
          <cell r="CI227">
            <v>0</v>
          </cell>
          <cell r="CJ227">
            <v>0</v>
          </cell>
          <cell r="CK227">
            <v>0</v>
          </cell>
          <cell r="CL227">
            <v>0</v>
          </cell>
          <cell r="CM227">
            <v>0</v>
          </cell>
          <cell r="CN227">
            <v>0</v>
          </cell>
          <cell r="CO227">
            <v>0</v>
          </cell>
          <cell r="CP227">
            <v>0</v>
          </cell>
          <cell r="CQ227">
            <v>0</v>
          </cell>
          <cell r="CR227">
            <v>0</v>
          </cell>
          <cell r="CS227">
            <v>0</v>
          </cell>
          <cell r="CT227">
            <v>0</v>
          </cell>
          <cell r="CU227">
            <v>0</v>
          </cell>
          <cell r="CV227">
            <v>0</v>
          </cell>
          <cell r="CW227">
            <v>0</v>
          </cell>
          <cell r="CX227">
            <v>0</v>
          </cell>
          <cell r="CY227">
            <v>0</v>
          </cell>
          <cell r="CZ227">
            <v>0</v>
          </cell>
          <cell r="DA227">
            <v>0</v>
          </cell>
          <cell r="DB227">
            <v>0</v>
          </cell>
          <cell r="DC227">
            <v>0</v>
          </cell>
          <cell r="DD227">
            <v>0</v>
          </cell>
          <cell r="DE227">
            <v>0</v>
          </cell>
          <cell r="DF227">
            <v>0</v>
          </cell>
          <cell r="DG227">
            <v>0</v>
          </cell>
          <cell r="DH227">
            <v>0</v>
          </cell>
          <cell r="DI227">
            <v>0</v>
          </cell>
          <cell r="DJ227">
            <v>0</v>
          </cell>
          <cell r="DK227">
            <v>0</v>
          </cell>
          <cell r="DL227">
            <v>0</v>
          </cell>
          <cell r="DM227">
            <v>0</v>
          </cell>
          <cell r="DN227">
            <v>0</v>
          </cell>
          <cell r="DO227">
            <v>0</v>
          </cell>
          <cell r="DP227">
            <v>0</v>
          </cell>
          <cell r="DQ227">
            <v>0</v>
          </cell>
          <cell r="DR227">
            <v>0</v>
          </cell>
          <cell r="DS227">
            <v>0</v>
          </cell>
          <cell r="DT227">
            <v>0</v>
          </cell>
          <cell r="DU227">
            <v>0</v>
          </cell>
          <cell r="DV227">
            <v>0</v>
          </cell>
          <cell r="DW227">
            <v>0</v>
          </cell>
          <cell r="DX227">
            <v>-561.74300000000005</v>
          </cell>
          <cell r="DY227">
            <v>-533.91</v>
          </cell>
          <cell r="DZ227">
            <v>-594.053</v>
          </cell>
          <cell r="EA227">
            <v>-549.44100000000003</v>
          </cell>
          <cell r="EB227">
            <v>-521.97299999999996</v>
          </cell>
          <cell r="EC227">
            <v>-571.68599999999992</v>
          </cell>
          <cell r="ED227">
            <v>-636.97400000000005</v>
          </cell>
          <cell r="EE227">
            <v>-612.72199999999998</v>
          </cell>
          <cell r="EF227">
            <v>-638.33100000000002</v>
          </cell>
          <cell r="EG227">
            <v>-664.52499999999998</v>
          </cell>
          <cell r="EH227">
            <v>-718.54300000000001</v>
          </cell>
          <cell r="EI227">
            <v>-696.12699999999995</v>
          </cell>
          <cell r="EJ227">
            <v>-730.57</v>
          </cell>
          <cell r="EK227">
            <v>-860.81600000000003</v>
          </cell>
          <cell r="EL227">
            <v>-879.38099999999997</v>
          </cell>
          <cell r="EM227">
            <v>-707.7940000000001</v>
          </cell>
        </row>
        <row r="228">
          <cell r="A228" t="str">
            <v>INOL IN</v>
          </cell>
          <cell r="B228" t="str">
            <v>Inox Leisure</v>
          </cell>
          <cell r="C228" t="str">
            <v>Media and Entertainment</v>
          </cell>
          <cell r="D228">
            <v>0</v>
          </cell>
          <cell r="E228">
            <v>0</v>
          </cell>
          <cell r="F228">
            <v>0</v>
          </cell>
          <cell r="G228">
            <v>0</v>
          </cell>
          <cell r="H228">
            <v>0</v>
          </cell>
          <cell r="I228">
            <v>0</v>
          </cell>
          <cell r="J228">
            <v>0</v>
          </cell>
          <cell r="K228">
            <v>0</v>
          </cell>
          <cell r="L228">
            <v>0</v>
          </cell>
          <cell r="M228">
            <v>0</v>
          </cell>
          <cell r="N228">
            <v>0</v>
          </cell>
          <cell r="O228">
            <v>-14.571999999999999</v>
          </cell>
          <cell r="P228">
            <v>-19.899999999999999</v>
          </cell>
          <cell r="Q228">
            <v>-29.2</v>
          </cell>
          <cell r="R228">
            <v>-13.68400000000001</v>
          </cell>
          <cell r="S228">
            <v>-10.871</v>
          </cell>
          <cell r="T228">
            <v>-17.2</v>
          </cell>
          <cell r="U228">
            <v>-25.1</v>
          </cell>
          <cell r="V228">
            <v>-20.3</v>
          </cell>
          <cell r="W228">
            <v>-13.3</v>
          </cell>
          <cell r="X228">
            <v>-32</v>
          </cell>
          <cell r="Y228">
            <v>-29</v>
          </cell>
          <cell r="Z228">
            <v>-36.200000000000003</v>
          </cell>
          <cell r="AA228">
            <v>-3.7</v>
          </cell>
          <cell r="AB228">
            <v>-12.4</v>
          </cell>
          <cell r="AC228">
            <v>-13.7</v>
          </cell>
          <cell r="AD228">
            <v>-18.3</v>
          </cell>
          <cell r="AE228">
            <v>88.8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O228">
            <v>0</v>
          </cell>
          <cell r="AP228">
            <v>0</v>
          </cell>
          <cell r="AQ228">
            <v>0</v>
          </cell>
          <cell r="AR228">
            <v>0</v>
          </cell>
          <cell r="AS228">
            <v>0</v>
          </cell>
          <cell r="AT228">
            <v>0</v>
          </cell>
          <cell r="AU228">
            <v>0</v>
          </cell>
          <cell r="AV228">
            <v>0</v>
          </cell>
          <cell r="AW228">
            <v>0</v>
          </cell>
          <cell r="AX228">
            <v>0</v>
          </cell>
          <cell r="AY228">
            <v>0</v>
          </cell>
          <cell r="AZ228">
            <v>0</v>
          </cell>
          <cell r="BA228">
            <v>0</v>
          </cell>
          <cell r="BB228">
            <v>0</v>
          </cell>
          <cell r="BC228">
            <v>0</v>
          </cell>
          <cell r="BD228">
            <v>0</v>
          </cell>
          <cell r="BE228">
            <v>0</v>
          </cell>
          <cell r="BF228">
            <v>0</v>
          </cell>
          <cell r="BG228">
            <v>0</v>
          </cell>
          <cell r="BH228">
            <v>0</v>
          </cell>
          <cell r="BI228">
            <v>0</v>
          </cell>
          <cell r="BJ228">
            <v>0</v>
          </cell>
          <cell r="BK228">
            <v>0</v>
          </cell>
          <cell r="BL228">
            <v>0</v>
          </cell>
          <cell r="BM228">
            <v>0</v>
          </cell>
          <cell r="BN228">
            <v>0</v>
          </cell>
          <cell r="BO228">
            <v>0</v>
          </cell>
          <cell r="BP228">
            <v>0</v>
          </cell>
          <cell r="BQ228">
            <v>0</v>
          </cell>
          <cell r="BR228">
            <v>0</v>
          </cell>
          <cell r="BS228">
            <v>0</v>
          </cell>
          <cell r="BT228">
            <v>0</v>
          </cell>
          <cell r="BU228">
            <v>0</v>
          </cell>
          <cell r="BV228">
            <v>0</v>
          </cell>
          <cell r="BW228">
            <v>0</v>
          </cell>
          <cell r="BX228">
            <v>0</v>
          </cell>
          <cell r="BY228">
            <v>0</v>
          </cell>
          <cell r="BZ228">
            <v>0</v>
          </cell>
          <cell r="CA228">
            <v>0</v>
          </cell>
          <cell r="CB228">
            <v>0</v>
          </cell>
          <cell r="CC228">
            <v>0</v>
          </cell>
          <cell r="CD228">
            <v>0</v>
          </cell>
          <cell r="CE228">
            <v>0</v>
          </cell>
          <cell r="CF228">
            <v>0</v>
          </cell>
          <cell r="CG228">
            <v>0</v>
          </cell>
          <cell r="CH228">
            <v>0</v>
          </cell>
          <cell r="CI228">
            <v>0</v>
          </cell>
          <cell r="CJ228">
            <v>0</v>
          </cell>
          <cell r="CK228">
            <v>0</v>
          </cell>
          <cell r="CL228">
            <v>0</v>
          </cell>
          <cell r="CM228">
            <v>0</v>
          </cell>
          <cell r="CN228">
            <v>0</v>
          </cell>
          <cell r="CO228">
            <v>0</v>
          </cell>
          <cell r="CP228">
            <v>0</v>
          </cell>
          <cell r="CQ228">
            <v>0</v>
          </cell>
          <cell r="CR228">
            <v>0</v>
          </cell>
          <cell r="CS228">
            <v>0</v>
          </cell>
          <cell r="CT228">
            <v>0</v>
          </cell>
          <cell r="CU228">
            <v>0</v>
          </cell>
          <cell r="CV228">
            <v>0</v>
          </cell>
          <cell r="CW228">
            <v>0</v>
          </cell>
          <cell r="CX228">
            <v>0</v>
          </cell>
          <cell r="CY228">
            <v>0</v>
          </cell>
          <cell r="CZ228">
            <v>0</v>
          </cell>
          <cell r="DA228">
            <v>0</v>
          </cell>
          <cell r="DB228">
            <v>0</v>
          </cell>
          <cell r="DC228">
            <v>0</v>
          </cell>
          <cell r="DD228">
            <v>0</v>
          </cell>
          <cell r="DE228">
            <v>0</v>
          </cell>
          <cell r="DF228">
            <v>0</v>
          </cell>
          <cell r="DG228">
            <v>0</v>
          </cell>
          <cell r="DH228">
            <v>0</v>
          </cell>
          <cell r="DI228">
            <v>0</v>
          </cell>
          <cell r="DJ228">
            <v>0</v>
          </cell>
          <cell r="DK228">
            <v>0</v>
          </cell>
          <cell r="DL228">
            <v>0</v>
          </cell>
          <cell r="DM228">
            <v>0</v>
          </cell>
          <cell r="DN228">
            <v>0</v>
          </cell>
          <cell r="DO228">
            <v>0</v>
          </cell>
          <cell r="DP228">
            <v>0</v>
          </cell>
          <cell r="DQ228">
            <v>0</v>
          </cell>
          <cell r="DR228">
            <v>0</v>
          </cell>
          <cell r="DS228">
            <v>0</v>
          </cell>
          <cell r="DT228">
            <v>0</v>
          </cell>
          <cell r="DU228">
            <v>0</v>
          </cell>
          <cell r="DV228">
            <v>0</v>
          </cell>
          <cell r="DW228">
            <v>-68.021000000000001</v>
          </cell>
          <cell r="DX228">
            <v>-69</v>
          </cell>
          <cell r="DY228">
            <v>-87.700000000000017</v>
          </cell>
          <cell r="DZ228">
            <v>-110.07470000000001</v>
          </cell>
          <cell r="EA228">
            <v>-106.58930000000001</v>
          </cell>
          <cell r="EB228">
            <v>-152.19999999999999</v>
          </cell>
          <cell r="EC228">
            <v>-155.80000000000001</v>
          </cell>
          <cell r="ED228">
            <v>-188.2</v>
          </cell>
          <cell r="EE228">
            <v>-142.1</v>
          </cell>
          <cell r="EF228">
            <v>-201.79999999999998</v>
          </cell>
          <cell r="EG228">
            <v>-220.5</v>
          </cell>
          <cell r="EH228">
            <v>-244.50000000000003</v>
          </cell>
          <cell r="EI228">
            <v>-158.5</v>
          </cell>
          <cell r="EJ228">
            <v>-215.09999999999997</v>
          </cell>
          <cell r="EK228">
            <v>-262.7</v>
          </cell>
          <cell r="EL228">
            <v>-289.60000000000002</v>
          </cell>
          <cell r="EM228">
            <v>-206.79999999999993</v>
          </cell>
        </row>
        <row r="229">
          <cell r="A229" t="str">
            <v>NDTV IN</v>
          </cell>
          <cell r="B229" t="str">
            <v>New Delhi Television</v>
          </cell>
          <cell r="C229" t="str">
            <v>Media and Entertainment</v>
          </cell>
          <cell r="D229">
            <v>0</v>
          </cell>
          <cell r="E229">
            <v>0</v>
          </cell>
          <cell r="F229">
            <v>0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  <cell r="K229">
            <v>0</v>
          </cell>
          <cell r="L229">
            <v>0</v>
          </cell>
          <cell r="M229">
            <v>0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  <cell r="T229">
            <v>-4.0999999999999996</v>
          </cell>
          <cell r="U229">
            <v>-4</v>
          </cell>
          <cell r="V229">
            <v>-4.5</v>
          </cell>
          <cell r="W229">
            <v>-3.2000000000000006</v>
          </cell>
          <cell r="X229">
            <v>-4</v>
          </cell>
          <cell r="Y229">
            <v>-4.7</v>
          </cell>
          <cell r="Z229">
            <v>-5.9</v>
          </cell>
          <cell r="AA229">
            <v>-16.2</v>
          </cell>
          <cell r="AB229">
            <v>-5.8</v>
          </cell>
          <cell r="AC229">
            <v>-6.7</v>
          </cell>
          <cell r="AD229">
            <v>-6.5</v>
          </cell>
          <cell r="AE229">
            <v>-17.399999999999999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O229">
            <v>0</v>
          </cell>
          <cell r="AP229">
            <v>0</v>
          </cell>
          <cell r="AQ229">
            <v>0</v>
          </cell>
          <cell r="AR229">
            <v>0</v>
          </cell>
          <cell r="AS229">
            <v>0</v>
          </cell>
          <cell r="AT229">
            <v>0</v>
          </cell>
          <cell r="AU229">
            <v>0</v>
          </cell>
          <cell r="AV229">
            <v>3.9</v>
          </cell>
          <cell r="AW229">
            <v>147.1</v>
          </cell>
          <cell r="AX229">
            <v>-3.5</v>
          </cell>
          <cell r="AY229">
            <v>-0.6</v>
          </cell>
          <cell r="AZ229">
            <v>8.1</v>
          </cell>
          <cell r="BA229">
            <v>14.9</v>
          </cell>
          <cell r="BB229">
            <v>-35.299999999999997</v>
          </cell>
          <cell r="BC229">
            <v>-6</v>
          </cell>
          <cell r="BD229">
            <v>-15.2</v>
          </cell>
          <cell r="BE229">
            <v>64.5</v>
          </cell>
          <cell r="BF229">
            <v>-2.6</v>
          </cell>
          <cell r="BG229">
            <v>0</v>
          </cell>
          <cell r="BH229">
            <v>0</v>
          </cell>
          <cell r="BI229">
            <v>0</v>
          </cell>
          <cell r="BJ229">
            <v>0</v>
          </cell>
          <cell r="BK229">
            <v>0</v>
          </cell>
          <cell r="BL229">
            <v>0</v>
          </cell>
          <cell r="BM229">
            <v>0</v>
          </cell>
          <cell r="BN229">
            <v>0</v>
          </cell>
          <cell r="BO229">
            <v>0</v>
          </cell>
          <cell r="BP229">
            <v>0</v>
          </cell>
          <cell r="BQ229">
            <v>0</v>
          </cell>
          <cell r="BR229">
            <v>0</v>
          </cell>
          <cell r="BS229">
            <v>0</v>
          </cell>
          <cell r="BT229">
            <v>0</v>
          </cell>
          <cell r="BU229">
            <v>0</v>
          </cell>
          <cell r="BV229">
            <v>0</v>
          </cell>
          <cell r="BW229">
            <v>0</v>
          </cell>
          <cell r="BX229">
            <v>0</v>
          </cell>
          <cell r="BY229">
            <v>0</v>
          </cell>
          <cell r="BZ229">
            <v>0</v>
          </cell>
          <cell r="CA229">
            <v>0</v>
          </cell>
          <cell r="CB229">
            <v>0</v>
          </cell>
          <cell r="CC229">
            <v>0</v>
          </cell>
          <cell r="CD229">
            <v>0</v>
          </cell>
          <cell r="CE229">
            <v>0</v>
          </cell>
          <cell r="CF229">
            <v>0</v>
          </cell>
          <cell r="CG229">
            <v>0</v>
          </cell>
          <cell r="CH229">
            <v>0</v>
          </cell>
          <cell r="CI229">
            <v>0</v>
          </cell>
          <cell r="CJ229">
            <v>0</v>
          </cell>
          <cell r="CK229">
            <v>0</v>
          </cell>
          <cell r="CL229">
            <v>0</v>
          </cell>
          <cell r="CM229">
            <v>0</v>
          </cell>
          <cell r="CN229">
            <v>0</v>
          </cell>
          <cell r="CO229">
            <v>0</v>
          </cell>
          <cell r="CP229">
            <v>0</v>
          </cell>
          <cell r="CQ229">
            <v>0</v>
          </cell>
          <cell r="CR229">
            <v>0</v>
          </cell>
          <cell r="CS229">
            <v>0</v>
          </cell>
          <cell r="CT229">
            <v>0</v>
          </cell>
          <cell r="CU229">
            <v>0</v>
          </cell>
          <cell r="CV229">
            <v>0</v>
          </cell>
          <cell r="CW229">
            <v>0</v>
          </cell>
          <cell r="CX229">
            <v>0</v>
          </cell>
          <cell r="CY229">
            <v>0</v>
          </cell>
          <cell r="CZ229">
            <v>0</v>
          </cell>
          <cell r="DA229">
            <v>0</v>
          </cell>
          <cell r="DB229">
            <v>0</v>
          </cell>
          <cell r="DC229">
            <v>0</v>
          </cell>
          <cell r="DD229">
            <v>0</v>
          </cell>
          <cell r="DE229">
            <v>0</v>
          </cell>
          <cell r="DF229">
            <v>0</v>
          </cell>
          <cell r="DG229">
            <v>0</v>
          </cell>
          <cell r="DH229">
            <v>0</v>
          </cell>
          <cell r="DI229">
            <v>0</v>
          </cell>
          <cell r="DJ229">
            <v>0</v>
          </cell>
          <cell r="DK229">
            <v>0</v>
          </cell>
          <cell r="DL229">
            <v>0</v>
          </cell>
          <cell r="DM229">
            <v>0</v>
          </cell>
          <cell r="DN229">
            <v>0</v>
          </cell>
          <cell r="DO229">
            <v>0</v>
          </cell>
          <cell r="DP229">
            <v>0</v>
          </cell>
          <cell r="DQ229">
            <v>0</v>
          </cell>
          <cell r="DR229">
            <v>0</v>
          </cell>
          <cell r="DS229">
            <v>0</v>
          </cell>
          <cell r="DT229">
            <v>0</v>
          </cell>
          <cell r="DU229">
            <v>0</v>
          </cell>
          <cell r="DV229">
            <v>0</v>
          </cell>
          <cell r="DW229">
            <v>0</v>
          </cell>
          <cell r="DX229">
            <v>0</v>
          </cell>
          <cell r="DY229">
            <v>0</v>
          </cell>
          <cell r="DZ229">
            <v>0</v>
          </cell>
          <cell r="EA229">
            <v>0</v>
          </cell>
          <cell r="EB229">
            <v>-130.5</v>
          </cell>
          <cell r="EC229">
            <v>-133.9</v>
          </cell>
          <cell r="ED229">
            <v>-112.8</v>
          </cell>
          <cell r="EE229">
            <v>-139.1</v>
          </cell>
          <cell r="EF229">
            <v>-130.30000000000001</v>
          </cell>
          <cell r="EG229">
            <v>-164.1</v>
          </cell>
          <cell r="EH229">
            <v>-153.4</v>
          </cell>
          <cell r="EI229">
            <v>-162.6</v>
          </cell>
          <cell r="EJ229">
            <v>-134.4</v>
          </cell>
          <cell r="EK229">
            <v>-148.5</v>
          </cell>
          <cell r="EL229">
            <v>-186.2</v>
          </cell>
          <cell r="EM229">
            <v>-299.10000000000002</v>
          </cell>
        </row>
        <row r="230">
          <cell r="A230" t="str">
            <v>PVRL IN</v>
          </cell>
          <cell r="B230" t="str">
            <v>PVR</v>
          </cell>
          <cell r="C230" t="str">
            <v>Media and Entertainment</v>
          </cell>
          <cell r="D230">
            <v>0</v>
          </cell>
          <cell r="E230">
            <v>0</v>
          </cell>
          <cell r="F230">
            <v>0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  <cell r="K230">
            <v>0</v>
          </cell>
          <cell r="L230">
            <v>0</v>
          </cell>
          <cell r="M230">
            <v>0</v>
          </cell>
          <cell r="N230">
            <v>-1.9</v>
          </cell>
          <cell r="O230">
            <v>1.9</v>
          </cell>
          <cell r="P230">
            <v>-10.6</v>
          </cell>
          <cell r="Q230">
            <v>-13.1</v>
          </cell>
          <cell r="R230">
            <v>-4.7</v>
          </cell>
          <cell r="S230">
            <v>-6.8</v>
          </cell>
          <cell r="T230">
            <v>-17</v>
          </cell>
          <cell r="U230">
            <v>-9.8000000000000007</v>
          </cell>
          <cell r="V230">
            <v>-7.5</v>
          </cell>
          <cell r="W230">
            <v>-12.600000000000001</v>
          </cell>
          <cell r="X230">
            <v>-29.9</v>
          </cell>
          <cell r="Y230">
            <v>-33.1</v>
          </cell>
          <cell r="Z230">
            <v>-31.1</v>
          </cell>
          <cell r="AA230">
            <v>-14</v>
          </cell>
          <cell r="AB230">
            <v>-15.4</v>
          </cell>
          <cell r="AC230">
            <v>-6.4</v>
          </cell>
          <cell r="AD230">
            <v>-51.2</v>
          </cell>
          <cell r="AE230">
            <v>1.1000000000000001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O230">
            <v>0</v>
          </cell>
          <cell r="AP230">
            <v>0</v>
          </cell>
          <cell r="AQ230">
            <v>0</v>
          </cell>
          <cell r="AR230">
            <v>0</v>
          </cell>
          <cell r="AS230">
            <v>0</v>
          </cell>
          <cell r="AT230">
            <v>0</v>
          </cell>
          <cell r="AU230">
            <v>0</v>
          </cell>
          <cell r="AV230">
            <v>0</v>
          </cell>
          <cell r="AW230">
            <v>0</v>
          </cell>
          <cell r="AX230">
            <v>0</v>
          </cell>
          <cell r="AY230">
            <v>0</v>
          </cell>
          <cell r="AZ230">
            <v>0</v>
          </cell>
          <cell r="BA230">
            <v>0</v>
          </cell>
          <cell r="BB230">
            <v>0</v>
          </cell>
          <cell r="BC230">
            <v>0</v>
          </cell>
          <cell r="BD230">
            <v>0</v>
          </cell>
          <cell r="BE230">
            <v>0</v>
          </cell>
          <cell r="BF230">
            <v>0</v>
          </cell>
          <cell r="BG230">
            <v>0</v>
          </cell>
          <cell r="BH230">
            <v>0</v>
          </cell>
          <cell r="BI230">
            <v>0</v>
          </cell>
          <cell r="BJ230">
            <v>0</v>
          </cell>
          <cell r="BK230">
            <v>0</v>
          </cell>
          <cell r="BL230">
            <v>0</v>
          </cell>
          <cell r="BM230">
            <v>0</v>
          </cell>
          <cell r="BN230">
            <v>0</v>
          </cell>
          <cell r="BO230">
            <v>0</v>
          </cell>
          <cell r="BP230">
            <v>0</v>
          </cell>
          <cell r="BQ230">
            <v>0</v>
          </cell>
          <cell r="BR230">
            <v>0</v>
          </cell>
          <cell r="BS230">
            <v>0</v>
          </cell>
          <cell r="BT230">
            <v>0</v>
          </cell>
          <cell r="BU230">
            <v>0</v>
          </cell>
          <cell r="BV230">
            <v>0</v>
          </cell>
          <cell r="BW230">
            <v>0</v>
          </cell>
          <cell r="BX230">
            <v>0</v>
          </cell>
          <cell r="BY230">
            <v>0</v>
          </cell>
          <cell r="BZ230">
            <v>0</v>
          </cell>
          <cell r="CA230">
            <v>0</v>
          </cell>
          <cell r="CB230">
            <v>0</v>
          </cell>
          <cell r="CC230">
            <v>0</v>
          </cell>
          <cell r="CD230">
            <v>0</v>
          </cell>
          <cell r="CE230">
            <v>0</v>
          </cell>
          <cell r="CF230">
            <v>0</v>
          </cell>
          <cell r="CG230">
            <v>0</v>
          </cell>
          <cell r="CH230">
            <v>0</v>
          </cell>
          <cell r="CI230">
            <v>0</v>
          </cell>
          <cell r="CJ230">
            <v>0</v>
          </cell>
          <cell r="CK230">
            <v>0</v>
          </cell>
          <cell r="CL230">
            <v>0</v>
          </cell>
          <cell r="CM230">
            <v>0</v>
          </cell>
          <cell r="CN230">
            <v>0</v>
          </cell>
          <cell r="CO230">
            <v>0</v>
          </cell>
          <cell r="CP230">
            <v>0</v>
          </cell>
          <cell r="CQ230">
            <v>0</v>
          </cell>
          <cell r="CR230">
            <v>0</v>
          </cell>
          <cell r="CS230">
            <v>0</v>
          </cell>
          <cell r="CT230">
            <v>0</v>
          </cell>
          <cell r="CU230">
            <v>0</v>
          </cell>
          <cell r="CV230">
            <v>0</v>
          </cell>
          <cell r="CW230">
            <v>0</v>
          </cell>
          <cell r="CX230">
            <v>0</v>
          </cell>
          <cell r="CY230">
            <v>0</v>
          </cell>
          <cell r="CZ230">
            <v>0</v>
          </cell>
          <cell r="DA230">
            <v>0</v>
          </cell>
          <cell r="DB230">
            <v>0</v>
          </cell>
          <cell r="DC230">
            <v>0</v>
          </cell>
          <cell r="DD230">
            <v>0</v>
          </cell>
          <cell r="DE230">
            <v>0</v>
          </cell>
          <cell r="DF230">
            <v>0</v>
          </cell>
          <cell r="DG230">
            <v>0</v>
          </cell>
          <cell r="DH230">
            <v>0</v>
          </cell>
          <cell r="DI230">
            <v>0</v>
          </cell>
          <cell r="DJ230">
            <v>0</v>
          </cell>
          <cell r="DK230">
            <v>0</v>
          </cell>
          <cell r="DL230">
            <v>0</v>
          </cell>
          <cell r="DM230">
            <v>0</v>
          </cell>
          <cell r="DN230">
            <v>0</v>
          </cell>
          <cell r="DO230">
            <v>0</v>
          </cell>
          <cell r="DP230">
            <v>0</v>
          </cell>
          <cell r="DQ230">
            <v>0</v>
          </cell>
          <cell r="DR230">
            <v>0</v>
          </cell>
          <cell r="DS230">
            <v>0</v>
          </cell>
          <cell r="DT230">
            <v>0</v>
          </cell>
          <cell r="DU230">
            <v>0</v>
          </cell>
          <cell r="DV230">
            <v>-89.7</v>
          </cell>
          <cell r="DW230">
            <v>-106.4</v>
          </cell>
          <cell r="DX230">
            <v>-140.5</v>
          </cell>
          <cell r="DY230">
            <v>-156</v>
          </cell>
          <cell r="DZ230">
            <v>-131.29999999999998</v>
          </cell>
          <cell r="EA230">
            <v>-139.60000000000002</v>
          </cell>
          <cell r="EB230">
            <v>-214.5</v>
          </cell>
          <cell r="EC230">
            <v>-232.4</v>
          </cell>
          <cell r="ED230">
            <v>-216.5</v>
          </cell>
          <cell r="EE230">
            <v>-217.89999999999998</v>
          </cell>
          <cell r="EF230">
            <v>-277.79999999999995</v>
          </cell>
          <cell r="EG230">
            <v>-317.70000000000005</v>
          </cell>
          <cell r="EH230">
            <v>-293.8</v>
          </cell>
          <cell r="EI230">
            <v>-265.3</v>
          </cell>
          <cell r="EJ230">
            <v>-253.79999999999998</v>
          </cell>
          <cell r="EK230">
            <v>-342.5</v>
          </cell>
          <cell r="EL230">
            <v>-349.5</v>
          </cell>
          <cell r="EM230">
            <v>-319</v>
          </cell>
        </row>
        <row r="231">
          <cell r="A231" t="str">
            <v>SUNTV IN</v>
          </cell>
          <cell r="B231" t="str">
            <v>Sun TV</v>
          </cell>
          <cell r="C231" t="str">
            <v>Media and Entertainment</v>
          </cell>
          <cell r="D231">
            <v>0</v>
          </cell>
          <cell r="E231">
            <v>0</v>
          </cell>
          <cell r="F231">
            <v>0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  <cell r="K231">
            <v>0</v>
          </cell>
          <cell r="L231">
            <v>0</v>
          </cell>
          <cell r="M231">
            <v>0</v>
          </cell>
          <cell r="N231">
            <v>0</v>
          </cell>
          <cell r="O231">
            <v>0</v>
          </cell>
          <cell r="P231">
            <v>0</v>
          </cell>
          <cell r="Q231">
            <v>0</v>
          </cell>
          <cell r="R231">
            <v>0</v>
          </cell>
          <cell r="S231">
            <v>0</v>
          </cell>
          <cell r="T231">
            <v>-226.9</v>
          </cell>
          <cell r="U231">
            <v>-238.9</v>
          </cell>
          <cell r="V231">
            <v>-306.90000000000003</v>
          </cell>
          <cell r="W231">
            <v>-735.6</v>
          </cell>
          <cell r="X231">
            <v>-493</v>
          </cell>
          <cell r="Y231">
            <v>-449.5</v>
          </cell>
          <cell r="Z231">
            <v>-528.1</v>
          </cell>
          <cell r="AA231">
            <v>-493.60000000000014</v>
          </cell>
          <cell r="AB231">
            <v>-542.70000000000005</v>
          </cell>
          <cell r="AC231">
            <v>-567.29999999999995</v>
          </cell>
          <cell r="AD231">
            <v>-580.9</v>
          </cell>
          <cell r="AE231">
            <v>-599.00000000000011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0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O231">
            <v>0</v>
          </cell>
          <cell r="AP231">
            <v>0</v>
          </cell>
          <cell r="AQ231">
            <v>0</v>
          </cell>
          <cell r="AR231">
            <v>0</v>
          </cell>
          <cell r="AS231">
            <v>0</v>
          </cell>
          <cell r="AT231">
            <v>0</v>
          </cell>
          <cell r="AU231">
            <v>0</v>
          </cell>
          <cell r="AV231">
            <v>-1.5</v>
          </cell>
          <cell r="AW231">
            <v>1.3</v>
          </cell>
          <cell r="AX231">
            <v>2.2999999999999998</v>
          </cell>
          <cell r="AY231">
            <v>105.4</v>
          </cell>
          <cell r="AZ231">
            <v>-6.8</v>
          </cell>
          <cell r="BA231">
            <v>-27.3</v>
          </cell>
          <cell r="BB231">
            <v>-14.1</v>
          </cell>
          <cell r="BC231">
            <v>0</v>
          </cell>
          <cell r="BD231">
            <v>0</v>
          </cell>
          <cell r="BE231">
            <v>0</v>
          </cell>
          <cell r="BF231">
            <v>0</v>
          </cell>
          <cell r="BG231">
            <v>0</v>
          </cell>
          <cell r="BH231">
            <v>0</v>
          </cell>
          <cell r="BI231">
            <v>0</v>
          </cell>
          <cell r="BJ231">
            <v>0</v>
          </cell>
          <cell r="BK231">
            <v>0</v>
          </cell>
          <cell r="BL231">
            <v>0</v>
          </cell>
          <cell r="BM231">
            <v>0</v>
          </cell>
          <cell r="BN231">
            <v>0</v>
          </cell>
          <cell r="BO231">
            <v>0</v>
          </cell>
          <cell r="BP231">
            <v>0</v>
          </cell>
          <cell r="BQ231">
            <v>0</v>
          </cell>
          <cell r="BR231">
            <v>0</v>
          </cell>
          <cell r="BS231">
            <v>0</v>
          </cell>
          <cell r="BT231">
            <v>0</v>
          </cell>
          <cell r="BU231">
            <v>0</v>
          </cell>
          <cell r="BV231">
            <v>0</v>
          </cell>
          <cell r="BW231">
            <v>0</v>
          </cell>
          <cell r="BX231">
            <v>0</v>
          </cell>
          <cell r="BY231">
            <v>0</v>
          </cell>
          <cell r="BZ231">
            <v>0</v>
          </cell>
          <cell r="CA231">
            <v>0</v>
          </cell>
          <cell r="CB231">
            <v>0</v>
          </cell>
          <cell r="CC231">
            <v>0</v>
          </cell>
          <cell r="CD231">
            <v>0</v>
          </cell>
          <cell r="CE231">
            <v>0</v>
          </cell>
          <cell r="CF231">
            <v>0</v>
          </cell>
          <cell r="CG231">
            <v>0</v>
          </cell>
          <cell r="CH231">
            <v>0</v>
          </cell>
          <cell r="CI231">
            <v>0</v>
          </cell>
          <cell r="CJ231">
            <v>0</v>
          </cell>
          <cell r="CK231">
            <v>0</v>
          </cell>
          <cell r="CL231">
            <v>0</v>
          </cell>
          <cell r="CM231">
            <v>0</v>
          </cell>
          <cell r="CN231">
            <v>0</v>
          </cell>
          <cell r="CO231">
            <v>0</v>
          </cell>
          <cell r="CP231">
            <v>0</v>
          </cell>
          <cell r="CQ231">
            <v>0</v>
          </cell>
          <cell r="CR231">
            <v>0</v>
          </cell>
          <cell r="CS231">
            <v>0</v>
          </cell>
          <cell r="CT231">
            <v>0</v>
          </cell>
          <cell r="CU231">
            <v>0</v>
          </cell>
          <cell r="CV231">
            <v>0</v>
          </cell>
          <cell r="CW231">
            <v>0</v>
          </cell>
          <cell r="CX231">
            <v>0</v>
          </cell>
          <cell r="CY231">
            <v>0</v>
          </cell>
          <cell r="CZ231">
            <v>0</v>
          </cell>
          <cell r="DA231">
            <v>0</v>
          </cell>
          <cell r="DB231">
            <v>0</v>
          </cell>
          <cell r="DC231">
            <v>0</v>
          </cell>
          <cell r="DD231">
            <v>0</v>
          </cell>
          <cell r="DE231">
            <v>0</v>
          </cell>
          <cell r="DF231">
            <v>0</v>
          </cell>
          <cell r="DG231">
            <v>0</v>
          </cell>
          <cell r="DH231">
            <v>0</v>
          </cell>
          <cell r="DI231">
            <v>0</v>
          </cell>
          <cell r="DJ231">
            <v>0</v>
          </cell>
          <cell r="DK231">
            <v>0</v>
          </cell>
          <cell r="DL231">
            <v>0</v>
          </cell>
          <cell r="DM231">
            <v>0</v>
          </cell>
          <cell r="DN231">
            <v>0</v>
          </cell>
          <cell r="DO231">
            <v>0</v>
          </cell>
          <cell r="DP231">
            <v>0</v>
          </cell>
          <cell r="DQ231">
            <v>0</v>
          </cell>
          <cell r="DR231">
            <v>0</v>
          </cell>
          <cell r="DS231">
            <v>0</v>
          </cell>
          <cell r="DT231">
            <v>0</v>
          </cell>
          <cell r="DU231">
            <v>0</v>
          </cell>
          <cell r="DV231">
            <v>0</v>
          </cell>
          <cell r="DW231">
            <v>0</v>
          </cell>
          <cell r="DX231">
            <v>0</v>
          </cell>
          <cell r="DY231">
            <v>0</v>
          </cell>
          <cell r="DZ231">
            <v>0</v>
          </cell>
          <cell r="EA231">
            <v>0</v>
          </cell>
          <cell r="EB231">
            <v>-46</v>
          </cell>
          <cell r="EC231">
            <v>-46.8</v>
          </cell>
          <cell r="ED231">
            <v>-64.400000000000006</v>
          </cell>
          <cell r="EE231">
            <v>-576.4</v>
          </cell>
          <cell r="EF231">
            <v>-131.5</v>
          </cell>
          <cell r="EG231">
            <v>-151.80000000000001</v>
          </cell>
          <cell r="EH231">
            <v>-143.69999999999999</v>
          </cell>
          <cell r="EI231">
            <v>-173.20000000000005</v>
          </cell>
          <cell r="EJ231">
            <v>-197.8</v>
          </cell>
          <cell r="EK231">
            <v>-218.6</v>
          </cell>
          <cell r="EL231">
            <v>-268</v>
          </cell>
          <cell r="EM231">
            <v>-132.19999999999993</v>
          </cell>
        </row>
        <row r="232">
          <cell r="A232" t="str">
            <v>TLEI IN</v>
          </cell>
          <cell r="B232" t="str">
            <v>Television Eighteen India</v>
          </cell>
          <cell r="C232" t="str">
            <v>Media and Entertainment</v>
          </cell>
          <cell r="D232">
            <v>-2.58</v>
          </cell>
          <cell r="E232">
            <v>-0.91</v>
          </cell>
          <cell r="F232">
            <v>-2.3400000000000003</v>
          </cell>
          <cell r="G232">
            <v>-2.2400000000000002</v>
          </cell>
          <cell r="H232">
            <v>0</v>
          </cell>
          <cell r="I232">
            <v>0</v>
          </cell>
          <cell r="J232">
            <v>-0.3</v>
          </cell>
          <cell r="K232">
            <v>-0.41453000000000001</v>
          </cell>
          <cell r="L232">
            <v>-2.4</v>
          </cell>
          <cell r="M232">
            <v>-1.7</v>
          </cell>
          <cell r="N232">
            <v>-4.9000000000000004</v>
          </cell>
          <cell r="O232">
            <v>-6.4</v>
          </cell>
          <cell r="P232">
            <v>-3.5</v>
          </cell>
          <cell r="Q232">
            <v>-6.75</v>
          </cell>
          <cell r="R232">
            <v>-6.75</v>
          </cell>
          <cell r="S232">
            <v>-16.989999999999998</v>
          </cell>
          <cell r="T232">
            <v>-2.04</v>
          </cell>
          <cell r="U232">
            <v>-4.5199999999999996</v>
          </cell>
          <cell r="V232">
            <v>-8.07</v>
          </cell>
          <cell r="W232">
            <v>-6.63</v>
          </cell>
          <cell r="X232">
            <v>-8.6</v>
          </cell>
          <cell r="Y232">
            <v>-38.480000000000004</v>
          </cell>
          <cell r="Z232">
            <v>-41.580000000000005</v>
          </cell>
          <cell r="AA232">
            <v>-62.72</v>
          </cell>
          <cell r="AB232">
            <v>-14.48</v>
          </cell>
          <cell r="AC232">
            <v>-30.229999999999997</v>
          </cell>
          <cell r="AD232">
            <v>30.810000000000002</v>
          </cell>
          <cell r="AE232">
            <v>46.224417999999986</v>
          </cell>
          <cell r="AF232">
            <v>0</v>
          </cell>
          <cell r="AG232">
            <v>0</v>
          </cell>
          <cell r="AH232">
            <v>0</v>
          </cell>
          <cell r="AI232">
            <v>-2.91</v>
          </cell>
          <cell r="AJ232">
            <v>0</v>
          </cell>
          <cell r="AK232">
            <v>0</v>
          </cell>
          <cell r="AL232">
            <v>3.3922079999999992</v>
          </cell>
          <cell r="AM232">
            <v>-11.11</v>
          </cell>
          <cell r="AN232">
            <v>11.3</v>
          </cell>
          <cell r="AO232">
            <v>10.59</v>
          </cell>
          <cell r="AP232">
            <v>0</v>
          </cell>
          <cell r="AQ232">
            <v>0</v>
          </cell>
          <cell r="AR232">
            <v>0</v>
          </cell>
          <cell r="AS232">
            <v>0</v>
          </cell>
          <cell r="AT232">
            <v>0</v>
          </cell>
          <cell r="AU232">
            <v>-31.82</v>
          </cell>
          <cell r="AV232">
            <v>0</v>
          </cell>
          <cell r="AW232">
            <v>0</v>
          </cell>
          <cell r="AX232">
            <v>0</v>
          </cell>
          <cell r="AY232">
            <v>0</v>
          </cell>
          <cell r="AZ232">
            <v>0</v>
          </cell>
          <cell r="BA232">
            <v>0</v>
          </cell>
          <cell r="BB232">
            <v>0</v>
          </cell>
          <cell r="BC232">
            <v>0</v>
          </cell>
          <cell r="BD232">
            <v>0</v>
          </cell>
          <cell r="BE232">
            <v>0</v>
          </cell>
          <cell r="BF232">
            <v>0</v>
          </cell>
          <cell r="BG232">
            <v>0</v>
          </cell>
          <cell r="BH232">
            <v>0</v>
          </cell>
          <cell r="BI232">
            <v>0</v>
          </cell>
          <cell r="BJ232">
            <v>0</v>
          </cell>
          <cell r="BK232">
            <v>0</v>
          </cell>
          <cell r="BL232">
            <v>0</v>
          </cell>
          <cell r="BM232">
            <v>0</v>
          </cell>
          <cell r="BN232">
            <v>0</v>
          </cell>
          <cell r="BO232">
            <v>0</v>
          </cell>
          <cell r="BP232">
            <v>0</v>
          </cell>
          <cell r="BQ232">
            <v>0</v>
          </cell>
          <cell r="BR232">
            <v>0</v>
          </cell>
          <cell r="BS232">
            <v>0</v>
          </cell>
          <cell r="BT232">
            <v>0</v>
          </cell>
          <cell r="BU232">
            <v>0</v>
          </cell>
          <cell r="BV232">
            <v>0</v>
          </cell>
          <cell r="BW232">
            <v>0</v>
          </cell>
          <cell r="BX232">
            <v>0</v>
          </cell>
          <cell r="BY232">
            <v>0</v>
          </cell>
          <cell r="BZ232">
            <v>0</v>
          </cell>
          <cell r="CA232">
            <v>0</v>
          </cell>
          <cell r="CB232">
            <v>0</v>
          </cell>
          <cell r="CC232">
            <v>0</v>
          </cell>
          <cell r="CD232">
            <v>0</v>
          </cell>
          <cell r="CE232">
            <v>0</v>
          </cell>
          <cell r="CF232">
            <v>0</v>
          </cell>
          <cell r="CG232">
            <v>0</v>
          </cell>
          <cell r="CH232">
            <v>0</v>
          </cell>
          <cell r="CI232">
            <v>0</v>
          </cell>
          <cell r="CJ232">
            <v>0</v>
          </cell>
          <cell r="CK232">
            <v>0</v>
          </cell>
          <cell r="CL232">
            <v>0</v>
          </cell>
          <cell r="CM232">
            <v>0</v>
          </cell>
          <cell r="CN232">
            <v>0</v>
          </cell>
          <cell r="CO232">
            <v>0</v>
          </cell>
          <cell r="CP232">
            <v>0</v>
          </cell>
          <cell r="CQ232">
            <v>0</v>
          </cell>
          <cell r="CR232">
            <v>0</v>
          </cell>
          <cell r="CS232">
            <v>0</v>
          </cell>
          <cell r="CT232">
            <v>0</v>
          </cell>
          <cell r="CU232">
            <v>0</v>
          </cell>
          <cell r="CV232">
            <v>0</v>
          </cell>
          <cell r="CW232">
            <v>0</v>
          </cell>
          <cell r="CX232">
            <v>0</v>
          </cell>
          <cell r="CY232">
            <v>0</v>
          </cell>
          <cell r="CZ232">
            <v>0</v>
          </cell>
          <cell r="DA232">
            <v>0</v>
          </cell>
          <cell r="DB232">
            <v>0</v>
          </cell>
          <cell r="DC232">
            <v>0</v>
          </cell>
          <cell r="DD232">
            <v>0</v>
          </cell>
          <cell r="DE232">
            <v>0</v>
          </cell>
          <cell r="DF232">
            <v>0</v>
          </cell>
          <cell r="DG232">
            <v>0</v>
          </cell>
          <cell r="DH232">
            <v>0</v>
          </cell>
          <cell r="DI232">
            <v>0</v>
          </cell>
          <cell r="DJ232">
            <v>0</v>
          </cell>
          <cell r="DK232">
            <v>0</v>
          </cell>
          <cell r="DL232">
            <v>0</v>
          </cell>
          <cell r="DM232">
            <v>0</v>
          </cell>
          <cell r="DN232">
            <v>0</v>
          </cell>
          <cell r="DO232">
            <v>-4.9960000000000004</v>
          </cell>
          <cell r="DP232">
            <v>0</v>
          </cell>
          <cell r="DQ232">
            <v>0</v>
          </cell>
          <cell r="DR232">
            <v>0</v>
          </cell>
          <cell r="DS232">
            <v>0</v>
          </cell>
          <cell r="DT232">
            <v>0</v>
          </cell>
          <cell r="DU232">
            <v>-8</v>
          </cell>
          <cell r="DV232">
            <v>-10</v>
          </cell>
          <cell r="DW232">
            <v>18.529414999999972</v>
          </cell>
          <cell r="DX232">
            <v>3</v>
          </cell>
          <cell r="DY232">
            <v>3</v>
          </cell>
          <cell r="DZ232">
            <v>3</v>
          </cell>
          <cell r="EA232">
            <v>3</v>
          </cell>
          <cell r="EB232">
            <v>3</v>
          </cell>
          <cell r="EC232">
            <v>3</v>
          </cell>
          <cell r="ED232">
            <v>3</v>
          </cell>
          <cell r="EE232">
            <v>4</v>
          </cell>
          <cell r="EF232">
            <v>-547.27</v>
          </cell>
          <cell r="EG232">
            <v>-604.48</v>
          </cell>
          <cell r="EH232">
            <v>-753.73</v>
          </cell>
          <cell r="EI232">
            <v>-928.28000000000009</v>
          </cell>
          <cell r="EJ232">
            <v>-732.31</v>
          </cell>
          <cell r="EK232">
            <v>-1209.25</v>
          </cell>
          <cell r="EL232">
            <v>-1387.84</v>
          </cell>
          <cell r="EM232">
            <v>-2682.1954129999995</v>
          </cell>
        </row>
        <row r="233">
          <cell r="A233" t="str">
            <v>TVTN IN</v>
          </cell>
          <cell r="B233" t="str">
            <v>TV Today Network</v>
          </cell>
          <cell r="C233" t="str">
            <v>Media and Entertainment</v>
          </cell>
          <cell r="D233">
            <v>0</v>
          </cell>
          <cell r="E233">
            <v>0</v>
          </cell>
          <cell r="F233">
            <v>0</v>
          </cell>
          <cell r="G233">
            <v>0</v>
          </cell>
          <cell r="H233">
            <v>0</v>
          </cell>
          <cell r="I233">
            <v>0</v>
          </cell>
          <cell r="J233">
            <v>0</v>
          </cell>
          <cell r="K233">
            <v>0</v>
          </cell>
          <cell r="L233">
            <v>0</v>
          </cell>
          <cell r="M233">
            <v>0</v>
          </cell>
          <cell r="N233">
            <v>0</v>
          </cell>
          <cell r="O233">
            <v>0</v>
          </cell>
          <cell r="P233">
            <v>-25.700000000000003</v>
          </cell>
          <cell r="Q233">
            <v>-15.6</v>
          </cell>
          <cell r="R233">
            <v>-47.4</v>
          </cell>
          <cell r="S233">
            <v>-59.800000000000004</v>
          </cell>
          <cell r="T233">
            <v>-8.8000000000000007</v>
          </cell>
          <cell r="U233">
            <v>-19.8</v>
          </cell>
          <cell r="V233">
            <v>-76.600000000000009</v>
          </cell>
          <cell r="W233">
            <v>-65</v>
          </cell>
          <cell r="X233">
            <v>-40.299999999999997</v>
          </cell>
          <cell r="Y233">
            <v>-28.5</v>
          </cell>
          <cell r="Z233">
            <v>-89.8</v>
          </cell>
          <cell r="AA233">
            <v>-73.100000000000009</v>
          </cell>
          <cell r="AB233">
            <v>-42.524999999999999</v>
          </cell>
          <cell r="AC233">
            <v>-41.548000000000002</v>
          </cell>
          <cell r="AD233">
            <v>-56.44</v>
          </cell>
          <cell r="AE233">
            <v>-11.841000000000001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0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O233">
            <v>0</v>
          </cell>
          <cell r="AP233">
            <v>0</v>
          </cell>
          <cell r="AQ233">
            <v>0</v>
          </cell>
          <cell r="AR233">
            <v>0</v>
          </cell>
          <cell r="AS233">
            <v>0</v>
          </cell>
          <cell r="AT233">
            <v>0</v>
          </cell>
          <cell r="AU233">
            <v>0</v>
          </cell>
          <cell r="AV233">
            <v>0</v>
          </cell>
          <cell r="AW233">
            <v>0</v>
          </cell>
          <cell r="AX233">
            <v>0</v>
          </cell>
          <cell r="AY233">
            <v>0</v>
          </cell>
          <cell r="AZ233">
            <v>0</v>
          </cell>
          <cell r="BA233">
            <v>0</v>
          </cell>
          <cell r="BB233">
            <v>0</v>
          </cell>
          <cell r="BC233">
            <v>0</v>
          </cell>
          <cell r="BD233">
            <v>0</v>
          </cell>
          <cell r="BE233">
            <v>0</v>
          </cell>
          <cell r="BF233">
            <v>0</v>
          </cell>
          <cell r="BG233">
            <v>0</v>
          </cell>
          <cell r="BH233">
            <v>0</v>
          </cell>
          <cell r="BI233">
            <v>0</v>
          </cell>
          <cell r="BJ233">
            <v>0</v>
          </cell>
          <cell r="BK233">
            <v>0</v>
          </cell>
          <cell r="BL233">
            <v>0</v>
          </cell>
          <cell r="BM233">
            <v>0</v>
          </cell>
          <cell r="BN233">
            <v>0</v>
          </cell>
          <cell r="BO233">
            <v>0</v>
          </cell>
          <cell r="BP233">
            <v>0</v>
          </cell>
          <cell r="BQ233">
            <v>0</v>
          </cell>
          <cell r="BR233">
            <v>0</v>
          </cell>
          <cell r="BS233">
            <v>0</v>
          </cell>
          <cell r="BT233">
            <v>0</v>
          </cell>
          <cell r="BU233">
            <v>0</v>
          </cell>
          <cell r="BV233">
            <v>0</v>
          </cell>
          <cell r="BW233">
            <v>0</v>
          </cell>
          <cell r="BX233">
            <v>0</v>
          </cell>
          <cell r="BY233">
            <v>0</v>
          </cell>
          <cell r="BZ233">
            <v>0</v>
          </cell>
          <cell r="CA233">
            <v>0</v>
          </cell>
          <cell r="CB233">
            <v>0</v>
          </cell>
          <cell r="CC233">
            <v>0</v>
          </cell>
          <cell r="CD233">
            <v>0</v>
          </cell>
          <cell r="CE233">
            <v>0</v>
          </cell>
          <cell r="CF233">
            <v>0</v>
          </cell>
          <cell r="CG233">
            <v>0</v>
          </cell>
          <cell r="CH233">
            <v>0</v>
          </cell>
          <cell r="CI233">
            <v>0</v>
          </cell>
          <cell r="CJ233">
            <v>0</v>
          </cell>
          <cell r="CK233">
            <v>0</v>
          </cell>
          <cell r="CL233">
            <v>0</v>
          </cell>
          <cell r="CM233">
            <v>0</v>
          </cell>
          <cell r="CN233">
            <v>0</v>
          </cell>
          <cell r="CO233">
            <v>0</v>
          </cell>
          <cell r="CP233">
            <v>0</v>
          </cell>
          <cell r="CQ233">
            <v>0</v>
          </cell>
          <cell r="CR233">
            <v>0</v>
          </cell>
          <cell r="CS233">
            <v>0</v>
          </cell>
          <cell r="CT233">
            <v>0</v>
          </cell>
          <cell r="CU233">
            <v>0</v>
          </cell>
          <cell r="CV233">
            <v>0</v>
          </cell>
          <cell r="CW233">
            <v>0</v>
          </cell>
          <cell r="CX233">
            <v>0</v>
          </cell>
          <cell r="CY233">
            <v>0</v>
          </cell>
          <cell r="CZ233">
            <v>0</v>
          </cell>
          <cell r="DA233">
            <v>0</v>
          </cell>
          <cell r="DB233">
            <v>0</v>
          </cell>
          <cell r="DC233">
            <v>0</v>
          </cell>
          <cell r="DD233">
            <v>0</v>
          </cell>
          <cell r="DE233">
            <v>0</v>
          </cell>
          <cell r="DF233">
            <v>0</v>
          </cell>
          <cell r="DG233">
            <v>0</v>
          </cell>
          <cell r="DH233">
            <v>0</v>
          </cell>
          <cell r="DI233">
            <v>0</v>
          </cell>
          <cell r="DJ233">
            <v>0</v>
          </cell>
          <cell r="DK233">
            <v>0</v>
          </cell>
          <cell r="DL233">
            <v>0</v>
          </cell>
          <cell r="DM233">
            <v>0</v>
          </cell>
          <cell r="DN233">
            <v>0</v>
          </cell>
          <cell r="DO233">
            <v>0</v>
          </cell>
          <cell r="DP233">
            <v>0</v>
          </cell>
          <cell r="DQ233">
            <v>0</v>
          </cell>
          <cell r="DR233">
            <v>-49.6</v>
          </cell>
          <cell r="DS233">
            <v>-50.3</v>
          </cell>
          <cell r="DT233">
            <v>-49.8</v>
          </cell>
          <cell r="DU233">
            <v>-58.3</v>
          </cell>
          <cell r="DV233">
            <v>-51.2</v>
          </cell>
          <cell r="DW233">
            <v>-52.4</v>
          </cell>
          <cell r="DX233">
            <v>-33.299999999999997</v>
          </cell>
          <cell r="DY233">
            <v>-37.799999999999997</v>
          </cell>
          <cell r="DZ233">
            <v>-45.5</v>
          </cell>
          <cell r="EA233">
            <v>-48.9</v>
          </cell>
          <cell r="EB233">
            <v>-48.4</v>
          </cell>
          <cell r="EC233">
            <v>-43.6</v>
          </cell>
          <cell r="ED233">
            <v>-50</v>
          </cell>
          <cell r="EE233">
            <v>-66.8</v>
          </cell>
          <cell r="EF233">
            <v>-66.900000000000006</v>
          </cell>
          <cell r="EG233">
            <v>-60.6</v>
          </cell>
          <cell r="EH233">
            <v>-72.7</v>
          </cell>
          <cell r="EI233">
            <v>-67.97</v>
          </cell>
          <cell r="EJ233">
            <v>-64.099000000000004</v>
          </cell>
          <cell r="EK233">
            <v>-60.82</v>
          </cell>
          <cell r="EL233">
            <v>-76.096000000000004</v>
          </cell>
          <cell r="EM233">
            <v>-67.739999999999995</v>
          </cell>
        </row>
        <row r="234">
          <cell r="A234" t="str">
            <v>ZEEN IN</v>
          </cell>
          <cell r="B234" t="str">
            <v>Zee News</v>
          </cell>
          <cell r="C234" t="str">
            <v>Media</v>
          </cell>
          <cell r="D234">
            <v>0</v>
          </cell>
          <cell r="E234">
            <v>0</v>
          </cell>
          <cell r="F234">
            <v>0</v>
          </cell>
          <cell r="G234">
            <v>0</v>
          </cell>
          <cell r="H234">
            <v>0</v>
          </cell>
          <cell r="I234">
            <v>0</v>
          </cell>
          <cell r="J234">
            <v>0</v>
          </cell>
          <cell r="K234">
            <v>0</v>
          </cell>
          <cell r="L234">
            <v>0</v>
          </cell>
          <cell r="M234">
            <v>0</v>
          </cell>
          <cell r="N234">
            <v>0</v>
          </cell>
          <cell r="O234">
            <v>0</v>
          </cell>
          <cell r="P234">
            <v>0</v>
          </cell>
          <cell r="Q234">
            <v>0</v>
          </cell>
          <cell r="R234">
            <v>0</v>
          </cell>
          <cell r="S234">
            <v>0</v>
          </cell>
          <cell r="T234">
            <v>0</v>
          </cell>
          <cell r="U234">
            <v>0</v>
          </cell>
          <cell r="V234">
            <v>0</v>
          </cell>
          <cell r="W234">
            <v>-8</v>
          </cell>
          <cell r="X234">
            <v>-38</v>
          </cell>
          <cell r="Y234">
            <v>-34.200000000000003</v>
          </cell>
          <cell r="Z234">
            <v>-77.59</v>
          </cell>
          <cell r="AA234">
            <v>-97</v>
          </cell>
          <cell r="AB234">
            <v>-60</v>
          </cell>
          <cell r="AC234">
            <v>-61.199999999999996</v>
          </cell>
          <cell r="AD234">
            <v>-97.19</v>
          </cell>
          <cell r="AE234">
            <v>-51.150000000000006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0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O234">
            <v>0</v>
          </cell>
          <cell r="AP234">
            <v>0</v>
          </cell>
          <cell r="AQ234">
            <v>0</v>
          </cell>
          <cell r="AR234">
            <v>0</v>
          </cell>
          <cell r="AS234">
            <v>0</v>
          </cell>
          <cell r="AT234">
            <v>0</v>
          </cell>
          <cell r="AU234">
            <v>0</v>
          </cell>
          <cell r="AV234">
            <v>0</v>
          </cell>
          <cell r="AW234">
            <v>0</v>
          </cell>
          <cell r="AX234">
            <v>0</v>
          </cell>
          <cell r="AY234">
            <v>0</v>
          </cell>
          <cell r="AZ234">
            <v>0</v>
          </cell>
          <cell r="BA234">
            <v>0</v>
          </cell>
          <cell r="BB234">
            <v>4.01</v>
          </cell>
          <cell r="BC234">
            <v>0</v>
          </cell>
          <cell r="BD234">
            <v>0</v>
          </cell>
          <cell r="BE234">
            <v>-3.75</v>
          </cell>
          <cell r="BF234">
            <v>3.04</v>
          </cell>
          <cell r="BG234">
            <v>2.76</v>
          </cell>
          <cell r="BH234">
            <v>0</v>
          </cell>
          <cell r="BI234">
            <v>0</v>
          </cell>
          <cell r="BJ234">
            <v>0</v>
          </cell>
          <cell r="BK234">
            <v>0</v>
          </cell>
          <cell r="BL234">
            <v>0</v>
          </cell>
          <cell r="BM234">
            <v>0</v>
          </cell>
          <cell r="BN234">
            <v>0</v>
          </cell>
          <cell r="BO234">
            <v>0</v>
          </cell>
          <cell r="BP234">
            <v>0</v>
          </cell>
          <cell r="BQ234">
            <v>0</v>
          </cell>
          <cell r="BR234">
            <v>0</v>
          </cell>
          <cell r="BS234">
            <v>0</v>
          </cell>
          <cell r="BT234">
            <v>0</v>
          </cell>
          <cell r="BU234">
            <v>0</v>
          </cell>
          <cell r="BV234">
            <v>0</v>
          </cell>
          <cell r="BW234">
            <v>0</v>
          </cell>
          <cell r="BX234">
            <v>0</v>
          </cell>
          <cell r="BY234">
            <v>0</v>
          </cell>
          <cell r="BZ234">
            <v>0</v>
          </cell>
          <cell r="CA234">
            <v>0</v>
          </cell>
          <cell r="CB234">
            <v>0</v>
          </cell>
          <cell r="CC234">
            <v>0</v>
          </cell>
          <cell r="CD234">
            <v>0</v>
          </cell>
          <cell r="CE234">
            <v>0</v>
          </cell>
          <cell r="CF234">
            <v>0</v>
          </cell>
          <cell r="CG234">
            <v>0</v>
          </cell>
          <cell r="CH234">
            <v>0</v>
          </cell>
          <cell r="CI234">
            <v>0</v>
          </cell>
          <cell r="CJ234">
            <v>0</v>
          </cell>
          <cell r="CK234">
            <v>0</v>
          </cell>
          <cell r="CL234">
            <v>0</v>
          </cell>
          <cell r="CM234">
            <v>0</v>
          </cell>
          <cell r="CN234">
            <v>0</v>
          </cell>
          <cell r="CO234">
            <v>0</v>
          </cell>
          <cell r="CP234">
            <v>0</v>
          </cell>
          <cell r="CQ234">
            <v>0</v>
          </cell>
          <cell r="CR234">
            <v>0</v>
          </cell>
          <cell r="CS234">
            <v>0</v>
          </cell>
          <cell r="CT234">
            <v>0</v>
          </cell>
          <cell r="CU234">
            <v>0</v>
          </cell>
          <cell r="CV234">
            <v>0</v>
          </cell>
          <cell r="CW234">
            <v>0</v>
          </cell>
          <cell r="CX234">
            <v>0</v>
          </cell>
          <cell r="CY234">
            <v>0</v>
          </cell>
          <cell r="CZ234">
            <v>0</v>
          </cell>
          <cell r="DA234">
            <v>0</v>
          </cell>
          <cell r="DB234">
            <v>0</v>
          </cell>
          <cell r="DC234">
            <v>0</v>
          </cell>
          <cell r="DD234">
            <v>0</v>
          </cell>
          <cell r="DE234">
            <v>0</v>
          </cell>
          <cell r="DF234">
            <v>0</v>
          </cell>
          <cell r="DG234">
            <v>0</v>
          </cell>
          <cell r="DH234">
            <v>0</v>
          </cell>
          <cell r="DI234">
            <v>0</v>
          </cell>
          <cell r="DJ234">
            <v>0</v>
          </cell>
          <cell r="DK234">
            <v>0</v>
          </cell>
          <cell r="DL234">
            <v>0</v>
          </cell>
          <cell r="DM234">
            <v>0</v>
          </cell>
          <cell r="DN234">
            <v>0</v>
          </cell>
          <cell r="DO234">
            <v>0</v>
          </cell>
          <cell r="DP234">
            <v>0</v>
          </cell>
          <cell r="DQ234">
            <v>0</v>
          </cell>
          <cell r="DR234">
            <v>0</v>
          </cell>
          <cell r="DS234">
            <v>0</v>
          </cell>
          <cell r="DT234">
            <v>0</v>
          </cell>
          <cell r="DU234">
            <v>0</v>
          </cell>
          <cell r="DV234">
            <v>0</v>
          </cell>
          <cell r="DW234">
            <v>0</v>
          </cell>
          <cell r="DX234">
            <v>0</v>
          </cell>
          <cell r="DY234">
            <v>0</v>
          </cell>
          <cell r="DZ234">
            <v>0</v>
          </cell>
          <cell r="EA234">
            <v>0</v>
          </cell>
          <cell r="EB234">
            <v>0</v>
          </cell>
          <cell r="EC234">
            <v>0</v>
          </cell>
          <cell r="ED234">
            <v>0</v>
          </cell>
          <cell r="EE234">
            <v>-383.5</v>
          </cell>
          <cell r="EF234">
            <v>-308.89999999999998</v>
          </cell>
          <cell r="EG234">
            <v>-352.6</v>
          </cell>
          <cell r="EH234">
            <v>-375.1</v>
          </cell>
          <cell r="EI234">
            <v>-468</v>
          </cell>
          <cell r="EJ234">
            <v>-444.28</v>
          </cell>
          <cell r="EK234">
            <v>-505.72</v>
          </cell>
          <cell r="EL234">
            <v>-565.4</v>
          </cell>
          <cell r="EM234">
            <v>-606.51</v>
          </cell>
        </row>
        <row r="235">
          <cell r="A235" t="str">
            <v>Z IN</v>
          </cell>
          <cell r="B235" t="str">
            <v>Zee Telefilms</v>
          </cell>
          <cell r="C235" t="str">
            <v>Media and Entertainment</v>
          </cell>
          <cell r="D235">
            <v>-204.8</v>
          </cell>
          <cell r="E235">
            <v>-175</v>
          </cell>
          <cell r="F235">
            <v>-245.8</v>
          </cell>
          <cell r="G235">
            <v>-259.3</v>
          </cell>
          <cell r="H235">
            <v>-217.7</v>
          </cell>
          <cell r="I235">
            <v>-215</v>
          </cell>
          <cell r="J235">
            <v>-311</v>
          </cell>
          <cell r="K235">
            <v>-305.10000000000002</v>
          </cell>
          <cell r="L235">
            <v>-292.2</v>
          </cell>
          <cell r="M235">
            <v>-273.2</v>
          </cell>
          <cell r="N235">
            <v>-237.2</v>
          </cell>
          <cell r="O235">
            <v>-273.8</v>
          </cell>
          <cell r="P235">
            <v>-210.4</v>
          </cell>
          <cell r="Q235">
            <v>-138.1</v>
          </cell>
          <cell r="R235">
            <v>-103.2</v>
          </cell>
          <cell r="S235">
            <v>-88.5</v>
          </cell>
          <cell r="T235">
            <v>-108.8</v>
          </cell>
          <cell r="U235">
            <v>-73.599999999999994</v>
          </cell>
          <cell r="V235">
            <v>-417</v>
          </cell>
          <cell r="W235">
            <v>-364.6</v>
          </cell>
          <cell r="X235">
            <v>-412.2</v>
          </cell>
          <cell r="Y235">
            <v>-434.5</v>
          </cell>
          <cell r="Z235">
            <v>-457.7</v>
          </cell>
          <cell r="AA235">
            <v>-430.3</v>
          </cell>
          <cell r="AB235">
            <v>-417.1</v>
          </cell>
          <cell r="AC235">
            <v>-489.3</v>
          </cell>
          <cell r="AD235">
            <v>-318.10000000000002</v>
          </cell>
          <cell r="AE235">
            <v>-264.7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O235">
            <v>0</v>
          </cell>
          <cell r="AP235">
            <v>0</v>
          </cell>
          <cell r="AQ235">
            <v>0</v>
          </cell>
          <cell r="AR235">
            <v>0</v>
          </cell>
          <cell r="AS235">
            <v>0</v>
          </cell>
          <cell r="AT235">
            <v>0</v>
          </cell>
          <cell r="AU235">
            <v>0</v>
          </cell>
          <cell r="AV235">
            <v>0</v>
          </cell>
          <cell r="AW235">
            <v>0</v>
          </cell>
          <cell r="AX235">
            <v>0</v>
          </cell>
          <cell r="AY235">
            <v>0</v>
          </cell>
          <cell r="AZ235">
            <v>0</v>
          </cell>
          <cell r="BA235">
            <v>0</v>
          </cell>
          <cell r="BB235">
            <v>0</v>
          </cell>
          <cell r="BC235">
            <v>0</v>
          </cell>
          <cell r="BD235">
            <v>0</v>
          </cell>
          <cell r="BE235">
            <v>0</v>
          </cell>
          <cell r="BF235">
            <v>0</v>
          </cell>
          <cell r="BG235">
            <v>0</v>
          </cell>
          <cell r="BH235">
            <v>0</v>
          </cell>
          <cell r="BI235">
            <v>0</v>
          </cell>
          <cell r="BJ235">
            <v>0</v>
          </cell>
          <cell r="BK235">
            <v>34.299999999999997</v>
          </cell>
          <cell r="BL235">
            <v>0</v>
          </cell>
          <cell r="BM235">
            <v>-0.1</v>
          </cell>
          <cell r="BN235">
            <v>30.6</v>
          </cell>
          <cell r="BO235">
            <v>-4</v>
          </cell>
          <cell r="BP235">
            <v>0</v>
          </cell>
          <cell r="BQ235">
            <v>0</v>
          </cell>
          <cell r="BR235">
            <v>-3.1</v>
          </cell>
          <cell r="BS235">
            <v>-22.1</v>
          </cell>
          <cell r="BT235">
            <v>0</v>
          </cell>
          <cell r="BU235">
            <v>0</v>
          </cell>
          <cell r="BV235">
            <v>24</v>
          </cell>
          <cell r="BW235">
            <v>-0.9</v>
          </cell>
          <cell r="BX235">
            <v>-0.1</v>
          </cell>
          <cell r="BY235">
            <v>0</v>
          </cell>
          <cell r="BZ235">
            <v>0</v>
          </cell>
          <cell r="CA235">
            <v>0</v>
          </cell>
          <cell r="CB235">
            <v>0</v>
          </cell>
          <cell r="CC235">
            <v>0</v>
          </cell>
          <cell r="CD235">
            <v>0</v>
          </cell>
          <cell r="CE235">
            <v>0</v>
          </cell>
          <cell r="CF235">
            <v>0</v>
          </cell>
          <cell r="CG235">
            <v>0</v>
          </cell>
          <cell r="CH235">
            <v>0</v>
          </cell>
          <cell r="CI235">
            <v>0</v>
          </cell>
          <cell r="CJ235">
            <v>0</v>
          </cell>
          <cell r="CK235">
            <v>0</v>
          </cell>
          <cell r="CL235">
            <v>0</v>
          </cell>
          <cell r="CM235">
            <v>0</v>
          </cell>
          <cell r="CN235">
            <v>0</v>
          </cell>
          <cell r="CO235">
            <v>0</v>
          </cell>
          <cell r="CP235">
            <v>0</v>
          </cell>
          <cell r="CQ235">
            <v>0</v>
          </cell>
          <cell r="CR235">
            <v>0</v>
          </cell>
          <cell r="CS235">
            <v>0</v>
          </cell>
          <cell r="CT235">
            <v>0</v>
          </cell>
          <cell r="CU235">
            <v>0</v>
          </cell>
          <cell r="CV235">
            <v>0</v>
          </cell>
          <cell r="CW235">
            <v>0</v>
          </cell>
          <cell r="CX235">
            <v>0</v>
          </cell>
          <cell r="CY235">
            <v>0</v>
          </cell>
          <cell r="CZ235">
            <v>0</v>
          </cell>
          <cell r="DA235">
            <v>0</v>
          </cell>
          <cell r="DB235">
            <v>0</v>
          </cell>
          <cell r="DC235">
            <v>0</v>
          </cell>
          <cell r="DD235">
            <v>0</v>
          </cell>
          <cell r="DE235">
            <v>0</v>
          </cell>
          <cell r="DF235">
            <v>0</v>
          </cell>
          <cell r="DG235">
            <v>0</v>
          </cell>
          <cell r="DH235">
            <v>0</v>
          </cell>
          <cell r="DI235">
            <v>0</v>
          </cell>
          <cell r="DJ235">
            <v>0</v>
          </cell>
          <cell r="DK235">
            <v>0</v>
          </cell>
          <cell r="DL235">
            <v>-1041.3</v>
          </cell>
          <cell r="DM235">
            <v>-1128.5</v>
          </cell>
          <cell r="DN235">
            <v>-1117.4000000000001</v>
          </cell>
          <cell r="DO235">
            <v>-1339.1</v>
          </cell>
          <cell r="DP235">
            <v>-1286.8</v>
          </cell>
          <cell r="DQ235">
            <v>-1390.4</v>
          </cell>
          <cell r="DR235">
            <v>-1521</v>
          </cell>
          <cell r="DS235">
            <v>-1190.7</v>
          </cell>
          <cell r="DT235">
            <v>-1214.5999999999999</v>
          </cell>
          <cell r="DU235">
            <v>-1190.0999999999999</v>
          </cell>
          <cell r="DV235">
            <v>-1395</v>
          </cell>
          <cell r="DW235">
            <v>-1449.5</v>
          </cell>
          <cell r="DX235">
            <v>-1372.6</v>
          </cell>
          <cell r="DY235">
            <v>-1659.4</v>
          </cell>
          <cell r="DZ235">
            <v>-2225.1999999999998</v>
          </cell>
          <cell r="EA235">
            <v>-2098.5</v>
          </cell>
          <cell r="EB235">
            <v>-1597.9</v>
          </cell>
          <cell r="EC235">
            <v>-2403.3000000000002</v>
          </cell>
          <cell r="ED235">
            <v>-1720.5</v>
          </cell>
          <cell r="EE235">
            <v>-1631.5</v>
          </cell>
          <cell r="EF235">
            <v>-1585</v>
          </cell>
          <cell r="EG235">
            <v>-1659.7</v>
          </cell>
          <cell r="EH235">
            <v>-2548.8000000000002</v>
          </cell>
          <cell r="EI235">
            <v>-2191.8000000000002</v>
          </cell>
          <cell r="EJ235">
            <v>-2365.8000000000002</v>
          </cell>
          <cell r="EK235">
            <v>-2613.4</v>
          </cell>
          <cell r="EL235">
            <v>-2683.6</v>
          </cell>
          <cell r="EM235">
            <v>-2241.4</v>
          </cell>
        </row>
        <row r="236">
          <cell r="A236" t="str">
            <v>Metals</v>
          </cell>
          <cell r="B236" t="str">
            <v>Metals</v>
          </cell>
        </row>
        <row r="237">
          <cell r="A237" t="str">
            <v>BHUS IN</v>
          </cell>
          <cell r="B237" t="str">
            <v>Bhushan steel</v>
          </cell>
          <cell r="C237" t="str">
            <v>Metals</v>
          </cell>
          <cell r="D237">
            <v>0</v>
          </cell>
          <cell r="E237">
            <v>0</v>
          </cell>
          <cell r="F237">
            <v>0</v>
          </cell>
          <cell r="G237">
            <v>0</v>
          </cell>
          <cell r="H237">
            <v>0</v>
          </cell>
          <cell r="I237">
            <v>0</v>
          </cell>
          <cell r="J237">
            <v>0</v>
          </cell>
          <cell r="K237">
            <v>0</v>
          </cell>
          <cell r="L237">
            <v>-46.3</v>
          </cell>
          <cell r="M237">
            <v>-43.8</v>
          </cell>
          <cell r="N237">
            <v>-47.4</v>
          </cell>
          <cell r="O237">
            <v>14.4</v>
          </cell>
          <cell r="P237">
            <v>15.9</v>
          </cell>
          <cell r="Q237">
            <v>31.6</v>
          </cell>
          <cell r="R237">
            <v>13.8</v>
          </cell>
          <cell r="S237">
            <v>-113.4</v>
          </cell>
          <cell r="T237">
            <v>-125.1</v>
          </cell>
          <cell r="U237">
            <v>-156.69999999999999</v>
          </cell>
          <cell r="V237">
            <v>-159.4</v>
          </cell>
          <cell r="W237">
            <v>-149.90000000000003</v>
          </cell>
          <cell r="X237">
            <v>-257.39999999999998</v>
          </cell>
          <cell r="Y237">
            <v>-311.60000000000002</v>
          </cell>
          <cell r="Z237">
            <v>-221.4</v>
          </cell>
          <cell r="AA237">
            <v>-361.6</v>
          </cell>
          <cell r="AB237">
            <v>-398.5</v>
          </cell>
          <cell r="AC237">
            <v>-524.9</v>
          </cell>
          <cell r="AD237">
            <v>-123</v>
          </cell>
          <cell r="AE237">
            <v>-443.1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0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O237">
            <v>0</v>
          </cell>
          <cell r="AP237">
            <v>0</v>
          </cell>
          <cell r="AQ237">
            <v>0</v>
          </cell>
          <cell r="AR237">
            <v>0</v>
          </cell>
          <cell r="AS237">
            <v>0</v>
          </cell>
          <cell r="AT237">
            <v>0</v>
          </cell>
          <cell r="AU237">
            <v>0</v>
          </cell>
          <cell r="AV237">
            <v>0</v>
          </cell>
          <cell r="AW237">
            <v>0</v>
          </cell>
          <cell r="AX237">
            <v>0</v>
          </cell>
          <cell r="AY237">
            <v>0</v>
          </cell>
          <cell r="AZ237">
            <v>0</v>
          </cell>
          <cell r="BA237">
            <v>0</v>
          </cell>
          <cell r="BB237">
            <v>0</v>
          </cell>
          <cell r="BC237">
            <v>0</v>
          </cell>
          <cell r="BD237">
            <v>0</v>
          </cell>
          <cell r="BE237">
            <v>0</v>
          </cell>
          <cell r="BF237">
            <v>0</v>
          </cell>
          <cell r="BG237">
            <v>0</v>
          </cell>
          <cell r="BH237">
            <v>0</v>
          </cell>
          <cell r="BI237">
            <v>0</v>
          </cell>
          <cell r="BJ237">
            <v>0</v>
          </cell>
          <cell r="BK237">
            <v>0</v>
          </cell>
          <cell r="BL237">
            <v>0</v>
          </cell>
          <cell r="BM237">
            <v>0</v>
          </cell>
          <cell r="BN237">
            <v>0</v>
          </cell>
          <cell r="BO237">
            <v>0</v>
          </cell>
          <cell r="BP237">
            <v>0</v>
          </cell>
          <cell r="BQ237">
            <v>0</v>
          </cell>
          <cell r="BR237">
            <v>0</v>
          </cell>
          <cell r="BS237">
            <v>0</v>
          </cell>
          <cell r="BT237">
            <v>0</v>
          </cell>
          <cell r="BU237">
            <v>0</v>
          </cell>
          <cell r="BV237">
            <v>0</v>
          </cell>
          <cell r="BW237">
            <v>0</v>
          </cell>
          <cell r="BX237">
            <v>0</v>
          </cell>
          <cell r="BY237">
            <v>0</v>
          </cell>
          <cell r="BZ237">
            <v>0</v>
          </cell>
          <cell r="CA237">
            <v>0</v>
          </cell>
          <cell r="CB237">
            <v>0</v>
          </cell>
          <cell r="CC237">
            <v>0</v>
          </cell>
          <cell r="CD237">
            <v>0</v>
          </cell>
          <cell r="CE237">
            <v>0</v>
          </cell>
          <cell r="CF237">
            <v>0</v>
          </cell>
          <cell r="CG237">
            <v>0</v>
          </cell>
          <cell r="CH237">
            <v>0</v>
          </cell>
          <cell r="CI237">
            <v>0</v>
          </cell>
          <cell r="CJ237">
            <v>0</v>
          </cell>
          <cell r="CK237">
            <v>0</v>
          </cell>
          <cell r="CL237">
            <v>0</v>
          </cell>
          <cell r="CM237">
            <v>0</v>
          </cell>
          <cell r="CN237">
            <v>0</v>
          </cell>
          <cell r="CO237">
            <v>0</v>
          </cell>
          <cell r="CP237">
            <v>0</v>
          </cell>
          <cell r="CQ237">
            <v>0</v>
          </cell>
          <cell r="CR237">
            <v>0</v>
          </cell>
          <cell r="CS237">
            <v>0</v>
          </cell>
          <cell r="CT237">
            <v>0</v>
          </cell>
          <cell r="CU237">
            <v>0</v>
          </cell>
          <cell r="CV237">
            <v>0</v>
          </cell>
          <cell r="CW237">
            <v>0</v>
          </cell>
          <cell r="CX237">
            <v>0</v>
          </cell>
          <cell r="CY237">
            <v>0</v>
          </cell>
          <cell r="CZ237">
            <v>0</v>
          </cell>
          <cell r="DA237">
            <v>0</v>
          </cell>
          <cell r="DB237">
            <v>0</v>
          </cell>
          <cell r="DC237">
            <v>0</v>
          </cell>
          <cell r="DD237">
            <v>0</v>
          </cell>
          <cell r="DE237">
            <v>0</v>
          </cell>
          <cell r="DF237">
            <v>0</v>
          </cell>
          <cell r="DG237">
            <v>0</v>
          </cell>
          <cell r="DH237">
            <v>0</v>
          </cell>
          <cell r="DI237">
            <v>0</v>
          </cell>
          <cell r="DJ237">
            <v>0</v>
          </cell>
          <cell r="DK237">
            <v>0</v>
          </cell>
          <cell r="DL237">
            <v>0</v>
          </cell>
          <cell r="DM237">
            <v>0</v>
          </cell>
          <cell r="DN237">
            <v>0</v>
          </cell>
          <cell r="DO237">
            <v>0</v>
          </cell>
          <cell r="DP237">
            <v>0</v>
          </cell>
          <cell r="DQ237">
            <v>0</v>
          </cell>
          <cell r="DR237">
            <v>0</v>
          </cell>
          <cell r="DS237">
            <v>0</v>
          </cell>
          <cell r="DT237">
            <v>-4112.0999999999995</v>
          </cell>
          <cell r="DU237">
            <v>-4613.5</v>
          </cell>
          <cell r="DV237">
            <v>-5992.3</v>
          </cell>
          <cell r="DW237">
            <v>-5869.1</v>
          </cell>
          <cell r="DX237">
            <v>-5721.5999999999995</v>
          </cell>
          <cell r="DY237">
            <v>-5124.3</v>
          </cell>
          <cell r="DZ237">
            <v>-4936.8999999999996</v>
          </cell>
          <cell r="EA237">
            <v>-5492</v>
          </cell>
          <cell r="EB237">
            <v>-5375.4000000000005</v>
          </cell>
          <cell r="EC237">
            <v>-7609.4</v>
          </cell>
          <cell r="ED237">
            <v>-7680.5</v>
          </cell>
          <cell r="EE237">
            <v>-7635.2999999999993</v>
          </cell>
          <cell r="EF237">
            <v>-6799.5</v>
          </cell>
          <cell r="EG237">
            <v>-7896.6</v>
          </cell>
          <cell r="EH237">
            <v>-7013.2000000000007</v>
          </cell>
          <cell r="EI237">
            <v>-7775.3</v>
          </cell>
          <cell r="EJ237">
            <v>-8654.7000000000007</v>
          </cell>
          <cell r="EK237">
            <v>-10035.299999999999</v>
          </cell>
          <cell r="EL237">
            <v>-7490.2</v>
          </cell>
          <cell r="EM237">
            <v>-7053.6</v>
          </cell>
        </row>
        <row r="238">
          <cell r="A238" t="str">
            <v>HNDL IN</v>
          </cell>
          <cell r="B238" t="str">
            <v>Hindalco Industries</v>
          </cell>
          <cell r="C238" t="str">
            <v>Metals</v>
          </cell>
          <cell r="D238">
            <v>0</v>
          </cell>
          <cell r="E238">
            <v>0</v>
          </cell>
          <cell r="F238">
            <v>0</v>
          </cell>
          <cell r="G238">
            <v>0</v>
          </cell>
          <cell r="H238">
            <v>0</v>
          </cell>
          <cell r="I238">
            <v>0</v>
          </cell>
          <cell r="J238">
            <v>-1021</v>
          </cell>
          <cell r="K238">
            <v>-1041</v>
          </cell>
          <cell r="L238">
            <v>-1272</v>
          </cell>
          <cell r="M238">
            <v>-1967</v>
          </cell>
          <cell r="N238">
            <v>-1627</v>
          </cell>
          <cell r="O238">
            <v>-683</v>
          </cell>
          <cell r="P238">
            <v>-958</v>
          </cell>
          <cell r="Q238">
            <v>-1217</v>
          </cell>
          <cell r="R238">
            <v>-1345</v>
          </cell>
          <cell r="S238">
            <v>-1711</v>
          </cell>
          <cell r="T238">
            <v>-2120</v>
          </cell>
          <cell r="U238">
            <v>-2401</v>
          </cell>
          <cell r="V238">
            <v>-2516</v>
          </cell>
          <cell r="W238">
            <v>-2366</v>
          </cell>
          <cell r="X238">
            <v>-2070.9</v>
          </cell>
          <cell r="Y238">
            <v>-1809</v>
          </cell>
          <cell r="Z238">
            <v>-1640</v>
          </cell>
          <cell r="AA238">
            <v>-1542</v>
          </cell>
          <cell r="AB238">
            <v>-2340.1999999999998</v>
          </cell>
          <cell r="AC238">
            <v>-2055.6999999999998</v>
          </cell>
          <cell r="AD238">
            <v>-1305.7</v>
          </cell>
          <cell r="AE238">
            <v>1101.0999999999999</v>
          </cell>
          <cell r="AF238">
            <v>0</v>
          </cell>
          <cell r="AG238">
            <v>0</v>
          </cell>
          <cell r="AH238">
            <v>0</v>
          </cell>
          <cell r="AI238">
            <v>0</v>
          </cell>
          <cell r="AJ238">
            <v>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O238">
            <v>0</v>
          </cell>
          <cell r="AP238">
            <v>0</v>
          </cell>
          <cell r="AQ238">
            <v>0</v>
          </cell>
          <cell r="AR238">
            <v>0</v>
          </cell>
          <cell r="AS238">
            <v>0</v>
          </cell>
          <cell r="AT238">
            <v>0</v>
          </cell>
          <cell r="AU238">
            <v>0</v>
          </cell>
          <cell r="AV238">
            <v>0</v>
          </cell>
          <cell r="AW238">
            <v>0</v>
          </cell>
          <cell r="AX238">
            <v>0</v>
          </cell>
          <cell r="AY238">
            <v>0</v>
          </cell>
          <cell r="AZ238">
            <v>0</v>
          </cell>
          <cell r="BA238">
            <v>0</v>
          </cell>
          <cell r="BB238">
            <v>0</v>
          </cell>
          <cell r="BC238">
            <v>0</v>
          </cell>
          <cell r="BD238">
            <v>0</v>
          </cell>
          <cell r="BE238">
            <v>0</v>
          </cell>
          <cell r="BF238">
            <v>0</v>
          </cell>
          <cell r="BG238">
            <v>0</v>
          </cell>
          <cell r="BH238">
            <v>0</v>
          </cell>
          <cell r="BI238">
            <v>0</v>
          </cell>
          <cell r="BJ238">
            <v>0</v>
          </cell>
          <cell r="BK238">
            <v>0</v>
          </cell>
          <cell r="BL238">
            <v>0</v>
          </cell>
          <cell r="BM238">
            <v>0</v>
          </cell>
          <cell r="BN238">
            <v>0</v>
          </cell>
          <cell r="BO238">
            <v>0</v>
          </cell>
          <cell r="BP238">
            <v>0</v>
          </cell>
          <cell r="BQ238">
            <v>0</v>
          </cell>
          <cell r="BR238">
            <v>-199</v>
          </cell>
          <cell r="BS238">
            <v>-91</v>
          </cell>
          <cell r="BT238">
            <v>0</v>
          </cell>
          <cell r="BU238">
            <v>0</v>
          </cell>
          <cell r="BV238">
            <v>30</v>
          </cell>
          <cell r="BW238">
            <v>0</v>
          </cell>
          <cell r="BX238">
            <v>0</v>
          </cell>
          <cell r="BY238">
            <v>0</v>
          </cell>
          <cell r="BZ238">
            <v>0</v>
          </cell>
          <cell r="CA238">
            <v>0</v>
          </cell>
          <cell r="CB238">
            <v>0</v>
          </cell>
          <cell r="CC238">
            <v>0</v>
          </cell>
          <cell r="CD238">
            <v>0</v>
          </cell>
          <cell r="CE238">
            <v>0</v>
          </cell>
          <cell r="CF238">
            <v>0</v>
          </cell>
          <cell r="CG238">
            <v>0</v>
          </cell>
          <cell r="CH238">
            <v>0</v>
          </cell>
          <cell r="CI238">
            <v>0</v>
          </cell>
          <cell r="CJ238">
            <v>0</v>
          </cell>
          <cell r="CK238">
            <v>0</v>
          </cell>
          <cell r="CL238">
            <v>0</v>
          </cell>
          <cell r="CM238">
            <v>0</v>
          </cell>
          <cell r="CN238">
            <v>0</v>
          </cell>
          <cell r="CO238">
            <v>0</v>
          </cell>
          <cell r="CP238">
            <v>0</v>
          </cell>
          <cell r="CQ238">
            <v>0</v>
          </cell>
          <cell r="CR238">
            <v>0</v>
          </cell>
          <cell r="CS238">
            <v>0</v>
          </cell>
          <cell r="CT238">
            <v>0</v>
          </cell>
          <cell r="CU238">
            <v>0</v>
          </cell>
          <cell r="CV238">
            <v>0</v>
          </cell>
          <cell r="CW238">
            <v>0</v>
          </cell>
          <cell r="CX238">
            <v>0</v>
          </cell>
          <cell r="CY238">
            <v>0</v>
          </cell>
          <cell r="CZ238">
            <v>0</v>
          </cell>
          <cell r="DA238">
            <v>0</v>
          </cell>
          <cell r="DB238">
            <v>0</v>
          </cell>
          <cell r="DC238">
            <v>0</v>
          </cell>
          <cell r="DD238">
            <v>0</v>
          </cell>
          <cell r="DE238">
            <v>0</v>
          </cell>
          <cell r="DF238">
            <v>0</v>
          </cell>
          <cell r="DG238">
            <v>0</v>
          </cell>
          <cell r="DH238">
            <v>0</v>
          </cell>
          <cell r="DI238">
            <v>0</v>
          </cell>
          <cell r="DJ238">
            <v>0</v>
          </cell>
          <cell r="DK238">
            <v>0</v>
          </cell>
          <cell r="DL238">
            <v>0</v>
          </cell>
          <cell r="DM238">
            <v>0</v>
          </cell>
          <cell r="DN238">
            <v>0</v>
          </cell>
          <cell r="DO238">
            <v>0</v>
          </cell>
          <cell r="DP238">
            <v>0</v>
          </cell>
          <cell r="DQ238">
            <v>0</v>
          </cell>
          <cell r="DR238">
            <v>-8969</v>
          </cell>
          <cell r="DS238">
            <v>-10473</v>
          </cell>
          <cell r="DT238">
            <v>-9272</v>
          </cell>
          <cell r="DU238">
            <v>-11733</v>
          </cell>
          <cell r="DV238">
            <v>-11328</v>
          </cell>
          <cell r="DW238">
            <v>-11506</v>
          </cell>
          <cell r="DX238">
            <v>-8871</v>
          </cell>
          <cell r="DY238">
            <v>-13502</v>
          </cell>
          <cell r="DZ238">
            <v>-14591</v>
          </cell>
          <cell r="EA238">
            <v>-18732</v>
          </cell>
          <cell r="EB238">
            <v>-24651</v>
          </cell>
          <cell r="EC238">
            <v>-27142</v>
          </cell>
          <cell r="ED238">
            <v>-27567</v>
          </cell>
          <cell r="EE238">
            <v>-26998</v>
          </cell>
          <cell r="EF238">
            <v>-28947.600000000002</v>
          </cell>
          <cell r="EG238">
            <v>-31114</v>
          </cell>
          <cell r="EH238">
            <v>-28253</v>
          </cell>
          <cell r="EI238">
            <v>-31401</v>
          </cell>
          <cell r="EJ238">
            <v>-26975.3</v>
          </cell>
          <cell r="EK238">
            <v>-35298.9</v>
          </cell>
          <cell r="EL238">
            <v>-22904.5</v>
          </cell>
          <cell r="EM238">
            <v>-25421.599999999999</v>
          </cell>
        </row>
      </sheetData>
      <sheetData sheetId="7" refreshError="1"/>
      <sheetData sheetId="8" refreshError="1"/>
    </sheetDataSet>
  </externalBook>
</externalLink>
</file>

<file path=xl/externalLinks/externalLink50.xml><?xml version="1.0" encoding="utf-8"?>
<externalLink xmlns="http://schemas.openxmlformats.org/spreadsheetml/2006/main">
  <externalBook xmlns:r="http://schemas.openxmlformats.org/officeDocument/2006/relationships" r:id="rId1">
    <sheetNames>
      <sheetName val="Datapage"/>
    </sheetNames>
    <sheetDataSet>
      <sheetData sheetId="0" refreshError="1"/>
    </sheetDataSet>
  </externalBook>
</externalLink>
</file>

<file path=xl/externalLinks/externalLink51.xml><?xml version="1.0" encoding="utf-8"?>
<externalLink xmlns="http://schemas.openxmlformats.org/spreadsheetml/2006/main">
  <externalBook xmlns:r="http://schemas.openxmlformats.org/officeDocument/2006/relationships" r:id="rId1">
    <sheetNames>
      <sheetName val="Changes"/>
      <sheetName val="Rel"/>
      <sheetName val="IPCL"/>
      <sheetName val="Brit"/>
      <sheetName val="Cadb"/>
      <sheetName val="Colg"/>
      <sheetName val="ITC"/>
      <sheetName val="HLL"/>
      <sheetName val="Nestle"/>
      <sheetName val="P&amp;G"/>
      <sheetName val="Smithk"/>
      <sheetName val="Tata Tea"/>
      <sheetName val="R&amp;C"/>
      <sheetName val="Aladdin Macro1"/>
      <sheetName val="INDG039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>
        <row r="1">
          <cell r="C1" t="str">
            <v xml:space="preserve"> </v>
          </cell>
          <cell r="T1" t="str">
            <v>Macro34</v>
          </cell>
        </row>
        <row r="2">
          <cell r="T2" t="str">
            <v xml:space="preserve"> </v>
          </cell>
        </row>
        <row r="3">
          <cell r="T3" t="str">
            <v xml:space="preserve"> </v>
          </cell>
        </row>
        <row r="4">
          <cell r="T4" t="str">
            <v xml:space="preserve"> </v>
          </cell>
        </row>
        <row r="5">
          <cell r="T5" t="str">
            <v xml:space="preserve"> </v>
          </cell>
        </row>
        <row r="6">
          <cell r="T6" t="str">
            <v xml:space="preserve"> </v>
          </cell>
        </row>
        <row r="7">
          <cell r="T7" t="str">
            <v xml:space="preserve"> </v>
          </cell>
        </row>
        <row r="8">
          <cell r="T8" t="str">
            <v xml:space="preserve"> </v>
          </cell>
        </row>
        <row r="9">
          <cell r="T9" t="str">
            <v xml:space="preserve"> </v>
          </cell>
        </row>
        <row r="10">
          <cell r="T10" t="str">
            <v xml:space="preserve"> </v>
          </cell>
        </row>
        <row r="11">
          <cell r="T11" t="str">
            <v xml:space="preserve"> </v>
          </cell>
        </row>
        <row r="12">
          <cell r="T12" t="str">
            <v xml:space="preserve"> </v>
          </cell>
        </row>
        <row r="13">
          <cell r="T13" t="str">
            <v xml:space="preserve"> </v>
          </cell>
        </row>
        <row r="14">
          <cell r="T14" t="str">
            <v xml:space="preserve"> </v>
          </cell>
        </row>
        <row r="15">
          <cell r="T15" t="str">
            <v xml:space="preserve"> </v>
          </cell>
        </row>
        <row r="16">
          <cell r="T16" t="str">
            <v xml:space="preserve"> </v>
          </cell>
        </row>
        <row r="17">
          <cell r="T17" t="str">
            <v xml:space="preserve"> </v>
          </cell>
        </row>
        <row r="18">
          <cell r="T18" t="str">
            <v xml:space="preserve"> </v>
          </cell>
        </row>
        <row r="19">
          <cell r="T19" t="str">
            <v xml:space="preserve"> </v>
          </cell>
        </row>
        <row r="20">
          <cell r="T20" t="str">
            <v xml:space="preserve"> </v>
          </cell>
        </row>
        <row r="21">
          <cell r="T21" t="str">
            <v xml:space="preserve"> </v>
          </cell>
        </row>
        <row r="22">
          <cell r="T22" t="str">
            <v xml:space="preserve"> </v>
          </cell>
        </row>
        <row r="23">
          <cell r="T23" t="str">
            <v xml:space="preserve"> </v>
          </cell>
        </row>
        <row r="24">
          <cell r="T24" t="str">
            <v xml:space="preserve"> </v>
          </cell>
        </row>
      </sheetData>
      <sheetData sheetId="14" refreshError="1"/>
    </sheetDataSet>
  </externalBook>
</externalLink>
</file>

<file path=xl/externalLinks/externalLink52.xml><?xml version="1.0" encoding="utf-8"?>
<externalLink xmlns="http://schemas.openxmlformats.org/spreadsheetml/2006/main">
  <externalBook xmlns:r="http://schemas.openxmlformats.org/officeDocument/2006/relationships" r:id="rId1">
    <sheetNames>
      <sheetName val="FINANCIALS"/>
      <sheetName val="SUMMARY TABLE"/>
      <sheetName val="EVA"/>
      <sheetName val="VALUATION"/>
      <sheetName val="Sheet1"/>
      <sheetName val="Ratios"/>
      <sheetName val="STOR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53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Charts"/>
      <sheetName val="For Company"/>
      <sheetName val="rough model"/>
      <sheetName val="Summary-C"/>
      <sheetName val="sensitivities"/>
      <sheetName val="CoverSheet"/>
      <sheetName val="ASSB  - Assumptions"/>
      <sheetName val="HDFCLifeFY15"/>
      <sheetName val="P&amp;L"/>
      <sheetName val="BS (2)"/>
      <sheetName val="CF"/>
      <sheetName val="P&amp;L_Sch"/>
      <sheetName val="bs details"/>
      <sheetName val="Ratios"/>
      <sheetName val="Quarterly"/>
      <sheetName val="Trend Qtr"/>
      <sheetName val="lignite"/>
      <sheetName val="Power"/>
      <sheetName val="bauxite"/>
      <sheetName val="ASSB Quarterly - Standalone"/>
      <sheetName val="monthly prod trend"/>
      <sheetName val="Price-Lignite"/>
      <sheetName val="turnkey"/>
      <sheetName val="price nonlignite"/>
      <sheetName val="BS"/>
      <sheetName val="Ratiosold"/>
      <sheetName val="MAIN"/>
      <sheetName val="powerworkng"/>
      <sheetName val="BS_Sch"/>
      <sheetName val="ind"/>
      <sheetName val="Sheet1"/>
      <sheetName val="Production"/>
      <sheetName val="Sheet2"/>
      <sheetName val="HDFC life"/>
      <sheetName val="normal dep"/>
      <sheetName val="accelerated dep"/>
      <sheetName val="Sheet3"/>
      <sheetName val="Sheet4"/>
      <sheetName val="Sheet5"/>
      <sheetName val="GSFC"/>
      <sheetName val="prices"/>
      <sheetName val="coal prices thr road"/>
      <sheetName val="Sheet2 (2)"/>
      <sheetName val="gujarat power generation"/>
      <sheetName val="price detail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</sheetDataSet>
  </externalBook>
</externalLink>
</file>

<file path=xl/externalLinks/externalLink54.xml><?xml version="1.0" encoding="utf-8"?>
<externalLink xmlns="http://schemas.openxmlformats.org/spreadsheetml/2006/main">
  <externalBook xmlns:r="http://schemas.openxmlformats.org/officeDocument/2006/relationships" r:id="rId1">
    <sheetNames>
      <sheetName val="auto"/>
    </sheetNames>
    <sheetDataSet>
      <sheetData sheetId="0" refreshError="1"/>
    </sheetDataSet>
  </externalBook>
</externalLink>
</file>

<file path=xl/externalLinks/externalLink55.xml><?xml version="1.0" encoding="utf-8"?>
<externalLink xmlns="http://schemas.openxmlformats.org/spreadsheetml/2006/main">
  <externalBook xmlns:r="http://schemas.openxmlformats.org/officeDocument/2006/relationships" r:id="rId1">
    <sheetNames>
      <sheetName val="Tyre1"/>
      <sheetName val="Auto"/>
      <sheetName val="Auto1"/>
      <sheetName val="Tyre"/>
      <sheetName val="Sugar-Customs"/>
      <sheetName val="Sugar-Excise"/>
      <sheetName val="dyes"/>
      <sheetName val="Capital good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56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Go to"/>
      <sheetName val="Summary"/>
      <sheetName val="Template"/>
      <sheetName val="Summary stand(2)"/>
      <sheetName val="Summary stand"/>
      <sheetName val="Template stand"/>
      <sheetName val="assump"/>
      <sheetName val="Qtrly_Template"/>
      <sheetName val="P&amp;L"/>
      <sheetName val="SOTP"/>
      <sheetName val="bs"/>
      <sheetName val="cons p&amp;l,bs"/>
      <sheetName val="CQtr"/>
      <sheetName val="QSeg"/>
      <sheetName val="Qtrly"/>
      <sheetName val="Trends"/>
      <sheetName val="qtrly diff"/>
      <sheetName val="corus qt"/>
      <sheetName val="Sheet2"/>
      <sheetName val="Template cons"/>
      <sheetName val="monthly"/>
      <sheetName val="corus bs"/>
      <sheetName val="Tata SPV"/>
      <sheetName val="RM"/>
      <sheetName val="CSeg"/>
      <sheetName val="CT"/>
      <sheetName val="Qtrly corus"/>
      <sheetName val="Sheet1"/>
      <sheetName val="Product mix"/>
      <sheetName val="expansion"/>
      <sheetName val="assm"/>
      <sheetName val="Subsidiaries"/>
      <sheetName val="Semi"/>
      <sheetName val="FormA"/>
      <sheetName val="Asume"/>
      <sheetName val="Loans"/>
      <sheetName val="qtrPlot"/>
      <sheetName val="Quarterlyresults"/>
      <sheetName val="Quarterly Trends"/>
      <sheetName val="MS"/>
      <sheetName val="News"/>
      <sheetName val="C"/>
      <sheetName val="Growthplan"/>
      <sheetName val="SharePattern"/>
      <sheetName val="IS corus"/>
      <sheetName val="bs analysis"/>
      <sheetName val="BS corus"/>
      <sheetName val="Valuation Method"/>
      <sheetName val="dcf (3)"/>
      <sheetName val="L cap graph"/>
      <sheetName val="L cap graph (2)"/>
      <sheetName val="compare"/>
      <sheetName val="FY05"/>
      <sheetName val="FY04"/>
      <sheetName val="Sheet3"/>
      <sheetName val="Sheet2 (2)"/>
      <sheetName val="Summary (2)"/>
      <sheetName val="Qtrly_Template (2)"/>
      <sheetName val="Summary (3)"/>
      <sheetName val="dcf (2)"/>
    </sheetNames>
    <sheetDataSet>
      <sheetData sheetId="0" refreshError="1"/>
      <sheetData sheetId="1" refreshError="1"/>
      <sheetData sheetId="2" refreshError="1"/>
      <sheetData sheetId="3" refreshError="1">
        <row r="277">
          <cell r="D277">
            <v>172.6</v>
          </cell>
        </row>
      </sheetData>
      <sheetData sheetId="4" refreshError="1"/>
      <sheetData sheetId="5" refreshError="1"/>
      <sheetData sheetId="6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</sheetDataSet>
  </externalBook>
</externalLink>
</file>

<file path=xl/externalLinks/externalLink57.xml><?xml version="1.0" encoding="utf-8"?>
<externalLink xmlns="http://schemas.openxmlformats.org/spreadsheetml/2006/main">
  <externalBook xmlns:r="http://schemas.openxmlformats.org/officeDocument/2006/relationships" r:id="rId1">
    <sheetNames>
      <sheetName val="auto"/>
    </sheetNames>
    <sheetDataSet>
      <sheetData sheetId="0" refreshError="1"/>
    </sheetDataSet>
  </externalBook>
</externalLink>
</file>

<file path=xl/externalLinks/externalLink58.xml><?xml version="1.0" encoding="utf-8"?>
<externalLink xmlns="http://schemas.openxmlformats.org/spreadsheetml/2006/main">
  <externalBook xmlns:r="http://schemas.openxmlformats.org/officeDocument/2006/relationships" r:id="rId1">
    <sheetNames>
      <sheetName val="Sales"/>
      <sheetName val="Profit &amp; Loss (2)"/>
      <sheetName val="salestab1"/>
      <sheetName val="saleswkgs"/>
      <sheetName val="Calculations"/>
      <sheetName val="Profit &amp; Loss"/>
      <sheetName val="Balance Sheet"/>
      <sheetName val="Interest"/>
      <sheetName val="Depr"/>
      <sheetName val="Ratios"/>
      <sheetName val="Funds Flow"/>
      <sheetName val="OUTPUT"/>
      <sheetName val="FIN-PERF"/>
      <sheetName val="outlook"/>
      <sheetName val="MUVsalesgraph"/>
      <sheetName val="familyinc"/>
      <sheetName val="RM&amp;labcost"/>
      <sheetName val="rawcons"/>
      <sheetName val="suppliers"/>
      <sheetName val="Opeffcomp"/>
      <sheetName val="playrmktshrs"/>
      <sheetName val="newventures"/>
      <sheetName val="apr-decmshares"/>
      <sheetName val="FFLOW-O"/>
      <sheetName val="chgflo"/>
      <sheetName val="salesbrkup"/>
      <sheetName val="modelsales"/>
      <sheetName val="P&amp;L-o"/>
      <sheetName val="B&amp;S-o"/>
      <sheetName val="RATIOS-O"/>
      <sheetName val="salestab"/>
      <sheetName val="approx"/>
      <sheetName val="rtissue"/>
      <sheetName val="Carsales assmpns"/>
      <sheetName val="Module2"/>
      <sheetName val="Module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59.xml><?xml version="1.0" encoding="utf-8"?>
<externalLink xmlns="http://schemas.openxmlformats.org/spreadsheetml/2006/main">
  <externalBook xmlns:r="http://schemas.openxmlformats.org/officeDocument/2006/relationships" r:id="rId1">
    <sheetNames>
      <sheetName val="Go to"/>
      <sheetName val="Summary"/>
      <sheetName val="Template"/>
      <sheetName val="Qtrly_Template"/>
      <sheetName val="p&amp;l and BS"/>
      <sheetName val="Model"/>
      <sheetName val="Qtrly"/>
      <sheetName val=" "/>
      <sheetName val="trend"/>
      <sheetName val="first page"/>
      <sheetName val="financials"/>
      <sheetName val="graphs"/>
      <sheetName val="cost sheet"/>
      <sheetName val="06 Qrts upto Sept_08 "/>
      <sheetName val="Sheet1"/>
      <sheetName val="Report"/>
      <sheetName val="300MW"/>
      <sheetName val="macro"/>
      <sheetName val="Sheet2"/>
      <sheetName val="steel cons per vehicle"/>
      <sheetName val="L cap graph"/>
      <sheetName val="Header"/>
      <sheetName val="MOST"/>
      <sheetName val="Quaterly"/>
      <sheetName val="Cold-PL"/>
      <sheetName val="Cold-Model"/>
      <sheetName val="Hot-model"/>
      <sheetName val="Trends"/>
      <sheetName val="QfC"/>
      <sheetName val="CoP"/>
      <sheetName val="sales (Q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>
        <row r="50">
          <cell r="B50">
            <v>48.78</v>
          </cell>
        </row>
      </sheetData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60.xml><?xml version="1.0" encoding="utf-8"?>
<externalLink xmlns="http://schemas.openxmlformats.org/spreadsheetml/2006/main">
  <externalBook xmlns:r="http://schemas.openxmlformats.org/officeDocument/2006/relationships" r:id="rId1">
    <sheetNames>
      <sheetName val="Definitions"/>
      <sheetName val="QC"/>
      <sheetName val="UPDATE"/>
      <sheetName val="S-Page"/>
      <sheetName val="DCF"/>
      <sheetName val="CONSENSUS"/>
      <sheetName val="Private Equity Val"/>
      <sheetName val="Simulation"/>
      <sheetName val="P&amp;L-simulation"/>
      <sheetName val="Key Figures"/>
      <sheetName val="P&amp;L"/>
      <sheetName val="B&amp;S"/>
      <sheetName val="Cash flow"/>
      <sheetName val="P&amp;L %"/>
      <sheetName val="Key figures country P&amp;L"/>
      <sheetName val="Country P&amp;L"/>
      <sheetName val="Price target"/>
      <sheetName val="Depreciation"/>
      <sheetName val="Position"/>
      <sheetName val="Country B&amp;S"/>
      <sheetName val="old Country statistics"/>
      <sheetName val="Comparison"/>
      <sheetName val="Like for Like"/>
      <sheetName val="Stores size"/>
      <sheetName val="Competition"/>
      <sheetName val="H&amp;M LfL"/>
      <sheetName val="Product offering"/>
      <sheetName val="Goodwill"/>
      <sheetName val="Inventories"/>
      <sheetName val="Debt"/>
      <sheetName val="Value retailer"/>
      <sheetName val="German Cons"/>
      <sheetName val="German Tex"/>
      <sheetName val="Swiss cons"/>
      <sheetName val="Swiss cons2"/>
      <sheetName val="Economic forecasts"/>
      <sheetName val="Positioning"/>
      <sheetName val="PrintSheet"/>
      <sheetName val="GDP forecasts"/>
      <sheetName val="UPDATE v2"/>
      <sheetName val="sourcing"/>
      <sheetName val="German landscape"/>
    </sheetNames>
    <sheetDataSet>
      <sheetData sheetId="0" refreshError="1"/>
      <sheetData sheetId="1" refreshError="1"/>
      <sheetData sheetId="2" refreshError="1"/>
      <sheetData sheetId="3" refreshError="1">
        <row r="4">
          <cell r="R4">
            <v>2005</v>
          </cell>
          <cell r="X4" t="str">
            <v>2008E</v>
          </cell>
          <cell r="Z4" t="str">
            <v>2009E</v>
          </cell>
          <cell r="AB4" t="str">
            <v>2010E</v>
          </cell>
        </row>
        <row r="6">
          <cell r="X6">
            <v>1416.0697725379998</v>
          </cell>
          <cell r="Z6">
            <v>1458.7318657141398</v>
          </cell>
          <cell r="AB6">
            <v>1502.673821685564</v>
          </cell>
        </row>
        <row r="7">
          <cell r="X7">
            <v>-566.42790901519993</v>
          </cell>
          <cell r="Z7">
            <v>-583.49274628565593</v>
          </cell>
          <cell r="AB7">
            <v>-601.06952867422558</v>
          </cell>
        </row>
        <row r="8">
          <cell r="X8">
            <v>849.64186352279989</v>
          </cell>
          <cell r="Z8">
            <v>875.23911942848383</v>
          </cell>
          <cell r="AB8">
            <v>901.60429301133843</v>
          </cell>
        </row>
        <row r="9">
          <cell r="X9">
            <v>-314.19487019899998</v>
          </cell>
          <cell r="Z9">
            <v>-323.62071630496996</v>
          </cell>
          <cell r="AB9">
            <v>-333.32933779411906</v>
          </cell>
        </row>
        <row r="10">
          <cell r="X10">
            <v>28.842848053000001</v>
          </cell>
          <cell r="Z10">
            <v>29.708133494590001</v>
          </cell>
          <cell r="AB10">
            <v>30.5993774994277</v>
          </cell>
        </row>
        <row r="11">
          <cell r="X11">
            <v>-403.99775955829995</v>
          </cell>
          <cell r="Z11">
            <v>-411.95390804491899</v>
          </cell>
          <cell r="AB11">
            <v>-420.10710314313519</v>
          </cell>
        </row>
        <row r="12">
          <cell r="X12">
            <v>-56.462060660093911</v>
          </cell>
          <cell r="Z12">
            <v>-56.464865665879664</v>
          </cell>
          <cell r="AB12">
            <v>-56.447151238518444</v>
          </cell>
        </row>
        <row r="13">
          <cell r="X13">
            <v>0</v>
          </cell>
          <cell r="Z13">
            <v>0</v>
          </cell>
          <cell r="AB13">
            <v>0</v>
          </cell>
        </row>
        <row r="14">
          <cell r="X14">
            <v>103.83002115840607</v>
          </cell>
          <cell r="Z14">
            <v>112.90776290730523</v>
          </cell>
          <cell r="AB14">
            <v>122.32007833499338</v>
          </cell>
        </row>
        <row r="15">
          <cell r="X15">
            <v>7.3322673198731689E-2</v>
          </cell>
          <cell r="Z15">
            <v>7.7401313813097422E-2</v>
          </cell>
          <cell r="AB15">
            <v>8.1401616618159853E-2</v>
          </cell>
        </row>
        <row r="16">
          <cell r="X16">
            <v>0</v>
          </cell>
          <cell r="Z16">
            <v>0</v>
          </cell>
          <cell r="AB16">
            <v>0</v>
          </cell>
        </row>
        <row r="17">
          <cell r="X17">
            <v>103.83002115840607</v>
          </cell>
          <cell r="Z17">
            <v>112.90776290730523</v>
          </cell>
          <cell r="AB17">
            <v>122.32007833499338</v>
          </cell>
        </row>
        <row r="19">
          <cell r="X19">
            <v>1.5</v>
          </cell>
          <cell r="Z19">
            <v>2.2000000000000002</v>
          </cell>
          <cell r="AB19">
            <v>3.6</v>
          </cell>
        </row>
        <row r="20">
          <cell r="X20">
            <v>-2.6033500000000003</v>
          </cell>
          <cell r="Z20">
            <v>-0.26835000000000003</v>
          </cell>
          <cell r="AB20">
            <v>-0.26835000000000003</v>
          </cell>
        </row>
        <row r="21">
          <cell r="X21">
            <v>0</v>
          </cell>
          <cell r="Z21">
            <v>0</v>
          </cell>
          <cell r="AB21">
            <v>0</v>
          </cell>
        </row>
        <row r="22">
          <cell r="X22">
            <v>-1.1033500000000003</v>
          </cell>
          <cell r="Z22">
            <v>1.9316500000000001</v>
          </cell>
          <cell r="AB22">
            <v>3.3316500000000002</v>
          </cell>
        </row>
        <row r="23">
          <cell r="X23">
            <v>-1</v>
          </cell>
          <cell r="Z23">
            <v>0</v>
          </cell>
          <cell r="AB23">
            <v>0</v>
          </cell>
        </row>
        <row r="24">
          <cell r="X24">
            <v>101.72667115840606</v>
          </cell>
          <cell r="Z24">
            <v>114.83941290730523</v>
          </cell>
          <cell r="AB24">
            <v>125.65172833499338</v>
          </cell>
        </row>
        <row r="25">
          <cell r="X25">
            <v>-22.599867654849326</v>
          </cell>
          <cell r="Z25">
            <v>-25.264670839607152</v>
          </cell>
          <cell r="AB25">
            <v>-27.643380233698544</v>
          </cell>
        </row>
        <row r="26">
          <cell r="X26">
            <v>0.22216265800792218</v>
          </cell>
          <cell r="Z26">
            <v>0.22</v>
          </cell>
          <cell r="AB26">
            <v>0.22</v>
          </cell>
        </row>
        <row r="27">
          <cell r="X27">
            <v>79.126803503556744</v>
          </cell>
          <cell r="Z27">
            <v>89.574742067698082</v>
          </cell>
          <cell r="AB27">
            <v>98.008348101294843</v>
          </cell>
        </row>
        <row r="28">
          <cell r="X28">
            <v>0</v>
          </cell>
          <cell r="Z28">
            <v>0</v>
          </cell>
          <cell r="AB28">
            <v>0</v>
          </cell>
        </row>
        <row r="30">
          <cell r="X30">
            <v>79.126803503556744</v>
          </cell>
          <cell r="Z30">
            <v>89.574742067698082</v>
          </cell>
          <cell r="AB30">
            <v>98.008348101294843</v>
          </cell>
        </row>
        <row r="33">
          <cell r="X33">
            <v>378.30241189526299</v>
          </cell>
          <cell r="Z33">
            <v>447.87791112896116</v>
          </cell>
          <cell r="AB33">
            <v>523.45640958242893</v>
          </cell>
        </row>
        <row r="34">
          <cell r="X34">
            <v>79.687365780263022</v>
          </cell>
          <cell r="Z34">
            <v>140.30441363051114</v>
          </cell>
          <cell r="AB34">
            <v>206.65570715902538</v>
          </cell>
        </row>
        <row r="35">
          <cell r="X35">
            <v>260.40938362899999</v>
          </cell>
          <cell r="Z35">
            <v>268.22166513786999</v>
          </cell>
          <cell r="AB35">
            <v>276.26831509200611</v>
          </cell>
        </row>
        <row r="36">
          <cell r="X36">
            <v>38.205662486000001</v>
          </cell>
          <cell r="Z36">
            <v>39.351832360580005</v>
          </cell>
          <cell r="AB36">
            <v>40.532387331397402</v>
          </cell>
        </row>
        <row r="38">
          <cell r="X38">
            <v>559.69667709534622</v>
          </cell>
          <cell r="Z38">
            <v>556.72981142946651</v>
          </cell>
          <cell r="AB38">
            <v>553.78066019094808</v>
          </cell>
        </row>
        <row r="39">
          <cell r="X39">
            <v>1018.5119999999998</v>
          </cell>
          <cell r="Z39">
            <v>1069.3979999999999</v>
          </cell>
          <cell r="AB39">
            <v>1120.2839999999999</v>
          </cell>
        </row>
        <row r="40">
          <cell r="X40">
            <v>-625.90196095353656</v>
          </cell>
          <cell r="Z40">
            <v>-680.25939399779611</v>
          </cell>
          <cell r="AB40">
            <v>-734.60736862727504</v>
          </cell>
        </row>
        <row r="41">
          <cell r="X41">
            <v>34.465000000000003</v>
          </cell>
          <cell r="Z41">
            <v>36.552000000000007</v>
          </cell>
          <cell r="AB41">
            <v>38.63900000000001</v>
          </cell>
        </row>
        <row r="42">
          <cell r="X42">
            <v>-29.249361951117173</v>
          </cell>
          <cell r="Z42">
            <v>-31.356794572737272</v>
          </cell>
          <cell r="AB42">
            <v>-33.455971181776775</v>
          </cell>
        </row>
        <row r="43">
          <cell r="X43">
            <v>242.59800000000001</v>
          </cell>
          <cell r="Z43">
            <v>242.59800000000001</v>
          </cell>
          <cell r="AB43">
            <v>242.59800000000001</v>
          </cell>
        </row>
        <row r="44">
          <cell r="X44">
            <v>-94.573999999999984</v>
          </cell>
          <cell r="Z44">
            <v>-94.048999999999978</v>
          </cell>
          <cell r="AB44">
            <v>-93.523999999999972</v>
          </cell>
        </row>
        <row r="45">
          <cell r="X45">
            <v>0.67900000000000005</v>
          </cell>
          <cell r="Z45">
            <v>0.67900000000000005</v>
          </cell>
          <cell r="AB45">
            <v>0.67900000000000005</v>
          </cell>
        </row>
        <row r="46">
          <cell r="X46">
            <v>13.167999999999999</v>
          </cell>
          <cell r="Z46">
            <v>13.167999999999999</v>
          </cell>
          <cell r="AB46">
            <v>13.167999999999999</v>
          </cell>
        </row>
        <row r="47">
          <cell r="X47">
            <v>148.00747068099997</v>
          </cell>
          <cell r="Z47">
            <v>151.91378480142998</v>
          </cell>
          <cell r="AB47">
            <v>155.93728834547289</v>
          </cell>
        </row>
        <row r="48">
          <cell r="X48">
            <v>5.367</v>
          </cell>
          <cell r="Z48">
            <v>5.367</v>
          </cell>
          <cell r="AB48">
            <v>5.367</v>
          </cell>
        </row>
        <row r="49">
          <cell r="X49">
            <v>58.273039082999993</v>
          </cell>
          <cell r="Z49">
            <v>60.021230255489996</v>
          </cell>
          <cell r="AB49">
            <v>61.821867163154693</v>
          </cell>
        </row>
        <row r="50">
          <cell r="X50">
            <v>84.367431597999996</v>
          </cell>
          <cell r="Z50">
            <v>86.525554545939997</v>
          </cell>
          <cell r="AB50">
            <v>88.748421182318197</v>
          </cell>
        </row>
        <row r="51">
          <cell r="X51">
            <v>99.682999999999993</v>
          </cell>
          <cell r="Z51">
            <v>99.682999999999993</v>
          </cell>
          <cell r="AB51">
            <v>99.682999999999993</v>
          </cell>
        </row>
        <row r="52">
          <cell r="X52">
            <v>51.454999999999998</v>
          </cell>
          <cell r="Z52">
            <v>51.454999999999998</v>
          </cell>
          <cell r="AB52">
            <v>51.454999999999998</v>
          </cell>
        </row>
        <row r="53">
          <cell r="X53">
            <v>7.4740000000000002</v>
          </cell>
          <cell r="Z53">
            <v>7.4740000000000002</v>
          </cell>
          <cell r="AB53">
            <v>7.4740000000000002</v>
          </cell>
        </row>
        <row r="54">
          <cell r="X54">
            <v>0.41</v>
          </cell>
          <cell r="Z54">
            <v>0.41</v>
          </cell>
          <cell r="AB54">
            <v>0.41</v>
          </cell>
        </row>
        <row r="55">
          <cell r="X55">
            <v>40.344000000000001</v>
          </cell>
          <cell r="Z55">
            <v>40.344000000000001</v>
          </cell>
          <cell r="AB55">
            <v>40.344000000000001</v>
          </cell>
        </row>
        <row r="56">
          <cell r="X56">
            <v>690.30861830960919</v>
          </cell>
          <cell r="Z56">
            <v>753.01093775699781</v>
          </cell>
          <cell r="AB56">
            <v>821.61678142790413</v>
          </cell>
        </row>
        <row r="57">
          <cell r="X57">
            <v>0</v>
          </cell>
          <cell r="Z57">
            <v>0</v>
          </cell>
          <cell r="AB57">
            <v>0</v>
          </cell>
        </row>
        <row r="58">
          <cell r="X58">
            <v>937.99908899060915</v>
          </cell>
          <cell r="Z58">
            <v>1004.6077225584278</v>
          </cell>
          <cell r="AB58">
            <v>1077.237069773377</v>
          </cell>
        </row>
        <row r="59">
          <cell r="X59">
            <v>240.342007032</v>
          </cell>
          <cell r="Z59">
            <v>247.55226724296003</v>
          </cell>
          <cell r="AB59">
            <v>254.97883526024879</v>
          </cell>
        </row>
        <row r="60">
          <cell r="X60">
            <v>56.821999999999996</v>
          </cell>
          <cell r="Z60">
            <v>56.821999999999996</v>
          </cell>
          <cell r="AB60">
            <v>56.821999999999996</v>
          </cell>
        </row>
        <row r="61">
          <cell r="X61">
            <v>-22.865365780263026</v>
          </cell>
          <cell r="Z61">
            <v>-83.482413630511132</v>
          </cell>
          <cell r="AB61">
            <v>-149.83370715902538</v>
          </cell>
        </row>
        <row r="62">
          <cell r="X62">
            <v>8.2313907856376864E-2</v>
          </cell>
          <cell r="Z62">
            <v>7.5459727277343847E-2</v>
          </cell>
          <cell r="AB62">
            <v>6.9158762679174965E-2</v>
          </cell>
        </row>
        <row r="63">
          <cell r="X63">
            <v>-3.3123396077908616E-2</v>
          </cell>
          <cell r="Z63">
            <v>-0.11086480878907436</v>
          </cell>
          <cell r="AB63">
            <v>-0.18236446789539329</v>
          </cell>
        </row>
        <row r="64">
          <cell r="X64">
            <v>4902.1159857242428</v>
          </cell>
          <cell r="Z64">
            <v>5049.8025849292972</v>
          </cell>
          <cell r="AB64">
            <v>5201.9197821105035</v>
          </cell>
        </row>
        <row r="67">
          <cell r="X67">
            <v>136.58886416365061</v>
          </cell>
          <cell r="Z67">
            <v>146.03960773357775</v>
          </cell>
          <cell r="AB67">
            <v>154.45549933981329</v>
          </cell>
        </row>
        <row r="68">
          <cell r="X68">
            <v>-4.9049876340000012</v>
          </cell>
          <cell r="Z68">
            <v>-5.0521372630200005</v>
          </cell>
          <cell r="AB68">
            <v>-5.2037013809106156</v>
          </cell>
        </row>
        <row r="69">
          <cell r="X69">
            <v>131.6838765296506</v>
          </cell>
          <cell r="Z69">
            <v>140.98747047055775</v>
          </cell>
          <cell r="AB69">
            <v>149.25179795890267</v>
          </cell>
        </row>
        <row r="70">
          <cell r="X70">
            <v>-52.973000000000006</v>
          </cell>
          <cell r="Z70">
            <v>-52.973000000000006</v>
          </cell>
          <cell r="AB70">
            <v>-52.973000000000006</v>
          </cell>
        </row>
        <row r="71">
          <cell r="X71">
            <v>0</v>
          </cell>
          <cell r="Z71">
            <v>0</v>
          </cell>
          <cell r="AB71">
            <v>0</v>
          </cell>
        </row>
        <row r="72">
          <cell r="X72">
            <v>54.786800318394967</v>
          </cell>
          <cell r="Z72">
            <v>59.869216644033862</v>
          </cell>
          <cell r="AB72">
            <v>65.701599314252888</v>
          </cell>
        </row>
        <row r="73">
          <cell r="X73">
            <v>-23.738041051067022</v>
          </cell>
          <cell r="Z73">
            <v>-26.872422620309425</v>
          </cell>
          <cell r="AB73">
            <v>-29.402504430388454</v>
          </cell>
        </row>
        <row r="74">
          <cell r="X74">
            <v>0</v>
          </cell>
          <cell r="Z74">
            <v>-3.907985046680551E-14</v>
          </cell>
          <cell r="AB74">
            <v>-6.3948846218409017E-14</v>
          </cell>
        </row>
        <row r="75">
          <cell r="X75">
            <v>-38.95216452141635</v>
          </cell>
          <cell r="Z75">
            <v>60.617047850248099</v>
          </cell>
          <cell r="AB75">
            <v>66.351293528514248</v>
          </cell>
        </row>
        <row r="77">
          <cell r="X77">
            <v>0</v>
          </cell>
          <cell r="Z77">
            <v>0</v>
          </cell>
          <cell r="AB77">
            <v>0</v>
          </cell>
        </row>
        <row r="78">
          <cell r="X78">
            <v>0</v>
          </cell>
          <cell r="Z78">
            <v>0</v>
          </cell>
          <cell r="AB78">
            <v>0</v>
          </cell>
        </row>
        <row r="79">
          <cell r="X79">
            <v>-0.52499999999991331</v>
          </cell>
          <cell r="Z79">
            <v>-0.52500000000017621</v>
          </cell>
          <cell r="AB79">
            <v>-0.5249999999998991</v>
          </cell>
        </row>
        <row r="80">
          <cell r="X80">
            <v>0</v>
          </cell>
          <cell r="Z80">
            <v>0</v>
          </cell>
          <cell r="AB80">
            <v>0</v>
          </cell>
        </row>
        <row r="81">
          <cell r="X81">
            <v>112</v>
          </cell>
          <cell r="Z81">
            <v>112</v>
          </cell>
          <cell r="AB81">
            <v>112</v>
          </cell>
        </row>
        <row r="82">
          <cell r="X82">
            <v>0.11363636363636363</v>
          </cell>
          <cell r="Z82">
            <v>0.11363636363636363</v>
          </cell>
          <cell r="AB82">
            <v>0.11363636363636363</v>
          </cell>
        </row>
        <row r="83">
          <cell r="X83">
            <v>1</v>
          </cell>
          <cell r="Z83">
            <v>1</v>
          </cell>
          <cell r="AB83">
            <v>1</v>
          </cell>
        </row>
        <row r="87">
          <cell r="X87" t="str">
            <v>2008E</v>
          </cell>
          <cell r="Z87" t="str">
            <v>2009E</v>
          </cell>
          <cell r="AB87" t="str">
            <v>2010E</v>
          </cell>
        </row>
        <row r="89">
          <cell r="X89">
            <v>8.8000000000000007</v>
          </cell>
          <cell r="Z89">
            <v>8.8000000000000007</v>
          </cell>
          <cell r="AB89">
            <v>8.8000000000000007</v>
          </cell>
        </row>
        <row r="90">
          <cell r="X90">
            <v>961.76518029398608</v>
          </cell>
          <cell r="Z90">
            <v>901.22885771171752</v>
          </cell>
          <cell r="AB90">
            <v>834.95177393736014</v>
          </cell>
        </row>
        <row r="91">
          <cell r="X91">
            <v>985.60000000000014</v>
          </cell>
          <cell r="Z91">
            <v>985.60000000000014</v>
          </cell>
          <cell r="AB91">
            <v>985.60000000000014</v>
          </cell>
        </row>
        <row r="92">
          <cell r="X92">
            <v>714.99225252934616</v>
          </cell>
          <cell r="Z92">
            <v>717.07752412648665</v>
          </cell>
          <cell r="AB92">
            <v>719.33207426887861</v>
          </cell>
        </row>
        <row r="94">
          <cell r="X94" t="str">
            <v>2008E</v>
          </cell>
          <cell r="Z94" t="str">
            <v>2009E</v>
          </cell>
          <cell r="AB94" t="str">
            <v>2010E</v>
          </cell>
        </row>
        <row r="95">
          <cell r="X95">
            <v>8.9916822163132668</v>
          </cell>
          <cell r="Z95">
            <v>10.178947962238418</v>
          </cell>
          <cell r="AB95">
            <v>11.13731228423805</v>
          </cell>
        </row>
        <row r="96">
          <cell r="X96">
            <v>8.9916822163132668</v>
          </cell>
          <cell r="Z96">
            <v>10.178947962238418</v>
          </cell>
          <cell r="AB96">
            <v>11.13731228423805</v>
          </cell>
        </row>
        <row r="97">
          <cell r="X97">
            <v>8.9916822163132668</v>
          </cell>
          <cell r="Z97">
            <v>10.178947962238418</v>
          </cell>
          <cell r="AB97">
            <v>11.13731228423805</v>
          </cell>
        </row>
        <row r="98">
          <cell r="X98">
            <v>15.521461836778478</v>
          </cell>
          <cell r="Z98">
            <v>16.595409969724745</v>
          </cell>
          <cell r="AB98">
            <v>17.551761288615147</v>
          </cell>
        </row>
        <row r="99">
          <cell r="X99">
            <v>6.225772763453973</v>
          </cell>
          <cell r="Z99">
            <v>6.8033200731856658</v>
          </cell>
          <cell r="AB99">
            <v>7.4660908311651006</v>
          </cell>
        </row>
        <row r="100">
          <cell r="X100">
            <v>18.215009297556815</v>
          </cell>
          <cell r="Z100">
            <v>19.246889610589193</v>
          </cell>
          <cell r="AB100">
            <v>20.314457906080889</v>
          </cell>
        </row>
        <row r="101">
          <cell r="X101">
            <v>11.798866040727962</v>
          </cell>
          <cell r="Z101">
            <v>12.830427603102866</v>
          </cell>
          <cell r="AB101">
            <v>13.900008901703792</v>
          </cell>
        </row>
        <row r="102">
          <cell r="X102">
            <v>11.559848995273416</v>
          </cell>
          <cell r="Z102">
            <v>13.049933284921048</v>
          </cell>
          <cell r="AB102">
            <v>14.278605492612883</v>
          </cell>
        </row>
        <row r="103">
          <cell r="X103">
            <v>78.444161171546497</v>
          </cell>
          <cell r="Z103">
            <v>85.56942474511338</v>
          </cell>
          <cell r="AB103">
            <v>93.36554334408001</v>
          </cell>
        </row>
        <row r="104">
          <cell r="X104">
            <v>2.6975046648939793</v>
          </cell>
          <cell r="Z104">
            <v>3.0536843886715253</v>
          </cell>
          <cell r="AB104">
            <v>3.3411936852714148</v>
          </cell>
        </row>
        <row r="105">
          <cell r="X105">
            <v>2.4084863079410528E-2</v>
          </cell>
          <cell r="Z105">
            <v>2.7265039184567189E-2</v>
          </cell>
          <cell r="AB105">
            <v>2.9832086475637631E-2</v>
          </cell>
        </row>
        <row r="106">
          <cell r="X106">
            <v>0.3</v>
          </cell>
          <cell r="Z106">
            <v>0.3</v>
          </cell>
          <cell r="AB106">
            <v>0.3</v>
          </cell>
        </row>
        <row r="109">
          <cell r="X109">
            <v>12.455956216602347</v>
          </cell>
          <cell r="Z109">
            <v>11.003101736593461</v>
          </cell>
          <cell r="AB109">
            <v>10.056286215347187</v>
          </cell>
        </row>
        <row r="110">
          <cell r="X110">
            <v>7.2158151840191556</v>
          </cell>
          <cell r="Z110">
            <v>6.7488540629200049</v>
          </cell>
          <cell r="AB110">
            <v>6.3811259826470055</v>
          </cell>
        </row>
        <row r="111">
          <cell r="X111">
            <v>17.554687893884328</v>
          </cell>
          <cell r="Z111">
            <v>15.053292964733112</v>
          </cell>
          <cell r="AB111">
            <v>12.708241239969801</v>
          </cell>
        </row>
        <row r="112">
          <cell r="X112">
            <v>6.1487753407308219</v>
          </cell>
          <cell r="Z112">
            <v>5.81912206418954</v>
          </cell>
          <cell r="AB112">
            <v>5.5133147297262672</v>
          </cell>
        </row>
        <row r="113">
          <cell r="X113">
            <v>9.4924376303106044</v>
          </cell>
          <cell r="Z113">
            <v>8.7292492085699713</v>
          </cell>
          <cell r="AB113">
            <v>8.0575487966969295</v>
          </cell>
        </row>
        <row r="114">
          <cell r="X114">
            <v>9.6887078754916693</v>
          </cell>
          <cell r="Z114">
            <v>8.5824193545428997</v>
          </cell>
          <cell r="AB114">
            <v>7.8439032479708075</v>
          </cell>
        </row>
        <row r="115">
          <cell r="X115">
            <v>0.67917923180453832</v>
          </cell>
          <cell r="Z115">
            <v>0.61781666589596995</v>
          </cell>
          <cell r="AB115">
            <v>0.55564405387776472</v>
          </cell>
        </row>
        <row r="116">
          <cell r="X116">
            <v>6.0000791641286471</v>
          </cell>
          <cell r="Z116">
            <v>5.3209828843289273</v>
          </cell>
          <cell r="AB116">
            <v>4.6706086788351504</v>
          </cell>
        </row>
        <row r="117">
          <cell r="X117">
            <v>9.2628814822900729</v>
          </cell>
          <cell r="Z117">
            <v>7.9819919773949151</v>
          </cell>
          <cell r="AB117">
            <v>6.8259584632598846</v>
          </cell>
        </row>
        <row r="118">
          <cell r="X118">
            <v>1.4277671955095745</v>
          </cell>
          <cell r="Z118">
            <v>1.3088787301494158</v>
          </cell>
          <cell r="AB118">
            <v>1.1995860141599179</v>
          </cell>
        </row>
        <row r="119">
          <cell r="X119" t="e">
            <v>#REF!</v>
          </cell>
          <cell r="Z119" t="e">
            <v>#REF!</v>
          </cell>
          <cell r="AB119" t="e">
            <v>#REF!</v>
          </cell>
        </row>
        <row r="120">
          <cell r="X120" t="e">
            <v>#REF!</v>
          </cell>
          <cell r="Z120" t="e">
            <v>#REF!</v>
          </cell>
          <cell r="AB120" t="e">
            <v>#REF!</v>
          </cell>
        </row>
        <row r="123">
          <cell r="X123">
            <v>0.6</v>
          </cell>
          <cell r="Z123">
            <v>0.6</v>
          </cell>
          <cell r="AB123">
            <v>0.6</v>
          </cell>
        </row>
        <row r="124">
          <cell r="X124">
            <v>7.3322673198731689E-2</v>
          </cell>
          <cell r="Z124">
            <v>7.7401313813097422E-2</v>
          </cell>
          <cell r="AB124">
            <v>8.1401616618159853E-2</v>
          </cell>
        </row>
        <row r="125">
          <cell r="X125">
            <v>7.1837329721460647E-2</v>
          </cell>
          <cell r="Z125">
            <v>7.8725511937099021E-2</v>
          </cell>
          <cell r="AB125">
            <v>8.3618764446198049E-2</v>
          </cell>
        </row>
        <row r="126">
          <cell r="X126">
            <v>5.5877757606349443E-2</v>
          </cell>
          <cell r="Z126">
            <v>6.1405899310937234E-2</v>
          </cell>
          <cell r="AB126">
            <v>6.5222636268034484E-2</v>
          </cell>
        </row>
        <row r="127">
          <cell r="X127">
            <v>9.6456309436536103E-2</v>
          </cell>
          <cell r="Z127">
            <v>0.10011408619094113</v>
          </cell>
          <cell r="AB127">
            <v>0.10278710995747503</v>
          </cell>
        </row>
        <row r="128">
          <cell r="X128">
            <v>0.11950627108112491</v>
          </cell>
          <cell r="Z128">
            <v>0.12412322924773611</v>
          </cell>
          <cell r="AB128">
            <v>0.12448446944910682</v>
          </cell>
        </row>
        <row r="129">
          <cell r="X129">
            <v>8.2889277204788017E-2</v>
          </cell>
          <cell r="Z129">
            <v>9.222117572651882E-2</v>
          </cell>
          <cell r="AB129">
            <v>9.4155288100530268E-2</v>
          </cell>
        </row>
        <row r="130">
          <cell r="X130">
            <v>0.11320861480276601</v>
          </cell>
          <cell r="Z130">
            <v>0.12292300079419301</v>
          </cell>
          <cell r="AB130">
            <v>0.13282172520723987</v>
          </cell>
        </row>
        <row r="131">
          <cell r="X131" t="e">
            <v>#REF!</v>
          </cell>
          <cell r="Z131" t="e">
            <v>#REF!</v>
          </cell>
          <cell r="AB131" t="e">
            <v>#REF!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61.xml><?xml version="1.0" encoding="utf-8"?>
<externalLink xmlns="http://schemas.openxmlformats.org/spreadsheetml/2006/main">
  <externalBook xmlns:r="http://schemas.openxmlformats.org/officeDocument/2006/relationships" r:id="rId1">
    <sheetNames>
      <sheetName val="Global Mobile (IS)"/>
      <sheetName val="Global Mobile(PT) "/>
      <sheetName val="V&amp;D "/>
      <sheetName val="Communications World "/>
      <sheetName val="Cell international format"/>
      <sheetName val="Sheet3"/>
      <sheetName val="Sheet4"/>
      <sheetName val="format"/>
      <sheetName val="itu cell 2000"/>
      <sheetName val="Sub-cat"/>
      <sheetName val="int-sub"/>
      <sheetName val="Sub-reg"/>
      <sheetName val="cellular tariff"/>
      <sheetName val="Sheet5"/>
      <sheetName val="operators"/>
      <sheetName val="cellu"/>
      <sheetName val="Global Mobile(dup)"/>
      <sheetName val="Global Mob2(dup)"/>
      <sheetName val="Global Mob2 (PT)dup"/>
      <sheetName val="Global mobile (PT)dup"/>
    </sheetNames>
    <sheetDataSet>
      <sheetData sheetId="0" refreshError="1">
        <row r="1">
          <cell r="A1" t="str">
            <v>Year</v>
          </cell>
          <cell r="B1" t="str">
            <v>Quarter</v>
          </cell>
          <cell r="C1" t="str">
            <v>Month</v>
          </cell>
          <cell r="D1" t="str">
            <v>Region</v>
          </cell>
          <cell r="E1" t="str">
            <v>Country</v>
          </cell>
          <cell r="F1" t="str">
            <v>Subscriber_base</v>
          </cell>
          <cell r="G1" t="str">
            <v>Operator</v>
          </cell>
          <cell r="H1" t="str">
            <v>System</v>
          </cell>
          <cell r="I1" t="str">
            <v>Source</v>
          </cell>
          <cell r="J1" t="str">
            <v>Sourc_date</v>
          </cell>
          <cell r="K1" t="str">
            <v>Launch_year</v>
          </cell>
        </row>
        <row r="2">
          <cell r="A2">
            <v>2000</v>
          </cell>
          <cell r="C2" t="str">
            <v>Apr</v>
          </cell>
          <cell r="D2" t="str">
            <v>Western Europe</v>
          </cell>
          <cell r="E2" t="str">
            <v>Andora</v>
          </cell>
          <cell r="F2">
            <v>22000</v>
          </cell>
          <cell r="G2" t="str">
            <v>STA GSM</v>
          </cell>
          <cell r="H2" t="str">
            <v>GSM 900</v>
          </cell>
          <cell r="I2" t="str">
            <v>Global Mobile</v>
          </cell>
          <cell r="J2">
            <v>36684</v>
          </cell>
          <cell r="K2">
            <v>34759</v>
          </cell>
        </row>
        <row r="3">
          <cell r="A3">
            <v>2000</v>
          </cell>
          <cell r="C3" t="str">
            <v>Apr</v>
          </cell>
          <cell r="D3" t="str">
            <v>Western Europe</v>
          </cell>
          <cell r="E3" t="str">
            <v>Austria</v>
          </cell>
          <cell r="F3">
            <v>210000</v>
          </cell>
          <cell r="G3" t="str">
            <v>Mobilkom</v>
          </cell>
          <cell r="H3" t="str">
            <v>TACS 900</v>
          </cell>
          <cell r="I3" t="str">
            <v>Global Mobile</v>
          </cell>
          <cell r="J3">
            <v>36684</v>
          </cell>
          <cell r="K3">
            <v>33055</v>
          </cell>
        </row>
        <row r="4">
          <cell r="A4">
            <v>2000</v>
          </cell>
          <cell r="C4" t="str">
            <v>Apr</v>
          </cell>
          <cell r="D4" t="str">
            <v>Western Europe</v>
          </cell>
          <cell r="E4" t="str">
            <v>Austria</v>
          </cell>
          <cell r="F4">
            <v>2200000</v>
          </cell>
          <cell r="G4" t="str">
            <v>Mobilkom</v>
          </cell>
          <cell r="H4" t="str">
            <v>GSM 900/1800</v>
          </cell>
          <cell r="I4" t="str">
            <v>Global Mobile</v>
          </cell>
          <cell r="J4">
            <v>36684</v>
          </cell>
          <cell r="K4">
            <v>34304</v>
          </cell>
        </row>
        <row r="5">
          <cell r="A5">
            <v>2000</v>
          </cell>
          <cell r="C5" t="str">
            <v>Apr</v>
          </cell>
          <cell r="D5" t="str">
            <v>Western Europe</v>
          </cell>
          <cell r="E5" t="str">
            <v>Austria</v>
          </cell>
          <cell r="F5">
            <v>1650000</v>
          </cell>
          <cell r="G5" t="str">
            <v>Maxmobil</v>
          </cell>
          <cell r="H5" t="str">
            <v>GSM 900</v>
          </cell>
          <cell r="I5" t="str">
            <v>Global Mobile</v>
          </cell>
          <cell r="J5">
            <v>36684</v>
          </cell>
          <cell r="K5">
            <v>35339</v>
          </cell>
        </row>
        <row r="6">
          <cell r="A6">
            <v>2000</v>
          </cell>
          <cell r="C6" t="str">
            <v>Apr</v>
          </cell>
          <cell r="D6" t="str">
            <v>Western Europe</v>
          </cell>
          <cell r="E6" t="str">
            <v>Austria</v>
          </cell>
          <cell r="F6">
            <v>660000</v>
          </cell>
          <cell r="G6" t="str">
            <v>Cnnect</v>
          </cell>
          <cell r="H6" t="str">
            <v>GSM 1800</v>
          </cell>
          <cell r="I6" t="str">
            <v>Global Mobile</v>
          </cell>
          <cell r="J6">
            <v>36684</v>
          </cell>
          <cell r="K6">
            <v>36069</v>
          </cell>
        </row>
        <row r="7">
          <cell r="A7">
            <v>2000</v>
          </cell>
          <cell r="C7" t="str">
            <v>Apr</v>
          </cell>
          <cell r="D7" t="str">
            <v>Western Europe</v>
          </cell>
          <cell r="E7" t="str">
            <v>Belgium</v>
          </cell>
          <cell r="F7">
            <v>0</v>
          </cell>
          <cell r="G7" t="str">
            <v>Belgacom Mobile</v>
          </cell>
          <cell r="H7" t="str">
            <v>NMT 450</v>
          </cell>
          <cell r="I7" t="str">
            <v>Global Mobile</v>
          </cell>
          <cell r="J7">
            <v>36684</v>
          </cell>
          <cell r="K7">
            <v>31868</v>
          </cell>
        </row>
        <row r="8">
          <cell r="A8">
            <v>2000</v>
          </cell>
          <cell r="C8" t="str">
            <v>Apr</v>
          </cell>
          <cell r="D8" t="str">
            <v>Western Europe</v>
          </cell>
          <cell r="E8" t="str">
            <v>Belgium</v>
          </cell>
          <cell r="F8">
            <v>2377666</v>
          </cell>
          <cell r="G8" t="str">
            <v>Belgacom Mobile</v>
          </cell>
          <cell r="H8" t="str">
            <v>GSM 900/1800</v>
          </cell>
          <cell r="I8" t="str">
            <v>Global Mobile</v>
          </cell>
          <cell r="J8">
            <v>36684</v>
          </cell>
          <cell r="K8">
            <v>34335</v>
          </cell>
        </row>
        <row r="9">
          <cell r="A9">
            <v>2000</v>
          </cell>
          <cell r="C9" t="str">
            <v>Apr</v>
          </cell>
          <cell r="D9" t="str">
            <v>Western Europe</v>
          </cell>
          <cell r="E9" t="str">
            <v>Belgium</v>
          </cell>
          <cell r="F9">
            <v>1146666</v>
          </cell>
          <cell r="G9" t="str">
            <v>Mobistar</v>
          </cell>
          <cell r="H9" t="str">
            <v>GSM 900</v>
          </cell>
          <cell r="I9" t="str">
            <v>Global Mobile</v>
          </cell>
          <cell r="J9">
            <v>36684</v>
          </cell>
          <cell r="K9">
            <v>35278</v>
          </cell>
        </row>
        <row r="10">
          <cell r="A10">
            <v>2000</v>
          </cell>
          <cell r="C10" t="str">
            <v>Apr</v>
          </cell>
          <cell r="D10" t="str">
            <v>Western Europe</v>
          </cell>
          <cell r="E10" t="str">
            <v>Belgium</v>
          </cell>
          <cell r="F10">
            <v>163400</v>
          </cell>
          <cell r="G10" t="str">
            <v>KPN Orange</v>
          </cell>
          <cell r="H10" t="str">
            <v>GSM 1800</v>
          </cell>
          <cell r="I10" t="str">
            <v>Global Mobile</v>
          </cell>
          <cell r="J10">
            <v>36684</v>
          </cell>
          <cell r="K10">
            <v>36251</v>
          </cell>
        </row>
        <row r="11">
          <cell r="A11">
            <v>2000</v>
          </cell>
          <cell r="C11" t="str">
            <v>Apr</v>
          </cell>
          <cell r="D11" t="str">
            <v>Western Europe</v>
          </cell>
          <cell r="E11" t="str">
            <v>Cyprus</v>
          </cell>
          <cell r="F11">
            <v>156982</v>
          </cell>
          <cell r="G11" t="str">
            <v>Cyprus Telecoms</v>
          </cell>
          <cell r="H11" t="str">
            <v>GSM 900</v>
          </cell>
          <cell r="I11" t="str">
            <v>Global Mobile</v>
          </cell>
          <cell r="J11">
            <v>36684</v>
          </cell>
          <cell r="K11">
            <v>34790</v>
          </cell>
        </row>
        <row r="12">
          <cell r="A12">
            <v>2000</v>
          </cell>
          <cell r="C12" t="str">
            <v>Apr</v>
          </cell>
          <cell r="D12" t="str">
            <v>Western Europe</v>
          </cell>
          <cell r="E12" t="str">
            <v>Cyprus</v>
          </cell>
          <cell r="F12">
            <v>4170</v>
          </cell>
          <cell r="G12" t="str">
            <v>Cyprus Telecoms</v>
          </cell>
          <cell r="H12" t="str">
            <v>NMT 900</v>
          </cell>
          <cell r="I12" t="str">
            <v>Global Mobile</v>
          </cell>
          <cell r="J12">
            <v>36684</v>
          </cell>
          <cell r="K12">
            <v>32478</v>
          </cell>
        </row>
        <row r="13">
          <cell r="A13">
            <v>2000</v>
          </cell>
          <cell r="C13" t="str">
            <v>Apr</v>
          </cell>
          <cell r="D13" t="str">
            <v>Western Europe</v>
          </cell>
          <cell r="E13" t="str">
            <v>Denmark</v>
          </cell>
          <cell r="F13">
            <v>3500</v>
          </cell>
          <cell r="G13" t="str">
            <v>TeleDenmark Mobile</v>
          </cell>
          <cell r="H13" t="str">
            <v>NMT 450</v>
          </cell>
          <cell r="I13" t="str">
            <v>Global Mobile</v>
          </cell>
          <cell r="J13">
            <v>36684</v>
          </cell>
          <cell r="K13">
            <v>29952</v>
          </cell>
        </row>
        <row r="14">
          <cell r="A14">
            <v>2000</v>
          </cell>
          <cell r="C14" t="str">
            <v>Apr</v>
          </cell>
          <cell r="D14" t="str">
            <v>Western Europe</v>
          </cell>
          <cell r="E14" t="str">
            <v>Denmark</v>
          </cell>
          <cell r="F14">
            <v>109000</v>
          </cell>
          <cell r="G14" t="str">
            <v>TeleDenmark Mobile</v>
          </cell>
          <cell r="H14" t="str">
            <v>NMT 900</v>
          </cell>
          <cell r="I14" t="str">
            <v>Global Mobile</v>
          </cell>
          <cell r="J14">
            <v>36684</v>
          </cell>
          <cell r="K14">
            <v>31747</v>
          </cell>
        </row>
        <row r="15">
          <cell r="A15">
            <v>2000</v>
          </cell>
          <cell r="C15" t="str">
            <v>Apr</v>
          </cell>
          <cell r="D15" t="str">
            <v>Western Europe</v>
          </cell>
          <cell r="E15" t="str">
            <v>Denmark</v>
          </cell>
          <cell r="F15">
            <v>1303833</v>
          </cell>
          <cell r="G15" t="str">
            <v>TeleDenmark Mobile</v>
          </cell>
          <cell r="H15" t="str">
            <v>GSM 900</v>
          </cell>
          <cell r="I15" t="str">
            <v>Global Mobile</v>
          </cell>
          <cell r="J15">
            <v>36684</v>
          </cell>
          <cell r="K15">
            <v>33786</v>
          </cell>
        </row>
        <row r="16">
          <cell r="A16">
            <v>2000</v>
          </cell>
          <cell r="C16" t="str">
            <v>Apr</v>
          </cell>
          <cell r="D16" t="str">
            <v>Western Europe</v>
          </cell>
          <cell r="E16" t="str">
            <v>Denmark</v>
          </cell>
          <cell r="F16">
            <v>1030000</v>
          </cell>
          <cell r="G16" t="str">
            <v>Sonofone</v>
          </cell>
          <cell r="H16" t="str">
            <v>GSM 900</v>
          </cell>
          <cell r="I16" t="str">
            <v>Global Mobile</v>
          </cell>
          <cell r="J16">
            <v>36684</v>
          </cell>
          <cell r="K16">
            <v>33786</v>
          </cell>
        </row>
        <row r="17">
          <cell r="A17">
            <v>2000</v>
          </cell>
          <cell r="C17" t="str">
            <v>Apr</v>
          </cell>
          <cell r="D17" t="str">
            <v>Western Europe</v>
          </cell>
          <cell r="E17" t="str">
            <v>Denmark</v>
          </cell>
          <cell r="F17">
            <v>295000</v>
          </cell>
          <cell r="G17" t="str">
            <v>Telia</v>
          </cell>
          <cell r="H17" t="str">
            <v>GSM 1800</v>
          </cell>
          <cell r="I17" t="str">
            <v>Global Mobile</v>
          </cell>
          <cell r="J17">
            <v>36684</v>
          </cell>
          <cell r="K17">
            <v>35796</v>
          </cell>
        </row>
        <row r="18">
          <cell r="A18">
            <v>2000</v>
          </cell>
          <cell r="C18" t="str">
            <v>Apr</v>
          </cell>
          <cell r="D18" t="str">
            <v>Western Europe</v>
          </cell>
          <cell r="E18" t="str">
            <v>Denmark</v>
          </cell>
          <cell r="F18">
            <v>410000</v>
          </cell>
          <cell r="G18" t="str">
            <v>Mobilix</v>
          </cell>
          <cell r="H18" t="str">
            <v>GSM 1800</v>
          </cell>
          <cell r="I18" t="str">
            <v>Global Mobile</v>
          </cell>
          <cell r="J18">
            <v>36684</v>
          </cell>
          <cell r="K18">
            <v>35855</v>
          </cell>
        </row>
        <row r="19">
          <cell r="A19">
            <v>2000</v>
          </cell>
          <cell r="C19" t="str">
            <v>Apr</v>
          </cell>
          <cell r="D19" t="str">
            <v>Western Europe</v>
          </cell>
          <cell r="E19" t="str">
            <v>Faroe Island</v>
          </cell>
          <cell r="F19">
            <v>2488</v>
          </cell>
          <cell r="G19" t="str">
            <v>PTT</v>
          </cell>
          <cell r="H19" t="str">
            <v>NMT 450</v>
          </cell>
          <cell r="I19" t="str">
            <v>Global Mobile</v>
          </cell>
          <cell r="J19">
            <v>36684</v>
          </cell>
          <cell r="K19">
            <v>32509</v>
          </cell>
        </row>
        <row r="20">
          <cell r="A20">
            <v>2000</v>
          </cell>
          <cell r="C20" t="str">
            <v>Apr</v>
          </cell>
          <cell r="D20" t="str">
            <v>Western Europe</v>
          </cell>
          <cell r="E20" t="str">
            <v>Faroe Island</v>
          </cell>
          <cell r="F20">
            <v>2943</v>
          </cell>
          <cell r="G20" t="str">
            <v>PTT</v>
          </cell>
          <cell r="H20" t="str">
            <v>NMT 900</v>
          </cell>
          <cell r="I20" t="str">
            <v>Global Mobile</v>
          </cell>
          <cell r="J20">
            <v>36684</v>
          </cell>
          <cell r="K20">
            <v>33756</v>
          </cell>
        </row>
        <row r="21">
          <cell r="A21">
            <v>2000</v>
          </cell>
          <cell r="C21" t="str">
            <v>Apr</v>
          </cell>
          <cell r="D21" t="str">
            <v>Western Europe</v>
          </cell>
          <cell r="E21" t="str">
            <v>Faroe Island</v>
          </cell>
          <cell r="F21">
            <v>7040</v>
          </cell>
          <cell r="G21" t="str">
            <v>PTT</v>
          </cell>
          <cell r="H21" t="str">
            <v>GSM 900</v>
          </cell>
          <cell r="I21" t="str">
            <v>Global Mobile</v>
          </cell>
          <cell r="J21">
            <v>36684</v>
          </cell>
          <cell r="K21">
            <v>36069</v>
          </cell>
        </row>
        <row r="22">
          <cell r="A22">
            <v>2000</v>
          </cell>
          <cell r="C22" t="str">
            <v>Apr</v>
          </cell>
          <cell r="D22" t="str">
            <v>Western Europe</v>
          </cell>
          <cell r="E22" t="str">
            <v>Finland</v>
          </cell>
          <cell r="F22">
            <v>71000</v>
          </cell>
          <cell r="G22" t="str">
            <v>Sonera</v>
          </cell>
          <cell r="H22" t="str">
            <v>NMT 450</v>
          </cell>
          <cell r="I22" t="str">
            <v>Global Mobile</v>
          </cell>
          <cell r="J22">
            <v>36684</v>
          </cell>
          <cell r="K22">
            <v>30011</v>
          </cell>
        </row>
        <row r="23">
          <cell r="A23">
            <v>2000</v>
          </cell>
          <cell r="C23" t="str">
            <v>Apr</v>
          </cell>
          <cell r="D23" t="str">
            <v>Western Europe</v>
          </cell>
          <cell r="E23" t="str">
            <v>Finland</v>
          </cell>
          <cell r="F23">
            <v>94000</v>
          </cell>
          <cell r="G23" t="str">
            <v>Sonera</v>
          </cell>
          <cell r="H23" t="str">
            <v>NMT 900</v>
          </cell>
          <cell r="I23" t="str">
            <v>Global Mobile</v>
          </cell>
          <cell r="J23">
            <v>36684</v>
          </cell>
          <cell r="K23">
            <v>31747</v>
          </cell>
        </row>
        <row r="24">
          <cell r="A24">
            <v>2000</v>
          </cell>
          <cell r="C24" t="str">
            <v>Apr</v>
          </cell>
          <cell r="D24" t="str">
            <v>Western Europe</v>
          </cell>
          <cell r="E24" t="str">
            <v>Finland</v>
          </cell>
          <cell r="F24">
            <v>2000000</v>
          </cell>
          <cell r="G24" t="str">
            <v>Sonera</v>
          </cell>
          <cell r="H24" t="str">
            <v>GSM 900/1800</v>
          </cell>
          <cell r="I24" t="str">
            <v>Global Mobile</v>
          </cell>
          <cell r="J24">
            <v>36684</v>
          </cell>
          <cell r="K24">
            <v>33786</v>
          </cell>
        </row>
        <row r="25">
          <cell r="A25">
            <v>2000</v>
          </cell>
          <cell r="C25" t="str">
            <v>Apr</v>
          </cell>
          <cell r="D25" t="str">
            <v>Western Europe</v>
          </cell>
          <cell r="E25" t="str">
            <v>Finland</v>
          </cell>
          <cell r="F25">
            <v>38127</v>
          </cell>
          <cell r="G25" t="str">
            <v>Finnet Group</v>
          </cell>
          <cell r="H25" t="str">
            <v>GSM 1800</v>
          </cell>
          <cell r="I25" t="str">
            <v>Global Mobile</v>
          </cell>
          <cell r="J25">
            <v>36684</v>
          </cell>
          <cell r="K25">
            <v>35827</v>
          </cell>
        </row>
        <row r="26">
          <cell r="A26">
            <v>2000</v>
          </cell>
          <cell r="C26" t="str">
            <v>Apr</v>
          </cell>
          <cell r="D26" t="str">
            <v>Western Europe</v>
          </cell>
          <cell r="E26" t="str">
            <v>Finland</v>
          </cell>
          <cell r="F26">
            <v>37000</v>
          </cell>
          <cell r="G26" t="str">
            <v>Telia</v>
          </cell>
          <cell r="H26" t="str">
            <v>GSM 1800</v>
          </cell>
          <cell r="I26" t="str">
            <v>Global Mobile</v>
          </cell>
          <cell r="J26">
            <v>36684</v>
          </cell>
          <cell r="K26">
            <v>35855</v>
          </cell>
        </row>
        <row r="27">
          <cell r="A27">
            <v>2000</v>
          </cell>
          <cell r="C27" t="str">
            <v>Apr</v>
          </cell>
          <cell r="D27" t="str">
            <v>Western Europe</v>
          </cell>
          <cell r="E27" t="str">
            <v>Finland</v>
          </cell>
          <cell r="F27">
            <v>1461000</v>
          </cell>
          <cell r="G27" t="str">
            <v>Radiolinja</v>
          </cell>
          <cell r="H27" t="str">
            <v>GSM 900</v>
          </cell>
          <cell r="I27" t="str">
            <v>Global Mobile</v>
          </cell>
          <cell r="J27">
            <v>36684</v>
          </cell>
          <cell r="K27">
            <v>33604</v>
          </cell>
        </row>
        <row r="28">
          <cell r="A28">
            <v>2000</v>
          </cell>
          <cell r="C28" t="str">
            <v>Apr</v>
          </cell>
          <cell r="D28" t="str">
            <v>Western Europe</v>
          </cell>
          <cell r="E28" t="str">
            <v>France</v>
          </cell>
          <cell r="F28">
            <v>0</v>
          </cell>
          <cell r="G28" t="str">
            <v>France Telecom</v>
          </cell>
          <cell r="H28" t="str">
            <v>RC2000</v>
          </cell>
          <cell r="I28" t="str">
            <v>Global Mobile</v>
          </cell>
          <cell r="J28">
            <v>36684</v>
          </cell>
          <cell r="K28">
            <v>31352</v>
          </cell>
        </row>
        <row r="29">
          <cell r="A29">
            <v>2000</v>
          </cell>
          <cell r="C29" t="str">
            <v>Apr</v>
          </cell>
          <cell r="D29" t="str">
            <v>Western Europe</v>
          </cell>
          <cell r="E29" t="str">
            <v>France</v>
          </cell>
          <cell r="F29">
            <v>11100000</v>
          </cell>
          <cell r="G29" t="str">
            <v>France Telecom</v>
          </cell>
          <cell r="H29" t="str">
            <v>GSM 900</v>
          </cell>
          <cell r="I29" t="str">
            <v>Global Mobile</v>
          </cell>
          <cell r="J29">
            <v>36684</v>
          </cell>
          <cell r="K29">
            <v>33786</v>
          </cell>
        </row>
        <row r="30">
          <cell r="A30">
            <v>2000</v>
          </cell>
          <cell r="C30" t="str">
            <v>Apr</v>
          </cell>
          <cell r="D30" t="str">
            <v>Western Europe</v>
          </cell>
          <cell r="E30" t="str">
            <v>France</v>
          </cell>
          <cell r="F30">
            <v>0</v>
          </cell>
          <cell r="G30" t="str">
            <v>SFR</v>
          </cell>
          <cell r="H30" t="str">
            <v>NMT 450</v>
          </cell>
          <cell r="I30" t="str">
            <v>Global Mobile</v>
          </cell>
          <cell r="J30">
            <v>36684</v>
          </cell>
          <cell r="K30">
            <v>32721</v>
          </cell>
        </row>
        <row r="31">
          <cell r="A31">
            <v>2000</v>
          </cell>
          <cell r="C31" t="str">
            <v>Apr</v>
          </cell>
          <cell r="D31" t="str">
            <v>Western Europe</v>
          </cell>
          <cell r="E31" t="str">
            <v>France</v>
          </cell>
          <cell r="F31">
            <v>8100000</v>
          </cell>
          <cell r="G31" t="str">
            <v>SFR</v>
          </cell>
          <cell r="H31" t="str">
            <v>GSM 900</v>
          </cell>
          <cell r="I31" t="str">
            <v>Global Mobile</v>
          </cell>
          <cell r="J31">
            <v>36684</v>
          </cell>
          <cell r="K31">
            <v>33939</v>
          </cell>
        </row>
        <row r="32">
          <cell r="A32">
            <v>2000</v>
          </cell>
          <cell r="C32" t="str">
            <v>Apr</v>
          </cell>
          <cell r="D32" t="str">
            <v>Western Europe</v>
          </cell>
          <cell r="E32" t="str">
            <v>France</v>
          </cell>
          <cell r="F32">
            <v>3750000</v>
          </cell>
          <cell r="G32" t="str">
            <v>Bouygues Telecom</v>
          </cell>
          <cell r="H32" t="str">
            <v>GSM 1800</v>
          </cell>
          <cell r="I32" t="str">
            <v>Global Mobile</v>
          </cell>
          <cell r="J32">
            <v>36684</v>
          </cell>
          <cell r="K32">
            <v>35186</v>
          </cell>
        </row>
        <row r="33">
          <cell r="A33">
            <v>2000</v>
          </cell>
          <cell r="C33" t="str">
            <v>Apr</v>
          </cell>
          <cell r="D33" t="str">
            <v>Western Europe</v>
          </cell>
          <cell r="E33" t="str">
            <v>Germany</v>
          </cell>
          <cell r="F33">
            <v>110000</v>
          </cell>
          <cell r="G33" t="str">
            <v>T-Mobil</v>
          </cell>
          <cell r="H33" t="str">
            <v>C 450</v>
          </cell>
          <cell r="I33" t="str">
            <v>Global Mobile</v>
          </cell>
          <cell r="J33">
            <v>36684</v>
          </cell>
          <cell r="K33">
            <v>31291</v>
          </cell>
        </row>
        <row r="34">
          <cell r="A34">
            <v>2000</v>
          </cell>
          <cell r="C34" t="str">
            <v>Apr</v>
          </cell>
          <cell r="D34" t="str">
            <v>Western Europe</v>
          </cell>
          <cell r="E34" t="str">
            <v>Germany</v>
          </cell>
          <cell r="F34">
            <v>12000000</v>
          </cell>
          <cell r="G34" t="str">
            <v>T-Mobil</v>
          </cell>
          <cell r="H34" t="str">
            <v>GSM 900</v>
          </cell>
          <cell r="I34" t="str">
            <v>Global Mobile</v>
          </cell>
          <cell r="J34">
            <v>36684</v>
          </cell>
          <cell r="K34">
            <v>33786</v>
          </cell>
        </row>
        <row r="35">
          <cell r="A35">
            <v>2000</v>
          </cell>
          <cell r="C35" t="str">
            <v>Apr</v>
          </cell>
          <cell r="D35" t="str">
            <v>Western Europe</v>
          </cell>
          <cell r="E35" t="str">
            <v>Germany</v>
          </cell>
          <cell r="F35">
            <v>12066666</v>
          </cell>
          <cell r="G35" t="str">
            <v>Mannesmann</v>
          </cell>
          <cell r="H35" t="str">
            <v>GSM 900</v>
          </cell>
          <cell r="I35" t="str">
            <v>Global Mobile</v>
          </cell>
          <cell r="J35">
            <v>36684</v>
          </cell>
          <cell r="K35">
            <v>33756</v>
          </cell>
        </row>
        <row r="36">
          <cell r="A36">
            <v>2000</v>
          </cell>
          <cell r="C36" t="str">
            <v>Apr</v>
          </cell>
          <cell r="D36" t="str">
            <v>Western Europe</v>
          </cell>
          <cell r="E36" t="str">
            <v>Germany</v>
          </cell>
          <cell r="F36">
            <v>4350000</v>
          </cell>
          <cell r="G36" t="str">
            <v>E-Plus</v>
          </cell>
          <cell r="H36" t="str">
            <v>GSM 1800</v>
          </cell>
          <cell r="I36" t="str">
            <v>Global Mobile</v>
          </cell>
          <cell r="J36">
            <v>36684</v>
          </cell>
          <cell r="K36">
            <v>34455</v>
          </cell>
        </row>
        <row r="37">
          <cell r="A37">
            <v>2000</v>
          </cell>
          <cell r="C37" t="str">
            <v>Apr</v>
          </cell>
          <cell r="D37" t="str">
            <v>Western Europe</v>
          </cell>
          <cell r="E37" t="str">
            <v>Germany</v>
          </cell>
          <cell r="F37">
            <v>1500000</v>
          </cell>
          <cell r="G37" t="str">
            <v>Viag Interkom</v>
          </cell>
          <cell r="H37" t="str">
            <v>GSM 900/1800</v>
          </cell>
          <cell r="I37" t="str">
            <v>Global Mobile</v>
          </cell>
          <cell r="J37">
            <v>36684</v>
          </cell>
          <cell r="K37">
            <v>36069</v>
          </cell>
        </row>
        <row r="38">
          <cell r="A38">
            <v>2000</v>
          </cell>
          <cell r="C38" t="str">
            <v>Apr</v>
          </cell>
          <cell r="D38" t="str">
            <v>Western Europe</v>
          </cell>
          <cell r="E38" t="str">
            <v>Gibraltar</v>
          </cell>
          <cell r="F38">
            <v>3837</v>
          </cell>
          <cell r="G38" t="str">
            <v>Gibtel</v>
          </cell>
          <cell r="H38" t="str">
            <v>GSM 900</v>
          </cell>
          <cell r="I38" t="str">
            <v>Global Mobile</v>
          </cell>
          <cell r="J38">
            <v>36684</v>
          </cell>
          <cell r="K38">
            <v>34700</v>
          </cell>
        </row>
        <row r="39">
          <cell r="A39">
            <v>2000</v>
          </cell>
          <cell r="C39" t="str">
            <v>Apr</v>
          </cell>
          <cell r="D39" t="str">
            <v>Western Europe</v>
          </cell>
          <cell r="E39" t="str">
            <v>Greece</v>
          </cell>
          <cell r="F39">
            <v>1809597</v>
          </cell>
          <cell r="G39" t="str">
            <v>Panafon</v>
          </cell>
          <cell r="H39" t="str">
            <v>GSM 900</v>
          </cell>
          <cell r="I39" t="str">
            <v>Global Mobile</v>
          </cell>
          <cell r="J39">
            <v>36684</v>
          </cell>
          <cell r="K39">
            <v>34151</v>
          </cell>
        </row>
        <row r="40">
          <cell r="A40">
            <v>2000</v>
          </cell>
          <cell r="C40" t="str">
            <v>Apr</v>
          </cell>
          <cell r="D40" t="str">
            <v>Western Europe</v>
          </cell>
          <cell r="E40" t="str">
            <v>Greece</v>
          </cell>
          <cell r="F40">
            <v>1310177</v>
          </cell>
          <cell r="G40" t="str">
            <v>Stet Hellas</v>
          </cell>
          <cell r="H40" t="str">
            <v>GSM 900</v>
          </cell>
          <cell r="I40" t="str">
            <v>Global Mobile</v>
          </cell>
          <cell r="J40">
            <v>36684</v>
          </cell>
          <cell r="K40">
            <v>34151</v>
          </cell>
        </row>
        <row r="41">
          <cell r="A41">
            <v>2000</v>
          </cell>
          <cell r="C41" t="str">
            <v>Apr</v>
          </cell>
          <cell r="D41" t="str">
            <v>Western Europe</v>
          </cell>
          <cell r="E41" t="str">
            <v>Greece</v>
          </cell>
          <cell r="F41">
            <v>1277445</v>
          </cell>
          <cell r="G41" t="str">
            <v>Cosmote</v>
          </cell>
          <cell r="H41" t="str">
            <v>GSM 1800</v>
          </cell>
          <cell r="I41" t="str">
            <v>Global Mobile</v>
          </cell>
          <cell r="J41">
            <v>36684</v>
          </cell>
          <cell r="K41">
            <v>35855</v>
          </cell>
        </row>
        <row r="42">
          <cell r="A42">
            <v>2000</v>
          </cell>
          <cell r="C42" t="str">
            <v>Apr</v>
          </cell>
          <cell r="D42" t="str">
            <v>Western Europe</v>
          </cell>
          <cell r="E42" t="str">
            <v>Guernsey</v>
          </cell>
          <cell r="F42">
            <v>16178</v>
          </cell>
          <cell r="G42" t="str">
            <v>Guernsey Telecoms</v>
          </cell>
          <cell r="H42" t="str">
            <v>GSM 900</v>
          </cell>
          <cell r="I42" t="str">
            <v>Global Mobile</v>
          </cell>
          <cell r="J42">
            <v>36684</v>
          </cell>
          <cell r="K42">
            <v>35156</v>
          </cell>
        </row>
        <row r="43">
          <cell r="A43">
            <v>2000</v>
          </cell>
          <cell r="C43" t="str">
            <v>Apr</v>
          </cell>
          <cell r="D43" t="str">
            <v>Western Europe</v>
          </cell>
          <cell r="E43" t="str">
            <v>Iceland</v>
          </cell>
          <cell r="F43">
            <v>27700</v>
          </cell>
          <cell r="G43" t="str">
            <v>Iceland Telecom</v>
          </cell>
          <cell r="H43" t="str">
            <v>NMT 450</v>
          </cell>
          <cell r="I43" t="str">
            <v>Global Mobile</v>
          </cell>
          <cell r="J43">
            <v>36684</v>
          </cell>
          <cell r="K43">
            <v>31564</v>
          </cell>
        </row>
        <row r="44">
          <cell r="A44">
            <v>2000</v>
          </cell>
          <cell r="C44" t="str">
            <v>Apr</v>
          </cell>
          <cell r="D44" t="str">
            <v>Western Europe</v>
          </cell>
          <cell r="E44" t="str">
            <v>Iceland</v>
          </cell>
          <cell r="F44">
            <v>108500</v>
          </cell>
          <cell r="G44" t="str">
            <v>Iceland Telecom</v>
          </cell>
          <cell r="H44" t="str">
            <v>GSM 900</v>
          </cell>
          <cell r="I44" t="str">
            <v>Global Mobile</v>
          </cell>
          <cell r="J44">
            <v>36684</v>
          </cell>
          <cell r="K44">
            <v>34547</v>
          </cell>
        </row>
        <row r="45">
          <cell r="A45">
            <v>2000</v>
          </cell>
          <cell r="C45" t="str">
            <v>Apr</v>
          </cell>
          <cell r="D45" t="str">
            <v>Western Europe</v>
          </cell>
          <cell r="E45" t="str">
            <v>Iceland</v>
          </cell>
          <cell r="F45">
            <v>44000</v>
          </cell>
          <cell r="G45" t="str">
            <v>TAL</v>
          </cell>
          <cell r="H45" t="str">
            <v>GSM 900</v>
          </cell>
          <cell r="I45" t="str">
            <v>Global Mobile</v>
          </cell>
          <cell r="J45">
            <v>36684</v>
          </cell>
          <cell r="K45">
            <v>35916</v>
          </cell>
        </row>
        <row r="46">
          <cell r="A46">
            <v>2000</v>
          </cell>
          <cell r="C46" t="str">
            <v>Apr</v>
          </cell>
          <cell r="D46" t="str">
            <v>Western Europe</v>
          </cell>
          <cell r="E46" t="str">
            <v>Ireland</v>
          </cell>
          <cell r="F46">
            <v>84000</v>
          </cell>
          <cell r="G46" t="str">
            <v>Eircell</v>
          </cell>
          <cell r="H46" t="str">
            <v>TACS 900</v>
          </cell>
          <cell r="I46" t="str">
            <v>Global Mobile</v>
          </cell>
          <cell r="J46">
            <v>36684</v>
          </cell>
          <cell r="K46">
            <v>31382</v>
          </cell>
        </row>
        <row r="47">
          <cell r="A47">
            <v>2000</v>
          </cell>
          <cell r="C47" t="str">
            <v>Apr</v>
          </cell>
          <cell r="D47" t="str">
            <v>Western Europe</v>
          </cell>
          <cell r="E47" t="str">
            <v>Ireland</v>
          </cell>
          <cell r="F47">
            <v>1045000</v>
          </cell>
          <cell r="G47" t="str">
            <v>Eircell</v>
          </cell>
          <cell r="H47" t="str">
            <v>GSM 900</v>
          </cell>
          <cell r="I47" t="str">
            <v>Global Mobile</v>
          </cell>
          <cell r="J47">
            <v>36684</v>
          </cell>
          <cell r="K47">
            <v>34151</v>
          </cell>
        </row>
        <row r="48">
          <cell r="A48">
            <v>2000</v>
          </cell>
          <cell r="C48" t="str">
            <v>Apr</v>
          </cell>
          <cell r="D48" t="str">
            <v>Western Europe</v>
          </cell>
          <cell r="E48" t="str">
            <v>Ireland</v>
          </cell>
          <cell r="F48">
            <v>665000</v>
          </cell>
          <cell r="G48" t="str">
            <v>Esat Digiphone</v>
          </cell>
          <cell r="H48" t="str">
            <v>GSM 900</v>
          </cell>
          <cell r="I48" t="str">
            <v>Global Mobile</v>
          </cell>
          <cell r="J48">
            <v>36684</v>
          </cell>
          <cell r="K48">
            <v>35490</v>
          </cell>
        </row>
        <row r="49">
          <cell r="A49">
            <v>2000</v>
          </cell>
          <cell r="C49" t="str">
            <v>Apr</v>
          </cell>
          <cell r="D49" t="str">
            <v>Western Europe</v>
          </cell>
          <cell r="E49" t="str">
            <v>Isle of Man</v>
          </cell>
          <cell r="F49">
            <v>19900</v>
          </cell>
          <cell r="G49" t="str">
            <v>Manx Telecom</v>
          </cell>
          <cell r="H49" t="str">
            <v>GSM 900</v>
          </cell>
          <cell r="I49" t="str">
            <v>Global Mobile</v>
          </cell>
          <cell r="J49">
            <v>36684</v>
          </cell>
          <cell r="K49">
            <v>35309</v>
          </cell>
        </row>
        <row r="50">
          <cell r="A50">
            <v>2000</v>
          </cell>
          <cell r="C50" t="str">
            <v>Apr</v>
          </cell>
          <cell r="D50" t="str">
            <v>Western Europe</v>
          </cell>
          <cell r="E50" t="str">
            <v>Italy</v>
          </cell>
          <cell r="F50">
            <v>11460559</v>
          </cell>
          <cell r="G50" t="str">
            <v>Omnitel Pronto Italia</v>
          </cell>
          <cell r="H50" t="str">
            <v>GSM 900</v>
          </cell>
          <cell r="I50" t="str">
            <v>Global Mobile</v>
          </cell>
          <cell r="J50">
            <v>36684</v>
          </cell>
          <cell r="K50">
            <v>34973</v>
          </cell>
        </row>
        <row r="51">
          <cell r="A51">
            <v>2000</v>
          </cell>
          <cell r="C51" t="str">
            <v>Apr</v>
          </cell>
          <cell r="D51" t="str">
            <v>Western Europe</v>
          </cell>
          <cell r="E51" t="str">
            <v>Italy</v>
          </cell>
          <cell r="F51">
            <v>3100000</v>
          </cell>
          <cell r="G51" t="str">
            <v>Telecom Italia Mobile</v>
          </cell>
          <cell r="H51" t="str">
            <v>TACS 900</v>
          </cell>
          <cell r="I51" t="str">
            <v>Global Mobile</v>
          </cell>
          <cell r="J51">
            <v>36684</v>
          </cell>
          <cell r="K51">
            <v>32964</v>
          </cell>
        </row>
        <row r="52">
          <cell r="A52">
            <v>2000</v>
          </cell>
          <cell r="C52" t="str">
            <v>Apr</v>
          </cell>
          <cell r="D52" t="str">
            <v>Western Europe</v>
          </cell>
          <cell r="E52" t="str">
            <v>Italy</v>
          </cell>
          <cell r="F52">
            <v>16352666</v>
          </cell>
          <cell r="G52" t="str">
            <v>Telecom Italia Mobile</v>
          </cell>
          <cell r="H52" t="str">
            <v>GSM 900</v>
          </cell>
          <cell r="I52" t="str">
            <v>Global Mobile</v>
          </cell>
          <cell r="J52">
            <v>36684</v>
          </cell>
          <cell r="K52">
            <v>33878</v>
          </cell>
        </row>
        <row r="53">
          <cell r="A53">
            <v>2000</v>
          </cell>
          <cell r="C53" t="str">
            <v>Apr</v>
          </cell>
          <cell r="D53" t="str">
            <v>Western Europe</v>
          </cell>
          <cell r="E53" t="str">
            <v>Italy</v>
          </cell>
          <cell r="F53">
            <v>2317333</v>
          </cell>
          <cell r="G53" t="str">
            <v>Wind</v>
          </cell>
          <cell r="H53" t="str">
            <v>GSM 1800</v>
          </cell>
          <cell r="I53" t="str">
            <v>Global Mobile</v>
          </cell>
          <cell r="J53">
            <v>36684</v>
          </cell>
          <cell r="K53">
            <v>36220</v>
          </cell>
        </row>
        <row r="54">
          <cell r="A54">
            <v>2000</v>
          </cell>
          <cell r="C54" t="str">
            <v>Apr</v>
          </cell>
          <cell r="D54" t="str">
            <v>Western Europe</v>
          </cell>
          <cell r="E54" t="str">
            <v>Jersey</v>
          </cell>
          <cell r="F54">
            <v>27120</v>
          </cell>
          <cell r="G54" t="str">
            <v>Jersey Telecoms</v>
          </cell>
          <cell r="H54" t="str">
            <v>GSM 900</v>
          </cell>
          <cell r="I54" t="str">
            <v>Global Mobile</v>
          </cell>
          <cell r="J54">
            <v>36684</v>
          </cell>
          <cell r="K54">
            <v>34669</v>
          </cell>
        </row>
        <row r="55">
          <cell r="A55">
            <v>2000</v>
          </cell>
          <cell r="C55" t="str">
            <v>Apr</v>
          </cell>
          <cell r="D55" t="str">
            <v>Western Europe</v>
          </cell>
          <cell r="E55" t="str">
            <v>Liechtenstein</v>
          </cell>
          <cell r="F55">
            <v>12500</v>
          </cell>
          <cell r="G55" t="str">
            <v>Telecom FL</v>
          </cell>
          <cell r="H55" t="str">
            <v>GSM 900</v>
          </cell>
          <cell r="I55" t="str">
            <v>Global Mobile</v>
          </cell>
          <cell r="J55">
            <v>36684</v>
          </cell>
          <cell r="K55">
            <v>1999</v>
          </cell>
        </row>
        <row r="56">
          <cell r="A56">
            <v>2000</v>
          </cell>
          <cell r="C56" t="str">
            <v>Apr</v>
          </cell>
          <cell r="D56" t="str">
            <v>Western Europe</v>
          </cell>
          <cell r="E56" t="str">
            <v>Luxemburg</v>
          </cell>
          <cell r="F56">
            <v>140885</v>
          </cell>
          <cell r="G56" t="str">
            <v>PTT</v>
          </cell>
          <cell r="H56" t="str">
            <v>GSM 900</v>
          </cell>
          <cell r="I56" t="str">
            <v>Global Mobile</v>
          </cell>
          <cell r="J56">
            <v>36684</v>
          </cell>
          <cell r="K56">
            <v>34151</v>
          </cell>
        </row>
        <row r="57">
          <cell r="A57">
            <v>2000</v>
          </cell>
          <cell r="C57" t="str">
            <v>Apr</v>
          </cell>
          <cell r="D57" t="str">
            <v>Western Europe</v>
          </cell>
          <cell r="E57" t="str">
            <v>Luxemburg</v>
          </cell>
          <cell r="F57">
            <v>91365</v>
          </cell>
          <cell r="G57" t="str">
            <v>Tango</v>
          </cell>
          <cell r="H57" t="str">
            <v>GSM 900</v>
          </cell>
          <cell r="I57" t="str">
            <v>Global Mobile</v>
          </cell>
          <cell r="J57">
            <v>36684</v>
          </cell>
          <cell r="K57">
            <v>36008</v>
          </cell>
        </row>
        <row r="58">
          <cell r="A58">
            <v>2000</v>
          </cell>
          <cell r="C58" t="str">
            <v>Apr</v>
          </cell>
          <cell r="D58" t="str">
            <v>Western Europe</v>
          </cell>
          <cell r="E58" t="str">
            <v>Malta</v>
          </cell>
          <cell r="F58">
            <v>50706</v>
          </cell>
          <cell r="G58" t="str">
            <v>Vadafone Melta</v>
          </cell>
          <cell r="H58" t="str">
            <v>GSM 900</v>
          </cell>
          <cell r="I58" t="str">
            <v>Global Mobile</v>
          </cell>
          <cell r="J58">
            <v>36684</v>
          </cell>
          <cell r="K58">
            <v>35612</v>
          </cell>
        </row>
        <row r="59">
          <cell r="A59">
            <v>2000</v>
          </cell>
          <cell r="C59" t="str">
            <v>Apr</v>
          </cell>
          <cell r="D59" t="str">
            <v>Western Europe</v>
          </cell>
          <cell r="E59" t="str">
            <v>Malta</v>
          </cell>
          <cell r="F59">
            <v>3638</v>
          </cell>
          <cell r="G59" t="str">
            <v>Vadafone Melta</v>
          </cell>
          <cell r="H59" t="str">
            <v>ETACS</v>
          </cell>
          <cell r="I59" t="str">
            <v>Global Mobile</v>
          </cell>
          <cell r="J59">
            <v>36684</v>
          </cell>
          <cell r="K59">
            <v>33055</v>
          </cell>
        </row>
        <row r="60">
          <cell r="A60">
            <v>2000</v>
          </cell>
          <cell r="C60" t="str">
            <v>Apr</v>
          </cell>
          <cell r="D60" t="str">
            <v>Western Europe</v>
          </cell>
          <cell r="E60" t="str">
            <v>Netherlands</v>
          </cell>
          <cell r="F60">
            <v>2540000</v>
          </cell>
          <cell r="G60" t="str">
            <v>Libertel</v>
          </cell>
          <cell r="H60" t="str">
            <v>GSM 900</v>
          </cell>
          <cell r="I60" t="str">
            <v>Global Mobile</v>
          </cell>
          <cell r="J60">
            <v>36684</v>
          </cell>
          <cell r="K60">
            <v>34943</v>
          </cell>
        </row>
        <row r="61">
          <cell r="A61">
            <v>2000</v>
          </cell>
          <cell r="C61" t="str">
            <v>Apr</v>
          </cell>
          <cell r="D61" t="str">
            <v>Western Europe</v>
          </cell>
          <cell r="E61" t="str">
            <v>Netherlands</v>
          </cell>
          <cell r="F61">
            <v>0</v>
          </cell>
          <cell r="G61" t="str">
            <v>PTT Telecom</v>
          </cell>
          <cell r="H61" t="str">
            <v>NMT 900</v>
          </cell>
          <cell r="I61" t="str">
            <v>Global Mobile</v>
          </cell>
          <cell r="J61">
            <v>36684</v>
          </cell>
          <cell r="K61">
            <v>32509</v>
          </cell>
        </row>
        <row r="62">
          <cell r="A62">
            <v>2000</v>
          </cell>
          <cell r="C62" t="str">
            <v>Apr</v>
          </cell>
          <cell r="D62" t="str">
            <v>Western Europe</v>
          </cell>
          <cell r="E62" t="str">
            <v>Netherlands</v>
          </cell>
          <cell r="F62">
            <v>3839241</v>
          </cell>
          <cell r="G62" t="str">
            <v>PTT Telecom</v>
          </cell>
          <cell r="H62" t="str">
            <v>GSM 900</v>
          </cell>
          <cell r="I62" t="str">
            <v>Global Mobile</v>
          </cell>
          <cell r="J62">
            <v>36684</v>
          </cell>
          <cell r="K62">
            <v>34516</v>
          </cell>
        </row>
        <row r="63">
          <cell r="A63">
            <v>2000</v>
          </cell>
          <cell r="C63" t="str">
            <v>Apr</v>
          </cell>
          <cell r="D63" t="str">
            <v>Western Europe</v>
          </cell>
          <cell r="E63" t="str">
            <v>Netherlands</v>
          </cell>
          <cell r="F63">
            <v>510285</v>
          </cell>
          <cell r="G63" t="str">
            <v>Telfort</v>
          </cell>
          <cell r="H63" t="str">
            <v>GSM 1800</v>
          </cell>
          <cell r="I63" t="str">
            <v>Global Mobile</v>
          </cell>
          <cell r="J63">
            <v>36684</v>
          </cell>
          <cell r="K63">
            <v>36039</v>
          </cell>
        </row>
        <row r="64">
          <cell r="A64">
            <v>2000</v>
          </cell>
          <cell r="C64" t="str">
            <v>Apr</v>
          </cell>
          <cell r="D64" t="str">
            <v>Western Europe</v>
          </cell>
          <cell r="E64" t="str">
            <v>Netherlands</v>
          </cell>
          <cell r="F64">
            <v>550000</v>
          </cell>
          <cell r="G64" t="str">
            <v>Dutchtone</v>
          </cell>
          <cell r="H64" t="str">
            <v>GSM 1800</v>
          </cell>
          <cell r="I64" t="str">
            <v>Global Mobile</v>
          </cell>
          <cell r="J64">
            <v>36684</v>
          </cell>
          <cell r="K64">
            <v>36161</v>
          </cell>
        </row>
        <row r="65">
          <cell r="A65">
            <v>2000</v>
          </cell>
          <cell r="C65" t="str">
            <v>Apr</v>
          </cell>
          <cell r="D65" t="str">
            <v>Western Europe</v>
          </cell>
          <cell r="E65" t="str">
            <v>Netherlands</v>
          </cell>
          <cell r="F65">
            <v>500000</v>
          </cell>
          <cell r="G65" t="str">
            <v>Ben</v>
          </cell>
          <cell r="H65" t="str">
            <v>GSM 1800</v>
          </cell>
          <cell r="I65" t="str">
            <v>Global Mobile</v>
          </cell>
          <cell r="J65">
            <v>36684</v>
          </cell>
          <cell r="K65">
            <v>36192</v>
          </cell>
        </row>
        <row r="66">
          <cell r="A66">
            <v>2000</v>
          </cell>
          <cell r="C66" t="str">
            <v>Apr</v>
          </cell>
          <cell r="D66" t="str">
            <v>Western Europe</v>
          </cell>
          <cell r="E66" t="str">
            <v>Norway</v>
          </cell>
          <cell r="F66">
            <v>107054</v>
          </cell>
          <cell r="G66" t="str">
            <v>Telenor Mobil</v>
          </cell>
          <cell r="H66" t="str">
            <v>NMT 450</v>
          </cell>
          <cell r="I66" t="str">
            <v>Global Mobile</v>
          </cell>
          <cell r="J66">
            <v>36684</v>
          </cell>
          <cell r="K66">
            <v>29891</v>
          </cell>
        </row>
        <row r="67">
          <cell r="A67">
            <v>2000</v>
          </cell>
          <cell r="C67" t="str">
            <v>Apr</v>
          </cell>
          <cell r="D67" t="str">
            <v>Western Europe</v>
          </cell>
          <cell r="E67" t="str">
            <v>Norway</v>
          </cell>
          <cell r="F67">
            <v>76494</v>
          </cell>
          <cell r="G67" t="str">
            <v>Telenor Mobil</v>
          </cell>
          <cell r="H67" t="str">
            <v>NMT 900</v>
          </cell>
          <cell r="I67" t="str">
            <v>Global Mobile</v>
          </cell>
          <cell r="J67">
            <v>36684</v>
          </cell>
          <cell r="K67">
            <v>31747</v>
          </cell>
        </row>
        <row r="68">
          <cell r="A68">
            <v>2000</v>
          </cell>
          <cell r="C68" t="str">
            <v>Apr</v>
          </cell>
          <cell r="D68" t="str">
            <v>Western Europe</v>
          </cell>
          <cell r="E68" t="str">
            <v>Norway</v>
          </cell>
          <cell r="F68">
            <v>1892229</v>
          </cell>
          <cell r="G68" t="str">
            <v>Telenor Mobil</v>
          </cell>
          <cell r="H68" t="str">
            <v>GSM 900/1800</v>
          </cell>
          <cell r="I68" t="str">
            <v>Global Mobile</v>
          </cell>
          <cell r="J68">
            <v>36684</v>
          </cell>
          <cell r="K68">
            <v>34090</v>
          </cell>
        </row>
        <row r="69">
          <cell r="A69">
            <v>2000</v>
          </cell>
          <cell r="C69" t="str">
            <v>Apr</v>
          </cell>
          <cell r="D69" t="str">
            <v>Western Europe</v>
          </cell>
          <cell r="E69" t="str">
            <v>Norway</v>
          </cell>
          <cell r="F69">
            <v>800000</v>
          </cell>
          <cell r="G69" t="str">
            <v>Netcom</v>
          </cell>
          <cell r="H69" t="str">
            <v>GSM 900</v>
          </cell>
          <cell r="I69" t="str">
            <v>Global Mobile</v>
          </cell>
          <cell r="J69">
            <v>36684</v>
          </cell>
          <cell r="K69">
            <v>34213</v>
          </cell>
        </row>
        <row r="70">
          <cell r="A70">
            <v>2000</v>
          </cell>
          <cell r="C70" t="str">
            <v>Apr</v>
          </cell>
          <cell r="D70" t="str">
            <v>Western Europe</v>
          </cell>
          <cell r="E70" t="str">
            <v>Portugal</v>
          </cell>
          <cell r="F70">
            <v>0</v>
          </cell>
          <cell r="G70" t="str">
            <v>TMN</v>
          </cell>
          <cell r="H70" t="str">
            <v>C 450</v>
          </cell>
          <cell r="I70" t="str">
            <v>Global Mobile</v>
          </cell>
          <cell r="J70">
            <v>36684</v>
          </cell>
          <cell r="K70">
            <v>32509</v>
          </cell>
        </row>
        <row r="71">
          <cell r="A71">
            <v>2000</v>
          </cell>
          <cell r="C71" t="str">
            <v>Apr</v>
          </cell>
          <cell r="D71" t="str">
            <v>Western Europe</v>
          </cell>
          <cell r="E71" t="str">
            <v>Portugal</v>
          </cell>
          <cell r="F71">
            <v>2435107</v>
          </cell>
          <cell r="G71" t="str">
            <v>TMN</v>
          </cell>
          <cell r="H71" t="str">
            <v>GSM 900/1800</v>
          </cell>
          <cell r="I71" t="str">
            <v>Global Mobile</v>
          </cell>
          <cell r="J71">
            <v>36684</v>
          </cell>
          <cell r="K71">
            <v>33878</v>
          </cell>
        </row>
        <row r="72">
          <cell r="A72">
            <v>2000</v>
          </cell>
          <cell r="C72" t="str">
            <v>Apr</v>
          </cell>
          <cell r="D72" t="str">
            <v>Western Europe</v>
          </cell>
          <cell r="E72" t="str">
            <v>Portugal</v>
          </cell>
          <cell r="F72">
            <v>1970784</v>
          </cell>
          <cell r="G72" t="str">
            <v>Telecel</v>
          </cell>
          <cell r="H72" t="str">
            <v>GSM 900/1800</v>
          </cell>
          <cell r="I72" t="str">
            <v>Global Mobile</v>
          </cell>
          <cell r="J72">
            <v>36684</v>
          </cell>
          <cell r="K72">
            <v>33878</v>
          </cell>
        </row>
        <row r="73">
          <cell r="A73">
            <v>2000</v>
          </cell>
          <cell r="C73" t="str">
            <v>Apr</v>
          </cell>
          <cell r="D73" t="str">
            <v>Western Europe</v>
          </cell>
          <cell r="E73" t="str">
            <v>Portugal</v>
          </cell>
          <cell r="F73">
            <v>1006300</v>
          </cell>
          <cell r="G73" t="str">
            <v>Optimus</v>
          </cell>
          <cell r="H73" t="str">
            <v>GSM 900/1800</v>
          </cell>
          <cell r="I73" t="str">
            <v>Global Mobile</v>
          </cell>
          <cell r="J73">
            <v>36684</v>
          </cell>
          <cell r="K73">
            <v>36039</v>
          </cell>
        </row>
        <row r="74">
          <cell r="A74">
            <v>2000</v>
          </cell>
          <cell r="C74" t="str">
            <v>Apr</v>
          </cell>
          <cell r="D74" t="str">
            <v>Western Europe</v>
          </cell>
          <cell r="E74" t="str">
            <v>Spain</v>
          </cell>
          <cell r="F74">
            <v>5940000</v>
          </cell>
          <cell r="G74" t="str">
            <v>Airtel</v>
          </cell>
          <cell r="H74" t="str">
            <v>GSM 900</v>
          </cell>
          <cell r="I74" t="str">
            <v>Global Mobile</v>
          </cell>
          <cell r="J74">
            <v>36684</v>
          </cell>
          <cell r="K74">
            <v>34973</v>
          </cell>
        </row>
        <row r="75">
          <cell r="A75">
            <v>2000</v>
          </cell>
          <cell r="C75" t="str">
            <v>Apr</v>
          </cell>
          <cell r="D75" t="str">
            <v>Western Europe</v>
          </cell>
          <cell r="E75" t="str">
            <v>Spain</v>
          </cell>
          <cell r="F75">
            <v>550000</v>
          </cell>
          <cell r="G75" t="str">
            <v>Telefonica Moviles</v>
          </cell>
          <cell r="H75" t="str">
            <v>TACS 900</v>
          </cell>
          <cell r="I75" t="str">
            <v>Global Mobile</v>
          </cell>
          <cell r="J75">
            <v>36684</v>
          </cell>
          <cell r="K75">
            <v>32964</v>
          </cell>
        </row>
        <row r="76">
          <cell r="A76">
            <v>2000</v>
          </cell>
          <cell r="C76" t="str">
            <v>Apr</v>
          </cell>
          <cell r="D76" t="str">
            <v>Western Europe</v>
          </cell>
          <cell r="E76" t="str">
            <v>Spain</v>
          </cell>
          <cell r="F76">
            <v>10050000</v>
          </cell>
          <cell r="G76" t="str">
            <v>Telefonica Moviles</v>
          </cell>
          <cell r="H76" t="str">
            <v>GSM (to June), GSM 900/1800</v>
          </cell>
          <cell r="I76" t="str">
            <v>Global Mobile</v>
          </cell>
          <cell r="J76">
            <v>36684</v>
          </cell>
          <cell r="K76">
            <v>34881</v>
          </cell>
        </row>
        <row r="77">
          <cell r="A77">
            <v>2000</v>
          </cell>
          <cell r="C77" t="str">
            <v>Apr</v>
          </cell>
          <cell r="D77" t="str">
            <v>Western Europe</v>
          </cell>
          <cell r="E77" t="str">
            <v>Spain</v>
          </cell>
          <cell r="F77">
            <v>1761666</v>
          </cell>
          <cell r="G77" t="str">
            <v>Amena</v>
          </cell>
          <cell r="H77" t="str">
            <v>GSM 1800</v>
          </cell>
          <cell r="I77" t="str">
            <v>Global Mobile</v>
          </cell>
          <cell r="J77">
            <v>36684</v>
          </cell>
          <cell r="K77">
            <v>36161</v>
          </cell>
        </row>
        <row r="78">
          <cell r="A78">
            <v>2000</v>
          </cell>
          <cell r="C78" t="str">
            <v>Apr</v>
          </cell>
          <cell r="D78" t="str">
            <v>Western Europe</v>
          </cell>
          <cell r="E78" t="str">
            <v>Sweden</v>
          </cell>
          <cell r="F78">
            <v>45000</v>
          </cell>
          <cell r="G78" t="str">
            <v>Telia Mobitel</v>
          </cell>
          <cell r="H78" t="str">
            <v>NMT 450</v>
          </cell>
          <cell r="I78" t="str">
            <v>Global Mobile</v>
          </cell>
          <cell r="J78">
            <v>36684</v>
          </cell>
          <cell r="K78">
            <v>29860</v>
          </cell>
        </row>
        <row r="79">
          <cell r="A79">
            <v>2000</v>
          </cell>
          <cell r="C79" t="str">
            <v>Apr</v>
          </cell>
          <cell r="D79" t="str">
            <v>Western Europe</v>
          </cell>
          <cell r="E79" t="str">
            <v>Sweden</v>
          </cell>
          <cell r="F79">
            <v>30000</v>
          </cell>
          <cell r="G79" t="str">
            <v>Telia Mobitel</v>
          </cell>
          <cell r="H79" t="str">
            <v>NMT 900</v>
          </cell>
          <cell r="I79" t="str">
            <v>Global Mobile</v>
          </cell>
          <cell r="J79">
            <v>36684</v>
          </cell>
          <cell r="K79">
            <v>31747</v>
          </cell>
        </row>
        <row r="80">
          <cell r="A80">
            <v>2000</v>
          </cell>
          <cell r="C80" t="str">
            <v>Apr</v>
          </cell>
          <cell r="D80" t="str">
            <v>Western Europe</v>
          </cell>
          <cell r="E80" t="str">
            <v>Sweden</v>
          </cell>
          <cell r="F80">
            <v>2820000</v>
          </cell>
          <cell r="G80" t="str">
            <v>Telia Mobitel</v>
          </cell>
          <cell r="H80" t="str">
            <v>GSM 900</v>
          </cell>
          <cell r="I80" t="str">
            <v>Global Mobile</v>
          </cell>
          <cell r="J80">
            <v>36684</v>
          </cell>
          <cell r="K80">
            <v>33909</v>
          </cell>
        </row>
        <row r="81">
          <cell r="A81">
            <v>2000</v>
          </cell>
          <cell r="C81" t="str">
            <v>Apr</v>
          </cell>
          <cell r="D81" t="str">
            <v>Western Europe</v>
          </cell>
          <cell r="E81" t="str">
            <v>Sweden</v>
          </cell>
          <cell r="F81">
            <v>1714333</v>
          </cell>
          <cell r="G81" t="str">
            <v>Comviq</v>
          </cell>
          <cell r="H81" t="str">
            <v>GSM 900</v>
          </cell>
          <cell r="I81" t="str">
            <v>Global Mobile</v>
          </cell>
          <cell r="J81">
            <v>36684</v>
          </cell>
          <cell r="K81">
            <v>33848</v>
          </cell>
        </row>
        <row r="82">
          <cell r="A82">
            <v>2000</v>
          </cell>
          <cell r="C82" t="str">
            <v>Apr</v>
          </cell>
          <cell r="D82" t="str">
            <v>Western Europe</v>
          </cell>
          <cell r="E82" t="str">
            <v>Sweden</v>
          </cell>
          <cell r="F82">
            <v>898000</v>
          </cell>
          <cell r="G82" t="str">
            <v>Nordic Tel</v>
          </cell>
          <cell r="H82" t="str">
            <v>GSM 900</v>
          </cell>
          <cell r="I82" t="str">
            <v>Global Mobile</v>
          </cell>
          <cell r="J82">
            <v>36684</v>
          </cell>
          <cell r="K82">
            <v>34213</v>
          </cell>
        </row>
        <row r="83">
          <cell r="A83">
            <v>2000</v>
          </cell>
          <cell r="C83" t="str">
            <v>Apr</v>
          </cell>
          <cell r="D83" t="str">
            <v>Western Europe</v>
          </cell>
          <cell r="E83" t="str">
            <v>Switzerland</v>
          </cell>
          <cell r="F83">
            <v>0</v>
          </cell>
          <cell r="G83" t="str">
            <v>Swisscom</v>
          </cell>
          <cell r="H83" t="str">
            <v>NMT 900</v>
          </cell>
          <cell r="I83" t="str">
            <v>Global Mobile</v>
          </cell>
          <cell r="J83">
            <v>36684</v>
          </cell>
          <cell r="K83">
            <v>32021</v>
          </cell>
        </row>
        <row r="84">
          <cell r="A84">
            <v>2000</v>
          </cell>
          <cell r="C84" t="str">
            <v>Apr</v>
          </cell>
          <cell r="D84" t="str">
            <v>Western Europe</v>
          </cell>
          <cell r="E84" t="str">
            <v>Switzerland</v>
          </cell>
          <cell r="F84">
            <v>2496829</v>
          </cell>
          <cell r="G84" t="str">
            <v>Swisscom</v>
          </cell>
          <cell r="H84" t="str">
            <v>GSM 900/1800</v>
          </cell>
          <cell r="I84" t="str">
            <v>Global Mobile</v>
          </cell>
          <cell r="J84">
            <v>36684</v>
          </cell>
          <cell r="K84">
            <v>34029</v>
          </cell>
        </row>
        <row r="85">
          <cell r="A85">
            <v>2000</v>
          </cell>
          <cell r="C85" t="str">
            <v>Apr</v>
          </cell>
          <cell r="D85" t="str">
            <v>Western Europe</v>
          </cell>
          <cell r="E85" t="str">
            <v>Switzerland</v>
          </cell>
          <cell r="F85">
            <v>650000</v>
          </cell>
          <cell r="G85" t="str">
            <v>Diax</v>
          </cell>
          <cell r="H85" t="str">
            <v>GSM 900/1800</v>
          </cell>
          <cell r="I85" t="str">
            <v>Global Mobile</v>
          </cell>
          <cell r="J85">
            <v>36684</v>
          </cell>
          <cell r="K85">
            <v>36130</v>
          </cell>
        </row>
        <row r="86">
          <cell r="A86">
            <v>2000</v>
          </cell>
          <cell r="C86" t="str">
            <v>Apr</v>
          </cell>
          <cell r="D86" t="str">
            <v>Western Europe</v>
          </cell>
          <cell r="E86" t="str">
            <v>Switzerland</v>
          </cell>
          <cell r="F86">
            <v>567000</v>
          </cell>
          <cell r="G86" t="str">
            <v>Orange</v>
          </cell>
          <cell r="H86" t="str">
            <v>GSM 1800</v>
          </cell>
          <cell r="I86" t="str">
            <v>Global Mobile</v>
          </cell>
          <cell r="J86">
            <v>36684</v>
          </cell>
          <cell r="K86">
            <v>36312</v>
          </cell>
        </row>
        <row r="87">
          <cell r="A87">
            <v>2000</v>
          </cell>
          <cell r="C87" t="str">
            <v>Apr</v>
          </cell>
          <cell r="D87" t="str">
            <v>Western Europe</v>
          </cell>
          <cell r="E87" t="str">
            <v>UK</v>
          </cell>
          <cell r="F87">
            <v>80000</v>
          </cell>
          <cell r="G87" t="str">
            <v>Cellnet</v>
          </cell>
          <cell r="H87" t="str">
            <v>TACS 900</v>
          </cell>
          <cell r="I87" t="str">
            <v>Global Mobile</v>
          </cell>
          <cell r="J87">
            <v>36684</v>
          </cell>
          <cell r="K87">
            <v>31048</v>
          </cell>
        </row>
        <row r="88">
          <cell r="A88">
            <v>2000</v>
          </cell>
          <cell r="C88" t="str">
            <v>Apr</v>
          </cell>
          <cell r="D88" t="str">
            <v>Western Europe</v>
          </cell>
          <cell r="E88" t="str">
            <v>UK</v>
          </cell>
          <cell r="F88">
            <v>7484333</v>
          </cell>
          <cell r="G88" t="str">
            <v>Cellnet</v>
          </cell>
          <cell r="H88" t="str">
            <v>GSM 900</v>
          </cell>
          <cell r="I88" t="str">
            <v>Global Mobile</v>
          </cell>
          <cell r="J88">
            <v>36684</v>
          </cell>
          <cell r="K88">
            <v>34335</v>
          </cell>
        </row>
        <row r="89">
          <cell r="A89">
            <v>2000</v>
          </cell>
          <cell r="C89" t="str">
            <v>Apr</v>
          </cell>
          <cell r="D89" t="str">
            <v>Western Europe</v>
          </cell>
          <cell r="E89" t="str">
            <v>UK</v>
          </cell>
          <cell r="F89">
            <v>320000</v>
          </cell>
          <cell r="G89" t="str">
            <v>Vadafone</v>
          </cell>
          <cell r="H89" t="str">
            <v>TACS 900</v>
          </cell>
          <cell r="I89" t="str">
            <v>Global Mobile</v>
          </cell>
          <cell r="J89">
            <v>36684</v>
          </cell>
          <cell r="K89">
            <v>31048</v>
          </cell>
        </row>
        <row r="90">
          <cell r="A90">
            <v>2000</v>
          </cell>
          <cell r="C90" t="str">
            <v>Apr</v>
          </cell>
          <cell r="D90" t="str">
            <v>Western Europe</v>
          </cell>
          <cell r="E90" t="str">
            <v>UK</v>
          </cell>
          <cell r="F90">
            <v>8858000</v>
          </cell>
          <cell r="G90" t="str">
            <v>Vadafone</v>
          </cell>
          <cell r="H90" t="str">
            <v>GSM</v>
          </cell>
          <cell r="I90" t="str">
            <v>Global Mobile</v>
          </cell>
          <cell r="J90">
            <v>36684</v>
          </cell>
          <cell r="K90">
            <v>30133</v>
          </cell>
        </row>
        <row r="91">
          <cell r="A91">
            <v>2000</v>
          </cell>
          <cell r="C91" t="str">
            <v>Apr</v>
          </cell>
          <cell r="D91" t="str">
            <v>Western Europe</v>
          </cell>
          <cell r="E91" t="str">
            <v>UK</v>
          </cell>
          <cell r="F91">
            <v>5305000</v>
          </cell>
          <cell r="G91" t="str">
            <v>One 2 One</v>
          </cell>
          <cell r="H91" t="str">
            <v>GSM 1800</v>
          </cell>
          <cell r="I91" t="str">
            <v>Global Mobile</v>
          </cell>
          <cell r="J91">
            <v>36684</v>
          </cell>
          <cell r="K91">
            <v>34213</v>
          </cell>
        </row>
        <row r="92">
          <cell r="A92">
            <v>2000</v>
          </cell>
          <cell r="C92" t="str">
            <v>Apr</v>
          </cell>
          <cell r="D92" t="str">
            <v>Western Europe</v>
          </cell>
          <cell r="E92" t="str">
            <v>UK</v>
          </cell>
          <cell r="F92">
            <v>6340000</v>
          </cell>
          <cell r="G92" t="str">
            <v>Orange</v>
          </cell>
          <cell r="H92" t="str">
            <v>GSM 1800</v>
          </cell>
          <cell r="I92" t="str">
            <v>Global Mobile</v>
          </cell>
          <cell r="J92">
            <v>36684</v>
          </cell>
          <cell r="K92">
            <v>34425</v>
          </cell>
        </row>
        <row r="93">
          <cell r="A93">
            <v>1999</v>
          </cell>
          <cell r="C93" t="str">
            <v>Apr</v>
          </cell>
          <cell r="D93" t="str">
            <v>Western Europe</v>
          </cell>
          <cell r="E93" t="str">
            <v>Andora</v>
          </cell>
          <cell r="F93">
            <v>15454</v>
          </cell>
          <cell r="G93" t="str">
            <v>STA GSM</v>
          </cell>
          <cell r="H93" t="str">
            <v>GSM 900</v>
          </cell>
          <cell r="I93" t="str">
            <v>Global Mobile</v>
          </cell>
          <cell r="J93">
            <v>36684</v>
          </cell>
          <cell r="K93">
            <v>34759</v>
          </cell>
        </row>
        <row r="94">
          <cell r="A94">
            <v>1999</v>
          </cell>
          <cell r="C94" t="str">
            <v>Apr</v>
          </cell>
          <cell r="D94" t="str">
            <v>Western Europe</v>
          </cell>
          <cell r="E94" t="str">
            <v>Austria</v>
          </cell>
          <cell r="F94">
            <v>195000</v>
          </cell>
          <cell r="G94" t="str">
            <v>Mobilkom</v>
          </cell>
          <cell r="H94" t="str">
            <v>TACS 900</v>
          </cell>
          <cell r="I94" t="str">
            <v>Global Mobile</v>
          </cell>
          <cell r="J94">
            <v>36684</v>
          </cell>
          <cell r="K94">
            <v>33055</v>
          </cell>
        </row>
        <row r="95">
          <cell r="A95">
            <v>1999</v>
          </cell>
          <cell r="C95" t="str">
            <v>Apr</v>
          </cell>
          <cell r="D95" t="str">
            <v>Western Europe</v>
          </cell>
          <cell r="E95" t="str">
            <v>Austria</v>
          </cell>
          <cell r="F95">
            <v>1447400</v>
          </cell>
          <cell r="G95" t="str">
            <v>Mobilkom</v>
          </cell>
          <cell r="H95" t="str">
            <v>GSM 900/1800</v>
          </cell>
          <cell r="I95" t="str">
            <v>Global Mobile</v>
          </cell>
          <cell r="J95">
            <v>36684</v>
          </cell>
          <cell r="K95">
            <v>34304</v>
          </cell>
        </row>
        <row r="96">
          <cell r="A96">
            <v>1999</v>
          </cell>
          <cell r="C96" t="str">
            <v>Apr</v>
          </cell>
          <cell r="D96" t="str">
            <v>Western Europe</v>
          </cell>
          <cell r="E96" t="str">
            <v>Austria</v>
          </cell>
          <cell r="F96">
            <v>970000</v>
          </cell>
          <cell r="G96" t="str">
            <v>Maxmobil</v>
          </cell>
          <cell r="H96" t="str">
            <v>GSM 900</v>
          </cell>
          <cell r="I96" t="str">
            <v>Global Mobile</v>
          </cell>
          <cell r="J96">
            <v>36684</v>
          </cell>
          <cell r="K96">
            <v>35339</v>
          </cell>
        </row>
        <row r="97">
          <cell r="A97">
            <v>1999</v>
          </cell>
          <cell r="C97" t="str">
            <v>Apr</v>
          </cell>
          <cell r="D97" t="str">
            <v>Western Europe</v>
          </cell>
          <cell r="E97" t="str">
            <v>Austria</v>
          </cell>
          <cell r="F97">
            <v>100000</v>
          </cell>
          <cell r="G97" t="str">
            <v>Cnnect</v>
          </cell>
          <cell r="H97" t="str">
            <v>GSM 1800</v>
          </cell>
          <cell r="I97" t="str">
            <v>Global Mobile</v>
          </cell>
          <cell r="J97">
            <v>36684</v>
          </cell>
          <cell r="K97">
            <v>36069</v>
          </cell>
        </row>
        <row r="98">
          <cell r="A98">
            <v>1999</v>
          </cell>
          <cell r="C98" t="str">
            <v>Apr</v>
          </cell>
          <cell r="D98" t="str">
            <v>Western Europe</v>
          </cell>
          <cell r="E98" t="str">
            <v>Belgium</v>
          </cell>
          <cell r="F98">
            <v>6000</v>
          </cell>
          <cell r="G98" t="str">
            <v>Belgacom Mobile</v>
          </cell>
          <cell r="H98" t="str">
            <v>NMT 450</v>
          </cell>
          <cell r="I98" t="str">
            <v>Global Mobile</v>
          </cell>
          <cell r="J98">
            <v>36684</v>
          </cell>
          <cell r="K98">
            <v>31868</v>
          </cell>
        </row>
        <row r="99">
          <cell r="A99">
            <v>1999</v>
          </cell>
          <cell r="C99" t="str">
            <v>Apr</v>
          </cell>
          <cell r="D99" t="str">
            <v>Western Europe</v>
          </cell>
          <cell r="E99" t="str">
            <v>Belgium</v>
          </cell>
          <cell r="F99">
            <v>1430000</v>
          </cell>
          <cell r="G99" t="str">
            <v>Belgacom Mobile</v>
          </cell>
          <cell r="H99" t="str">
            <v>GSM 900/1800</v>
          </cell>
          <cell r="I99" t="str">
            <v>Global Mobile</v>
          </cell>
          <cell r="J99">
            <v>36684</v>
          </cell>
          <cell r="K99">
            <v>34335</v>
          </cell>
        </row>
        <row r="100">
          <cell r="A100">
            <v>1999</v>
          </cell>
          <cell r="C100" t="str">
            <v>Apr</v>
          </cell>
          <cell r="D100" t="str">
            <v>Western Europe</v>
          </cell>
          <cell r="E100" t="str">
            <v>Belgium</v>
          </cell>
          <cell r="F100">
            <v>600000</v>
          </cell>
          <cell r="G100" t="str">
            <v>Mobistar</v>
          </cell>
          <cell r="H100" t="str">
            <v>GSM 900</v>
          </cell>
          <cell r="I100" t="str">
            <v>Global Mobile</v>
          </cell>
          <cell r="J100">
            <v>36684</v>
          </cell>
          <cell r="K100">
            <v>35278</v>
          </cell>
        </row>
        <row r="101">
          <cell r="A101">
            <v>1999</v>
          </cell>
          <cell r="C101" t="str">
            <v>Apr</v>
          </cell>
          <cell r="D101" t="str">
            <v>Western Europe</v>
          </cell>
          <cell r="E101" t="str">
            <v>Belgium</v>
          </cell>
          <cell r="F101">
            <v>3000</v>
          </cell>
          <cell r="G101" t="str">
            <v>KPN Orange</v>
          </cell>
          <cell r="H101" t="str">
            <v>GSM 1800</v>
          </cell>
          <cell r="I101" t="str">
            <v>Global Mobile</v>
          </cell>
          <cell r="J101">
            <v>36684</v>
          </cell>
          <cell r="K101">
            <v>36251</v>
          </cell>
        </row>
        <row r="102">
          <cell r="A102">
            <v>1999</v>
          </cell>
          <cell r="C102" t="str">
            <v>Apr</v>
          </cell>
          <cell r="D102" t="str">
            <v>Western Europe</v>
          </cell>
          <cell r="E102" t="str">
            <v>Cyprus</v>
          </cell>
          <cell r="F102">
            <v>119267</v>
          </cell>
          <cell r="G102" t="str">
            <v>Cyprus Telecoms</v>
          </cell>
          <cell r="H102" t="str">
            <v>GSM 900</v>
          </cell>
          <cell r="I102" t="str">
            <v>Global Mobile</v>
          </cell>
          <cell r="J102">
            <v>36684</v>
          </cell>
          <cell r="K102">
            <v>34790</v>
          </cell>
        </row>
        <row r="103">
          <cell r="A103">
            <v>1999</v>
          </cell>
          <cell r="C103" t="str">
            <v>Apr</v>
          </cell>
          <cell r="D103" t="str">
            <v>Western Europe</v>
          </cell>
          <cell r="E103" t="str">
            <v>Cyprus</v>
          </cell>
          <cell r="F103">
            <v>6999</v>
          </cell>
          <cell r="G103" t="str">
            <v>Cyprus Telecoms</v>
          </cell>
          <cell r="H103" t="str">
            <v>NMT 900</v>
          </cell>
          <cell r="I103" t="str">
            <v>Global Mobile</v>
          </cell>
          <cell r="J103">
            <v>36684</v>
          </cell>
          <cell r="K103">
            <v>32478</v>
          </cell>
        </row>
        <row r="104">
          <cell r="A104">
            <v>1999</v>
          </cell>
          <cell r="C104" t="str">
            <v>Apr</v>
          </cell>
          <cell r="D104" t="str">
            <v>Western Europe</v>
          </cell>
          <cell r="E104" t="str">
            <v>Denmark</v>
          </cell>
          <cell r="F104">
            <v>5000</v>
          </cell>
          <cell r="G104" t="str">
            <v>TeleDenmark Mobile</v>
          </cell>
          <cell r="H104" t="str">
            <v>NMT 450</v>
          </cell>
          <cell r="I104" t="str">
            <v>Global Mobile</v>
          </cell>
          <cell r="J104">
            <v>36684</v>
          </cell>
          <cell r="K104">
            <v>29952</v>
          </cell>
        </row>
        <row r="105">
          <cell r="A105">
            <v>1999</v>
          </cell>
          <cell r="C105" t="str">
            <v>Apr</v>
          </cell>
          <cell r="D105" t="str">
            <v>Western Europe</v>
          </cell>
          <cell r="E105" t="str">
            <v>Denmark</v>
          </cell>
          <cell r="F105">
            <v>145000</v>
          </cell>
          <cell r="G105" t="str">
            <v>TeleDenmark Mobile</v>
          </cell>
          <cell r="H105" t="str">
            <v>NMT 900</v>
          </cell>
          <cell r="I105" t="str">
            <v>Global Mobile</v>
          </cell>
          <cell r="J105">
            <v>36684</v>
          </cell>
          <cell r="K105">
            <v>31747</v>
          </cell>
        </row>
        <row r="106">
          <cell r="A106">
            <v>1999</v>
          </cell>
          <cell r="C106" t="str">
            <v>Apr</v>
          </cell>
          <cell r="D106" t="str">
            <v>Western Europe</v>
          </cell>
          <cell r="E106" t="str">
            <v>Denmark</v>
          </cell>
          <cell r="F106">
            <v>955000</v>
          </cell>
          <cell r="G106" t="str">
            <v>TeleDenmark Mobile</v>
          </cell>
          <cell r="H106" t="str">
            <v>GSM 900</v>
          </cell>
          <cell r="I106" t="str">
            <v>Global Mobile</v>
          </cell>
          <cell r="J106">
            <v>36684</v>
          </cell>
          <cell r="K106">
            <v>33786</v>
          </cell>
        </row>
        <row r="107">
          <cell r="A107">
            <v>1999</v>
          </cell>
          <cell r="C107" t="str">
            <v>Apr</v>
          </cell>
          <cell r="D107" t="str">
            <v>Western Europe</v>
          </cell>
          <cell r="E107" t="str">
            <v>Denmark</v>
          </cell>
          <cell r="F107">
            <v>830000</v>
          </cell>
          <cell r="G107" t="str">
            <v>Sonofone</v>
          </cell>
          <cell r="H107" t="str">
            <v>GSM 900</v>
          </cell>
          <cell r="I107" t="str">
            <v>Global Mobile</v>
          </cell>
          <cell r="J107">
            <v>36684</v>
          </cell>
          <cell r="K107">
            <v>33786</v>
          </cell>
        </row>
        <row r="108">
          <cell r="A108">
            <v>1999</v>
          </cell>
          <cell r="C108" t="str">
            <v>Apr</v>
          </cell>
          <cell r="D108" t="str">
            <v>Western Europe</v>
          </cell>
          <cell r="E108" t="str">
            <v>Denmark</v>
          </cell>
          <cell r="F108">
            <v>120000</v>
          </cell>
          <cell r="G108" t="str">
            <v>Telia</v>
          </cell>
          <cell r="H108" t="str">
            <v>GSM 1800</v>
          </cell>
          <cell r="I108" t="str">
            <v>Global Mobile</v>
          </cell>
          <cell r="J108">
            <v>36684</v>
          </cell>
          <cell r="K108">
            <v>35796</v>
          </cell>
        </row>
        <row r="109">
          <cell r="A109">
            <v>1999</v>
          </cell>
          <cell r="C109" t="str">
            <v>Apr</v>
          </cell>
          <cell r="D109" t="str">
            <v>Western Europe</v>
          </cell>
          <cell r="E109" t="str">
            <v>Denmark</v>
          </cell>
          <cell r="F109">
            <v>157000</v>
          </cell>
          <cell r="G109" t="str">
            <v>Mobilix</v>
          </cell>
          <cell r="H109" t="str">
            <v>GSM 1800</v>
          </cell>
          <cell r="I109" t="str">
            <v>Global Mobile</v>
          </cell>
          <cell r="J109">
            <v>36684</v>
          </cell>
          <cell r="K109">
            <v>35855</v>
          </cell>
        </row>
        <row r="110">
          <cell r="A110">
            <v>1999</v>
          </cell>
          <cell r="C110" t="str">
            <v>Apr</v>
          </cell>
          <cell r="D110" t="str">
            <v>Western Europe</v>
          </cell>
          <cell r="E110" t="str">
            <v>Faroe Island</v>
          </cell>
          <cell r="F110">
            <v>2581</v>
          </cell>
          <cell r="G110" t="str">
            <v>PTT</v>
          </cell>
          <cell r="H110" t="str">
            <v>NMT 450</v>
          </cell>
          <cell r="I110" t="str">
            <v>Global Mobile</v>
          </cell>
          <cell r="J110">
            <v>36684</v>
          </cell>
          <cell r="K110">
            <v>32509</v>
          </cell>
        </row>
        <row r="111">
          <cell r="A111">
            <v>1999</v>
          </cell>
          <cell r="C111" t="str">
            <v>Apr</v>
          </cell>
          <cell r="D111" t="str">
            <v>Western Europe</v>
          </cell>
          <cell r="E111" t="str">
            <v>Faroe Island</v>
          </cell>
          <cell r="F111">
            <v>3971</v>
          </cell>
          <cell r="G111" t="str">
            <v>PTT</v>
          </cell>
          <cell r="H111" t="str">
            <v>NMT 900</v>
          </cell>
          <cell r="I111" t="str">
            <v>Global Mobile</v>
          </cell>
          <cell r="J111">
            <v>36684</v>
          </cell>
          <cell r="K111">
            <v>33756</v>
          </cell>
        </row>
        <row r="112">
          <cell r="A112">
            <v>1999</v>
          </cell>
          <cell r="C112" t="str">
            <v>Apr</v>
          </cell>
          <cell r="D112" t="str">
            <v>Western Europe</v>
          </cell>
          <cell r="E112" t="str">
            <v>Faroe Island</v>
          </cell>
          <cell r="F112">
            <v>1680</v>
          </cell>
          <cell r="G112" t="str">
            <v>PTT</v>
          </cell>
          <cell r="H112" t="str">
            <v>GSM 900</v>
          </cell>
          <cell r="I112" t="str">
            <v>Global Mobile</v>
          </cell>
          <cell r="J112">
            <v>36684</v>
          </cell>
          <cell r="K112">
            <v>36069</v>
          </cell>
        </row>
        <row r="113">
          <cell r="A113">
            <v>1999</v>
          </cell>
          <cell r="C113" t="str">
            <v>Apr</v>
          </cell>
          <cell r="D113" t="str">
            <v>Western Europe</v>
          </cell>
          <cell r="E113" t="str">
            <v>Finland</v>
          </cell>
          <cell r="F113">
            <v>112000</v>
          </cell>
          <cell r="G113" t="str">
            <v>Sonera</v>
          </cell>
          <cell r="H113" t="str">
            <v>NMT 450</v>
          </cell>
          <cell r="I113" t="str">
            <v>Global Mobile</v>
          </cell>
          <cell r="J113">
            <v>36684</v>
          </cell>
          <cell r="K113">
            <v>30011</v>
          </cell>
        </row>
        <row r="114">
          <cell r="A114">
            <v>1999</v>
          </cell>
          <cell r="C114" t="str">
            <v>Apr</v>
          </cell>
          <cell r="D114" t="str">
            <v>Western Europe</v>
          </cell>
          <cell r="E114" t="str">
            <v>Finland</v>
          </cell>
          <cell r="F114">
            <v>175000</v>
          </cell>
          <cell r="G114" t="str">
            <v>Sonera</v>
          </cell>
          <cell r="H114" t="str">
            <v>NMT 900</v>
          </cell>
          <cell r="I114" t="str">
            <v>Global Mobile</v>
          </cell>
          <cell r="J114">
            <v>36684</v>
          </cell>
          <cell r="K114">
            <v>31747</v>
          </cell>
        </row>
        <row r="115">
          <cell r="A115">
            <v>1999</v>
          </cell>
          <cell r="C115" t="str">
            <v>Apr</v>
          </cell>
          <cell r="D115" t="str">
            <v>Western Europe</v>
          </cell>
          <cell r="E115" t="str">
            <v>Finland</v>
          </cell>
          <cell r="F115">
            <v>1695000</v>
          </cell>
          <cell r="G115" t="str">
            <v>Sonera</v>
          </cell>
          <cell r="H115" t="str">
            <v>GSM 900/1800</v>
          </cell>
          <cell r="I115" t="str">
            <v>Global Mobile</v>
          </cell>
          <cell r="J115">
            <v>36684</v>
          </cell>
          <cell r="K115">
            <v>33786</v>
          </cell>
        </row>
        <row r="116">
          <cell r="A116">
            <v>1999</v>
          </cell>
          <cell r="C116" t="str">
            <v>Apr</v>
          </cell>
          <cell r="D116" t="str">
            <v>Western Europe</v>
          </cell>
          <cell r="E116" t="str">
            <v>Finland</v>
          </cell>
          <cell r="F116">
            <v>20215</v>
          </cell>
          <cell r="G116" t="str">
            <v>Finnet Group</v>
          </cell>
          <cell r="H116" t="str">
            <v>GSM 1800</v>
          </cell>
          <cell r="I116" t="str">
            <v>Global Mobile</v>
          </cell>
          <cell r="J116">
            <v>36684</v>
          </cell>
          <cell r="K116">
            <v>35827</v>
          </cell>
        </row>
        <row r="117">
          <cell r="A117">
            <v>1999</v>
          </cell>
          <cell r="C117" t="str">
            <v>Apr</v>
          </cell>
          <cell r="D117" t="str">
            <v>Western Europe</v>
          </cell>
          <cell r="E117" t="str">
            <v>Finland</v>
          </cell>
          <cell r="F117">
            <v>13500</v>
          </cell>
          <cell r="G117" t="str">
            <v>Telia</v>
          </cell>
          <cell r="H117" t="str">
            <v>GSM 1800</v>
          </cell>
          <cell r="I117" t="str">
            <v>Global Mobile</v>
          </cell>
          <cell r="J117">
            <v>36684</v>
          </cell>
          <cell r="K117">
            <v>35855</v>
          </cell>
        </row>
        <row r="118">
          <cell r="A118">
            <v>1999</v>
          </cell>
          <cell r="C118" t="str">
            <v>Apr</v>
          </cell>
          <cell r="D118" t="str">
            <v>Western Europe</v>
          </cell>
          <cell r="E118" t="str">
            <v>Finland</v>
          </cell>
          <cell r="F118">
            <v>1020000</v>
          </cell>
          <cell r="G118" t="str">
            <v>Radiolinja</v>
          </cell>
          <cell r="H118" t="str">
            <v>GSM 900</v>
          </cell>
          <cell r="I118" t="str">
            <v>Global Mobile</v>
          </cell>
          <cell r="J118">
            <v>36684</v>
          </cell>
          <cell r="K118">
            <v>33604</v>
          </cell>
        </row>
        <row r="119">
          <cell r="A119">
            <v>1999</v>
          </cell>
          <cell r="C119" t="str">
            <v>Apr</v>
          </cell>
          <cell r="D119" t="str">
            <v>Western Europe</v>
          </cell>
          <cell r="E119" t="str">
            <v>France</v>
          </cell>
          <cell r="F119">
            <v>1600</v>
          </cell>
          <cell r="G119" t="str">
            <v>France Telecom</v>
          </cell>
          <cell r="H119" t="str">
            <v>RC2000</v>
          </cell>
          <cell r="I119" t="str">
            <v>Global Mobile</v>
          </cell>
          <cell r="J119">
            <v>36684</v>
          </cell>
          <cell r="K119">
            <v>31352</v>
          </cell>
        </row>
        <row r="120">
          <cell r="A120">
            <v>1999</v>
          </cell>
          <cell r="C120" t="str">
            <v>Apr</v>
          </cell>
          <cell r="D120" t="str">
            <v>Western Europe</v>
          </cell>
          <cell r="E120" t="str">
            <v>France</v>
          </cell>
          <cell r="F120">
            <v>6287400</v>
          </cell>
          <cell r="G120" t="str">
            <v>France Telecom</v>
          </cell>
          <cell r="H120" t="str">
            <v>GSM 900</v>
          </cell>
          <cell r="I120" t="str">
            <v>Global Mobile</v>
          </cell>
          <cell r="J120">
            <v>36684</v>
          </cell>
          <cell r="K120">
            <v>33786</v>
          </cell>
        </row>
        <row r="121">
          <cell r="A121">
            <v>1999</v>
          </cell>
          <cell r="C121" t="str">
            <v>Apr</v>
          </cell>
          <cell r="D121" t="str">
            <v>Western Europe</v>
          </cell>
          <cell r="E121" t="str">
            <v>France</v>
          </cell>
          <cell r="F121">
            <v>22100</v>
          </cell>
          <cell r="G121" t="str">
            <v>SFR</v>
          </cell>
          <cell r="H121" t="str">
            <v>NMT 450</v>
          </cell>
          <cell r="I121" t="str">
            <v>Global Mobile</v>
          </cell>
          <cell r="J121">
            <v>36684</v>
          </cell>
          <cell r="K121">
            <v>32721</v>
          </cell>
        </row>
        <row r="122">
          <cell r="A122">
            <v>1999</v>
          </cell>
          <cell r="C122" t="str">
            <v>Apr</v>
          </cell>
          <cell r="D122" t="str">
            <v>Western Europe</v>
          </cell>
          <cell r="E122" t="str">
            <v>France</v>
          </cell>
          <cell r="F122">
            <v>4730800</v>
          </cell>
          <cell r="G122" t="str">
            <v>SFR</v>
          </cell>
          <cell r="H122" t="str">
            <v>GSM 900</v>
          </cell>
          <cell r="I122" t="str">
            <v>Global Mobile</v>
          </cell>
          <cell r="J122">
            <v>36684</v>
          </cell>
          <cell r="K122">
            <v>33939</v>
          </cell>
        </row>
        <row r="123">
          <cell r="A123">
            <v>1999</v>
          </cell>
          <cell r="C123" t="str">
            <v>Apr</v>
          </cell>
          <cell r="D123" t="str">
            <v>Western Europe</v>
          </cell>
          <cell r="E123" t="str">
            <v>France</v>
          </cell>
          <cell r="F123">
            <v>1710000</v>
          </cell>
          <cell r="G123" t="str">
            <v>Bouygues Telecom</v>
          </cell>
          <cell r="H123" t="str">
            <v>GSM 1800</v>
          </cell>
          <cell r="I123" t="str">
            <v>Global Mobile</v>
          </cell>
          <cell r="J123">
            <v>36684</v>
          </cell>
          <cell r="K123">
            <v>35186</v>
          </cell>
        </row>
        <row r="124">
          <cell r="A124">
            <v>1999</v>
          </cell>
          <cell r="C124" t="str">
            <v>Apr</v>
          </cell>
          <cell r="D124" t="str">
            <v>Western Europe</v>
          </cell>
          <cell r="E124" t="str">
            <v>Germany</v>
          </cell>
          <cell r="F124">
            <v>350000</v>
          </cell>
          <cell r="G124" t="str">
            <v>T-Mobil</v>
          </cell>
          <cell r="H124" t="str">
            <v>C 450</v>
          </cell>
          <cell r="I124" t="str">
            <v>Global Mobile</v>
          </cell>
          <cell r="J124">
            <v>36684</v>
          </cell>
          <cell r="K124">
            <v>31291</v>
          </cell>
        </row>
        <row r="125">
          <cell r="A125">
            <v>1999</v>
          </cell>
          <cell r="C125" t="str">
            <v>Apr</v>
          </cell>
          <cell r="D125" t="str">
            <v>Western Europe</v>
          </cell>
          <cell r="E125" t="str">
            <v>Germany</v>
          </cell>
          <cell r="F125">
            <v>6300000</v>
          </cell>
          <cell r="G125" t="str">
            <v>T-Mobil</v>
          </cell>
          <cell r="H125" t="str">
            <v>GSM 900</v>
          </cell>
          <cell r="I125" t="str">
            <v>Global Mobile</v>
          </cell>
          <cell r="J125">
            <v>36684</v>
          </cell>
          <cell r="K125">
            <v>33786</v>
          </cell>
        </row>
        <row r="126">
          <cell r="A126">
            <v>1999</v>
          </cell>
          <cell r="C126" t="str">
            <v>Apr</v>
          </cell>
          <cell r="D126" t="str">
            <v>Western Europe</v>
          </cell>
          <cell r="E126" t="str">
            <v>Germany</v>
          </cell>
          <cell r="F126">
            <v>6800000</v>
          </cell>
          <cell r="G126" t="str">
            <v>Mannesmann</v>
          </cell>
          <cell r="H126" t="str">
            <v>GSM 900</v>
          </cell>
          <cell r="I126" t="str">
            <v>Global Mobile</v>
          </cell>
          <cell r="J126">
            <v>36684</v>
          </cell>
          <cell r="K126">
            <v>33756</v>
          </cell>
        </row>
        <row r="127">
          <cell r="A127">
            <v>1999</v>
          </cell>
          <cell r="C127" t="str">
            <v>Apr</v>
          </cell>
          <cell r="D127" t="str">
            <v>Western Europe</v>
          </cell>
          <cell r="E127" t="str">
            <v>Germany</v>
          </cell>
          <cell r="F127">
            <v>2450000</v>
          </cell>
          <cell r="G127" t="str">
            <v>E-Plus</v>
          </cell>
          <cell r="H127" t="str">
            <v>GSM 1800</v>
          </cell>
          <cell r="I127" t="str">
            <v>Global Mobile</v>
          </cell>
          <cell r="J127">
            <v>36684</v>
          </cell>
          <cell r="K127">
            <v>34455</v>
          </cell>
        </row>
        <row r="128">
          <cell r="A128">
            <v>1999</v>
          </cell>
          <cell r="C128" t="str">
            <v>Apr</v>
          </cell>
          <cell r="D128" t="str">
            <v>Western Europe</v>
          </cell>
          <cell r="E128" t="str">
            <v>Germany</v>
          </cell>
          <cell r="F128">
            <v>130000</v>
          </cell>
          <cell r="G128" t="str">
            <v>Viag Interkom</v>
          </cell>
          <cell r="H128" t="str">
            <v>GSM 900/1800</v>
          </cell>
          <cell r="I128" t="str">
            <v>Global Mobile</v>
          </cell>
          <cell r="J128">
            <v>36684</v>
          </cell>
          <cell r="K128">
            <v>36069</v>
          </cell>
        </row>
        <row r="129">
          <cell r="A129">
            <v>1999</v>
          </cell>
          <cell r="C129" t="str">
            <v>Apr</v>
          </cell>
          <cell r="D129" t="str">
            <v>Western Europe</v>
          </cell>
          <cell r="E129" t="str">
            <v>Gibraltar</v>
          </cell>
          <cell r="F129">
            <v>2701</v>
          </cell>
          <cell r="G129" t="str">
            <v>Gibtel</v>
          </cell>
          <cell r="H129" t="str">
            <v>GSM 900</v>
          </cell>
          <cell r="I129" t="str">
            <v>Global Mobile</v>
          </cell>
          <cell r="J129">
            <v>36684</v>
          </cell>
          <cell r="K129">
            <v>34700</v>
          </cell>
        </row>
        <row r="130">
          <cell r="A130">
            <v>1999</v>
          </cell>
          <cell r="C130" t="str">
            <v>Apr</v>
          </cell>
          <cell r="D130" t="str">
            <v>Western Europe</v>
          </cell>
          <cell r="E130" t="str">
            <v>Greece</v>
          </cell>
          <cell r="F130">
            <v>1240000</v>
          </cell>
          <cell r="G130" t="str">
            <v>Panafon</v>
          </cell>
          <cell r="H130" t="str">
            <v>GSM 900</v>
          </cell>
          <cell r="I130" t="str">
            <v>Global Mobile</v>
          </cell>
          <cell r="J130">
            <v>36684</v>
          </cell>
          <cell r="K130">
            <v>34151</v>
          </cell>
        </row>
        <row r="131">
          <cell r="A131">
            <v>1999</v>
          </cell>
          <cell r="C131" t="str">
            <v>Apr</v>
          </cell>
          <cell r="D131" t="str">
            <v>Western Europe</v>
          </cell>
          <cell r="E131" t="str">
            <v>Greece</v>
          </cell>
          <cell r="F131">
            <v>840000</v>
          </cell>
          <cell r="G131" t="str">
            <v>Stet Hellas</v>
          </cell>
          <cell r="H131" t="str">
            <v>GSM 900</v>
          </cell>
          <cell r="I131" t="str">
            <v>Global Mobile</v>
          </cell>
          <cell r="J131">
            <v>36684</v>
          </cell>
          <cell r="K131">
            <v>34151</v>
          </cell>
        </row>
        <row r="132">
          <cell r="A132">
            <v>1999</v>
          </cell>
          <cell r="C132" t="str">
            <v>Apr</v>
          </cell>
          <cell r="D132" t="str">
            <v>Western Europe</v>
          </cell>
          <cell r="E132" t="str">
            <v>Greece</v>
          </cell>
          <cell r="F132">
            <v>497000</v>
          </cell>
          <cell r="G132" t="str">
            <v>Cosmote</v>
          </cell>
          <cell r="H132" t="str">
            <v>GSM 1800</v>
          </cell>
          <cell r="I132" t="str">
            <v>Global Mobile</v>
          </cell>
          <cell r="J132">
            <v>36684</v>
          </cell>
          <cell r="K132">
            <v>35855</v>
          </cell>
        </row>
        <row r="133">
          <cell r="A133">
            <v>1999</v>
          </cell>
          <cell r="C133" t="str">
            <v>Apr</v>
          </cell>
          <cell r="D133" t="str">
            <v>Western Europe</v>
          </cell>
          <cell r="E133" t="str">
            <v>Guernsey</v>
          </cell>
          <cell r="F133">
            <v>12590</v>
          </cell>
          <cell r="G133" t="str">
            <v>Guernsey Telecoms</v>
          </cell>
          <cell r="H133" t="str">
            <v>GSM 900</v>
          </cell>
          <cell r="I133" t="str">
            <v>Global Mobile</v>
          </cell>
          <cell r="J133">
            <v>36684</v>
          </cell>
          <cell r="K133">
            <v>35156</v>
          </cell>
        </row>
        <row r="134">
          <cell r="A134">
            <v>1999</v>
          </cell>
          <cell r="C134" t="str">
            <v>Apr</v>
          </cell>
          <cell r="D134" t="str">
            <v>Western Europe</v>
          </cell>
          <cell r="E134" t="str">
            <v>Iceland</v>
          </cell>
          <cell r="F134">
            <v>26950</v>
          </cell>
          <cell r="G134" t="str">
            <v>Iceland Telecom</v>
          </cell>
          <cell r="H134" t="str">
            <v>NMT 450</v>
          </cell>
          <cell r="I134" t="str">
            <v>Global Mobile</v>
          </cell>
          <cell r="J134">
            <v>36684</v>
          </cell>
          <cell r="K134">
            <v>31564</v>
          </cell>
        </row>
        <row r="135">
          <cell r="A135">
            <v>1999</v>
          </cell>
          <cell r="C135" t="str">
            <v>Apr</v>
          </cell>
          <cell r="D135" t="str">
            <v>Western Europe</v>
          </cell>
          <cell r="E135" t="str">
            <v>Iceland</v>
          </cell>
          <cell r="F135">
            <v>76794</v>
          </cell>
          <cell r="G135" t="str">
            <v>Iceland Telecom</v>
          </cell>
          <cell r="H135" t="str">
            <v>GSM 900</v>
          </cell>
          <cell r="I135" t="str">
            <v>Global Mobile</v>
          </cell>
          <cell r="J135">
            <v>36684</v>
          </cell>
          <cell r="K135">
            <v>34547</v>
          </cell>
        </row>
        <row r="136">
          <cell r="A136">
            <v>1999</v>
          </cell>
          <cell r="C136" t="str">
            <v>Apr</v>
          </cell>
          <cell r="D136" t="str">
            <v>Western Europe</v>
          </cell>
          <cell r="E136" t="str">
            <v>Iceland</v>
          </cell>
          <cell r="F136">
            <v>16000</v>
          </cell>
          <cell r="G136" t="str">
            <v>TAL</v>
          </cell>
          <cell r="H136" t="str">
            <v>GSM 900</v>
          </cell>
          <cell r="I136" t="str">
            <v>Global Mobile</v>
          </cell>
          <cell r="J136">
            <v>36684</v>
          </cell>
          <cell r="K136">
            <v>35916</v>
          </cell>
        </row>
        <row r="137">
          <cell r="A137">
            <v>1999</v>
          </cell>
          <cell r="C137" t="str">
            <v>Apr</v>
          </cell>
          <cell r="D137" t="str">
            <v>Western Europe</v>
          </cell>
          <cell r="E137" t="str">
            <v>Ireland</v>
          </cell>
          <cell r="F137">
            <v>172000</v>
          </cell>
          <cell r="G137" t="str">
            <v>Eircell</v>
          </cell>
          <cell r="H137" t="str">
            <v>TACS 900</v>
          </cell>
          <cell r="I137" t="str">
            <v>Global Mobile</v>
          </cell>
          <cell r="J137">
            <v>36684</v>
          </cell>
          <cell r="K137">
            <v>31382</v>
          </cell>
        </row>
        <row r="138">
          <cell r="A138">
            <v>1999</v>
          </cell>
          <cell r="C138" t="str">
            <v>Apr</v>
          </cell>
          <cell r="D138" t="str">
            <v>Western Europe</v>
          </cell>
          <cell r="E138" t="str">
            <v>Ireland</v>
          </cell>
          <cell r="F138">
            <v>485000</v>
          </cell>
          <cell r="G138" t="str">
            <v>Eircell</v>
          </cell>
          <cell r="H138" t="str">
            <v>GSM 900</v>
          </cell>
          <cell r="I138" t="str">
            <v>Global Mobile</v>
          </cell>
          <cell r="J138">
            <v>36684</v>
          </cell>
          <cell r="K138">
            <v>34151</v>
          </cell>
        </row>
        <row r="139">
          <cell r="A139">
            <v>1999</v>
          </cell>
          <cell r="C139" t="str">
            <v>Apr</v>
          </cell>
          <cell r="D139" t="str">
            <v>Western Europe</v>
          </cell>
          <cell r="E139" t="str">
            <v>Ireland</v>
          </cell>
          <cell r="F139">
            <v>310000</v>
          </cell>
          <cell r="G139" t="str">
            <v>Esat Digiphone</v>
          </cell>
          <cell r="H139" t="str">
            <v>GSM 900</v>
          </cell>
          <cell r="I139" t="str">
            <v>Global Mobile</v>
          </cell>
          <cell r="J139">
            <v>36684</v>
          </cell>
          <cell r="K139">
            <v>35490</v>
          </cell>
        </row>
        <row r="140">
          <cell r="A140">
            <v>1999</v>
          </cell>
          <cell r="C140" t="str">
            <v>Apr</v>
          </cell>
          <cell r="D140" t="str">
            <v>Western Europe</v>
          </cell>
          <cell r="E140" t="str">
            <v>Isle of Man</v>
          </cell>
          <cell r="F140">
            <v>10000</v>
          </cell>
          <cell r="G140" t="str">
            <v>Manx Telecom</v>
          </cell>
          <cell r="H140" t="str">
            <v>GSM 900</v>
          </cell>
          <cell r="I140" t="str">
            <v>Global Mobile</v>
          </cell>
          <cell r="J140">
            <v>36684</v>
          </cell>
          <cell r="K140">
            <v>35309</v>
          </cell>
        </row>
        <row r="141">
          <cell r="A141">
            <v>1999</v>
          </cell>
          <cell r="C141" t="str">
            <v>Apr</v>
          </cell>
          <cell r="D141" t="str">
            <v>Western Europe</v>
          </cell>
          <cell r="E141" t="str">
            <v>Italy</v>
          </cell>
          <cell r="F141">
            <v>7200000</v>
          </cell>
          <cell r="G141" t="str">
            <v>Omnitel Pronto Italia</v>
          </cell>
          <cell r="H141" t="str">
            <v>GSM 900</v>
          </cell>
          <cell r="I141" t="str">
            <v>Global Mobile</v>
          </cell>
          <cell r="J141">
            <v>36684</v>
          </cell>
          <cell r="K141">
            <v>34973</v>
          </cell>
        </row>
        <row r="142">
          <cell r="A142">
            <v>1999</v>
          </cell>
          <cell r="C142" t="str">
            <v>Apr</v>
          </cell>
          <cell r="D142" t="str">
            <v>Western Europe</v>
          </cell>
          <cell r="E142" t="str">
            <v>Italy</v>
          </cell>
          <cell r="F142">
            <v>3450000</v>
          </cell>
          <cell r="G142" t="str">
            <v>Telecom Italia Mobile</v>
          </cell>
          <cell r="H142" t="str">
            <v>TACS 900</v>
          </cell>
          <cell r="I142" t="str">
            <v>Global Mobile</v>
          </cell>
          <cell r="J142">
            <v>36684</v>
          </cell>
          <cell r="K142">
            <v>32964</v>
          </cell>
        </row>
        <row r="143">
          <cell r="A143">
            <v>1999</v>
          </cell>
          <cell r="C143" t="str">
            <v>Apr</v>
          </cell>
          <cell r="D143" t="str">
            <v>Western Europe</v>
          </cell>
          <cell r="E143" t="str">
            <v>Italy</v>
          </cell>
          <cell r="F143">
            <v>11995000</v>
          </cell>
          <cell r="G143" t="str">
            <v>Telecom Italia Mobile</v>
          </cell>
          <cell r="H143" t="str">
            <v>GSM 900</v>
          </cell>
          <cell r="I143" t="str">
            <v>Global Mobile</v>
          </cell>
          <cell r="J143">
            <v>36684</v>
          </cell>
          <cell r="K143">
            <v>33878</v>
          </cell>
        </row>
        <row r="144">
          <cell r="A144">
            <v>1999</v>
          </cell>
          <cell r="C144" t="str">
            <v>Apr</v>
          </cell>
          <cell r="D144" t="str">
            <v>Western Europe</v>
          </cell>
          <cell r="E144" t="str">
            <v>Italy</v>
          </cell>
          <cell r="F144">
            <v>200000</v>
          </cell>
          <cell r="G144" t="str">
            <v>Wind</v>
          </cell>
          <cell r="H144" t="str">
            <v>GSM 1800</v>
          </cell>
          <cell r="I144" t="str">
            <v>Global Mobile</v>
          </cell>
          <cell r="J144">
            <v>36684</v>
          </cell>
          <cell r="K144">
            <v>36220</v>
          </cell>
        </row>
        <row r="145">
          <cell r="A145">
            <v>1999</v>
          </cell>
          <cell r="C145" t="str">
            <v>Apr</v>
          </cell>
          <cell r="D145" t="str">
            <v>Western Europe</v>
          </cell>
          <cell r="E145" t="str">
            <v>Jersey</v>
          </cell>
          <cell r="F145">
            <v>19490</v>
          </cell>
          <cell r="G145" t="str">
            <v>Jersey Telecoms</v>
          </cell>
          <cell r="H145" t="str">
            <v>GSM 900</v>
          </cell>
          <cell r="I145" t="str">
            <v>Global Mobile</v>
          </cell>
          <cell r="J145">
            <v>36684</v>
          </cell>
          <cell r="K145">
            <v>34669</v>
          </cell>
        </row>
        <row r="146">
          <cell r="A146">
            <v>1999</v>
          </cell>
          <cell r="C146" t="str">
            <v>Apr</v>
          </cell>
          <cell r="D146" t="str">
            <v>Western Europe</v>
          </cell>
          <cell r="E146" t="str">
            <v>Liechtenstein</v>
          </cell>
          <cell r="F146">
            <v>0</v>
          </cell>
          <cell r="G146" t="str">
            <v>Telecom FL</v>
          </cell>
          <cell r="H146" t="str">
            <v>GSM 900</v>
          </cell>
          <cell r="I146" t="str">
            <v>Global Mobile</v>
          </cell>
          <cell r="J146">
            <v>36684</v>
          </cell>
          <cell r="K146">
            <v>1999</v>
          </cell>
        </row>
        <row r="147">
          <cell r="A147">
            <v>1999</v>
          </cell>
          <cell r="C147" t="str">
            <v>Apr</v>
          </cell>
          <cell r="D147" t="str">
            <v>Western Europe</v>
          </cell>
          <cell r="E147" t="str">
            <v>Luxemburg</v>
          </cell>
          <cell r="F147">
            <v>105000</v>
          </cell>
          <cell r="G147" t="str">
            <v>PTT</v>
          </cell>
          <cell r="H147" t="str">
            <v>GSM 900</v>
          </cell>
          <cell r="I147" t="str">
            <v>Global Mobile</v>
          </cell>
          <cell r="J147">
            <v>36684</v>
          </cell>
          <cell r="K147">
            <v>34151</v>
          </cell>
        </row>
        <row r="148">
          <cell r="A148">
            <v>1999</v>
          </cell>
          <cell r="C148" t="str">
            <v>Apr</v>
          </cell>
          <cell r="D148" t="str">
            <v>Western Europe</v>
          </cell>
          <cell r="E148" t="str">
            <v>Luxemburg</v>
          </cell>
          <cell r="F148">
            <v>47259</v>
          </cell>
          <cell r="G148" t="str">
            <v>Tango</v>
          </cell>
          <cell r="H148" t="str">
            <v>GSM 900</v>
          </cell>
          <cell r="I148" t="str">
            <v>Global Mobile</v>
          </cell>
          <cell r="J148">
            <v>36684</v>
          </cell>
          <cell r="K148">
            <v>36008</v>
          </cell>
        </row>
        <row r="149">
          <cell r="A149">
            <v>1999</v>
          </cell>
          <cell r="C149" t="str">
            <v>Apr</v>
          </cell>
          <cell r="D149" t="str">
            <v>Western Europe</v>
          </cell>
          <cell r="E149" t="str">
            <v>Malta</v>
          </cell>
          <cell r="F149">
            <v>12928</v>
          </cell>
          <cell r="G149" t="str">
            <v>Vadafone Melta</v>
          </cell>
          <cell r="H149" t="str">
            <v>GSM 900</v>
          </cell>
          <cell r="I149" t="str">
            <v>Global Mobile</v>
          </cell>
          <cell r="J149">
            <v>36684</v>
          </cell>
          <cell r="K149">
            <v>35612</v>
          </cell>
        </row>
        <row r="150">
          <cell r="A150">
            <v>1999</v>
          </cell>
          <cell r="C150" t="str">
            <v>Apr</v>
          </cell>
          <cell r="D150" t="str">
            <v>Western Europe</v>
          </cell>
          <cell r="E150" t="str">
            <v>Malta</v>
          </cell>
          <cell r="F150">
            <v>11377</v>
          </cell>
          <cell r="G150" t="str">
            <v>Vadafone Melta</v>
          </cell>
          <cell r="H150" t="str">
            <v>ETACS</v>
          </cell>
          <cell r="I150" t="str">
            <v>Global Mobile</v>
          </cell>
          <cell r="J150">
            <v>36684</v>
          </cell>
          <cell r="K150">
            <v>33055</v>
          </cell>
        </row>
        <row r="151">
          <cell r="A151">
            <v>1999</v>
          </cell>
          <cell r="C151" t="str">
            <v>Apr</v>
          </cell>
          <cell r="D151" t="str">
            <v>Western Europe</v>
          </cell>
          <cell r="E151" t="str">
            <v>Netherlands</v>
          </cell>
          <cell r="F151">
            <v>1470503</v>
          </cell>
          <cell r="G151" t="str">
            <v>Libertel</v>
          </cell>
          <cell r="H151" t="str">
            <v>GSM 900</v>
          </cell>
          <cell r="I151" t="str">
            <v>Global Mobile</v>
          </cell>
          <cell r="J151">
            <v>36684</v>
          </cell>
          <cell r="K151">
            <v>34943</v>
          </cell>
        </row>
        <row r="152">
          <cell r="A152">
            <v>1999</v>
          </cell>
          <cell r="C152" t="str">
            <v>Apr</v>
          </cell>
          <cell r="D152" t="str">
            <v>Western Europe</v>
          </cell>
          <cell r="E152" t="str">
            <v>Netherlands</v>
          </cell>
          <cell r="F152">
            <v>57205</v>
          </cell>
          <cell r="G152" t="str">
            <v>PTT Telecom</v>
          </cell>
          <cell r="H152" t="str">
            <v>NMT 900</v>
          </cell>
          <cell r="I152" t="str">
            <v>Global Mobile</v>
          </cell>
          <cell r="J152">
            <v>36684</v>
          </cell>
          <cell r="K152">
            <v>32509</v>
          </cell>
        </row>
        <row r="153">
          <cell r="A153">
            <v>1999</v>
          </cell>
          <cell r="C153" t="str">
            <v>Apr</v>
          </cell>
          <cell r="D153" t="str">
            <v>Western Europe</v>
          </cell>
          <cell r="E153" t="str">
            <v>Netherlands</v>
          </cell>
          <cell r="F153">
            <v>2499381</v>
          </cell>
          <cell r="G153" t="str">
            <v>PTT Telecom</v>
          </cell>
          <cell r="H153" t="str">
            <v>GSM 900</v>
          </cell>
          <cell r="I153" t="str">
            <v>Global Mobile</v>
          </cell>
          <cell r="J153">
            <v>36684</v>
          </cell>
          <cell r="K153">
            <v>34516</v>
          </cell>
        </row>
        <row r="154">
          <cell r="A154">
            <v>1999</v>
          </cell>
          <cell r="C154" t="str">
            <v>Apr</v>
          </cell>
          <cell r="D154" t="str">
            <v>Western Europe</v>
          </cell>
          <cell r="E154" t="str">
            <v>Netherlands</v>
          </cell>
          <cell r="F154">
            <v>120000</v>
          </cell>
          <cell r="G154" t="str">
            <v>Telfort</v>
          </cell>
          <cell r="H154" t="str">
            <v>GSM 1800</v>
          </cell>
          <cell r="I154" t="str">
            <v>Global Mobile</v>
          </cell>
          <cell r="J154">
            <v>36684</v>
          </cell>
          <cell r="K154">
            <v>36039</v>
          </cell>
        </row>
        <row r="155">
          <cell r="A155">
            <v>1999</v>
          </cell>
          <cell r="C155" t="str">
            <v>Apr</v>
          </cell>
          <cell r="D155" t="str">
            <v>Western Europe</v>
          </cell>
          <cell r="E155" t="str">
            <v>Netherlands</v>
          </cell>
          <cell r="F155">
            <v>80000</v>
          </cell>
          <cell r="G155" t="str">
            <v>Dutchtone</v>
          </cell>
          <cell r="H155" t="str">
            <v>GSM 1800</v>
          </cell>
          <cell r="I155" t="str">
            <v>Global Mobile</v>
          </cell>
          <cell r="J155">
            <v>36684</v>
          </cell>
          <cell r="K155">
            <v>36161</v>
          </cell>
        </row>
        <row r="156">
          <cell r="A156">
            <v>1999</v>
          </cell>
          <cell r="C156" t="str">
            <v>Apr</v>
          </cell>
          <cell r="D156" t="str">
            <v>Western Europe</v>
          </cell>
          <cell r="E156" t="str">
            <v>Netherlands</v>
          </cell>
          <cell r="F156">
            <v>80000</v>
          </cell>
          <cell r="G156" t="str">
            <v>Ben</v>
          </cell>
          <cell r="H156" t="str">
            <v>GSM 1800</v>
          </cell>
          <cell r="I156" t="str">
            <v>Global Mobile</v>
          </cell>
          <cell r="J156">
            <v>36684</v>
          </cell>
          <cell r="K156">
            <v>36192</v>
          </cell>
        </row>
        <row r="157">
          <cell r="A157">
            <v>1999</v>
          </cell>
          <cell r="C157" t="str">
            <v>Apr</v>
          </cell>
          <cell r="D157" t="str">
            <v>Western Europe</v>
          </cell>
          <cell r="E157" t="str">
            <v>Norway</v>
          </cell>
          <cell r="F157">
            <v>135000</v>
          </cell>
          <cell r="G157" t="str">
            <v>Telenor Mobil</v>
          </cell>
          <cell r="H157" t="str">
            <v>NMT 450</v>
          </cell>
          <cell r="I157" t="str">
            <v>Global Mobile</v>
          </cell>
          <cell r="J157">
            <v>36684</v>
          </cell>
          <cell r="K157">
            <v>29891</v>
          </cell>
        </row>
        <row r="158">
          <cell r="A158">
            <v>1999</v>
          </cell>
          <cell r="C158" t="str">
            <v>Apr</v>
          </cell>
          <cell r="D158" t="str">
            <v>Western Europe</v>
          </cell>
          <cell r="E158" t="str">
            <v>Norway</v>
          </cell>
          <cell r="F158">
            <v>140000</v>
          </cell>
          <cell r="G158" t="str">
            <v>Telenor Mobil</v>
          </cell>
          <cell r="H158" t="str">
            <v>NMT 900</v>
          </cell>
          <cell r="I158" t="str">
            <v>Global Mobile</v>
          </cell>
          <cell r="J158">
            <v>36684</v>
          </cell>
          <cell r="K158">
            <v>31747</v>
          </cell>
        </row>
        <row r="159">
          <cell r="A159">
            <v>1999</v>
          </cell>
          <cell r="C159" t="str">
            <v>Apr</v>
          </cell>
          <cell r="D159" t="str">
            <v>Western Europe</v>
          </cell>
          <cell r="E159" t="str">
            <v>Norway</v>
          </cell>
          <cell r="F159">
            <v>1440000</v>
          </cell>
          <cell r="G159" t="str">
            <v>Telenor Mobil</v>
          </cell>
          <cell r="H159" t="str">
            <v>GSM 900/1800</v>
          </cell>
          <cell r="I159" t="str">
            <v>Global Mobile</v>
          </cell>
          <cell r="J159">
            <v>36684</v>
          </cell>
          <cell r="K159">
            <v>34090</v>
          </cell>
        </row>
        <row r="160">
          <cell r="A160">
            <v>1999</v>
          </cell>
          <cell r="C160" t="str">
            <v>Apr</v>
          </cell>
          <cell r="D160" t="str">
            <v>Western Europe</v>
          </cell>
          <cell r="E160" t="str">
            <v>Norway</v>
          </cell>
          <cell r="F160">
            <v>618000</v>
          </cell>
          <cell r="G160" t="str">
            <v>Netcom</v>
          </cell>
          <cell r="H160" t="str">
            <v>GSM 900</v>
          </cell>
          <cell r="I160" t="str">
            <v>Global Mobile</v>
          </cell>
          <cell r="J160">
            <v>36684</v>
          </cell>
          <cell r="K160">
            <v>34213</v>
          </cell>
        </row>
        <row r="161">
          <cell r="A161">
            <v>1999</v>
          </cell>
          <cell r="C161" t="str">
            <v>Apr</v>
          </cell>
          <cell r="D161" t="str">
            <v>Western Europe</v>
          </cell>
          <cell r="E161" t="str">
            <v>Portugal</v>
          </cell>
          <cell r="F161">
            <v>500</v>
          </cell>
          <cell r="G161" t="str">
            <v>TMN</v>
          </cell>
          <cell r="H161" t="str">
            <v>C 450</v>
          </cell>
          <cell r="I161" t="str">
            <v>Global Mobile</v>
          </cell>
          <cell r="J161">
            <v>36684</v>
          </cell>
          <cell r="K161">
            <v>32509</v>
          </cell>
        </row>
        <row r="162">
          <cell r="A162">
            <v>1999</v>
          </cell>
          <cell r="C162" t="str">
            <v>Apr</v>
          </cell>
          <cell r="D162" t="str">
            <v>Western Europe</v>
          </cell>
          <cell r="E162" t="str">
            <v>Portugal</v>
          </cell>
          <cell r="F162">
            <v>1630000</v>
          </cell>
          <cell r="G162" t="str">
            <v>TMN</v>
          </cell>
          <cell r="H162" t="str">
            <v>GSM 900/1800</v>
          </cell>
          <cell r="I162" t="str">
            <v>Global Mobile</v>
          </cell>
          <cell r="J162">
            <v>36684</v>
          </cell>
          <cell r="K162">
            <v>33878</v>
          </cell>
        </row>
        <row r="163">
          <cell r="A163">
            <v>1999</v>
          </cell>
          <cell r="C163" t="str">
            <v>Apr</v>
          </cell>
          <cell r="D163" t="str">
            <v>Western Europe</v>
          </cell>
          <cell r="E163" t="str">
            <v>Portugal</v>
          </cell>
          <cell r="F163">
            <v>1462000</v>
          </cell>
          <cell r="G163" t="str">
            <v>Telecel</v>
          </cell>
          <cell r="H163" t="str">
            <v>GSM 900/1800</v>
          </cell>
          <cell r="I163" t="str">
            <v>Global Mobile</v>
          </cell>
          <cell r="J163">
            <v>36684</v>
          </cell>
          <cell r="K163">
            <v>33878</v>
          </cell>
        </row>
        <row r="164">
          <cell r="A164">
            <v>1999</v>
          </cell>
          <cell r="C164" t="str">
            <v>Apr</v>
          </cell>
          <cell r="D164" t="str">
            <v>Western Europe</v>
          </cell>
          <cell r="E164" t="str">
            <v>Portugal</v>
          </cell>
          <cell r="F164">
            <v>500000</v>
          </cell>
          <cell r="G164" t="str">
            <v>Optimus</v>
          </cell>
          <cell r="H164" t="str">
            <v>GSM 900/1800</v>
          </cell>
          <cell r="I164" t="str">
            <v>Global Mobile</v>
          </cell>
          <cell r="J164">
            <v>36684</v>
          </cell>
          <cell r="K164">
            <v>36039</v>
          </cell>
        </row>
        <row r="165">
          <cell r="A165">
            <v>1999</v>
          </cell>
          <cell r="C165" t="str">
            <v>Apr</v>
          </cell>
          <cell r="D165" t="str">
            <v>Western Europe</v>
          </cell>
          <cell r="E165" t="str">
            <v>Spain</v>
          </cell>
          <cell r="F165">
            <v>2770000</v>
          </cell>
          <cell r="G165" t="str">
            <v>Airtel</v>
          </cell>
          <cell r="H165" t="str">
            <v>GSM 900</v>
          </cell>
          <cell r="I165" t="str">
            <v>Global Mobile</v>
          </cell>
          <cell r="J165">
            <v>36684</v>
          </cell>
          <cell r="K165">
            <v>34973</v>
          </cell>
        </row>
        <row r="166">
          <cell r="A166">
            <v>1999</v>
          </cell>
          <cell r="C166" t="str">
            <v>Apr</v>
          </cell>
          <cell r="D166" t="str">
            <v>Western Europe</v>
          </cell>
          <cell r="E166" t="str">
            <v>Spain</v>
          </cell>
          <cell r="F166">
            <v>810000</v>
          </cell>
          <cell r="G166" t="str">
            <v>Telefonica Moviles</v>
          </cell>
          <cell r="H166" t="str">
            <v>TACS 900</v>
          </cell>
          <cell r="I166" t="str">
            <v>Global Mobile</v>
          </cell>
          <cell r="J166">
            <v>36684</v>
          </cell>
          <cell r="K166">
            <v>32964</v>
          </cell>
        </row>
        <row r="167">
          <cell r="A167">
            <v>1999</v>
          </cell>
          <cell r="C167" t="str">
            <v>Apr</v>
          </cell>
          <cell r="D167" t="str">
            <v>Western Europe</v>
          </cell>
          <cell r="E167" t="str">
            <v>Spain</v>
          </cell>
          <cell r="F167">
            <v>5090000</v>
          </cell>
          <cell r="G167" t="str">
            <v>Telefonica Moviles</v>
          </cell>
          <cell r="H167" t="str">
            <v>GSM (to June), GSM 900/1800</v>
          </cell>
          <cell r="I167" t="str">
            <v>Global Mobile</v>
          </cell>
          <cell r="J167">
            <v>36684</v>
          </cell>
          <cell r="K167">
            <v>34881</v>
          </cell>
        </row>
        <row r="168">
          <cell r="A168">
            <v>1999</v>
          </cell>
          <cell r="C168" t="str">
            <v>Apr</v>
          </cell>
          <cell r="D168" t="str">
            <v>Western Europe</v>
          </cell>
          <cell r="E168" t="str">
            <v>Spain</v>
          </cell>
          <cell r="F168">
            <v>111000</v>
          </cell>
          <cell r="G168" t="str">
            <v>Amena</v>
          </cell>
          <cell r="H168" t="str">
            <v>GSM 1800</v>
          </cell>
          <cell r="I168" t="str">
            <v>Global Mobile</v>
          </cell>
          <cell r="J168">
            <v>36684</v>
          </cell>
          <cell r="K168">
            <v>36161</v>
          </cell>
        </row>
        <row r="169">
          <cell r="A169">
            <v>1999</v>
          </cell>
          <cell r="C169" t="str">
            <v>Apr</v>
          </cell>
          <cell r="D169" t="str">
            <v>Western Europe</v>
          </cell>
          <cell r="E169" t="str">
            <v>Sweden</v>
          </cell>
          <cell r="F169">
            <v>150000</v>
          </cell>
          <cell r="G169" t="str">
            <v>Telia Mobitel</v>
          </cell>
          <cell r="H169" t="str">
            <v>NMT 450</v>
          </cell>
          <cell r="I169" t="str">
            <v>Global Mobile</v>
          </cell>
          <cell r="J169">
            <v>36684</v>
          </cell>
          <cell r="K169">
            <v>29860</v>
          </cell>
        </row>
        <row r="170">
          <cell r="A170">
            <v>1999</v>
          </cell>
          <cell r="C170" t="str">
            <v>Apr</v>
          </cell>
          <cell r="D170" t="str">
            <v>Western Europe</v>
          </cell>
          <cell r="E170" t="str">
            <v>Sweden</v>
          </cell>
          <cell r="F170">
            <v>290000</v>
          </cell>
          <cell r="G170" t="str">
            <v>Telia Mobitel</v>
          </cell>
          <cell r="H170" t="str">
            <v>NMT 900</v>
          </cell>
          <cell r="I170" t="str">
            <v>Global Mobile</v>
          </cell>
          <cell r="J170">
            <v>36684</v>
          </cell>
          <cell r="K170">
            <v>31747</v>
          </cell>
        </row>
        <row r="171">
          <cell r="A171">
            <v>1999</v>
          </cell>
          <cell r="C171" t="str">
            <v>Apr</v>
          </cell>
          <cell r="D171" t="str">
            <v>Western Europe</v>
          </cell>
          <cell r="E171" t="str">
            <v>Sweden</v>
          </cell>
          <cell r="F171">
            <v>1870000</v>
          </cell>
          <cell r="G171" t="str">
            <v>Telia Mobitel</v>
          </cell>
          <cell r="H171" t="str">
            <v>GSM 900</v>
          </cell>
          <cell r="I171" t="str">
            <v>Global Mobile</v>
          </cell>
          <cell r="J171">
            <v>36684</v>
          </cell>
          <cell r="K171">
            <v>33909</v>
          </cell>
        </row>
        <row r="172">
          <cell r="A172">
            <v>1999</v>
          </cell>
          <cell r="C172" t="str">
            <v>Apr</v>
          </cell>
          <cell r="D172" t="str">
            <v>Western Europe</v>
          </cell>
          <cell r="E172" t="str">
            <v>Sweden</v>
          </cell>
          <cell r="F172">
            <v>1415000</v>
          </cell>
          <cell r="G172" t="str">
            <v>Comviq</v>
          </cell>
          <cell r="H172" t="str">
            <v>GSM 900</v>
          </cell>
          <cell r="I172" t="str">
            <v>Global Mobile</v>
          </cell>
          <cell r="J172">
            <v>36684</v>
          </cell>
          <cell r="K172">
            <v>33848</v>
          </cell>
        </row>
        <row r="173">
          <cell r="A173">
            <v>1999</v>
          </cell>
          <cell r="C173" t="str">
            <v>Apr</v>
          </cell>
          <cell r="D173" t="str">
            <v>Western Europe</v>
          </cell>
          <cell r="E173" t="str">
            <v>Sweden</v>
          </cell>
          <cell r="F173">
            <v>681000</v>
          </cell>
          <cell r="G173" t="str">
            <v>Nordic Tel</v>
          </cell>
          <cell r="H173" t="str">
            <v>GSM 900</v>
          </cell>
          <cell r="I173" t="str">
            <v>Global Mobile</v>
          </cell>
          <cell r="J173">
            <v>36684</v>
          </cell>
          <cell r="K173">
            <v>34213</v>
          </cell>
        </row>
        <row r="174">
          <cell r="A174">
            <v>1999</v>
          </cell>
          <cell r="C174" t="str">
            <v>Apr</v>
          </cell>
          <cell r="D174" t="str">
            <v>Western Europe</v>
          </cell>
          <cell r="E174" t="str">
            <v>Switzerland</v>
          </cell>
          <cell r="F174">
            <v>28000</v>
          </cell>
          <cell r="G174" t="str">
            <v>Swisscom</v>
          </cell>
          <cell r="H174" t="str">
            <v>NMT 900</v>
          </cell>
          <cell r="I174" t="str">
            <v>Global Mobile</v>
          </cell>
          <cell r="J174">
            <v>36684</v>
          </cell>
          <cell r="K174">
            <v>32021</v>
          </cell>
        </row>
        <row r="175">
          <cell r="A175">
            <v>1999</v>
          </cell>
          <cell r="C175" t="str">
            <v>Apr</v>
          </cell>
          <cell r="D175" t="str">
            <v>Western Europe</v>
          </cell>
          <cell r="E175" t="str">
            <v>Switzerland</v>
          </cell>
          <cell r="F175">
            <v>1900000</v>
          </cell>
          <cell r="G175" t="str">
            <v>Swisscom</v>
          </cell>
          <cell r="H175" t="str">
            <v>GSM 900/1800</v>
          </cell>
          <cell r="I175" t="str">
            <v>Global Mobile</v>
          </cell>
          <cell r="J175">
            <v>36684</v>
          </cell>
          <cell r="K175">
            <v>34029</v>
          </cell>
        </row>
        <row r="176">
          <cell r="A176">
            <v>1999</v>
          </cell>
          <cell r="C176" t="str">
            <v>Apr</v>
          </cell>
          <cell r="D176" t="str">
            <v>Western Europe</v>
          </cell>
          <cell r="E176" t="str">
            <v>Switzerland</v>
          </cell>
          <cell r="F176">
            <v>150000</v>
          </cell>
          <cell r="G176" t="str">
            <v>Diax</v>
          </cell>
          <cell r="H176" t="str">
            <v>GSM 900/1800</v>
          </cell>
          <cell r="I176" t="str">
            <v>Global Mobile</v>
          </cell>
          <cell r="J176">
            <v>36684</v>
          </cell>
          <cell r="K176">
            <v>36130</v>
          </cell>
        </row>
        <row r="177">
          <cell r="A177">
            <v>1999</v>
          </cell>
          <cell r="C177" t="str">
            <v>Apr</v>
          </cell>
          <cell r="D177" t="str">
            <v>Western Europe</v>
          </cell>
          <cell r="E177" t="str">
            <v>Switzerland</v>
          </cell>
          <cell r="F177">
            <v>0</v>
          </cell>
          <cell r="G177" t="str">
            <v>Orange</v>
          </cell>
          <cell r="H177" t="str">
            <v>GSM 1800</v>
          </cell>
          <cell r="I177" t="str">
            <v>Global Mobile</v>
          </cell>
          <cell r="J177">
            <v>36684</v>
          </cell>
          <cell r="K177">
            <v>36312</v>
          </cell>
        </row>
        <row r="178">
          <cell r="A178">
            <v>1999</v>
          </cell>
          <cell r="C178" t="str">
            <v>Apr</v>
          </cell>
          <cell r="D178" t="str">
            <v>Western Europe</v>
          </cell>
          <cell r="E178" t="str">
            <v>UK</v>
          </cell>
          <cell r="F178">
            <v>330000</v>
          </cell>
          <cell r="G178" t="str">
            <v>Cellnet</v>
          </cell>
          <cell r="H178" t="str">
            <v>TACS 900</v>
          </cell>
          <cell r="I178" t="str">
            <v>Global Mobile</v>
          </cell>
          <cell r="J178">
            <v>36684</v>
          </cell>
          <cell r="K178">
            <v>31048</v>
          </cell>
        </row>
        <row r="179">
          <cell r="A179">
            <v>1999</v>
          </cell>
          <cell r="C179" t="str">
            <v>Apr</v>
          </cell>
          <cell r="D179" t="str">
            <v>Western Europe</v>
          </cell>
          <cell r="E179" t="str">
            <v>UK</v>
          </cell>
          <cell r="F179">
            <v>4331000</v>
          </cell>
          <cell r="G179" t="str">
            <v>Cellnet</v>
          </cell>
          <cell r="H179" t="str">
            <v>GSM 900</v>
          </cell>
          <cell r="I179" t="str">
            <v>Global Mobile</v>
          </cell>
          <cell r="J179">
            <v>36684</v>
          </cell>
          <cell r="K179">
            <v>34335</v>
          </cell>
        </row>
        <row r="180">
          <cell r="A180">
            <v>1999</v>
          </cell>
          <cell r="C180" t="str">
            <v>Apr</v>
          </cell>
          <cell r="D180" t="str">
            <v>Western Europe</v>
          </cell>
          <cell r="E180" t="str">
            <v>UK</v>
          </cell>
          <cell r="F180">
            <v>910000</v>
          </cell>
          <cell r="G180" t="str">
            <v>Vadafone</v>
          </cell>
          <cell r="H180" t="str">
            <v>TACS 900</v>
          </cell>
          <cell r="I180" t="str">
            <v>Global Mobile</v>
          </cell>
          <cell r="J180">
            <v>36684</v>
          </cell>
          <cell r="K180">
            <v>31048</v>
          </cell>
        </row>
        <row r="181">
          <cell r="A181">
            <v>1999</v>
          </cell>
          <cell r="C181" t="str">
            <v>Apr</v>
          </cell>
          <cell r="D181" t="str">
            <v>Western Europe</v>
          </cell>
          <cell r="E181" t="str">
            <v>UK</v>
          </cell>
          <cell r="F181">
            <v>4858000</v>
          </cell>
          <cell r="G181" t="str">
            <v>Vadafone</v>
          </cell>
          <cell r="H181" t="str">
            <v>GSM</v>
          </cell>
          <cell r="I181" t="str">
            <v>Global Mobile</v>
          </cell>
          <cell r="J181">
            <v>36684</v>
          </cell>
          <cell r="K181">
            <v>30133</v>
          </cell>
        </row>
        <row r="182">
          <cell r="A182">
            <v>1999</v>
          </cell>
          <cell r="C182" t="str">
            <v>Apr</v>
          </cell>
          <cell r="D182" t="str">
            <v>Western Europe</v>
          </cell>
          <cell r="E182" t="str">
            <v>UK</v>
          </cell>
          <cell r="F182">
            <v>2375000</v>
          </cell>
          <cell r="G182" t="str">
            <v>One 2 One</v>
          </cell>
          <cell r="H182" t="str">
            <v>GSM 1800</v>
          </cell>
          <cell r="I182" t="str">
            <v>Global Mobile</v>
          </cell>
          <cell r="J182">
            <v>36684</v>
          </cell>
          <cell r="K182">
            <v>34213</v>
          </cell>
        </row>
        <row r="183">
          <cell r="A183">
            <v>1999</v>
          </cell>
          <cell r="C183" t="str">
            <v>Apr</v>
          </cell>
          <cell r="D183" t="str">
            <v>Western Europe</v>
          </cell>
          <cell r="E183" t="str">
            <v>UK</v>
          </cell>
          <cell r="F183">
            <v>2650000</v>
          </cell>
          <cell r="G183" t="str">
            <v>Orange</v>
          </cell>
          <cell r="H183" t="str">
            <v>GSM 1800</v>
          </cell>
          <cell r="I183" t="str">
            <v>Global Mobile</v>
          </cell>
          <cell r="J183">
            <v>36684</v>
          </cell>
          <cell r="K183">
            <v>34425</v>
          </cell>
        </row>
        <row r="184">
          <cell r="A184">
            <v>2000</v>
          </cell>
          <cell r="C184" t="str">
            <v>Mar</v>
          </cell>
          <cell r="D184" t="str">
            <v>Western Europe</v>
          </cell>
          <cell r="E184" t="str">
            <v>Andora</v>
          </cell>
          <cell r="F184">
            <v>21704</v>
          </cell>
          <cell r="G184" t="str">
            <v>STA GSM</v>
          </cell>
          <cell r="H184" t="str">
            <v>GSM 900</v>
          </cell>
          <cell r="I184" t="str">
            <v>Global Mobile</v>
          </cell>
          <cell r="J184">
            <v>36684</v>
          </cell>
          <cell r="K184">
            <v>34759</v>
          </cell>
        </row>
        <row r="185">
          <cell r="A185">
            <v>2000</v>
          </cell>
          <cell r="C185" t="str">
            <v>Mar</v>
          </cell>
          <cell r="D185" t="str">
            <v>Western Europe</v>
          </cell>
          <cell r="E185" t="str">
            <v>Austria</v>
          </cell>
          <cell r="F185">
            <v>208950</v>
          </cell>
          <cell r="G185" t="str">
            <v>Mobilkom</v>
          </cell>
          <cell r="H185" t="str">
            <v>TACS 900</v>
          </cell>
          <cell r="I185" t="str">
            <v>Global Mobile</v>
          </cell>
          <cell r="J185">
            <v>36684</v>
          </cell>
          <cell r="K185">
            <v>33055</v>
          </cell>
        </row>
        <row r="186">
          <cell r="A186">
            <v>2000</v>
          </cell>
          <cell r="C186" t="str">
            <v>Mar</v>
          </cell>
          <cell r="D186" t="str">
            <v>Western Europe</v>
          </cell>
          <cell r="E186" t="str">
            <v>Austria</v>
          </cell>
          <cell r="F186">
            <v>2157051</v>
          </cell>
          <cell r="G186" t="str">
            <v>Mobilkom</v>
          </cell>
          <cell r="H186" t="str">
            <v>GSM 900/1800</v>
          </cell>
          <cell r="I186" t="str">
            <v>Global Mobile</v>
          </cell>
          <cell r="J186">
            <v>36684</v>
          </cell>
          <cell r="K186">
            <v>34304</v>
          </cell>
        </row>
        <row r="187">
          <cell r="A187">
            <v>2000</v>
          </cell>
          <cell r="C187" t="str">
            <v>Mar</v>
          </cell>
          <cell r="D187" t="str">
            <v>Western Europe</v>
          </cell>
          <cell r="E187" t="str">
            <v>Austria</v>
          </cell>
          <cell r="F187">
            <v>1600000</v>
          </cell>
          <cell r="G187" t="str">
            <v>Maxmobil</v>
          </cell>
          <cell r="H187" t="str">
            <v>GSM 900</v>
          </cell>
          <cell r="I187" t="str">
            <v>Global Mobile</v>
          </cell>
          <cell r="J187">
            <v>36684</v>
          </cell>
          <cell r="K187">
            <v>35339</v>
          </cell>
        </row>
        <row r="188">
          <cell r="A188">
            <v>2000</v>
          </cell>
          <cell r="C188" t="str">
            <v>Mar</v>
          </cell>
          <cell r="D188" t="str">
            <v>Western Europe</v>
          </cell>
          <cell r="E188" t="str">
            <v>Austria</v>
          </cell>
          <cell r="F188">
            <v>620000</v>
          </cell>
          <cell r="G188" t="str">
            <v>Cnnect</v>
          </cell>
          <cell r="H188" t="str">
            <v>GSM 1800</v>
          </cell>
          <cell r="I188" t="str">
            <v>Global Mobile</v>
          </cell>
          <cell r="J188">
            <v>36684</v>
          </cell>
          <cell r="K188">
            <v>36069</v>
          </cell>
        </row>
        <row r="189">
          <cell r="A189">
            <v>2000</v>
          </cell>
          <cell r="C189" t="str">
            <v>Mar</v>
          </cell>
          <cell r="D189" t="str">
            <v>Western Europe</v>
          </cell>
          <cell r="E189" t="str">
            <v>Belgium</v>
          </cell>
          <cell r="F189">
            <v>0</v>
          </cell>
          <cell r="G189" t="str">
            <v>Belgacom Mobile</v>
          </cell>
          <cell r="H189" t="str">
            <v>NMT 450</v>
          </cell>
          <cell r="I189" t="str">
            <v>Global Mobile</v>
          </cell>
          <cell r="J189">
            <v>36684</v>
          </cell>
          <cell r="K189">
            <v>31868</v>
          </cell>
        </row>
        <row r="190">
          <cell r="A190">
            <v>2000</v>
          </cell>
          <cell r="C190" t="str">
            <v>Mar</v>
          </cell>
          <cell r="D190" t="str">
            <v>Western Europe</v>
          </cell>
          <cell r="E190" t="str">
            <v>Belgium</v>
          </cell>
          <cell r="F190">
            <v>2300000</v>
          </cell>
          <cell r="G190" t="str">
            <v>Belgacom Mobile</v>
          </cell>
          <cell r="H190" t="str">
            <v>GSM 900/1800</v>
          </cell>
          <cell r="I190" t="str">
            <v>Global Mobile</v>
          </cell>
          <cell r="J190">
            <v>36684</v>
          </cell>
          <cell r="K190">
            <v>34335</v>
          </cell>
        </row>
        <row r="191">
          <cell r="A191">
            <v>2000</v>
          </cell>
          <cell r="C191" t="str">
            <v>Mar</v>
          </cell>
          <cell r="D191" t="str">
            <v>Western Europe</v>
          </cell>
          <cell r="E191" t="str">
            <v>Belgium</v>
          </cell>
          <cell r="F191">
            <v>1120000</v>
          </cell>
          <cell r="G191" t="str">
            <v>Mobistar</v>
          </cell>
          <cell r="H191" t="str">
            <v>GSM 900</v>
          </cell>
          <cell r="I191" t="str">
            <v>Global Mobile</v>
          </cell>
          <cell r="J191">
            <v>36684</v>
          </cell>
          <cell r="K191">
            <v>35278</v>
          </cell>
        </row>
        <row r="192">
          <cell r="A192">
            <v>2000</v>
          </cell>
          <cell r="C192" t="str">
            <v>Mar</v>
          </cell>
          <cell r="D192" t="str">
            <v>Western Europe</v>
          </cell>
          <cell r="E192" t="str">
            <v>Belgium</v>
          </cell>
          <cell r="F192">
            <v>144000</v>
          </cell>
          <cell r="G192" t="str">
            <v>KPN Orange</v>
          </cell>
          <cell r="H192" t="str">
            <v>GSM 1800</v>
          </cell>
          <cell r="I192" t="str">
            <v>Global Mobile</v>
          </cell>
          <cell r="J192">
            <v>36684</v>
          </cell>
          <cell r="K192">
            <v>36251</v>
          </cell>
        </row>
        <row r="193">
          <cell r="A193">
            <v>2000</v>
          </cell>
          <cell r="C193" t="str">
            <v>Mar</v>
          </cell>
          <cell r="D193" t="str">
            <v>Western Europe</v>
          </cell>
          <cell r="E193" t="str">
            <v>Cyprus</v>
          </cell>
          <cell r="F193">
            <v>153253</v>
          </cell>
          <cell r="G193" t="str">
            <v>Cyprus Telecoms</v>
          </cell>
          <cell r="H193" t="str">
            <v>GSM 900</v>
          </cell>
          <cell r="I193" t="str">
            <v>Global Mobile</v>
          </cell>
          <cell r="J193">
            <v>36684</v>
          </cell>
          <cell r="K193">
            <v>34790</v>
          </cell>
        </row>
        <row r="194">
          <cell r="A194">
            <v>2000</v>
          </cell>
          <cell r="C194" t="str">
            <v>Mar</v>
          </cell>
          <cell r="D194" t="str">
            <v>Western Europe</v>
          </cell>
          <cell r="E194" t="str">
            <v>Cyprus</v>
          </cell>
          <cell r="F194">
            <v>4296</v>
          </cell>
          <cell r="G194" t="str">
            <v>Cyprus Telecoms</v>
          </cell>
          <cell r="H194" t="str">
            <v>NMT 900</v>
          </cell>
          <cell r="I194" t="str">
            <v>Global Mobile</v>
          </cell>
          <cell r="J194">
            <v>36684</v>
          </cell>
          <cell r="K194">
            <v>32478</v>
          </cell>
        </row>
        <row r="195">
          <cell r="A195">
            <v>2000</v>
          </cell>
          <cell r="C195" t="str">
            <v>Mar</v>
          </cell>
          <cell r="D195" t="str">
            <v>Western Europe</v>
          </cell>
          <cell r="E195" t="str">
            <v>Denmark</v>
          </cell>
          <cell r="F195">
            <v>3500</v>
          </cell>
          <cell r="G195" t="str">
            <v>TeleDenmark Mobile</v>
          </cell>
          <cell r="H195" t="str">
            <v>NMT 450</v>
          </cell>
          <cell r="I195" t="str">
            <v>Global Mobile</v>
          </cell>
          <cell r="J195">
            <v>36684</v>
          </cell>
          <cell r="K195">
            <v>29952</v>
          </cell>
        </row>
        <row r="196">
          <cell r="A196">
            <v>2000</v>
          </cell>
          <cell r="C196" t="str">
            <v>Mar</v>
          </cell>
          <cell r="D196" t="str">
            <v>Western Europe</v>
          </cell>
          <cell r="E196" t="str">
            <v>Denmark</v>
          </cell>
          <cell r="F196">
            <v>110000</v>
          </cell>
          <cell r="G196" t="str">
            <v>TeleDenmark Mobile</v>
          </cell>
          <cell r="H196" t="str">
            <v>NMT 900</v>
          </cell>
          <cell r="I196" t="str">
            <v>Global Mobile</v>
          </cell>
          <cell r="J196">
            <v>36684</v>
          </cell>
          <cell r="K196">
            <v>31747</v>
          </cell>
        </row>
        <row r="197">
          <cell r="A197">
            <v>2000</v>
          </cell>
          <cell r="C197" t="str">
            <v>Mar</v>
          </cell>
          <cell r="D197" t="str">
            <v>Western Europe</v>
          </cell>
          <cell r="E197" t="str">
            <v>Denmark</v>
          </cell>
          <cell r="F197">
            <v>1276500</v>
          </cell>
          <cell r="G197" t="str">
            <v>TeleDenmark Mobile</v>
          </cell>
          <cell r="H197" t="str">
            <v>GSM 900</v>
          </cell>
          <cell r="I197" t="str">
            <v>Global Mobile</v>
          </cell>
          <cell r="J197">
            <v>36684</v>
          </cell>
          <cell r="K197">
            <v>33786</v>
          </cell>
        </row>
        <row r="198">
          <cell r="A198">
            <v>2000</v>
          </cell>
          <cell r="C198" t="str">
            <v>Mar</v>
          </cell>
          <cell r="D198" t="str">
            <v>Western Europe</v>
          </cell>
          <cell r="E198" t="str">
            <v>Denmark</v>
          </cell>
          <cell r="F198">
            <v>1023000</v>
          </cell>
          <cell r="G198" t="str">
            <v>Sonofone</v>
          </cell>
          <cell r="H198" t="str">
            <v>GSM 900</v>
          </cell>
          <cell r="I198" t="str">
            <v>Global Mobile</v>
          </cell>
          <cell r="J198">
            <v>36684</v>
          </cell>
          <cell r="K198">
            <v>33786</v>
          </cell>
        </row>
        <row r="199">
          <cell r="A199">
            <v>2000</v>
          </cell>
          <cell r="C199" t="str">
            <v>Mar</v>
          </cell>
          <cell r="D199" t="str">
            <v>Western Europe</v>
          </cell>
          <cell r="E199" t="str">
            <v>Denmark</v>
          </cell>
          <cell r="F199">
            <v>281000</v>
          </cell>
          <cell r="G199" t="str">
            <v>Telia</v>
          </cell>
          <cell r="H199" t="str">
            <v>GSM 1800</v>
          </cell>
          <cell r="I199" t="str">
            <v>Global Mobile</v>
          </cell>
          <cell r="J199">
            <v>36684</v>
          </cell>
          <cell r="K199">
            <v>35796</v>
          </cell>
        </row>
        <row r="200">
          <cell r="A200">
            <v>2000</v>
          </cell>
          <cell r="C200" t="str">
            <v>Mar</v>
          </cell>
          <cell r="D200" t="str">
            <v>Western Europe</v>
          </cell>
          <cell r="E200" t="str">
            <v>Denmark</v>
          </cell>
          <cell r="F200">
            <v>390000</v>
          </cell>
          <cell r="G200" t="str">
            <v>Mobilix</v>
          </cell>
          <cell r="H200" t="str">
            <v>GSM 1800</v>
          </cell>
          <cell r="I200" t="str">
            <v>Global Mobile</v>
          </cell>
          <cell r="J200">
            <v>36684</v>
          </cell>
          <cell r="K200">
            <v>35855</v>
          </cell>
        </row>
        <row r="201">
          <cell r="A201">
            <v>2000</v>
          </cell>
          <cell r="C201" t="str">
            <v>Mar</v>
          </cell>
          <cell r="D201" t="str">
            <v>Western Europe</v>
          </cell>
          <cell r="E201" t="str">
            <v>Faroe Island</v>
          </cell>
          <cell r="F201">
            <v>2516</v>
          </cell>
          <cell r="G201" t="str">
            <v>PTT</v>
          </cell>
          <cell r="H201" t="str">
            <v>NMT 450</v>
          </cell>
          <cell r="I201" t="str">
            <v>Global Mobile</v>
          </cell>
          <cell r="J201">
            <v>36684</v>
          </cell>
          <cell r="K201">
            <v>32509</v>
          </cell>
        </row>
        <row r="202">
          <cell r="A202">
            <v>2000</v>
          </cell>
          <cell r="C202" t="str">
            <v>Mar</v>
          </cell>
          <cell r="D202" t="str">
            <v>Western Europe</v>
          </cell>
          <cell r="E202" t="str">
            <v>Faroe Island</v>
          </cell>
          <cell r="F202">
            <v>3014</v>
          </cell>
          <cell r="G202" t="str">
            <v>PTT</v>
          </cell>
          <cell r="H202" t="str">
            <v>NMT 900</v>
          </cell>
          <cell r="I202" t="str">
            <v>Global Mobile</v>
          </cell>
          <cell r="J202">
            <v>36684</v>
          </cell>
          <cell r="K202">
            <v>33756</v>
          </cell>
        </row>
        <row r="203">
          <cell r="A203">
            <v>2000</v>
          </cell>
          <cell r="C203" t="str">
            <v>Mar</v>
          </cell>
          <cell r="D203" t="str">
            <v>Western Europe</v>
          </cell>
          <cell r="E203" t="str">
            <v>Faroe Island</v>
          </cell>
          <cell r="F203">
            <v>6740</v>
          </cell>
          <cell r="G203" t="str">
            <v>PTT</v>
          </cell>
          <cell r="H203" t="str">
            <v>GSM 900</v>
          </cell>
          <cell r="I203" t="str">
            <v>Global Mobile</v>
          </cell>
          <cell r="J203">
            <v>36684</v>
          </cell>
          <cell r="K203">
            <v>36069</v>
          </cell>
        </row>
        <row r="204">
          <cell r="A204">
            <v>2000</v>
          </cell>
          <cell r="C204" t="str">
            <v>Mar</v>
          </cell>
          <cell r="D204" t="str">
            <v>Western Europe</v>
          </cell>
          <cell r="E204" t="str">
            <v>Finland</v>
          </cell>
          <cell r="F204">
            <v>74510</v>
          </cell>
          <cell r="G204" t="str">
            <v>Sonera</v>
          </cell>
          <cell r="H204" t="str">
            <v>NMT 450</v>
          </cell>
          <cell r="I204" t="str">
            <v>Global Mobile</v>
          </cell>
          <cell r="J204">
            <v>36684</v>
          </cell>
          <cell r="K204">
            <v>30011</v>
          </cell>
        </row>
        <row r="205">
          <cell r="A205">
            <v>2000</v>
          </cell>
          <cell r="C205" t="str">
            <v>Mar</v>
          </cell>
          <cell r="D205" t="str">
            <v>Western Europe</v>
          </cell>
          <cell r="E205" t="str">
            <v>Finland</v>
          </cell>
          <cell r="F205">
            <v>98300</v>
          </cell>
          <cell r="G205" t="str">
            <v>Sonera</v>
          </cell>
          <cell r="H205" t="str">
            <v>NMT 900</v>
          </cell>
          <cell r="I205" t="str">
            <v>Global Mobile</v>
          </cell>
          <cell r="J205">
            <v>36684</v>
          </cell>
          <cell r="K205">
            <v>31747</v>
          </cell>
        </row>
        <row r="206">
          <cell r="A206">
            <v>2000</v>
          </cell>
          <cell r="C206" t="str">
            <v>Mar</v>
          </cell>
          <cell r="D206" t="str">
            <v>Western Europe</v>
          </cell>
          <cell r="E206" t="str">
            <v>Finland</v>
          </cell>
          <cell r="F206">
            <v>1987320</v>
          </cell>
          <cell r="G206" t="str">
            <v>Sonera</v>
          </cell>
          <cell r="H206" t="str">
            <v>GSM 900/1800</v>
          </cell>
          <cell r="I206" t="str">
            <v>Global Mobile</v>
          </cell>
          <cell r="J206">
            <v>36684</v>
          </cell>
          <cell r="K206">
            <v>33786</v>
          </cell>
        </row>
        <row r="207">
          <cell r="A207">
            <v>2000</v>
          </cell>
          <cell r="C207" t="str">
            <v>Mar</v>
          </cell>
          <cell r="D207" t="str">
            <v>Western Europe</v>
          </cell>
          <cell r="E207" t="str">
            <v>Finland</v>
          </cell>
          <cell r="F207">
            <v>36627</v>
          </cell>
          <cell r="G207" t="str">
            <v>Finnet Group</v>
          </cell>
          <cell r="H207" t="str">
            <v>GSM 1800</v>
          </cell>
          <cell r="I207" t="str">
            <v>Global Mobile</v>
          </cell>
          <cell r="J207">
            <v>36684</v>
          </cell>
          <cell r="K207">
            <v>35827</v>
          </cell>
        </row>
        <row r="208">
          <cell r="A208">
            <v>2000</v>
          </cell>
          <cell r="C208" t="str">
            <v>Mar</v>
          </cell>
          <cell r="D208" t="str">
            <v>Western Europe</v>
          </cell>
          <cell r="E208" t="str">
            <v>Finland</v>
          </cell>
          <cell r="F208">
            <v>36000</v>
          </cell>
          <cell r="G208" t="str">
            <v>Telia</v>
          </cell>
          <cell r="H208" t="str">
            <v>GSM 1800</v>
          </cell>
          <cell r="I208" t="str">
            <v>Global Mobile</v>
          </cell>
          <cell r="J208">
            <v>36684</v>
          </cell>
          <cell r="K208">
            <v>35855</v>
          </cell>
        </row>
        <row r="209">
          <cell r="A209">
            <v>2000</v>
          </cell>
          <cell r="C209" t="str">
            <v>Mar</v>
          </cell>
          <cell r="D209" t="str">
            <v>Western Europe</v>
          </cell>
          <cell r="E209" t="str">
            <v>Finland</v>
          </cell>
          <cell r="F209">
            <v>1430000</v>
          </cell>
          <cell r="G209" t="str">
            <v>Radiolinja</v>
          </cell>
          <cell r="H209" t="str">
            <v>GSM 900</v>
          </cell>
          <cell r="I209" t="str">
            <v>Global Mobile</v>
          </cell>
          <cell r="J209">
            <v>36684</v>
          </cell>
          <cell r="K209">
            <v>33604</v>
          </cell>
        </row>
        <row r="210">
          <cell r="A210">
            <v>2000</v>
          </cell>
          <cell r="C210" t="str">
            <v>Mar</v>
          </cell>
          <cell r="D210" t="str">
            <v>Western Europe</v>
          </cell>
          <cell r="E210" t="str">
            <v>France</v>
          </cell>
          <cell r="F210">
            <v>0</v>
          </cell>
          <cell r="G210" t="str">
            <v>France Telecom</v>
          </cell>
          <cell r="H210" t="str">
            <v>RC2000</v>
          </cell>
          <cell r="I210" t="str">
            <v>Global Mobile</v>
          </cell>
          <cell r="J210">
            <v>36684</v>
          </cell>
          <cell r="K210">
            <v>31352</v>
          </cell>
        </row>
        <row r="211">
          <cell r="A211">
            <v>2000</v>
          </cell>
          <cell r="C211" t="str">
            <v>Mar</v>
          </cell>
          <cell r="D211" t="str">
            <v>Western Europe</v>
          </cell>
          <cell r="E211" t="str">
            <v>France</v>
          </cell>
          <cell r="F211">
            <v>10698100</v>
          </cell>
          <cell r="G211" t="str">
            <v>France Telecom</v>
          </cell>
          <cell r="H211" t="str">
            <v>GSM 900</v>
          </cell>
          <cell r="I211" t="str">
            <v>Global Mobile</v>
          </cell>
          <cell r="J211">
            <v>36684</v>
          </cell>
          <cell r="K211">
            <v>33786</v>
          </cell>
        </row>
        <row r="212">
          <cell r="A212">
            <v>2000</v>
          </cell>
          <cell r="C212" t="str">
            <v>Mar</v>
          </cell>
          <cell r="D212" t="str">
            <v>Western Europe</v>
          </cell>
          <cell r="E212" t="str">
            <v>France</v>
          </cell>
          <cell r="F212">
            <v>0</v>
          </cell>
          <cell r="G212" t="str">
            <v>SFR</v>
          </cell>
          <cell r="H212" t="str">
            <v>NMT 450</v>
          </cell>
          <cell r="I212" t="str">
            <v>Global Mobile</v>
          </cell>
          <cell r="J212">
            <v>36684</v>
          </cell>
          <cell r="K212">
            <v>32721</v>
          </cell>
        </row>
        <row r="213">
          <cell r="A213">
            <v>2000</v>
          </cell>
          <cell r="C213" t="str">
            <v>Mar</v>
          </cell>
          <cell r="D213" t="str">
            <v>Western Europe</v>
          </cell>
          <cell r="E213" t="str">
            <v>France</v>
          </cell>
          <cell r="F213">
            <v>7919800</v>
          </cell>
          <cell r="G213" t="str">
            <v>SFR</v>
          </cell>
          <cell r="H213" t="str">
            <v>GSM 900</v>
          </cell>
          <cell r="I213" t="str">
            <v>Global Mobile</v>
          </cell>
          <cell r="J213">
            <v>36684</v>
          </cell>
          <cell r="K213">
            <v>33939</v>
          </cell>
        </row>
        <row r="214">
          <cell r="A214">
            <v>2000</v>
          </cell>
          <cell r="C214" t="str">
            <v>Mar</v>
          </cell>
          <cell r="D214" t="str">
            <v>Western Europe</v>
          </cell>
          <cell r="E214" t="str">
            <v>France</v>
          </cell>
          <cell r="F214">
            <v>3649600</v>
          </cell>
          <cell r="G214" t="str">
            <v>Bouygues Telecom</v>
          </cell>
          <cell r="H214" t="str">
            <v>GSM 1800</v>
          </cell>
          <cell r="I214" t="str">
            <v>Global Mobile</v>
          </cell>
          <cell r="J214">
            <v>36684</v>
          </cell>
          <cell r="K214">
            <v>35186</v>
          </cell>
        </row>
        <row r="215">
          <cell r="A215">
            <v>2000</v>
          </cell>
          <cell r="C215" t="str">
            <v>Mar</v>
          </cell>
          <cell r="D215" t="str">
            <v>Western Europe</v>
          </cell>
          <cell r="E215" t="str">
            <v>Germany</v>
          </cell>
          <cell r="F215">
            <v>120000</v>
          </cell>
          <cell r="G215" t="str">
            <v>T-Mobil</v>
          </cell>
          <cell r="H215" t="str">
            <v>C 450</v>
          </cell>
          <cell r="I215" t="str">
            <v>Global Mobile</v>
          </cell>
          <cell r="J215">
            <v>36684</v>
          </cell>
          <cell r="K215">
            <v>31291</v>
          </cell>
        </row>
        <row r="216">
          <cell r="A216">
            <v>2000</v>
          </cell>
          <cell r="C216" t="str">
            <v>Mar</v>
          </cell>
          <cell r="D216" t="str">
            <v>Western Europe</v>
          </cell>
          <cell r="E216" t="str">
            <v>Germany</v>
          </cell>
          <cell r="F216">
            <v>11100000</v>
          </cell>
          <cell r="G216" t="str">
            <v>T-Mobil</v>
          </cell>
          <cell r="H216" t="str">
            <v>GSM 900</v>
          </cell>
          <cell r="I216" t="str">
            <v>Global Mobile</v>
          </cell>
          <cell r="J216">
            <v>36684</v>
          </cell>
          <cell r="K216">
            <v>33786</v>
          </cell>
        </row>
        <row r="217">
          <cell r="A217">
            <v>2000</v>
          </cell>
          <cell r="C217" t="str">
            <v>Mar</v>
          </cell>
          <cell r="D217" t="str">
            <v>Western Europe</v>
          </cell>
          <cell r="E217" t="str">
            <v>Germany</v>
          </cell>
          <cell r="F217">
            <v>11133333</v>
          </cell>
          <cell r="G217" t="str">
            <v>Mannesmann</v>
          </cell>
          <cell r="H217" t="str">
            <v>GSM 900</v>
          </cell>
          <cell r="I217" t="str">
            <v>Global Mobile</v>
          </cell>
          <cell r="J217">
            <v>36684</v>
          </cell>
          <cell r="K217">
            <v>33756</v>
          </cell>
        </row>
        <row r="218">
          <cell r="A218">
            <v>2000</v>
          </cell>
          <cell r="C218" t="str">
            <v>Mar</v>
          </cell>
          <cell r="D218" t="str">
            <v>Western Europe</v>
          </cell>
          <cell r="E218" t="str">
            <v>Germany</v>
          </cell>
          <cell r="F218">
            <v>4200000</v>
          </cell>
          <cell r="G218" t="str">
            <v>E-Plus</v>
          </cell>
          <cell r="H218" t="str">
            <v>GSM 1800</v>
          </cell>
          <cell r="I218" t="str">
            <v>Global Mobile</v>
          </cell>
          <cell r="J218">
            <v>36684</v>
          </cell>
          <cell r="K218">
            <v>34455</v>
          </cell>
        </row>
        <row r="219">
          <cell r="A219">
            <v>2000</v>
          </cell>
          <cell r="C219" t="str">
            <v>Mar</v>
          </cell>
          <cell r="D219" t="str">
            <v>Western Europe</v>
          </cell>
          <cell r="E219" t="str">
            <v>Germany</v>
          </cell>
          <cell r="F219">
            <v>1300000</v>
          </cell>
          <cell r="G219" t="str">
            <v>Viag Interkom</v>
          </cell>
          <cell r="H219" t="str">
            <v>GSM 900/1800</v>
          </cell>
          <cell r="I219" t="str">
            <v>Global Mobile</v>
          </cell>
          <cell r="J219">
            <v>36684</v>
          </cell>
          <cell r="K219">
            <v>36069</v>
          </cell>
        </row>
        <row r="220">
          <cell r="A220">
            <v>2000</v>
          </cell>
          <cell r="C220" t="str">
            <v>Mar</v>
          </cell>
          <cell r="D220" t="str">
            <v>Western Europe</v>
          </cell>
          <cell r="E220" t="str">
            <v>Gibraltar</v>
          </cell>
          <cell r="F220">
            <v>3834</v>
          </cell>
          <cell r="G220" t="str">
            <v>Gibtel</v>
          </cell>
          <cell r="H220" t="str">
            <v>GSM 900</v>
          </cell>
          <cell r="I220" t="str">
            <v>Global Mobile</v>
          </cell>
          <cell r="J220">
            <v>36684</v>
          </cell>
          <cell r="K220">
            <v>34700</v>
          </cell>
        </row>
        <row r="221">
          <cell r="A221">
            <v>2000</v>
          </cell>
          <cell r="C221" t="str">
            <v>Mar</v>
          </cell>
          <cell r="D221" t="str">
            <v>Western Europe</v>
          </cell>
          <cell r="E221" t="str">
            <v>Greece</v>
          </cell>
          <cell r="F221">
            <v>1773000</v>
          </cell>
          <cell r="G221" t="str">
            <v>Panafon</v>
          </cell>
          <cell r="H221" t="str">
            <v>GSM 900</v>
          </cell>
          <cell r="I221" t="str">
            <v>Global Mobile</v>
          </cell>
          <cell r="J221">
            <v>36684</v>
          </cell>
          <cell r="K221">
            <v>34151</v>
          </cell>
        </row>
        <row r="222">
          <cell r="A222">
            <v>2000</v>
          </cell>
          <cell r="C222" t="str">
            <v>Mar</v>
          </cell>
          <cell r="D222" t="str">
            <v>Western Europe</v>
          </cell>
          <cell r="E222" t="str">
            <v>Greece</v>
          </cell>
          <cell r="F222">
            <v>1278321</v>
          </cell>
          <cell r="G222" t="str">
            <v>Stet Hellas</v>
          </cell>
          <cell r="H222" t="str">
            <v>GSM 900</v>
          </cell>
          <cell r="I222" t="str">
            <v>Global Mobile</v>
          </cell>
          <cell r="J222">
            <v>36684</v>
          </cell>
          <cell r="K222">
            <v>34151</v>
          </cell>
        </row>
        <row r="223">
          <cell r="A223">
            <v>2000</v>
          </cell>
          <cell r="C223" t="str">
            <v>Mar</v>
          </cell>
          <cell r="D223" t="str">
            <v>Western Europe</v>
          </cell>
          <cell r="E223" t="str">
            <v>Greece</v>
          </cell>
          <cell r="F223">
            <v>1220172</v>
          </cell>
          <cell r="G223" t="str">
            <v>Cosmote</v>
          </cell>
          <cell r="H223" t="str">
            <v>GSM 1800</v>
          </cell>
          <cell r="I223" t="str">
            <v>Global Mobile</v>
          </cell>
          <cell r="J223">
            <v>36684</v>
          </cell>
          <cell r="K223">
            <v>35855</v>
          </cell>
        </row>
        <row r="224">
          <cell r="A224">
            <v>2000</v>
          </cell>
          <cell r="C224" t="str">
            <v>Mar</v>
          </cell>
          <cell r="D224" t="str">
            <v>Western Europe</v>
          </cell>
          <cell r="E224" t="str">
            <v>Guernsey</v>
          </cell>
          <cell r="F224">
            <v>15902</v>
          </cell>
          <cell r="G224" t="str">
            <v>Guernsey Telecoms</v>
          </cell>
          <cell r="H224" t="str">
            <v>GSM 900</v>
          </cell>
          <cell r="I224" t="str">
            <v>Global Mobile</v>
          </cell>
          <cell r="J224">
            <v>36684</v>
          </cell>
          <cell r="K224">
            <v>35156</v>
          </cell>
        </row>
        <row r="225">
          <cell r="A225">
            <v>2000</v>
          </cell>
          <cell r="C225" t="str">
            <v>Mar</v>
          </cell>
          <cell r="D225" t="str">
            <v>Western Europe</v>
          </cell>
          <cell r="E225" t="str">
            <v>Iceland</v>
          </cell>
          <cell r="F225">
            <v>27854</v>
          </cell>
          <cell r="G225" t="str">
            <v>Iceland Telecom</v>
          </cell>
          <cell r="H225" t="str">
            <v>NMT 450</v>
          </cell>
          <cell r="I225" t="str">
            <v>Global Mobile</v>
          </cell>
          <cell r="J225">
            <v>36684</v>
          </cell>
          <cell r="K225">
            <v>31564</v>
          </cell>
        </row>
        <row r="226">
          <cell r="A226">
            <v>2000</v>
          </cell>
          <cell r="C226" t="str">
            <v>Mar</v>
          </cell>
          <cell r="D226" t="str">
            <v>Western Europe</v>
          </cell>
          <cell r="E226" t="str">
            <v>Iceland</v>
          </cell>
          <cell r="F226">
            <v>107586</v>
          </cell>
          <cell r="G226" t="str">
            <v>Iceland Telecom</v>
          </cell>
          <cell r="H226" t="str">
            <v>GSM 900</v>
          </cell>
          <cell r="I226" t="str">
            <v>Global Mobile</v>
          </cell>
          <cell r="J226">
            <v>36684</v>
          </cell>
          <cell r="K226">
            <v>34547</v>
          </cell>
        </row>
        <row r="227">
          <cell r="A227">
            <v>2000</v>
          </cell>
          <cell r="C227" t="str">
            <v>Mar</v>
          </cell>
          <cell r="D227" t="str">
            <v>Western Europe</v>
          </cell>
          <cell r="E227" t="str">
            <v>Iceland</v>
          </cell>
          <cell r="F227">
            <v>42015</v>
          </cell>
          <cell r="G227" t="str">
            <v>TAL</v>
          </cell>
          <cell r="H227" t="str">
            <v>GSM 900</v>
          </cell>
          <cell r="I227" t="str">
            <v>Global Mobile</v>
          </cell>
          <cell r="J227">
            <v>36684</v>
          </cell>
          <cell r="K227">
            <v>35916</v>
          </cell>
        </row>
        <row r="228">
          <cell r="A228">
            <v>2000</v>
          </cell>
          <cell r="C228" t="str">
            <v>Mar</v>
          </cell>
          <cell r="D228" t="str">
            <v>Western Europe</v>
          </cell>
          <cell r="E228" t="str">
            <v>Ireland</v>
          </cell>
          <cell r="F228">
            <v>89000</v>
          </cell>
          <cell r="G228" t="str">
            <v>Eircell</v>
          </cell>
          <cell r="H228" t="str">
            <v>TACS 900</v>
          </cell>
          <cell r="I228" t="str">
            <v>Global Mobile</v>
          </cell>
          <cell r="J228">
            <v>36684</v>
          </cell>
          <cell r="K228">
            <v>31382</v>
          </cell>
        </row>
        <row r="229">
          <cell r="A229">
            <v>2000</v>
          </cell>
          <cell r="C229" t="str">
            <v>Mar</v>
          </cell>
          <cell r="D229" t="str">
            <v>Western Europe</v>
          </cell>
          <cell r="E229" t="str">
            <v>Ireland</v>
          </cell>
          <cell r="F229">
            <v>960000</v>
          </cell>
          <cell r="G229" t="str">
            <v>Eircell</v>
          </cell>
          <cell r="H229" t="str">
            <v>GSM 900</v>
          </cell>
          <cell r="I229" t="str">
            <v>Global Mobile</v>
          </cell>
          <cell r="J229">
            <v>36684</v>
          </cell>
          <cell r="K229">
            <v>34151</v>
          </cell>
        </row>
        <row r="230">
          <cell r="A230">
            <v>2000</v>
          </cell>
          <cell r="C230" t="str">
            <v>Mar</v>
          </cell>
          <cell r="D230" t="str">
            <v>Western Europe</v>
          </cell>
          <cell r="E230" t="str">
            <v>Ireland</v>
          </cell>
          <cell r="F230">
            <v>640000</v>
          </cell>
          <cell r="G230" t="str">
            <v>Esat Digiphone</v>
          </cell>
          <cell r="H230" t="str">
            <v>GSM 900</v>
          </cell>
          <cell r="I230" t="str">
            <v>Global Mobile</v>
          </cell>
          <cell r="J230">
            <v>36684</v>
          </cell>
          <cell r="K230">
            <v>35490</v>
          </cell>
        </row>
        <row r="231">
          <cell r="A231">
            <v>2000</v>
          </cell>
          <cell r="C231" t="str">
            <v>Mar</v>
          </cell>
          <cell r="D231" t="str">
            <v>Western Europe</v>
          </cell>
          <cell r="E231" t="str">
            <v>Isle of Man</v>
          </cell>
          <cell r="F231">
            <v>19196</v>
          </cell>
          <cell r="G231" t="str">
            <v>Manx Telecom</v>
          </cell>
          <cell r="H231" t="str">
            <v>GSM 900</v>
          </cell>
          <cell r="I231" t="str">
            <v>Global Mobile</v>
          </cell>
          <cell r="J231">
            <v>36684</v>
          </cell>
          <cell r="K231">
            <v>35309</v>
          </cell>
        </row>
        <row r="232">
          <cell r="A232">
            <v>2000</v>
          </cell>
          <cell r="C232" t="str">
            <v>Mar</v>
          </cell>
          <cell r="D232" t="str">
            <v>Western Europe</v>
          </cell>
          <cell r="E232" t="str">
            <v>Italy</v>
          </cell>
          <cell r="F232">
            <v>11200000</v>
          </cell>
          <cell r="G232" t="str">
            <v>Omnitel Pronto Italia</v>
          </cell>
          <cell r="H232" t="str">
            <v>GSM 900</v>
          </cell>
          <cell r="I232" t="str">
            <v>Global Mobile</v>
          </cell>
          <cell r="J232">
            <v>36684</v>
          </cell>
          <cell r="K232">
            <v>34973</v>
          </cell>
        </row>
        <row r="233">
          <cell r="A233">
            <v>2000</v>
          </cell>
          <cell r="C233" t="str">
            <v>Mar</v>
          </cell>
          <cell r="D233" t="str">
            <v>Western Europe</v>
          </cell>
          <cell r="E233" t="str">
            <v>Italy</v>
          </cell>
          <cell r="F233">
            <v>3150000</v>
          </cell>
          <cell r="G233" t="str">
            <v>Telecom Italia Mobile</v>
          </cell>
          <cell r="H233" t="str">
            <v>TACS 900</v>
          </cell>
          <cell r="I233" t="str">
            <v>Global Mobile</v>
          </cell>
          <cell r="J233">
            <v>36684</v>
          </cell>
          <cell r="K233">
            <v>32964</v>
          </cell>
        </row>
        <row r="234">
          <cell r="A234">
            <v>2000</v>
          </cell>
          <cell r="C234" t="str">
            <v>Mar</v>
          </cell>
          <cell r="D234" t="str">
            <v>Western Europe</v>
          </cell>
          <cell r="E234" t="str">
            <v>Italy</v>
          </cell>
          <cell r="F234">
            <v>16071000</v>
          </cell>
          <cell r="G234" t="str">
            <v>Telecom Italia Mobile</v>
          </cell>
          <cell r="H234" t="str">
            <v>GSM 900</v>
          </cell>
          <cell r="I234" t="str">
            <v>Global Mobile</v>
          </cell>
          <cell r="J234">
            <v>36684</v>
          </cell>
          <cell r="K234">
            <v>33878</v>
          </cell>
        </row>
        <row r="235">
          <cell r="A235">
            <v>2000</v>
          </cell>
          <cell r="C235" t="str">
            <v>Mar</v>
          </cell>
          <cell r="D235" t="str">
            <v>Western Europe</v>
          </cell>
          <cell r="E235" t="str">
            <v>Italy</v>
          </cell>
          <cell r="F235">
            <v>2113000</v>
          </cell>
          <cell r="G235" t="str">
            <v>Wind</v>
          </cell>
          <cell r="H235" t="str">
            <v>GSM 1800</v>
          </cell>
          <cell r="I235" t="str">
            <v>Global Mobile</v>
          </cell>
          <cell r="J235">
            <v>36684</v>
          </cell>
          <cell r="K235">
            <v>36220</v>
          </cell>
        </row>
        <row r="236">
          <cell r="A236">
            <v>2000</v>
          </cell>
          <cell r="C236" t="str">
            <v>Mar</v>
          </cell>
          <cell r="D236" t="str">
            <v>Western Europe</v>
          </cell>
          <cell r="E236" t="str">
            <v>Jersey</v>
          </cell>
          <cell r="F236">
            <v>26242</v>
          </cell>
          <cell r="G236" t="str">
            <v>Jersey Telecoms</v>
          </cell>
          <cell r="H236" t="str">
            <v>GSM 900</v>
          </cell>
          <cell r="I236" t="str">
            <v>Global Mobile</v>
          </cell>
          <cell r="J236">
            <v>36684</v>
          </cell>
          <cell r="K236">
            <v>34669</v>
          </cell>
        </row>
        <row r="237">
          <cell r="A237">
            <v>2000</v>
          </cell>
          <cell r="C237" t="str">
            <v>Mar</v>
          </cell>
          <cell r="D237" t="str">
            <v>Western Europe</v>
          </cell>
          <cell r="E237" t="str">
            <v>Liechtenstein</v>
          </cell>
          <cell r="F237">
            <v>11500</v>
          </cell>
          <cell r="G237" t="str">
            <v>Telecom FL</v>
          </cell>
          <cell r="H237" t="str">
            <v>GSM 900</v>
          </cell>
          <cell r="I237" t="str">
            <v>Global Mobile</v>
          </cell>
          <cell r="J237">
            <v>36684</v>
          </cell>
          <cell r="K237">
            <v>1999</v>
          </cell>
        </row>
        <row r="238">
          <cell r="A238">
            <v>2000</v>
          </cell>
          <cell r="C238" t="str">
            <v>Mar</v>
          </cell>
          <cell r="D238" t="str">
            <v>Western Europe</v>
          </cell>
          <cell r="E238" t="str">
            <v>Luxemburg</v>
          </cell>
          <cell r="F238">
            <v>138191</v>
          </cell>
          <cell r="G238" t="str">
            <v>PTT</v>
          </cell>
          <cell r="H238" t="str">
            <v>GSM 900</v>
          </cell>
          <cell r="I238" t="str">
            <v>Global Mobile</v>
          </cell>
          <cell r="J238">
            <v>36684</v>
          </cell>
          <cell r="K238">
            <v>34151</v>
          </cell>
        </row>
        <row r="239">
          <cell r="A239">
            <v>2000</v>
          </cell>
          <cell r="C239" t="str">
            <v>Mar</v>
          </cell>
          <cell r="D239" t="str">
            <v>Western Europe</v>
          </cell>
          <cell r="E239" t="str">
            <v>Luxemburg</v>
          </cell>
          <cell r="F239">
            <v>87865</v>
          </cell>
          <cell r="G239" t="str">
            <v>Tango</v>
          </cell>
          <cell r="H239" t="str">
            <v>GSM 900</v>
          </cell>
          <cell r="I239" t="str">
            <v>Global Mobile</v>
          </cell>
          <cell r="J239">
            <v>36684</v>
          </cell>
          <cell r="K239">
            <v>36008</v>
          </cell>
        </row>
        <row r="240">
          <cell r="A240">
            <v>2000</v>
          </cell>
          <cell r="C240" t="str">
            <v>Mar</v>
          </cell>
          <cell r="D240" t="str">
            <v>Western Europe</v>
          </cell>
          <cell r="E240" t="str">
            <v>Malta</v>
          </cell>
          <cell r="F240">
            <v>39731</v>
          </cell>
          <cell r="G240" t="str">
            <v>Vadafone Melta</v>
          </cell>
          <cell r="H240" t="str">
            <v>GSM 900</v>
          </cell>
          <cell r="I240" t="str">
            <v>Global Mobile</v>
          </cell>
          <cell r="J240">
            <v>36684</v>
          </cell>
          <cell r="K240">
            <v>35612</v>
          </cell>
        </row>
        <row r="241">
          <cell r="A241">
            <v>2000</v>
          </cell>
          <cell r="C241" t="str">
            <v>Mar</v>
          </cell>
          <cell r="D241" t="str">
            <v>Western Europe</v>
          </cell>
          <cell r="E241" t="str">
            <v>Malta</v>
          </cell>
          <cell r="F241">
            <v>4583</v>
          </cell>
          <cell r="G241" t="str">
            <v>Vadafone Melta</v>
          </cell>
          <cell r="H241" t="str">
            <v>ETACS</v>
          </cell>
          <cell r="I241" t="str">
            <v>Global Mobile</v>
          </cell>
          <cell r="J241">
            <v>36684</v>
          </cell>
          <cell r="K241">
            <v>33055</v>
          </cell>
        </row>
        <row r="242">
          <cell r="A242">
            <v>2000</v>
          </cell>
          <cell r="C242" t="str">
            <v>Mar</v>
          </cell>
          <cell r="D242" t="str">
            <v>Western Europe</v>
          </cell>
          <cell r="E242" t="str">
            <v>Netherlands</v>
          </cell>
          <cell r="F242">
            <v>2450000</v>
          </cell>
          <cell r="G242" t="str">
            <v>Libertel</v>
          </cell>
          <cell r="H242" t="str">
            <v>GSM 900</v>
          </cell>
          <cell r="I242" t="str">
            <v>Global Mobile</v>
          </cell>
          <cell r="J242">
            <v>36684</v>
          </cell>
          <cell r="K242">
            <v>34943</v>
          </cell>
        </row>
        <row r="243">
          <cell r="A243">
            <v>2000</v>
          </cell>
          <cell r="C243" t="str">
            <v>Mar</v>
          </cell>
          <cell r="D243" t="str">
            <v>Western Europe</v>
          </cell>
          <cell r="E243" t="str">
            <v>Netherlands</v>
          </cell>
          <cell r="F243">
            <v>0</v>
          </cell>
          <cell r="G243" t="str">
            <v>PTT Telecom</v>
          </cell>
          <cell r="H243" t="str">
            <v>NMT 900</v>
          </cell>
          <cell r="I243" t="str">
            <v>Global Mobile</v>
          </cell>
          <cell r="J243">
            <v>36684</v>
          </cell>
          <cell r="K243">
            <v>32509</v>
          </cell>
        </row>
        <row r="244">
          <cell r="A244">
            <v>2000</v>
          </cell>
          <cell r="C244" t="str">
            <v>Mar</v>
          </cell>
          <cell r="D244" t="str">
            <v>Western Europe</v>
          </cell>
          <cell r="E244" t="str">
            <v>Netherlands</v>
          </cell>
          <cell r="F244">
            <v>3750000</v>
          </cell>
          <cell r="G244" t="str">
            <v>PTT Telecom</v>
          </cell>
          <cell r="H244" t="str">
            <v>GSM 900</v>
          </cell>
          <cell r="I244" t="str">
            <v>Global Mobile</v>
          </cell>
          <cell r="J244">
            <v>36684</v>
          </cell>
          <cell r="K244">
            <v>34516</v>
          </cell>
        </row>
        <row r="245">
          <cell r="A245">
            <v>2000</v>
          </cell>
          <cell r="C245" t="str">
            <v>Mar</v>
          </cell>
          <cell r="D245" t="str">
            <v>Western Europe</v>
          </cell>
          <cell r="E245" t="str">
            <v>Netherlands</v>
          </cell>
          <cell r="F245">
            <v>496000</v>
          </cell>
          <cell r="G245" t="str">
            <v>Telfort</v>
          </cell>
          <cell r="H245" t="str">
            <v>GSM 1800</v>
          </cell>
          <cell r="I245" t="str">
            <v>Global Mobile</v>
          </cell>
          <cell r="J245">
            <v>36684</v>
          </cell>
          <cell r="K245">
            <v>36039</v>
          </cell>
        </row>
        <row r="246">
          <cell r="A246">
            <v>2000</v>
          </cell>
          <cell r="C246" t="str">
            <v>Mar</v>
          </cell>
          <cell r="D246" t="str">
            <v>Western Europe</v>
          </cell>
          <cell r="E246" t="str">
            <v>Netherlands</v>
          </cell>
          <cell r="F246">
            <v>505000</v>
          </cell>
          <cell r="G246" t="str">
            <v>Dutchtone</v>
          </cell>
          <cell r="H246" t="str">
            <v>GSM 1800</v>
          </cell>
          <cell r="I246" t="str">
            <v>Global Mobile</v>
          </cell>
          <cell r="J246">
            <v>36684</v>
          </cell>
          <cell r="K246">
            <v>36161</v>
          </cell>
        </row>
        <row r="247">
          <cell r="A247">
            <v>2000</v>
          </cell>
          <cell r="C247" t="str">
            <v>Mar</v>
          </cell>
          <cell r="D247" t="str">
            <v>Western Europe</v>
          </cell>
          <cell r="E247" t="str">
            <v>Netherlands</v>
          </cell>
          <cell r="F247">
            <v>455000</v>
          </cell>
          <cell r="G247" t="str">
            <v>Ben</v>
          </cell>
          <cell r="H247" t="str">
            <v>GSM 1800</v>
          </cell>
          <cell r="I247" t="str">
            <v>Global Mobile</v>
          </cell>
          <cell r="J247">
            <v>36684</v>
          </cell>
          <cell r="K247">
            <v>36192</v>
          </cell>
        </row>
        <row r="248">
          <cell r="A248">
            <v>2000</v>
          </cell>
          <cell r="C248" t="str">
            <v>Mar</v>
          </cell>
          <cell r="D248" t="str">
            <v>Western Europe</v>
          </cell>
          <cell r="E248" t="str">
            <v>Norway</v>
          </cell>
          <cell r="F248">
            <v>113851</v>
          </cell>
          <cell r="G248" t="str">
            <v>Telenor Mobil</v>
          </cell>
          <cell r="H248" t="str">
            <v>NMT 450</v>
          </cell>
          <cell r="I248" t="str">
            <v>Global Mobile</v>
          </cell>
          <cell r="J248">
            <v>36684</v>
          </cell>
          <cell r="K248">
            <v>29891</v>
          </cell>
        </row>
        <row r="249">
          <cell r="A249">
            <v>2000</v>
          </cell>
          <cell r="C249" t="str">
            <v>Mar</v>
          </cell>
          <cell r="D249" t="str">
            <v>Western Europe</v>
          </cell>
          <cell r="E249" t="str">
            <v>Norway</v>
          </cell>
          <cell r="F249">
            <v>81276</v>
          </cell>
          <cell r="G249" t="str">
            <v>Telenor Mobil</v>
          </cell>
          <cell r="H249" t="str">
            <v>NMT 900</v>
          </cell>
          <cell r="I249" t="str">
            <v>Global Mobile</v>
          </cell>
          <cell r="J249">
            <v>36684</v>
          </cell>
          <cell r="K249">
            <v>31747</v>
          </cell>
        </row>
        <row r="250">
          <cell r="A250">
            <v>2000</v>
          </cell>
          <cell r="C250" t="str">
            <v>Mar</v>
          </cell>
          <cell r="D250" t="str">
            <v>Western Europe</v>
          </cell>
          <cell r="E250" t="str">
            <v>Norway</v>
          </cell>
          <cell r="F250">
            <v>1865030</v>
          </cell>
          <cell r="G250" t="str">
            <v>Telenor Mobil</v>
          </cell>
          <cell r="H250" t="str">
            <v>GSM 900/1800</v>
          </cell>
          <cell r="I250" t="str">
            <v>Global Mobile</v>
          </cell>
          <cell r="J250">
            <v>36684</v>
          </cell>
          <cell r="K250">
            <v>34090</v>
          </cell>
        </row>
        <row r="251">
          <cell r="A251">
            <v>2000</v>
          </cell>
          <cell r="C251" t="str">
            <v>Mar</v>
          </cell>
          <cell r="D251" t="str">
            <v>Western Europe</v>
          </cell>
          <cell r="E251" t="str">
            <v>Norway</v>
          </cell>
          <cell r="F251">
            <v>756363</v>
          </cell>
          <cell r="G251" t="str">
            <v>Netcom</v>
          </cell>
          <cell r="H251" t="str">
            <v>GSM 900</v>
          </cell>
          <cell r="I251" t="str">
            <v>Global Mobile</v>
          </cell>
          <cell r="J251">
            <v>36684</v>
          </cell>
          <cell r="K251">
            <v>34213</v>
          </cell>
        </row>
        <row r="252">
          <cell r="A252">
            <v>2000</v>
          </cell>
          <cell r="C252" t="str">
            <v>Mar</v>
          </cell>
          <cell r="D252" t="str">
            <v>Western Europe</v>
          </cell>
          <cell r="E252" t="str">
            <v>Portugal</v>
          </cell>
          <cell r="F252">
            <v>0</v>
          </cell>
          <cell r="G252" t="str">
            <v>TMN</v>
          </cell>
          <cell r="H252" t="str">
            <v>C 450</v>
          </cell>
          <cell r="I252" t="str">
            <v>Global Mobile</v>
          </cell>
          <cell r="J252">
            <v>36684</v>
          </cell>
          <cell r="K252">
            <v>32509</v>
          </cell>
        </row>
        <row r="253">
          <cell r="A253">
            <v>2000</v>
          </cell>
          <cell r="C253" t="str">
            <v>Mar</v>
          </cell>
          <cell r="D253" t="str">
            <v>Western Europe</v>
          </cell>
          <cell r="E253" t="str">
            <v>Portugal</v>
          </cell>
          <cell r="F253">
            <v>2355000</v>
          </cell>
          <cell r="G253" t="str">
            <v>TMN</v>
          </cell>
          <cell r="H253" t="str">
            <v>GSM 900/1800</v>
          </cell>
          <cell r="I253" t="str">
            <v>Global Mobile</v>
          </cell>
          <cell r="J253">
            <v>36684</v>
          </cell>
          <cell r="K253">
            <v>33878</v>
          </cell>
        </row>
        <row r="254">
          <cell r="A254">
            <v>2000</v>
          </cell>
          <cell r="C254" t="str">
            <v>Mar</v>
          </cell>
          <cell r="D254" t="str">
            <v>Western Europe</v>
          </cell>
          <cell r="E254" t="str">
            <v>Portugal</v>
          </cell>
          <cell r="F254">
            <v>1913000</v>
          </cell>
          <cell r="G254" t="str">
            <v>Telecel</v>
          </cell>
          <cell r="H254" t="str">
            <v>GSM 900/1800</v>
          </cell>
          <cell r="I254" t="str">
            <v>Global Mobile</v>
          </cell>
          <cell r="J254">
            <v>36684</v>
          </cell>
          <cell r="K254">
            <v>33878</v>
          </cell>
        </row>
        <row r="255">
          <cell r="A255">
            <v>2000</v>
          </cell>
          <cell r="C255" t="str">
            <v>Mar</v>
          </cell>
          <cell r="D255" t="str">
            <v>Western Europe</v>
          </cell>
          <cell r="E255" t="str">
            <v>Portugal</v>
          </cell>
          <cell r="F255">
            <v>965000</v>
          </cell>
          <cell r="G255" t="str">
            <v>Optimus</v>
          </cell>
          <cell r="H255" t="str">
            <v>GSM 900/1800</v>
          </cell>
          <cell r="I255" t="str">
            <v>Global Mobile</v>
          </cell>
          <cell r="J255">
            <v>36684</v>
          </cell>
          <cell r="K255">
            <v>36039</v>
          </cell>
        </row>
        <row r="256">
          <cell r="A256">
            <v>2000</v>
          </cell>
          <cell r="C256" t="str">
            <v>Mar</v>
          </cell>
          <cell r="D256" t="str">
            <v>Western Europe</v>
          </cell>
          <cell r="E256" t="str">
            <v>Spain</v>
          </cell>
          <cell r="F256">
            <v>5670000</v>
          </cell>
          <cell r="G256" t="str">
            <v>Airtel</v>
          </cell>
          <cell r="H256" t="str">
            <v>GSM 900</v>
          </cell>
          <cell r="I256" t="str">
            <v>Global Mobile</v>
          </cell>
          <cell r="J256">
            <v>36684</v>
          </cell>
          <cell r="K256">
            <v>34973</v>
          </cell>
        </row>
        <row r="257">
          <cell r="A257">
            <v>2000</v>
          </cell>
          <cell r="C257" t="str">
            <v>Mar</v>
          </cell>
          <cell r="D257" t="str">
            <v>Western Europe</v>
          </cell>
          <cell r="E257" t="str">
            <v>Spain</v>
          </cell>
          <cell r="F257">
            <v>605000</v>
          </cell>
          <cell r="G257" t="str">
            <v>Telefonica Moviles</v>
          </cell>
          <cell r="H257" t="str">
            <v>TACS 900</v>
          </cell>
          <cell r="I257" t="str">
            <v>Global Mobile</v>
          </cell>
          <cell r="J257">
            <v>36684</v>
          </cell>
          <cell r="K257">
            <v>32964</v>
          </cell>
        </row>
        <row r="258">
          <cell r="A258">
            <v>2000</v>
          </cell>
          <cell r="C258" t="str">
            <v>Mar</v>
          </cell>
          <cell r="D258" t="str">
            <v>Western Europe</v>
          </cell>
          <cell r="E258" t="str">
            <v>Spain</v>
          </cell>
          <cell r="F258">
            <v>9655000</v>
          </cell>
          <cell r="G258" t="str">
            <v>Telefonica Moviles</v>
          </cell>
          <cell r="H258" t="str">
            <v>GSM (to June), GSM 900/1800</v>
          </cell>
          <cell r="I258" t="str">
            <v>Global Mobile</v>
          </cell>
          <cell r="J258">
            <v>36684</v>
          </cell>
          <cell r="K258">
            <v>34881</v>
          </cell>
        </row>
        <row r="259">
          <cell r="A259">
            <v>2000</v>
          </cell>
          <cell r="C259" t="str">
            <v>Mar</v>
          </cell>
          <cell r="D259" t="str">
            <v>Western Europe</v>
          </cell>
          <cell r="E259" t="str">
            <v>Spain</v>
          </cell>
          <cell r="F259">
            <v>1575000</v>
          </cell>
          <cell r="G259" t="str">
            <v>Amena</v>
          </cell>
          <cell r="H259" t="str">
            <v>GSM 1800</v>
          </cell>
          <cell r="I259" t="str">
            <v>Global Mobile</v>
          </cell>
          <cell r="J259">
            <v>36684</v>
          </cell>
          <cell r="K259">
            <v>36161</v>
          </cell>
        </row>
        <row r="260">
          <cell r="A260">
            <v>2000</v>
          </cell>
          <cell r="C260" t="str">
            <v>Mar</v>
          </cell>
          <cell r="D260" t="str">
            <v>Western Europe</v>
          </cell>
          <cell r="E260" t="str">
            <v>Sweden</v>
          </cell>
          <cell r="F260">
            <v>53000</v>
          </cell>
          <cell r="G260" t="str">
            <v>Telia Mobitel</v>
          </cell>
          <cell r="H260" t="str">
            <v>NMT 450</v>
          </cell>
          <cell r="I260" t="str">
            <v>Global Mobile</v>
          </cell>
          <cell r="J260">
            <v>36684</v>
          </cell>
          <cell r="K260">
            <v>29860</v>
          </cell>
        </row>
        <row r="261">
          <cell r="A261">
            <v>2000</v>
          </cell>
          <cell r="C261" t="str">
            <v>Mar</v>
          </cell>
          <cell r="D261" t="str">
            <v>Western Europe</v>
          </cell>
          <cell r="E261" t="str">
            <v>Sweden</v>
          </cell>
          <cell r="F261">
            <v>35000</v>
          </cell>
          <cell r="G261" t="str">
            <v>Telia Mobitel</v>
          </cell>
          <cell r="H261" t="str">
            <v>NMT 900</v>
          </cell>
          <cell r="I261" t="str">
            <v>Global Mobile</v>
          </cell>
          <cell r="J261">
            <v>36684</v>
          </cell>
          <cell r="K261">
            <v>31747</v>
          </cell>
        </row>
        <row r="262">
          <cell r="A262">
            <v>2000</v>
          </cell>
          <cell r="C262" t="str">
            <v>Mar</v>
          </cell>
          <cell r="D262" t="str">
            <v>Western Europe</v>
          </cell>
          <cell r="E262" t="str">
            <v>Sweden</v>
          </cell>
          <cell r="F262">
            <v>2705000</v>
          </cell>
          <cell r="G262" t="str">
            <v>Telia Mobitel</v>
          </cell>
          <cell r="H262" t="str">
            <v>GSM 900</v>
          </cell>
          <cell r="I262" t="str">
            <v>Global Mobile</v>
          </cell>
          <cell r="J262">
            <v>36684</v>
          </cell>
          <cell r="K262">
            <v>33909</v>
          </cell>
        </row>
        <row r="263">
          <cell r="A263">
            <v>2000</v>
          </cell>
          <cell r="C263" t="str">
            <v>Mar</v>
          </cell>
          <cell r="D263" t="str">
            <v>Western Europe</v>
          </cell>
          <cell r="E263" t="str">
            <v>Sweden</v>
          </cell>
          <cell r="F263">
            <v>1696000</v>
          </cell>
          <cell r="G263" t="str">
            <v>Comviq</v>
          </cell>
          <cell r="H263" t="str">
            <v>GSM 900</v>
          </cell>
          <cell r="I263" t="str">
            <v>Global Mobile</v>
          </cell>
          <cell r="J263">
            <v>36684</v>
          </cell>
          <cell r="K263">
            <v>33848</v>
          </cell>
        </row>
        <row r="264">
          <cell r="A264">
            <v>2000</v>
          </cell>
          <cell r="C264" t="str">
            <v>Mar</v>
          </cell>
          <cell r="D264" t="str">
            <v>Western Europe</v>
          </cell>
          <cell r="E264" t="str">
            <v>Sweden</v>
          </cell>
          <cell r="F264">
            <v>885000</v>
          </cell>
          <cell r="G264" t="str">
            <v>Nordic Tel</v>
          </cell>
          <cell r="H264" t="str">
            <v>GSM 900</v>
          </cell>
          <cell r="I264" t="str">
            <v>Global Mobile</v>
          </cell>
          <cell r="J264">
            <v>36684</v>
          </cell>
          <cell r="K264">
            <v>34213</v>
          </cell>
        </row>
        <row r="265">
          <cell r="A265">
            <v>2000</v>
          </cell>
          <cell r="C265" t="str">
            <v>Mar</v>
          </cell>
          <cell r="D265" t="str">
            <v>Western Europe</v>
          </cell>
          <cell r="E265" t="str">
            <v>Switzerland</v>
          </cell>
          <cell r="F265">
            <v>0</v>
          </cell>
          <cell r="G265" t="str">
            <v>Swisscom</v>
          </cell>
          <cell r="H265" t="str">
            <v>NMT 900</v>
          </cell>
          <cell r="I265" t="str">
            <v>Global Mobile</v>
          </cell>
          <cell r="J265">
            <v>36684</v>
          </cell>
          <cell r="K265">
            <v>32021</v>
          </cell>
        </row>
        <row r="266">
          <cell r="A266">
            <v>2000</v>
          </cell>
          <cell r="C266" t="str">
            <v>Mar</v>
          </cell>
          <cell r="D266" t="str">
            <v>Western Europe</v>
          </cell>
          <cell r="E266" t="str">
            <v>Switzerland</v>
          </cell>
          <cell r="F266">
            <v>2443000</v>
          </cell>
          <cell r="G266" t="str">
            <v>Swisscom</v>
          </cell>
          <cell r="H266" t="str">
            <v>GSM 900/1800</v>
          </cell>
          <cell r="I266" t="str">
            <v>Global Mobile</v>
          </cell>
          <cell r="J266">
            <v>36684</v>
          </cell>
          <cell r="K266">
            <v>34029</v>
          </cell>
        </row>
        <row r="267">
          <cell r="A267">
            <v>2000</v>
          </cell>
          <cell r="C267" t="str">
            <v>Mar</v>
          </cell>
          <cell r="D267" t="str">
            <v>Western Europe</v>
          </cell>
          <cell r="E267" t="str">
            <v>Switzerland</v>
          </cell>
          <cell r="F267">
            <v>610000</v>
          </cell>
          <cell r="G267" t="str">
            <v>Diax</v>
          </cell>
          <cell r="H267" t="str">
            <v>GSM 900/1800</v>
          </cell>
          <cell r="I267" t="str">
            <v>Global Mobile</v>
          </cell>
          <cell r="J267">
            <v>36684</v>
          </cell>
          <cell r="K267">
            <v>36130</v>
          </cell>
        </row>
        <row r="268">
          <cell r="A268">
            <v>2000</v>
          </cell>
          <cell r="C268" t="str">
            <v>Mar</v>
          </cell>
          <cell r="D268" t="str">
            <v>Western Europe</v>
          </cell>
          <cell r="E268" t="str">
            <v>Switzerland</v>
          </cell>
          <cell r="F268">
            <v>500000</v>
          </cell>
          <cell r="G268" t="str">
            <v>Orange</v>
          </cell>
          <cell r="H268" t="str">
            <v>GSM 1800</v>
          </cell>
          <cell r="I268" t="str">
            <v>Global Mobile</v>
          </cell>
          <cell r="J268">
            <v>36684</v>
          </cell>
          <cell r="K268">
            <v>36312</v>
          </cell>
        </row>
        <row r="269">
          <cell r="A269">
            <v>2000</v>
          </cell>
          <cell r="C269" t="str">
            <v>Mar</v>
          </cell>
          <cell r="D269" t="str">
            <v>Western Europe</v>
          </cell>
          <cell r="E269" t="str">
            <v>UK</v>
          </cell>
          <cell r="F269">
            <v>90000</v>
          </cell>
          <cell r="G269" t="str">
            <v>Cellnet</v>
          </cell>
          <cell r="H269" t="str">
            <v>TACS 900</v>
          </cell>
          <cell r="I269" t="str">
            <v>Global Mobile</v>
          </cell>
          <cell r="J269">
            <v>36684</v>
          </cell>
          <cell r="K269">
            <v>31048</v>
          </cell>
        </row>
        <row r="270">
          <cell r="A270">
            <v>2000</v>
          </cell>
          <cell r="C270" t="str">
            <v>Mar</v>
          </cell>
          <cell r="D270" t="str">
            <v>Western Europe</v>
          </cell>
          <cell r="E270" t="str">
            <v>UK</v>
          </cell>
          <cell r="F270">
            <v>7317000</v>
          </cell>
          <cell r="G270" t="str">
            <v>Cellnet</v>
          </cell>
          <cell r="H270" t="str">
            <v>GSM 900</v>
          </cell>
          <cell r="I270" t="str">
            <v>Global Mobile</v>
          </cell>
          <cell r="J270">
            <v>36684</v>
          </cell>
          <cell r="K270">
            <v>34335</v>
          </cell>
        </row>
        <row r="271">
          <cell r="A271">
            <v>2000</v>
          </cell>
          <cell r="C271" t="str">
            <v>Mar</v>
          </cell>
          <cell r="D271" t="str">
            <v>Western Europe</v>
          </cell>
          <cell r="E271" t="str">
            <v>UK</v>
          </cell>
          <cell r="F271">
            <v>300000</v>
          </cell>
          <cell r="G271" t="str">
            <v>Vadafone</v>
          </cell>
          <cell r="H271" t="str">
            <v>TACS 900</v>
          </cell>
          <cell r="I271" t="str">
            <v>Global Mobile</v>
          </cell>
          <cell r="J271">
            <v>36684</v>
          </cell>
          <cell r="K271">
            <v>31048</v>
          </cell>
        </row>
        <row r="272">
          <cell r="A272">
            <v>2000</v>
          </cell>
          <cell r="C272" t="str">
            <v>Mar</v>
          </cell>
          <cell r="D272" t="str">
            <v>Western Europe</v>
          </cell>
          <cell r="E272" t="str">
            <v>UK</v>
          </cell>
          <cell r="F272">
            <v>8491000</v>
          </cell>
          <cell r="G272" t="str">
            <v>Vadafone</v>
          </cell>
          <cell r="H272" t="str">
            <v>GSM</v>
          </cell>
          <cell r="I272" t="str">
            <v>Global Mobile</v>
          </cell>
          <cell r="J272">
            <v>36684</v>
          </cell>
          <cell r="K272">
            <v>30133</v>
          </cell>
        </row>
        <row r="273">
          <cell r="A273">
            <v>2000</v>
          </cell>
          <cell r="C273" t="str">
            <v>Mar</v>
          </cell>
          <cell r="D273" t="str">
            <v>Western Europe</v>
          </cell>
          <cell r="E273" t="str">
            <v>UK</v>
          </cell>
          <cell r="F273">
            <v>5018000</v>
          </cell>
          <cell r="G273" t="str">
            <v>One 2 One</v>
          </cell>
          <cell r="H273" t="str">
            <v>GSM 1800</v>
          </cell>
          <cell r="I273" t="str">
            <v>Global Mobile</v>
          </cell>
          <cell r="J273">
            <v>36684</v>
          </cell>
          <cell r="K273">
            <v>34213</v>
          </cell>
        </row>
        <row r="274">
          <cell r="A274">
            <v>2000</v>
          </cell>
          <cell r="C274" t="str">
            <v>Mar</v>
          </cell>
          <cell r="D274" t="str">
            <v>Western Europe</v>
          </cell>
          <cell r="E274" t="str">
            <v>UK</v>
          </cell>
          <cell r="F274">
            <v>5980000</v>
          </cell>
          <cell r="G274" t="str">
            <v>Orange</v>
          </cell>
          <cell r="H274" t="str">
            <v>GSM 1800</v>
          </cell>
          <cell r="I274" t="str">
            <v>Global Mobile</v>
          </cell>
          <cell r="J274">
            <v>36684</v>
          </cell>
          <cell r="K274">
            <v>34425</v>
          </cell>
        </row>
        <row r="275">
          <cell r="A275">
            <v>2000</v>
          </cell>
          <cell r="B275" t="str">
            <v>Q1</v>
          </cell>
          <cell r="D275" t="str">
            <v>Asia Pacific</v>
          </cell>
          <cell r="E275" t="str">
            <v>Australia</v>
          </cell>
          <cell r="F275">
            <v>3468591</v>
          </cell>
          <cell r="G275" t="str">
            <v>Telstra</v>
          </cell>
          <cell r="H275" t="str">
            <v>GSM</v>
          </cell>
          <cell r="I275" t="str">
            <v>Global Mobile</v>
          </cell>
          <cell r="J275">
            <v>36698</v>
          </cell>
          <cell r="K275">
            <v>1994</v>
          </cell>
        </row>
        <row r="276">
          <cell r="A276">
            <v>2000</v>
          </cell>
          <cell r="B276" t="str">
            <v>Q1</v>
          </cell>
          <cell r="D276" t="str">
            <v>Asia Pacific</v>
          </cell>
          <cell r="E276" t="str">
            <v>Australia</v>
          </cell>
          <cell r="F276">
            <v>130000</v>
          </cell>
          <cell r="G276" t="str">
            <v>Telstra</v>
          </cell>
          <cell r="H276" t="str">
            <v>AMPS</v>
          </cell>
          <cell r="I276" t="str">
            <v>Global Mobile</v>
          </cell>
          <cell r="J276">
            <v>36698</v>
          </cell>
          <cell r="K276">
            <v>1986</v>
          </cell>
        </row>
        <row r="277">
          <cell r="A277">
            <v>2000</v>
          </cell>
          <cell r="B277" t="str">
            <v>Q1</v>
          </cell>
          <cell r="D277" t="str">
            <v>Asia Pacific</v>
          </cell>
          <cell r="E277" t="str">
            <v>Australia</v>
          </cell>
          <cell r="F277">
            <v>298591</v>
          </cell>
          <cell r="G277" t="str">
            <v>Telstra</v>
          </cell>
          <cell r="H277" t="str">
            <v>CDMA</v>
          </cell>
          <cell r="I277" t="str">
            <v>Global Mobile</v>
          </cell>
          <cell r="J277">
            <v>36698</v>
          </cell>
          <cell r="K277">
            <v>36373</v>
          </cell>
        </row>
        <row r="278">
          <cell r="A278">
            <v>2000</v>
          </cell>
          <cell r="B278" t="str">
            <v>Q1</v>
          </cell>
          <cell r="D278" t="str">
            <v>Asia Pacific</v>
          </cell>
          <cell r="E278" t="str">
            <v>Australia</v>
          </cell>
          <cell r="F278">
            <v>2590000</v>
          </cell>
          <cell r="G278" t="str">
            <v>Optus</v>
          </cell>
          <cell r="H278" t="str">
            <v>GSM</v>
          </cell>
          <cell r="I278" t="str">
            <v>Global Mobile</v>
          </cell>
          <cell r="J278">
            <v>36698</v>
          </cell>
          <cell r="K278">
            <v>1994</v>
          </cell>
        </row>
        <row r="279">
          <cell r="A279">
            <v>2000</v>
          </cell>
          <cell r="B279" t="str">
            <v>Q1</v>
          </cell>
          <cell r="D279" t="str">
            <v>Asia Pacific</v>
          </cell>
          <cell r="E279" t="str">
            <v>Australia</v>
          </cell>
          <cell r="F279">
            <v>40000</v>
          </cell>
          <cell r="G279" t="str">
            <v>Optus</v>
          </cell>
          <cell r="H279" t="str">
            <v>AMPS</v>
          </cell>
          <cell r="I279" t="str">
            <v>Global Mobile</v>
          </cell>
          <cell r="J279">
            <v>36698</v>
          </cell>
          <cell r="K279">
            <v>1992</v>
          </cell>
        </row>
        <row r="280">
          <cell r="A280">
            <v>2000</v>
          </cell>
          <cell r="B280" t="str">
            <v>Q1</v>
          </cell>
          <cell r="D280" t="str">
            <v>Asia Pacific</v>
          </cell>
          <cell r="E280" t="str">
            <v>Australia</v>
          </cell>
          <cell r="F280">
            <v>1442515</v>
          </cell>
          <cell r="G280" t="str">
            <v>Vodafone</v>
          </cell>
          <cell r="H280" t="str">
            <v>GSM</v>
          </cell>
          <cell r="I280" t="str">
            <v>Global Mobile</v>
          </cell>
          <cell r="J280">
            <v>36698</v>
          </cell>
          <cell r="K280">
            <v>1994</v>
          </cell>
        </row>
        <row r="281">
          <cell r="A281">
            <v>2000</v>
          </cell>
          <cell r="B281" t="str">
            <v>Q1</v>
          </cell>
          <cell r="D281" t="str">
            <v>Asia Pacific</v>
          </cell>
          <cell r="E281" t="str">
            <v>Bangladesh</v>
          </cell>
          <cell r="F281">
            <v>75000</v>
          </cell>
          <cell r="G281" t="str">
            <v>GrameenPhone</v>
          </cell>
          <cell r="H281" t="str">
            <v>GSM</v>
          </cell>
          <cell r="I281" t="str">
            <v>Global Mobile</v>
          </cell>
          <cell r="J281">
            <v>36698</v>
          </cell>
          <cell r="K281">
            <v>1997</v>
          </cell>
        </row>
        <row r="282">
          <cell r="A282">
            <v>2000</v>
          </cell>
          <cell r="B282" t="str">
            <v>Q1</v>
          </cell>
          <cell r="D282" t="str">
            <v>Asia Pacific</v>
          </cell>
          <cell r="E282" t="str">
            <v>Bangladesh</v>
          </cell>
          <cell r="F282">
            <v>23000</v>
          </cell>
          <cell r="G282" t="str">
            <v>Sheba Telecom</v>
          </cell>
          <cell r="H282" t="str">
            <v>GSM</v>
          </cell>
          <cell r="I282" t="str">
            <v>Global Mobile</v>
          </cell>
          <cell r="J282">
            <v>36698</v>
          </cell>
          <cell r="K282">
            <v>1998</v>
          </cell>
        </row>
        <row r="283">
          <cell r="A283">
            <v>2000</v>
          </cell>
          <cell r="B283" t="str">
            <v>Q1</v>
          </cell>
          <cell r="D283" t="str">
            <v>Asia Pacific</v>
          </cell>
          <cell r="E283" t="str">
            <v>Bangladesh</v>
          </cell>
          <cell r="F283">
            <v>25000</v>
          </cell>
          <cell r="G283" t="str">
            <v>TMI</v>
          </cell>
          <cell r="H283" t="str">
            <v>GSM</v>
          </cell>
          <cell r="I283" t="str">
            <v>Global Mobile</v>
          </cell>
          <cell r="J283">
            <v>36698</v>
          </cell>
          <cell r="K283">
            <v>1997</v>
          </cell>
        </row>
        <row r="284">
          <cell r="A284">
            <v>2000</v>
          </cell>
          <cell r="B284" t="str">
            <v>Q1</v>
          </cell>
          <cell r="D284" t="str">
            <v>Asia Pacific</v>
          </cell>
          <cell r="E284" t="str">
            <v>Bangladesh</v>
          </cell>
          <cell r="F284">
            <v>25000</v>
          </cell>
          <cell r="G284" t="str">
            <v>Pacific Bangladesh</v>
          </cell>
          <cell r="H284" t="str">
            <v>AMPS</v>
          </cell>
          <cell r="I284" t="str">
            <v>Global Mobile</v>
          </cell>
          <cell r="J284">
            <v>36698</v>
          </cell>
          <cell r="K284">
            <v>1993</v>
          </cell>
        </row>
        <row r="285">
          <cell r="A285">
            <v>2000</v>
          </cell>
          <cell r="B285" t="str">
            <v>Q1</v>
          </cell>
          <cell r="D285" t="str">
            <v>Asia Pacific</v>
          </cell>
          <cell r="E285" t="str">
            <v>Brunei</v>
          </cell>
          <cell r="F285">
            <v>56000</v>
          </cell>
          <cell r="G285" t="str">
            <v>DST</v>
          </cell>
          <cell r="H285" t="str">
            <v>GSM</v>
          </cell>
          <cell r="I285" t="str">
            <v>Global Mobile</v>
          </cell>
          <cell r="J285">
            <v>36698</v>
          </cell>
          <cell r="K285">
            <v>1996</v>
          </cell>
        </row>
        <row r="286">
          <cell r="A286">
            <v>2000</v>
          </cell>
          <cell r="B286" t="str">
            <v>Q1</v>
          </cell>
          <cell r="D286" t="str">
            <v>Asia Pacific</v>
          </cell>
          <cell r="E286" t="str">
            <v>Brunei</v>
          </cell>
          <cell r="F286">
            <v>0</v>
          </cell>
          <cell r="G286" t="str">
            <v>DST</v>
          </cell>
          <cell r="H286" t="str">
            <v>AMPS</v>
          </cell>
          <cell r="I286" t="str">
            <v>Global Mobile</v>
          </cell>
          <cell r="J286">
            <v>36698</v>
          </cell>
          <cell r="K286">
            <v>1993</v>
          </cell>
        </row>
        <row r="287">
          <cell r="A287">
            <v>2000</v>
          </cell>
          <cell r="B287" t="str">
            <v>Q1</v>
          </cell>
          <cell r="D287" t="str">
            <v>Asia Pacific</v>
          </cell>
          <cell r="E287" t="str">
            <v>Combodia</v>
          </cell>
          <cell r="F287">
            <v>59000</v>
          </cell>
          <cell r="G287" t="str">
            <v>MobiTel (CamGSM)</v>
          </cell>
          <cell r="H287" t="str">
            <v>GSM</v>
          </cell>
          <cell r="I287" t="str">
            <v>Global Mobile</v>
          </cell>
          <cell r="J287">
            <v>36698</v>
          </cell>
          <cell r="K287">
            <v>1997</v>
          </cell>
        </row>
        <row r="288">
          <cell r="A288">
            <v>2000</v>
          </cell>
          <cell r="B288" t="str">
            <v>Q1</v>
          </cell>
          <cell r="D288" t="str">
            <v>Asia Pacific</v>
          </cell>
          <cell r="E288" t="str">
            <v>Combodia</v>
          </cell>
          <cell r="F288">
            <v>12000</v>
          </cell>
          <cell r="G288" t="str">
            <v>Combodia Shinwatra</v>
          </cell>
          <cell r="H288" t="str">
            <v>GSM 1800</v>
          </cell>
          <cell r="I288" t="str">
            <v>Global Mobile</v>
          </cell>
          <cell r="J288">
            <v>36698</v>
          </cell>
          <cell r="K288">
            <v>1998</v>
          </cell>
        </row>
        <row r="289">
          <cell r="A289">
            <v>2000</v>
          </cell>
          <cell r="B289" t="str">
            <v>Q1</v>
          </cell>
          <cell r="D289" t="str">
            <v>Asia Pacific</v>
          </cell>
          <cell r="E289" t="str">
            <v>Combodia</v>
          </cell>
          <cell r="F289">
            <v>0</v>
          </cell>
          <cell r="G289" t="str">
            <v>CamTel</v>
          </cell>
          <cell r="H289" t="str">
            <v>AMPS</v>
          </cell>
          <cell r="I289" t="str">
            <v>Global Mobile</v>
          </cell>
          <cell r="J289">
            <v>36698</v>
          </cell>
          <cell r="K289">
            <v>1993</v>
          </cell>
        </row>
        <row r="290">
          <cell r="A290">
            <v>2000</v>
          </cell>
          <cell r="B290" t="str">
            <v>Q1</v>
          </cell>
          <cell r="D290" t="str">
            <v>Asia Pacific</v>
          </cell>
          <cell r="E290" t="str">
            <v>Combodia</v>
          </cell>
          <cell r="F290">
            <v>1000</v>
          </cell>
          <cell r="G290" t="str">
            <v>Tricelcam</v>
          </cell>
          <cell r="H290" t="str">
            <v>TACS</v>
          </cell>
          <cell r="I290" t="str">
            <v>Global Mobile</v>
          </cell>
          <cell r="J290">
            <v>36698</v>
          </cell>
          <cell r="K290">
            <v>1193</v>
          </cell>
        </row>
        <row r="291">
          <cell r="A291">
            <v>2000</v>
          </cell>
          <cell r="B291" t="str">
            <v>Q1</v>
          </cell>
          <cell r="D291" t="str">
            <v>Asia Pacific</v>
          </cell>
          <cell r="E291" t="str">
            <v>Combodia</v>
          </cell>
          <cell r="F291">
            <v>14000</v>
          </cell>
          <cell r="G291" t="str">
            <v>Samart (Casacom)</v>
          </cell>
          <cell r="H291" t="str">
            <v>NMT 900</v>
          </cell>
          <cell r="I291" t="str">
            <v>Global Mobile</v>
          </cell>
          <cell r="J291">
            <v>36698</v>
          </cell>
          <cell r="K291">
            <v>1992</v>
          </cell>
        </row>
        <row r="292">
          <cell r="A292">
            <v>2000</v>
          </cell>
          <cell r="B292" t="str">
            <v>Q1</v>
          </cell>
          <cell r="D292" t="str">
            <v>Asia Pacific</v>
          </cell>
          <cell r="E292" t="str">
            <v>Combodia</v>
          </cell>
          <cell r="F292">
            <v>10000</v>
          </cell>
          <cell r="G292" t="str">
            <v>Samart (Casacom)</v>
          </cell>
          <cell r="H292" t="str">
            <v>GSM</v>
          </cell>
          <cell r="I292" t="str">
            <v>Global Mobile</v>
          </cell>
          <cell r="J292">
            <v>36698</v>
          </cell>
          <cell r="K292">
            <v>36404</v>
          </cell>
        </row>
        <row r="293">
          <cell r="A293">
            <v>2000</v>
          </cell>
          <cell r="B293" t="str">
            <v>Q1</v>
          </cell>
          <cell r="D293" t="str">
            <v>Asia Pacific</v>
          </cell>
          <cell r="E293" t="str">
            <v>China</v>
          </cell>
          <cell r="F293">
            <v>5500000</v>
          </cell>
          <cell r="G293" t="str">
            <v>China Mobile</v>
          </cell>
          <cell r="H293" t="str">
            <v>AMPS/TACS</v>
          </cell>
          <cell r="I293" t="str">
            <v>Global Mobile</v>
          </cell>
          <cell r="J293">
            <v>36698</v>
          </cell>
          <cell r="K293">
            <v>1987</v>
          </cell>
        </row>
        <row r="294">
          <cell r="A294">
            <v>2000</v>
          </cell>
          <cell r="B294" t="str">
            <v>Q1</v>
          </cell>
          <cell r="D294" t="str">
            <v>Asia Pacific</v>
          </cell>
          <cell r="E294" t="str">
            <v>China</v>
          </cell>
          <cell r="F294">
            <v>21000000</v>
          </cell>
          <cell r="G294" t="str">
            <v>China Mobile</v>
          </cell>
          <cell r="H294" t="str">
            <v>GSM</v>
          </cell>
          <cell r="I294" t="str">
            <v>Global Mobile</v>
          </cell>
          <cell r="J294">
            <v>36698</v>
          </cell>
          <cell r="K294">
            <v>1994</v>
          </cell>
        </row>
        <row r="295">
          <cell r="A295">
            <v>2000</v>
          </cell>
          <cell r="B295" t="str">
            <v>Q1</v>
          </cell>
          <cell r="D295" t="str">
            <v>Asia Pacific</v>
          </cell>
          <cell r="E295" t="str">
            <v>China</v>
          </cell>
          <cell r="F295">
            <v>1600000</v>
          </cell>
          <cell r="G295" t="str">
            <v>CTHK</v>
          </cell>
          <cell r="H295" t="str">
            <v>AMPS/TACS</v>
          </cell>
          <cell r="I295" t="str">
            <v>Global Mobile</v>
          </cell>
          <cell r="J295">
            <v>36698</v>
          </cell>
          <cell r="K295">
            <v>1987</v>
          </cell>
        </row>
        <row r="296">
          <cell r="A296">
            <v>2000</v>
          </cell>
          <cell r="B296" t="str">
            <v>Q1</v>
          </cell>
          <cell r="D296" t="str">
            <v>Asia Pacific</v>
          </cell>
          <cell r="E296" t="str">
            <v>China</v>
          </cell>
          <cell r="F296">
            <v>16420000</v>
          </cell>
          <cell r="G296" t="str">
            <v>CTHK</v>
          </cell>
          <cell r="H296" t="str">
            <v>GSM</v>
          </cell>
          <cell r="I296" t="str">
            <v>Global Mobile</v>
          </cell>
          <cell r="J296">
            <v>36698</v>
          </cell>
          <cell r="K296">
            <v>1994</v>
          </cell>
        </row>
        <row r="297">
          <cell r="A297">
            <v>2000</v>
          </cell>
          <cell r="B297" t="str">
            <v>Q1</v>
          </cell>
          <cell r="D297" t="str">
            <v>Asia Pacific</v>
          </cell>
          <cell r="E297" t="str">
            <v>China</v>
          </cell>
          <cell r="F297">
            <v>5500000</v>
          </cell>
          <cell r="G297" t="str">
            <v>China Unicom</v>
          </cell>
          <cell r="H297" t="str">
            <v>GSM</v>
          </cell>
          <cell r="I297" t="str">
            <v>Global Mobile</v>
          </cell>
          <cell r="J297">
            <v>36698</v>
          </cell>
          <cell r="K297">
            <v>1995</v>
          </cell>
        </row>
        <row r="298">
          <cell r="A298">
            <v>2000</v>
          </cell>
          <cell r="B298" t="str">
            <v>Q1</v>
          </cell>
          <cell r="D298" t="str">
            <v>Asia Pacific</v>
          </cell>
          <cell r="E298" t="str">
            <v>Fiji</v>
          </cell>
          <cell r="F298">
            <v>23000</v>
          </cell>
          <cell r="G298" t="str">
            <v>Vodafone Fiji</v>
          </cell>
          <cell r="H298" t="str">
            <v>GSM</v>
          </cell>
          <cell r="I298" t="str">
            <v>Global Mobile</v>
          </cell>
          <cell r="J298">
            <v>36698</v>
          </cell>
          <cell r="K298">
            <v>1994</v>
          </cell>
        </row>
        <row r="299">
          <cell r="A299">
            <v>2000</v>
          </cell>
          <cell r="B299" t="str">
            <v>Q1</v>
          </cell>
          <cell r="D299" t="str">
            <v>Asia Pacific</v>
          </cell>
          <cell r="E299" t="str">
            <v>French Polynesia</v>
          </cell>
          <cell r="F299">
            <v>10627</v>
          </cell>
          <cell r="G299" t="str">
            <v>Tikiphone</v>
          </cell>
          <cell r="H299" t="str">
            <v>GSM</v>
          </cell>
          <cell r="I299" t="str">
            <v>Global Mobile</v>
          </cell>
          <cell r="J299">
            <v>36698</v>
          </cell>
          <cell r="K299">
            <v>1994</v>
          </cell>
        </row>
        <row r="300">
          <cell r="A300">
            <v>2000</v>
          </cell>
          <cell r="B300" t="str">
            <v>Q1</v>
          </cell>
          <cell r="D300" t="str">
            <v>Asia Pacific</v>
          </cell>
          <cell r="E300" t="str">
            <v>Hong Kong</v>
          </cell>
          <cell r="F300">
            <v>0</v>
          </cell>
          <cell r="G300" t="str">
            <v>HK Telecom</v>
          </cell>
          <cell r="H300" t="str">
            <v>GSM 1800</v>
          </cell>
          <cell r="I300" t="str">
            <v>Global Mobile</v>
          </cell>
          <cell r="J300">
            <v>36698</v>
          </cell>
          <cell r="K300">
            <v>1997</v>
          </cell>
        </row>
        <row r="301">
          <cell r="A301">
            <v>2000</v>
          </cell>
          <cell r="B301" t="str">
            <v>Q1</v>
          </cell>
          <cell r="D301" t="str">
            <v>Asia Pacific</v>
          </cell>
          <cell r="E301" t="str">
            <v>Hong Kong</v>
          </cell>
          <cell r="F301">
            <v>25000</v>
          </cell>
          <cell r="G301" t="str">
            <v>HK Telecom</v>
          </cell>
          <cell r="H301" t="str">
            <v>DAMPS</v>
          </cell>
          <cell r="I301" t="str">
            <v>Global Mobile</v>
          </cell>
          <cell r="J301">
            <v>36698</v>
          </cell>
          <cell r="K301">
            <v>1992</v>
          </cell>
        </row>
        <row r="302">
          <cell r="A302">
            <v>2000</v>
          </cell>
          <cell r="B302" t="str">
            <v>Q1</v>
          </cell>
          <cell r="D302" t="str">
            <v>Asia Pacific</v>
          </cell>
          <cell r="E302" t="str">
            <v>Hong Kong</v>
          </cell>
          <cell r="F302">
            <v>933000</v>
          </cell>
          <cell r="G302" t="str">
            <v>HK Telecom</v>
          </cell>
          <cell r="H302" t="str">
            <v>GSM</v>
          </cell>
          <cell r="I302" t="str">
            <v>Global Mobile</v>
          </cell>
          <cell r="J302">
            <v>36698</v>
          </cell>
          <cell r="K302">
            <v>1993</v>
          </cell>
        </row>
        <row r="303">
          <cell r="A303">
            <v>2000</v>
          </cell>
          <cell r="B303" t="str">
            <v>Q1</v>
          </cell>
          <cell r="D303" t="str">
            <v>Asia Pacific</v>
          </cell>
          <cell r="E303" t="str">
            <v>Hong Kong</v>
          </cell>
          <cell r="F303">
            <v>615173</v>
          </cell>
          <cell r="G303" t="str">
            <v>Hutchison</v>
          </cell>
          <cell r="H303" t="str">
            <v>GSM</v>
          </cell>
          <cell r="I303" t="str">
            <v>Global Mobile</v>
          </cell>
          <cell r="J303">
            <v>36698</v>
          </cell>
          <cell r="K303">
            <v>1995</v>
          </cell>
        </row>
        <row r="304">
          <cell r="A304">
            <v>2000</v>
          </cell>
          <cell r="B304" t="str">
            <v>Q1</v>
          </cell>
          <cell r="D304" t="str">
            <v>Asia Pacific</v>
          </cell>
          <cell r="E304" t="str">
            <v>Hong Kong</v>
          </cell>
          <cell r="F304">
            <v>528000</v>
          </cell>
          <cell r="G304" t="str">
            <v>Hutchison</v>
          </cell>
          <cell r="H304" t="str">
            <v>CDMA</v>
          </cell>
          <cell r="I304" t="str">
            <v>Global Mobile</v>
          </cell>
          <cell r="J304">
            <v>36698</v>
          </cell>
          <cell r="K304">
            <v>1994</v>
          </cell>
        </row>
        <row r="305">
          <cell r="A305">
            <v>2000</v>
          </cell>
          <cell r="B305" t="str">
            <v>Q1</v>
          </cell>
          <cell r="D305" t="str">
            <v>Asia Pacific</v>
          </cell>
          <cell r="E305" t="str">
            <v>Hong Kong</v>
          </cell>
          <cell r="F305">
            <v>200000</v>
          </cell>
          <cell r="G305" t="str">
            <v>Hutchison</v>
          </cell>
          <cell r="H305" t="str">
            <v>GSM 1800</v>
          </cell>
          <cell r="I305" t="str">
            <v>Global Mobile</v>
          </cell>
          <cell r="J305">
            <v>36698</v>
          </cell>
          <cell r="K305">
            <v>1997</v>
          </cell>
        </row>
        <row r="306">
          <cell r="A306">
            <v>2000</v>
          </cell>
          <cell r="B306" t="str">
            <v>Q1</v>
          </cell>
          <cell r="D306" t="str">
            <v>Asia Pacific</v>
          </cell>
          <cell r="E306" t="str">
            <v>Hong Kong</v>
          </cell>
          <cell r="F306">
            <v>295000</v>
          </cell>
          <cell r="G306" t="str">
            <v>Mandarin</v>
          </cell>
          <cell r="H306" t="str">
            <v>GSM 1800</v>
          </cell>
          <cell r="I306" t="str">
            <v>Global Mobile</v>
          </cell>
          <cell r="J306">
            <v>36698</v>
          </cell>
          <cell r="K306">
            <v>1997</v>
          </cell>
        </row>
        <row r="307">
          <cell r="A307">
            <v>2000</v>
          </cell>
          <cell r="B307" t="str">
            <v>Q1</v>
          </cell>
          <cell r="D307" t="str">
            <v>Asia Pacific</v>
          </cell>
          <cell r="E307" t="str">
            <v>Hong Kong</v>
          </cell>
          <cell r="F307">
            <v>450000</v>
          </cell>
          <cell r="G307" t="str">
            <v>New World</v>
          </cell>
          <cell r="H307" t="str">
            <v>GSM 1800</v>
          </cell>
          <cell r="I307" t="str">
            <v>Global Mobile</v>
          </cell>
          <cell r="J307">
            <v>36698</v>
          </cell>
          <cell r="K307">
            <v>1997</v>
          </cell>
        </row>
        <row r="308">
          <cell r="A308">
            <v>2000</v>
          </cell>
          <cell r="B308" t="str">
            <v>Q1</v>
          </cell>
          <cell r="D308" t="str">
            <v>Asia Pacific</v>
          </cell>
          <cell r="E308" t="str">
            <v>Hong Kong</v>
          </cell>
          <cell r="F308">
            <v>330750</v>
          </cell>
          <cell r="G308" t="str">
            <v>SmarTone</v>
          </cell>
          <cell r="H308" t="str">
            <v>GSM 1800</v>
          </cell>
          <cell r="I308" t="str">
            <v>Global Mobile</v>
          </cell>
          <cell r="J308">
            <v>36698</v>
          </cell>
          <cell r="K308">
            <v>1997</v>
          </cell>
        </row>
        <row r="309">
          <cell r="A309">
            <v>2000</v>
          </cell>
          <cell r="B309" t="str">
            <v>Q1</v>
          </cell>
          <cell r="D309" t="str">
            <v>Asia Pacific</v>
          </cell>
          <cell r="E309" t="str">
            <v>Hong Kong</v>
          </cell>
          <cell r="F309">
            <v>330750</v>
          </cell>
          <cell r="G309" t="str">
            <v>Peoples Telephone</v>
          </cell>
          <cell r="H309" t="str">
            <v>GSM 1800</v>
          </cell>
          <cell r="I309" t="str">
            <v>Global Mobile</v>
          </cell>
          <cell r="J309">
            <v>36698</v>
          </cell>
          <cell r="K309">
            <v>1997</v>
          </cell>
        </row>
        <row r="310">
          <cell r="A310">
            <v>2000</v>
          </cell>
          <cell r="B310" t="str">
            <v>Q1</v>
          </cell>
          <cell r="D310" t="str">
            <v>Asia Pacific</v>
          </cell>
          <cell r="E310" t="str">
            <v>Hong Kong</v>
          </cell>
          <cell r="F310">
            <v>280000</v>
          </cell>
          <cell r="G310" t="str">
            <v>SmarTone</v>
          </cell>
          <cell r="H310" t="str">
            <v>GSM</v>
          </cell>
          <cell r="I310" t="str">
            <v>Global Mobile</v>
          </cell>
          <cell r="J310">
            <v>36698</v>
          </cell>
          <cell r="K310">
            <v>1993</v>
          </cell>
        </row>
        <row r="311">
          <cell r="A311">
            <v>2000</v>
          </cell>
          <cell r="B311" t="str">
            <v>Q1</v>
          </cell>
          <cell r="D311" t="str">
            <v>Asia Pacific</v>
          </cell>
          <cell r="E311" t="str">
            <v>India</v>
          </cell>
          <cell r="F311">
            <v>0</v>
          </cell>
          <cell r="G311" t="str">
            <v>Aircel Digilink (Haryana)</v>
          </cell>
          <cell r="H311" t="str">
            <v>GSM</v>
          </cell>
          <cell r="I311" t="str">
            <v>Global Mobile</v>
          </cell>
          <cell r="J311">
            <v>36698</v>
          </cell>
          <cell r="K311">
            <v>1996</v>
          </cell>
        </row>
        <row r="312">
          <cell r="A312">
            <v>2000</v>
          </cell>
          <cell r="B312" t="str">
            <v>Q1</v>
          </cell>
          <cell r="D312" t="str">
            <v>Asia Pacific</v>
          </cell>
          <cell r="E312" t="str">
            <v>India</v>
          </cell>
          <cell r="F312">
            <v>0</v>
          </cell>
          <cell r="G312" t="str">
            <v>Aircel Digilink (Rajasthan)</v>
          </cell>
          <cell r="H312" t="str">
            <v>GSM</v>
          </cell>
          <cell r="I312" t="str">
            <v>Global Mobile</v>
          </cell>
          <cell r="J312">
            <v>36698</v>
          </cell>
          <cell r="K312">
            <v>1997</v>
          </cell>
        </row>
        <row r="313">
          <cell r="A313">
            <v>2000</v>
          </cell>
          <cell r="B313" t="str">
            <v>Q1</v>
          </cell>
          <cell r="D313" t="str">
            <v>Asia Pacific</v>
          </cell>
          <cell r="E313" t="str">
            <v>India</v>
          </cell>
          <cell r="F313">
            <v>25476</v>
          </cell>
          <cell r="G313" t="str">
            <v>Aircel Digilink (Uttar Pradesh)</v>
          </cell>
          <cell r="H313" t="str">
            <v>GSM</v>
          </cell>
          <cell r="I313" t="str">
            <v>Global Mobile</v>
          </cell>
          <cell r="J313">
            <v>36698</v>
          </cell>
          <cell r="K313">
            <v>1997</v>
          </cell>
        </row>
        <row r="314">
          <cell r="A314">
            <v>2000</v>
          </cell>
          <cell r="B314" t="str">
            <v>Q1</v>
          </cell>
          <cell r="D314" t="str">
            <v>Asia Pacific</v>
          </cell>
          <cell r="E314" t="str">
            <v>India</v>
          </cell>
          <cell r="F314">
            <v>184110</v>
          </cell>
          <cell r="G314" t="str">
            <v>Bharati Cellullar (Delhi)</v>
          </cell>
          <cell r="H314" t="str">
            <v>GSM</v>
          </cell>
          <cell r="I314" t="str">
            <v>Global Mobile</v>
          </cell>
          <cell r="J314">
            <v>36698</v>
          </cell>
          <cell r="K314">
            <v>1995</v>
          </cell>
        </row>
        <row r="315">
          <cell r="A315">
            <v>2000</v>
          </cell>
          <cell r="B315" t="str">
            <v>Q1</v>
          </cell>
          <cell r="D315" t="str">
            <v>Asia Pacific</v>
          </cell>
          <cell r="E315" t="str">
            <v>India</v>
          </cell>
          <cell r="F315">
            <v>4475</v>
          </cell>
          <cell r="G315" t="str">
            <v>Bharati Telenet (Himachal Pradesh)</v>
          </cell>
          <cell r="H315" t="str">
            <v>GSM</v>
          </cell>
          <cell r="I315" t="str">
            <v>Global Mobile</v>
          </cell>
          <cell r="J315">
            <v>36698</v>
          </cell>
          <cell r="K315">
            <v>1996</v>
          </cell>
        </row>
        <row r="316">
          <cell r="A316">
            <v>2000</v>
          </cell>
          <cell r="B316" t="str">
            <v>Q1</v>
          </cell>
          <cell r="D316" t="str">
            <v>Asia Pacific</v>
          </cell>
          <cell r="E316" t="str">
            <v>India</v>
          </cell>
          <cell r="F316">
            <v>36688</v>
          </cell>
          <cell r="G316" t="str">
            <v>Birla Comms AT &amp; T (Gujarat)</v>
          </cell>
          <cell r="H316" t="str">
            <v>GSM</v>
          </cell>
          <cell r="I316" t="str">
            <v>Global Mobile</v>
          </cell>
          <cell r="J316">
            <v>36698</v>
          </cell>
          <cell r="K316">
            <v>1996</v>
          </cell>
        </row>
        <row r="317">
          <cell r="A317">
            <v>2000</v>
          </cell>
          <cell r="B317" t="str">
            <v>Q1</v>
          </cell>
          <cell r="D317" t="str">
            <v>Asia Pacific</v>
          </cell>
          <cell r="E317" t="str">
            <v>India</v>
          </cell>
          <cell r="F317">
            <v>49709</v>
          </cell>
          <cell r="G317" t="str">
            <v>Birla Comms AT &amp; T (Maharashtra)</v>
          </cell>
          <cell r="H317" t="str">
            <v>GSM</v>
          </cell>
          <cell r="I317" t="str">
            <v>Global Mobile</v>
          </cell>
          <cell r="J317">
            <v>36698</v>
          </cell>
          <cell r="K317">
            <v>1997</v>
          </cell>
        </row>
        <row r="318">
          <cell r="A318">
            <v>2000</v>
          </cell>
          <cell r="B318" t="str">
            <v>Q1</v>
          </cell>
          <cell r="D318" t="str">
            <v>Asia Pacific</v>
          </cell>
          <cell r="E318" t="str">
            <v>India</v>
          </cell>
          <cell r="F318">
            <v>52314</v>
          </cell>
          <cell r="G318" t="str">
            <v>BPL (Kerala)</v>
          </cell>
          <cell r="H318" t="str">
            <v>GSM</v>
          </cell>
          <cell r="I318" t="str">
            <v>Global Mobile</v>
          </cell>
          <cell r="J318">
            <v>36698</v>
          </cell>
          <cell r="K318">
            <v>1996</v>
          </cell>
        </row>
        <row r="319">
          <cell r="A319">
            <v>2000</v>
          </cell>
          <cell r="B319" t="str">
            <v>Q1</v>
          </cell>
          <cell r="D319" t="str">
            <v>Asia Pacific</v>
          </cell>
          <cell r="E319" t="str">
            <v>India</v>
          </cell>
          <cell r="F319">
            <v>65377</v>
          </cell>
          <cell r="G319" t="str">
            <v>BPL (Maharashtra)</v>
          </cell>
          <cell r="H319" t="str">
            <v>GSM</v>
          </cell>
          <cell r="I319" t="str">
            <v>Global Mobile</v>
          </cell>
          <cell r="J319">
            <v>36698</v>
          </cell>
          <cell r="K319">
            <v>1996</v>
          </cell>
        </row>
        <row r="320">
          <cell r="A320">
            <v>2000</v>
          </cell>
          <cell r="B320" t="str">
            <v>Q1</v>
          </cell>
          <cell r="D320" t="str">
            <v>Asia Pacific</v>
          </cell>
          <cell r="E320" t="str">
            <v>India</v>
          </cell>
          <cell r="F320">
            <v>173017</v>
          </cell>
          <cell r="G320" t="str">
            <v>BPL (Mumbai)</v>
          </cell>
          <cell r="H320" t="str">
            <v>GSM</v>
          </cell>
          <cell r="I320" t="str">
            <v>Global Mobile</v>
          </cell>
          <cell r="J320">
            <v>36698</v>
          </cell>
          <cell r="K320">
            <v>1995</v>
          </cell>
        </row>
        <row r="321">
          <cell r="A321">
            <v>2000</v>
          </cell>
          <cell r="B321" t="str">
            <v>Q1</v>
          </cell>
          <cell r="D321" t="str">
            <v>Asia Pacific</v>
          </cell>
          <cell r="E321" t="str">
            <v>India</v>
          </cell>
          <cell r="F321">
            <v>50704</v>
          </cell>
          <cell r="G321" t="str">
            <v>BPL (Tamil Nadu)</v>
          </cell>
          <cell r="H321" t="str">
            <v>GSM</v>
          </cell>
          <cell r="I321" t="str">
            <v>Global Mobile</v>
          </cell>
          <cell r="J321">
            <v>36698</v>
          </cell>
          <cell r="K321">
            <v>1997</v>
          </cell>
        </row>
        <row r="322">
          <cell r="A322">
            <v>2000</v>
          </cell>
          <cell r="B322" t="str">
            <v>Q1</v>
          </cell>
          <cell r="D322" t="str">
            <v>Asia Pacific</v>
          </cell>
          <cell r="E322" t="str">
            <v>India</v>
          </cell>
          <cell r="F322">
            <v>25047</v>
          </cell>
          <cell r="G322" t="str">
            <v>Escotel Mobile (Haryana)</v>
          </cell>
          <cell r="H322" t="str">
            <v>GSM</v>
          </cell>
          <cell r="I322" t="str">
            <v>Global Mobile</v>
          </cell>
          <cell r="J322">
            <v>36698</v>
          </cell>
          <cell r="K322">
            <v>1997</v>
          </cell>
        </row>
        <row r="323">
          <cell r="A323">
            <v>2000</v>
          </cell>
          <cell r="B323" t="str">
            <v>Q1</v>
          </cell>
          <cell r="D323" t="str">
            <v>Asia Pacific</v>
          </cell>
          <cell r="E323" t="str">
            <v>India</v>
          </cell>
          <cell r="F323">
            <v>54246</v>
          </cell>
          <cell r="G323" t="str">
            <v>Escotel Mobile (Kerala)</v>
          </cell>
          <cell r="H323" t="str">
            <v>GSM</v>
          </cell>
          <cell r="I323" t="str">
            <v>Global Mobile</v>
          </cell>
          <cell r="J323">
            <v>36698</v>
          </cell>
          <cell r="K323">
            <v>1996</v>
          </cell>
        </row>
        <row r="324">
          <cell r="A324">
            <v>2000</v>
          </cell>
          <cell r="B324" t="str">
            <v>Q1</v>
          </cell>
          <cell r="D324" t="str">
            <v>Asia Pacific</v>
          </cell>
          <cell r="E324" t="str">
            <v>India</v>
          </cell>
          <cell r="F324">
            <v>55950</v>
          </cell>
          <cell r="G324" t="str">
            <v>Escotel Mobile (Uttar Pradesh West)</v>
          </cell>
          <cell r="H324" t="str">
            <v>GSM</v>
          </cell>
          <cell r="I324" t="str">
            <v>Global Mobile</v>
          </cell>
          <cell r="J324">
            <v>36698</v>
          </cell>
          <cell r="K324">
            <v>1996</v>
          </cell>
        </row>
        <row r="325">
          <cell r="A325">
            <v>2000</v>
          </cell>
          <cell r="B325" t="str">
            <v>Q1</v>
          </cell>
          <cell r="D325" t="str">
            <v>Asia Pacific</v>
          </cell>
          <cell r="E325" t="str">
            <v>India</v>
          </cell>
          <cell r="F325">
            <v>0</v>
          </cell>
          <cell r="G325" t="str">
            <v>Evergrowth (Punjab)</v>
          </cell>
          <cell r="H325" t="str">
            <v>GSM</v>
          </cell>
          <cell r="I325" t="str">
            <v>Global Mobile</v>
          </cell>
          <cell r="J325">
            <v>36698</v>
          </cell>
          <cell r="K325">
            <v>1997</v>
          </cell>
        </row>
        <row r="326">
          <cell r="A326">
            <v>2000</v>
          </cell>
          <cell r="B326" t="str">
            <v>Q1</v>
          </cell>
          <cell r="D326" t="str">
            <v>Asia Pacific</v>
          </cell>
          <cell r="E326" t="str">
            <v>India</v>
          </cell>
          <cell r="F326">
            <v>109487</v>
          </cell>
          <cell r="G326" t="str">
            <v>Fascel (Gujarat)</v>
          </cell>
          <cell r="H326" t="str">
            <v>GSM</v>
          </cell>
          <cell r="I326" t="str">
            <v>Global Mobile</v>
          </cell>
          <cell r="J326">
            <v>36698</v>
          </cell>
          <cell r="K326">
            <v>1997</v>
          </cell>
        </row>
        <row r="327">
          <cell r="A327">
            <v>2000</v>
          </cell>
          <cell r="B327" t="str">
            <v>Q1</v>
          </cell>
          <cell r="D327" t="str">
            <v>Asia Pacific</v>
          </cell>
          <cell r="E327" t="str">
            <v>India</v>
          </cell>
          <cell r="F327">
            <v>40252</v>
          </cell>
          <cell r="G327" t="str">
            <v>HCL Hinduja (Tamil Nadu)</v>
          </cell>
          <cell r="H327" t="str">
            <v>GSM</v>
          </cell>
          <cell r="I327" t="str">
            <v>Global Mobile</v>
          </cell>
          <cell r="J327">
            <v>36698</v>
          </cell>
          <cell r="K327">
            <v>1999</v>
          </cell>
        </row>
        <row r="328">
          <cell r="A328">
            <v>2000</v>
          </cell>
          <cell r="B328" t="str">
            <v>Q1</v>
          </cell>
          <cell r="D328" t="str">
            <v>Asia Pacific</v>
          </cell>
          <cell r="E328" t="str">
            <v>India</v>
          </cell>
          <cell r="F328">
            <v>20025</v>
          </cell>
          <cell r="G328" t="str">
            <v>Hexacom India (Rajasthan)</v>
          </cell>
          <cell r="H328" t="str">
            <v>GSM</v>
          </cell>
          <cell r="I328" t="str">
            <v>Global Mobile</v>
          </cell>
          <cell r="J328">
            <v>36698</v>
          </cell>
          <cell r="K328">
            <v>1996</v>
          </cell>
        </row>
        <row r="329">
          <cell r="A329">
            <v>2000</v>
          </cell>
          <cell r="B329" t="str">
            <v>Q1</v>
          </cell>
          <cell r="D329" t="str">
            <v>Asia Pacific</v>
          </cell>
          <cell r="E329" t="str">
            <v>India</v>
          </cell>
          <cell r="F329">
            <v>46393</v>
          </cell>
          <cell r="G329" t="str">
            <v>JT Mobiles (Andhra Pradesh)</v>
          </cell>
          <cell r="H329" t="str">
            <v>GSM</v>
          </cell>
          <cell r="I329" t="str">
            <v>Global Mobile</v>
          </cell>
          <cell r="J329">
            <v>36698</v>
          </cell>
          <cell r="K329">
            <v>1996</v>
          </cell>
        </row>
        <row r="330">
          <cell r="A330">
            <v>2000</v>
          </cell>
          <cell r="B330" t="str">
            <v>Q1</v>
          </cell>
          <cell r="D330" t="str">
            <v>Asia Pacific</v>
          </cell>
          <cell r="E330" t="str">
            <v>India</v>
          </cell>
          <cell r="F330">
            <v>47940</v>
          </cell>
          <cell r="G330" t="str">
            <v>JT Mobiles (Karnataka)</v>
          </cell>
          <cell r="H330" t="str">
            <v>GSM</v>
          </cell>
          <cell r="I330" t="str">
            <v>Global Mobile</v>
          </cell>
          <cell r="J330">
            <v>36698</v>
          </cell>
          <cell r="K330">
            <v>1996</v>
          </cell>
        </row>
        <row r="331">
          <cell r="A331">
            <v>2000</v>
          </cell>
          <cell r="B331" t="str">
            <v>Q1</v>
          </cell>
          <cell r="D331" t="str">
            <v>Asia Pacific</v>
          </cell>
          <cell r="E331" t="str">
            <v>India</v>
          </cell>
          <cell r="F331">
            <v>0</v>
          </cell>
          <cell r="G331" t="str">
            <v>Koshika Telecom (Bihar)</v>
          </cell>
          <cell r="H331" t="str">
            <v>GSM</v>
          </cell>
          <cell r="I331" t="str">
            <v>Global Mobile</v>
          </cell>
          <cell r="J331">
            <v>36698</v>
          </cell>
          <cell r="K331">
            <v>1997</v>
          </cell>
        </row>
        <row r="332">
          <cell r="A332">
            <v>2000</v>
          </cell>
          <cell r="B332" t="str">
            <v>Q1</v>
          </cell>
          <cell r="D332" t="str">
            <v>Asia Pacific</v>
          </cell>
          <cell r="E332" t="str">
            <v>India</v>
          </cell>
          <cell r="F332">
            <v>0</v>
          </cell>
          <cell r="G332" t="str">
            <v>Koshika Telecom (Orissa)</v>
          </cell>
          <cell r="H332" t="str">
            <v>GSM</v>
          </cell>
          <cell r="I332" t="str">
            <v>Global Mobile</v>
          </cell>
          <cell r="J332">
            <v>36698</v>
          </cell>
          <cell r="K332">
            <v>1997</v>
          </cell>
        </row>
        <row r="333">
          <cell r="A333">
            <v>2000</v>
          </cell>
          <cell r="B333" t="str">
            <v>Q1</v>
          </cell>
          <cell r="D333" t="str">
            <v>Asia Pacific</v>
          </cell>
          <cell r="E333" t="str">
            <v>India</v>
          </cell>
          <cell r="F333">
            <v>88111</v>
          </cell>
          <cell r="G333" t="str">
            <v>Koshika Telecom (Uttar Pradesh East)</v>
          </cell>
          <cell r="H333" t="str">
            <v>GSM</v>
          </cell>
          <cell r="I333" t="str">
            <v>Global Mobile</v>
          </cell>
          <cell r="J333">
            <v>36698</v>
          </cell>
          <cell r="K333">
            <v>1997</v>
          </cell>
        </row>
        <row r="334">
          <cell r="A334">
            <v>2000</v>
          </cell>
          <cell r="B334" t="str">
            <v>Q1</v>
          </cell>
          <cell r="D334" t="str">
            <v>Asia Pacific</v>
          </cell>
          <cell r="E334" t="str">
            <v>India</v>
          </cell>
          <cell r="F334">
            <v>0</v>
          </cell>
          <cell r="G334" t="str">
            <v>Koshika Telecom (Uttar Pradesh West)</v>
          </cell>
          <cell r="H334" t="str">
            <v>GSM</v>
          </cell>
          <cell r="I334" t="str">
            <v>Global Mobile</v>
          </cell>
          <cell r="J334">
            <v>36698</v>
          </cell>
          <cell r="K334">
            <v>1997</v>
          </cell>
        </row>
        <row r="335">
          <cell r="A335">
            <v>2000</v>
          </cell>
          <cell r="B335" t="str">
            <v>Q1</v>
          </cell>
          <cell r="D335" t="str">
            <v>Asia Pacific</v>
          </cell>
          <cell r="E335" t="str">
            <v>India</v>
          </cell>
          <cell r="F335">
            <v>146292</v>
          </cell>
          <cell r="G335" t="str">
            <v>Max Touch (Mumbai)</v>
          </cell>
          <cell r="H335" t="str">
            <v>GSM</v>
          </cell>
          <cell r="I335" t="str">
            <v>Global Mobile</v>
          </cell>
          <cell r="J335">
            <v>36698</v>
          </cell>
          <cell r="K335">
            <v>1995</v>
          </cell>
        </row>
        <row r="336">
          <cell r="A336">
            <v>2000</v>
          </cell>
          <cell r="B336" t="str">
            <v>Q1</v>
          </cell>
          <cell r="D336" t="str">
            <v>Asia Pacific</v>
          </cell>
          <cell r="E336" t="str">
            <v>India</v>
          </cell>
          <cell r="F336">
            <v>48478</v>
          </cell>
          <cell r="G336" t="str">
            <v>Modi Telstra (Calcutta)</v>
          </cell>
          <cell r="H336" t="str">
            <v>GSM</v>
          </cell>
          <cell r="I336" t="str">
            <v>Global Mobile</v>
          </cell>
          <cell r="J336">
            <v>36698</v>
          </cell>
          <cell r="K336">
            <v>1995</v>
          </cell>
        </row>
        <row r="337">
          <cell r="A337">
            <v>2000</v>
          </cell>
          <cell r="B337" t="str">
            <v>Q1</v>
          </cell>
          <cell r="D337" t="str">
            <v>Asia Pacific</v>
          </cell>
          <cell r="E337" t="str">
            <v>India</v>
          </cell>
          <cell r="F337">
            <v>80027</v>
          </cell>
          <cell r="G337" t="str">
            <v>Modicom (Karnataka)</v>
          </cell>
          <cell r="H337" t="str">
            <v>GSM</v>
          </cell>
          <cell r="I337" t="str">
            <v>Global Mobile</v>
          </cell>
          <cell r="J337">
            <v>36698</v>
          </cell>
          <cell r="K337">
            <v>1997</v>
          </cell>
        </row>
        <row r="338">
          <cell r="A338">
            <v>2000</v>
          </cell>
          <cell r="B338" t="str">
            <v>Q1</v>
          </cell>
          <cell r="D338" t="str">
            <v>Asia Pacific</v>
          </cell>
          <cell r="E338" t="str">
            <v>India</v>
          </cell>
          <cell r="F338">
            <v>94403</v>
          </cell>
          <cell r="G338" t="str">
            <v>Modicom (Punjab)</v>
          </cell>
          <cell r="H338" t="str">
            <v>GSM</v>
          </cell>
          <cell r="I338" t="str">
            <v>Global Mobile</v>
          </cell>
          <cell r="J338">
            <v>36698</v>
          </cell>
          <cell r="K338">
            <v>1997</v>
          </cell>
        </row>
        <row r="339">
          <cell r="A339">
            <v>2000</v>
          </cell>
          <cell r="B339" t="str">
            <v>Q1</v>
          </cell>
          <cell r="D339" t="str">
            <v>Asia Pacific</v>
          </cell>
          <cell r="E339" t="str">
            <v>India</v>
          </cell>
          <cell r="F339">
            <v>5823</v>
          </cell>
          <cell r="G339" t="str">
            <v>Reliance (Bihar)</v>
          </cell>
          <cell r="H339" t="str">
            <v>GSM</v>
          </cell>
          <cell r="I339" t="str">
            <v>Global Mobile</v>
          </cell>
          <cell r="J339">
            <v>36698</v>
          </cell>
          <cell r="K339">
            <v>1997</v>
          </cell>
        </row>
        <row r="340">
          <cell r="A340">
            <v>2000</v>
          </cell>
          <cell r="B340" t="str">
            <v>Q1</v>
          </cell>
          <cell r="D340" t="str">
            <v>Asia Pacific</v>
          </cell>
          <cell r="E340" t="str">
            <v>India</v>
          </cell>
          <cell r="F340">
            <v>21901</v>
          </cell>
          <cell r="G340" t="str">
            <v>Reliance (Himachal Pradesh)</v>
          </cell>
          <cell r="H340" t="str">
            <v>GSM</v>
          </cell>
          <cell r="I340" t="str">
            <v>Global Mobile</v>
          </cell>
          <cell r="J340">
            <v>36698</v>
          </cell>
          <cell r="K340">
            <v>1997</v>
          </cell>
        </row>
        <row r="341">
          <cell r="A341">
            <v>2000</v>
          </cell>
          <cell r="B341" t="str">
            <v>Q1</v>
          </cell>
          <cell r="D341" t="str">
            <v>Asia Pacific</v>
          </cell>
          <cell r="E341" t="str">
            <v>India</v>
          </cell>
          <cell r="F341">
            <v>573</v>
          </cell>
          <cell r="G341" t="str">
            <v>Reliance (Madhya Pradesh)</v>
          </cell>
          <cell r="H341" t="str">
            <v>GSM</v>
          </cell>
          <cell r="I341" t="str">
            <v>Global Mobile</v>
          </cell>
          <cell r="J341">
            <v>36698</v>
          </cell>
          <cell r="K341">
            <v>1997</v>
          </cell>
        </row>
        <row r="342">
          <cell r="A342">
            <v>2000</v>
          </cell>
          <cell r="B342" t="str">
            <v>Q1</v>
          </cell>
          <cell r="D342" t="str">
            <v>Asia Pacific</v>
          </cell>
          <cell r="E342" t="str">
            <v>India</v>
          </cell>
          <cell r="F342">
            <v>27007</v>
          </cell>
          <cell r="G342" t="str">
            <v>Reliance (North East)</v>
          </cell>
          <cell r="H342" t="str">
            <v>GSM</v>
          </cell>
          <cell r="I342" t="str">
            <v>Global Mobile</v>
          </cell>
          <cell r="J342">
            <v>36698</v>
          </cell>
          <cell r="K342">
            <v>1997</v>
          </cell>
        </row>
        <row r="343">
          <cell r="A343">
            <v>2000</v>
          </cell>
          <cell r="B343" t="str">
            <v>Q1</v>
          </cell>
          <cell r="D343" t="str">
            <v>Asia Pacific</v>
          </cell>
          <cell r="E343" t="str">
            <v>India</v>
          </cell>
          <cell r="F343">
            <v>722</v>
          </cell>
          <cell r="G343" t="str">
            <v>Reliance (Orissa)</v>
          </cell>
          <cell r="H343" t="str">
            <v>GSM</v>
          </cell>
          <cell r="I343" t="str">
            <v>Global Mobile</v>
          </cell>
          <cell r="J343">
            <v>36698</v>
          </cell>
          <cell r="K343">
            <v>1998</v>
          </cell>
        </row>
        <row r="344">
          <cell r="A344">
            <v>2000</v>
          </cell>
          <cell r="B344" t="str">
            <v>Q1</v>
          </cell>
          <cell r="D344" t="str">
            <v>Asia Pacific</v>
          </cell>
          <cell r="E344" t="str">
            <v>India</v>
          </cell>
          <cell r="F344">
            <v>9139</v>
          </cell>
          <cell r="G344" t="str">
            <v>Reliance (West Bengal)</v>
          </cell>
          <cell r="H344" t="str">
            <v>GSM</v>
          </cell>
          <cell r="I344" t="str">
            <v>Global Mobile</v>
          </cell>
          <cell r="J344">
            <v>36698</v>
          </cell>
          <cell r="K344">
            <v>1997</v>
          </cell>
        </row>
        <row r="345">
          <cell r="A345">
            <v>2000</v>
          </cell>
          <cell r="B345" t="str">
            <v>Q1</v>
          </cell>
          <cell r="D345" t="str">
            <v>Asia Pacific</v>
          </cell>
          <cell r="E345" t="str">
            <v>India</v>
          </cell>
          <cell r="F345">
            <v>3978</v>
          </cell>
          <cell r="G345" t="str">
            <v>RPG Cellular (Madhya Pradesh)</v>
          </cell>
          <cell r="H345" t="str">
            <v>GSM</v>
          </cell>
          <cell r="I345" t="str">
            <v>Global Mobile</v>
          </cell>
          <cell r="J345">
            <v>36698</v>
          </cell>
          <cell r="K345">
            <v>1997</v>
          </cell>
        </row>
        <row r="346">
          <cell r="A346">
            <v>2000</v>
          </cell>
          <cell r="B346" t="str">
            <v>Q1</v>
          </cell>
          <cell r="D346" t="str">
            <v>Asia Pacific</v>
          </cell>
          <cell r="E346" t="str">
            <v>India</v>
          </cell>
          <cell r="F346">
            <v>13539</v>
          </cell>
          <cell r="G346" t="str">
            <v>RPG Cellular (Madras)</v>
          </cell>
          <cell r="H346" t="str">
            <v>GSM</v>
          </cell>
          <cell r="I346" t="str">
            <v>Global Mobile</v>
          </cell>
          <cell r="J346">
            <v>36698</v>
          </cell>
          <cell r="K346">
            <v>1997</v>
          </cell>
        </row>
        <row r="347">
          <cell r="A347">
            <v>2000</v>
          </cell>
          <cell r="B347" t="str">
            <v>Q1</v>
          </cell>
          <cell r="D347" t="str">
            <v>Asia Pacific</v>
          </cell>
          <cell r="E347" t="str">
            <v>India</v>
          </cell>
          <cell r="F347">
            <v>29097</v>
          </cell>
          <cell r="G347" t="str">
            <v>Skycell Comms (Madras)</v>
          </cell>
          <cell r="H347" t="str">
            <v>GSM</v>
          </cell>
          <cell r="I347" t="str">
            <v>Global Mobile</v>
          </cell>
          <cell r="J347">
            <v>36698</v>
          </cell>
          <cell r="K347">
            <v>1995</v>
          </cell>
        </row>
        <row r="348">
          <cell r="A348">
            <v>2000</v>
          </cell>
          <cell r="B348" t="str">
            <v>Q1</v>
          </cell>
          <cell r="D348" t="str">
            <v>Asia Pacific</v>
          </cell>
          <cell r="E348" t="str">
            <v>India</v>
          </cell>
          <cell r="F348">
            <v>25159</v>
          </cell>
          <cell r="G348" t="str">
            <v>Skycell Comms (Delhi)</v>
          </cell>
          <cell r="H348" t="str">
            <v>GSM</v>
          </cell>
          <cell r="I348" t="str">
            <v>Global Mobile</v>
          </cell>
          <cell r="J348">
            <v>36698</v>
          </cell>
          <cell r="K348">
            <v>1995</v>
          </cell>
        </row>
        <row r="349">
          <cell r="A349">
            <v>2000</v>
          </cell>
          <cell r="B349" t="str">
            <v>Q1</v>
          </cell>
          <cell r="D349" t="str">
            <v>Asia Pacific</v>
          </cell>
          <cell r="E349" t="str">
            <v>India</v>
          </cell>
          <cell r="F349">
            <v>148220</v>
          </cell>
          <cell r="G349" t="str">
            <v>Sterlling Cellualr (Delhi)</v>
          </cell>
          <cell r="H349" t="str">
            <v>GSM</v>
          </cell>
          <cell r="I349" t="str">
            <v>Global Mobile</v>
          </cell>
          <cell r="J349">
            <v>36698</v>
          </cell>
          <cell r="K349">
            <v>1995</v>
          </cell>
        </row>
        <row r="350">
          <cell r="A350">
            <v>2000</v>
          </cell>
          <cell r="B350" t="str">
            <v>Q1</v>
          </cell>
          <cell r="D350" t="str">
            <v>Asia Pacific</v>
          </cell>
          <cell r="E350" t="str">
            <v>India</v>
          </cell>
          <cell r="F350">
            <v>59076</v>
          </cell>
          <cell r="G350" t="str">
            <v>Tata Comms (Andhra Pradesh)</v>
          </cell>
          <cell r="H350" t="str">
            <v>GSM</v>
          </cell>
          <cell r="I350" t="str">
            <v>Global Mobile</v>
          </cell>
          <cell r="J350">
            <v>36698</v>
          </cell>
          <cell r="K350">
            <v>1996</v>
          </cell>
        </row>
        <row r="351">
          <cell r="A351">
            <v>2000</v>
          </cell>
          <cell r="B351" t="str">
            <v>Q1</v>
          </cell>
          <cell r="D351" t="str">
            <v>Asia Pacific</v>
          </cell>
          <cell r="E351" t="str">
            <v>India</v>
          </cell>
          <cell r="F351">
            <v>41558</v>
          </cell>
          <cell r="G351" t="str">
            <v>Usha Mrtin Telecom (Calcutta)</v>
          </cell>
          <cell r="H351" t="str">
            <v>GSM</v>
          </cell>
          <cell r="I351" t="str">
            <v>Global Mobile</v>
          </cell>
          <cell r="J351">
            <v>36698</v>
          </cell>
          <cell r="K351">
            <v>1995</v>
          </cell>
        </row>
        <row r="352">
          <cell r="A352">
            <v>2000</v>
          </cell>
          <cell r="B352" t="str">
            <v>Q1</v>
          </cell>
          <cell r="D352" t="str">
            <v>Asia Pacific</v>
          </cell>
          <cell r="E352" t="str">
            <v>Indonesia</v>
          </cell>
          <cell r="F352">
            <v>1121451</v>
          </cell>
          <cell r="G352" t="str">
            <v xml:space="preserve">Telkomsel </v>
          </cell>
          <cell r="H352" t="str">
            <v>GSM</v>
          </cell>
          <cell r="I352" t="str">
            <v>Global Mobile</v>
          </cell>
          <cell r="J352">
            <v>36684</v>
          </cell>
          <cell r="K352">
            <v>1994</v>
          </cell>
        </row>
        <row r="353">
          <cell r="A353">
            <v>2000</v>
          </cell>
          <cell r="B353" t="str">
            <v>Q1</v>
          </cell>
          <cell r="D353" t="str">
            <v>Asia Pacific</v>
          </cell>
          <cell r="E353" t="str">
            <v>Indonesia</v>
          </cell>
          <cell r="F353">
            <v>13629</v>
          </cell>
          <cell r="G353" t="str">
            <v>Mobisel</v>
          </cell>
          <cell r="H353" t="str">
            <v>AMPS</v>
          </cell>
          <cell r="I353" t="str">
            <v>Global Mobile</v>
          </cell>
          <cell r="J353">
            <v>36684</v>
          </cell>
          <cell r="K353">
            <v>1986</v>
          </cell>
        </row>
        <row r="354">
          <cell r="A354">
            <v>2000</v>
          </cell>
          <cell r="B354" t="str">
            <v>Q1</v>
          </cell>
          <cell r="D354" t="str">
            <v>Asia Pacific</v>
          </cell>
          <cell r="E354" t="str">
            <v>Indonesia</v>
          </cell>
          <cell r="F354">
            <v>468400</v>
          </cell>
          <cell r="G354" t="str">
            <v>Excelcomindo</v>
          </cell>
          <cell r="H354" t="str">
            <v>GSM</v>
          </cell>
          <cell r="I354" t="str">
            <v>Global Mobile</v>
          </cell>
          <cell r="J354">
            <v>36684</v>
          </cell>
          <cell r="K354">
            <v>1996</v>
          </cell>
        </row>
        <row r="355">
          <cell r="A355">
            <v>2000</v>
          </cell>
          <cell r="B355" t="str">
            <v>Q1</v>
          </cell>
          <cell r="D355" t="str">
            <v>Asia Pacific</v>
          </cell>
          <cell r="E355" t="str">
            <v>Indonesia</v>
          </cell>
          <cell r="F355">
            <v>53988</v>
          </cell>
          <cell r="G355" t="str">
            <v>Komselindo</v>
          </cell>
          <cell r="H355" t="str">
            <v>AMPS</v>
          </cell>
          <cell r="I355" t="str">
            <v>Global Mobile</v>
          </cell>
          <cell r="J355">
            <v>36684</v>
          </cell>
          <cell r="K355">
            <v>1991</v>
          </cell>
        </row>
        <row r="356">
          <cell r="A356">
            <v>2000</v>
          </cell>
          <cell r="B356" t="str">
            <v>Q1</v>
          </cell>
          <cell r="D356" t="str">
            <v>Asia Pacific</v>
          </cell>
          <cell r="E356" t="str">
            <v>Indonesia</v>
          </cell>
          <cell r="F356">
            <v>42154</v>
          </cell>
          <cell r="G356" t="str">
            <v>Metrosel</v>
          </cell>
          <cell r="H356" t="str">
            <v>AMPS</v>
          </cell>
          <cell r="I356" t="str">
            <v>Global Mobile</v>
          </cell>
          <cell r="J356">
            <v>36684</v>
          </cell>
          <cell r="K356">
            <v>1991</v>
          </cell>
        </row>
        <row r="357">
          <cell r="A357">
            <v>2000</v>
          </cell>
          <cell r="B357" t="str">
            <v>Q1</v>
          </cell>
          <cell r="D357" t="str">
            <v>Asia Pacific</v>
          </cell>
          <cell r="E357" t="str">
            <v>Indonesia</v>
          </cell>
          <cell r="F357">
            <v>703783</v>
          </cell>
          <cell r="G357" t="str">
            <v>Satelindo</v>
          </cell>
          <cell r="H357" t="str">
            <v>GSM</v>
          </cell>
          <cell r="I357" t="str">
            <v>Global Mobile</v>
          </cell>
          <cell r="J357">
            <v>36684</v>
          </cell>
          <cell r="K357">
            <v>1994</v>
          </cell>
        </row>
        <row r="358">
          <cell r="A358">
            <v>2000</v>
          </cell>
          <cell r="B358" t="str">
            <v>Q1</v>
          </cell>
          <cell r="D358" t="str">
            <v>Asia Pacific</v>
          </cell>
          <cell r="E358" t="str">
            <v>Indonesia</v>
          </cell>
          <cell r="F358">
            <v>6912</v>
          </cell>
          <cell r="G358" t="str">
            <v>Telekomindo/Telesera</v>
          </cell>
          <cell r="H358" t="str">
            <v>AMPS</v>
          </cell>
          <cell r="I358" t="str">
            <v>Global Mobile</v>
          </cell>
          <cell r="J358">
            <v>36684</v>
          </cell>
          <cell r="K358">
            <v>1993</v>
          </cell>
        </row>
        <row r="359">
          <cell r="A359">
            <v>2000</v>
          </cell>
          <cell r="B359" t="str">
            <v>Q1</v>
          </cell>
          <cell r="D359" t="str">
            <v>Asia Pacific</v>
          </cell>
          <cell r="E359" t="str">
            <v>Japan</v>
          </cell>
          <cell r="F359">
            <v>29358000</v>
          </cell>
          <cell r="G359" t="str">
            <v>NTT DoCoMo</v>
          </cell>
          <cell r="H359" t="str">
            <v>PDC</v>
          </cell>
          <cell r="I359" t="str">
            <v>Global Mobile</v>
          </cell>
          <cell r="J359">
            <v>36684</v>
          </cell>
          <cell r="K359">
            <v>1993</v>
          </cell>
        </row>
        <row r="360">
          <cell r="A360">
            <v>2000</v>
          </cell>
          <cell r="B360" t="str">
            <v>Q1</v>
          </cell>
          <cell r="D360" t="str">
            <v>Asia Pacific</v>
          </cell>
          <cell r="E360" t="str">
            <v>Japan</v>
          </cell>
          <cell r="F360">
            <v>0</v>
          </cell>
          <cell r="G360" t="str">
            <v>NTT DoCoMo</v>
          </cell>
          <cell r="H360" t="str">
            <v>TACS</v>
          </cell>
          <cell r="I360" t="str">
            <v>Global Mobile</v>
          </cell>
          <cell r="J360">
            <v>36684</v>
          </cell>
          <cell r="K360">
            <v>1979</v>
          </cell>
        </row>
        <row r="361">
          <cell r="A361">
            <v>2000</v>
          </cell>
          <cell r="B361" t="str">
            <v>Q1</v>
          </cell>
          <cell r="D361" t="str">
            <v>Asia Pacific</v>
          </cell>
          <cell r="E361" t="str">
            <v>Japan</v>
          </cell>
          <cell r="F361">
            <v>2817800</v>
          </cell>
          <cell r="G361" t="str">
            <v>DDI</v>
          </cell>
          <cell r="H361" t="str">
            <v>PDC</v>
          </cell>
          <cell r="I361" t="str">
            <v>Global Mobile</v>
          </cell>
          <cell r="J361">
            <v>36684</v>
          </cell>
          <cell r="K361">
            <v>1994</v>
          </cell>
        </row>
        <row r="362">
          <cell r="A362">
            <v>2000</v>
          </cell>
          <cell r="B362" t="str">
            <v>Q1</v>
          </cell>
          <cell r="D362" t="str">
            <v>Asia Pacific</v>
          </cell>
          <cell r="E362" t="str">
            <v>Japan</v>
          </cell>
          <cell r="F362">
            <v>41800</v>
          </cell>
          <cell r="G362" t="str">
            <v>DDI</v>
          </cell>
          <cell r="H362" t="str">
            <v>TACS</v>
          </cell>
          <cell r="I362" t="str">
            <v>Global Mobile</v>
          </cell>
          <cell r="J362">
            <v>36684</v>
          </cell>
          <cell r="K362">
            <v>1987</v>
          </cell>
        </row>
        <row r="363">
          <cell r="A363">
            <v>2000</v>
          </cell>
          <cell r="B363" t="str">
            <v>Q1</v>
          </cell>
          <cell r="D363" t="str">
            <v>Asia Pacific</v>
          </cell>
          <cell r="E363" t="str">
            <v>Japan</v>
          </cell>
          <cell r="F363">
            <v>3370500</v>
          </cell>
          <cell r="G363" t="str">
            <v>DDI</v>
          </cell>
          <cell r="H363" t="str">
            <v>CDMA</v>
          </cell>
          <cell r="I363" t="str">
            <v>Global Mobile</v>
          </cell>
          <cell r="J363">
            <v>36684</v>
          </cell>
          <cell r="K363">
            <v>1998</v>
          </cell>
        </row>
        <row r="364">
          <cell r="A364">
            <v>2000</v>
          </cell>
          <cell r="B364" t="str">
            <v>Q1</v>
          </cell>
          <cell r="D364" t="str">
            <v>Asia Pacific</v>
          </cell>
          <cell r="E364" t="str">
            <v>Japan</v>
          </cell>
          <cell r="F364">
            <v>2460200</v>
          </cell>
          <cell r="G364" t="str">
            <v>IDo</v>
          </cell>
          <cell r="H364" t="str">
            <v>PDC</v>
          </cell>
          <cell r="I364" t="str">
            <v>Global Mobile</v>
          </cell>
          <cell r="J364">
            <v>36684</v>
          </cell>
          <cell r="K364">
            <v>1994</v>
          </cell>
        </row>
        <row r="365">
          <cell r="A365">
            <v>2000</v>
          </cell>
          <cell r="B365" t="str">
            <v>Q1</v>
          </cell>
          <cell r="D365" t="str">
            <v>Asia Pacific</v>
          </cell>
          <cell r="E365" t="str">
            <v>Japan</v>
          </cell>
          <cell r="F365">
            <v>4600</v>
          </cell>
          <cell r="G365" t="str">
            <v>IDo</v>
          </cell>
          <cell r="H365" t="str">
            <v>TACS</v>
          </cell>
          <cell r="I365" t="str">
            <v>Global Mobile</v>
          </cell>
          <cell r="J365">
            <v>36684</v>
          </cell>
          <cell r="K365">
            <v>1991</v>
          </cell>
        </row>
        <row r="366">
          <cell r="A366">
            <v>2000</v>
          </cell>
          <cell r="B366" t="str">
            <v>Q1</v>
          </cell>
          <cell r="D366" t="str">
            <v>Asia Pacific</v>
          </cell>
          <cell r="E366" t="str">
            <v>Japan</v>
          </cell>
          <cell r="F366">
            <v>1430400</v>
          </cell>
          <cell r="G366" t="str">
            <v>IDo</v>
          </cell>
          <cell r="H366" t="str">
            <v>CDMA</v>
          </cell>
          <cell r="I366" t="str">
            <v>Global Mobile</v>
          </cell>
          <cell r="J366">
            <v>36684</v>
          </cell>
          <cell r="K366">
            <v>36251</v>
          </cell>
        </row>
        <row r="367">
          <cell r="A367">
            <v>2000</v>
          </cell>
          <cell r="B367" t="str">
            <v>Q1</v>
          </cell>
          <cell r="D367" t="str">
            <v>Asia Pacific</v>
          </cell>
          <cell r="E367" t="str">
            <v>Japan</v>
          </cell>
          <cell r="F367">
            <v>3493500</v>
          </cell>
          <cell r="G367" t="str">
            <v>Tu-Ka Cellular</v>
          </cell>
          <cell r="H367" t="str">
            <v>PDC</v>
          </cell>
          <cell r="I367" t="str">
            <v>Global Mobile</v>
          </cell>
          <cell r="J367">
            <v>36684</v>
          </cell>
          <cell r="K367">
            <v>1994</v>
          </cell>
        </row>
        <row r="368">
          <cell r="A368">
            <v>2000</v>
          </cell>
          <cell r="B368" t="str">
            <v>Q1</v>
          </cell>
          <cell r="D368" t="str">
            <v>Asia Pacific</v>
          </cell>
          <cell r="E368" t="str">
            <v>Japan</v>
          </cell>
          <cell r="F368">
            <v>0</v>
          </cell>
          <cell r="G368" t="str">
            <v>J-Phone (Digital Phone)</v>
          </cell>
          <cell r="H368" t="str">
            <v>PDC</v>
          </cell>
          <cell r="I368" t="str">
            <v>Global Mobile</v>
          </cell>
          <cell r="J368">
            <v>36684</v>
          </cell>
          <cell r="K368">
            <v>1994</v>
          </cell>
        </row>
        <row r="369">
          <cell r="A369">
            <v>2000</v>
          </cell>
          <cell r="B369" t="str">
            <v>Q1</v>
          </cell>
          <cell r="D369" t="str">
            <v>Asia Pacific</v>
          </cell>
          <cell r="E369" t="str">
            <v>Japan</v>
          </cell>
          <cell r="F369">
            <v>8166200</v>
          </cell>
          <cell r="G369" t="str">
            <v>J-Phone (Digital Tu-Ka)</v>
          </cell>
          <cell r="H369" t="str">
            <v>PDC</v>
          </cell>
          <cell r="I369" t="str">
            <v>Global Mobile</v>
          </cell>
          <cell r="J369">
            <v>36684</v>
          </cell>
          <cell r="K369">
            <v>1996</v>
          </cell>
        </row>
        <row r="370">
          <cell r="A370">
            <v>2000</v>
          </cell>
          <cell r="B370" t="str">
            <v>Q1</v>
          </cell>
          <cell r="D370" t="str">
            <v>Asia Pacific</v>
          </cell>
          <cell r="E370" t="str">
            <v>Kazakhstan</v>
          </cell>
          <cell r="F370">
            <v>35500</v>
          </cell>
          <cell r="G370" t="str">
            <v>Becet International</v>
          </cell>
          <cell r="H370" t="str">
            <v>AMPS</v>
          </cell>
          <cell r="I370" t="str">
            <v>Global Mobile</v>
          </cell>
          <cell r="J370">
            <v>36684</v>
          </cell>
          <cell r="K370">
            <v>1994</v>
          </cell>
        </row>
        <row r="371">
          <cell r="A371">
            <v>2000</v>
          </cell>
          <cell r="B371" t="str">
            <v>Q1</v>
          </cell>
          <cell r="D371" t="str">
            <v>Asia Pacific</v>
          </cell>
          <cell r="E371" t="str">
            <v>Laos</v>
          </cell>
          <cell r="F371">
            <v>10900</v>
          </cell>
          <cell r="G371" t="str">
            <v>Lao Telecom</v>
          </cell>
          <cell r="H371" t="str">
            <v>GSM</v>
          </cell>
          <cell r="I371" t="str">
            <v>Global Mobile</v>
          </cell>
          <cell r="J371">
            <v>36684</v>
          </cell>
          <cell r="K371">
            <v>1994</v>
          </cell>
        </row>
        <row r="372">
          <cell r="A372">
            <v>2000</v>
          </cell>
          <cell r="B372" t="str">
            <v>Q1</v>
          </cell>
          <cell r="D372" t="str">
            <v>Asia Pacific</v>
          </cell>
          <cell r="E372" t="str">
            <v>Laos</v>
          </cell>
          <cell r="F372">
            <v>0</v>
          </cell>
          <cell r="G372" t="str">
            <v>Lao Telecom</v>
          </cell>
          <cell r="H372" t="str">
            <v>AMPS</v>
          </cell>
          <cell r="I372" t="str">
            <v>Global Mobile</v>
          </cell>
          <cell r="J372">
            <v>36684</v>
          </cell>
          <cell r="K372">
            <v>1992</v>
          </cell>
        </row>
        <row r="373">
          <cell r="A373">
            <v>2000</v>
          </cell>
          <cell r="B373" t="str">
            <v>Q1</v>
          </cell>
          <cell r="D373" t="str">
            <v>Asia Pacific</v>
          </cell>
          <cell r="E373" t="str">
            <v>Macou</v>
          </cell>
          <cell r="F373">
            <v>126500</v>
          </cell>
          <cell r="G373" t="str">
            <v>CTM</v>
          </cell>
          <cell r="H373" t="str">
            <v>GSM</v>
          </cell>
          <cell r="I373" t="str">
            <v>Global Mobile</v>
          </cell>
          <cell r="J373">
            <v>36684</v>
          </cell>
          <cell r="K373">
            <v>1995</v>
          </cell>
        </row>
        <row r="374">
          <cell r="A374">
            <v>2000</v>
          </cell>
          <cell r="B374" t="str">
            <v>Q1</v>
          </cell>
          <cell r="D374" t="str">
            <v>Asia Pacific</v>
          </cell>
          <cell r="E374" t="str">
            <v>Macou</v>
          </cell>
          <cell r="F374">
            <v>1500</v>
          </cell>
          <cell r="G374" t="str">
            <v>CTM</v>
          </cell>
          <cell r="H374" t="str">
            <v>TACS</v>
          </cell>
          <cell r="I374" t="str">
            <v>Global Mobile</v>
          </cell>
          <cell r="J374">
            <v>36684</v>
          </cell>
          <cell r="K374">
            <v>1988</v>
          </cell>
        </row>
        <row r="375">
          <cell r="A375">
            <v>2000</v>
          </cell>
          <cell r="B375" t="str">
            <v>Q1</v>
          </cell>
          <cell r="D375" t="str">
            <v>Asia Pacific</v>
          </cell>
          <cell r="E375" t="str">
            <v>Malaysia</v>
          </cell>
          <cell r="F375">
            <v>617000</v>
          </cell>
          <cell r="G375" t="str">
            <v>DiGi Telecom</v>
          </cell>
          <cell r="H375" t="str">
            <v>GSM 1800</v>
          </cell>
          <cell r="I375" t="str">
            <v>Global Mobile</v>
          </cell>
          <cell r="J375">
            <v>36684</v>
          </cell>
          <cell r="K375">
            <v>1995</v>
          </cell>
        </row>
        <row r="376">
          <cell r="A376">
            <v>2000</v>
          </cell>
          <cell r="B376" t="str">
            <v>Q1</v>
          </cell>
          <cell r="D376" t="str">
            <v>Asia Pacific</v>
          </cell>
          <cell r="E376" t="str">
            <v>Malaysia</v>
          </cell>
          <cell r="F376">
            <v>151000</v>
          </cell>
          <cell r="G376" t="str">
            <v>Telekom Malaysia</v>
          </cell>
          <cell r="H376" t="str">
            <v>DAMPS</v>
          </cell>
          <cell r="I376" t="str">
            <v>Global Mobile</v>
          </cell>
          <cell r="J376">
            <v>36684</v>
          </cell>
          <cell r="K376">
            <v>1994</v>
          </cell>
        </row>
        <row r="377">
          <cell r="A377">
            <v>2000</v>
          </cell>
          <cell r="B377" t="str">
            <v>Q1</v>
          </cell>
          <cell r="D377" t="str">
            <v>Asia Pacific</v>
          </cell>
          <cell r="E377" t="str">
            <v>Malaysia</v>
          </cell>
          <cell r="F377">
            <v>329000</v>
          </cell>
          <cell r="G377" t="str">
            <v>Telekom Malaysia</v>
          </cell>
          <cell r="H377" t="str">
            <v>GSM 1800</v>
          </cell>
          <cell r="I377" t="str">
            <v>Global Mobile</v>
          </cell>
          <cell r="J377">
            <v>36684</v>
          </cell>
          <cell r="K377">
            <v>1995</v>
          </cell>
        </row>
        <row r="378">
          <cell r="A378">
            <v>2000</v>
          </cell>
          <cell r="B378" t="str">
            <v>Q1</v>
          </cell>
          <cell r="D378" t="str">
            <v>Asia Pacific</v>
          </cell>
          <cell r="E378" t="str">
            <v>Malaysia</v>
          </cell>
          <cell r="F378">
            <v>55500</v>
          </cell>
          <cell r="G378" t="str">
            <v>Telekom Malaysia</v>
          </cell>
          <cell r="H378" t="str">
            <v>NMT 450</v>
          </cell>
          <cell r="I378" t="str">
            <v>Global Mobile</v>
          </cell>
          <cell r="J378">
            <v>36684</v>
          </cell>
          <cell r="K378">
            <v>1985</v>
          </cell>
        </row>
        <row r="379">
          <cell r="A379">
            <v>2000</v>
          </cell>
          <cell r="B379" t="str">
            <v>Q1</v>
          </cell>
          <cell r="D379" t="str">
            <v>Asia Pacific</v>
          </cell>
          <cell r="E379" t="str">
            <v>Malaysia</v>
          </cell>
          <cell r="F379">
            <v>850000</v>
          </cell>
          <cell r="G379" t="str">
            <v>Maxis Comms (Binariang)</v>
          </cell>
          <cell r="H379" t="str">
            <v>GSM</v>
          </cell>
          <cell r="I379" t="str">
            <v>Global Mobile</v>
          </cell>
          <cell r="J379">
            <v>36684</v>
          </cell>
          <cell r="K379">
            <v>1995</v>
          </cell>
        </row>
        <row r="380">
          <cell r="A380">
            <v>2000</v>
          </cell>
          <cell r="B380" t="str">
            <v>Q1</v>
          </cell>
          <cell r="D380" t="str">
            <v>Asia Pacific</v>
          </cell>
          <cell r="E380" t="str">
            <v>Malaysia</v>
          </cell>
          <cell r="F380">
            <v>864992</v>
          </cell>
          <cell r="G380" t="str">
            <v>Tri Celcom</v>
          </cell>
          <cell r="H380" t="str">
            <v>GSM</v>
          </cell>
          <cell r="I380" t="str">
            <v>Global Mobile</v>
          </cell>
          <cell r="J380">
            <v>36684</v>
          </cell>
          <cell r="K380">
            <v>1995</v>
          </cell>
        </row>
        <row r="381">
          <cell r="A381">
            <v>2000</v>
          </cell>
          <cell r="B381" t="str">
            <v>Q1</v>
          </cell>
          <cell r="D381" t="str">
            <v>Asia Pacific</v>
          </cell>
          <cell r="E381" t="str">
            <v>Malaysia</v>
          </cell>
          <cell r="F381">
            <v>236586</v>
          </cell>
          <cell r="G381" t="str">
            <v>Tri Celcom</v>
          </cell>
          <cell r="H381" t="str">
            <v>ETACS</v>
          </cell>
          <cell r="I381" t="str">
            <v>Global Mobile</v>
          </cell>
          <cell r="J381">
            <v>36684</v>
          </cell>
          <cell r="K381">
            <v>1989</v>
          </cell>
        </row>
        <row r="382">
          <cell r="A382">
            <v>2000</v>
          </cell>
          <cell r="B382" t="str">
            <v>Q1</v>
          </cell>
          <cell r="D382" t="str">
            <v>Asia Pacific</v>
          </cell>
          <cell r="E382" t="str">
            <v>Malaysia</v>
          </cell>
          <cell r="F382">
            <v>350000</v>
          </cell>
          <cell r="G382" t="str">
            <v>Time (Sapura Digital)</v>
          </cell>
          <cell r="H382" t="str">
            <v>GSM1800</v>
          </cell>
          <cell r="I382" t="str">
            <v>Global Mobile</v>
          </cell>
          <cell r="J382">
            <v>36684</v>
          </cell>
          <cell r="K382">
            <v>1995</v>
          </cell>
        </row>
        <row r="383">
          <cell r="A383">
            <v>2000</v>
          </cell>
          <cell r="B383" t="str">
            <v>Q1</v>
          </cell>
          <cell r="D383" t="str">
            <v>Asia Pacific</v>
          </cell>
          <cell r="E383" t="str">
            <v>Mongolia</v>
          </cell>
          <cell r="F383">
            <v>3500</v>
          </cell>
          <cell r="G383" t="str">
            <v>Mobikom</v>
          </cell>
          <cell r="H383" t="str">
            <v>GSM</v>
          </cell>
          <cell r="I383" t="str">
            <v>Global Mobile</v>
          </cell>
          <cell r="J383">
            <v>36684</v>
          </cell>
          <cell r="K383">
            <v>1996</v>
          </cell>
        </row>
        <row r="384">
          <cell r="A384">
            <v>2000</v>
          </cell>
          <cell r="B384" t="str">
            <v>Q1</v>
          </cell>
          <cell r="D384" t="str">
            <v>Asia Pacific</v>
          </cell>
          <cell r="E384" t="str">
            <v>New Caledonica</v>
          </cell>
          <cell r="F384">
            <v>20750</v>
          </cell>
          <cell r="G384" t="str">
            <v>OPTNC</v>
          </cell>
          <cell r="H384" t="str">
            <v>GSM</v>
          </cell>
          <cell r="I384" t="str">
            <v>Global Mobile</v>
          </cell>
          <cell r="J384">
            <v>36684</v>
          </cell>
          <cell r="K384">
            <v>1995</v>
          </cell>
        </row>
        <row r="385">
          <cell r="A385">
            <v>2000</v>
          </cell>
          <cell r="B385" t="str">
            <v>Q1</v>
          </cell>
          <cell r="D385" t="str">
            <v>Asia Pacific</v>
          </cell>
          <cell r="E385" t="str">
            <v>New Zealand</v>
          </cell>
          <cell r="F385">
            <v>921600</v>
          </cell>
          <cell r="G385" t="str">
            <v>Telecom New Zealand</v>
          </cell>
          <cell r="H385" t="str">
            <v>AMPS/DAMPS</v>
          </cell>
          <cell r="I385" t="str">
            <v>Global Mobile</v>
          </cell>
          <cell r="J385">
            <v>36684</v>
          </cell>
          <cell r="K385">
            <v>1987</v>
          </cell>
        </row>
        <row r="386">
          <cell r="A386">
            <v>2000</v>
          </cell>
          <cell r="B386" t="str">
            <v>Q1</v>
          </cell>
          <cell r="D386" t="str">
            <v>Asia Pacific</v>
          </cell>
          <cell r="E386" t="str">
            <v>New Zealand</v>
          </cell>
          <cell r="F386">
            <v>564852</v>
          </cell>
          <cell r="G386" t="str">
            <v>Vodafone NZ</v>
          </cell>
          <cell r="H386" t="str">
            <v>GSM</v>
          </cell>
          <cell r="I386" t="str">
            <v>Global Mobile</v>
          </cell>
          <cell r="J386">
            <v>36684</v>
          </cell>
          <cell r="K386">
            <v>1993</v>
          </cell>
        </row>
        <row r="387">
          <cell r="A387">
            <v>2000</v>
          </cell>
          <cell r="B387" t="str">
            <v>Q1</v>
          </cell>
          <cell r="D387" t="str">
            <v>Asia Pacific</v>
          </cell>
          <cell r="E387" t="str">
            <v>Pakistan</v>
          </cell>
          <cell r="F387">
            <v>124671</v>
          </cell>
          <cell r="G387" t="str">
            <v>Pakcom</v>
          </cell>
          <cell r="H387" t="str">
            <v>AMPS</v>
          </cell>
          <cell r="I387" t="str">
            <v>Global Mobile</v>
          </cell>
          <cell r="J387">
            <v>36684</v>
          </cell>
          <cell r="K387">
            <v>1990</v>
          </cell>
        </row>
        <row r="388">
          <cell r="A388">
            <v>2000</v>
          </cell>
          <cell r="B388" t="str">
            <v>Q1</v>
          </cell>
          <cell r="D388" t="str">
            <v>Asia Pacific</v>
          </cell>
          <cell r="E388" t="str">
            <v>Pakistan</v>
          </cell>
          <cell r="F388">
            <v>40000</v>
          </cell>
          <cell r="G388" t="str">
            <v>Paktel</v>
          </cell>
          <cell r="H388" t="str">
            <v>AMPS</v>
          </cell>
          <cell r="I388" t="str">
            <v>Global Mobile</v>
          </cell>
          <cell r="J388">
            <v>36684</v>
          </cell>
          <cell r="K388">
            <v>1990</v>
          </cell>
        </row>
        <row r="389">
          <cell r="A389">
            <v>2000</v>
          </cell>
          <cell r="B389" t="str">
            <v>Q1</v>
          </cell>
          <cell r="D389" t="str">
            <v>Asia Pacific</v>
          </cell>
          <cell r="E389" t="str">
            <v xml:space="preserve">Philippines </v>
          </cell>
          <cell r="F389">
            <v>400000</v>
          </cell>
          <cell r="G389" t="str">
            <v>Islacom</v>
          </cell>
          <cell r="H389" t="str">
            <v>GSM</v>
          </cell>
          <cell r="I389" t="str">
            <v>Global Mobile</v>
          </cell>
          <cell r="J389">
            <v>36684</v>
          </cell>
          <cell r="K389">
            <v>1994</v>
          </cell>
        </row>
        <row r="390">
          <cell r="A390">
            <v>2000</v>
          </cell>
          <cell r="B390" t="str">
            <v>Q1</v>
          </cell>
          <cell r="D390" t="str">
            <v>Asia Pacific</v>
          </cell>
          <cell r="E390" t="str">
            <v xml:space="preserve">Philippines </v>
          </cell>
          <cell r="F390">
            <v>1250000</v>
          </cell>
          <cell r="G390" t="str">
            <v>Globe Telecom</v>
          </cell>
          <cell r="H390" t="str">
            <v>GSM</v>
          </cell>
          <cell r="I390" t="str">
            <v>Global Mobile</v>
          </cell>
          <cell r="J390">
            <v>36684</v>
          </cell>
          <cell r="K390">
            <v>1994</v>
          </cell>
        </row>
        <row r="391">
          <cell r="A391">
            <v>2000</v>
          </cell>
          <cell r="B391" t="str">
            <v>Q1</v>
          </cell>
          <cell r="D391" t="str">
            <v>Asia Pacific</v>
          </cell>
          <cell r="E391" t="str">
            <v xml:space="preserve">Philippines </v>
          </cell>
          <cell r="F391">
            <v>18804</v>
          </cell>
          <cell r="G391" t="str">
            <v>Piltel</v>
          </cell>
          <cell r="H391" t="str">
            <v>CDMA</v>
          </cell>
          <cell r="I391" t="str">
            <v>Global Mobile</v>
          </cell>
          <cell r="J391">
            <v>36684</v>
          </cell>
          <cell r="K391">
            <v>1998</v>
          </cell>
        </row>
        <row r="392">
          <cell r="A392">
            <v>2000</v>
          </cell>
          <cell r="B392" t="str">
            <v>Q1</v>
          </cell>
          <cell r="D392" t="str">
            <v>Asia Pacific</v>
          </cell>
          <cell r="E392" t="str">
            <v xml:space="preserve">Philippines </v>
          </cell>
          <cell r="F392">
            <v>464556</v>
          </cell>
          <cell r="G392" t="str">
            <v>Piltel</v>
          </cell>
          <cell r="H392" t="str">
            <v>AMPS</v>
          </cell>
          <cell r="I392" t="str">
            <v>Global Mobile</v>
          </cell>
          <cell r="J392">
            <v>36684</v>
          </cell>
          <cell r="K392">
            <v>1984</v>
          </cell>
        </row>
        <row r="393">
          <cell r="A393">
            <v>2000</v>
          </cell>
          <cell r="B393" t="str">
            <v>Q1</v>
          </cell>
          <cell r="D393" t="str">
            <v>Asia Pacific</v>
          </cell>
          <cell r="E393" t="str">
            <v xml:space="preserve">Philippines </v>
          </cell>
          <cell r="F393">
            <v>90000</v>
          </cell>
          <cell r="G393" t="str">
            <v>Extelcom</v>
          </cell>
          <cell r="H393" t="str">
            <v>AMPS</v>
          </cell>
          <cell r="I393" t="str">
            <v>Global Mobile</v>
          </cell>
          <cell r="J393">
            <v>36684</v>
          </cell>
          <cell r="K393">
            <v>1991</v>
          </cell>
        </row>
        <row r="394">
          <cell r="A394">
            <v>2000</v>
          </cell>
          <cell r="B394" t="str">
            <v>Q1</v>
          </cell>
          <cell r="D394" t="str">
            <v>Asia Pacific</v>
          </cell>
          <cell r="E394" t="str">
            <v xml:space="preserve">Philippines </v>
          </cell>
          <cell r="F394">
            <v>789105</v>
          </cell>
          <cell r="G394" t="str">
            <v>Smart</v>
          </cell>
          <cell r="H394" t="str">
            <v>TACS</v>
          </cell>
          <cell r="I394" t="str">
            <v>Global Mobile</v>
          </cell>
          <cell r="J394">
            <v>36684</v>
          </cell>
          <cell r="K394">
            <v>1994</v>
          </cell>
        </row>
        <row r="395">
          <cell r="A395">
            <v>2000</v>
          </cell>
          <cell r="B395" t="str">
            <v>Q1</v>
          </cell>
          <cell r="D395" t="str">
            <v>Asia Pacific</v>
          </cell>
          <cell r="E395" t="str">
            <v xml:space="preserve">Philippines </v>
          </cell>
          <cell r="F395">
            <v>577131</v>
          </cell>
          <cell r="G395" t="str">
            <v>Smart</v>
          </cell>
          <cell r="H395" t="str">
            <v>GSM 900/1800</v>
          </cell>
          <cell r="I395" t="str">
            <v>Global Mobile</v>
          </cell>
          <cell r="J395">
            <v>36684</v>
          </cell>
          <cell r="K395">
            <v>36251</v>
          </cell>
        </row>
        <row r="396">
          <cell r="A396">
            <v>2000</v>
          </cell>
          <cell r="B396" t="str">
            <v>Q1</v>
          </cell>
          <cell r="D396" t="str">
            <v>Asia Pacific</v>
          </cell>
          <cell r="E396" t="str">
            <v>Singapore</v>
          </cell>
          <cell r="F396">
            <v>0</v>
          </cell>
          <cell r="G396" t="str">
            <v>SingTel</v>
          </cell>
          <cell r="H396" t="str">
            <v>AMPS</v>
          </cell>
          <cell r="I396" t="str">
            <v>Global Mobile</v>
          </cell>
          <cell r="J396">
            <v>36684</v>
          </cell>
          <cell r="K396">
            <v>1988</v>
          </cell>
        </row>
        <row r="397">
          <cell r="A397">
            <v>2000</v>
          </cell>
          <cell r="B397" t="str">
            <v>Q1</v>
          </cell>
          <cell r="D397" t="str">
            <v>Asia Pacific</v>
          </cell>
          <cell r="E397" t="str">
            <v>Singapore</v>
          </cell>
          <cell r="F397">
            <v>1120450</v>
          </cell>
          <cell r="G397" t="str">
            <v>SingTel</v>
          </cell>
          <cell r="H397" t="str">
            <v>GSM 900/1800</v>
          </cell>
          <cell r="I397" t="str">
            <v>Global Mobile</v>
          </cell>
          <cell r="J397">
            <v>36684</v>
          </cell>
          <cell r="K397">
            <v>1995</v>
          </cell>
        </row>
        <row r="398">
          <cell r="A398">
            <v>2000</v>
          </cell>
          <cell r="B398" t="str">
            <v>Q1</v>
          </cell>
          <cell r="D398" t="str">
            <v>Asia Pacific</v>
          </cell>
          <cell r="E398" t="str">
            <v>Singapore</v>
          </cell>
          <cell r="F398">
            <v>520000</v>
          </cell>
          <cell r="G398" t="str">
            <v>MobilrOne</v>
          </cell>
          <cell r="H398" t="str">
            <v>GSM</v>
          </cell>
          <cell r="I398" t="str">
            <v>Global Mobile</v>
          </cell>
          <cell r="J398">
            <v>36684</v>
          </cell>
          <cell r="K398">
            <v>1997</v>
          </cell>
        </row>
        <row r="399">
          <cell r="A399">
            <v>2000</v>
          </cell>
          <cell r="B399" t="str">
            <v>Q1</v>
          </cell>
          <cell r="D399" t="str">
            <v>Asia Pacific</v>
          </cell>
          <cell r="E399" t="str">
            <v>Singapore</v>
          </cell>
          <cell r="F399">
            <v>38000</v>
          </cell>
          <cell r="G399" t="str">
            <v>MobilrOne</v>
          </cell>
          <cell r="H399" t="str">
            <v>CDMA 1900</v>
          </cell>
          <cell r="I399" t="str">
            <v>Global Mobile</v>
          </cell>
          <cell r="J399">
            <v>36684</v>
          </cell>
          <cell r="K399">
            <v>1998</v>
          </cell>
        </row>
        <row r="400">
          <cell r="A400">
            <v>2000</v>
          </cell>
          <cell r="B400" t="str">
            <v>Q1</v>
          </cell>
          <cell r="D400" t="str">
            <v>Asia Pacific</v>
          </cell>
          <cell r="E400" t="str">
            <v>Soloman Islands</v>
          </cell>
          <cell r="F400">
            <v>1200</v>
          </cell>
          <cell r="G400" t="str">
            <v>MobileNet</v>
          </cell>
          <cell r="H400" t="str">
            <v>AMPS</v>
          </cell>
          <cell r="I400" t="str">
            <v>Global Mobile</v>
          </cell>
          <cell r="J400">
            <v>36684</v>
          </cell>
          <cell r="K400">
            <v>1994</v>
          </cell>
        </row>
        <row r="401">
          <cell r="A401">
            <v>2000</v>
          </cell>
          <cell r="B401" t="str">
            <v>Q1</v>
          </cell>
          <cell r="D401" t="str">
            <v>Asia Pacific</v>
          </cell>
          <cell r="E401" t="str">
            <v>South Korea</v>
          </cell>
          <cell r="F401">
            <v>3608816</v>
          </cell>
          <cell r="G401" t="str">
            <v>Shinsegi Telecom</v>
          </cell>
          <cell r="H401" t="str">
            <v>CDMA</v>
          </cell>
          <cell r="I401" t="str">
            <v>Global Mobile</v>
          </cell>
          <cell r="J401">
            <v>36684</v>
          </cell>
          <cell r="K401">
            <v>1996</v>
          </cell>
        </row>
        <row r="402">
          <cell r="A402">
            <v>2000</v>
          </cell>
          <cell r="B402" t="str">
            <v>Q1</v>
          </cell>
          <cell r="D402" t="str">
            <v>Asia Pacific</v>
          </cell>
          <cell r="E402" t="str">
            <v>South Korea</v>
          </cell>
          <cell r="F402">
            <v>3042187</v>
          </cell>
          <cell r="G402" t="str">
            <v>Hansol PCS</v>
          </cell>
          <cell r="H402" t="str">
            <v>CDMA 1700</v>
          </cell>
          <cell r="I402" t="str">
            <v>Global Mobile</v>
          </cell>
          <cell r="J402">
            <v>36684</v>
          </cell>
          <cell r="K402">
            <v>1997</v>
          </cell>
        </row>
        <row r="403">
          <cell r="A403">
            <v>2000</v>
          </cell>
          <cell r="B403" t="str">
            <v>Q1</v>
          </cell>
          <cell r="D403" t="str">
            <v>Asia Pacific</v>
          </cell>
          <cell r="E403" t="str">
            <v>South Korea</v>
          </cell>
          <cell r="F403">
            <v>3508242</v>
          </cell>
          <cell r="G403" t="str">
            <v>LG Telecom</v>
          </cell>
          <cell r="H403" t="str">
            <v>CDMA 1700</v>
          </cell>
          <cell r="I403" t="str">
            <v>Global Mobile</v>
          </cell>
          <cell r="J403">
            <v>36684</v>
          </cell>
          <cell r="K403">
            <v>1997</v>
          </cell>
        </row>
        <row r="404">
          <cell r="A404">
            <v>2000</v>
          </cell>
          <cell r="B404" t="str">
            <v>Q1</v>
          </cell>
          <cell r="D404" t="str">
            <v>Asia Pacific</v>
          </cell>
          <cell r="E404" t="str">
            <v>South Korea</v>
          </cell>
          <cell r="F404">
            <v>4678983</v>
          </cell>
          <cell r="G404" t="str">
            <v>KT Freetel</v>
          </cell>
          <cell r="H404" t="str">
            <v>CDMA 1700</v>
          </cell>
          <cell r="I404" t="str">
            <v>Global Mobile</v>
          </cell>
          <cell r="J404">
            <v>36684</v>
          </cell>
          <cell r="K404">
            <v>1997</v>
          </cell>
        </row>
        <row r="405">
          <cell r="A405">
            <v>2000</v>
          </cell>
          <cell r="B405" t="str">
            <v>Q1</v>
          </cell>
          <cell r="D405" t="str">
            <v>Asia Pacific</v>
          </cell>
          <cell r="E405" t="str">
            <v>South Korea</v>
          </cell>
          <cell r="F405">
            <v>11230000</v>
          </cell>
          <cell r="G405" t="str">
            <v>SK Telekom</v>
          </cell>
          <cell r="H405" t="str">
            <v>CDMA</v>
          </cell>
          <cell r="I405" t="str">
            <v>Global Mobile</v>
          </cell>
          <cell r="J405">
            <v>36684</v>
          </cell>
          <cell r="K405">
            <v>1996</v>
          </cell>
        </row>
        <row r="406">
          <cell r="A406">
            <v>2000</v>
          </cell>
          <cell r="B406" t="str">
            <v>Q1</v>
          </cell>
          <cell r="D406" t="str">
            <v>Asia Pacific</v>
          </cell>
          <cell r="E406" t="str">
            <v>South Korea</v>
          </cell>
          <cell r="F406">
            <v>0</v>
          </cell>
          <cell r="G406" t="str">
            <v>SK Telekom</v>
          </cell>
          <cell r="H406" t="str">
            <v>AMPS</v>
          </cell>
          <cell r="I406" t="str">
            <v>Global Mobile</v>
          </cell>
          <cell r="J406">
            <v>36684</v>
          </cell>
          <cell r="K406">
            <v>1984</v>
          </cell>
        </row>
        <row r="407">
          <cell r="A407">
            <v>2000</v>
          </cell>
          <cell r="B407" t="str">
            <v>Q1</v>
          </cell>
          <cell r="D407" t="str">
            <v>Asia Pacific</v>
          </cell>
          <cell r="E407" t="str">
            <v>Sri Lanka</v>
          </cell>
          <cell r="F407">
            <v>63000</v>
          </cell>
          <cell r="G407" t="str">
            <v>MTN</v>
          </cell>
          <cell r="H407" t="str">
            <v xml:space="preserve">GSM </v>
          </cell>
          <cell r="I407" t="str">
            <v>Global Mobile</v>
          </cell>
          <cell r="J407">
            <v>36684</v>
          </cell>
          <cell r="K407">
            <v>1995</v>
          </cell>
        </row>
        <row r="408">
          <cell r="A408">
            <v>2000</v>
          </cell>
          <cell r="B408" t="str">
            <v>Q1</v>
          </cell>
          <cell r="D408" t="str">
            <v>Asia Pacific</v>
          </cell>
          <cell r="E408" t="str">
            <v>Sri Lanka</v>
          </cell>
          <cell r="F408">
            <v>89000</v>
          </cell>
          <cell r="G408" t="str">
            <v>Celltel Lanka</v>
          </cell>
          <cell r="H408" t="str">
            <v>TACS</v>
          </cell>
          <cell r="I408" t="str">
            <v>Global Mobile</v>
          </cell>
          <cell r="J408">
            <v>36684</v>
          </cell>
          <cell r="K408">
            <v>1989</v>
          </cell>
        </row>
        <row r="409">
          <cell r="A409">
            <v>2000</v>
          </cell>
          <cell r="B409" t="str">
            <v>Q1</v>
          </cell>
          <cell r="D409" t="str">
            <v>Asia Pacific</v>
          </cell>
          <cell r="E409" t="str">
            <v>Sri Lanka</v>
          </cell>
          <cell r="F409">
            <v>33000</v>
          </cell>
          <cell r="G409" t="str">
            <v>Lanka Cellular/Orange</v>
          </cell>
          <cell r="H409" t="str">
            <v>TACS</v>
          </cell>
          <cell r="I409" t="str">
            <v>Global Mobile</v>
          </cell>
          <cell r="J409">
            <v>36684</v>
          </cell>
          <cell r="K409">
            <v>1993</v>
          </cell>
        </row>
        <row r="410">
          <cell r="A410">
            <v>2000</v>
          </cell>
          <cell r="B410" t="str">
            <v>Q1</v>
          </cell>
          <cell r="D410" t="str">
            <v>Asia Pacific</v>
          </cell>
          <cell r="E410" t="str">
            <v>Sri Lanka</v>
          </cell>
          <cell r="F410">
            <v>90000</v>
          </cell>
          <cell r="G410" t="str">
            <v>Mobitel</v>
          </cell>
          <cell r="H410" t="str">
            <v>AMPS</v>
          </cell>
          <cell r="I410" t="str">
            <v>Global Mobile</v>
          </cell>
          <cell r="J410">
            <v>36684</v>
          </cell>
          <cell r="K410">
            <v>1993</v>
          </cell>
        </row>
        <row r="411">
          <cell r="A411">
            <v>2000</v>
          </cell>
          <cell r="B411" t="str">
            <v>Q1</v>
          </cell>
          <cell r="D411" t="str">
            <v>Asia Pacific</v>
          </cell>
          <cell r="E411" t="str">
            <v>Taiwan</v>
          </cell>
          <cell r="F411">
            <v>701922</v>
          </cell>
          <cell r="G411" t="str">
            <v>Mobitai</v>
          </cell>
          <cell r="H411" t="str">
            <v>GSM</v>
          </cell>
          <cell r="I411" t="str">
            <v>Global Mobile</v>
          </cell>
          <cell r="J411">
            <v>36684</v>
          </cell>
          <cell r="K411">
            <v>1998</v>
          </cell>
        </row>
        <row r="412">
          <cell r="A412">
            <v>2000</v>
          </cell>
          <cell r="B412" t="str">
            <v>Q1</v>
          </cell>
          <cell r="D412" t="str">
            <v>Asia Pacific</v>
          </cell>
          <cell r="E412" t="str">
            <v>Taiwan</v>
          </cell>
          <cell r="F412">
            <v>654988</v>
          </cell>
          <cell r="G412" t="str">
            <v>Transasia</v>
          </cell>
          <cell r="H412" t="str">
            <v>GSM</v>
          </cell>
          <cell r="I412" t="str">
            <v>Global Mobile</v>
          </cell>
          <cell r="J412">
            <v>36684</v>
          </cell>
          <cell r="K412">
            <v>1998</v>
          </cell>
        </row>
        <row r="413">
          <cell r="A413">
            <v>2000</v>
          </cell>
          <cell r="B413" t="str">
            <v>Q1</v>
          </cell>
          <cell r="D413" t="str">
            <v>Asia Pacific</v>
          </cell>
          <cell r="E413" t="str">
            <v>Taiwan</v>
          </cell>
          <cell r="F413">
            <v>1906035</v>
          </cell>
          <cell r="G413" t="str">
            <v>FarEasTone</v>
          </cell>
          <cell r="H413" t="str">
            <v>GSM 900/1800 db</v>
          </cell>
          <cell r="I413" t="str">
            <v>Global Mobile</v>
          </cell>
          <cell r="J413">
            <v>36684</v>
          </cell>
          <cell r="K413">
            <v>1998</v>
          </cell>
        </row>
        <row r="414">
          <cell r="A414">
            <v>2000</v>
          </cell>
          <cell r="B414" t="str">
            <v>Q1</v>
          </cell>
          <cell r="D414" t="str">
            <v>Asia Pacific</v>
          </cell>
          <cell r="E414" t="str">
            <v>Taiwan</v>
          </cell>
          <cell r="F414">
            <v>3483533</v>
          </cell>
          <cell r="G414" t="str">
            <v>Pacific Comms</v>
          </cell>
          <cell r="H414" t="str">
            <v>GSM 1800</v>
          </cell>
          <cell r="I414" t="str">
            <v>Global Mobile</v>
          </cell>
          <cell r="J414">
            <v>36684</v>
          </cell>
          <cell r="K414">
            <v>1998</v>
          </cell>
        </row>
        <row r="415">
          <cell r="A415">
            <v>2000</v>
          </cell>
          <cell r="B415" t="str">
            <v>Q1</v>
          </cell>
          <cell r="D415" t="str">
            <v>Asia Pacific</v>
          </cell>
          <cell r="E415" t="str">
            <v>Taiwan</v>
          </cell>
          <cell r="F415">
            <v>2336262</v>
          </cell>
          <cell r="G415" t="str">
            <v>KT Telecom</v>
          </cell>
          <cell r="H415" t="str">
            <v>GSM 1800</v>
          </cell>
          <cell r="I415" t="str">
            <v>Global Mobile</v>
          </cell>
          <cell r="J415">
            <v>36684</v>
          </cell>
          <cell r="K415">
            <v>1998</v>
          </cell>
        </row>
        <row r="416">
          <cell r="A416">
            <v>2000</v>
          </cell>
          <cell r="B416" t="str">
            <v>Q1</v>
          </cell>
          <cell r="D416" t="str">
            <v>Asia Pacific</v>
          </cell>
          <cell r="E416" t="str">
            <v>Taiwan</v>
          </cell>
          <cell r="F416">
            <v>2793606</v>
          </cell>
          <cell r="G416" t="str">
            <v>Chunghwa Telecom</v>
          </cell>
          <cell r="H416" t="str">
            <v xml:space="preserve">GSM </v>
          </cell>
          <cell r="I416" t="str">
            <v>Global Mobile</v>
          </cell>
          <cell r="J416">
            <v>36684</v>
          </cell>
          <cell r="K416">
            <v>1995</v>
          </cell>
        </row>
        <row r="417">
          <cell r="A417">
            <v>2000</v>
          </cell>
          <cell r="B417" t="str">
            <v>Q1</v>
          </cell>
          <cell r="D417" t="str">
            <v>Asia Pacific</v>
          </cell>
          <cell r="E417" t="str">
            <v>Taiwan</v>
          </cell>
          <cell r="F417">
            <v>469338</v>
          </cell>
          <cell r="G417" t="str">
            <v>Chunghwa Telecom</v>
          </cell>
          <cell r="H417" t="str">
            <v>AMPS</v>
          </cell>
          <cell r="I417" t="str">
            <v>Global Mobile</v>
          </cell>
          <cell r="J417">
            <v>36684</v>
          </cell>
          <cell r="K417">
            <v>1988</v>
          </cell>
        </row>
        <row r="418">
          <cell r="A418">
            <v>2000</v>
          </cell>
          <cell r="B418" t="str">
            <v>Q1</v>
          </cell>
          <cell r="D418" t="str">
            <v>Asia Pacific</v>
          </cell>
          <cell r="E418" t="str">
            <v>Taiwan</v>
          </cell>
          <cell r="F418">
            <v>695664</v>
          </cell>
          <cell r="G418" t="str">
            <v>Chunghwa Telecom</v>
          </cell>
          <cell r="H418" t="str">
            <v>GSM 1800</v>
          </cell>
          <cell r="I418" t="str">
            <v>Global Mobile</v>
          </cell>
          <cell r="J418">
            <v>36684</v>
          </cell>
          <cell r="K418">
            <v>1998</v>
          </cell>
        </row>
        <row r="419">
          <cell r="A419">
            <v>2000</v>
          </cell>
          <cell r="B419" t="str">
            <v>Q1</v>
          </cell>
          <cell r="D419" t="str">
            <v>Asia Pacific</v>
          </cell>
          <cell r="E419" t="str">
            <v>Thailand</v>
          </cell>
          <cell r="F419">
            <v>750200</v>
          </cell>
          <cell r="G419" t="str">
            <v>AIS</v>
          </cell>
          <cell r="H419" t="str">
            <v xml:space="preserve">GSM </v>
          </cell>
          <cell r="I419" t="str">
            <v>Global Mobile</v>
          </cell>
          <cell r="J419">
            <v>36684</v>
          </cell>
          <cell r="K419">
            <v>1994</v>
          </cell>
        </row>
        <row r="420">
          <cell r="A420">
            <v>2000</v>
          </cell>
          <cell r="B420" t="str">
            <v>Q1</v>
          </cell>
          <cell r="D420" t="str">
            <v>Asia Pacific</v>
          </cell>
          <cell r="E420" t="str">
            <v>Thailand</v>
          </cell>
          <cell r="F420">
            <v>586000</v>
          </cell>
          <cell r="G420" t="str">
            <v>AIS</v>
          </cell>
          <cell r="H420" t="str">
            <v>NMT 900</v>
          </cell>
          <cell r="I420" t="str">
            <v>Global Mobile</v>
          </cell>
          <cell r="J420">
            <v>36684</v>
          </cell>
          <cell r="K420">
            <v>1990</v>
          </cell>
        </row>
        <row r="421">
          <cell r="A421">
            <v>2000</v>
          </cell>
          <cell r="B421" t="str">
            <v>Q1</v>
          </cell>
          <cell r="D421" t="str">
            <v>Asia Pacific</v>
          </cell>
          <cell r="E421" t="str">
            <v>Thailand</v>
          </cell>
          <cell r="F421">
            <v>42500</v>
          </cell>
          <cell r="G421" t="str">
            <v>CAT</v>
          </cell>
          <cell r="H421" t="str">
            <v>AMPS</v>
          </cell>
          <cell r="I421" t="str">
            <v>Global Mobile</v>
          </cell>
          <cell r="J421">
            <v>36684</v>
          </cell>
          <cell r="K421">
            <v>1986</v>
          </cell>
        </row>
        <row r="422">
          <cell r="A422">
            <v>2000</v>
          </cell>
          <cell r="B422" t="str">
            <v>Q1</v>
          </cell>
          <cell r="D422" t="str">
            <v>Asia Pacific</v>
          </cell>
          <cell r="E422" t="str">
            <v>Thailand</v>
          </cell>
          <cell r="F422">
            <v>7500</v>
          </cell>
          <cell r="G422" t="str">
            <v>CAT</v>
          </cell>
          <cell r="H422" t="str">
            <v>CDMA</v>
          </cell>
          <cell r="I422" t="str">
            <v>Global Mobile</v>
          </cell>
          <cell r="J422">
            <v>36684</v>
          </cell>
          <cell r="K422">
            <v>1998</v>
          </cell>
        </row>
        <row r="423">
          <cell r="A423">
            <v>2000</v>
          </cell>
          <cell r="B423" t="str">
            <v>Q1</v>
          </cell>
          <cell r="D423" t="str">
            <v>Asia Pacific</v>
          </cell>
          <cell r="E423" t="str">
            <v>Thailand</v>
          </cell>
          <cell r="F423">
            <v>521700</v>
          </cell>
          <cell r="G423" t="str">
            <v>TAC</v>
          </cell>
          <cell r="H423" t="str">
            <v>GSM 1800</v>
          </cell>
          <cell r="I423" t="str">
            <v>Global Mobile</v>
          </cell>
          <cell r="J423">
            <v>36684</v>
          </cell>
          <cell r="K423">
            <v>1991</v>
          </cell>
        </row>
        <row r="424">
          <cell r="A424">
            <v>2000</v>
          </cell>
          <cell r="B424" t="str">
            <v>Q1</v>
          </cell>
          <cell r="D424" t="str">
            <v>Asia Pacific</v>
          </cell>
          <cell r="E424" t="str">
            <v>Thailand</v>
          </cell>
          <cell r="F424">
            <v>668500</v>
          </cell>
          <cell r="G424" t="str">
            <v>TAC</v>
          </cell>
          <cell r="H424" t="str">
            <v>AMPS</v>
          </cell>
          <cell r="I424" t="str">
            <v>Global Mobile</v>
          </cell>
          <cell r="J424">
            <v>36684</v>
          </cell>
          <cell r="K424">
            <v>1994</v>
          </cell>
        </row>
        <row r="425">
          <cell r="A425">
            <v>2000</v>
          </cell>
          <cell r="B425" t="str">
            <v>Q1</v>
          </cell>
          <cell r="D425" t="str">
            <v>Asia Pacific</v>
          </cell>
          <cell r="E425" t="str">
            <v>Thailand</v>
          </cell>
          <cell r="F425">
            <v>150000</v>
          </cell>
          <cell r="G425" t="str">
            <v>Digital Phone Company</v>
          </cell>
          <cell r="H425" t="str">
            <v>GSM 1800</v>
          </cell>
          <cell r="I425" t="str">
            <v>Global Mobile</v>
          </cell>
          <cell r="J425">
            <v>36684</v>
          </cell>
          <cell r="K425">
            <v>1998</v>
          </cell>
        </row>
        <row r="426">
          <cell r="A426">
            <v>2000</v>
          </cell>
          <cell r="B426" t="str">
            <v>Q1</v>
          </cell>
          <cell r="D426" t="str">
            <v>Asia Pacific</v>
          </cell>
          <cell r="E426" t="str">
            <v>Thailand</v>
          </cell>
          <cell r="F426">
            <v>49600</v>
          </cell>
          <cell r="G426" t="str">
            <v>TOT</v>
          </cell>
          <cell r="H426" t="str">
            <v>NMT 470</v>
          </cell>
          <cell r="I426" t="str">
            <v>Global Mobile</v>
          </cell>
          <cell r="J426">
            <v>36684</v>
          </cell>
          <cell r="K426">
            <v>1986</v>
          </cell>
        </row>
        <row r="427">
          <cell r="A427">
            <v>2000</v>
          </cell>
          <cell r="B427" t="str">
            <v>Q1</v>
          </cell>
          <cell r="D427" t="str">
            <v>Asia Pacific</v>
          </cell>
          <cell r="E427" t="str">
            <v>Tonga</v>
          </cell>
          <cell r="F427">
            <v>400</v>
          </cell>
          <cell r="G427" t="str">
            <v>Tonga Teelecom</v>
          </cell>
          <cell r="H427" t="str">
            <v>GSM</v>
          </cell>
          <cell r="I427" t="str">
            <v>Global Mobile</v>
          </cell>
          <cell r="J427">
            <v>36684</v>
          </cell>
          <cell r="K427">
            <v>1995</v>
          </cell>
        </row>
        <row r="428">
          <cell r="A428">
            <v>2000</v>
          </cell>
          <cell r="B428" t="str">
            <v>Q1</v>
          </cell>
          <cell r="D428" t="str">
            <v>Asia Pacific</v>
          </cell>
          <cell r="E428" t="str">
            <v>Uzbekistan</v>
          </cell>
          <cell r="F428">
            <v>31500</v>
          </cell>
          <cell r="G428" t="str">
            <v>Uzdunrobita JV</v>
          </cell>
          <cell r="H428" t="str">
            <v>DAMPS</v>
          </cell>
          <cell r="I428" t="str">
            <v>Global Mobile</v>
          </cell>
          <cell r="J428">
            <v>36684</v>
          </cell>
          <cell r="K428">
            <v>1992</v>
          </cell>
        </row>
        <row r="429">
          <cell r="A429">
            <v>2000</v>
          </cell>
          <cell r="B429" t="str">
            <v>Q1</v>
          </cell>
          <cell r="D429" t="str">
            <v>Asia Pacific</v>
          </cell>
          <cell r="E429" t="str">
            <v>Uzbekistan</v>
          </cell>
          <cell r="F429">
            <v>20500</v>
          </cell>
          <cell r="G429" t="str">
            <v xml:space="preserve">DAewoo central Paging </v>
          </cell>
          <cell r="H429" t="str">
            <v>GSM</v>
          </cell>
          <cell r="I429" t="str">
            <v>Global Mobile</v>
          </cell>
          <cell r="J429">
            <v>36684</v>
          </cell>
          <cell r="K429">
            <v>1997</v>
          </cell>
        </row>
        <row r="430">
          <cell r="A430">
            <v>2000</v>
          </cell>
          <cell r="B430" t="str">
            <v>Q1</v>
          </cell>
          <cell r="D430" t="str">
            <v>Asia Pacific</v>
          </cell>
          <cell r="E430" t="str">
            <v>Vanuatu</v>
          </cell>
          <cell r="F430">
            <v>110</v>
          </cell>
          <cell r="G430" t="str">
            <v>Telecom vanuatu</v>
          </cell>
          <cell r="H430" t="str">
            <v>AMPS</v>
          </cell>
          <cell r="I430" t="str">
            <v>Global Mobile</v>
          </cell>
          <cell r="J430">
            <v>36684</v>
          </cell>
          <cell r="K430">
            <v>1995</v>
          </cell>
        </row>
        <row r="431">
          <cell r="A431">
            <v>2000</v>
          </cell>
          <cell r="B431" t="str">
            <v>Q1</v>
          </cell>
          <cell r="D431" t="str">
            <v>Asia Pacific</v>
          </cell>
          <cell r="E431" t="str">
            <v>Vietnam</v>
          </cell>
          <cell r="F431">
            <v>187438</v>
          </cell>
          <cell r="G431" t="str">
            <v>Mobifone</v>
          </cell>
          <cell r="H431" t="str">
            <v>GSM</v>
          </cell>
          <cell r="I431" t="str">
            <v>Global Mobile</v>
          </cell>
          <cell r="J431">
            <v>36684</v>
          </cell>
          <cell r="K431">
            <v>1995</v>
          </cell>
        </row>
        <row r="432">
          <cell r="A432">
            <v>2000</v>
          </cell>
          <cell r="B432" t="str">
            <v>Q1</v>
          </cell>
          <cell r="D432" t="str">
            <v>Asia Pacific</v>
          </cell>
          <cell r="E432" t="str">
            <v>Vietnam</v>
          </cell>
          <cell r="F432">
            <v>83274</v>
          </cell>
          <cell r="G432" t="str">
            <v>Vinaphone</v>
          </cell>
          <cell r="H432" t="str">
            <v>GSM</v>
          </cell>
          <cell r="I432" t="str">
            <v>Global Mobile</v>
          </cell>
          <cell r="J432">
            <v>36684</v>
          </cell>
          <cell r="K432">
            <v>1996</v>
          </cell>
        </row>
        <row r="433">
          <cell r="A433">
            <v>2000</v>
          </cell>
          <cell r="B433" t="str">
            <v>Q1</v>
          </cell>
          <cell r="D433" t="str">
            <v>Asia Pacific</v>
          </cell>
          <cell r="E433" t="str">
            <v>Vietnam</v>
          </cell>
          <cell r="F433">
            <v>6000</v>
          </cell>
          <cell r="G433" t="str">
            <v>Saigon Call Link</v>
          </cell>
          <cell r="H433" t="str">
            <v>AMPS</v>
          </cell>
          <cell r="I433" t="str">
            <v>Global Mobile</v>
          </cell>
          <cell r="J433">
            <v>36684</v>
          </cell>
          <cell r="K433">
            <v>1992</v>
          </cell>
        </row>
        <row r="434">
          <cell r="A434">
            <v>2000</v>
          </cell>
          <cell r="B434" t="str">
            <v>Q1</v>
          </cell>
          <cell r="D434" t="str">
            <v>Asia Pacific</v>
          </cell>
          <cell r="E434" t="str">
            <v>Others</v>
          </cell>
          <cell r="F434">
            <v>41050</v>
          </cell>
          <cell r="I434" t="str">
            <v>Global Mobile</v>
          </cell>
          <cell r="J434">
            <v>36684</v>
          </cell>
        </row>
        <row r="435">
          <cell r="A435">
            <v>1999</v>
          </cell>
          <cell r="B435" t="str">
            <v>Q3</v>
          </cell>
          <cell r="D435" t="str">
            <v>Asia Pacific</v>
          </cell>
          <cell r="E435" t="str">
            <v>Australia</v>
          </cell>
          <cell r="F435">
            <v>3001870</v>
          </cell>
          <cell r="G435" t="str">
            <v>Telstra</v>
          </cell>
          <cell r="H435" t="str">
            <v>GSM</v>
          </cell>
          <cell r="I435" t="str">
            <v>Global Mobile</v>
          </cell>
          <cell r="J435">
            <v>36698</v>
          </cell>
          <cell r="K435">
            <v>1994</v>
          </cell>
        </row>
        <row r="436">
          <cell r="A436">
            <v>1999</v>
          </cell>
          <cell r="B436" t="str">
            <v>Q3</v>
          </cell>
          <cell r="D436" t="str">
            <v>Asia Pacific</v>
          </cell>
          <cell r="E436" t="str">
            <v>Australia</v>
          </cell>
          <cell r="F436">
            <v>457000</v>
          </cell>
          <cell r="G436" t="str">
            <v>Telstra</v>
          </cell>
          <cell r="H436" t="str">
            <v>AMPS</v>
          </cell>
          <cell r="I436" t="str">
            <v>Global Mobile</v>
          </cell>
          <cell r="J436">
            <v>36698</v>
          </cell>
          <cell r="K436">
            <v>1986</v>
          </cell>
        </row>
        <row r="437">
          <cell r="A437">
            <v>1999</v>
          </cell>
          <cell r="B437" t="str">
            <v>Q3</v>
          </cell>
          <cell r="D437" t="str">
            <v>Asia Pacific</v>
          </cell>
          <cell r="E437" t="str">
            <v>Australia</v>
          </cell>
          <cell r="F437">
            <v>35000</v>
          </cell>
          <cell r="G437" t="str">
            <v>Telstra</v>
          </cell>
          <cell r="H437" t="str">
            <v>CDMA</v>
          </cell>
          <cell r="I437" t="str">
            <v>Global Mobile</v>
          </cell>
          <cell r="J437">
            <v>36698</v>
          </cell>
          <cell r="K437">
            <v>36373</v>
          </cell>
        </row>
        <row r="438">
          <cell r="A438">
            <v>1999</v>
          </cell>
          <cell r="B438" t="str">
            <v>Q3</v>
          </cell>
          <cell r="D438" t="str">
            <v>Asia Pacific</v>
          </cell>
          <cell r="E438" t="str">
            <v>Australia</v>
          </cell>
          <cell r="F438">
            <v>2215000</v>
          </cell>
          <cell r="G438" t="str">
            <v>Optus</v>
          </cell>
          <cell r="H438" t="str">
            <v>GSM</v>
          </cell>
          <cell r="I438" t="str">
            <v>Global Mobile</v>
          </cell>
          <cell r="J438">
            <v>36698</v>
          </cell>
          <cell r="K438">
            <v>1994</v>
          </cell>
        </row>
        <row r="439">
          <cell r="A439">
            <v>1999</v>
          </cell>
          <cell r="B439" t="str">
            <v>Q3</v>
          </cell>
          <cell r="D439" t="str">
            <v>Asia Pacific</v>
          </cell>
          <cell r="E439" t="str">
            <v>Australia</v>
          </cell>
          <cell r="F439">
            <v>140000</v>
          </cell>
          <cell r="G439" t="str">
            <v>Optus</v>
          </cell>
          <cell r="H439" t="str">
            <v>AMPS</v>
          </cell>
          <cell r="I439" t="str">
            <v>Global Mobile</v>
          </cell>
          <cell r="J439">
            <v>36698</v>
          </cell>
          <cell r="K439">
            <v>1992</v>
          </cell>
        </row>
        <row r="440">
          <cell r="A440">
            <v>1999</v>
          </cell>
          <cell r="B440" t="str">
            <v>Q3</v>
          </cell>
          <cell r="D440" t="str">
            <v>Asia Pacific</v>
          </cell>
          <cell r="E440" t="str">
            <v>Australia</v>
          </cell>
          <cell r="F440">
            <v>1189000</v>
          </cell>
          <cell r="G440" t="str">
            <v>Vodafone</v>
          </cell>
          <cell r="H440" t="str">
            <v>GSM</v>
          </cell>
          <cell r="I440" t="str">
            <v>Global Mobile</v>
          </cell>
          <cell r="J440">
            <v>36698</v>
          </cell>
          <cell r="K440">
            <v>1994</v>
          </cell>
        </row>
        <row r="441">
          <cell r="A441">
            <v>1999</v>
          </cell>
          <cell r="B441" t="str">
            <v>Q3</v>
          </cell>
          <cell r="D441" t="str">
            <v>Asia Pacific</v>
          </cell>
          <cell r="E441" t="str">
            <v>Bangladesh</v>
          </cell>
          <cell r="F441">
            <v>48000</v>
          </cell>
          <cell r="G441" t="str">
            <v>GrameenPhone</v>
          </cell>
          <cell r="H441" t="str">
            <v>GSM</v>
          </cell>
          <cell r="I441" t="str">
            <v>Global Mobile</v>
          </cell>
          <cell r="J441">
            <v>36698</v>
          </cell>
          <cell r="K441">
            <v>1997</v>
          </cell>
        </row>
        <row r="442">
          <cell r="A442">
            <v>1999</v>
          </cell>
          <cell r="B442" t="str">
            <v>Q3</v>
          </cell>
          <cell r="D442" t="str">
            <v>Asia Pacific</v>
          </cell>
          <cell r="E442" t="str">
            <v>Bangladesh</v>
          </cell>
          <cell r="F442">
            <v>17000</v>
          </cell>
          <cell r="G442" t="str">
            <v>Sheba Telecom</v>
          </cell>
          <cell r="H442" t="str">
            <v>GSM</v>
          </cell>
          <cell r="I442" t="str">
            <v>Global Mobile</v>
          </cell>
          <cell r="J442">
            <v>36698</v>
          </cell>
          <cell r="K442">
            <v>1998</v>
          </cell>
        </row>
        <row r="443">
          <cell r="A443">
            <v>1999</v>
          </cell>
          <cell r="B443" t="str">
            <v>Q3</v>
          </cell>
          <cell r="D443" t="str">
            <v>Asia Pacific</v>
          </cell>
          <cell r="E443" t="str">
            <v>Bangladesh</v>
          </cell>
          <cell r="F443">
            <v>23250</v>
          </cell>
          <cell r="G443" t="str">
            <v>TMI</v>
          </cell>
          <cell r="H443" t="str">
            <v>GSM</v>
          </cell>
          <cell r="I443" t="str">
            <v>Global Mobile</v>
          </cell>
          <cell r="J443">
            <v>36698</v>
          </cell>
          <cell r="K443">
            <v>1997</v>
          </cell>
        </row>
        <row r="444">
          <cell r="A444">
            <v>1999</v>
          </cell>
          <cell r="B444" t="str">
            <v>Q3</v>
          </cell>
          <cell r="D444" t="str">
            <v>Asia Pacific</v>
          </cell>
          <cell r="E444" t="str">
            <v>Bangladesh</v>
          </cell>
          <cell r="F444">
            <v>25000</v>
          </cell>
          <cell r="G444" t="str">
            <v>Pacific Bangladesh</v>
          </cell>
          <cell r="H444" t="str">
            <v>AMPS</v>
          </cell>
          <cell r="I444" t="str">
            <v>Global Mobile</v>
          </cell>
          <cell r="J444">
            <v>36698</v>
          </cell>
          <cell r="K444">
            <v>1993</v>
          </cell>
        </row>
        <row r="445">
          <cell r="A445">
            <v>1999</v>
          </cell>
          <cell r="B445" t="str">
            <v>Q3</v>
          </cell>
          <cell r="D445" t="str">
            <v>Asia Pacific</v>
          </cell>
          <cell r="E445" t="str">
            <v>Brunei</v>
          </cell>
          <cell r="F445">
            <v>49000</v>
          </cell>
          <cell r="G445" t="str">
            <v>DST</v>
          </cell>
          <cell r="H445" t="str">
            <v>GSM</v>
          </cell>
          <cell r="I445" t="str">
            <v>Global Mobile</v>
          </cell>
          <cell r="J445">
            <v>36698</v>
          </cell>
          <cell r="K445">
            <v>1996</v>
          </cell>
        </row>
        <row r="446">
          <cell r="A446">
            <v>1999</v>
          </cell>
          <cell r="B446" t="str">
            <v>Q3</v>
          </cell>
          <cell r="D446" t="str">
            <v>Asia Pacific</v>
          </cell>
          <cell r="E446" t="str">
            <v>Brunei</v>
          </cell>
          <cell r="F446">
            <v>3000</v>
          </cell>
          <cell r="G446" t="str">
            <v>DST</v>
          </cell>
          <cell r="H446" t="str">
            <v>AMPS</v>
          </cell>
          <cell r="I446" t="str">
            <v>Global Mobile</v>
          </cell>
          <cell r="J446">
            <v>36698</v>
          </cell>
          <cell r="K446">
            <v>1993</v>
          </cell>
        </row>
        <row r="447">
          <cell r="A447">
            <v>1999</v>
          </cell>
          <cell r="B447" t="str">
            <v>Q3</v>
          </cell>
          <cell r="D447" t="str">
            <v>Asia Pacific</v>
          </cell>
          <cell r="E447" t="str">
            <v>Combodia</v>
          </cell>
          <cell r="F447">
            <v>52350</v>
          </cell>
          <cell r="G447" t="str">
            <v>MobiTel (CamGSM)</v>
          </cell>
          <cell r="H447" t="str">
            <v>GSM</v>
          </cell>
          <cell r="I447" t="str">
            <v>Global Mobile</v>
          </cell>
          <cell r="J447">
            <v>36698</v>
          </cell>
          <cell r="K447">
            <v>1997</v>
          </cell>
        </row>
        <row r="448">
          <cell r="A448">
            <v>1999</v>
          </cell>
          <cell r="B448" t="str">
            <v>Q3</v>
          </cell>
          <cell r="D448" t="str">
            <v>Asia Pacific</v>
          </cell>
          <cell r="E448" t="str">
            <v>Combodia</v>
          </cell>
          <cell r="F448">
            <v>11000</v>
          </cell>
          <cell r="G448" t="str">
            <v>Combodia Shinwatra</v>
          </cell>
          <cell r="H448" t="str">
            <v>GSM 1800</v>
          </cell>
          <cell r="I448" t="str">
            <v>Global Mobile</v>
          </cell>
          <cell r="J448">
            <v>36698</v>
          </cell>
          <cell r="K448">
            <v>1998</v>
          </cell>
        </row>
        <row r="449">
          <cell r="A449">
            <v>1999</v>
          </cell>
          <cell r="B449" t="str">
            <v>Q3</v>
          </cell>
          <cell r="D449" t="str">
            <v>Asia Pacific</v>
          </cell>
          <cell r="E449" t="str">
            <v>Combodia</v>
          </cell>
          <cell r="F449">
            <v>0</v>
          </cell>
          <cell r="G449" t="str">
            <v>CamTel</v>
          </cell>
          <cell r="H449" t="str">
            <v>AMPS</v>
          </cell>
          <cell r="I449" t="str">
            <v>Global Mobile</v>
          </cell>
          <cell r="J449">
            <v>36698</v>
          </cell>
          <cell r="K449">
            <v>1993</v>
          </cell>
        </row>
        <row r="450">
          <cell r="A450">
            <v>1999</v>
          </cell>
          <cell r="B450" t="str">
            <v>Q3</v>
          </cell>
          <cell r="D450" t="str">
            <v>Asia Pacific</v>
          </cell>
          <cell r="E450" t="str">
            <v>Combodia</v>
          </cell>
          <cell r="F450">
            <v>1000</v>
          </cell>
          <cell r="G450" t="str">
            <v>Tricelcam</v>
          </cell>
          <cell r="H450" t="str">
            <v>TACS</v>
          </cell>
          <cell r="I450" t="str">
            <v>Global Mobile</v>
          </cell>
          <cell r="J450">
            <v>36698</v>
          </cell>
          <cell r="K450">
            <v>1193</v>
          </cell>
        </row>
        <row r="451">
          <cell r="A451">
            <v>1999</v>
          </cell>
          <cell r="B451" t="str">
            <v>Q3</v>
          </cell>
          <cell r="D451" t="str">
            <v>Asia Pacific</v>
          </cell>
          <cell r="E451" t="str">
            <v>Combodia</v>
          </cell>
          <cell r="F451">
            <v>25800</v>
          </cell>
          <cell r="G451" t="str">
            <v>Samart (Casacom)</v>
          </cell>
          <cell r="H451" t="str">
            <v>NMT 900</v>
          </cell>
          <cell r="I451" t="str">
            <v>Global Mobile</v>
          </cell>
          <cell r="J451">
            <v>36698</v>
          </cell>
          <cell r="K451">
            <v>1992</v>
          </cell>
        </row>
        <row r="452">
          <cell r="A452">
            <v>1999</v>
          </cell>
          <cell r="B452" t="str">
            <v>Q3</v>
          </cell>
          <cell r="D452" t="str">
            <v>Asia Pacific</v>
          </cell>
          <cell r="E452" t="str">
            <v>Combodia</v>
          </cell>
          <cell r="F452">
            <v>0</v>
          </cell>
          <cell r="G452" t="str">
            <v>Samart (Casacom)</v>
          </cell>
          <cell r="H452" t="str">
            <v>GSM</v>
          </cell>
          <cell r="I452" t="str">
            <v>Global Mobile</v>
          </cell>
          <cell r="J452">
            <v>36698</v>
          </cell>
          <cell r="K452">
            <v>36404</v>
          </cell>
        </row>
        <row r="453">
          <cell r="A453">
            <v>1999</v>
          </cell>
          <cell r="B453" t="str">
            <v>Q3</v>
          </cell>
          <cell r="D453" t="str">
            <v>Asia Pacific</v>
          </cell>
          <cell r="E453" t="str">
            <v>China</v>
          </cell>
          <cell r="F453">
            <v>4488500</v>
          </cell>
          <cell r="G453" t="str">
            <v>China Mobile</v>
          </cell>
          <cell r="H453" t="str">
            <v>AMPS/TACS</v>
          </cell>
          <cell r="I453" t="str">
            <v>Global Mobile</v>
          </cell>
          <cell r="J453">
            <v>36698</v>
          </cell>
          <cell r="K453">
            <v>1987</v>
          </cell>
        </row>
        <row r="454">
          <cell r="A454">
            <v>1999</v>
          </cell>
          <cell r="B454" t="str">
            <v>Q3</v>
          </cell>
          <cell r="D454" t="str">
            <v>Asia Pacific</v>
          </cell>
          <cell r="E454" t="str">
            <v>China</v>
          </cell>
          <cell r="F454">
            <v>19956250</v>
          </cell>
          <cell r="G454" t="str">
            <v>China Mobile</v>
          </cell>
          <cell r="H454" t="str">
            <v>GSM</v>
          </cell>
          <cell r="I454" t="str">
            <v>Global Mobile</v>
          </cell>
          <cell r="J454">
            <v>36698</v>
          </cell>
          <cell r="K454">
            <v>1994</v>
          </cell>
        </row>
        <row r="455">
          <cell r="A455">
            <v>1999</v>
          </cell>
          <cell r="B455" t="str">
            <v>Q3</v>
          </cell>
          <cell r="D455" t="str">
            <v>Asia Pacific</v>
          </cell>
          <cell r="E455" t="str">
            <v>China</v>
          </cell>
          <cell r="F455">
            <v>1300000</v>
          </cell>
          <cell r="G455" t="str">
            <v>CTHK</v>
          </cell>
          <cell r="H455" t="str">
            <v>AMPS/TACS</v>
          </cell>
          <cell r="I455" t="str">
            <v>Global Mobile</v>
          </cell>
          <cell r="J455">
            <v>36698</v>
          </cell>
          <cell r="K455">
            <v>1987</v>
          </cell>
        </row>
        <row r="456">
          <cell r="A456">
            <v>1999</v>
          </cell>
          <cell r="B456" t="str">
            <v>Q3</v>
          </cell>
          <cell r="D456" t="str">
            <v>Asia Pacific</v>
          </cell>
          <cell r="E456" t="str">
            <v>China</v>
          </cell>
          <cell r="F456">
            <v>8305250</v>
          </cell>
          <cell r="G456" t="str">
            <v>CTHK</v>
          </cell>
          <cell r="H456" t="str">
            <v>GSM</v>
          </cell>
          <cell r="I456" t="str">
            <v>Global Mobile</v>
          </cell>
          <cell r="J456">
            <v>36698</v>
          </cell>
          <cell r="K456">
            <v>1994</v>
          </cell>
        </row>
        <row r="457">
          <cell r="A457">
            <v>1999</v>
          </cell>
          <cell r="B457" t="str">
            <v>Q3</v>
          </cell>
          <cell r="D457" t="str">
            <v>Asia Pacific</v>
          </cell>
          <cell r="E457" t="str">
            <v>China</v>
          </cell>
          <cell r="F457">
            <v>3550000</v>
          </cell>
          <cell r="G457" t="str">
            <v>China Unicom</v>
          </cell>
          <cell r="H457" t="str">
            <v>GSM</v>
          </cell>
          <cell r="I457" t="str">
            <v>Global Mobile</v>
          </cell>
          <cell r="J457">
            <v>36698</v>
          </cell>
          <cell r="K457">
            <v>1995</v>
          </cell>
        </row>
        <row r="458">
          <cell r="A458">
            <v>1999</v>
          </cell>
          <cell r="B458" t="str">
            <v>Q3</v>
          </cell>
          <cell r="D458" t="str">
            <v>Asia Pacific</v>
          </cell>
          <cell r="E458" t="str">
            <v>Fiji</v>
          </cell>
          <cell r="F458">
            <v>14600</v>
          </cell>
          <cell r="G458" t="str">
            <v>Vodafone Fiji</v>
          </cell>
          <cell r="H458" t="str">
            <v>GSM</v>
          </cell>
          <cell r="I458" t="str">
            <v>Global Mobile</v>
          </cell>
          <cell r="J458">
            <v>36698</v>
          </cell>
          <cell r="K458">
            <v>1994</v>
          </cell>
        </row>
        <row r="459">
          <cell r="A459">
            <v>1999</v>
          </cell>
          <cell r="B459" t="str">
            <v>Q3</v>
          </cell>
          <cell r="D459" t="str">
            <v>Asia Pacific</v>
          </cell>
          <cell r="E459" t="str">
            <v>French Polynesia</v>
          </cell>
          <cell r="F459">
            <v>10000</v>
          </cell>
          <cell r="G459" t="str">
            <v>Tikiphone</v>
          </cell>
          <cell r="H459" t="str">
            <v>GSM</v>
          </cell>
          <cell r="I459" t="str">
            <v>Global Mobile</v>
          </cell>
          <cell r="J459">
            <v>36698</v>
          </cell>
          <cell r="K459">
            <v>1994</v>
          </cell>
        </row>
        <row r="460">
          <cell r="A460">
            <v>1999</v>
          </cell>
          <cell r="B460" t="str">
            <v>Q3</v>
          </cell>
          <cell r="D460" t="str">
            <v>Asia Pacific</v>
          </cell>
          <cell r="E460" t="str">
            <v>Hong Kong</v>
          </cell>
          <cell r="F460">
            <v>120000</v>
          </cell>
          <cell r="G460" t="str">
            <v>HK Telecom</v>
          </cell>
          <cell r="H460" t="str">
            <v>GSM 1800</v>
          </cell>
          <cell r="I460" t="str">
            <v>Global Mobile</v>
          </cell>
          <cell r="J460">
            <v>36698</v>
          </cell>
          <cell r="K460">
            <v>1997</v>
          </cell>
        </row>
        <row r="461">
          <cell r="A461">
            <v>1999</v>
          </cell>
          <cell r="B461" t="str">
            <v>Q3</v>
          </cell>
          <cell r="D461" t="str">
            <v>Asia Pacific</v>
          </cell>
          <cell r="E461" t="str">
            <v>Hong Kong</v>
          </cell>
          <cell r="F461">
            <v>25000</v>
          </cell>
          <cell r="G461" t="str">
            <v>HK Telecom</v>
          </cell>
          <cell r="H461" t="str">
            <v>DAMPS</v>
          </cell>
          <cell r="I461" t="str">
            <v>Global Mobile</v>
          </cell>
          <cell r="J461">
            <v>36698</v>
          </cell>
          <cell r="K461">
            <v>1992</v>
          </cell>
        </row>
        <row r="462">
          <cell r="A462">
            <v>1999</v>
          </cell>
          <cell r="B462" t="str">
            <v>Q3</v>
          </cell>
          <cell r="D462" t="str">
            <v>Asia Pacific</v>
          </cell>
          <cell r="E462" t="str">
            <v>Hong Kong</v>
          </cell>
          <cell r="F462">
            <v>762000</v>
          </cell>
          <cell r="G462" t="str">
            <v>HK Telecom</v>
          </cell>
          <cell r="H462" t="str">
            <v>GSM</v>
          </cell>
          <cell r="I462" t="str">
            <v>Global Mobile</v>
          </cell>
          <cell r="J462">
            <v>36698</v>
          </cell>
          <cell r="K462">
            <v>1993</v>
          </cell>
        </row>
        <row r="463">
          <cell r="A463">
            <v>1999</v>
          </cell>
          <cell r="B463" t="str">
            <v>Q3</v>
          </cell>
          <cell r="D463" t="str">
            <v>Asia Pacific</v>
          </cell>
          <cell r="E463" t="str">
            <v>Hong Kong</v>
          </cell>
          <cell r="F463">
            <v>485916</v>
          </cell>
          <cell r="G463" t="str">
            <v>Hutchison</v>
          </cell>
          <cell r="H463" t="str">
            <v>GSM</v>
          </cell>
          <cell r="I463" t="str">
            <v>Global Mobile</v>
          </cell>
          <cell r="J463">
            <v>36698</v>
          </cell>
          <cell r="K463">
            <v>1995</v>
          </cell>
        </row>
        <row r="464">
          <cell r="A464">
            <v>1999</v>
          </cell>
          <cell r="B464" t="str">
            <v>Q3</v>
          </cell>
          <cell r="D464" t="str">
            <v>Asia Pacific</v>
          </cell>
          <cell r="E464" t="str">
            <v>Hong Kong</v>
          </cell>
          <cell r="F464">
            <v>505000</v>
          </cell>
          <cell r="G464" t="str">
            <v>Hutchison</v>
          </cell>
          <cell r="H464" t="str">
            <v>CDMA</v>
          </cell>
          <cell r="I464" t="str">
            <v>Global Mobile</v>
          </cell>
          <cell r="J464">
            <v>36698</v>
          </cell>
          <cell r="K464">
            <v>1994</v>
          </cell>
        </row>
        <row r="465">
          <cell r="A465">
            <v>1999</v>
          </cell>
          <cell r="B465" t="str">
            <v>Q3</v>
          </cell>
          <cell r="D465" t="str">
            <v>Asia Pacific</v>
          </cell>
          <cell r="E465" t="str">
            <v>Hong Kong</v>
          </cell>
          <cell r="F465">
            <v>160000</v>
          </cell>
          <cell r="G465" t="str">
            <v>Hutchison</v>
          </cell>
          <cell r="H465" t="str">
            <v>GSM 1800</v>
          </cell>
          <cell r="I465" t="str">
            <v>Global Mobile</v>
          </cell>
          <cell r="J465">
            <v>36698</v>
          </cell>
          <cell r="K465">
            <v>1997</v>
          </cell>
        </row>
        <row r="466">
          <cell r="A466">
            <v>1999</v>
          </cell>
          <cell r="B466" t="str">
            <v>Q3</v>
          </cell>
          <cell r="D466" t="str">
            <v>Asia Pacific</v>
          </cell>
          <cell r="E466" t="str">
            <v>Hong Kong</v>
          </cell>
          <cell r="F466">
            <v>268866</v>
          </cell>
          <cell r="G466" t="str">
            <v>Mandarin</v>
          </cell>
          <cell r="H466" t="str">
            <v>GSM 1800</v>
          </cell>
          <cell r="I466" t="str">
            <v>Global Mobile</v>
          </cell>
          <cell r="J466">
            <v>36698</v>
          </cell>
          <cell r="K466">
            <v>1997</v>
          </cell>
        </row>
        <row r="467">
          <cell r="A467">
            <v>1999</v>
          </cell>
          <cell r="B467" t="str">
            <v>Q3</v>
          </cell>
          <cell r="D467" t="str">
            <v>Asia Pacific</v>
          </cell>
          <cell r="E467" t="str">
            <v>Hong Kong</v>
          </cell>
          <cell r="F467">
            <v>385000</v>
          </cell>
          <cell r="G467" t="str">
            <v>New World</v>
          </cell>
          <cell r="H467" t="str">
            <v>GSM 1800</v>
          </cell>
          <cell r="I467" t="str">
            <v>Global Mobile</v>
          </cell>
          <cell r="J467">
            <v>36698</v>
          </cell>
          <cell r="K467">
            <v>1997</v>
          </cell>
        </row>
        <row r="468">
          <cell r="A468">
            <v>1999</v>
          </cell>
          <cell r="B468" t="str">
            <v>Q3</v>
          </cell>
          <cell r="D468" t="str">
            <v>Asia Pacific</v>
          </cell>
          <cell r="E468" t="str">
            <v>Hong Kong</v>
          </cell>
          <cell r="F468">
            <v>275500</v>
          </cell>
          <cell r="G468" t="str">
            <v>SmarTone</v>
          </cell>
          <cell r="H468" t="str">
            <v>GSM 1800</v>
          </cell>
          <cell r="I468" t="str">
            <v>Global Mobile</v>
          </cell>
          <cell r="J468">
            <v>36698</v>
          </cell>
          <cell r="K468">
            <v>1997</v>
          </cell>
        </row>
        <row r="469">
          <cell r="A469">
            <v>1999</v>
          </cell>
          <cell r="B469" t="str">
            <v>Q3</v>
          </cell>
          <cell r="D469" t="str">
            <v>Asia Pacific</v>
          </cell>
          <cell r="E469" t="str">
            <v>Hong Kong</v>
          </cell>
          <cell r="F469">
            <v>387500</v>
          </cell>
          <cell r="G469" t="str">
            <v>Peoples Telephone</v>
          </cell>
          <cell r="H469" t="str">
            <v>GSM 1800</v>
          </cell>
          <cell r="I469" t="str">
            <v>Global Mobile</v>
          </cell>
          <cell r="J469">
            <v>36698</v>
          </cell>
          <cell r="K469">
            <v>1997</v>
          </cell>
        </row>
        <row r="470">
          <cell r="A470">
            <v>1999</v>
          </cell>
          <cell r="B470" t="str">
            <v>Q3</v>
          </cell>
          <cell r="D470" t="str">
            <v>Asia Pacific</v>
          </cell>
          <cell r="E470" t="str">
            <v>Hong Kong</v>
          </cell>
          <cell r="F470">
            <v>230000</v>
          </cell>
          <cell r="G470" t="str">
            <v>SmarTone</v>
          </cell>
          <cell r="H470" t="str">
            <v>GSM</v>
          </cell>
          <cell r="I470" t="str">
            <v>Global Mobile</v>
          </cell>
          <cell r="J470">
            <v>36698</v>
          </cell>
          <cell r="K470">
            <v>1993</v>
          </cell>
        </row>
        <row r="471">
          <cell r="A471">
            <v>1999</v>
          </cell>
          <cell r="B471" t="str">
            <v>Q3</v>
          </cell>
          <cell r="D471" t="str">
            <v>Asia Pacific</v>
          </cell>
          <cell r="E471" t="str">
            <v>India</v>
          </cell>
          <cell r="F471">
            <v>0</v>
          </cell>
          <cell r="G471" t="str">
            <v>Aircel Digilink (Haryana)</v>
          </cell>
          <cell r="H471" t="str">
            <v>GSM</v>
          </cell>
          <cell r="I471" t="str">
            <v>Global Mobile</v>
          </cell>
          <cell r="J471">
            <v>36698</v>
          </cell>
          <cell r="K471">
            <v>1996</v>
          </cell>
        </row>
        <row r="472">
          <cell r="A472">
            <v>1999</v>
          </cell>
          <cell r="B472" t="str">
            <v>Q3</v>
          </cell>
          <cell r="D472" t="str">
            <v>Asia Pacific</v>
          </cell>
          <cell r="E472" t="str">
            <v>India</v>
          </cell>
          <cell r="F472">
            <v>0</v>
          </cell>
          <cell r="G472" t="str">
            <v>Aircel Digilink (Rajasthan)</v>
          </cell>
          <cell r="H472" t="str">
            <v>GSM</v>
          </cell>
          <cell r="I472" t="str">
            <v>Global Mobile</v>
          </cell>
          <cell r="J472">
            <v>36698</v>
          </cell>
          <cell r="K472">
            <v>1997</v>
          </cell>
        </row>
        <row r="473">
          <cell r="A473">
            <v>1999</v>
          </cell>
          <cell r="B473" t="str">
            <v>Q3</v>
          </cell>
          <cell r="D473" t="str">
            <v>Asia Pacific</v>
          </cell>
          <cell r="E473" t="str">
            <v>India</v>
          </cell>
          <cell r="F473">
            <v>16013</v>
          </cell>
          <cell r="G473" t="str">
            <v>Aircel Digilink (Uttar Pradesh)</v>
          </cell>
          <cell r="H473" t="str">
            <v>GSM</v>
          </cell>
          <cell r="I473" t="str">
            <v>Global Mobile</v>
          </cell>
          <cell r="J473">
            <v>36698</v>
          </cell>
          <cell r="K473">
            <v>1997</v>
          </cell>
        </row>
        <row r="474">
          <cell r="A474">
            <v>1999</v>
          </cell>
          <cell r="B474" t="str">
            <v>Q3</v>
          </cell>
          <cell r="D474" t="str">
            <v>Asia Pacific</v>
          </cell>
          <cell r="E474" t="str">
            <v>India</v>
          </cell>
          <cell r="F474">
            <v>127101</v>
          </cell>
          <cell r="G474" t="str">
            <v>Bharati Cellullar (Delhi)</v>
          </cell>
          <cell r="H474" t="str">
            <v>GSM</v>
          </cell>
          <cell r="I474" t="str">
            <v>Global Mobile</v>
          </cell>
          <cell r="J474">
            <v>36698</v>
          </cell>
          <cell r="K474">
            <v>1995</v>
          </cell>
        </row>
        <row r="475">
          <cell r="A475">
            <v>1999</v>
          </cell>
          <cell r="B475" t="str">
            <v>Q3</v>
          </cell>
          <cell r="D475" t="str">
            <v>Asia Pacific</v>
          </cell>
          <cell r="E475" t="str">
            <v>India</v>
          </cell>
          <cell r="F475">
            <v>3761</v>
          </cell>
          <cell r="G475" t="str">
            <v>Bharati Telenet (Himachal Pradesh)</v>
          </cell>
          <cell r="H475" t="str">
            <v>GSM</v>
          </cell>
          <cell r="I475" t="str">
            <v>Global Mobile</v>
          </cell>
          <cell r="J475">
            <v>36698</v>
          </cell>
          <cell r="K475">
            <v>1996</v>
          </cell>
        </row>
        <row r="476">
          <cell r="A476">
            <v>1999</v>
          </cell>
          <cell r="B476" t="str">
            <v>Q3</v>
          </cell>
          <cell r="D476" t="str">
            <v>Asia Pacific</v>
          </cell>
          <cell r="E476" t="str">
            <v>India</v>
          </cell>
          <cell r="F476">
            <v>25595</v>
          </cell>
          <cell r="G476" t="str">
            <v>Birla Comms AT &amp; T (Gujarat)</v>
          </cell>
          <cell r="H476" t="str">
            <v>GSM</v>
          </cell>
          <cell r="I476" t="str">
            <v>Global Mobile</v>
          </cell>
          <cell r="J476">
            <v>36698</v>
          </cell>
          <cell r="K476">
            <v>1996</v>
          </cell>
        </row>
        <row r="477">
          <cell r="A477">
            <v>1999</v>
          </cell>
          <cell r="B477" t="str">
            <v>Q3</v>
          </cell>
          <cell r="D477" t="str">
            <v>Asia Pacific</v>
          </cell>
          <cell r="E477" t="str">
            <v>India</v>
          </cell>
          <cell r="F477">
            <v>40719</v>
          </cell>
          <cell r="G477" t="str">
            <v>Birla Comms AT &amp; T (Maharashtra)</v>
          </cell>
          <cell r="H477" t="str">
            <v>GSM</v>
          </cell>
          <cell r="I477" t="str">
            <v>Global Mobile</v>
          </cell>
          <cell r="J477">
            <v>36698</v>
          </cell>
          <cell r="K477">
            <v>1997</v>
          </cell>
        </row>
        <row r="478">
          <cell r="A478">
            <v>1999</v>
          </cell>
          <cell r="B478" t="str">
            <v>Q3</v>
          </cell>
          <cell r="D478" t="str">
            <v>Asia Pacific</v>
          </cell>
          <cell r="E478" t="str">
            <v>India</v>
          </cell>
          <cell r="F478">
            <v>35072</v>
          </cell>
          <cell r="G478" t="str">
            <v>BPL (Kerala)</v>
          </cell>
          <cell r="H478" t="str">
            <v>GSM</v>
          </cell>
          <cell r="I478" t="str">
            <v>Global Mobile</v>
          </cell>
          <cell r="J478">
            <v>36698</v>
          </cell>
          <cell r="K478">
            <v>1996</v>
          </cell>
        </row>
        <row r="479">
          <cell r="A479">
            <v>1999</v>
          </cell>
          <cell r="B479" t="str">
            <v>Q3</v>
          </cell>
          <cell r="D479" t="str">
            <v>Asia Pacific</v>
          </cell>
          <cell r="E479" t="str">
            <v>India</v>
          </cell>
          <cell r="F479">
            <v>47824</v>
          </cell>
          <cell r="G479" t="str">
            <v>BPL (Maharashtra)</v>
          </cell>
          <cell r="H479" t="str">
            <v>GSM</v>
          </cell>
          <cell r="I479" t="str">
            <v>Global Mobile</v>
          </cell>
          <cell r="J479">
            <v>36698</v>
          </cell>
          <cell r="K479">
            <v>1996</v>
          </cell>
        </row>
        <row r="480">
          <cell r="A480">
            <v>1999</v>
          </cell>
          <cell r="B480" t="str">
            <v>Q3</v>
          </cell>
          <cell r="D480" t="str">
            <v>Asia Pacific</v>
          </cell>
          <cell r="E480" t="str">
            <v>India</v>
          </cell>
          <cell r="F480">
            <v>123171</v>
          </cell>
          <cell r="G480" t="str">
            <v>BPL (Mumbai)</v>
          </cell>
          <cell r="H480" t="str">
            <v>GSM</v>
          </cell>
          <cell r="I480" t="str">
            <v>Global Mobile</v>
          </cell>
          <cell r="J480">
            <v>36698</v>
          </cell>
          <cell r="K480">
            <v>1995</v>
          </cell>
        </row>
        <row r="481">
          <cell r="A481">
            <v>1999</v>
          </cell>
          <cell r="B481" t="str">
            <v>Q3</v>
          </cell>
          <cell r="D481" t="str">
            <v>Asia Pacific</v>
          </cell>
          <cell r="E481" t="str">
            <v>India</v>
          </cell>
          <cell r="F481">
            <v>37531</v>
          </cell>
          <cell r="G481" t="str">
            <v>BPL (Tamil Nadu)</v>
          </cell>
          <cell r="H481" t="str">
            <v>GSM</v>
          </cell>
          <cell r="I481" t="str">
            <v>Global Mobile</v>
          </cell>
          <cell r="J481">
            <v>36698</v>
          </cell>
          <cell r="K481">
            <v>1997</v>
          </cell>
        </row>
        <row r="482">
          <cell r="A482">
            <v>1999</v>
          </cell>
          <cell r="B482" t="str">
            <v>Q3</v>
          </cell>
          <cell r="D482" t="str">
            <v>Asia Pacific</v>
          </cell>
          <cell r="E482" t="str">
            <v>India</v>
          </cell>
          <cell r="F482">
            <v>14503</v>
          </cell>
          <cell r="G482" t="str">
            <v>Escotel Mobile (Haryana)</v>
          </cell>
          <cell r="H482" t="str">
            <v>GSM</v>
          </cell>
          <cell r="I482" t="str">
            <v>Global Mobile</v>
          </cell>
          <cell r="J482">
            <v>36698</v>
          </cell>
          <cell r="K482">
            <v>1997</v>
          </cell>
        </row>
        <row r="483">
          <cell r="A483">
            <v>1999</v>
          </cell>
          <cell r="B483" t="str">
            <v>Q3</v>
          </cell>
          <cell r="D483" t="str">
            <v>Asia Pacific</v>
          </cell>
          <cell r="E483" t="str">
            <v>India</v>
          </cell>
          <cell r="F483">
            <v>29579</v>
          </cell>
          <cell r="G483" t="str">
            <v>Escotel Mobile (Kerala)</v>
          </cell>
          <cell r="H483" t="str">
            <v>GSM</v>
          </cell>
          <cell r="I483" t="str">
            <v>Global Mobile</v>
          </cell>
          <cell r="J483">
            <v>36698</v>
          </cell>
          <cell r="K483">
            <v>1996</v>
          </cell>
        </row>
        <row r="484">
          <cell r="A484">
            <v>1999</v>
          </cell>
          <cell r="B484" t="str">
            <v>Q3</v>
          </cell>
          <cell r="D484" t="str">
            <v>Asia Pacific</v>
          </cell>
          <cell r="E484" t="str">
            <v>India</v>
          </cell>
          <cell r="F484">
            <v>37687</v>
          </cell>
          <cell r="G484" t="str">
            <v>Escotel Mobile (Uttar Pradesh West)</v>
          </cell>
          <cell r="H484" t="str">
            <v>GSM</v>
          </cell>
          <cell r="I484" t="str">
            <v>Global Mobile</v>
          </cell>
          <cell r="J484">
            <v>36698</v>
          </cell>
          <cell r="K484">
            <v>1996</v>
          </cell>
        </row>
        <row r="485">
          <cell r="A485">
            <v>1999</v>
          </cell>
          <cell r="B485" t="str">
            <v>Q3</v>
          </cell>
          <cell r="D485" t="str">
            <v>Asia Pacific</v>
          </cell>
          <cell r="E485" t="str">
            <v>India</v>
          </cell>
          <cell r="F485">
            <v>0</v>
          </cell>
          <cell r="G485" t="str">
            <v>Evergrowth (Punjab)</v>
          </cell>
          <cell r="H485" t="str">
            <v>GSM</v>
          </cell>
          <cell r="I485" t="str">
            <v>Global Mobile</v>
          </cell>
          <cell r="J485">
            <v>36698</v>
          </cell>
          <cell r="K485">
            <v>1997</v>
          </cell>
        </row>
        <row r="486">
          <cell r="A486">
            <v>1999</v>
          </cell>
          <cell r="B486" t="str">
            <v>Q3</v>
          </cell>
          <cell r="D486" t="str">
            <v>Asia Pacific</v>
          </cell>
          <cell r="E486" t="str">
            <v>India</v>
          </cell>
          <cell r="F486">
            <v>61393</v>
          </cell>
          <cell r="G486" t="str">
            <v>Fascel (Gujarat)</v>
          </cell>
          <cell r="H486" t="str">
            <v>GSM</v>
          </cell>
          <cell r="I486" t="str">
            <v>Global Mobile</v>
          </cell>
          <cell r="J486">
            <v>36698</v>
          </cell>
          <cell r="K486">
            <v>1997</v>
          </cell>
        </row>
        <row r="487">
          <cell r="A487">
            <v>1999</v>
          </cell>
          <cell r="B487" t="str">
            <v>Q3</v>
          </cell>
          <cell r="D487" t="str">
            <v>Asia Pacific</v>
          </cell>
          <cell r="E487" t="str">
            <v>India</v>
          </cell>
          <cell r="F487">
            <v>19555</v>
          </cell>
          <cell r="G487" t="str">
            <v>HCL Hinduja (Tamil Nadu)</v>
          </cell>
          <cell r="H487" t="str">
            <v>GSM</v>
          </cell>
          <cell r="I487" t="str">
            <v>Global Mobile</v>
          </cell>
          <cell r="J487">
            <v>36698</v>
          </cell>
          <cell r="K487">
            <v>1999</v>
          </cell>
        </row>
        <row r="488">
          <cell r="A488">
            <v>1999</v>
          </cell>
          <cell r="B488" t="str">
            <v>Q3</v>
          </cell>
          <cell r="D488" t="str">
            <v>Asia Pacific</v>
          </cell>
          <cell r="E488" t="str">
            <v>India</v>
          </cell>
          <cell r="F488">
            <v>12959</v>
          </cell>
          <cell r="G488" t="str">
            <v>Hexacom India (Rajasthan)</v>
          </cell>
          <cell r="H488" t="str">
            <v>GSM</v>
          </cell>
          <cell r="I488" t="str">
            <v>Global Mobile</v>
          </cell>
          <cell r="J488">
            <v>36698</v>
          </cell>
          <cell r="K488">
            <v>1996</v>
          </cell>
        </row>
        <row r="489">
          <cell r="A489">
            <v>1999</v>
          </cell>
          <cell r="B489" t="str">
            <v>Q3</v>
          </cell>
          <cell r="D489" t="str">
            <v>Asia Pacific</v>
          </cell>
          <cell r="E489" t="str">
            <v>India</v>
          </cell>
          <cell r="F489">
            <v>38346</v>
          </cell>
          <cell r="G489" t="str">
            <v>JT Mobiles (Andhra Pradesh)</v>
          </cell>
          <cell r="H489" t="str">
            <v>GSM</v>
          </cell>
          <cell r="I489" t="str">
            <v>Global Mobile</v>
          </cell>
          <cell r="J489">
            <v>36698</v>
          </cell>
          <cell r="K489">
            <v>1996</v>
          </cell>
        </row>
        <row r="490">
          <cell r="A490">
            <v>1999</v>
          </cell>
          <cell r="B490" t="str">
            <v>Q3</v>
          </cell>
          <cell r="D490" t="str">
            <v>Asia Pacific</v>
          </cell>
          <cell r="E490" t="str">
            <v>India</v>
          </cell>
          <cell r="F490">
            <v>41699</v>
          </cell>
          <cell r="G490" t="str">
            <v>JT Mobiles (Karnataka)</v>
          </cell>
          <cell r="H490" t="str">
            <v>GSM</v>
          </cell>
          <cell r="I490" t="str">
            <v>Global Mobile</v>
          </cell>
          <cell r="J490">
            <v>36698</v>
          </cell>
          <cell r="K490">
            <v>1996</v>
          </cell>
        </row>
        <row r="491">
          <cell r="A491">
            <v>1999</v>
          </cell>
          <cell r="B491" t="str">
            <v>Q3</v>
          </cell>
          <cell r="D491" t="str">
            <v>Asia Pacific</v>
          </cell>
          <cell r="E491" t="str">
            <v>India</v>
          </cell>
          <cell r="F491">
            <v>0</v>
          </cell>
          <cell r="G491" t="str">
            <v>Koshika Telecom (Bihar)</v>
          </cell>
          <cell r="H491" t="str">
            <v>GSM</v>
          </cell>
          <cell r="I491" t="str">
            <v>Global Mobile</v>
          </cell>
          <cell r="J491">
            <v>36698</v>
          </cell>
          <cell r="K491">
            <v>1997</v>
          </cell>
        </row>
        <row r="492">
          <cell r="A492">
            <v>1999</v>
          </cell>
          <cell r="B492" t="str">
            <v>Q3</v>
          </cell>
          <cell r="D492" t="str">
            <v>Asia Pacific</v>
          </cell>
          <cell r="E492" t="str">
            <v>India</v>
          </cell>
          <cell r="F492">
            <v>0</v>
          </cell>
          <cell r="G492" t="str">
            <v>Koshika Telecom (Orissa)</v>
          </cell>
          <cell r="H492" t="str">
            <v>GSM</v>
          </cell>
          <cell r="I492" t="str">
            <v>Global Mobile</v>
          </cell>
          <cell r="J492">
            <v>36698</v>
          </cell>
          <cell r="K492">
            <v>1997</v>
          </cell>
        </row>
        <row r="493">
          <cell r="A493">
            <v>1999</v>
          </cell>
          <cell r="B493" t="str">
            <v>Q3</v>
          </cell>
          <cell r="D493" t="str">
            <v>Asia Pacific</v>
          </cell>
          <cell r="E493" t="str">
            <v>India</v>
          </cell>
          <cell r="F493">
            <v>67224</v>
          </cell>
          <cell r="G493" t="str">
            <v>Koshika Telecom (Uttar Pradesh East)</v>
          </cell>
          <cell r="H493" t="str">
            <v>GSM</v>
          </cell>
          <cell r="I493" t="str">
            <v>Global Mobile</v>
          </cell>
          <cell r="J493">
            <v>36698</v>
          </cell>
          <cell r="K493">
            <v>1997</v>
          </cell>
        </row>
        <row r="494">
          <cell r="A494">
            <v>1999</v>
          </cell>
          <cell r="B494" t="str">
            <v>Q3</v>
          </cell>
          <cell r="D494" t="str">
            <v>Asia Pacific</v>
          </cell>
          <cell r="E494" t="str">
            <v>India</v>
          </cell>
          <cell r="F494">
            <v>0</v>
          </cell>
          <cell r="G494" t="str">
            <v>Koshika Telecom (Uttar Pradesh West)</v>
          </cell>
          <cell r="H494" t="str">
            <v>GSM</v>
          </cell>
          <cell r="I494" t="str">
            <v>Global Mobile</v>
          </cell>
          <cell r="J494">
            <v>36698</v>
          </cell>
          <cell r="K494">
            <v>1997</v>
          </cell>
        </row>
        <row r="495">
          <cell r="A495">
            <v>1999</v>
          </cell>
          <cell r="B495" t="str">
            <v>Q3</v>
          </cell>
          <cell r="D495" t="str">
            <v>Asia Pacific</v>
          </cell>
          <cell r="E495" t="str">
            <v>India</v>
          </cell>
          <cell r="F495">
            <v>121334</v>
          </cell>
          <cell r="G495" t="str">
            <v>Max Touch (Mumbai)</v>
          </cell>
          <cell r="H495" t="str">
            <v>GSM</v>
          </cell>
          <cell r="I495" t="str">
            <v>Global Mobile</v>
          </cell>
          <cell r="J495">
            <v>36698</v>
          </cell>
          <cell r="K495">
            <v>1995</v>
          </cell>
        </row>
        <row r="496">
          <cell r="A496">
            <v>1999</v>
          </cell>
          <cell r="B496" t="str">
            <v>Q3</v>
          </cell>
          <cell r="D496" t="str">
            <v>Asia Pacific</v>
          </cell>
          <cell r="E496" t="str">
            <v>India</v>
          </cell>
          <cell r="F496">
            <v>25294</v>
          </cell>
          <cell r="G496" t="str">
            <v>Modi Telstra (Calcutta)</v>
          </cell>
          <cell r="H496" t="str">
            <v>GSM</v>
          </cell>
          <cell r="I496" t="str">
            <v>Global Mobile</v>
          </cell>
          <cell r="J496">
            <v>36698</v>
          </cell>
          <cell r="K496">
            <v>1995</v>
          </cell>
        </row>
        <row r="497">
          <cell r="A497">
            <v>1999</v>
          </cell>
          <cell r="B497" t="str">
            <v>Q3</v>
          </cell>
          <cell r="D497" t="str">
            <v>Asia Pacific</v>
          </cell>
          <cell r="E497" t="str">
            <v>India</v>
          </cell>
          <cell r="F497">
            <v>60873</v>
          </cell>
          <cell r="G497" t="str">
            <v>Modicom (Karnataka)</v>
          </cell>
          <cell r="H497" t="str">
            <v>GSM</v>
          </cell>
          <cell r="I497" t="str">
            <v>Global Mobile</v>
          </cell>
          <cell r="J497">
            <v>36698</v>
          </cell>
          <cell r="K497">
            <v>1997</v>
          </cell>
        </row>
        <row r="498">
          <cell r="A498">
            <v>1999</v>
          </cell>
          <cell r="B498" t="str">
            <v>Q3</v>
          </cell>
          <cell r="D498" t="str">
            <v>Asia Pacific</v>
          </cell>
          <cell r="E498" t="str">
            <v>India</v>
          </cell>
          <cell r="F498">
            <v>66374</v>
          </cell>
          <cell r="G498" t="str">
            <v>Modicom (Punjab)</v>
          </cell>
          <cell r="H498" t="str">
            <v>GSM</v>
          </cell>
          <cell r="I498" t="str">
            <v>Global Mobile</v>
          </cell>
          <cell r="J498">
            <v>36698</v>
          </cell>
          <cell r="K498">
            <v>1997</v>
          </cell>
        </row>
        <row r="499">
          <cell r="A499">
            <v>1999</v>
          </cell>
          <cell r="B499" t="str">
            <v>Q3</v>
          </cell>
          <cell r="D499" t="str">
            <v>Asia Pacific</v>
          </cell>
          <cell r="E499" t="str">
            <v>India</v>
          </cell>
          <cell r="F499">
            <v>4701</v>
          </cell>
          <cell r="G499" t="str">
            <v>Reliance (Bihar)</v>
          </cell>
          <cell r="H499" t="str">
            <v>GSM</v>
          </cell>
          <cell r="I499" t="str">
            <v>Global Mobile</v>
          </cell>
          <cell r="J499">
            <v>36698</v>
          </cell>
          <cell r="K499">
            <v>1997</v>
          </cell>
        </row>
        <row r="500">
          <cell r="A500">
            <v>1999</v>
          </cell>
          <cell r="B500" t="str">
            <v>Q3</v>
          </cell>
          <cell r="D500" t="str">
            <v>Asia Pacific</v>
          </cell>
          <cell r="E500" t="str">
            <v>India</v>
          </cell>
          <cell r="F500">
            <v>14489</v>
          </cell>
          <cell r="G500" t="str">
            <v>Reliance (Himachal Pradesh)</v>
          </cell>
          <cell r="H500" t="str">
            <v>GSM</v>
          </cell>
          <cell r="I500" t="str">
            <v>Global Mobile</v>
          </cell>
          <cell r="J500">
            <v>36698</v>
          </cell>
          <cell r="K500">
            <v>1997</v>
          </cell>
        </row>
        <row r="501">
          <cell r="A501">
            <v>1999</v>
          </cell>
          <cell r="B501" t="str">
            <v>Q3</v>
          </cell>
          <cell r="D501" t="str">
            <v>Asia Pacific</v>
          </cell>
          <cell r="E501" t="str">
            <v>India</v>
          </cell>
          <cell r="F501">
            <v>383</v>
          </cell>
          <cell r="G501" t="str">
            <v>Reliance (Madhya Pradesh)</v>
          </cell>
          <cell r="H501" t="str">
            <v>GSM</v>
          </cell>
          <cell r="I501" t="str">
            <v>Global Mobile</v>
          </cell>
          <cell r="J501">
            <v>36698</v>
          </cell>
          <cell r="K501">
            <v>1997</v>
          </cell>
        </row>
        <row r="502">
          <cell r="A502">
            <v>1999</v>
          </cell>
          <cell r="B502" t="str">
            <v>Q3</v>
          </cell>
          <cell r="D502" t="str">
            <v>Asia Pacific</v>
          </cell>
          <cell r="E502" t="str">
            <v>India</v>
          </cell>
          <cell r="F502">
            <v>12826</v>
          </cell>
          <cell r="G502" t="str">
            <v>Reliance (North East)</v>
          </cell>
          <cell r="H502" t="str">
            <v>GSM</v>
          </cell>
          <cell r="I502" t="str">
            <v>Global Mobile</v>
          </cell>
          <cell r="J502">
            <v>36698</v>
          </cell>
          <cell r="K502">
            <v>1997</v>
          </cell>
        </row>
        <row r="503">
          <cell r="A503">
            <v>1999</v>
          </cell>
          <cell r="B503" t="str">
            <v>Q3</v>
          </cell>
          <cell r="D503" t="str">
            <v>Asia Pacific</v>
          </cell>
          <cell r="E503" t="str">
            <v>India</v>
          </cell>
          <cell r="F503">
            <v>749</v>
          </cell>
          <cell r="G503" t="str">
            <v>Reliance (Orissa)</v>
          </cell>
          <cell r="H503" t="str">
            <v>GSM</v>
          </cell>
          <cell r="I503" t="str">
            <v>Global Mobile</v>
          </cell>
          <cell r="J503">
            <v>36698</v>
          </cell>
          <cell r="K503">
            <v>1998</v>
          </cell>
        </row>
        <row r="504">
          <cell r="A504">
            <v>1999</v>
          </cell>
          <cell r="B504" t="str">
            <v>Q3</v>
          </cell>
          <cell r="D504" t="str">
            <v>Asia Pacific</v>
          </cell>
          <cell r="E504" t="str">
            <v>India</v>
          </cell>
          <cell r="F504">
            <v>7011</v>
          </cell>
          <cell r="G504" t="str">
            <v>Reliance (West Bengal)</v>
          </cell>
          <cell r="H504" t="str">
            <v>GSM</v>
          </cell>
          <cell r="I504" t="str">
            <v>Global Mobile</v>
          </cell>
          <cell r="J504">
            <v>36698</v>
          </cell>
          <cell r="K504">
            <v>1997</v>
          </cell>
        </row>
        <row r="505">
          <cell r="A505">
            <v>1999</v>
          </cell>
          <cell r="B505" t="str">
            <v>Q3</v>
          </cell>
          <cell r="D505" t="str">
            <v>Asia Pacific</v>
          </cell>
          <cell r="E505" t="str">
            <v>India</v>
          </cell>
          <cell r="F505">
            <v>4024</v>
          </cell>
          <cell r="G505" t="str">
            <v>RPG Cellular (Madhya Pradesh)</v>
          </cell>
          <cell r="H505" t="str">
            <v>GSM</v>
          </cell>
          <cell r="I505" t="str">
            <v>Global Mobile</v>
          </cell>
          <cell r="J505">
            <v>36698</v>
          </cell>
          <cell r="K505">
            <v>1997</v>
          </cell>
        </row>
        <row r="506">
          <cell r="A506">
            <v>1999</v>
          </cell>
          <cell r="B506" t="str">
            <v>Q3</v>
          </cell>
          <cell r="D506" t="str">
            <v>Asia Pacific</v>
          </cell>
          <cell r="E506" t="str">
            <v>India</v>
          </cell>
          <cell r="F506">
            <v>10640</v>
          </cell>
          <cell r="G506" t="str">
            <v>RPG Cellular (Madras)</v>
          </cell>
          <cell r="H506" t="str">
            <v>GSM</v>
          </cell>
          <cell r="I506" t="str">
            <v>Global Mobile</v>
          </cell>
          <cell r="J506">
            <v>36698</v>
          </cell>
          <cell r="K506">
            <v>1997</v>
          </cell>
        </row>
        <row r="507">
          <cell r="A507">
            <v>1999</v>
          </cell>
          <cell r="B507" t="str">
            <v>Q3</v>
          </cell>
          <cell r="D507" t="str">
            <v>Asia Pacific</v>
          </cell>
          <cell r="E507" t="str">
            <v>India</v>
          </cell>
          <cell r="F507">
            <v>20232</v>
          </cell>
          <cell r="G507" t="str">
            <v>Skycell Comms (Madras)</v>
          </cell>
          <cell r="H507" t="str">
            <v>GSM</v>
          </cell>
          <cell r="I507" t="str">
            <v>Global Mobile</v>
          </cell>
          <cell r="J507">
            <v>36698</v>
          </cell>
          <cell r="K507">
            <v>1995</v>
          </cell>
        </row>
        <row r="508">
          <cell r="A508">
            <v>1999</v>
          </cell>
          <cell r="B508" t="str">
            <v>Q3</v>
          </cell>
          <cell r="D508" t="str">
            <v>Asia Pacific</v>
          </cell>
          <cell r="E508" t="str">
            <v>India</v>
          </cell>
          <cell r="F508">
            <v>19655</v>
          </cell>
          <cell r="G508" t="str">
            <v>Skycell Comms (Delhi)</v>
          </cell>
          <cell r="H508" t="str">
            <v>GSM</v>
          </cell>
          <cell r="I508" t="str">
            <v>Global Mobile</v>
          </cell>
          <cell r="J508">
            <v>36698</v>
          </cell>
          <cell r="K508">
            <v>1995</v>
          </cell>
        </row>
        <row r="509">
          <cell r="A509">
            <v>1999</v>
          </cell>
          <cell r="B509" t="str">
            <v>Q3</v>
          </cell>
          <cell r="D509" t="str">
            <v>Asia Pacific</v>
          </cell>
          <cell r="E509" t="str">
            <v>India</v>
          </cell>
          <cell r="F509">
            <v>101723</v>
          </cell>
          <cell r="G509" t="str">
            <v>Sterlling Cellualr (Delhi)</v>
          </cell>
          <cell r="H509" t="str">
            <v>GSM</v>
          </cell>
          <cell r="I509" t="str">
            <v>Global Mobile</v>
          </cell>
          <cell r="J509">
            <v>36698</v>
          </cell>
          <cell r="K509">
            <v>1995</v>
          </cell>
        </row>
        <row r="510">
          <cell r="A510">
            <v>1999</v>
          </cell>
          <cell r="B510" t="str">
            <v>Q3</v>
          </cell>
          <cell r="D510" t="str">
            <v>Asia Pacific</v>
          </cell>
          <cell r="E510" t="str">
            <v>India</v>
          </cell>
          <cell r="F510">
            <v>47296</v>
          </cell>
          <cell r="G510" t="str">
            <v>Tata Comms (Andhra Pradesh)</v>
          </cell>
          <cell r="H510" t="str">
            <v>GSM</v>
          </cell>
          <cell r="I510" t="str">
            <v>Global Mobile</v>
          </cell>
          <cell r="J510">
            <v>36698</v>
          </cell>
          <cell r="K510">
            <v>1996</v>
          </cell>
        </row>
        <row r="511">
          <cell r="A511">
            <v>1999</v>
          </cell>
          <cell r="B511" t="str">
            <v>Q3</v>
          </cell>
          <cell r="D511" t="str">
            <v>Asia Pacific</v>
          </cell>
          <cell r="E511" t="str">
            <v>India</v>
          </cell>
          <cell r="F511">
            <v>28185</v>
          </cell>
          <cell r="G511" t="str">
            <v>Usha Mrtin Telecom (Calcutta)</v>
          </cell>
          <cell r="H511" t="str">
            <v>GSM</v>
          </cell>
          <cell r="I511" t="str">
            <v>Global Mobile</v>
          </cell>
          <cell r="J511">
            <v>36698</v>
          </cell>
          <cell r="K511">
            <v>1995</v>
          </cell>
        </row>
        <row r="512">
          <cell r="A512">
            <v>1999</v>
          </cell>
          <cell r="B512" t="str">
            <v>Q3</v>
          </cell>
          <cell r="D512" t="str">
            <v>Asia Pacific</v>
          </cell>
          <cell r="E512" t="str">
            <v>Indonesia</v>
          </cell>
          <cell r="F512">
            <v>799818</v>
          </cell>
          <cell r="G512" t="str">
            <v xml:space="preserve">Telkomsel </v>
          </cell>
          <cell r="H512" t="str">
            <v>GSM</v>
          </cell>
          <cell r="I512" t="str">
            <v>Global Mobile</v>
          </cell>
          <cell r="J512">
            <v>36684</v>
          </cell>
          <cell r="K512">
            <v>1994</v>
          </cell>
        </row>
        <row r="513">
          <cell r="A513">
            <v>1999</v>
          </cell>
          <cell r="B513" t="str">
            <v>Q3</v>
          </cell>
          <cell r="D513" t="str">
            <v>Asia Pacific</v>
          </cell>
          <cell r="E513" t="str">
            <v>Indonesia</v>
          </cell>
          <cell r="F513">
            <v>12085</v>
          </cell>
          <cell r="G513" t="str">
            <v>Mobisel</v>
          </cell>
          <cell r="H513" t="str">
            <v>AMPS</v>
          </cell>
          <cell r="I513" t="str">
            <v>Global Mobile</v>
          </cell>
          <cell r="J513">
            <v>36684</v>
          </cell>
          <cell r="K513">
            <v>1986</v>
          </cell>
        </row>
        <row r="514">
          <cell r="A514">
            <v>1999</v>
          </cell>
          <cell r="B514" t="str">
            <v>Q3</v>
          </cell>
          <cell r="D514" t="str">
            <v>Asia Pacific</v>
          </cell>
          <cell r="E514" t="str">
            <v>Indonesia</v>
          </cell>
          <cell r="F514">
            <v>321000</v>
          </cell>
          <cell r="G514" t="str">
            <v>Excelcomindo</v>
          </cell>
          <cell r="H514" t="str">
            <v>GSM</v>
          </cell>
          <cell r="I514" t="str">
            <v>Global Mobile</v>
          </cell>
          <cell r="J514">
            <v>36684</v>
          </cell>
          <cell r="K514">
            <v>1996</v>
          </cell>
        </row>
        <row r="515">
          <cell r="A515">
            <v>1999</v>
          </cell>
          <cell r="B515" t="str">
            <v>Q3</v>
          </cell>
          <cell r="D515" t="str">
            <v>Asia Pacific</v>
          </cell>
          <cell r="E515" t="str">
            <v>Indonesia</v>
          </cell>
          <cell r="F515">
            <v>40196</v>
          </cell>
          <cell r="G515" t="str">
            <v>Komselindo</v>
          </cell>
          <cell r="H515" t="str">
            <v>AMPS</v>
          </cell>
          <cell r="I515" t="str">
            <v>Global Mobile</v>
          </cell>
          <cell r="J515">
            <v>36684</v>
          </cell>
          <cell r="K515">
            <v>1991</v>
          </cell>
        </row>
        <row r="516">
          <cell r="A516">
            <v>1999</v>
          </cell>
          <cell r="B516" t="str">
            <v>Q3</v>
          </cell>
          <cell r="D516" t="str">
            <v>Asia Pacific</v>
          </cell>
          <cell r="E516" t="str">
            <v>Indonesia</v>
          </cell>
          <cell r="F516">
            <v>35449</v>
          </cell>
          <cell r="G516" t="str">
            <v>Metrosel</v>
          </cell>
          <cell r="H516" t="str">
            <v>AMPS</v>
          </cell>
          <cell r="I516" t="str">
            <v>Global Mobile</v>
          </cell>
          <cell r="J516">
            <v>36684</v>
          </cell>
          <cell r="K516">
            <v>1991</v>
          </cell>
        </row>
        <row r="517">
          <cell r="A517">
            <v>1999</v>
          </cell>
          <cell r="B517" t="str">
            <v>Q3</v>
          </cell>
          <cell r="D517" t="str">
            <v>Asia Pacific</v>
          </cell>
          <cell r="E517" t="str">
            <v>Indonesia</v>
          </cell>
          <cell r="F517">
            <v>606619</v>
          </cell>
          <cell r="G517" t="str">
            <v>Satelindo</v>
          </cell>
          <cell r="H517" t="str">
            <v>GSM</v>
          </cell>
          <cell r="I517" t="str">
            <v>Global Mobile</v>
          </cell>
          <cell r="J517">
            <v>36684</v>
          </cell>
          <cell r="K517">
            <v>1994</v>
          </cell>
        </row>
        <row r="518">
          <cell r="A518">
            <v>1999</v>
          </cell>
          <cell r="B518" t="str">
            <v>Q3</v>
          </cell>
          <cell r="D518" t="str">
            <v>Asia Pacific</v>
          </cell>
          <cell r="E518" t="str">
            <v>Indonesia</v>
          </cell>
          <cell r="F518">
            <v>6191</v>
          </cell>
          <cell r="G518" t="str">
            <v>Telekomindo/Telesera</v>
          </cell>
          <cell r="H518" t="str">
            <v>AMPS</v>
          </cell>
          <cell r="I518" t="str">
            <v>Global Mobile</v>
          </cell>
          <cell r="J518">
            <v>36684</v>
          </cell>
          <cell r="K518">
            <v>1993</v>
          </cell>
        </row>
        <row r="519">
          <cell r="A519">
            <v>1999</v>
          </cell>
          <cell r="B519" t="str">
            <v>Q3</v>
          </cell>
          <cell r="D519" t="str">
            <v>Asia Pacific</v>
          </cell>
          <cell r="E519" t="str">
            <v>Japan</v>
          </cell>
          <cell r="F519">
            <v>26348000</v>
          </cell>
          <cell r="G519" t="str">
            <v>NTT DoCoMo</v>
          </cell>
          <cell r="H519" t="str">
            <v>PDC</v>
          </cell>
          <cell r="I519" t="str">
            <v>Global Mobile</v>
          </cell>
          <cell r="J519">
            <v>36684</v>
          </cell>
          <cell r="K519">
            <v>1993</v>
          </cell>
        </row>
        <row r="520">
          <cell r="A520">
            <v>1999</v>
          </cell>
          <cell r="B520" t="str">
            <v>Q3</v>
          </cell>
          <cell r="D520" t="str">
            <v>Asia Pacific</v>
          </cell>
          <cell r="E520" t="str">
            <v>Japan</v>
          </cell>
          <cell r="F520">
            <v>0</v>
          </cell>
          <cell r="G520" t="str">
            <v>NTT DoCoMo</v>
          </cell>
          <cell r="H520" t="str">
            <v>TACS</v>
          </cell>
          <cell r="I520" t="str">
            <v>Global Mobile</v>
          </cell>
          <cell r="J520">
            <v>36684</v>
          </cell>
          <cell r="K520">
            <v>1979</v>
          </cell>
        </row>
        <row r="521">
          <cell r="A521">
            <v>1999</v>
          </cell>
          <cell r="B521" t="str">
            <v>Q3</v>
          </cell>
          <cell r="D521" t="str">
            <v>Asia Pacific</v>
          </cell>
          <cell r="E521" t="str">
            <v>Japan</v>
          </cell>
          <cell r="F521">
            <v>3915700</v>
          </cell>
          <cell r="G521" t="str">
            <v>DDI</v>
          </cell>
          <cell r="H521" t="str">
            <v>PDC</v>
          </cell>
          <cell r="I521" t="str">
            <v>Global Mobile</v>
          </cell>
          <cell r="J521">
            <v>36684</v>
          </cell>
          <cell r="K521">
            <v>1994</v>
          </cell>
        </row>
        <row r="522">
          <cell r="A522">
            <v>1999</v>
          </cell>
          <cell r="B522" t="str">
            <v>Q3</v>
          </cell>
          <cell r="D522" t="str">
            <v>Asia Pacific</v>
          </cell>
          <cell r="E522" t="str">
            <v>Japan</v>
          </cell>
          <cell r="F522">
            <v>110000</v>
          </cell>
          <cell r="G522" t="str">
            <v>DDI</v>
          </cell>
          <cell r="H522" t="str">
            <v>TACS</v>
          </cell>
          <cell r="I522" t="str">
            <v>Global Mobile</v>
          </cell>
          <cell r="J522">
            <v>36684</v>
          </cell>
          <cell r="K522">
            <v>1987</v>
          </cell>
        </row>
        <row r="523">
          <cell r="A523">
            <v>1999</v>
          </cell>
          <cell r="B523" t="str">
            <v>Q3</v>
          </cell>
          <cell r="D523" t="str">
            <v>Asia Pacific</v>
          </cell>
          <cell r="E523" t="str">
            <v>Japan</v>
          </cell>
          <cell r="F523">
            <v>1956600</v>
          </cell>
          <cell r="G523" t="str">
            <v>DDI</v>
          </cell>
          <cell r="H523" t="str">
            <v>CDMA</v>
          </cell>
          <cell r="I523" t="str">
            <v>Global Mobile</v>
          </cell>
          <cell r="J523">
            <v>36684</v>
          </cell>
          <cell r="K523">
            <v>1998</v>
          </cell>
        </row>
        <row r="524">
          <cell r="A524">
            <v>1999</v>
          </cell>
          <cell r="B524" t="str">
            <v>Q3</v>
          </cell>
          <cell r="D524" t="str">
            <v>Asia Pacific</v>
          </cell>
          <cell r="E524" t="str">
            <v>Japan</v>
          </cell>
          <cell r="F524">
            <v>3047200</v>
          </cell>
          <cell r="G524" t="str">
            <v>IDo</v>
          </cell>
          <cell r="H524" t="str">
            <v>PDC</v>
          </cell>
          <cell r="I524" t="str">
            <v>Global Mobile</v>
          </cell>
          <cell r="J524">
            <v>36684</v>
          </cell>
          <cell r="K524">
            <v>1994</v>
          </cell>
        </row>
        <row r="525">
          <cell r="A525">
            <v>1999</v>
          </cell>
          <cell r="B525" t="str">
            <v>Q3</v>
          </cell>
          <cell r="D525" t="str">
            <v>Asia Pacific</v>
          </cell>
          <cell r="E525" t="str">
            <v>Japan</v>
          </cell>
          <cell r="F525">
            <v>9000</v>
          </cell>
          <cell r="G525" t="str">
            <v>IDo</v>
          </cell>
          <cell r="H525" t="str">
            <v>TACS</v>
          </cell>
          <cell r="I525" t="str">
            <v>Global Mobile</v>
          </cell>
          <cell r="J525">
            <v>36684</v>
          </cell>
          <cell r="K525">
            <v>1991</v>
          </cell>
        </row>
        <row r="526">
          <cell r="A526">
            <v>1999</v>
          </cell>
          <cell r="B526" t="str">
            <v>Q3</v>
          </cell>
          <cell r="D526" t="str">
            <v>Asia Pacific</v>
          </cell>
          <cell r="E526" t="str">
            <v>Japan</v>
          </cell>
          <cell r="F526">
            <v>449200</v>
          </cell>
          <cell r="G526" t="str">
            <v>IDo</v>
          </cell>
          <cell r="H526" t="str">
            <v>CDMA</v>
          </cell>
          <cell r="I526" t="str">
            <v>Global Mobile</v>
          </cell>
          <cell r="J526">
            <v>36684</v>
          </cell>
          <cell r="K526">
            <v>36251</v>
          </cell>
        </row>
        <row r="527">
          <cell r="A527">
            <v>1999</v>
          </cell>
          <cell r="B527" t="str">
            <v>Q3</v>
          </cell>
          <cell r="D527" t="str">
            <v>Asia Pacific</v>
          </cell>
          <cell r="E527" t="str">
            <v>Japan</v>
          </cell>
          <cell r="F527">
            <v>3137800</v>
          </cell>
          <cell r="G527" t="str">
            <v>Tu-Ka Cellular</v>
          </cell>
          <cell r="H527" t="str">
            <v>PDC</v>
          </cell>
          <cell r="I527" t="str">
            <v>Global Mobile</v>
          </cell>
          <cell r="J527">
            <v>36684</v>
          </cell>
          <cell r="K527">
            <v>1994</v>
          </cell>
        </row>
        <row r="528">
          <cell r="A528">
            <v>1999</v>
          </cell>
          <cell r="B528" t="str">
            <v>Q3</v>
          </cell>
          <cell r="D528" t="str">
            <v>Asia Pacific</v>
          </cell>
          <cell r="E528" t="str">
            <v>Japan</v>
          </cell>
          <cell r="F528">
            <v>4807300</v>
          </cell>
          <cell r="G528" t="str">
            <v>J-Phone (Digital Phone)</v>
          </cell>
          <cell r="H528" t="str">
            <v>PDC</v>
          </cell>
          <cell r="I528" t="str">
            <v>Global Mobile</v>
          </cell>
          <cell r="J528">
            <v>36684</v>
          </cell>
          <cell r="K528">
            <v>1994</v>
          </cell>
        </row>
        <row r="529">
          <cell r="A529">
            <v>1999</v>
          </cell>
          <cell r="B529" t="str">
            <v>Q3</v>
          </cell>
          <cell r="D529" t="str">
            <v>Asia Pacific</v>
          </cell>
          <cell r="E529" t="str">
            <v>Japan</v>
          </cell>
          <cell r="F529">
            <v>2507100</v>
          </cell>
          <cell r="G529" t="str">
            <v>J-Phone (Digital Tu-Ka)</v>
          </cell>
          <cell r="H529" t="str">
            <v>PDC</v>
          </cell>
          <cell r="I529" t="str">
            <v>Global Mobile</v>
          </cell>
          <cell r="J529">
            <v>36684</v>
          </cell>
          <cell r="K529">
            <v>1996</v>
          </cell>
        </row>
        <row r="530">
          <cell r="A530">
            <v>1999</v>
          </cell>
          <cell r="B530" t="str">
            <v>Q3</v>
          </cell>
          <cell r="D530" t="str">
            <v>Asia Pacific</v>
          </cell>
          <cell r="E530" t="str">
            <v>Kazakhstan</v>
          </cell>
          <cell r="F530">
            <v>31500</v>
          </cell>
          <cell r="G530" t="str">
            <v>Becet International</v>
          </cell>
          <cell r="H530" t="str">
            <v>AMPS</v>
          </cell>
          <cell r="I530" t="str">
            <v>Global Mobile</v>
          </cell>
          <cell r="J530">
            <v>36684</v>
          </cell>
          <cell r="K530">
            <v>1994</v>
          </cell>
        </row>
        <row r="531">
          <cell r="A531">
            <v>1999</v>
          </cell>
          <cell r="B531" t="str">
            <v>Q3</v>
          </cell>
          <cell r="D531" t="str">
            <v>Asia Pacific</v>
          </cell>
          <cell r="E531" t="str">
            <v>Laos</v>
          </cell>
          <cell r="F531">
            <v>8300</v>
          </cell>
          <cell r="G531" t="str">
            <v>Lao Telecom</v>
          </cell>
          <cell r="H531" t="str">
            <v>GSM</v>
          </cell>
          <cell r="I531" t="str">
            <v>Global Mobile</v>
          </cell>
          <cell r="J531">
            <v>36684</v>
          </cell>
          <cell r="K531">
            <v>1994</v>
          </cell>
        </row>
        <row r="532">
          <cell r="A532">
            <v>1999</v>
          </cell>
          <cell r="B532" t="str">
            <v>Q3</v>
          </cell>
          <cell r="D532" t="str">
            <v>Asia Pacific</v>
          </cell>
          <cell r="E532" t="str">
            <v>Laos</v>
          </cell>
          <cell r="F532">
            <v>0</v>
          </cell>
          <cell r="G532" t="str">
            <v>Lao Telecom</v>
          </cell>
          <cell r="H532" t="str">
            <v>AMPS</v>
          </cell>
          <cell r="I532" t="str">
            <v>Global Mobile</v>
          </cell>
          <cell r="J532">
            <v>36684</v>
          </cell>
          <cell r="K532">
            <v>1992</v>
          </cell>
        </row>
        <row r="533">
          <cell r="A533">
            <v>1999</v>
          </cell>
          <cell r="B533" t="str">
            <v>Q3</v>
          </cell>
          <cell r="D533" t="str">
            <v>Asia Pacific</v>
          </cell>
          <cell r="E533" t="str">
            <v>Macou</v>
          </cell>
          <cell r="F533">
            <v>110000</v>
          </cell>
          <cell r="G533" t="str">
            <v>CTM</v>
          </cell>
          <cell r="H533" t="str">
            <v>GSM</v>
          </cell>
          <cell r="I533" t="str">
            <v>Global Mobile</v>
          </cell>
          <cell r="J533">
            <v>36684</v>
          </cell>
          <cell r="K533">
            <v>1995</v>
          </cell>
        </row>
        <row r="534">
          <cell r="A534">
            <v>1999</v>
          </cell>
          <cell r="B534" t="str">
            <v>Q3</v>
          </cell>
          <cell r="D534" t="str">
            <v>Asia Pacific</v>
          </cell>
          <cell r="E534" t="str">
            <v>Macou</v>
          </cell>
          <cell r="F534">
            <v>4050</v>
          </cell>
          <cell r="G534" t="str">
            <v>CTM</v>
          </cell>
          <cell r="H534" t="str">
            <v>TACS</v>
          </cell>
          <cell r="I534" t="str">
            <v>Global Mobile</v>
          </cell>
          <cell r="J534">
            <v>36684</v>
          </cell>
          <cell r="K534">
            <v>1988</v>
          </cell>
        </row>
        <row r="535">
          <cell r="A535">
            <v>1999</v>
          </cell>
          <cell r="B535" t="str">
            <v>Q3</v>
          </cell>
          <cell r="D535" t="str">
            <v>Asia Pacific</v>
          </cell>
          <cell r="E535" t="str">
            <v>Malaysia</v>
          </cell>
          <cell r="F535">
            <v>500000</v>
          </cell>
          <cell r="G535" t="str">
            <v>DiGi Telecom</v>
          </cell>
          <cell r="H535" t="str">
            <v>GSM 1800</v>
          </cell>
          <cell r="I535" t="str">
            <v>Global Mobile</v>
          </cell>
          <cell r="J535">
            <v>36684</v>
          </cell>
          <cell r="K535">
            <v>1995</v>
          </cell>
        </row>
        <row r="536">
          <cell r="A536">
            <v>1999</v>
          </cell>
          <cell r="B536" t="str">
            <v>Q3</v>
          </cell>
          <cell r="D536" t="str">
            <v>Asia Pacific</v>
          </cell>
          <cell r="E536" t="str">
            <v>Malaysia</v>
          </cell>
          <cell r="F536">
            <v>187000</v>
          </cell>
          <cell r="G536" t="str">
            <v>Telekom Malaysia</v>
          </cell>
          <cell r="H536" t="str">
            <v>DAMPS</v>
          </cell>
          <cell r="I536" t="str">
            <v>Global Mobile</v>
          </cell>
          <cell r="J536">
            <v>36684</v>
          </cell>
          <cell r="K536">
            <v>1994</v>
          </cell>
        </row>
        <row r="537">
          <cell r="A537">
            <v>1999</v>
          </cell>
          <cell r="B537" t="str">
            <v>Q3</v>
          </cell>
          <cell r="D537" t="str">
            <v>Asia Pacific</v>
          </cell>
          <cell r="E537" t="str">
            <v>Malaysia</v>
          </cell>
          <cell r="F537">
            <v>187000</v>
          </cell>
          <cell r="G537" t="str">
            <v>Telekom Malaysia</v>
          </cell>
          <cell r="H537" t="str">
            <v>GSM 1800</v>
          </cell>
          <cell r="I537" t="str">
            <v>Global Mobile</v>
          </cell>
          <cell r="J537">
            <v>36684</v>
          </cell>
          <cell r="K537">
            <v>1995</v>
          </cell>
        </row>
        <row r="538">
          <cell r="A538">
            <v>1999</v>
          </cell>
          <cell r="B538" t="str">
            <v>Q3</v>
          </cell>
          <cell r="D538" t="str">
            <v>Asia Pacific</v>
          </cell>
          <cell r="E538" t="str">
            <v>Malaysia</v>
          </cell>
          <cell r="F538">
            <v>58000</v>
          </cell>
          <cell r="G538" t="str">
            <v>Telekom Malaysia</v>
          </cell>
          <cell r="H538" t="str">
            <v>NMT 450</v>
          </cell>
          <cell r="I538" t="str">
            <v>Global Mobile</v>
          </cell>
          <cell r="J538">
            <v>36684</v>
          </cell>
          <cell r="K538">
            <v>1985</v>
          </cell>
        </row>
        <row r="539">
          <cell r="A539">
            <v>1999</v>
          </cell>
          <cell r="B539" t="str">
            <v>Q3</v>
          </cell>
          <cell r="D539" t="str">
            <v>Asia Pacific</v>
          </cell>
          <cell r="E539" t="str">
            <v>Malaysia</v>
          </cell>
          <cell r="F539">
            <v>730000</v>
          </cell>
          <cell r="G539" t="str">
            <v>Maxis Comms (Binariang)</v>
          </cell>
          <cell r="H539" t="str">
            <v>GSM</v>
          </cell>
          <cell r="I539" t="str">
            <v>Global Mobile</v>
          </cell>
          <cell r="J539">
            <v>36684</v>
          </cell>
          <cell r="K539">
            <v>1995</v>
          </cell>
        </row>
        <row r="540">
          <cell r="A540">
            <v>1999</v>
          </cell>
          <cell r="B540" t="str">
            <v>Q3</v>
          </cell>
          <cell r="D540" t="str">
            <v>Asia Pacific</v>
          </cell>
          <cell r="E540" t="str">
            <v>Malaysia</v>
          </cell>
          <cell r="F540">
            <v>710000</v>
          </cell>
          <cell r="G540" t="str">
            <v>Tri Celcom</v>
          </cell>
          <cell r="H540" t="str">
            <v>GSM</v>
          </cell>
          <cell r="I540" t="str">
            <v>Global Mobile</v>
          </cell>
          <cell r="J540">
            <v>36684</v>
          </cell>
          <cell r="K540">
            <v>1995</v>
          </cell>
        </row>
        <row r="541">
          <cell r="A541">
            <v>1999</v>
          </cell>
          <cell r="B541" t="str">
            <v>Q3</v>
          </cell>
          <cell r="D541" t="str">
            <v>Asia Pacific</v>
          </cell>
          <cell r="E541" t="str">
            <v>Malaysia</v>
          </cell>
          <cell r="F541">
            <v>260000</v>
          </cell>
          <cell r="G541" t="str">
            <v>Tri Celcom</v>
          </cell>
          <cell r="H541" t="str">
            <v>ETACS</v>
          </cell>
          <cell r="I541" t="str">
            <v>Global Mobile</v>
          </cell>
          <cell r="J541">
            <v>36684</v>
          </cell>
          <cell r="K541">
            <v>1989</v>
          </cell>
        </row>
        <row r="542">
          <cell r="A542">
            <v>1999</v>
          </cell>
          <cell r="B542" t="str">
            <v>Q3</v>
          </cell>
          <cell r="D542" t="str">
            <v>Asia Pacific</v>
          </cell>
          <cell r="E542" t="str">
            <v>Malaysia</v>
          </cell>
          <cell r="F542">
            <v>235000</v>
          </cell>
          <cell r="G542" t="str">
            <v>Time (Sapura Digital)</v>
          </cell>
          <cell r="H542" t="str">
            <v>GSM1800</v>
          </cell>
          <cell r="I542" t="str">
            <v>Global Mobile</v>
          </cell>
          <cell r="J542">
            <v>36684</v>
          </cell>
          <cell r="K542">
            <v>1995</v>
          </cell>
        </row>
        <row r="543">
          <cell r="A543">
            <v>1999</v>
          </cell>
          <cell r="B543" t="str">
            <v>Q3</v>
          </cell>
          <cell r="D543" t="str">
            <v>Asia Pacific</v>
          </cell>
          <cell r="E543" t="str">
            <v>Mongolia</v>
          </cell>
          <cell r="F543">
            <v>3175</v>
          </cell>
          <cell r="G543" t="str">
            <v>Mobikom</v>
          </cell>
          <cell r="H543" t="str">
            <v>GSM</v>
          </cell>
          <cell r="I543" t="str">
            <v>Global Mobile</v>
          </cell>
          <cell r="J543">
            <v>36684</v>
          </cell>
          <cell r="K543">
            <v>1996</v>
          </cell>
        </row>
        <row r="544">
          <cell r="A544">
            <v>1999</v>
          </cell>
          <cell r="B544" t="str">
            <v>Q3</v>
          </cell>
          <cell r="D544" t="str">
            <v>Asia Pacific</v>
          </cell>
          <cell r="E544" t="str">
            <v>New Caledonica</v>
          </cell>
          <cell r="F544">
            <v>18000</v>
          </cell>
          <cell r="G544" t="str">
            <v>OPTNC</v>
          </cell>
          <cell r="H544" t="str">
            <v>GSM</v>
          </cell>
          <cell r="I544" t="str">
            <v>Global Mobile</v>
          </cell>
          <cell r="J544">
            <v>36684</v>
          </cell>
          <cell r="K544">
            <v>1995</v>
          </cell>
        </row>
        <row r="545">
          <cell r="A545">
            <v>1999</v>
          </cell>
          <cell r="B545" t="str">
            <v>Q3</v>
          </cell>
          <cell r="D545" t="str">
            <v>Asia Pacific</v>
          </cell>
          <cell r="E545" t="str">
            <v>New Zealand</v>
          </cell>
          <cell r="F545">
            <v>760800</v>
          </cell>
          <cell r="G545" t="str">
            <v>Telecom New Zealand</v>
          </cell>
          <cell r="H545" t="str">
            <v>AMPS/DAMPS</v>
          </cell>
          <cell r="I545" t="str">
            <v>Global Mobile</v>
          </cell>
          <cell r="J545">
            <v>36684</v>
          </cell>
          <cell r="K545">
            <v>1987</v>
          </cell>
        </row>
        <row r="546">
          <cell r="A546">
            <v>1999</v>
          </cell>
          <cell r="B546" t="str">
            <v>Q3</v>
          </cell>
          <cell r="D546" t="str">
            <v>Asia Pacific</v>
          </cell>
          <cell r="E546" t="str">
            <v>New Zealand</v>
          </cell>
          <cell r="F546">
            <v>293000</v>
          </cell>
          <cell r="G546" t="str">
            <v>Vodafone NZ</v>
          </cell>
          <cell r="H546" t="str">
            <v>GSM</v>
          </cell>
          <cell r="I546" t="str">
            <v>Global Mobile</v>
          </cell>
          <cell r="J546">
            <v>36684</v>
          </cell>
          <cell r="K546">
            <v>1993</v>
          </cell>
        </row>
        <row r="547">
          <cell r="A547">
            <v>1999</v>
          </cell>
          <cell r="B547" t="str">
            <v>Q3</v>
          </cell>
          <cell r="D547" t="str">
            <v>Asia Pacific</v>
          </cell>
          <cell r="E547" t="str">
            <v>Pakistan</v>
          </cell>
          <cell r="F547">
            <v>105000</v>
          </cell>
          <cell r="G547" t="str">
            <v>Pakcom</v>
          </cell>
          <cell r="H547" t="str">
            <v>AMPS</v>
          </cell>
          <cell r="I547" t="str">
            <v>Global Mobile</v>
          </cell>
          <cell r="J547">
            <v>36684</v>
          </cell>
          <cell r="K547">
            <v>1990</v>
          </cell>
        </row>
        <row r="548">
          <cell r="A548">
            <v>1999</v>
          </cell>
          <cell r="B548" t="str">
            <v>Q3</v>
          </cell>
          <cell r="D548" t="str">
            <v>Asia Pacific</v>
          </cell>
          <cell r="E548" t="str">
            <v>Pakistan</v>
          </cell>
          <cell r="F548">
            <v>60000</v>
          </cell>
          <cell r="G548" t="str">
            <v>Paktel</v>
          </cell>
          <cell r="H548" t="str">
            <v>AMPS</v>
          </cell>
          <cell r="I548" t="str">
            <v>Global Mobile</v>
          </cell>
          <cell r="J548">
            <v>36684</v>
          </cell>
          <cell r="K548">
            <v>1990</v>
          </cell>
        </row>
        <row r="549">
          <cell r="A549">
            <v>1999</v>
          </cell>
          <cell r="B549" t="str">
            <v>Q3</v>
          </cell>
          <cell r="D549" t="str">
            <v>Asia Pacific</v>
          </cell>
          <cell r="E549" t="str">
            <v xml:space="preserve">Philippines </v>
          </cell>
          <cell r="F549">
            <v>172127</v>
          </cell>
          <cell r="G549" t="str">
            <v>Islacom</v>
          </cell>
          <cell r="H549" t="str">
            <v>GSM</v>
          </cell>
          <cell r="I549" t="str">
            <v>Global Mobile</v>
          </cell>
          <cell r="J549">
            <v>36684</v>
          </cell>
          <cell r="K549">
            <v>1994</v>
          </cell>
        </row>
        <row r="550">
          <cell r="A550">
            <v>1999</v>
          </cell>
          <cell r="B550" t="str">
            <v>Q3</v>
          </cell>
          <cell r="D550" t="str">
            <v>Asia Pacific</v>
          </cell>
          <cell r="E550" t="str">
            <v xml:space="preserve">Philippines </v>
          </cell>
          <cell r="F550">
            <v>509347</v>
          </cell>
          <cell r="G550" t="str">
            <v>Globe Telecom</v>
          </cell>
          <cell r="H550" t="str">
            <v>GSM</v>
          </cell>
          <cell r="I550" t="str">
            <v>Global Mobile</v>
          </cell>
          <cell r="J550">
            <v>36684</v>
          </cell>
          <cell r="K550">
            <v>1994</v>
          </cell>
        </row>
        <row r="551">
          <cell r="A551">
            <v>1999</v>
          </cell>
          <cell r="B551" t="str">
            <v>Q3</v>
          </cell>
          <cell r="D551" t="str">
            <v>Asia Pacific</v>
          </cell>
          <cell r="E551" t="str">
            <v xml:space="preserve">Philippines </v>
          </cell>
          <cell r="F551">
            <v>18857</v>
          </cell>
          <cell r="G551" t="str">
            <v>Piltel</v>
          </cell>
          <cell r="H551" t="str">
            <v>CDMA</v>
          </cell>
          <cell r="I551" t="str">
            <v>Global Mobile</v>
          </cell>
          <cell r="J551">
            <v>36684</v>
          </cell>
          <cell r="K551">
            <v>1998</v>
          </cell>
        </row>
        <row r="552">
          <cell r="A552">
            <v>1999</v>
          </cell>
          <cell r="B552" t="str">
            <v>Q3</v>
          </cell>
          <cell r="D552" t="str">
            <v>Asia Pacific</v>
          </cell>
          <cell r="E552" t="str">
            <v xml:space="preserve">Philippines </v>
          </cell>
          <cell r="F552">
            <v>414519</v>
          </cell>
          <cell r="G552" t="str">
            <v>Piltel</v>
          </cell>
          <cell r="H552" t="str">
            <v>AMPS</v>
          </cell>
          <cell r="I552" t="str">
            <v>Global Mobile</v>
          </cell>
          <cell r="J552">
            <v>36684</v>
          </cell>
          <cell r="K552">
            <v>1984</v>
          </cell>
        </row>
        <row r="553">
          <cell r="A553">
            <v>1999</v>
          </cell>
          <cell r="B553" t="str">
            <v>Q3</v>
          </cell>
          <cell r="D553" t="str">
            <v>Asia Pacific</v>
          </cell>
          <cell r="E553" t="str">
            <v xml:space="preserve">Philippines </v>
          </cell>
          <cell r="F553">
            <v>209000</v>
          </cell>
          <cell r="G553" t="str">
            <v>Extelcom</v>
          </cell>
          <cell r="H553" t="str">
            <v>AMPS</v>
          </cell>
          <cell r="I553" t="str">
            <v>Global Mobile</v>
          </cell>
          <cell r="J553">
            <v>36684</v>
          </cell>
          <cell r="K553">
            <v>1991</v>
          </cell>
        </row>
        <row r="554">
          <cell r="A554">
            <v>1999</v>
          </cell>
          <cell r="B554" t="str">
            <v>Q3</v>
          </cell>
          <cell r="D554" t="str">
            <v>Asia Pacific</v>
          </cell>
          <cell r="E554" t="str">
            <v xml:space="preserve">Philippines </v>
          </cell>
          <cell r="F554">
            <v>832000</v>
          </cell>
          <cell r="G554" t="str">
            <v>Smart</v>
          </cell>
          <cell r="H554" t="str">
            <v>TACS</v>
          </cell>
          <cell r="I554" t="str">
            <v>Global Mobile</v>
          </cell>
          <cell r="J554">
            <v>36684</v>
          </cell>
          <cell r="K554">
            <v>1994</v>
          </cell>
        </row>
        <row r="555">
          <cell r="A555">
            <v>1999</v>
          </cell>
          <cell r="B555" t="str">
            <v>Q3</v>
          </cell>
          <cell r="D555" t="str">
            <v>Asia Pacific</v>
          </cell>
          <cell r="E555" t="str">
            <v xml:space="preserve">Philippines </v>
          </cell>
          <cell r="F555">
            <v>90000</v>
          </cell>
          <cell r="G555" t="str">
            <v>Smart</v>
          </cell>
          <cell r="H555" t="str">
            <v>GSM 900/1800</v>
          </cell>
          <cell r="I555" t="str">
            <v>Global Mobile</v>
          </cell>
          <cell r="J555">
            <v>36684</v>
          </cell>
          <cell r="K555">
            <v>36251</v>
          </cell>
        </row>
        <row r="556">
          <cell r="A556">
            <v>1999</v>
          </cell>
          <cell r="B556" t="str">
            <v>Q3</v>
          </cell>
          <cell r="D556" t="str">
            <v>Asia Pacific</v>
          </cell>
          <cell r="E556" t="str">
            <v>Singapore</v>
          </cell>
          <cell r="F556">
            <v>1000</v>
          </cell>
          <cell r="G556" t="str">
            <v>SingTel</v>
          </cell>
          <cell r="H556" t="str">
            <v>AMPS</v>
          </cell>
          <cell r="I556" t="str">
            <v>Global Mobile</v>
          </cell>
          <cell r="J556">
            <v>36684</v>
          </cell>
          <cell r="K556">
            <v>1988</v>
          </cell>
        </row>
        <row r="557">
          <cell r="A557">
            <v>1999</v>
          </cell>
          <cell r="B557" t="str">
            <v>Q3</v>
          </cell>
          <cell r="D557" t="str">
            <v>Asia Pacific</v>
          </cell>
          <cell r="E557" t="str">
            <v>Singapore</v>
          </cell>
          <cell r="F557">
            <v>799000</v>
          </cell>
          <cell r="G557" t="str">
            <v>SingTel</v>
          </cell>
          <cell r="H557" t="str">
            <v>GSM 900/1800</v>
          </cell>
          <cell r="I557" t="str">
            <v>Global Mobile</v>
          </cell>
          <cell r="J557">
            <v>36684</v>
          </cell>
          <cell r="K557">
            <v>1995</v>
          </cell>
        </row>
        <row r="558">
          <cell r="A558">
            <v>1999</v>
          </cell>
          <cell r="B558" t="str">
            <v>Q3</v>
          </cell>
          <cell r="D558" t="str">
            <v>Asia Pacific</v>
          </cell>
          <cell r="E558" t="str">
            <v>Singapore</v>
          </cell>
          <cell r="F558">
            <v>400000</v>
          </cell>
          <cell r="G558" t="str">
            <v>MobilrOne</v>
          </cell>
          <cell r="H558" t="str">
            <v>GSM</v>
          </cell>
          <cell r="I558" t="str">
            <v>Global Mobile</v>
          </cell>
          <cell r="J558">
            <v>36684</v>
          </cell>
          <cell r="K558">
            <v>1997</v>
          </cell>
        </row>
        <row r="559">
          <cell r="A559">
            <v>1999</v>
          </cell>
          <cell r="B559" t="str">
            <v>Q3</v>
          </cell>
          <cell r="D559" t="str">
            <v>Asia Pacific</v>
          </cell>
          <cell r="E559" t="str">
            <v>Singapore</v>
          </cell>
          <cell r="F559">
            <v>28300</v>
          </cell>
          <cell r="G559" t="str">
            <v>MobilrOne</v>
          </cell>
          <cell r="H559" t="str">
            <v>CDMA 1900</v>
          </cell>
          <cell r="I559" t="str">
            <v>Global Mobile</v>
          </cell>
          <cell r="J559">
            <v>36684</v>
          </cell>
          <cell r="K559">
            <v>1998</v>
          </cell>
        </row>
        <row r="560">
          <cell r="A560">
            <v>1999</v>
          </cell>
          <cell r="B560" t="str">
            <v>Q3</v>
          </cell>
          <cell r="D560" t="str">
            <v>Asia Pacific</v>
          </cell>
          <cell r="E560" t="str">
            <v>Soloman Islands</v>
          </cell>
          <cell r="F560">
            <v>1000</v>
          </cell>
          <cell r="G560" t="str">
            <v>MobileNet</v>
          </cell>
          <cell r="H560" t="str">
            <v>AMPS</v>
          </cell>
          <cell r="I560" t="str">
            <v>Global Mobile</v>
          </cell>
          <cell r="J560">
            <v>36684</v>
          </cell>
          <cell r="K560">
            <v>1994</v>
          </cell>
        </row>
        <row r="561">
          <cell r="A561">
            <v>1999</v>
          </cell>
          <cell r="B561" t="str">
            <v>Q3</v>
          </cell>
          <cell r="D561" t="str">
            <v>Asia Pacific</v>
          </cell>
          <cell r="E561" t="str">
            <v>South Korea</v>
          </cell>
          <cell r="F561">
            <v>3172000</v>
          </cell>
          <cell r="G561" t="str">
            <v>Shinsegi Telecom</v>
          </cell>
          <cell r="H561" t="str">
            <v>CDMA</v>
          </cell>
          <cell r="I561" t="str">
            <v>Global Mobile</v>
          </cell>
          <cell r="J561">
            <v>36684</v>
          </cell>
          <cell r="K561">
            <v>1996</v>
          </cell>
        </row>
        <row r="562">
          <cell r="A562">
            <v>1999</v>
          </cell>
          <cell r="B562" t="str">
            <v>Q3</v>
          </cell>
          <cell r="D562" t="str">
            <v>Asia Pacific</v>
          </cell>
          <cell r="E562" t="str">
            <v>South Korea</v>
          </cell>
          <cell r="F562">
            <v>2480000</v>
          </cell>
          <cell r="G562" t="str">
            <v>Hansol PCS</v>
          </cell>
          <cell r="H562" t="str">
            <v>CDMA 1700</v>
          </cell>
          <cell r="I562" t="str">
            <v>Global Mobile</v>
          </cell>
          <cell r="J562">
            <v>36684</v>
          </cell>
          <cell r="K562">
            <v>1997</v>
          </cell>
        </row>
        <row r="563">
          <cell r="A563">
            <v>1999</v>
          </cell>
          <cell r="B563" t="str">
            <v>Q3</v>
          </cell>
          <cell r="D563" t="str">
            <v>Asia Pacific</v>
          </cell>
          <cell r="E563" t="str">
            <v>South Korea</v>
          </cell>
          <cell r="F563">
            <v>2940000</v>
          </cell>
          <cell r="G563" t="str">
            <v>LG Telecom</v>
          </cell>
          <cell r="H563" t="str">
            <v>CDMA 1700</v>
          </cell>
          <cell r="I563" t="str">
            <v>Global Mobile</v>
          </cell>
          <cell r="J563">
            <v>36684</v>
          </cell>
          <cell r="K563">
            <v>1997</v>
          </cell>
        </row>
        <row r="564">
          <cell r="A564">
            <v>1999</v>
          </cell>
          <cell r="B564" t="str">
            <v>Q3</v>
          </cell>
          <cell r="D564" t="str">
            <v>Asia Pacific</v>
          </cell>
          <cell r="E564" t="str">
            <v>South Korea</v>
          </cell>
          <cell r="F564">
            <v>3950000</v>
          </cell>
          <cell r="G564" t="str">
            <v>KT Freetel</v>
          </cell>
          <cell r="H564" t="str">
            <v>CDMA 1700</v>
          </cell>
          <cell r="I564" t="str">
            <v>Global Mobile</v>
          </cell>
          <cell r="J564">
            <v>36684</v>
          </cell>
          <cell r="K564">
            <v>1997</v>
          </cell>
        </row>
        <row r="565">
          <cell r="A565">
            <v>1999</v>
          </cell>
          <cell r="B565" t="str">
            <v>Q3</v>
          </cell>
          <cell r="D565" t="str">
            <v>Asia Pacific</v>
          </cell>
          <cell r="E565" t="str">
            <v>South Korea</v>
          </cell>
          <cell r="F565">
            <v>8883000</v>
          </cell>
          <cell r="G565" t="str">
            <v>SK Telekom</v>
          </cell>
          <cell r="H565" t="str">
            <v>CDMA</v>
          </cell>
          <cell r="I565" t="str">
            <v>Global Mobile</v>
          </cell>
          <cell r="J565">
            <v>36684</v>
          </cell>
          <cell r="K565">
            <v>1996</v>
          </cell>
        </row>
        <row r="566">
          <cell r="A566">
            <v>1999</v>
          </cell>
          <cell r="B566" t="str">
            <v>Q3</v>
          </cell>
          <cell r="D566" t="str">
            <v>Asia Pacific</v>
          </cell>
          <cell r="E566" t="str">
            <v>South Korea</v>
          </cell>
          <cell r="F566">
            <v>71000</v>
          </cell>
          <cell r="G566" t="str">
            <v>SK Telekom</v>
          </cell>
          <cell r="H566" t="str">
            <v>AMPS</v>
          </cell>
          <cell r="I566" t="str">
            <v>Global Mobile</v>
          </cell>
          <cell r="J566">
            <v>36684</v>
          </cell>
          <cell r="K566">
            <v>1984</v>
          </cell>
        </row>
        <row r="567">
          <cell r="A567">
            <v>1999</v>
          </cell>
          <cell r="B567" t="str">
            <v>Q3</v>
          </cell>
          <cell r="D567" t="str">
            <v>Asia Pacific</v>
          </cell>
          <cell r="E567" t="str">
            <v>Sri Lanka</v>
          </cell>
          <cell r="F567">
            <v>50000</v>
          </cell>
          <cell r="G567" t="str">
            <v>MTN</v>
          </cell>
          <cell r="H567" t="str">
            <v xml:space="preserve">GSM </v>
          </cell>
          <cell r="I567" t="str">
            <v>Global Mobile</v>
          </cell>
          <cell r="J567">
            <v>36684</v>
          </cell>
          <cell r="K567">
            <v>1995</v>
          </cell>
        </row>
        <row r="568">
          <cell r="A568">
            <v>1999</v>
          </cell>
          <cell r="B568" t="str">
            <v>Q3</v>
          </cell>
          <cell r="D568" t="str">
            <v>Asia Pacific</v>
          </cell>
          <cell r="E568" t="str">
            <v>Sri Lanka</v>
          </cell>
          <cell r="F568">
            <v>81000</v>
          </cell>
          <cell r="G568" t="str">
            <v>Celltel Lanka</v>
          </cell>
          <cell r="H568" t="str">
            <v>TACS</v>
          </cell>
          <cell r="I568" t="str">
            <v>Global Mobile</v>
          </cell>
          <cell r="J568">
            <v>36684</v>
          </cell>
          <cell r="K568">
            <v>1989</v>
          </cell>
        </row>
        <row r="569">
          <cell r="A569">
            <v>1999</v>
          </cell>
          <cell r="B569" t="str">
            <v>Q3</v>
          </cell>
          <cell r="D569" t="str">
            <v>Asia Pacific</v>
          </cell>
          <cell r="E569" t="str">
            <v>Sri Lanka</v>
          </cell>
          <cell r="F569">
            <v>22000</v>
          </cell>
          <cell r="G569" t="str">
            <v>Lanka Cellular/Orange</v>
          </cell>
          <cell r="H569" t="str">
            <v>TACS</v>
          </cell>
          <cell r="I569" t="str">
            <v>Global Mobile</v>
          </cell>
          <cell r="J569">
            <v>36684</v>
          </cell>
          <cell r="K569">
            <v>1993</v>
          </cell>
        </row>
        <row r="570">
          <cell r="A570">
            <v>1999</v>
          </cell>
          <cell r="B570" t="str">
            <v>Q3</v>
          </cell>
          <cell r="D570" t="str">
            <v>Asia Pacific</v>
          </cell>
          <cell r="E570" t="str">
            <v>Sri Lanka</v>
          </cell>
          <cell r="F570">
            <v>80000</v>
          </cell>
          <cell r="G570" t="str">
            <v>Mobitel</v>
          </cell>
          <cell r="H570" t="str">
            <v>AMPS</v>
          </cell>
          <cell r="I570" t="str">
            <v>Global Mobile</v>
          </cell>
          <cell r="J570">
            <v>36684</v>
          </cell>
          <cell r="K570">
            <v>1993</v>
          </cell>
        </row>
        <row r="571">
          <cell r="A571">
            <v>1999</v>
          </cell>
          <cell r="B571" t="str">
            <v>Q3</v>
          </cell>
          <cell r="D571" t="str">
            <v>Asia Pacific</v>
          </cell>
          <cell r="E571" t="str">
            <v>Taiwan</v>
          </cell>
          <cell r="F571">
            <v>350000</v>
          </cell>
          <cell r="G571" t="str">
            <v>Mobitai</v>
          </cell>
          <cell r="H571" t="str">
            <v>GSM</v>
          </cell>
          <cell r="I571" t="str">
            <v>Global Mobile</v>
          </cell>
          <cell r="J571">
            <v>36684</v>
          </cell>
          <cell r="K571">
            <v>1998</v>
          </cell>
        </row>
        <row r="572">
          <cell r="A572">
            <v>1999</v>
          </cell>
          <cell r="B572" t="str">
            <v>Q3</v>
          </cell>
          <cell r="D572" t="str">
            <v>Asia Pacific</v>
          </cell>
          <cell r="E572" t="str">
            <v>Taiwan</v>
          </cell>
          <cell r="F572">
            <v>290179</v>
          </cell>
          <cell r="G572" t="str">
            <v>Transasia</v>
          </cell>
          <cell r="H572" t="str">
            <v>GSM</v>
          </cell>
          <cell r="I572" t="str">
            <v>Global Mobile</v>
          </cell>
          <cell r="J572">
            <v>36684</v>
          </cell>
          <cell r="K572">
            <v>1998</v>
          </cell>
        </row>
        <row r="573">
          <cell r="A573">
            <v>1999</v>
          </cell>
          <cell r="B573" t="str">
            <v>Q3</v>
          </cell>
          <cell r="D573" t="str">
            <v>Asia Pacific</v>
          </cell>
          <cell r="E573" t="str">
            <v>Taiwan</v>
          </cell>
          <cell r="F573">
            <v>1710000</v>
          </cell>
          <cell r="G573" t="str">
            <v>FarEasTone</v>
          </cell>
          <cell r="H573" t="str">
            <v>GSM 900/1800 db</v>
          </cell>
          <cell r="I573" t="str">
            <v>Global Mobile</v>
          </cell>
          <cell r="J573">
            <v>36684</v>
          </cell>
          <cell r="K573">
            <v>1998</v>
          </cell>
        </row>
        <row r="574">
          <cell r="A574">
            <v>1999</v>
          </cell>
          <cell r="B574" t="str">
            <v>Q3</v>
          </cell>
          <cell r="D574" t="str">
            <v>Asia Pacific</v>
          </cell>
          <cell r="E574" t="str">
            <v>Taiwan</v>
          </cell>
          <cell r="F574">
            <v>2475000</v>
          </cell>
          <cell r="G574" t="str">
            <v>Pacific Comms</v>
          </cell>
          <cell r="H574" t="str">
            <v>GSM 1800</v>
          </cell>
          <cell r="I574" t="str">
            <v>Global Mobile</v>
          </cell>
          <cell r="J574">
            <v>36684</v>
          </cell>
          <cell r="K574">
            <v>1998</v>
          </cell>
        </row>
        <row r="575">
          <cell r="A575">
            <v>1999</v>
          </cell>
          <cell r="B575" t="str">
            <v>Q3</v>
          </cell>
          <cell r="D575" t="str">
            <v>Asia Pacific</v>
          </cell>
          <cell r="E575" t="str">
            <v>Taiwan</v>
          </cell>
          <cell r="F575">
            <v>1205000</v>
          </cell>
          <cell r="G575" t="str">
            <v>KT Telecom</v>
          </cell>
          <cell r="H575" t="str">
            <v>GSM 1800</v>
          </cell>
          <cell r="I575" t="str">
            <v>Global Mobile</v>
          </cell>
          <cell r="J575">
            <v>36684</v>
          </cell>
          <cell r="K575">
            <v>1998</v>
          </cell>
        </row>
        <row r="576">
          <cell r="A576">
            <v>1999</v>
          </cell>
          <cell r="B576" t="str">
            <v>Q3</v>
          </cell>
          <cell r="D576" t="str">
            <v>Asia Pacific</v>
          </cell>
          <cell r="E576" t="str">
            <v>Taiwan</v>
          </cell>
          <cell r="F576">
            <v>2277000</v>
          </cell>
          <cell r="G576" t="str">
            <v>Chunghwa Telecom</v>
          </cell>
          <cell r="H576" t="str">
            <v xml:space="preserve">GSM </v>
          </cell>
          <cell r="I576" t="str">
            <v>Global Mobile</v>
          </cell>
          <cell r="J576">
            <v>36684</v>
          </cell>
          <cell r="K576">
            <v>1995</v>
          </cell>
        </row>
        <row r="577">
          <cell r="A577">
            <v>1999</v>
          </cell>
          <cell r="B577" t="str">
            <v>Q3</v>
          </cell>
          <cell r="D577" t="str">
            <v>Asia Pacific</v>
          </cell>
          <cell r="E577" t="str">
            <v>Taiwan</v>
          </cell>
          <cell r="F577">
            <v>600000</v>
          </cell>
          <cell r="G577" t="str">
            <v>Chunghwa Telecom</v>
          </cell>
          <cell r="H577" t="str">
            <v>AMPS</v>
          </cell>
          <cell r="I577" t="str">
            <v>Global Mobile</v>
          </cell>
          <cell r="J577">
            <v>36684</v>
          </cell>
          <cell r="K577">
            <v>1988</v>
          </cell>
        </row>
        <row r="578">
          <cell r="A578">
            <v>1999</v>
          </cell>
          <cell r="B578" t="str">
            <v>Q3</v>
          </cell>
          <cell r="D578" t="str">
            <v>Asia Pacific</v>
          </cell>
          <cell r="E578" t="str">
            <v>Taiwan</v>
          </cell>
          <cell r="F578">
            <v>420000</v>
          </cell>
          <cell r="G578" t="str">
            <v>Chunghwa Telecom</v>
          </cell>
          <cell r="H578" t="str">
            <v>GSM 1800</v>
          </cell>
          <cell r="I578" t="str">
            <v>Global Mobile</v>
          </cell>
          <cell r="J578">
            <v>36684</v>
          </cell>
          <cell r="K578">
            <v>1998</v>
          </cell>
        </row>
        <row r="579">
          <cell r="A579">
            <v>1999</v>
          </cell>
          <cell r="B579" t="str">
            <v>Q3</v>
          </cell>
          <cell r="D579" t="str">
            <v>Asia Pacific</v>
          </cell>
          <cell r="E579" t="str">
            <v>Thailand</v>
          </cell>
          <cell r="F579">
            <v>600000</v>
          </cell>
          <cell r="G579" t="str">
            <v>AIS</v>
          </cell>
          <cell r="H579" t="str">
            <v xml:space="preserve">GSM </v>
          </cell>
          <cell r="I579" t="str">
            <v>Global Mobile</v>
          </cell>
          <cell r="J579">
            <v>36684</v>
          </cell>
          <cell r="K579">
            <v>1994</v>
          </cell>
        </row>
        <row r="580">
          <cell r="A580">
            <v>1999</v>
          </cell>
          <cell r="B580" t="str">
            <v>Q3</v>
          </cell>
          <cell r="D580" t="str">
            <v>Asia Pacific</v>
          </cell>
          <cell r="E580" t="str">
            <v>Thailand</v>
          </cell>
          <cell r="F580">
            <v>530000</v>
          </cell>
          <cell r="G580" t="str">
            <v>AIS</v>
          </cell>
          <cell r="H580" t="str">
            <v>NMT 900</v>
          </cell>
          <cell r="I580" t="str">
            <v>Global Mobile</v>
          </cell>
          <cell r="J580">
            <v>36684</v>
          </cell>
          <cell r="K580">
            <v>1990</v>
          </cell>
        </row>
        <row r="581">
          <cell r="A581">
            <v>1999</v>
          </cell>
          <cell r="B581" t="str">
            <v>Q3</v>
          </cell>
          <cell r="D581" t="str">
            <v>Asia Pacific</v>
          </cell>
          <cell r="E581" t="str">
            <v>Thailand</v>
          </cell>
          <cell r="F581">
            <v>30000</v>
          </cell>
          <cell r="G581" t="str">
            <v>CAT</v>
          </cell>
          <cell r="H581" t="str">
            <v>AMPS</v>
          </cell>
          <cell r="I581" t="str">
            <v>Global Mobile</v>
          </cell>
          <cell r="J581">
            <v>36684</v>
          </cell>
          <cell r="K581">
            <v>1986</v>
          </cell>
        </row>
        <row r="582">
          <cell r="A582">
            <v>1999</v>
          </cell>
          <cell r="B582" t="str">
            <v>Q3</v>
          </cell>
          <cell r="D582" t="str">
            <v>Asia Pacific</v>
          </cell>
          <cell r="E582" t="str">
            <v>Thailand</v>
          </cell>
          <cell r="F582">
            <v>4000</v>
          </cell>
          <cell r="G582" t="str">
            <v>CAT</v>
          </cell>
          <cell r="H582" t="str">
            <v>CDMA</v>
          </cell>
          <cell r="I582" t="str">
            <v>Global Mobile</v>
          </cell>
          <cell r="J582">
            <v>36684</v>
          </cell>
          <cell r="K582">
            <v>1998</v>
          </cell>
        </row>
        <row r="583">
          <cell r="A583">
            <v>1999</v>
          </cell>
          <cell r="B583" t="str">
            <v>Q3</v>
          </cell>
          <cell r="D583" t="str">
            <v>Asia Pacific</v>
          </cell>
          <cell r="E583" t="str">
            <v>Thailand</v>
          </cell>
          <cell r="F583">
            <v>312000</v>
          </cell>
          <cell r="G583" t="str">
            <v>TAC</v>
          </cell>
          <cell r="H583" t="str">
            <v>GSM 1800</v>
          </cell>
          <cell r="I583" t="str">
            <v>Global Mobile</v>
          </cell>
          <cell r="J583">
            <v>36684</v>
          </cell>
          <cell r="K583">
            <v>1991</v>
          </cell>
        </row>
        <row r="584">
          <cell r="A584">
            <v>1999</v>
          </cell>
          <cell r="B584" t="str">
            <v>Q3</v>
          </cell>
          <cell r="D584" t="str">
            <v>Asia Pacific</v>
          </cell>
          <cell r="E584" t="str">
            <v>Thailand</v>
          </cell>
          <cell r="F584">
            <v>720000</v>
          </cell>
          <cell r="G584" t="str">
            <v>TAC</v>
          </cell>
          <cell r="H584" t="str">
            <v>AMPS</v>
          </cell>
          <cell r="I584" t="str">
            <v>Global Mobile</v>
          </cell>
          <cell r="J584">
            <v>36684</v>
          </cell>
          <cell r="K584">
            <v>1994</v>
          </cell>
        </row>
        <row r="585">
          <cell r="A585">
            <v>1999</v>
          </cell>
          <cell r="B585" t="str">
            <v>Q3</v>
          </cell>
          <cell r="D585" t="str">
            <v>Asia Pacific</v>
          </cell>
          <cell r="E585" t="str">
            <v>Thailand</v>
          </cell>
          <cell r="F585">
            <v>130000</v>
          </cell>
          <cell r="G585" t="str">
            <v>Digital Phone Company</v>
          </cell>
          <cell r="H585" t="str">
            <v>GSM 1800</v>
          </cell>
          <cell r="I585" t="str">
            <v>Global Mobile</v>
          </cell>
          <cell r="J585">
            <v>36684</v>
          </cell>
          <cell r="K585">
            <v>1998</v>
          </cell>
        </row>
        <row r="586">
          <cell r="A586">
            <v>1999</v>
          </cell>
          <cell r="B586" t="str">
            <v>Q3</v>
          </cell>
          <cell r="D586" t="str">
            <v>Asia Pacific</v>
          </cell>
          <cell r="E586" t="str">
            <v>Thailand</v>
          </cell>
          <cell r="F586">
            <v>30000</v>
          </cell>
          <cell r="G586" t="str">
            <v>TOT</v>
          </cell>
          <cell r="H586" t="str">
            <v>NMT 470</v>
          </cell>
          <cell r="I586" t="str">
            <v>Global Mobile</v>
          </cell>
          <cell r="J586">
            <v>36684</v>
          </cell>
          <cell r="K586">
            <v>1986</v>
          </cell>
        </row>
        <row r="587">
          <cell r="A587">
            <v>1999</v>
          </cell>
          <cell r="B587" t="str">
            <v>Q3</v>
          </cell>
          <cell r="D587" t="str">
            <v>Asia Pacific</v>
          </cell>
          <cell r="E587" t="str">
            <v>Tonga</v>
          </cell>
          <cell r="F587">
            <v>350</v>
          </cell>
          <cell r="G587" t="str">
            <v>Tonga Teelecom</v>
          </cell>
          <cell r="H587" t="str">
            <v>GSM</v>
          </cell>
          <cell r="I587" t="str">
            <v>Global Mobile</v>
          </cell>
          <cell r="J587">
            <v>36684</v>
          </cell>
          <cell r="K587">
            <v>1995</v>
          </cell>
        </row>
        <row r="588">
          <cell r="A588">
            <v>1999</v>
          </cell>
          <cell r="B588" t="str">
            <v>Q3</v>
          </cell>
          <cell r="D588" t="str">
            <v>Asia Pacific</v>
          </cell>
          <cell r="E588" t="str">
            <v>Uzbekistan</v>
          </cell>
          <cell r="F588">
            <v>24000</v>
          </cell>
          <cell r="G588" t="str">
            <v>Uzdunrobita JV</v>
          </cell>
          <cell r="H588" t="str">
            <v>DAMPS</v>
          </cell>
          <cell r="I588" t="str">
            <v>Global Mobile</v>
          </cell>
          <cell r="J588">
            <v>36684</v>
          </cell>
          <cell r="K588">
            <v>1992</v>
          </cell>
        </row>
        <row r="589">
          <cell r="A589">
            <v>1999</v>
          </cell>
          <cell r="B589" t="str">
            <v>Q3</v>
          </cell>
          <cell r="D589" t="str">
            <v>Asia Pacific</v>
          </cell>
          <cell r="E589" t="str">
            <v>Uzbekistan</v>
          </cell>
          <cell r="F589">
            <v>10664</v>
          </cell>
          <cell r="G589" t="str">
            <v xml:space="preserve">DAewoo central Paging </v>
          </cell>
          <cell r="H589" t="str">
            <v>GSM</v>
          </cell>
          <cell r="I589" t="str">
            <v>Global Mobile</v>
          </cell>
          <cell r="J589">
            <v>36684</v>
          </cell>
          <cell r="K589">
            <v>1997</v>
          </cell>
        </row>
        <row r="590">
          <cell r="A590">
            <v>1999</v>
          </cell>
          <cell r="B590" t="str">
            <v>Q3</v>
          </cell>
          <cell r="D590" t="str">
            <v>Asia Pacific</v>
          </cell>
          <cell r="E590" t="str">
            <v>Vanuatu</v>
          </cell>
          <cell r="F590">
            <v>100</v>
          </cell>
          <cell r="G590" t="str">
            <v>Telecom vanuatu</v>
          </cell>
          <cell r="H590" t="str">
            <v>AMPS</v>
          </cell>
          <cell r="I590" t="str">
            <v>Global Mobile</v>
          </cell>
          <cell r="J590">
            <v>36684</v>
          </cell>
          <cell r="K590">
            <v>1995</v>
          </cell>
        </row>
        <row r="591">
          <cell r="A591">
            <v>1999</v>
          </cell>
          <cell r="B591" t="str">
            <v>Q3</v>
          </cell>
          <cell r="D591" t="str">
            <v>Asia Pacific</v>
          </cell>
          <cell r="E591" t="str">
            <v>Vietnam</v>
          </cell>
          <cell r="F591">
            <v>171500</v>
          </cell>
          <cell r="G591" t="str">
            <v>Mobifone</v>
          </cell>
          <cell r="H591" t="str">
            <v>GSM</v>
          </cell>
          <cell r="I591" t="str">
            <v>Global Mobile</v>
          </cell>
          <cell r="J591">
            <v>36684</v>
          </cell>
          <cell r="K591">
            <v>1995</v>
          </cell>
        </row>
        <row r="592">
          <cell r="A592">
            <v>1999</v>
          </cell>
          <cell r="B592" t="str">
            <v>Q3</v>
          </cell>
          <cell r="D592" t="str">
            <v>Asia Pacific</v>
          </cell>
          <cell r="E592" t="str">
            <v>Vietnam</v>
          </cell>
          <cell r="F592">
            <v>72000</v>
          </cell>
          <cell r="G592" t="str">
            <v>Vinaphone</v>
          </cell>
          <cell r="H592" t="str">
            <v>GSM</v>
          </cell>
          <cell r="I592" t="str">
            <v>Global Mobile</v>
          </cell>
          <cell r="J592">
            <v>36684</v>
          </cell>
          <cell r="K592">
            <v>1996</v>
          </cell>
        </row>
        <row r="593">
          <cell r="A593">
            <v>1999</v>
          </cell>
          <cell r="B593" t="str">
            <v>Q3</v>
          </cell>
          <cell r="D593" t="str">
            <v>Asia Pacific</v>
          </cell>
          <cell r="E593" t="str">
            <v>Vietnam</v>
          </cell>
          <cell r="F593">
            <v>6000</v>
          </cell>
          <cell r="G593" t="str">
            <v>Saigon Call Link</v>
          </cell>
          <cell r="H593" t="str">
            <v>AMPS</v>
          </cell>
          <cell r="I593" t="str">
            <v>Global Mobile</v>
          </cell>
          <cell r="J593">
            <v>36684</v>
          </cell>
          <cell r="K593">
            <v>1992</v>
          </cell>
        </row>
        <row r="594">
          <cell r="A594">
            <v>1999</v>
          </cell>
          <cell r="B594" t="str">
            <v>Q3</v>
          </cell>
          <cell r="D594" t="str">
            <v>Asia Pacific</v>
          </cell>
          <cell r="E594" t="str">
            <v>Others</v>
          </cell>
          <cell r="F594">
            <v>571070</v>
          </cell>
          <cell r="I594" t="str">
            <v>Global Mobile</v>
          </cell>
          <cell r="J594">
            <v>36684</v>
          </cell>
        </row>
        <row r="595">
          <cell r="A595">
            <v>1999</v>
          </cell>
          <cell r="B595" t="str">
            <v>Q1</v>
          </cell>
          <cell r="D595" t="str">
            <v>Asia Pacific</v>
          </cell>
          <cell r="E595" t="str">
            <v>Australia</v>
          </cell>
          <cell r="F595">
            <v>2480000</v>
          </cell>
          <cell r="G595" t="str">
            <v>Telstra</v>
          </cell>
          <cell r="H595" t="str">
            <v>GSM</v>
          </cell>
          <cell r="I595" t="str">
            <v>Global Mobile</v>
          </cell>
          <cell r="J595">
            <v>36698</v>
          </cell>
          <cell r="K595">
            <v>1994</v>
          </cell>
        </row>
        <row r="596">
          <cell r="A596">
            <v>1999</v>
          </cell>
          <cell r="B596" t="str">
            <v>Q1</v>
          </cell>
          <cell r="D596" t="str">
            <v>Asia Pacific</v>
          </cell>
          <cell r="E596" t="str">
            <v>Australia</v>
          </cell>
          <cell r="F596">
            <v>842000</v>
          </cell>
          <cell r="G596" t="str">
            <v>Telstra</v>
          </cell>
          <cell r="H596" t="str">
            <v>AMPS</v>
          </cell>
          <cell r="I596" t="str">
            <v>Global Mobile</v>
          </cell>
          <cell r="J596">
            <v>36698</v>
          </cell>
          <cell r="K596">
            <v>1986</v>
          </cell>
        </row>
        <row r="597">
          <cell r="A597">
            <v>1999</v>
          </cell>
          <cell r="B597" t="str">
            <v>Q1</v>
          </cell>
          <cell r="D597" t="str">
            <v>Asia Pacific</v>
          </cell>
          <cell r="E597" t="str">
            <v>Australia</v>
          </cell>
          <cell r="F597">
            <v>0</v>
          </cell>
          <cell r="G597" t="str">
            <v>Telstra</v>
          </cell>
          <cell r="H597" t="str">
            <v>CDMA</v>
          </cell>
          <cell r="I597" t="str">
            <v>Global Mobile</v>
          </cell>
          <cell r="J597">
            <v>36698</v>
          </cell>
          <cell r="K597">
            <v>36373</v>
          </cell>
        </row>
        <row r="598">
          <cell r="A598">
            <v>1999</v>
          </cell>
          <cell r="B598" t="str">
            <v>Q1</v>
          </cell>
          <cell r="D598" t="str">
            <v>Asia Pacific</v>
          </cell>
          <cell r="E598" t="str">
            <v>Australia</v>
          </cell>
          <cell r="F598">
            <v>1776000</v>
          </cell>
          <cell r="G598" t="str">
            <v>Optus</v>
          </cell>
          <cell r="H598" t="str">
            <v>GSM</v>
          </cell>
          <cell r="I598" t="str">
            <v>Global Mobile</v>
          </cell>
          <cell r="J598">
            <v>36698</v>
          </cell>
          <cell r="K598">
            <v>1994</v>
          </cell>
        </row>
        <row r="599">
          <cell r="A599">
            <v>1999</v>
          </cell>
          <cell r="B599" t="str">
            <v>Q1</v>
          </cell>
          <cell r="D599" t="str">
            <v>Asia Pacific</v>
          </cell>
          <cell r="E599" t="str">
            <v>Australia</v>
          </cell>
          <cell r="F599">
            <v>400000</v>
          </cell>
          <cell r="G599" t="str">
            <v>Optus</v>
          </cell>
          <cell r="H599" t="str">
            <v>AMPS</v>
          </cell>
          <cell r="I599" t="str">
            <v>Global Mobile</v>
          </cell>
          <cell r="J599">
            <v>36698</v>
          </cell>
          <cell r="K599">
            <v>1992</v>
          </cell>
        </row>
        <row r="600">
          <cell r="A600">
            <v>1999</v>
          </cell>
          <cell r="B600" t="str">
            <v>Q1</v>
          </cell>
          <cell r="D600" t="str">
            <v>Asia Pacific</v>
          </cell>
          <cell r="E600" t="str">
            <v>Australia</v>
          </cell>
          <cell r="F600">
            <v>972000</v>
          </cell>
          <cell r="G600" t="str">
            <v>Vodafone</v>
          </cell>
          <cell r="H600" t="str">
            <v>GSM</v>
          </cell>
          <cell r="I600" t="str">
            <v>Global Mobile</v>
          </cell>
          <cell r="J600">
            <v>36698</v>
          </cell>
          <cell r="K600">
            <v>1994</v>
          </cell>
        </row>
        <row r="601">
          <cell r="A601">
            <v>1999</v>
          </cell>
          <cell r="B601" t="str">
            <v>Q1</v>
          </cell>
          <cell r="D601" t="str">
            <v>Asia Pacific</v>
          </cell>
          <cell r="E601" t="str">
            <v>Bangladesh</v>
          </cell>
          <cell r="F601">
            <v>36000</v>
          </cell>
          <cell r="G601" t="str">
            <v>GrameenPhone</v>
          </cell>
          <cell r="H601" t="str">
            <v>GSM</v>
          </cell>
          <cell r="I601" t="str">
            <v>Global Mobile</v>
          </cell>
          <cell r="J601">
            <v>36698</v>
          </cell>
          <cell r="K601">
            <v>1997</v>
          </cell>
        </row>
        <row r="602">
          <cell r="A602">
            <v>1999</v>
          </cell>
          <cell r="B602" t="str">
            <v>Q1</v>
          </cell>
          <cell r="D602" t="str">
            <v>Asia Pacific</v>
          </cell>
          <cell r="E602" t="str">
            <v>Bangladesh</v>
          </cell>
          <cell r="F602">
            <v>9000</v>
          </cell>
          <cell r="G602" t="str">
            <v>Sheba Telecom</v>
          </cell>
          <cell r="H602" t="str">
            <v>GSM</v>
          </cell>
          <cell r="I602" t="str">
            <v>Global Mobile</v>
          </cell>
          <cell r="J602">
            <v>36698</v>
          </cell>
          <cell r="K602">
            <v>1998</v>
          </cell>
        </row>
        <row r="603">
          <cell r="A603">
            <v>1999</v>
          </cell>
          <cell r="B603" t="str">
            <v>Q1</v>
          </cell>
          <cell r="D603" t="str">
            <v>Asia Pacific</v>
          </cell>
          <cell r="E603" t="str">
            <v>Bangladesh</v>
          </cell>
          <cell r="F603">
            <v>18000</v>
          </cell>
          <cell r="G603" t="str">
            <v>TMI</v>
          </cell>
          <cell r="H603" t="str">
            <v>GSM</v>
          </cell>
          <cell r="I603" t="str">
            <v>Global Mobile</v>
          </cell>
          <cell r="J603">
            <v>36698</v>
          </cell>
          <cell r="K603">
            <v>1997</v>
          </cell>
        </row>
        <row r="604">
          <cell r="A604">
            <v>1999</v>
          </cell>
          <cell r="B604" t="str">
            <v>Q1</v>
          </cell>
          <cell r="D604" t="str">
            <v>Asia Pacific</v>
          </cell>
          <cell r="E604" t="str">
            <v>Bangladesh</v>
          </cell>
          <cell r="F604">
            <v>27000</v>
          </cell>
          <cell r="G604" t="str">
            <v>Pacific Bangladesh</v>
          </cell>
          <cell r="H604" t="str">
            <v>AMPS</v>
          </cell>
          <cell r="I604" t="str">
            <v>Global Mobile</v>
          </cell>
          <cell r="J604">
            <v>36698</v>
          </cell>
          <cell r="K604">
            <v>1993</v>
          </cell>
        </row>
        <row r="605">
          <cell r="A605">
            <v>1999</v>
          </cell>
          <cell r="B605" t="str">
            <v>Q1</v>
          </cell>
          <cell r="D605" t="str">
            <v>Asia Pacific</v>
          </cell>
          <cell r="E605" t="str">
            <v>Brunei</v>
          </cell>
          <cell r="F605">
            <v>37000</v>
          </cell>
          <cell r="G605" t="str">
            <v>DST</v>
          </cell>
          <cell r="H605" t="str">
            <v>GSM</v>
          </cell>
          <cell r="I605" t="str">
            <v>Global Mobile</v>
          </cell>
          <cell r="J605">
            <v>36698</v>
          </cell>
          <cell r="K605">
            <v>1996</v>
          </cell>
        </row>
        <row r="606">
          <cell r="A606">
            <v>1999</v>
          </cell>
          <cell r="B606" t="str">
            <v>Q1</v>
          </cell>
          <cell r="D606" t="str">
            <v>Asia Pacific</v>
          </cell>
          <cell r="E606" t="str">
            <v>Brunei</v>
          </cell>
          <cell r="F606">
            <v>13000</v>
          </cell>
          <cell r="G606" t="str">
            <v>DST</v>
          </cell>
          <cell r="H606" t="str">
            <v>AMPS</v>
          </cell>
          <cell r="I606" t="str">
            <v>Global Mobile</v>
          </cell>
          <cell r="J606">
            <v>36698</v>
          </cell>
          <cell r="K606">
            <v>1993</v>
          </cell>
        </row>
        <row r="607">
          <cell r="A607">
            <v>1999</v>
          </cell>
          <cell r="B607" t="str">
            <v>Q1</v>
          </cell>
          <cell r="D607" t="str">
            <v>Asia Pacific</v>
          </cell>
          <cell r="E607" t="str">
            <v>Combodia</v>
          </cell>
          <cell r="F607">
            <v>39501</v>
          </cell>
          <cell r="G607" t="str">
            <v>MobiTel (CamGSM)</v>
          </cell>
          <cell r="H607" t="str">
            <v>GSM</v>
          </cell>
          <cell r="I607" t="str">
            <v>Global Mobile</v>
          </cell>
          <cell r="J607">
            <v>36698</v>
          </cell>
          <cell r="K607">
            <v>1997</v>
          </cell>
        </row>
        <row r="608">
          <cell r="A608">
            <v>1999</v>
          </cell>
          <cell r="B608" t="str">
            <v>Q1</v>
          </cell>
          <cell r="D608" t="str">
            <v>Asia Pacific</v>
          </cell>
          <cell r="E608" t="str">
            <v>Combodia</v>
          </cell>
          <cell r="F608">
            <v>7500</v>
          </cell>
          <cell r="G608" t="str">
            <v>Combodia Shinwatra</v>
          </cell>
          <cell r="H608" t="str">
            <v>GSM 1800</v>
          </cell>
          <cell r="I608" t="str">
            <v>Global Mobile</v>
          </cell>
          <cell r="J608">
            <v>36698</v>
          </cell>
          <cell r="K608">
            <v>1998</v>
          </cell>
        </row>
        <row r="609">
          <cell r="A609">
            <v>1999</v>
          </cell>
          <cell r="B609" t="str">
            <v>Q1</v>
          </cell>
          <cell r="D609" t="str">
            <v>Asia Pacific</v>
          </cell>
          <cell r="E609" t="str">
            <v>Combodia</v>
          </cell>
          <cell r="F609">
            <v>2000</v>
          </cell>
          <cell r="G609" t="str">
            <v>CamTel</v>
          </cell>
          <cell r="H609" t="str">
            <v>AMPS</v>
          </cell>
          <cell r="I609" t="str">
            <v>Global Mobile</v>
          </cell>
          <cell r="J609">
            <v>36698</v>
          </cell>
          <cell r="K609">
            <v>1993</v>
          </cell>
        </row>
        <row r="610">
          <cell r="A610">
            <v>1999</v>
          </cell>
          <cell r="B610" t="str">
            <v>Q1</v>
          </cell>
          <cell r="D610" t="str">
            <v>Asia Pacific</v>
          </cell>
          <cell r="E610" t="str">
            <v>Combodia</v>
          </cell>
          <cell r="F610">
            <v>2500</v>
          </cell>
          <cell r="G610" t="str">
            <v>Tricelcam</v>
          </cell>
          <cell r="H610" t="str">
            <v>TACS</v>
          </cell>
          <cell r="I610" t="str">
            <v>Global Mobile</v>
          </cell>
          <cell r="J610">
            <v>36698</v>
          </cell>
          <cell r="K610">
            <v>1193</v>
          </cell>
        </row>
        <row r="611">
          <cell r="A611">
            <v>1999</v>
          </cell>
          <cell r="B611" t="str">
            <v>Q1</v>
          </cell>
          <cell r="D611" t="str">
            <v>Asia Pacific</v>
          </cell>
          <cell r="E611" t="str">
            <v>Combodia</v>
          </cell>
          <cell r="F611">
            <v>23533</v>
          </cell>
          <cell r="G611" t="str">
            <v>Samart (Casacom)</v>
          </cell>
          <cell r="H611" t="str">
            <v>NMT 900</v>
          </cell>
          <cell r="I611" t="str">
            <v>Global Mobile</v>
          </cell>
          <cell r="J611">
            <v>36698</v>
          </cell>
          <cell r="K611">
            <v>1992</v>
          </cell>
        </row>
        <row r="612">
          <cell r="A612">
            <v>1999</v>
          </cell>
          <cell r="B612" t="str">
            <v>Q1</v>
          </cell>
          <cell r="D612" t="str">
            <v>Asia Pacific</v>
          </cell>
          <cell r="E612" t="str">
            <v>Combodia</v>
          </cell>
          <cell r="F612">
            <v>0</v>
          </cell>
          <cell r="G612" t="str">
            <v>Samart (Casacom)</v>
          </cell>
          <cell r="H612" t="str">
            <v>GSM</v>
          </cell>
          <cell r="I612" t="str">
            <v>Global Mobile</v>
          </cell>
          <cell r="J612">
            <v>36698</v>
          </cell>
          <cell r="K612">
            <v>36404</v>
          </cell>
        </row>
        <row r="613">
          <cell r="A613">
            <v>1999</v>
          </cell>
          <cell r="B613" t="str">
            <v>Q1</v>
          </cell>
          <cell r="D613" t="str">
            <v>Asia Pacific</v>
          </cell>
          <cell r="E613" t="str">
            <v>China</v>
          </cell>
          <cell r="F613">
            <v>5338000</v>
          </cell>
          <cell r="G613" t="str">
            <v>China Mobile</v>
          </cell>
          <cell r="H613" t="str">
            <v>AMPS/TACS</v>
          </cell>
          <cell r="I613" t="str">
            <v>Global Mobile</v>
          </cell>
          <cell r="J613">
            <v>36698</v>
          </cell>
          <cell r="K613">
            <v>1987</v>
          </cell>
        </row>
        <row r="614">
          <cell r="A614">
            <v>1999</v>
          </cell>
          <cell r="B614" t="str">
            <v>Q1</v>
          </cell>
          <cell r="D614" t="str">
            <v>Asia Pacific</v>
          </cell>
          <cell r="E614" t="str">
            <v>China</v>
          </cell>
          <cell r="F614">
            <v>15357500</v>
          </cell>
          <cell r="G614" t="str">
            <v>China Mobile</v>
          </cell>
          <cell r="H614" t="str">
            <v>GSM</v>
          </cell>
          <cell r="I614" t="str">
            <v>Global Mobile</v>
          </cell>
          <cell r="J614">
            <v>36698</v>
          </cell>
          <cell r="K614">
            <v>1994</v>
          </cell>
        </row>
        <row r="615">
          <cell r="A615">
            <v>1999</v>
          </cell>
          <cell r="B615" t="str">
            <v>Q1</v>
          </cell>
          <cell r="D615" t="str">
            <v>Asia Pacific</v>
          </cell>
          <cell r="E615" t="str">
            <v>China</v>
          </cell>
          <cell r="F615">
            <v>1100000</v>
          </cell>
          <cell r="G615" t="str">
            <v>CTHK</v>
          </cell>
          <cell r="H615" t="str">
            <v>AMPS/TACS</v>
          </cell>
          <cell r="I615" t="str">
            <v>Global Mobile</v>
          </cell>
          <cell r="J615">
            <v>36698</v>
          </cell>
          <cell r="K615">
            <v>1987</v>
          </cell>
        </row>
        <row r="616">
          <cell r="A616">
            <v>1999</v>
          </cell>
          <cell r="B616" t="str">
            <v>Q1</v>
          </cell>
          <cell r="D616" t="str">
            <v>Asia Pacific</v>
          </cell>
          <cell r="E616" t="str">
            <v>China</v>
          </cell>
          <cell r="F616">
            <v>6482500</v>
          </cell>
          <cell r="G616" t="str">
            <v>CTHK</v>
          </cell>
          <cell r="H616" t="str">
            <v>GSM</v>
          </cell>
          <cell r="I616" t="str">
            <v>Global Mobile</v>
          </cell>
          <cell r="J616">
            <v>36698</v>
          </cell>
          <cell r="K616">
            <v>1994</v>
          </cell>
        </row>
        <row r="617">
          <cell r="A617">
            <v>1999</v>
          </cell>
          <cell r="B617" t="str">
            <v>Q1</v>
          </cell>
          <cell r="D617" t="str">
            <v>Asia Pacific</v>
          </cell>
          <cell r="E617" t="str">
            <v>China</v>
          </cell>
          <cell r="F617">
            <v>2100000</v>
          </cell>
          <cell r="G617" t="str">
            <v>China Unicom</v>
          </cell>
          <cell r="H617" t="str">
            <v>GSM</v>
          </cell>
          <cell r="I617" t="str">
            <v>Global Mobile</v>
          </cell>
          <cell r="J617">
            <v>36698</v>
          </cell>
          <cell r="K617">
            <v>1995</v>
          </cell>
        </row>
        <row r="618">
          <cell r="A618">
            <v>1999</v>
          </cell>
          <cell r="B618" t="str">
            <v>Q1</v>
          </cell>
          <cell r="D618" t="str">
            <v>Asia Pacific</v>
          </cell>
          <cell r="E618" t="str">
            <v>Fiji</v>
          </cell>
          <cell r="F618">
            <v>8000</v>
          </cell>
          <cell r="G618" t="str">
            <v>Vodafone Fiji</v>
          </cell>
          <cell r="H618" t="str">
            <v>GSM</v>
          </cell>
          <cell r="I618" t="str">
            <v>Global Mobile</v>
          </cell>
          <cell r="J618">
            <v>36698</v>
          </cell>
          <cell r="K618">
            <v>1994</v>
          </cell>
        </row>
        <row r="619">
          <cell r="A619">
            <v>1999</v>
          </cell>
          <cell r="B619" t="str">
            <v>Q1</v>
          </cell>
          <cell r="D619" t="str">
            <v>Asia Pacific</v>
          </cell>
          <cell r="E619" t="str">
            <v>French Polynesia</v>
          </cell>
          <cell r="F619">
            <v>8950</v>
          </cell>
          <cell r="G619" t="str">
            <v>Tikiphone</v>
          </cell>
          <cell r="H619" t="str">
            <v>GSM</v>
          </cell>
          <cell r="I619" t="str">
            <v>Global Mobile</v>
          </cell>
          <cell r="J619">
            <v>36698</v>
          </cell>
          <cell r="K619">
            <v>1994</v>
          </cell>
        </row>
        <row r="620">
          <cell r="A620">
            <v>1999</v>
          </cell>
          <cell r="B620" t="str">
            <v>Q1</v>
          </cell>
          <cell r="D620" t="str">
            <v>Asia Pacific</v>
          </cell>
          <cell r="E620" t="str">
            <v>Hong Kong</v>
          </cell>
          <cell r="F620">
            <v>115000</v>
          </cell>
          <cell r="G620" t="str">
            <v>HK Telecom</v>
          </cell>
          <cell r="H620" t="str">
            <v>GSM 1800</v>
          </cell>
          <cell r="I620" t="str">
            <v>Global Mobile</v>
          </cell>
          <cell r="J620">
            <v>36698</v>
          </cell>
          <cell r="K620">
            <v>1997</v>
          </cell>
        </row>
        <row r="621">
          <cell r="A621">
            <v>1999</v>
          </cell>
          <cell r="B621" t="str">
            <v>Q1</v>
          </cell>
          <cell r="D621" t="str">
            <v>Asia Pacific</v>
          </cell>
          <cell r="E621" t="str">
            <v>Hong Kong</v>
          </cell>
          <cell r="F621">
            <v>70000</v>
          </cell>
          <cell r="G621" t="str">
            <v>HK Telecom</v>
          </cell>
          <cell r="H621" t="str">
            <v>DAMPS</v>
          </cell>
          <cell r="I621" t="str">
            <v>Global Mobile</v>
          </cell>
          <cell r="J621">
            <v>36698</v>
          </cell>
          <cell r="K621">
            <v>1992</v>
          </cell>
        </row>
        <row r="622">
          <cell r="A622">
            <v>1999</v>
          </cell>
          <cell r="B622" t="str">
            <v>Q1</v>
          </cell>
          <cell r="D622" t="str">
            <v>Asia Pacific</v>
          </cell>
          <cell r="E622" t="str">
            <v>Hong Kong</v>
          </cell>
          <cell r="F622">
            <v>763000</v>
          </cell>
          <cell r="G622" t="str">
            <v>HK Telecom</v>
          </cell>
          <cell r="H622" t="str">
            <v>GSM</v>
          </cell>
          <cell r="I622" t="str">
            <v>Global Mobile</v>
          </cell>
          <cell r="J622">
            <v>36698</v>
          </cell>
          <cell r="K622">
            <v>1993</v>
          </cell>
        </row>
        <row r="623">
          <cell r="A623">
            <v>1999</v>
          </cell>
          <cell r="B623" t="str">
            <v>Q1</v>
          </cell>
          <cell r="D623" t="str">
            <v>Asia Pacific</v>
          </cell>
          <cell r="E623" t="str">
            <v>Hong Kong</v>
          </cell>
          <cell r="F623">
            <v>445000</v>
          </cell>
          <cell r="G623" t="str">
            <v>Hutchison</v>
          </cell>
          <cell r="H623" t="str">
            <v>GSM</v>
          </cell>
          <cell r="I623" t="str">
            <v>Global Mobile</v>
          </cell>
          <cell r="J623">
            <v>36698</v>
          </cell>
          <cell r="K623">
            <v>1995</v>
          </cell>
        </row>
        <row r="624">
          <cell r="A624">
            <v>1999</v>
          </cell>
          <cell r="B624" t="str">
            <v>Q1</v>
          </cell>
          <cell r="D624" t="str">
            <v>Asia Pacific</v>
          </cell>
          <cell r="E624" t="str">
            <v>Hong Kong</v>
          </cell>
          <cell r="F624">
            <v>460000</v>
          </cell>
          <cell r="G624" t="str">
            <v>Hutchison</v>
          </cell>
          <cell r="H624" t="str">
            <v>CDMA</v>
          </cell>
          <cell r="I624" t="str">
            <v>Global Mobile</v>
          </cell>
          <cell r="J624">
            <v>36698</v>
          </cell>
          <cell r="K624">
            <v>1994</v>
          </cell>
        </row>
        <row r="625">
          <cell r="A625">
            <v>1999</v>
          </cell>
          <cell r="B625" t="str">
            <v>Q1</v>
          </cell>
          <cell r="D625" t="str">
            <v>Asia Pacific</v>
          </cell>
          <cell r="E625" t="str">
            <v>Hong Kong</v>
          </cell>
          <cell r="F625">
            <v>95000</v>
          </cell>
          <cell r="G625" t="str">
            <v>Hutchison</v>
          </cell>
          <cell r="H625" t="str">
            <v>GSM 1800</v>
          </cell>
          <cell r="I625" t="str">
            <v>Global Mobile</v>
          </cell>
          <cell r="J625">
            <v>36698</v>
          </cell>
          <cell r="K625">
            <v>1997</v>
          </cell>
        </row>
        <row r="626">
          <cell r="A626">
            <v>1999</v>
          </cell>
          <cell r="B626" t="str">
            <v>Q1</v>
          </cell>
          <cell r="D626" t="str">
            <v>Asia Pacific</v>
          </cell>
          <cell r="E626" t="str">
            <v>Hong Kong</v>
          </cell>
          <cell r="F626">
            <v>173328</v>
          </cell>
          <cell r="G626" t="str">
            <v>Mandarin</v>
          </cell>
          <cell r="H626" t="str">
            <v>GSM 1800</v>
          </cell>
          <cell r="I626" t="str">
            <v>Global Mobile</v>
          </cell>
          <cell r="J626">
            <v>36698</v>
          </cell>
          <cell r="K626">
            <v>1997</v>
          </cell>
        </row>
        <row r="627">
          <cell r="A627">
            <v>1999</v>
          </cell>
          <cell r="B627" t="str">
            <v>Q1</v>
          </cell>
          <cell r="D627" t="str">
            <v>Asia Pacific</v>
          </cell>
          <cell r="E627" t="str">
            <v>Hong Kong</v>
          </cell>
          <cell r="F627">
            <v>300000</v>
          </cell>
          <cell r="G627" t="str">
            <v>New World</v>
          </cell>
          <cell r="H627" t="str">
            <v>GSM 1800</v>
          </cell>
          <cell r="I627" t="str">
            <v>Global Mobile</v>
          </cell>
          <cell r="J627">
            <v>36698</v>
          </cell>
          <cell r="K627">
            <v>1997</v>
          </cell>
        </row>
        <row r="628">
          <cell r="A628">
            <v>1999</v>
          </cell>
          <cell r="B628" t="str">
            <v>Q1</v>
          </cell>
          <cell r="D628" t="str">
            <v>Asia Pacific</v>
          </cell>
          <cell r="E628" t="str">
            <v>Hong Kong</v>
          </cell>
          <cell r="F628">
            <v>54000</v>
          </cell>
          <cell r="G628" t="str">
            <v>SmarTone</v>
          </cell>
          <cell r="H628" t="str">
            <v>GSM 1800</v>
          </cell>
          <cell r="I628" t="str">
            <v>Global Mobile</v>
          </cell>
          <cell r="J628">
            <v>36698</v>
          </cell>
          <cell r="K628">
            <v>1997</v>
          </cell>
        </row>
        <row r="629">
          <cell r="A629">
            <v>1999</v>
          </cell>
          <cell r="B629" t="str">
            <v>Q1</v>
          </cell>
          <cell r="D629" t="str">
            <v>Asia Pacific</v>
          </cell>
          <cell r="E629" t="str">
            <v>Hong Kong</v>
          </cell>
          <cell r="F629">
            <v>505541</v>
          </cell>
          <cell r="G629" t="str">
            <v>Peoples Telephone</v>
          </cell>
          <cell r="H629" t="str">
            <v>GSM 1800</v>
          </cell>
          <cell r="I629" t="str">
            <v>Global Mobile</v>
          </cell>
          <cell r="J629">
            <v>36698</v>
          </cell>
          <cell r="K629">
            <v>1997</v>
          </cell>
        </row>
        <row r="630">
          <cell r="A630">
            <v>1999</v>
          </cell>
          <cell r="B630" t="str">
            <v>Q1</v>
          </cell>
          <cell r="D630" t="str">
            <v>Asia Pacific</v>
          </cell>
          <cell r="E630" t="str">
            <v>Hong Kong</v>
          </cell>
          <cell r="F630">
            <v>193500</v>
          </cell>
          <cell r="G630" t="str">
            <v>SmarTone</v>
          </cell>
          <cell r="H630" t="str">
            <v>GSM</v>
          </cell>
          <cell r="I630" t="str">
            <v>Global Mobile</v>
          </cell>
          <cell r="J630">
            <v>36698</v>
          </cell>
          <cell r="K630">
            <v>1993</v>
          </cell>
        </row>
        <row r="631">
          <cell r="A631">
            <v>1999</v>
          </cell>
          <cell r="B631" t="str">
            <v>Q1</v>
          </cell>
          <cell r="D631" t="str">
            <v>Asia Pacific</v>
          </cell>
          <cell r="E631" t="str">
            <v>India</v>
          </cell>
          <cell r="F631">
            <v>4047</v>
          </cell>
          <cell r="G631" t="str">
            <v>Aircel Digilink (Haryana)</v>
          </cell>
          <cell r="H631" t="str">
            <v>GSM</v>
          </cell>
          <cell r="I631" t="str">
            <v>Global Mobile</v>
          </cell>
          <cell r="J631">
            <v>36698</v>
          </cell>
          <cell r="K631">
            <v>1996</v>
          </cell>
        </row>
        <row r="632">
          <cell r="A632">
            <v>1999</v>
          </cell>
          <cell r="B632" t="str">
            <v>Q1</v>
          </cell>
          <cell r="D632" t="str">
            <v>Asia Pacific</v>
          </cell>
          <cell r="E632" t="str">
            <v>India</v>
          </cell>
          <cell r="F632">
            <v>5342</v>
          </cell>
          <cell r="G632" t="str">
            <v>Aircel Digilink (Rajasthan)</v>
          </cell>
          <cell r="H632" t="str">
            <v>GSM</v>
          </cell>
          <cell r="I632" t="str">
            <v>Global Mobile</v>
          </cell>
          <cell r="J632">
            <v>36698</v>
          </cell>
          <cell r="K632">
            <v>1997</v>
          </cell>
        </row>
        <row r="633">
          <cell r="A633">
            <v>1999</v>
          </cell>
          <cell r="B633" t="str">
            <v>Q1</v>
          </cell>
          <cell r="D633" t="str">
            <v>Asia Pacific</v>
          </cell>
          <cell r="E633" t="str">
            <v>India</v>
          </cell>
          <cell r="F633">
            <v>10276</v>
          </cell>
          <cell r="G633" t="str">
            <v>Aircel Digilink (Uttar Pradesh)</v>
          </cell>
          <cell r="H633" t="str">
            <v>GSM</v>
          </cell>
          <cell r="I633" t="str">
            <v>Global Mobile</v>
          </cell>
          <cell r="J633">
            <v>36698</v>
          </cell>
          <cell r="K633">
            <v>1997</v>
          </cell>
        </row>
        <row r="634">
          <cell r="A634">
            <v>1999</v>
          </cell>
          <cell r="B634" t="str">
            <v>Q1</v>
          </cell>
          <cell r="D634" t="str">
            <v>Asia Pacific</v>
          </cell>
          <cell r="E634" t="str">
            <v>India</v>
          </cell>
          <cell r="F634">
            <v>96804</v>
          </cell>
          <cell r="G634" t="str">
            <v>Bharati Cellullar (Delhi)</v>
          </cell>
          <cell r="H634" t="str">
            <v>GSM</v>
          </cell>
          <cell r="I634" t="str">
            <v>Global Mobile</v>
          </cell>
          <cell r="J634">
            <v>36698</v>
          </cell>
          <cell r="K634">
            <v>1995</v>
          </cell>
        </row>
        <row r="635">
          <cell r="A635">
            <v>1999</v>
          </cell>
          <cell r="B635" t="str">
            <v>Q1</v>
          </cell>
          <cell r="D635" t="str">
            <v>Asia Pacific</v>
          </cell>
          <cell r="E635" t="str">
            <v>India</v>
          </cell>
          <cell r="F635">
            <v>3015</v>
          </cell>
          <cell r="G635" t="str">
            <v>Bharati Telenet (Himachal Pradesh)</v>
          </cell>
          <cell r="H635" t="str">
            <v>GSM</v>
          </cell>
          <cell r="I635" t="str">
            <v>Global Mobile</v>
          </cell>
          <cell r="J635">
            <v>36698</v>
          </cell>
          <cell r="K635">
            <v>1996</v>
          </cell>
        </row>
        <row r="636">
          <cell r="A636">
            <v>1999</v>
          </cell>
          <cell r="B636" t="str">
            <v>Q1</v>
          </cell>
          <cell r="D636" t="str">
            <v>Asia Pacific</v>
          </cell>
          <cell r="E636" t="str">
            <v>India</v>
          </cell>
          <cell r="F636">
            <v>32620</v>
          </cell>
          <cell r="G636" t="str">
            <v>Birla Comms AT &amp; T (Gujarat)</v>
          </cell>
          <cell r="H636" t="str">
            <v>GSM</v>
          </cell>
          <cell r="I636" t="str">
            <v>Global Mobile</v>
          </cell>
          <cell r="J636">
            <v>36698</v>
          </cell>
          <cell r="K636">
            <v>1996</v>
          </cell>
        </row>
        <row r="637">
          <cell r="A637">
            <v>1999</v>
          </cell>
          <cell r="B637" t="str">
            <v>Q1</v>
          </cell>
          <cell r="D637" t="str">
            <v>Asia Pacific</v>
          </cell>
          <cell r="E637" t="str">
            <v>India</v>
          </cell>
          <cell r="F637">
            <v>52707</v>
          </cell>
          <cell r="G637" t="str">
            <v>Birla Comms AT &amp; T (Maharashtra)</v>
          </cell>
          <cell r="H637" t="str">
            <v>GSM</v>
          </cell>
          <cell r="I637" t="str">
            <v>Global Mobile</v>
          </cell>
          <cell r="J637">
            <v>36698</v>
          </cell>
          <cell r="K637">
            <v>1997</v>
          </cell>
        </row>
        <row r="638">
          <cell r="A638">
            <v>1999</v>
          </cell>
          <cell r="B638" t="str">
            <v>Q1</v>
          </cell>
          <cell r="D638" t="str">
            <v>Asia Pacific</v>
          </cell>
          <cell r="E638" t="str">
            <v>India</v>
          </cell>
          <cell r="F638">
            <v>22158</v>
          </cell>
          <cell r="G638" t="str">
            <v>BPL (Kerala)</v>
          </cell>
          <cell r="H638" t="str">
            <v>GSM</v>
          </cell>
          <cell r="I638" t="str">
            <v>Global Mobile</v>
          </cell>
          <cell r="J638">
            <v>36698</v>
          </cell>
          <cell r="K638">
            <v>1996</v>
          </cell>
        </row>
        <row r="639">
          <cell r="A639">
            <v>1999</v>
          </cell>
          <cell r="B639" t="str">
            <v>Q1</v>
          </cell>
          <cell r="D639" t="str">
            <v>Asia Pacific</v>
          </cell>
          <cell r="E639" t="str">
            <v>India</v>
          </cell>
          <cell r="F639">
            <v>44497</v>
          </cell>
          <cell r="G639" t="str">
            <v>BPL (Maharashtra)</v>
          </cell>
          <cell r="H639" t="str">
            <v>GSM</v>
          </cell>
          <cell r="I639" t="str">
            <v>Global Mobile</v>
          </cell>
          <cell r="J639">
            <v>36698</v>
          </cell>
          <cell r="K639">
            <v>1996</v>
          </cell>
        </row>
        <row r="640">
          <cell r="A640">
            <v>1999</v>
          </cell>
          <cell r="B640" t="str">
            <v>Q1</v>
          </cell>
          <cell r="D640" t="str">
            <v>Asia Pacific</v>
          </cell>
          <cell r="E640" t="str">
            <v>India</v>
          </cell>
          <cell r="F640">
            <v>128711</v>
          </cell>
          <cell r="G640" t="str">
            <v>BPL (Mumbai)</v>
          </cell>
          <cell r="H640" t="str">
            <v>GSM</v>
          </cell>
          <cell r="I640" t="str">
            <v>Global Mobile</v>
          </cell>
          <cell r="J640">
            <v>36698</v>
          </cell>
          <cell r="K640">
            <v>1995</v>
          </cell>
        </row>
        <row r="641">
          <cell r="A641">
            <v>1999</v>
          </cell>
          <cell r="B641" t="str">
            <v>Q1</v>
          </cell>
          <cell r="D641" t="str">
            <v>Asia Pacific</v>
          </cell>
          <cell r="E641" t="str">
            <v>India</v>
          </cell>
          <cell r="F641">
            <v>25121</v>
          </cell>
          <cell r="G641" t="str">
            <v>BPL (Tamil Nadu)</v>
          </cell>
          <cell r="H641" t="str">
            <v>GSM</v>
          </cell>
          <cell r="I641" t="str">
            <v>Global Mobile</v>
          </cell>
          <cell r="J641">
            <v>36698</v>
          </cell>
          <cell r="K641">
            <v>1997</v>
          </cell>
        </row>
        <row r="642">
          <cell r="A642">
            <v>1999</v>
          </cell>
          <cell r="B642" t="str">
            <v>Q1</v>
          </cell>
          <cell r="D642" t="str">
            <v>Asia Pacific</v>
          </cell>
          <cell r="E642" t="str">
            <v>India</v>
          </cell>
          <cell r="F642">
            <v>13103</v>
          </cell>
          <cell r="G642" t="str">
            <v>Escotel Mobile (Haryana)</v>
          </cell>
          <cell r="H642" t="str">
            <v>GSM</v>
          </cell>
          <cell r="I642" t="str">
            <v>Global Mobile</v>
          </cell>
          <cell r="J642">
            <v>36698</v>
          </cell>
          <cell r="K642">
            <v>1997</v>
          </cell>
        </row>
        <row r="643">
          <cell r="A643">
            <v>1999</v>
          </cell>
          <cell r="B643" t="str">
            <v>Q1</v>
          </cell>
          <cell r="D643" t="str">
            <v>Asia Pacific</v>
          </cell>
          <cell r="E643" t="str">
            <v>India</v>
          </cell>
          <cell r="F643">
            <v>23465</v>
          </cell>
          <cell r="G643" t="str">
            <v>Escotel Mobile (Kerala)</v>
          </cell>
          <cell r="H643" t="str">
            <v>GSM</v>
          </cell>
          <cell r="I643" t="str">
            <v>Global Mobile</v>
          </cell>
          <cell r="J643">
            <v>36698</v>
          </cell>
          <cell r="K643">
            <v>1996</v>
          </cell>
        </row>
        <row r="644">
          <cell r="A644">
            <v>1999</v>
          </cell>
          <cell r="B644" t="str">
            <v>Q1</v>
          </cell>
          <cell r="D644" t="str">
            <v>Asia Pacific</v>
          </cell>
          <cell r="E644" t="str">
            <v>India</v>
          </cell>
          <cell r="F644">
            <v>27978</v>
          </cell>
          <cell r="G644" t="str">
            <v>Escotel Mobile (Uttar Pradesh West)</v>
          </cell>
          <cell r="H644" t="str">
            <v>GSM</v>
          </cell>
          <cell r="I644" t="str">
            <v>Global Mobile</v>
          </cell>
          <cell r="J644">
            <v>36698</v>
          </cell>
          <cell r="K644">
            <v>1996</v>
          </cell>
        </row>
        <row r="645">
          <cell r="A645">
            <v>1999</v>
          </cell>
          <cell r="B645" t="str">
            <v>Q1</v>
          </cell>
          <cell r="D645" t="str">
            <v>Asia Pacific</v>
          </cell>
          <cell r="E645" t="str">
            <v>India</v>
          </cell>
          <cell r="F645">
            <v>12051</v>
          </cell>
          <cell r="G645" t="str">
            <v>Evergrowth (Punjab)</v>
          </cell>
          <cell r="H645" t="str">
            <v>GSM</v>
          </cell>
          <cell r="I645" t="str">
            <v>Global Mobile</v>
          </cell>
          <cell r="J645">
            <v>36698</v>
          </cell>
          <cell r="K645">
            <v>1997</v>
          </cell>
        </row>
        <row r="646">
          <cell r="A646">
            <v>1999</v>
          </cell>
          <cell r="B646" t="str">
            <v>Q1</v>
          </cell>
          <cell r="D646" t="str">
            <v>Asia Pacific</v>
          </cell>
          <cell r="E646" t="str">
            <v>India</v>
          </cell>
          <cell r="F646">
            <v>48879</v>
          </cell>
          <cell r="G646" t="str">
            <v>Fascel (Gujarat)</v>
          </cell>
          <cell r="H646" t="str">
            <v>GSM</v>
          </cell>
          <cell r="I646" t="str">
            <v>Global Mobile</v>
          </cell>
          <cell r="J646">
            <v>36698</v>
          </cell>
          <cell r="K646">
            <v>1997</v>
          </cell>
        </row>
        <row r="647">
          <cell r="A647">
            <v>1999</v>
          </cell>
          <cell r="B647" t="str">
            <v>Q1</v>
          </cell>
          <cell r="D647" t="str">
            <v>Asia Pacific</v>
          </cell>
          <cell r="E647" t="str">
            <v>India</v>
          </cell>
          <cell r="F647">
            <v>5000</v>
          </cell>
          <cell r="G647" t="str">
            <v>HCL Hinduja (Tamil Nadu)</v>
          </cell>
          <cell r="H647" t="str">
            <v>GSM</v>
          </cell>
          <cell r="I647" t="str">
            <v>Global Mobile</v>
          </cell>
          <cell r="J647">
            <v>36698</v>
          </cell>
          <cell r="K647">
            <v>1999</v>
          </cell>
        </row>
        <row r="648">
          <cell r="A648">
            <v>1999</v>
          </cell>
          <cell r="B648" t="str">
            <v>Q1</v>
          </cell>
          <cell r="D648" t="str">
            <v>Asia Pacific</v>
          </cell>
          <cell r="E648" t="str">
            <v>India</v>
          </cell>
          <cell r="F648">
            <v>10784</v>
          </cell>
          <cell r="G648" t="str">
            <v>Hexacom India (Rajasthan)</v>
          </cell>
          <cell r="H648" t="str">
            <v>GSM</v>
          </cell>
          <cell r="I648" t="str">
            <v>Global Mobile</v>
          </cell>
          <cell r="J648">
            <v>36698</v>
          </cell>
          <cell r="K648">
            <v>1996</v>
          </cell>
        </row>
        <row r="649">
          <cell r="A649">
            <v>1999</v>
          </cell>
          <cell r="B649" t="str">
            <v>Q1</v>
          </cell>
          <cell r="D649" t="str">
            <v>Asia Pacific</v>
          </cell>
          <cell r="E649" t="str">
            <v>India</v>
          </cell>
          <cell r="F649">
            <v>33048</v>
          </cell>
          <cell r="G649" t="str">
            <v>JT Mobiles (Andhra Pradesh)</v>
          </cell>
          <cell r="H649" t="str">
            <v>GSM</v>
          </cell>
          <cell r="I649" t="str">
            <v>Global Mobile</v>
          </cell>
          <cell r="J649">
            <v>36698</v>
          </cell>
          <cell r="K649">
            <v>1996</v>
          </cell>
        </row>
        <row r="650">
          <cell r="A650">
            <v>1999</v>
          </cell>
          <cell r="B650" t="str">
            <v>Q1</v>
          </cell>
          <cell r="D650" t="str">
            <v>Asia Pacific</v>
          </cell>
          <cell r="E650" t="str">
            <v>India</v>
          </cell>
          <cell r="F650">
            <v>34939</v>
          </cell>
          <cell r="G650" t="str">
            <v>JT Mobiles (Karnataka)</v>
          </cell>
          <cell r="H650" t="str">
            <v>GSM</v>
          </cell>
          <cell r="I650" t="str">
            <v>Global Mobile</v>
          </cell>
          <cell r="J650">
            <v>36698</v>
          </cell>
          <cell r="K650">
            <v>1996</v>
          </cell>
        </row>
        <row r="651">
          <cell r="A651">
            <v>1999</v>
          </cell>
          <cell r="B651" t="str">
            <v>Q1</v>
          </cell>
          <cell r="D651" t="str">
            <v>Asia Pacific</v>
          </cell>
          <cell r="E651" t="str">
            <v>India</v>
          </cell>
          <cell r="F651">
            <v>11225</v>
          </cell>
          <cell r="G651" t="str">
            <v>Koshika Telecom (Bihar)</v>
          </cell>
          <cell r="H651" t="str">
            <v>GSM</v>
          </cell>
          <cell r="I651" t="str">
            <v>Global Mobile</v>
          </cell>
          <cell r="J651">
            <v>36698</v>
          </cell>
          <cell r="K651">
            <v>1997</v>
          </cell>
        </row>
        <row r="652">
          <cell r="A652">
            <v>1999</v>
          </cell>
          <cell r="B652" t="str">
            <v>Q1</v>
          </cell>
          <cell r="D652" t="str">
            <v>Asia Pacific</v>
          </cell>
          <cell r="E652" t="str">
            <v>India</v>
          </cell>
          <cell r="F652">
            <v>6516</v>
          </cell>
          <cell r="G652" t="str">
            <v>Koshika Telecom (Orissa)</v>
          </cell>
          <cell r="H652" t="str">
            <v>GSM</v>
          </cell>
          <cell r="I652" t="str">
            <v>Global Mobile</v>
          </cell>
          <cell r="J652">
            <v>36698</v>
          </cell>
          <cell r="K652">
            <v>1997</v>
          </cell>
        </row>
        <row r="653">
          <cell r="A653">
            <v>1999</v>
          </cell>
          <cell r="B653" t="str">
            <v>Q1</v>
          </cell>
          <cell r="D653" t="str">
            <v>Asia Pacific</v>
          </cell>
          <cell r="E653" t="str">
            <v>India</v>
          </cell>
          <cell r="F653">
            <v>43986</v>
          </cell>
          <cell r="G653" t="str">
            <v>Koshika Telecom (Uttar Pradesh East)</v>
          </cell>
          <cell r="H653" t="str">
            <v>GSM</v>
          </cell>
          <cell r="I653" t="str">
            <v>Global Mobile</v>
          </cell>
          <cell r="J653">
            <v>36698</v>
          </cell>
          <cell r="K653">
            <v>1997</v>
          </cell>
        </row>
        <row r="654">
          <cell r="A654">
            <v>1999</v>
          </cell>
          <cell r="B654" t="str">
            <v>Q1</v>
          </cell>
          <cell r="D654" t="str">
            <v>Asia Pacific</v>
          </cell>
          <cell r="E654" t="str">
            <v>India</v>
          </cell>
          <cell r="F654">
            <v>43864</v>
          </cell>
          <cell r="G654" t="str">
            <v>Koshika Telecom (Uttar Pradesh West)</v>
          </cell>
          <cell r="H654" t="str">
            <v>GSM</v>
          </cell>
          <cell r="I654" t="str">
            <v>Global Mobile</v>
          </cell>
          <cell r="J654">
            <v>36698</v>
          </cell>
          <cell r="K654">
            <v>1997</v>
          </cell>
        </row>
        <row r="655">
          <cell r="A655">
            <v>1999</v>
          </cell>
          <cell r="B655" t="str">
            <v>Q1</v>
          </cell>
          <cell r="D655" t="str">
            <v>Asia Pacific</v>
          </cell>
          <cell r="E655" t="str">
            <v>India</v>
          </cell>
          <cell r="F655">
            <v>99586</v>
          </cell>
          <cell r="G655" t="str">
            <v>Max Touch (Mumbai)</v>
          </cell>
          <cell r="H655" t="str">
            <v>GSM</v>
          </cell>
          <cell r="I655" t="str">
            <v>Global Mobile</v>
          </cell>
          <cell r="J655">
            <v>36698</v>
          </cell>
          <cell r="K655">
            <v>1995</v>
          </cell>
        </row>
        <row r="656">
          <cell r="A656">
            <v>1999</v>
          </cell>
          <cell r="B656" t="str">
            <v>Q1</v>
          </cell>
          <cell r="D656" t="str">
            <v>Asia Pacific</v>
          </cell>
          <cell r="E656" t="str">
            <v>India</v>
          </cell>
          <cell r="F656">
            <v>21653</v>
          </cell>
          <cell r="G656" t="str">
            <v>Modi Telstra (Calcutta)</v>
          </cell>
          <cell r="H656" t="str">
            <v>GSM</v>
          </cell>
          <cell r="I656" t="str">
            <v>Global Mobile</v>
          </cell>
          <cell r="J656">
            <v>36698</v>
          </cell>
          <cell r="K656">
            <v>1995</v>
          </cell>
        </row>
        <row r="657">
          <cell r="A657">
            <v>1999</v>
          </cell>
          <cell r="B657" t="str">
            <v>Q1</v>
          </cell>
          <cell r="D657" t="str">
            <v>Asia Pacific</v>
          </cell>
          <cell r="E657" t="str">
            <v>India</v>
          </cell>
          <cell r="F657">
            <v>42045</v>
          </cell>
          <cell r="G657" t="str">
            <v>Modicom (Karnataka)</v>
          </cell>
          <cell r="H657" t="str">
            <v>GSM</v>
          </cell>
          <cell r="I657" t="str">
            <v>Global Mobile</v>
          </cell>
          <cell r="J657">
            <v>36698</v>
          </cell>
          <cell r="K657">
            <v>1997</v>
          </cell>
        </row>
        <row r="658">
          <cell r="A658">
            <v>1999</v>
          </cell>
          <cell r="B658" t="str">
            <v>Q1</v>
          </cell>
          <cell r="D658" t="str">
            <v>Asia Pacific</v>
          </cell>
          <cell r="E658" t="str">
            <v>India</v>
          </cell>
          <cell r="F658">
            <v>43374</v>
          </cell>
          <cell r="G658" t="str">
            <v>Modicom (Punjab)</v>
          </cell>
          <cell r="H658" t="str">
            <v>GSM</v>
          </cell>
          <cell r="I658" t="str">
            <v>Global Mobile</v>
          </cell>
          <cell r="J658">
            <v>36698</v>
          </cell>
          <cell r="K658">
            <v>1997</v>
          </cell>
        </row>
        <row r="659">
          <cell r="A659">
            <v>1999</v>
          </cell>
          <cell r="B659" t="str">
            <v>Q1</v>
          </cell>
          <cell r="D659" t="str">
            <v>Asia Pacific</v>
          </cell>
          <cell r="E659" t="str">
            <v>India</v>
          </cell>
          <cell r="F659">
            <v>3869</v>
          </cell>
          <cell r="G659" t="str">
            <v>Reliance (Bihar)</v>
          </cell>
          <cell r="H659" t="str">
            <v>GSM</v>
          </cell>
          <cell r="I659" t="str">
            <v>Global Mobile</v>
          </cell>
          <cell r="J659">
            <v>36698</v>
          </cell>
          <cell r="K659">
            <v>1997</v>
          </cell>
        </row>
        <row r="660">
          <cell r="A660">
            <v>1999</v>
          </cell>
          <cell r="B660" t="str">
            <v>Q1</v>
          </cell>
          <cell r="D660" t="str">
            <v>Asia Pacific</v>
          </cell>
          <cell r="E660" t="str">
            <v>India</v>
          </cell>
          <cell r="F660">
            <v>7972</v>
          </cell>
          <cell r="G660" t="str">
            <v>Reliance (Himachal Pradesh)</v>
          </cell>
          <cell r="H660" t="str">
            <v>GSM</v>
          </cell>
          <cell r="I660" t="str">
            <v>Global Mobile</v>
          </cell>
          <cell r="J660">
            <v>36698</v>
          </cell>
          <cell r="K660">
            <v>1997</v>
          </cell>
        </row>
        <row r="661">
          <cell r="A661">
            <v>1999</v>
          </cell>
          <cell r="B661" t="str">
            <v>Q1</v>
          </cell>
          <cell r="D661" t="str">
            <v>Asia Pacific</v>
          </cell>
          <cell r="E661" t="str">
            <v>India</v>
          </cell>
          <cell r="F661">
            <v>345</v>
          </cell>
          <cell r="G661" t="str">
            <v>Reliance (Madhya Pradesh)</v>
          </cell>
          <cell r="H661" t="str">
            <v>GSM</v>
          </cell>
          <cell r="I661" t="str">
            <v>Global Mobile</v>
          </cell>
          <cell r="J661">
            <v>36698</v>
          </cell>
          <cell r="K661">
            <v>1997</v>
          </cell>
        </row>
        <row r="662">
          <cell r="A662">
            <v>1999</v>
          </cell>
          <cell r="B662" t="str">
            <v>Q1</v>
          </cell>
          <cell r="D662" t="str">
            <v>Asia Pacific</v>
          </cell>
          <cell r="E662" t="str">
            <v>India</v>
          </cell>
          <cell r="F662">
            <v>10619</v>
          </cell>
          <cell r="G662" t="str">
            <v>Reliance (North East)</v>
          </cell>
          <cell r="H662" t="str">
            <v>GSM</v>
          </cell>
          <cell r="I662" t="str">
            <v>Global Mobile</v>
          </cell>
          <cell r="J662">
            <v>36698</v>
          </cell>
          <cell r="K662">
            <v>1997</v>
          </cell>
        </row>
        <row r="663">
          <cell r="A663">
            <v>1999</v>
          </cell>
          <cell r="B663" t="str">
            <v>Q1</v>
          </cell>
          <cell r="D663" t="str">
            <v>Asia Pacific</v>
          </cell>
          <cell r="E663" t="str">
            <v>India</v>
          </cell>
          <cell r="F663">
            <v>556</v>
          </cell>
          <cell r="G663" t="str">
            <v>Reliance (Orissa)</v>
          </cell>
          <cell r="H663" t="str">
            <v>GSM</v>
          </cell>
          <cell r="I663" t="str">
            <v>Global Mobile</v>
          </cell>
          <cell r="J663">
            <v>36698</v>
          </cell>
          <cell r="K663">
            <v>1998</v>
          </cell>
        </row>
        <row r="664">
          <cell r="A664">
            <v>1999</v>
          </cell>
          <cell r="B664" t="str">
            <v>Q1</v>
          </cell>
          <cell r="D664" t="str">
            <v>Asia Pacific</v>
          </cell>
          <cell r="E664" t="str">
            <v>India</v>
          </cell>
          <cell r="F664">
            <v>3417</v>
          </cell>
          <cell r="G664" t="str">
            <v>Reliance (West Bengal)</v>
          </cell>
          <cell r="H664" t="str">
            <v>GSM</v>
          </cell>
          <cell r="I664" t="str">
            <v>Global Mobile</v>
          </cell>
          <cell r="J664">
            <v>36698</v>
          </cell>
          <cell r="K664">
            <v>1997</v>
          </cell>
        </row>
        <row r="665">
          <cell r="A665">
            <v>1999</v>
          </cell>
          <cell r="B665" t="str">
            <v>Q1</v>
          </cell>
          <cell r="D665" t="str">
            <v>Asia Pacific</v>
          </cell>
          <cell r="E665" t="str">
            <v>India</v>
          </cell>
          <cell r="F665">
            <v>2947</v>
          </cell>
          <cell r="G665" t="str">
            <v>RPG Cellular (Madhya Pradesh)</v>
          </cell>
          <cell r="H665" t="str">
            <v>GSM</v>
          </cell>
          <cell r="I665" t="str">
            <v>Global Mobile</v>
          </cell>
          <cell r="J665">
            <v>36698</v>
          </cell>
          <cell r="K665">
            <v>1997</v>
          </cell>
        </row>
        <row r="666">
          <cell r="A666">
            <v>1999</v>
          </cell>
          <cell r="B666" t="str">
            <v>Q1</v>
          </cell>
          <cell r="D666" t="str">
            <v>Asia Pacific</v>
          </cell>
          <cell r="E666" t="str">
            <v>India</v>
          </cell>
          <cell r="F666">
            <v>10195</v>
          </cell>
          <cell r="G666" t="str">
            <v>RPG Cellular (Madras)</v>
          </cell>
          <cell r="H666" t="str">
            <v>GSM</v>
          </cell>
          <cell r="I666" t="str">
            <v>Global Mobile</v>
          </cell>
          <cell r="J666">
            <v>36698</v>
          </cell>
          <cell r="K666">
            <v>1997</v>
          </cell>
        </row>
        <row r="667">
          <cell r="A667">
            <v>1999</v>
          </cell>
          <cell r="B667" t="str">
            <v>Q1</v>
          </cell>
          <cell r="D667" t="str">
            <v>Asia Pacific</v>
          </cell>
          <cell r="E667" t="str">
            <v>India</v>
          </cell>
          <cell r="F667">
            <v>19010</v>
          </cell>
          <cell r="G667" t="str">
            <v>Skycell Comms (Madras)</v>
          </cell>
          <cell r="H667" t="str">
            <v>GSM</v>
          </cell>
          <cell r="I667" t="str">
            <v>Global Mobile</v>
          </cell>
          <cell r="J667">
            <v>36698</v>
          </cell>
          <cell r="K667">
            <v>1995</v>
          </cell>
        </row>
        <row r="668">
          <cell r="A668">
            <v>1999</v>
          </cell>
          <cell r="B668" t="str">
            <v>Q1</v>
          </cell>
          <cell r="D668" t="str">
            <v>Asia Pacific</v>
          </cell>
          <cell r="E668" t="str">
            <v>India</v>
          </cell>
          <cell r="F668">
            <v>16822</v>
          </cell>
          <cell r="G668" t="str">
            <v>Skycell Comms (Delhi)</v>
          </cell>
          <cell r="H668" t="str">
            <v>GSM</v>
          </cell>
          <cell r="I668" t="str">
            <v>Global Mobile</v>
          </cell>
          <cell r="J668">
            <v>36698</v>
          </cell>
          <cell r="K668">
            <v>1995</v>
          </cell>
        </row>
        <row r="669">
          <cell r="A669">
            <v>1999</v>
          </cell>
          <cell r="B669" t="str">
            <v>Q1</v>
          </cell>
          <cell r="D669" t="str">
            <v>Asia Pacific</v>
          </cell>
          <cell r="E669" t="str">
            <v>India</v>
          </cell>
          <cell r="F669">
            <v>118833</v>
          </cell>
          <cell r="G669" t="str">
            <v>Sterlling Cellualr (Delhi)</v>
          </cell>
          <cell r="H669" t="str">
            <v>GSM</v>
          </cell>
          <cell r="I669" t="str">
            <v>Global Mobile</v>
          </cell>
          <cell r="J669">
            <v>36698</v>
          </cell>
          <cell r="K669">
            <v>1995</v>
          </cell>
        </row>
        <row r="670">
          <cell r="A670">
            <v>1999</v>
          </cell>
          <cell r="B670" t="str">
            <v>Q1</v>
          </cell>
          <cell r="D670" t="str">
            <v>Asia Pacific</v>
          </cell>
          <cell r="E670" t="str">
            <v>India</v>
          </cell>
          <cell r="F670">
            <v>40943</v>
          </cell>
          <cell r="G670" t="str">
            <v>Tata Comms (Andhra Pradesh)</v>
          </cell>
          <cell r="H670" t="str">
            <v>GSM</v>
          </cell>
          <cell r="I670" t="str">
            <v>Global Mobile</v>
          </cell>
          <cell r="J670">
            <v>36698</v>
          </cell>
          <cell r="K670">
            <v>1996</v>
          </cell>
        </row>
        <row r="671">
          <cell r="A671">
            <v>1999</v>
          </cell>
          <cell r="B671" t="str">
            <v>Q1</v>
          </cell>
          <cell r="D671" t="str">
            <v>Asia Pacific</v>
          </cell>
          <cell r="E671" t="str">
            <v>India</v>
          </cell>
          <cell r="F671">
            <v>18124</v>
          </cell>
          <cell r="G671" t="str">
            <v>Usha Mrtin Telecom (Calcutta)</v>
          </cell>
          <cell r="H671" t="str">
            <v>GSM</v>
          </cell>
          <cell r="I671" t="str">
            <v>Global Mobile</v>
          </cell>
          <cell r="J671">
            <v>36698</v>
          </cell>
          <cell r="K671">
            <v>1995</v>
          </cell>
        </row>
        <row r="672">
          <cell r="A672">
            <v>1999</v>
          </cell>
          <cell r="B672" t="str">
            <v>Q1</v>
          </cell>
          <cell r="D672" t="str">
            <v>Asia Pacific</v>
          </cell>
          <cell r="E672" t="str">
            <v>Indonesia</v>
          </cell>
          <cell r="F672">
            <v>566167</v>
          </cell>
          <cell r="G672" t="str">
            <v xml:space="preserve">Telkomsel </v>
          </cell>
          <cell r="H672" t="str">
            <v>GSM</v>
          </cell>
          <cell r="I672" t="str">
            <v>Global Mobile</v>
          </cell>
          <cell r="J672">
            <v>36684</v>
          </cell>
          <cell r="K672">
            <v>1994</v>
          </cell>
        </row>
        <row r="673">
          <cell r="A673">
            <v>1999</v>
          </cell>
          <cell r="B673" t="str">
            <v>Q1</v>
          </cell>
          <cell r="D673" t="str">
            <v>Asia Pacific</v>
          </cell>
          <cell r="E673" t="str">
            <v>Indonesia</v>
          </cell>
          <cell r="F673">
            <v>10489</v>
          </cell>
          <cell r="G673" t="str">
            <v>Mobisel</v>
          </cell>
          <cell r="H673" t="str">
            <v>AMPS</v>
          </cell>
          <cell r="I673" t="str">
            <v>Global Mobile</v>
          </cell>
          <cell r="J673">
            <v>36684</v>
          </cell>
          <cell r="K673">
            <v>1986</v>
          </cell>
        </row>
        <row r="674">
          <cell r="A674">
            <v>1999</v>
          </cell>
          <cell r="B674" t="str">
            <v>Q1</v>
          </cell>
          <cell r="D674" t="str">
            <v>Asia Pacific</v>
          </cell>
          <cell r="E674" t="str">
            <v>Indonesia</v>
          </cell>
          <cell r="F674">
            <v>211200</v>
          </cell>
          <cell r="G674" t="str">
            <v>Excelcomindo</v>
          </cell>
          <cell r="H674" t="str">
            <v>GSM</v>
          </cell>
          <cell r="I674" t="str">
            <v>Global Mobile</v>
          </cell>
          <cell r="J674">
            <v>36684</v>
          </cell>
          <cell r="K674">
            <v>1996</v>
          </cell>
        </row>
        <row r="675">
          <cell r="A675">
            <v>1999</v>
          </cell>
          <cell r="B675" t="str">
            <v>Q1</v>
          </cell>
          <cell r="D675" t="str">
            <v>Asia Pacific</v>
          </cell>
          <cell r="E675" t="str">
            <v>Indonesia</v>
          </cell>
          <cell r="F675">
            <v>66331</v>
          </cell>
          <cell r="G675" t="str">
            <v>Komselindo</v>
          </cell>
          <cell r="H675" t="str">
            <v>AMPS</v>
          </cell>
          <cell r="I675" t="str">
            <v>Global Mobile</v>
          </cell>
          <cell r="J675">
            <v>36684</v>
          </cell>
          <cell r="K675">
            <v>1991</v>
          </cell>
        </row>
        <row r="676">
          <cell r="A676">
            <v>1999</v>
          </cell>
          <cell r="B676" t="str">
            <v>Q1</v>
          </cell>
          <cell r="D676" t="str">
            <v>Asia Pacific</v>
          </cell>
          <cell r="E676" t="str">
            <v>Indonesia</v>
          </cell>
          <cell r="F676">
            <v>26528</v>
          </cell>
          <cell r="G676" t="str">
            <v>Metrosel</v>
          </cell>
          <cell r="H676" t="str">
            <v>AMPS</v>
          </cell>
          <cell r="I676" t="str">
            <v>Global Mobile</v>
          </cell>
          <cell r="J676">
            <v>36684</v>
          </cell>
          <cell r="K676">
            <v>1991</v>
          </cell>
        </row>
        <row r="677">
          <cell r="A677">
            <v>1999</v>
          </cell>
          <cell r="B677" t="str">
            <v>Q1</v>
          </cell>
          <cell r="D677" t="str">
            <v>Asia Pacific</v>
          </cell>
          <cell r="E677" t="str">
            <v>Indonesia</v>
          </cell>
          <cell r="F677">
            <v>491964</v>
          </cell>
          <cell r="G677" t="str">
            <v>Satelindo</v>
          </cell>
          <cell r="H677" t="str">
            <v>GSM</v>
          </cell>
          <cell r="I677" t="str">
            <v>Global Mobile</v>
          </cell>
          <cell r="J677">
            <v>36684</v>
          </cell>
          <cell r="K677">
            <v>1994</v>
          </cell>
        </row>
        <row r="678">
          <cell r="A678">
            <v>1999</v>
          </cell>
          <cell r="B678" t="str">
            <v>Q1</v>
          </cell>
          <cell r="D678" t="str">
            <v>Asia Pacific</v>
          </cell>
          <cell r="E678" t="str">
            <v>Indonesia</v>
          </cell>
          <cell r="F678">
            <v>6792</v>
          </cell>
          <cell r="G678" t="str">
            <v>Telekomindo/Telesera</v>
          </cell>
          <cell r="H678" t="str">
            <v>AMPS</v>
          </cell>
          <cell r="I678" t="str">
            <v>Global Mobile</v>
          </cell>
          <cell r="J678">
            <v>36684</v>
          </cell>
          <cell r="K678">
            <v>1993</v>
          </cell>
        </row>
        <row r="679">
          <cell r="A679">
            <v>1999</v>
          </cell>
          <cell r="B679" t="str">
            <v>Q1</v>
          </cell>
          <cell r="D679" t="str">
            <v>Asia Pacific</v>
          </cell>
          <cell r="E679" t="str">
            <v>Japan</v>
          </cell>
          <cell r="F679">
            <v>23897000</v>
          </cell>
          <cell r="G679" t="str">
            <v>NTT DoCoMo</v>
          </cell>
          <cell r="H679" t="str">
            <v>PDC</v>
          </cell>
          <cell r="I679" t="str">
            <v>Global Mobile</v>
          </cell>
          <cell r="J679">
            <v>36684</v>
          </cell>
          <cell r="K679">
            <v>1993</v>
          </cell>
        </row>
        <row r="680">
          <cell r="A680">
            <v>1999</v>
          </cell>
          <cell r="B680" t="str">
            <v>Q1</v>
          </cell>
          <cell r="D680" t="str">
            <v>Asia Pacific</v>
          </cell>
          <cell r="E680" t="str">
            <v>Japan</v>
          </cell>
          <cell r="F680">
            <v>1000</v>
          </cell>
          <cell r="G680" t="str">
            <v>NTT DoCoMo</v>
          </cell>
          <cell r="H680" t="str">
            <v>TACS</v>
          </cell>
          <cell r="I680" t="str">
            <v>Global Mobile</v>
          </cell>
          <cell r="J680">
            <v>36684</v>
          </cell>
          <cell r="K680">
            <v>1979</v>
          </cell>
        </row>
        <row r="681">
          <cell r="A681">
            <v>1999</v>
          </cell>
          <cell r="B681" t="str">
            <v>Q1</v>
          </cell>
          <cell r="D681" t="str">
            <v>Asia Pacific</v>
          </cell>
          <cell r="E681" t="str">
            <v>Japan</v>
          </cell>
          <cell r="F681">
            <v>4418277</v>
          </cell>
          <cell r="G681" t="str">
            <v>DDI</v>
          </cell>
          <cell r="H681" t="str">
            <v>PDC</v>
          </cell>
          <cell r="I681" t="str">
            <v>Global Mobile</v>
          </cell>
          <cell r="J681">
            <v>36684</v>
          </cell>
          <cell r="K681">
            <v>1994</v>
          </cell>
        </row>
        <row r="682">
          <cell r="A682">
            <v>1999</v>
          </cell>
          <cell r="B682" t="str">
            <v>Q1</v>
          </cell>
          <cell r="D682" t="str">
            <v>Asia Pacific</v>
          </cell>
          <cell r="E682" t="str">
            <v>Japan</v>
          </cell>
          <cell r="F682">
            <v>339123</v>
          </cell>
          <cell r="G682" t="str">
            <v>DDI</v>
          </cell>
          <cell r="H682" t="str">
            <v>TACS</v>
          </cell>
          <cell r="I682" t="str">
            <v>Global Mobile</v>
          </cell>
          <cell r="J682">
            <v>36684</v>
          </cell>
          <cell r="K682">
            <v>1987</v>
          </cell>
        </row>
        <row r="683">
          <cell r="A683">
            <v>1999</v>
          </cell>
          <cell r="B683" t="str">
            <v>Q1</v>
          </cell>
          <cell r="D683" t="str">
            <v>Asia Pacific</v>
          </cell>
          <cell r="E683" t="str">
            <v>Japan</v>
          </cell>
          <cell r="F683">
            <v>541400</v>
          </cell>
          <cell r="G683" t="str">
            <v>DDI</v>
          </cell>
          <cell r="H683" t="str">
            <v>CDMA</v>
          </cell>
          <cell r="I683" t="str">
            <v>Global Mobile</v>
          </cell>
          <cell r="J683">
            <v>36684</v>
          </cell>
          <cell r="K683">
            <v>1998</v>
          </cell>
        </row>
        <row r="684">
          <cell r="A684">
            <v>1999</v>
          </cell>
          <cell r="B684" t="str">
            <v>Q1</v>
          </cell>
          <cell r="D684" t="str">
            <v>Asia Pacific</v>
          </cell>
          <cell r="E684" t="str">
            <v>Japan</v>
          </cell>
          <cell r="F684">
            <v>3226314</v>
          </cell>
          <cell r="G684" t="str">
            <v>IDo</v>
          </cell>
          <cell r="H684" t="str">
            <v>PDC</v>
          </cell>
          <cell r="I684" t="str">
            <v>Global Mobile</v>
          </cell>
          <cell r="J684">
            <v>36684</v>
          </cell>
          <cell r="K684">
            <v>1994</v>
          </cell>
        </row>
        <row r="685">
          <cell r="A685">
            <v>1999</v>
          </cell>
          <cell r="B685" t="str">
            <v>Q1</v>
          </cell>
          <cell r="D685" t="str">
            <v>Asia Pacific</v>
          </cell>
          <cell r="E685" t="str">
            <v>Japan</v>
          </cell>
          <cell r="F685">
            <v>39186</v>
          </cell>
          <cell r="G685" t="str">
            <v>IDo</v>
          </cell>
          <cell r="H685" t="str">
            <v>TACS</v>
          </cell>
          <cell r="I685" t="str">
            <v>Global Mobile</v>
          </cell>
          <cell r="J685">
            <v>36684</v>
          </cell>
          <cell r="K685">
            <v>1991</v>
          </cell>
        </row>
        <row r="686">
          <cell r="A686">
            <v>1999</v>
          </cell>
          <cell r="B686" t="str">
            <v>Q1</v>
          </cell>
          <cell r="D686" t="str">
            <v>Asia Pacific</v>
          </cell>
          <cell r="E686" t="str">
            <v>Japan</v>
          </cell>
          <cell r="F686">
            <v>0</v>
          </cell>
          <cell r="G686" t="str">
            <v>IDo</v>
          </cell>
          <cell r="H686" t="str">
            <v>CDMA</v>
          </cell>
          <cell r="I686" t="str">
            <v>Global Mobile</v>
          </cell>
          <cell r="J686">
            <v>36684</v>
          </cell>
          <cell r="K686">
            <v>36251</v>
          </cell>
        </row>
        <row r="687">
          <cell r="A687">
            <v>1999</v>
          </cell>
          <cell r="B687" t="str">
            <v>Q1</v>
          </cell>
          <cell r="D687" t="str">
            <v>Asia Pacific</v>
          </cell>
          <cell r="E687" t="str">
            <v>Japan</v>
          </cell>
          <cell r="F687">
            <v>2889100</v>
          </cell>
          <cell r="G687" t="str">
            <v>Tu-Ka Cellular</v>
          </cell>
          <cell r="H687" t="str">
            <v>PDC</v>
          </cell>
          <cell r="I687" t="str">
            <v>Global Mobile</v>
          </cell>
          <cell r="J687">
            <v>36684</v>
          </cell>
          <cell r="K687">
            <v>1994</v>
          </cell>
        </row>
        <row r="688">
          <cell r="A688">
            <v>1999</v>
          </cell>
          <cell r="B688" t="str">
            <v>Q1</v>
          </cell>
          <cell r="D688" t="str">
            <v>Asia Pacific</v>
          </cell>
          <cell r="E688" t="str">
            <v>Japan</v>
          </cell>
          <cell r="F688">
            <v>3906500</v>
          </cell>
          <cell r="G688" t="str">
            <v>J-Phone (Digital Phone)</v>
          </cell>
          <cell r="H688" t="str">
            <v>PDC</v>
          </cell>
          <cell r="I688" t="str">
            <v>Global Mobile</v>
          </cell>
          <cell r="J688">
            <v>36684</v>
          </cell>
          <cell r="K688">
            <v>1994</v>
          </cell>
        </row>
        <row r="689">
          <cell r="A689">
            <v>1999</v>
          </cell>
          <cell r="B689" t="str">
            <v>Q1</v>
          </cell>
          <cell r="D689" t="str">
            <v>Asia Pacific</v>
          </cell>
          <cell r="E689" t="str">
            <v>Japan</v>
          </cell>
          <cell r="F689">
            <v>2272700</v>
          </cell>
          <cell r="G689" t="str">
            <v>J-Phone (Digital Tu-Ka)</v>
          </cell>
          <cell r="H689" t="str">
            <v>PDC</v>
          </cell>
          <cell r="I689" t="str">
            <v>Global Mobile</v>
          </cell>
          <cell r="J689">
            <v>36684</v>
          </cell>
          <cell r="K689">
            <v>1996</v>
          </cell>
        </row>
        <row r="690">
          <cell r="A690">
            <v>1999</v>
          </cell>
          <cell r="B690" t="str">
            <v>Q1</v>
          </cell>
          <cell r="D690" t="str">
            <v>Asia Pacific</v>
          </cell>
          <cell r="E690" t="str">
            <v>Kazakhstan</v>
          </cell>
          <cell r="F690">
            <v>16000</v>
          </cell>
          <cell r="G690" t="str">
            <v>Becet International</v>
          </cell>
          <cell r="H690" t="str">
            <v>AMPS</v>
          </cell>
          <cell r="I690" t="str">
            <v>Global Mobile</v>
          </cell>
          <cell r="J690">
            <v>36684</v>
          </cell>
          <cell r="K690">
            <v>1994</v>
          </cell>
        </row>
        <row r="691">
          <cell r="A691">
            <v>1999</v>
          </cell>
          <cell r="B691" t="str">
            <v>Q1</v>
          </cell>
          <cell r="D691" t="str">
            <v>Asia Pacific</v>
          </cell>
          <cell r="E691" t="str">
            <v>Laos</v>
          </cell>
          <cell r="F691">
            <v>4900</v>
          </cell>
          <cell r="G691" t="str">
            <v>Lao Telecom</v>
          </cell>
          <cell r="H691" t="str">
            <v>GSM</v>
          </cell>
          <cell r="I691" t="str">
            <v>Global Mobile</v>
          </cell>
          <cell r="J691">
            <v>36684</v>
          </cell>
          <cell r="K691">
            <v>1994</v>
          </cell>
        </row>
        <row r="692">
          <cell r="A692">
            <v>1999</v>
          </cell>
          <cell r="B692" t="str">
            <v>Q1</v>
          </cell>
          <cell r="D692" t="str">
            <v>Asia Pacific</v>
          </cell>
          <cell r="E692" t="str">
            <v>Laos</v>
          </cell>
          <cell r="F692">
            <v>95</v>
          </cell>
          <cell r="G692" t="str">
            <v>Lao Telecom</v>
          </cell>
          <cell r="H692" t="str">
            <v>AMPS</v>
          </cell>
          <cell r="I692" t="str">
            <v>Global Mobile</v>
          </cell>
          <cell r="J692">
            <v>36684</v>
          </cell>
          <cell r="K692">
            <v>1992</v>
          </cell>
        </row>
        <row r="693">
          <cell r="A693">
            <v>1999</v>
          </cell>
          <cell r="B693" t="str">
            <v>Q1</v>
          </cell>
          <cell r="D693" t="str">
            <v>Asia Pacific</v>
          </cell>
          <cell r="E693" t="str">
            <v>Macou</v>
          </cell>
          <cell r="F693">
            <v>89000</v>
          </cell>
          <cell r="G693" t="str">
            <v>CTM</v>
          </cell>
          <cell r="H693" t="str">
            <v>GSM</v>
          </cell>
          <cell r="I693" t="str">
            <v>Global Mobile</v>
          </cell>
          <cell r="J693">
            <v>36684</v>
          </cell>
          <cell r="K693">
            <v>1995</v>
          </cell>
        </row>
        <row r="694">
          <cell r="A694">
            <v>1999</v>
          </cell>
          <cell r="B694" t="str">
            <v>Q1</v>
          </cell>
          <cell r="D694" t="str">
            <v>Asia Pacific</v>
          </cell>
          <cell r="E694" t="str">
            <v>Macou</v>
          </cell>
          <cell r="F694">
            <v>6500</v>
          </cell>
          <cell r="G694" t="str">
            <v>CTM</v>
          </cell>
          <cell r="H694" t="str">
            <v>TACS</v>
          </cell>
          <cell r="I694" t="str">
            <v>Global Mobile</v>
          </cell>
          <cell r="J694">
            <v>36684</v>
          </cell>
          <cell r="K694">
            <v>1988</v>
          </cell>
        </row>
        <row r="695">
          <cell r="A695">
            <v>1999</v>
          </cell>
          <cell r="B695" t="str">
            <v>Q1</v>
          </cell>
          <cell r="D695" t="str">
            <v>Asia Pacific</v>
          </cell>
          <cell r="E695" t="str">
            <v>Malaysia</v>
          </cell>
          <cell r="F695">
            <v>360000</v>
          </cell>
          <cell r="G695" t="str">
            <v>DiGi Telecom</v>
          </cell>
          <cell r="H695" t="str">
            <v>GSM 1800</v>
          </cell>
          <cell r="I695" t="str">
            <v>Global Mobile</v>
          </cell>
          <cell r="J695">
            <v>36684</v>
          </cell>
          <cell r="K695">
            <v>1995</v>
          </cell>
        </row>
        <row r="696">
          <cell r="A696">
            <v>1999</v>
          </cell>
          <cell r="B696" t="str">
            <v>Q1</v>
          </cell>
          <cell r="D696" t="str">
            <v>Asia Pacific</v>
          </cell>
          <cell r="E696" t="str">
            <v>Malaysia</v>
          </cell>
          <cell r="F696">
            <v>169500</v>
          </cell>
          <cell r="G696" t="str">
            <v>Telekom Malaysia</v>
          </cell>
          <cell r="H696" t="str">
            <v>DAMPS</v>
          </cell>
          <cell r="I696" t="str">
            <v>Global Mobile</v>
          </cell>
          <cell r="J696">
            <v>36684</v>
          </cell>
          <cell r="K696">
            <v>1994</v>
          </cell>
        </row>
        <row r="697">
          <cell r="A697">
            <v>1999</v>
          </cell>
          <cell r="B697" t="str">
            <v>Q1</v>
          </cell>
          <cell r="D697" t="str">
            <v>Asia Pacific</v>
          </cell>
          <cell r="E697" t="str">
            <v>Malaysia</v>
          </cell>
          <cell r="F697">
            <v>155000</v>
          </cell>
          <cell r="G697" t="str">
            <v>Telekom Malaysia</v>
          </cell>
          <cell r="H697" t="str">
            <v>GSM 1800</v>
          </cell>
          <cell r="I697" t="str">
            <v>Global Mobile</v>
          </cell>
          <cell r="J697">
            <v>36684</v>
          </cell>
          <cell r="K697">
            <v>1995</v>
          </cell>
        </row>
        <row r="698">
          <cell r="A698">
            <v>1999</v>
          </cell>
          <cell r="B698" t="str">
            <v>Q1</v>
          </cell>
          <cell r="D698" t="str">
            <v>Asia Pacific</v>
          </cell>
          <cell r="E698" t="str">
            <v>Malaysia</v>
          </cell>
          <cell r="F698">
            <v>64000</v>
          </cell>
          <cell r="G698" t="str">
            <v>Telekom Malaysia</v>
          </cell>
          <cell r="H698" t="str">
            <v>NMT 450</v>
          </cell>
          <cell r="I698" t="str">
            <v>Global Mobile</v>
          </cell>
          <cell r="J698">
            <v>36684</v>
          </cell>
          <cell r="K698">
            <v>1985</v>
          </cell>
        </row>
        <row r="699">
          <cell r="A699">
            <v>1999</v>
          </cell>
          <cell r="B699" t="str">
            <v>Q1</v>
          </cell>
          <cell r="D699" t="str">
            <v>Asia Pacific</v>
          </cell>
          <cell r="E699" t="str">
            <v>Malaysia</v>
          </cell>
          <cell r="F699">
            <v>593000</v>
          </cell>
          <cell r="G699" t="str">
            <v>Maxis Comms (Binariang)</v>
          </cell>
          <cell r="H699" t="str">
            <v>GSM</v>
          </cell>
          <cell r="I699" t="str">
            <v>Global Mobile</v>
          </cell>
          <cell r="J699">
            <v>36684</v>
          </cell>
          <cell r="K699">
            <v>1995</v>
          </cell>
        </row>
        <row r="700">
          <cell r="A700">
            <v>1999</v>
          </cell>
          <cell r="B700" t="str">
            <v>Q1</v>
          </cell>
          <cell r="D700" t="str">
            <v>Asia Pacific</v>
          </cell>
          <cell r="E700" t="str">
            <v>Malaysia</v>
          </cell>
          <cell r="F700">
            <v>520000</v>
          </cell>
          <cell r="G700" t="str">
            <v>Tri Celcom</v>
          </cell>
          <cell r="H700" t="str">
            <v>GSM</v>
          </cell>
          <cell r="I700" t="str">
            <v>Global Mobile</v>
          </cell>
          <cell r="J700">
            <v>36684</v>
          </cell>
          <cell r="K700">
            <v>1995</v>
          </cell>
        </row>
        <row r="701">
          <cell r="A701">
            <v>1999</v>
          </cell>
          <cell r="B701" t="str">
            <v>Q1</v>
          </cell>
          <cell r="D701" t="str">
            <v>Asia Pacific</v>
          </cell>
          <cell r="E701" t="str">
            <v>Malaysia</v>
          </cell>
          <cell r="F701">
            <v>380000</v>
          </cell>
          <cell r="G701" t="str">
            <v>Tri Celcom</v>
          </cell>
          <cell r="H701" t="str">
            <v>ETACS</v>
          </cell>
          <cell r="I701" t="str">
            <v>Global Mobile</v>
          </cell>
          <cell r="J701">
            <v>36684</v>
          </cell>
          <cell r="K701">
            <v>1989</v>
          </cell>
        </row>
        <row r="702">
          <cell r="A702">
            <v>1999</v>
          </cell>
          <cell r="B702" t="str">
            <v>Q1</v>
          </cell>
          <cell r="D702" t="str">
            <v>Asia Pacific</v>
          </cell>
          <cell r="E702" t="str">
            <v>Malaysia</v>
          </cell>
          <cell r="F702">
            <v>250000</v>
          </cell>
          <cell r="G702" t="str">
            <v>Time (Sapura Digital)</v>
          </cell>
          <cell r="H702" t="str">
            <v>GSM1800</v>
          </cell>
          <cell r="I702" t="str">
            <v>Global Mobile</v>
          </cell>
          <cell r="J702">
            <v>36684</v>
          </cell>
          <cell r="K702">
            <v>1995</v>
          </cell>
        </row>
        <row r="703">
          <cell r="A703">
            <v>1999</v>
          </cell>
          <cell r="B703" t="str">
            <v>Q1</v>
          </cell>
          <cell r="D703" t="str">
            <v>Asia Pacific</v>
          </cell>
          <cell r="E703" t="str">
            <v>Mongolia</v>
          </cell>
          <cell r="F703">
            <v>2825</v>
          </cell>
          <cell r="G703" t="str">
            <v>Mobikom</v>
          </cell>
          <cell r="H703" t="str">
            <v>GSM</v>
          </cell>
          <cell r="I703" t="str">
            <v>Global Mobile</v>
          </cell>
          <cell r="J703">
            <v>36684</v>
          </cell>
          <cell r="K703">
            <v>1996</v>
          </cell>
        </row>
        <row r="704">
          <cell r="A704">
            <v>1999</v>
          </cell>
          <cell r="B704" t="str">
            <v>Q1</v>
          </cell>
          <cell r="D704" t="str">
            <v>Asia Pacific</v>
          </cell>
          <cell r="E704" t="str">
            <v>New Caledonica</v>
          </cell>
          <cell r="F704">
            <v>15500</v>
          </cell>
          <cell r="G704" t="str">
            <v>OPTNC</v>
          </cell>
          <cell r="H704" t="str">
            <v>GSM</v>
          </cell>
          <cell r="I704" t="str">
            <v>Global Mobile</v>
          </cell>
          <cell r="J704">
            <v>36684</v>
          </cell>
          <cell r="K704">
            <v>1995</v>
          </cell>
        </row>
        <row r="705">
          <cell r="A705">
            <v>1999</v>
          </cell>
          <cell r="B705" t="str">
            <v>Q1</v>
          </cell>
          <cell r="D705" t="str">
            <v>Asia Pacific</v>
          </cell>
          <cell r="E705" t="str">
            <v>New Zealand</v>
          </cell>
          <cell r="F705">
            <v>608000</v>
          </cell>
          <cell r="G705" t="str">
            <v>Telecom New Zealand</v>
          </cell>
          <cell r="H705" t="str">
            <v>AMPS/DAMPS</v>
          </cell>
          <cell r="I705" t="str">
            <v>Global Mobile</v>
          </cell>
          <cell r="J705">
            <v>36684</v>
          </cell>
          <cell r="K705">
            <v>1987</v>
          </cell>
        </row>
        <row r="706">
          <cell r="A706">
            <v>1999</v>
          </cell>
          <cell r="B706" t="str">
            <v>Q1</v>
          </cell>
          <cell r="D706" t="str">
            <v>Asia Pacific</v>
          </cell>
          <cell r="E706" t="str">
            <v>New Zealand</v>
          </cell>
          <cell r="F706">
            <v>181000</v>
          </cell>
          <cell r="G706" t="str">
            <v>Vodafone NZ</v>
          </cell>
          <cell r="H706" t="str">
            <v>GSM</v>
          </cell>
          <cell r="I706" t="str">
            <v>Global Mobile</v>
          </cell>
          <cell r="J706">
            <v>36684</v>
          </cell>
          <cell r="K706">
            <v>1993</v>
          </cell>
        </row>
        <row r="707">
          <cell r="A707">
            <v>1999</v>
          </cell>
          <cell r="B707" t="str">
            <v>Q1</v>
          </cell>
          <cell r="D707" t="str">
            <v>Asia Pacific</v>
          </cell>
          <cell r="E707" t="str">
            <v>Pakistan</v>
          </cell>
          <cell r="F707">
            <v>89000</v>
          </cell>
          <cell r="G707" t="str">
            <v>Pakcom</v>
          </cell>
          <cell r="H707" t="str">
            <v>AMPS</v>
          </cell>
          <cell r="I707" t="str">
            <v>Global Mobile</v>
          </cell>
          <cell r="J707">
            <v>36684</v>
          </cell>
          <cell r="K707">
            <v>1990</v>
          </cell>
        </row>
        <row r="708">
          <cell r="A708">
            <v>1999</v>
          </cell>
          <cell r="B708" t="str">
            <v>Q1</v>
          </cell>
          <cell r="D708" t="str">
            <v>Asia Pacific</v>
          </cell>
          <cell r="E708" t="str">
            <v>Pakistan</v>
          </cell>
          <cell r="F708">
            <v>98000</v>
          </cell>
          <cell r="G708" t="str">
            <v>Paktel</v>
          </cell>
          <cell r="H708" t="str">
            <v>AMPS</v>
          </cell>
          <cell r="I708" t="str">
            <v>Global Mobile</v>
          </cell>
          <cell r="J708">
            <v>36684</v>
          </cell>
          <cell r="K708">
            <v>1990</v>
          </cell>
        </row>
        <row r="709">
          <cell r="A709">
            <v>1999</v>
          </cell>
          <cell r="B709" t="str">
            <v>Q1</v>
          </cell>
          <cell r="D709" t="str">
            <v>Asia Pacific</v>
          </cell>
          <cell r="E709" t="str">
            <v xml:space="preserve">Philippines </v>
          </cell>
          <cell r="F709">
            <v>100000</v>
          </cell>
          <cell r="G709" t="str">
            <v>Islacom</v>
          </cell>
          <cell r="H709" t="str">
            <v>GSM</v>
          </cell>
          <cell r="I709" t="str">
            <v>Global Mobile</v>
          </cell>
          <cell r="J709">
            <v>36684</v>
          </cell>
          <cell r="K709">
            <v>1994</v>
          </cell>
        </row>
        <row r="710">
          <cell r="A710">
            <v>1999</v>
          </cell>
          <cell r="B710" t="str">
            <v>Q1</v>
          </cell>
          <cell r="D710" t="str">
            <v>Asia Pacific</v>
          </cell>
          <cell r="E710" t="str">
            <v xml:space="preserve">Philippines </v>
          </cell>
          <cell r="F710">
            <v>323908</v>
          </cell>
          <cell r="G710" t="str">
            <v>Globe Telecom</v>
          </cell>
          <cell r="H710" t="str">
            <v>GSM</v>
          </cell>
          <cell r="I710" t="str">
            <v>Global Mobile</v>
          </cell>
          <cell r="J710">
            <v>36684</v>
          </cell>
          <cell r="K710">
            <v>1994</v>
          </cell>
        </row>
        <row r="711">
          <cell r="A711">
            <v>1999</v>
          </cell>
          <cell r="B711" t="str">
            <v>Q1</v>
          </cell>
          <cell r="D711" t="str">
            <v>Asia Pacific</v>
          </cell>
          <cell r="E711" t="str">
            <v xml:space="preserve">Philippines </v>
          </cell>
          <cell r="F711">
            <v>19945</v>
          </cell>
          <cell r="G711" t="str">
            <v>Piltel</v>
          </cell>
          <cell r="H711" t="str">
            <v>CDMA</v>
          </cell>
          <cell r="I711" t="str">
            <v>Global Mobile</v>
          </cell>
          <cell r="J711">
            <v>36684</v>
          </cell>
          <cell r="K711">
            <v>1998</v>
          </cell>
        </row>
        <row r="712">
          <cell r="A712">
            <v>1999</v>
          </cell>
          <cell r="B712" t="str">
            <v>Q1</v>
          </cell>
          <cell r="D712" t="str">
            <v>Asia Pacific</v>
          </cell>
          <cell r="E712" t="str">
            <v xml:space="preserve">Philippines </v>
          </cell>
          <cell r="F712">
            <v>369867</v>
          </cell>
          <cell r="G712" t="str">
            <v>Piltel</v>
          </cell>
          <cell r="H712" t="str">
            <v>AMPS</v>
          </cell>
          <cell r="I712" t="str">
            <v>Global Mobile</v>
          </cell>
          <cell r="J712">
            <v>36684</v>
          </cell>
          <cell r="K712">
            <v>1984</v>
          </cell>
        </row>
        <row r="713">
          <cell r="A713">
            <v>1999</v>
          </cell>
          <cell r="B713" t="str">
            <v>Q1</v>
          </cell>
          <cell r="D713" t="str">
            <v>Asia Pacific</v>
          </cell>
          <cell r="E713" t="str">
            <v xml:space="preserve">Philippines </v>
          </cell>
          <cell r="F713">
            <v>275000</v>
          </cell>
          <cell r="G713" t="str">
            <v>Extelcom</v>
          </cell>
          <cell r="H713" t="str">
            <v>AMPS</v>
          </cell>
          <cell r="I713" t="str">
            <v>Global Mobile</v>
          </cell>
          <cell r="J713">
            <v>36684</v>
          </cell>
          <cell r="K713">
            <v>1991</v>
          </cell>
        </row>
        <row r="714">
          <cell r="A714">
            <v>1999</v>
          </cell>
          <cell r="B714" t="str">
            <v>Q1</v>
          </cell>
          <cell r="D714" t="str">
            <v>Asia Pacific</v>
          </cell>
          <cell r="E714" t="str">
            <v xml:space="preserve">Philippines </v>
          </cell>
          <cell r="F714">
            <v>820000</v>
          </cell>
          <cell r="G714" t="str">
            <v>Smart</v>
          </cell>
          <cell r="H714" t="str">
            <v>TACS</v>
          </cell>
          <cell r="I714" t="str">
            <v>Global Mobile</v>
          </cell>
          <cell r="J714">
            <v>36684</v>
          </cell>
          <cell r="K714">
            <v>1994</v>
          </cell>
        </row>
        <row r="715">
          <cell r="A715">
            <v>1999</v>
          </cell>
          <cell r="B715" t="str">
            <v>Q1</v>
          </cell>
          <cell r="D715" t="str">
            <v>Asia Pacific</v>
          </cell>
          <cell r="E715" t="str">
            <v xml:space="preserve">Philippines </v>
          </cell>
          <cell r="F715">
            <v>0</v>
          </cell>
          <cell r="G715" t="str">
            <v>Smart</v>
          </cell>
          <cell r="H715" t="str">
            <v>GSM 900/1800</v>
          </cell>
          <cell r="I715" t="str">
            <v>Global Mobile</v>
          </cell>
          <cell r="J715">
            <v>36684</v>
          </cell>
          <cell r="K715">
            <v>36251</v>
          </cell>
        </row>
        <row r="716">
          <cell r="A716">
            <v>1999</v>
          </cell>
          <cell r="B716" t="str">
            <v>Q1</v>
          </cell>
          <cell r="D716" t="str">
            <v>Asia Pacific</v>
          </cell>
          <cell r="E716" t="str">
            <v>Singapore</v>
          </cell>
          <cell r="F716">
            <v>14100</v>
          </cell>
          <cell r="G716" t="str">
            <v>SingTel</v>
          </cell>
          <cell r="H716" t="str">
            <v>AMPS</v>
          </cell>
          <cell r="I716" t="str">
            <v>Global Mobile</v>
          </cell>
          <cell r="J716">
            <v>36684</v>
          </cell>
          <cell r="K716">
            <v>1988</v>
          </cell>
        </row>
        <row r="717">
          <cell r="A717">
            <v>1999</v>
          </cell>
          <cell r="B717" t="str">
            <v>Q1</v>
          </cell>
          <cell r="D717" t="str">
            <v>Asia Pacific</v>
          </cell>
          <cell r="E717" t="str">
            <v>Singapore</v>
          </cell>
          <cell r="F717">
            <v>756100</v>
          </cell>
          <cell r="G717" t="str">
            <v>SingTel</v>
          </cell>
          <cell r="H717" t="str">
            <v>GSM 900/1800</v>
          </cell>
          <cell r="I717" t="str">
            <v>Global Mobile</v>
          </cell>
          <cell r="J717">
            <v>36684</v>
          </cell>
          <cell r="K717">
            <v>1995</v>
          </cell>
        </row>
        <row r="718">
          <cell r="A718">
            <v>1999</v>
          </cell>
          <cell r="B718" t="str">
            <v>Q1</v>
          </cell>
          <cell r="D718" t="str">
            <v>Asia Pacific</v>
          </cell>
          <cell r="E718" t="str">
            <v>Singapore</v>
          </cell>
          <cell r="F718">
            <v>324500</v>
          </cell>
          <cell r="G718" t="str">
            <v>MobilrOne</v>
          </cell>
          <cell r="H718" t="str">
            <v>GSM</v>
          </cell>
          <cell r="I718" t="str">
            <v>Global Mobile</v>
          </cell>
          <cell r="J718">
            <v>36684</v>
          </cell>
          <cell r="K718">
            <v>1997</v>
          </cell>
        </row>
        <row r="719">
          <cell r="A719">
            <v>1999</v>
          </cell>
          <cell r="B719" t="str">
            <v>Q1</v>
          </cell>
          <cell r="D719" t="str">
            <v>Asia Pacific</v>
          </cell>
          <cell r="E719" t="str">
            <v>Singapore</v>
          </cell>
          <cell r="F719">
            <v>0</v>
          </cell>
          <cell r="G719" t="str">
            <v>MobilrOne</v>
          </cell>
          <cell r="H719" t="str">
            <v>CDMA 1900</v>
          </cell>
          <cell r="I719" t="str">
            <v>Global Mobile</v>
          </cell>
          <cell r="J719">
            <v>36684</v>
          </cell>
          <cell r="K719">
            <v>1998</v>
          </cell>
        </row>
        <row r="720">
          <cell r="A720">
            <v>1999</v>
          </cell>
          <cell r="B720" t="str">
            <v>Q1</v>
          </cell>
          <cell r="D720" t="str">
            <v>Asia Pacific</v>
          </cell>
          <cell r="E720" t="str">
            <v>Soloman Islands</v>
          </cell>
          <cell r="F720">
            <v>806</v>
          </cell>
          <cell r="G720" t="str">
            <v>MobileNet</v>
          </cell>
          <cell r="H720" t="str">
            <v>AMPS</v>
          </cell>
          <cell r="I720" t="str">
            <v>Global Mobile</v>
          </cell>
          <cell r="J720">
            <v>36684</v>
          </cell>
          <cell r="K720">
            <v>1994</v>
          </cell>
        </row>
        <row r="721">
          <cell r="A721">
            <v>1999</v>
          </cell>
          <cell r="B721" t="str">
            <v>Q1</v>
          </cell>
          <cell r="D721" t="str">
            <v>Asia Pacific</v>
          </cell>
          <cell r="E721" t="str">
            <v>South Korea</v>
          </cell>
          <cell r="F721">
            <v>2506000</v>
          </cell>
          <cell r="G721" t="str">
            <v>Shinsegi Telecom</v>
          </cell>
          <cell r="H721" t="str">
            <v>CDMA</v>
          </cell>
          <cell r="I721" t="str">
            <v>Global Mobile</v>
          </cell>
          <cell r="J721">
            <v>36684</v>
          </cell>
          <cell r="K721">
            <v>1996</v>
          </cell>
        </row>
        <row r="722">
          <cell r="A722">
            <v>1999</v>
          </cell>
          <cell r="B722" t="str">
            <v>Q1</v>
          </cell>
          <cell r="D722" t="str">
            <v>Asia Pacific</v>
          </cell>
          <cell r="E722" t="str">
            <v>South Korea</v>
          </cell>
          <cell r="F722">
            <v>1885000</v>
          </cell>
          <cell r="G722" t="str">
            <v>Hansol PCS</v>
          </cell>
          <cell r="H722" t="str">
            <v>CDMA 1700</v>
          </cell>
          <cell r="I722" t="str">
            <v>Global Mobile</v>
          </cell>
          <cell r="J722">
            <v>36684</v>
          </cell>
          <cell r="K722">
            <v>1997</v>
          </cell>
        </row>
        <row r="723">
          <cell r="A723">
            <v>1999</v>
          </cell>
          <cell r="B723" t="str">
            <v>Q1</v>
          </cell>
          <cell r="D723" t="str">
            <v>Asia Pacific</v>
          </cell>
          <cell r="E723" t="str">
            <v>South Korea</v>
          </cell>
          <cell r="F723">
            <v>2534000</v>
          </cell>
          <cell r="G723" t="str">
            <v>LG Telecom</v>
          </cell>
          <cell r="H723" t="str">
            <v>CDMA 1700</v>
          </cell>
          <cell r="I723" t="str">
            <v>Global Mobile</v>
          </cell>
          <cell r="J723">
            <v>36684</v>
          </cell>
          <cell r="K723">
            <v>1997</v>
          </cell>
        </row>
        <row r="724">
          <cell r="A724">
            <v>1999</v>
          </cell>
          <cell r="B724" t="str">
            <v>Q1</v>
          </cell>
          <cell r="D724" t="str">
            <v>Asia Pacific</v>
          </cell>
          <cell r="E724" t="str">
            <v>South Korea</v>
          </cell>
          <cell r="F724">
            <v>3112000</v>
          </cell>
          <cell r="G724" t="str">
            <v>KT Freetel</v>
          </cell>
          <cell r="H724" t="str">
            <v>CDMA 1700</v>
          </cell>
          <cell r="I724" t="str">
            <v>Global Mobile</v>
          </cell>
          <cell r="J724">
            <v>36684</v>
          </cell>
          <cell r="K724">
            <v>1997</v>
          </cell>
        </row>
        <row r="725">
          <cell r="A725">
            <v>1999</v>
          </cell>
          <cell r="B725" t="str">
            <v>Q1</v>
          </cell>
          <cell r="D725" t="str">
            <v>Asia Pacific</v>
          </cell>
          <cell r="E725" t="str">
            <v>South Korea</v>
          </cell>
          <cell r="F725">
            <v>6868000</v>
          </cell>
          <cell r="G725" t="str">
            <v>SK Telekom</v>
          </cell>
          <cell r="H725" t="str">
            <v>CDMA</v>
          </cell>
          <cell r="I725" t="str">
            <v>Global Mobile</v>
          </cell>
          <cell r="J725">
            <v>36684</v>
          </cell>
          <cell r="K725">
            <v>1996</v>
          </cell>
        </row>
        <row r="726">
          <cell r="A726">
            <v>1999</v>
          </cell>
          <cell r="B726" t="str">
            <v>Q1</v>
          </cell>
          <cell r="D726" t="str">
            <v>Asia Pacific</v>
          </cell>
          <cell r="E726" t="str">
            <v>South Korea</v>
          </cell>
          <cell r="F726">
            <v>333000</v>
          </cell>
          <cell r="G726" t="str">
            <v>SK Telekom</v>
          </cell>
          <cell r="H726" t="str">
            <v>AMPS</v>
          </cell>
          <cell r="I726" t="str">
            <v>Global Mobile</v>
          </cell>
          <cell r="J726">
            <v>36684</v>
          </cell>
          <cell r="K726">
            <v>1984</v>
          </cell>
        </row>
        <row r="727">
          <cell r="A727">
            <v>1999</v>
          </cell>
          <cell r="B727" t="str">
            <v>Q1</v>
          </cell>
          <cell r="D727" t="str">
            <v>Asia Pacific</v>
          </cell>
          <cell r="E727" t="str">
            <v>Sri Lanka</v>
          </cell>
          <cell r="F727">
            <v>40500</v>
          </cell>
          <cell r="G727" t="str">
            <v>MTN</v>
          </cell>
          <cell r="H727" t="str">
            <v xml:space="preserve">GSM </v>
          </cell>
          <cell r="I727" t="str">
            <v>Global Mobile</v>
          </cell>
          <cell r="J727">
            <v>36684</v>
          </cell>
          <cell r="K727">
            <v>1995</v>
          </cell>
        </row>
        <row r="728">
          <cell r="A728">
            <v>1999</v>
          </cell>
          <cell r="B728" t="str">
            <v>Q1</v>
          </cell>
          <cell r="D728" t="str">
            <v>Asia Pacific</v>
          </cell>
          <cell r="E728" t="str">
            <v>Sri Lanka</v>
          </cell>
          <cell r="F728">
            <v>75000</v>
          </cell>
          <cell r="G728" t="str">
            <v>Celltel Lanka</v>
          </cell>
          <cell r="H728" t="str">
            <v>TACS</v>
          </cell>
          <cell r="I728" t="str">
            <v>Global Mobile</v>
          </cell>
          <cell r="J728">
            <v>36684</v>
          </cell>
          <cell r="K728">
            <v>1989</v>
          </cell>
        </row>
        <row r="729">
          <cell r="A729">
            <v>1999</v>
          </cell>
          <cell r="B729" t="str">
            <v>Q1</v>
          </cell>
          <cell r="D729" t="str">
            <v>Asia Pacific</v>
          </cell>
          <cell r="E729" t="str">
            <v>Sri Lanka</v>
          </cell>
          <cell r="F729">
            <v>10000</v>
          </cell>
          <cell r="G729" t="str">
            <v>Lanka Cellular/Orange</v>
          </cell>
          <cell r="H729" t="str">
            <v>TACS</v>
          </cell>
          <cell r="I729" t="str">
            <v>Global Mobile</v>
          </cell>
          <cell r="J729">
            <v>36684</v>
          </cell>
          <cell r="K729">
            <v>1993</v>
          </cell>
        </row>
        <row r="730">
          <cell r="A730">
            <v>1999</v>
          </cell>
          <cell r="B730" t="str">
            <v>Q1</v>
          </cell>
          <cell r="D730" t="str">
            <v>Asia Pacific</v>
          </cell>
          <cell r="E730" t="str">
            <v>Sri Lanka</v>
          </cell>
          <cell r="F730">
            <v>65000</v>
          </cell>
          <cell r="G730" t="str">
            <v>Mobitel</v>
          </cell>
          <cell r="H730" t="str">
            <v>AMPS</v>
          </cell>
          <cell r="I730" t="str">
            <v>Global Mobile</v>
          </cell>
          <cell r="J730">
            <v>36684</v>
          </cell>
          <cell r="K730">
            <v>1993</v>
          </cell>
        </row>
        <row r="731">
          <cell r="A731">
            <v>1999</v>
          </cell>
          <cell r="B731" t="str">
            <v>Q1</v>
          </cell>
          <cell r="D731" t="str">
            <v>Asia Pacific</v>
          </cell>
          <cell r="E731" t="str">
            <v>Taiwan</v>
          </cell>
          <cell r="F731">
            <v>230000</v>
          </cell>
          <cell r="G731" t="str">
            <v>Mobitai</v>
          </cell>
          <cell r="H731" t="str">
            <v>GSM</v>
          </cell>
          <cell r="I731" t="str">
            <v>Global Mobile</v>
          </cell>
          <cell r="J731">
            <v>36684</v>
          </cell>
          <cell r="K731">
            <v>1998</v>
          </cell>
        </row>
        <row r="732">
          <cell r="A732">
            <v>1999</v>
          </cell>
          <cell r="B732" t="str">
            <v>Q1</v>
          </cell>
          <cell r="D732" t="str">
            <v>Asia Pacific</v>
          </cell>
          <cell r="E732" t="str">
            <v>Taiwan</v>
          </cell>
          <cell r="F732">
            <v>214000</v>
          </cell>
          <cell r="G732" t="str">
            <v>Transasia</v>
          </cell>
          <cell r="H732" t="str">
            <v>GSM</v>
          </cell>
          <cell r="I732" t="str">
            <v>Global Mobile</v>
          </cell>
          <cell r="J732">
            <v>36684</v>
          </cell>
          <cell r="K732">
            <v>1998</v>
          </cell>
        </row>
        <row r="733">
          <cell r="A733">
            <v>1999</v>
          </cell>
          <cell r="B733" t="str">
            <v>Q1</v>
          </cell>
          <cell r="D733" t="str">
            <v>Asia Pacific</v>
          </cell>
          <cell r="E733" t="str">
            <v>Taiwan</v>
          </cell>
          <cell r="F733">
            <v>1175000</v>
          </cell>
          <cell r="G733" t="str">
            <v>FarEasTone</v>
          </cell>
          <cell r="H733" t="str">
            <v>GSM 900/1800 db</v>
          </cell>
          <cell r="I733" t="str">
            <v>Global Mobile</v>
          </cell>
          <cell r="J733">
            <v>36684</v>
          </cell>
          <cell r="K733">
            <v>1998</v>
          </cell>
        </row>
        <row r="734">
          <cell r="A734">
            <v>1999</v>
          </cell>
          <cell r="B734" t="str">
            <v>Q1</v>
          </cell>
          <cell r="D734" t="str">
            <v>Asia Pacific</v>
          </cell>
          <cell r="E734" t="str">
            <v>Taiwan</v>
          </cell>
          <cell r="F734">
            <v>1425000</v>
          </cell>
          <cell r="G734" t="str">
            <v>Pacific Comms</v>
          </cell>
          <cell r="H734" t="str">
            <v>GSM 1800</v>
          </cell>
          <cell r="I734" t="str">
            <v>Global Mobile</v>
          </cell>
          <cell r="J734">
            <v>36684</v>
          </cell>
          <cell r="K734">
            <v>1998</v>
          </cell>
        </row>
        <row r="735">
          <cell r="A735">
            <v>1999</v>
          </cell>
          <cell r="B735" t="str">
            <v>Q1</v>
          </cell>
          <cell r="D735" t="str">
            <v>Asia Pacific</v>
          </cell>
          <cell r="E735" t="str">
            <v>Taiwan</v>
          </cell>
          <cell r="F735">
            <v>505170</v>
          </cell>
          <cell r="G735" t="str">
            <v>KT Telecom</v>
          </cell>
          <cell r="H735" t="str">
            <v>GSM 1800</v>
          </cell>
          <cell r="I735" t="str">
            <v>Global Mobile</v>
          </cell>
          <cell r="J735">
            <v>36684</v>
          </cell>
          <cell r="K735">
            <v>1998</v>
          </cell>
        </row>
        <row r="736">
          <cell r="A736">
            <v>1999</v>
          </cell>
          <cell r="B736" t="str">
            <v>Q1</v>
          </cell>
          <cell r="D736" t="str">
            <v>Asia Pacific</v>
          </cell>
          <cell r="E736" t="str">
            <v>Taiwan</v>
          </cell>
          <cell r="F736">
            <v>1728527</v>
          </cell>
          <cell r="G736" t="str">
            <v>Chunghwa Telecom</v>
          </cell>
          <cell r="H736" t="str">
            <v xml:space="preserve">GSM </v>
          </cell>
          <cell r="I736" t="str">
            <v>Global Mobile</v>
          </cell>
          <cell r="J736">
            <v>36684</v>
          </cell>
          <cell r="K736">
            <v>1995</v>
          </cell>
        </row>
        <row r="737">
          <cell r="A737">
            <v>1999</v>
          </cell>
          <cell r="B737" t="str">
            <v>Q1</v>
          </cell>
          <cell r="D737" t="str">
            <v>Asia Pacific</v>
          </cell>
          <cell r="E737" t="str">
            <v>Taiwan</v>
          </cell>
          <cell r="F737">
            <v>700000</v>
          </cell>
          <cell r="G737" t="str">
            <v>Chunghwa Telecom</v>
          </cell>
          <cell r="H737" t="str">
            <v>AMPS</v>
          </cell>
          <cell r="I737" t="str">
            <v>Global Mobile</v>
          </cell>
          <cell r="J737">
            <v>36684</v>
          </cell>
          <cell r="K737">
            <v>1988</v>
          </cell>
        </row>
        <row r="738">
          <cell r="A738">
            <v>1999</v>
          </cell>
          <cell r="B738" t="str">
            <v>Q1</v>
          </cell>
          <cell r="D738" t="str">
            <v>Asia Pacific</v>
          </cell>
          <cell r="E738" t="str">
            <v>Taiwan</v>
          </cell>
          <cell r="F738">
            <v>150000</v>
          </cell>
          <cell r="G738" t="str">
            <v>Chunghwa Telecom</v>
          </cell>
          <cell r="H738" t="str">
            <v>GSM 1800</v>
          </cell>
          <cell r="I738" t="str">
            <v>Global Mobile</v>
          </cell>
          <cell r="J738">
            <v>36684</v>
          </cell>
          <cell r="K738">
            <v>1998</v>
          </cell>
        </row>
        <row r="739">
          <cell r="A739">
            <v>1999</v>
          </cell>
          <cell r="B739" t="str">
            <v>Q1</v>
          </cell>
          <cell r="D739" t="str">
            <v>Asia Pacific</v>
          </cell>
          <cell r="E739" t="str">
            <v>Thailand</v>
          </cell>
          <cell r="F739">
            <v>373000</v>
          </cell>
          <cell r="G739" t="str">
            <v>AIS</v>
          </cell>
          <cell r="H739" t="str">
            <v xml:space="preserve">GSM </v>
          </cell>
          <cell r="I739" t="str">
            <v>Global Mobile</v>
          </cell>
          <cell r="J739">
            <v>36684</v>
          </cell>
          <cell r="K739">
            <v>1994</v>
          </cell>
        </row>
        <row r="740">
          <cell r="A740">
            <v>1999</v>
          </cell>
          <cell r="B740" t="str">
            <v>Q1</v>
          </cell>
          <cell r="D740" t="str">
            <v>Asia Pacific</v>
          </cell>
          <cell r="E740" t="str">
            <v>Thailand</v>
          </cell>
          <cell r="F740">
            <v>583000</v>
          </cell>
          <cell r="G740" t="str">
            <v>AIS</v>
          </cell>
          <cell r="H740" t="str">
            <v>NMT 900</v>
          </cell>
          <cell r="I740" t="str">
            <v>Global Mobile</v>
          </cell>
          <cell r="J740">
            <v>36684</v>
          </cell>
          <cell r="K740">
            <v>1990</v>
          </cell>
        </row>
        <row r="741">
          <cell r="A741">
            <v>1999</v>
          </cell>
          <cell r="B741" t="str">
            <v>Q1</v>
          </cell>
          <cell r="D741" t="str">
            <v>Asia Pacific</v>
          </cell>
          <cell r="E741" t="str">
            <v>Thailand</v>
          </cell>
          <cell r="F741">
            <v>35000</v>
          </cell>
          <cell r="G741" t="str">
            <v>CAT</v>
          </cell>
          <cell r="H741" t="str">
            <v>AMPS</v>
          </cell>
          <cell r="I741" t="str">
            <v>Global Mobile</v>
          </cell>
          <cell r="J741">
            <v>36684</v>
          </cell>
          <cell r="K741">
            <v>1986</v>
          </cell>
        </row>
        <row r="742">
          <cell r="A742">
            <v>1999</v>
          </cell>
          <cell r="B742" t="str">
            <v>Q1</v>
          </cell>
          <cell r="D742" t="str">
            <v>Asia Pacific</v>
          </cell>
          <cell r="E742" t="str">
            <v>Thailand</v>
          </cell>
          <cell r="F742">
            <v>3500</v>
          </cell>
          <cell r="G742" t="str">
            <v>CAT</v>
          </cell>
          <cell r="H742" t="str">
            <v>CDMA</v>
          </cell>
          <cell r="I742" t="str">
            <v>Global Mobile</v>
          </cell>
          <cell r="J742">
            <v>36684</v>
          </cell>
          <cell r="K742">
            <v>1998</v>
          </cell>
        </row>
        <row r="743">
          <cell r="A743">
            <v>1999</v>
          </cell>
          <cell r="B743" t="str">
            <v>Q1</v>
          </cell>
          <cell r="D743" t="str">
            <v>Asia Pacific</v>
          </cell>
          <cell r="E743" t="str">
            <v>Thailand</v>
          </cell>
          <cell r="F743">
            <v>246500</v>
          </cell>
          <cell r="G743" t="str">
            <v>TAC</v>
          </cell>
          <cell r="H743" t="str">
            <v>GSM 1800</v>
          </cell>
          <cell r="I743" t="str">
            <v>Global Mobile</v>
          </cell>
          <cell r="J743">
            <v>36684</v>
          </cell>
          <cell r="K743">
            <v>1991</v>
          </cell>
        </row>
        <row r="744">
          <cell r="A744">
            <v>1999</v>
          </cell>
          <cell r="B744" t="str">
            <v>Q1</v>
          </cell>
          <cell r="D744" t="str">
            <v>Asia Pacific</v>
          </cell>
          <cell r="E744" t="str">
            <v>Thailand</v>
          </cell>
          <cell r="F744">
            <v>616000</v>
          </cell>
          <cell r="G744" t="str">
            <v>TAC</v>
          </cell>
          <cell r="H744" t="str">
            <v>AMPS</v>
          </cell>
          <cell r="I744" t="str">
            <v>Global Mobile</v>
          </cell>
          <cell r="J744">
            <v>36684</v>
          </cell>
          <cell r="K744">
            <v>1994</v>
          </cell>
        </row>
        <row r="745">
          <cell r="A745">
            <v>1999</v>
          </cell>
          <cell r="B745" t="str">
            <v>Q1</v>
          </cell>
          <cell r="D745" t="str">
            <v>Asia Pacific</v>
          </cell>
          <cell r="E745" t="str">
            <v>Thailand</v>
          </cell>
          <cell r="F745">
            <v>120000</v>
          </cell>
          <cell r="G745" t="str">
            <v>Digital Phone Company</v>
          </cell>
          <cell r="H745" t="str">
            <v>GSM 1800</v>
          </cell>
          <cell r="I745" t="str">
            <v>Global Mobile</v>
          </cell>
          <cell r="J745">
            <v>36684</v>
          </cell>
          <cell r="K745">
            <v>1998</v>
          </cell>
        </row>
        <row r="746">
          <cell r="A746">
            <v>1999</v>
          </cell>
          <cell r="B746" t="str">
            <v>Q1</v>
          </cell>
          <cell r="D746" t="str">
            <v>Asia Pacific</v>
          </cell>
          <cell r="E746" t="str">
            <v>Thailand</v>
          </cell>
          <cell r="F746">
            <v>35000</v>
          </cell>
          <cell r="G746" t="str">
            <v>TOT</v>
          </cell>
          <cell r="H746" t="str">
            <v>NMT 470</v>
          </cell>
          <cell r="I746" t="str">
            <v>Global Mobile</v>
          </cell>
          <cell r="J746">
            <v>36684</v>
          </cell>
          <cell r="K746">
            <v>1986</v>
          </cell>
        </row>
        <row r="747">
          <cell r="A747">
            <v>1999</v>
          </cell>
          <cell r="B747" t="str">
            <v>Q1</v>
          </cell>
          <cell r="D747" t="str">
            <v>Asia Pacific</v>
          </cell>
          <cell r="E747" t="str">
            <v>Tonga</v>
          </cell>
          <cell r="F747">
            <v>310</v>
          </cell>
          <cell r="G747" t="str">
            <v>Tonga Teelecom</v>
          </cell>
          <cell r="H747" t="str">
            <v>GSM</v>
          </cell>
          <cell r="I747" t="str">
            <v>Global Mobile</v>
          </cell>
          <cell r="J747">
            <v>36684</v>
          </cell>
          <cell r="K747">
            <v>1995</v>
          </cell>
        </row>
        <row r="748">
          <cell r="A748">
            <v>1999</v>
          </cell>
          <cell r="B748" t="str">
            <v>Q1</v>
          </cell>
          <cell r="D748" t="str">
            <v>Asia Pacific</v>
          </cell>
          <cell r="E748" t="str">
            <v>Uzbekistan</v>
          </cell>
          <cell r="F748">
            <v>18500</v>
          </cell>
          <cell r="G748" t="str">
            <v>Uzdunrobita JV</v>
          </cell>
          <cell r="H748" t="str">
            <v>DAMPS</v>
          </cell>
          <cell r="I748" t="str">
            <v>Global Mobile</v>
          </cell>
          <cell r="J748">
            <v>36684</v>
          </cell>
          <cell r="K748">
            <v>1992</v>
          </cell>
        </row>
        <row r="749">
          <cell r="A749">
            <v>1999</v>
          </cell>
          <cell r="B749" t="str">
            <v>Q1</v>
          </cell>
          <cell r="D749" t="str">
            <v>Asia Pacific</v>
          </cell>
          <cell r="E749" t="str">
            <v>Uzbekistan</v>
          </cell>
          <cell r="F749">
            <v>6380</v>
          </cell>
          <cell r="G749" t="str">
            <v xml:space="preserve">DAewoo central Paging </v>
          </cell>
          <cell r="H749" t="str">
            <v>GSM</v>
          </cell>
          <cell r="I749" t="str">
            <v>Global Mobile</v>
          </cell>
          <cell r="J749">
            <v>36684</v>
          </cell>
          <cell r="K749">
            <v>1997</v>
          </cell>
        </row>
        <row r="750">
          <cell r="A750">
            <v>1999</v>
          </cell>
          <cell r="B750" t="str">
            <v>Q1</v>
          </cell>
          <cell r="D750" t="str">
            <v>Asia Pacific</v>
          </cell>
          <cell r="E750" t="str">
            <v>Vanuatu</v>
          </cell>
          <cell r="F750">
            <v>100</v>
          </cell>
          <cell r="G750" t="str">
            <v>Telecom vanuatu</v>
          </cell>
          <cell r="H750" t="str">
            <v>AMPS</v>
          </cell>
          <cell r="I750" t="str">
            <v>Global Mobile</v>
          </cell>
          <cell r="J750">
            <v>36684</v>
          </cell>
          <cell r="K750">
            <v>1995</v>
          </cell>
        </row>
        <row r="751">
          <cell r="A751">
            <v>1999</v>
          </cell>
          <cell r="B751" t="str">
            <v>Q1</v>
          </cell>
          <cell r="D751" t="str">
            <v>Asia Pacific</v>
          </cell>
          <cell r="E751" t="str">
            <v>Vietnam</v>
          </cell>
          <cell r="F751">
            <v>156000</v>
          </cell>
          <cell r="G751" t="str">
            <v>Mobifone</v>
          </cell>
          <cell r="H751" t="str">
            <v>GSM</v>
          </cell>
          <cell r="I751" t="str">
            <v>Global Mobile</v>
          </cell>
          <cell r="J751">
            <v>36684</v>
          </cell>
          <cell r="K751">
            <v>1995</v>
          </cell>
        </row>
        <row r="752">
          <cell r="A752">
            <v>1999</v>
          </cell>
          <cell r="B752" t="str">
            <v>Q1</v>
          </cell>
          <cell r="D752" t="str">
            <v>Asia Pacific</v>
          </cell>
          <cell r="E752" t="str">
            <v>Vietnam</v>
          </cell>
          <cell r="F752">
            <v>62000</v>
          </cell>
          <cell r="G752" t="str">
            <v>Vinaphone</v>
          </cell>
          <cell r="H752" t="str">
            <v>GSM</v>
          </cell>
          <cell r="I752" t="str">
            <v>Global Mobile</v>
          </cell>
          <cell r="J752">
            <v>36684</v>
          </cell>
          <cell r="K752">
            <v>1996</v>
          </cell>
        </row>
        <row r="753">
          <cell r="A753">
            <v>1999</v>
          </cell>
          <cell r="B753" t="str">
            <v>Q1</v>
          </cell>
          <cell r="D753" t="str">
            <v>Asia Pacific</v>
          </cell>
          <cell r="E753" t="str">
            <v>Vietnam</v>
          </cell>
          <cell r="F753">
            <v>6000</v>
          </cell>
          <cell r="G753" t="str">
            <v>Saigon Call Link</v>
          </cell>
          <cell r="H753" t="str">
            <v>AMPS</v>
          </cell>
          <cell r="I753" t="str">
            <v>Global Mobile</v>
          </cell>
          <cell r="J753">
            <v>36684</v>
          </cell>
          <cell r="K753">
            <v>1992</v>
          </cell>
        </row>
        <row r="754">
          <cell r="A754">
            <v>2000</v>
          </cell>
          <cell r="C754" t="str">
            <v>May</v>
          </cell>
          <cell r="D754" t="str">
            <v>Western Europe</v>
          </cell>
          <cell r="E754" t="str">
            <v>Andora</v>
          </cell>
          <cell r="F754">
            <v>22700</v>
          </cell>
          <cell r="G754" t="str">
            <v>STA GSM</v>
          </cell>
          <cell r="H754" t="str">
            <v>GSM 900</v>
          </cell>
          <cell r="I754" t="str">
            <v>Global Mobile</v>
          </cell>
          <cell r="J754">
            <v>36684</v>
          </cell>
          <cell r="K754">
            <v>34759</v>
          </cell>
        </row>
        <row r="755">
          <cell r="A755">
            <v>2000</v>
          </cell>
          <cell r="C755" t="str">
            <v>May</v>
          </cell>
          <cell r="D755" t="str">
            <v>Western Europe</v>
          </cell>
          <cell r="E755" t="str">
            <v>Austria</v>
          </cell>
          <cell r="F755">
            <v>211000</v>
          </cell>
          <cell r="G755" t="str">
            <v>Mobilkom</v>
          </cell>
          <cell r="H755" t="str">
            <v>TACS 900</v>
          </cell>
          <cell r="I755" t="str">
            <v>Global Mobile</v>
          </cell>
          <cell r="J755">
            <v>36684</v>
          </cell>
          <cell r="K755">
            <v>33055</v>
          </cell>
        </row>
        <row r="756">
          <cell r="A756">
            <v>2000</v>
          </cell>
          <cell r="C756" t="str">
            <v>May</v>
          </cell>
          <cell r="D756" t="str">
            <v>Western Europe</v>
          </cell>
          <cell r="E756" t="str">
            <v>Austria</v>
          </cell>
          <cell r="F756">
            <v>2243000</v>
          </cell>
          <cell r="G756" t="str">
            <v>Mobilkom</v>
          </cell>
          <cell r="H756" t="str">
            <v>GSM 900/1800</v>
          </cell>
          <cell r="I756" t="str">
            <v>Global Mobile</v>
          </cell>
          <cell r="J756">
            <v>36684</v>
          </cell>
          <cell r="K756">
            <v>34304</v>
          </cell>
        </row>
        <row r="757">
          <cell r="A757">
            <v>2000</v>
          </cell>
          <cell r="C757" t="str">
            <v>May</v>
          </cell>
          <cell r="D757" t="str">
            <v>Western Europe</v>
          </cell>
          <cell r="E757" t="str">
            <v>Austria</v>
          </cell>
          <cell r="F757">
            <v>1700000</v>
          </cell>
          <cell r="G757" t="str">
            <v>Maxmobil</v>
          </cell>
          <cell r="H757" t="str">
            <v>GSM 900</v>
          </cell>
          <cell r="I757" t="str">
            <v>Global Mobile</v>
          </cell>
          <cell r="J757">
            <v>36684</v>
          </cell>
          <cell r="K757">
            <v>35339</v>
          </cell>
        </row>
        <row r="758">
          <cell r="A758">
            <v>2000</v>
          </cell>
          <cell r="C758" t="str">
            <v>May</v>
          </cell>
          <cell r="D758" t="str">
            <v>Western Europe</v>
          </cell>
          <cell r="E758" t="str">
            <v>Austria</v>
          </cell>
          <cell r="F758">
            <v>700000</v>
          </cell>
          <cell r="G758" t="str">
            <v>Cnnect</v>
          </cell>
          <cell r="H758" t="str">
            <v>GSM 1800</v>
          </cell>
          <cell r="I758" t="str">
            <v>Global Mobile</v>
          </cell>
          <cell r="J758">
            <v>36684</v>
          </cell>
          <cell r="K758">
            <v>36069</v>
          </cell>
        </row>
        <row r="759">
          <cell r="A759">
            <v>2000</v>
          </cell>
          <cell r="C759" t="str">
            <v>May</v>
          </cell>
          <cell r="D759" t="str">
            <v>Western Europe</v>
          </cell>
          <cell r="E759" t="str">
            <v>Belgium</v>
          </cell>
          <cell r="F759">
            <v>0</v>
          </cell>
          <cell r="G759" t="str">
            <v>Belgacom Mobile</v>
          </cell>
          <cell r="H759" t="str">
            <v>NMT 450</v>
          </cell>
          <cell r="I759" t="str">
            <v>Global Mobile</v>
          </cell>
          <cell r="J759">
            <v>36684</v>
          </cell>
          <cell r="K759">
            <v>31868</v>
          </cell>
        </row>
        <row r="760">
          <cell r="A760">
            <v>2000</v>
          </cell>
          <cell r="C760" t="str">
            <v>May</v>
          </cell>
          <cell r="D760" t="str">
            <v>Western Europe</v>
          </cell>
          <cell r="E760" t="str">
            <v>Belgium</v>
          </cell>
          <cell r="F760">
            <v>2500000</v>
          </cell>
          <cell r="G760" t="str">
            <v>Belgacom Mobile</v>
          </cell>
          <cell r="H760" t="str">
            <v>GSM 900/1800</v>
          </cell>
          <cell r="I760" t="str">
            <v>Global Mobile</v>
          </cell>
          <cell r="J760">
            <v>36684</v>
          </cell>
          <cell r="K760">
            <v>34335</v>
          </cell>
        </row>
        <row r="761">
          <cell r="A761">
            <v>2000</v>
          </cell>
          <cell r="C761" t="str">
            <v>May</v>
          </cell>
          <cell r="D761" t="str">
            <v>Western Europe</v>
          </cell>
          <cell r="E761" t="str">
            <v>Belgium</v>
          </cell>
          <cell r="F761">
            <v>1174000</v>
          </cell>
          <cell r="G761" t="str">
            <v>Mobistar</v>
          </cell>
          <cell r="H761" t="str">
            <v>GSM 900</v>
          </cell>
          <cell r="I761" t="str">
            <v>Global Mobile</v>
          </cell>
          <cell r="J761">
            <v>36684</v>
          </cell>
          <cell r="K761">
            <v>35278</v>
          </cell>
        </row>
        <row r="762">
          <cell r="A762">
            <v>2000</v>
          </cell>
          <cell r="C762" t="str">
            <v>May</v>
          </cell>
          <cell r="D762" t="str">
            <v>Western Europe</v>
          </cell>
          <cell r="E762" t="str">
            <v>Belgium</v>
          </cell>
          <cell r="F762">
            <v>185000</v>
          </cell>
          <cell r="G762" t="str">
            <v>KPN Orange</v>
          </cell>
          <cell r="H762" t="str">
            <v>GSM 1800</v>
          </cell>
          <cell r="I762" t="str">
            <v>Global Mobile</v>
          </cell>
          <cell r="J762">
            <v>36684</v>
          </cell>
          <cell r="K762">
            <v>36251</v>
          </cell>
        </row>
        <row r="763">
          <cell r="A763">
            <v>2000</v>
          </cell>
          <cell r="C763" t="str">
            <v>May</v>
          </cell>
          <cell r="D763" t="str">
            <v>Western Europe</v>
          </cell>
          <cell r="E763" t="str">
            <v>Cyprus</v>
          </cell>
          <cell r="F763">
            <v>161203</v>
          </cell>
          <cell r="G763" t="str">
            <v>Cyprus Telecoms</v>
          </cell>
          <cell r="H763" t="str">
            <v>GSM 900</v>
          </cell>
          <cell r="I763" t="str">
            <v>Global Mobile</v>
          </cell>
          <cell r="J763">
            <v>36684</v>
          </cell>
          <cell r="K763">
            <v>34790</v>
          </cell>
        </row>
        <row r="764">
          <cell r="A764">
            <v>2000</v>
          </cell>
          <cell r="C764" t="str">
            <v>May</v>
          </cell>
          <cell r="D764" t="str">
            <v>Western Europe</v>
          </cell>
          <cell r="E764" t="str">
            <v>Cyprus</v>
          </cell>
          <cell r="F764">
            <v>3951</v>
          </cell>
          <cell r="G764" t="str">
            <v>Cyprus Telecoms</v>
          </cell>
          <cell r="H764" t="str">
            <v>NMT 900</v>
          </cell>
          <cell r="I764" t="str">
            <v>Global Mobile</v>
          </cell>
          <cell r="J764">
            <v>36684</v>
          </cell>
          <cell r="K764">
            <v>32478</v>
          </cell>
        </row>
        <row r="765">
          <cell r="A765">
            <v>2000</v>
          </cell>
          <cell r="C765" t="str">
            <v>May</v>
          </cell>
          <cell r="D765" t="str">
            <v>Western Europe</v>
          </cell>
          <cell r="E765" t="str">
            <v>Denmark</v>
          </cell>
          <cell r="F765">
            <v>3500</v>
          </cell>
          <cell r="G765" t="str">
            <v>TeleDenmark Mobile</v>
          </cell>
          <cell r="H765" t="str">
            <v>NMT 450</v>
          </cell>
          <cell r="I765" t="str">
            <v>Global Mobile</v>
          </cell>
          <cell r="J765">
            <v>36684</v>
          </cell>
          <cell r="K765">
            <v>29952</v>
          </cell>
        </row>
        <row r="766">
          <cell r="A766">
            <v>2000</v>
          </cell>
          <cell r="C766" t="str">
            <v>May</v>
          </cell>
          <cell r="D766" t="str">
            <v>Western Europe</v>
          </cell>
          <cell r="E766" t="str">
            <v>Denmark</v>
          </cell>
          <cell r="F766">
            <v>108000</v>
          </cell>
          <cell r="G766" t="str">
            <v>TeleDenmark Mobile</v>
          </cell>
          <cell r="H766" t="str">
            <v>NMT 900</v>
          </cell>
          <cell r="I766" t="str">
            <v>Global Mobile</v>
          </cell>
          <cell r="J766">
            <v>36684</v>
          </cell>
          <cell r="K766">
            <v>31747</v>
          </cell>
        </row>
        <row r="767">
          <cell r="A767">
            <v>2000</v>
          </cell>
          <cell r="C767" t="str">
            <v>May</v>
          </cell>
          <cell r="D767" t="str">
            <v>Western Europe</v>
          </cell>
          <cell r="E767" t="str">
            <v>Denmark</v>
          </cell>
          <cell r="F767">
            <v>1332000</v>
          </cell>
          <cell r="G767" t="str">
            <v>TeleDenmark Mobile</v>
          </cell>
          <cell r="H767" t="str">
            <v>GSM 900</v>
          </cell>
          <cell r="I767" t="str">
            <v>Global Mobile</v>
          </cell>
          <cell r="J767">
            <v>36684</v>
          </cell>
          <cell r="K767">
            <v>33786</v>
          </cell>
        </row>
        <row r="768">
          <cell r="A768">
            <v>2000</v>
          </cell>
          <cell r="C768" t="str">
            <v>May</v>
          </cell>
          <cell r="D768" t="str">
            <v>Western Europe</v>
          </cell>
          <cell r="E768" t="str">
            <v>Denmark</v>
          </cell>
          <cell r="F768">
            <v>1037000</v>
          </cell>
          <cell r="G768" t="str">
            <v>Sonofone</v>
          </cell>
          <cell r="H768" t="str">
            <v>GSM 900</v>
          </cell>
          <cell r="I768" t="str">
            <v>Global Mobile</v>
          </cell>
          <cell r="J768">
            <v>36684</v>
          </cell>
          <cell r="K768">
            <v>33786</v>
          </cell>
        </row>
        <row r="769">
          <cell r="A769">
            <v>2000</v>
          </cell>
          <cell r="C769" t="str">
            <v>May</v>
          </cell>
          <cell r="D769" t="str">
            <v>Western Europe</v>
          </cell>
          <cell r="E769" t="str">
            <v>Denmark</v>
          </cell>
          <cell r="F769">
            <v>309000</v>
          </cell>
          <cell r="G769" t="str">
            <v>Telia</v>
          </cell>
          <cell r="H769" t="str">
            <v>GSM 1800</v>
          </cell>
          <cell r="I769" t="str">
            <v>Global Mobile</v>
          </cell>
          <cell r="J769">
            <v>36684</v>
          </cell>
          <cell r="K769">
            <v>35796</v>
          </cell>
        </row>
        <row r="770">
          <cell r="A770">
            <v>2000</v>
          </cell>
          <cell r="C770" t="str">
            <v>May</v>
          </cell>
          <cell r="D770" t="str">
            <v>Western Europe</v>
          </cell>
          <cell r="E770" t="str">
            <v>Denmark</v>
          </cell>
          <cell r="F770">
            <v>433000</v>
          </cell>
          <cell r="G770" t="str">
            <v>Mobilix</v>
          </cell>
          <cell r="H770" t="str">
            <v>GSM 1800</v>
          </cell>
          <cell r="I770" t="str">
            <v>Global Mobile</v>
          </cell>
          <cell r="J770">
            <v>36684</v>
          </cell>
          <cell r="K770">
            <v>35855</v>
          </cell>
        </row>
        <row r="771">
          <cell r="A771">
            <v>2000</v>
          </cell>
          <cell r="C771" t="str">
            <v>May</v>
          </cell>
          <cell r="D771" t="str">
            <v>Western Europe</v>
          </cell>
          <cell r="E771" t="str">
            <v>Faroe Island</v>
          </cell>
          <cell r="F771">
            <v>2459</v>
          </cell>
          <cell r="G771" t="str">
            <v>PTT</v>
          </cell>
          <cell r="H771" t="str">
            <v>NMT 450</v>
          </cell>
          <cell r="I771" t="str">
            <v>Global Mobile</v>
          </cell>
          <cell r="J771">
            <v>36684</v>
          </cell>
          <cell r="K771">
            <v>32509</v>
          </cell>
        </row>
        <row r="772">
          <cell r="A772">
            <v>2000</v>
          </cell>
          <cell r="C772" t="str">
            <v>May</v>
          </cell>
          <cell r="D772" t="str">
            <v>Western Europe</v>
          </cell>
          <cell r="E772" t="str">
            <v>Faroe Island</v>
          </cell>
          <cell r="F772">
            <v>2869</v>
          </cell>
          <cell r="G772" t="str">
            <v>PTT</v>
          </cell>
          <cell r="H772" t="str">
            <v>NMT 900</v>
          </cell>
          <cell r="I772" t="str">
            <v>Global Mobile</v>
          </cell>
          <cell r="J772">
            <v>36684</v>
          </cell>
          <cell r="K772">
            <v>33756</v>
          </cell>
        </row>
        <row r="773">
          <cell r="A773">
            <v>2000</v>
          </cell>
          <cell r="C773" t="str">
            <v>May</v>
          </cell>
          <cell r="D773" t="str">
            <v>Western Europe</v>
          </cell>
          <cell r="E773" t="str">
            <v>Faroe Island</v>
          </cell>
          <cell r="F773">
            <v>7729</v>
          </cell>
          <cell r="G773" t="str">
            <v>PTT</v>
          </cell>
          <cell r="H773" t="str">
            <v>GSM 900</v>
          </cell>
          <cell r="I773" t="str">
            <v>Global Mobile</v>
          </cell>
          <cell r="J773">
            <v>36684</v>
          </cell>
          <cell r="K773">
            <v>36069</v>
          </cell>
        </row>
        <row r="774">
          <cell r="A774">
            <v>2000</v>
          </cell>
          <cell r="C774" t="str">
            <v>May</v>
          </cell>
          <cell r="D774" t="str">
            <v>Western Europe</v>
          </cell>
          <cell r="E774" t="str">
            <v>Finland</v>
          </cell>
          <cell r="F774">
            <v>67500</v>
          </cell>
          <cell r="G774" t="str">
            <v>Sonera</v>
          </cell>
          <cell r="H774" t="str">
            <v>NMT 450</v>
          </cell>
          <cell r="I774" t="str">
            <v>Global Mobile</v>
          </cell>
          <cell r="J774">
            <v>36684</v>
          </cell>
          <cell r="K774">
            <v>30011</v>
          </cell>
        </row>
        <row r="775">
          <cell r="A775">
            <v>2000</v>
          </cell>
          <cell r="C775" t="str">
            <v>May</v>
          </cell>
          <cell r="D775" t="str">
            <v>Western Europe</v>
          </cell>
          <cell r="E775" t="str">
            <v>Finland</v>
          </cell>
          <cell r="F775">
            <v>90000</v>
          </cell>
          <cell r="G775" t="str">
            <v>Sonera</v>
          </cell>
          <cell r="H775" t="str">
            <v>NMT 900</v>
          </cell>
          <cell r="I775" t="str">
            <v>Global Mobile</v>
          </cell>
          <cell r="J775">
            <v>36684</v>
          </cell>
          <cell r="K775">
            <v>31747</v>
          </cell>
        </row>
        <row r="776">
          <cell r="A776">
            <v>2000</v>
          </cell>
          <cell r="C776" t="str">
            <v>May</v>
          </cell>
          <cell r="D776" t="str">
            <v>Western Europe</v>
          </cell>
          <cell r="E776" t="str">
            <v>Finland</v>
          </cell>
          <cell r="F776">
            <v>2013000</v>
          </cell>
          <cell r="G776" t="str">
            <v>Sonera</v>
          </cell>
          <cell r="H776" t="str">
            <v>GSM 900/1800</v>
          </cell>
          <cell r="I776" t="str">
            <v>Global Mobile</v>
          </cell>
          <cell r="J776">
            <v>36684</v>
          </cell>
          <cell r="K776">
            <v>33786</v>
          </cell>
        </row>
        <row r="777">
          <cell r="A777">
            <v>2000</v>
          </cell>
          <cell r="C777" t="str">
            <v>May</v>
          </cell>
          <cell r="D777" t="str">
            <v>Western Europe</v>
          </cell>
          <cell r="E777" t="str">
            <v>Finland</v>
          </cell>
          <cell r="F777">
            <v>40000</v>
          </cell>
          <cell r="G777" t="str">
            <v>Finnet Group</v>
          </cell>
          <cell r="H777" t="str">
            <v>GSM 1800</v>
          </cell>
          <cell r="I777" t="str">
            <v>Global Mobile</v>
          </cell>
          <cell r="J777">
            <v>36684</v>
          </cell>
          <cell r="K777">
            <v>35827</v>
          </cell>
        </row>
        <row r="778">
          <cell r="A778">
            <v>2000</v>
          </cell>
          <cell r="C778" t="str">
            <v>May</v>
          </cell>
          <cell r="D778" t="str">
            <v>Western Europe</v>
          </cell>
          <cell r="E778" t="str">
            <v>Finland</v>
          </cell>
          <cell r="F778">
            <v>115500</v>
          </cell>
          <cell r="G778" t="str">
            <v>Telia</v>
          </cell>
          <cell r="H778" t="str">
            <v>GSM 1800</v>
          </cell>
          <cell r="I778" t="str">
            <v>Global Mobile</v>
          </cell>
          <cell r="J778">
            <v>36684</v>
          </cell>
          <cell r="K778">
            <v>35855</v>
          </cell>
        </row>
        <row r="779">
          <cell r="A779">
            <v>2000</v>
          </cell>
          <cell r="C779" t="str">
            <v>May</v>
          </cell>
          <cell r="D779" t="str">
            <v>Western Europe</v>
          </cell>
          <cell r="E779" t="str">
            <v>Finland</v>
          </cell>
          <cell r="F779">
            <v>1493000</v>
          </cell>
          <cell r="G779" t="str">
            <v>Radiolinja</v>
          </cell>
          <cell r="H779" t="str">
            <v>GSM 900</v>
          </cell>
          <cell r="I779" t="str">
            <v>Global Mobile</v>
          </cell>
          <cell r="J779">
            <v>36684</v>
          </cell>
          <cell r="K779">
            <v>33604</v>
          </cell>
        </row>
        <row r="780">
          <cell r="A780">
            <v>2000</v>
          </cell>
          <cell r="C780" t="str">
            <v>May</v>
          </cell>
          <cell r="D780" t="str">
            <v>Western Europe</v>
          </cell>
          <cell r="E780" t="str">
            <v>France</v>
          </cell>
          <cell r="F780">
            <v>0</v>
          </cell>
          <cell r="G780" t="str">
            <v>France Telecom</v>
          </cell>
          <cell r="H780" t="str">
            <v>RC2000</v>
          </cell>
          <cell r="I780" t="str">
            <v>Global Mobile</v>
          </cell>
          <cell r="J780">
            <v>36684</v>
          </cell>
          <cell r="K780">
            <v>31352</v>
          </cell>
        </row>
        <row r="781">
          <cell r="A781">
            <v>2000</v>
          </cell>
          <cell r="C781" t="str">
            <v>May</v>
          </cell>
          <cell r="D781" t="str">
            <v>Western Europe</v>
          </cell>
          <cell r="E781" t="str">
            <v>France</v>
          </cell>
          <cell r="F781">
            <v>11520000</v>
          </cell>
          <cell r="G781" t="str">
            <v>France Telecom</v>
          </cell>
          <cell r="H781" t="str">
            <v>GSM 900</v>
          </cell>
          <cell r="I781" t="str">
            <v>Global Mobile</v>
          </cell>
          <cell r="J781">
            <v>36684</v>
          </cell>
          <cell r="K781">
            <v>33786</v>
          </cell>
        </row>
        <row r="782">
          <cell r="A782">
            <v>2000</v>
          </cell>
          <cell r="C782" t="str">
            <v>May</v>
          </cell>
          <cell r="D782" t="str">
            <v>Western Europe</v>
          </cell>
          <cell r="E782" t="str">
            <v>France</v>
          </cell>
          <cell r="F782">
            <v>0</v>
          </cell>
          <cell r="G782" t="str">
            <v>SFR</v>
          </cell>
          <cell r="H782" t="str">
            <v>NMT 450</v>
          </cell>
          <cell r="I782" t="str">
            <v>Global Mobile</v>
          </cell>
          <cell r="J782">
            <v>36684</v>
          </cell>
          <cell r="K782">
            <v>32721</v>
          </cell>
        </row>
        <row r="783">
          <cell r="A783">
            <v>2000</v>
          </cell>
          <cell r="C783" t="str">
            <v>May</v>
          </cell>
          <cell r="D783" t="str">
            <v>Western Europe</v>
          </cell>
          <cell r="E783" t="str">
            <v>France</v>
          </cell>
          <cell r="F783">
            <v>8300000</v>
          </cell>
          <cell r="G783" t="str">
            <v>SFR</v>
          </cell>
          <cell r="H783" t="str">
            <v>GSM 900</v>
          </cell>
          <cell r="I783" t="str">
            <v>Global Mobile</v>
          </cell>
          <cell r="J783">
            <v>36684</v>
          </cell>
          <cell r="K783">
            <v>33939</v>
          </cell>
        </row>
        <row r="784">
          <cell r="A784">
            <v>2000</v>
          </cell>
          <cell r="C784" t="str">
            <v>May</v>
          </cell>
          <cell r="D784" t="str">
            <v>Western Europe</v>
          </cell>
          <cell r="E784" t="str">
            <v>France</v>
          </cell>
          <cell r="F784">
            <v>3860000</v>
          </cell>
          <cell r="G784" t="str">
            <v>Bouygues Telecom</v>
          </cell>
          <cell r="H784" t="str">
            <v>GSM 1800</v>
          </cell>
          <cell r="I784" t="str">
            <v>Global Mobile</v>
          </cell>
          <cell r="J784">
            <v>36684</v>
          </cell>
          <cell r="K784">
            <v>35186</v>
          </cell>
        </row>
        <row r="785">
          <cell r="A785">
            <v>2000</v>
          </cell>
          <cell r="C785" t="str">
            <v>May</v>
          </cell>
          <cell r="D785" t="str">
            <v>Western Europe</v>
          </cell>
          <cell r="E785" t="str">
            <v>Germany</v>
          </cell>
          <cell r="F785">
            <v>90000</v>
          </cell>
          <cell r="G785" t="str">
            <v>T-Mobil</v>
          </cell>
          <cell r="H785" t="str">
            <v>C 450</v>
          </cell>
          <cell r="I785" t="str">
            <v>Global Mobile</v>
          </cell>
          <cell r="J785">
            <v>36684</v>
          </cell>
          <cell r="K785">
            <v>31291</v>
          </cell>
        </row>
        <row r="786">
          <cell r="A786">
            <v>2000</v>
          </cell>
          <cell r="C786" t="str">
            <v>May</v>
          </cell>
          <cell r="D786" t="str">
            <v>Western Europe</v>
          </cell>
          <cell r="E786" t="str">
            <v>Germany</v>
          </cell>
          <cell r="F786">
            <v>12210000</v>
          </cell>
          <cell r="G786" t="str">
            <v>T-Mobil</v>
          </cell>
          <cell r="H786" t="str">
            <v>GSM 900</v>
          </cell>
          <cell r="I786" t="str">
            <v>Global Mobile</v>
          </cell>
          <cell r="J786">
            <v>36684</v>
          </cell>
          <cell r="K786">
            <v>33786</v>
          </cell>
        </row>
        <row r="787">
          <cell r="A787">
            <v>2000</v>
          </cell>
          <cell r="C787" t="str">
            <v>May</v>
          </cell>
          <cell r="D787" t="str">
            <v>Western Europe</v>
          </cell>
          <cell r="E787" t="str">
            <v>Germany</v>
          </cell>
          <cell r="F787">
            <v>13000000</v>
          </cell>
          <cell r="G787" t="str">
            <v>Mannesmann</v>
          </cell>
          <cell r="H787" t="str">
            <v>GSM 900</v>
          </cell>
          <cell r="I787" t="str">
            <v>Global Mobile</v>
          </cell>
          <cell r="J787">
            <v>36684</v>
          </cell>
          <cell r="K787">
            <v>33756</v>
          </cell>
        </row>
        <row r="788">
          <cell r="A788">
            <v>2000</v>
          </cell>
          <cell r="C788" t="str">
            <v>May</v>
          </cell>
          <cell r="D788" t="str">
            <v>Western Europe</v>
          </cell>
          <cell r="E788" t="str">
            <v>Germany</v>
          </cell>
          <cell r="F788">
            <v>4500000</v>
          </cell>
          <cell r="G788" t="str">
            <v>E-Plus</v>
          </cell>
          <cell r="H788" t="str">
            <v>GSM 1800</v>
          </cell>
          <cell r="I788" t="str">
            <v>Global Mobile</v>
          </cell>
          <cell r="J788">
            <v>36684</v>
          </cell>
          <cell r="K788">
            <v>34455</v>
          </cell>
        </row>
        <row r="789">
          <cell r="A789">
            <v>2000</v>
          </cell>
          <cell r="C789" t="str">
            <v>May</v>
          </cell>
          <cell r="D789" t="str">
            <v>Western Europe</v>
          </cell>
          <cell r="E789" t="str">
            <v>Germany</v>
          </cell>
          <cell r="F789">
            <v>1700000</v>
          </cell>
          <cell r="G789" t="str">
            <v>Viag Interkom</v>
          </cell>
          <cell r="H789" t="str">
            <v>GSM 900/1800</v>
          </cell>
          <cell r="I789" t="str">
            <v>Global Mobile</v>
          </cell>
          <cell r="J789">
            <v>36684</v>
          </cell>
          <cell r="K789">
            <v>36069</v>
          </cell>
        </row>
        <row r="790">
          <cell r="A790">
            <v>2000</v>
          </cell>
          <cell r="C790" t="str">
            <v>May</v>
          </cell>
          <cell r="D790" t="str">
            <v>Western Europe</v>
          </cell>
          <cell r="E790" t="str">
            <v>Gibraltar</v>
          </cell>
          <cell r="F790">
            <v>3879</v>
          </cell>
          <cell r="G790" t="str">
            <v>Gibtel</v>
          </cell>
          <cell r="H790" t="str">
            <v>GSM 900</v>
          </cell>
          <cell r="I790" t="str">
            <v>Global Mobile</v>
          </cell>
          <cell r="J790">
            <v>36684</v>
          </cell>
          <cell r="K790">
            <v>34700</v>
          </cell>
        </row>
        <row r="791">
          <cell r="A791">
            <v>2000</v>
          </cell>
          <cell r="C791" t="str">
            <v>May</v>
          </cell>
          <cell r="D791" t="str">
            <v>Western Europe</v>
          </cell>
          <cell r="E791" t="str">
            <v>Greece</v>
          </cell>
          <cell r="F791">
            <v>1847000</v>
          </cell>
          <cell r="G791" t="str">
            <v>Panafon</v>
          </cell>
          <cell r="H791" t="str">
            <v>GSM 900</v>
          </cell>
          <cell r="I791" t="str">
            <v>Global Mobile</v>
          </cell>
          <cell r="J791">
            <v>36684</v>
          </cell>
          <cell r="K791">
            <v>34151</v>
          </cell>
        </row>
        <row r="792">
          <cell r="A792">
            <v>2000</v>
          </cell>
          <cell r="C792" t="str">
            <v>May</v>
          </cell>
          <cell r="D792" t="str">
            <v>Western Europe</v>
          </cell>
          <cell r="E792" t="str">
            <v>Greece</v>
          </cell>
          <cell r="F792">
            <v>1343000</v>
          </cell>
          <cell r="G792" t="str">
            <v>Stet Hellas</v>
          </cell>
          <cell r="H792" t="str">
            <v>GSM 900</v>
          </cell>
          <cell r="I792" t="str">
            <v>Global Mobile</v>
          </cell>
          <cell r="J792">
            <v>36684</v>
          </cell>
          <cell r="K792">
            <v>34151</v>
          </cell>
        </row>
        <row r="793">
          <cell r="A793">
            <v>2000</v>
          </cell>
          <cell r="C793" t="str">
            <v>May</v>
          </cell>
          <cell r="D793" t="str">
            <v>Western Europe</v>
          </cell>
          <cell r="E793" t="str">
            <v>Greece</v>
          </cell>
          <cell r="F793">
            <v>1337000</v>
          </cell>
          <cell r="G793" t="str">
            <v>Cosmote</v>
          </cell>
          <cell r="H793" t="str">
            <v>GSM 1800</v>
          </cell>
          <cell r="I793" t="str">
            <v>Global Mobile</v>
          </cell>
          <cell r="J793">
            <v>36684</v>
          </cell>
          <cell r="K793">
            <v>35855</v>
          </cell>
        </row>
        <row r="794">
          <cell r="A794">
            <v>2000</v>
          </cell>
          <cell r="C794" t="str">
            <v>May</v>
          </cell>
          <cell r="D794" t="str">
            <v>Western Europe</v>
          </cell>
          <cell r="E794" t="str">
            <v>Guernsey</v>
          </cell>
          <cell r="F794">
            <v>16450</v>
          </cell>
          <cell r="G794" t="str">
            <v>Guernsey Telecoms</v>
          </cell>
          <cell r="H794" t="str">
            <v>GSM 900</v>
          </cell>
          <cell r="I794" t="str">
            <v>Global Mobile</v>
          </cell>
          <cell r="J794">
            <v>36684</v>
          </cell>
          <cell r="K794">
            <v>35156</v>
          </cell>
        </row>
        <row r="795">
          <cell r="A795">
            <v>2000</v>
          </cell>
          <cell r="C795" t="str">
            <v>May</v>
          </cell>
          <cell r="D795" t="str">
            <v>Western Europe</v>
          </cell>
          <cell r="E795" t="str">
            <v>Iceland</v>
          </cell>
          <cell r="F795">
            <v>27091</v>
          </cell>
          <cell r="G795" t="str">
            <v>Iceland Telecom</v>
          </cell>
          <cell r="H795" t="str">
            <v>NMT 450</v>
          </cell>
          <cell r="I795" t="str">
            <v>Global Mobile</v>
          </cell>
          <cell r="J795">
            <v>36684</v>
          </cell>
          <cell r="K795">
            <v>31564</v>
          </cell>
        </row>
        <row r="796">
          <cell r="A796">
            <v>2000</v>
          </cell>
          <cell r="C796" t="str">
            <v>May</v>
          </cell>
          <cell r="D796" t="str">
            <v>Western Europe</v>
          </cell>
          <cell r="E796" t="str">
            <v>Iceland</v>
          </cell>
          <cell r="F796">
            <v>115233</v>
          </cell>
          <cell r="G796" t="str">
            <v>Iceland Telecom</v>
          </cell>
          <cell r="H796" t="str">
            <v>GSM 900</v>
          </cell>
          <cell r="I796" t="str">
            <v>Global Mobile</v>
          </cell>
          <cell r="J796">
            <v>36684</v>
          </cell>
          <cell r="K796">
            <v>34547</v>
          </cell>
        </row>
        <row r="797">
          <cell r="A797">
            <v>2000</v>
          </cell>
          <cell r="C797" t="str">
            <v>May</v>
          </cell>
          <cell r="D797" t="str">
            <v>Western Europe</v>
          </cell>
          <cell r="E797" t="str">
            <v>Iceland</v>
          </cell>
          <cell r="F797">
            <v>45000</v>
          </cell>
          <cell r="G797" t="str">
            <v>TAL</v>
          </cell>
          <cell r="H797" t="str">
            <v>GSM 900</v>
          </cell>
          <cell r="I797" t="str">
            <v>Global Mobile</v>
          </cell>
          <cell r="J797">
            <v>36684</v>
          </cell>
          <cell r="K797">
            <v>35916</v>
          </cell>
        </row>
        <row r="798">
          <cell r="A798">
            <v>2000</v>
          </cell>
          <cell r="C798" t="str">
            <v>May</v>
          </cell>
          <cell r="D798" t="str">
            <v>Western Europe</v>
          </cell>
          <cell r="E798" t="str">
            <v>Ireland</v>
          </cell>
          <cell r="F798">
            <v>79000</v>
          </cell>
          <cell r="G798" t="str">
            <v>Eircell</v>
          </cell>
          <cell r="H798" t="str">
            <v>TACS 900</v>
          </cell>
          <cell r="I798" t="str">
            <v>Global Mobile</v>
          </cell>
          <cell r="J798">
            <v>36684</v>
          </cell>
          <cell r="K798">
            <v>31382</v>
          </cell>
        </row>
        <row r="799">
          <cell r="A799">
            <v>2000</v>
          </cell>
          <cell r="C799" t="str">
            <v>May</v>
          </cell>
          <cell r="D799" t="str">
            <v>Western Europe</v>
          </cell>
          <cell r="E799" t="str">
            <v>Ireland</v>
          </cell>
          <cell r="F799">
            <v>1120000</v>
          </cell>
          <cell r="G799" t="str">
            <v>Eircell</v>
          </cell>
          <cell r="H799" t="str">
            <v>GSM 900</v>
          </cell>
          <cell r="I799" t="str">
            <v>Global Mobile</v>
          </cell>
          <cell r="J799">
            <v>36684</v>
          </cell>
          <cell r="K799">
            <v>34151</v>
          </cell>
        </row>
        <row r="800">
          <cell r="A800">
            <v>2000</v>
          </cell>
          <cell r="C800" t="str">
            <v>May</v>
          </cell>
          <cell r="D800" t="str">
            <v>Western Europe</v>
          </cell>
          <cell r="E800" t="str">
            <v>Ireland</v>
          </cell>
          <cell r="F800">
            <v>685000</v>
          </cell>
          <cell r="G800" t="str">
            <v>Esat Digiphone</v>
          </cell>
          <cell r="H800" t="str">
            <v>GSM 900</v>
          </cell>
          <cell r="I800" t="str">
            <v>Global Mobile</v>
          </cell>
          <cell r="J800">
            <v>36684</v>
          </cell>
          <cell r="K800">
            <v>35490</v>
          </cell>
        </row>
        <row r="801">
          <cell r="A801">
            <v>2000</v>
          </cell>
          <cell r="C801" t="str">
            <v>May</v>
          </cell>
          <cell r="D801" t="str">
            <v>Western Europe</v>
          </cell>
          <cell r="E801" t="str">
            <v>Isle of Man</v>
          </cell>
          <cell r="F801">
            <v>21700</v>
          </cell>
          <cell r="G801" t="str">
            <v>Manx Telecom</v>
          </cell>
          <cell r="H801" t="str">
            <v>GSM 900</v>
          </cell>
          <cell r="I801" t="str">
            <v>Global Mobile</v>
          </cell>
          <cell r="J801">
            <v>36684</v>
          </cell>
          <cell r="K801">
            <v>35309</v>
          </cell>
        </row>
        <row r="802">
          <cell r="A802">
            <v>2000</v>
          </cell>
          <cell r="C802" t="str">
            <v>May</v>
          </cell>
          <cell r="D802" t="str">
            <v>Western Europe</v>
          </cell>
          <cell r="E802" t="str">
            <v>Italy</v>
          </cell>
          <cell r="F802">
            <v>11730000</v>
          </cell>
          <cell r="G802" t="str">
            <v>Omnitel Pronto Italia</v>
          </cell>
          <cell r="H802" t="str">
            <v>GSM 900</v>
          </cell>
          <cell r="I802" t="str">
            <v>Global Mobile</v>
          </cell>
          <cell r="J802">
            <v>36684</v>
          </cell>
          <cell r="K802">
            <v>34973</v>
          </cell>
        </row>
        <row r="803">
          <cell r="A803">
            <v>2000</v>
          </cell>
          <cell r="C803" t="str">
            <v>May</v>
          </cell>
          <cell r="D803" t="str">
            <v>Western Europe</v>
          </cell>
          <cell r="E803" t="str">
            <v>Italy</v>
          </cell>
          <cell r="F803">
            <v>3050000</v>
          </cell>
          <cell r="G803" t="str">
            <v>Telecom Italia Mobile</v>
          </cell>
          <cell r="H803" t="str">
            <v>TACS 900</v>
          </cell>
          <cell r="I803" t="str">
            <v>Global Mobile</v>
          </cell>
          <cell r="J803">
            <v>36684</v>
          </cell>
          <cell r="K803">
            <v>32964</v>
          </cell>
        </row>
        <row r="804">
          <cell r="A804">
            <v>2000</v>
          </cell>
          <cell r="C804" t="str">
            <v>May</v>
          </cell>
          <cell r="D804" t="str">
            <v>Western Europe</v>
          </cell>
          <cell r="E804" t="str">
            <v>Italy</v>
          </cell>
          <cell r="F804">
            <v>16500000</v>
          </cell>
          <cell r="G804" t="str">
            <v>Telecom Italia Mobile</v>
          </cell>
          <cell r="H804" t="str">
            <v>GSM 900</v>
          </cell>
          <cell r="I804" t="str">
            <v>Global Mobile</v>
          </cell>
          <cell r="J804">
            <v>36684</v>
          </cell>
          <cell r="K804">
            <v>33878</v>
          </cell>
        </row>
        <row r="805">
          <cell r="A805">
            <v>2000</v>
          </cell>
          <cell r="C805" t="str">
            <v>May</v>
          </cell>
          <cell r="D805" t="str">
            <v>Western Europe</v>
          </cell>
          <cell r="E805" t="str">
            <v>Italy</v>
          </cell>
          <cell r="F805">
            <v>2550000</v>
          </cell>
          <cell r="G805" t="str">
            <v>Wind</v>
          </cell>
          <cell r="H805" t="str">
            <v>GSM 1800</v>
          </cell>
          <cell r="I805" t="str">
            <v>Global Mobile</v>
          </cell>
          <cell r="J805">
            <v>36684</v>
          </cell>
          <cell r="K805">
            <v>36220</v>
          </cell>
        </row>
        <row r="806">
          <cell r="A806">
            <v>2000</v>
          </cell>
          <cell r="C806" t="str">
            <v>May</v>
          </cell>
          <cell r="D806" t="str">
            <v>Western Europe</v>
          </cell>
          <cell r="E806" t="str">
            <v>Jersey</v>
          </cell>
          <cell r="F806">
            <v>27927</v>
          </cell>
          <cell r="G806" t="str">
            <v>Jersey Telecoms</v>
          </cell>
          <cell r="H806" t="str">
            <v>GSM 900</v>
          </cell>
          <cell r="I806" t="str">
            <v>Global Mobile</v>
          </cell>
          <cell r="J806">
            <v>36684</v>
          </cell>
          <cell r="K806">
            <v>34669</v>
          </cell>
        </row>
        <row r="807">
          <cell r="A807">
            <v>2000</v>
          </cell>
          <cell r="C807" t="str">
            <v>May</v>
          </cell>
          <cell r="D807" t="str">
            <v>Western Europe</v>
          </cell>
          <cell r="E807" t="str">
            <v>Liechtenstein</v>
          </cell>
          <cell r="F807">
            <v>13000</v>
          </cell>
          <cell r="G807" t="str">
            <v>Telecom FL</v>
          </cell>
          <cell r="H807" t="str">
            <v>GSM 900</v>
          </cell>
          <cell r="I807" t="str">
            <v>Global Mobile</v>
          </cell>
          <cell r="J807">
            <v>36684</v>
          </cell>
          <cell r="K807">
            <v>1999</v>
          </cell>
        </row>
        <row r="808">
          <cell r="A808">
            <v>2000</v>
          </cell>
          <cell r="C808" t="str">
            <v>May</v>
          </cell>
          <cell r="D808" t="str">
            <v>Western Europe</v>
          </cell>
          <cell r="E808" t="str">
            <v>Luxemburg</v>
          </cell>
          <cell r="F808">
            <v>144000</v>
          </cell>
          <cell r="G808" t="str">
            <v>PTT</v>
          </cell>
          <cell r="H808" t="str">
            <v>GSM 900</v>
          </cell>
          <cell r="I808" t="str">
            <v>Global Mobile</v>
          </cell>
          <cell r="J808">
            <v>36684</v>
          </cell>
          <cell r="K808">
            <v>34151</v>
          </cell>
        </row>
        <row r="809">
          <cell r="A809">
            <v>2000</v>
          </cell>
          <cell r="C809" t="str">
            <v>May</v>
          </cell>
          <cell r="D809" t="str">
            <v>Western Europe</v>
          </cell>
          <cell r="E809" t="str">
            <v>Luxemburg</v>
          </cell>
          <cell r="F809">
            <v>95000</v>
          </cell>
          <cell r="G809" t="str">
            <v>Tango</v>
          </cell>
          <cell r="H809" t="str">
            <v>GSM 900</v>
          </cell>
          <cell r="I809" t="str">
            <v>Global Mobile</v>
          </cell>
          <cell r="J809">
            <v>36684</v>
          </cell>
          <cell r="K809">
            <v>36008</v>
          </cell>
        </row>
        <row r="810">
          <cell r="A810">
            <v>2000</v>
          </cell>
          <cell r="C810" t="str">
            <v>May</v>
          </cell>
          <cell r="D810" t="str">
            <v>Western Europe</v>
          </cell>
          <cell r="E810" t="str">
            <v>Malta</v>
          </cell>
          <cell r="F810">
            <v>55957</v>
          </cell>
          <cell r="G810" t="str">
            <v>Vadafone Melta</v>
          </cell>
          <cell r="H810" t="str">
            <v>GSM 900</v>
          </cell>
          <cell r="I810" t="str">
            <v>Global Mobile</v>
          </cell>
          <cell r="J810">
            <v>36684</v>
          </cell>
          <cell r="K810">
            <v>35612</v>
          </cell>
        </row>
        <row r="811">
          <cell r="A811">
            <v>2000</v>
          </cell>
          <cell r="C811" t="str">
            <v>May</v>
          </cell>
          <cell r="D811" t="str">
            <v>Western Europe</v>
          </cell>
          <cell r="E811" t="str">
            <v>Malta</v>
          </cell>
          <cell r="F811">
            <v>3072</v>
          </cell>
          <cell r="G811" t="str">
            <v>Vadafone Melta</v>
          </cell>
          <cell r="H811" t="str">
            <v>ETACS</v>
          </cell>
          <cell r="I811" t="str">
            <v>Global Mobile</v>
          </cell>
          <cell r="J811">
            <v>36684</v>
          </cell>
          <cell r="K811">
            <v>33055</v>
          </cell>
        </row>
        <row r="812">
          <cell r="A812">
            <v>2000</v>
          </cell>
          <cell r="C812" t="str">
            <v>May</v>
          </cell>
          <cell r="D812" t="str">
            <v>Western Europe</v>
          </cell>
          <cell r="E812" t="str">
            <v>Netherlands</v>
          </cell>
          <cell r="F812">
            <v>2635000</v>
          </cell>
          <cell r="G812" t="str">
            <v>Libertel</v>
          </cell>
          <cell r="H812" t="str">
            <v>GSM 900</v>
          </cell>
          <cell r="I812" t="str">
            <v>Global Mobile</v>
          </cell>
          <cell r="J812">
            <v>36684</v>
          </cell>
          <cell r="K812">
            <v>34943</v>
          </cell>
        </row>
        <row r="813">
          <cell r="A813">
            <v>2000</v>
          </cell>
          <cell r="C813" t="str">
            <v>May</v>
          </cell>
          <cell r="D813" t="str">
            <v>Western Europe</v>
          </cell>
          <cell r="E813" t="str">
            <v>Netherlands</v>
          </cell>
          <cell r="F813">
            <v>0</v>
          </cell>
          <cell r="G813" t="str">
            <v>PTT Telecom</v>
          </cell>
          <cell r="H813" t="str">
            <v>NMT 900</v>
          </cell>
          <cell r="I813" t="str">
            <v>Global Mobile</v>
          </cell>
          <cell r="J813">
            <v>36684</v>
          </cell>
          <cell r="K813">
            <v>32509</v>
          </cell>
        </row>
        <row r="814">
          <cell r="A814">
            <v>2000</v>
          </cell>
          <cell r="C814" t="str">
            <v>May</v>
          </cell>
          <cell r="D814" t="str">
            <v>Western Europe</v>
          </cell>
          <cell r="E814" t="str">
            <v>Netherlands</v>
          </cell>
          <cell r="F814">
            <v>4064448</v>
          </cell>
          <cell r="G814" t="str">
            <v>PTT Telecom</v>
          </cell>
          <cell r="H814" t="str">
            <v>GSM 900</v>
          </cell>
          <cell r="I814" t="str">
            <v>Global Mobile</v>
          </cell>
          <cell r="J814">
            <v>36684</v>
          </cell>
          <cell r="K814">
            <v>34516</v>
          </cell>
        </row>
        <row r="815">
          <cell r="A815">
            <v>2000</v>
          </cell>
          <cell r="C815" t="str">
            <v>May</v>
          </cell>
          <cell r="D815" t="str">
            <v>Western Europe</v>
          </cell>
          <cell r="E815" t="str">
            <v>Netherlands</v>
          </cell>
          <cell r="F815">
            <v>525000</v>
          </cell>
          <cell r="G815" t="str">
            <v>Telfort</v>
          </cell>
          <cell r="H815" t="str">
            <v>GSM 1800</v>
          </cell>
          <cell r="I815" t="str">
            <v>Global Mobile</v>
          </cell>
          <cell r="J815">
            <v>36684</v>
          </cell>
          <cell r="K815">
            <v>36039</v>
          </cell>
        </row>
        <row r="816">
          <cell r="A816">
            <v>2000</v>
          </cell>
          <cell r="C816" t="str">
            <v>May</v>
          </cell>
          <cell r="D816" t="str">
            <v>Western Europe</v>
          </cell>
          <cell r="E816" t="str">
            <v>Netherlands</v>
          </cell>
          <cell r="F816">
            <v>599000</v>
          </cell>
          <cell r="G816" t="str">
            <v>Dutchtone</v>
          </cell>
          <cell r="H816" t="str">
            <v>GSM 1800</v>
          </cell>
          <cell r="I816" t="str">
            <v>Global Mobile</v>
          </cell>
          <cell r="J816">
            <v>36684</v>
          </cell>
          <cell r="K816">
            <v>36161</v>
          </cell>
        </row>
        <row r="817">
          <cell r="A817">
            <v>2000</v>
          </cell>
          <cell r="C817" t="str">
            <v>May</v>
          </cell>
          <cell r="D817" t="str">
            <v>Western Europe</v>
          </cell>
          <cell r="E817" t="str">
            <v>Netherlands</v>
          </cell>
          <cell r="F817">
            <v>550000</v>
          </cell>
          <cell r="G817" t="str">
            <v>Ben</v>
          </cell>
          <cell r="H817" t="str">
            <v>GSM 1800</v>
          </cell>
          <cell r="I817" t="str">
            <v>Global Mobile</v>
          </cell>
          <cell r="J817">
            <v>36684</v>
          </cell>
          <cell r="K817">
            <v>36192</v>
          </cell>
        </row>
        <row r="818">
          <cell r="A818">
            <v>2000</v>
          </cell>
          <cell r="C818" t="str">
            <v>May</v>
          </cell>
          <cell r="D818" t="str">
            <v>Western Europe</v>
          </cell>
          <cell r="E818" t="str">
            <v>Norway</v>
          </cell>
          <cell r="F818">
            <v>95000</v>
          </cell>
          <cell r="G818" t="str">
            <v>Telenor Mobil</v>
          </cell>
          <cell r="H818" t="str">
            <v>NMT 450</v>
          </cell>
          <cell r="I818" t="str">
            <v>Global Mobile</v>
          </cell>
          <cell r="J818">
            <v>36684</v>
          </cell>
          <cell r="K818">
            <v>29891</v>
          </cell>
        </row>
        <row r="819">
          <cell r="A819">
            <v>2000</v>
          </cell>
          <cell r="C819" t="str">
            <v>May</v>
          </cell>
          <cell r="D819" t="str">
            <v>Western Europe</v>
          </cell>
          <cell r="E819" t="str">
            <v>Norway</v>
          </cell>
          <cell r="F819">
            <v>70000</v>
          </cell>
          <cell r="G819" t="str">
            <v>Telenor Mobil</v>
          </cell>
          <cell r="H819" t="str">
            <v>NMT 900</v>
          </cell>
          <cell r="I819" t="str">
            <v>Global Mobile</v>
          </cell>
          <cell r="J819">
            <v>36684</v>
          </cell>
          <cell r="K819">
            <v>31747</v>
          </cell>
        </row>
        <row r="820">
          <cell r="A820">
            <v>2000</v>
          </cell>
          <cell r="C820" t="str">
            <v>May</v>
          </cell>
          <cell r="D820" t="str">
            <v>Western Europe</v>
          </cell>
          <cell r="E820" t="str">
            <v>Norway</v>
          </cell>
          <cell r="F820">
            <v>1920000</v>
          </cell>
          <cell r="G820" t="str">
            <v>Telenor Mobil</v>
          </cell>
          <cell r="H820" t="str">
            <v>GSM 900/1800</v>
          </cell>
          <cell r="I820" t="str">
            <v>Global Mobile</v>
          </cell>
          <cell r="J820">
            <v>36684</v>
          </cell>
          <cell r="K820">
            <v>34090</v>
          </cell>
        </row>
        <row r="821">
          <cell r="A821">
            <v>2000</v>
          </cell>
          <cell r="C821" t="str">
            <v>May</v>
          </cell>
          <cell r="D821" t="str">
            <v>Western Europe</v>
          </cell>
          <cell r="E821" t="str">
            <v>Norway</v>
          </cell>
          <cell r="F821">
            <v>846000</v>
          </cell>
          <cell r="G821" t="str">
            <v>Netcom</v>
          </cell>
          <cell r="H821" t="str">
            <v>GSM 900</v>
          </cell>
          <cell r="I821" t="str">
            <v>Global Mobile</v>
          </cell>
          <cell r="J821">
            <v>36684</v>
          </cell>
          <cell r="K821">
            <v>34213</v>
          </cell>
        </row>
        <row r="822">
          <cell r="A822">
            <v>2000</v>
          </cell>
          <cell r="C822" t="str">
            <v>May</v>
          </cell>
          <cell r="D822" t="str">
            <v>Western Europe</v>
          </cell>
          <cell r="E822" t="str">
            <v>Portugal</v>
          </cell>
          <cell r="F822">
            <v>0</v>
          </cell>
          <cell r="G822" t="str">
            <v>TMN</v>
          </cell>
          <cell r="H822" t="str">
            <v>C 450</v>
          </cell>
          <cell r="I822" t="str">
            <v>Global Mobile</v>
          </cell>
          <cell r="J822">
            <v>36684</v>
          </cell>
          <cell r="K822">
            <v>32509</v>
          </cell>
        </row>
        <row r="823">
          <cell r="A823">
            <v>2000</v>
          </cell>
          <cell r="C823" t="str">
            <v>May</v>
          </cell>
          <cell r="D823" t="str">
            <v>Western Europe</v>
          </cell>
          <cell r="E823" t="str">
            <v>Portugal</v>
          </cell>
          <cell r="F823">
            <v>2515000</v>
          </cell>
          <cell r="G823" t="str">
            <v>TMN</v>
          </cell>
          <cell r="H823" t="str">
            <v>GSM 900/1800</v>
          </cell>
          <cell r="I823" t="str">
            <v>Global Mobile</v>
          </cell>
          <cell r="J823">
            <v>36684</v>
          </cell>
          <cell r="K823">
            <v>33878</v>
          </cell>
        </row>
        <row r="824">
          <cell r="A824">
            <v>2000</v>
          </cell>
          <cell r="C824" t="str">
            <v>May</v>
          </cell>
          <cell r="D824" t="str">
            <v>Western Europe</v>
          </cell>
          <cell r="E824" t="str">
            <v>Portugal</v>
          </cell>
          <cell r="F824">
            <v>2025000</v>
          </cell>
          <cell r="G824" t="str">
            <v>Telecel</v>
          </cell>
          <cell r="H824" t="str">
            <v>GSM 900/1800</v>
          </cell>
          <cell r="I824" t="str">
            <v>Global Mobile</v>
          </cell>
          <cell r="J824">
            <v>36684</v>
          </cell>
          <cell r="K824">
            <v>33878</v>
          </cell>
        </row>
        <row r="825">
          <cell r="A825">
            <v>2000</v>
          </cell>
          <cell r="C825" t="str">
            <v>May</v>
          </cell>
          <cell r="D825" t="str">
            <v>Western Europe</v>
          </cell>
          <cell r="E825" t="str">
            <v>Portugal</v>
          </cell>
          <cell r="F825">
            <v>1045000</v>
          </cell>
          <cell r="G825" t="str">
            <v>Optimus</v>
          </cell>
          <cell r="H825" t="str">
            <v>GSM 900/1800</v>
          </cell>
          <cell r="I825" t="str">
            <v>Global Mobile</v>
          </cell>
          <cell r="J825">
            <v>36684</v>
          </cell>
          <cell r="K825">
            <v>36039</v>
          </cell>
        </row>
        <row r="826">
          <cell r="A826">
            <v>2000</v>
          </cell>
          <cell r="C826" t="str">
            <v>May</v>
          </cell>
          <cell r="D826" t="str">
            <v>Western Europe</v>
          </cell>
          <cell r="E826" t="str">
            <v>Spain</v>
          </cell>
          <cell r="F826">
            <v>6050000</v>
          </cell>
          <cell r="G826" t="str">
            <v>Airtel</v>
          </cell>
          <cell r="H826" t="str">
            <v>GSM 900</v>
          </cell>
          <cell r="I826" t="str">
            <v>Global Mobile</v>
          </cell>
          <cell r="J826">
            <v>36684</v>
          </cell>
          <cell r="K826">
            <v>34973</v>
          </cell>
        </row>
        <row r="827">
          <cell r="A827">
            <v>2000</v>
          </cell>
          <cell r="C827" t="str">
            <v>May</v>
          </cell>
          <cell r="D827" t="str">
            <v>Western Europe</v>
          </cell>
          <cell r="E827" t="str">
            <v>Spain</v>
          </cell>
          <cell r="F827">
            <v>495000</v>
          </cell>
          <cell r="G827" t="str">
            <v>Telefonica Moviles</v>
          </cell>
          <cell r="H827" t="str">
            <v>TACS 900</v>
          </cell>
          <cell r="I827" t="str">
            <v>Global Mobile</v>
          </cell>
          <cell r="J827">
            <v>36684</v>
          </cell>
          <cell r="K827">
            <v>32964</v>
          </cell>
        </row>
        <row r="828">
          <cell r="A828">
            <v>2000</v>
          </cell>
          <cell r="C828" t="str">
            <v>May</v>
          </cell>
          <cell r="D828" t="str">
            <v>Western Europe</v>
          </cell>
          <cell r="E828" t="str">
            <v>Spain</v>
          </cell>
          <cell r="F828">
            <v>10372000</v>
          </cell>
          <cell r="G828" t="str">
            <v>Telefonica Moviles</v>
          </cell>
          <cell r="H828" t="str">
            <v>GSM (to June), GSM 900/1800</v>
          </cell>
          <cell r="I828" t="str">
            <v>Global Mobile</v>
          </cell>
          <cell r="J828">
            <v>36684</v>
          </cell>
          <cell r="K828">
            <v>34881</v>
          </cell>
        </row>
        <row r="829">
          <cell r="A829">
            <v>2000</v>
          </cell>
          <cell r="C829" t="str">
            <v>May</v>
          </cell>
          <cell r="D829" t="str">
            <v>Western Europe</v>
          </cell>
          <cell r="E829" t="str">
            <v>Spain</v>
          </cell>
          <cell r="F829">
            <v>2025000</v>
          </cell>
          <cell r="G829" t="str">
            <v>Amena</v>
          </cell>
          <cell r="H829" t="str">
            <v>GSM 1800</v>
          </cell>
          <cell r="I829" t="str">
            <v>Global Mobile</v>
          </cell>
          <cell r="J829">
            <v>36684</v>
          </cell>
          <cell r="K829">
            <v>36161</v>
          </cell>
        </row>
        <row r="830">
          <cell r="A830">
            <v>2000</v>
          </cell>
          <cell r="C830" t="str">
            <v>May</v>
          </cell>
          <cell r="D830" t="str">
            <v>Western Europe</v>
          </cell>
          <cell r="E830" t="str">
            <v>Sweden</v>
          </cell>
          <cell r="F830">
            <v>42000</v>
          </cell>
          <cell r="G830" t="str">
            <v>Telia Mobitel</v>
          </cell>
          <cell r="H830" t="str">
            <v>NMT 450</v>
          </cell>
          <cell r="I830" t="str">
            <v>Global Mobile</v>
          </cell>
          <cell r="J830">
            <v>36684</v>
          </cell>
          <cell r="K830">
            <v>29860</v>
          </cell>
        </row>
        <row r="831">
          <cell r="A831">
            <v>2000</v>
          </cell>
          <cell r="C831" t="str">
            <v>May</v>
          </cell>
          <cell r="D831" t="str">
            <v>Western Europe</v>
          </cell>
          <cell r="E831" t="str">
            <v>Sweden</v>
          </cell>
          <cell r="F831">
            <v>25000</v>
          </cell>
          <cell r="G831" t="str">
            <v>Telia Mobitel</v>
          </cell>
          <cell r="H831" t="str">
            <v>NMT 900</v>
          </cell>
          <cell r="I831" t="str">
            <v>Global Mobile</v>
          </cell>
          <cell r="J831">
            <v>36684</v>
          </cell>
          <cell r="K831">
            <v>31747</v>
          </cell>
        </row>
        <row r="832">
          <cell r="A832">
            <v>2000</v>
          </cell>
          <cell r="C832" t="str">
            <v>May</v>
          </cell>
          <cell r="D832" t="str">
            <v>Western Europe</v>
          </cell>
          <cell r="E832" t="str">
            <v>Sweden</v>
          </cell>
          <cell r="F832">
            <v>2900000</v>
          </cell>
          <cell r="G832" t="str">
            <v>Telia Mobitel</v>
          </cell>
          <cell r="H832" t="str">
            <v>GSM 900</v>
          </cell>
          <cell r="I832" t="str">
            <v>Global Mobile</v>
          </cell>
          <cell r="J832">
            <v>36684</v>
          </cell>
          <cell r="K832">
            <v>33909</v>
          </cell>
        </row>
        <row r="833">
          <cell r="A833">
            <v>2000</v>
          </cell>
          <cell r="C833" t="str">
            <v>May</v>
          </cell>
          <cell r="D833" t="str">
            <v>Western Europe</v>
          </cell>
          <cell r="E833" t="str">
            <v>Sweden</v>
          </cell>
          <cell r="F833">
            <v>1710000</v>
          </cell>
          <cell r="G833" t="str">
            <v>Comviq</v>
          </cell>
          <cell r="H833" t="str">
            <v>GSM 900</v>
          </cell>
          <cell r="I833" t="str">
            <v>Global Mobile</v>
          </cell>
          <cell r="J833">
            <v>36684</v>
          </cell>
          <cell r="K833">
            <v>33848</v>
          </cell>
        </row>
        <row r="834">
          <cell r="A834">
            <v>2000</v>
          </cell>
          <cell r="C834" t="str">
            <v>May</v>
          </cell>
          <cell r="D834" t="str">
            <v>Western Europe</v>
          </cell>
          <cell r="E834" t="str">
            <v>Sweden</v>
          </cell>
          <cell r="F834">
            <v>940000</v>
          </cell>
          <cell r="G834" t="str">
            <v>Nordic Tel</v>
          </cell>
          <cell r="H834" t="str">
            <v>GSM 900</v>
          </cell>
          <cell r="I834" t="str">
            <v>Global Mobile</v>
          </cell>
          <cell r="J834">
            <v>36684</v>
          </cell>
          <cell r="K834">
            <v>34213</v>
          </cell>
        </row>
        <row r="835">
          <cell r="A835">
            <v>2000</v>
          </cell>
          <cell r="C835" t="str">
            <v>May</v>
          </cell>
          <cell r="D835" t="str">
            <v>Western Europe</v>
          </cell>
          <cell r="E835" t="str">
            <v>Switzerland</v>
          </cell>
          <cell r="F835">
            <v>0</v>
          </cell>
          <cell r="G835" t="str">
            <v>Swisscom</v>
          </cell>
          <cell r="H835" t="str">
            <v>NMT 900</v>
          </cell>
          <cell r="I835" t="str">
            <v>Global Mobile</v>
          </cell>
          <cell r="J835">
            <v>36684</v>
          </cell>
          <cell r="K835">
            <v>32021</v>
          </cell>
        </row>
        <row r="836">
          <cell r="A836">
            <v>2000</v>
          </cell>
          <cell r="C836" t="str">
            <v>May</v>
          </cell>
          <cell r="D836" t="str">
            <v>Western Europe</v>
          </cell>
          <cell r="E836" t="str">
            <v>Switzerland</v>
          </cell>
          <cell r="F836">
            <v>2600000</v>
          </cell>
          <cell r="G836" t="str">
            <v>Swisscom</v>
          </cell>
          <cell r="H836" t="str">
            <v>GSM 900/1800</v>
          </cell>
          <cell r="I836" t="str">
            <v>Global Mobile</v>
          </cell>
          <cell r="J836">
            <v>36684</v>
          </cell>
          <cell r="K836">
            <v>34029</v>
          </cell>
        </row>
        <row r="837">
          <cell r="A837">
            <v>2000</v>
          </cell>
          <cell r="C837" t="str">
            <v>May</v>
          </cell>
          <cell r="D837" t="str">
            <v>Western Europe</v>
          </cell>
          <cell r="E837" t="str">
            <v>Switzerland</v>
          </cell>
          <cell r="F837">
            <v>692600</v>
          </cell>
          <cell r="G837" t="str">
            <v>Diax</v>
          </cell>
          <cell r="H837" t="str">
            <v>GSM 900/1800</v>
          </cell>
          <cell r="I837" t="str">
            <v>Global Mobile</v>
          </cell>
          <cell r="J837">
            <v>36684</v>
          </cell>
          <cell r="K837">
            <v>36130</v>
          </cell>
        </row>
        <row r="838">
          <cell r="A838">
            <v>2000</v>
          </cell>
          <cell r="C838" t="str">
            <v>May</v>
          </cell>
          <cell r="D838" t="str">
            <v>Western Europe</v>
          </cell>
          <cell r="E838" t="str">
            <v>Switzerland</v>
          </cell>
          <cell r="F838">
            <v>643000</v>
          </cell>
          <cell r="G838" t="str">
            <v>Orange</v>
          </cell>
          <cell r="H838" t="str">
            <v>GSM 1800</v>
          </cell>
          <cell r="I838" t="str">
            <v>Global Mobile</v>
          </cell>
          <cell r="J838">
            <v>36684</v>
          </cell>
          <cell r="K838">
            <v>36312</v>
          </cell>
        </row>
        <row r="839">
          <cell r="A839">
            <v>2000</v>
          </cell>
          <cell r="C839" t="str">
            <v>May</v>
          </cell>
          <cell r="D839" t="str">
            <v>Western Europe</v>
          </cell>
          <cell r="E839" t="str">
            <v>UK</v>
          </cell>
          <cell r="F839">
            <v>71000</v>
          </cell>
          <cell r="G839" t="str">
            <v>Cellnet</v>
          </cell>
          <cell r="H839" t="str">
            <v>TACS 900</v>
          </cell>
          <cell r="I839" t="str">
            <v>Global Mobile</v>
          </cell>
          <cell r="J839">
            <v>36684</v>
          </cell>
          <cell r="K839">
            <v>31048</v>
          </cell>
        </row>
        <row r="840">
          <cell r="A840">
            <v>2000</v>
          </cell>
          <cell r="C840" t="str">
            <v>May</v>
          </cell>
          <cell r="D840" t="str">
            <v>Western Europe</v>
          </cell>
          <cell r="E840" t="str">
            <v>UK</v>
          </cell>
          <cell r="F840">
            <v>7700000</v>
          </cell>
          <cell r="G840" t="str">
            <v>Cellnet</v>
          </cell>
          <cell r="H840" t="str">
            <v>GSM 900</v>
          </cell>
          <cell r="I840" t="str">
            <v>Global Mobile</v>
          </cell>
          <cell r="J840">
            <v>36684</v>
          </cell>
          <cell r="K840">
            <v>34335</v>
          </cell>
        </row>
        <row r="841">
          <cell r="A841">
            <v>2000</v>
          </cell>
          <cell r="C841" t="str">
            <v>May</v>
          </cell>
          <cell r="D841" t="str">
            <v>Western Europe</v>
          </cell>
          <cell r="E841" t="str">
            <v>UK</v>
          </cell>
          <cell r="F841">
            <v>340000</v>
          </cell>
          <cell r="G841" t="str">
            <v>Vadafone</v>
          </cell>
          <cell r="H841" t="str">
            <v>TACS 900</v>
          </cell>
          <cell r="I841" t="str">
            <v>Global Mobile</v>
          </cell>
          <cell r="J841">
            <v>36684</v>
          </cell>
          <cell r="K841">
            <v>31048</v>
          </cell>
        </row>
        <row r="842">
          <cell r="A842">
            <v>2000</v>
          </cell>
          <cell r="C842" t="str">
            <v>May</v>
          </cell>
          <cell r="D842" t="str">
            <v>Western Europe</v>
          </cell>
          <cell r="E842" t="str">
            <v>UK</v>
          </cell>
          <cell r="F842">
            <v>9245000</v>
          </cell>
          <cell r="G842" t="str">
            <v>Vadafone</v>
          </cell>
          <cell r="H842" t="str">
            <v>GSM</v>
          </cell>
          <cell r="I842" t="str">
            <v>Global Mobile</v>
          </cell>
          <cell r="J842">
            <v>36684</v>
          </cell>
          <cell r="K842">
            <v>30133</v>
          </cell>
        </row>
        <row r="843">
          <cell r="A843">
            <v>2000</v>
          </cell>
          <cell r="C843" t="str">
            <v>May</v>
          </cell>
          <cell r="D843" t="str">
            <v>Western Europe</v>
          </cell>
          <cell r="E843" t="str">
            <v>UK</v>
          </cell>
          <cell r="F843">
            <v>5610000</v>
          </cell>
          <cell r="G843" t="str">
            <v>One 2 One</v>
          </cell>
          <cell r="H843" t="str">
            <v>GSM 1800</v>
          </cell>
          <cell r="I843" t="str">
            <v>Global Mobile</v>
          </cell>
          <cell r="J843">
            <v>36684</v>
          </cell>
          <cell r="K843">
            <v>34213</v>
          </cell>
        </row>
        <row r="844">
          <cell r="A844">
            <v>2000</v>
          </cell>
          <cell r="C844" t="str">
            <v>May</v>
          </cell>
          <cell r="D844" t="str">
            <v>Western Europe</v>
          </cell>
          <cell r="E844" t="str">
            <v>UK</v>
          </cell>
          <cell r="F844">
            <v>7000670</v>
          </cell>
          <cell r="G844" t="str">
            <v>Orange</v>
          </cell>
          <cell r="H844" t="str">
            <v>GSM 1800</v>
          </cell>
          <cell r="I844" t="str">
            <v>Global Mobile</v>
          </cell>
          <cell r="J844">
            <v>36684</v>
          </cell>
          <cell r="K844">
            <v>34425</v>
          </cell>
        </row>
        <row r="845">
          <cell r="A845">
            <v>1999</v>
          </cell>
          <cell r="C845" t="str">
            <v>May</v>
          </cell>
          <cell r="D845" t="str">
            <v>Western Europe</v>
          </cell>
          <cell r="E845" t="str">
            <v>Andora</v>
          </cell>
          <cell r="F845">
            <v>15842</v>
          </cell>
          <cell r="G845" t="str">
            <v>STA GSM</v>
          </cell>
          <cell r="H845" t="str">
            <v>GSM 900</v>
          </cell>
          <cell r="I845" t="str">
            <v>Global Mobile</v>
          </cell>
          <cell r="J845">
            <v>36684</v>
          </cell>
          <cell r="K845">
            <v>34759</v>
          </cell>
        </row>
        <row r="846">
          <cell r="A846">
            <v>1999</v>
          </cell>
          <cell r="C846" t="str">
            <v>May</v>
          </cell>
          <cell r="D846" t="str">
            <v>Western Europe</v>
          </cell>
          <cell r="E846" t="str">
            <v>Austria</v>
          </cell>
          <cell r="F846">
            <v>195000</v>
          </cell>
          <cell r="G846" t="str">
            <v>Mobilkom</v>
          </cell>
          <cell r="H846" t="str">
            <v>TACS 900</v>
          </cell>
          <cell r="I846" t="str">
            <v>Global Mobile</v>
          </cell>
          <cell r="J846">
            <v>36684</v>
          </cell>
          <cell r="K846">
            <v>33055</v>
          </cell>
        </row>
        <row r="847">
          <cell r="A847">
            <v>1999</v>
          </cell>
          <cell r="C847" t="str">
            <v>May</v>
          </cell>
          <cell r="D847" t="str">
            <v>Western Europe</v>
          </cell>
          <cell r="E847" t="str">
            <v>Austria</v>
          </cell>
          <cell r="F847">
            <v>1525110</v>
          </cell>
          <cell r="G847" t="str">
            <v>Mobilkom</v>
          </cell>
          <cell r="H847" t="str">
            <v>GSM 900/1800</v>
          </cell>
          <cell r="I847" t="str">
            <v>Global Mobile</v>
          </cell>
          <cell r="J847">
            <v>36684</v>
          </cell>
          <cell r="K847">
            <v>34304</v>
          </cell>
        </row>
        <row r="848">
          <cell r="A848">
            <v>1999</v>
          </cell>
          <cell r="C848" t="str">
            <v>May</v>
          </cell>
          <cell r="D848" t="str">
            <v>Western Europe</v>
          </cell>
          <cell r="E848" t="str">
            <v>Austria</v>
          </cell>
          <cell r="F848">
            <v>1035000</v>
          </cell>
          <cell r="G848" t="str">
            <v>Maxmobil</v>
          </cell>
          <cell r="H848" t="str">
            <v>GSM 900</v>
          </cell>
          <cell r="I848" t="str">
            <v>Global Mobile</v>
          </cell>
          <cell r="J848">
            <v>36684</v>
          </cell>
          <cell r="K848">
            <v>35339</v>
          </cell>
        </row>
        <row r="849">
          <cell r="A849">
            <v>1999</v>
          </cell>
          <cell r="C849" t="str">
            <v>May</v>
          </cell>
          <cell r="D849" t="str">
            <v>Western Europe</v>
          </cell>
          <cell r="E849" t="str">
            <v>Austria</v>
          </cell>
          <cell r="F849">
            <v>140000</v>
          </cell>
          <cell r="G849" t="str">
            <v>Cnnect</v>
          </cell>
          <cell r="H849" t="str">
            <v>GSM 1800</v>
          </cell>
          <cell r="I849" t="str">
            <v>Global Mobile</v>
          </cell>
          <cell r="J849">
            <v>36684</v>
          </cell>
          <cell r="K849">
            <v>36069</v>
          </cell>
        </row>
        <row r="850">
          <cell r="A850">
            <v>1999</v>
          </cell>
          <cell r="C850" t="str">
            <v>May</v>
          </cell>
          <cell r="D850" t="str">
            <v>Western Europe</v>
          </cell>
          <cell r="E850" t="str">
            <v>Belgium</v>
          </cell>
          <cell r="F850">
            <v>5000</v>
          </cell>
          <cell r="G850" t="str">
            <v>Belgacom Mobile</v>
          </cell>
          <cell r="H850" t="str">
            <v>NMT 450</v>
          </cell>
          <cell r="I850" t="str">
            <v>Global Mobile</v>
          </cell>
          <cell r="J850">
            <v>36684</v>
          </cell>
          <cell r="K850">
            <v>31868</v>
          </cell>
        </row>
        <row r="851">
          <cell r="A851">
            <v>1999</v>
          </cell>
          <cell r="C851" t="str">
            <v>May</v>
          </cell>
          <cell r="D851" t="str">
            <v>Western Europe</v>
          </cell>
          <cell r="E851" t="str">
            <v>Belgium</v>
          </cell>
          <cell r="F851">
            <v>1485000</v>
          </cell>
          <cell r="G851" t="str">
            <v>Belgacom Mobile</v>
          </cell>
          <cell r="H851" t="str">
            <v>GSM 900/1800</v>
          </cell>
          <cell r="I851" t="str">
            <v>Global Mobile</v>
          </cell>
          <cell r="J851">
            <v>36684</v>
          </cell>
          <cell r="K851">
            <v>34335</v>
          </cell>
        </row>
        <row r="852">
          <cell r="A852">
            <v>1999</v>
          </cell>
          <cell r="C852" t="str">
            <v>May</v>
          </cell>
          <cell r="D852" t="str">
            <v>Western Europe</v>
          </cell>
          <cell r="E852" t="str">
            <v>Belgium</v>
          </cell>
          <cell r="F852">
            <v>640000</v>
          </cell>
          <cell r="G852" t="str">
            <v>Mobistar</v>
          </cell>
          <cell r="H852" t="str">
            <v>GSM 900</v>
          </cell>
          <cell r="I852" t="str">
            <v>Global Mobile</v>
          </cell>
          <cell r="J852">
            <v>36684</v>
          </cell>
          <cell r="K852">
            <v>35278</v>
          </cell>
        </row>
        <row r="853">
          <cell r="A853">
            <v>1999</v>
          </cell>
          <cell r="C853" t="str">
            <v>May</v>
          </cell>
          <cell r="D853" t="str">
            <v>Western Europe</v>
          </cell>
          <cell r="E853" t="str">
            <v>Belgium</v>
          </cell>
          <cell r="F853">
            <v>10000</v>
          </cell>
          <cell r="G853" t="str">
            <v>KPN Orange</v>
          </cell>
          <cell r="H853" t="str">
            <v>GSM 1800</v>
          </cell>
          <cell r="I853" t="str">
            <v>Global Mobile</v>
          </cell>
          <cell r="J853">
            <v>36684</v>
          </cell>
          <cell r="K853">
            <v>36251</v>
          </cell>
        </row>
        <row r="854">
          <cell r="A854">
            <v>1999</v>
          </cell>
          <cell r="C854" t="str">
            <v>May</v>
          </cell>
          <cell r="D854" t="str">
            <v>Western Europe</v>
          </cell>
          <cell r="E854" t="str">
            <v>Cyprus</v>
          </cell>
          <cell r="F854">
            <v>124000</v>
          </cell>
          <cell r="G854" t="str">
            <v>Cyprus Telecoms</v>
          </cell>
          <cell r="H854" t="str">
            <v>GSM 900</v>
          </cell>
          <cell r="I854" t="str">
            <v>Global Mobile</v>
          </cell>
          <cell r="J854">
            <v>36684</v>
          </cell>
          <cell r="K854">
            <v>34790</v>
          </cell>
        </row>
        <row r="855">
          <cell r="A855">
            <v>1999</v>
          </cell>
          <cell r="C855" t="str">
            <v>May</v>
          </cell>
          <cell r="D855" t="str">
            <v>Western Europe</v>
          </cell>
          <cell r="E855" t="str">
            <v>Cyprus</v>
          </cell>
          <cell r="F855">
            <v>6700</v>
          </cell>
          <cell r="G855" t="str">
            <v>Cyprus Telecoms</v>
          </cell>
          <cell r="H855" t="str">
            <v>NMT 900</v>
          </cell>
          <cell r="I855" t="str">
            <v>Global Mobile</v>
          </cell>
          <cell r="J855">
            <v>36684</v>
          </cell>
          <cell r="K855">
            <v>32478</v>
          </cell>
        </row>
        <row r="856">
          <cell r="A856">
            <v>1999</v>
          </cell>
          <cell r="C856" t="str">
            <v>May</v>
          </cell>
          <cell r="D856" t="str">
            <v>Western Europe</v>
          </cell>
          <cell r="E856" t="str">
            <v>Denmark</v>
          </cell>
          <cell r="F856">
            <v>4500</v>
          </cell>
          <cell r="G856" t="str">
            <v>TeleDenmark Mobile</v>
          </cell>
          <cell r="H856" t="str">
            <v>NMT 450</v>
          </cell>
          <cell r="I856" t="str">
            <v>Global Mobile</v>
          </cell>
          <cell r="J856">
            <v>36684</v>
          </cell>
          <cell r="K856">
            <v>29952</v>
          </cell>
        </row>
        <row r="857">
          <cell r="A857">
            <v>1999</v>
          </cell>
          <cell r="C857" t="str">
            <v>May</v>
          </cell>
          <cell r="D857" t="str">
            <v>Western Europe</v>
          </cell>
          <cell r="E857" t="str">
            <v>Denmark</v>
          </cell>
          <cell r="F857">
            <v>140000</v>
          </cell>
          <cell r="G857" t="str">
            <v>TeleDenmark Mobile</v>
          </cell>
          <cell r="H857" t="str">
            <v>NMT 900</v>
          </cell>
          <cell r="I857" t="str">
            <v>Global Mobile</v>
          </cell>
          <cell r="J857">
            <v>36684</v>
          </cell>
          <cell r="K857">
            <v>31747</v>
          </cell>
        </row>
        <row r="858">
          <cell r="A858">
            <v>1999</v>
          </cell>
          <cell r="C858" t="str">
            <v>May</v>
          </cell>
          <cell r="D858" t="str">
            <v>Western Europe</v>
          </cell>
          <cell r="E858" t="str">
            <v>Denmark</v>
          </cell>
          <cell r="F858">
            <v>978000</v>
          </cell>
          <cell r="G858" t="str">
            <v>TeleDenmark Mobile</v>
          </cell>
          <cell r="H858" t="str">
            <v>GSM 900</v>
          </cell>
          <cell r="I858" t="str">
            <v>Global Mobile</v>
          </cell>
          <cell r="J858">
            <v>36684</v>
          </cell>
          <cell r="K858">
            <v>33786</v>
          </cell>
        </row>
        <row r="859">
          <cell r="A859">
            <v>1999</v>
          </cell>
          <cell r="C859" t="str">
            <v>May</v>
          </cell>
          <cell r="D859" t="str">
            <v>Western Europe</v>
          </cell>
          <cell r="E859" t="str">
            <v>Denmark</v>
          </cell>
          <cell r="F859">
            <v>837000</v>
          </cell>
          <cell r="G859" t="str">
            <v>Sonofone</v>
          </cell>
          <cell r="H859" t="str">
            <v>GSM 900</v>
          </cell>
          <cell r="I859" t="str">
            <v>Global Mobile</v>
          </cell>
          <cell r="J859">
            <v>36684</v>
          </cell>
          <cell r="K859">
            <v>33786</v>
          </cell>
        </row>
        <row r="860">
          <cell r="A860">
            <v>1999</v>
          </cell>
          <cell r="C860" t="str">
            <v>May</v>
          </cell>
          <cell r="D860" t="str">
            <v>Western Europe</v>
          </cell>
          <cell r="E860" t="str">
            <v>Denmark</v>
          </cell>
          <cell r="F860">
            <v>123000</v>
          </cell>
          <cell r="G860" t="str">
            <v>Telia</v>
          </cell>
          <cell r="H860" t="str">
            <v>GSM 1800</v>
          </cell>
          <cell r="I860" t="str">
            <v>Global Mobile</v>
          </cell>
          <cell r="J860">
            <v>36684</v>
          </cell>
          <cell r="K860">
            <v>35796</v>
          </cell>
        </row>
        <row r="861">
          <cell r="A861">
            <v>1999</v>
          </cell>
          <cell r="C861" t="str">
            <v>May</v>
          </cell>
          <cell r="D861" t="str">
            <v>Western Europe</v>
          </cell>
          <cell r="E861" t="str">
            <v>Denmark</v>
          </cell>
          <cell r="F861">
            <v>165000</v>
          </cell>
          <cell r="G861" t="str">
            <v>Mobilix</v>
          </cell>
          <cell r="H861" t="str">
            <v>GSM 1800</v>
          </cell>
          <cell r="I861" t="str">
            <v>Global Mobile</v>
          </cell>
          <cell r="J861">
            <v>36684</v>
          </cell>
          <cell r="K861">
            <v>35855</v>
          </cell>
        </row>
        <row r="862">
          <cell r="A862">
            <v>1999</v>
          </cell>
          <cell r="C862" t="str">
            <v>May</v>
          </cell>
          <cell r="D862" t="str">
            <v>Western Europe</v>
          </cell>
          <cell r="E862" t="str">
            <v>Faroe Island</v>
          </cell>
          <cell r="F862">
            <v>2591</v>
          </cell>
          <cell r="G862" t="str">
            <v>PTT</v>
          </cell>
          <cell r="H862" t="str">
            <v>NMT 450</v>
          </cell>
          <cell r="I862" t="str">
            <v>Global Mobile</v>
          </cell>
          <cell r="J862">
            <v>36684</v>
          </cell>
          <cell r="K862">
            <v>32509</v>
          </cell>
        </row>
        <row r="863">
          <cell r="A863">
            <v>1999</v>
          </cell>
          <cell r="C863" t="str">
            <v>May</v>
          </cell>
          <cell r="D863" t="str">
            <v>Western Europe</v>
          </cell>
          <cell r="E863" t="str">
            <v>Faroe Island</v>
          </cell>
          <cell r="F863">
            <v>3851</v>
          </cell>
          <cell r="G863" t="str">
            <v>PTT</v>
          </cell>
          <cell r="H863" t="str">
            <v>NMT 900</v>
          </cell>
          <cell r="I863" t="str">
            <v>Global Mobile</v>
          </cell>
          <cell r="J863">
            <v>36684</v>
          </cell>
          <cell r="K863">
            <v>33756</v>
          </cell>
        </row>
        <row r="864">
          <cell r="A864">
            <v>1999</v>
          </cell>
          <cell r="C864" t="str">
            <v>May</v>
          </cell>
          <cell r="D864" t="str">
            <v>Western Europe</v>
          </cell>
          <cell r="E864" t="str">
            <v>Faroe Island</v>
          </cell>
          <cell r="F864">
            <v>2016</v>
          </cell>
          <cell r="G864" t="str">
            <v>PTT</v>
          </cell>
          <cell r="H864" t="str">
            <v>GSM 900</v>
          </cell>
          <cell r="I864" t="str">
            <v>Global Mobile</v>
          </cell>
          <cell r="J864">
            <v>36684</v>
          </cell>
          <cell r="K864">
            <v>36069</v>
          </cell>
        </row>
        <row r="865">
          <cell r="A865">
            <v>1999</v>
          </cell>
          <cell r="C865" t="str">
            <v>May</v>
          </cell>
          <cell r="D865" t="str">
            <v>Western Europe</v>
          </cell>
          <cell r="E865" t="str">
            <v>Finland</v>
          </cell>
          <cell r="F865">
            <v>111000</v>
          </cell>
          <cell r="G865" t="str">
            <v>Sonera</v>
          </cell>
          <cell r="H865" t="str">
            <v>NMT 450</v>
          </cell>
          <cell r="I865" t="str">
            <v>Global Mobile</v>
          </cell>
          <cell r="J865">
            <v>36684</v>
          </cell>
          <cell r="K865">
            <v>30011</v>
          </cell>
        </row>
        <row r="866">
          <cell r="A866">
            <v>1999</v>
          </cell>
          <cell r="C866" t="str">
            <v>May</v>
          </cell>
          <cell r="D866" t="str">
            <v>Western Europe</v>
          </cell>
          <cell r="E866" t="str">
            <v>Finland</v>
          </cell>
          <cell r="F866">
            <v>170000</v>
          </cell>
          <cell r="G866" t="str">
            <v>Sonera</v>
          </cell>
          <cell r="H866" t="str">
            <v>NMT 900</v>
          </cell>
          <cell r="I866" t="str">
            <v>Global Mobile</v>
          </cell>
          <cell r="J866">
            <v>36684</v>
          </cell>
          <cell r="K866">
            <v>31747</v>
          </cell>
        </row>
        <row r="867">
          <cell r="A867">
            <v>1999</v>
          </cell>
          <cell r="C867" t="str">
            <v>May</v>
          </cell>
          <cell r="D867" t="str">
            <v>Western Europe</v>
          </cell>
          <cell r="E867" t="str">
            <v>Finland</v>
          </cell>
          <cell r="F867">
            <v>1720729</v>
          </cell>
          <cell r="G867" t="str">
            <v>Sonera</v>
          </cell>
          <cell r="H867" t="str">
            <v>GSM 900/1800</v>
          </cell>
          <cell r="I867" t="str">
            <v>Global Mobile</v>
          </cell>
          <cell r="J867">
            <v>36684</v>
          </cell>
          <cell r="K867">
            <v>33786</v>
          </cell>
        </row>
        <row r="868">
          <cell r="A868">
            <v>1999</v>
          </cell>
          <cell r="C868" t="str">
            <v>May</v>
          </cell>
          <cell r="D868" t="str">
            <v>Western Europe</v>
          </cell>
          <cell r="E868" t="str">
            <v>Finland</v>
          </cell>
          <cell r="F868">
            <v>21715</v>
          </cell>
          <cell r="G868" t="str">
            <v>Finnet Group</v>
          </cell>
          <cell r="H868" t="str">
            <v>GSM 1800</v>
          </cell>
          <cell r="I868" t="str">
            <v>Global Mobile</v>
          </cell>
          <cell r="J868">
            <v>36684</v>
          </cell>
          <cell r="K868">
            <v>35827</v>
          </cell>
        </row>
        <row r="869">
          <cell r="A869">
            <v>1999</v>
          </cell>
          <cell r="C869" t="str">
            <v>May</v>
          </cell>
          <cell r="D869" t="str">
            <v>Western Europe</v>
          </cell>
          <cell r="E869" t="str">
            <v>Finland</v>
          </cell>
          <cell r="F869">
            <v>14500</v>
          </cell>
          <cell r="G869" t="str">
            <v>Telia</v>
          </cell>
          <cell r="H869" t="str">
            <v>GSM 1800</v>
          </cell>
          <cell r="I869" t="str">
            <v>Global Mobile</v>
          </cell>
          <cell r="J869">
            <v>36684</v>
          </cell>
          <cell r="K869">
            <v>35855</v>
          </cell>
        </row>
        <row r="870">
          <cell r="A870">
            <v>1999</v>
          </cell>
          <cell r="C870" t="str">
            <v>May</v>
          </cell>
          <cell r="D870" t="str">
            <v>Western Europe</v>
          </cell>
          <cell r="E870" t="str">
            <v>Finland</v>
          </cell>
          <cell r="F870">
            <v>1030000</v>
          </cell>
          <cell r="G870" t="str">
            <v>Radiolinja</v>
          </cell>
          <cell r="H870" t="str">
            <v>GSM 900</v>
          </cell>
          <cell r="I870" t="str">
            <v>Global Mobile</v>
          </cell>
          <cell r="J870">
            <v>36684</v>
          </cell>
          <cell r="K870">
            <v>33604</v>
          </cell>
        </row>
        <row r="871">
          <cell r="A871">
            <v>1999</v>
          </cell>
          <cell r="C871" t="str">
            <v>May</v>
          </cell>
          <cell r="D871" t="str">
            <v>Western Europe</v>
          </cell>
          <cell r="E871" t="str">
            <v>France</v>
          </cell>
          <cell r="F871">
            <v>1500</v>
          </cell>
          <cell r="G871" t="str">
            <v>France Telecom</v>
          </cell>
          <cell r="H871" t="str">
            <v>RC2000</v>
          </cell>
          <cell r="I871" t="str">
            <v>Global Mobile</v>
          </cell>
          <cell r="J871">
            <v>36684</v>
          </cell>
          <cell r="K871">
            <v>31352</v>
          </cell>
        </row>
        <row r="872">
          <cell r="A872">
            <v>1999</v>
          </cell>
          <cell r="C872" t="str">
            <v>May</v>
          </cell>
          <cell r="D872" t="str">
            <v>Western Europe</v>
          </cell>
          <cell r="E872" t="str">
            <v>France</v>
          </cell>
          <cell r="F872">
            <v>6553400</v>
          </cell>
          <cell r="G872" t="str">
            <v>France Telecom</v>
          </cell>
          <cell r="H872" t="str">
            <v>GSM 900</v>
          </cell>
          <cell r="I872" t="str">
            <v>Global Mobile</v>
          </cell>
          <cell r="J872">
            <v>36684</v>
          </cell>
          <cell r="K872">
            <v>33786</v>
          </cell>
        </row>
        <row r="873">
          <cell r="A873">
            <v>1999</v>
          </cell>
          <cell r="C873" t="str">
            <v>May</v>
          </cell>
          <cell r="D873" t="str">
            <v>Western Europe</v>
          </cell>
          <cell r="E873" t="str">
            <v>France</v>
          </cell>
          <cell r="F873">
            <v>19800</v>
          </cell>
          <cell r="G873" t="str">
            <v>SFR</v>
          </cell>
          <cell r="H873" t="str">
            <v>NMT 450</v>
          </cell>
          <cell r="I873" t="str">
            <v>Global Mobile</v>
          </cell>
          <cell r="J873">
            <v>36684</v>
          </cell>
          <cell r="K873">
            <v>32721</v>
          </cell>
        </row>
        <row r="874">
          <cell r="A874">
            <v>1999</v>
          </cell>
          <cell r="C874" t="str">
            <v>May</v>
          </cell>
          <cell r="D874" t="str">
            <v>Western Europe</v>
          </cell>
          <cell r="E874" t="str">
            <v>France</v>
          </cell>
          <cell r="F874">
            <v>4896200</v>
          </cell>
          <cell r="G874" t="str">
            <v>SFR</v>
          </cell>
          <cell r="H874" t="str">
            <v>GSM 900</v>
          </cell>
          <cell r="I874" t="str">
            <v>Global Mobile</v>
          </cell>
          <cell r="J874">
            <v>36684</v>
          </cell>
          <cell r="K874">
            <v>33939</v>
          </cell>
        </row>
        <row r="875">
          <cell r="A875">
            <v>1999</v>
          </cell>
          <cell r="C875" t="str">
            <v>May</v>
          </cell>
          <cell r="D875" t="str">
            <v>Western Europe</v>
          </cell>
          <cell r="E875" t="str">
            <v>France</v>
          </cell>
          <cell r="F875">
            <v>1818000</v>
          </cell>
          <cell r="G875" t="str">
            <v>Bouygues Telecom</v>
          </cell>
          <cell r="H875" t="str">
            <v>GSM 1800</v>
          </cell>
          <cell r="I875" t="str">
            <v>Global Mobile</v>
          </cell>
          <cell r="J875">
            <v>36684</v>
          </cell>
          <cell r="K875">
            <v>35186</v>
          </cell>
        </row>
        <row r="876">
          <cell r="A876">
            <v>1999</v>
          </cell>
          <cell r="C876" t="str">
            <v>May</v>
          </cell>
          <cell r="D876" t="str">
            <v>Western Europe</v>
          </cell>
          <cell r="E876" t="str">
            <v>Germany</v>
          </cell>
          <cell r="F876">
            <v>300000</v>
          </cell>
          <cell r="G876" t="str">
            <v>T-Mobil</v>
          </cell>
          <cell r="H876" t="str">
            <v>C 450</v>
          </cell>
          <cell r="I876" t="str">
            <v>Global Mobile</v>
          </cell>
          <cell r="J876">
            <v>36684</v>
          </cell>
          <cell r="K876">
            <v>31291</v>
          </cell>
        </row>
        <row r="877">
          <cell r="A877">
            <v>1999</v>
          </cell>
          <cell r="C877" t="str">
            <v>May</v>
          </cell>
          <cell r="D877" t="str">
            <v>Western Europe</v>
          </cell>
          <cell r="E877" t="str">
            <v>Germany</v>
          </cell>
          <cell r="F877">
            <v>6550000</v>
          </cell>
          <cell r="G877" t="str">
            <v>T-Mobil</v>
          </cell>
          <cell r="H877" t="str">
            <v>GSM 900</v>
          </cell>
          <cell r="I877" t="str">
            <v>Global Mobile</v>
          </cell>
          <cell r="J877">
            <v>36684</v>
          </cell>
          <cell r="K877">
            <v>33786</v>
          </cell>
        </row>
        <row r="878">
          <cell r="A878">
            <v>1999</v>
          </cell>
          <cell r="C878" t="str">
            <v>May</v>
          </cell>
          <cell r="D878" t="str">
            <v>Western Europe</v>
          </cell>
          <cell r="E878" t="str">
            <v>Germany</v>
          </cell>
          <cell r="F878">
            <v>7000000</v>
          </cell>
          <cell r="G878" t="str">
            <v>Mannesmann</v>
          </cell>
          <cell r="H878" t="str">
            <v>GSM 900</v>
          </cell>
          <cell r="I878" t="str">
            <v>Global Mobile</v>
          </cell>
          <cell r="J878">
            <v>36684</v>
          </cell>
          <cell r="K878">
            <v>33756</v>
          </cell>
        </row>
        <row r="879">
          <cell r="A879">
            <v>1999</v>
          </cell>
          <cell r="C879" t="str">
            <v>May</v>
          </cell>
          <cell r="D879" t="str">
            <v>Western Europe</v>
          </cell>
          <cell r="E879" t="str">
            <v>Germany</v>
          </cell>
          <cell r="F879">
            <v>2520000</v>
          </cell>
          <cell r="G879" t="str">
            <v>E-Plus</v>
          </cell>
          <cell r="H879" t="str">
            <v>GSM 1800</v>
          </cell>
          <cell r="I879" t="str">
            <v>Global Mobile</v>
          </cell>
          <cell r="J879">
            <v>36684</v>
          </cell>
          <cell r="K879">
            <v>34455</v>
          </cell>
        </row>
        <row r="880">
          <cell r="A880">
            <v>1999</v>
          </cell>
          <cell r="C880" t="str">
            <v>May</v>
          </cell>
          <cell r="D880" t="str">
            <v>Western Europe</v>
          </cell>
          <cell r="E880" t="str">
            <v>Germany</v>
          </cell>
          <cell r="F880">
            <v>180000</v>
          </cell>
          <cell r="G880" t="str">
            <v>Viag Interkom</v>
          </cell>
          <cell r="H880" t="str">
            <v>GSM 900/1800</v>
          </cell>
          <cell r="I880" t="str">
            <v>Global Mobile</v>
          </cell>
          <cell r="J880">
            <v>36684</v>
          </cell>
          <cell r="K880">
            <v>36069</v>
          </cell>
        </row>
        <row r="881">
          <cell r="A881">
            <v>1999</v>
          </cell>
          <cell r="C881" t="str">
            <v>May</v>
          </cell>
          <cell r="D881" t="str">
            <v>Western Europe</v>
          </cell>
          <cell r="E881" t="str">
            <v>Gibraltar</v>
          </cell>
          <cell r="F881">
            <v>2765</v>
          </cell>
          <cell r="G881" t="str">
            <v>Gibtel</v>
          </cell>
          <cell r="H881" t="str">
            <v>GSM 900</v>
          </cell>
          <cell r="I881" t="str">
            <v>Global Mobile</v>
          </cell>
          <cell r="J881">
            <v>36684</v>
          </cell>
          <cell r="K881">
            <v>34700</v>
          </cell>
        </row>
        <row r="882">
          <cell r="A882">
            <v>1999</v>
          </cell>
          <cell r="C882" t="str">
            <v>May</v>
          </cell>
          <cell r="D882" t="str">
            <v>Western Europe</v>
          </cell>
          <cell r="E882" t="str">
            <v>Greece</v>
          </cell>
          <cell r="F882">
            <v>1275000</v>
          </cell>
          <cell r="G882" t="str">
            <v>Panafon</v>
          </cell>
          <cell r="H882" t="str">
            <v>GSM 900</v>
          </cell>
          <cell r="I882" t="str">
            <v>Global Mobile</v>
          </cell>
          <cell r="J882">
            <v>36684</v>
          </cell>
          <cell r="K882">
            <v>34151</v>
          </cell>
        </row>
        <row r="883">
          <cell r="A883">
            <v>1999</v>
          </cell>
          <cell r="C883" t="str">
            <v>May</v>
          </cell>
          <cell r="D883" t="str">
            <v>Western Europe</v>
          </cell>
          <cell r="E883" t="str">
            <v>Greece</v>
          </cell>
          <cell r="F883">
            <v>860000</v>
          </cell>
          <cell r="G883" t="str">
            <v>Stet Hellas</v>
          </cell>
          <cell r="H883" t="str">
            <v>GSM 900</v>
          </cell>
          <cell r="I883" t="str">
            <v>Global Mobile</v>
          </cell>
          <cell r="J883">
            <v>36684</v>
          </cell>
          <cell r="K883">
            <v>34151</v>
          </cell>
        </row>
        <row r="884">
          <cell r="A884">
            <v>1999</v>
          </cell>
          <cell r="C884" t="str">
            <v>May</v>
          </cell>
          <cell r="D884" t="str">
            <v>Western Europe</v>
          </cell>
          <cell r="E884" t="str">
            <v>Greece</v>
          </cell>
          <cell r="F884">
            <v>525000</v>
          </cell>
          <cell r="G884" t="str">
            <v>Cosmote</v>
          </cell>
          <cell r="H884" t="str">
            <v>GSM 1800</v>
          </cell>
          <cell r="I884" t="str">
            <v>Global Mobile</v>
          </cell>
          <cell r="J884">
            <v>36684</v>
          </cell>
          <cell r="K884">
            <v>35855</v>
          </cell>
        </row>
        <row r="885">
          <cell r="A885">
            <v>1999</v>
          </cell>
          <cell r="C885" t="str">
            <v>May</v>
          </cell>
          <cell r="D885" t="str">
            <v>Western Europe</v>
          </cell>
          <cell r="E885" t="str">
            <v>Guernsey</v>
          </cell>
          <cell r="F885">
            <v>12810</v>
          </cell>
          <cell r="G885" t="str">
            <v>Guernsey Telecoms</v>
          </cell>
          <cell r="H885" t="str">
            <v>GSM 900</v>
          </cell>
          <cell r="I885" t="str">
            <v>Global Mobile</v>
          </cell>
          <cell r="J885">
            <v>36684</v>
          </cell>
          <cell r="K885">
            <v>35156</v>
          </cell>
        </row>
        <row r="886">
          <cell r="A886">
            <v>1999</v>
          </cell>
          <cell r="C886" t="str">
            <v>May</v>
          </cell>
          <cell r="D886" t="str">
            <v>Western Europe</v>
          </cell>
          <cell r="E886" t="str">
            <v>Iceland</v>
          </cell>
          <cell r="F886">
            <v>27091</v>
          </cell>
          <cell r="G886" t="str">
            <v>Iceland Telecom</v>
          </cell>
          <cell r="H886" t="str">
            <v>NMT 450</v>
          </cell>
          <cell r="I886" t="str">
            <v>Global Mobile</v>
          </cell>
          <cell r="J886">
            <v>36684</v>
          </cell>
          <cell r="K886">
            <v>31564</v>
          </cell>
        </row>
        <row r="887">
          <cell r="A887">
            <v>1999</v>
          </cell>
          <cell r="C887" t="str">
            <v>May</v>
          </cell>
          <cell r="D887" t="str">
            <v>Western Europe</v>
          </cell>
          <cell r="E887" t="str">
            <v>Iceland</v>
          </cell>
          <cell r="F887">
            <v>80100</v>
          </cell>
          <cell r="G887" t="str">
            <v>Iceland Telecom</v>
          </cell>
          <cell r="H887" t="str">
            <v>GSM 900</v>
          </cell>
          <cell r="I887" t="str">
            <v>Global Mobile</v>
          </cell>
          <cell r="J887">
            <v>36684</v>
          </cell>
          <cell r="K887">
            <v>34547</v>
          </cell>
        </row>
        <row r="888">
          <cell r="A888">
            <v>1999</v>
          </cell>
          <cell r="C888" t="str">
            <v>May</v>
          </cell>
          <cell r="D888" t="str">
            <v>Western Europe</v>
          </cell>
          <cell r="E888" t="str">
            <v>Iceland</v>
          </cell>
          <cell r="F888">
            <v>16500</v>
          </cell>
          <cell r="G888" t="str">
            <v>TAL</v>
          </cell>
          <cell r="H888" t="str">
            <v>GSM 900</v>
          </cell>
          <cell r="I888" t="str">
            <v>Global Mobile</v>
          </cell>
          <cell r="J888">
            <v>36684</v>
          </cell>
          <cell r="K888">
            <v>35916</v>
          </cell>
        </row>
        <row r="889">
          <cell r="A889">
            <v>1999</v>
          </cell>
          <cell r="C889" t="str">
            <v>May</v>
          </cell>
          <cell r="D889" t="str">
            <v>Western Europe</v>
          </cell>
          <cell r="E889" t="str">
            <v>Ireland</v>
          </cell>
          <cell r="F889">
            <v>165000</v>
          </cell>
          <cell r="G889" t="str">
            <v>Eircell</v>
          </cell>
          <cell r="H889" t="str">
            <v>TACS 900</v>
          </cell>
          <cell r="I889" t="str">
            <v>Global Mobile</v>
          </cell>
          <cell r="J889">
            <v>36684</v>
          </cell>
          <cell r="K889">
            <v>31382</v>
          </cell>
        </row>
        <row r="890">
          <cell r="A890">
            <v>1999</v>
          </cell>
          <cell r="C890" t="str">
            <v>May</v>
          </cell>
          <cell r="D890" t="str">
            <v>Western Europe</v>
          </cell>
          <cell r="E890" t="str">
            <v>Ireland</v>
          </cell>
          <cell r="F890">
            <v>505000</v>
          </cell>
          <cell r="G890" t="str">
            <v>Eircell</v>
          </cell>
          <cell r="H890" t="str">
            <v>GSM 900</v>
          </cell>
          <cell r="I890" t="str">
            <v>Global Mobile</v>
          </cell>
          <cell r="J890">
            <v>36684</v>
          </cell>
          <cell r="K890">
            <v>34151</v>
          </cell>
        </row>
        <row r="891">
          <cell r="A891">
            <v>1999</v>
          </cell>
          <cell r="C891" t="str">
            <v>May</v>
          </cell>
          <cell r="D891" t="str">
            <v>Western Europe</v>
          </cell>
          <cell r="E891" t="str">
            <v>Ireland</v>
          </cell>
          <cell r="F891">
            <v>313000</v>
          </cell>
          <cell r="G891" t="str">
            <v>Esat Digiphone</v>
          </cell>
          <cell r="H891" t="str">
            <v>GSM 900</v>
          </cell>
          <cell r="I891" t="str">
            <v>Global Mobile</v>
          </cell>
          <cell r="J891">
            <v>36684</v>
          </cell>
          <cell r="K891">
            <v>35490</v>
          </cell>
        </row>
        <row r="892">
          <cell r="A892">
            <v>1999</v>
          </cell>
          <cell r="C892" t="str">
            <v>May</v>
          </cell>
          <cell r="D892" t="str">
            <v>Western Europe</v>
          </cell>
          <cell r="E892" t="str">
            <v>Isle of Man</v>
          </cell>
          <cell r="F892">
            <v>10800</v>
          </cell>
          <cell r="G892" t="str">
            <v>Manx Telecom</v>
          </cell>
          <cell r="H892" t="str">
            <v>GSM 900</v>
          </cell>
          <cell r="I892" t="str">
            <v>Global Mobile</v>
          </cell>
          <cell r="J892">
            <v>36684</v>
          </cell>
          <cell r="K892">
            <v>35309</v>
          </cell>
        </row>
        <row r="893">
          <cell r="A893">
            <v>1999</v>
          </cell>
          <cell r="C893" t="str">
            <v>May</v>
          </cell>
          <cell r="D893" t="str">
            <v>Western Europe</v>
          </cell>
          <cell r="E893" t="str">
            <v>Italy</v>
          </cell>
          <cell r="F893">
            <v>7550000</v>
          </cell>
          <cell r="G893" t="str">
            <v>Omnitel Pronto Italia</v>
          </cell>
          <cell r="H893" t="str">
            <v>GSM 900</v>
          </cell>
          <cell r="I893" t="str">
            <v>Global Mobile</v>
          </cell>
          <cell r="J893">
            <v>36684</v>
          </cell>
          <cell r="K893">
            <v>34973</v>
          </cell>
        </row>
        <row r="894">
          <cell r="A894">
            <v>1999</v>
          </cell>
          <cell r="C894" t="str">
            <v>May</v>
          </cell>
          <cell r="D894" t="str">
            <v>Western Europe</v>
          </cell>
          <cell r="E894" t="str">
            <v>Italy</v>
          </cell>
          <cell r="F894">
            <v>3400000</v>
          </cell>
          <cell r="G894" t="str">
            <v>Telecom Italia Mobile</v>
          </cell>
          <cell r="H894" t="str">
            <v>TACS 900</v>
          </cell>
          <cell r="I894" t="str">
            <v>Global Mobile</v>
          </cell>
          <cell r="J894">
            <v>36684</v>
          </cell>
          <cell r="K894">
            <v>32964</v>
          </cell>
        </row>
        <row r="895">
          <cell r="A895">
            <v>1999</v>
          </cell>
          <cell r="C895" t="str">
            <v>May</v>
          </cell>
          <cell r="D895" t="str">
            <v>Western Europe</v>
          </cell>
          <cell r="E895" t="str">
            <v>Italy</v>
          </cell>
          <cell r="F895">
            <v>12195000</v>
          </cell>
          <cell r="G895" t="str">
            <v>Telecom Italia Mobile</v>
          </cell>
          <cell r="H895" t="str">
            <v>GSM 900</v>
          </cell>
          <cell r="I895" t="str">
            <v>Global Mobile</v>
          </cell>
          <cell r="J895">
            <v>36684</v>
          </cell>
          <cell r="K895">
            <v>33878</v>
          </cell>
        </row>
        <row r="896">
          <cell r="A896">
            <v>1999</v>
          </cell>
          <cell r="C896" t="str">
            <v>May</v>
          </cell>
          <cell r="D896" t="str">
            <v>Western Europe</v>
          </cell>
          <cell r="E896" t="str">
            <v>Italy</v>
          </cell>
          <cell r="F896">
            <v>250000</v>
          </cell>
          <cell r="G896" t="str">
            <v>Wind</v>
          </cell>
          <cell r="H896" t="str">
            <v>GSM 1800</v>
          </cell>
          <cell r="I896" t="str">
            <v>Global Mobile</v>
          </cell>
          <cell r="J896">
            <v>36684</v>
          </cell>
          <cell r="K896">
            <v>36220</v>
          </cell>
        </row>
        <row r="897">
          <cell r="A897">
            <v>1999</v>
          </cell>
          <cell r="C897" t="str">
            <v>May</v>
          </cell>
          <cell r="D897" t="str">
            <v>Western Europe</v>
          </cell>
          <cell r="E897" t="str">
            <v>Jersey</v>
          </cell>
          <cell r="F897">
            <v>19960</v>
          </cell>
          <cell r="G897" t="str">
            <v>Jersey Telecoms</v>
          </cell>
          <cell r="H897" t="str">
            <v>GSM 900</v>
          </cell>
          <cell r="I897" t="str">
            <v>Global Mobile</v>
          </cell>
          <cell r="J897">
            <v>36684</v>
          </cell>
          <cell r="K897">
            <v>34669</v>
          </cell>
        </row>
        <row r="898">
          <cell r="A898">
            <v>1999</v>
          </cell>
          <cell r="C898" t="str">
            <v>May</v>
          </cell>
          <cell r="D898" t="str">
            <v>Western Europe</v>
          </cell>
          <cell r="E898" t="str">
            <v>Liechtenstein</v>
          </cell>
          <cell r="F898">
            <v>0</v>
          </cell>
          <cell r="G898" t="str">
            <v>Telecom FL</v>
          </cell>
          <cell r="H898" t="str">
            <v>GSM 900</v>
          </cell>
          <cell r="I898" t="str">
            <v>Global Mobile</v>
          </cell>
          <cell r="J898">
            <v>36684</v>
          </cell>
          <cell r="K898">
            <v>1999</v>
          </cell>
        </row>
        <row r="899">
          <cell r="A899">
            <v>1999</v>
          </cell>
          <cell r="C899" t="str">
            <v>May</v>
          </cell>
          <cell r="D899" t="str">
            <v>Western Europe</v>
          </cell>
          <cell r="E899" t="str">
            <v>Luxemburg</v>
          </cell>
          <cell r="F899">
            <v>110000</v>
          </cell>
          <cell r="G899" t="str">
            <v>PTT</v>
          </cell>
          <cell r="H899" t="str">
            <v>GSM 900</v>
          </cell>
          <cell r="I899" t="str">
            <v>Global Mobile</v>
          </cell>
          <cell r="J899">
            <v>36684</v>
          </cell>
          <cell r="K899">
            <v>34151</v>
          </cell>
        </row>
        <row r="900">
          <cell r="A900">
            <v>1999</v>
          </cell>
          <cell r="C900" t="str">
            <v>May</v>
          </cell>
          <cell r="D900" t="str">
            <v>Western Europe</v>
          </cell>
          <cell r="E900" t="str">
            <v>Luxemburg</v>
          </cell>
          <cell r="F900">
            <v>50012</v>
          </cell>
          <cell r="G900" t="str">
            <v>Tango</v>
          </cell>
          <cell r="H900" t="str">
            <v>GSM 900</v>
          </cell>
          <cell r="I900" t="str">
            <v>Global Mobile</v>
          </cell>
          <cell r="J900">
            <v>36684</v>
          </cell>
          <cell r="K900">
            <v>36008</v>
          </cell>
        </row>
        <row r="901">
          <cell r="A901">
            <v>1999</v>
          </cell>
          <cell r="C901" t="str">
            <v>May</v>
          </cell>
          <cell r="D901" t="str">
            <v>Western Europe</v>
          </cell>
          <cell r="E901" t="str">
            <v>Malta</v>
          </cell>
          <cell r="F901">
            <v>13656</v>
          </cell>
          <cell r="G901" t="str">
            <v>Vadafone Melta</v>
          </cell>
          <cell r="H901" t="str">
            <v>GSM 900</v>
          </cell>
          <cell r="I901" t="str">
            <v>Global Mobile</v>
          </cell>
          <cell r="J901">
            <v>36684</v>
          </cell>
          <cell r="K901">
            <v>35612</v>
          </cell>
        </row>
        <row r="902">
          <cell r="A902">
            <v>1999</v>
          </cell>
          <cell r="C902" t="str">
            <v>May</v>
          </cell>
          <cell r="D902" t="str">
            <v>Western Europe</v>
          </cell>
          <cell r="E902" t="str">
            <v>Malta</v>
          </cell>
          <cell r="F902">
            <v>10965</v>
          </cell>
          <cell r="G902" t="str">
            <v>Vadafone Melta</v>
          </cell>
          <cell r="H902" t="str">
            <v>ETACS</v>
          </cell>
          <cell r="I902" t="str">
            <v>Global Mobile</v>
          </cell>
          <cell r="J902">
            <v>36684</v>
          </cell>
          <cell r="K902">
            <v>33055</v>
          </cell>
        </row>
        <row r="903">
          <cell r="A903">
            <v>1999</v>
          </cell>
          <cell r="C903" t="str">
            <v>May</v>
          </cell>
          <cell r="D903" t="str">
            <v>Western Europe</v>
          </cell>
          <cell r="E903" t="str">
            <v>Netherlands</v>
          </cell>
          <cell r="F903">
            <v>1559808</v>
          </cell>
          <cell r="G903" t="str">
            <v>Libertel</v>
          </cell>
          <cell r="H903" t="str">
            <v>GSM 900</v>
          </cell>
          <cell r="I903" t="str">
            <v>Global Mobile</v>
          </cell>
          <cell r="J903">
            <v>36684</v>
          </cell>
          <cell r="K903">
            <v>34943</v>
          </cell>
        </row>
        <row r="904">
          <cell r="A904">
            <v>1999</v>
          </cell>
          <cell r="C904" t="str">
            <v>May</v>
          </cell>
          <cell r="D904" t="str">
            <v>Western Europe</v>
          </cell>
          <cell r="E904" t="str">
            <v>Netherlands</v>
          </cell>
          <cell r="F904">
            <v>50869</v>
          </cell>
          <cell r="G904" t="str">
            <v>PTT Telecom</v>
          </cell>
          <cell r="H904" t="str">
            <v>NMT 900</v>
          </cell>
          <cell r="I904" t="str">
            <v>Global Mobile</v>
          </cell>
          <cell r="J904">
            <v>36684</v>
          </cell>
          <cell r="K904">
            <v>32509</v>
          </cell>
        </row>
        <row r="905">
          <cell r="A905">
            <v>1999</v>
          </cell>
          <cell r="C905" t="str">
            <v>May</v>
          </cell>
          <cell r="D905" t="str">
            <v>Western Europe</v>
          </cell>
          <cell r="E905" t="str">
            <v>Netherlands</v>
          </cell>
          <cell r="F905">
            <v>2637222</v>
          </cell>
          <cell r="G905" t="str">
            <v>PTT Telecom</v>
          </cell>
          <cell r="H905" t="str">
            <v>GSM 900</v>
          </cell>
          <cell r="I905" t="str">
            <v>Global Mobile</v>
          </cell>
          <cell r="J905">
            <v>36684</v>
          </cell>
          <cell r="K905">
            <v>34516</v>
          </cell>
        </row>
        <row r="906">
          <cell r="A906">
            <v>1999</v>
          </cell>
          <cell r="C906" t="str">
            <v>May</v>
          </cell>
          <cell r="D906" t="str">
            <v>Western Europe</v>
          </cell>
          <cell r="E906" t="str">
            <v>Netherlands</v>
          </cell>
          <cell r="F906">
            <v>150000</v>
          </cell>
          <cell r="G906" t="str">
            <v>Telfort</v>
          </cell>
          <cell r="H906" t="str">
            <v>GSM 1800</v>
          </cell>
          <cell r="I906" t="str">
            <v>Global Mobile</v>
          </cell>
          <cell r="J906">
            <v>36684</v>
          </cell>
          <cell r="K906">
            <v>36039</v>
          </cell>
        </row>
        <row r="907">
          <cell r="A907">
            <v>1999</v>
          </cell>
          <cell r="C907" t="str">
            <v>May</v>
          </cell>
          <cell r="D907" t="str">
            <v>Western Europe</v>
          </cell>
          <cell r="E907" t="str">
            <v>Netherlands</v>
          </cell>
          <cell r="F907">
            <v>120000</v>
          </cell>
          <cell r="G907" t="str">
            <v>Dutchtone</v>
          </cell>
          <cell r="H907" t="str">
            <v>GSM 1800</v>
          </cell>
          <cell r="I907" t="str">
            <v>Global Mobile</v>
          </cell>
          <cell r="J907">
            <v>36684</v>
          </cell>
          <cell r="K907">
            <v>36161</v>
          </cell>
        </row>
        <row r="908">
          <cell r="A908">
            <v>1999</v>
          </cell>
          <cell r="C908" t="str">
            <v>May</v>
          </cell>
          <cell r="D908" t="str">
            <v>Western Europe</v>
          </cell>
          <cell r="E908" t="str">
            <v>Netherlands</v>
          </cell>
          <cell r="F908">
            <v>99000</v>
          </cell>
          <cell r="G908" t="str">
            <v>Ben</v>
          </cell>
          <cell r="H908" t="str">
            <v>GSM 1800</v>
          </cell>
          <cell r="I908" t="str">
            <v>Global Mobile</v>
          </cell>
          <cell r="J908">
            <v>36684</v>
          </cell>
          <cell r="K908">
            <v>36192</v>
          </cell>
        </row>
        <row r="909">
          <cell r="A909">
            <v>1999</v>
          </cell>
          <cell r="C909" t="str">
            <v>May</v>
          </cell>
          <cell r="D909" t="str">
            <v>Western Europe</v>
          </cell>
          <cell r="E909" t="str">
            <v>Norway</v>
          </cell>
          <cell r="F909">
            <v>134000</v>
          </cell>
          <cell r="G909" t="str">
            <v>Telenor Mobil</v>
          </cell>
          <cell r="H909" t="str">
            <v>NMT 450</v>
          </cell>
          <cell r="I909" t="str">
            <v>Global Mobile</v>
          </cell>
          <cell r="J909">
            <v>36684</v>
          </cell>
          <cell r="K909">
            <v>29891</v>
          </cell>
        </row>
        <row r="910">
          <cell r="A910">
            <v>1999</v>
          </cell>
          <cell r="C910" t="str">
            <v>May</v>
          </cell>
          <cell r="D910" t="str">
            <v>Western Europe</v>
          </cell>
          <cell r="E910" t="str">
            <v>Norway</v>
          </cell>
          <cell r="F910">
            <v>135000</v>
          </cell>
          <cell r="G910" t="str">
            <v>Telenor Mobil</v>
          </cell>
          <cell r="H910" t="str">
            <v>NMT 900</v>
          </cell>
          <cell r="I910" t="str">
            <v>Global Mobile</v>
          </cell>
          <cell r="J910">
            <v>36684</v>
          </cell>
          <cell r="K910">
            <v>31747</v>
          </cell>
        </row>
        <row r="911">
          <cell r="A911">
            <v>1999</v>
          </cell>
          <cell r="C911" t="str">
            <v>May</v>
          </cell>
          <cell r="D911" t="str">
            <v>Western Europe</v>
          </cell>
          <cell r="E911" t="str">
            <v>Norway</v>
          </cell>
          <cell r="F911">
            <v>1490000</v>
          </cell>
          <cell r="G911" t="str">
            <v>Telenor Mobil</v>
          </cell>
          <cell r="H911" t="str">
            <v>GSM 900/1800</v>
          </cell>
          <cell r="I911" t="str">
            <v>Global Mobile</v>
          </cell>
          <cell r="J911">
            <v>36684</v>
          </cell>
          <cell r="K911">
            <v>34090</v>
          </cell>
        </row>
        <row r="912">
          <cell r="A912">
            <v>1999</v>
          </cell>
          <cell r="C912" t="str">
            <v>May</v>
          </cell>
          <cell r="D912" t="str">
            <v>Western Europe</v>
          </cell>
          <cell r="E912" t="str">
            <v>Norway</v>
          </cell>
          <cell r="F912">
            <v>635000</v>
          </cell>
          <cell r="G912" t="str">
            <v>Netcom</v>
          </cell>
          <cell r="H912" t="str">
            <v>GSM 900</v>
          </cell>
          <cell r="I912" t="str">
            <v>Global Mobile</v>
          </cell>
          <cell r="J912">
            <v>36684</v>
          </cell>
          <cell r="K912">
            <v>34213</v>
          </cell>
        </row>
        <row r="913">
          <cell r="A913">
            <v>1999</v>
          </cell>
          <cell r="C913" t="str">
            <v>May</v>
          </cell>
          <cell r="D913" t="str">
            <v>Western Europe</v>
          </cell>
          <cell r="E913" t="str">
            <v>Portugal</v>
          </cell>
          <cell r="F913">
            <v>350</v>
          </cell>
          <cell r="G913" t="str">
            <v>TMN</v>
          </cell>
          <cell r="H913" t="str">
            <v>C 450</v>
          </cell>
          <cell r="I913" t="str">
            <v>Global Mobile</v>
          </cell>
          <cell r="J913">
            <v>36684</v>
          </cell>
          <cell r="K913">
            <v>32509</v>
          </cell>
        </row>
        <row r="914">
          <cell r="A914">
            <v>1999</v>
          </cell>
          <cell r="C914" t="str">
            <v>May</v>
          </cell>
          <cell r="D914" t="str">
            <v>Western Europe</v>
          </cell>
          <cell r="E914" t="str">
            <v>Portugal</v>
          </cell>
          <cell r="F914">
            <v>1665000</v>
          </cell>
          <cell r="G914" t="str">
            <v>TMN</v>
          </cell>
          <cell r="H914" t="str">
            <v>GSM 900/1800</v>
          </cell>
          <cell r="I914" t="str">
            <v>Global Mobile</v>
          </cell>
          <cell r="J914">
            <v>36684</v>
          </cell>
          <cell r="K914">
            <v>33878</v>
          </cell>
        </row>
        <row r="915">
          <cell r="A915">
            <v>1999</v>
          </cell>
          <cell r="C915" t="str">
            <v>May</v>
          </cell>
          <cell r="D915" t="str">
            <v>Western Europe</v>
          </cell>
          <cell r="E915" t="str">
            <v>Portugal</v>
          </cell>
          <cell r="F915">
            <v>1471600</v>
          </cell>
          <cell r="G915" t="str">
            <v>Telecel</v>
          </cell>
          <cell r="H915" t="str">
            <v>GSM 900/1800</v>
          </cell>
          <cell r="I915" t="str">
            <v>Global Mobile</v>
          </cell>
          <cell r="J915">
            <v>36684</v>
          </cell>
          <cell r="K915">
            <v>33878</v>
          </cell>
        </row>
        <row r="916">
          <cell r="A916">
            <v>1999</v>
          </cell>
          <cell r="C916" t="str">
            <v>May</v>
          </cell>
          <cell r="D916" t="str">
            <v>Western Europe</v>
          </cell>
          <cell r="E916" t="str">
            <v>Portugal</v>
          </cell>
          <cell r="F916">
            <v>525000</v>
          </cell>
          <cell r="G916" t="str">
            <v>Optimus</v>
          </cell>
          <cell r="H916" t="str">
            <v>GSM 900/1800</v>
          </cell>
          <cell r="I916" t="str">
            <v>Global Mobile</v>
          </cell>
          <cell r="J916">
            <v>36684</v>
          </cell>
          <cell r="K916">
            <v>36039</v>
          </cell>
        </row>
        <row r="917">
          <cell r="A917">
            <v>1999</v>
          </cell>
          <cell r="C917" t="str">
            <v>May</v>
          </cell>
          <cell r="D917" t="str">
            <v>Western Europe</v>
          </cell>
          <cell r="E917" t="str">
            <v>Spain</v>
          </cell>
          <cell r="F917">
            <v>2940000</v>
          </cell>
          <cell r="G917" t="str">
            <v>Airtel</v>
          </cell>
          <cell r="H917" t="str">
            <v>GSM 900</v>
          </cell>
          <cell r="I917" t="str">
            <v>Global Mobile</v>
          </cell>
          <cell r="J917">
            <v>36684</v>
          </cell>
          <cell r="K917">
            <v>34973</v>
          </cell>
        </row>
        <row r="918">
          <cell r="A918">
            <v>1999</v>
          </cell>
          <cell r="C918" t="str">
            <v>May</v>
          </cell>
          <cell r="D918" t="str">
            <v>Western Europe</v>
          </cell>
          <cell r="E918" t="str">
            <v>Spain</v>
          </cell>
          <cell r="F918">
            <v>810000</v>
          </cell>
          <cell r="G918" t="str">
            <v>Telefonica Moviles</v>
          </cell>
          <cell r="H918" t="str">
            <v>TACS 900</v>
          </cell>
          <cell r="I918" t="str">
            <v>Global Mobile</v>
          </cell>
          <cell r="J918">
            <v>36684</v>
          </cell>
          <cell r="K918">
            <v>32964</v>
          </cell>
        </row>
        <row r="919">
          <cell r="A919">
            <v>1999</v>
          </cell>
          <cell r="C919" t="str">
            <v>May</v>
          </cell>
          <cell r="D919" t="str">
            <v>Western Europe</v>
          </cell>
          <cell r="E919" t="str">
            <v>Spain</v>
          </cell>
          <cell r="F919">
            <v>5340000</v>
          </cell>
          <cell r="G919" t="str">
            <v>Telefonica Moviles</v>
          </cell>
          <cell r="H919" t="str">
            <v>GSM (to June), GSM 900/1800</v>
          </cell>
          <cell r="I919" t="str">
            <v>Global Mobile</v>
          </cell>
          <cell r="J919">
            <v>36684</v>
          </cell>
          <cell r="K919">
            <v>34881</v>
          </cell>
        </row>
        <row r="920">
          <cell r="A920">
            <v>1999</v>
          </cell>
          <cell r="C920" t="str">
            <v>May</v>
          </cell>
          <cell r="D920" t="str">
            <v>Western Europe</v>
          </cell>
          <cell r="E920" t="str">
            <v>Spain</v>
          </cell>
          <cell r="F920">
            <v>165000</v>
          </cell>
          <cell r="G920" t="str">
            <v>Amena</v>
          </cell>
          <cell r="H920" t="str">
            <v>GSM 1800</v>
          </cell>
          <cell r="I920" t="str">
            <v>Global Mobile</v>
          </cell>
          <cell r="J920">
            <v>36684</v>
          </cell>
          <cell r="K920">
            <v>36161</v>
          </cell>
        </row>
        <row r="921">
          <cell r="A921">
            <v>1999</v>
          </cell>
          <cell r="C921" t="str">
            <v>May</v>
          </cell>
          <cell r="D921" t="str">
            <v>Western Europe</v>
          </cell>
          <cell r="E921" t="str">
            <v>Sweden</v>
          </cell>
          <cell r="F921">
            <v>135000</v>
          </cell>
          <cell r="G921" t="str">
            <v>Telia Mobitel</v>
          </cell>
          <cell r="H921" t="str">
            <v>NMT 450</v>
          </cell>
          <cell r="I921" t="str">
            <v>Global Mobile</v>
          </cell>
          <cell r="J921">
            <v>36684</v>
          </cell>
          <cell r="K921">
            <v>29860</v>
          </cell>
        </row>
        <row r="922">
          <cell r="A922">
            <v>1999</v>
          </cell>
          <cell r="C922" t="str">
            <v>May</v>
          </cell>
          <cell r="D922" t="str">
            <v>Western Europe</v>
          </cell>
          <cell r="E922" t="str">
            <v>Sweden</v>
          </cell>
          <cell r="F922">
            <v>270000</v>
          </cell>
          <cell r="G922" t="str">
            <v>Telia Mobitel</v>
          </cell>
          <cell r="H922" t="str">
            <v>NMT 900</v>
          </cell>
          <cell r="I922" t="str">
            <v>Global Mobile</v>
          </cell>
          <cell r="J922">
            <v>36684</v>
          </cell>
          <cell r="K922">
            <v>31747</v>
          </cell>
        </row>
        <row r="923">
          <cell r="A923">
            <v>1999</v>
          </cell>
          <cell r="C923" t="str">
            <v>May</v>
          </cell>
          <cell r="D923" t="str">
            <v>Western Europe</v>
          </cell>
          <cell r="E923" t="str">
            <v>Sweden</v>
          </cell>
          <cell r="F923">
            <v>1910000</v>
          </cell>
          <cell r="G923" t="str">
            <v>Telia Mobitel</v>
          </cell>
          <cell r="H923" t="str">
            <v>GSM 900</v>
          </cell>
          <cell r="I923" t="str">
            <v>Global Mobile</v>
          </cell>
          <cell r="J923">
            <v>36684</v>
          </cell>
          <cell r="K923">
            <v>33909</v>
          </cell>
        </row>
        <row r="924">
          <cell r="A924">
            <v>1999</v>
          </cell>
          <cell r="C924" t="str">
            <v>May</v>
          </cell>
          <cell r="D924" t="str">
            <v>Western Europe</v>
          </cell>
          <cell r="E924" t="str">
            <v>Sweden</v>
          </cell>
          <cell r="F924">
            <v>1435000</v>
          </cell>
          <cell r="G924" t="str">
            <v>Comviq</v>
          </cell>
          <cell r="H924" t="str">
            <v>GSM 900</v>
          </cell>
          <cell r="I924" t="str">
            <v>Global Mobile</v>
          </cell>
          <cell r="J924">
            <v>36684</v>
          </cell>
          <cell r="K924">
            <v>33848</v>
          </cell>
        </row>
        <row r="925">
          <cell r="A925">
            <v>1999</v>
          </cell>
          <cell r="C925" t="str">
            <v>May</v>
          </cell>
          <cell r="D925" t="str">
            <v>Western Europe</v>
          </cell>
          <cell r="E925" t="str">
            <v>Sweden</v>
          </cell>
          <cell r="F925">
            <v>700000</v>
          </cell>
          <cell r="G925" t="str">
            <v>Nordic Tel</v>
          </cell>
          <cell r="H925" t="str">
            <v>GSM 900</v>
          </cell>
          <cell r="I925" t="str">
            <v>Global Mobile</v>
          </cell>
          <cell r="J925">
            <v>36684</v>
          </cell>
          <cell r="K925">
            <v>34213</v>
          </cell>
        </row>
        <row r="926">
          <cell r="A926">
            <v>1999</v>
          </cell>
          <cell r="C926" t="str">
            <v>May</v>
          </cell>
          <cell r="D926" t="str">
            <v>Western Europe</v>
          </cell>
          <cell r="E926" t="str">
            <v>Switzerland</v>
          </cell>
          <cell r="F926">
            <v>25000</v>
          </cell>
          <cell r="G926" t="str">
            <v>Swisscom</v>
          </cell>
          <cell r="H926" t="str">
            <v>NMT 900</v>
          </cell>
          <cell r="I926" t="str">
            <v>Global Mobile</v>
          </cell>
          <cell r="J926">
            <v>36684</v>
          </cell>
          <cell r="K926">
            <v>32021</v>
          </cell>
        </row>
        <row r="927">
          <cell r="A927">
            <v>1999</v>
          </cell>
          <cell r="C927" t="str">
            <v>May</v>
          </cell>
          <cell r="D927" t="str">
            <v>Western Europe</v>
          </cell>
          <cell r="E927" t="str">
            <v>Switzerland</v>
          </cell>
          <cell r="F927">
            <v>1950000</v>
          </cell>
          <cell r="G927" t="str">
            <v>Swisscom</v>
          </cell>
          <cell r="H927" t="str">
            <v>GSM 900/1800</v>
          </cell>
          <cell r="I927" t="str">
            <v>Global Mobile</v>
          </cell>
          <cell r="J927">
            <v>36684</v>
          </cell>
          <cell r="K927">
            <v>34029</v>
          </cell>
        </row>
        <row r="928">
          <cell r="A928">
            <v>1999</v>
          </cell>
          <cell r="C928" t="str">
            <v>May</v>
          </cell>
          <cell r="D928" t="str">
            <v>Western Europe</v>
          </cell>
          <cell r="E928" t="str">
            <v>Switzerland</v>
          </cell>
          <cell r="F928">
            <v>200000</v>
          </cell>
          <cell r="G928" t="str">
            <v>Diax</v>
          </cell>
          <cell r="H928" t="str">
            <v>GSM 900/1800</v>
          </cell>
          <cell r="I928" t="str">
            <v>Global Mobile</v>
          </cell>
          <cell r="J928">
            <v>36684</v>
          </cell>
          <cell r="K928">
            <v>36130</v>
          </cell>
        </row>
        <row r="929">
          <cell r="A929">
            <v>1999</v>
          </cell>
          <cell r="C929" t="str">
            <v>May</v>
          </cell>
          <cell r="D929" t="str">
            <v>Western Europe</v>
          </cell>
          <cell r="E929" t="str">
            <v>Switzerland</v>
          </cell>
          <cell r="F929">
            <v>0</v>
          </cell>
          <cell r="G929" t="str">
            <v>Orange</v>
          </cell>
          <cell r="H929" t="str">
            <v>GSM 1800</v>
          </cell>
          <cell r="I929" t="str">
            <v>Global Mobile</v>
          </cell>
          <cell r="J929">
            <v>36684</v>
          </cell>
          <cell r="K929">
            <v>36312</v>
          </cell>
        </row>
        <row r="930">
          <cell r="A930">
            <v>1999</v>
          </cell>
          <cell r="C930" t="str">
            <v>May</v>
          </cell>
          <cell r="D930" t="str">
            <v>Western Europe</v>
          </cell>
          <cell r="E930" t="str">
            <v>UK</v>
          </cell>
          <cell r="F930">
            <v>300000</v>
          </cell>
          <cell r="G930" t="str">
            <v>Cellnet</v>
          </cell>
          <cell r="H930" t="str">
            <v>TACS 900</v>
          </cell>
          <cell r="I930" t="str">
            <v>Global Mobile</v>
          </cell>
          <cell r="J930">
            <v>36684</v>
          </cell>
          <cell r="K930">
            <v>31048</v>
          </cell>
        </row>
        <row r="931">
          <cell r="A931">
            <v>1999</v>
          </cell>
          <cell r="C931" t="str">
            <v>May</v>
          </cell>
          <cell r="D931" t="str">
            <v>Western Europe</v>
          </cell>
          <cell r="E931" t="str">
            <v>UK</v>
          </cell>
          <cell r="F931">
            <v>4469000</v>
          </cell>
          <cell r="G931" t="str">
            <v>Cellnet</v>
          </cell>
          <cell r="H931" t="str">
            <v>GSM 900</v>
          </cell>
          <cell r="I931" t="str">
            <v>Global Mobile</v>
          </cell>
          <cell r="J931">
            <v>36684</v>
          </cell>
          <cell r="K931">
            <v>34335</v>
          </cell>
        </row>
        <row r="932">
          <cell r="A932">
            <v>1999</v>
          </cell>
          <cell r="C932" t="str">
            <v>May</v>
          </cell>
          <cell r="D932" t="str">
            <v>Western Europe</v>
          </cell>
          <cell r="E932" t="str">
            <v>UK</v>
          </cell>
          <cell r="F932">
            <v>870000</v>
          </cell>
          <cell r="G932" t="str">
            <v>Vadafone</v>
          </cell>
          <cell r="H932" t="str">
            <v>TACS 900</v>
          </cell>
          <cell r="I932" t="str">
            <v>Global Mobile</v>
          </cell>
          <cell r="J932">
            <v>36684</v>
          </cell>
          <cell r="K932">
            <v>31048</v>
          </cell>
        </row>
        <row r="933">
          <cell r="A933">
            <v>1999</v>
          </cell>
          <cell r="C933" t="str">
            <v>May</v>
          </cell>
          <cell r="D933" t="str">
            <v>Western Europe</v>
          </cell>
          <cell r="E933" t="str">
            <v>UK</v>
          </cell>
          <cell r="F933">
            <v>5091000</v>
          </cell>
          <cell r="G933" t="str">
            <v>Vadafone</v>
          </cell>
          <cell r="H933" t="str">
            <v>GSM</v>
          </cell>
          <cell r="I933" t="str">
            <v>Global Mobile</v>
          </cell>
          <cell r="J933">
            <v>36684</v>
          </cell>
          <cell r="K933">
            <v>30133</v>
          </cell>
        </row>
        <row r="934">
          <cell r="A934">
            <v>1999</v>
          </cell>
          <cell r="C934" t="str">
            <v>May</v>
          </cell>
          <cell r="D934" t="str">
            <v>Western Europe</v>
          </cell>
          <cell r="E934" t="str">
            <v>UK</v>
          </cell>
          <cell r="F934">
            <v>2539000</v>
          </cell>
          <cell r="G934" t="str">
            <v>One 2 One</v>
          </cell>
          <cell r="H934" t="str">
            <v>GSM 1800</v>
          </cell>
          <cell r="I934" t="str">
            <v>Global Mobile</v>
          </cell>
          <cell r="J934">
            <v>36684</v>
          </cell>
          <cell r="K934">
            <v>34213</v>
          </cell>
        </row>
        <row r="935">
          <cell r="A935">
            <v>1999</v>
          </cell>
          <cell r="C935" t="str">
            <v>May</v>
          </cell>
          <cell r="D935" t="str">
            <v>Western Europe</v>
          </cell>
          <cell r="E935" t="str">
            <v>UK</v>
          </cell>
          <cell r="F935">
            <v>2824000</v>
          </cell>
          <cell r="G935" t="str">
            <v>Orange</v>
          </cell>
          <cell r="H935" t="str">
            <v>GSM 1800</v>
          </cell>
          <cell r="I935" t="str">
            <v>Global Mobile</v>
          </cell>
          <cell r="J935">
            <v>36684</v>
          </cell>
          <cell r="K935">
            <v>34425</v>
          </cell>
        </row>
        <row r="936">
          <cell r="A936" t="str">
            <v>2000-01</v>
          </cell>
          <cell r="B936" t="str">
            <v>Q3</v>
          </cell>
          <cell r="C936" t="str">
            <v>May</v>
          </cell>
          <cell r="D936" t="str">
            <v>European</v>
          </cell>
          <cell r="E936" t="str">
            <v>Albania</v>
          </cell>
          <cell r="F936">
            <v>14500</v>
          </cell>
          <cell r="G936" t="str">
            <v>AMC</v>
          </cell>
          <cell r="H936" t="str">
            <v>GSM-900</v>
          </cell>
          <cell r="I936" t="str">
            <v>Mobile Communications</v>
          </cell>
          <cell r="J936">
            <v>36831</v>
          </cell>
        </row>
        <row r="937">
          <cell r="A937" t="str">
            <v>2000-01</v>
          </cell>
          <cell r="B937" t="str">
            <v>Q3</v>
          </cell>
          <cell r="C937" t="str">
            <v>May</v>
          </cell>
          <cell r="D937" t="str">
            <v>European</v>
          </cell>
          <cell r="E937" t="str">
            <v>Andora</v>
          </cell>
          <cell r="F937">
            <v>21700</v>
          </cell>
          <cell r="G937" t="str">
            <v>STA</v>
          </cell>
          <cell r="H937" t="str">
            <v>GSM-900</v>
          </cell>
          <cell r="I937" t="str">
            <v>Mobile Communications</v>
          </cell>
          <cell r="J937">
            <v>36831</v>
          </cell>
        </row>
        <row r="938">
          <cell r="A938" t="str">
            <v>2000-01</v>
          </cell>
          <cell r="B938" t="str">
            <v>Q3</v>
          </cell>
          <cell r="C938" t="str">
            <v>May</v>
          </cell>
          <cell r="D938" t="str">
            <v>European</v>
          </cell>
          <cell r="E938" t="str">
            <v>Armenia</v>
          </cell>
          <cell r="F938">
            <v>11000</v>
          </cell>
          <cell r="G938" t="str">
            <v>Armentel</v>
          </cell>
          <cell r="H938" t="str">
            <v>GSM-900</v>
          </cell>
          <cell r="I938" t="str">
            <v>Mobile Communications</v>
          </cell>
          <cell r="J938">
            <v>36831</v>
          </cell>
        </row>
        <row r="939">
          <cell r="A939" t="str">
            <v>2000-01</v>
          </cell>
          <cell r="B939" t="str">
            <v>Q3</v>
          </cell>
          <cell r="C939" t="str">
            <v>May</v>
          </cell>
          <cell r="D939" t="str">
            <v>European</v>
          </cell>
          <cell r="E939" t="str">
            <v>Austria</v>
          </cell>
          <cell r="F939">
            <v>700000</v>
          </cell>
          <cell r="G939" t="str">
            <v>Connect Austria</v>
          </cell>
          <cell r="H939" t="str">
            <v>GSM-1800</v>
          </cell>
          <cell r="I939" t="str">
            <v>Mobile Communications</v>
          </cell>
          <cell r="J939">
            <v>36831</v>
          </cell>
        </row>
        <row r="940">
          <cell r="A940" t="str">
            <v>2000-01</v>
          </cell>
          <cell r="B940" t="str">
            <v>Q3</v>
          </cell>
          <cell r="C940" t="str">
            <v>May</v>
          </cell>
          <cell r="D940" t="str">
            <v>European</v>
          </cell>
          <cell r="E940" t="str">
            <v>Austria</v>
          </cell>
          <cell r="F940">
            <v>1718800</v>
          </cell>
          <cell r="G940" t="str">
            <v>MaxMobil</v>
          </cell>
          <cell r="H940" t="str">
            <v>GSM-900</v>
          </cell>
          <cell r="I940" t="str">
            <v>Mobile Communications</v>
          </cell>
          <cell r="J940">
            <v>36831</v>
          </cell>
        </row>
        <row r="941">
          <cell r="A941" t="str">
            <v>2000-01</v>
          </cell>
          <cell r="B941" t="str">
            <v>Q3</v>
          </cell>
          <cell r="C941" t="str">
            <v>May</v>
          </cell>
          <cell r="D941" t="str">
            <v>European</v>
          </cell>
          <cell r="E941" t="str">
            <v>Austria</v>
          </cell>
          <cell r="F941">
            <v>2267400</v>
          </cell>
          <cell r="G941" t="str">
            <v>Mobikom</v>
          </cell>
          <cell r="H941" t="str">
            <v>GSM-9/18</v>
          </cell>
          <cell r="I941" t="str">
            <v>Mobile Communications</v>
          </cell>
          <cell r="J941">
            <v>36831</v>
          </cell>
        </row>
        <row r="942">
          <cell r="A942" t="str">
            <v>2000-01</v>
          </cell>
          <cell r="B942" t="str">
            <v>Q3</v>
          </cell>
          <cell r="C942" t="str">
            <v>May</v>
          </cell>
          <cell r="D942" t="str">
            <v>European</v>
          </cell>
          <cell r="E942" t="str">
            <v>Austria</v>
          </cell>
          <cell r="F942">
            <v>205800</v>
          </cell>
          <cell r="G942" t="str">
            <v>Mobikom</v>
          </cell>
          <cell r="H942" t="str">
            <v>TACS</v>
          </cell>
          <cell r="I942" t="str">
            <v>Mobile Communications</v>
          </cell>
          <cell r="J942">
            <v>36831</v>
          </cell>
        </row>
        <row r="943">
          <cell r="A943" t="str">
            <v>2000-01</v>
          </cell>
          <cell r="B943" t="str">
            <v>Q3</v>
          </cell>
          <cell r="C943" t="str">
            <v>May</v>
          </cell>
          <cell r="D943" t="str">
            <v>European</v>
          </cell>
          <cell r="E943" t="str">
            <v>Austria</v>
          </cell>
          <cell r="F943">
            <v>1000</v>
          </cell>
          <cell r="G943" t="str">
            <v>tele.ring</v>
          </cell>
          <cell r="H943" t="str">
            <v>GSM-1800</v>
          </cell>
          <cell r="I943" t="str">
            <v>Mobile Communications</v>
          </cell>
          <cell r="J943">
            <v>36831</v>
          </cell>
        </row>
        <row r="944">
          <cell r="A944" t="str">
            <v>2000-01</v>
          </cell>
          <cell r="B944" t="str">
            <v>Q3</v>
          </cell>
          <cell r="C944" t="str">
            <v>May</v>
          </cell>
          <cell r="D944" t="str">
            <v>European</v>
          </cell>
          <cell r="E944" t="str">
            <v>Azerbaijan</v>
          </cell>
          <cell r="F944">
            <v>242000</v>
          </cell>
          <cell r="G944" t="str">
            <v>Azercell</v>
          </cell>
          <cell r="H944" t="str">
            <v>GSM-900</v>
          </cell>
          <cell r="I944" t="str">
            <v>Mobile Communications</v>
          </cell>
          <cell r="J944">
            <v>36831</v>
          </cell>
        </row>
        <row r="945">
          <cell r="A945" t="str">
            <v>2000-01</v>
          </cell>
          <cell r="B945" t="str">
            <v>Q3</v>
          </cell>
          <cell r="C945" t="str">
            <v>May</v>
          </cell>
          <cell r="D945" t="str">
            <v>European</v>
          </cell>
          <cell r="E945" t="str">
            <v>Azerbaijan</v>
          </cell>
          <cell r="F945">
            <v>14200</v>
          </cell>
          <cell r="G945" t="str">
            <v>Bakcell</v>
          </cell>
          <cell r="H945" t="str">
            <v>E-TACS</v>
          </cell>
          <cell r="I945" t="str">
            <v>Mobile Communications</v>
          </cell>
          <cell r="J945">
            <v>36831</v>
          </cell>
        </row>
        <row r="946">
          <cell r="A946" t="str">
            <v>2000-01</v>
          </cell>
          <cell r="B946" t="str">
            <v>Q3</v>
          </cell>
          <cell r="C946" t="str">
            <v>May</v>
          </cell>
          <cell r="D946" t="str">
            <v>European</v>
          </cell>
          <cell r="E946" t="str">
            <v>Azerbaijan</v>
          </cell>
          <cell r="F946">
            <v>27600</v>
          </cell>
          <cell r="G946" t="str">
            <v>Bakcell</v>
          </cell>
          <cell r="H946" t="str">
            <v>GSM-900</v>
          </cell>
          <cell r="I946" t="str">
            <v>Mobile Communications</v>
          </cell>
          <cell r="J946">
            <v>36831</v>
          </cell>
        </row>
        <row r="947">
          <cell r="A947" t="str">
            <v>2000-01</v>
          </cell>
          <cell r="B947" t="str">
            <v>Q3</v>
          </cell>
          <cell r="C947" t="str">
            <v>May</v>
          </cell>
          <cell r="D947" t="str">
            <v>European</v>
          </cell>
          <cell r="E947" t="str">
            <v>Belarus</v>
          </cell>
          <cell r="F947">
            <v>15200</v>
          </cell>
          <cell r="G947" t="str">
            <v>Belcel</v>
          </cell>
          <cell r="H947" t="str">
            <v>NMT-450</v>
          </cell>
          <cell r="I947" t="str">
            <v>Mobile Communications</v>
          </cell>
          <cell r="J947">
            <v>36831</v>
          </cell>
        </row>
        <row r="948">
          <cell r="A948" t="str">
            <v>2000-01</v>
          </cell>
          <cell r="B948" t="str">
            <v>Q3</v>
          </cell>
          <cell r="C948" t="str">
            <v>May</v>
          </cell>
          <cell r="D948" t="str">
            <v>European</v>
          </cell>
          <cell r="E948" t="str">
            <v>Belarus</v>
          </cell>
          <cell r="F948">
            <v>12700</v>
          </cell>
          <cell r="G948" t="str">
            <v>MDS Belkom</v>
          </cell>
          <cell r="H948" t="str">
            <v>GSM-900</v>
          </cell>
          <cell r="I948" t="str">
            <v>Mobile Communications</v>
          </cell>
          <cell r="J948">
            <v>36831</v>
          </cell>
        </row>
        <row r="949">
          <cell r="A949" t="str">
            <v>2000-01</v>
          </cell>
          <cell r="B949" t="str">
            <v>Q3</v>
          </cell>
          <cell r="C949" t="str">
            <v>May</v>
          </cell>
          <cell r="D949" t="str">
            <v>European</v>
          </cell>
          <cell r="E949" t="str">
            <v>Belarus</v>
          </cell>
          <cell r="F949">
            <v>3817300</v>
          </cell>
          <cell r="G949" t="str">
            <v>Belgium</v>
          </cell>
          <cell r="I949" t="str">
            <v>Mobile Communications</v>
          </cell>
          <cell r="J949">
            <v>36831</v>
          </cell>
        </row>
        <row r="950">
          <cell r="A950" t="str">
            <v>2000-01</v>
          </cell>
          <cell r="B950" t="str">
            <v>Q3</v>
          </cell>
          <cell r="C950" t="str">
            <v>May</v>
          </cell>
          <cell r="D950" t="str">
            <v>European</v>
          </cell>
          <cell r="E950" t="str">
            <v>Belarus</v>
          </cell>
          <cell r="F950">
            <v>2458800</v>
          </cell>
          <cell r="G950" t="str">
            <v>Belgacom Mobile</v>
          </cell>
          <cell r="H950" t="str">
            <v>GSM-9/18</v>
          </cell>
          <cell r="I950" t="str">
            <v>Mobile Communications</v>
          </cell>
          <cell r="J950">
            <v>36831</v>
          </cell>
        </row>
        <row r="951">
          <cell r="A951" t="str">
            <v>2000-01</v>
          </cell>
          <cell r="B951" t="str">
            <v>Q3</v>
          </cell>
          <cell r="C951" t="str">
            <v>May</v>
          </cell>
          <cell r="D951" t="str">
            <v>European</v>
          </cell>
          <cell r="E951" t="str">
            <v>Belarus</v>
          </cell>
          <cell r="F951">
            <v>167700</v>
          </cell>
          <cell r="G951" t="str">
            <v>KPN Orange</v>
          </cell>
          <cell r="H951" t="str">
            <v>GSM-1800</v>
          </cell>
          <cell r="I951" t="str">
            <v>Mobile Communications</v>
          </cell>
          <cell r="J951">
            <v>36831</v>
          </cell>
        </row>
        <row r="952">
          <cell r="A952" t="str">
            <v>2000-01</v>
          </cell>
          <cell r="B952" t="str">
            <v>Q3</v>
          </cell>
          <cell r="C952" t="str">
            <v>May</v>
          </cell>
          <cell r="D952" t="str">
            <v>European</v>
          </cell>
          <cell r="E952" t="str">
            <v>Belarus</v>
          </cell>
          <cell r="F952">
            <v>1190800</v>
          </cell>
          <cell r="G952" t="str">
            <v>Mobistar</v>
          </cell>
          <cell r="H952" t="str">
            <v>GSM-900</v>
          </cell>
          <cell r="I952" t="str">
            <v>Mobile Communications</v>
          </cell>
          <cell r="J952">
            <v>36831</v>
          </cell>
        </row>
        <row r="953">
          <cell r="A953" t="str">
            <v>2000-01</v>
          </cell>
          <cell r="B953" t="str">
            <v>Q3</v>
          </cell>
          <cell r="C953" t="str">
            <v>May</v>
          </cell>
          <cell r="D953" t="str">
            <v>European</v>
          </cell>
          <cell r="E953" t="str">
            <v>Bosnia Harzegovina</v>
          </cell>
          <cell r="F953">
            <v>61500</v>
          </cell>
          <cell r="G953" t="str">
            <v>Muslim-Croat Federation -GSM BiH</v>
          </cell>
          <cell r="H953" t="str">
            <v>GSM-900</v>
          </cell>
          <cell r="I953" t="str">
            <v>Mobile Communications</v>
          </cell>
          <cell r="J953">
            <v>36831</v>
          </cell>
        </row>
        <row r="954">
          <cell r="A954" t="str">
            <v>2000-01</v>
          </cell>
          <cell r="B954" t="str">
            <v>Q3</v>
          </cell>
          <cell r="C954" t="str">
            <v>May</v>
          </cell>
          <cell r="D954" t="str">
            <v>European</v>
          </cell>
          <cell r="E954" t="str">
            <v>Bulgaria</v>
          </cell>
          <cell r="F954">
            <v>153140</v>
          </cell>
          <cell r="G954" t="str">
            <v>Mobikom</v>
          </cell>
          <cell r="H954" t="str">
            <v>NMT-450i</v>
          </cell>
          <cell r="I954" t="str">
            <v>Mobile Communications</v>
          </cell>
          <cell r="J954">
            <v>36831</v>
          </cell>
        </row>
        <row r="955">
          <cell r="A955" t="str">
            <v>2000-01</v>
          </cell>
          <cell r="B955" t="str">
            <v>Q3</v>
          </cell>
          <cell r="C955" t="str">
            <v>May</v>
          </cell>
          <cell r="D955" t="str">
            <v>European</v>
          </cell>
          <cell r="E955" t="str">
            <v>Bulgaria</v>
          </cell>
          <cell r="F955">
            <v>281000</v>
          </cell>
          <cell r="G955" t="str">
            <v>MobiTel</v>
          </cell>
          <cell r="H955" t="str">
            <v>GSM-900</v>
          </cell>
          <cell r="I955" t="str">
            <v>Mobile Communications</v>
          </cell>
          <cell r="J955">
            <v>36831</v>
          </cell>
        </row>
        <row r="956">
          <cell r="A956" t="str">
            <v>2000-01</v>
          </cell>
          <cell r="B956" t="str">
            <v>Q3</v>
          </cell>
          <cell r="C956" t="str">
            <v>May</v>
          </cell>
          <cell r="D956" t="str">
            <v>European</v>
          </cell>
          <cell r="E956" t="str">
            <v>Croatia</v>
          </cell>
          <cell r="F956">
            <v>246310</v>
          </cell>
          <cell r="G956" t="str">
            <v>HPT</v>
          </cell>
          <cell r="H956" t="str">
            <v>GSM-900</v>
          </cell>
          <cell r="I956" t="str">
            <v>Mobile Communications</v>
          </cell>
          <cell r="J956">
            <v>36831</v>
          </cell>
        </row>
        <row r="957">
          <cell r="A957" t="str">
            <v>2000-01</v>
          </cell>
          <cell r="B957" t="str">
            <v>Q3</v>
          </cell>
          <cell r="C957" t="str">
            <v>May</v>
          </cell>
          <cell r="D957" t="str">
            <v>European</v>
          </cell>
          <cell r="E957" t="str">
            <v>Croatia</v>
          </cell>
          <cell r="F957">
            <v>83280</v>
          </cell>
          <cell r="G957" t="str">
            <v>HPT</v>
          </cell>
          <cell r="H957" t="str">
            <v>NMT-450</v>
          </cell>
          <cell r="I957" t="str">
            <v>Mobile Communications</v>
          </cell>
          <cell r="J957">
            <v>36831</v>
          </cell>
        </row>
        <row r="958">
          <cell r="A958" t="str">
            <v>2000-01</v>
          </cell>
          <cell r="B958" t="str">
            <v>Q3</v>
          </cell>
          <cell r="C958" t="str">
            <v>May</v>
          </cell>
          <cell r="D958" t="str">
            <v>European</v>
          </cell>
          <cell r="E958" t="str">
            <v>Croatia</v>
          </cell>
          <cell r="F958">
            <v>268900</v>
          </cell>
          <cell r="G958" t="str">
            <v>VIP-Net</v>
          </cell>
          <cell r="H958" t="str">
            <v>GSM-900</v>
          </cell>
          <cell r="I958" t="str">
            <v>Mobile Communications</v>
          </cell>
          <cell r="J958">
            <v>36831</v>
          </cell>
        </row>
        <row r="959">
          <cell r="A959" t="str">
            <v>2000-01</v>
          </cell>
          <cell r="B959" t="str">
            <v>Q3</v>
          </cell>
          <cell r="C959" t="str">
            <v>May</v>
          </cell>
          <cell r="D959" t="str">
            <v>European</v>
          </cell>
          <cell r="E959" t="str">
            <v>Cyprus</v>
          </cell>
          <cell r="F959">
            <v>161200</v>
          </cell>
          <cell r="G959" t="str">
            <v>CYTA</v>
          </cell>
          <cell r="H959" t="str">
            <v>GSM-900</v>
          </cell>
          <cell r="I959" t="str">
            <v>Mobile Communications</v>
          </cell>
          <cell r="J959">
            <v>36831</v>
          </cell>
        </row>
        <row r="960">
          <cell r="A960" t="str">
            <v>2000-01</v>
          </cell>
          <cell r="B960" t="str">
            <v>Q3</v>
          </cell>
          <cell r="C960" t="str">
            <v>May</v>
          </cell>
          <cell r="D960" t="str">
            <v>European</v>
          </cell>
          <cell r="E960" t="str">
            <v>Cyprus</v>
          </cell>
          <cell r="F960">
            <v>3950</v>
          </cell>
          <cell r="G960" t="str">
            <v>CYTA</v>
          </cell>
          <cell r="H960" t="str">
            <v>NMT-900</v>
          </cell>
          <cell r="I960" t="str">
            <v>Mobile Communications</v>
          </cell>
          <cell r="J960">
            <v>36831</v>
          </cell>
        </row>
        <row r="961">
          <cell r="A961" t="str">
            <v>2000-01</v>
          </cell>
          <cell r="B961" t="str">
            <v>Q3</v>
          </cell>
          <cell r="C961" t="str">
            <v>May</v>
          </cell>
          <cell r="D961" t="str">
            <v>European</v>
          </cell>
          <cell r="E961" t="str">
            <v>Cyprus</v>
          </cell>
          <cell r="F961">
            <v>43300</v>
          </cell>
          <cell r="G961" t="str">
            <v>Northern Cyprus - KKTCell</v>
          </cell>
          <cell r="H961" t="str">
            <v>GSM-900</v>
          </cell>
          <cell r="I961" t="str">
            <v>Mobile Communications</v>
          </cell>
          <cell r="J961">
            <v>36831</v>
          </cell>
        </row>
        <row r="962">
          <cell r="A962" t="str">
            <v>2000-01</v>
          </cell>
          <cell r="B962" t="str">
            <v>Q3</v>
          </cell>
          <cell r="C962" t="str">
            <v>May</v>
          </cell>
          <cell r="D962" t="str">
            <v>European</v>
          </cell>
          <cell r="E962" t="str">
            <v>Czech Republic</v>
          </cell>
          <cell r="F962">
            <v>54600</v>
          </cell>
          <cell r="G962" t="str">
            <v>Cesky Mobil</v>
          </cell>
          <cell r="H962" t="str">
            <v>GSM-9/18</v>
          </cell>
          <cell r="I962" t="str">
            <v>Mobile Communications</v>
          </cell>
          <cell r="J962">
            <v>36831</v>
          </cell>
        </row>
        <row r="963">
          <cell r="A963" t="str">
            <v>2000-01</v>
          </cell>
          <cell r="B963" t="str">
            <v>Q3</v>
          </cell>
          <cell r="C963" t="str">
            <v>May</v>
          </cell>
          <cell r="D963" t="str">
            <v>European</v>
          </cell>
          <cell r="E963" t="str">
            <v>Czech Republic</v>
          </cell>
          <cell r="F963">
            <v>1335100</v>
          </cell>
          <cell r="G963" t="str">
            <v>EuroTel Prague</v>
          </cell>
          <cell r="H963" t="str">
            <v>GSM-900</v>
          </cell>
          <cell r="I963" t="str">
            <v>Mobile Communications</v>
          </cell>
          <cell r="J963">
            <v>36831</v>
          </cell>
        </row>
        <row r="964">
          <cell r="A964" t="str">
            <v>2000-01</v>
          </cell>
          <cell r="B964" t="str">
            <v>Q3</v>
          </cell>
          <cell r="C964" t="str">
            <v>May</v>
          </cell>
          <cell r="D964" t="str">
            <v>European</v>
          </cell>
          <cell r="E964" t="str">
            <v>Czech Republic</v>
          </cell>
          <cell r="F964">
            <v>69900</v>
          </cell>
          <cell r="G964" t="str">
            <v>EuroTel Prague</v>
          </cell>
          <cell r="H964" t="str">
            <v>NMT-450</v>
          </cell>
          <cell r="I964" t="str">
            <v>Mobile Communications</v>
          </cell>
          <cell r="J964">
            <v>36831</v>
          </cell>
        </row>
        <row r="965">
          <cell r="A965" t="str">
            <v>2000-01</v>
          </cell>
          <cell r="B965" t="str">
            <v>Q3</v>
          </cell>
          <cell r="C965" t="str">
            <v>May</v>
          </cell>
          <cell r="D965" t="str">
            <v>European</v>
          </cell>
          <cell r="E965" t="str">
            <v>Czech Republic</v>
          </cell>
          <cell r="F965">
            <v>1150000</v>
          </cell>
          <cell r="G965" t="str">
            <v>RadioMobil</v>
          </cell>
          <cell r="H965" t="str">
            <v>GSM-900</v>
          </cell>
          <cell r="I965" t="str">
            <v>Mobile Communications</v>
          </cell>
          <cell r="J965">
            <v>36831</v>
          </cell>
        </row>
        <row r="966">
          <cell r="A966" t="str">
            <v>2000-01</v>
          </cell>
          <cell r="B966" t="str">
            <v>Q3</v>
          </cell>
          <cell r="C966" t="str">
            <v>May</v>
          </cell>
          <cell r="D966" t="str">
            <v>European</v>
          </cell>
          <cell r="E966" t="str">
            <v>Denmark</v>
          </cell>
          <cell r="F966">
            <v>887000</v>
          </cell>
          <cell r="G966" t="str">
            <v>Dansk Mobil Telefon</v>
          </cell>
          <cell r="H966" t="str">
            <v>GSM-900</v>
          </cell>
          <cell r="I966" t="str">
            <v>Mobile Communications</v>
          </cell>
          <cell r="J966">
            <v>36831</v>
          </cell>
        </row>
        <row r="967">
          <cell r="A967" t="str">
            <v>2000-01</v>
          </cell>
          <cell r="B967" t="str">
            <v>Q3</v>
          </cell>
          <cell r="C967" t="str">
            <v>May</v>
          </cell>
          <cell r="D967" t="str">
            <v>European</v>
          </cell>
          <cell r="E967" t="str">
            <v>Denmark</v>
          </cell>
          <cell r="F967">
            <v>421800</v>
          </cell>
          <cell r="G967" t="str">
            <v>Mobilix</v>
          </cell>
          <cell r="H967" t="str">
            <v>GSM-1800</v>
          </cell>
          <cell r="I967" t="str">
            <v>Mobile Communications</v>
          </cell>
          <cell r="J967">
            <v>36831</v>
          </cell>
        </row>
        <row r="968">
          <cell r="A968" t="str">
            <v>2000-01</v>
          </cell>
          <cell r="B968" t="str">
            <v>Q3</v>
          </cell>
          <cell r="C968" t="str">
            <v>May</v>
          </cell>
          <cell r="D968" t="str">
            <v>European</v>
          </cell>
          <cell r="E968" t="str">
            <v>Denmark</v>
          </cell>
          <cell r="F968">
            <v>1366700</v>
          </cell>
          <cell r="G968" t="str">
            <v>Tele Denmark Mobil</v>
          </cell>
          <cell r="H968" t="str">
            <v>GSM-900</v>
          </cell>
          <cell r="I968" t="str">
            <v>Mobile Communications</v>
          </cell>
          <cell r="J968">
            <v>36831</v>
          </cell>
        </row>
        <row r="969">
          <cell r="A969" t="str">
            <v>2000-01</v>
          </cell>
          <cell r="B969" t="str">
            <v>Q3</v>
          </cell>
          <cell r="C969" t="str">
            <v>May</v>
          </cell>
          <cell r="D969" t="str">
            <v>European</v>
          </cell>
          <cell r="E969" t="str">
            <v>Denmark</v>
          </cell>
          <cell r="F969">
            <v>11600</v>
          </cell>
          <cell r="G969" t="str">
            <v>Tele Denmark Mobil</v>
          </cell>
          <cell r="H969" t="str">
            <v>NMT-450</v>
          </cell>
          <cell r="I969" t="str">
            <v>Mobile Communications</v>
          </cell>
          <cell r="J969">
            <v>36831</v>
          </cell>
        </row>
        <row r="970">
          <cell r="A970" t="str">
            <v>2000-01</v>
          </cell>
          <cell r="B970" t="str">
            <v>Q3</v>
          </cell>
          <cell r="C970" t="str">
            <v>May</v>
          </cell>
          <cell r="D970" t="str">
            <v>European</v>
          </cell>
          <cell r="E970" t="str">
            <v>Denmark</v>
          </cell>
          <cell r="F970">
            <v>77900</v>
          </cell>
          <cell r="G970" t="str">
            <v>Tele Denmark Mobil</v>
          </cell>
          <cell r="H970" t="str">
            <v>NMT-900</v>
          </cell>
          <cell r="I970" t="str">
            <v>Mobile Communications</v>
          </cell>
          <cell r="J970">
            <v>36831</v>
          </cell>
        </row>
        <row r="971">
          <cell r="A971" t="str">
            <v>2000-01</v>
          </cell>
          <cell r="B971" t="str">
            <v>Q3</v>
          </cell>
          <cell r="C971" t="str">
            <v>May</v>
          </cell>
          <cell r="D971" t="str">
            <v>European</v>
          </cell>
          <cell r="E971" t="str">
            <v>Denmark</v>
          </cell>
          <cell r="F971">
            <v>194900</v>
          </cell>
          <cell r="G971" t="str">
            <v>Telia</v>
          </cell>
          <cell r="H971" t="str">
            <v>GSM-1800</v>
          </cell>
          <cell r="I971" t="str">
            <v>Mobile Communications</v>
          </cell>
          <cell r="J971">
            <v>36831</v>
          </cell>
        </row>
        <row r="972">
          <cell r="A972" t="str">
            <v>2000-01</v>
          </cell>
          <cell r="B972" t="str">
            <v>Q3</v>
          </cell>
          <cell r="C972" t="str">
            <v>May</v>
          </cell>
          <cell r="D972" t="str">
            <v>European</v>
          </cell>
          <cell r="E972" t="str">
            <v>Estonia</v>
          </cell>
          <cell r="F972">
            <v>270800</v>
          </cell>
          <cell r="G972" t="str">
            <v>Eesti Mobile Telefon</v>
          </cell>
          <cell r="H972" t="str">
            <v>GSM-9/18</v>
          </cell>
          <cell r="I972" t="str">
            <v>Mobile Communications</v>
          </cell>
          <cell r="J972">
            <v>36831</v>
          </cell>
        </row>
        <row r="973">
          <cell r="A973" t="str">
            <v>2000-01</v>
          </cell>
          <cell r="B973" t="str">
            <v>Q3</v>
          </cell>
          <cell r="C973" t="str">
            <v>May</v>
          </cell>
          <cell r="D973" t="str">
            <v>European</v>
          </cell>
          <cell r="E973" t="str">
            <v>Estonia</v>
          </cell>
          <cell r="F973">
            <v>8650</v>
          </cell>
          <cell r="G973" t="str">
            <v>Eesti Mobile Telefon</v>
          </cell>
          <cell r="H973" t="str">
            <v>NMT-450</v>
          </cell>
          <cell r="I973" t="str">
            <v>Mobile Communications</v>
          </cell>
          <cell r="J973">
            <v>36831</v>
          </cell>
        </row>
        <row r="974">
          <cell r="A974" t="str">
            <v>2000-01</v>
          </cell>
          <cell r="B974" t="str">
            <v>Q3</v>
          </cell>
          <cell r="C974" t="str">
            <v>May</v>
          </cell>
          <cell r="D974" t="str">
            <v>European</v>
          </cell>
          <cell r="E974" t="str">
            <v>Estonia</v>
          </cell>
          <cell r="F974">
            <v>103200</v>
          </cell>
          <cell r="G974" t="str">
            <v>Radiolinja Estonia</v>
          </cell>
          <cell r="H974" t="str">
            <v>GSM-9/18</v>
          </cell>
          <cell r="I974" t="str">
            <v>Mobile Communications</v>
          </cell>
          <cell r="J974">
            <v>36831</v>
          </cell>
        </row>
        <row r="975">
          <cell r="A975" t="str">
            <v>2000-01</v>
          </cell>
          <cell r="B975" t="str">
            <v>Q3</v>
          </cell>
          <cell r="C975" t="str">
            <v>May</v>
          </cell>
          <cell r="D975" t="str">
            <v>European</v>
          </cell>
          <cell r="E975" t="str">
            <v>Estonia</v>
          </cell>
          <cell r="F975">
            <v>61000</v>
          </cell>
          <cell r="G975" t="str">
            <v>Ritabell</v>
          </cell>
          <cell r="H975" t="str">
            <v>GSM-900</v>
          </cell>
          <cell r="I975" t="str">
            <v>Mobile Communications</v>
          </cell>
          <cell r="J975">
            <v>36831</v>
          </cell>
        </row>
        <row r="976">
          <cell r="A976" t="str">
            <v>2000-01</v>
          </cell>
          <cell r="B976" t="str">
            <v>Q3</v>
          </cell>
          <cell r="C976" t="str">
            <v>May</v>
          </cell>
          <cell r="D976" t="str">
            <v>European</v>
          </cell>
          <cell r="E976" t="str">
            <v>Faroe Island</v>
          </cell>
          <cell r="F976">
            <v>7380</v>
          </cell>
          <cell r="G976" t="str">
            <v>Faroese Telecom</v>
          </cell>
          <cell r="H976" t="str">
            <v>GSM-900</v>
          </cell>
          <cell r="I976" t="str">
            <v>Mobile Communications</v>
          </cell>
          <cell r="J976">
            <v>36831</v>
          </cell>
        </row>
        <row r="977">
          <cell r="A977" t="str">
            <v>2000-01</v>
          </cell>
          <cell r="B977" t="str">
            <v>Q3</v>
          </cell>
          <cell r="C977" t="str">
            <v>May</v>
          </cell>
          <cell r="D977" t="str">
            <v>European</v>
          </cell>
          <cell r="E977" t="str">
            <v>Faroe Island</v>
          </cell>
          <cell r="F977">
            <v>2370</v>
          </cell>
          <cell r="G977" t="str">
            <v>Faroese Telecom</v>
          </cell>
          <cell r="H977" t="str">
            <v>NMT-450</v>
          </cell>
          <cell r="I977" t="str">
            <v>Mobile Communications</v>
          </cell>
          <cell r="J977">
            <v>36831</v>
          </cell>
        </row>
        <row r="978">
          <cell r="A978" t="str">
            <v>2000-01</v>
          </cell>
          <cell r="B978" t="str">
            <v>Q3</v>
          </cell>
          <cell r="C978" t="str">
            <v>May</v>
          </cell>
          <cell r="D978" t="str">
            <v>European</v>
          </cell>
          <cell r="E978" t="str">
            <v>Faroe Island</v>
          </cell>
          <cell r="F978">
            <v>2750</v>
          </cell>
          <cell r="G978" t="str">
            <v>Faroese Telecom</v>
          </cell>
          <cell r="H978" t="str">
            <v>NMT-900</v>
          </cell>
          <cell r="I978" t="str">
            <v>Mobile Communications</v>
          </cell>
          <cell r="J978">
            <v>36831</v>
          </cell>
        </row>
        <row r="979">
          <cell r="A979" t="str">
            <v>2000-01</v>
          </cell>
          <cell r="B979" t="str">
            <v>Q3</v>
          </cell>
          <cell r="C979" t="str">
            <v>May</v>
          </cell>
          <cell r="D979" t="str">
            <v>European</v>
          </cell>
          <cell r="E979" t="str">
            <v>Finland</v>
          </cell>
          <cell r="F979">
            <v>6700</v>
          </cell>
          <cell r="G979" t="str">
            <v xml:space="preserve">Aland - Aland Mobil </v>
          </cell>
          <cell r="H979" t="str">
            <v>GSM-900</v>
          </cell>
          <cell r="I979" t="str">
            <v>Mobile Communications</v>
          </cell>
          <cell r="J979">
            <v>36831</v>
          </cell>
        </row>
        <row r="980">
          <cell r="A980" t="str">
            <v>2000-01</v>
          </cell>
          <cell r="B980" t="str">
            <v>Q3</v>
          </cell>
          <cell r="C980" t="str">
            <v>May</v>
          </cell>
          <cell r="D980" t="str">
            <v>European</v>
          </cell>
          <cell r="E980" t="str">
            <v>Finland</v>
          </cell>
          <cell r="F980">
            <v>41100</v>
          </cell>
          <cell r="G980" t="str">
            <v>Finnet group</v>
          </cell>
          <cell r="H980" t="str">
            <v>GSM-1800</v>
          </cell>
          <cell r="I980" t="str">
            <v>Mobile Communications</v>
          </cell>
          <cell r="J980">
            <v>36831</v>
          </cell>
        </row>
        <row r="981">
          <cell r="A981" t="str">
            <v>2000-01</v>
          </cell>
          <cell r="B981" t="str">
            <v>Q3</v>
          </cell>
          <cell r="C981" t="str">
            <v>May</v>
          </cell>
          <cell r="D981" t="str">
            <v>European</v>
          </cell>
          <cell r="E981" t="str">
            <v>Finland</v>
          </cell>
          <cell r="F981">
            <v>1226200</v>
          </cell>
          <cell r="G981" t="str">
            <v>Radiolinja</v>
          </cell>
          <cell r="H981" t="str">
            <v>GSM-9/18</v>
          </cell>
          <cell r="I981" t="str">
            <v>Mobile Communications</v>
          </cell>
          <cell r="J981">
            <v>36831</v>
          </cell>
        </row>
        <row r="982">
          <cell r="A982" t="str">
            <v>2000-01</v>
          </cell>
          <cell r="B982" t="str">
            <v>Q3</v>
          </cell>
          <cell r="C982" t="str">
            <v>May</v>
          </cell>
          <cell r="D982" t="str">
            <v>European</v>
          </cell>
          <cell r="E982" t="str">
            <v>Finland</v>
          </cell>
          <cell r="F982">
            <v>2042800</v>
          </cell>
          <cell r="G982" t="str">
            <v>Sonera</v>
          </cell>
          <cell r="H982" t="str">
            <v>GSM-9/18</v>
          </cell>
          <cell r="I982" t="str">
            <v>Mobile Communications</v>
          </cell>
          <cell r="J982">
            <v>36831</v>
          </cell>
        </row>
        <row r="983">
          <cell r="A983" t="str">
            <v>2000-01</v>
          </cell>
          <cell r="B983" t="str">
            <v>Q3</v>
          </cell>
          <cell r="C983" t="str">
            <v>May</v>
          </cell>
          <cell r="D983" t="str">
            <v>European</v>
          </cell>
          <cell r="E983" t="str">
            <v>Finland</v>
          </cell>
          <cell r="F983">
            <v>74500</v>
          </cell>
          <cell r="G983" t="str">
            <v>Sonera</v>
          </cell>
          <cell r="H983" t="str">
            <v>NMT-450</v>
          </cell>
          <cell r="I983" t="str">
            <v>Mobile Communications</v>
          </cell>
          <cell r="J983">
            <v>36831</v>
          </cell>
        </row>
        <row r="984">
          <cell r="A984" t="str">
            <v>2000-01</v>
          </cell>
          <cell r="B984" t="str">
            <v>Q3</v>
          </cell>
          <cell r="C984" t="str">
            <v>May</v>
          </cell>
          <cell r="D984" t="str">
            <v>European</v>
          </cell>
          <cell r="E984" t="str">
            <v>Finland</v>
          </cell>
          <cell r="F984">
            <v>84700</v>
          </cell>
          <cell r="G984" t="str">
            <v>Sonera</v>
          </cell>
          <cell r="H984" t="str">
            <v>NMT-900</v>
          </cell>
          <cell r="I984" t="str">
            <v>Mobile Communications</v>
          </cell>
          <cell r="J984">
            <v>36831</v>
          </cell>
        </row>
        <row r="985">
          <cell r="A985" t="str">
            <v>2000-01</v>
          </cell>
          <cell r="B985" t="str">
            <v>Q3</v>
          </cell>
          <cell r="C985" t="str">
            <v>May</v>
          </cell>
          <cell r="D985" t="str">
            <v>European</v>
          </cell>
          <cell r="E985" t="str">
            <v>Finland</v>
          </cell>
          <cell r="F985">
            <v>102800</v>
          </cell>
          <cell r="G985" t="str">
            <v>Telia Finland</v>
          </cell>
          <cell r="H985" t="str">
            <v>GSM-1800</v>
          </cell>
          <cell r="I985" t="str">
            <v>Mobile Communications</v>
          </cell>
          <cell r="J985">
            <v>36831</v>
          </cell>
        </row>
        <row r="986">
          <cell r="A986" t="str">
            <v>2000-01</v>
          </cell>
          <cell r="B986" t="str">
            <v>Q3</v>
          </cell>
          <cell r="C986" t="str">
            <v>May</v>
          </cell>
          <cell r="D986" t="str">
            <v>European</v>
          </cell>
          <cell r="E986" t="str">
            <v>France</v>
          </cell>
          <cell r="F986">
            <v>3858400</v>
          </cell>
          <cell r="G986" t="str">
            <v>Bouygues Telecom</v>
          </cell>
          <cell r="H986" t="str">
            <v>GSM-1800</v>
          </cell>
          <cell r="I986" t="str">
            <v>Mobile Communications</v>
          </cell>
          <cell r="J986">
            <v>36831</v>
          </cell>
        </row>
        <row r="987">
          <cell r="A987" t="str">
            <v>2000-01</v>
          </cell>
          <cell r="B987" t="str">
            <v>Q3</v>
          </cell>
          <cell r="C987" t="str">
            <v>May</v>
          </cell>
          <cell r="D987" t="str">
            <v>European</v>
          </cell>
          <cell r="E987" t="str">
            <v>France</v>
          </cell>
          <cell r="F987">
            <v>8254800</v>
          </cell>
          <cell r="G987" t="str">
            <v>Cegetel</v>
          </cell>
          <cell r="H987" t="str">
            <v>GSM-900</v>
          </cell>
          <cell r="I987" t="str">
            <v>Mobile Communications</v>
          </cell>
          <cell r="J987">
            <v>36831</v>
          </cell>
        </row>
        <row r="988">
          <cell r="A988" t="str">
            <v>2000-01</v>
          </cell>
          <cell r="B988" t="str">
            <v>Q3</v>
          </cell>
          <cell r="C988" t="str">
            <v>May</v>
          </cell>
          <cell r="D988" t="str">
            <v>European</v>
          </cell>
          <cell r="E988" t="str">
            <v>France</v>
          </cell>
          <cell r="F988">
            <v>11156400</v>
          </cell>
          <cell r="G988" t="str">
            <v>France Telecom</v>
          </cell>
          <cell r="H988" t="str">
            <v>GSM-9/18</v>
          </cell>
          <cell r="I988" t="str">
            <v>Mobile Communications</v>
          </cell>
          <cell r="J988">
            <v>36831</v>
          </cell>
        </row>
        <row r="989">
          <cell r="A989" t="str">
            <v>2000-01</v>
          </cell>
          <cell r="B989" t="str">
            <v>Q3</v>
          </cell>
          <cell r="C989" t="str">
            <v>May</v>
          </cell>
          <cell r="D989" t="str">
            <v>European</v>
          </cell>
          <cell r="E989" t="str">
            <v>Georgia</v>
          </cell>
          <cell r="F989">
            <v>18000</v>
          </cell>
          <cell r="G989" t="str">
            <v>Geocell</v>
          </cell>
          <cell r="H989" t="str">
            <v>GSM-900</v>
          </cell>
          <cell r="I989" t="str">
            <v>Mobile Communications</v>
          </cell>
          <cell r="J989">
            <v>36831</v>
          </cell>
        </row>
        <row r="990">
          <cell r="A990" t="str">
            <v>2000-01</v>
          </cell>
          <cell r="B990" t="str">
            <v>Q3</v>
          </cell>
          <cell r="C990" t="str">
            <v>May</v>
          </cell>
          <cell r="D990" t="str">
            <v>European</v>
          </cell>
          <cell r="E990" t="str">
            <v>Georgia</v>
          </cell>
          <cell r="F990">
            <v>67160</v>
          </cell>
          <cell r="G990" t="str">
            <v>Magticom</v>
          </cell>
          <cell r="H990" t="str">
            <v>GSM-900</v>
          </cell>
          <cell r="I990" t="str">
            <v>Mobile Communications</v>
          </cell>
          <cell r="J990">
            <v>36831</v>
          </cell>
        </row>
        <row r="991">
          <cell r="A991" t="str">
            <v>2000-01</v>
          </cell>
          <cell r="B991" t="str">
            <v>Q3</v>
          </cell>
          <cell r="C991" t="str">
            <v>May</v>
          </cell>
          <cell r="D991" t="str">
            <v>European</v>
          </cell>
          <cell r="E991" t="str">
            <v>Georgia</v>
          </cell>
          <cell r="F991">
            <v>8800</v>
          </cell>
          <cell r="G991" t="str">
            <v>Megacom</v>
          </cell>
          <cell r="H991" t="str">
            <v>AMPS</v>
          </cell>
          <cell r="I991" t="str">
            <v>Mobile Communications</v>
          </cell>
          <cell r="J991">
            <v>36831</v>
          </cell>
        </row>
        <row r="992">
          <cell r="A992" t="str">
            <v>2000-01</v>
          </cell>
          <cell r="B992" t="str">
            <v>Q3</v>
          </cell>
          <cell r="C992" t="str">
            <v>May</v>
          </cell>
          <cell r="D992" t="str">
            <v>European</v>
          </cell>
          <cell r="E992" t="str">
            <v>Germany</v>
          </cell>
          <cell r="F992">
            <v>4823300</v>
          </cell>
          <cell r="G992" t="str">
            <v>E-Plus Mobilfunk</v>
          </cell>
          <cell r="H992" t="str">
            <v>GSM-1800</v>
          </cell>
          <cell r="I992" t="str">
            <v>Mobile Communications</v>
          </cell>
          <cell r="J992">
            <v>36831</v>
          </cell>
        </row>
        <row r="993">
          <cell r="A993" t="str">
            <v>2000-01</v>
          </cell>
          <cell r="B993" t="str">
            <v>Q3</v>
          </cell>
          <cell r="C993" t="str">
            <v>May</v>
          </cell>
          <cell r="D993" t="str">
            <v>European</v>
          </cell>
          <cell r="E993" t="str">
            <v>Germany</v>
          </cell>
          <cell r="F993">
            <v>13000000</v>
          </cell>
          <cell r="G993" t="str">
            <v>Mannesmann Mobilfunk</v>
          </cell>
          <cell r="H993" t="str">
            <v>GSM-900</v>
          </cell>
          <cell r="I993" t="str">
            <v>Mobile Communications</v>
          </cell>
          <cell r="J993">
            <v>36831</v>
          </cell>
        </row>
        <row r="994">
          <cell r="A994" t="str">
            <v>2000-01</v>
          </cell>
          <cell r="B994" t="str">
            <v>Q3</v>
          </cell>
          <cell r="C994" t="str">
            <v>May</v>
          </cell>
          <cell r="D994" t="str">
            <v>European</v>
          </cell>
          <cell r="E994" t="str">
            <v>Germany</v>
          </cell>
          <cell r="F994">
            <v>100000</v>
          </cell>
          <cell r="G994" t="str">
            <v>T-Mobil</v>
          </cell>
          <cell r="H994" t="str">
            <v>C 450</v>
          </cell>
          <cell r="I994" t="str">
            <v>Mobile Communications</v>
          </cell>
          <cell r="J994">
            <v>36831</v>
          </cell>
        </row>
        <row r="995">
          <cell r="A995" t="str">
            <v>2000-01</v>
          </cell>
          <cell r="B995" t="str">
            <v>Q3</v>
          </cell>
          <cell r="C995" t="str">
            <v>May</v>
          </cell>
          <cell r="D995" t="str">
            <v>European</v>
          </cell>
          <cell r="E995" t="str">
            <v>Germany</v>
          </cell>
          <cell r="F995">
            <v>12600000</v>
          </cell>
          <cell r="G995" t="str">
            <v>T-Mobil</v>
          </cell>
          <cell r="H995" t="str">
            <v>GSM-900</v>
          </cell>
          <cell r="I995" t="str">
            <v>Mobile Communications</v>
          </cell>
          <cell r="J995">
            <v>36831</v>
          </cell>
        </row>
        <row r="996">
          <cell r="A996" t="str">
            <v>2000-01</v>
          </cell>
          <cell r="B996" t="str">
            <v>Q3</v>
          </cell>
          <cell r="C996" t="str">
            <v>May</v>
          </cell>
          <cell r="D996" t="str">
            <v>European</v>
          </cell>
          <cell r="E996" t="str">
            <v>Germany</v>
          </cell>
          <cell r="F996">
            <v>1600000</v>
          </cell>
          <cell r="G996" t="str">
            <v>Viag Interkom</v>
          </cell>
          <cell r="H996" t="str">
            <v>GSM-1800</v>
          </cell>
          <cell r="I996" t="str">
            <v>Mobile Communications</v>
          </cell>
          <cell r="J996">
            <v>36831</v>
          </cell>
        </row>
        <row r="997">
          <cell r="A997" t="str">
            <v>2000-01</v>
          </cell>
          <cell r="B997" t="str">
            <v>Q3</v>
          </cell>
          <cell r="C997" t="str">
            <v>May</v>
          </cell>
          <cell r="D997" t="str">
            <v>European</v>
          </cell>
          <cell r="E997" t="str">
            <v>Gibraltar</v>
          </cell>
          <cell r="F997">
            <v>3880</v>
          </cell>
          <cell r="G997" t="str">
            <v>Gibraltar Telecom</v>
          </cell>
          <cell r="H997" t="str">
            <v>GSM-900</v>
          </cell>
          <cell r="I997" t="str">
            <v>Mobile Communications</v>
          </cell>
          <cell r="J997">
            <v>36831</v>
          </cell>
        </row>
        <row r="998">
          <cell r="A998" t="str">
            <v>2000-01</v>
          </cell>
          <cell r="B998" t="str">
            <v>Q3</v>
          </cell>
          <cell r="C998" t="str">
            <v>May</v>
          </cell>
          <cell r="D998" t="str">
            <v>European</v>
          </cell>
          <cell r="E998" t="str">
            <v>Greece</v>
          </cell>
          <cell r="F998">
            <v>1388800</v>
          </cell>
          <cell r="G998" t="str">
            <v>Cosmote</v>
          </cell>
          <cell r="H998" t="str">
            <v>GSM-1800</v>
          </cell>
          <cell r="I998" t="str">
            <v>Mobile Communications</v>
          </cell>
          <cell r="J998">
            <v>36831</v>
          </cell>
        </row>
        <row r="999">
          <cell r="A999" t="str">
            <v>2000-01</v>
          </cell>
          <cell r="B999" t="str">
            <v>Q3</v>
          </cell>
          <cell r="C999" t="str">
            <v>May</v>
          </cell>
          <cell r="D999" t="str">
            <v>European</v>
          </cell>
          <cell r="E999" t="str">
            <v>Greece</v>
          </cell>
          <cell r="F999">
            <v>1855800</v>
          </cell>
          <cell r="G999" t="str">
            <v>Panafon</v>
          </cell>
          <cell r="H999" t="str">
            <v>GSM-900</v>
          </cell>
          <cell r="I999" t="str">
            <v>Mobile Communications</v>
          </cell>
          <cell r="J999">
            <v>36831</v>
          </cell>
        </row>
        <row r="1000">
          <cell r="A1000" t="str">
            <v>2000-01</v>
          </cell>
          <cell r="B1000" t="str">
            <v>Q3</v>
          </cell>
          <cell r="C1000" t="str">
            <v>May</v>
          </cell>
          <cell r="D1000" t="str">
            <v>European</v>
          </cell>
          <cell r="E1000" t="str">
            <v>Greece</v>
          </cell>
          <cell r="F1000">
            <v>1362500</v>
          </cell>
          <cell r="G1000" t="str">
            <v>STET Hellas</v>
          </cell>
          <cell r="H1000" t="str">
            <v>GSM-900</v>
          </cell>
          <cell r="I1000" t="str">
            <v>Mobile Communications</v>
          </cell>
          <cell r="J1000">
            <v>36831</v>
          </cell>
        </row>
        <row r="1001">
          <cell r="A1001" t="str">
            <v>2000-01</v>
          </cell>
          <cell r="B1001" t="str">
            <v>Q3</v>
          </cell>
          <cell r="C1001" t="str">
            <v>May</v>
          </cell>
          <cell r="D1001" t="str">
            <v>European</v>
          </cell>
          <cell r="E1001" t="str">
            <v>Greenland</v>
          </cell>
          <cell r="F1001">
            <v>7030</v>
          </cell>
          <cell r="G1001" t="str">
            <v>TeleGreenland</v>
          </cell>
          <cell r="H1001" t="str">
            <v>GSM-900</v>
          </cell>
          <cell r="I1001" t="str">
            <v>Mobile Communications</v>
          </cell>
          <cell r="J1001">
            <v>36831</v>
          </cell>
        </row>
        <row r="1002">
          <cell r="A1002" t="str">
            <v>2000-01</v>
          </cell>
          <cell r="B1002" t="str">
            <v>Q3</v>
          </cell>
          <cell r="C1002" t="str">
            <v>May</v>
          </cell>
          <cell r="D1002" t="str">
            <v>European</v>
          </cell>
          <cell r="E1002" t="str">
            <v>Greenland</v>
          </cell>
          <cell r="F1002">
            <v>7220</v>
          </cell>
          <cell r="G1002" t="str">
            <v>TeleGreenland</v>
          </cell>
          <cell r="H1002" t="str">
            <v>NMT-900</v>
          </cell>
          <cell r="I1002" t="str">
            <v>Mobile Communications</v>
          </cell>
          <cell r="J1002">
            <v>36831</v>
          </cell>
        </row>
        <row r="1003">
          <cell r="A1003" t="str">
            <v>2000-01</v>
          </cell>
          <cell r="B1003" t="str">
            <v>Q3</v>
          </cell>
          <cell r="C1003" t="str">
            <v>May</v>
          </cell>
          <cell r="D1003" t="str">
            <v>European</v>
          </cell>
          <cell r="E1003" t="str">
            <v>Guernsey</v>
          </cell>
          <cell r="F1003">
            <v>16380</v>
          </cell>
          <cell r="G1003" t="str">
            <v>Guernsey Telecom</v>
          </cell>
          <cell r="H1003" t="str">
            <v>GSM-900</v>
          </cell>
          <cell r="I1003" t="str">
            <v>Mobile Communications</v>
          </cell>
          <cell r="J1003">
            <v>36831</v>
          </cell>
        </row>
        <row r="1004">
          <cell r="A1004" t="str">
            <v>2000-01</v>
          </cell>
          <cell r="B1004" t="str">
            <v>Q3</v>
          </cell>
          <cell r="C1004" t="str">
            <v>May</v>
          </cell>
          <cell r="D1004" t="str">
            <v>European</v>
          </cell>
          <cell r="E1004" t="str">
            <v>Hungary</v>
          </cell>
          <cell r="F1004">
            <v>810000</v>
          </cell>
          <cell r="G1004" t="str">
            <v>Pannon GSM</v>
          </cell>
          <cell r="H1004" t="str">
            <v>GSM-900</v>
          </cell>
          <cell r="I1004" t="str">
            <v>Mobile Communications</v>
          </cell>
          <cell r="J1004">
            <v>36831</v>
          </cell>
        </row>
        <row r="1005">
          <cell r="A1005" t="str">
            <v>2000-01</v>
          </cell>
          <cell r="B1005" t="str">
            <v>Q3</v>
          </cell>
          <cell r="C1005" t="str">
            <v>May</v>
          </cell>
          <cell r="D1005" t="str">
            <v>European</v>
          </cell>
          <cell r="E1005" t="str">
            <v>Hungary</v>
          </cell>
          <cell r="F1005">
            <v>70000</v>
          </cell>
          <cell r="G1005" t="str">
            <v>Vadafone Hungary</v>
          </cell>
          <cell r="H1005" t="str">
            <v>GSM-9/18</v>
          </cell>
          <cell r="I1005" t="str">
            <v>Mobile Communications</v>
          </cell>
          <cell r="J1005">
            <v>36831</v>
          </cell>
        </row>
        <row r="1006">
          <cell r="A1006" t="str">
            <v>2000-01</v>
          </cell>
          <cell r="B1006" t="str">
            <v>Q3</v>
          </cell>
          <cell r="C1006" t="str">
            <v>May</v>
          </cell>
          <cell r="D1006" t="str">
            <v>European</v>
          </cell>
          <cell r="E1006" t="str">
            <v>Hungary</v>
          </cell>
          <cell r="F1006">
            <v>1140200</v>
          </cell>
          <cell r="G1006" t="str">
            <v>Westel</v>
          </cell>
          <cell r="H1006" t="str">
            <v>GSM-900</v>
          </cell>
          <cell r="I1006" t="str">
            <v>Mobile Communications</v>
          </cell>
          <cell r="J1006">
            <v>36831</v>
          </cell>
        </row>
        <row r="1007">
          <cell r="A1007" t="str">
            <v>2000-01</v>
          </cell>
          <cell r="B1007" t="str">
            <v>Q3</v>
          </cell>
          <cell r="C1007" t="str">
            <v>May</v>
          </cell>
          <cell r="D1007" t="str">
            <v>European</v>
          </cell>
          <cell r="E1007" t="str">
            <v>Hungary</v>
          </cell>
          <cell r="F1007">
            <v>91700</v>
          </cell>
          <cell r="G1007" t="str">
            <v>Westel</v>
          </cell>
          <cell r="H1007" t="str">
            <v>NMT-450</v>
          </cell>
          <cell r="I1007" t="str">
            <v>Mobile Communications</v>
          </cell>
          <cell r="J1007">
            <v>36831</v>
          </cell>
        </row>
        <row r="1008">
          <cell r="A1008" t="str">
            <v>2000-01</v>
          </cell>
          <cell r="B1008" t="str">
            <v>Q3</v>
          </cell>
          <cell r="C1008" t="str">
            <v>May</v>
          </cell>
          <cell r="D1008" t="str">
            <v>European</v>
          </cell>
          <cell r="E1008" t="str">
            <v>Iceland</v>
          </cell>
          <cell r="F1008">
            <v>113340</v>
          </cell>
          <cell r="G1008" t="str">
            <v>Iceland Telecom</v>
          </cell>
          <cell r="H1008" t="str">
            <v>GSM-900</v>
          </cell>
          <cell r="I1008" t="str">
            <v>Mobile Communications</v>
          </cell>
          <cell r="J1008">
            <v>36831</v>
          </cell>
        </row>
        <row r="1009">
          <cell r="A1009" t="str">
            <v>2000-01</v>
          </cell>
          <cell r="B1009" t="str">
            <v>Q3</v>
          </cell>
          <cell r="C1009" t="str">
            <v>May</v>
          </cell>
          <cell r="D1009" t="str">
            <v>European</v>
          </cell>
          <cell r="E1009" t="str">
            <v>Iceland</v>
          </cell>
          <cell r="F1009">
            <v>27940</v>
          </cell>
          <cell r="G1009" t="str">
            <v>Iceland Telecom</v>
          </cell>
          <cell r="H1009" t="str">
            <v>NMT-450</v>
          </cell>
          <cell r="I1009" t="str">
            <v>Mobile Communications</v>
          </cell>
          <cell r="J1009">
            <v>36831</v>
          </cell>
        </row>
        <row r="1010">
          <cell r="A1010" t="str">
            <v>2000-01</v>
          </cell>
          <cell r="B1010" t="str">
            <v>Q3</v>
          </cell>
          <cell r="C1010" t="str">
            <v>May</v>
          </cell>
          <cell r="D1010" t="str">
            <v>European</v>
          </cell>
          <cell r="E1010" t="str">
            <v>Iceland</v>
          </cell>
          <cell r="F1010">
            <v>45600</v>
          </cell>
          <cell r="G1010" t="str">
            <v>TAL</v>
          </cell>
          <cell r="H1010" t="str">
            <v>GSM-900</v>
          </cell>
          <cell r="I1010" t="str">
            <v>Mobile Communications</v>
          </cell>
          <cell r="J1010">
            <v>36831</v>
          </cell>
        </row>
        <row r="1011">
          <cell r="A1011" t="str">
            <v>2000-01</v>
          </cell>
          <cell r="B1011" t="str">
            <v>Q3</v>
          </cell>
          <cell r="C1011" t="str">
            <v>May</v>
          </cell>
          <cell r="D1011" t="str">
            <v>European</v>
          </cell>
          <cell r="E1011" t="str">
            <v>Ireland</v>
          </cell>
          <cell r="F1011">
            <v>997530</v>
          </cell>
          <cell r="G1011" t="str">
            <v>Eircell</v>
          </cell>
          <cell r="H1011" t="str">
            <v>GSM-900</v>
          </cell>
          <cell r="I1011" t="str">
            <v>Mobile Communications</v>
          </cell>
          <cell r="J1011">
            <v>36831</v>
          </cell>
        </row>
        <row r="1012">
          <cell r="A1012" t="str">
            <v>2000-01</v>
          </cell>
          <cell r="B1012" t="str">
            <v>Q3</v>
          </cell>
          <cell r="C1012" t="str">
            <v>May</v>
          </cell>
          <cell r="D1012" t="str">
            <v>European</v>
          </cell>
          <cell r="E1012" t="str">
            <v>Ireland</v>
          </cell>
          <cell r="F1012">
            <v>114500</v>
          </cell>
          <cell r="G1012" t="str">
            <v>Eircell</v>
          </cell>
          <cell r="H1012" t="str">
            <v>TACS</v>
          </cell>
          <cell r="I1012" t="str">
            <v>Mobile Communications</v>
          </cell>
          <cell r="J1012">
            <v>36831</v>
          </cell>
        </row>
        <row r="1013">
          <cell r="A1013" t="str">
            <v>2000-01</v>
          </cell>
          <cell r="B1013" t="str">
            <v>Q3</v>
          </cell>
          <cell r="C1013" t="str">
            <v>May</v>
          </cell>
          <cell r="D1013" t="str">
            <v>European</v>
          </cell>
          <cell r="E1013" t="str">
            <v>Ireland</v>
          </cell>
          <cell r="F1013">
            <v>677500</v>
          </cell>
          <cell r="G1013" t="str">
            <v>Esat-Digifone</v>
          </cell>
          <cell r="H1013" t="str">
            <v>GSM-9/18</v>
          </cell>
          <cell r="I1013" t="str">
            <v>Mobile Communications</v>
          </cell>
          <cell r="J1013">
            <v>36831</v>
          </cell>
        </row>
        <row r="1014">
          <cell r="A1014" t="str">
            <v>2000-01</v>
          </cell>
          <cell r="B1014" t="str">
            <v>Q3</v>
          </cell>
          <cell r="C1014" t="str">
            <v>May</v>
          </cell>
          <cell r="D1014" t="str">
            <v>European</v>
          </cell>
          <cell r="E1014" t="str">
            <v>Isle of Man</v>
          </cell>
          <cell r="F1014">
            <v>21010</v>
          </cell>
          <cell r="G1014" t="str">
            <v>Manx Telecom</v>
          </cell>
          <cell r="H1014" t="str">
            <v>GSM-900</v>
          </cell>
          <cell r="I1014" t="str">
            <v>Mobile Communications</v>
          </cell>
          <cell r="J1014">
            <v>36831</v>
          </cell>
        </row>
        <row r="1015">
          <cell r="A1015" t="str">
            <v>2000-01</v>
          </cell>
          <cell r="B1015" t="str">
            <v>Q3</v>
          </cell>
          <cell r="C1015" t="str">
            <v>May</v>
          </cell>
          <cell r="D1015" t="str">
            <v>European</v>
          </cell>
          <cell r="E1015" t="str">
            <v>Italy</v>
          </cell>
          <cell r="F1015">
            <v>30000</v>
          </cell>
          <cell r="G1015" t="str">
            <v>Blu</v>
          </cell>
          <cell r="H1015" t="str">
            <v>GSM-1800</v>
          </cell>
          <cell r="I1015" t="str">
            <v>Mobile Communications</v>
          </cell>
          <cell r="J1015">
            <v>36831</v>
          </cell>
        </row>
        <row r="1016">
          <cell r="A1016" t="str">
            <v>2000-01</v>
          </cell>
          <cell r="B1016" t="str">
            <v>Q3</v>
          </cell>
          <cell r="C1016" t="str">
            <v>May</v>
          </cell>
          <cell r="D1016" t="str">
            <v>European</v>
          </cell>
          <cell r="E1016" t="str">
            <v>Italy</v>
          </cell>
          <cell r="F1016">
            <v>11993600</v>
          </cell>
          <cell r="G1016" t="str">
            <v>Omnitel Pronto Italia</v>
          </cell>
          <cell r="H1016" t="str">
            <v>GSM-9/18</v>
          </cell>
          <cell r="I1016" t="str">
            <v>Mobile Communications</v>
          </cell>
          <cell r="J1016">
            <v>36831</v>
          </cell>
        </row>
        <row r="1017">
          <cell r="A1017" t="str">
            <v>2000-01</v>
          </cell>
          <cell r="B1017" t="str">
            <v>Q3</v>
          </cell>
          <cell r="C1017" t="str">
            <v>May</v>
          </cell>
          <cell r="D1017" t="str">
            <v>European</v>
          </cell>
          <cell r="E1017" t="str">
            <v>Italy</v>
          </cell>
          <cell r="F1017">
            <v>16843000</v>
          </cell>
          <cell r="G1017" t="str">
            <v>Telecom Italia Mobile</v>
          </cell>
          <cell r="H1017" t="str">
            <v>GSM-9/18</v>
          </cell>
          <cell r="I1017" t="str">
            <v>Mobile Communications</v>
          </cell>
          <cell r="J1017">
            <v>36831</v>
          </cell>
        </row>
        <row r="1018">
          <cell r="A1018" t="str">
            <v>2000-01</v>
          </cell>
          <cell r="B1018" t="str">
            <v>Q3</v>
          </cell>
          <cell r="C1018" t="str">
            <v>May</v>
          </cell>
          <cell r="D1018" t="str">
            <v>European</v>
          </cell>
          <cell r="E1018" t="str">
            <v>Italy</v>
          </cell>
          <cell r="F1018">
            <v>2885300</v>
          </cell>
          <cell r="G1018" t="str">
            <v>Telecom Italia Mobile</v>
          </cell>
          <cell r="H1018" t="str">
            <v>TACS</v>
          </cell>
          <cell r="I1018" t="str">
            <v>Mobile Communications</v>
          </cell>
          <cell r="J1018">
            <v>36831</v>
          </cell>
        </row>
        <row r="1019">
          <cell r="A1019" t="str">
            <v>2000-01</v>
          </cell>
          <cell r="B1019" t="str">
            <v>Q3</v>
          </cell>
          <cell r="C1019" t="str">
            <v>May</v>
          </cell>
          <cell r="D1019" t="str">
            <v>European</v>
          </cell>
          <cell r="E1019" t="str">
            <v>Italy</v>
          </cell>
          <cell r="F1019">
            <v>2450000</v>
          </cell>
          <cell r="G1019" t="str">
            <v>Wind</v>
          </cell>
          <cell r="H1019" t="str">
            <v>GSM-1800</v>
          </cell>
          <cell r="I1019" t="str">
            <v>Mobile Communications</v>
          </cell>
          <cell r="J1019">
            <v>36831</v>
          </cell>
        </row>
        <row r="1020">
          <cell r="A1020" t="str">
            <v>2000-01</v>
          </cell>
          <cell r="B1020" t="str">
            <v>Q3</v>
          </cell>
          <cell r="C1020" t="str">
            <v>May</v>
          </cell>
          <cell r="D1020" t="str">
            <v>European</v>
          </cell>
          <cell r="E1020" t="str">
            <v>Jersey</v>
          </cell>
          <cell r="F1020">
            <v>27930</v>
          </cell>
          <cell r="G1020" t="str">
            <v>Jersey Telecoms</v>
          </cell>
          <cell r="H1020" t="str">
            <v>GSM-900</v>
          </cell>
          <cell r="I1020" t="str">
            <v>Mobile Communications</v>
          </cell>
          <cell r="J1020">
            <v>36831</v>
          </cell>
        </row>
        <row r="1021">
          <cell r="A1021" t="str">
            <v>2000-01</v>
          </cell>
          <cell r="B1021" t="str">
            <v>Q3</v>
          </cell>
          <cell r="C1021" t="str">
            <v>May</v>
          </cell>
          <cell r="D1021" t="str">
            <v>European</v>
          </cell>
          <cell r="E1021" t="str">
            <v>Kazakhstan</v>
          </cell>
          <cell r="F1021">
            <v>39900</v>
          </cell>
          <cell r="G1021" t="str">
            <v>BECET</v>
          </cell>
          <cell r="H1021" t="str">
            <v>N-AMPS</v>
          </cell>
          <cell r="I1021" t="str">
            <v>Mobile Communications</v>
          </cell>
          <cell r="J1021">
            <v>36831</v>
          </cell>
        </row>
        <row r="1022">
          <cell r="A1022" t="str">
            <v>2000-01</v>
          </cell>
          <cell r="B1022" t="str">
            <v>Q3</v>
          </cell>
          <cell r="C1022" t="str">
            <v>May</v>
          </cell>
          <cell r="D1022" t="str">
            <v>European</v>
          </cell>
          <cell r="E1022" t="str">
            <v>Kazakhstan</v>
          </cell>
          <cell r="F1022">
            <v>49200</v>
          </cell>
          <cell r="G1022" t="str">
            <v>GSM Kazakhstan</v>
          </cell>
          <cell r="H1022" t="str">
            <v>GSM-900</v>
          </cell>
          <cell r="I1022" t="str">
            <v>Mobile Communications</v>
          </cell>
          <cell r="J1022">
            <v>36831</v>
          </cell>
        </row>
        <row r="1023">
          <cell r="A1023" t="str">
            <v>2000-01</v>
          </cell>
          <cell r="B1023" t="str">
            <v>Q3</v>
          </cell>
          <cell r="C1023" t="str">
            <v>May</v>
          </cell>
          <cell r="D1023" t="str">
            <v>European</v>
          </cell>
          <cell r="E1023" t="str">
            <v>Kazakhstan</v>
          </cell>
          <cell r="F1023">
            <v>22200</v>
          </cell>
          <cell r="G1023" t="str">
            <v>Kar-Tel</v>
          </cell>
          <cell r="H1023" t="str">
            <v>GSM-900</v>
          </cell>
          <cell r="I1023" t="str">
            <v>Mobile Communications</v>
          </cell>
          <cell r="J1023">
            <v>36831</v>
          </cell>
        </row>
        <row r="1024">
          <cell r="A1024" t="str">
            <v>2000-01</v>
          </cell>
          <cell r="B1024" t="str">
            <v>Q3</v>
          </cell>
          <cell r="C1024" t="str">
            <v>May</v>
          </cell>
          <cell r="D1024" t="str">
            <v>European</v>
          </cell>
          <cell r="E1024" t="str">
            <v>Kazakhstan</v>
          </cell>
          <cell r="F1024">
            <v>2920</v>
          </cell>
          <cell r="G1024" t="str">
            <v>Mintek</v>
          </cell>
          <cell r="H1024" t="str">
            <v>AMPS</v>
          </cell>
          <cell r="I1024" t="str">
            <v>Mobile Communications</v>
          </cell>
          <cell r="J1024">
            <v>36831</v>
          </cell>
        </row>
        <row r="1025">
          <cell r="A1025" t="str">
            <v>2000-01</v>
          </cell>
          <cell r="B1025" t="str">
            <v>Q3</v>
          </cell>
          <cell r="C1025" t="str">
            <v>May</v>
          </cell>
          <cell r="D1025" t="str">
            <v>European</v>
          </cell>
          <cell r="E1025" t="str">
            <v>Kirghizstan</v>
          </cell>
          <cell r="F1025">
            <v>4200</v>
          </cell>
          <cell r="G1025" t="str">
            <v>Bitel</v>
          </cell>
          <cell r="H1025" t="str">
            <v>GSM-900</v>
          </cell>
          <cell r="I1025" t="str">
            <v>Mobile Communications</v>
          </cell>
          <cell r="J1025">
            <v>36831</v>
          </cell>
        </row>
        <row r="1026">
          <cell r="A1026" t="str">
            <v>2000-01</v>
          </cell>
          <cell r="B1026" t="str">
            <v>Q3</v>
          </cell>
          <cell r="C1026" t="str">
            <v>May</v>
          </cell>
          <cell r="D1026" t="str">
            <v>European</v>
          </cell>
          <cell r="E1026" t="str">
            <v>Kirghizstan</v>
          </cell>
          <cell r="F1026">
            <v>6070</v>
          </cell>
          <cell r="G1026" t="str">
            <v>ICG/Katel</v>
          </cell>
          <cell r="H1026" t="str">
            <v>AMPS</v>
          </cell>
          <cell r="I1026" t="str">
            <v>Mobile Communications</v>
          </cell>
          <cell r="J1026">
            <v>36831</v>
          </cell>
        </row>
        <row r="1027">
          <cell r="A1027" t="str">
            <v>2000-01</v>
          </cell>
          <cell r="B1027" t="str">
            <v>Q3</v>
          </cell>
          <cell r="C1027" t="str">
            <v>May</v>
          </cell>
          <cell r="D1027" t="str">
            <v>European</v>
          </cell>
          <cell r="E1027" t="str">
            <v>Lativa</v>
          </cell>
          <cell r="F1027">
            <v>86170</v>
          </cell>
          <cell r="G1027" t="str">
            <v>Baltkom</v>
          </cell>
          <cell r="H1027" t="str">
            <v>GSM-9/18</v>
          </cell>
          <cell r="I1027" t="str">
            <v>Mobile Communications</v>
          </cell>
          <cell r="J1027">
            <v>36831</v>
          </cell>
        </row>
        <row r="1028">
          <cell r="A1028" t="str">
            <v>2000-01</v>
          </cell>
          <cell r="B1028" t="str">
            <v>Q3</v>
          </cell>
          <cell r="C1028" t="str">
            <v>May</v>
          </cell>
          <cell r="D1028" t="str">
            <v>European</v>
          </cell>
          <cell r="E1028" t="str">
            <v>Lativa</v>
          </cell>
          <cell r="F1028">
            <v>214880</v>
          </cell>
          <cell r="G1028" t="str">
            <v>LMT</v>
          </cell>
          <cell r="H1028" t="str">
            <v>GSM-9/18</v>
          </cell>
          <cell r="I1028" t="str">
            <v>Mobile Communications</v>
          </cell>
          <cell r="J1028">
            <v>36831</v>
          </cell>
        </row>
        <row r="1029">
          <cell r="A1029" t="str">
            <v>2000-01</v>
          </cell>
          <cell r="B1029" t="str">
            <v>Q3</v>
          </cell>
          <cell r="C1029" t="str">
            <v>May</v>
          </cell>
          <cell r="D1029" t="str">
            <v>European</v>
          </cell>
          <cell r="E1029" t="str">
            <v>Lativa</v>
          </cell>
          <cell r="F1029">
            <v>10640</v>
          </cell>
          <cell r="G1029" t="str">
            <v>LMT</v>
          </cell>
          <cell r="H1029" t="str">
            <v>NMT-450</v>
          </cell>
          <cell r="I1029" t="str">
            <v>Mobile Communications</v>
          </cell>
          <cell r="J1029">
            <v>36831</v>
          </cell>
        </row>
        <row r="1030">
          <cell r="A1030" t="str">
            <v>2000-01</v>
          </cell>
          <cell r="B1030" t="str">
            <v>Q3</v>
          </cell>
          <cell r="C1030" t="str">
            <v>May</v>
          </cell>
          <cell r="D1030" t="str">
            <v>European</v>
          </cell>
          <cell r="E1030" t="str">
            <v>Lithuania</v>
          </cell>
          <cell r="F1030">
            <v>113800</v>
          </cell>
          <cell r="G1030" t="str">
            <v>Bite</v>
          </cell>
          <cell r="H1030" t="str">
            <v>GSM-9/18</v>
          </cell>
          <cell r="I1030" t="str">
            <v>Mobile Communications</v>
          </cell>
          <cell r="J1030">
            <v>36831</v>
          </cell>
        </row>
        <row r="1031">
          <cell r="A1031" t="str">
            <v>2000-01</v>
          </cell>
          <cell r="B1031" t="str">
            <v>Q3</v>
          </cell>
          <cell r="C1031" t="str">
            <v>May</v>
          </cell>
          <cell r="D1031" t="str">
            <v>European</v>
          </cell>
          <cell r="E1031" t="str">
            <v>Lithuania</v>
          </cell>
          <cell r="F1031">
            <v>9630</v>
          </cell>
          <cell r="G1031" t="str">
            <v>Comliet UAB</v>
          </cell>
          <cell r="H1031" t="str">
            <v>NMT-450</v>
          </cell>
          <cell r="I1031" t="str">
            <v>Mobile Communications</v>
          </cell>
          <cell r="J1031">
            <v>36831</v>
          </cell>
        </row>
        <row r="1032">
          <cell r="A1032" t="str">
            <v>2000-01</v>
          </cell>
          <cell r="B1032" t="str">
            <v>Q3</v>
          </cell>
          <cell r="C1032" t="str">
            <v>May</v>
          </cell>
          <cell r="D1032" t="str">
            <v>European</v>
          </cell>
          <cell r="E1032" t="str">
            <v>Lithuania</v>
          </cell>
          <cell r="F1032">
            <v>222400</v>
          </cell>
          <cell r="G1032" t="str">
            <v>Omnitel</v>
          </cell>
          <cell r="H1032" t="str">
            <v>GSM-9/18</v>
          </cell>
          <cell r="I1032" t="str">
            <v>Mobile Communications</v>
          </cell>
          <cell r="J1032">
            <v>36831</v>
          </cell>
        </row>
        <row r="1033">
          <cell r="A1033" t="str">
            <v>2000-01</v>
          </cell>
          <cell r="B1033" t="str">
            <v>Q3</v>
          </cell>
          <cell r="C1033" t="str">
            <v>May</v>
          </cell>
          <cell r="D1033" t="str">
            <v>European</v>
          </cell>
          <cell r="E1033" t="str">
            <v>Lithuania</v>
          </cell>
          <cell r="F1033">
            <v>1120</v>
          </cell>
          <cell r="G1033" t="str">
            <v>Tele2</v>
          </cell>
          <cell r="H1033" t="str">
            <v>GSM-1800</v>
          </cell>
          <cell r="I1033" t="str">
            <v>Mobile Communications</v>
          </cell>
          <cell r="J1033">
            <v>36831</v>
          </cell>
        </row>
        <row r="1034">
          <cell r="A1034" t="str">
            <v>2000-01</v>
          </cell>
          <cell r="B1034" t="str">
            <v>Q3</v>
          </cell>
          <cell r="C1034" t="str">
            <v>May</v>
          </cell>
          <cell r="D1034" t="str">
            <v>European</v>
          </cell>
          <cell r="E1034" t="str">
            <v>Luxemburg</v>
          </cell>
          <cell r="F1034">
            <v>142900</v>
          </cell>
          <cell r="G1034" t="str">
            <v>P&amp;T</v>
          </cell>
          <cell r="H1034" t="str">
            <v>GSM-9/18</v>
          </cell>
          <cell r="I1034" t="str">
            <v>Mobile Communications</v>
          </cell>
          <cell r="J1034">
            <v>36831</v>
          </cell>
        </row>
        <row r="1035">
          <cell r="A1035" t="str">
            <v>2000-01</v>
          </cell>
          <cell r="B1035" t="str">
            <v>Q3</v>
          </cell>
          <cell r="C1035" t="str">
            <v>May</v>
          </cell>
          <cell r="D1035" t="str">
            <v>European</v>
          </cell>
          <cell r="E1035" t="str">
            <v>Luxemburg</v>
          </cell>
          <cell r="F1035">
            <v>94600</v>
          </cell>
          <cell r="G1035" t="str">
            <v>Societe Europenne de Communication</v>
          </cell>
          <cell r="H1035" t="str">
            <v>GSM-9/18</v>
          </cell>
          <cell r="I1035" t="str">
            <v>Mobile Communications</v>
          </cell>
          <cell r="J1035">
            <v>36831</v>
          </cell>
        </row>
        <row r="1036">
          <cell r="A1036" t="str">
            <v>2000-01</v>
          </cell>
          <cell r="B1036" t="str">
            <v>Q3</v>
          </cell>
          <cell r="C1036" t="str">
            <v>May</v>
          </cell>
          <cell r="D1036" t="str">
            <v>European</v>
          </cell>
          <cell r="E1036" t="str">
            <v>Macedonia</v>
          </cell>
          <cell r="F1036">
            <v>59740</v>
          </cell>
          <cell r="G1036" t="str">
            <v>PTT Macedonia</v>
          </cell>
          <cell r="H1036" t="str">
            <v>GSM-900</v>
          </cell>
          <cell r="I1036" t="str">
            <v>Mobile Communications</v>
          </cell>
          <cell r="J1036">
            <v>36831</v>
          </cell>
        </row>
        <row r="1037">
          <cell r="A1037" t="str">
            <v>2000-01</v>
          </cell>
          <cell r="B1037" t="str">
            <v>Q3</v>
          </cell>
          <cell r="C1037" t="str">
            <v>May</v>
          </cell>
          <cell r="D1037" t="str">
            <v>European</v>
          </cell>
          <cell r="E1037" t="str">
            <v>Malta</v>
          </cell>
          <cell r="F1037">
            <v>55960</v>
          </cell>
          <cell r="G1037" t="str">
            <v>Vadafone Malta</v>
          </cell>
          <cell r="H1037" t="str">
            <v>GSM-900</v>
          </cell>
          <cell r="I1037" t="str">
            <v>Mobile Communications</v>
          </cell>
          <cell r="J1037">
            <v>36831</v>
          </cell>
        </row>
        <row r="1038">
          <cell r="A1038" t="str">
            <v>2000-01</v>
          </cell>
          <cell r="B1038" t="str">
            <v>Q3</v>
          </cell>
          <cell r="C1038" t="str">
            <v>May</v>
          </cell>
          <cell r="D1038" t="str">
            <v>European</v>
          </cell>
          <cell r="E1038" t="str">
            <v>Malta</v>
          </cell>
          <cell r="F1038">
            <v>3070</v>
          </cell>
          <cell r="G1038" t="str">
            <v>Vadafone Malta</v>
          </cell>
          <cell r="H1038" t="str">
            <v>TACS</v>
          </cell>
          <cell r="I1038" t="str">
            <v>Mobile Communications</v>
          </cell>
          <cell r="J1038">
            <v>36831</v>
          </cell>
        </row>
        <row r="1039">
          <cell r="A1039" t="str">
            <v>2000-01</v>
          </cell>
          <cell r="B1039" t="str">
            <v>Q3</v>
          </cell>
          <cell r="C1039" t="str">
            <v>May</v>
          </cell>
          <cell r="D1039" t="str">
            <v>European</v>
          </cell>
          <cell r="E1039" t="str">
            <v>Moldova</v>
          </cell>
          <cell r="F1039">
            <v>7880</v>
          </cell>
          <cell r="G1039" t="str">
            <v>Moldcell</v>
          </cell>
          <cell r="H1039" t="str">
            <v>GSM-900</v>
          </cell>
          <cell r="I1039" t="str">
            <v>Mobile Communications</v>
          </cell>
          <cell r="J1039">
            <v>36831</v>
          </cell>
        </row>
        <row r="1040">
          <cell r="A1040" t="str">
            <v>2000-01</v>
          </cell>
          <cell r="B1040" t="str">
            <v>Q3</v>
          </cell>
          <cell r="C1040" t="str">
            <v>May</v>
          </cell>
          <cell r="D1040" t="str">
            <v>European</v>
          </cell>
          <cell r="E1040" t="str">
            <v>Moldova</v>
          </cell>
          <cell r="F1040">
            <v>29670</v>
          </cell>
          <cell r="G1040" t="str">
            <v>Voxtel</v>
          </cell>
          <cell r="H1040" t="str">
            <v>GSM-900</v>
          </cell>
          <cell r="I1040" t="str">
            <v>Mobile Communications</v>
          </cell>
          <cell r="J1040">
            <v>36831</v>
          </cell>
        </row>
        <row r="1041">
          <cell r="A1041" t="str">
            <v>2000-01</v>
          </cell>
          <cell r="B1041" t="str">
            <v>Q3</v>
          </cell>
          <cell r="C1041" t="str">
            <v>May</v>
          </cell>
          <cell r="D1041" t="str">
            <v>European</v>
          </cell>
          <cell r="E1041" t="str">
            <v>Moldova</v>
          </cell>
          <cell r="F1041">
            <v>560</v>
          </cell>
          <cell r="G1041" t="str">
            <v>Voxtel</v>
          </cell>
          <cell r="H1041" t="str">
            <v>NMT-450</v>
          </cell>
          <cell r="I1041" t="str">
            <v>Mobile Communications</v>
          </cell>
          <cell r="J1041">
            <v>36831</v>
          </cell>
        </row>
        <row r="1042">
          <cell r="A1042" t="str">
            <v>2000-01</v>
          </cell>
          <cell r="B1042" t="str">
            <v>Q3</v>
          </cell>
          <cell r="C1042" t="str">
            <v>May</v>
          </cell>
          <cell r="D1042" t="str">
            <v>European</v>
          </cell>
          <cell r="E1042" t="str">
            <v>Monaco</v>
          </cell>
          <cell r="F1042">
            <v>13500</v>
          </cell>
          <cell r="G1042" t="str">
            <v>Monacell</v>
          </cell>
          <cell r="H1042" t="str">
            <v>GSM-900</v>
          </cell>
          <cell r="I1042" t="str">
            <v>Mobile Communications</v>
          </cell>
          <cell r="J1042">
            <v>36831</v>
          </cell>
        </row>
        <row r="1043">
          <cell r="A1043" t="str">
            <v>2000-01</v>
          </cell>
          <cell r="B1043" t="str">
            <v>Q3</v>
          </cell>
          <cell r="C1043" t="str">
            <v>May</v>
          </cell>
          <cell r="D1043" t="str">
            <v>European</v>
          </cell>
          <cell r="E1043" t="str">
            <v>Montengro</v>
          </cell>
          <cell r="F1043">
            <v>79000</v>
          </cell>
          <cell r="G1043" t="str">
            <v>ProMonte GSM</v>
          </cell>
          <cell r="H1043" t="str">
            <v>GSM-900</v>
          </cell>
          <cell r="I1043" t="str">
            <v>Mobile Communications</v>
          </cell>
          <cell r="J1043">
            <v>36831</v>
          </cell>
        </row>
        <row r="1044">
          <cell r="A1044" t="str">
            <v>2000-01</v>
          </cell>
          <cell r="B1044" t="str">
            <v>Q3</v>
          </cell>
          <cell r="C1044" t="str">
            <v>May</v>
          </cell>
          <cell r="D1044" t="str">
            <v>European</v>
          </cell>
          <cell r="E1044" t="str">
            <v>Netherlands</v>
          </cell>
          <cell r="F1044">
            <v>432000</v>
          </cell>
          <cell r="G1044" t="str">
            <v>Ben Nederland</v>
          </cell>
          <cell r="H1044" t="str">
            <v>GSM-1800</v>
          </cell>
          <cell r="I1044" t="str">
            <v>Mobile Communications</v>
          </cell>
          <cell r="J1044">
            <v>36831</v>
          </cell>
        </row>
        <row r="1045">
          <cell r="A1045" t="str">
            <v>2000-01</v>
          </cell>
          <cell r="B1045" t="str">
            <v>Q3</v>
          </cell>
          <cell r="C1045" t="str">
            <v>May</v>
          </cell>
          <cell r="D1045" t="str">
            <v>European</v>
          </cell>
          <cell r="E1045" t="str">
            <v>Netherlands</v>
          </cell>
          <cell r="F1045">
            <v>600000</v>
          </cell>
          <cell r="G1045" t="str">
            <v>Dutchtone</v>
          </cell>
          <cell r="H1045" t="str">
            <v>GSM-1800</v>
          </cell>
          <cell r="I1045" t="str">
            <v>Mobile Communications</v>
          </cell>
          <cell r="J1045">
            <v>36831</v>
          </cell>
        </row>
        <row r="1046">
          <cell r="A1046" t="str">
            <v>2000-01</v>
          </cell>
          <cell r="B1046" t="str">
            <v>Q3</v>
          </cell>
          <cell r="C1046" t="str">
            <v>May</v>
          </cell>
          <cell r="D1046" t="str">
            <v>European</v>
          </cell>
          <cell r="E1046" t="str">
            <v>Netherlands</v>
          </cell>
          <cell r="F1046">
            <v>4064550</v>
          </cell>
          <cell r="G1046" t="str">
            <v>KPN</v>
          </cell>
          <cell r="H1046" t="str">
            <v>GSM-9/18</v>
          </cell>
          <cell r="I1046" t="str">
            <v>Mobile Communications</v>
          </cell>
          <cell r="J1046">
            <v>36831</v>
          </cell>
        </row>
        <row r="1047">
          <cell r="A1047" t="str">
            <v>2000-01</v>
          </cell>
          <cell r="B1047" t="str">
            <v>Q3</v>
          </cell>
          <cell r="C1047" t="str">
            <v>May</v>
          </cell>
          <cell r="D1047" t="str">
            <v>European</v>
          </cell>
          <cell r="E1047" t="str">
            <v>Netherlands</v>
          </cell>
          <cell r="F1047">
            <v>2602300</v>
          </cell>
          <cell r="G1047" t="str">
            <v>Libertel</v>
          </cell>
          <cell r="H1047" t="str">
            <v>GSM-9/18</v>
          </cell>
          <cell r="I1047" t="str">
            <v>Mobile Communications</v>
          </cell>
          <cell r="J1047">
            <v>36831</v>
          </cell>
        </row>
        <row r="1048">
          <cell r="A1048" t="str">
            <v>2000-01</v>
          </cell>
          <cell r="B1048" t="str">
            <v>Q3</v>
          </cell>
          <cell r="C1048" t="str">
            <v>May</v>
          </cell>
          <cell r="D1048" t="str">
            <v>European</v>
          </cell>
          <cell r="E1048" t="str">
            <v>Netherlands</v>
          </cell>
          <cell r="F1048">
            <v>564200</v>
          </cell>
          <cell r="G1048" t="str">
            <v>Telfort</v>
          </cell>
          <cell r="H1048" t="str">
            <v>GSM-1800</v>
          </cell>
          <cell r="I1048" t="str">
            <v>Mobile Communications</v>
          </cell>
          <cell r="J1048">
            <v>36831</v>
          </cell>
        </row>
        <row r="1049">
          <cell r="A1049" t="str">
            <v>2000-01</v>
          </cell>
          <cell r="B1049" t="str">
            <v>Q3</v>
          </cell>
          <cell r="C1049" t="str">
            <v>May</v>
          </cell>
          <cell r="D1049" t="str">
            <v>European</v>
          </cell>
          <cell r="E1049" t="str">
            <v>Norway</v>
          </cell>
          <cell r="F1049">
            <v>766200</v>
          </cell>
          <cell r="G1049" t="str">
            <v>NetCom</v>
          </cell>
          <cell r="H1049" t="str">
            <v>GSM-900</v>
          </cell>
          <cell r="I1049" t="str">
            <v>Mobile Communications</v>
          </cell>
          <cell r="J1049">
            <v>36831</v>
          </cell>
        </row>
        <row r="1050">
          <cell r="A1050" t="str">
            <v>2000-01</v>
          </cell>
          <cell r="B1050" t="str">
            <v>Q3</v>
          </cell>
          <cell r="C1050" t="str">
            <v>May</v>
          </cell>
          <cell r="D1050" t="str">
            <v>European</v>
          </cell>
          <cell r="E1050" t="str">
            <v>Norway</v>
          </cell>
          <cell r="F1050">
            <v>1966600</v>
          </cell>
          <cell r="G1050" t="str">
            <v>Telenor Mobil</v>
          </cell>
          <cell r="H1050" t="str">
            <v>GSM-9/18</v>
          </cell>
          <cell r="I1050" t="str">
            <v>Mobile Communications</v>
          </cell>
          <cell r="J1050">
            <v>36831</v>
          </cell>
        </row>
        <row r="1051">
          <cell r="A1051" t="str">
            <v>2000-01</v>
          </cell>
          <cell r="B1051" t="str">
            <v>Q3</v>
          </cell>
          <cell r="C1051" t="str">
            <v>May</v>
          </cell>
          <cell r="D1051" t="str">
            <v>European</v>
          </cell>
          <cell r="E1051" t="str">
            <v>Norway</v>
          </cell>
          <cell r="F1051">
            <v>120260</v>
          </cell>
          <cell r="G1051" t="str">
            <v>Telenor Mobil</v>
          </cell>
          <cell r="H1051" t="str">
            <v>NMT-450</v>
          </cell>
          <cell r="I1051" t="str">
            <v>Mobile Communications</v>
          </cell>
          <cell r="J1051">
            <v>36831</v>
          </cell>
        </row>
        <row r="1052">
          <cell r="A1052" t="str">
            <v>2000-01</v>
          </cell>
          <cell r="B1052" t="str">
            <v>Q3</v>
          </cell>
          <cell r="C1052" t="str">
            <v>May</v>
          </cell>
          <cell r="D1052" t="str">
            <v>European</v>
          </cell>
          <cell r="E1052" t="str">
            <v>Norway</v>
          </cell>
          <cell r="F1052">
            <v>62300</v>
          </cell>
          <cell r="G1052" t="str">
            <v>Telenor Mobil</v>
          </cell>
          <cell r="H1052" t="str">
            <v>NMT-900</v>
          </cell>
          <cell r="I1052" t="str">
            <v>Mobile Communications</v>
          </cell>
          <cell r="J1052">
            <v>36831</v>
          </cell>
        </row>
        <row r="1053">
          <cell r="A1053" t="str">
            <v>2000-01</v>
          </cell>
          <cell r="B1053" t="str">
            <v>Q3</v>
          </cell>
          <cell r="C1053" t="str">
            <v>May</v>
          </cell>
          <cell r="D1053" t="str">
            <v>European</v>
          </cell>
          <cell r="E1053" t="str">
            <v>Poland</v>
          </cell>
          <cell r="F1053">
            <v>975000</v>
          </cell>
          <cell r="G1053" t="str">
            <v>Centertel</v>
          </cell>
          <cell r="H1053" t="str">
            <v>GSM-1800</v>
          </cell>
          <cell r="I1053" t="str">
            <v>Mobile Communications</v>
          </cell>
          <cell r="J1053">
            <v>36831</v>
          </cell>
        </row>
        <row r="1054">
          <cell r="A1054" t="str">
            <v>2000-01</v>
          </cell>
          <cell r="B1054" t="str">
            <v>Q3</v>
          </cell>
          <cell r="C1054" t="str">
            <v>May</v>
          </cell>
          <cell r="D1054" t="str">
            <v>European</v>
          </cell>
          <cell r="E1054" t="str">
            <v>Poland</v>
          </cell>
          <cell r="F1054">
            <v>155000</v>
          </cell>
          <cell r="G1054" t="str">
            <v>Centertel</v>
          </cell>
          <cell r="H1054" t="str">
            <v>NMT-450i</v>
          </cell>
          <cell r="I1054" t="str">
            <v>Mobile Communications</v>
          </cell>
          <cell r="J1054">
            <v>36831</v>
          </cell>
        </row>
        <row r="1055">
          <cell r="A1055" t="str">
            <v>2000-01</v>
          </cell>
          <cell r="B1055" t="str">
            <v>Q3</v>
          </cell>
          <cell r="C1055" t="str">
            <v>May</v>
          </cell>
          <cell r="D1055" t="str">
            <v>European</v>
          </cell>
          <cell r="E1055" t="str">
            <v>Poland</v>
          </cell>
          <cell r="F1055">
            <v>1800000</v>
          </cell>
          <cell r="G1055" t="str">
            <v xml:space="preserve">Polkomtel </v>
          </cell>
          <cell r="H1055" t="str">
            <v>GSM-900</v>
          </cell>
          <cell r="I1055" t="str">
            <v>Mobile Communications</v>
          </cell>
          <cell r="J1055">
            <v>36831</v>
          </cell>
        </row>
        <row r="1056">
          <cell r="A1056" t="str">
            <v>2000-01</v>
          </cell>
          <cell r="B1056" t="str">
            <v>Q3</v>
          </cell>
          <cell r="C1056" t="str">
            <v>May</v>
          </cell>
          <cell r="D1056" t="str">
            <v>European</v>
          </cell>
          <cell r="E1056" t="str">
            <v>Poland</v>
          </cell>
          <cell r="F1056">
            <v>2072300</v>
          </cell>
          <cell r="G1056" t="str">
            <v>Polska Telefonia Cyfrowa</v>
          </cell>
          <cell r="H1056" t="str">
            <v>GSM-900</v>
          </cell>
          <cell r="I1056" t="str">
            <v>Mobile Communications</v>
          </cell>
          <cell r="J1056">
            <v>36831</v>
          </cell>
        </row>
        <row r="1057">
          <cell r="A1057" t="str">
            <v>2000-01</v>
          </cell>
          <cell r="B1057" t="str">
            <v>Q3</v>
          </cell>
          <cell r="C1057" t="str">
            <v>May</v>
          </cell>
          <cell r="D1057" t="str">
            <v>European</v>
          </cell>
          <cell r="E1057" t="str">
            <v>Portugal</v>
          </cell>
          <cell r="F1057">
            <v>976700</v>
          </cell>
          <cell r="G1057" t="str">
            <v>Optimus</v>
          </cell>
          <cell r="H1057" t="str">
            <v>GSM-9/18</v>
          </cell>
          <cell r="I1057" t="str">
            <v>Mobile Communications</v>
          </cell>
          <cell r="J1057">
            <v>36831</v>
          </cell>
        </row>
        <row r="1058">
          <cell r="A1058" t="str">
            <v>2000-01</v>
          </cell>
          <cell r="B1058" t="str">
            <v>Q3</v>
          </cell>
          <cell r="C1058" t="str">
            <v>May</v>
          </cell>
          <cell r="D1058" t="str">
            <v>European</v>
          </cell>
          <cell r="E1058" t="str">
            <v>Portugal</v>
          </cell>
          <cell r="F1058">
            <v>1835300</v>
          </cell>
          <cell r="G1058" t="str">
            <v>Telecel</v>
          </cell>
          <cell r="H1058" t="str">
            <v>GSM-9/18</v>
          </cell>
          <cell r="I1058" t="str">
            <v>Mobile Communications</v>
          </cell>
          <cell r="J1058">
            <v>36831</v>
          </cell>
        </row>
        <row r="1059">
          <cell r="A1059" t="str">
            <v>2000-01</v>
          </cell>
          <cell r="B1059" t="str">
            <v>Q3</v>
          </cell>
          <cell r="C1059" t="str">
            <v>May</v>
          </cell>
          <cell r="D1059" t="str">
            <v>European</v>
          </cell>
          <cell r="E1059" t="str">
            <v>Portugal</v>
          </cell>
          <cell r="F1059">
            <v>2293500</v>
          </cell>
          <cell r="G1059" t="str">
            <v>TMN</v>
          </cell>
          <cell r="H1059" t="str">
            <v>GSM-9/18</v>
          </cell>
          <cell r="I1059" t="str">
            <v>Mobile Communications</v>
          </cell>
          <cell r="J1059">
            <v>36831</v>
          </cell>
        </row>
        <row r="1060">
          <cell r="A1060" t="str">
            <v>2000-01</v>
          </cell>
          <cell r="B1060" t="str">
            <v>Q3</v>
          </cell>
          <cell r="C1060" t="str">
            <v>May</v>
          </cell>
          <cell r="D1060" t="str">
            <v>European</v>
          </cell>
          <cell r="E1060" t="str">
            <v>Romania</v>
          </cell>
          <cell r="F1060">
            <v>1900</v>
          </cell>
          <cell r="G1060" t="str">
            <v>CosmoRom</v>
          </cell>
          <cell r="H1060" t="str">
            <v>GSM-1800</v>
          </cell>
          <cell r="I1060" t="str">
            <v>Mobile Communications</v>
          </cell>
          <cell r="J1060">
            <v>36831</v>
          </cell>
        </row>
        <row r="1061">
          <cell r="A1061" t="str">
            <v>2000-01</v>
          </cell>
          <cell r="B1061" t="str">
            <v>Q3</v>
          </cell>
          <cell r="C1061" t="str">
            <v>May</v>
          </cell>
          <cell r="D1061" t="str">
            <v>European</v>
          </cell>
          <cell r="E1061" t="str">
            <v>Romania</v>
          </cell>
          <cell r="F1061">
            <v>828800</v>
          </cell>
          <cell r="G1061" t="str">
            <v>MobiFon</v>
          </cell>
          <cell r="H1061" t="str">
            <v>GSM-900</v>
          </cell>
          <cell r="I1061" t="str">
            <v>Mobile Communications</v>
          </cell>
          <cell r="J1061">
            <v>36831</v>
          </cell>
        </row>
        <row r="1062">
          <cell r="A1062" t="str">
            <v>2000-01</v>
          </cell>
          <cell r="B1062" t="str">
            <v>Q3</v>
          </cell>
          <cell r="C1062" t="str">
            <v>May</v>
          </cell>
          <cell r="D1062" t="str">
            <v>European</v>
          </cell>
          <cell r="E1062" t="str">
            <v>Romania</v>
          </cell>
          <cell r="F1062">
            <v>832000</v>
          </cell>
          <cell r="G1062" t="str">
            <v>Mobil Rom</v>
          </cell>
          <cell r="H1062" t="str">
            <v>GSM-900</v>
          </cell>
          <cell r="I1062" t="str">
            <v>Mobile Communications</v>
          </cell>
          <cell r="J1062">
            <v>36831</v>
          </cell>
        </row>
        <row r="1063">
          <cell r="A1063" t="str">
            <v>2000-01</v>
          </cell>
          <cell r="B1063" t="str">
            <v>Q3</v>
          </cell>
          <cell r="C1063" t="str">
            <v>May</v>
          </cell>
          <cell r="D1063" t="str">
            <v>European</v>
          </cell>
          <cell r="E1063" t="str">
            <v>Romania</v>
          </cell>
          <cell r="F1063">
            <v>11500</v>
          </cell>
          <cell r="G1063" t="str">
            <v>Telemobil</v>
          </cell>
          <cell r="H1063" t="str">
            <v>NMT-450</v>
          </cell>
          <cell r="I1063" t="str">
            <v>Mobile Communications</v>
          </cell>
          <cell r="J1063">
            <v>36831</v>
          </cell>
        </row>
        <row r="1064">
          <cell r="A1064" t="str">
            <v>2000-01</v>
          </cell>
          <cell r="B1064" t="str">
            <v>Q3</v>
          </cell>
          <cell r="C1064" t="str">
            <v>May</v>
          </cell>
          <cell r="D1064" t="str">
            <v>European</v>
          </cell>
          <cell r="E1064" t="str">
            <v>Russia:Moscow</v>
          </cell>
          <cell r="F1064">
            <v>233200</v>
          </cell>
          <cell r="G1064" t="str">
            <v xml:space="preserve">KB Impuls </v>
          </cell>
          <cell r="H1064" t="str">
            <v>GSM-9/18</v>
          </cell>
          <cell r="I1064" t="str">
            <v>Mobile Communications</v>
          </cell>
          <cell r="J1064">
            <v>36831</v>
          </cell>
        </row>
        <row r="1065">
          <cell r="A1065" t="str">
            <v>2000-01</v>
          </cell>
          <cell r="B1065" t="str">
            <v>Q3</v>
          </cell>
          <cell r="C1065" t="str">
            <v>May</v>
          </cell>
          <cell r="D1065" t="str">
            <v>European</v>
          </cell>
          <cell r="E1065" t="str">
            <v>Russia:Moscow</v>
          </cell>
          <cell r="F1065">
            <v>361300</v>
          </cell>
          <cell r="G1065" t="str">
            <v>Mobile Telesystems</v>
          </cell>
          <cell r="H1065" t="str">
            <v>GSM-900</v>
          </cell>
          <cell r="I1065" t="str">
            <v>Mobile Communications</v>
          </cell>
          <cell r="J1065">
            <v>36831</v>
          </cell>
        </row>
        <row r="1066">
          <cell r="A1066" t="str">
            <v>2000-01</v>
          </cell>
          <cell r="B1066" t="str">
            <v>Q3</v>
          </cell>
          <cell r="C1066" t="str">
            <v>May</v>
          </cell>
          <cell r="D1066" t="str">
            <v>European</v>
          </cell>
          <cell r="E1066" t="str">
            <v>Russia:Moscow</v>
          </cell>
          <cell r="F1066">
            <v>95500</v>
          </cell>
          <cell r="G1066" t="str">
            <v>Moscow Cellular Communications</v>
          </cell>
          <cell r="H1066" t="str">
            <v>NMT-450</v>
          </cell>
          <cell r="I1066" t="str">
            <v>Mobile Communications</v>
          </cell>
          <cell r="J1066">
            <v>36831</v>
          </cell>
        </row>
        <row r="1067">
          <cell r="A1067" t="str">
            <v>2000-01</v>
          </cell>
          <cell r="B1067" t="str">
            <v>Q3</v>
          </cell>
          <cell r="C1067" t="str">
            <v>May</v>
          </cell>
          <cell r="D1067" t="str">
            <v>European</v>
          </cell>
          <cell r="E1067" t="str">
            <v>Russia:Moscow</v>
          </cell>
          <cell r="F1067">
            <v>18900</v>
          </cell>
          <cell r="G1067" t="str">
            <v>Personal Communications</v>
          </cell>
          <cell r="H1067" t="str">
            <v>CDMA-800</v>
          </cell>
          <cell r="I1067" t="str">
            <v>Mobile Communications</v>
          </cell>
          <cell r="J1067">
            <v>36831</v>
          </cell>
        </row>
        <row r="1068">
          <cell r="A1068" t="str">
            <v>2000-01</v>
          </cell>
          <cell r="B1068" t="str">
            <v>Q3</v>
          </cell>
          <cell r="C1068" t="str">
            <v>May</v>
          </cell>
          <cell r="D1068" t="str">
            <v>European</v>
          </cell>
          <cell r="E1068" t="str">
            <v>Russia:Moscow</v>
          </cell>
          <cell r="F1068">
            <v>283600</v>
          </cell>
          <cell r="G1068" t="str">
            <v>Vimpelcom</v>
          </cell>
          <cell r="H1068" t="str">
            <v>US TDMA-800</v>
          </cell>
          <cell r="I1068" t="str">
            <v>Mobile Communications</v>
          </cell>
          <cell r="J1068">
            <v>36831</v>
          </cell>
        </row>
        <row r="1069">
          <cell r="A1069" t="str">
            <v>2000-01</v>
          </cell>
          <cell r="B1069" t="str">
            <v>Q3</v>
          </cell>
          <cell r="C1069" t="str">
            <v>May</v>
          </cell>
          <cell r="D1069" t="str">
            <v>European</v>
          </cell>
          <cell r="E1069" t="str">
            <v>Russia:St Petersburg</v>
          </cell>
          <cell r="F1069">
            <v>68900</v>
          </cell>
          <cell r="G1069" t="str">
            <v>Delta Telecom</v>
          </cell>
          <cell r="H1069" t="str">
            <v>NMT-450</v>
          </cell>
          <cell r="I1069" t="str">
            <v>Mobile Communications</v>
          </cell>
          <cell r="J1069">
            <v>36831</v>
          </cell>
        </row>
        <row r="1070">
          <cell r="A1070" t="str">
            <v>2000-01</v>
          </cell>
          <cell r="B1070" t="str">
            <v>Q3</v>
          </cell>
          <cell r="C1070" t="str">
            <v>May</v>
          </cell>
          <cell r="D1070" t="str">
            <v>European</v>
          </cell>
          <cell r="E1070" t="str">
            <v>Russia:St Petersburg</v>
          </cell>
          <cell r="F1070">
            <v>157820</v>
          </cell>
          <cell r="G1070" t="str">
            <v>North West GSM</v>
          </cell>
          <cell r="H1070" t="str">
            <v>GSM-9/18</v>
          </cell>
          <cell r="I1070" t="str">
            <v>Mobile Communications</v>
          </cell>
          <cell r="J1070">
            <v>36831</v>
          </cell>
        </row>
        <row r="1071">
          <cell r="A1071" t="str">
            <v>2000-01</v>
          </cell>
          <cell r="B1071" t="str">
            <v>Q3</v>
          </cell>
          <cell r="C1071" t="str">
            <v>May</v>
          </cell>
          <cell r="D1071" t="str">
            <v>European</v>
          </cell>
          <cell r="E1071" t="str">
            <v>Russia:St Petersburg</v>
          </cell>
          <cell r="F1071">
            <v>1900</v>
          </cell>
          <cell r="G1071" t="str">
            <v>St Petersburg Telecom</v>
          </cell>
          <cell r="H1071" t="str">
            <v>AMPS</v>
          </cell>
          <cell r="I1071" t="str">
            <v>Mobile Communications</v>
          </cell>
          <cell r="J1071">
            <v>36831</v>
          </cell>
        </row>
        <row r="1072">
          <cell r="A1072" t="str">
            <v>2000-01</v>
          </cell>
          <cell r="B1072" t="str">
            <v>Q3</v>
          </cell>
          <cell r="C1072" t="str">
            <v>May</v>
          </cell>
          <cell r="D1072" t="str">
            <v>European</v>
          </cell>
          <cell r="E1072" t="str">
            <v xml:space="preserve">Russia: Other </v>
          </cell>
          <cell r="F1072">
            <v>431700</v>
          </cell>
          <cell r="I1072" t="str">
            <v>Mobile Communications</v>
          </cell>
          <cell r="J1072">
            <v>36831</v>
          </cell>
        </row>
        <row r="1073">
          <cell r="A1073" t="str">
            <v>2000-01</v>
          </cell>
          <cell r="B1073" t="str">
            <v>Q3</v>
          </cell>
          <cell r="C1073" t="str">
            <v>May</v>
          </cell>
          <cell r="D1073" t="str">
            <v>European</v>
          </cell>
          <cell r="E1073" t="str">
            <v>Serbia</v>
          </cell>
          <cell r="F1073">
            <v>336200</v>
          </cell>
          <cell r="G1073" t="str">
            <v>PTT Serbia</v>
          </cell>
          <cell r="H1073" t="str">
            <v>GSM-900</v>
          </cell>
          <cell r="I1073" t="str">
            <v>Mobile Communications</v>
          </cell>
          <cell r="J1073">
            <v>36831</v>
          </cell>
        </row>
        <row r="1074">
          <cell r="A1074" t="str">
            <v>2000-01</v>
          </cell>
          <cell r="B1074" t="str">
            <v>Q3</v>
          </cell>
          <cell r="C1074" t="str">
            <v>May</v>
          </cell>
          <cell r="D1074" t="str">
            <v>European</v>
          </cell>
          <cell r="E1074" t="str">
            <v>Serbia</v>
          </cell>
          <cell r="F1074">
            <v>10000</v>
          </cell>
          <cell r="G1074" t="str">
            <v>PTT Serbia</v>
          </cell>
          <cell r="H1074" t="str">
            <v>NMT-900</v>
          </cell>
          <cell r="I1074" t="str">
            <v>Mobile Communications</v>
          </cell>
          <cell r="J1074">
            <v>36831</v>
          </cell>
        </row>
        <row r="1075">
          <cell r="A1075" t="str">
            <v>2000-01</v>
          </cell>
          <cell r="B1075" t="str">
            <v>Q3</v>
          </cell>
          <cell r="C1075" t="str">
            <v>May</v>
          </cell>
          <cell r="D1075" t="str">
            <v>European</v>
          </cell>
          <cell r="E1075" t="str">
            <v>Serbia</v>
          </cell>
          <cell r="F1075">
            <v>206840</v>
          </cell>
          <cell r="G1075" t="str">
            <v>Telekom Serbija</v>
          </cell>
          <cell r="H1075" t="str">
            <v>GSM-900</v>
          </cell>
          <cell r="I1075" t="str">
            <v>Mobile Communications</v>
          </cell>
          <cell r="J1075">
            <v>36831</v>
          </cell>
        </row>
        <row r="1076">
          <cell r="A1076" t="str">
            <v>2000-01</v>
          </cell>
          <cell r="B1076" t="str">
            <v>Q3</v>
          </cell>
          <cell r="C1076" t="str">
            <v>May</v>
          </cell>
          <cell r="D1076" t="str">
            <v>European</v>
          </cell>
          <cell r="E1076" t="str">
            <v>Slovak Republic</v>
          </cell>
          <cell r="F1076">
            <v>328880</v>
          </cell>
          <cell r="G1076" t="str">
            <v>Eurotel Bratislava</v>
          </cell>
          <cell r="H1076" t="str">
            <v>GSM-900</v>
          </cell>
          <cell r="I1076" t="str">
            <v>Mobile Communications</v>
          </cell>
          <cell r="J1076">
            <v>36831</v>
          </cell>
        </row>
        <row r="1077">
          <cell r="A1077" t="str">
            <v>2000-01</v>
          </cell>
          <cell r="B1077" t="str">
            <v>Q3</v>
          </cell>
          <cell r="C1077" t="str">
            <v>May</v>
          </cell>
          <cell r="D1077" t="str">
            <v>European</v>
          </cell>
          <cell r="E1077" t="str">
            <v>Slovak Republic</v>
          </cell>
          <cell r="F1077">
            <v>17510</v>
          </cell>
          <cell r="G1077" t="str">
            <v>Eurotel Bratislava</v>
          </cell>
          <cell r="H1077" t="str">
            <v>NMT-450</v>
          </cell>
          <cell r="I1077" t="str">
            <v>Mobile Communications</v>
          </cell>
          <cell r="J1077">
            <v>36831</v>
          </cell>
        </row>
        <row r="1078">
          <cell r="A1078" t="str">
            <v>2000-01</v>
          </cell>
          <cell r="B1078" t="str">
            <v>Q3</v>
          </cell>
          <cell r="C1078" t="str">
            <v>May</v>
          </cell>
          <cell r="D1078" t="str">
            <v>European</v>
          </cell>
          <cell r="E1078" t="str">
            <v>Slovak Republic</v>
          </cell>
          <cell r="F1078">
            <v>460540</v>
          </cell>
          <cell r="G1078" t="str">
            <v>Globtel</v>
          </cell>
          <cell r="H1078" t="str">
            <v>GSM-900</v>
          </cell>
          <cell r="I1078" t="str">
            <v>Mobile Communications</v>
          </cell>
          <cell r="J1078">
            <v>36831</v>
          </cell>
        </row>
        <row r="1079">
          <cell r="A1079" t="str">
            <v>2000-01</v>
          </cell>
          <cell r="B1079" t="str">
            <v>Q3</v>
          </cell>
          <cell r="C1079" t="str">
            <v>May</v>
          </cell>
          <cell r="D1079" t="str">
            <v>European</v>
          </cell>
          <cell r="E1079" t="str">
            <v>Slovenia</v>
          </cell>
          <cell r="F1079">
            <v>774480</v>
          </cell>
          <cell r="G1079" t="str">
            <v>Mobitel</v>
          </cell>
          <cell r="H1079" t="str">
            <v>GSM-900</v>
          </cell>
          <cell r="I1079" t="str">
            <v>Mobile Communications</v>
          </cell>
          <cell r="J1079">
            <v>36831</v>
          </cell>
        </row>
        <row r="1080">
          <cell r="A1080" t="str">
            <v>2000-01</v>
          </cell>
          <cell r="B1080" t="str">
            <v>Q3</v>
          </cell>
          <cell r="C1080" t="str">
            <v>May</v>
          </cell>
          <cell r="D1080" t="str">
            <v>European</v>
          </cell>
          <cell r="E1080" t="str">
            <v>Slovenia</v>
          </cell>
          <cell r="F1080">
            <v>40800</v>
          </cell>
          <cell r="G1080" t="str">
            <v>Mobitel</v>
          </cell>
          <cell r="H1080" t="str">
            <v>NMT-450</v>
          </cell>
          <cell r="I1080" t="str">
            <v>Mobile Communications</v>
          </cell>
          <cell r="J1080">
            <v>36831</v>
          </cell>
        </row>
        <row r="1081">
          <cell r="A1081" t="str">
            <v>2000-01</v>
          </cell>
          <cell r="B1081" t="str">
            <v>Q3</v>
          </cell>
          <cell r="C1081" t="str">
            <v>May</v>
          </cell>
          <cell r="D1081" t="str">
            <v>European</v>
          </cell>
          <cell r="E1081" t="str">
            <v>Slovenia</v>
          </cell>
          <cell r="F1081">
            <v>68090</v>
          </cell>
          <cell r="G1081" t="str">
            <v>Simobil</v>
          </cell>
          <cell r="H1081" t="str">
            <v>GSM-900</v>
          </cell>
          <cell r="I1081" t="str">
            <v>Mobile Communications</v>
          </cell>
          <cell r="J1081">
            <v>36831</v>
          </cell>
        </row>
        <row r="1082">
          <cell r="A1082" t="str">
            <v>2000-01</v>
          </cell>
          <cell r="B1082" t="str">
            <v>Q3</v>
          </cell>
          <cell r="C1082" t="str">
            <v>May</v>
          </cell>
          <cell r="D1082" t="str">
            <v>European</v>
          </cell>
          <cell r="E1082" t="str">
            <v>Spain</v>
          </cell>
          <cell r="F1082">
            <v>6050000</v>
          </cell>
          <cell r="G1082" t="str">
            <v>Airtel</v>
          </cell>
          <cell r="H1082" t="str">
            <v>GSM-9/18</v>
          </cell>
          <cell r="I1082" t="str">
            <v>Mobile Communications</v>
          </cell>
          <cell r="J1082">
            <v>36831</v>
          </cell>
        </row>
        <row r="1083">
          <cell r="A1083" t="str">
            <v>2000-01</v>
          </cell>
          <cell r="B1083" t="str">
            <v>Q3</v>
          </cell>
          <cell r="C1083" t="str">
            <v>May</v>
          </cell>
          <cell r="D1083" t="str">
            <v>European</v>
          </cell>
          <cell r="E1083" t="str">
            <v>Spain</v>
          </cell>
          <cell r="F1083">
            <v>2025000</v>
          </cell>
          <cell r="G1083" t="str">
            <v>Retevision Movil</v>
          </cell>
          <cell r="H1083" t="str">
            <v>GSM-1800</v>
          </cell>
          <cell r="I1083" t="str">
            <v>Mobile Communications</v>
          </cell>
          <cell r="J1083">
            <v>36831</v>
          </cell>
        </row>
        <row r="1084">
          <cell r="A1084" t="str">
            <v>2000-01</v>
          </cell>
          <cell r="B1084" t="str">
            <v>Q3</v>
          </cell>
          <cell r="C1084" t="str">
            <v>May</v>
          </cell>
          <cell r="D1084" t="str">
            <v>European</v>
          </cell>
          <cell r="E1084" t="str">
            <v>Spain</v>
          </cell>
          <cell r="F1084">
            <v>10450000</v>
          </cell>
          <cell r="G1084" t="str">
            <v>Telefonica</v>
          </cell>
          <cell r="H1084" t="str">
            <v>GSM-9/18</v>
          </cell>
          <cell r="I1084" t="str">
            <v>Mobile Communications</v>
          </cell>
          <cell r="J1084">
            <v>36831</v>
          </cell>
        </row>
        <row r="1085">
          <cell r="A1085" t="str">
            <v>2000-01</v>
          </cell>
          <cell r="B1085" t="str">
            <v>Q3</v>
          </cell>
          <cell r="C1085" t="str">
            <v>May</v>
          </cell>
          <cell r="D1085" t="str">
            <v>European</v>
          </cell>
          <cell r="E1085" t="str">
            <v>Spain</v>
          </cell>
          <cell r="F1085">
            <v>510000</v>
          </cell>
          <cell r="G1085" t="str">
            <v>Telefonica</v>
          </cell>
          <cell r="H1085" t="str">
            <v>TACS</v>
          </cell>
          <cell r="I1085" t="str">
            <v>Mobile Communications</v>
          </cell>
          <cell r="J1085">
            <v>36831</v>
          </cell>
        </row>
        <row r="1086">
          <cell r="A1086" t="str">
            <v>2000-01</v>
          </cell>
          <cell r="B1086" t="str">
            <v>Q3</v>
          </cell>
          <cell r="C1086" t="str">
            <v>May</v>
          </cell>
          <cell r="D1086" t="str">
            <v>European</v>
          </cell>
          <cell r="E1086" t="str">
            <v>Sweden</v>
          </cell>
          <cell r="F1086">
            <v>1761200</v>
          </cell>
          <cell r="G1086" t="str">
            <v>Comvik</v>
          </cell>
          <cell r="H1086" t="str">
            <v>GSM-9/18</v>
          </cell>
          <cell r="I1086" t="str">
            <v>Mobile Communications</v>
          </cell>
          <cell r="J1086">
            <v>36831</v>
          </cell>
        </row>
        <row r="1087">
          <cell r="A1087" t="str">
            <v>2000-01</v>
          </cell>
          <cell r="B1087" t="str">
            <v>Q3</v>
          </cell>
          <cell r="C1087" t="str">
            <v>May</v>
          </cell>
          <cell r="D1087" t="str">
            <v>European</v>
          </cell>
          <cell r="E1087" t="str">
            <v>Sweden</v>
          </cell>
          <cell r="F1087">
            <v>919500</v>
          </cell>
          <cell r="G1087" t="str">
            <v xml:space="preserve">Europolitan </v>
          </cell>
          <cell r="H1087" t="str">
            <v>GSM-900</v>
          </cell>
          <cell r="I1087" t="str">
            <v>Mobile Communications</v>
          </cell>
          <cell r="J1087">
            <v>36831</v>
          </cell>
        </row>
        <row r="1088">
          <cell r="A1088" t="str">
            <v>2000-01</v>
          </cell>
          <cell r="B1088" t="str">
            <v>Q3</v>
          </cell>
          <cell r="C1088" t="str">
            <v>May</v>
          </cell>
          <cell r="D1088" t="str">
            <v>European</v>
          </cell>
          <cell r="E1088" t="str">
            <v>Sweden</v>
          </cell>
          <cell r="F1088">
            <v>2668200</v>
          </cell>
          <cell r="G1088" t="str">
            <v>Telia Mobitel</v>
          </cell>
          <cell r="H1088" t="str">
            <v>GSM-9/18</v>
          </cell>
          <cell r="I1088" t="str">
            <v>Mobile Communications</v>
          </cell>
          <cell r="J1088">
            <v>36831</v>
          </cell>
        </row>
        <row r="1089">
          <cell r="A1089" t="str">
            <v>2000-01</v>
          </cell>
          <cell r="B1089" t="str">
            <v>Q3</v>
          </cell>
          <cell r="C1089" t="str">
            <v>May</v>
          </cell>
          <cell r="D1089" t="str">
            <v>European</v>
          </cell>
          <cell r="E1089" t="str">
            <v>Sweden</v>
          </cell>
          <cell r="F1089">
            <v>154800</v>
          </cell>
          <cell r="G1089" t="str">
            <v>Telia Mobitel</v>
          </cell>
          <cell r="H1089" t="str">
            <v>NMT-450</v>
          </cell>
          <cell r="I1089" t="str">
            <v>Mobile Communications</v>
          </cell>
          <cell r="J1089">
            <v>36831</v>
          </cell>
        </row>
        <row r="1090">
          <cell r="A1090" t="str">
            <v>2000-01</v>
          </cell>
          <cell r="B1090" t="str">
            <v>Q3</v>
          </cell>
          <cell r="C1090" t="str">
            <v>May</v>
          </cell>
          <cell r="D1090" t="str">
            <v>European</v>
          </cell>
          <cell r="E1090" t="str">
            <v>Sweden</v>
          </cell>
          <cell r="F1090">
            <v>82800</v>
          </cell>
          <cell r="G1090" t="str">
            <v>Telia Mobitel</v>
          </cell>
          <cell r="H1090" t="str">
            <v>NMT-900</v>
          </cell>
          <cell r="I1090" t="str">
            <v>Mobile Communications</v>
          </cell>
          <cell r="J1090">
            <v>36831</v>
          </cell>
        </row>
        <row r="1091">
          <cell r="A1091" t="str">
            <v>2000-01</v>
          </cell>
          <cell r="B1091" t="str">
            <v>Q3</v>
          </cell>
          <cell r="C1091" t="str">
            <v>May</v>
          </cell>
          <cell r="D1091" t="str">
            <v>European</v>
          </cell>
          <cell r="E1091" t="str">
            <v>Switzerland</v>
          </cell>
          <cell r="F1091">
            <v>670000</v>
          </cell>
          <cell r="G1091" t="str">
            <v>diAx</v>
          </cell>
          <cell r="H1091" t="str">
            <v>GSM-9/18</v>
          </cell>
          <cell r="I1091" t="str">
            <v>Mobile Communications</v>
          </cell>
          <cell r="J1091">
            <v>36831</v>
          </cell>
        </row>
        <row r="1092">
          <cell r="A1092" t="str">
            <v>2000-01</v>
          </cell>
          <cell r="B1092" t="str">
            <v>Q3</v>
          </cell>
          <cell r="C1092" t="str">
            <v>May</v>
          </cell>
          <cell r="D1092" t="str">
            <v>European</v>
          </cell>
          <cell r="E1092" t="str">
            <v>Switzerland</v>
          </cell>
          <cell r="F1092">
            <v>583500</v>
          </cell>
          <cell r="G1092" t="str">
            <v>Orange</v>
          </cell>
          <cell r="H1092" t="str">
            <v>GSM-1800</v>
          </cell>
          <cell r="I1092" t="str">
            <v>Mobile Communications</v>
          </cell>
          <cell r="J1092">
            <v>36831</v>
          </cell>
        </row>
        <row r="1093">
          <cell r="A1093" t="str">
            <v>2000-01</v>
          </cell>
          <cell r="B1093" t="str">
            <v>Q3</v>
          </cell>
          <cell r="C1093" t="str">
            <v>May</v>
          </cell>
          <cell r="D1093" t="str">
            <v>European</v>
          </cell>
          <cell r="E1093" t="str">
            <v>Switzerland</v>
          </cell>
          <cell r="F1093">
            <v>2608200</v>
          </cell>
          <cell r="G1093" t="str">
            <v>Swisscom</v>
          </cell>
          <cell r="H1093" t="str">
            <v>GSM-9/18</v>
          </cell>
          <cell r="I1093" t="str">
            <v>Mobile Communications</v>
          </cell>
          <cell r="J1093">
            <v>36831</v>
          </cell>
        </row>
        <row r="1094">
          <cell r="A1094" t="str">
            <v>2000-01</v>
          </cell>
          <cell r="B1094" t="str">
            <v>Q3</v>
          </cell>
          <cell r="C1094" t="str">
            <v>May</v>
          </cell>
          <cell r="D1094" t="str">
            <v>European</v>
          </cell>
          <cell r="E1094" t="str">
            <v>Tadjikistan</v>
          </cell>
          <cell r="F1094">
            <v>620</v>
          </cell>
          <cell r="G1094" t="str">
            <v>TadjikTel</v>
          </cell>
          <cell r="H1094" t="str">
            <v>AMPS</v>
          </cell>
          <cell r="I1094" t="str">
            <v>Mobile Communications</v>
          </cell>
          <cell r="J1094">
            <v>36831</v>
          </cell>
        </row>
        <row r="1095">
          <cell r="A1095" t="str">
            <v>2000-01</v>
          </cell>
          <cell r="B1095" t="str">
            <v>Q3</v>
          </cell>
          <cell r="C1095" t="str">
            <v>May</v>
          </cell>
          <cell r="D1095" t="str">
            <v>European</v>
          </cell>
          <cell r="E1095" t="str">
            <v>Turkey</v>
          </cell>
          <cell r="F1095">
            <v>3200000</v>
          </cell>
          <cell r="G1095" t="str">
            <v>Telsim</v>
          </cell>
          <cell r="H1095" t="str">
            <v>GSM-900</v>
          </cell>
          <cell r="I1095" t="str">
            <v>Mobile Communications</v>
          </cell>
          <cell r="J1095">
            <v>36831</v>
          </cell>
        </row>
        <row r="1096">
          <cell r="A1096" t="str">
            <v>2000-01</v>
          </cell>
          <cell r="B1096" t="str">
            <v>Q3</v>
          </cell>
          <cell r="C1096" t="str">
            <v>May</v>
          </cell>
          <cell r="D1096" t="str">
            <v>European</v>
          </cell>
          <cell r="E1096" t="str">
            <v>Turkey</v>
          </cell>
          <cell r="F1096">
            <v>110200</v>
          </cell>
          <cell r="G1096" t="str">
            <v>Turk Telecom</v>
          </cell>
          <cell r="H1096" t="str">
            <v>NMT-450</v>
          </cell>
          <cell r="I1096" t="str">
            <v>Mobile Communications</v>
          </cell>
          <cell r="J1096">
            <v>36831</v>
          </cell>
        </row>
        <row r="1097">
          <cell r="A1097" t="str">
            <v>2000-01</v>
          </cell>
          <cell r="B1097" t="str">
            <v>Q3</v>
          </cell>
          <cell r="C1097" t="str">
            <v>May</v>
          </cell>
          <cell r="D1097" t="str">
            <v>European</v>
          </cell>
          <cell r="E1097" t="str">
            <v>Turkey</v>
          </cell>
          <cell r="F1097">
            <v>6853300</v>
          </cell>
          <cell r="G1097" t="str">
            <v>Tirkcell</v>
          </cell>
          <cell r="H1097" t="str">
            <v>GSM-900</v>
          </cell>
          <cell r="I1097" t="str">
            <v>Mobile Communications</v>
          </cell>
          <cell r="J1097">
            <v>36831</v>
          </cell>
        </row>
        <row r="1098">
          <cell r="A1098" t="str">
            <v>2000-01</v>
          </cell>
          <cell r="B1098" t="str">
            <v>Q3</v>
          </cell>
          <cell r="C1098" t="str">
            <v>May</v>
          </cell>
          <cell r="D1098" t="str">
            <v>European</v>
          </cell>
          <cell r="E1098" t="str">
            <v>Turkmenistan</v>
          </cell>
          <cell r="F1098">
            <v>4490</v>
          </cell>
          <cell r="G1098" t="str">
            <v>Barash Communications</v>
          </cell>
          <cell r="H1098" t="str">
            <v>AMPS</v>
          </cell>
          <cell r="I1098" t="str">
            <v>Mobile Communications</v>
          </cell>
          <cell r="J1098">
            <v>36831</v>
          </cell>
        </row>
        <row r="1099">
          <cell r="A1099" t="str">
            <v>2000-01</v>
          </cell>
          <cell r="B1099" t="str">
            <v>Q3</v>
          </cell>
          <cell r="C1099" t="str">
            <v>May</v>
          </cell>
          <cell r="D1099" t="str">
            <v>European</v>
          </cell>
          <cell r="E1099" t="str">
            <v>UK</v>
          </cell>
          <cell r="F1099">
            <v>7691000</v>
          </cell>
          <cell r="G1099" t="str">
            <v>BT Cellnet</v>
          </cell>
          <cell r="H1099" t="str">
            <v>GSM-900</v>
          </cell>
          <cell r="I1099" t="str">
            <v>Mobile Communications</v>
          </cell>
          <cell r="J1099">
            <v>36831</v>
          </cell>
        </row>
        <row r="1100">
          <cell r="A1100" t="str">
            <v>2000-01</v>
          </cell>
          <cell r="B1100" t="str">
            <v>Q3</v>
          </cell>
          <cell r="C1100" t="str">
            <v>May</v>
          </cell>
          <cell r="D1100" t="str">
            <v>European</v>
          </cell>
          <cell r="E1100" t="str">
            <v>UK</v>
          </cell>
          <cell r="F1100">
            <v>124200</v>
          </cell>
          <cell r="G1100" t="str">
            <v>BT Cellnet</v>
          </cell>
          <cell r="H1100" t="str">
            <v>TACS</v>
          </cell>
          <cell r="I1100" t="str">
            <v>Mobile Communications</v>
          </cell>
          <cell r="J1100">
            <v>36831</v>
          </cell>
        </row>
        <row r="1101">
          <cell r="A1101" t="str">
            <v>2000-01</v>
          </cell>
          <cell r="B1101" t="str">
            <v>Q3</v>
          </cell>
          <cell r="C1101" t="str">
            <v>May</v>
          </cell>
          <cell r="D1101" t="str">
            <v>European</v>
          </cell>
          <cell r="E1101" t="str">
            <v>UK</v>
          </cell>
          <cell r="F1101">
            <v>5653400</v>
          </cell>
          <cell r="G1101" t="str">
            <v>One-2-One</v>
          </cell>
          <cell r="H1101" t="str">
            <v>GSM-1800</v>
          </cell>
          <cell r="I1101" t="str">
            <v>Mobile Communications</v>
          </cell>
          <cell r="J1101">
            <v>36831</v>
          </cell>
        </row>
        <row r="1102">
          <cell r="A1102" t="str">
            <v>2000-01</v>
          </cell>
          <cell r="B1102" t="str">
            <v>Q3</v>
          </cell>
          <cell r="C1102" t="str">
            <v>May</v>
          </cell>
          <cell r="D1102" t="str">
            <v>European</v>
          </cell>
          <cell r="E1102" t="str">
            <v>UK</v>
          </cell>
          <cell r="F1102">
            <v>6747300</v>
          </cell>
          <cell r="G1102" t="str">
            <v>Orange</v>
          </cell>
          <cell r="H1102" t="str">
            <v>GSM-1800</v>
          </cell>
          <cell r="I1102" t="str">
            <v>Mobile Communications</v>
          </cell>
          <cell r="J1102">
            <v>36831</v>
          </cell>
        </row>
        <row r="1103">
          <cell r="A1103" t="str">
            <v>2000-01</v>
          </cell>
          <cell r="B1103" t="str">
            <v>Q3</v>
          </cell>
          <cell r="C1103" t="str">
            <v>May</v>
          </cell>
          <cell r="D1103" t="str">
            <v>European</v>
          </cell>
          <cell r="E1103" t="str">
            <v>UK</v>
          </cell>
          <cell r="F1103">
            <v>8833300</v>
          </cell>
          <cell r="G1103" t="str">
            <v>Vodafone</v>
          </cell>
          <cell r="H1103" t="str">
            <v>GSM-900</v>
          </cell>
          <cell r="I1103" t="str">
            <v>Mobile Communications</v>
          </cell>
          <cell r="J1103">
            <v>36831</v>
          </cell>
        </row>
        <row r="1104">
          <cell r="A1104" t="str">
            <v>2000-01</v>
          </cell>
          <cell r="B1104" t="str">
            <v>Q3</v>
          </cell>
          <cell r="C1104" t="str">
            <v>May</v>
          </cell>
          <cell r="D1104" t="str">
            <v>European</v>
          </cell>
          <cell r="E1104" t="str">
            <v>UK</v>
          </cell>
          <cell r="F1104">
            <v>386700</v>
          </cell>
          <cell r="G1104" t="str">
            <v>Vodafone</v>
          </cell>
          <cell r="H1104" t="str">
            <v>TACS</v>
          </cell>
          <cell r="I1104" t="str">
            <v>Mobile Communications</v>
          </cell>
          <cell r="J1104">
            <v>36831</v>
          </cell>
        </row>
        <row r="1105">
          <cell r="A1105" t="str">
            <v>2000-01</v>
          </cell>
          <cell r="B1105" t="str">
            <v>Q3</v>
          </cell>
          <cell r="C1105" t="str">
            <v>May</v>
          </cell>
          <cell r="D1105" t="str">
            <v>European</v>
          </cell>
          <cell r="E1105" t="str">
            <v>Ukraine</v>
          </cell>
          <cell r="F1105">
            <v>41700</v>
          </cell>
          <cell r="G1105" t="str">
            <v>Digital Cellular Communications of Ukraine</v>
          </cell>
          <cell r="H1105" t="str">
            <v>US TDMA-800</v>
          </cell>
          <cell r="I1105" t="str">
            <v>Mobile Communications</v>
          </cell>
          <cell r="J1105">
            <v>36831</v>
          </cell>
        </row>
        <row r="1106">
          <cell r="A1106" t="str">
            <v>2000-01</v>
          </cell>
          <cell r="B1106" t="str">
            <v>Q3</v>
          </cell>
          <cell r="C1106" t="str">
            <v>May</v>
          </cell>
          <cell r="D1106" t="str">
            <v>European</v>
          </cell>
          <cell r="E1106" t="str">
            <v>Ukraine</v>
          </cell>
          <cell r="F1106">
            <v>33200</v>
          </cell>
          <cell r="G1106" t="str">
            <v>Golden Telecom</v>
          </cell>
          <cell r="H1106" t="str">
            <v>GSM-1800</v>
          </cell>
          <cell r="I1106" t="str">
            <v>Mobile Communications</v>
          </cell>
          <cell r="J1106">
            <v>36831</v>
          </cell>
        </row>
        <row r="1107">
          <cell r="A1107" t="str">
            <v>2000-01</v>
          </cell>
          <cell r="B1107" t="str">
            <v>Q3</v>
          </cell>
          <cell r="C1107" t="str">
            <v>May</v>
          </cell>
          <cell r="D1107" t="str">
            <v>European</v>
          </cell>
          <cell r="E1107" t="str">
            <v>Ukraine</v>
          </cell>
          <cell r="F1107">
            <v>114000</v>
          </cell>
          <cell r="G1107" t="str">
            <v>Kyivstar GSM</v>
          </cell>
          <cell r="H1107" t="str">
            <v>GSM-900</v>
          </cell>
          <cell r="I1107" t="str">
            <v>Mobile Communications</v>
          </cell>
          <cell r="J1107">
            <v>36831</v>
          </cell>
        </row>
        <row r="1108">
          <cell r="A1108" t="str">
            <v>2000-01</v>
          </cell>
          <cell r="B1108" t="str">
            <v>Q3</v>
          </cell>
          <cell r="C1108" t="str">
            <v>May</v>
          </cell>
          <cell r="D1108" t="str">
            <v>European</v>
          </cell>
          <cell r="E1108" t="str">
            <v>Ukraine</v>
          </cell>
          <cell r="F1108">
            <v>19000</v>
          </cell>
          <cell r="G1108" t="str">
            <v>Ukrain Radio Systems</v>
          </cell>
          <cell r="H1108" t="str">
            <v>GSM-900</v>
          </cell>
          <cell r="I1108" t="str">
            <v>Mobile Communications</v>
          </cell>
          <cell r="J1108">
            <v>36831</v>
          </cell>
        </row>
        <row r="1109">
          <cell r="A1109" t="str">
            <v>2000-01</v>
          </cell>
          <cell r="B1109" t="str">
            <v>Q3</v>
          </cell>
          <cell r="C1109" t="str">
            <v>May</v>
          </cell>
          <cell r="D1109" t="str">
            <v>European</v>
          </cell>
          <cell r="E1109" t="str">
            <v>Ukraine</v>
          </cell>
          <cell r="F1109">
            <v>153600</v>
          </cell>
          <cell r="G1109" t="str">
            <v>Ukrainian Mobile Communications</v>
          </cell>
          <cell r="H1109" t="str">
            <v>GSM-900</v>
          </cell>
          <cell r="I1109" t="str">
            <v>Mobile Communications</v>
          </cell>
          <cell r="J1109">
            <v>36831</v>
          </cell>
        </row>
        <row r="1110">
          <cell r="A1110" t="str">
            <v>2000-01</v>
          </cell>
          <cell r="B1110" t="str">
            <v>Q3</v>
          </cell>
          <cell r="C1110" t="str">
            <v>May</v>
          </cell>
          <cell r="D1110" t="str">
            <v>European</v>
          </cell>
          <cell r="E1110" t="str">
            <v>Ukraine</v>
          </cell>
          <cell r="F1110">
            <v>73300</v>
          </cell>
          <cell r="G1110" t="str">
            <v>Ukrainian Mobile Communications</v>
          </cell>
          <cell r="H1110" t="str">
            <v>NMT-450</v>
          </cell>
          <cell r="I1110" t="str">
            <v>Mobile Communications</v>
          </cell>
          <cell r="J1110">
            <v>36831</v>
          </cell>
        </row>
        <row r="1111">
          <cell r="A1111" t="str">
            <v>2000-01</v>
          </cell>
          <cell r="B1111" t="str">
            <v>Q3</v>
          </cell>
          <cell r="C1111" t="str">
            <v>May</v>
          </cell>
          <cell r="D1111" t="str">
            <v>European</v>
          </cell>
          <cell r="E1111" t="str">
            <v>Uzbekistan</v>
          </cell>
          <cell r="F1111">
            <v>7630</v>
          </cell>
          <cell r="G1111" t="str">
            <v>Buztel</v>
          </cell>
          <cell r="H1111" t="str">
            <v>GSM-900</v>
          </cell>
          <cell r="I1111" t="str">
            <v>Mobile Communications</v>
          </cell>
          <cell r="J1111">
            <v>36831</v>
          </cell>
        </row>
        <row r="1112">
          <cell r="A1112" t="str">
            <v>2000-01</v>
          </cell>
          <cell r="B1112" t="str">
            <v>Q3</v>
          </cell>
          <cell r="C1112" t="str">
            <v>May</v>
          </cell>
          <cell r="D1112" t="str">
            <v>European</v>
          </cell>
          <cell r="E1112" t="str">
            <v>Uzbekistan</v>
          </cell>
          <cell r="F1112">
            <v>11400</v>
          </cell>
          <cell r="G1112" t="str">
            <v>Coscom</v>
          </cell>
          <cell r="H1112" t="str">
            <v>GSM-900</v>
          </cell>
          <cell r="I1112" t="str">
            <v>Mobile Communications</v>
          </cell>
          <cell r="J1112">
            <v>36831</v>
          </cell>
        </row>
        <row r="1113">
          <cell r="A1113" t="str">
            <v>2000-01</v>
          </cell>
          <cell r="B1113" t="str">
            <v>Q3</v>
          </cell>
          <cell r="C1113" t="str">
            <v>May</v>
          </cell>
          <cell r="D1113" t="str">
            <v>European</v>
          </cell>
          <cell r="E1113" t="str">
            <v>Uzbekistan</v>
          </cell>
          <cell r="F1113">
            <v>27000</v>
          </cell>
          <cell r="G1113" t="str">
            <v>Daewoo Central Paging Co</v>
          </cell>
          <cell r="H1113" t="str">
            <v>GSM-900</v>
          </cell>
          <cell r="I1113" t="str">
            <v>Mobile Communications</v>
          </cell>
          <cell r="J1113">
            <v>36831</v>
          </cell>
        </row>
        <row r="1114">
          <cell r="A1114" t="str">
            <v>2000-01</v>
          </cell>
          <cell r="B1114" t="str">
            <v>Q3</v>
          </cell>
          <cell r="C1114" t="str">
            <v>May</v>
          </cell>
          <cell r="D1114" t="str">
            <v>European</v>
          </cell>
          <cell r="E1114" t="str">
            <v>Uzbekistan</v>
          </cell>
          <cell r="F1114">
            <v>2100</v>
          </cell>
          <cell r="G1114" t="str">
            <v>Rubicon Wireless</v>
          </cell>
          <cell r="H1114" t="str">
            <v>US TDMA-800</v>
          </cell>
          <cell r="I1114" t="str">
            <v>Mobile Communications</v>
          </cell>
          <cell r="J1114">
            <v>36831</v>
          </cell>
        </row>
        <row r="1115">
          <cell r="A1115" t="str">
            <v>2000-01</v>
          </cell>
          <cell r="B1115" t="str">
            <v>Q3</v>
          </cell>
          <cell r="C1115" t="str">
            <v>May</v>
          </cell>
          <cell r="D1115" t="str">
            <v>European</v>
          </cell>
          <cell r="E1115" t="str">
            <v>Uzbekistan</v>
          </cell>
          <cell r="F1115">
            <v>31600</v>
          </cell>
          <cell r="G1115" t="str">
            <v>Uzdunrobita</v>
          </cell>
          <cell r="H1115" t="str">
            <v>US TDMA-800</v>
          </cell>
          <cell r="I1115" t="str">
            <v>Mobile Communications</v>
          </cell>
          <cell r="J1115">
            <v>36831</v>
          </cell>
        </row>
        <row r="1116">
          <cell r="A1116" t="str">
            <v>2000-01</v>
          </cell>
          <cell r="B1116" t="str">
            <v>Q3</v>
          </cell>
          <cell r="C1116" t="str">
            <v>May</v>
          </cell>
          <cell r="D1116" t="str">
            <v>European</v>
          </cell>
          <cell r="E1116" t="str">
            <v>Uzbekistan</v>
          </cell>
          <cell r="F1116">
            <v>11200</v>
          </cell>
          <cell r="G1116" t="str">
            <v>Uzmacom</v>
          </cell>
          <cell r="H1116" t="str">
            <v>GSM-900</v>
          </cell>
          <cell r="I1116" t="str">
            <v>Mobile Communications</v>
          </cell>
          <cell r="J1116">
            <v>36831</v>
          </cell>
        </row>
        <row r="1117">
          <cell r="A1117">
            <v>2000</v>
          </cell>
          <cell r="C1117" t="str">
            <v>Apr</v>
          </cell>
          <cell r="D1117" t="str">
            <v>Western Europe</v>
          </cell>
          <cell r="E1117" t="str">
            <v>Andora</v>
          </cell>
          <cell r="F1117">
            <v>22000</v>
          </cell>
          <cell r="G1117" t="str">
            <v>STA GSM</v>
          </cell>
          <cell r="H1117" t="str">
            <v>GSM 900</v>
          </cell>
          <cell r="I1117" t="str">
            <v>Global Mobile</v>
          </cell>
          <cell r="J1117">
            <v>36684</v>
          </cell>
        </row>
        <row r="1118">
          <cell r="A1118">
            <v>2000</v>
          </cell>
          <cell r="C1118" t="str">
            <v>Apr</v>
          </cell>
          <cell r="D1118" t="str">
            <v>Western Europe</v>
          </cell>
          <cell r="E1118" t="str">
            <v>Austria</v>
          </cell>
          <cell r="F1118">
            <v>210000</v>
          </cell>
          <cell r="G1118" t="str">
            <v>Mobilkom</v>
          </cell>
          <cell r="H1118" t="str">
            <v>TACS 900</v>
          </cell>
          <cell r="I1118" t="str">
            <v>Global Mobile</v>
          </cell>
          <cell r="J1118">
            <v>36684</v>
          </cell>
        </row>
        <row r="1119">
          <cell r="A1119">
            <v>2000</v>
          </cell>
          <cell r="C1119" t="str">
            <v>Apr</v>
          </cell>
          <cell r="D1119" t="str">
            <v>Western Europe</v>
          </cell>
          <cell r="E1119" t="str">
            <v>Austria</v>
          </cell>
          <cell r="F1119">
            <v>2200000</v>
          </cell>
          <cell r="G1119" t="str">
            <v>Mobilkom</v>
          </cell>
          <cell r="H1119" t="str">
            <v>GSM 900/1800</v>
          </cell>
          <cell r="I1119" t="str">
            <v>Global Mobile</v>
          </cell>
          <cell r="J1119">
            <v>36684</v>
          </cell>
        </row>
        <row r="1120">
          <cell r="A1120">
            <v>2000</v>
          </cell>
          <cell r="C1120" t="str">
            <v>Apr</v>
          </cell>
          <cell r="D1120" t="str">
            <v>Western Europe</v>
          </cell>
          <cell r="E1120" t="str">
            <v>Austria</v>
          </cell>
          <cell r="F1120">
            <v>1650000</v>
          </cell>
          <cell r="G1120" t="str">
            <v>Maxmobil</v>
          </cell>
          <cell r="H1120" t="str">
            <v>GSM 900</v>
          </cell>
          <cell r="I1120" t="str">
            <v>Global Mobile</v>
          </cell>
          <cell r="J1120">
            <v>36684</v>
          </cell>
        </row>
        <row r="1121">
          <cell r="A1121">
            <v>2000</v>
          </cell>
          <cell r="C1121" t="str">
            <v>Apr</v>
          </cell>
          <cell r="D1121" t="str">
            <v>Western Europe</v>
          </cell>
          <cell r="E1121" t="str">
            <v>Austria</v>
          </cell>
          <cell r="F1121">
            <v>660000</v>
          </cell>
          <cell r="G1121" t="str">
            <v>Cnnect</v>
          </cell>
          <cell r="H1121" t="str">
            <v>GSM 1800</v>
          </cell>
          <cell r="I1121" t="str">
            <v>Global Mobile</v>
          </cell>
          <cell r="J1121">
            <v>36684</v>
          </cell>
        </row>
        <row r="1122">
          <cell r="A1122">
            <v>2000</v>
          </cell>
          <cell r="C1122" t="str">
            <v>Apr</v>
          </cell>
          <cell r="D1122" t="str">
            <v>Western Europe</v>
          </cell>
          <cell r="E1122" t="str">
            <v>Belgium</v>
          </cell>
          <cell r="F1122">
            <v>0</v>
          </cell>
          <cell r="G1122" t="str">
            <v>Belgacom Mobile</v>
          </cell>
          <cell r="H1122" t="str">
            <v>NMT 450</v>
          </cell>
          <cell r="I1122" t="str">
            <v>Global Mobile</v>
          </cell>
          <cell r="J1122">
            <v>36684</v>
          </cell>
        </row>
        <row r="1123">
          <cell r="A1123">
            <v>2000</v>
          </cell>
          <cell r="C1123" t="str">
            <v>Apr</v>
          </cell>
          <cell r="D1123" t="str">
            <v>Western Europe</v>
          </cell>
          <cell r="E1123" t="str">
            <v>Belgium</v>
          </cell>
          <cell r="F1123">
            <v>2377666</v>
          </cell>
          <cell r="G1123" t="str">
            <v>Belgacom Mobile</v>
          </cell>
          <cell r="H1123" t="str">
            <v>GSM 900/1800</v>
          </cell>
          <cell r="I1123" t="str">
            <v>Global Mobile</v>
          </cell>
          <cell r="J1123">
            <v>36684</v>
          </cell>
        </row>
        <row r="1124">
          <cell r="A1124">
            <v>2000</v>
          </cell>
          <cell r="C1124" t="str">
            <v>Apr</v>
          </cell>
          <cell r="D1124" t="str">
            <v>Western Europe</v>
          </cell>
          <cell r="E1124" t="str">
            <v>Belgium</v>
          </cell>
          <cell r="F1124">
            <v>1146666</v>
          </cell>
          <cell r="G1124" t="str">
            <v>Mobistar</v>
          </cell>
          <cell r="H1124" t="str">
            <v>GSM 900</v>
          </cell>
          <cell r="I1124" t="str">
            <v>Global Mobile</v>
          </cell>
          <cell r="J1124">
            <v>36684</v>
          </cell>
        </row>
        <row r="1125">
          <cell r="A1125">
            <v>2000</v>
          </cell>
          <cell r="C1125" t="str">
            <v>Apr</v>
          </cell>
          <cell r="D1125" t="str">
            <v>Western Europe</v>
          </cell>
          <cell r="E1125" t="str">
            <v>Belgium</v>
          </cell>
          <cell r="F1125">
            <v>163400</v>
          </cell>
          <cell r="G1125" t="str">
            <v>KPN Orange</v>
          </cell>
          <cell r="H1125" t="str">
            <v>GSM 1800</v>
          </cell>
          <cell r="I1125" t="str">
            <v>Global Mobile</v>
          </cell>
          <cell r="J1125">
            <v>36684</v>
          </cell>
        </row>
        <row r="1126">
          <cell r="A1126">
            <v>2000</v>
          </cell>
          <cell r="C1126" t="str">
            <v>Apr</v>
          </cell>
          <cell r="D1126" t="str">
            <v>Western Europe</v>
          </cell>
          <cell r="E1126" t="str">
            <v>Cyprus</v>
          </cell>
          <cell r="F1126">
            <v>156982</v>
          </cell>
          <cell r="G1126" t="str">
            <v>Cyprus Telecoms</v>
          </cell>
          <cell r="H1126" t="str">
            <v>GSM 900</v>
          </cell>
          <cell r="I1126" t="str">
            <v>Global Mobile</v>
          </cell>
          <cell r="J1126">
            <v>36684</v>
          </cell>
        </row>
        <row r="1127">
          <cell r="A1127">
            <v>2000</v>
          </cell>
          <cell r="C1127" t="str">
            <v>Apr</v>
          </cell>
          <cell r="D1127" t="str">
            <v>Western Europe</v>
          </cell>
          <cell r="E1127" t="str">
            <v>Cyprus</v>
          </cell>
          <cell r="F1127">
            <v>4170</v>
          </cell>
          <cell r="G1127" t="str">
            <v>Cyprus Telecoms</v>
          </cell>
          <cell r="H1127" t="str">
            <v>NMT 900</v>
          </cell>
          <cell r="I1127" t="str">
            <v>Global Mobile</v>
          </cell>
          <cell r="J1127">
            <v>36684</v>
          </cell>
        </row>
        <row r="1128">
          <cell r="A1128">
            <v>2000</v>
          </cell>
          <cell r="C1128" t="str">
            <v>Apr</v>
          </cell>
          <cell r="D1128" t="str">
            <v>Western Europe</v>
          </cell>
          <cell r="E1128" t="str">
            <v>Denmark</v>
          </cell>
          <cell r="F1128">
            <v>3500</v>
          </cell>
          <cell r="G1128" t="str">
            <v>TeleDenmark Mobile</v>
          </cell>
          <cell r="H1128" t="str">
            <v>NMT 450</v>
          </cell>
          <cell r="I1128" t="str">
            <v>Global Mobile</v>
          </cell>
          <cell r="J1128">
            <v>36684</v>
          </cell>
        </row>
        <row r="1129">
          <cell r="A1129">
            <v>2000</v>
          </cell>
          <cell r="C1129" t="str">
            <v>Apr</v>
          </cell>
          <cell r="D1129" t="str">
            <v>Western Europe</v>
          </cell>
          <cell r="E1129" t="str">
            <v>Denmark</v>
          </cell>
          <cell r="F1129">
            <v>109000</v>
          </cell>
          <cell r="G1129" t="str">
            <v>TeleDenmark Mobile</v>
          </cell>
          <cell r="H1129" t="str">
            <v>NMT 900</v>
          </cell>
          <cell r="I1129" t="str">
            <v>Global Mobile</v>
          </cell>
          <cell r="J1129">
            <v>36684</v>
          </cell>
        </row>
        <row r="1130">
          <cell r="A1130">
            <v>2000</v>
          </cell>
          <cell r="C1130" t="str">
            <v>Apr</v>
          </cell>
          <cell r="D1130" t="str">
            <v>Western Europe</v>
          </cell>
          <cell r="E1130" t="str">
            <v>Denmark</v>
          </cell>
          <cell r="F1130">
            <v>1303833</v>
          </cell>
          <cell r="G1130" t="str">
            <v>TeleDenmark Mobile</v>
          </cell>
          <cell r="H1130" t="str">
            <v>GSM 900</v>
          </cell>
          <cell r="I1130" t="str">
            <v>Global Mobile</v>
          </cell>
          <cell r="J1130">
            <v>36684</v>
          </cell>
        </row>
        <row r="1131">
          <cell r="A1131">
            <v>2000</v>
          </cell>
          <cell r="C1131" t="str">
            <v>Apr</v>
          </cell>
          <cell r="D1131" t="str">
            <v>Western Europe</v>
          </cell>
          <cell r="E1131" t="str">
            <v>Denmark</v>
          </cell>
          <cell r="F1131">
            <v>1030000</v>
          </cell>
          <cell r="G1131" t="str">
            <v>Sonofone</v>
          </cell>
          <cell r="H1131" t="str">
            <v>GSM 900</v>
          </cell>
          <cell r="I1131" t="str">
            <v>Global Mobile</v>
          </cell>
          <cell r="J1131">
            <v>36684</v>
          </cell>
        </row>
        <row r="1132">
          <cell r="A1132">
            <v>2000</v>
          </cell>
          <cell r="C1132" t="str">
            <v>Apr</v>
          </cell>
          <cell r="D1132" t="str">
            <v>Western Europe</v>
          </cell>
          <cell r="E1132" t="str">
            <v>Denmark</v>
          </cell>
          <cell r="F1132">
            <v>295000</v>
          </cell>
          <cell r="G1132" t="str">
            <v>Telia</v>
          </cell>
          <cell r="H1132" t="str">
            <v>GSM 1800</v>
          </cell>
          <cell r="I1132" t="str">
            <v>Global Mobile</v>
          </cell>
          <cell r="J1132">
            <v>36684</v>
          </cell>
        </row>
        <row r="1133">
          <cell r="A1133">
            <v>2000</v>
          </cell>
          <cell r="C1133" t="str">
            <v>Apr</v>
          </cell>
          <cell r="D1133" t="str">
            <v>Western Europe</v>
          </cell>
          <cell r="E1133" t="str">
            <v>Denmark</v>
          </cell>
          <cell r="F1133">
            <v>410000</v>
          </cell>
          <cell r="G1133" t="str">
            <v>Mobilix</v>
          </cell>
          <cell r="H1133" t="str">
            <v>GSM 1800</v>
          </cell>
          <cell r="I1133" t="str">
            <v>Global Mobile</v>
          </cell>
          <cell r="J1133">
            <v>36684</v>
          </cell>
        </row>
        <row r="1134">
          <cell r="A1134">
            <v>2000</v>
          </cell>
          <cell r="C1134" t="str">
            <v>Apr</v>
          </cell>
          <cell r="D1134" t="str">
            <v>Western Europe</v>
          </cell>
          <cell r="E1134" t="str">
            <v>Faroe Island</v>
          </cell>
          <cell r="F1134">
            <v>2488</v>
          </cell>
          <cell r="G1134" t="str">
            <v>PTT</v>
          </cell>
          <cell r="H1134" t="str">
            <v>NMT 450</v>
          </cell>
          <cell r="I1134" t="str">
            <v>Global Mobile</v>
          </cell>
          <cell r="J1134">
            <v>36684</v>
          </cell>
        </row>
        <row r="1135">
          <cell r="A1135">
            <v>2000</v>
          </cell>
          <cell r="C1135" t="str">
            <v>Apr</v>
          </cell>
          <cell r="D1135" t="str">
            <v>Western Europe</v>
          </cell>
          <cell r="E1135" t="str">
            <v>Faroe Island</v>
          </cell>
          <cell r="F1135">
            <v>2943</v>
          </cell>
          <cell r="G1135" t="str">
            <v>PTT</v>
          </cell>
          <cell r="H1135" t="str">
            <v>NMT 900</v>
          </cell>
          <cell r="I1135" t="str">
            <v>Global Mobile</v>
          </cell>
          <cell r="J1135">
            <v>36684</v>
          </cell>
        </row>
        <row r="1136">
          <cell r="A1136">
            <v>2000</v>
          </cell>
          <cell r="C1136" t="str">
            <v>Apr</v>
          </cell>
          <cell r="D1136" t="str">
            <v>Western Europe</v>
          </cell>
          <cell r="E1136" t="str">
            <v>Faroe Island</v>
          </cell>
          <cell r="F1136">
            <v>7040</v>
          </cell>
          <cell r="G1136" t="str">
            <v>PTT</v>
          </cell>
          <cell r="H1136" t="str">
            <v>GSM 900</v>
          </cell>
          <cell r="I1136" t="str">
            <v>Global Mobile</v>
          </cell>
          <cell r="J1136">
            <v>36684</v>
          </cell>
        </row>
        <row r="1137">
          <cell r="A1137">
            <v>2000</v>
          </cell>
          <cell r="C1137" t="str">
            <v>Apr</v>
          </cell>
          <cell r="D1137" t="str">
            <v>Western Europe</v>
          </cell>
          <cell r="E1137" t="str">
            <v>Finland</v>
          </cell>
          <cell r="F1137">
            <v>71000</v>
          </cell>
          <cell r="G1137" t="str">
            <v>Sonera</v>
          </cell>
          <cell r="H1137" t="str">
            <v>NMT 450</v>
          </cell>
          <cell r="I1137" t="str">
            <v>Global Mobile</v>
          </cell>
          <cell r="J1137">
            <v>36684</v>
          </cell>
        </row>
        <row r="1138">
          <cell r="A1138">
            <v>2000</v>
          </cell>
          <cell r="C1138" t="str">
            <v>Apr</v>
          </cell>
          <cell r="D1138" t="str">
            <v>Western Europe</v>
          </cell>
          <cell r="E1138" t="str">
            <v>Finland</v>
          </cell>
          <cell r="F1138">
            <v>94000</v>
          </cell>
          <cell r="G1138" t="str">
            <v>Sonera</v>
          </cell>
          <cell r="H1138" t="str">
            <v>NMT 900</v>
          </cell>
          <cell r="I1138" t="str">
            <v>Global Mobile</v>
          </cell>
          <cell r="J1138">
            <v>36684</v>
          </cell>
        </row>
        <row r="1139">
          <cell r="A1139">
            <v>2000</v>
          </cell>
          <cell r="C1139" t="str">
            <v>Apr</v>
          </cell>
          <cell r="D1139" t="str">
            <v>Western Europe</v>
          </cell>
          <cell r="E1139" t="str">
            <v>Finland</v>
          </cell>
          <cell r="F1139">
            <v>2000000</v>
          </cell>
          <cell r="G1139" t="str">
            <v>Sonera</v>
          </cell>
          <cell r="H1139" t="str">
            <v>GSM 900/1800</v>
          </cell>
          <cell r="I1139" t="str">
            <v>Global Mobile</v>
          </cell>
          <cell r="J1139">
            <v>36684</v>
          </cell>
        </row>
        <row r="1140">
          <cell r="A1140">
            <v>2000</v>
          </cell>
          <cell r="C1140" t="str">
            <v>Apr</v>
          </cell>
          <cell r="D1140" t="str">
            <v>Western Europe</v>
          </cell>
          <cell r="E1140" t="str">
            <v>Finland</v>
          </cell>
          <cell r="F1140">
            <v>38127</v>
          </cell>
          <cell r="G1140" t="str">
            <v>Finnet Group</v>
          </cell>
          <cell r="H1140" t="str">
            <v>GSM 1800</v>
          </cell>
          <cell r="I1140" t="str">
            <v>Global Mobile</v>
          </cell>
          <cell r="J1140">
            <v>36684</v>
          </cell>
        </row>
        <row r="1141">
          <cell r="A1141">
            <v>2000</v>
          </cell>
          <cell r="C1141" t="str">
            <v>Apr</v>
          </cell>
          <cell r="D1141" t="str">
            <v>Western Europe</v>
          </cell>
          <cell r="E1141" t="str">
            <v>Finland</v>
          </cell>
          <cell r="F1141">
            <v>37000</v>
          </cell>
          <cell r="G1141" t="str">
            <v>Telia</v>
          </cell>
          <cell r="H1141" t="str">
            <v>GSM 1800</v>
          </cell>
          <cell r="I1141" t="str">
            <v>Global Mobile</v>
          </cell>
          <cell r="J1141">
            <v>36684</v>
          </cell>
        </row>
        <row r="1142">
          <cell r="A1142">
            <v>2000</v>
          </cell>
          <cell r="C1142" t="str">
            <v>Apr</v>
          </cell>
          <cell r="D1142" t="str">
            <v>Western Europe</v>
          </cell>
          <cell r="E1142" t="str">
            <v>Finland</v>
          </cell>
          <cell r="F1142">
            <v>1461000</v>
          </cell>
          <cell r="G1142" t="str">
            <v>Radiolinja</v>
          </cell>
          <cell r="H1142" t="str">
            <v>GSM 900</v>
          </cell>
          <cell r="I1142" t="str">
            <v>Global Mobile</v>
          </cell>
          <cell r="J1142">
            <v>36684</v>
          </cell>
        </row>
        <row r="1143">
          <cell r="A1143">
            <v>2000</v>
          </cell>
          <cell r="C1143" t="str">
            <v>Apr</v>
          </cell>
          <cell r="D1143" t="str">
            <v>Western Europe</v>
          </cell>
          <cell r="E1143" t="str">
            <v>France</v>
          </cell>
          <cell r="F1143">
            <v>0</v>
          </cell>
          <cell r="G1143" t="str">
            <v>France Telecom</v>
          </cell>
          <cell r="H1143" t="str">
            <v>RC2000</v>
          </cell>
          <cell r="I1143" t="str">
            <v>Global Mobile</v>
          </cell>
          <cell r="J1143">
            <v>36684</v>
          </cell>
        </row>
        <row r="1144">
          <cell r="A1144">
            <v>2000</v>
          </cell>
          <cell r="C1144" t="str">
            <v>Apr</v>
          </cell>
          <cell r="D1144" t="str">
            <v>Western Europe</v>
          </cell>
          <cell r="E1144" t="str">
            <v>France</v>
          </cell>
          <cell r="F1144">
            <v>11100000</v>
          </cell>
          <cell r="G1144" t="str">
            <v>France Telecom</v>
          </cell>
          <cell r="H1144" t="str">
            <v>GSM 900</v>
          </cell>
          <cell r="I1144" t="str">
            <v>Global Mobile</v>
          </cell>
          <cell r="J1144">
            <v>36684</v>
          </cell>
        </row>
        <row r="1145">
          <cell r="A1145">
            <v>2000</v>
          </cell>
          <cell r="C1145" t="str">
            <v>Apr</v>
          </cell>
          <cell r="D1145" t="str">
            <v>Western Europe</v>
          </cell>
          <cell r="E1145" t="str">
            <v>France</v>
          </cell>
          <cell r="F1145">
            <v>0</v>
          </cell>
          <cell r="G1145" t="str">
            <v>SFR</v>
          </cell>
          <cell r="H1145" t="str">
            <v>NMT 450</v>
          </cell>
          <cell r="I1145" t="str">
            <v>Global Mobile</v>
          </cell>
          <cell r="J1145">
            <v>36684</v>
          </cell>
        </row>
        <row r="1146">
          <cell r="A1146">
            <v>2000</v>
          </cell>
          <cell r="C1146" t="str">
            <v>Apr</v>
          </cell>
          <cell r="D1146" t="str">
            <v>Western Europe</v>
          </cell>
          <cell r="E1146" t="str">
            <v>France</v>
          </cell>
          <cell r="F1146">
            <v>8100000</v>
          </cell>
          <cell r="G1146" t="str">
            <v>SFR</v>
          </cell>
          <cell r="H1146" t="str">
            <v>GSM 900</v>
          </cell>
          <cell r="I1146" t="str">
            <v>Global Mobile</v>
          </cell>
          <cell r="J1146">
            <v>36684</v>
          </cell>
        </row>
        <row r="1147">
          <cell r="A1147">
            <v>2000</v>
          </cell>
          <cell r="C1147" t="str">
            <v>Apr</v>
          </cell>
          <cell r="D1147" t="str">
            <v>Western Europe</v>
          </cell>
          <cell r="E1147" t="str">
            <v>France</v>
          </cell>
          <cell r="F1147">
            <v>3750000</v>
          </cell>
          <cell r="G1147" t="str">
            <v>Bouygues Telecom</v>
          </cell>
          <cell r="H1147" t="str">
            <v>GSM 1800</v>
          </cell>
          <cell r="I1147" t="str">
            <v>Global Mobile</v>
          </cell>
          <cell r="J1147">
            <v>36684</v>
          </cell>
        </row>
        <row r="1148">
          <cell r="A1148">
            <v>2000</v>
          </cell>
          <cell r="C1148" t="str">
            <v>Apr</v>
          </cell>
          <cell r="D1148" t="str">
            <v>Western Europe</v>
          </cell>
          <cell r="E1148" t="str">
            <v>Germany</v>
          </cell>
          <cell r="F1148">
            <v>110000</v>
          </cell>
          <cell r="G1148" t="str">
            <v>T-Mobil</v>
          </cell>
          <cell r="H1148" t="str">
            <v>C 450</v>
          </cell>
          <cell r="I1148" t="str">
            <v>Global Mobile</v>
          </cell>
          <cell r="J1148">
            <v>36684</v>
          </cell>
        </row>
        <row r="1149">
          <cell r="A1149">
            <v>2000</v>
          </cell>
          <cell r="C1149" t="str">
            <v>Apr</v>
          </cell>
          <cell r="D1149" t="str">
            <v>Western Europe</v>
          </cell>
          <cell r="E1149" t="str">
            <v>Germany</v>
          </cell>
          <cell r="F1149">
            <v>12000000</v>
          </cell>
          <cell r="G1149" t="str">
            <v>T-Mobil</v>
          </cell>
          <cell r="H1149" t="str">
            <v>GSM 900</v>
          </cell>
          <cell r="I1149" t="str">
            <v>Global Mobile</v>
          </cell>
          <cell r="J1149">
            <v>36684</v>
          </cell>
        </row>
        <row r="1150">
          <cell r="A1150">
            <v>2000</v>
          </cell>
          <cell r="C1150" t="str">
            <v>Apr</v>
          </cell>
          <cell r="D1150" t="str">
            <v>Western Europe</v>
          </cell>
          <cell r="E1150" t="str">
            <v>Germany</v>
          </cell>
          <cell r="F1150">
            <v>12066666</v>
          </cell>
          <cell r="G1150" t="str">
            <v>Mannesmann</v>
          </cell>
          <cell r="H1150" t="str">
            <v>GSM 900</v>
          </cell>
          <cell r="I1150" t="str">
            <v>Global Mobile</v>
          </cell>
          <cell r="J1150">
            <v>36684</v>
          </cell>
        </row>
        <row r="1151">
          <cell r="A1151">
            <v>2000</v>
          </cell>
          <cell r="C1151" t="str">
            <v>Apr</v>
          </cell>
          <cell r="D1151" t="str">
            <v>Western Europe</v>
          </cell>
          <cell r="E1151" t="str">
            <v>Germany</v>
          </cell>
          <cell r="F1151">
            <v>4350000</v>
          </cell>
          <cell r="G1151" t="str">
            <v>E-Plus</v>
          </cell>
          <cell r="H1151" t="str">
            <v>GSM 1800</v>
          </cell>
          <cell r="I1151" t="str">
            <v>Global Mobile</v>
          </cell>
          <cell r="J1151">
            <v>36684</v>
          </cell>
        </row>
        <row r="1152">
          <cell r="A1152">
            <v>2000</v>
          </cell>
          <cell r="C1152" t="str">
            <v>Apr</v>
          </cell>
          <cell r="D1152" t="str">
            <v>Western Europe</v>
          </cell>
          <cell r="E1152" t="str">
            <v>Germany</v>
          </cell>
          <cell r="F1152">
            <v>1500000</v>
          </cell>
          <cell r="G1152" t="str">
            <v>Viag Interkom</v>
          </cell>
          <cell r="H1152" t="str">
            <v>GSM 900/1800</v>
          </cell>
          <cell r="I1152" t="str">
            <v>Global Mobile</v>
          </cell>
          <cell r="J1152">
            <v>36684</v>
          </cell>
        </row>
        <row r="1153">
          <cell r="A1153">
            <v>2000</v>
          </cell>
          <cell r="C1153" t="str">
            <v>Apr</v>
          </cell>
          <cell r="D1153" t="str">
            <v>Western Europe</v>
          </cell>
          <cell r="E1153" t="str">
            <v>Gibraltar</v>
          </cell>
          <cell r="F1153">
            <v>3837</v>
          </cell>
          <cell r="G1153" t="str">
            <v>Gibtel</v>
          </cell>
          <cell r="H1153" t="str">
            <v>GSM 900</v>
          </cell>
          <cell r="I1153" t="str">
            <v>Global Mobile</v>
          </cell>
          <cell r="J1153">
            <v>36684</v>
          </cell>
        </row>
        <row r="1154">
          <cell r="A1154">
            <v>2000</v>
          </cell>
          <cell r="C1154" t="str">
            <v>Apr</v>
          </cell>
          <cell r="D1154" t="str">
            <v>Western Europe</v>
          </cell>
          <cell r="E1154" t="str">
            <v>Greece</v>
          </cell>
          <cell r="F1154">
            <v>1809597</v>
          </cell>
          <cell r="G1154" t="str">
            <v>Panafon</v>
          </cell>
          <cell r="H1154" t="str">
            <v>GSM 900</v>
          </cell>
          <cell r="I1154" t="str">
            <v>Global Mobile</v>
          </cell>
          <cell r="J1154">
            <v>36684</v>
          </cell>
        </row>
        <row r="1155">
          <cell r="A1155">
            <v>2000</v>
          </cell>
          <cell r="C1155" t="str">
            <v>Apr</v>
          </cell>
          <cell r="D1155" t="str">
            <v>Western Europe</v>
          </cell>
          <cell r="E1155" t="str">
            <v>Greece</v>
          </cell>
          <cell r="F1155">
            <v>1310177</v>
          </cell>
          <cell r="G1155" t="str">
            <v>Stet Hellas</v>
          </cell>
          <cell r="H1155" t="str">
            <v>GSM 900</v>
          </cell>
          <cell r="I1155" t="str">
            <v>Global Mobile</v>
          </cell>
          <cell r="J1155">
            <v>36684</v>
          </cell>
        </row>
        <row r="1156">
          <cell r="A1156">
            <v>2000</v>
          </cell>
          <cell r="C1156" t="str">
            <v>Apr</v>
          </cell>
          <cell r="D1156" t="str">
            <v>Western Europe</v>
          </cell>
          <cell r="E1156" t="str">
            <v>Greece</v>
          </cell>
          <cell r="F1156">
            <v>1277445</v>
          </cell>
          <cell r="G1156" t="str">
            <v>Cosmote</v>
          </cell>
          <cell r="H1156" t="str">
            <v>GSM 1800</v>
          </cell>
          <cell r="I1156" t="str">
            <v>Global Mobile</v>
          </cell>
          <cell r="J1156">
            <v>36684</v>
          </cell>
        </row>
        <row r="1157">
          <cell r="A1157">
            <v>2000</v>
          </cell>
          <cell r="C1157" t="str">
            <v>Apr</v>
          </cell>
          <cell r="D1157" t="str">
            <v>Western Europe</v>
          </cell>
          <cell r="E1157" t="str">
            <v>Guernsey</v>
          </cell>
          <cell r="F1157">
            <v>16178</v>
          </cell>
          <cell r="G1157" t="str">
            <v>Guernsey Telecoms</v>
          </cell>
          <cell r="H1157" t="str">
            <v>GSM 900</v>
          </cell>
          <cell r="I1157" t="str">
            <v>Global Mobile</v>
          </cell>
          <cell r="J1157">
            <v>36684</v>
          </cell>
        </row>
        <row r="1158">
          <cell r="A1158">
            <v>2000</v>
          </cell>
          <cell r="C1158" t="str">
            <v>Apr</v>
          </cell>
          <cell r="D1158" t="str">
            <v>Western Europe</v>
          </cell>
          <cell r="E1158" t="str">
            <v>Iceland</v>
          </cell>
          <cell r="F1158">
            <v>27700</v>
          </cell>
          <cell r="G1158" t="str">
            <v>Iceland Telecom</v>
          </cell>
          <cell r="H1158" t="str">
            <v>NMT 450</v>
          </cell>
          <cell r="I1158" t="str">
            <v>Global Mobile</v>
          </cell>
          <cell r="J1158">
            <v>36684</v>
          </cell>
        </row>
        <row r="1159">
          <cell r="A1159">
            <v>2000</v>
          </cell>
          <cell r="C1159" t="str">
            <v>Apr</v>
          </cell>
          <cell r="D1159" t="str">
            <v>Western Europe</v>
          </cell>
          <cell r="E1159" t="str">
            <v>Iceland</v>
          </cell>
          <cell r="F1159">
            <v>108500</v>
          </cell>
          <cell r="G1159" t="str">
            <v>Iceland Telecom</v>
          </cell>
          <cell r="H1159" t="str">
            <v>GSM 900</v>
          </cell>
          <cell r="I1159" t="str">
            <v>Global Mobile</v>
          </cell>
          <cell r="J1159">
            <v>36684</v>
          </cell>
        </row>
        <row r="1160">
          <cell r="A1160">
            <v>2000</v>
          </cell>
          <cell r="C1160" t="str">
            <v>Apr</v>
          </cell>
          <cell r="D1160" t="str">
            <v>Western Europe</v>
          </cell>
          <cell r="E1160" t="str">
            <v>Iceland</v>
          </cell>
          <cell r="F1160">
            <v>44000</v>
          </cell>
          <cell r="G1160" t="str">
            <v>TAL</v>
          </cell>
          <cell r="H1160" t="str">
            <v>GSM 900</v>
          </cell>
          <cell r="I1160" t="str">
            <v>Global Mobile</v>
          </cell>
          <cell r="J1160">
            <v>36684</v>
          </cell>
        </row>
        <row r="1161">
          <cell r="A1161">
            <v>2000</v>
          </cell>
          <cell r="C1161" t="str">
            <v>Apr</v>
          </cell>
          <cell r="D1161" t="str">
            <v>Western Europe</v>
          </cell>
          <cell r="E1161" t="str">
            <v>Ireland</v>
          </cell>
          <cell r="F1161">
            <v>84000</v>
          </cell>
          <cell r="G1161" t="str">
            <v>Eircell</v>
          </cell>
          <cell r="H1161" t="str">
            <v>TACS 900</v>
          </cell>
          <cell r="I1161" t="str">
            <v>Global Mobile</v>
          </cell>
          <cell r="J1161">
            <v>36684</v>
          </cell>
        </row>
        <row r="1162">
          <cell r="A1162">
            <v>2000</v>
          </cell>
          <cell r="C1162" t="str">
            <v>Apr</v>
          </cell>
          <cell r="D1162" t="str">
            <v>Western Europe</v>
          </cell>
          <cell r="E1162" t="str">
            <v>Ireland</v>
          </cell>
          <cell r="F1162">
            <v>1045000</v>
          </cell>
          <cell r="G1162" t="str">
            <v>Eircell</v>
          </cell>
          <cell r="H1162" t="str">
            <v>GSM 900</v>
          </cell>
          <cell r="I1162" t="str">
            <v>Global Mobile</v>
          </cell>
          <cell r="J1162">
            <v>36684</v>
          </cell>
        </row>
        <row r="1163">
          <cell r="A1163">
            <v>2000</v>
          </cell>
          <cell r="C1163" t="str">
            <v>Apr</v>
          </cell>
          <cell r="D1163" t="str">
            <v>Western Europe</v>
          </cell>
          <cell r="E1163" t="str">
            <v>Ireland</v>
          </cell>
          <cell r="F1163">
            <v>665000</v>
          </cell>
          <cell r="G1163" t="str">
            <v>Esat Digiphone</v>
          </cell>
          <cell r="H1163" t="str">
            <v>GSM 900</v>
          </cell>
          <cell r="I1163" t="str">
            <v>Global Mobile</v>
          </cell>
          <cell r="J1163">
            <v>36684</v>
          </cell>
        </row>
        <row r="1164">
          <cell r="A1164">
            <v>2000</v>
          </cell>
          <cell r="C1164" t="str">
            <v>Apr</v>
          </cell>
          <cell r="D1164" t="str">
            <v>Western Europe</v>
          </cell>
          <cell r="E1164" t="str">
            <v>Isle of Man</v>
          </cell>
          <cell r="F1164">
            <v>19900</v>
          </cell>
          <cell r="G1164" t="str">
            <v>Manx Telecom</v>
          </cell>
          <cell r="H1164" t="str">
            <v>GSM 900</v>
          </cell>
          <cell r="I1164" t="str">
            <v>Global Mobile</v>
          </cell>
          <cell r="J1164">
            <v>36684</v>
          </cell>
        </row>
        <row r="1165">
          <cell r="A1165">
            <v>2000</v>
          </cell>
          <cell r="C1165" t="str">
            <v>Apr</v>
          </cell>
          <cell r="D1165" t="str">
            <v>Western Europe</v>
          </cell>
          <cell r="E1165" t="str">
            <v>Italy</v>
          </cell>
          <cell r="F1165">
            <v>11460559</v>
          </cell>
          <cell r="G1165" t="str">
            <v>Omnitel Pronto Italia</v>
          </cell>
          <cell r="H1165" t="str">
            <v>GSM 900</v>
          </cell>
          <cell r="I1165" t="str">
            <v>Global Mobile</v>
          </cell>
          <cell r="J1165">
            <v>36684</v>
          </cell>
        </row>
        <row r="1166">
          <cell r="A1166">
            <v>2000</v>
          </cell>
          <cell r="C1166" t="str">
            <v>Apr</v>
          </cell>
          <cell r="D1166" t="str">
            <v>Western Europe</v>
          </cell>
          <cell r="E1166" t="str">
            <v>Italy</v>
          </cell>
          <cell r="F1166">
            <v>3100000</v>
          </cell>
          <cell r="G1166" t="str">
            <v>Telecom Italia Mobile</v>
          </cell>
          <cell r="H1166" t="str">
            <v>TACS 900</v>
          </cell>
          <cell r="I1166" t="str">
            <v>Global Mobile</v>
          </cell>
          <cell r="J1166">
            <v>36684</v>
          </cell>
        </row>
        <row r="1167">
          <cell r="A1167">
            <v>2000</v>
          </cell>
          <cell r="C1167" t="str">
            <v>Apr</v>
          </cell>
          <cell r="D1167" t="str">
            <v>Western Europe</v>
          </cell>
          <cell r="E1167" t="str">
            <v>Italy</v>
          </cell>
          <cell r="F1167">
            <v>16352666</v>
          </cell>
          <cell r="G1167" t="str">
            <v>Telecom Italia Mobile</v>
          </cell>
          <cell r="H1167" t="str">
            <v>GSM 900</v>
          </cell>
          <cell r="I1167" t="str">
            <v>Global Mobile</v>
          </cell>
          <cell r="J1167">
            <v>36684</v>
          </cell>
        </row>
        <row r="1168">
          <cell r="A1168">
            <v>2000</v>
          </cell>
          <cell r="C1168" t="str">
            <v>Apr</v>
          </cell>
          <cell r="D1168" t="str">
            <v>Western Europe</v>
          </cell>
          <cell r="E1168" t="str">
            <v>Italy</v>
          </cell>
          <cell r="F1168">
            <v>2317333</v>
          </cell>
          <cell r="G1168" t="str">
            <v>Wind</v>
          </cell>
          <cell r="H1168" t="str">
            <v>GSM 1800</v>
          </cell>
          <cell r="I1168" t="str">
            <v>Global Mobile</v>
          </cell>
          <cell r="J1168">
            <v>36684</v>
          </cell>
        </row>
        <row r="1169">
          <cell r="A1169">
            <v>2000</v>
          </cell>
          <cell r="C1169" t="str">
            <v>Apr</v>
          </cell>
          <cell r="D1169" t="str">
            <v>Western Europe</v>
          </cell>
          <cell r="E1169" t="str">
            <v>Jersey</v>
          </cell>
          <cell r="F1169">
            <v>27120</v>
          </cell>
          <cell r="G1169" t="str">
            <v>Jersey Telecoms</v>
          </cell>
          <cell r="H1169" t="str">
            <v>GSM 900</v>
          </cell>
          <cell r="I1169" t="str">
            <v>Global Mobile</v>
          </cell>
          <cell r="J1169">
            <v>36684</v>
          </cell>
        </row>
        <row r="1170">
          <cell r="A1170">
            <v>2000</v>
          </cell>
          <cell r="C1170" t="str">
            <v>Apr</v>
          </cell>
          <cell r="D1170" t="str">
            <v>Western Europe</v>
          </cell>
          <cell r="E1170" t="str">
            <v>Liechtenstein</v>
          </cell>
          <cell r="F1170">
            <v>12500</v>
          </cell>
          <cell r="G1170" t="str">
            <v>Telecom FL</v>
          </cell>
          <cell r="H1170" t="str">
            <v>GSM 900</v>
          </cell>
          <cell r="I1170" t="str">
            <v>Global Mobile</v>
          </cell>
          <cell r="J1170">
            <v>36684</v>
          </cell>
        </row>
        <row r="1171">
          <cell r="A1171">
            <v>2000</v>
          </cell>
          <cell r="C1171" t="str">
            <v>Apr</v>
          </cell>
          <cell r="D1171" t="str">
            <v>Western Europe</v>
          </cell>
          <cell r="E1171" t="str">
            <v>Luxemburg</v>
          </cell>
          <cell r="F1171">
            <v>140885</v>
          </cell>
          <cell r="G1171" t="str">
            <v>PTT</v>
          </cell>
          <cell r="H1171" t="str">
            <v>GSM 900</v>
          </cell>
          <cell r="I1171" t="str">
            <v>Global Mobile</v>
          </cell>
          <cell r="J1171">
            <v>36684</v>
          </cell>
        </row>
        <row r="1172">
          <cell r="A1172">
            <v>2000</v>
          </cell>
          <cell r="C1172" t="str">
            <v>Apr</v>
          </cell>
          <cell r="D1172" t="str">
            <v>Western Europe</v>
          </cell>
          <cell r="E1172" t="str">
            <v>Luxemburg</v>
          </cell>
          <cell r="F1172">
            <v>91365</v>
          </cell>
          <cell r="G1172" t="str">
            <v>Tango</v>
          </cell>
          <cell r="H1172" t="str">
            <v>GSM 900</v>
          </cell>
          <cell r="I1172" t="str">
            <v>Global Mobile</v>
          </cell>
          <cell r="J1172">
            <v>36684</v>
          </cell>
        </row>
        <row r="1173">
          <cell r="A1173">
            <v>2000</v>
          </cell>
          <cell r="C1173" t="str">
            <v>Apr</v>
          </cell>
          <cell r="D1173" t="str">
            <v>Western Europe</v>
          </cell>
          <cell r="E1173" t="str">
            <v>Malta</v>
          </cell>
          <cell r="F1173">
            <v>50706</v>
          </cell>
          <cell r="G1173" t="str">
            <v>Vadafone Melta</v>
          </cell>
          <cell r="H1173" t="str">
            <v>GSM 900</v>
          </cell>
          <cell r="I1173" t="str">
            <v>Global Mobile</v>
          </cell>
          <cell r="J1173">
            <v>36684</v>
          </cell>
        </row>
        <row r="1174">
          <cell r="A1174">
            <v>2000</v>
          </cell>
          <cell r="C1174" t="str">
            <v>Apr</v>
          </cell>
          <cell r="D1174" t="str">
            <v>Western Europe</v>
          </cell>
          <cell r="E1174" t="str">
            <v>Malta</v>
          </cell>
          <cell r="F1174">
            <v>3638</v>
          </cell>
          <cell r="G1174" t="str">
            <v>Vadafone Melta</v>
          </cell>
          <cell r="H1174" t="str">
            <v>ETACS</v>
          </cell>
          <cell r="I1174" t="str">
            <v>Global Mobile</v>
          </cell>
          <cell r="J1174">
            <v>36684</v>
          </cell>
        </row>
        <row r="1175">
          <cell r="A1175">
            <v>2000</v>
          </cell>
          <cell r="C1175" t="str">
            <v>Apr</v>
          </cell>
          <cell r="D1175" t="str">
            <v>Western Europe</v>
          </cell>
          <cell r="E1175" t="str">
            <v>Netherlands</v>
          </cell>
          <cell r="F1175">
            <v>2540000</v>
          </cell>
          <cell r="G1175" t="str">
            <v>Libertel</v>
          </cell>
          <cell r="H1175" t="str">
            <v>GSM 900</v>
          </cell>
          <cell r="I1175" t="str">
            <v>Global Mobile</v>
          </cell>
          <cell r="J1175">
            <v>36684</v>
          </cell>
        </row>
        <row r="1176">
          <cell r="A1176">
            <v>2000</v>
          </cell>
          <cell r="C1176" t="str">
            <v>Apr</v>
          </cell>
          <cell r="D1176" t="str">
            <v>Western Europe</v>
          </cell>
          <cell r="E1176" t="str">
            <v>Netherlands</v>
          </cell>
          <cell r="F1176">
            <v>0</v>
          </cell>
          <cell r="G1176" t="str">
            <v>PTT Telecom</v>
          </cell>
          <cell r="H1176" t="str">
            <v>NMT 900</v>
          </cell>
          <cell r="I1176" t="str">
            <v>Global Mobile</v>
          </cell>
          <cell r="J1176">
            <v>36684</v>
          </cell>
        </row>
        <row r="1177">
          <cell r="A1177">
            <v>2000</v>
          </cell>
          <cell r="C1177" t="str">
            <v>Apr</v>
          </cell>
          <cell r="D1177" t="str">
            <v>Western Europe</v>
          </cell>
          <cell r="E1177" t="str">
            <v>Netherlands</v>
          </cell>
          <cell r="F1177">
            <v>3839241</v>
          </cell>
          <cell r="G1177" t="str">
            <v>PTT Telecom</v>
          </cell>
          <cell r="H1177" t="str">
            <v>GSM 900</v>
          </cell>
          <cell r="I1177" t="str">
            <v>Global Mobile</v>
          </cell>
          <cell r="J1177">
            <v>36684</v>
          </cell>
        </row>
        <row r="1178">
          <cell r="A1178">
            <v>2000</v>
          </cell>
          <cell r="C1178" t="str">
            <v>Apr</v>
          </cell>
          <cell r="D1178" t="str">
            <v>Western Europe</v>
          </cell>
          <cell r="E1178" t="str">
            <v>Netherlands</v>
          </cell>
          <cell r="F1178">
            <v>510285</v>
          </cell>
          <cell r="G1178" t="str">
            <v>Telfort</v>
          </cell>
          <cell r="H1178" t="str">
            <v>GSM 1800</v>
          </cell>
          <cell r="I1178" t="str">
            <v>Global Mobile</v>
          </cell>
          <cell r="J1178">
            <v>36684</v>
          </cell>
        </row>
        <row r="1179">
          <cell r="A1179">
            <v>2000</v>
          </cell>
          <cell r="C1179" t="str">
            <v>Apr</v>
          </cell>
          <cell r="D1179" t="str">
            <v>Western Europe</v>
          </cell>
          <cell r="E1179" t="str">
            <v>Netherlands</v>
          </cell>
          <cell r="F1179">
            <v>550000</v>
          </cell>
          <cell r="G1179" t="str">
            <v>Dutchtone</v>
          </cell>
          <cell r="H1179" t="str">
            <v>GSM 1800</v>
          </cell>
          <cell r="I1179" t="str">
            <v>Global Mobile</v>
          </cell>
          <cell r="J1179">
            <v>36684</v>
          </cell>
        </row>
        <row r="1180">
          <cell r="A1180">
            <v>2000</v>
          </cell>
          <cell r="C1180" t="str">
            <v>Apr</v>
          </cell>
          <cell r="D1180" t="str">
            <v>Western Europe</v>
          </cell>
          <cell r="E1180" t="str">
            <v>Netherlands</v>
          </cell>
          <cell r="F1180">
            <v>500000</v>
          </cell>
          <cell r="G1180" t="str">
            <v>Ben</v>
          </cell>
          <cell r="H1180" t="str">
            <v>GSM 1800</v>
          </cell>
          <cell r="I1180" t="str">
            <v>Global Mobile</v>
          </cell>
          <cell r="J1180">
            <v>36684</v>
          </cell>
        </row>
        <row r="1181">
          <cell r="A1181">
            <v>2000</v>
          </cell>
          <cell r="C1181" t="str">
            <v>Apr</v>
          </cell>
          <cell r="D1181" t="str">
            <v>Western Europe</v>
          </cell>
          <cell r="E1181" t="str">
            <v>Norway</v>
          </cell>
          <cell r="F1181">
            <v>107054</v>
          </cell>
          <cell r="G1181" t="str">
            <v>Telenor Mobil</v>
          </cell>
          <cell r="H1181" t="str">
            <v>NMT 450</v>
          </cell>
          <cell r="I1181" t="str">
            <v>Global Mobile</v>
          </cell>
          <cell r="J1181">
            <v>36684</v>
          </cell>
        </row>
        <row r="1182">
          <cell r="A1182">
            <v>2000</v>
          </cell>
          <cell r="C1182" t="str">
            <v>Apr</v>
          </cell>
          <cell r="D1182" t="str">
            <v>Western Europe</v>
          </cell>
          <cell r="E1182" t="str">
            <v>Norway</v>
          </cell>
          <cell r="F1182">
            <v>76494</v>
          </cell>
          <cell r="G1182" t="str">
            <v>Telenor Mobil</v>
          </cell>
          <cell r="H1182" t="str">
            <v>NMT 900</v>
          </cell>
          <cell r="I1182" t="str">
            <v>Global Mobile</v>
          </cell>
          <cell r="J1182">
            <v>36684</v>
          </cell>
        </row>
        <row r="1183">
          <cell r="A1183">
            <v>2000</v>
          </cell>
          <cell r="C1183" t="str">
            <v>Apr</v>
          </cell>
          <cell r="D1183" t="str">
            <v>Western Europe</v>
          </cell>
          <cell r="E1183" t="str">
            <v>Norway</v>
          </cell>
          <cell r="F1183">
            <v>1892229</v>
          </cell>
          <cell r="G1183" t="str">
            <v>Telenor Mobil</v>
          </cell>
          <cell r="H1183" t="str">
            <v>GSM 900/1800</v>
          </cell>
          <cell r="I1183" t="str">
            <v>Global Mobile</v>
          </cell>
          <cell r="J1183">
            <v>36684</v>
          </cell>
        </row>
        <row r="1184">
          <cell r="A1184">
            <v>2000</v>
          </cell>
          <cell r="C1184" t="str">
            <v>Apr</v>
          </cell>
          <cell r="D1184" t="str">
            <v>Western Europe</v>
          </cell>
          <cell r="E1184" t="str">
            <v>Norway</v>
          </cell>
          <cell r="F1184">
            <v>800000</v>
          </cell>
          <cell r="G1184" t="str">
            <v>Netcom</v>
          </cell>
          <cell r="H1184" t="str">
            <v>GSM 900</v>
          </cell>
          <cell r="I1184" t="str">
            <v>Global Mobile</v>
          </cell>
          <cell r="J1184">
            <v>36684</v>
          </cell>
        </row>
        <row r="1185">
          <cell r="A1185">
            <v>2000</v>
          </cell>
          <cell r="C1185" t="str">
            <v>Apr</v>
          </cell>
          <cell r="D1185" t="str">
            <v>Western Europe</v>
          </cell>
          <cell r="E1185" t="str">
            <v>Portugal</v>
          </cell>
          <cell r="F1185">
            <v>0</v>
          </cell>
          <cell r="G1185" t="str">
            <v>TMN</v>
          </cell>
          <cell r="H1185" t="str">
            <v>C 450</v>
          </cell>
          <cell r="I1185" t="str">
            <v>Global Mobile</v>
          </cell>
          <cell r="J1185">
            <v>36684</v>
          </cell>
        </row>
        <row r="1186">
          <cell r="A1186">
            <v>2000</v>
          </cell>
          <cell r="C1186" t="str">
            <v>Apr</v>
          </cell>
          <cell r="D1186" t="str">
            <v>Western Europe</v>
          </cell>
          <cell r="E1186" t="str">
            <v>Portugal</v>
          </cell>
          <cell r="F1186">
            <v>2435107</v>
          </cell>
          <cell r="G1186" t="str">
            <v>TMN</v>
          </cell>
          <cell r="H1186" t="str">
            <v>GSM 900/1800</v>
          </cell>
          <cell r="I1186" t="str">
            <v>Global Mobile</v>
          </cell>
          <cell r="J1186">
            <v>36684</v>
          </cell>
        </row>
        <row r="1187">
          <cell r="A1187">
            <v>2000</v>
          </cell>
          <cell r="C1187" t="str">
            <v>Apr</v>
          </cell>
          <cell r="D1187" t="str">
            <v>Western Europe</v>
          </cell>
          <cell r="E1187" t="str">
            <v>Portugal</v>
          </cell>
          <cell r="F1187">
            <v>1970784</v>
          </cell>
          <cell r="G1187" t="str">
            <v>Telecel</v>
          </cell>
          <cell r="H1187" t="str">
            <v>GSM 900/1800</v>
          </cell>
          <cell r="I1187" t="str">
            <v>Global Mobile</v>
          </cell>
          <cell r="J1187">
            <v>36684</v>
          </cell>
        </row>
        <row r="1188">
          <cell r="A1188">
            <v>2000</v>
          </cell>
          <cell r="C1188" t="str">
            <v>Apr</v>
          </cell>
          <cell r="D1188" t="str">
            <v>Western Europe</v>
          </cell>
          <cell r="E1188" t="str">
            <v>Portugal</v>
          </cell>
          <cell r="F1188">
            <v>1006300</v>
          </cell>
          <cell r="G1188" t="str">
            <v>Optimus</v>
          </cell>
          <cell r="H1188" t="str">
            <v>GSM 900/1800</v>
          </cell>
          <cell r="I1188" t="str">
            <v>Global Mobile</v>
          </cell>
          <cell r="J1188">
            <v>36684</v>
          </cell>
        </row>
        <row r="1189">
          <cell r="A1189">
            <v>2000</v>
          </cell>
          <cell r="C1189" t="str">
            <v>Apr</v>
          </cell>
          <cell r="D1189" t="str">
            <v>Western Europe</v>
          </cell>
          <cell r="E1189" t="str">
            <v>Spain</v>
          </cell>
          <cell r="F1189">
            <v>5940000</v>
          </cell>
          <cell r="G1189" t="str">
            <v>Airtel</v>
          </cell>
          <cell r="H1189" t="str">
            <v>GSM 900</v>
          </cell>
          <cell r="I1189" t="str">
            <v>Global Mobile</v>
          </cell>
          <cell r="J1189">
            <v>36684</v>
          </cell>
        </row>
        <row r="1190">
          <cell r="A1190">
            <v>2000</v>
          </cell>
          <cell r="C1190" t="str">
            <v>Apr</v>
          </cell>
          <cell r="D1190" t="str">
            <v>Western Europe</v>
          </cell>
          <cell r="E1190" t="str">
            <v>Spain</v>
          </cell>
          <cell r="F1190">
            <v>550000</v>
          </cell>
          <cell r="G1190" t="str">
            <v>Telefonica Moviles</v>
          </cell>
          <cell r="H1190" t="str">
            <v>TACS 900</v>
          </cell>
          <cell r="I1190" t="str">
            <v>Global Mobile</v>
          </cell>
          <cell r="J1190">
            <v>36684</v>
          </cell>
        </row>
        <row r="1191">
          <cell r="A1191">
            <v>2000</v>
          </cell>
          <cell r="C1191" t="str">
            <v>Apr</v>
          </cell>
          <cell r="D1191" t="str">
            <v>Western Europe</v>
          </cell>
          <cell r="E1191" t="str">
            <v>Spain</v>
          </cell>
          <cell r="F1191">
            <v>10050000</v>
          </cell>
          <cell r="G1191" t="str">
            <v>Telefonica Moviles</v>
          </cell>
          <cell r="H1191" t="str">
            <v>GSM (to June), GSM 900/1800</v>
          </cell>
          <cell r="I1191" t="str">
            <v>Global Mobile</v>
          </cell>
          <cell r="J1191">
            <v>36684</v>
          </cell>
        </row>
        <row r="1192">
          <cell r="A1192">
            <v>2000</v>
          </cell>
          <cell r="C1192" t="str">
            <v>Apr</v>
          </cell>
          <cell r="D1192" t="str">
            <v>Western Europe</v>
          </cell>
          <cell r="E1192" t="str">
            <v>Spain</v>
          </cell>
          <cell r="F1192">
            <v>1761666</v>
          </cell>
          <cell r="G1192" t="str">
            <v>Amena</v>
          </cell>
          <cell r="H1192" t="str">
            <v>GSM 1800</v>
          </cell>
          <cell r="I1192" t="str">
            <v>Global Mobile</v>
          </cell>
          <cell r="J1192">
            <v>36684</v>
          </cell>
        </row>
        <row r="1193">
          <cell r="A1193">
            <v>2000</v>
          </cell>
          <cell r="C1193" t="str">
            <v>Apr</v>
          </cell>
          <cell r="D1193" t="str">
            <v>Western Europe</v>
          </cell>
          <cell r="E1193" t="str">
            <v>Sweden</v>
          </cell>
          <cell r="F1193">
            <v>45000</v>
          </cell>
          <cell r="G1193" t="str">
            <v>Telia Mobitel</v>
          </cell>
          <cell r="H1193" t="str">
            <v>NMT 450</v>
          </cell>
          <cell r="I1193" t="str">
            <v>Global Mobile</v>
          </cell>
          <cell r="J1193">
            <v>36684</v>
          </cell>
        </row>
        <row r="1194">
          <cell r="A1194">
            <v>2000</v>
          </cell>
          <cell r="C1194" t="str">
            <v>Apr</v>
          </cell>
          <cell r="D1194" t="str">
            <v>Western Europe</v>
          </cell>
          <cell r="E1194" t="str">
            <v>Sweden</v>
          </cell>
          <cell r="F1194">
            <v>30000</v>
          </cell>
          <cell r="G1194" t="str">
            <v>Telia Mobitel</v>
          </cell>
          <cell r="H1194" t="str">
            <v>NMT 900</v>
          </cell>
          <cell r="I1194" t="str">
            <v>Global Mobile</v>
          </cell>
          <cell r="J1194">
            <v>36684</v>
          </cell>
        </row>
        <row r="1195">
          <cell r="A1195">
            <v>2000</v>
          </cell>
          <cell r="C1195" t="str">
            <v>Apr</v>
          </cell>
          <cell r="D1195" t="str">
            <v>Western Europe</v>
          </cell>
          <cell r="E1195" t="str">
            <v>Sweden</v>
          </cell>
          <cell r="F1195">
            <v>2820000</v>
          </cell>
          <cell r="G1195" t="str">
            <v>Telia Mobitel</v>
          </cell>
          <cell r="H1195" t="str">
            <v>GSM 900</v>
          </cell>
          <cell r="I1195" t="str">
            <v>Global Mobile</v>
          </cell>
          <cell r="J1195">
            <v>36684</v>
          </cell>
        </row>
        <row r="1196">
          <cell r="A1196">
            <v>2000</v>
          </cell>
          <cell r="C1196" t="str">
            <v>Apr</v>
          </cell>
          <cell r="D1196" t="str">
            <v>Western Europe</v>
          </cell>
          <cell r="E1196" t="str">
            <v>Sweden</v>
          </cell>
          <cell r="F1196">
            <v>1714333</v>
          </cell>
          <cell r="G1196" t="str">
            <v>Comviq</v>
          </cell>
          <cell r="H1196" t="str">
            <v>GSM 900</v>
          </cell>
          <cell r="I1196" t="str">
            <v>Global Mobile</v>
          </cell>
          <cell r="J1196">
            <v>36684</v>
          </cell>
        </row>
        <row r="1197">
          <cell r="A1197">
            <v>2000</v>
          </cell>
          <cell r="C1197" t="str">
            <v>Apr</v>
          </cell>
          <cell r="D1197" t="str">
            <v>Western Europe</v>
          </cell>
          <cell r="E1197" t="str">
            <v>Sweden</v>
          </cell>
          <cell r="F1197">
            <v>898000</v>
          </cell>
          <cell r="G1197" t="str">
            <v>Nordic Tel</v>
          </cell>
          <cell r="H1197" t="str">
            <v>GSM 900</v>
          </cell>
          <cell r="I1197" t="str">
            <v>Global Mobile</v>
          </cell>
          <cell r="J1197">
            <v>36684</v>
          </cell>
        </row>
        <row r="1198">
          <cell r="A1198">
            <v>2000</v>
          </cell>
          <cell r="C1198" t="str">
            <v>Apr</v>
          </cell>
          <cell r="D1198" t="str">
            <v>Western Europe</v>
          </cell>
          <cell r="E1198" t="str">
            <v>Switzerland</v>
          </cell>
          <cell r="F1198">
            <v>0</v>
          </cell>
          <cell r="G1198" t="str">
            <v>Swisscom</v>
          </cell>
          <cell r="H1198" t="str">
            <v>NMT 900</v>
          </cell>
          <cell r="I1198" t="str">
            <v>Global Mobile</v>
          </cell>
          <cell r="J1198">
            <v>36684</v>
          </cell>
        </row>
        <row r="1199">
          <cell r="A1199">
            <v>2000</v>
          </cell>
          <cell r="C1199" t="str">
            <v>Apr</v>
          </cell>
          <cell r="D1199" t="str">
            <v>Western Europe</v>
          </cell>
          <cell r="E1199" t="str">
            <v>Switzerland</v>
          </cell>
          <cell r="F1199">
            <v>2496829</v>
          </cell>
          <cell r="G1199" t="str">
            <v>Swisscom</v>
          </cell>
          <cell r="H1199" t="str">
            <v>GSM 900/1800</v>
          </cell>
          <cell r="I1199" t="str">
            <v>Global Mobile</v>
          </cell>
          <cell r="J1199">
            <v>36684</v>
          </cell>
        </row>
        <row r="1200">
          <cell r="A1200">
            <v>2000</v>
          </cell>
          <cell r="C1200" t="str">
            <v>Apr</v>
          </cell>
          <cell r="D1200" t="str">
            <v>Western Europe</v>
          </cell>
          <cell r="E1200" t="str">
            <v>Switzerland</v>
          </cell>
          <cell r="F1200">
            <v>650000</v>
          </cell>
          <cell r="G1200" t="str">
            <v>Diax</v>
          </cell>
          <cell r="H1200" t="str">
            <v>GSM 900/1800</v>
          </cell>
          <cell r="I1200" t="str">
            <v>Global Mobile</v>
          </cell>
          <cell r="J1200">
            <v>36684</v>
          </cell>
        </row>
        <row r="1201">
          <cell r="A1201">
            <v>2000</v>
          </cell>
          <cell r="C1201" t="str">
            <v>Apr</v>
          </cell>
          <cell r="D1201" t="str">
            <v>Western Europe</v>
          </cell>
          <cell r="E1201" t="str">
            <v>Switzerland</v>
          </cell>
          <cell r="F1201">
            <v>567000</v>
          </cell>
          <cell r="G1201" t="str">
            <v>Orange</v>
          </cell>
          <cell r="H1201" t="str">
            <v>GSM 1800</v>
          </cell>
          <cell r="I1201" t="str">
            <v>Global Mobile</v>
          </cell>
          <cell r="J1201">
            <v>36684</v>
          </cell>
        </row>
        <row r="1202">
          <cell r="A1202">
            <v>2000</v>
          </cell>
          <cell r="C1202" t="str">
            <v>Apr</v>
          </cell>
          <cell r="D1202" t="str">
            <v>Western Europe</v>
          </cell>
          <cell r="E1202" t="str">
            <v>UK</v>
          </cell>
          <cell r="F1202">
            <v>80000</v>
          </cell>
          <cell r="G1202" t="str">
            <v>Cellnet</v>
          </cell>
          <cell r="H1202" t="str">
            <v>TACS 900</v>
          </cell>
          <cell r="I1202" t="str">
            <v>Global Mobile</v>
          </cell>
          <cell r="J1202">
            <v>36684</v>
          </cell>
        </row>
        <row r="1203">
          <cell r="A1203">
            <v>2000</v>
          </cell>
          <cell r="C1203" t="str">
            <v>Apr</v>
          </cell>
          <cell r="D1203" t="str">
            <v>Western Europe</v>
          </cell>
          <cell r="E1203" t="str">
            <v>UK</v>
          </cell>
          <cell r="F1203">
            <v>7484333</v>
          </cell>
          <cell r="G1203" t="str">
            <v>Cellnet</v>
          </cell>
          <cell r="H1203" t="str">
            <v>GSM 900</v>
          </cell>
          <cell r="I1203" t="str">
            <v>Global Mobile</v>
          </cell>
          <cell r="J1203">
            <v>36684</v>
          </cell>
        </row>
        <row r="1204">
          <cell r="A1204">
            <v>2000</v>
          </cell>
          <cell r="C1204" t="str">
            <v>Apr</v>
          </cell>
          <cell r="D1204" t="str">
            <v>Western Europe</v>
          </cell>
          <cell r="E1204" t="str">
            <v>UK</v>
          </cell>
          <cell r="F1204">
            <v>320000</v>
          </cell>
          <cell r="G1204" t="str">
            <v>Vadafone</v>
          </cell>
          <cell r="H1204" t="str">
            <v>TACS 900</v>
          </cell>
          <cell r="I1204" t="str">
            <v>Global Mobile</v>
          </cell>
          <cell r="J1204">
            <v>36684</v>
          </cell>
        </row>
        <row r="1205">
          <cell r="A1205">
            <v>2000</v>
          </cell>
          <cell r="C1205" t="str">
            <v>Apr</v>
          </cell>
          <cell r="D1205" t="str">
            <v>Western Europe</v>
          </cell>
          <cell r="E1205" t="str">
            <v>UK</v>
          </cell>
          <cell r="F1205">
            <v>8858000</v>
          </cell>
          <cell r="G1205" t="str">
            <v>Vadafone</v>
          </cell>
          <cell r="H1205" t="str">
            <v>GSM</v>
          </cell>
          <cell r="I1205" t="str">
            <v>Global Mobile</v>
          </cell>
          <cell r="J1205">
            <v>36684</v>
          </cell>
        </row>
        <row r="1206">
          <cell r="A1206">
            <v>2000</v>
          </cell>
          <cell r="C1206" t="str">
            <v>Apr</v>
          </cell>
          <cell r="D1206" t="str">
            <v>Western Europe</v>
          </cell>
          <cell r="E1206" t="str">
            <v>UK</v>
          </cell>
          <cell r="F1206">
            <v>5305000</v>
          </cell>
          <cell r="G1206" t="str">
            <v>One 2 One</v>
          </cell>
          <cell r="H1206" t="str">
            <v>GSM 1800</v>
          </cell>
          <cell r="I1206" t="str">
            <v>Global Mobile</v>
          </cell>
          <cell r="J1206">
            <v>36684</v>
          </cell>
        </row>
        <row r="1207">
          <cell r="A1207">
            <v>2000</v>
          </cell>
          <cell r="C1207" t="str">
            <v>Apr</v>
          </cell>
          <cell r="D1207" t="str">
            <v>Western Europe</v>
          </cell>
          <cell r="E1207" t="str">
            <v>UK</v>
          </cell>
          <cell r="F1207">
            <v>6340000</v>
          </cell>
          <cell r="G1207" t="str">
            <v>Orange</v>
          </cell>
          <cell r="H1207" t="str">
            <v>GSM 1800</v>
          </cell>
          <cell r="I1207" t="str">
            <v>Global Mobile</v>
          </cell>
          <cell r="J1207">
            <v>36684</v>
          </cell>
        </row>
        <row r="1208">
          <cell r="A1208">
            <v>1999</v>
          </cell>
          <cell r="C1208" t="str">
            <v>Apr</v>
          </cell>
          <cell r="D1208" t="str">
            <v>Western Europe</v>
          </cell>
          <cell r="E1208" t="str">
            <v>Andora</v>
          </cell>
          <cell r="F1208">
            <v>15454</v>
          </cell>
          <cell r="G1208" t="str">
            <v>STA GSM</v>
          </cell>
          <cell r="H1208" t="str">
            <v>GSM 900</v>
          </cell>
          <cell r="I1208" t="str">
            <v>Global Mobile</v>
          </cell>
          <cell r="J1208">
            <v>36684</v>
          </cell>
        </row>
        <row r="1209">
          <cell r="A1209">
            <v>1999</v>
          </cell>
          <cell r="C1209" t="str">
            <v>Apr</v>
          </cell>
          <cell r="D1209" t="str">
            <v>Western Europe</v>
          </cell>
          <cell r="E1209" t="str">
            <v>Austria</v>
          </cell>
          <cell r="F1209">
            <v>195000</v>
          </cell>
          <cell r="G1209" t="str">
            <v>Mobilkom</v>
          </cell>
          <cell r="H1209" t="str">
            <v>TACS 900</v>
          </cell>
          <cell r="I1209" t="str">
            <v>Global Mobile</v>
          </cell>
          <cell r="J1209">
            <v>36684</v>
          </cell>
        </row>
        <row r="1210">
          <cell r="A1210">
            <v>1999</v>
          </cell>
          <cell r="C1210" t="str">
            <v>Apr</v>
          </cell>
          <cell r="D1210" t="str">
            <v>Western Europe</v>
          </cell>
          <cell r="E1210" t="str">
            <v>Austria</v>
          </cell>
          <cell r="F1210">
            <v>1447400</v>
          </cell>
          <cell r="G1210" t="str">
            <v>Mobilkom</v>
          </cell>
          <cell r="H1210" t="str">
            <v>GSM 900/1800</v>
          </cell>
          <cell r="I1210" t="str">
            <v>Global Mobile</v>
          </cell>
          <cell r="J1210">
            <v>36684</v>
          </cell>
        </row>
        <row r="1211">
          <cell r="A1211">
            <v>1999</v>
          </cell>
          <cell r="C1211" t="str">
            <v>Apr</v>
          </cell>
          <cell r="D1211" t="str">
            <v>Western Europe</v>
          </cell>
          <cell r="E1211" t="str">
            <v>Austria</v>
          </cell>
          <cell r="F1211">
            <v>970000</v>
          </cell>
          <cell r="G1211" t="str">
            <v>Maxmobil</v>
          </cell>
          <cell r="H1211" t="str">
            <v>GSM 900</v>
          </cell>
          <cell r="I1211" t="str">
            <v>Global Mobile</v>
          </cell>
          <cell r="J1211">
            <v>36684</v>
          </cell>
        </row>
        <row r="1212">
          <cell r="A1212">
            <v>1999</v>
          </cell>
          <cell r="C1212" t="str">
            <v>Apr</v>
          </cell>
          <cell r="D1212" t="str">
            <v>Western Europe</v>
          </cell>
          <cell r="E1212" t="str">
            <v>Austria</v>
          </cell>
          <cell r="F1212">
            <v>100000</v>
          </cell>
          <cell r="G1212" t="str">
            <v>Cnnect</v>
          </cell>
          <cell r="H1212" t="str">
            <v>GSM 1800</v>
          </cell>
          <cell r="I1212" t="str">
            <v>Global Mobile</v>
          </cell>
          <cell r="J1212">
            <v>36684</v>
          </cell>
        </row>
        <row r="1213">
          <cell r="A1213">
            <v>1999</v>
          </cell>
          <cell r="C1213" t="str">
            <v>Apr</v>
          </cell>
          <cell r="D1213" t="str">
            <v>Western Europe</v>
          </cell>
          <cell r="E1213" t="str">
            <v>Belgium</v>
          </cell>
          <cell r="F1213">
            <v>6000</v>
          </cell>
          <cell r="G1213" t="str">
            <v>Belgacom Mobile</v>
          </cell>
          <cell r="H1213" t="str">
            <v>NMT 450</v>
          </cell>
          <cell r="I1213" t="str">
            <v>Global Mobile</v>
          </cell>
          <cell r="J1213">
            <v>36684</v>
          </cell>
        </row>
        <row r="1214">
          <cell r="A1214">
            <v>1999</v>
          </cell>
          <cell r="C1214" t="str">
            <v>Apr</v>
          </cell>
          <cell r="D1214" t="str">
            <v>Western Europe</v>
          </cell>
          <cell r="E1214" t="str">
            <v>Belgium</v>
          </cell>
          <cell r="F1214">
            <v>1430000</v>
          </cell>
          <cell r="G1214" t="str">
            <v>Belgacom Mobile</v>
          </cell>
          <cell r="H1214" t="str">
            <v>GSM 900/1800</v>
          </cell>
          <cell r="I1214" t="str">
            <v>Global Mobile</v>
          </cell>
          <cell r="J1214">
            <v>36684</v>
          </cell>
        </row>
        <row r="1215">
          <cell r="A1215">
            <v>1999</v>
          </cell>
          <cell r="C1215" t="str">
            <v>Apr</v>
          </cell>
          <cell r="D1215" t="str">
            <v>Western Europe</v>
          </cell>
          <cell r="E1215" t="str">
            <v>Belgium</v>
          </cell>
          <cell r="F1215">
            <v>600000</v>
          </cell>
          <cell r="G1215" t="str">
            <v>Mobistar</v>
          </cell>
          <cell r="H1215" t="str">
            <v>GSM 900</v>
          </cell>
          <cell r="I1215" t="str">
            <v>Global Mobile</v>
          </cell>
          <cell r="J1215">
            <v>36684</v>
          </cell>
        </row>
        <row r="1216">
          <cell r="A1216">
            <v>1999</v>
          </cell>
          <cell r="C1216" t="str">
            <v>Apr</v>
          </cell>
          <cell r="D1216" t="str">
            <v>Western Europe</v>
          </cell>
          <cell r="E1216" t="str">
            <v>Belgium</v>
          </cell>
          <cell r="F1216">
            <v>3000</v>
          </cell>
          <cell r="G1216" t="str">
            <v>KPN Orange</v>
          </cell>
          <cell r="H1216" t="str">
            <v>GSM 1800</v>
          </cell>
          <cell r="I1216" t="str">
            <v>Global Mobile</v>
          </cell>
          <cell r="J1216">
            <v>36684</v>
          </cell>
        </row>
        <row r="1217">
          <cell r="A1217">
            <v>1999</v>
          </cell>
          <cell r="C1217" t="str">
            <v>Apr</v>
          </cell>
          <cell r="D1217" t="str">
            <v>Western Europe</v>
          </cell>
          <cell r="E1217" t="str">
            <v>Cyprus</v>
          </cell>
          <cell r="F1217">
            <v>119267</v>
          </cell>
          <cell r="G1217" t="str">
            <v>Cyprus Telecoms</v>
          </cell>
          <cell r="H1217" t="str">
            <v>GSM 900</v>
          </cell>
          <cell r="I1217" t="str">
            <v>Global Mobile</v>
          </cell>
          <cell r="J1217">
            <v>36684</v>
          </cell>
        </row>
        <row r="1218">
          <cell r="A1218">
            <v>1999</v>
          </cell>
          <cell r="C1218" t="str">
            <v>Apr</v>
          </cell>
          <cell r="D1218" t="str">
            <v>Western Europe</v>
          </cell>
          <cell r="E1218" t="str">
            <v>Cyprus</v>
          </cell>
          <cell r="F1218">
            <v>6999</v>
          </cell>
          <cell r="G1218" t="str">
            <v>Cyprus Telecoms</v>
          </cell>
          <cell r="H1218" t="str">
            <v>NMT 900</v>
          </cell>
          <cell r="I1218" t="str">
            <v>Global Mobile</v>
          </cell>
          <cell r="J1218">
            <v>36684</v>
          </cell>
        </row>
        <row r="1219">
          <cell r="A1219">
            <v>1999</v>
          </cell>
          <cell r="C1219" t="str">
            <v>Apr</v>
          </cell>
          <cell r="D1219" t="str">
            <v>Western Europe</v>
          </cell>
          <cell r="E1219" t="str">
            <v>Denmark</v>
          </cell>
          <cell r="F1219">
            <v>5000</v>
          </cell>
          <cell r="G1219" t="str">
            <v>TeleDenmark Mobile</v>
          </cell>
          <cell r="H1219" t="str">
            <v>NMT 450</v>
          </cell>
          <cell r="I1219" t="str">
            <v>Global Mobile</v>
          </cell>
          <cell r="J1219">
            <v>36684</v>
          </cell>
        </row>
        <row r="1220">
          <cell r="A1220">
            <v>1999</v>
          </cell>
          <cell r="C1220" t="str">
            <v>Apr</v>
          </cell>
          <cell r="D1220" t="str">
            <v>Western Europe</v>
          </cell>
          <cell r="E1220" t="str">
            <v>Denmark</v>
          </cell>
          <cell r="F1220">
            <v>145000</v>
          </cell>
          <cell r="G1220" t="str">
            <v>TeleDenmark Mobile</v>
          </cell>
          <cell r="H1220" t="str">
            <v>NMT 900</v>
          </cell>
          <cell r="I1220" t="str">
            <v>Global Mobile</v>
          </cell>
          <cell r="J1220">
            <v>36684</v>
          </cell>
        </row>
        <row r="1221">
          <cell r="A1221">
            <v>1999</v>
          </cell>
          <cell r="C1221" t="str">
            <v>Apr</v>
          </cell>
          <cell r="D1221" t="str">
            <v>Western Europe</v>
          </cell>
          <cell r="E1221" t="str">
            <v>Denmark</v>
          </cell>
          <cell r="F1221">
            <v>955000</v>
          </cell>
          <cell r="G1221" t="str">
            <v>TeleDenmark Mobile</v>
          </cell>
          <cell r="H1221" t="str">
            <v>GSM 900</v>
          </cell>
          <cell r="I1221" t="str">
            <v>Global Mobile</v>
          </cell>
          <cell r="J1221">
            <v>36684</v>
          </cell>
        </row>
        <row r="1222">
          <cell r="A1222">
            <v>1999</v>
          </cell>
          <cell r="C1222" t="str">
            <v>Apr</v>
          </cell>
          <cell r="D1222" t="str">
            <v>Western Europe</v>
          </cell>
          <cell r="E1222" t="str">
            <v>Denmark</v>
          </cell>
          <cell r="F1222">
            <v>830000</v>
          </cell>
          <cell r="G1222" t="str">
            <v>Sonofone</v>
          </cell>
          <cell r="H1222" t="str">
            <v>GSM 900</v>
          </cell>
          <cell r="I1222" t="str">
            <v>Global Mobile</v>
          </cell>
          <cell r="J1222">
            <v>36684</v>
          </cell>
        </row>
        <row r="1223">
          <cell r="A1223">
            <v>1999</v>
          </cell>
          <cell r="C1223" t="str">
            <v>Apr</v>
          </cell>
          <cell r="D1223" t="str">
            <v>Western Europe</v>
          </cell>
          <cell r="E1223" t="str">
            <v>Denmark</v>
          </cell>
          <cell r="F1223">
            <v>120000</v>
          </cell>
          <cell r="G1223" t="str">
            <v>Telia</v>
          </cell>
          <cell r="H1223" t="str">
            <v>GSM 1800</v>
          </cell>
          <cell r="I1223" t="str">
            <v>Global Mobile</v>
          </cell>
          <cell r="J1223">
            <v>36684</v>
          </cell>
        </row>
        <row r="1224">
          <cell r="A1224">
            <v>1999</v>
          </cell>
          <cell r="C1224" t="str">
            <v>Apr</v>
          </cell>
          <cell r="D1224" t="str">
            <v>Western Europe</v>
          </cell>
          <cell r="E1224" t="str">
            <v>Denmark</v>
          </cell>
          <cell r="F1224">
            <v>157000</v>
          </cell>
          <cell r="G1224" t="str">
            <v>Mobilix</v>
          </cell>
          <cell r="H1224" t="str">
            <v>GSM 1800</v>
          </cell>
          <cell r="I1224" t="str">
            <v>Global Mobile</v>
          </cell>
          <cell r="J1224">
            <v>36684</v>
          </cell>
        </row>
        <row r="1225">
          <cell r="A1225">
            <v>1999</v>
          </cell>
          <cell r="C1225" t="str">
            <v>Apr</v>
          </cell>
          <cell r="D1225" t="str">
            <v>Western Europe</v>
          </cell>
          <cell r="E1225" t="str">
            <v>Faroe Island</v>
          </cell>
          <cell r="F1225">
            <v>2581</v>
          </cell>
          <cell r="G1225" t="str">
            <v>PTT</v>
          </cell>
          <cell r="H1225" t="str">
            <v>NMT 450</v>
          </cell>
          <cell r="I1225" t="str">
            <v>Global Mobile</v>
          </cell>
          <cell r="J1225">
            <v>36684</v>
          </cell>
        </row>
        <row r="1226">
          <cell r="A1226">
            <v>1999</v>
          </cell>
          <cell r="C1226" t="str">
            <v>Apr</v>
          </cell>
          <cell r="D1226" t="str">
            <v>Western Europe</v>
          </cell>
          <cell r="E1226" t="str">
            <v>Faroe Island</v>
          </cell>
          <cell r="F1226">
            <v>3971</v>
          </cell>
          <cell r="G1226" t="str">
            <v>PTT</v>
          </cell>
          <cell r="H1226" t="str">
            <v>NMT 900</v>
          </cell>
          <cell r="I1226" t="str">
            <v>Global Mobile</v>
          </cell>
          <cell r="J1226">
            <v>36684</v>
          </cell>
        </row>
        <row r="1227">
          <cell r="A1227">
            <v>1999</v>
          </cell>
          <cell r="C1227" t="str">
            <v>Apr</v>
          </cell>
          <cell r="D1227" t="str">
            <v>Western Europe</v>
          </cell>
          <cell r="E1227" t="str">
            <v>Faroe Island</v>
          </cell>
          <cell r="F1227">
            <v>1680</v>
          </cell>
          <cell r="G1227" t="str">
            <v>PTT</v>
          </cell>
          <cell r="H1227" t="str">
            <v>GSM 900</v>
          </cell>
          <cell r="I1227" t="str">
            <v>Global Mobile</v>
          </cell>
          <cell r="J1227">
            <v>36684</v>
          </cell>
        </row>
        <row r="1228">
          <cell r="A1228">
            <v>1999</v>
          </cell>
          <cell r="C1228" t="str">
            <v>Apr</v>
          </cell>
          <cell r="D1228" t="str">
            <v>Western Europe</v>
          </cell>
          <cell r="E1228" t="str">
            <v>Finland</v>
          </cell>
          <cell r="F1228">
            <v>112000</v>
          </cell>
          <cell r="G1228" t="str">
            <v>Sonera</v>
          </cell>
          <cell r="H1228" t="str">
            <v>NMT 450</v>
          </cell>
          <cell r="I1228" t="str">
            <v>Global Mobile</v>
          </cell>
          <cell r="J1228">
            <v>36684</v>
          </cell>
        </row>
        <row r="1229">
          <cell r="A1229">
            <v>1999</v>
          </cell>
          <cell r="C1229" t="str">
            <v>Apr</v>
          </cell>
          <cell r="D1229" t="str">
            <v>Western Europe</v>
          </cell>
          <cell r="E1229" t="str">
            <v>Finland</v>
          </cell>
          <cell r="F1229">
            <v>175000</v>
          </cell>
          <cell r="G1229" t="str">
            <v>Sonera</v>
          </cell>
          <cell r="H1229" t="str">
            <v>NMT 900</v>
          </cell>
          <cell r="I1229" t="str">
            <v>Global Mobile</v>
          </cell>
          <cell r="J1229">
            <v>36684</v>
          </cell>
        </row>
        <row r="1230">
          <cell r="A1230">
            <v>1999</v>
          </cell>
          <cell r="C1230" t="str">
            <v>Apr</v>
          </cell>
          <cell r="D1230" t="str">
            <v>Western Europe</v>
          </cell>
          <cell r="E1230" t="str">
            <v>Finland</v>
          </cell>
          <cell r="F1230">
            <v>1695000</v>
          </cell>
          <cell r="G1230" t="str">
            <v>Sonera</v>
          </cell>
          <cell r="H1230" t="str">
            <v>GSM 900/1800</v>
          </cell>
          <cell r="I1230" t="str">
            <v>Global Mobile</v>
          </cell>
          <cell r="J1230">
            <v>36684</v>
          </cell>
        </row>
        <row r="1231">
          <cell r="A1231">
            <v>1999</v>
          </cell>
          <cell r="C1231" t="str">
            <v>Apr</v>
          </cell>
          <cell r="D1231" t="str">
            <v>Western Europe</v>
          </cell>
          <cell r="E1231" t="str">
            <v>Finland</v>
          </cell>
          <cell r="F1231">
            <v>20215</v>
          </cell>
          <cell r="G1231" t="str">
            <v>Finnet Group</v>
          </cell>
          <cell r="H1231" t="str">
            <v>GSM 1800</v>
          </cell>
          <cell r="I1231" t="str">
            <v>Global Mobile</v>
          </cell>
          <cell r="J1231">
            <v>36684</v>
          </cell>
        </row>
        <row r="1232">
          <cell r="A1232">
            <v>1999</v>
          </cell>
          <cell r="C1232" t="str">
            <v>Apr</v>
          </cell>
          <cell r="D1232" t="str">
            <v>Western Europe</v>
          </cell>
          <cell r="E1232" t="str">
            <v>Finland</v>
          </cell>
          <cell r="F1232">
            <v>13500</v>
          </cell>
          <cell r="G1232" t="str">
            <v>Telia</v>
          </cell>
          <cell r="H1232" t="str">
            <v>GSM 1800</v>
          </cell>
          <cell r="I1232" t="str">
            <v>Global Mobile</v>
          </cell>
          <cell r="J1232">
            <v>36684</v>
          </cell>
        </row>
        <row r="1233">
          <cell r="A1233">
            <v>1999</v>
          </cell>
          <cell r="C1233" t="str">
            <v>Apr</v>
          </cell>
          <cell r="D1233" t="str">
            <v>Western Europe</v>
          </cell>
          <cell r="E1233" t="str">
            <v>Finland</v>
          </cell>
          <cell r="F1233">
            <v>1020000</v>
          </cell>
          <cell r="G1233" t="str">
            <v>Radiolinja</v>
          </cell>
          <cell r="H1233" t="str">
            <v>GSM 900</v>
          </cell>
          <cell r="I1233" t="str">
            <v>Global Mobile</v>
          </cell>
          <cell r="J1233">
            <v>36684</v>
          </cell>
        </row>
        <row r="1234">
          <cell r="A1234">
            <v>1999</v>
          </cell>
          <cell r="C1234" t="str">
            <v>Apr</v>
          </cell>
          <cell r="D1234" t="str">
            <v>Western Europe</v>
          </cell>
          <cell r="E1234" t="str">
            <v>France</v>
          </cell>
          <cell r="F1234">
            <v>1600</v>
          </cell>
          <cell r="G1234" t="str">
            <v>France Telecom</v>
          </cell>
          <cell r="H1234" t="str">
            <v>RC2000</v>
          </cell>
          <cell r="I1234" t="str">
            <v>Global Mobile</v>
          </cell>
          <cell r="J1234">
            <v>36684</v>
          </cell>
        </row>
        <row r="1235">
          <cell r="A1235">
            <v>1999</v>
          </cell>
          <cell r="C1235" t="str">
            <v>Apr</v>
          </cell>
          <cell r="D1235" t="str">
            <v>Western Europe</v>
          </cell>
          <cell r="E1235" t="str">
            <v>France</v>
          </cell>
          <cell r="F1235">
            <v>6287400</v>
          </cell>
          <cell r="G1235" t="str">
            <v>France Telecom</v>
          </cell>
          <cell r="H1235" t="str">
            <v>GSM 900</v>
          </cell>
          <cell r="I1235" t="str">
            <v>Global Mobile</v>
          </cell>
          <cell r="J1235">
            <v>36684</v>
          </cell>
        </row>
        <row r="1236">
          <cell r="A1236">
            <v>1999</v>
          </cell>
          <cell r="C1236" t="str">
            <v>Apr</v>
          </cell>
          <cell r="D1236" t="str">
            <v>Western Europe</v>
          </cell>
          <cell r="E1236" t="str">
            <v>France</v>
          </cell>
          <cell r="F1236">
            <v>22100</v>
          </cell>
          <cell r="G1236" t="str">
            <v>SFR</v>
          </cell>
          <cell r="H1236" t="str">
            <v>NMT 450</v>
          </cell>
          <cell r="I1236" t="str">
            <v>Global Mobile</v>
          </cell>
          <cell r="J1236">
            <v>36684</v>
          </cell>
        </row>
        <row r="1237">
          <cell r="A1237">
            <v>1999</v>
          </cell>
          <cell r="C1237" t="str">
            <v>Apr</v>
          </cell>
          <cell r="D1237" t="str">
            <v>Western Europe</v>
          </cell>
          <cell r="E1237" t="str">
            <v>France</v>
          </cell>
          <cell r="F1237">
            <v>4730800</v>
          </cell>
          <cell r="G1237" t="str">
            <v>SFR</v>
          </cell>
          <cell r="H1237" t="str">
            <v>GSM 900</v>
          </cell>
          <cell r="I1237" t="str">
            <v>Global Mobile</v>
          </cell>
          <cell r="J1237">
            <v>36684</v>
          </cell>
        </row>
        <row r="1238">
          <cell r="A1238">
            <v>1999</v>
          </cell>
          <cell r="C1238" t="str">
            <v>Apr</v>
          </cell>
          <cell r="D1238" t="str">
            <v>Western Europe</v>
          </cell>
          <cell r="E1238" t="str">
            <v>France</v>
          </cell>
          <cell r="F1238">
            <v>1710000</v>
          </cell>
          <cell r="G1238" t="str">
            <v>Bouygues Telecom</v>
          </cell>
          <cell r="H1238" t="str">
            <v>GSM 1800</v>
          </cell>
          <cell r="I1238" t="str">
            <v>Global Mobile</v>
          </cell>
          <cell r="J1238">
            <v>36684</v>
          </cell>
        </row>
        <row r="1239">
          <cell r="A1239">
            <v>1999</v>
          </cell>
          <cell r="C1239" t="str">
            <v>Apr</v>
          </cell>
          <cell r="D1239" t="str">
            <v>Western Europe</v>
          </cell>
          <cell r="E1239" t="str">
            <v>Germany</v>
          </cell>
          <cell r="F1239">
            <v>350000</v>
          </cell>
          <cell r="G1239" t="str">
            <v>T-Mobil</v>
          </cell>
          <cell r="H1239" t="str">
            <v>C 450</v>
          </cell>
          <cell r="I1239" t="str">
            <v>Global Mobile</v>
          </cell>
          <cell r="J1239">
            <v>36684</v>
          </cell>
        </row>
        <row r="1240">
          <cell r="A1240">
            <v>1999</v>
          </cell>
          <cell r="C1240" t="str">
            <v>Apr</v>
          </cell>
          <cell r="D1240" t="str">
            <v>Western Europe</v>
          </cell>
          <cell r="E1240" t="str">
            <v>Germany</v>
          </cell>
          <cell r="F1240">
            <v>6300000</v>
          </cell>
          <cell r="G1240" t="str">
            <v>T-Mobil</v>
          </cell>
          <cell r="H1240" t="str">
            <v>GSM 900</v>
          </cell>
          <cell r="I1240" t="str">
            <v>Global Mobile</v>
          </cell>
          <cell r="J1240">
            <v>36684</v>
          </cell>
        </row>
        <row r="1241">
          <cell r="A1241">
            <v>1999</v>
          </cell>
          <cell r="C1241" t="str">
            <v>Apr</v>
          </cell>
          <cell r="D1241" t="str">
            <v>Western Europe</v>
          </cell>
          <cell r="E1241" t="str">
            <v>Germany</v>
          </cell>
          <cell r="F1241">
            <v>6800000</v>
          </cell>
          <cell r="G1241" t="str">
            <v>Mannesmann</v>
          </cell>
          <cell r="H1241" t="str">
            <v>GSM 900</v>
          </cell>
          <cell r="I1241" t="str">
            <v>Global Mobile</v>
          </cell>
          <cell r="J1241">
            <v>36684</v>
          </cell>
        </row>
        <row r="1242">
          <cell r="A1242">
            <v>1999</v>
          </cell>
          <cell r="C1242" t="str">
            <v>Apr</v>
          </cell>
          <cell r="D1242" t="str">
            <v>Western Europe</v>
          </cell>
          <cell r="E1242" t="str">
            <v>Germany</v>
          </cell>
          <cell r="F1242">
            <v>2450000</v>
          </cell>
          <cell r="G1242" t="str">
            <v>E-Plus</v>
          </cell>
          <cell r="H1242" t="str">
            <v>GSM 1800</v>
          </cell>
          <cell r="I1242" t="str">
            <v>Global Mobile</v>
          </cell>
          <cell r="J1242">
            <v>36684</v>
          </cell>
        </row>
        <row r="1243">
          <cell r="A1243">
            <v>1999</v>
          </cell>
          <cell r="C1243" t="str">
            <v>Apr</v>
          </cell>
          <cell r="D1243" t="str">
            <v>Western Europe</v>
          </cell>
          <cell r="E1243" t="str">
            <v>Germany</v>
          </cell>
          <cell r="F1243">
            <v>130000</v>
          </cell>
          <cell r="G1243" t="str">
            <v>Viag Interkom</v>
          </cell>
          <cell r="H1243" t="str">
            <v>GSM 900/1800</v>
          </cell>
          <cell r="I1243" t="str">
            <v>Global Mobile</v>
          </cell>
          <cell r="J1243">
            <v>36684</v>
          </cell>
        </row>
        <row r="1244">
          <cell r="A1244">
            <v>1999</v>
          </cell>
          <cell r="C1244" t="str">
            <v>Apr</v>
          </cell>
          <cell r="D1244" t="str">
            <v>Western Europe</v>
          </cell>
          <cell r="E1244" t="str">
            <v>Gibraltar</v>
          </cell>
          <cell r="F1244">
            <v>2701</v>
          </cell>
          <cell r="G1244" t="str">
            <v>Gibtel</v>
          </cell>
          <cell r="H1244" t="str">
            <v>GSM 900</v>
          </cell>
          <cell r="I1244" t="str">
            <v>Global Mobile</v>
          </cell>
          <cell r="J1244">
            <v>36684</v>
          </cell>
        </row>
        <row r="1245">
          <cell r="A1245">
            <v>1999</v>
          </cell>
          <cell r="C1245" t="str">
            <v>Apr</v>
          </cell>
          <cell r="D1245" t="str">
            <v>Western Europe</v>
          </cell>
          <cell r="E1245" t="str">
            <v>Greece</v>
          </cell>
          <cell r="F1245">
            <v>1240000</v>
          </cell>
          <cell r="G1245" t="str">
            <v>Panafon</v>
          </cell>
          <cell r="H1245" t="str">
            <v>GSM 900</v>
          </cell>
          <cell r="I1245" t="str">
            <v>Global Mobile</v>
          </cell>
          <cell r="J1245">
            <v>36684</v>
          </cell>
        </row>
        <row r="1246">
          <cell r="A1246">
            <v>1999</v>
          </cell>
          <cell r="C1246" t="str">
            <v>Apr</v>
          </cell>
          <cell r="D1246" t="str">
            <v>Western Europe</v>
          </cell>
          <cell r="E1246" t="str">
            <v>Greece</v>
          </cell>
          <cell r="F1246">
            <v>840000</v>
          </cell>
          <cell r="G1246" t="str">
            <v>Stet Hellas</v>
          </cell>
          <cell r="H1246" t="str">
            <v>GSM 900</v>
          </cell>
          <cell r="I1246" t="str">
            <v>Global Mobile</v>
          </cell>
          <cell r="J1246">
            <v>36684</v>
          </cell>
        </row>
        <row r="1247">
          <cell r="A1247">
            <v>1999</v>
          </cell>
          <cell r="C1247" t="str">
            <v>Apr</v>
          </cell>
          <cell r="D1247" t="str">
            <v>Western Europe</v>
          </cell>
          <cell r="E1247" t="str">
            <v>Greece</v>
          </cell>
          <cell r="F1247">
            <v>497000</v>
          </cell>
          <cell r="G1247" t="str">
            <v>Cosmote</v>
          </cell>
          <cell r="H1247" t="str">
            <v>GSM 1800</v>
          </cell>
          <cell r="I1247" t="str">
            <v>Global Mobile</v>
          </cell>
          <cell r="J1247">
            <v>36684</v>
          </cell>
        </row>
        <row r="1248">
          <cell r="A1248">
            <v>1999</v>
          </cell>
          <cell r="C1248" t="str">
            <v>Apr</v>
          </cell>
          <cell r="D1248" t="str">
            <v>Western Europe</v>
          </cell>
          <cell r="E1248" t="str">
            <v>Guernsey</v>
          </cell>
          <cell r="F1248">
            <v>12590</v>
          </cell>
          <cell r="G1248" t="str">
            <v>Guernsey Telecoms</v>
          </cell>
          <cell r="H1248" t="str">
            <v>GSM 900</v>
          </cell>
          <cell r="I1248" t="str">
            <v>Global Mobile</v>
          </cell>
          <cell r="J1248">
            <v>36684</v>
          </cell>
        </row>
        <row r="1249">
          <cell r="A1249">
            <v>1999</v>
          </cell>
          <cell r="C1249" t="str">
            <v>Apr</v>
          </cell>
          <cell r="D1249" t="str">
            <v>Western Europe</v>
          </cell>
          <cell r="E1249" t="str">
            <v>Iceland</v>
          </cell>
          <cell r="F1249">
            <v>26950</v>
          </cell>
          <cell r="G1249" t="str">
            <v>Iceland Telecom</v>
          </cell>
          <cell r="H1249" t="str">
            <v>NMT 450</v>
          </cell>
          <cell r="I1249" t="str">
            <v>Global Mobile</v>
          </cell>
          <cell r="J1249">
            <v>36684</v>
          </cell>
        </row>
        <row r="1250">
          <cell r="A1250">
            <v>1999</v>
          </cell>
          <cell r="C1250" t="str">
            <v>Apr</v>
          </cell>
          <cell r="D1250" t="str">
            <v>Western Europe</v>
          </cell>
          <cell r="E1250" t="str">
            <v>Iceland</v>
          </cell>
          <cell r="F1250">
            <v>76794</v>
          </cell>
          <cell r="G1250" t="str">
            <v>Iceland Telecom</v>
          </cell>
          <cell r="H1250" t="str">
            <v>GSM 900</v>
          </cell>
          <cell r="I1250" t="str">
            <v>Global Mobile</v>
          </cell>
          <cell r="J1250">
            <v>36684</v>
          </cell>
        </row>
        <row r="1251">
          <cell r="A1251">
            <v>1999</v>
          </cell>
          <cell r="C1251" t="str">
            <v>Apr</v>
          </cell>
          <cell r="D1251" t="str">
            <v>Western Europe</v>
          </cell>
          <cell r="E1251" t="str">
            <v>Iceland</v>
          </cell>
          <cell r="F1251">
            <v>16000</v>
          </cell>
          <cell r="G1251" t="str">
            <v>TAL</v>
          </cell>
          <cell r="H1251" t="str">
            <v>GSM 900</v>
          </cell>
          <cell r="I1251" t="str">
            <v>Global Mobile</v>
          </cell>
          <cell r="J1251">
            <v>36684</v>
          </cell>
        </row>
        <row r="1252">
          <cell r="A1252">
            <v>1999</v>
          </cell>
          <cell r="C1252" t="str">
            <v>Apr</v>
          </cell>
          <cell r="D1252" t="str">
            <v>Western Europe</v>
          </cell>
          <cell r="E1252" t="str">
            <v>Ireland</v>
          </cell>
          <cell r="F1252">
            <v>172000</v>
          </cell>
          <cell r="G1252" t="str">
            <v>Eircell</v>
          </cell>
          <cell r="H1252" t="str">
            <v>TACS 900</v>
          </cell>
          <cell r="I1252" t="str">
            <v>Global Mobile</v>
          </cell>
          <cell r="J1252">
            <v>36684</v>
          </cell>
        </row>
        <row r="1253">
          <cell r="A1253">
            <v>1999</v>
          </cell>
          <cell r="C1253" t="str">
            <v>Apr</v>
          </cell>
          <cell r="D1253" t="str">
            <v>Western Europe</v>
          </cell>
          <cell r="E1253" t="str">
            <v>Ireland</v>
          </cell>
          <cell r="F1253">
            <v>485000</v>
          </cell>
          <cell r="G1253" t="str">
            <v>Eircell</v>
          </cell>
          <cell r="H1253" t="str">
            <v>GSM 900</v>
          </cell>
          <cell r="I1253" t="str">
            <v>Global Mobile</v>
          </cell>
          <cell r="J1253">
            <v>36684</v>
          </cell>
        </row>
        <row r="1254">
          <cell r="A1254">
            <v>1999</v>
          </cell>
          <cell r="C1254" t="str">
            <v>Apr</v>
          </cell>
          <cell r="D1254" t="str">
            <v>Western Europe</v>
          </cell>
          <cell r="E1254" t="str">
            <v>Ireland</v>
          </cell>
          <cell r="F1254">
            <v>310000</v>
          </cell>
          <cell r="G1254" t="str">
            <v>Esat Digiphone</v>
          </cell>
          <cell r="H1254" t="str">
            <v>GSM 900</v>
          </cell>
          <cell r="I1254" t="str">
            <v>Global Mobile</v>
          </cell>
          <cell r="J1254">
            <v>36684</v>
          </cell>
        </row>
        <row r="1255">
          <cell r="A1255">
            <v>1999</v>
          </cell>
          <cell r="C1255" t="str">
            <v>Apr</v>
          </cell>
          <cell r="D1255" t="str">
            <v>Western Europe</v>
          </cell>
          <cell r="E1255" t="str">
            <v>Isle of Man</v>
          </cell>
          <cell r="F1255">
            <v>10000</v>
          </cell>
          <cell r="G1255" t="str">
            <v>Manx Telecom</v>
          </cell>
          <cell r="H1255" t="str">
            <v>GSM 900</v>
          </cell>
          <cell r="I1255" t="str">
            <v>Global Mobile</v>
          </cell>
          <cell r="J1255">
            <v>36684</v>
          </cell>
        </row>
        <row r="1256">
          <cell r="A1256">
            <v>1999</v>
          </cell>
          <cell r="C1256" t="str">
            <v>Apr</v>
          </cell>
          <cell r="D1256" t="str">
            <v>Western Europe</v>
          </cell>
          <cell r="E1256" t="str">
            <v>Italy</v>
          </cell>
          <cell r="F1256">
            <v>7200000</v>
          </cell>
          <cell r="G1256" t="str">
            <v>Omnitel Pronto Italia</v>
          </cell>
          <cell r="H1256" t="str">
            <v>GSM 900</v>
          </cell>
          <cell r="I1256" t="str">
            <v>Global Mobile</v>
          </cell>
          <cell r="J1256">
            <v>36684</v>
          </cell>
        </row>
        <row r="1257">
          <cell r="A1257">
            <v>1999</v>
          </cell>
          <cell r="C1257" t="str">
            <v>Apr</v>
          </cell>
          <cell r="D1257" t="str">
            <v>Western Europe</v>
          </cell>
          <cell r="E1257" t="str">
            <v>Italy</v>
          </cell>
          <cell r="F1257">
            <v>3450000</v>
          </cell>
          <cell r="G1257" t="str">
            <v>Telecom Italia Mobile</v>
          </cell>
          <cell r="H1257" t="str">
            <v>TACS 900</v>
          </cell>
          <cell r="I1257" t="str">
            <v>Global Mobile</v>
          </cell>
          <cell r="J1257">
            <v>36684</v>
          </cell>
        </row>
        <row r="1258">
          <cell r="A1258">
            <v>1999</v>
          </cell>
          <cell r="C1258" t="str">
            <v>Apr</v>
          </cell>
          <cell r="D1258" t="str">
            <v>Western Europe</v>
          </cell>
          <cell r="E1258" t="str">
            <v>Italy</v>
          </cell>
          <cell r="F1258">
            <v>11995000</v>
          </cell>
          <cell r="G1258" t="str">
            <v>Telecom Italia Mobile</v>
          </cell>
          <cell r="H1258" t="str">
            <v>GSM 900</v>
          </cell>
          <cell r="I1258" t="str">
            <v>Global Mobile</v>
          </cell>
          <cell r="J1258">
            <v>36684</v>
          </cell>
        </row>
        <row r="1259">
          <cell r="A1259">
            <v>1999</v>
          </cell>
          <cell r="C1259" t="str">
            <v>Apr</v>
          </cell>
          <cell r="D1259" t="str">
            <v>Western Europe</v>
          </cell>
          <cell r="E1259" t="str">
            <v>Italy</v>
          </cell>
          <cell r="F1259">
            <v>200000</v>
          </cell>
          <cell r="G1259" t="str">
            <v>Wind</v>
          </cell>
          <cell r="H1259" t="str">
            <v>GSM 1800</v>
          </cell>
          <cell r="I1259" t="str">
            <v>Global Mobile</v>
          </cell>
          <cell r="J1259">
            <v>36684</v>
          </cell>
        </row>
        <row r="1260">
          <cell r="A1260">
            <v>1999</v>
          </cell>
          <cell r="C1260" t="str">
            <v>Apr</v>
          </cell>
          <cell r="D1260" t="str">
            <v>Western Europe</v>
          </cell>
          <cell r="E1260" t="str">
            <v>Jersey</v>
          </cell>
          <cell r="F1260">
            <v>19490</v>
          </cell>
          <cell r="G1260" t="str">
            <v>Jersey Telecoms</v>
          </cell>
          <cell r="H1260" t="str">
            <v>GSM 900</v>
          </cell>
          <cell r="I1260" t="str">
            <v>Global Mobile</v>
          </cell>
          <cell r="J1260">
            <v>36684</v>
          </cell>
        </row>
        <row r="1261">
          <cell r="A1261">
            <v>1999</v>
          </cell>
          <cell r="C1261" t="str">
            <v>Apr</v>
          </cell>
          <cell r="D1261" t="str">
            <v>Western Europe</v>
          </cell>
          <cell r="E1261" t="str">
            <v>Liechtenstein</v>
          </cell>
          <cell r="F1261">
            <v>0</v>
          </cell>
          <cell r="G1261" t="str">
            <v>Telecom FL</v>
          </cell>
          <cell r="H1261" t="str">
            <v>GSM 900</v>
          </cell>
          <cell r="I1261" t="str">
            <v>Global Mobile</v>
          </cell>
          <cell r="J1261">
            <v>36684</v>
          </cell>
        </row>
        <row r="1262">
          <cell r="A1262">
            <v>1999</v>
          </cell>
          <cell r="C1262" t="str">
            <v>Apr</v>
          </cell>
          <cell r="D1262" t="str">
            <v>Western Europe</v>
          </cell>
          <cell r="E1262" t="str">
            <v>Luxemburg</v>
          </cell>
          <cell r="F1262">
            <v>105000</v>
          </cell>
          <cell r="G1262" t="str">
            <v>PTT</v>
          </cell>
          <cell r="H1262" t="str">
            <v>GSM 900</v>
          </cell>
          <cell r="I1262" t="str">
            <v>Global Mobile</v>
          </cell>
          <cell r="J1262">
            <v>36684</v>
          </cell>
        </row>
        <row r="1263">
          <cell r="A1263">
            <v>1999</v>
          </cell>
          <cell r="C1263" t="str">
            <v>Apr</v>
          </cell>
          <cell r="D1263" t="str">
            <v>Western Europe</v>
          </cell>
          <cell r="E1263" t="str">
            <v>Luxemburg</v>
          </cell>
          <cell r="F1263">
            <v>47259</v>
          </cell>
          <cell r="G1263" t="str">
            <v>Tango</v>
          </cell>
          <cell r="H1263" t="str">
            <v>GSM 900</v>
          </cell>
          <cell r="I1263" t="str">
            <v>Global Mobile</v>
          </cell>
          <cell r="J1263">
            <v>36684</v>
          </cell>
        </row>
        <row r="1264">
          <cell r="A1264">
            <v>1999</v>
          </cell>
          <cell r="C1264" t="str">
            <v>Apr</v>
          </cell>
          <cell r="D1264" t="str">
            <v>Western Europe</v>
          </cell>
          <cell r="E1264" t="str">
            <v>Malta</v>
          </cell>
          <cell r="F1264">
            <v>12928</v>
          </cell>
          <cell r="G1264" t="str">
            <v>Vadafone Melta</v>
          </cell>
          <cell r="H1264" t="str">
            <v>GSM 900</v>
          </cell>
          <cell r="I1264" t="str">
            <v>Global Mobile</v>
          </cell>
          <cell r="J1264">
            <v>36684</v>
          </cell>
        </row>
        <row r="1265">
          <cell r="A1265">
            <v>1999</v>
          </cell>
          <cell r="C1265" t="str">
            <v>Apr</v>
          </cell>
          <cell r="D1265" t="str">
            <v>Western Europe</v>
          </cell>
          <cell r="E1265" t="str">
            <v>Malta</v>
          </cell>
          <cell r="F1265">
            <v>11377</v>
          </cell>
          <cell r="G1265" t="str">
            <v>Vadafone Melta</v>
          </cell>
          <cell r="H1265" t="str">
            <v>ETACS</v>
          </cell>
          <cell r="I1265" t="str">
            <v>Global Mobile</v>
          </cell>
          <cell r="J1265">
            <v>36684</v>
          </cell>
        </row>
        <row r="1266">
          <cell r="A1266">
            <v>1999</v>
          </cell>
          <cell r="C1266" t="str">
            <v>Apr</v>
          </cell>
          <cell r="D1266" t="str">
            <v>Western Europe</v>
          </cell>
          <cell r="E1266" t="str">
            <v>Netherlands</v>
          </cell>
          <cell r="F1266">
            <v>1470503</v>
          </cell>
          <cell r="G1266" t="str">
            <v>Libertel</v>
          </cell>
          <cell r="H1266" t="str">
            <v>GSM 900</v>
          </cell>
          <cell r="I1266" t="str">
            <v>Global Mobile</v>
          </cell>
          <cell r="J1266">
            <v>36684</v>
          </cell>
        </row>
        <row r="1267">
          <cell r="A1267">
            <v>1999</v>
          </cell>
          <cell r="C1267" t="str">
            <v>Apr</v>
          </cell>
          <cell r="D1267" t="str">
            <v>Western Europe</v>
          </cell>
          <cell r="E1267" t="str">
            <v>Netherlands</v>
          </cell>
          <cell r="F1267">
            <v>57205</v>
          </cell>
          <cell r="G1267" t="str">
            <v>PTT Telecom</v>
          </cell>
          <cell r="H1267" t="str">
            <v>NMT 900</v>
          </cell>
          <cell r="I1267" t="str">
            <v>Global Mobile</v>
          </cell>
          <cell r="J1267">
            <v>36684</v>
          </cell>
        </row>
        <row r="1268">
          <cell r="A1268">
            <v>1999</v>
          </cell>
          <cell r="C1268" t="str">
            <v>Apr</v>
          </cell>
          <cell r="D1268" t="str">
            <v>Western Europe</v>
          </cell>
          <cell r="E1268" t="str">
            <v>Netherlands</v>
          </cell>
          <cell r="F1268">
            <v>2499381</v>
          </cell>
          <cell r="G1268" t="str">
            <v>PTT Telecom</v>
          </cell>
          <cell r="H1268" t="str">
            <v>GSM 900</v>
          </cell>
          <cell r="I1268" t="str">
            <v>Global Mobile</v>
          </cell>
          <cell r="J1268">
            <v>36684</v>
          </cell>
        </row>
        <row r="1269">
          <cell r="A1269">
            <v>1999</v>
          </cell>
          <cell r="C1269" t="str">
            <v>Apr</v>
          </cell>
          <cell r="D1269" t="str">
            <v>Western Europe</v>
          </cell>
          <cell r="E1269" t="str">
            <v>Netherlands</v>
          </cell>
          <cell r="F1269">
            <v>120000</v>
          </cell>
          <cell r="G1269" t="str">
            <v>Telfort</v>
          </cell>
          <cell r="H1269" t="str">
            <v>GSM 1800</v>
          </cell>
          <cell r="I1269" t="str">
            <v>Global Mobile</v>
          </cell>
          <cell r="J1269">
            <v>36684</v>
          </cell>
        </row>
        <row r="1270">
          <cell r="A1270">
            <v>1999</v>
          </cell>
          <cell r="C1270" t="str">
            <v>Apr</v>
          </cell>
          <cell r="D1270" t="str">
            <v>Western Europe</v>
          </cell>
          <cell r="E1270" t="str">
            <v>Netherlands</v>
          </cell>
          <cell r="F1270">
            <v>80000</v>
          </cell>
          <cell r="G1270" t="str">
            <v>Dutchtone</v>
          </cell>
          <cell r="H1270" t="str">
            <v>GSM 1800</v>
          </cell>
          <cell r="I1270" t="str">
            <v>Global Mobile</v>
          </cell>
          <cell r="J1270">
            <v>36684</v>
          </cell>
        </row>
        <row r="1271">
          <cell r="A1271">
            <v>1999</v>
          </cell>
          <cell r="C1271" t="str">
            <v>Apr</v>
          </cell>
          <cell r="D1271" t="str">
            <v>Western Europe</v>
          </cell>
          <cell r="E1271" t="str">
            <v>Netherlands</v>
          </cell>
          <cell r="F1271">
            <v>80000</v>
          </cell>
          <cell r="G1271" t="str">
            <v>Ben</v>
          </cell>
          <cell r="H1271" t="str">
            <v>GSM 1800</v>
          </cell>
          <cell r="I1271" t="str">
            <v>Global Mobile</v>
          </cell>
          <cell r="J1271">
            <v>36684</v>
          </cell>
        </row>
        <row r="1272">
          <cell r="A1272">
            <v>1999</v>
          </cell>
          <cell r="C1272" t="str">
            <v>Apr</v>
          </cell>
          <cell r="D1272" t="str">
            <v>Western Europe</v>
          </cell>
          <cell r="E1272" t="str">
            <v>Norway</v>
          </cell>
          <cell r="F1272">
            <v>135000</v>
          </cell>
          <cell r="G1272" t="str">
            <v>Telenor Mobil</v>
          </cell>
          <cell r="H1272" t="str">
            <v>NMT 450</v>
          </cell>
          <cell r="I1272" t="str">
            <v>Global Mobile</v>
          </cell>
          <cell r="J1272">
            <v>36684</v>
          </cell>
        </row>
        <row r="1273">
          <cell r="A1273">
            <v>1999</v>
          </cell>
          <cell r="C1273" t="str">
            <v>Apr</v>
          </cell>
          <cell r="D1273" t="str">
            <v>Western Europe</v>
          </cell>
          <cell r="E1273" t="str">
            <v>Norway</v>
          </cell>
          <cell r="F1273">
            <v>140000</v>
          </cell>
          <cell r="G1273" t="str">
            <v>Telenor Mobil</v>
          </cell>
          <cell r="H1273" t="str">
            <v>NMT 900</v>
          </cell>
          <cell r="I1273" t="str">
            <v>Global Mobile</v>
          </cell>
          <cell r="J1273">
            <v>36684</v>
          </cell>
        </row>
        <row r="1274">
          <cell r="A1274">
            <v>1999</v>
          </cell>
          <cell r="C1274" t="str">
            <v>Apr</v>
          </cell>
          <cell r="D1274" t="str">
            <v>Western Europe</v>
          </cell>
          <cell r="E1274" t="str">
            <v>Norway</v>
          </cell>
          <cell r="F1274">
            <v>1440000</v>
          </cell>
          <cell r="G1274" t="str">
            <v>Telenor Mobil</v>
          </cell>
          <cell r="H1274" t="str">
            <v>GSM 900/1800</v>
          </cell>
          <cell r="I1274" t="str">
            <v>Global Mobile</v>
          </cell>
          <cell r="J1274">
            <v>36684</v>
          </cell>
        </row>
        <row r="1275">
          <cell r="A1275">
            <v>1999</v>
          </cell>
          <cell r="C1275" t="str">
            <v>Apr</v>
          </cell>
          <cell r="D1275" t="str">
            <v>Western Europe</v>
          </cell>
          <cell r="E1275" t="str">
            <v>Norway</v>
          </cell>
          <cell r="F1275">
            <v>618000</v>
          </cell>
          <cell r="G1275" t="str">
            <v>Netcom</v>
          </cell>
          <cell r="H1275" t="str">
            <v>GSM 900</v>
          </cell>
          <cell r="I1275" t="str">
            <v>Global Mobile</v>
          </cell>
          <cell r="J1275">
            <v>36684</v>
          </cell>
        </row>
        <row r="1276">
          <cell r="A1276">
            <v>1999</v>
          </cell>
          <cell r="C1276" t="str">
            <v>Apr</v>
          </cell>
          <cell r="D1276" t="str">
            <v>Western Europe</v>
          </cell>
          <cell r="E1276" t="str">
            <v>Portugal</v>
          </cell>
          <cell r="F1276">
            <v>500</v>
          </cell>
          <cell r="G1276" t="str">
            <v>TMN</v>
          </cell>
          <cell r="H1276" t="str">
            <v>C 450</v>
          </cell>
          <cell r="I1276" t="str">
            <v>Global Mobile</v>
          </cell>
          <cell r="J1276">
            <v>36684</v>
          </cell>
        </row>
        <row r="1277">
          <cell r="A1277">
            <v>1999</v>
          </cell>
          <cell r="C1277" t="str">
            <v>Apr</v>
          </cell>
          <cell r="D1277" t="str">
            <v>Western Europe</v>
          </cell>
          <cell r="E1277" t="str">
            <v>Portugal</v>
          </cell>
          <cell r="F1277">
            <v>1630000</v>
          </cell>
          <cell r="G1277" t="str">
            <v>TMN</v>
          </cell>
          <cell r="H1277" t="str">
            <v>GSM 900/1800</v>
          </cell>
          <cell r="I1277" t="str">
            <v>Global Mobile</v>
          </cell>
          <cell r="J1277">
            <v>36684</v>
          </cell>
        </row>
        <row r="1278">
          <cell r="A1278">
            <v>1999</v>
          </cell>
          <cell r="C1278" t="str">
            <v>Apr</v>
          </cell>
          <cell r="D1278" t="str">
            <v>Western Europe</v>
          </cell>
          <cell r="E1278" t="str">
            <v>Portugal</v>
          </cell>
          <cell r="F1278">
            <v>1462000</v>
          </cell>
          <cell r="G1278" t="str">
            <v>Telecel</v>
          </cell>
          <cell r="H1278" t="str">
            <v>GSM 900/1800</v>
          </cell>
          <cell r="I1278" t="str">
            <v>Global Mobile</v>
          </cell>
          <cell r="J1278">
            <v>36684</v>
          </cell>
        </row>
        <row r="1279">
          <cell r="A1279">
            <v>1999</v>
          </cell>
          <cell r="C1279" t="str">
            <v>Apr</v>
          </cell>
          <cell r="D1279" t="str">
            <v>Western Europe</v>
          </cell>
          <cell r="E1279" t="str">
            <v>Portugal</v>
          </cell>
          <cell r="F1279">
            <v>500000</v>
          </cell>
          <cell r="G1279" t="str">
            <v>Optimus</v>
          </cell>
          <cell r="H1279" t="str">
            <v>GSM 900/1800</v>
          </cell>
          <cell r="I1279" t="str">
            <v>Global Mobile</v>
          </cell>
          <cell r="J1279">
            <v>36684</v>
          </cell>
        </row>
        <row r="1280">
          <cell r="A1280">
            <v>1999</v>
          </cell>
          <cell r="C1280" t="str">
            <v>Apr</v>
          </cell>
          <cell r="D1280" t="str">
            <v>Western Europe</v>
          </cell>
          <cell r="E1280" t="str">
            <v>Spain</v>
          </cell>
          <cell r="F1280">
            <v>2770000</v>
          </cell>
          <cell r="G1280" t="str">
            <v>Airtel</v>
          </cell>
          <cell r="H1280" t="str">
            <v>GSM 900</v>
          </cell>
          <cell r="I1280" t="str">
            <v>Global Mobile</v>
          </cell>
          <cell r="J1280">
            <v>36684</v>
          </cell>
        </row>
        <row r="1281">
          <cell r="A1281">
            <v>1999</v>
          </cell>
          <cell r="C1281" t="str">
            <v>Apr</v>
          </cell>
          <cell r="D1281" t="str">
            <v>Western Europe</v>
          </cell>
          <cell r="E1281" t="str">
            <v>Spain</v>
          </cell>
          <cell r="F1281">
            <v>810000</v>
          </cell>
          <cell r="G1281" t="str">
            <v>Telefonica Moviles</v>
          </cell>
          <cell r="H1281" t="str">
            <v>TACS 900</v>
          </cell>
          <cell r="I1281" t="str">
            <v>Global Mobile</v>
          </cell>
          <cell r="J1281">
            <v>36684</v>
          </cell>
        </row>
        <row r="1282">
          <cell r="A1282">
            <v>1999</v>
          </cell>
          <cell r="C1282" t="str">
            <v>Apr</v>
          </cell>
          <cell r="D1282" t="str">
            <v>Western Europe</v>
          </cell>
          <cell r="E1282" t="str">
            <v>Spain</v>
          </cell>
          <cell r="F1282">
            <v>5090000</v>
          </cell>
          <cell r="G1282" t="str">
            <v>Telefonica Moviles</v>
          </cell>
          <cell r="H1282" t="str">
            <v>GSM (to June), GSM 900/1800</v>
          </cell>
          <cell r="I1282" t="str">
            <v>Global Mobile</v>
          </cell>
          <cell r="J1282">
            <v>36684</v>
          </cell>
        </row>
        <row r="1283">
          <cell r="A1283">
            <v>1999</v>
          </cell>
          <cell r="C1283" t="str">
            <v>Apr</v>
          </cell>
          <cell r="D1283" t="str">
            <v>Western Europe</v>
          </cell>
          <cell r="E1283" t="str">
            <v>Spain</v>
          </cell>
          <cell r="F1283">
            <v>111000</v>
          </cell>
          <cell r="G1283" t="str">
            <v>Amena</v>
          </cell>
          <cell r="H1283" t="str">
            <v>GSM 1800</v>
          </cell>
          <cell r="I1283" t="str">
            <v>Global Mobile</v>
          </cell>
          <cell r="J1283">
            <v>36684</v>
          </cell>
        </row>
        <row r="1284">
          <cell r="A1284">
            <v>1999</v>
          </cell>
          <cell r="C1284" t="str">
            <v>Apr</v>
          </cell>
          <cell r="D1284" t="str">
            <v>Western Europe</v>
          </cell>
          <cell r="E1284" t="str">
            <v>Sweden</v>
          </cell>
          <cell r="F1284">
            <v>150000</v>
          </cell>
          <cell r="G1284" t="str">
            <v>Telia Mobitel</v>
          </cell>
          <cell r="H1284" t="str">
            <v>NMT 450</v>
          </cell>
          <cell r="I1284" t="str">
            <v>Global Mobile</v>
          </cell>
          <cell r="J1284">
            <v>36684</v>
          </cell>
        </row>
        <row r="1285">
          <cell r="A1285">
            <v>1999</v>
          </cell>
          <cell r="C1285" t="str">
            <v>Apr</v>
          </cell>
          <cell r="D1285" t="str">
            <v>Western Europe</v>
          </cell>
          <cell r="E1285" t="str">
            <v>Sweden</v>
          </cell>
          <cell r="F1285">
            <v>290000</v>
          </cell>
          <cell r="G1285" t="str">
            <v>Telia Mobitel</v>
          </cell>
          <cell r="H1285" t="str">
            <v>NMT 900</v>
          </cell>
          <cell r="I1285" t="str">
            <v>Global Mobile</v>
          </cell>
          <cell r="J1285">
            <v>36684</v>
          </cell>
        </row>
        <row r="1286">
          <cell r="A1286">
            <v>1999</v>
          </cell>
          <cell r="C1286" t="str">
            <v>Apr</v>
          </cell>
          <cell r="D1286" t="str">
            <v>Western Europe</v>
          </cell>
          <cell r="E1286" t="str">
            <v>Sweden</v>
          </cell>
          <cell r="F1286">
            <v>1870000</v>
          </cell>
          <cell r="G1286" t="str">
            <v>Telia Mobitel</v>
          </cell>
          <cell r="H1286" t="str">
            <v>GSM 900</v>
          </cell>
          <cell r="I1286" t="str">
            <v>Global Mobile</v>
          </cell>
          <cell r="J1286">
            <v>36684</v>
          </cell>
        </row>
        <row r="1287">
          <cell r="A1287">
            <v>1999</v>
          </cell>
          <cell r="C1287" t="str">
            <v>Apr</v>
          </cell>
          <cell r="D1287" t="str">
            <v>Western Europe</v>
          </cell>
          <cell r="E1287" t="str">
            <v>Sweden</v>
          </cell>
          <cell r="F1287">
            <v>1415000</v>
          </cell>
          <cell r="G1287" t="str">
            <v>Comviq</v>
          </cell>
          <cell r="H1287" t="str">
            <v>GSM 900</v>
          </cell>
          <cell r="I1287" t="str">
            <v>Global Mobile</v>
          </cell>
          <cell r="J1287">
            <v>36684</v>
          </cell>
        </row>
        <row r="1288">
          <cell r="A1288">
            <v>1999</v>
          </cell>
          <cell r="C1288" t="str">
            <v>Apr</v>
          </cell>
          <cell r="D1288" t="str">
            <v>Western Europe</v>
          </cell>
          <cell r="E1288" t="str">
            <v>Sweden</v>
          </cell>
          <cell r="F1288">
            <v>681000</v>
          </cell>
          <cell r="G1288" t="str">
            <v>Nordic Tel</v>
          </cell>
          <cell r="H1288" t="str">
            <v>GSM 900</v>
          </cell>
          <cell r="I1288" t="str">
            <v>Global Mobile</v>
          </cell>
          <cell r="J1288">
            <v>36684</v>
          </cell>
        </row>
        <row r="1289">
          <cell r="A1289">
            <v>1999</v>
          </cell>
          <cell r="C1289" t="str">
            <v>Apr</v>
          </cell>
          <cell r="D1289" t="str">
            <v>Western Europe</v>
          </cell>
          <cell r="E1289" t="str">
            <v>Switzerland</v>
          </cell>
          <cell r="F1289">
            <v>28000</v>
          </cell>
          <cell r="G1289" t="str">
            <v>Swisscom</v>
          </cell>
          <cell r="H1289" t="str">
            <v>NMT 900</v>
          </cell>
          <cell r="I1289" t="str">
            <v>Global Mobile</v>
          </cell>
          <cell r="J1289">
            <v>36684</v>
          </cell>
        </row>
        <row r="1290">
          <cell r="A1290">
            <v>1999</v>
          </cell>
          <cell r="C1290" t="str">
            <v>Apr</v>
          </cell>
          <cell r="D1290" t="str">
            <v>Western Europe</v>
          </cell>
          <cell r="E1290" t="str">
            <v>Switzerland</v>
          </cell>
          <cell r="F1290">
            <v>1900000</v>
          </cell>
          <cell r="G1290" t="str">
            <v>Swisscom</v>
          </cell>
          <cell r="H1290" t="str">
            <v>GSM 900/1800</v>
          </cell>
          <cell r="I1290" t="str">
            <v>Global Mobile</v>
          </cell>
          <cell r="J1290">
            <v>36684</v>
          </cell>
        </row>
        <row r="1291">
          <cell r="A1291">
            <v>1999</v>
          </cell>
          <cell r="C1291" t="str">
            <v>Apr</v>
          </cell>
          <cell r="D1291" t="str">
            <v>Western Europe</v>
          </cell>
          <cell r="E1291" t="str">
            <v>Switzerland</v>
          </cell>
          <cell r="F1291">
            <v>150000</v>
          </cell>
          <cell r="G1291" t="str">
            <v>Diax</v>
          </cell>
          <cell r="H1291" t="str">
            <v>GSM 900/1800</v>
          </cell>
          <cell r="I1291" t="str">
            <v>Global Mobile</v>
          </cell>
          <cell r="J1291">
            <v>36684</v>
          </cell>
        </row>
        <row r="1292">
          <cell r="A1292">
            <v>1999</v>
          </cell>
          <cell r="C1292" t="str">
            <v>Apr</v>
          </cell>
          <cell r="D1292" t="str">
            <v>Western Europe</v>
          </cell>
          <cell r="E1292" t="str">
            <v>Switzerland</v>
          </cell>
          <cell r="F1292">
            <v>0</v>
          </cell>
          <cell r="G1292" t="str">
            <v>Orange</v>
          </cell>
          <cell r="H1292" t="str">
            <v>GSM 1800</v>
          </cell>
          <cell r="I1292" t="str">
            <v>Global Mobile</v>
          </cell>
          <cell r="J1292">
            <v>36684</v>
          </cell>
        </row>
        <row r="1293">
          <cell r="A1293">
            <v>1999</v>
          </cell>
          <cell r="C1293" t="str">
            <v>Apr</v>
          </cell>
          <cell r="D1293" t="str">
            <v>Western Europe</v>
          </cell>
          <cell r="E1293" t="str">
            <v>UK</v>
          </cell>
          <cell r="F1293">
            <v>330000</v>
          </cell>
          <cell r="G1293" t="str">
            <v>Cellnet</v>
          </cell>
          <cell r="H1293" t="str">
            <v>TACS 900</v>
          </cell>
          <cell r="I1293" t="str">
            <v>Global Mobile</v>
          </cell>
          <cell r="J1293">
            <v>36684</v>
          </cell>
        </row>
        <row r="1294">
          <cell r="A1294">
            <v>1999</v>
          </cell>
          <cell r="C1294" t="str">
            <v>Apr</v>
          </cell>
          <cell r="D1294" t="str">
            <v>Western Europe</v>
          </cell>
          <cell r="E1294" t="str">
            <v>UK</v>
          </cell>
          <cell r="F1294">
            <v>4331000</v>
          </cell>
          <cell r="G1294" t="str">
            <v>Cellnet</v>
          </cell>
          <cell r="H1294" t="str">
            <v>GSM 900</v>
          </cell>
          <cell r="I1294" t="str">
            <v>Global Mobile</v>
          </cell>
          <cell r="J1294">
            <v>36684</v>
          </cell>
        </row>
        <row r="1295">
          <cell r="A1295">
            <v>1999</v>
          </cell>
          <cell r="C1295" t="str">
            <v>Apr</v>
          </cell>
          <cell r="D1295" t="str">
            <v>Western Europe</v>
          </cell>
          <cell r="E1295" t="str">
            <v>UK</v>
          </cell>
          <cell r="F1295">
            <v>910000</v>
          </cell>
          <cell r="G1295" t="str">
            <v>Vadafone</v>
          </cell>
          <cell r="H1295" t="str">
            <v>TACS 900</v>
          </cell>
          <cell r="I1295" t="str">
            <v>Global Mobile</v>
          </cell>
          <cell r="J1295">
            <v>36684</v>
          </cell>
        </row>
        <row r="1296">
          <cell r="A1296">
            <v>1999</v>
          </cell>
          <cell r="C1296" t="str">
            <v>Apr</v>
          </cell>
          <cell r="D1296" t="str">
            <v>Western Europe</v>
          </cell>
          <cell r="E1296" t="str">
            <v>UK</v>
          </cell>
          <cell r="F1296">
            <v>4858000</v>
          </cell>
          <cell r="G1296" t="str">
            <v>Vadafone</v>
          </cell>
          <cell r="H1296" t="str">
            <v>GSM</v>
          </cell>
          <cell r="I1296" t="str">
            <v>Global Mobile</v>
          </cell>
          <cell r="J1296">
            <v>36684</v>
          </cell>
        </row>
        <row r="1297">
          <cell r="A1297">
            <v>1999</v>
          </cell>
          <cell r="C1297" t="str">
            <v>Apr</v>
          </cell>
          <cell r="D1297" t="str">
            <v>Western Europe</v>
          </cell>
          <cell r="E1297" t="str">
            <v>UK</v>
          </cell>
          <cell r="F1297">
            <v>2375000</v>
          </cell>
          <cell r="G1297" t="str">
            <v>One 2 One</v>
          </cell>
          <cell r="H1297" t="str">
            <v>GSM 1800</v>
          </cell>
          <cell r="I1297" t="str">
            <v>Global Mobile</v>
          </cell>
          <cell r="J1297">
            <v>36684</v>
          </cell>
        </row>
        <row r="1298">
          <cell r="A1298">
            <v>1999</v>
          </cell>
          <cell r="C1298" t="str">
            <v>Apr</v>
          </cell>
          <cell r="D1298" t="str">
            <v>Western Europe</v>
          </cell>
          <cell r="E1298" t="str">
            <v>UK</v>
          </cell>
          <cell r="F1298">
            <v>2650000</v>
          </cell>
          <cell r="G1298" t="str">
            <v>Orange</v>
          </cell>
          <cell r="H1298" t="str">
            <v>GSM 1800</v>
          </cell>
          <cell r="I1298" t="str">
            <v>Global Mobile</v>
          </cell>
          <cell r="J1298">
            <v>36684</v>
          </cell>
        </row>
        <row r="1299">
          <cell r="A1299">
            <v>2000</v>
          </cell>
          <cell r="C1299" t="str">
            <v>Mar</v>
          </cell>
          <cell r="D1299" t="str">
            <v>Western Europe</v>
          </cell>
          <cell r="E1299" t="str">
            <v>Andora</v>
          </cell>
          <cell r="F1299">
            <v>21704</v>
          </cell>
          <cell r="G1299" t="str">
            <v>STA GSM</v>
          </cell>
          <cell r="H1299" t="str">
            <v>GSM 900</v>
          </cell>
          <cell r="I1299" t="str">
            <v>Global Mobile</v>
          </cell>
          <cell r="J1299">
            <v>36684</v>
          </cell>
        </row>
        <row r="1300">
          <cell r="A1300">
            <v>2000</v>
          </cell>
          <cell r="C1300" t="str">
            <v>Mar</v>
          </cell>
          <cell r="D1300" t="str">
            <v>Western Europe</v>
          </cell>
          <cell r="E1300" t="str">
            <v>Austria</v>
          </cell>
          <cell r="F1300">
            <v>208950</v>
          </cell>
          <cell r="G1300" t="str">
            <v>Mobilkom</v>
          </cell>
          <cell r="H1300" t="str">
            <v>TACS 900</v>
          </cell>
          <cell r="I1300" t="str">
            <v>Global Mobile</v>
          </cell>
          <cell r="J1300">
            <v>36684</v>
          </cell>
        </row>
        <row r="1301">
          <cell r="A1301">
            <v>2000</v>
          </cell>
          <cell r="C1301" t="str">
            <v>Mar</v>
          </cell>
          <cell r="D1301" t="str">
            <v>Western Europe</v>
          </cell>
          <cell r="E1301" t="str">
            <v>Austria</v>
          </cell>
          <cell r="F1301">
            <v>2157051</v>
          </cell>
          <cell r="G1301" t="str">
            <v>Mobilkom</v>
          </cell>
          <cell r="H1301" t="str">
            <v>GSM 900/1800</v>
          </cell>
          <cell r="I1301" t="str">
            <v>Global Mobile</v>
          </cell>
          <cell r="J1301">
            <v>36684</v>
          </cell>
        </row>
        <row r="1302">
          <cell r="A1302">
            <v>2000</v>
          </cell>
          <cell r="C1302" t="str">
            <v>Mar</v>
          </cell>
          <cell r="D1302" t="str">
            <v>Western Europe</v>
          </cell>
          <cell r="E1302" t="str">
            <v>Austria</v>
          </cell>
          <cell r="F1302">
            <v>1600000</v>
          </cell>
          <cell r="G1302" t="str">
            <v>Maxmobil</v>
          </cell>
          <cell r="H1302" t="str">
            <v>GSM 900</v>
          </cell>
          <cell r="I1302" t="str">
            <v>Global Mobile</v>
          </cell>
          <cell r="J1302">
            <v>36684</v>
          </cell>
        </row>
        <row r="1303">
          <cell r="A1303">
            <v>2000</v>
          </cell>
          <cell r="C1303" t="str">
            <v>Mar</v>
          </cell>
          <cell r="D1303" t="str">
            <v>Western Europe</v>
          </cell>
          <cell r="E1303" t="str">
            <v>Austria</v>
          </cell>
          <cell r="F1303">
            <v>620000</v>
          </cell>
          <cell r="G1303" t="str">
            <v>Cnnect</v>
          </cell>
          <cell r="H1303" t="str">
            <v>GSM 1800</v>
          </cell>
          <cell r="I1303" t="str">
            <v>Global Mobile</v>
          </cell>
          <cell r="J1303">
            <v>36684</v>
          </cell>
        </row>
        <row r="1304">
          <cell r="A1304">
            <v>2000</v>
          </cell>
          <cell r="C1304" t="str">
            <v>Mar</v>
          </cell>
          <cell r="D1304" t="str">
            <v>Western Europe</v>
          </cell>
          <cell r="E1304" t="str">
            <v>Belgium</v>
          </cell>
          <cell r="F1304">
            <v>0</v>
          </cell>
          <cell r="G1304" t="str">
            <v>Belgacom Mobile</v>
          </cell>
          <cell r="H1304" t="str">
            <v>NMT 450</v>
          </cell>
          <cell r="I1304" t="str">
            <v>Global Mobile</v>
          </cell>
          <cell r="J1304">
            <v>36684</v>
          </cell>
        </row>
        <row r="1305">
          <cell r="A1305">
            <v>2000</v>
          </cell>
          <cell r="C1305" t="str">
            <v>Mar</v>
          </cell>
          <cell r="D1305" t="str">
            <v>Western Europe</v>
          </cell>
          <cell r="E1305" t="str">
            <v>Belgium</v>
          </cell>
          <cell r="F1305">
            <v>2300000</v>
          </cell>
          <cell r="G1305" t="str">
            <v>Belgacom Mobile</v>
          </cell>
          <cell r="H1305" t="str">
            <v>GSM 900/1800</v>
          </cell>
          <cell r="I1305" t="str">
            <v>Global Mobile</v>
          </cell>
          <cell r="J1305">
            <v>36684</v>
          </cell>
        </row>
        <row r="1306">
          <cell r="A1306">
            <v>2000</v>
          </cell>
          <cell r="C1306" t="str">
            <v>Mar</v>
          </cell>
          <cell r="D1306" t="str">
            <v>Western Europe</v>
          </cell>
          <cell r="E1306" t="str">
            <v>Belgium</v>
          </cell>
          <cell r="F1306">
            <v>1120000</v>
          </cell>
          <cell r="G1306" t="str">
            <v>Mobistar</v>
          </cell>
          <cell r="H1306" t="str">
            <v>GSM 900</v>
          </cell>
          <cell r="I1306" t="str">
            <v>Global Mobile</v>
          </cell>
          <cell r="J1306">
            <v>36684</v>
          </cell>
        </row>
        <row r="1307">
          <cell r="A1307">
            <v>2000</v>
          </cell>
          <cell r="C1307" t="str">
            <v>Mar</v>
          </cell>
          <cell r="D1307" t="str">
            <v>Western Europe</v>
          </cell>
          <cell r="E1307" t="str">
            <v>Belgium</v>
          </cell>
          <cell r="F1307">
            <v>144000</v>
          </cell>
          <cell r="G1307" t="str">
            <v>KPN Orange</v>
          </cell>
          <cell r="H1307" t="str">
            <v>GSM 1800</v>
          </cell>
          <cell r="I1307" t="str">
            <v>Global Mobile</v>
          </cell>
          <cell r="J1307">
            <v>36684</v>
          </cell>
        </row>
        <row r="1308">
          <cell r="A1308">
            <v>2000</v>
          </cell>
          <cell r="C1308" t="str">
            <v>Mar</v>
          </cell>
          <cell r="D1308" t="str">
            <v>Western Europe</v>
          </cell>
          <cell r="E1308" t="str">
            <v>Cyprus</v>
          </cell>
          <cell r="F1308">
            <v>153253</v>
          </cell>
          <cell r="G1308" t="str">
            <v>Cyprus Telecoms</v>
          </cell>
          <cell r="H1308" t="str">
            <v>GSM 900</v>
          </cell>
          <cell r="I1308" t="str">
            <v>Global Mobile</v>
          </cell>
          <cell r="J1308">
            <v>36684</v>
          </cell>
        </row>
        <row r="1309">
          <cell r="A1309">
            <v>2000</v>
          </cell>
          <cell r="C1309" t="str">
            <v>Mar</v>
          </cell>
          <cell r="D1309" t="str">
            <v>Western Europe</v>
          </cell>
          <cell r="E1309" t="str">
            <v>Cyprus</v>
          </cell>
          <cell r="F1309">
            <v>4296</v>
          </cell>
          <cell r="G1309" t="str">
            <v>Cyprus Telecoms</v>
          </cell>
          <cell r="H1309" t="str">
            <v>NMT 900</v>
          </cell>
          <cell r="I1309" t="str">
            <v>Global Mobile</v>
          </cell>
          <cell r="J1309">
            <v>36684</v>
          </cell>
        </row>
        <row r="1310">
          <cell r="A1310">
            <v>2000</v>
          </cell>
          <cell r="C1310" t="str">
            <v>Mar</v>
          </cell>
          <cell r="D1310" t="str">
            <v>Western Europe</v>
          </cell>
          <cell r="E1310" t="str">
            <v>Denmark</v>
          </cell>
          <cell r="F1310">
            <v>3500</v>
          </cell>
          <cell r="G1310" t="str">
            <v>TeleDenmark Mobile</v>
          </cell>
          <cell r="H1310" t="str">
            <v>NMT 450</v>
          </cell>
          <cell r="I1310" t="str">
            <v>Global Mobile</v>
          </cell>
          <cell r="J1310">
            <v>36684</v>
          </cell>
        </row>
        <row r="1311">
          <cell r="A1311">
            <v>2000</v>
          </cell>
          <cell r="C1311" t="str">
            <v>Mar</v>
          </cell>
          <cell r="D1311" t="str">
            <v>Western Europe</v>
          </cell>
          <cell r="E1311" t="str">
            <v>Denmark</v>
          </cell>
          <cell r="F1311">
            <v>110000</v>
          </cell>
          <cell r="G1311" t="str">
            <v>TeleDenmark Mobile</v>
          </cell>
          <cell r="H1311" t="str">
            <v>NMT 900</v>
          </cell>
          <cell r="I1311" t="str">
            <v>Global Mobile</v>
          </cell>
          <cell r="J1311">
            <v>36684</v>
          </cell>
        </row>
        <row r="1312">
          <cell r="A1312">
            <v>2000</v>
          </cell>
          <cell r="C1312" t="str">
            <v>Mar</v>
          </cell>
          <cell r="D1312" t="str">
            <v>Western Europe</v>
          </cell>
          <cell r="E1312" t="str">
            <v>Denmark</v>
          </cell>
          <cell r="F1312">
            <v>1276500</v>
          </cell>
          <cell r="G1312" t="str">
            <v>TeleDenmark Mobile</v>
          </cell>
          <cell r="H1312" t="str">
            <v>GSM 900</v>
          </cell>
          <cell r="I1312" t="str">
            <v>Global Mobile</v>
          </cell>
          <cell r="J1312">
            <v>36684</v>
          </cell>
        </row>
        <row r="1313">
          <cell r="A1313">
            <v>2000</v>
          </cell>
          <cell r="C1313" t="str">
            <v>Mar</v>
          </cell>
          <cell r="D1313" t="str">
            <v>Western Europe</v>
          </cell>
          <cell r="E1313" t="str">
            <v>Denmark</v>
          </cell>
          <cell r="F1313">
            <v>1023000</v>
          </cell>
          <cell r="G1313" t="str">
            <v>Sonofone</v>
          </cell>
          <cell r="H1313" t="str">
            <v>GSM 900</v>
          </cell>
          <cell r="I1313" t="str">
            <v>Global Mobile</v>
          </cell>
          <cell r="J1313">
            <v>36684</v>
          </cell>
        </row>
        <row r="1314">
          <cell r="A1314">
            <v>2000</v>
          </cell>
          <cell r="C1314" t="str">
            <v>Mar</v>
          </cell>
          <cell r="D1314" t="str">
            <v>Western Europe</v>
          </cell>
          <cell r="E1314" t="str">
            <v>Denmark</v>
          </cell>
          <cell r="F1314">
            <v>281000</v>
          </cell>
          <cell r="G1314" t="str">
            <v>Telia</v>
          </cell>
          <cell r="H1314" t="str">
            <v>GSM 1800</v>
          </cell>
          <cell r="I1314" t="str">
            <v>Global Mobile</v>
          </cell>
          <cell r="J1314">
            <v>36684</v>
          </cell>
        </row>
        <row r="1315">
          <cell r="A1315">
            <v>2000</v>
          </cell>
          <cell r="C1315" t="str">
            <v>Mar</v>
          </cell>
          <cell r="D1315" t="str">
            <v>Western Europe</v>
          </cell>
          <cell r="E1315" t="str">
            <v>Denmark</v>
          </cell>
          <cell r="F1315">
            <v>390000</v>
          </cell>
          <cell r="G1315" t="str">
            <v>Mobilix</v>
          </cell>
          <cell r="H1315" t="str">
            <v>GSM 1800</v>
          </cell>
          <cell r="I1315" t="str">
            <v>Global Mobile</v>
          </cell>
          <cell r="J1315">
            <v>36684</v>
          </cell>
        </row>
        <row r="1316">
          <cell r="A1316">
            <v>2000</v>
          </cell>
          <cell r="C1316" t="str">
            <v>Mar</v>
          </cell>
          <cell r="D1316" t="str">
            <v>Western Europe</v>
          </cell>
          <cell r="E1316" t="str">
            <v>Faroe Island</v>
          </cell>
          <cell r="F1316">
            <v>2516</v>
          </cell>
          <cell r="G1316" t="str">
            <v>PTT</v>
          </cell>
          <cell r="H1316" t="str">
            <v>NMT 450</v>
          </cell>
          <cell r="I1316" t="str">
            <v>Global Mobile</v>
          </cell>
          <cell r="J1316">
            <v>36684</v>
          </cell>
        </row>
        <row r="1317">
          <cell r="A1317">
            <v>2000</v>
          </cell>
          <cell r="C1317" t="str">
            <v>Mar</v>
          </cell>
          <cell r="D1317" t="str">
            <v>Western Europe</v>
          </cell>
          <cell r="E1317" t="str">
            <v>Faroe Island</v>
          </cell>
          <cell r="F1317">
            <v>3014</v>
          </cell>
          <cell r="G1317" t="str">
            <v>PTT</v>
          </cell>
          <cell r="H1317" t="str">
            <v>NMT 900</v>
          </cell>
          <cell r="I1317" t="str">
            <v>Global Mobile</v>
          </cell>
          <cell r="J1317">
            <v>36684</v>
          </cell>
        </row>
        <row r="1318">
          <cell r="A1318">
            <v>2000</v>
          </cell>
          <cell r="C1318" t="str">
            <v>Mar</v>
          </cell>
          <cell r="D1318" t="str">
            <v>Western Europe</v>
          </cell>
          <cell r="E1318" t="str">
            <v>Faroe Island</v>
          </cell>
          <cell r="F1318">
            <v>6740</v>
          </cell>
          <cell r="G1318" t="str">
            <v>PTT</v>
          </cell>
          <cell r="H1318" t="str">
            <v>GSM 900</v>
          </cell>
          <cell r="I1318" t="str">
            <v>Global Mobile</v>
          </cell>
          <cell r="J1318">
            <v>36684</v>
          </cell>
        </row>
        <row r="1319">
          <cell r="A1319">
            <v>2000</v>
          </cell>
          <cell r="C1319" t="str">
            <v>Mar</v>
          </cell>
          <cell r="D1319" t="str">
            <v>Western Europe</v>
          </cell>
          <cell r="E1319" t="str">
            <v>Finland</v>
          </cell>
          <cell r="F1319">
            <v>74510</v>
          </cell>
          <cell r="G1319" t="str">
            <v>Sonera</v>
          </cell>
          <cell r="H1319" t="str">
            <v>NMT 450</v>
          </cell>
          <cell r="I1319" t="str">
            <v>Global Mobile</v>
          </cell>
          <cell r="J1319">
            <v>36684</v>
          </cell>
        </row>
        <row r="1320">
          <cell r="A1320">
            <v>2000</v>
          </cell>
          <cell r="C1320" t="str">
            <v>Mar</v>
          </cell>
          <cell r="D1320" t="str">
            <v>Western Europe</v>
          </cell>
          <cell r="E1320" t="str">
            <v>Finland</v>
          </cell>
          <cell r="F1320">
            <v>98300</v>
          </cell>
          <cell r="G1320" t="str">
            <v>Sonera</v>
          </cell>
          <cell r="H1320" t="str">
            <v>NMT 900</v>
          </cell>
          <cell r="I1320" t="str">
            <v>Global Mobile</v>
          </cell>
          <cell r="J1320">
            <v>36684</v>
          </cell>
        </row>
        <row r="1321">
          <cell r="A1321">
            <v>2000</v>
          </cell>
          <cell r="C1321" t="str">
            <v>Mar</v>
          </cell>
          <cell r="D1321" t="str">
            <v>Western Europe</v>
          </cell>
          <cell r="E1321" t="str">
            <v>Finland</v>
          </cell>
          <cell r="F1321">
            <v>1987320</v>
          </cell>
          <cell r="G1321" t="str">
            <v>Sonera</v>
          </cell>
          <cell r="H1321" t="str">
            <v>GSM 900/1800</v>
          </cell>
          <cell r="I1321" t="str">
            <v>Global Mobile</v>
          </cell>
          <cell r="J1321">
            <v>36684</v>
          </cell>
        </row>
        <row r="1322">
          <cell r="A1322">
            <v>2000</v>
          </cell>
          <cell r="C1322" t="str">
            <v>Mar</v>
          </cell>
          <cell r="D1322" t="str">
            <v>Western Europe</v>
          </cell>
          <cell r="E1322" t="str">
            <v>Finland</v>
          </cell>
          <cell r="F1322">
            <v>36627</v>
          </cell>
          <cell r="G1322" t="str">
            <v>Finnet Group</v>
          </cell>
          <cell r="H1322" t="str">
            <v>GSM 1800</v>
          </cell>
          <cell r="I1322" t="str">
            <v>Global Mobile</v>
          </cell>
          <cell r="J1322">
            <v>36684</v>
          </cell>
        </row>
        <row r="1323">
          <cell r="A1323">
            <v>2000</v>
          </cell>
          <cell r="C1323" t="str">
            <v>Mar</v>
          </cell>
          <cell r="D1323" t="str">
            <v>Western Europe</v>
          </cell>
          <cell r="E1323" t="str">
            <v>Finland</v>
          </cell>
          <cell r="F1323">
            <v>36000</v>
          </cell>
          <cell r="G1323" t="str">
            <v>Telia</v>
          </cell>
          <cell r="H1323" t="str">
            <v>GSM 1800</v>
          </cell>
          <cell r="I1323" t="str">
            <v>Global Mobile</v>
          </cell>
          <cell r="J1323">
            <v>36684</v>
          </cell>
        </row>
        <row r="1324">
          <cell r="A1324">
            <v>2000</v>
          </cell>
          <cell r="C1324" t="str">
            <v>Mar</v>
          </cell>
          <cell r="D1324" t="str">
            <v>Western Europe</v>
          </cell>
          <cell r="E1324" t="str">
            <v>Finland</v>
          </cell>
          <cell r="F1324">
            <v>1430000</v>
          </cell>
          <cell r="G1324" t="str">
            <v>Radiolinja</v>
          </cell>
          <cell r="H1324" t="str">
            <v>GSM 900</v>
          </cell>
          <cell r="I1324" t="str">
            <v>Global Mobile</v>
          </cell>
          <cell r="J1324">
            <v>36684</v>
          </cell>
        </row>
        <row r="1325">
          <cell r="A1325">
            <v>2000</v>
          </cell>
          <cell r="C1325" t="str">
            <v>Mar</v>
          </cell>
          <cell r="D1325" t="str">
            <v>Western Europe</v>
          </cell>
          <cell r="E1325" t="str">
            <v>France</v>
          </cell>
          <cell r="F1325">
            <v>0</v>
          </cell>
          <cell r="G1325" t="str">
            <v>France Telecom</v>
          </cell>
          <cell r="H1325" t="str">
            <v>RC2000</v>
          </cell>
          <cell r="I1325" t="str">
            <v>Global Mobile</v>
          </cell>
          <cell r="J1325">
            <v>36684</v>
          </cell>
        </row>
        <row r="1326">
          <cell r="A1326">
            <v>2000</v>
          </cell>
          <cell r="C1326" t="str">
            <v>Mar</v>
          </cell>
          <cell r="D1326" t="str">
            <v>Western Europe</v>
          </cell>
          <cell r="E1326" t="str">
            <v>France</v>
          </cell>
          <cell r="F1326">
            <v>10698100</v>
          </cell>
          <cell r="G1326" t="str">
            <v>France Telecom</v>
          </cell>
          <cell r="H1326" t="str">
            <v>GSM 900</v>
          </cell>
          <cell r="I1326" t="str">
            <v>Global Mobile</v>
          </cell>
          <cell r="J1326">
            <v>36684</v>
          </cell>
        </row>
        <row r="1327">
          <cell r="A1327">
            <v>2000</v>
          </cell>
          <cell r="C1327" t="str">
            <v>Mar</v>
          </cell>
          <cell r="D1327" t="str">
            <v>Western Europe</v>
          </cell>
          <cell r="E1327" t="str">
            <v>France</v>
          </cell>
          <cell r="F1327">
            <v>0</v>
          </cell>
          <cell r="G1327" t="str">
            <v>SFR</v>
          </cell>
          <cell r="H1327" t="str">
            <v>NMT 450</v>
          </cell>
          <cell r="I1327" t="str">
            <v>Global Mobile</v>
          </cell>
          <cell r="J1327">
            <v>36684</v>
          </cell>
        </row>
        <row r="1328">
          <cell r="A1328">
            <v>2000</v>
          </cell>
          <cell r="C1328" t="str">
            <v>Mar</v>
          </cell>
          <cell r="D1328" t="str">
            <v>Western Europe</v>
          </cell>
          <cell r="E1328" t="str">
            <v>France</v>
          </cell>
          <cell r="F1328">
            <v>7919800</v>
          </cell>
          <cell r="G1328" t="str">
            <v>SFR</v>
          </cell>
          <cell r="H1328" t="str">
            <v>GSM 900</v>
          </cell>
          <cell r="I1328" t="str">
            <v>Global Mobile</v>
          </cell>
          <cell r="J1328">
            <v>36684</v>
          </cell>
        </row>
        <row r="1329">
          <cell r="A1329">
            <v>2000</v>
          </cell>
          <cell r="C1329" t="str">
            <v>Mar</v>
          </cell>
          <cell r="D1329" t="str">
            <v>Western Europe</v>
          </cell>
          <cell r="E1329" t="str">
            <v>France</v>
          </cell>
          <cell r="F1329">
            <v>3649600</v>
          </cell>
          <cell r="G1329" t="str">
            <v>Bouygues Telecom</v>
          </cell>
          <cell r="H1329" t="str">
            <v>GSM 1800</v>
          </cell>
          <cell r="I1329" t="str">
            <v>Global Mobile</v>
          </cell>
          <cell r="J1329">
            <v>36684</v>
          </cell>
        </row>
        <row r="1330">
          <cell r="A1330">
            <v>2000</v>
          </cell>
          <cell r="C1330" t="str">
            <v>Mar</v>
          </cell>
          <cell r="D1330" t="str">
            <v>Western Europe</v>
          </cell>
          <cell r="E1330" t="str">
            <v>Germany</v>
          </cell>
          <cell r="F1330">
            <v>120000</v>
          </cell>
          <cell r="G1330" t="str">
            <v>T-Mobil</v>
          </cell>
          <cell r="H1330" t="str">
            <v>C 450</v>
          </cell>
          <cell r="I1330" t="str">
            <v>Global Mobile</v>
          </cell>
          <cell r="J1330">
            <v>36684</v>
          </cell>
        </row>
        <row r="1331">
          <cell r="A1331">
            <v>2000</v>
          </cell>
          <cell r="C1331" t="str">
            <v>Mar</v>
          </cell>
          <cell r="D1331" t="str">
            <v>Western Europe</v>
          </cell>
          <cell r="E1331" t="str">
            <v>Germany</v>
          </cell>
          <cell r="F1331">
            <v>11100000</v>
          </cell>
          <cell r="G1331" t="str">
            <v>T-Mobil</v>
          </cell>
          <cell r="H1331" t="str">
            <v>GSM 900</v>
          </cell>
          <cell r="I1331" t="str">
            <v>Global Mobile</v>
          </cell>
          <cell r="J1331">
            <v>36684</v>
          </cell>
        </row>
        <row r="1332">
          <cell r="A1332">
            <v>2000</v>
          </cell>
          <cell r="C1332" t="str">
            <v>Mar</v>
          </cell>
          <cell r="D1332" t="str">
            <v>Western Europe</v>
          </cell>
          <cell r="E1332" t="str">
            <v>Germany</v>
          </cell>
          <cell r="F1332">
            <v>11133333</v>
          </cell>
          <cell r="G1332" t="str">
            <v>Mannesmann</v>
          </cell>
          <cell r="H1332" t="str">
            <v>GSM 900</v>
          </cell>
          <cell r="I1332" t="str">
            <v>Global Mobile</v>
          </cell>
          <cell r="J1332">
            <v>36684</v>
          </cell>
        </row>
        <row r="1333">
          <cell r="A1333">
            <v>2000</v>
          </cell>
          <cell r="C1333" t="str">
            <v>Mar</v>
          </cell>
          <cell r="D1333" t="str">
            <v>Western Europe</v>
          </cell>
          <cell r="E1333" t="str">
            <v>Germany</v>
          </cell>
          <cell r="F1333">
            <v>4200000</v>
          </cell>
          <cell r="G1333" t="str">
            <v>E-Plus</v>
          </cell>
          <cell r="H1333" t="str">
            <v>GSM 1800</v>
          </cell>
          <cell r="I1333" t="str">
            <v>Global Mobile</v>
          </cell>
          <cell r="J1333">
            <v>36684</v>
          </cell>
        </row>
        <row r="1334">
          <cell r="A1334">
            <v>2000</v>
          </cell>
          <cell r="C1334" t="str">
            <v>Mar</v>
          </cell>
          <cell r="D1334" t="str">
            <v>Western Europe</v>
          </cell>
          <cell r="E1334" t="str">
            <v>Germany</v>
          </cell>
          <cell r="F1334">
            <v>1300000</v>
          </cell>
          <cell r="G1334" t="str">
            <v>Viag Interkom</v>
          </cell>
          <cell r="H1334" t="str">
            <v>GSM 900/1800</v>
          </cell>
          <cell r="I1334" t="str">
            <v>Global Mobile</v>
          </cell>
          <cell r="J1334">
            <v>36684</v>
          </cell>
        </row>
        <row r="1335">
          <cell r="A1335">
            <v>2000</v>
          </cell>
          <cell r="C1335" t="str">
            <v>Mar</v>
          </cell>
          <cell r="D1335" t="str">
            <v>Western Europe</v>
          </cell>
          <cell r="E1335" t="str">
            <v>Gibraltar</v>
          </cell>
          <cell r="F1335">
            <v>3834</v>
          </cell>
          <cell r="G1335" t="str">
            <v>Gibtel</v>
          </cell>
          <cell r="H1335" t="str">
            <v>GSM 900</v>
          </cell>
          <cell r="I1335" t="str">
            <v>Global Mobile</v>
          </cell>
          <cell r="J1335">
            <v>36684</v>
          </cell>
        </row>
        <row r="1336">
          <cell r="A1336">
            <v>2000</v>
          </cell>
          <cell r="C1336" t="str">
            <v>Mar</v>
          </cell>
          <cell r="D1336" t="str">
            <v>Western Europe</v>
          </cell>
          <cell r="E1336" t="str">
            <v>Greece</v>
          </cell>
          <cell r="F1336">
            <v>1773000</v>
          </cell>
          <cell r="G1336" t="str">
            <v>Panafon</v>
          </cell>
          <cell r="H1336" t="str">
            <v>GSM 900</v>
          </cell>
          <cell r="I1336" t="str">
            <v>Global Mobile</v>
          </cell>
          <cell r="J1336">
            <v>36684</v>
          </cell>
        </row>
        <row r="1337">
          <cell r="A1337">
            <v>2000</v>
          </cell>
          <cell r="C1337" t="str">
            <v>Mar</v>
          </cell>
          <cell r="D1337" t="str">
            <v>Western Europe</v>
          </cell>
          <cell r="E1337" t="str">
            <v>Greece</v>
          </cell>
          <cell r="F1337">
            <v>1278321</v>
          </cell>
          <cell r="G1337" t="str">
            <v>Stet Hellas</v>
          </cell>
          <cell r="H1337" t="str">
            <v>GSM 900</v>
          </cell>
          <cell r="I1337" t="str">
            <v>Global Mobile</v>
          </cell>
          <cell r="J1337">
            <v>36684</v>
          </cell>
        </row>
        <row r="1338">
          <cell r="A1338">
            <v>2000</v>
          </cell>
          <cell r="C1338" t="str">
            <v>Mar</v>
          </cell>
          <cell r="D1338" t="str">
            <v>Western Europe</v>
          </cell>
          <cell r="E1338" t="str">
            <v>Greece</v>
          </cell>
          <cell r="F1338">
            <v>1220172</v>
          </cell>
          <cell r="G1338" t="str">
            <v>Cosmote</v>
          </cell>
          <cell r="H1338" t="str">
            <v>GSM 1800</v>
          </cell>
          <cell r="I1338" t="str">
            <v>Global Mobile</v>
          </cell>
          <cell r="J1338">
            <v>36684</v>
          </cell>
        </row>
        <row r="1339">
          <cell r="A1339">
            <v>2000</v>
          </cell>
          <cell r="C1339" t="str">
            <v>Mar</v>
          </cell>
          <cell r="D1339" t="str">
            <v>Western Europe</v>
          </cell>
          <cell r="E1339" t="str">
            <v>Guernsey</v>
          </cell>
          <cell r="F1339">
            <v>15902</v>
          </cell>
          <cell r="G1339" t="str">
            <v>Guernsey Telecoms</v>
          </cell>
          <cell r="H1339" t="str">
            <v>GSM 900</v>
          </cell>
          <cell r="I1339" t="str">
            <v>Global Mobile</v>
          </cell>
          <cell r="J1339">
            <v>36684</v>
          </cell>
        </row>
        <row r="1340">
          <cell r="A1340">
            <v>2000</v>
          </cell>
          <cell r="C1340" t="str">
            <v>Mar</v>
          </cell>
          <cell r="D1340" t="str">
            <v>Western Europe</v>
          </cell>
          <cell r="E1340" t="str">
            <v>Iceland</v>
          </cell>
          <cell r="F1340">
            <v>27854</v>
          </cell>
          <cell r="G1340" t="str">
            <v>Iceland Telecom</v>
          </cell>
          <cell r="H1340" t="str">
            <v>NMT 450</v>
          </cell>
          <cell r="I1340" t="str">
            <v>Global Mobile</v>
          </cell>
          <cell r="J1340">
            <v>36684</v>
          </cell>
        </row>
        <row r="1341">
          <cell r="A1341">
            <v>2000</v>
          </cell>
          <cell r="C1341" t="str">
            <v>Mar</v>
          </cell>
          <cell r="D1341" t="str">
            <v>Western Europe</v>
          </cell>
          <cell r="E1341" t="str">
            <v>Iceland</v>
          </cell>
          <cell r="F1341">
            <v>107586</v>
          </cell>
          <cell r="G1341" t="str">
            <v>Iceland Telecom</v>
          </cell>
          <cell r="H1341" t="str">
            <v>GSM 900</v>
          </cell>
          <cell r="I1341" t="str">
            <v>Global Mobile</v>
          </cell>
          <cell r="J1341">
            <v>36684</v>
          </cell>
        </row>
        <row r="1342">
          <cell r="A1342">
            <v>2000</v>
          </cell>
          <cell r="C1342" t="str">
            <v>Mar</v>
          </cell>
          <cell r="D1342" t="str">
            <v>Western Europe</v>
          </cell>
          <cell r="E1342" t="str">
            <v>Iceland</v>
          </cell>
          <cell r="F1342">
            <v>42015</v>
          </cell>
          <cell r="G1342" t="str">
            <v>TAL</v>
          </cell>
          <cell r="H1342" t="str">
            <v>GSM 900</v>
          </cell>
          <cell r="I1342" t="str">
            <v>Global Mobile</v>
          </cell>
          <cell r="J1342">
            <v>36684</v>
          </cell>
        </row>
        <row r="1343">
          <cell r="A1343">
            <v>2000</v>
          </cell>
          <cell r="C1343" t="str">
            <v>Mar</v>
          </cell>
          <cell r="D1343" t="str">
            <v>Western Europe</v>
          </cell>
          <cell r="E1343" t="str">
            <v>Ireland</v>
          </cell>
          <cell r="F1343">
            <v>89000</v>
          </cell>
          <cell r="G1343" t="str">
            <v>Eircell</v>
          </cell>
          <cell r="H1343" t="str">
            <v>TACS 900</v>
          </cell>
          <cell r="I1343" t="str">
            <v>Global Mobile</v>
          </cell>
          <cell r="J1343">
            <v>36684</v>
          </cell>
        </row>
        <row r="1344">
          <cell r="A1344">
            <v>2000</v>
          </cell>
          <cell r="C1344" t="str">
            <v>Mar</v>
          </cell>
          <cell r="D1344" t="str">
            <v>Western Europe</v>
          </cell>
          <cell r="E1344" t="str">
            <v>Ireland</v>
          </cell>
          <cell r="F1344">
            <v>960000</v>
          </cell>
          <cell r="G1344" t="str">
            <v>Eircell</v>
          </cell>
          <cell r="H1344" t="str">
            <v>GSM 900</v>
          </cell>
          <cell r="I1344" t="str">
            <v>Global Mobile</v>
          </cell>
          <cell r="J1344">
            <v>36684</v>
          </cell>
        </row>
        <row r="1345">
          <cell r="A1345">
            <v>2000</v>
          </cell>
          <cell r="C1345" t="str">
            <v>Mar</v>
          </cell>
          <cell r="D1345" t="str">
            <v>Western Europe</v>
          </cell>
          <cell r="E1345" t="str">
            <v>Ireland</v>
          </cell>
          <cell r="F1345">
            <v>640000</v>
          </cell>
          <cell r="G1345" t="str">
            <v>Esat Digiphone</v>
          </cell>
          <cell r="H1345" t="str">
            <v>GSM 900</v>
          </cell>
          <cell r="I1345" t="str">
            <v>Global Mobile</v>
          </cell>
          <cell r="J1345">
            <v>36684</v>
          </cell>
        </row>
        <row r="1346">
          <cell r="A1346">
            <v>2000</v>
          </cell>
          <cell r="C1346" t="str">
            <v>Mar</v>
          </cell>
          <cell r="D1346" t="str">
            <v>Western Europe</v>
          </cell>
          <cell r="E1346" t="str">
            <v>Isle of Man</v>
          </cell>
          <cell r="F1346">
            <v>19196</v>
          </cell>
          <cell r="G1346" t="str">
            <v>Manx Telecom</v>
          </cell>
          <cell r="H1346" t="str">
            <v>GSM 900</v>
          </cell>
          <cell r="I1346" t="str">
            <v>Global Mobile</v>
          </cell>
          <cell r="J1346">
            <v>36684</v>
          </cell>
        </row>
        <row r="1347">
          <cell r="A1347">
            <v>2000</v>
          </cell>
          <cell r="C1347" t="str">
            <v>Mar</v>
          </cell>
          <cell r="D1347" t="str">
            <v>Western Europe</v>
          </cell>
          <cell r="E1347" t="str">
            <v>Italy</v>
          </cell>
          <cell r="F1347">
            <v>11200000</v>
          </cell>
          <cell r="G1347" t="str">
            <v>Omnitel Pronto Italia</v>
          </cell>
          <cell r="H1347" t="str">
            <v>GSM 900</v>
          </cell>
          <cell r="I1347" t="str">
            <v>Global Mobile</v>
          </cell>
          <cell r="J1347">
            <v>36684</v>
          </cell>
        </row>
        <row r="1348">
          <cell r="A1348">
            <v>2000</v>
          </cell>
          <cell r="C1348" t="str">
            <v>Mar</v>
          </cell>
          <cell r="D1348" t="str">
            <v>Western Europe</v>
          </cell>
          <cell r="E1348" t="str">
            <v>Italy</v>
          </cell>
          <cell r="F1348">
            <v>3150000</v>
          </cell>
          <cell r="G1348" t="str">
            <v>Telecom Italia Mobile</v>
          </cell>
          <cell r="H1348" t="str">
            <v>TACS 900</v>
          </cell>
          <cell r="I1348" t="str">
            <v>Global Mobile</v>
          </cell>
          <cell r="J1348">
            <v>36684</v>
          </cell>
        </row>
        <row r="1349">
          <cell r="A1349">
            <v>2000</v>
          </cell>
          <cell r="C1349" t="str">
            <v>Mar</v>
          </cell>
          <cell r="D1349" t="str">
            <v>Western Europe</v>
          </cell>
          <cell r="E1349" t="str">
            <v>Italy</v>
          </cell>
          <cell r="F1349">
            <v>16071000</v>
          </cell>
          <cell r="G1349" t="str">
            <v>Telecom Italia Mobile</v>
          </cell>
          <cell r="H1349" t="str">
            <v>GSM 900</v>
          </cell>
          <cell r="I1349" t="str">
            <v>Global Mobile</v>
          </cell>
          <cell r="J1349">
            <v>36684</v>
          </cell>
        </row>
        <row r="1350">
          <cell r="A1350">
            <v>2000</v>
          </cell>
          <cell r="C1350" t="str">
            <v>Mar</v>
          </cell>
          <cell r="D1350" t="str">
            <v>Western Europe</v>
          </cell>
          <cell r="E1350" t="str">
            <v>Italy</v>
          </cell>
          <cell r="F1350">
            <v>2113000</v>
          </cell>
          <cell r="G1350" t="str">
            <v>Wind</v>
          </cell>
          <cell r="H1350" t="str">
            <v>GSM 1800</v>
          </cell>
          <cell r="I1350" t="str">
            <v>Global Mobile</v>
          </cell>
          <cell r="J1350">
            <v>36684</v>
          </cell>
        </row>
        <row r="1351">
          <cell r="A1351">
            <v>2000</v>
          </cell>
          <cell r="C1351" t="str">
            <v>Mar</v>
          </cell>
          <cell r="D1351" t="str">
            <v>Western Europe</v>
          </cell>
          <cell r="E1351" t="str">
            <v>Jersey</v>
          </cell>
          <cell r="F1351">
            <v>26242</v>
          </cell>
          <cell r="G1351" t="str">
            <v>Jersey Telecoms</v>
          </cell>
          <cell r="H1351" t="str">
            <v>GSM 900</v>
          </cell>
          <cell r="I1351" t="str">
            <v>Global Mobile</v>
          </cell>
          <cell r="J1351">
            <v>36684</v>
          </cell>
        </row>
        <row r="1352">
          <cell r="A1352">
            <v>2000</v>
          </cell>
          <cell r="C1352" t="str">
            <v>Mar</v>
          </cell>
          <cell r="D1352" t="str">
            <v>Western Europe</v>
          </cell>
          <cell r="E1352" t="str">
            <v>Liechtenstein</v>
          </cell>
          <cell r="F1352">
            <v>11500</v>
          </cell>
          <cell r="G1352" t="str">
            <v>Telecom FL</v>
          </cell>
          <cell r="H1352" t="str">
            <v>GSM 900</v>
          </cell>
          <cell r="I1352" t="str">
            <v>Global Mobile</v>
          </cell>
          <cell r="J1352">
            <v>36684</v>
          </cell>
        </row>
        <row r="1353">
          <cell r="A1353">
            <v>2000</v>
          </cell>
          <cell r="C1353" t="str">
            <v>Mar</v>
          </cell>
          <cell r="D1353" t="str">
            <v>Western Europe</v>
          </cell>
          <cell r="E1353" t="str">
            <v>Luxemburg</v>
          </cell>
          <cell r="F1353">
            <v>138191</v>
          </cell>
          <cell r="G1353" t="str">
            <v>PTT</v>
          </cell>
          <cell r="H1353" t="str">
            <v>GSM 900</v>
          </cell>
          <cell r="I1353" t="str">
            <v>Global Mobile</v>
          </cell>
          <cell r="J1353">
            <v>36684</v>
          </cell>
        </row>
        <row r="1354">
          <cell r="A1354">
            <v>2000</v>
          </cell>
          <cell r="C1354" t="str">
            <v>Mar</v>
          </cell>
          <cell r="D1354" t="str">
            <v>Western Europe</v>
          </cell>
          <cell r="E1354" t="str">
            <v>Luxemburg</v>
          </cell>
          <cell r="F1354">
            <v>87865</v>
          </cell>
          <cell r="G1354" t="str">
            <v>Tango</v>
          </cell>
          <cell r="H1354" t="str">
            <v>GSM 900</v>
          </cell>
          <cell r="I1354" t="str">
            <v>Global Mobile</v>
          </cell>
          <cell r="J1354">
            <v>36684</v>
          </cell>
        </row>
        <row r="1355">
          <cell r="A1355">
            <v>2000</v>
          </cell>
          <cell r="C1355" t="str">
            <v>Mar</v>
          </cell>
          <cell r="D1355" t="str">
            <v>Western Europe</v>
          </cell>
          <cell r="E1355" t="str">
            <v>Malta</v>
          </cell>
          <cell r="F1355">
            <v>39731</v>
          </cell>
          <cell r="G1355" t="str">
            <v>Vadafone Melta</v>
          </cell>
          <cell r="H1355" t="str">
            <v>GSM 900</v>
          </cell>
          <cell r="I1355" t="str">
            <v>Global Mobile</v>
          </cell>
          <cell r="J1355">
            <v>36684</v>
          </cell>
        </row>
        <row r="1356">
          <cell r="A1356">
            <v>2000</v>
          </cell>
          <cell r="C1356" t="str">
            <v>Mar</v>
          </cell>
          <cell r="D1356" t="str">
            <v>Western Europe</v>
          </cell>
          <cell r="E1356" t="str">
            <v>Malta</v>
          </cell>
          <cell r="F1356">
            <v>4583</v>
          </cell>
          <cell r="G1356" t="str">
            <v>Vadafone Melta</v>
          </cell>
          <cell r="H1356" t="str">
            <v>ETACS</v>
          </cell>
          <cell r="I1356" t="str">
            <v>Global Mobile</v>
          </cell>
          <cell r="J1356">
            <v>36684</v>
          </cell>
        </row>
        <row r="1357">
          <cell r="A1357">
            <v>2000</v>
          </cell>
          <cell r="C1357" t="str">
            <v>Mar</v>
          </cell>
          <cell r="D1357" t="str">
            <v>Western Europe</v>
          </cell>
          <cell r="E1357" t="str">
            <v>Netherlands</v>
          </cell>
          <cell r="F1357">
            <v>2450000</v>
          </cell>
          <cell r="G1357" t="str">
            <v>Libertel</v>
          </cell>
          <cell r="H1357" t="str">
            <v>GSM 900</v>
          </cell>
          <cell r="I1357" t="str">
            <v>Global Mobile</v>
          </cell>
          <cell r="J1357">
            <v>36684</v>
          </cell>
        </row>
        <row r="1358">
          <cell r="A1358">
            <v>2000</v>
          </cell>
          <cell r="C1358" t="str">
            <v>Mar</v>
          </cell>
          <cell r="D1358" t="str">
            <v>Western Europe</v>
          </cell>
          <cell r="E1358" t="str">
            <v>Netherlands</v>
          </cell>
          <cell r="F1358">
            <v>0</v>
          </cell>
          <cell r="G1358" t="str">
            <v>PTT Telecom</v>
          </cell>
          <cell r="H1358" t="str">
            <v>NMT 900</v>
          </cell>
          <cell r="I1358" t="str">
            <v>Global Mobile</v>
          </cell>
          <cell r="J1358">
            <v>36684</v>
          </cell>
        </row>
        <row r="1359">
          <cell r="A1359">
            <v>2000</v>
          </cell>
          <cell r="C1359" t="str">
            <v>Mar</v>
          </cell>
          <cell r="D1359" t="str">
            <v>Western Europe</v>
          </cell>
          <cell r="E1359" t="str">
            <v>Netherlands</v>
          </cell>
          <cell r="F1359">
            <v>3750000</v>
          </cell>
          <cell r="G1359" t="str">
            <v>PTT Telecom</v>
          </cell>
          <cell r="H1359" t="str">
            <v>GSM 900</v>
          </cell>
          <cell r="I1359" t="str">
            <v>Global Mobile</v>
          </cell>
          <cell r="J1359">
            <v>36684</v>
          </cell>
        </row>
        <row r="1360">
          <cell r="A1360">
            <v>2000</v>
          </cell>
          <cell r="C1360" t="str">
            <v>Mar</v>
          </cell>
          <cell r="D1360" t="str">
            <v>Western Europe</v>
          </cell>
          <cell r="E1360" t="str">
            <v>Netherlands</v>
          </cell>
          <cell r="F1360">
            <v>496000</v>
          </cell>
          <cell r="G1360" t="str">
            <v>Telfort</v>
          </cell>
          <cell r="H1360" t="str">
            <v>GSM 1800</v>
          </cell>
          <cell r="I1360" t="str">
            <v>Global Mobile</v>
          </cell>
          <cell r="J1360">
            <v>36684</v>
          </cell>
        </row>
        <row r="1361">
          <cell r="A1361">
            <v>2000</v>
          </cell>
          <cell r="C1361" t="str">
            <v>Mar</v>
          </cell>
          <cell r="D1361" t="str">
            <v>Western Europe</v>
          </cell>
          <cell r="E1361" t="str">
            <v>Netherlands</v>
          </cell>
          <cell r="F1361">
            <v>505000</v>
          </cell>
          <cell r="G1361" t="str">
            <v>Dutchtone</v>
          </cell>
          <cell r="H1361" t="str">
            <v>GSM 1800</v>
          </cell>
          <cell r="I1361" t="str">
            <v>Global Mobile</v>
          </cell>
          <cell r="J1361">
            <v>36684</v>
          </cell>
        </row>
        <row r="1362">
          <cell r="A1362">
            <v>2000</v>
          </cell>
          <cell r="C1362" t="str">
            <v>Mar</v>
          </cell>
          <cell r="D1362" t="str">
            <v>Western Europe</v>
          </cell>
          <cell r="E1362" t="str">
            <v>Netherlands</v>
          </cell>
          <cell r="F1362">
            <v>455000</v>
          </cell>
          <cell r="G1362" t="str">
            <v>Ben</v>
          </cell>
          <cell r="H1362" t="str">
            <v>GSM 1800</v>
          </cell>
          <cell r="I1362" t="str">
            <v>Global Mobile</v>
          </cell>
          <cell r="J1362">
            <v>36684</v>
          </cell>
        </row>
        <row r="1363">
          <cell r="A1363">
            <v>2000</v>
          </cell>
          <cell r="C1363" t="str">
            <v>Mar</v>
          </cell>
          <cell r="D1363" t="str">
            <v>Western Europe</v>
          </cell>
          <cell r="E1363" t="str">
            <v>Norway</v>
          </cell>
          <cell r="F1363">
            <v>113851</v>
          </cell>
          <cell r="G1363" t="str">
            <v>Telenor Mobil</v>
          </cell>
          <cell r="H1363" t="str">
            <v>NMT 450</v>
          </cell>
          <cell r="I1363" t="str">
            <v>Global Mobile</v>
          </cell>
          <cell r="J1363">
            <v>36684</v>
          </cell>
        </row>
        <row r="1364">
          <cell r="A1364">
            <v>2000</v>
          </cell>
          <cell r="C1364" t="str">
            <v>Mar</v>
          </cell>
          <cell r="D1364" t="str">
            <v>Western Europe</v>
          </cell>
          <cell r="E1364" t="str">
            <v>Norway</v>
          </cell>
          <cell r="F1364">
            <v>81276</v>
          </cell>
          <cell r="G1364" t="str">
            <v>Telenor Mobil</v>
          </cell>
          <cell r="H1364" t="str">
            <v>NMT 900</v>
          </cell>
          <cell r="I1364" t="str">
            <v>Global Mobile</v>
          </cell>
          <cell r="J1364">
            <v>36684</v>
          </cell>
        </row>
        <row r="1365">
          <cell r="A1365">
            <v>2000</v>
          </cell>
          <cell r="C1365" t="str">
            <v>Mar</v>
          </cell>
          <cell r="D1365" t="str">
            <v>Western Europe</v>
          </cell>
          <cell r="E1365" t="str">
            <v>Norway</v>
          </cell>
          <cell r="F1365">
            <v>1865030</v>
          </cell>
          <cell r="G1365" t="str">
            <v>Telenor Mobil</v>
          </cell>
          <cell r="H1365" t="str">
            <v>GSM 900/1800</v>
          </cell>
          <cell r="I1365" t="str">
            <v>Global Mobile</v>
          </cell>
          <cell r="J1365">
            <v>36684</v>
          </cell>
        </row>
        <row r="1366">
          <cell r="A1366">
            <v>2000</v>
          </cell>
          <cell r="C1366" t="str">
            <v>Mar</v>
          </cell>
          <cell r="D1366" t="str">
            <v>Western Europe</v>
          </cell>
          <cell r="E1366" t="str">
            <v>Norway</v>
          </cell>
          <cell r="F1366">
            <v>756363</v>
          </cell>
          <cell r="G1366" t="str">
            <v>Netcom</v>
          </cell>
          <cell r="H1366" t="str">
            <v>GSM 900</v>
          </cell>
          <cell r="I1366" t="str">
            <v>Global Mobile</v>
          </cell>
          <cell r="J1366">
            <v>36684</v>
          </cell>
        </row>
        <row r="1367">
          <cell r="A1367">
            <v>2000</v>
          </cell>
          <cell r="C1367" t="str">
            <v>Mar</v>
          </cell>
          <cell r="D1367" t="str">
            <v>Western Europe</v>
          </cell>
          <cell r="E1367" t="str">
            <v>Portugal</v>
          </cell>
          <cell r="F1367">
            <v>0</v>
          </cell>
          <cell r="G1367" t="str">
            <v>TMN</v>
          </cell>
          <cell r="H1367" t="str">
            <v>C 450</v>
          </cell>
          <cell r="I1367" t="str">
            <v>Global Mobile</v>
          </cell>
          <cell r="J1367">
            <v>36684</v>
          </cell>
        </row>
        <row r="1368">
          <cell r="A1368">
            <v>2000</v>
          </cell>
          <cell r="C1368" t="str">
            <v>Mar</v>
          </cell>
          <cell r="D1368" t="str">
            <v>Western Europe</v>
          </cell>
          <cell r="E1368" t="str">
            <v>Portugal</v>
          </cell>
          <cell r="F1368">
            <v>2355000</v>
          </cell>
          <cell r="G1368" t="str">
            <v>TMN</v>
          </cell>
          <cell r="H1368" t="str">
            <v>GSM 900/1800</v>
          </cell>
          <cell r="I1368" t="str">
            <v>Global Mobile</v>
          </cell>
          <cell r="J1368">
            <v>36684</v>
          </cell>
        </row>
        <row r="1369">
          <cell r="A1369">
            <v>2000</v>
          </cell>
          <cell r="C1369" t="str">
            <v>Mar</v>
          </cell>
          <cell r="D1369" t="str">
            <v>Western Europe</v>
          </cell>
          <cell r="E1369" t="str">
            <v>Portugal</v>
          </cell>
          <cell r="F1369">
            <v>1913000</v>
          </cell>
          <cell r="G1369" t="str">
            <v>Telecel</v>
          </cell>
          <cell r="H1369" t="str">
            <v>GSM 900/1800</v>
          </cell>
          <cell r="I1369" t="str">
            <v>Global Mobile</v>
          </cell>
          <cell r="J1369">
            <v>36684</v>
          </cell>
        </row>
        <row r="1370">
          <cell r="A1370">
            <v>2000</v>
          </cell>
          <cell r="C1370" t="str">
            <v>Mar</v>
          </cell>
          <cell r="D1370" t="str">
            <v>Western Europe</v>
          </cell>
          <cell r="E1370" t="str">
            <v>Portugal</v>
          </cell>
          <cell r="F1370">
            <v>965000</v>
          </cell>
          <cell r="G1370" t="str">
            <v>Optimus</v>
          </cell>
          <cell r="H1370" t="str">
            <v>GSM 900/1800</v>
          </cell>
          <cell r="I1370" t="str">
            <v>Global Mobile</v>
          </cell>
          <cell r="J1370">
            <v>36684</v>
          </cell>
        </row>
        <row r="1371">
          <cell r="A1371">
            <v>2000</v>
          </cell>
          <cell r="C1371" t="str">
            <v>Mar</v>
          </cell>
          <cell r="D1371" t="str">
            <v>Western Europe</v>
          </cell>
          <cell r="E1371" t="str">
            <v>Spain</v>
          </cell>
          <cell r="F1371">
            <v>5670000</v>
          </cell>
          <cell r="G1371" t="str">
            <v>Airtel</v>
          </cell>
          <cell r="H1371" t="str">
            <v>GSM 900</v>
          </cell>
          <cell r="I1371" t="str">
            <v>Global Mobile</v>
          </cell>
          <cell r="J1371">
            <v>36684</v>
          </cell>
        </row>
        <row r="1372">
          <cell r="A1372">
            <v>2000</v>
          </cell>
          <cell r="C1372" t="str">
            <v>Mar</v>
          </cell>
          <cell r="D1372" t="str">
            <v>Western Europe</v>
          </cell>
          <cell r="E1372" t="str">
            <v>Spain</v>
          </cell>
          <cell r="F1372">
            <v>605000</v>
          </cell>
          <cell r="G1372" t="str">
            <v>Telefonica Moviles</v>
          </cell>
          <cell r="H1372" t="str">
            <v>TACS 900</v>
          </cell>
          <cell r="I1372" t="str">
            <v>Global Mobile</v>
          </cell>
          <cell r="J1372">
            <v>36684</v>
          </cell>
        </row>
        <row r="1373">
          <cell r="A1373">
            <v>2000</v>
          </cell>
          <cell r="C1373" t="str">
            <v>Mar</v>
          </cell>
          <cell r="D1373" t="str">
            <v>Western Europe</v>
          </cell>
          <cell r="E1373" t="str">
            <v>Spain</v>
          </cell>
          <cell r="F1373">
            <v>9655000</v>
          </cell>
          <cell r="G1373" t="str">
            <v>Telefonica Moviles</v>
          </cell>
          <cell r="H1373" t="str">
            <v>GSM (to June), GSM 900/1800</v>
          </cell>
          <cell r="I1373" t="str">
            <v>Global Mobile</v>
          </cell>
          <cell r="J1373">
            <v>36684</v>
          </cell>
        </row>
        <row r="1374">
          <cell r="A1374">
            <v>2000</v>
          </cell>
          <cell r="C1374" t="str">
            <v>Mar</v>
          </cell>
          <cell r="D1374" t="str">
            <v>Western Europe</v>
          </cell>
          <cell r="E1374" t="str">
            <v>Spain</v>
          </cell>
          <cell r="F1374">
            <v>1575000</v>
          </cell>
          <cell r="G1374" t="str">
            <v>Amena</v>
          </cell>
          <cell r="H1374" t="str">
            <v>GSM 1800</v>
          </cell>
          <cell r="I1374" t="str">
            <v>Global Mobile</v>
          </cell>
          <cell r="J1374">
            <v>36684</v>
          </cell>
        </row>
        <row r="1375">
          <cell r="A1375">
            <v>2000</v>
          </cell>
          <cell r="C1375" t="str">
            <v>Mar</v>
          </cell>
          <cell r="D1375" t="str">
            <v>Western Europe</v>
          </cell>
          <cell r="E1375" t="str">
            <v>Sweden</v>
          </cell>
          <cell r="F1375">
            <v>53000</v>
          </cell>
          <cell r="G1375" t="str">
            <v>Telia Mobitel</v>
          </cell>
          <cell r="H1375" t="str">
            <v>NMT 450</v>
          </cell>
          <cell r="I1375" t="str">
            <v>Global Mobile</v>
          </cell>
          <cell r="J1375">
            <v>36684</v>
          </cell>
        </row>
        <row r="1376">
          <cell r="A1376">
            <v>2000</v>
          </cell>
          <cell r="C1376" t="str">
            <v>Mar</v>
          </cell>
          <cell r="D1376" t="str">
            <v>Western Europe</v>
          </cell>
          <cell r="E1376" t="str">
            <v>Sweden</v>
          </cell>
          <cell r="F1376">
            <v>35000</v>
          </cell>
          <cell r="G1376" t="str">
            <v>Telia Mobitel</v>
          </cell>
          <cell r="H1376" t="str">
            <v>NMT 900</v>
          </cell>
          <cell r="I1376" t="str">
            <v>Global Mobile</v>
          </cell>
          <cell r="J1376">
            <v>36684</v>
          </cell>
        </row>
        <row r="1377">
          <cell r="A1377">
            <v>2000</v>
          </cell>
          <cell r="C1377" t="str">
            <v>Mar</v>
          </cell>
          <cell r="D1377" t="str">
            <v>Western Europe</v>
          </cell>
          <cell r="E1377" t="str">
            <v>Sweden</v>
          </cell>
          <cell r="F1377">
            <v>2705000</v>
          </cell>
          <cell r="G1377" t="str">
            <v>Telia Mobitel</v>
          </cell>
          <cell r="H1377" t="str">
            <v>GSM 900</v>
          </cell>
          <cell r="I1377" t="str">
            <v>Global Mobile</v>
          </cell>
          <cell r="J1377">
            <v>36684</v>
          </cell>
        </row>
        <row r="1378">
          <cell r="A1378">
            <v>2000</v>
          </cell>
          <cell r="C1378" t="str">
            <v>Mar</v>
          </cell>
          <cell r="D1378" t="str">
            <v>Western Europe</v>
          </cell>
          <cell r="E1378" t="str">
            <v>Sweden</v>
          </cell>
          <cell r="F1378">
            <v>1696000</v>
          </cell>
          <cell r="G1378" t="str">
            <v>Comviq</v>
          </cell>
          <cell r="H1378" t="str">
            <v>GSM 900</v>
          </cell>
          <cell r="I1378" t="str">
            <v>Global Mobile</v>
          </cell>
          <cell r="J1378">
            <v>36684</v>
          </cell>
        </row>
        <row r="1379">
          <cell r="A1379">
            <v>2000</v>
          </cell>
          <cell r="C1379" t="str">
            <v>Mar</v>
          </cell>
          <cell r="D1379" t="str">
            <v>Western Europe</v>
          </cell>
          <cell r="E1379" t="str">
            <v>Sweden</v>
          </cell>
          <cell r="F1379">
            <v>885000</v>
          </cell>
          <cell r="G1379" t="str">
            <v>Nordic Tel</v>
          </cell>
          <cell r="H1379" t="str">
            <v>GSM 900</v>
          </cell>
          <cell r="I1379" t="str">
            <v>Global Mobile</v>
          </cell>
          <cell r="J1379">
            <v>36684</v>
          </cell>
        </row>
        <row r="1380">
          <cell r="A1380">
            <v>2000</v>
          </cell>
          <cell r="C1380" t="str">
            <v>Mar</v>
          </cell>
          <cell r="D1380" t="str">
            <v>Western Europe</v>
          </cell>
          <cell r="E1380" t="str">
            <v>Switzerland</v>
          </cell>
          <cell r="F1380">
            <v>0</v>
          </cell>
          <cell r="G1380" t="str">
            <v>Swisscom</v>
          </cell>
          <cell r="H1380" t="str">
            <v>NMT 900</v>
          </cell>
          <cell r="I1380" t="str">
            <v>Global Mobile</v>
          </cell>
          <cell r="J1380">
            <v>36684</v>
          </cell>
        </row>
        <row r="1381">
          <cell r="A1381">
            <v>2000</v>
          </cell>
          <cell r="C1381" t="str">
            <v>Mar</v>
          </cell>
          <cell r="D1381" t="str">
            <v>Western Europe</v>
          </cell>
          <cell r="E1381" t="str">
            <v>Switzerland</v>
          </cell>
          <cell r="F1381">
            <v>2443000</v>
          </cell>
          <cell r="G1381" t="str">
            <v>Swisscom</v>
          </cell>
          <cell r="H1381" t="str">
            <v>GSM 900/1800</v>
          </cell>
          <cell r="I1381" t="str">
            <v>Global Mobile</v>
          </cell>
          <cell r="J1381">
            <v>36684</v>
          </cell>
        </row>
        <row r="1382">
          <cell r="A1382">
            <v>2000</v>
          </cell>
          <cell r="C1382" t="str">
            <v>Mar</v>
          </cell>
          <cell r="D1382" t="str">
            <v>Western Europe</v>
          </cell>
          <cell r="E1382" t="str">
            <v>Switzerland</v>
          </cell>
          <cell r="F1382">
            <v>610000</v>
          </cell>
          <cell r="G1382" t="str">
            <v>Diax</v>
          </cell>
          <cell r="H1382" t="str">
            <v>GSM 900/1800</v>
          </cell>
          <cell r="I1382" t="str">
            <v>Global Mobile</v>
          </cell>
          <cell r="J1382">
            <v>36684</v>
          </cell>
        </row>
        <row r="1383">
          <cell r="A1383">
            <v>2000</v>
          </cell>
          <cell r="C1383" t="str">
            <v>Mar</v>
          </cell>
          <cell r="D1383" t="str">
            <v>Western Europe</v>
          </cell>
          <cell r="E1383" t="str">
            <v>Switzerland</v>
          </cell>
          <cell r="F1383">
            <v>500000</v>
          </cell>
          <cell r="G1383" t="str">
            <v>Orange</v>
          </cell>
          <cell r="H1383" t="str">
            <v>GSM 1800</v>
          </cell>
          <cell r="I1383" t="str">
            <v>Global Mobile</v>
          </cell>
          <cell r="J1383">
            <v>36684</v>
          </cell>
        </row>
        <row r="1384">
          <cell r="A1384">
            <v>2000</v>
          </cell>
          <cell r="C1384" t="str">
            <v>Mar</v>
          </cell>
          <cell r="D1384" t="str">
            <v>Western Europe</v>
          </cell>
          <cell r="E1384" t="str">
            <v>UK</v>
          </cell>
          <cell r="F1384">
            <v>90000</v>
          </cell>
          <cell r="G1384" t="str">
            <v>Cellnet</v>
          </cell>
          <cell r="H1384" t="str">
            <v>TACS 900</v>
          </cell>
          <cell r="I1384" t="str">
            <v>Global Mobile</v>
          </cell>
          <cell r="J1384">
            <v>36684</v>
          </cell>
        </row>
        <row r="1385">
          <cell r="A1385">
            <v>2000</v>
          </cell>
          <cell r="C1385" t="str">
            <v>Mar</v>
          </cell>
          <cell r="D1385" t="str">
            <v>Western Europe</v>
          </cell>
          <cell r="E1385" t="str">
            <v>UK</v>
          </cell>
          <cell r="F1385">
            <v>7317000</v>
          </cell>
          <cell r="G1385" t="str">
            <v>Cellnet</v>
          </cell>
          <cell r="H1385" t="str">
            <v>GSM 900</v>
          </cell>
          <cell r="I1385" t="str">
            <v>Global Mobile</v>
          </cell>
          <cell r="J1385">
            <v>36684</v>
          </cell>
        </row>
        <row r="1386">
          <cell r="A1386">
            <v>2000</v>
          </cell>
          <cell r="C1386" t="str">
            <v>Mar</v>
          </cell>
          <cell r="D1386" t="str">
            <v>Western Europe</v>
          </cell>
          <cell r="E1386" t="str">
            <v>UK</v>
          </cell>
          <cell r="F1386">
            <v>300000</v>
          </cell>
          <cell r="G1386" t="str">
            <v>Vadafone</v>
          </cell>
          <cell r="H1386" t="str">
            <v>TACS 900</v>
          </cell>
          <cell r="I1386" t="str">
            <v>Global Mobile</v>
          </cell>
          <cell r="J1386">
            <v>36684</v>
          </cell>
        </row>
        <row r="1387">
          <cell r="A1387">
            <v>2000</v>
          </cell>
          <cell r="C1387" t="str">
            <v>Mar</v>
          </cell>
          <cell r="D1387" t="str">
            <v>Western Europe</v>
          </cell>
          <cell r="E1387" t="str">
            <v>UK</v>
          </cell>
          <cell r="F1387">
            <v>8491000</v>
          </cell>
          <cell r="G1387" t="str">
            <v>Vadafone</v>
          </cell>
          <cell r="H1387" t="str">
            <v>GSM</v>
          </cell>
          <cell r="I1387" t="str">
            <v>Global Mobile</v>
          </cell>
          <cell r="J1387">
            <v>36684</v>
          </cell>
        </row>
        <row r="1388">
          <cell r="A1388">
            <v>2000</v>
          </cell>
          <cell r="C1388" t="str">
            <v>Mar</v>
          </cell>
          <cell r="D1388" t="str">
            <v>Western Europe</v>
          </cell>
          <cell r="E1388" t="str">
            <v>UK</v>
          </cell>
          <cell r="F1388">
            <v>5018000</v>
          </cell>
          <cell r="G1388" t="str">
            <v>One 2 One</v>
          </cell>
          <cell r="H1388" t="str">
            <v>GSM 1800</v>
          </cell>
          <cell r="I1388" t="str">
            <v>Global Mobile</v>
          </cell>
          <cell r="J1388">
            <v>36684</v>
          </cell>
        </row>
        <row r="1389">
          <cell r="A1389">
            <v>2000</v>
          </cell>
          <cell r="C1389" t="str">
            <v>Mar</v>
          </cell>
          <cell r="D1389" t="str">
            <v>Western Europe</v>
          </cell>
          <cell r="E1389" t="str">
            <v>UK</v>
          </cell>
          <cell r="F1389">
            <v>5980000</v>
          </cell>
          <cell r="G1389" t="str">
            <v>Orange</v>
          </cell>
          <cell r="H1389" t="str">
            <v>GSM 1800</v>
          </cell>
          <cell r="I1389" t="str">
            <v>Global Mobile</v>
          </cell>
          <cell r="J1389">
            <v>36684</v>
          </cell>
        </row>
        <row r="1390">
          <cell r="A1390">
            <v>2000</v>
          </cell>
          <cell r="C1390" t="str">
            <v>Jun</v>
          </cell>
          <cell r="D1390" t="str">
            <v>European</v>
          </cell>
          <cell r="E1390" t="str">
            <v>Albania</v>
          </cell>
          <cell r="F1390">
            <v>14840</v>
          </cell>
          <cell r="G1390" t="str">
            <v>AMC</v>
          </cell>
          <cell r="H1390" t="str">
            <v>GSM-900</v>
          </cell>
          <cell r="I1390" t="str">
            <v>Mobile Communications</v>
          </cell>
          <cell r="J1390">
            <v>36861</v>
          </cell>
        </row>
        <row r="1391">
          <cell r="A1391">
            <v>2000</v>
          </cell>
          <cell r="C1391" t="str">
            <v>Jun</v>
          </cell>
          <cell r="D1391" t="str">
            <v>European</v>
          </cell>
          <cell r="E1391" t="str">
            <v>Andora</v>
          </cell>
          <cell r="F1391">
            <v>22360</v>
          </cell>
          <cell r="G1391" t="str">
            <v>STA</v>
          </cell>
          <cell r="H1391" t="str">
            <v>GSM-900</v>
          </cell>
          <cell r="I1391" t="str">
            <v>Mobile Communications</v>
          </cell>
          <cell r="J1391">
            <v>36861</v>
          </cell>
        </row>
        <row r="1392">
          <cell r="A1392">
            <v>2000</v>
          </cell>
          <cell r="C1392" t="str">
            <v>Jun</v>
          </cell>
          <cell r="D1392" t="str">
            <v>European</v>
          </cell>
          <cell r="E1392" t="str">
            <v>Armenia</v>
          </cell>
          <cell r="F1392">
            <v>11900</v>
          </cell>
          <cell r="G1392" t="str">
            <v>Armentel</v>
          </cell>
          <cell r="H1392" t="str">
            <v>GSM-900</v>
          </cell>
          <cell r="I1392" t="str">
            <v>Mobile Communications</v>
          </cell>
          <cell r="J1392">
            <v>36861</v>
          </cell>
        </row>
        <row r="1393">
          <cell r="A1393">
            <v>2000</v>
          </cell>
          <cell r="C1393" t="str">
            <v>Jun</v>
          </cell>
          <cell r="D1393" t="str">
            <v>European</v>
          </cell>
          <cell r="E1393" t="str">
            <v>Austria</v>
          </cell>
          <cell r="F1393">
            <v>730000</v>
          </cell>
          <cell r="G1393" t="str">
            <v>Connect Austria</v>
          </cell>
          <cell r="H1393" t="str">
            <v>GSM-1800</v>
          </cell>
          <cell r="I1393" t="str">
            <v>Mobile Communications</v>
          </cell>
          <cell r="J1393">
            <v>36861</v>
          </cell>
        </row>
        <row r="1394">
          <cell r="A1394">
            <v>2000</v>
          </cell>
          <cell r="C1394" t="str">
            <v>Jun</v>
          </cell>
          <cell r="D1394" t="str">
            <v>European</v>
          </cell>
          <cell r="E1394" t="str">
            <v>Austria</v>
          </cell>
          <cell r="F1394">
            <v>1800000</v>
          </cell>
          <cell r="G1394" t="str">
            <v>MaxMobil</v>
          </cell>
          <cell r="H1394" t="str">
            <v>GSM-900</v>
          </cell>
          <cell r="I1394" t="str">
            <v>Mobile Communications</v>
          </cell>
          <cell r="J1394">
            <v>36861</v>
          </cell>
        </row>
        <row r="1395">
          <cell r="A1395">
            <v>2000</v>
          </cell>
          <cell r="C1395" t="str">
            <v>Jun</v>
          </cell>
          <cell r="D1395" t="str">
            <v>European</v>
          </cell>
          <cell r="E1395" t="str">
            <v>Austria</v>
          </cell>
          <cell r="F1395">
            <v>2389400</v>
          </cell>
          <cell r="G1395" t="str">
            <v>Mobikom</v>
          </cell>
          <cell r="H1395" t="str">
            <v>GSM-9/18</v>
          </cell>
          <cell r="I1395" t="str">
            <v>Mobile Communications</v>
          </cell>
          <cell r="J1395">
            <v>36861</v>
          </cell>
        </row>
        <row r="1396">
          <cell r="A1396">
            <v>2000</v>
          </cell>
          <cell r="C1396" t="str">
            <v>Jun</v>
          </cell>
          <cell r="D1396" t="str">
            <v>European</v>
          </cell>
          <cell r="E1396" t="str">
            <v>Austria</v>
          </cell>
          <cell r="F1396">
            <v>196440</v>
          </cell>
          <cell r="G1396" t="str">
            <v>Mobikom</v>
          </cell>
          <cell r="H1396" t="str">
            <v>TACS</v>
          </cell>
          <cell r="I1396" t="str">
            <v>Mobile Communications</v>
          </cell>
          <cell r="J1396">
            <v>36861</v>
          </cell>
        </row>
        <row r="1397">
          <cell r="A1397">
            <v>2000</v>
          </cell>
          <cell r="C1397" t="str">
            <v>Jun</v>
          </cell>
          <cell r="D1397" t="str">
            <v>European</v>
          </cell>
          <cell r="E1397" t="str">
            <v>Austria</v>
          </cell>
          <cell r="F1397">
            <v>15000</v>
          </cell>
          <cell r="G1397" t="str">
            <v>tele.ring</v>
          </cell>
          <cell r="H1397" t="str">
            <v>GSM-1800</v>
          </cell>
          <cell r="I1397" t="str">
            <v>Mobile Communications</v>
          </cell>
          <cell r="J1397">
            <v>36861</v>
          </cell>
        </row>
        <row r="1398">
          <cell r="A1398">
            <v>2000</v>
          </cell>
          <cell r="C1398" t="str">
            <v>Jun</v>
          </cell>
          <cell r="D1398" t="str">
            <v>European</v>
          </cell>
          <cell r="E1398" t="str">
            <v>Azerbaijan</v>
          </cell>
          <cell r="F1398">
            <v>250000</v>
          </cell>
          <cell r="G1398" t="str">
            <v>Azercell</v>
          </cell>
          <cell r="H1398" t="str">
            <v>GSM-900</v>
          </cell>
          <cell r="I1398" t="str">
            <v>Mobile Communications</v>
          </cell>
          <cell r="J1398">
            <v>36861</v>
          </cell>
        </row>
        <row r="1399">
          <cell r="A1399">
            <v>2000</v>
          </cell>
          <cell r="C1399" t="str">
            <v>Jun</v>
          </cell>
          <cell r="D1399" t="str">
            <v>European</v>
          </cell>
          <cell r="E1399" t="str">
            <v>Azerbaijan</v>
          </cell>
          <cell r="F1399">
            <v>13300</v>
          </cell>
          <cell r="G1399" t="str">
            <v>Bakcell</v>
          </cell>
          <cell r="H1399" t="str">
            <v>E-TACS</v>
          </cell>
          <cell r="I1399" t="str">
            <v>Mobile Communications</v>
          </cell>
          <cell r="J1399">
            <v>36861</v>
          </cell>
        </row>
        <row r="1400">
          <cell r="A1400">
            <v>2000</v>
          </cell>
          <cell r="C1400" t="str">
            <v>Jun</v>
          </cell>
          <cell r="D1400" t="str">
            <v>European</v>
          </cell>
          <cell r="E1400" t="str">
            <v>Azerbaijan</v>
          </cell>
          <cell r="F1400">
            <v>29200</v>
          </cell>
          <cell r="G1400" t="str">
            <v>Bakcell</v>
          </cell>
          <cell r="H1400" t="str">
            <v>GSM-900</v>
          </cell>
          <cell r="I1400" t="str">
            <v>Mobile Communications</v>
          </cell>
          <cell r="J1400">
            <v>36861</v>
          </cell>
        </row>
        <row r="1401">
          <cell r="A1401">
            <v>2000</v>
          </cell>
          <cell r="C1401" t="str">
            <v>Jun</v>
          </cell>
          <cell r="D1401" t="str">
            <v>European</v>
          </cell>
          <cell r="E1401" t="str">
            <v>Belarus</v>
          </cell>
          <cell r="F1401">
            <v>15530</v>
          </cell>
          <cell r="G1401" t="str">
            <v>Belcel</v>
          </cell>
          <cell r="H1401" t="str">
            <v>NMT-450</v>
          </cell>
          <cell r="I1401" t="str">
            <v>Mobile Communications</v>
          </cell>
          <cell r="J1401">
            <v>36861</v>
          </cell>
        </row>
        <row r="1402">
          <cell r="A1402">
            <v>2000</v>
          </cell>
          <cell r="C1402" t="str">
            <v>Jun</v>
          </cell>
          <cell r="D1402" t="str">
            <v>European</v>
          </cell>
          <cell r="E1402" t="str">
            <v>Belarus</v>
          </cell>
          <cell r="F1402">
            <v>13900</v>
          </cell>
          <cell r="G1402" t="str">
            <v>MDS Belkom</v>
          </cell>
          <cell r="H1402" t="str">
            <v>GSM-900</v>
          </cell>
          <cell r="I1402" t="str">
            <v>Mobile Communications</v>
          </cell>
          <cell r="J1402">
            <v>36861</v>
          </cell>
        </row>
        <row r="1403">
          <cell r="A1403">
            <v>2000</v>
          </cell>
          <cell r="C1403" t="str">
            <v>Jun</v>
          </cell>
          <cell r="D1403" t="str">
            <v>European</v>
          </cell>
          <cell r="E1403" t="str">
            <v>Belgium</v>
          </cell>
          <cell r="F1403">
            <v>2540000</v>
          </cell>
          <cell r="G1403" t="str">
            <v>Belgacom Mobile</v>
          </cell>
          <cell r="H1403" t="str">
            <v>GSM-9/18</v>
          </cell>
          <cell r="I1403" t="str">
            <v>Mobile Communications</v>
          </cell>
          <cell r="J1403">
            <v>36861</v>
          </cell>
        </row>
        <row r="1404">
          <cell r="A1404">
            <v>2000</v>
          </cell>
          <cell r="C1404" t="str">
            <v>Jun</v>
          </cell>
          <cell r="D1404" t="str">
            <v>European</v>
          </cell>
          <cell r="E1404" t="str">
            <v>Belgium</v>
          </cell>
          <cell r="F1404">
            <v>179500</v>
          </cell>
          <cell r="G1404" t="str">
            <v>KPN Orange</v>
          </cell>
          <cell r="H1404" t="str">
            <v>GSM-1800</v>
          </cell>
          <cell r="I1404" t="str">
            <v>Mobile Communications</v>
          </cell>
          <cell r="J1404">
            <v>36861</v>
          </cell>
        </row>
        <row r="1405">
          <cell r="A1405">
            <v>2000</v>
          </cell>
          <cell r="C1405" t="str">
            <v>Jun</v>
          </cell>
          <cell r="D1405" t="str">
            <v>European</v>
          </cell>
          <cell r="E1405" t="str">
            <v>Belgium</v>
          </cell>
          <cell r="F1405">
            <v>1235000</v>
          </cell>
          <cell r="G1405" t="str">
            <v>Mobistar</v>
          </cell>
          <cell r="H1405" t="str">
            <v>GSM-900</v>
          </cell>
          <cell r="I1405" t="str">
            <v>Mobile Communications</v>
          </cell>
          <cell r="J1405">
            <v>36861</v>
          </cell>
        </row>
        <row r="1406">
          <cell r="A1406">
            <v>2000</v>
          </cell>
          <cell r="C1406" t="str">
            <v>Jun</v>
          </cell>
          <cell r="D1406" t="str">
            <v>European</v>
          </cell>
          <cell r="E1406" t="str">
            <v>Bosnia Harzegovina</v>
          </cell>
          <cell r="F1406">
            <v>63600</v>
          </cell>
          <cell r="G1406" t="str">
            <v>Muslim-Croat Federation -GSM BiH</v>
          </cell>
          <cell r="H1406" t="str">
            <v>GSM-900</v>
          </cell>
          <cell r="I1406" t="str">
            <v>Mobile Communications</v>
          </cell>
          <cell r="J1406">
            <v>36861</v>
          </cell>
        </row>
        <row r="1407">
          <cell r="A1407">
            <v>2000</v>
          </cell>
          <cell r="C1407" t="str">
            <v>Jun</v>
          </cell>
          <cell r="D1407" t="str">
            <v>European</v>
          </cell>
          <cell r="E1407" t="str">
            <v>Bulgaria</v>
          </cell>
          <cell r="F1407">
            <v>154220</v>
          </cell>
          <cell r="G1407" t="str">
            <v>Mobikom</v>
          </cell>
          <cell r="H1407" t="str">
            <v>NMT-450i</v>
          </cell>
          <cell r="I1407" t="str">
            <v>Mobile Communications</v>
          </cell>
          <cell r="J1407">
            <v>36861</v>
          </cell>
        </row>
        <row r="1408">
          <cell r="A1408">
            <v>2000</v>
          </cell>
          <cell r="C1408" t="str">
            <v>Jun</v>
          </cell>
          <cell r="D1408" t="str">
            <v>European</v>
          </cell>
          <cell r="E1408" t="str">
            <v>Bulgaria</v>
          </cell>
          <cell r="F1408">
            <v>303000</v>
          </cell>
          <cell r="G1408" t="str">
            <v>MobiTel</v>
          </cell>
          <cell r="H1408" t="str">
            <v>GSM-900</v>
          </cell>
          <cell r="I1408" t="str">
            <v>Mobile Communications</v>
          </cell>
          <cell r="J1408">
            <v>36861</v>
          </cell>
        </row>
        <row r="1409">
          <cell r="A1409">
            <v>2000</v>
          </cell>
          <cell r="C1409" t="str">
            <v>Jun</v>
          </cell>
          <cell r="D1409" t="str">
            <v>European</v>
          </cell>
          <cell r="E1409" t="str">
            <v>Croatia</v>
          </cell>
          <cell r="F1409">
            <v>285470</v>
          </cell>
          <cell r="G1409" t="str">
            <v>HPT</v>
          </cell>
          <cell r="H1409" t="str">
            <v>GSM-900</v>
          </cell>
          <cell r="I1409" t="str">
            <v>Mobile Communications</v>
          </cell>
          <cell r="J1409">
            <v>36861</v>
          </cell>
        </row>
        <row r="1410">
          <cell r="A1410">
            <v>2000</v>
          </cell>
          <cell r="C1410" t="str">
            <v>Jun</v>
          </cell>
          <cell r="D1410" t="str">
            <v>European</v>
          </cell>
          <cell r="E1410" t="str">
            <v>Croatia</v>
          </cell>
          <cell r="F1410">
            <v>81360</v>
          </cell>
          <cell r="G1410" t="str">
            <v>HPT</v>
          </cell>
          <cell r="H1410" t="str">
            <v>NMT-450</v>
          </cell>
          <cell r="I1410" t="str">
            <v>Mobile Communications</v>
          </cell>
          <cell r="J1410">
            <v>36861</v>
          </cell>
        </row>
        <row r="1411">
          <cell r="A1411">
            <v>2000</v>
          </cell>
          <cell r="C1411" t="str">
            <v>Jun</v>
          </cell>
          <cell r="D1411" t="str">
            <v>European</v>
          </cell>
          <cell r="E1411" t="str">
            <v>Croatia</v>
          </cell>
          <cell r="F1411">
            <v>290000</v>
          </cell>
          <cell r="G1411" t="str">
            <v>VIP-Net</v>
          </cell>
          <cell r="H1411" t="str">
            <v>GSM-900</v>
          </cell>
          <cell r="I1411" t="str">
            <v>Mobile Communications</v>
          </cell>
          <cell r="J1411">
            <v>36861</v>
          </cell>
        </row>
        <row r="1412">
          <cell r="A1412">
            <v>2000</v>
          </cell>
          <cell r="C1412" t="str">
            <v>Jun</v>
          </cell>
          <cell r="D1412" t="str">
            <v>European</v>
          </cell>
          <cell r="E1412" t="str">
            <v>Cyprus</v>
          </cell>
          <cell r="F1412">
            <v>166330</v>
          </cell>
          <cell r="G1412" t="str">
            <v>CYTA</v>
          </cell>
          <cell r="H1412" t="str">
            <v>GSM-900</v>
          </cell>
          <cell r="I1412" t="str">
            <v>Mobile Communications</v>
          </cell>
          <cell r="J1412">
            <v>36861</v>
          </cell>
        </row>
        <row r="1413">
          <cell r="A1413">
            <v>2000</v>
          </cell>
          <cell r="C1413" t="str">
            <v>Jun</v>
          </cell>
          <cell r="D1413" t="str">
            <v>European</v>
          </cell>
          <cell r="E1413" t="str">
            <v>Cyprus</v>
          </cell>
          <cell r="F1413">
            <v>3870</v>
          </cell>
          <cell r="G1413" t="str">
            <v>CYTA</v>
          </cell>
          <cell r="H1413" t="str">
            <v>NMT-900</v>
          </cell>
          <cell r="I1413" t="str">
            <v>Mobile Communications</v>
          </cell>
          <cell r="J1413">
            <v>36861</v>
          </cell>
        </row>
        <row r="1414">
          <cell r="A1414">
            <v>2000</v>
          </cell>
          <cell r="C1414" t="str">
            <v>Jun</v>
          </cell>
          <cell r="D1414" t="str">
            <v>European</v>
          </cell>
          <cell r="E1414" t="str">
            <v>Cyprus</v>
          </cell>
          <cell r="F1414">
            <v>44000</v>
          </cell>
          <cell r="G1414" t="str">
            <v>Northern Cyprus - KKTCell</v>
          </cell>
          <cell r="H1414" t="str">
            <v>GSM-900</v>
          </cell>
          <cell r="I1414" t="str">
            <v>Mobile Communications</v>
          </cell>
          <cell r="J1414">
            <v>36861</v>
          </cell>
        </row>
        <row r="1415">
          <cell r="A1415">
            <v>2000</v>
          </cell>
          <cell r="C1415" t="str">
            <v>Jun</v>
          </cell>
          <cell r="D1415" t="str">
            <v>European</v>
          </cell>
          <cell r="E1415" t="str">
            <v>Czech Republic</v>
          </cell>
          <cell r="F1415">
            <v>72700</v>
          </cell>
          <cell r="G1415" t="str">
            <v>Cesky Mobil</v>
          </cell>
          <cell r="H1415" t="str">
            <v>GSM-9/18</v>
          </cell>
          <cell r="I1415" t="str">
            <v>Mobile Communications</v>
          </cell>
          <cell r="J1415">
            <v>36861</v>
          </cell>
        </row>
        <row r="1416">
          <cell r="A1416">
            <v>2000</v>
          </cell>
          <cell r="C1416" t="str">
            <v>Jun</v>
          </cell>
          <cell r="D1416" t="str">
            <v>European</v>
          </cell>
          <cell r="E1416" t="str">
            <v>Czech Republic</v>
          </cell>
          <cell r="F1416">
            <v>1431000</v>
          </cell>
          <cell r="G1416" t="str">
            <v>EuroTel Prague</v>
          </cell>
          <cell r="H1416" t="str">
            <v>GSM-900</v>
          </cell>
          <cell r="I1416" t="str">
            <v>Mobile Communications</v>
          </cell>
          <cell r="J1416">
            <v>36861</v>
          </cell>
        </row>
        <row r="1417">
          <cell r="A1417">
            <v>2000</v>
          </cell>
          <cell r="C1417" t="str">
            <v>Jun</v>
          </cell>
          <cell r="D1417" t="str">
            <v>European</v>
          </cell>
          <cell r="E1417" t="str">
            <v>Czech Republic</v>
          </cell>
          <cell r="F1417">
            <v>69000</v>
          </cell>
          <cell r="G1417" t="str">
            <v>EuroTel Prague</v>
          </cell>
          <cell r="H1417" t="str">
            <v>NMT-450</v>
          </cell>
          <cell r="I1417" t="str">
            <v>Mobile Communications</v>
          </cell>
          <cell r="J1417">
            <v>36861</v>
          </cell>
        </row>
        <row r="1418">
          <cell r="A1418">
            <v>2000</v>
          </cell>
          <cell r="C1418" t="str">
            <v>Jun</v>
          </cell>
          <cell r="D1418" t="str">
            <v>European</v>
          </cell>
          <cell r="E1418" t="str">
            <v>Czech Republic</v>
          </cell>
          <cell r="F1418">
            <v>1250000</v>
          </cell>
          <cell r="G1418" t="str">
            <v>RadioMobil</v>
          </cell>
          <cell r="H1418" t="str">
            <v>GSM-900</v>
          </cell>
          <cell r="I1418" t="str">
            <v>Mobile Communications</v>
          </cell>
          <cell r="J1418">
            <v>36861</v>
          </cell>
        </row>
        <row r="1419">
          <cell r="A1419">
            <v>2000</v>
          </cell>
          <cell r="C1419" t="str">
            <v>Jun</v>
          </cell>
          <cell r="D1419" t="str">
            <v>European</v>
          </cell>
          <cell r="E1419" t="str">
            <v>Denmark</v>
          </cell>
          <cell r="F1419">
            <v>900000</v>
          </cell>
          <cell r="G1419" t="str">
            <v>Dansk Mobil Telefon</v>
          </cell>
          <cell r="H1419" t="str">
            <v>GSM-900</v>
          </cell>
          <cell r="I1419" t="str">
            <v>Mobile Communications</v>
          </cell>
          <cell r="J1419">
            <v>36861</v>
          </cell>
        </row>
        <row r="1420">
          <cell r="A1420">
            <v>2000</v>
          </cell>
          <cell r="C1420" t="str">
            <v>Jun</v>
          </cell>
          <cell r="D1420" t="str">
            <v>European</v>
          </cell>
          <cell r="E1420" t="str">
            <v>Denmark</v>
          </cell>
          <cell r="F1420">
            <v>450000</v>
          </cell>
          <cell r="G1420" t="str">
            <v>Mobilix</v>
          </cell>
          <cell r="H1420" t="str">
            <v>GSM-1800</v>
          </cell>
          <cell r="I1420" t="str">
            <v>Mobile Communications</v>
          </cell>
          <cell r="J1420">
            <v>36861</v>
          </cell>
        </row>
        <row r="1421">
          <cell r="A1421">
            <v>2000</v>
          </cell>
          <cell r="C1421" t="str">
            <v>Jun</v>
          </cell>
          <cell r="D1421" t="str">
            <v>European</v>
          </cell>
          <cell r="E1421" t="str">
            <v>Denmark</v>
          </cell>
          <cell r="F1421">
            <v>1432000</v>
          </cell>
          <cell r="G1421" t="str">
            <v>Tele Denmark Mobil</v>
          </cell>
          <cell r="H1421" t="str">
            <v>GSM-900</v>
          </cell>
          <cell r="I1421" t="str">
            <v>Mobile Communications</v>
          </cell>
          <cell r="J1421">
            <v>36861</v>
          </cell>
        </row>
        <row r="1422">
          <cell r="A1422">
            <v>2000</v>
          </cell>
          <cell r="C1422" t="str">
            <v>Jun</v>
          </cell>
          <cell r="D1422" t="str">
            <v>European</v>
          </cell>
          <cell r="E1422" t="str">
            <v>Denmark</v>
          </cell>
          <cell r="F1422">
            <v>11000</v>
          </cell>
          <cell r="G1422" t="str">
            <v>Tele Denmark Mobil</v>
          </cell>
          <cell r="H1422" t="str">
            <v>NMT-450</v>
          </cell>
          <cell r="I1422" t="str">
            <v>Mobile Communications</v>
          </cell>
          <cell r="J1422">
            <v>36861</v>
          </cell>
        </row>
        <row r="1423">
          <cell r="A1423">
            <v>2000</v>
          </cell>
          <cell r="C1423" t="str">
            <v>Jun</v>
          </cell>
          <cell r="D1423" t="str">
            <v>European</v>
          </cell>
          <cell r="E1423" t="str">
            <v>Denmark</v>
          </cell>
          <cell r="F1423">
            <v>78000</v>
          </cell>
          <cell r="G1423" t="str">
            <v>Tele Denmark Mobil</v>
          </cell>
          <cell r="H1423" t="str">
            <v>NMT-900</v>
          </cell>
          <cell r="I1423" t="str">
            <v>Mobile Communications</v>
          </cell>
          <cell r="J1423">
            <v>36861</v>
          </cell>
        </row>
        <row r="1424">
          <cell r="A1424">
            <v>2000</v>
          </cell>
          <cell r="C1424" t="str">
            <v>Jun</v>
          </cell>
          <cell r="D1424" t="str">
            <v>European</v>
          </cell>
          <cell r="E1424" t="str">
            <v>Denmark</v>
          </cell>
          <cell r="F1424">
            <v>207800</v>
          </cell>
          <cell r="G1424" t="str">
            <v>Telia</v>
          </cell>
          <cell r="H1424" t="str">
            <v>GSM-1800</v>
          </cell>
          <cell r="I1424" t="str">
            <v>Mobile Communications</v>
          </cell>
          <cell r="J1424">
            <v>36861</v>
          </cell>
        </row>
        <row r="1425">
          <cell r="A1425">
            <v>2000</v>
          </cell>
          <cell r="C1425" t="str">
            <v>Jun</v>
          </cell>
          <cell r="D1425" t="str">
            <v>European</v>
          </cell>
          <cell r="E1425" t="str">
            <v>Estonia</v>
          </cell>
          <cell r="F1425">
            <v>283500</v>
          </cell>
          <cell r="G1425" t="str">
            <v>Eesti Mobile Telefon</v>
          </cell>
          <cell r="H1425" t="str">
            <v>GSM-9/18</v>
          </cell>
          <cell r="I1425" t="str">
            <v>Mobile Communications</v>
          </cell>
          <cell r="J1425">
            <v>36861</v>
          </cell>
        </row>
        <row r="1426">
          <cell r="A1426">
            <v>2000</v>
          </cell>
          <cell r="C1426" t="str">
            <v>Jun</v>
          </cell>
          <cell r="D1426" t="str">
            <v>European</v>
          </cell>
          <cell r="E1426" t="str">
            <v>Estonia</v>
          </cell>
          <cell r="F1426">
            <v>8500</v>
          </cell>
          <cell r="G1426" t="str">
            <v>Eesti Mobile Telefon</v>
          </cell>
          <cell r="H1426" t="str">
            <v>NMT-450</v>
          </cell>
          <cell r="I1426" t="str">
            <v>Mobile Communications</v>
          </cell>
          <cell r="J1426">
            <v>36861</v>
          </cell>
        </row>
        <row r="1427">
          <cell r="A1427">
            <v>2000</v>
          </cell>
          <cell r="C1427" t="str">
            <v>Jun</v>
          </cell>
          <cell r="D1427" t="str">
            <v>European</v>
          </cell>
          <cell r="E1427" t="str">
            <v>Estonia</v>
          </cell>
          <cell r="F1427">
            <v>107500</v>
          </cell>
          <cell r="G1427" t="str">
            <v>Radiolinja Estonia</v>
          </cell>
          <cell r="H1427" t="str">
            <v>GSM-9/18</v>
          </cell>
          <cell r="I1427" t="str">
            <v>Mobile Communications</v>
          </cell>
          <cell r="J1427">
            <v>36861</v>
          </cell>
        </row>
        <row r="1428">
          <cell r="A1428">
            <v>2000</v>
          </cell>
          <cell r="C1428" t="str">
            <v>Jun</v>
          </cell>
          <cell r="D1428" t="str">
            <v>European</v>
          </cell>
          <cell r="E1428" t="str">
            <v>Estonia</v>
          </cell>
          <cell r="F1428">
            <v>63000</v>
          </cell>
          <cell r="G1428" t="str">
            <v>Ritabell</v>
          </cell>
          <cell r="H1428" t="str">
            <v>GSM-900</v>
          </cell>
          <cell r="I1428" t="str">
            <v>Mobile Communications</v>
          </cell>
          <cell r="J1428">
            <v>36861</v>
          </cell>
        </row>
        <row r="1429">
          <cell r="A1429">
            <v>2000</v>
          </cell>
          <cell r="C1429" t="str">
            <v>Jun</v>
          </cell>
          <cell r="D1429" t="str">
            <v>European</v>
          </cell>
          <cell r="E1429" t="str">
            <v>Faroe Island</v>
          </cell>
          <cell r="F1429">
            <v>7950</v>
          </cell>
          <cell r="G1429" t="str">
            <v>Faroese Telecom</v>
          </cell>
          <cell r="H1429" t="str">
            <v>GSM-900</v>
          </cell>
          <cell r="I1429" t="str">
            <v>Mobile Communications</v>
          </cell>
          <cell r="J1429">
            <v>36861</v>
          </cell>
        </row>
        <row r="1430">
          <cell r="A1430">
            <v>2000</v>
          </cell>
          <cell r="C1430" t="str">
            <v>Jun</v>
          </cell>
          <cell r="D1430" t="str">
            <v>European</v>
          </cell>
          <cell r="E1430" t="str">
            <v>Faroe Island</v>
          </cell>
          <cell r="F1430">
            <v>2350</v>
          </cell>
          <cell r="G1430" t="str">
            <v>Faroese Telecom</v>
          </cell>
          <cell r="H1430" t="str">
            <v>NMT-450</v>
          </cell>
          <cell r="I1430" t="str">
            <v>Mobile Communications</v>
          </cell>
          <cell r="J1430">
            <v>36861</v>
          </cell>
        </row>
        <row r="1431">
          <cell r="A1431">
            <v>2000</v>
          </cell>
          <cell r="C1431" t="str">
            <v>Jun</v>
          </cell>
          <cell r="D1431" t="str">
            <v>European</v>
          </cell>
          <cell r="E1431" t="str">
            <v>Faroe Island</v>
          </cell>
          <cell r="F1431">
            <v>2670</v>
          </cell>
          <cell r="G1431" t="str">
            <v>Faroese Telecom</v>
          </cell>
          <cell r="H1431" t="str">
            <v>NMT-900</v>
          </cell>
          <cell r="I1431" t="str">
            <v>Mobile Communications</v>
          </cell>
          <cell r="J1431">
            <v>36861</v>
          </cell>
        </row>
        <row r="1432">
          <cell r="A1432">
            <v>2000</v>
          </cell>
          <cell r="C1432" t="str">
            <v>Jun</v>
          </cell>
          <cell r="D1432" t="str">
            <v>European</v>
          </cell>
          <cell r="E1432" t="str">
            <v>Finland</v>
          </cell>
          <cell r="F1432">
            <v>6820</v>
          </cell>
          <cell r="G1432" t="str">
            <v xml:space="preserve">Aland - Aland Mobil </v>
          </cell>
          <cell r="H1432" t="str">
            <v>GSM-900</v>
          </cell>
          <cell r="I1432" t="str">
            <v>Mobile Communications</v>
          </cell>
          <cell r="J1432">
            <v>36861</v>
          </cell>
        </row>
        <row r="1433">
          <cell r="A1433">
            <v>2000</v>
          </cell>
          <cell r="C1433" t="str">
            <v>Jun</v>
          </cell>
          <cell r="D1433" t="str">
            <v>European</v>
          </cell>
          <cell r="E1433" t="str">
            <v>Finland</v>
          </cell>
          <cell r="F1433">
            <v>42900</v>
          </cell>
          <cell r="G1433" t="str">
            <v>Finnet group</v>
          </cell>
          <cell r="H1433" t="str">
            <v>GSM-1800</v>
          </cell>
          <cell r="I1433" t="str">
            <v>Mobile Communications</v>
          </cell>
          <cell r="J1433">
            <v>36861</v>
          </cell>
        </row>
        <row r="1434">
          <cell r="A1434">
            <v>2000</v>
          </cell>
          <cell r="C1434" t="str">
            <v>Jun</v>
          </cell>
          <cell r="D1434" t="str">
            <v>European</v>
          </cell>
          <cell r="E1434" t="str">
            <v>Finland</v>
          </cell>
          <cell r="F1434">
            <v>1243000</v>
          </cell>
          <cell r="G1434" t="str">
            <v>Radiolinja</v>
          </cell>
          <cell r="H1434" t="str">
            <v>GSM-9/18</v>
          </cell>
          <cell r="I1434" t="str">
            <v>Mobile Communications</v>
          </cell>
          <cell r="J1434">
            <v>36861</v>
          </cell>
        </row>
        <row r="1435">
          <cell r="A1435">
            <v>2000</v>
          </cell>
          <cell r="C1435" t="str">
            <v>Jun</v>
          </cell>
          <cell r="D1435" t="str">
            <v>European</v>
          </cell>
          <cell r="E1435" t="str">
            <v>Finland</v>
          </cell>
          <cell r="F1435">
            <v>2083970</v>
          </cell>
          <cell r="G1435" t="str">
            <v>Sonera</v>
          </cell>
          <cell r="H1435" t="str">
            <v>GSM-9/18</v>
          </cell>
          <cell r="I1435" t="str">
            <v>Mobile Communications</v>
          </cell>
          <cell r="J1435">
            <v>36861</v>
          </cell>
        </row>
        <row r="1436">
          <cell r="A1436">
            <v>2000</v>
          </cell>
          <cell r="C1436" t="str">
            <v>Jun</v>
          </cell>
          <cell r="D1436" t="str">
            <v>European</v>
          </cell>
          <cell r="E1436" t="str">
            <v>Finland</v>
          </cell>
          <cell r="F1436">
            <v>73510</v>
          </cell>
          <cell r="G1436" t="str">
            <v>Sonera</v>
          </cell>
          <cell r="H1436" t="str">
            <v>NMT-450</v>
          </cell>
          <cell r="I1436" t="str">
            <v>Mobile Communications</v>
          </cell>
          <cell r="J1436">
            <v>36861</v>
          </cell>
        </row>
        <row r="1437">
          <cell r="A1437">
            <v>2000</v>
          </cell>
          <cell r="C1437" t="str">
            <v>Jun</v>
          </cell>
          <cell r="D1437" t="str">
            <v>European</v>
          </cell>
          <cell r="E1437" t="str">
            <v>Finland</v>
          </cell>
          <cell r="F1437">
            <v>78380</v>
          </cell>
          <cell r="G1437" t="str">
            <v>Sonera</v>
          </cell>
          <cell r="H1437" t="str">
            <v>NMT-900</v>
          </cell>
          <cell r="I1437" t="str">
            <v>Mobile Communications</v>
          </cell>
          <cell r="J1437">
            <v>36861</v>
          </cell>
        </row>
        <row r="1438">
          <cell r="A1438">
            <v>2000</v>
          </cell>
          <cell r="C1438" t="str">
            <v>Jun</v>
          </cell>
          <cell r="D1438" t="str">
            <v>European</v>
          </cell>
          <cell r="E1438" t="str">
            <v>Finland</v>
          </cell>
          <cell r="F1438">
            <v>112500</v>
          </cell>
          <cell r="G1438" t="str">
            <v>Telia Finland</v>
          </cell>
          <cell r="H1438" t="str">
            <v>GSM-1800</v>
          </cell>
          <cell r="I1438" t="str">
            <v>Mobile Communications</v>
          </cell>
          <cell r="J1438">
            <v>36861</v>
          </cell>
        </row>
        <row r="1439">
          <cell r="A1439">
            <v>2000</v>
          </cell>
          <cell r="C1439" t="str">
            <v>Jun</v>
          </cell>
          <cell r="D1439" t="str">
            <v>European</v>
          </cell>
          <cell r="E1439" t="str">
            <v>France</v>
          </cell>
          <cell r="F1439">
            <v>3971400</v>
          </cell>
          <cell r="G1439" t="str">
            <v>Bouygues Telecom</v>
          </cell>
          <cell r="H1439" t="str">
            <v>GSM-1800</v>
          </cell>
          <cell r="I1439" t="str">
            <v>Mobile Communications</v>
          </cell>
          <cell r="J1439">
            <v>36861</v>
          </cell>
        </row>
        <row r="1440">
          <cell r="A1440">
            <v>2000</v>
          </cell>
          <cell r="C1440" t="str">
            <v>Jun</v>
          </cell>
          <cell r="D1440" t="str">
            <v>European</v>
          </cell>
          <cell r="E1440" t="str">
            <v>France</v>
          </cell>
          <cell r="F1440">
            <v>8454500</v>
          </cell>
          <cell r="G1440" t="str">
            <v>Cegetel</v>
          </cell>
          <cell r="H1440" t="str">
            <v>GSM-900</v>
          </cell>
          <cell r="I1440" t="str">
            <v>Mobile Communications</v>
          </cell>
          <cell r="J1440">
            <v>36861</v>
          </cell>
        </row>
        <row r="1441">
          <cell r="A1441">
            <v>2000</v>
          </cell>
          <cell r="C1441" t="str">
            <v>Jun</v>
          </cell>
          <cell r="D1441" t="str">
            <v>European</v>
          </cell>
          <cell r="E1441" t="str">
            <v>France</v>
          </cell>
          <cell r="F1441">
            <v>11419100</v>
          </cell>
          <cell r="G1441" t="str">
            <v>France Telecom</v>
          </cell>
          <cell r="H1441" t="str">
            <v>GSM-9/18</v>
          </cell>
          <cell r="I1441" t="str">
            <v>Mobile Communications</v>
          </cell>
          <cell r="J1441">
            <v>36861</v>
          </cell>
        </row>
        <row r="1442">
          <cell r="A1442">
            <v>2000</v>
          </cell>
          <cell r="C1442" t="str">
            <v>Jun</v>
          </cell>
          <cell r="D1442" t="str">
            <v>European</v>
          </cell>
          <cell r="E1442" t="str">
            <v>Georgia</v>
          </cell>
          <cell r="F1442">
            <v>19500</v>
          </cell>
          <cell r="G1442" t="str">
            <v>Geocell</v>
          </cell>
          <cell r="H1442" t="str">
            <v>GSM-900</v>
          </cell>
          <cell r="I1442" t="str">
            <v>Mobile Communications</v>
          </cell>
          <cell r="J1442">
            <v>36861</v>
          </cell>
        </row>
        <row r="1443">
          <cell r="A1443">
            <v>2000</v>
          </cell>
          <cell r="C1443" t="str">
            <v>Jun</v>
          </cell>
          <cell r="D1443" t="str">
            <v>European</v>
          </cell>
          <cell r="E1443" t="str">
            <v>Georgia</v>
          </cell>
          <cell r="F1443">
            <v>71950</v>
          </cell>
          <cell r="G1443" t="str">
            <v>Magticom</v>
          </cell>
          <cell r="H1443" t="str">
            <v>GSM-900</v>
          </cell>
          <cell r="I1443" t="str">
            <v>Mobile Communications</v>
          </cell>
          <cell r="J1443">
            <v>36861</v>
          </cell>
        </row>
        <row r="1444">
          <cell r="A1444">
            <v>2000</v>
          </cell>
          <cell r="C1444" t="str">
            <v>Jun</v>
          </cell>
          <cell r="D1444" t="str">
            <v>European</v>
          </cell>
          <cell r="E1444" t="str">
            <v>Georgia</v>
          </cell>
          <cell r="F1444">
            <v>9950</v>
          </cell>
          <cell r="G1444" t="str">
            <v>Megacom</v>
          </cell>
          <cell r="H1444" t="str">
            <v>AMPS</v>
          </cell>
          <cell r="I1444" t="str">
            <v>Mobile Communications</v>
          </cell>
          <cell r="J1444">
            <v>36861</v>
          </cell>
        </row>
        <row r="1445">
          <cell r="A1445">
            <v>2000</v>
          </cell>
          <cell r="C1445" t="str">
            <v>Jun</v>
          </cell>
          <cell r="D1445" t="str">
            <v>European</v>
          </cell>
          <cell r="E1445" t="str">
            <v>Germany</v>
          </cell>
          <cell r="F1445">
            <v>4970000</v>
          </cell>
          <cell r="G1445" t="str">
            <v>E-Plus Mobilfunk</v>
          </cell>
          <cell r="H1445" t="str">
            <v>GSM-1800</v>
          </cell>
          <cell r="I1445" t="str">
            <v>Mobile Communications</v>
          </cell>
          <cell r="J1445">
            <v>36861</v>
          </cell>
        </row>
        <row r="1446">
          <cell r="A1446">
            <v>2000</v>
          </cell>
          <cell r="C1446" t="str">
            <v>Jun</v>
          </cell>
          <cell r="D1446" t="str">
            <v>European</v>
          </cell>
          <cell r="E1446" t="str">
            <v>Germany</v>
          </cell>
          <cell r="F1446">
            <v>13790000</v>
          </cell>
          <cell r="G1446" t="str">
            <v>Mannesmann Mobilfunk</v>
          </cell>
          <cell r="H1446" t="str">
            <v>GSM-900</v>
          </cell>
          <cell r="I1446" t="str">
            <v>Mobile Communications</v>
          </cell>
          <cell r="J1446">
            <v>36861</v>
          </cell>
        </row>
        <row r="1447">
          <cell r="A1447">
            <v>2000</v>
          </cell>
          <cell r="C1447" t="str">
            <v>Jun</v>
          </cell>
          <cell r="D1447" t="str">
            <v>European</v>
          </cell>
          <cell r="E1447" t="str">
            <v>Germany</v>
          </cell>
          <cell r="F1447">
            <v>88000</v>
          </cell>
          <cell r="G1447" t="str">
            <v>T-Mobil</v>
          </cell>
          <cell r="H1447" t="str">
            <v>C-450</v>
          </cell>
          <cell r="I1447" t="str">
            <v>Mobile Communications</v>
          </cell>
          <cell r="J1447">
            <v>36861</v>
          </cell>
        </row>
        <row r="1448">
          <cell r="A1448">
            <v>2000</v>
          </cell>
          <cell r="C1448" t="str">
            <v>Jun</v>
          </cell>
          <cell r="D1448" t="str">
            <v>European</v>
          </cell>
          <cell r="E1448" t="str">
            <v>Germany</v>
          </cell>
          <cell r="F1448">
            <v>13400000</v>
          </cell>
          <cell r="G1448" t="str">
            <v>T-Mobil</v>
          </cell>
          <cell r="H1448" t="str">
            <v>GSM-900</v>
          </cell>
          <cell r="I1448" t="str">
            <v>Mobile Communications</v>
          </cell>
          <cell r="J1448">
            <v>36861</v>
          </cell>
        </row>
        <row r="1449">
          <cell r="A1449">
            <v>2000</v>
          </cell>
          <cell r="C1449" t="str">
            <v>Jun</v>
          </cell>
          <cell r="D1449" t="str">
            <v>European</v>
          </cell>
          <cell r="E1449" t="str">
            <v>Germany</v>
          </cell>
          <cell r="F1449">
            <v>1800000</v>
          </cell>
          <cell r="G1449" t="str">
            <v>Viag Interkom</v>
          </cell>
          <cell r="H1449" t="str">
            <v>GSM-1800</v>
          </cell>
          <cell r="I1449" t="str">
            <v>Mobile Communications</v>
          </cell>
          <cell r="J1449">
            <v>36861</v>
          </cell>
        </row>
        <row r="1450">
          <cell r="A1450">
            <v>2000</v>
          </cell>
          <cell r="C1450" t="str">
            <v>Jun</v>
          </cell>
          <cell r="D1450" t="str">
            <v>European</v>
          </cell>
          <cell r="E1450" t="str">
            <v>Gibraltar</v>
          </cell>
          <cell r="F1450">
            <v>3890</v>
          </cell>
          <cell r="G1450" t="str">
            <v>Gibraltar Telecom</v>
          </cell>
          <cell r="H1450" t="str">
            <v>GSM-900</v>
          </cell>
          <cell r="I1450" t="str">
            <v>Mobile Communications</v>
          </cell>
          <cell r="J1450">
            <v>36861</v>
          </cell>
        </row>
        <row r="1451">
          <cell r="A1451">
            <v>2000</v>
          </cell>
          <cell r="C1451" t="str">
            <v>Jun</v>
          </cell>
          <cell r="D1451" t="str">
            <v>European</v>
          </cell>
          <cell r="E1451" t="str">
            <v>Greece</v>
          </cell>
          <cell r="F1451">
            <v>1500000</v>
          </cell>
          <cell r="G1451" t="str">
            <v>Cosmote</v>
          </cell>
          <cell r="H1451" t="str">
            <v>GSM-1800</v>
          </cell>
          <cell r="I1451" t="str">
            <v>Mobile Communications</v>
          </cell>
          <cell r="J1451">
            <v>36861</v>
          </cell>
        </row>
        <row r="1452">
          <cell r="A1452">
            <v>2000</v>
          </cell>
          <cell r="C1452" t="str">
            <v>Jun</v>
          </cell>
          <cell r="D1452" t="str">
            <v>European</v>
          </cell>
          <cell r="E1452" t="str">
            <v>Greece</v>
          </cell>
          <cell r="F1452">
            <v>1901950</v>
          </cell>
          <cell r="G1452" t="str">
            <v>Panafon</v>
          </cell>
          <cell r="H1452" t="str">
            <v>GSM-900</v>
          </cell>
          <cell r="I1452" t="str">
            <v>Mobile Communications</v>
          </cell>
          <cell r="J1452">
            <v>36861</v>
          </cell>
        </row>
        <row r="1453">
          <cell r="A1453">
            <v>2000</v>
          </cell>
          <cell r="C1453" t="str">
            <v>Jun</v>
          </cell>
          <cell r="D1453" t="str">
            <v>European</v>
          </cell>
          <cell r="E1453" t="str">
            <v>Greece</v>
          </cell>
          <cell r="F1453">
            <v>1414810</v>
          </cell>
          <cell r="G1453" t="str">
            <v>STET Hellas</v>
          </cell>
          <cell r="H1453" t="str">
            <v>GSM-900</v>
          </cell>
          <cell r="I1453" t="str">
            <v>Mobile Communications</v>
          </cell>
          <cell r="J1453">
            <v>36861</v>
          </cell>
        </row>
        <row r="1454">
          <cell r="A1454">
            <v>2000</v>
          </cell>
          <cell r="C1454" t="str">
            <v>Jun</v>
          </cell>
          <cell r="D1454" t="str">
            <v>European</v>
          </cell>
          <cell r="E1454" t="str">
            <v>Greenland</v>
          </cell>
          <cell r="F1454">
            <v>7430</v>
          </cell>
          <cell r="G1454" t="str">
            <v>TeleGreenland</v>
          </cell>
          <cell r="H1454" t="str">
            <v>GSM-900</v>
          </cell>
          <cell r="I1454" t="str">
            <v>Mobile Communications</v>
          </cell>
          <cell r="J1454">
            <v>36861</v>
          </cell>
        </row>
        <row r="1455">
          <cell r="A1455">
            <v>2000</v>
          </cell>
          <cell r="C1455" t="str">
            <v>Jun</v>
          </cell>
          <cell r="D1455" t="str">
            <v>European</v>
          </cell>
          <cell r="E1455" t="str">
            <v>Greenland</v>
          </cell>
          <cell r="F1455">
            <v>7140</v>
          </cell>
          <cell r="G1455" t="str">
            <v>TeleGreenland</v>
          </cell>
          <cell r="H1455" t="str">
            <v>NMT-900</v>
          </cell>
          <cell r="I1455" t="str">
            <v>Mobile Communications</v>
          </cell>
          <cell r="J1455">
            <v>36861</v>
          </cell>
        </row>
        <row r="1456">
          <cell r="A1456">
            <v>2000</v>
          </cell>
          <cell r="C1456" t="str">
            <v>Jun</v>
          </cell>
          <cell r="D1456" t="str">
            <v>European</v>
          </cell>
          <cell r="E1456" t="str">
            <v>Guernsey</v>
          </cell>
          <cell r="F1456">
            <v>16670</v>
          </cell>
          <cell r="G1456" t="str">
            <v>Guernsey Telecom</v>
          </cell>
          <cell r="H1456" t="str">
            <v>GSM-900</v>
          </cell>
          <cell r="I1456" t="str">
            <v>Mobile Communications</v>
          </cell>
          <cell r="J1456">
            <v>36861</v>
          </cell>
        </row>
        <row r="1457">
          <cell r="A1457">
            <v>2000</v>
          </cell>
          <cell r="C1457" t="str">
            <v>Jun</v>
          </cell>
          <cell r="D1457" t="str">
            <v>European</v>
          </cell>
          <cell r="E1457" t="str">
            <v>Hungary</v>
          </cell>
          <cell r="F1457">
            <v>842000</v>
          </cell>
          <cell r="G1457" t="str">
            <v>Pannon GSM</v>
          </cell>
          <cell r="H1457" t="str">
            <v>GSM-900</v>
          </cell>
          <cell r="I1457" t="str">
            <v>Mobile Communications</v>
          </cell>
          <cell r="J1457">
            <v>36861</v>
          </cell>
        </row>
        <row r="1458">
          <cell r="A1458">
            <v>2000</v>
          </cell>
          <cell r="C1458" t="str">
            <v>Jun</v>
          </cell>
          <cell r="D1458" t="str">
            <v>European</v>
          </cell>
          <cell r="E1458" t="str">
            <v>Hungary</v>
          </cell>
          <cell r="F1458">
            <v>100000</v>
          </cell>
          <cell r="G1458" t="str">
            <v>Vadafone Hungary</v>
          </cell>
          <cell r="H1458" t="str">
            <v>GSM-9/18</v>
          </cell>
          <cell r="I1458" t="str">
            <v>Mobile Communications</v>
          </cell>
          <cell r="J1458">
            <v>36861</v>
          </cell>
        </row>
        <row r="1459">
          <cell r="A1459">
            <v>2000</v>
          </cell>
          <cell r="C1459" t="str">
            <v>Jun</v>
          </cell>
          <cell r="D1459" t="str">
            <v>European</v>
          </cell>
          <cell r="E1459" t="str">
            <v>Hungary</v>
          </cell>
          <cell r="F1459">
            <v>1200000</v>
          </cell>
          <cell r="G1459" t="str">
            <v>Westel</v>
          </cell>
          <cell r="H1459" t="str">
            <v>GSM-900</v>
          </cell>
          <cell r="I1459" t="str">
            <v>Mobile Communications</v>
          </cell>
          <cell r="J1459">
            <v>36861</v>
          </cell>
        </row>
        <row r="1460">
          <cell r="A1460">
            <v>2000</v>
          </cell>
          <cell r="C1460" t="str">
            <v>Jun</v>
          </cell>
          <cell r="D1460" t="str">
            <v>European</v>
          </cell>
          <cell r="E1460" t="str">
            <v>Hungary</v>
          </cell>
          <cell r="F1460">
            <v>90000</v>
          </cell>
          <cell r="G1460" t="str">
            <v>Westel</v>
          </cell>
          <cell r="H1460" t="str">
            <v>NMT-450</v>
          </cell>
          <cell r="I1460" t="str">
            <v>Mobile Communications</v>
          </cell>
          <cell r="J1460">
            <v>36861</v>
          </cell>
        </row>
        <row r="1461">
          <cell r="A1461">
            <v>2000</v>
          </cell>
          <cell r="C1461" t="str">
            <v>Jun</v>
          </cell>
          <cell r="D1461" t="str">
            <v>European</v>
          </cell>
          <cell r="E1461" t="str">
            <v>Iceland</v>
          </cell>
          <cell r="F1461">
            <v>115640</v>
          </cell>
          <cell r="G1461" t="str">
            <v>Iceland Telecom</v>
          </cell>
          <cell r="H1461" t="str">
            <v>GSM-900</v>
          </cell>
          <cell r="I1461" t="str">
            <v>Mobile Communications</v>
          </cell>
          <cell r="J1461">
            <v>36861</v>
          </cell>
        </row>
        <row r="1462">
          <cell r="A1462">
            <v>2000</v>
          </cell>
          <cell r="C1462" t="str">
            <v>Jun</v>
          </cell>
          <cell r="D1462" t="str">
            <v>European</v>
          </cell>
          <cell r="E1462" t="str">
            <v>Iceland</v>
          </cell>
          <cell r="F1462">
            <v>28400</v>
          </cell>
          <cell r="G1462" t="str">
            <v>Iceland Telecom</v>
          </cell>
          <cell r="H1462" t="str">
            <v>NMT-450</v>
          </cell>
          <cell r="I1462" t="str">
            <v>Mobile Communications</v>
          </cell>
          <cell r="J1462">
            <v>36861</v>
          </cell>
        </row>
        <row r="1463">
          <cell r="A1463">
            <v>2000</v>
          </cell>
          <cell r="C1463" t="str">
            <v>Jun</v>
          </cell>
          <cell r="D1463" t="str">
            <v>European</v>
          </cell>
          <cell r="E1463" t="str">
            <v>Iceland</v>
          </cell>
          <cell r="F1463">
            <v>47500</v>
          </cell>
          <cell r="G1463" t="str">
            <v>TAL</v>
          </cell>
          <cell r="H1463" t="str">
            <v>GSM-900</v>
          </cell>
          <cell r="I1463" t="str">
            <v>Mobile Communications</v>
          </cell>
          <cell r="J1463">
            <v>36861</v>
          </cell>
        </row>
        <row r="1464">
          <cell r="A1464">
            <v>2000</v>
          </cell>
          <cell r="C1464" t="str">
            <v>Jun</v>
          </cell>
          <cell r="D1464" t="str">
            <v>European</v>
          </cell>
          <cell r="E1464" t="str">
            <v>Ireland</v>
          </cell>
          <cell r="F1464">
            <v>1035960</v>
          </cell>
          <cell r="G1464" t="str">
            <v>Eircell</v>
          </cell>
          <cell r="H1464" t="str">
            <v>GSM-900</v>
          </cell>
          <cell r="I1464" t="str">
            <v>Mobile Communications</v>
          </cell>
          <cell r="J1464">
            <v>36861</v>
          </cell>
        </row>
        <row r="1465">
          <cell r="A1465">
            <v>2000</v>
          </cell>
          <cell r="C1465" t="str">
            <v>Jun</v>
          </cell>
          <cell r="D1465" t="str">
            <v>European</v>
          </cell>
          <cell r="E1465" t="str">
            <v>Ireland</v>
          </cell>
          <cell r="F1465">
            <v>108000</v>
          </cell>
          <cell r="G1465" t="str">
            <v>Eircell</v>
          </cell>
          <cell r="H1465" t="str">
            <v>TACS</v>
          </cell>
          <cell r="I1465" t="str">
            <v>Mobile Communications</v>
          </cell>
          <cell r="J1465">
            <v>36861</v>
          </cell>
        </row>
        <row r="1466">
          <cell r="A1466">
            <v>2000</v>
          </cell>
          <cell r="C1466" t="str">
            <v>Jun</v>
          </cell>
          <cell r="D1466" t="str">
            <v>European</v>
          </cell>
          <cell r="E1466" t="str">
            <v>Ireland</v>
          </cell>
          <cell r="F1466">
            <v>701000</v>
          </cell>
          <cell r="G1466" t="str">
            <v>Esat-Digifone</v>
          </cell>
          <cell r="H1466" t="str">
            <v>GSM-9/18</v>
          </cell>
          <cell r="I1466" t="str">
            <v>Mobile Communications</v>
          </cell>
          <cell r="J1466">
            <v>36861</v>
          </cell>
        </row>
        <row r="1467">
          <cell r="A1467">
            <v>2000</v>
          </cell>
          <cell r="C1467" t="str">
            <v>Jun</v>
          </cell>
          <cell r="D1467" t="str">
            <v>European</v>
          </cell>
          <cell r="E1467" t="str">
            <v>Isle of Man</v>
          </cell>
          <cell r="F1467">
            <v>21690</v>
          </cell>
          <cell r="G1467" t="str">
            <v>Manx Telecom</v>
          </cell>
          <cell r="H1467" t="str">
            <v>GSM-900</v>
          </cell>
          <cell r="I1467" t="str">
            <v>Mobile Communications</v>
          </cell>
          <cell r="J1467">
            <v>36861</v>
          </cell>
        </row>
        <row r="1468">
          <cell r="A1468">
            <v>2000</v>
          </cell>
          <cell r="C1468" t="str">
            <v>Jun</v>
          </cell>
          <cell r="D1468" t="str">
            <v>European</v>
          </cell>
          <cell r="E1468" t="str">
            <v xml:space="preserve">Italy </v>
          </cell>
          <cell r="F1468">
            <v>75000</v>
          </cell>
          <cell r="G1468" t="str">
            <v>Blu</v>
          </cell>
          <cell r="H1468" t="str">
            <v>GSM-1800</v>
          </cell>
          <cell r="I1468" t="str">
            <v>Mobile Communications</v>
          </cell>
          <cell r="J1468">
            <v>36861</v>
          </cell>
        </row>
        <row r="1469">
          <cell r="A1469">
            <v>2000</v>
          </cell>
          <cell r="C1469" t="str">
            <v>Jun</v>
          </cell>
          <cell r="D1469" t="str">
            <v>European</v>
          </cell>
          <cell r="E1469" t="str">
            <v xml:space="preserve">Italy </v>
          </cell>
          <cell r="F1469">
            <v>12500000</v>
          </cell>
          <cell r="G1469" t="str">
            <v>Omnitel Pronto Italia</v>
          </cell>
          <cell r="H1469" t="str">
            <v>GSM-9/18</v>
          </cell>
          <cell r="I1469" t="str">
            <v>Mobile Communications</v>
          </cell>
          <cell r="J1469">
            <v>36861</v>
          </cell>
        </row>
        <row r="1470">
          <cell r="A1470">
            <v>2000</v>
          </cell>
          <cell r="C1470" t="str">
            <v>Jun</v>
          </cell>
          <cell r="D1470" t="str">
            <v>European</v>
          </cell>
          <cell r="E1470" t="str">
            <v xml:space="preserve">Italy </v>
          </cell>
          <cell r="F1470">
            <v>17175000</v>
          </cell>
          <cell r="G1470" t="str">
            <v>Telecom Italia Mobile</v>
          </cell>
          <cell r="H1470" t="str">
            <v>GSM-9/18</v>
          </cell>
          <cell r="I1470" t="str">
            <v>Mobile Communications</v>
          </cell>
          <cell r="J1470">
            <v>36861</v>
          </cell>
        </row>
        <row r="1471">
          <cell r="A1471">
            <v>2000</v>
          </cell>
          <cell r="C1471" t="str">
            <v>Jun</v>
          </cell>
          <cell r="D1471" t="str">
            <v>European</v>
          </cell>
          <cell r="E1471" t="str">
            <v xml:space="preserve">Italy </v>
          </cell>
          <cell r="F1471">
            <v>2800000</v>
          </cell>
          <cell r="G1471" t="str">
            <v>Telecom Italia Mobile</v>
          </cell>
          <cell r="H1471" t="str">
            <v>TACS</v>
          </cell>
          <cell r="I1471" t="str">
            <v>Mobile Communications</v>
          </cell>
          <cell r="J1471">
            <v>36861</v>
          </cell>
        </row>
        <row r="1472">
          <cell r="A1472">
            <v>2000</v>
          </cell>
          <cell r="C1472" t="str">
            <v>Jun</v>
          </cell>
          <cell r="D1472" t="str">
            <v>European</v>
          </cell>
          <cell r="E1472" t="str">
            <v xml:space="preserve">Italy </v>
          </cell>
          <cell r="F1472">
            <v>2600000</v>
          </cell>
          <cell r="G1472" t="str">
            <v>Wind</v>
          </cell>
          <cell r="H1472" t="str">
            <v>GSM-1800</v>
          </cell>
          <cell r="I1472" t="str">
            <v>Mobile Communications</v>
          </cell>
          <cell r="J1472">
            <v>36861</v>
          </cell>
        </row>
        <row r="1473">
          <cell r="A1473">
            <v>2000</v>
          </cell>
          <cell r="C1473" t="str">
            <v>Jun</v>
          </cell>
          <cell r="D1473" t="str">
            <v>European</v>
          </cell>
          <cell r="E1473" t="str">
            <v>Jersey</v>
          </cell>
          <cell r="F1473">
            <v>28500</v>
          </cell>
          <cell r="G1473" t="str">
            <v>Jersey Telecoms</v>
          </cell>
          <cell r="H1473" t="str">
            <v>GSM-900</v>
          </cell>
          <cell r="I1473" t="str">
            <v>Mobile Communications</v>
          </cell>
          <cell r="J1473">
            <v>36861</v>
          </cell>
        </row>
        <row r="1474">
          <cell r="A1474">
            <v>2000</v>
          </cell>
          <cell r="C1474" t="str">
            <v>Jun</v>
          </cell>
          <cell r="D1474" t="str">
            <v>European</v>
          </cell>
          <cell r="E1474" t="str">
            <v>Kazakhstan</v>
          </cell>
          <cell r="F1474">
            <v>41100</v>
          </cell>
          <cell r="G1474" t="str">
            <v>BECET</v>
          </cell>
          <cell r="H1474" t="str">
            <v>N-AMPS</v>
          </cell>
          <cell r="I1474" t="str">
            <v>Mobile Communications</v>
          </cell>
          <cell r="J1474">
            <v>36861</v>
          </cell>
        </row>
        <row r="1475">
          <cell r="A1475">
            <v>2000</v>
          </cell>
          <cell r="C1475" t="str">
            <v>Jun</v>
          </cell>
          <cell r="D1475" t="str">
            <v>European</v>
          </cell>
          <cell r="E1475" t="str">
            <v>Kazakhstan</v>
          </cell>
          <cell r="F1475">
            <v>53300</v>
          </cell>
          <cell r="G1475" t="str">
            <v>GSM Kazakhstan</v>
          </cell>
          <cell r="H1475" t="str">
            <v>GSM-900</v>
          </cell>
          <cell r="I1475" t="str">
            <v>Mobile Communications</v>
          </cell>
          <cell r="J1475">
            <v>36861</v>
          </cell>
        </row>
        <row r="1476">
          <cell r="A1476">
            <v>2000</v>
          </cell>
          <cell r="C1476" t="str">
            <v>Jun</v>
          </cell>
          <cell r="D1476" t="str">
            <v>European</v>
          </cell>
          <cell r="E1476" t="str">
            <v>Kazakhstan</v>
          </cell>
          <cell r="F1476">
            <v>23600</v>
          </cell>
          <cell r="G1476" t="str">
            <v>Kar-Tel</v>
          </cell>
          <cell r="H1476" t="str">
            <v>GSM-900</v>
          </cell>
          <cell r="I1476" t="str">
            <v>Mobile Communications</v>
          </cell>
          <cell r="J1476">
            <v>36861</v>
          </cell>
        </row>
        <row r="1477">
          <cell r="A1477">
            <v>2000</v>
          </cell>
          <cell r="C1477" t="str">
            <v>Jun</v>
          </cell>
          <cell r="D1477" t="str">
            <v>European</v>
          </cell>
          <cell r="E1477" t="str">
            <v>Kazakhstan</v>
          </cell>
          <cell r="F1477">
            <v>3070</v>
          </cell>
          <cell r="G1477" t="str">
            <v>Mintek</v>
          </cell>
          <cell r="H1477" t="str">
            <v>AMPS</v>
          </cell>
          <cell r="I1477" t="str">
            <v>Mobile Communications</v>
          </cell>
          <cell r="J1477">
            <v>36861</v>
          </cell>
        </row>
        <row r="1478">
          <cell r="A1478">
            <v>2000</v>
          </cell>
          <cell r="C1478" t="str">
            <v>Jun</v>
          </cell>
          <cell r="D1478" t="str">
            <v>European</v>
          </cell>
          <cell r="E1478" t="str">
            <v>Kirghizstan</v>
          </cell>
          <cell r="F1478">
            <v>4400</v>
          </cell>
          <cell r="G1478" t="str">
            <v>Bitel</v>
          </cell>
          <cell r="H1478" t="str">
            <v>GSM-900</v>
          </cell>
          <cell r="I1478" t="str">
            <v>Mobile Communications</v>
          </cell>
          <cell r="J1478">
            <v>36861</v>
          </cell>
        </row>
        <row r="1479">
          <cell r="A1479">
            <v>2000</v>
          </cell>
          <cell r="C1479" t="str">
            <v>Jun</v>
          </cell>
          <cell r="D1479" t="str">
            <v>European</v>
          </cell>
          <cell r="E1479" t="str">
            <v>Kirghizstan</v>
          </cell>
          <cell r="F1479">
            <v>6270</v>
          </cell>
          <cell r="G1479" t="str">
            <v>ICG/Katel</v>
          </cell>
          <cell r="H1479" t="str">
            <v>AMPS</v>
          </cell>
          <cell r="I1479" t="str">
            <v>Mobile Communications</v>
          </cell>
          <cell r="J1479">
            <v>36861</v>
          </cell>
        </row>
        <row r="1480">
          <cell r="A1480">
            <v>2000</v>
          </cell>
          <cell r="C1480" t="str">
            <v>Jun</v>
          </cell>
          <cell r="D1480" t="str">
            <v>European</v>
          </cell>
          <cell r="E1480" t="str">
            <v>Lativa</v>
          </cell>
          <cell r="F1480">
            <v>88240</v>
          </cell>
          <cell r="G1480" t="str">
            <v>Baltkom</v>
          </cell>
          <cell r="H1480" t="str">
            <v>GSM-9/18</v>
          </cell>
          <cell r="I1480" t="str">
            <v>Mobile Communications</v>
          </cell>
          <cell r="J1480">
            <v>36861</v>
          </cell>
        </row>
        <row r="1481">
          <cell r="A1481">
            <v>2000</v>
          </cell>
          <cell r="C1481" t="str">
            <v>Jun</v>
          </cell>
          <cell r="D1481" t="str">
            <v>European</v>
          </cell>
          <cell r="E1481" t="str">
            <v>Lativa</v>
          </cell>
          <cell r="F1481">
            <v>223220</v>
          </cell>
          <cell r="G1481" t="str">
            <v>LMT</v>
          </cell>
          <cell r="H1481" t="str">
            <v>GSM-9/18</v>
          </cell>
          <cell r="I1481" t="str">
            <v>Mobile Communications</v>
          </cell>
          <cell r="J1481">
            <v>36861</v>
          </cell>
        </row>
        <row r="1482">
          <cell r="A1482">
            <v>2000</v>
          </cell>
          <cell r="C1482" t="str">
            <v>Jun</v>
          </cell>
          <cell r="D1482" t="str">
            <v>European</v>
          </cell>
          <cell r="E1482" t="str">
            <v>Lativa</v>
          </cell>
          <cell r="F1482">
            <v>10370</v>
          </cell>
          <cell r="G1482" t="str">
            <v>LMT</v>
          </cell>
          <cell r="H1482" t="str">
            <v>NMT-450</v>
          </cell>
          <cell r="I1482" t="str">
            <v>Mobile Communications</v>
          </cell>
          <cell r="J1482">
            <v>36861</v>
          </cell>
        </row>
        <row r="1483">
          <cell r="A1483">
            <v>2000</v>
          </cell>
          <cell r="C1483" t="str">
            <v>Jun</v>
          </cell>
          <cell r="D1483" t="str">
            <v>European</v>
          </cell>
          <cell r="E1483" t="str">
            <v>Lithuania</v>
          </cell>
          <cell r="F1483">
            <v>119000</v>
          </cell>
          <cell r="G1483" t="str">
            <v>Bite</v>
          </cell>
          <cell r="H1483" t="str">
            <v>GSM-9/18</v>
          </cell>
          <cell r="I1483" t="str">
            <v>Mobile Communications</v>
          </cell>
          <cell r="J1483">
            <v>36861</v>
          </cell>
        </row>
        <row r="1484">
          <cell r="A1484">
            <v>2000</v>
          </cell>
          <cell r="C1484" t="str">
            <v>Jun</v>
          </cell>
          <cell r="D1484" t="str">
            <v>European</v>
          </cell>
          <cell r="E1484" t="str">
            <v>Lithuania</v>
          </cell>
          <cell r="F1484">
            <v>8320</v>
          </cell>
          <cell r="G1484" t="str">
            <v>Comliet UAB</v>
          </cell>
          <cell r="H1484" t="str">
            <v>NMT-450</v>
          </cell>
          <cell r="I1484" t="str">
            <v>Mobile Communications</v>
          </cell>
          <cell r="J1484">
            <v>36861</v>
          </cell>
        </row>
        <row r="1485">
          <cell r="A1485">
            <v>2000</v>
          </cell>
          <cell r="C1485" t="str">
            <v>Jun</v>
          </cell>
          <cell r="D1485" t="str">
            <v>European</v>
          </cell>
          <cell r="E1485" t="str">
            <v>Lithuania</v>
          </cell>
          <cell r="F1485">
            <v>226600</v>
          </cell>
          <cell r="G1485" t="str">
            <v>Omnitel</v>
          </cell>
          <cell r="H1485" t="str">
            <v>GSM-9/18</v>
          </cell>
          <cell r="I1485" t="str">
            <v>Mobile Communications</v>
          </cell>
          <cell r="J1485">
            <v>36861</v>
          </cell>
        </row>
        <row r="1486">
          <cell r="A1486">
            <v>2000</v>
          </cell>
          <cell r="C1486" t="str">
            <v>Jun</v>
          </cell>
          <cell r="D1486" t="str">
            <v>European</v>
          </cell>
          <cell r="E1486" t="str">
            <v>Lithuania</v>
          </cell>
          <cell r="F1486">
            <v>1500</v>
          </cell>
          <cell r="G1486" t="str">
            <v>Tele2</v>
          </cell>
          <cell r="H1486" t="str">
            <v>GSM-1800</v>
          </cell>
          <cell r="I1486" t="str">
            <v>Mobile Communications</v>
          </cell>
          <cell r="J1486">
            <v>36861</v>
          </cell>
        </row>
        <row r="1487">
          <cell r="A1487">
            <v>2000</v>
          </cell>
          <cell r="C1487" t="str">
            <v>Jun</v>
          </cell>
          <cell r="D1487" t="str">
            <v>European</v>
          </cell>
          <cell r="E1487" t="str">
            <v>Luxemburg</v>
          </cell>
          <cell r="F1487">
            <v>146930</v>
          </cell>
          <cell r="G1487" t="str">
            <v>P&amp;T</v>
          </cell>
          <cell r="H1487" t="str">
            <v>GSM-9/18</v>
          </cell>
          <cell r="I1487" t="str">
            <v>Mobile Communications</v>
          </cell>
          <cell r="J1487">
            <v>36861</v>
          </cell>
        </row>
        <row r="1488">
          <cell r="A1488">
            <v>2000</v>
          </cell>
          <cell r="C1488" t="str">
            <v>Jun</v>
          </cell>
          <cell r="D1488" t="str">
            <v>European</v>
          </cell>
          <cell r="E1488" t="str">
            <v>Luxemburg</v>
          </cell>
          <cell r="G1488" t="str">
            <v>Societe Europenne de Communication</v>
          </cell>
          <cell r="H1488" t="str">
            <v>GSM-9/18</v>
          </cell>
          <cell r="I1488" t="str">
            <v>Mobile Communications</v>
          </cell>
          <cell r="J1488">
            <v>36861</v>
          </cell>
        </row>
        <row r="1489">
          <cell r="A1489">
            <v>2000</v>
          </cell>
          <cell r="C1489" t="str">
            <v>Jun</v>
          </cell>
          <cell r="D1489" t="str">
            <v>European</v>
          </cell>
          <cell r="E1489" t="str">
            <v>Macedonia</v>
          </cell>
          <cell r="F1489">
            <v>63360</v>
          </cell>
          <cell r="G1489" t="str">
            <v>PTT Macedonia</v>
          </cell>
          <cell r="H1489" t="str">
            <v>GSM-900</v>
          </cell>
          <cell r="I1489" t="str">
            <v>Mobile Communications</v>
          </cell>
          <cell r="J1489">
            <v>36861</v>
          </cell>
        </row>
        <row r="1490">
          <cell r="A1490">
            <v>2000</v>
          </cell>
          <cell r="C1490" t="str">
            <v>Jun</v>
          </cell>
          <cell r="D1490" t="str">
            <v>European</v>
          </cell>
          <cell r="E1490" t="str">
            <v>Malta</v>
          </cell>
          <cell r="F1490">
            <v>59950</v>
          </cell>
          <cell r="G1490" t="str">
            <v>Vadafone Malta</v>
          </cell>
          <cell r="H1490" t="str">
            <v>GSM-900</v>
          </cell>
          <cell r="I1490" t="str">
            <v>Mobile Communications</v>
          </cell>
          <cell r="J1490">
            <v>36861</v>
          </cell>
        </row>
        <row r="1491">
          <cell r="A1491">
            <v>2000</v>
          </cell>
          <cell r="C1491" t="str">
            <v>Jun</v>
          </cell>
          <cell r="D1491" t="str">
            <v>European</v>
          </cell>
          <cell r="E1491" t="str">
            <v>Malta</v>
          </cell>
          <cell r="F1491">
            <v>2640</v>
          </cell>
          <cell r="G1491" t="str">
            <v>Vadafone Malta</v>
          </cell>
          <cell r="H1491" t="str">
            <v>TACS</v>
          </cell>
          <cell r="I1491" t="str">
            <v>Mobile Communications</v>
          </cell>
          <cell r="J1491">
            <v>36861</v>
          </cell>
        </row>
        <row r="1492">
          <cell r="A1492">
            <v>2000</v>
          </cell>
          <cell r="C1492" t="str">
            <v>Jun</v>
          </cell>
          <cell r="D1492" t="str">
            <v>European</v>
          </cell>
          <cell r="E1492" t="str">
            <v>Moldova</v>
          </cell>
          <cell r="F1492">
            <v>12000</v>
          </cell>
          <cell r="G1492" t="str">
            <v>Moldcell</v>
          </cell>
          <cell r="H1492" t="str">
            <v>GSM-900</v>
          </cell>
          <cell r="I1492" t="str">
            <v>Mobile Communications</v>
          </cell>
          <cell r="J1492">
            <v>36861</v>
          </cell>
        </row>
        <row r="1493">
          <cell r="A1493">
            <v>2000</v>
          </cell>
          <cell r="C1493" t="str">
            <v>Jun</v>
          </cell>
          <cell r="D1493" t="str">
            <v>European</v>
          </cell>
          <cell r="E1493" t="str">
            <v>Moldova</v>
          </cell>
          <cell r="F1493">
            <v>29920</v>
          </cell>
          <cell r="G1493" t="str">
            <v>Voxtel</v>
          </cell>
          <cell r="H1493" t="str">
            <v>GSM-900</v>
          </cell>
          <cell r="I1493" t="str">
            <v>Mobile Communications</v>
          </cell>
          <cell r="J1493">
            <v>36861</v>
          </cell>
        </row>
        <row r="1494">
          <cell r="A1494">
            <v>2000</v>
          </cell>
          <cell r="C1494" t="str">
            <v>Jun</v>
          </cell>
          <cell r="D1494" t="str">
            <v>European</v>
          </cell>
          <cell r="E1494" t="str">
            <v>Moldova</v>
          </cell>
          <cell r="F1494">
            <v>510</v>
          </cell>
          <cell r="G1494" t="str">
            <v>Voxtel</v>
          </cell>
          <cell r="H1494" t="str">
            <v>NMT-450</v>
          </cell>
          <cell r="I1494" t="str">
            <v>Mobile Communications</v>
          </cell>
          <cell r="J1494">
            <v>36861</v>
          </cell>
        </row>
        <row r="1495">
          <cell r="A1495">
            <v>2000</v>
          </cell>
          <cell r="C1495" t="str">
            <v>Jun</v>
          </cell>
          <cell r="D1495" t="str">
            <v>European</v>
          </cell>
          <cell r="E1495" t="str">
            <v>Monaco</v>
          </cell>
          <cell r="F1495">
            <v>13400</v>
          </cell>
          <cell r="G1495" t="str">
            <v>Monacell</v>
          </cell>
          <cell r="H1495" t="str">
            <v>GSM-900</v>
          </cell>
          <cell r="I1495" t="str">
            <v>Mobile Communications</v>
          </cell>
          <cell r="J1495">
            <v>36861</v>
          </cell>
        </row>
        <row r="1496">
          <cell r="A1496">
            <v>2000</v>
          </cell>
          <cell r="C1496" t="str">
            <v>Jun</v>
          </cell>
          <cell r="D1496" t="str">
            <v>European</v>
          </cell>
          <cell r="E1496" t="str">
            <v>Montengro</v>
          </cell>
          <cell r="F1496">
            <v>85180</v>
          </cell>
          <cell r="G1496" t="str">
            <v>ProMonte GSM</v>
          </cell>
          <cell r="H1496" t="str">
            <v>GSM-900</v>
          </cell>
          <cell r="I1496" t="str">
            <v>Mobile Communications</v>
          </cell>
          <cell r="J1496">
            <v>36861</v>
          </cell>
        </row>
        <row r="1497">
          <cell r="A1497">
            <v>2000</v>
          </cell>
          <cell r="C1497" t="str">
            <v>Jun</v>
          </cell>
          <cell r="D1497" t="str">
            <v>European</v>
          </cell>
          <cell r="E1497" t="str">
            <v>Netherlands</v>
          </cell>
          <cell r="F1497">
            <v>456000</v>
          </cell>
          <cell r="G1497" t="str">
            <v>Ben Nederland</v>
          </cell>
          <cell r="H1497" t="str">
            <v>GSM-1800</v>
          </cell>
          <cell r="I1497" t="str">
            <v>Mobile Communications</v>
          </cell>
          <cell r="J1497">
            <v>36861</v>
          </cell>
        </row>
        <row r="1498">
          <cell r="A1498">
            <v>2000</v>
          </cell>
          <cell r="C1498" t="str">
            <v>Jun</v>
          </cell>
          <cell r="D1498" t="str">
            <v>European</v>
          </cell>
          <cell r="E1498" t="str">
            <v>Netherlands</v>
          </cell>
          <cell r="F1498">
            <v>650000</v>
          </cell>
          <cell r="G1498" t="str">
            <v>Dutchtone</v>
          </cell>
          <cell r="H1498" t="str">
            <v>GSM-1800</v>
          </cell>
          <cell r="I1498" t="str">
            <v>Mobile Communications</v>
          </cell>
          <cell r="J1498">
            <v>36861</v>
          </cell>
        </row>
        <row r="1499">
          <cell r="A1499">
            <v>2000</v>
          </cell>
          <cell r="C1499" t="str">
            <v>Jun</v>
          </cell>
          <cell r="D1499" t="str">
            <v>European</v>
          </cell>
          <cell r="E1499" t="str">
            <v>Netherlands</v>
          </cell>
          <cell r="F1499">
            <v>4216760</v>
          </cell>
          <cell r="G1499" t="str">
            <v>KPN</v>
          </cell>
          <cell r="H1499" t="str">
            <v>GSM-9/18</v>
          </cell>
          <cell r="I1499" t="str">
            <v>Mobile Communications</v>
          </cell>
          <cell r="J1499">
            <v>36861</v>
          </cell>
        </row>
        <row r="1500">
          <cell r="A1500">
            <v>2000</v>
          </cell>
          <cell r="C1500" t="str">
            <v>Jun</v>
          </cell>
          <cell r="D1500" t="str">
            <v>European</v>
          </cell>
          <cell r="E1500" t="str">
            <v>Netherlands</v>
          </cell>
          <cell r="F1500">
            <v>2682000</v>
          </cell>
          <cell r="G1500" t="str">
            <v>Libertel</v>
          </cell>
          <cell r="H1500" t="str">
            <v>GSM-9/18</v>
          </cell>
          <cell r="I1500" t="str">
            <v>Mobile Communications</v>
          </cell>
          <cell r="J1500">
            <v>36861</v>
          </cell>
        </row>
        <row r="1501">
          <cell r="A1501">
            <v>2000</v>
          </cell>
          <cell r="C1501" t="str">
            <v>Jun</v>
          </cell>
          <cell r="D1501" t="str">
            <v>European</v>
          </cell>
          <cell r="E1501" t="str">
            <v>Netherlands</v>
          </cell>
          <cell r="F1501">
            <v>596400</v>
          </cell>
          <cell r="G1501" t="str">
            <v>Telfort</v>
          </cell>
          <cell r="H1501" t="str">
            <v>GSM-1800</v>
          </cell>
          <cell r="I1501" t="str">
            <v>Mobile Communications</v>
          </cell>
          <cell r="J1501">
            <v>36861</v>
          </cell>
        </row>
        <row r="1502">
          <cell r="A1502">
            <v>2000</v>
          </cell>
          <cell r="C1502" t="str">
            <v>Jun</v>
          </cell>
          <cell r="D1502" t="str">
            <v>European</v>
          </cell>
          <cell r="E1502" t="str">
            <v>Norway</v>
          </cell>
          <cell r="F1502">
            <v>775250</v>
          </cell>
          <cell r="G1502" t="str">
            <v>NetCom</v>
          </cell>
          <cell r="H1502" t="str">
            <v>GSM-900</v>
          </cell>
          <cell r="I1502" t="str">
            <v>Mobile Communications</v>
          </cell>
          <cell r="J1502">
            <v>36861</v>
          </cell>
        </row>
        <row r="1503">
          <cell r="A1503">
            <v>2000</v>
          </cell>
          <cell r="C1503" t="str">
            <v>Jun</v>
          </cell>
          <cell r="D1503" t="str">
            <v>European</v>
          </cell>
          <cell r="E1503" t="str">
            <v>Norway</v>
          </cell>
          <cell r="F1503">
            <v>2041000</v>
          </cell>
          <cell r="G1503" t="str">
            <v>Telenor Mobil</v>
          </cell>
          <cell r="H1503" t="str">
            <v>GSM-9/18</v>
          </cell>
          <cell r="I1503" t="str">
            <v>Mobile Communications</v>
          </cell>
          <cell r="J1503">
            <v>36861</v>
          </cell>
        </row>
        <row r="1504">
          <cell r="A1504">
            <v>2000</v>
          </cell>
          <cell r="C1504" t="str">
            <v>Jun</v>
          </cell>
          <cell r="D1504" t="str">
            <v>European</v>
          </cell>
          <cell r="E1504" t="str">
            <v>Norway</v>
          </cell>
          <cell r="F1504">
            <v>120200</v>
          </cell>
          <cell r="G1504" t="str">
            <v>Telenor Mobil</v>
          </cell>
          <cell r="H1504" t="str">
            <v>NMT-450</v>
          </cell>
          <cell r="I1504" t="str">
            <v>Mobile Communications</v>
          </cell>
          <cell r="J1504">
            <v>36861</v>
          </cell>
        </row>
        <row r="1505">
          <cell r="A1505">
            <v>2000</v>
          </cell>
          <cell r="C1505" t="str">
            <v>Jun</v>
          </cell>
          <cell r="D1505" t="str">
            <v>European</v>
          </cell>
          <cell r="E1505" t="str">
            <v>Norway</v>
          </cell>
          <cell r="F1505">
            <v>56800</v>
          </cell>
          <cell r="G1505" t="str">
            <v>Telenor Mobil</v>
          </cell>
          <cell r="H1505" t="str">
            <v>NMT-900</v>
          </cell>
          <cell r="I1505" t="str">
            <v>Mobile Communications</v>
          </cell>
          <cell r="J1505">
            <v>36861</v>
          </cell>
        </row>
        <row r="1506">
          <cell r="A1506">
            <v>2000</v>
          </cell>
          <cell r="C1506" t="str">
            <v>Jun</v>
          </cell>
          <cell r="D1506" t="str">
            <v>European</v>
          </cell>
          <cell r="E1506" t="str">
            <v>Poland</v>
          </cell>
          <cell r="F1506">
            <v>1025000</v>
          </cell>
          <cell r="G1506" t="str">
            <v>Centertel</v>
          </cell>
          <cell r="H1506" t="str">
            <v>GSM-1800</v>
          </cell>
          <cell r="I1506" t="str">
            <v>Mobile Communications</v>
          </cell>
          <cell r="J1506">
            <v>36861</v>
          </cell>
        </row>
        <row r="1507">
          <cell r="A1507">
            <v>2000</v>
          </cell>
          <cell r="C1507" t="str">
            <v>Jun</v>
          </cell>
          <cell r="D1507" t="str">
            <v>European</v>
          </cell>
          <cell r="E1507" t="str">
            <v>Poland</v>
          </cell>
          <cell r="F1507">
            <v>150000</v>
          </cell>
          <cell r="G1507" t="str">
            <v>Centertel</v>
          </cell>
          <cell r="H1507" t="str">
            <v>NMT-450i</v>
          </cell>
          <cell r="I1507" t="str">
            <v>Mobile Communications</v>
          </cell>
          <cell r="J1507">
            <v>36861</v>
          </cell>
        </row>
        <row r="1508">
          <cell r="A1508">
            <v>2000</v>
          </cell>
          <cell r="C1508" t="str">
            <v>Jun</v>
          </cell>
          <cell r="D1508" t="str">
            <v>European</v>
          </cell>
          <cell r="E1508" t="str">
            <v>Poland</v>
          </cell>
          <cell r="F1508">
            <v>1900000</v>
          </cell>
          <cell r="G1508" t="str">
            <v xml:space="preserve">Polkomtel </v>
          </cell>
          <cell r="H1508" t="str">
            <v>GSM-900</v>
          </cell>
          <cell r="I1508" t="str">
            <v>Mobile Communications</v>
          </cell>
          <cell r="J1508">
            <v>36861</v>
          </cell>
        </row>
        <row r="1509">
          <cell r="A1509">
            <v>2000</v>
          </cell>
          <cell r="C1509" t="str">
            <v>Jun</v>
          </cell>
          <cell r="D1509" t="str">
            <v>European</v>
          </cell>
          <cell r="E1509" t="str">
            <v>Poland</v>
          </cell>
          <cell r="F1509">
            <v>2200000</v>
          </cell>
          <cell r="G1509" t="str">
            <v>Polska Telefonia Cyfrowa</v>
          </cell>
          <cell r="H1509" t="str">
            <v>GSM-900</v>
          </cell>
          <cell r="I1509" t="str">
            <v>Mobile Communications</v>
          </cell>
          <cell r="J1509">
            <v>36861</v>
          </cell>
        </row>
        <row r="1510">
          <cell r="A1510">
            <v>2000</v>
          </cell>
          <cell r="C1510" t="str">
            <v>Jun</v>
          </cell>
          <cell r="D1510" t="str">
            <v>European</v>
          </cell>
          <cell r="E1510" t="str">
            <v>Portugal</v>
          </cell>
          <cell r="F1510">
            <v>1002200</v>
          </cell>
          <cell r="G1510" t="str">
            <v>Optimus</v>
          </cell>
          <cell r="H1510" t="str">
            <v>GSM-9/18</v>
          </cell>
          <cell r="I1510" t="str">
            <v>Mobile Communications</v>
          </cell>
          <cell r="J1510">
            <v>36861</v>
          </cell>
        </row>
        <row r="1511">
          <cell r="A1511">
            <v>2000</v>
          </cell>
          <cell r="C1511" t="str">
            <v>Jun</v>
          </cell>
          <cell r="D1511" t="str">
            <v>European</v>
          </cell>
          <cell r="E1511" t="str">
            <v>Portugal</v>
          </cell>
          <cell r="F1511">
            <v>1857220</v>
          </cell>
          <cell r="G1511" t="str">
            <v>Telecel</v>
          </cell>
          <cell r="H1511" t="str">
            <v>GSM-9/18</v>
          </cell>
          <cell r="I1511" t="str">
            <v>Mobile Communications</v>
          </cell>
          <cell r="J1511">
            <v>36861</v>
          </cell>
        </row>
        <row r="1512">
          <cell r="A1512">
            <v>2000</v>
          </cell>
          <cell r="C1512" t="str">
            <v>Jun</v>
          </cell>
          <cell r="D1512" t="str">
            <v>European</v>
          </cell>
          <cell r="E1512" t="str">
            <v>Portugal</v>
          </cell>
          <cell r="F1512">
            <v>2334030</v>
          </cell>
          <cell r="G1512" t="str">
            <v>TMN</v>
          </cell>
          <cell r="H1512" t="str">
            <v>GSM-9/18</v>
          </cell>
          <cell r="I1512" t="str">
            <v>Mobile Communications</v>
          </cell>
          <cell r="J1512">
            <v>36861</v>
          </cell>
        </row>
        <row r="1513">
          <cell r="A1513">
            <v>2000</v>
          </cell>
          <cell r="C1513" t="str">
            <v>Jun</v>
          </cell>
          <cell r="D1513" t="str">
            <v>European</v>
          </cell>
          <cell r="E1513" t="str">
            <v>Romania</v>
          </cell>
          <cell r="F1513">
            <v>3000</v>
          </cell>
          <cell r="G1513" t="str">
            <v>CosmoRom</v>
          </cell>
          <cell r="H1513" t="str">
            <v>GSM-1800</v>
          </cell>
          <cell r="I1513" t="str">
            <v>Mobile Communications</v>
          </cell>
          <cell r="J1513">
            <v>36861</v>
          </cell>
        </row>
        <row r="1514">
          <cell r="A1514">
            <v>2000</v>
          </cell>
          <cell r="C1514" t="str">
            <v>Jun</v>
          </cell>
          <cell r="D1514" t="str">
            <v>European</v>
          </cell>
          <cell r="E1514" t="str">
            <v>Romania</v>
          </cell>
          <cell r="F1514">
            <v>851800</v>
          </cell>
          <cell r="G1514" t="str">
            <v>MobiFon</v>
          </cell>
          <cell r="H1514" t="str">
            <v>GSM-900</v>
          </cell>
          <cell r="I1514" t="str">
            <v>Mobile Communications</v>
          </cell>
          <cell r="J1514">
            <v>36861</v>
          </cell>
        </row>
        <row r="1515">
          <cell r="A1515">
            <v>2000</v>
          </cell>
          <cell r="C1515" t="str">
            <v>Jun</v>
          </cell>
          <cell r="D1515" t="str">
            <v>European</v>
          </cell>
          <cell r="E1515" t="str">
            <v>Romania</v>
          </cell>
          <cell r="F1515">
            <v>867200</v>
          </cell>
          <cell r="G1515" t="str">
            <v>Mobil Rom</v>
          </cell>
          <cell r="H1515" t="str">
            <v>GSM-900</v>
          </cell>
          <cell r="I1515" t="str">
            <v>Mobile Communications</v>
          </cell>
          <cell r="J1515">
            <v>36861</v>
          </cell>
        </row>
        <row r="1516">
          <cell r="A1516">
            <v>2000</v>
          </cell>
          <cell r="C1516" t="str">
            <v>Jun</v>
          </cell>
          <cell r="D1516" t="str">
            <v>European</v>
          </cell>
          <cell r="E1516" t="str">
            <v>Romania</v>
          </cell>
          <cell r="F1516">
            <v>21000</v>
          </cell>
          <cell r="G1516" t="str">
            <v>Telemobil</v>
          </cell>
          <cell r="H1516" t="str">
            <v>NMT-450</v>
          </cell>
          <cell r="I1516" t="str">
            <v>Mobile Communications</v>
          </cell>
          <cell r="J1516">
            <v>36861</v>
          </cell>
        </row>
        <row r="1517">
          <cell r="A1517">
            <v>2000</v>
          </cell>
          <cell r="C1517" t="str">
            <v>Jun</v>
          </cell>
          <cell r="D1517" t="str">
            <v>European</v>
          </cell>
          <cell r="E1517" t="str">
            <v>Russia:Moscow</v>
          </cell>
          <cell r="F1517">
            <v>253000</v>
          </cell>
          <cell r="G1517" t="str">
            <v xml:space="preserve">KB Impuls </v>
          </cell>
          <cell r="H1517" t="str">
            <v>GSM-9/18</v>
          </cell>
          <cell r="I1517" t="str">
            <v>Mobile Communications</v>
          </cell>
          <cell r="J1517">
            <v>36861</v>
          </cell>
        </row>
        <row r="1518">
          <cell r="A1518">
            <v>2000</v>
          </cell>
          <cell r="C1518" t="str">
            <v>Jun</v>
          </cell>
          <cell r="D1518" t="str">
            <v>European</v>
          </cell>
          <cell r="E1518" t="str">
            <v>Russia:Moscow</v>
          </cell>
          <cell r="F1518">
            <v>374400</v>
          </cell>
          <cell r="G1518" t="str">
            <v>Mobile Telesystems</v>
          </cell>
          <cell r="H1518" t="str">
            <v>GSM-900</v>
          </cell>
          <cell r="I1518" t="str">
            <v>Mobile Communications</v>
          </cell>
          <cell r="J1518">
            <v>36861</v>
          </cell>
        </row>
        <row r="1519">
          <cell r="A1519">
            <v>2000</v>
          </cell>
          <cell r="C1519" t="str">
            <v>Jun</v>
          </cell>
          <cell r="D1519" t="str">
            <v>European</v>
          </cell>
          <cell r="E1519" t="str">
            <v>Russia:Moscow</v>
          </cell>
          <cell r="F1519">
            <v>97000</v>
          </cell>
          <cell r="G1519" t="str">
            <v>Moscow Cellular Communications</v>
          </cell>
          <cell r="H1519" t="str">
            <v>NMT-450</v>
          </cell>
          <cell r="I1519" t="str">
            <v>Mobile Communications</v>
          </cell>
          <cell r="J1519">
            <v>36861</v>
          </cell>
        </row>
        <row r="1520">
          <cell r="A1520">
            <v>2000</v>
          </cell>
          <cell r="C1520" t="str">
            <v>Jun</v>
          </cell>
          <cell r="D1520" t="str">
            <v>European</v>
          </cell>
          <cell r="E1520" t="str">
            <v>Russia:Moscow</v>
          </cell>
          <cell r="F1520">
            <v>21000</v>
          </cell>
          <cell r="G1520" t="str">
            <v>Personal Communications</v>
          </cell>
          <cell r="H1520" t="str">
            <v>CDMA-800</v>
          </cell>
          <cell r="I1520" t="str">
            <v>Mobile Communications</v>
          </cell>
          <cell r="J1520">
            <v>36861</v>
          </cell>
        </row>
        <row r="1521">
          <cell r="A1521">
            <v>2000</v>
          </cell>
          <cell r="C1521" t="str">
            <v>Jun</v>
          </cell>
          <cell r="D1521" t="str">
            <v>European</v>
          </cell>
          <cell r="E1521" t="str">
            <v>Russia:Moscow</v>
          </cell>
          <cell r="F1521">
            <v>298500</v>
          </cell>
          <cell r="G1521" t="str">
            <v>Vimpelcom</v>
          </cell>
          <cell r="H1521" t="str">
            <v>US TDMA-800</v>
          </cell>
          <cell r="I1521" t="str">
            <v>Mobile Communications</v>
          </cell>
          <cell r="J1521">
            <v>36861</v>
          </cell>
        </row>
        <row r="1522">
          <cell r="A1522">
            <v>2000</v>
          </cell>
          <cell r="C1522" t="str">
            <v>Jun</v>
          </cell>
          <cell r="D1522" t="str">
            <v>European</v>
          </cell>
          <cell r="E1522" t="str">
            <v>Russia:St Petersburg</v>
          </cell>
          <cell r="F1522">
            <v>70900</v>
          </cell>
          <cell r="G1522" t="str">
            <v>Delta Telecom</v>
          </cell>
          <cell r="H1522" t="str">
            <v>NMT-450</v>
          </cell>
          <cell r="I1522" t="str">
            <v>Mobile Communications</v>
          </cell>
          <cell r="J1522">
            <v>36861</v>
          </cell>
        </row>
        <row r="1523">
          <cell r="A1523">
            <v>2000</v>
          </cell>
          <cell r="C1523" t="str">
            <v>Jun</v>
          </cell>
          <cell r="D1523" t="str">
            <v>European</v>
          </cell>
          <cell r="E1523" t="str">
            <v>Russia:St Petersburg</v>
          </cell>
          <cell r="F1523">
            <v>162100</v>
          </cell>
          <cell r="G1523" t="str">
            <v>North West GSM</v>
          </cell>
          <cell r="H1523" t="str">
            <v>GSM-9/18</v>
          </cell>
          <cell r="I1523" t="str">
            <v>Mobile Communications</v>
          </cell>
          <cell r="J1523">
            <v>36861</v>
          </cell>
        </row>
        <row r="1524">
          <cell r="A1524">
            <v>2000</v>
          </cell>
          <cell r="C1524" t="str">
            <v>Jun</v>
          </cell>
          <cell r="D1524" t="str">
            <v>European</v>
          </cell>
          <cell r="E1524" t="str">
            <v>Russia:St Petersburg</v>
          </cell>
          <cell r="F1524">
            <v>20900</v>
          </cell>
          <cell r="G1524" t="str">
            <v>St Petersburg Telecom</v>
          </cell>
          <cell r="H1524" t="str">
            <v>AMPS</v>
          </cell>
          <cell r="I1524" t="str">
            <v>Mobile Communications</v>
          </cell>
          <cell r="J1524">
            <v>36861</v>
          </cell>
        </row>
        <row r="1525">
          <cell r="A1525">
            <v>2000</v>
          </cell>
          <cell r="C1525" t="str">
            <v>Jun</v>
          </cell>
          <cell r="D1525" t="str">
            <v>European</v>
          </cell>
          <cell r="E1525" t="str">
            <v xml:space="preserve">Russia: Other </v>
          </cell>
          <cell r="I1525" t="str">
            <v>Mobile Communications</v>
          </cell>
          <cell r="J1525">
            <v>36861</v>
          </cell>
        </row>
        <row r="1526">
          <cell r="A1526">
            <v>2000</v>
          </cell>
          <cell r="C1526" t="str">
            <v>Jun</v>
          </cell>
          <cell r="D1526" t="str">
            <v>European</v>
          </cell>
          <cell r="E1526" t="str">
            <v>Serbia</v>
          </cell>
          <cell r="F1526">
            <v>346900</v>
          </cell>
          <cell r="G1526" t="str">
            <v>PTT Serbia</v>
          </cell>
          <cell r="H1526" t="str">
            <v>GSM-900</v>
          </cell>
          <cell r="I1526" t="str">
            <v>Mobile Communications</v>
          </cell>
          <cell r="J1526">
            <v>36861</v>
          </cell>
        </row>
        <row r="1527">
          <cell r="A1527">
            <v>2000</v>
          </cell>
          <cell r="C1527" t="str">
            <v>Jun</v>
          </cell>
          <cell r="D1527" t="str">
            <v>European</v>
          </cell>
          <cell r="E1527" t="str">
            <v>Serbia</v>
          </cell>
          <cell r="F1527">
            <v>10000</v>
          </cell>
          <cell r="G1527" t="str">
            <v>PTT Serbia</v>
          </cell>
          <cell r="H1527" t="str">
            <v>NMT-900</v>
          </cell>
          <cell r="I1527" t="str">
            <v>Mobile Communications</v>
          </cell>
          <cell r="J1527">
            <v>36861</v>
          </cell>
        </row>
        <row r="1528">
          <cell r="A1528">
            <v>2000</v>
          </cell>
          <cell r="C1528" t="str">
            <v>Jun</v>
          </cell>
          <cell r="D1528" t="str">
            <v>European</v>
          </cell>
          <cell r="E1528" t="str">
            <v>Serbia</v>
          </cell>
          <cell r="F1528">
            <v>255710</v>
          </cell>
          <cell r="G1528" t="str">
            <v>Telekom Serbija</v>
          </cell>
          <cell r="H1528" t="str">
            <v>GSM-900</v>
          </cell>
          <cell r="I1528" t="str">
            <v>Mobile Communications</v>
          </cell>
          <cell r="J1528">
            <v>36861</v>
          </cell>
        </row>
        <row r="1529">
          <cell r="A1529">
            <v>2000</v>
          </cell>
          <cell r="C1529" t="str">
            <v>Jun</v>
          </cell>
          <cell r="D1529" t="str">
            <v>European</v>
          </cell>
          <cell r="E1529" t="str">
            <v>Slovak Republic</v>
          </cell>
          <cell r="F1529">
            <v>344860</v>
          </cell>
          <cell r="G1529" t="str">
            <v>Eurotel Bratislava</v>
          </cell>
          <cell r="H1529" t="str">
            <v>GSM-900</v>
          </cell>
          <cell r="I1529" t="str">
            <v>Mobile Communications</v>
          </cell>
          <cell r="J1529">
            <v>36861</v>
          </cell>
        </row>
        <row r="1530">
          <cell r="A1530">
            <v>2000</v>
          </cell>
          <cell r="C1530" t="str">
            <v>Jun</v>
          </cell>
          <cell r="D1530" t="str">
            <v>European</v>
          </cell>
          <cell r="E1530" t="str">
            <v>Slovak Republic</v>
          </cell>
          <cell r="F1530">
            <v>17250</v>
          </cell>
          <cell r="G1530" t="str">
            <v>Eurotel Bratislava</v>
          </cell>
          <cell r="H1530" t="str">
            <v>NMT-450</v>
          </cell>
          <cell r="I1530" t="str">
            <v>Mobile Communications</v>
          </cell>
          <cell r="J1530">
            <v>36861</v>
          </cell>
        </row>
        <row r="1531">
          <cell r="A1531">
            <v>2000</v>
          </cell>
          <cell r="C1531" t="str">
            <v>Jun</v>
          </cell>
          <cell r="D1531" t="str">
            <v>European</v>
          </cell>
          <cell r="E1531" t="str">
            <v>Slovak Republic</v>
          </cell>
          <cell r="F1531">
            <v>500410</v>
          </cell>
          <cell r="G1531" t="str">
            <v>Globtel</v>
          </cell>
          <cell r="H1531" t="str">
            <v>GSM-900</v>
          </cell>
          <cell r="I1531" t="str">
            <v>Mobile Communications</v>
          </cell>
          <cell r="J1531">
            <v>36861</v>
          </cell>
        </row>
        <row r="1532">
          <cell r="A1532">
            <v>2000</v>
          </cell>
          <cell r="C1532" t="str">
            <v>Jun</v>
          </cell>
          <cell r="D1532" t="str">
            <v>European</v>
          </cell>
          <cell r="E1532" t="str">
            <v>Slovenia</v>
          </cell>
          <cell r="F1532">
            <v>807320</v>
          </cell>
          <cell r="G1532" t="str">
            <v>Mobitel</v>
          </cell>
          <cell r="H1532" t="str">
            <v>GSM-900</v>
          </cell>
          <cell r="I1532" t="str">
            <v>Mobile Communications</v>
          </cell>
          <cell r="J1532">
            <v>36861</v>
          </cell>
        </row>
        <row r="1533">
          <cell r="A1533">
            <v>2000</v>
          </cell>
          <cell r="C1533" t="str">
            <v>Jun</v>
          </cell>
          <cell r="D1533" t="str">
            <v>European</v>
          </cell>
          <cell r="E1533" t="str">
            <v>Slovenia</v>
          </cell>
          <cell r="F1533">
            <v>40830</v>
          </cell>
          <cell r="G1533" t="str">
            <v>Mobitel</v>
          </cell>
          <cell r="H1533" t="str">
            <v>NMT-450</v>
          </cell>
          <cell r="I1533" t="str">
            <v>Mobile Communications</v>
          </cell>
          <cell r="J1533">
            <v>36861</v>
          </cell>
        </row>
        <row r="1534">
          <cell r="A1534">
            <v>2000</v>
          </cell>
          <cell r="C1534" t="str">
            <v>Jun</v>
          </cell>
          <cell r="D1534" t="str">
            <v>European</v>
          </cell>
          <cell r="E1534" t="str">
            <v>Slovenia</v>
          </cell>
          <cell r="F1534">
            <v>78380</v>
          </cell>
          <cell r="G1534" t="str">
            <v>Simobil</v>
          </cell>
          <cell r="H1534" t="str">
            <v>GSM-900</v>
          </cell>
          <cell r="I1534" t="str">
            <v>Mobile Communications</v>
          </cell>
          <cell r="J1534">
            <v>36861</v>
          </cell>
        </row>
        <row r="1535">
          <cell r="A1535">
            <v>2000</v>
          </cell>
          <cell r="C1535" t="str">
            <v>Jun</v>
          </cell>
          <cell r="D1535" t="str">
            <v>European</v>
          </cell>
          <cell r="E1535" t="str">
            <v>Spain</v>
          </cell>
          <cell r="F1535">
            <v>6200000</v>
          </cell>
          <cell r="G1535" t="str">
            <v>Airtel</v>
          </cell>
          <cell r="H1535" t="str">
            <v>GSM-9/18</v>
          </cell>
          <cell r="I1535" t="str">
            <v>Mobile Communications</v>
          </cell>
          <cell r="J1535">
            <v>36861</v>
          </cell>
        </row>
        <row r="1536">
          <cell r="A1536">
            <v>2000</v>
          </cell>
          <cell r="C1536" t="str">
            <v>Jun</v>
          </cell>
          <cell r="D1536" t="str">
            <v>European</v>
          </cell>
          <cell r="E1536" t="str">
            <v>Spain</v>
          </cell>
          <cell r="F1536">
            <v>2275000</v>
          </cell>
          <cell r="G1536" t="str">
            <v>Retevision Movil</v>
          </cell>
          <cell r="H1536" t="str">
            <v>GSM-1800</v>
          </cell>
          <cell r="I1536" t="str">
            <v>Mobile Communications</v>
          </cell>
          <cell r="J1536">
            <v>36861</v>
          </cell>
        </row>
        <row r="1537">
          <cell r="A1537">
            <v>2000</v>
          </cell>
          <cell r="C1537" t="str">
            <v>Jun</v>
          </cell>
          <cell r="D1537" t="str">
            <v>European</v>
          </cell>
          <cell r="E1537" t="str">
            <v>Spain</v>
          </cell>
          <cell r="F1537">
            <v>10965000</v>
          </cell>
          <cell r="G1537" t="str">
            <v>Telefonica</v>
          </cell>
          <cell r="H1537" t="str">
            <v>GSM-9/18</v>
          </cell>
          <cell r="I1537" t="str">
            <v>Mobile Communications</v>
          </cell>
          <cell r="J1537">
            <v>36861</v>
          </cell>
        </row>
        <row r="1538">
          <cell r="A1538">
            <v>2000</v>
          </cell>
          <cell r="C1538" t="str">
            <v>Jun</v>
          </cell>
          <cell r="D1538" t="str">
            <v>European</v>
          </cell>
          <cell r="E1538" t="str">
            <v>Spain</v>
          </cell>
          <cell r="F1538">
            <v>485000</v>
          </cell>
          <cell r="G1538" t="str">
            <v>Telefonica</v>
          </cell>
          <cell r="H1538" t="str">
            <v>TACS</v>
          </cell>
          <cell r="I1538" t="str">
            <v>Mobile Communications</v>
          </cell>
          <cell r="J1538">
            <v>36861</v>
          </cell>
        </row>
        <row r="1539">
          <cell r="A1539">
            <v>2000</v>
          </cell>
          <cell r="C1539" t="str">
            <v>Jun</v>
          </cell>
          <cell r="D1539" t="str">
            <v>European</v>
          </cell>
          <cell r="E1539" t="str">
            <v>Sweden</v>
          </cell>
          <cell r="F1539">
            <v>1816000</v>
          </cell>
          <cell r="G1539" t="str">
            <v>Comvik</v>
          </cell>
          <cell r="H1539" t="str">
            <v>GSM-9/18</v>
          </cell>
          <cell r="I1539" t="str">
            <v>Mobile Communications</v>
          </cell>
          <cell r="J1539">
            <v>36861</v>
          </cell>
        </row>
        <row r="1540">
          <cell r="A1540">
            <v>2000</v>
          </cell>
          <cell r="C1540" t="str">
            <v>Jun</v>
          </cell>
          <cell r="D1540" t="str">
            <v>European</v>
          </cell>
          <cell r="E1540" t="str">
            <v>Sweden</v>
          </cell>
          <cell r="F1540">
            <v>941000</v>
          </cell>
          <cell r="G1540" t="str">
            <v xml:space="preserve">Europolitan </v>
          </cell>
          <cell r="H1540" t="str">
            <v>GSM-900</v>
          </cell>
          <cell r="I1540" t="str">
            <v>Mobile Communications</v>
          </cell>
          <cell r="J1540">
            <v>36861</v>
          </cell>
        </row>
        <row r="1541">
          <cell r="A1541">
            <v>2000</v>
          </cell>
          <cell r="C1541" t="str">
            <v>Jun</v>
          </cell>
          <cell r="D1541" t="str">
            <v>European</v>
          </cell>
          <cell r="E1541" t="str">
            <v>Sweden</v>
          </cell>
          <cell r="F1541">
            <v>2763000</v>
          </cell>
          <cell r="G1541" t="str">
            <v>Telia Mobitel</v>
          </cell>
          <cell r="H1541" t="str">
            <v>GSM-9/18</v>
          </cell>
          <cell r="I1541" t="str">
            <v>Mobile Communications</v>
          </cell>
          <cell r="J1541">
            <v>36861</v>
          </cell>
        </row>
        <row r="1542">
          <cell r="A1542">
            <v>2000</v>
          </cell>
          <cell r="C1542" t="str">
            <v>Jun</v>
          </cell>
          <cell r="D1542" t="str">
            <v>European</v>
          </cell>
          <cell r="E1542" t="str">
            <v>Sweden</v>
          </cell>
          <cell r="F1542">
            <v>155000</v>
          </cell>
          <cell r="G1542" t="str">
            <v>Telia Mobitel</v>
          </cell>
          <cell r="H1542" t="str">
            <v>NMT-450</v>
          </cell>
          <cell r="I1542" t="str">
            <v>Mobile Communications</v>
          </cell>
          <cell r="J1542">
            <v>36861</v>
          </cell>
        </row>
        <row r="1543">
          <cell r="A1543">
            <v>2000</v>
          </cell>
          <cell r="C1543" t="str">
            <v>Jun</v>
          </cell>
          <cell r="D1543" t="str">
            <v>European</v>
          </cell>
          <cell r="E1543" t="str">
            <v>Sweden</v>
          </cell>
          <cell r="F1543">
            <v>69000</v>
          </cell>
          <cell r="G1543" t="str">
            <v>Telia Mobitel</v>
          </cell>
          <cell r="H1543" t="str">
            <v>NMT-900</v>
          </cell>
          <cell r="I1543" t="str">
            <v>Mobile Communications</v>
          </cell>
          <cell r="J1543">
            <v>36861</v>
          </cell>
        </row>
        <row r="1544">
          <cell r="A1544">
            <v>2000</v>
          </cell>
          <cell r="C1544" t="str">
            <v>Jun</v>
          </cell>
          <cell r="D1544" t="str">
            <v>European</v>
          </cell>
          <cell r="E1544" t="str">
            <v>Switzerland</v>
          </cell>
          <cell r="F1544">
            <v>675000</v>
          </cell>
          <cell r="G1544" t="str">
            <v>diAx</v>
          </cell>
          <cell r="H1544" t="str">
            <v>GSM-9/18</v>
          </cell>
          <cell r="I1544" t="str">
            <v>Mobile Communications</v>
          </cell>
          <cell r="J1544">
            <v>36861</v>
          </cell>
        </row>
        <row r="1545">
          <cell r="A1545">
            <v>2000</v>
          </cell>
          <cell r="C1545" t="str">
            <v>Jun</v>
          </cell>
          <cell r="D1545" t="str">
            <v>European</v>
          </cell>
          <cell r="E1545" t="str">
            <v>Switzerland</v>
          </cell>
          <cell r="F1545">
            <v>600500</v>
          </cell>
          <cell r="G1545" t="str">
            <v>Orange</v>
          </cell>
          <cell r="H1545" t="str">
            <v>GSM-1800</v>
          </cell>
          <cell r="I1545" t="str">
            <v>Mobile Communications</v>
          </cell>
          <cell r="J1545">
            <v>36861</v>
          </cell>
        </row>
        <row r="1546">
          <cell r="A1546">
            <v>2000</v>
          </cell>
          <cell r="C1546" t="str">
            <v>Jun</v>
          </cell>
          <cell r="D1546" t="str">
            <v>European</v>
          </cell>
          <cell r="E1546" t="str">
            <v>Switzerland</v>
          </cell>
          <cell r="F1546">
            <v>2720000</v>
          </cell>
          <cell r="G1546" t="str">
            <v>Swisscom</v>
          </cell>
          <cell r="H1546" t="str">
            <v>GSM-9/18</v>
          </cell>
          <cell r="I1546" t="str">
            <v>Mobile Communications</v>
          </cell>
          <cell r="J1546">
            <v>36861</v>
          </cell>
        </row>
        <row r="1547">
          <cell r="A1547">
            <v>2000</v>
          </cell>
          <cell r="C1547" t="str">
            <v>Jun</v>
          </cell>
          <cell r="D1547" t="str">
            <v>European</v>
          </cell>
          <cell r="E1547" t="str">
            <v>Tadjikistan</v>
          </cell>
          <cell r="F1547">
            <v>620</v>
          </cell>
          <cell r="G1547" t="str">
            <v>TadjikTel</v>
          </cell>
          <cell r="H1547" t="str">
            <v>AMPS</v>
          </cell>
          <cell r="I1547" t="str">
            <v>Mobile Communications</v>
          </cell>
          <cell r="J1547">
            <v>36861</v>
          </cell>
        </row>
        <row r="1548">
          <cell r="A1548">
            <v>2000</v>
          </cell>
          <cell r="C1548" t="str">
            <v>Jun</v>
          </cell>
          <cell r="D1548" t="str">
            <v>European</v>
          </cell>
          <cell r="E1548" t="str">
            <v>Turkey</v>
          </cell>
          <cell r="F1548">
            <v>3500000</v>
          </cell>
          <cell r="G1548" t="str">
            <v>Telsim</v>
          </cell>
          <cell r="H1548" t="str">
            <v>GSM-900</v>
          </cell>
          <cell r="I1548" t="str">
            <v>Mobile Communications</v>
          </cell>
          <cell r="J1548">
            <v>36861</v>
          </cell>
        </row>
        <row r="1549">
          <cell r="A1549">
            <v>2000</v>
          </cell>
          <cell r="C1549" t="str">
            <v>Jun</v>
          </cell>
          <cell r="D1549" t="str">
            <v>European</v>
          </cell>
          <cell r="E1549" t="str">
            <v>Turkey</v>
          </cell>
          <cell r="F1549">
            <v>109300</v>
          </cell>
          <cell r="G1549" t="str">
            <v>Turk Telecom</v>
          </cell>
          <cell r="H1549" t="str">
            <v>NMT-450</v>
          </cell>
          <cell r="I1549" t="str">
            <v>Mobile Communications</v>
          </cell>
          <cell r="J1549">
            <v>36861</v>
          </cell>
        </row>
        <row r="1550">
          <cell r="A1550">
            <v>2000</v>
          </cell>
          <cell r="C1550" t="str">
            <v>Jun</v>
          </cell>
          <cell r="D1550" t="str">
            <v>European</v>
          </cell>
          <cell r="E1550" t="str">
            <v>Turkey</v>
          </cell>
          <cell r="F1550">
            <v>7200000</v>
          </cell>
          <cell r="G1550" t="str">
            <v>Tirkcell</v>
          </cell>
          <cell r="H1550" t="str">
            <v>GSM-900</v>
          </cell>
          <cell r="I1550" t="str">
            <v>Mobile Communications</v>
          </cell>
          <cell r="J1550">
            <v>36861</v>
          </cell>
        </row>
        <row r="1551">
          <cell r="A1551">
            <v>2000</v>
          </cell>
          <cell r="C1551" t="str">
            <v>Jun</v>
          </cell>
          <cell r="D1551" t="str">
            <v>European</v>
          </cell>
          <cell r="E1551" t="str">
            <v>Turkmenistan</v>
          </cell>
          <cell r="F1551">
            <v>4560</v>
          </cell>
          <cell r="G1551" t="str">
            <v>Barash Communications</v>
          </cell>
          <cell r="H1551" t="str">
            <v>AMPS</v>
          </cell>
          <cell r="I1551" t="str">
            <v>Mobile Communications</v>
          </cell>
          <cell r="J1551">
            <v>36861</v>
          </cell>
        </row>
        <row r="1552">
          <cell r="A1552">
            <v>2000</v>
          </cell>
          <cell r="C1552" t="str">
            <v>Jun</v>
          </cell>
          <cell r="D1552" t="str">
            <v>European</v>
          </cell>
          <cell r="E1552" t="str">
            <v>UK</v>
          </cell>
          <cell r="F1552">
            <v>7965000</v>
          </cell>
          <cell r="G1552" t="str">
            <v>BT Cellnet</v>
          </cell>
          <cell r="H1552" t="str">
            <v>GSM-900</v>
          </cell>
          <cell r="I1552" t="str">
            <v>Mobile Communications</v>
          </cell>
          <cell r="J1552">
            <v>36861</v>
          </cell>
        </row>
        <row r="1553">
          <cell r="A1553">
            <v>2000</v>
          </cell>
          <cell r="C1553" t="str">
            <v>Jun</v>
          </cell>
          <cell r="D1553" t="str">
            <v>European</v>
          </cell>
          <cell r="E1553" t="str">
            <v>UK</v>
          </cell>
          <cell r="F1553">
            <v>109000</v>
          </cell>
          <cell r="G1553" t="str">
            <v>BT Cellnet</v>
          </cell>
          <cell r="H1553" t="str">
            <v>TACS</v>
          </cell>
          <cell r="I1553" t="str">
            <v>Mobile Communications</v>
          </cell>
          <cell r="J1553">
            <v>36861</v>
          </cell>
        </row>
        <row r="1554">
          <cell r="A1554">
            <v>2000</v>
          </cell>
          <cell r="C1554" t="str">
            <v>Jun</v>
          </cell>
          <cell r="D1554" t="str">
            <v>European</v>
          </cell>
          <cell r="E1554" t="str">
            <v>UK</v>
          </cell>
          <cell r="F1554">
            <v>6001800</v>
          </cell>
          <cell r="G1554" t="str">
            <v>One-2-One</v>
          </cell>
          <cell r="H1554" t="str">
            <v>GSM-1800</v>
          </cell>
          <cell r="I1554" t="str">
            <v>Mobile Communications</v>
          </cell>
          <cell r="J1554">
            <v>36861</v>
          </cell>
        </row>
        <row r="1555">
          <cell r="A1555">
            <v>2000</v>
          </cell>
          <cell r="C1555" t="str">
            <v>Jun</v>
          </cell>
          <cell r="D1555" t="str">
            <v>European</v>
          </cell>
          <cell r="E1555" t="str">
            <v>UK</v>
          </cell>
          <cell r="F1555">
            <v>7168000</v>
          </cell>
          <cell r="G1555" t="str">
            <v>Orange</v>
          </cell>
          <cell r="H1555" t="str">
            <v>GSM-1800</v>
          </cell>
          <cell r="I1555" t="str">
            <v>Mobile Communications</v>
          </cell>
          <cell r="J1555">
            <v>36861</v>
          </cell>
        </row>
        <row r="1556">
          <cell r="A1556">
            <v>2000</v>
          </cell>
          <cell r="C1556" t="str">
            <v>Jun</v>
          </cell>
          <cell r="D1556" t="str">
            <v>European</v>
          </cell>
          <cell r="E1556" t="str">
            <v>UK</v>
          </cell>
          <cell r="F1556">
            <v>9015000</v>
          </cell>
          <cell r="G1556" t="str">
            <v>Vodafone</v>
          </cell>
          <cell r="H1556" t="str">
            <v>GSM-900</v>
          </cell>
          <cell r="I1556" t="str">
            <v>Mobile Communications</v>
          </cell>
          <cell r="J1556">
            <v>36861</v>
          </cell>
        </row>
        <row r="1557">
          <cell r="A1557">
            <v>2000</v>
          </cell>
          <cell r="C1557" t="str">
            <v>Jun</v>
          </cell>
          <cell r="D1557" t="str">
            <v>European</v>
          </cell>
          <cell r="E1557" t="str">
            <v>UK</v>
          </cell>
          <cell r="F1557">
            <v>345000</v>
          </cell>
          <cell r="G1557" t="str">
            <v>Vodafone</v>
          </cell>
          <cell r="H1557" t="str">
            <v>TACS</v>
          </cell>
          <cell r="I1557" t="str">
            <v>Mobile Communications</v>
          </cell>
          <cell r="J1557">
            <v>36861</v>
          </cell>
        </row>
        <row r="1558">
          <cell r="A1558">
            <v>2000</v>
          </cell>
          <cell r="C1558" t="str">
            <v>Jun</v>
          </cell>
          <cell r="D1558" t="str">
            <v>European</v>
          </cell>
          <cell r="E1558" t="str">
            <v>Ukraine</v>
          </cell>
          <cell r="F1558">
            <v>42500</v>
          </cell>
          <cell r="G1558" t="str">
            <v>Digital Cellular Communications of Ukraine</v>
          </cell>
          <cell r="H1558" t="str">
            <v>US TDMA-800</v>
          </cell>
          <cell r="I1558" t="str">
            <v>Mobile Communications</v>
          </cell>
          <cell r="J1558">
            <v>36861</v>
          </cell>
        </row>
        <row r="1559">
          <cell r="A1559">
            <v>2000</v>
          </cell>
          <cell r="C1559" t="str">
            <v>Jun</v>
          </cell>
          <cell r="D1559" t="str">
            <v>European</v>
          </cell>
          <cell r="E1559" t="str">
            <v>Ukraine</v>
          </cell>
          <cell r="F1559">
            <v>34600</v>
          </cell>
          <cell r="G1559" t="str">
            <v>Golden Telecom</v>
          </cell>
          <cell r="H1559" t="str">
            <v>GSM-1800</v>
          </cell>
          <cell r="I1559" t="str">
            <v>Mobile Communications</v>
          </cell>
          <cell r="J1559">
            <v>36861</v>
          </cell>
        </row>
        <row r="1560">
          <cell r="A1560">
            <v>2000</v>
          </cell>
          <cell r="C1560" t="str">
            <v>Jun</v>
          </cell>
          <cell r="D1560" t="str">
            <v>European</v>
          </cell>
          <cell r="E1560" t="str">
            <v>Ukraine</v>
          </cell>
          <cell r="F1560">
            <v>133000</v>
          </cell>
          <cell r="G1560" t="str">
            <v>Kyivstar GSM</v>
          </cell>
          <cell r="H1560" t="str">
            <v>GSM-900</v>
          </cell>
          <cell r="I1560" t="str">
            <v>Mobile Communications</v>
          </cell>
          <cell r="J1560">
            <v>36861</v>
          </cell>
        </row>
        <row r="1561">
          <cell r="A1561">
            <v>2000</v>
          </cell>
          <cell r="C1561" t="str">
            <v>Jun</v>
          </cell>
          <cell r="D1561" t="str">
            <v>European</v>
          </cell>
          <cell r="E1561" t="str">
            <v>Ukraine</v>
          </cell>
          <cell r="F1561">
            <v>20000</v>
          </cell>
          <cell r="G1561" t="str">
            <v>Ukrain Radio Systems</v>
          </cell>
          <cell r="H1561" t="str">
            <v>GSM-900</v>
          </cell>
          <cell r="I1561" t="str">
            <v>Mobile Communications</v>
          </cell>
          <cell r="J1561">
            <v>36861</v>
          </cell>
        </row>
        <row r="1562">
          <cell r="A1562">
            <v>2000</v>
          </cell>
          <cell r="C1562" t="str">
            <v>Jun</v>
          </cell>
          <cell r="D1562" t="str">
            <v>European</v>
          </cell>
          <cell r="E1562" t="str">
            <v>Ukraine</v>
          </cell>
          <cell r="F1562">
            <v>165600</v>
          </cell>
          <cell r="G1562" t="str">
            <v>Ukrainian Mobile Communications</v>
          </cell>
          <cell r="H1562" t="str">
            <v>GSM-900</v>
          </cell>
          <cell r="I1562" t="str">
            <v>Mobile Communications</v>
          </cell>
          <cell r="J1562">
            <v>36861</v>
          </cell>
        </row>
        <row r="1563">
          <cell r="A1563">
            <v>2000</v>
          </cell>
          <cell r="C1563" t="str">
            <v>Jun</v>
          </cell>
          <cell r="D1563" t="str">
            <v>European</v>
          </cell>
          <cell r="E1563" t="str">
            <v>Ukraine</v>
          </cell>
          <cell r="F1563">
            <v>71550</v>
          </cell>
          <cell r="G1563" t="str">
            <v>Ukrainian Mobile Communications</v>
          </cell>
          <cell r="H1563" t="str">
            <v>NMT-450</v>
          </cell>
          <cell r="I1563" t="str">
            <v>Mobile Communications</v>
          </cell>
          <cell r="J1563">
            <v>36861</v>
          </cell>
        </row>
        <row r="1564">
          <cell r="A1564">
            <v>2000</v>
          </cell>
          <cell r="C1564" t="str">
            <v>Jun</v>
          </cell>
          <cell r="D1564" t="str">
            <v>European</v>
          </cell>
          <cell r="E1564" t="str">
            <v>Uzbekistan</v>
          </cell>
          <cell r="F1564">
            <v>7840</v>
          </cell>
          <cell r="G1564" t="str">
            <v>Buztel</v>
          </cell>
          <cell r="H1564" t="str">
            <v>GSM-900</v>
          </cell>
          <cell r="I1564" t="str">
            <v>Mobile Communications</v>
          </cell>
          <cell r="J1564">
            <v>36861</v>
          </cell>
        </row>
        <row r="1565">
          <cell r="A1565">
            <v>2000</v>
          </cell>
          <cell r="C1565" t="str">
            <v>Jun</v>
          </cell>
          <cell r="D1565" t="str">
            <v>European</v>
          </cell>
          <cell r="E1565" t="str">
            <v>Uzbekistan</v>
          </cell>
          <cell r="F1565">
            <v>11800</v>
          </cell>
          <cell r="G1565" t="str">
            <v>Coscom</v>
          </cell>
          <cell r="H1565" t="str">
            <v>GSM-900</v>
          </cell>
          <cell r="I1565" t="str">
            <v>Mobile Communications</v>
          </cell>
          <cell r="J1565">
            <v>36861</v>
          </cell>
        </row>
        <row r="1566">
          <cell r="A1566">
            <v>2000</v>
          </cell>
          <cell r="C1566" t="str">
            <v>Jun</v>
          </cell>
          <cell r="D1566" t="str">
            <v>European</v>
          </cell>
          <cell r="E1566" t="str">
            <v>Uzbekistan</v>
          </cell>
          <cell r="F1566">
            <v>28000</v>
          </cell>
          <cell r="G1566" t="str">
            <v>Daewoo Central Paging Co</v>
          </cell>
          <cell r="H1566" t="str">
            <v>GSM-900</v>
          </cell>
          <cell r="I1566" t="str">
            <v>Mobile Communications</v>
          </cell>
          <cell r="J1566">
            <v>36861</v>
          </cell>
        </row>
        <row r="1567">
          <cell r="A1567">
            <v>2000</v>
          </cell>
          <cell r="C1567" t="str">
            <v>Jun</v>
          </cell>
          <cell r="D1567" t="str">
            <v>European</v>
          </cell>
          <cell r="E1567" t="str">
            <v>Uzbekistan</v>
          </cell>
          <cell r="F1567">
            <v>2120</v>
          </cell>
          <cell r="G1567" t="str">
            <v>Rubicon Wireless</v>
          </cell>
          <cell r="H1567" t="str">
            <v>US TDMA-800</v>
          </cell>
          <cell r="I1567" t="str">
            <v>Mobile Communications</v>
          </cell>
          <cell r="J1567">
            <v>36861</v>
          </cell>
        </row>
        <row r="1568">
          <cell r="A1568">
            <v>2000</v>
          </cell>
          <cell r="C1568" t="str">
            <v>Jun</v>
          </cell>
          <cell r="D1568" t="str">
            <v>European</v>
          </cell>
          <cell r="E1568" t="str">
            <v>Uzbekistan</v>
          </cell>
          <cell r="F1568">
            <v>32100</v>
          </cell>
          <cell r="G1568" t="str">
            <v>Uzdunrobita</v>
          </cell>
          <cell r="H1568" t="str">
            <v>US TDMA-800</v>
          </cell>
          <cell r="I1568" t="str">
            <v>Mobile Communications</v>
          </cell>
          <cell r="J1568">
            <v>36861</v>
          </cell>
        </row>
        <row r="1569">
          <cell r="A1569">
            <v>2000</v>
          </cell>
          <cell r="C1569" t="str">
            <v>Jun</v>
          </cell>
          <cell r="D1569" t="str">
            <v>European</v>
          </cell>
          <cell r="E1569" t="str">
            <v>Uzbekistan</v>
          </cell>
          <cell r="F1569">
            <v>11500</v>
          </cell>
          <cell r="G1569" t="str">
            <v>Uzmacom</v>
          </cell>
          <cell r="H1569" t="str">
            <v>GSM-900</v>
          </cell>
          <cell r="I1569" t="str">
            <v>Mobile Communications</v>
          </cell>
          <cell r="J1569">
            <v>36861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62.xml><?xml version="1.0" encoding="utf-8"?>
<externalLink xmlns="http://schemas.openxmlformats.org/spreadsheetml/2006/main">
  <externalBook xmlns:r="http://schemas.openxmlformats.org/officeDocument/2006/relationships" r:id="rId1">
    <sheetNames>
      <sheetName val="Criteria"/>
    </sheetNames>
    <sheetDataSet>
      <sheetData sheetId="0" refreshError="1">
        <row r="3">
          <cell r="E3">
            <v>12</v>
          </cell>
        </row>
        <row r="5">
          <cell r="E5">
            <v>14</v>
          </cell>
        </row>
        <row r="6">
          <cell r="E6">
            <v>15</v>
          </cell>
        </row>
        <row r="7">
          <cell r="E7">
            <v>16</v>
          </cell>
        </row>
        <row r="8">
          <cell r="E8">
            <v>17</v>
          </cell>
        </row>
        <row r="13">
          <cell r="E13" t="str">
            <v>99A</v>
          </cell>
        </row>
        <row r="14">
          <cell r="E14" t="str">
            <v>00A</v>
          </cell>
        </row>
        <row r="15">
          <cell r="E15" t="str">
            <v>01A</v>
          </cell>
        </row>
        <row r="16">
          <cell r="E16" t="str">
            <v>02F</v>
          </cell>
        </row>
        <row r="17">
          <cell r="E17" t="str">
            <v>03F</v>
          </cell>
        </row>
      </sheetData>
    </sheetDataSet>
  </externalBook>
</externalLink>
</file>

<file path=xl/externalLinks/externalLink63.xml><?xml version="1.0" encoding="utf-8"?>
<externalLink xmlns="http://schemas.openxmlformats.org/spreadsheetml/2006/main">
  <externalBook xmlns:r="http://schemas.openxmlformats.org/officeDocument/2006/relationships" r:id="rId1">
    <sheetNames>
      <sheetName val="Balance sheet"/>
      <sheetName val="cash flows"/>
      <sheetName val="projections"/>
      <sheetName val="Profit and loss"/>
      <sheetName val="rev sch"/>
      <sheetName val="bs sch"/>
      <sheetName val="charts"/>
      <sheetName val="1st half"/>
      <sheetName val="data"/>
      <sheetName val="pictures"/>
      <sheetName val="quarterly "/>
    </sheetNames>
    <sheetDataSet>
      <sheetData sheetId="0"/>
      <sheetData sheetId="1"/>
      <sheetData sheetId="2"/>
      <sheetData sheetId="3">
        <row r="8">
          <cell r="F8">
            <v>1075.9000000000001</v>
          </cell>
          <cell r="G8">
            <v>1128.31628</v>
          </cell>
          <cell r="H8">
            <v>1274.7947740000002</v>
          </cell>
          <cell r="I8">
            <v>1419.1084607000003</v>
          </cell>
        </row>
        <row r="24">
          <cell r="F24">
            <v>1.1200000000000001</v>
          </cell>
          <cell r="G24">
            <v>1.6924744200000001</v>
          </cell>
          <cell r="H24">
            <v>1.9121921610000003</v>
          </cell>
          <cell r="I24">
            <v>2.1286626910500006</v>
          </cell>
        </row>
      </sheetData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64.xml><?xml version="1.0" encoding="utf-8"?>
<externalLink xmlns="http://schemas.openxmlformats.org/spreadsheetml/2006/main">
  <externalBook xmlns:r="http://schemas.openxmlformats.org/officeDocument/2006/relationships" r:id="rId1">
    <sheetNames>
      <sheetName val="Conso_BS"/>
      <sheetName val="Conso_CF"/>
      <sheetName val="projections"/>
      <sheetName val="Financial performance"/>
      <sheetName val="Conso_PL"/>
      <sheetName val="Bifurcation of RM and Power"/>
      <sheetName val="BS Working"/>
      <sheetName val="Reserves &amp; Surplus"/>
      <sheetName val="Revenue Breakup"/>
      <sheetName val="charts"/>
      <sheetName val="Charts-Power"/>
      <sheetName val="Charts-Steel"/>
      <sheetName val="Charts- Mining"/>
      <sheetName val="Steel sales breakup"/>
      <sheetName val=" JSPL_PL"/>
      <sheetName val="Jindal Power Ltd"/>
      <sheetName val="Oman reworking"/>
      <sheetName val="Overseas Business"/>
      <sheetName val="Oman Steel Business"/>
      <sheetName val="JPL_PL"/>
      <sheetName val="Australia and Mozambique"/>
      <sheetName val="Raw material cost"/>
      <sheetName val="PLF Calculation"/>
      <sheetName val="Captive Power Sales"/>
      <sheetName val="RM and Power Standalone"/>
      <sheetName val="Consolidated Qty performance"/>
      <sheetName val="Raigarh Plant"/>
      <sheetName val="Angul Plant"/>
      <sheetName val="Reconciliation with SMS"/>
      <sheetName val="Capacity"/>
      <sheetName val="Standalone Quarterly"/>
      <sheetName val="Revenue break up for steel"/>
      <sheetName val="Steel Capacity"/>
      <sheetName val="Annual report"/>
      <sheetName val="Segmental Revenue"/>
      <sheetName val="cash flows"/>
      <sheetName val="Balance sheet"/>
      <sheetName val="rev sch"/>
      <sheetName val="bs sch"/>
      <sheetName val="1st half"/>
      <sheetName val="Installed Capacity"/>
      <sheetName val="Sheet1"/>
      <sheetName val="Materials requirement"/>
      <sheetName val="Bifurcation of Iron Making"/>
      <sheetName val="Sheet2"/>
      <sheetName val="Sheet3"/>
    </sheetNames>
    <sheetDataSet>
      <sheetData sheetId="0" refreshError="1"/>
      <sheetData sheetId="1" refreshError="1"/>
      <sheetData sheetId="2" refreshError="1"/>
      <sheetData sheetId="3" refreshError="1"/>
      <sheetData sheetId="4">
        <row r="5">
          <cell r="H5">
            <v>18371.59</v>
          </cell>
          <cell r="I5">
            <v>21050.51</v>
          </cell>
        </row>
        <row r="24">
          <cell r="H24">
            <v>14934.66</v>
          </cell>
          <cell r="I24">
            <v>16392.459572657746</v>
          </cell>
        </row>
        <row r="29">
          <cell r="H29">
            <v>156.69</v>
          </cell>
          <cell r="I29">
            <v>9.99</v>
          </cell>
        </row>
        <row r="33">
          <cell r="H33">
            <v>-4067.88</v>
          </cell>
          <cell r="I33">
            <v>-3949.02</v>
          </cell>
        </row>
        <row r="37">
          <cell r="H37">
            <v>-3253.56</v>
          </cell>
          <cell r="I37">
            <v>3389.59</v>
          </cell>
        </row>
        <row r="41">
          <cell r="H41">
            <v>-235.83</v>
          </cell>
          <cell r="I41">
            <v>-372.31</v>
          </cell>
        </row>
        <row r="44">
          <cell r="H44">
            <v>-877.46</v>
          </cell>
          <cell r="I44">
            <v>-502.68</v>
          </cell>
        </row>
        <row r="48">
          <cell r="H48">
            <v>121.02</v>
          </cell>
          <cell r="I48">
            <v>-256.24</v>
          </cell>
        </row>
        <row r="49">
          <cell r="H49">
            <v>-1.1000000000000001</v>
          </cell>
          <cell r="I49">
            <v>2.7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65.xml><?xml version="1.0" encoding="utf-8"?>
<externalLink xmlns="http://schemas.openxmlformats.org/spreadsheetml/2006/main">
  <externalBook xmlns:r="http://schemas.openxmlformats.org/officeDocument/2006/relationships" r:id="rId1">
    <sheetNames>
      <sheetName val="Projections "/>
      <sheetName val="BS"/>
      <sheetName val="P&amp;L"/>
      <sheetName val="Cash Flow"/>
      <sheetName val="Working"/>
      <sheetName val="Market data"/>
      <sheetName val="Sales"/>
      <sheetName val="Market Size"/>
      <sheetName val="BS Working"/>
      <sheetName val="Queries"/>
      <sheetName val="Charts"/>
      <sheetName val="Financial performacne"/>
      <sheetName val="60"/>
    </sheetNames>
    <sheetDataSet>
      <sheetData sheetId="0"/>
      <sheetData sheetId="1">
        <row r="180">
          <cell r="A180" t="str">
            <v>Other Current Liabilities</v>
          </cell>
          <cell r="B180">
            <v>7.0656407999999997</v>
          </cell>
          <cell r="C180">
            <v>42.292052400000003</v>
          </cell>
          <cell r="D180">
            <v>43.625696400000002</v>
          </cell>
          <cell r="E180">
            <v>59.695999999999998</v>
          </cell>
          <cell r="F180">
            <v>82.632000000000005</v>
          </cell>
          <cell r="G180">
            <v>58.470999999999997</v>
          </cell>
          <cell r="H180">
            <v>51.947109507999997</v>
          </cell>
          <cell r="I180">
            <v>36.448696407200003</v>
          </cell>
          <cell r="J180">
            <v>21.94226176562</v>
          </cell>
        </row>
        <row r="244">
          <cell r="B244">
            <v>45.425957999999994</v>
          </cell>
          <cell r="C244">
            <v>104.7574814</v>
          </cell>
          <cell r="D244">
            <v>100.1422814</v>
          </cell>
          <cell r="E244">
            <v>132.613</v>
          </cell>
          <cell r="F244">
            <v>130.70500000000001</v>
          </cell>
          <cell r="G244">
            <v>110.76299999999999</v>
          </cell>
          <cell r="H244">
            <v>85.19577179019177</v>
          </cell>
          <cell r="I244">
            <v>71.172341821857543</v>
          </cell>
          <cell r="J244">
            <v>59.485681387832329</v>
          </cell>
        </row>
        <row r="458">
          <cell r="B458">
            <v>14.878575</v>
          </cell>
          <cell r="C458">
            <v>5.2541504000000003</v>
          </cell>
          <cell r="D458">
            <v>3.4206164000000001</v>
          </cell>
          <cell r="E458">
            <v>2.6480000000000001</v>
          </cell>
          <cell r="F458">
            <v>4.3369999999999997</v>
          </cell>
          <cell r="G458">
            <v>26.314</v>
          </cell>
        </row>
      </sheetData>
      <sheetData sheetId="2">
        <row r="7">
          <cell r="B7">
            <v>116.113871</v>
          </cell>
          <cell r="C7">
            <v>171.74037269999999</v>
          </cell>
          <cell r="D7">
            <v>220.41846290000001</v>
          </cell>
          <cell r="E7">
            <v>239.45</v>
          </cell>
          <cell r="F7">
            <v>223.108</v>
          </cell>
          <cell r="G7">
            <v>293.762</v>
          </cell>
          <cell r="H7">
            <v>371.05078219999996</v>
          </cell>
          <cell r="I7">
            <v>455.60870509</v>
          </cell>
          <cell r="J7">
            <v>548.55654414050002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externalLinks/externalLink66.xml><?xml version="1.0" encoding="utf-8"?>
<externalLink xmlns="http://schemas.openxmlformats.org/spreadsheetml/2006/main">
  <externalBook xmlns:r="http://schemas.openxmlformats.org/officeDocument/2006/relationships" r:id="rId1">
    <sheetNames>
      <sheetName val="Capacity Installed"/>
      <sheetName val="Bifurcation of Iron Making"/>
      <sheetName val="Materials requirement"/>
      <sheetName val="Details of Linkages"/>
      <sheetName val="Assumptions"/>
    </sheetNames>
    <sheetDataSet>
      <sheetData sheetId="0" refreshError="1">
        <row r="4">
          <cell r="B4">
            <v>1320000</v>
          </cell>
        </row>
      </sheetData>
      <sheetData sheetId="1" refreshError="1">
        <row r="7">
          <cell r="K7">
            <v>1.32</v>
          </cell>
          <cell r="L7">
            <v>1.32</v>
          </cell>
          <cell r="M7">
            <v>1.32</v>
          </cell>
          <cell r="N7">
            <v>1.32</v>
          </cell>
        </row>
        <row r="8">
          <cell r="K8">
            <v>1.1904760000000001</v>
          </cell>
          <cell r="L8">
            <v>0.71428560000000008</v>
          </cell>
          <cell r="M8">
            <v>0.95238080000000014</v>
          </cell>
          <cell r="N8">
            <v>1.8</v>
          </cell>
        </row>
        <row r="13">
          <cell r="K13">
            <v>1.4347832399999998</v>
          </cell>
          <cell r="L13">
            <v>1.54347894</v>
          </cell>
          <cell r="M13">
            <v>2.0869574399999999</v>
          </cell>
          <cell r="N13">
            <v>2.125</v>
          </cell>
        </row>
        <row r="14">
          <cell r="L14">
            <v>2.6086967999999997</v>
          </cell>
          <cell r="M14">
            <v>3.2</v>
          </cell>
          <cell r="N14">
            <v>3.2</v>
          </cell>
        </row>
        <row r="15">
          <cell r="K15">
            <v>1.4347832399999998</v>
          </cell>
          <cell r="L15">
            <v>4.1521757399999997</v>
          </cell>
          <cell r="M15">
            <v>5.2869574400000001</v>
          </cell>
          <cell r="N15">
            <v>5.3250000000000002</v>
          </cell>
        </row>
        <row r="19">
          <cell r="K19">
            <v>3.4288004208</v>
          </cell>
          <cell r="L19">
            <v>5.5288015848000001</v>
          </cell>
          <cell r="M19">
            <v>6.7728007168000008</v>
          </cell>
          <cell r="N19">
            <v>7.5198</v>
          </cell>
        </row>
      </sheetData>
      <sheetData sheetId="2" refreshError="1"/>
      <sheetData sheetId="3" refreshError="1">
        <row r="3">
          <cell r="C3">
            <v>933000</v>
          </cell>
        </row>
      </sheetData>
      <sheetData sheetId="4" refreshError="1"/>
    </sheetDataSet>
  </externalBook>
</externalLink>
</file>

<file path=xl/externalLinks/externalLink67.xml><?xml version="1.0" encoding="utf-8"?>
<externalLink xmlns="http://schemas.openxmlformats.org/spreadsheetml/2006/main">
  <externalBook xmlns:r="http://schemas.openxmlformats.org/officeDocument/2006/relationships" r:id="rId1">
    <sheetNames>
      <sheetName val="Balance sheet"/>
      <sheetName val="cash flows"/>
      <sheetName val="Profit and loss"/>
      <sheetName val="rev sch"/>
      <sheetName val="bs sch"/>
      <sheetName val="charts"/>
      <sheetName val="1st half"/>
      <sheetName val="data"/>
    </sheetNames>
    <sheetDataSet>
      <sheetData sheetId="0">
        <row r="7">
          <cell r="G7">
            <v>218.71075934682673</v>
          </cell>
          <cell r="H7">
            <v>272.0705588505524</v>
          </cell>
          <cell r="I7">
            <v>338.7581866182972</v>
          </cell>
        </row>
        <row r="12">
          <cell r="G12">
            <v>82.117346380063083</v>
          </cell>
          <cell r="H12">
            <v>83.454619570094621</v>
          </cell>
          <cell r="I12">
            <v>84.79189276012616</v>
          </cell>
        </row>
        <row r="14">
          <cell r="H14">
            <v>21.335375638581777</v>
          </cell>
          <cell r="I14">
            <v>22.193527525733892</v>
          </cell>
        </row>
        <row r="15">
          <cell r="I15">
            <v>1.4071</v>
          </cell>
        </row>
        <row r="16">
          <cell r="G16">
            <v>103.90147951006689</v>
          </cell>
          <cell r="H16">
            <v>106.1970952086764</v>
          </cell>
          <cell r="I16">
            <v>108.39252028586006</v>
          </cell>
        </row>
        <row r="19">
          <cell r="G19">
            <v>43.883047474590335</v>
          </cell>
          <cell r="H19">
            <v>48.086220094647082</v>
          </cell>
        </row>
        <row r="20">
          <cell r="G20">
            <v>30.917796856799995</v>
          </cell>
          <cell r="H20">
            <v>33.966125635680001</v>
          </cell>
        </row>
        <row r="21">
          <cell r="G21">
            <v>224.91545361993693</v>
          </cell>
          <cell r="H21">
            <v>228.57818042990539</v>
          </cell>
        </row>
        <row r="22">
          <cell r="G22">
            <v>9.6370000000000005</v>
          </cell>
          <cell r="H22">
            <v>9.6370000000000005</v>
          </cell>
        </row>
        <row r="23">
          <cell r="G23">
            <v>309.35329795132725</v>
          </cell>
          <cell r="H23">
            <v>320.26752616023248</v>
          </cell>
          <cell r="I23">
            <v>331.38753314667429</v>
          </cell>
        </row>
        <row r="24">
          <cell r="G24">
            <v>0</v>
          </cell>
        </row>
        <row r="25">
          <cell r="G25">
            <v>631.96553680822092</v>
          </cell>
          <cell r="H25">
            <v>698.53518021946127</v>
          </cell>
          <cell r="I25">
            <v>778.53824005083152</v>
          </cell>
        </row>
        <row r="28">
          <cell r="G28">
            <v>0</v>
          </cell>
        </row>
        <row r="29">
          <cell r="G29">
            <v>297.3</v>
          </cell>
          <cell r="H29">
            <v>322.3</v>
          </cell>
          <cell r="I29">
            <v>347.3</v>
          </cell>
        </row>
        <row r="30">
          <cell r="G30">
            <v>70.888520777735422</v>
          </cell>
          <cell r="H30">
            <v>85.240270682424708</v>
          </cell>
          <cell r="I30">
            <v>100.70524971406786</v>
          </cell>
        </row>
        <row r="31">
          <cell r="G31">
            <v>226.41147922226457</v>
          </cell>
          <cell r="H31">
            <v>237.05972931757532</v>
          </cell>
          <cell r="I31">
            <v>246.59475028593215</v>
          </cell>
        </row>
        <row r="32">
          <cell r="G32">
            <v>0</v>
          </cell>
          <cell r="H32">
            <v>0</v>
          </cell>
          <cell r="I32">
            <v>0</v>
          </cell>
        </row>
        <row r="33">
          <cell r="H33">
            <v>0</v>
          </cell>
          <cell r="I33">
            <v>0</v>
          </cell>
        </row>
        <row r="34">
          <cell r="H34">
            <v>7.9</v>
          </cell>
          <cell r="I34">
            <v>7.9</v>
          </cell>
        </row>
        <row r="35">
          <cell r="H35">
            <v>244.95972931757532</v>
          </cell>
          <cell r="I35">
            <v>254.49475028593216</v>
          </cell>
        </row>
        <row r="39">
          <cell r="I39">
            <v>191.56320211230502</v>
          </cell>
        </row>
        <row r="40">
          <cell r="I40">
            <v>231.00778066000004</v>
          </cell>
        </row>
        <row r="41">
          <cell r="I41">
            <v>38.399999999999977</v>
          </cell>
        </row>
        <row r="42">
          <cell r="I42">
            <v>6.5637337499999999</v>
          </cell>
        </row>
        <row r="43">
          <cell r="I43">
            <v>56.447694720000015</v>
          </cell>
        </row>
        <row r="44">
          <cell r="I44">
            <v>0</v>
          </cell>
        </row>
        <row r="45">
          <cell r="H45">
            <v>453.524938093392</v>
          </cell>
          <cell r="I45">
            <v>523.98241124230503</v>
          </cell>
        </row>
        <row r="46">
          <cell r="I46">
            <v>0</v>
          </cell>
        </row>
        <row r="47">
          <cell r="H47">
            <v>698.48466741096729</v>
          </cell>
          <cell r="I47">
            <v>778.47716152823716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2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20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16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comments" Target="../comments4.xml"/><Relationship Id="rId1" Type="http://schemas.openxmlformats.org/officeDocument/2006/relationships/vmlDrawing" Target="../drawings/vmlDrawing4.vml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comments" Target="../comments5.xml"/><Relationship Id="rId1" Type="http://schemas.openxmlformats.org/officeDocument/2006/relationships/vmlDrawing" Target="../drawings/vmlDrawing5.vml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84"/>
  <sheetViews>
    <sheetView tabSelected="1" workbookViewId="0">
      <pane xSplit="1" ySplit="1" topLeftCell="D2" activePane="bottomRight" state="frozen"/>
      <selection activeCell="I4" sqref="I4"/>
      <selection pane="topRight" activeCell="I4" sqref="I4"/>
      <selection pane="bottomLeft" activeCell="I4" sqref="I4"/>
      <selection pane="bottomRight" activeCell="H57" sqref="H57:L57"/>
    </sheetView>
  </sheetViews>
  <sheetFormatPr defaultColWidth="8.85546875" defaultRowHeight="15"/>
  <cols>
    <col min="1" max="1" width="47.42578125" style="57" bestFit="1" customWidth="1"/>
    <col min="2" max="2" width="12.42578125" bestFit="1" customWidth="1"/>
    <col min="3" max="7" width="8.42578125" bestFit="1" customWidth="1"/>
    <col min="8" max="8" width="9.5703125" style="57" bestFit="1" customWidth="1"/>
    <col min="9" max="9" width="12.140625" bestFit="1" customWidth="1"/>
    <col min="14" max="14" width="10.85546875" bestFit="1" customWidth="1"/>
  </cols>
  <sheetData>
    <row r="1" spans="1:17">
      <c r="A1" s="295" t="s">
        <v>280</v>
      </c>
      <c r="B1" s="296">
        <v>40238</v>
      </c>
      <c r="C1" s="296">
        <v>40603</v>
      </c>
      <c r="D1" s="296">
        <v>40969</v>
      </c>
      <c r="E1" s="296">
        <v>41334</v>
      </c>
      <c r="F1" s="296">
        <v>41699</v>
      </c>
      <c r="G1" s="296">
        <v>42064</v>
      </c>
      <c r="H1" s="296">
        <v>42430</v>
      </c>
      <c r="I1" s="296">
        <v>42795</v>
      </c>
      <c r="J1" s="296">
        <v>43160</v>
      </c>
      <c r="K1" s="296">
        <v>43525</v>
      </c>
      <c r="L1" s="296">
        <v>43891</v>
      </c>
    </row>
    <row r="2" spans="1:17">
      <c r="A2" s="239" t="s">
        <v>52</v>
      </c>
      <c r="B2" s="96"/>
      <c r="C2" s="96"/>
      <c r="D2" s="96"/>
      <c r="E2" s="96"/>
      <c r="F2" s="96"/>
      <c r="G2" s="96"/>
      <c r="H2" s="232"/>
    </row>
    <row r="3" spans="1:17">
      <c r="A3" s="231" t="s">
        <v>53</v>
      </c>
      <c r="B3" s="96">
        <v>93.12</v>
      </c>
      <c r="C3" s="96">
        <v>93.43</v>
      </c>
      <c r="D3" s="96">
        <v>93.48</v>
      </c>
      <c r="E3" s="96">
        <v>93.48</v>
      </c>
      <c r="F3" s="96">
        <v>91.49</v>
      </c>
      <c r="G3" s="96">
        <v>91.49</v>
      </c>
      <c r="H3" s="232">
        <v>91.49</v>
      </c>
      <c r="I3" s="195">
        <v>91.5</v>
      </c>
      <c r="J3" s="195">
        <f>+I3</f>
        <v>91.5</v>
      </c>
      <c r="K3" s="232">
        <f>+J3</f>
        <v>91.5</v>
      </c>
      <c r="L3" s="232">
        <f>+K3</f>
        <v>91.5</v>
      </c>
    </row>
    <row r="4" spans="1:17">
      <c r="A4" s="231" t="s">
        <v>54</v>
      </c>
      <c r="B4" s="96">
        <v>22.34</v>
      </c>
      <c r="C4" s="96">
        <v>1.79</v>
      </c>
      <c r="D4" s="96">
        <v>0</v>
      </c>
      <c r="E4" s="96">
        <v>0</v>
      </c>
      <c r="F4" s="96">
        <v>102</v>
      </c>
      <c r="G4" s="96">
        <v>23.52</v>
      </c>
      <c r="H4" s="232"/>
      <c r="I4" s="195"/>
      <c r="J4" s="195"/>
      <c r="K4" s="232"/>
      <c r="L4" s="232"/>
    </row>
    <row r="5" spans="1:17">
      <c r="A5" s="231" t="s">
        <v>55</v>
      </c>
      <c r="B5" s="96">
        <v>10301.32</v>
      </c>
      <c r="C5" s="96">
        <v>14015.08</v>
      </c>
      <c r="D5" s="96">
        <v>18017.62</v>
      </c>
      <c r="E5" s="96">
        <v>21158.78</v>
      </c>
      <c r="F5" s="96">
        <v>22417.05</v>
      </c>
      <c r="G5" s="96">
        <v>20927.060000000001</v>
      </c>
      <c r="H5" s="232">
        <v>32344.61</v>
      </c>
      <c r="I5" s="195">
        <f>+'Reserves &amp; Surplus'!C8</f>
        <v>29959.030427342252</v>
      </c>
      <c r="J5" s="195">
        <f>+'Reserves &amp; Surplus'!D8</f>
        <v>28419.197489828017</v>
      </c>
      <c r="K5" s="232">
        <f>+'Reserves &amp; Surplus'!E8</f>
        <v>28981.757915638398</v>
      </c>
      <c r="L5" s="232">
        <f>+'Reserves &amp; Surplus'!F8</f>
        <v>29635.585285197005</v>
      </c>
      <c r="N5" s="332"/>
      <c r="O5" s="332"/>
      <c r="P5" s="332"/>
      <c r="Q5" s="332"/>
    </row>
    <row r="6" spans="1:17" ht="15.75" thickBot="1">
      <c r="A6" s="240" t="s">
        <v>56</v>
      </c>
      <c r="B6" s="100">
        <v>10416.780000000001</v>
      </c>
      <c r="C6" s="100">
        <v>14110.3</v>
      </c>
      <c r="D6" s="100">
        <v>18111.099999999999</v>
      </c>
      <c r="E6" s="100">
        <v>21252.26</v>
      </c>
      <c r="F6" s="100">
        <v>22610.54</v>
      </c>
      <c r="G6" s="100">
        <v>21042.07</v>
      </c>
      <c r="H6" s="297">
        <f>SUM(H3:H5)</f>
        <v>32436.100000000002</v>
      </c>
      <c r="I6" s="200">
        <f>SUM(I3:I5)</f>
        <v>30050.530427342252</v>
      </c>
      <c r="J6" s="200">
        <f>SUM(J3:J5)</f>
        <v>28510.697489828017</v>
      </c>
      <c r="K6" s="297">
        <f>SUM(K3:K5)</f>
        <v>29073.257915638398</v>
      </c>
      <c r="L6" s="297">
        <f>SUM(L3:L5)</f>
        <v>29727.085285197005</v>
      </c>
    </row>
    <row r="7" spans="1:17" s="95" customFormat="1" ht="15.75" thickTop="1">
      <c r="A7" s="241"/>
      <c r="B7" s="99"/>
      <c r="C7" s="99"/>
      <c r="D7" s="99"/>
      <c r="E7" s="99"/>
      <c r="F7" s="99"/>
      <c r="G7" s="99"/>
      <c r="H7" s="298"/>
      <c r="K7" s="57"/>
      <c r="L7" s="57"/>
    </row>
    <row r="8" spans="1:17">
      <c r="A8" s="231" t="s">
        <v>170</v>
      </c>
      <c r="B8" s="96">
        <v>165.91</v>
      </c>
      <c r="C8" s="96">
        <v>233.45</v>
      </c>
      <c r="D8" s="96">
        <v>307.10000000000002</v>
      </c>
      <c r="E8" s="96">
        <v>557.27</v>
      </c>
      <c r="F8" s="96">
        <v>1080.22</v>
      </c>
      <c r="G8" s="96">
        <v>857.25</v>
      </c>
      <c r="H8" s="232">
        <v>899.83</v>
      </c>
      <c r="I8" s="232">
        <v>646.71</v>
      </c>
      <c r="J8" s="232">
        <f>+I8+Conso_PL!J48</f>
        <v>644.83443617907631</v>
      </c>
      <c r="K8" s="232">
        <f>+J8+Conso_PL!K48</f>
        <v>664.21304625300866</v>
      </c>
      <c r="L8" s="232">
        <f>800.28+Conso_PL!L48</f>
        <v>820.58138881803632</v>
      </c>
      <c r="N8" s="332"/>
      <c r="O8" s="332"/>
      <c r="P8" s="332"/>
      <c r="Q8" s="332"/>
    </row>
    <row r="9" spans="1:17" s="95" customFormat="1">
      <c r="A9" s="231"/>
      <c r="B9" s="96"/>
      <c r="C9" s="96"/>
      <c r="D9" s="96"/>
      <c r="E9" s="96"/>
      <c r="F9" s="96"/>
      <c r="G9" s="96"/>
      <c r="H9" s="232"/>
      <c r="I9" s="57"/>
      <c r="K9" s="57"/>
      <c r="L9" s="57"/>
    </row>
    <row r="10" spans="1:17">
      <c r="A10" s="242" t="s">
        <v>57</v>
      </c>
      <c r="B10" s="96"/>
      <c r="C10" s="96"/>
      <c r="D10" s="96"/>
      <c r="E10" s="96"/>
      <c r="F10" s="96"/>
      <c r="G10" s="96"/>
      <c r="H10" s="232"/>
      <c r="I10" s="57"/>
      <c r="K10" s="57"/>
      <c r="L10" s="57"/>
    </row>
    <row r="11" spans="1:17">
      <c r="A11" s="231" t="s">
        <v>1001</v>
      </c>
      <c r="B11" s="96">
        <v>8604.2900000000009</v>
      </c>
      <c r="C11" s="96">
        <v>7377.6399999999994</v>
      </c>
      <c r="D11" s="96">
        <v>11179.630000000001</v>
      </c>
      <c r="E11" s="96">
        <v>15401.64</v>
      </c>
      <c r="F11" s="96">
        <v>25900.25</v>
      </c>
      <c r="G11" s="96">
        <v>35613.94</v>
      </c>
      <c r="H11" s="232">
        <v>36353</v>
      </c>
      <c r="I11" s="232">
        <v>32598.34</v>
      </c>
      <c r="J11" s="195">
        <f>+'Debt repayment &amp; interest cost'!E19</f>
        <v>28398.06</v>
      </c>
      <c r="K11" s="232">
        <f>+'Debt repayment &amp; interest cost'!F19</f>
        <v>23944.55</v>
      </c>
      <c r="L11" s="232">
        <f>+'Debt repayment &amp; interest cost'!G19</f>
        <v>21099.55</v>
      </c>
    </row>
    <row r="12" spans="1:17">
      <c r="A12" s="231" t="s">
        <v>60</v>
      </c>
      <c r="B12" s="96">
        <v>845.47</v>
      </c>
      <c r="C12" s="96">
        <v>1005.48</v>
      </c>
      <c r="D12" s="96">
        <v>1191.95</v>
      </c>
      <c r="E12" s="96">
        <v>1336.54</v>
      </c>
      <c r="F12" s="96">
        <v>1472.67</v>
      </c>
      <c r="G12" s="96">
        <v>2018.47</v>
      </c>
      <c r="H12" s="232">
        <v>6621.15</v>
      </c>
      <c r="I12" s="232">
        <v>5358.63</v>
      </c>
      <c r="J12" s="195">
        <f>+'BS Working'!I87</f>
        <v>4913.799961793321</v>
      </c>
      <c r="K12" s="232">
        <f>+'BS Working'!J87</f>
        <v>4945.8742207649275</v>
      </c>
      <c r="L12" s="232">
        <f>+'BS Working'!K87</f>
        <v>4484.5980905027955</v>
      </c>
      <c r="N12" s="332"/>
    </row>
    <row r="13" spans="1:17">
      <c r="A13" s="231" t="s">
        <v>275</v>
      </c>
      <c r="B13" s="96"/>
      <c r="C13" s="96">
        <v>141.25</v>
      </c>
      <c r="D13" s="96">
        <v>142.06</v>
      </c>
      <c r="E13" s="96">
        <v>561.79</v>
      </c>
      <c r="F13" s="96">
        <v>166.8</v>
      </c>
      <c r="G13" s="96">
        <v>213.9</v>
      </c>
      <c r="H13" s="232">
        <v>93.7</v>
      </c>
      <c r="I13" s="232">
        <f>673.21+0.27</f>
        <v>673.48</v>
      </c>
      <c r="J13" s="195">
        <f t="shared" ref="J13:L14" si="0">+I13</f>
        <v>673.48</v>
      </c>
      <c r="K13" s="232">
        <f t="shared" si="0"/>
        <v>673.48</v>
      </c>
      <c r="L13" s="232">
        <f t="shared" si="0"/>
        <v>673.48</v>
      </c>
    </row>
    <row r="14" spans="1:17">
      <c r="A14" s="231" t="s">
        <v>276</v>
      </c>
      <c r="B14" s="96"/>
      <c r="C14" s="96"/>
      <c r="D14" s="96"/>
      <c r="E14" s="96"/>
      <c r="F14" s="96"/>
      <c r="G14" s="96"/>
      <c r="H14" s="232"/>
      <c r="I14" s="57">
        <v>90.88</v>
      </c>
      <c r="J14">
        <f>+I14</f>
        <v>90.88</v>
      </c>
      <c r="K14" s="57">
        <f t="shared" si="0"/>
        <v>90.88</v>
      </c>
      <c r="L14" s="57">
        <f t="shared" si="0"/>
        <v>90.88</v>
      </c>
    </row>
    <row r="15" spans="1:17">
      <c r="A15" s="231" t="s">
        <v>61</v>
      </c>
      <c r="B15" s="96"/>
      <c r="C15" s="96">
        <v>19.47</v>
      </c>
      <c r="D15" s="96">
        <v>33.54</v>
      </c>
      <c r="E15" s="96">
        <v>32.71</v>
      </c>
      <c r="F15" s="96">
        <v>126.69</v>
      </c>
      <c r="G15" s="96">
        <v>159.32</v>
      </c>
      <c r="H15" s="232">
        <v>195.73</v>
      </c>
      <c r="I15" s="232">
        <v>307.20999999999998</v>
      </c>
      <c r="J15" s="195">
        <f>+'BS Working'!I50</f>
        <v>325.72045752254724</v>
      </c>
      <c r="K15" s="232">
        <f>+'BS Working'!J50</f>
        <v>403.40966864718013</v>
      </c>
      <c r="L15" s="232">
        <f>+'BS Working'!K50</f>
        <v>424.46331977526239</v>
      </c>
    </row>
    <row r="16" spans="1:17">
      <c r="A16" s="243" t="s">
        <v>62</v>
      </c>
      <c r="B16" s="101">
        <v>9449.76</v>
      </c>
      <c r="C16" s="101">
        <v>8543.84</v>
      </c>
      <c r="D16" s="101">
        <v>12547.18</v>
      </c>
      <c r="E16" s="101">
        <v>17332.68</v>
      </c>
      <c r="F16" s="101">
        <v>27666.41</v>
      </c>
      <c r="G16" s="101">
        <v>38005.629999999997</v>
      </c>
      <c r="H16" s="299">
        <f>SUM(H8:H15)</f>
        <v>44163.41</v>
      </c>
      <c r="I16" s="299">
        <f>SUM(I8:I15)</f>
        <v>39675.25</v>
      </c>
      <c r="J16" s="101">
        <f>SUM(J11:J15)</f>
        <v>34401.94041931587</v>
      </c>
      <c r="K16" s="299">
        <f>SUM(K11:K15)</f>
        <v>30058.193889412105</v>
      </c>
      <c r="L16" s="299">
        <f>SUM(L11:L15)</f>
        <v>26772.971410278056</v>
      </c>
      <c r="N16" s="140"/>
    </row>
    <row r="17" spans="1:16" s="95" customFormat="1">
      <c r="A17" s="231"/>
      <c r="B17" s="96"/>
      <c r="C17" s="96"/>
      <c r="D17" s="96"/>
      <c r="E17" s="96"/>
      <c r="F17" s="96"/>
      <c r="G17" s="96"/>
      <c r="H17" s="232"/>
      <c r="I17" s="57"/>
      <c r="K17" s="57"/>
      <c r="L17" s="57"/>
    </row>
    <row r="18" spans="1:16">
      <c r="A18" s="244" t="s">
        <v>63</v>
      </c>
      <c r="B18" s="96"/>
      <c r="C18" s="96"/>
      <c r="D18" s="96"/>
      <c r="E18" s="96"/>
      <c r="F18" s="96"/>
      <c r="G18" s="96"/>
      <c r="H18" s="232"/>
      <c r="I18" s="57"/>
      <c r="K18" s="57"/>
      <c r="L18" s="57"/>
    </row>
    <row r="19" spans="1:16">
      <c r="A19" s="231" t="s">
        <v>64</v>
      </c>
      <c r="B19" s="96">
        <v>2265.67</v>
      </c>
      <c r="C19" s="96">
        <v>933.55</v>
      </c>
      <c r="D19" s="96">
        <v>1251.3599999999999</v>
      </c>
      <c r="E19" s="96">
        <v>1398.2</v>
      </c>
      <c r="F19" s="96">
        <v>2601.58</v>
      </c>
      <c r="G19" s="96">
        <v>2053.29</v>
      </c>
      <c r="H19" s="232">
        <v>2317.7399999999998</v>
      </c>
      <c r="I19" s="232">
        <v>2937.82</v>
      </c>
      <c r="J19" s="195">
        <f>+'BS Working'!I16</f>
        <v>4127.0461076785095</v>
      </c>
      <c r="K19" s="232">
        <f>+'BS Working'!J16</f>
        <v>4906.9521234108543</v>
      </c>
      <c r="L19" s="232">
        <f>+'BS Working'!K16</f>
        <v>5163.0423119651805</v>
      </c>
    </row>
    <row r="20" spans="1:16">
      <c r="A20" s="231" t="s">
        <v>65</v>
      </c>
      <c r="B20" s="96">
        <v>772.07</v>
      </c>
      <c r="C20" s="96">
        <v>3254.99</v>
      </c>
      <c r="D20" s="96">
        <v>4110.16</v>
      </c>
      <c r="E20" s="96">
        <v>3401.25</v>
      </c>
      <c r="F20" s="96">
        <v>6212.68</v>
      </c>
      <c r="G20" s="96">
        <v>6571.14</v>
      </c>
      <c r="H20" s="232">
        <v>6432.52</v>
      </c>
      <c r="I20" s="232">
        <f>8835.79+1675.9+0.11</f>
        <v>10511.800000000001</v>
      </c>
      <c r="J20" s="195">
        <f>+'BS Working'!I29</f>
        <v>11448.425902700186</v>
      </c>
      <c r="K20" s="232">
        <f>+'BS Working'!J29</f>
        <v>12313.382984684113</v>
      </c>
      <c r="L20" s="232">
        <f>+'BS Working'!K29</f>
        <v>12563.402959115272</v>
      </c>
      <c r="O20" s="195"/>
      <c r="P20" s="195"/>
    </row>
    <row r="21" spans="1:16">
      <c r="A21" s="231" t="s">
        <v>66</v>
      </c>
      <c r="B21" s="96"/>
      <c r="C21" s="96">
        <v>5925.98</v>
      </c>
      <c r="D21" s="96">
        <v>4569.3100000000004</v>
      </c>
      <c r="E21" s="96">
        <v>8247.18</v>
      </c>
      <c r="F21" s="96">
        <v>8329.58</v>
      </c>
      <c r="G21" s="96">
        <v>6852.34</v>
      </c>
      <c r="H21" s="232">
        <v>7777.95</v>
      </c>
      <c r="I21" s="232">
        <v>7360.1</v>
      </c>
      <c r="J21" s="195">
        <f>+I21</f>
        <v>7360.1</v>
      </c>
      <c r="K21" s="232">
        <f>+J21</f>
        <v>7360.1</v>
      </c>
      <c r="L21" s="232">
        <f>+K21</f>
        <v>7360.1</v>
      </c>
    </row>
    <row r="22" spans="1:16">
      <c r="A22" s="231" t="s">
        <v>67</v>
      </c>
      <c r="B22" s="96">
        <v>2052.2199999999998</v>
      </c>
      <c r="C22" s="96">
        <v>3086.79</v>
      </c>
      <c r="D22" s="96">
        <v>4111.33</v>
      </c>
      <c r="E22" s="96">
        <v>4883.8</v>
      </c>
      <c r="F22" s="96">
        <v>412.43</v>
      </c>
      <c r="G22" s="96">
        <v>154.88999999999999</v>
      </c>
      <c r="H22" s="232">
        <f>64.8+0.9</f>
        <v>65.7</v>
      </c>
      <c r="I22" s="232">
        <v>62.43</v>
      </c>
      <c r="J22" s="195">
        <f>+'BS Working'!I34</f>
        <v>120.50974634421249</v>
      </c>
      <c r="K22" s="232">
        <f>+'BS Working'!J34</f>
        <v>149.25312708708014</v>
      </c>
      <c r="L22" s="232">
        <f>+'BS Working'!K34</f>
        <v>157.0425369889409</v>
      </c>
    </row>
    <row r="23" spans="1:16" ht="15.75" thickBot="1">
      <c r="A23" s="243" t="s">
        <v>68</v>
      </c>
      <c r="B23" s="101">
        <v>5089.96</v>
      </c>
      <c r="C23" s="101">
        <v>13201.31</v>
      </c>
      <c r="D23" s="101">
        <v>14042.16</v>
      </c>
      <c r="E23" s="101">
        <v>17930.43</v>
      </c>
      <c r="F23" s="101">
        <v>17556.27</v>
      </c>
      <c r="G23" s="101">
        <v>15631.66</v>
      </c>
      <c r="H23" s="300">
        <f>SUM(H19:H22)</f>
        <v>16593.91</v>
      </c>
      <c r="I23" s="300">
        <f>SUM(I19:I22)</f>
        <v>20872.150000000001</v>
      </c>
      <c r="J23" s="220">
        <f>SUM(J19:J22)</f>
        <v>23056.081756722906</v>
      </c>
      <c r="K23" s="300">
        <f>SUM(K19:K22)</f>
        <v>24729.688235182042</v>
      </c>
      <c r="L23" s="300">
        <f>SUM(L19:L22)</f>
        <v>25243.587808069395</v>
      </c>
    </row>
    <row r="24" spans="1:16" s="95" customFormat="1" ht="15.75" thickTop="1">
      <c r="A24" s="245"/>
      <c r="B24" s="102"/>
      <c r="C24" s="102"/>
      <c r="D24" s="102"/>
      <c r="E24" s="102"/>
      <c r="F24" s="102"/>
      <c r="G24" s="102"/>
      <c r="H24" s="140"/>
      <c r="I24" s="57"/>
      <c r="K24" s="57"/>
      <c r="L24" s="57"/>
    </row>
    <row r="25" spans="1:16" ht="15.75" thickBot="1">
      <c r="A25" s="240" t="s">
        <v>69</v>
      </c>
      <c r="B25" s="100">
        <v>25122.41</v>
      </c>
      <c r="C25" s="100">
        <v>36088.9</v>
      </c>
      <c r="D25" s="100">
        <v>45007.54</v>
      </c>
      <c r="E25" s="100">
        <v>57072.639999999999</v>
      </c>
      <c r="F25" s="100">
        <v>68913.440000000002</v>
      </c>
      <c r="G25" s="100">
        <v>75536.61</v>
      </c>
      <c r="H25" s="297">
        <f>H6+H16+H23</f>
        <v>93193.420000000013</v>
      </c>
      <c r="I25" s="297">
        <f>+I6+I16+I23</f>
        <v>90597.930427342246</v>
      </c>
      <c r="J25" s="200">
        <f>+J6+J16+J23+J8</f>
        <v>86613.554102045877</v>
      </c>
      <c r="K25" s="200">
        <f>+K6+K16+K23+K8</f>
        <v>84525.353086485542</v>
      </c>
      <c r="L25" s="200">
        <f>+L6+L16+L23+L8</f>
        <v>82564.225892362505</v>
      </c>
    </row>
    <row r="26" spans="1:16" s="95" customFormat="1" ht="15.75" thickTop="1">
      <c r="A26" s="241"/>
      <c r="B26" s="103"/>
      <c r="C26" s="103"/>
      <c r="D26" s="103"/>
      <c r="E26" s="103"/>
      <c r="F26" s="103"/>
      <c r="G26" s="103"/>
      <c r="H26" s="140"/>
      <c r="I26" s="57"/>
    </row>
    <row r="27" spans="1:16">
      <c r="A27" s="242" t="s">
        <v>70</v>
      </c>
      <c r="B27" s="96"/>
      <c r="C27" s="96"/>
      <c r="D27" s="96"/>
      <c r="E27" s="96"/>
      <c r="F27" s="96"/>
      <c r="G27" s="96"/>
      <c r="H27" s="232"/>
      <c r="I27" s="232"/>
    </row>
    <row r="28" spans="1:16" s="95" customFormat="1">
      <c r="A28" s="231"/>
      <c r="B28" s="96"/>
      <c r="C28" s="96"/>
      <c r="D28" s="96"/>
      <c r="E28" s="96"/>
      <c r="F28" s="96"/>
      <c r="G28" s="96"/>
      <c r="H28" s="232"/>
      <c r="I28" s="232"/>
    </row>
    <row r="29" spans="1:16">
      <c r="A29" s="242" t="s">
        <v>71</v>
      </c>
      <c r="B29" s="96"/>
      <c r="C29" s="96"/>
      <c r="D29" s="96"/>
      <c r="E29" s="96"/>
      <c r="F29" s="96"/>
      <c r="G29" s="96"/>
      <c r="H29" s="232"/>
      <c r="I29" s="232"/>
    </row>
    <row r="30" spans="1:16">
      <c r="A30" s="231" t="s">
        <v>72</v>
      </c>
      <c r="B30" s="96">
        <v>13263.17</v>
      </c>
      <c r="C30" s="96">
        <v>19377.400000000001</v>
      </c>
      <c r="D30" s="96">
        <v>22421.81</v>
      </c>
      <c r="E30" s="96">
        <v>26857.439999999999</v>
      </c>
      <c r="F30" s="96">
        <v>47257.62</v>
      </c>
      <c r="G30" s="96">
        <v>61771.95</v>
      </c>
      <c r="H30" s="232">
        <v>84142.75</v>
      </c>
      <c r="I30" s="232">
        <v>86131.53</v>
      </c>
      <c r="J30" s="195">
        <f>+'BS Working'!I61</f>
        <v>86431.53</v>
      </c>
      <c r="K30" s="232">
        <f>+'BS Working'!J61</f>
        <v>89785.396382352934</v>
      </c>
      <c r="L30" s="232">
        <f>+'BS Working'!K61</f>
        <v>90085.396382352934</v>
      </c>
    </row>
    <row r="31" spans="1:16">
      <c r="A31" s="231" t="s">
        <v>73</v>
      </c>
      <c r="B31" s="96">
        <v>3265.08</v>
      </c>
      <c r="C31" s="96">
        <v>4432.12</v>
      </c>
      <c r="D31" s="96">
        <v>5836.03</v>
      </c>
      <c r="E31" s="96">
        <v>7428.54</v>
      </c>
      <c r="F31" s="96">
        <v>12268.67</v>
      </c>
      <c r="G31" s="96">
        <v>15128.6</v>
      </c>
      <c r="H31" s="232">
        <v>22930.03</v>
      </c>
      <c r="I31" s="232">
        <v>23942.009999999991</v>
      </c>
      <c r="J31" s="195">
        <f>+'BS Working'!I62</f>
        <v>29404.479989093321</v>
      </c>
      <c r="K31" s="232">
        <f>+'BS Working'!J62</f>
        <v>32386.108920866533</v>
      </c>
      <c r="L31" s="232">
        <f>+'BS Working'!K62</f>
        <v>38039.443845737158</v>
      </c>
      <c r="N31" s="332"/>
      <c r="O31" s="332"/>
    </row>
    <row r="32" spans="1:16">
      <c r="A32" s="231" t="s">
        <v>74</v>
      </c>
      <c r="B32" s="96"/>
      <c r="C32" s="96"/>
      <c r="D32" s="96"/>
      <c r="E32" s="96"/>
      <c r="F32" s="96"/>
      <c r="G32" s="96"/>
      <c r="H32" s="232"/>
      <c r="I32" s="57"/>
      <c r="M32" s="332"/>
    </row>
    <row r="33" spans="1:17" ht="15.75" thickBot="1">
      <c r="A33" s="243" t="s">
        <v>75</v>
      </c>
      <c r="B33" s="101">
        <v>9998.09</v>
      </c>
      <c r="C33" s="101">
        <v>14945.28</v>
      </c>
      <c r="D33" s="101">
        <v>16585.78</v>
      </c>
      <c r="E33" s="101">
        <v>19428.900000000001</v>
      </c>
      <c r="F33" s="101">
        <v>34988.949999999997</v>
      </c>
      <c r="G33" s="101">
        <v>46643.35</v>
      </c>
      <c r="H33" s="299">
        <f>+H30-H31</f>
        <v>61212.72</v>
      </c>
      <c r="I33" s="299">
        <f>+I30-I31</f>
        <v>62189.520000000004</v>
      </c>
      <c r="J33" s="220">
        <f>+J30-J31</f>
        <v>57027.050010906678</v>
      </c>
      <c r="K33" s="220">
        <f>+K30-K31</f>
        <v>57399.287461486398</v>
      </c>
      <c r="L33" s="220">
        <f>+L30-L31</f>
        <v>52045.952536615776</v>
      </c>
    </row>
    <row r="34" spans="1:17" s="95" customFormat="1" ht="15.75" thickTop="1">
      <c r="A34" s="231"/>
      <c r="B34" s="96"/>
      <c r="C34" s="96"/>
      <c r="D34" s="96"/>
      <c r="E34" s="96"/>
      <c r="F34" s="96"/>
      <c r="G34" s="96"/>
      <c r="H34" s="232"/>
      <c r="I34" s="57"/>
      <c r="J34" s="195"/>
      <c r="L34" s="228"/>
      <c r="M34" s="195"/>
      <c r="N34" s="34"/>
      <c r="O34" s="195"/>
    </row>
    <row r="35" spans="1:17" s="194" customFormat="1">
      <c r="A35" s="231" t="s">
        <v>1000</v>
      </c>
      <c r="B35" s="195"/>
      <c r="C35" s="195"/>
      <c r="D35" s="195"/>
      <c r="E35" s="195"/>
      <c r="F35" s="195"/>
      <c r="G35" s="195"/>
      <c r="H35" s="232">
        <f>+'BS Working'!G81</f>
        <v>3277.43</v>
      </c>
      <c r="I35" s="232">
        <f>+'BS Working'!H81</f>
        <v>3143.23</v>
      </c>
      <c r="J35" s="195">
        <f>+'BS Working'!I81</f>
        <v>3014.5250494747411</v>
      </c>
      <c r="K35" s="232">
        <f>+'BS Working'!J81</f>
        <v>2891.0901441862957</v>
      </c>
      <c r="L35" s="232">
        <f>+'BS Working'!K81</f>
        <v>2772.7094930816802</v>
      </c>
      <c r="M35" s="232"/>
      <c r="N35" s="32"/>
      <c r="O35" s="32"/>
      <c r="P35" s="32"/>
      <c r="Q35" s="32"/>
    </row>
    <row r="36" spans="1:17">
      <c r="A36" s="231" t="s">
        <v>76</v>
      </c>
      <c r="B36" s="96">
        <v>6839.07</v>
      </c>
      <c r="C36" s="96">
        <v>8264.57</v>
      </c>
      <c r="D36" s="96">
        <v>11979.29</v>
      </c>
      <c r="E36" s="96">
        <v>16350.7</v>
      </c>
      <c r="F36" s="96">
        <v>14749.56</v>
      </c>
      <c r="G36" s="96">
        <v>6094.15</v>
      </c>
      <c r="H36" s="232">
        <v>10702.7</v>
      </c>
      <c r="I36" s="232">
        <v>8713.98</v>
      </c>
      <c r="J36" s="195">
        <f>+I36</f>
        <v>8713.98</v>
      </c>
      <c r="K36" s="232">
        <v>0</v>
      </c>
      <c r="L36" s="232">
        <v>0</v>
      </c>
      <c r="M36" s="57"/>
      <c r="N36" s="332"/>
    </row>
    <row r="37" spans="1:17">
      <c r="A37" s="231" t="s">
        <v>277</v>
      </c>
      <c r="B37" s="96"/>
      <c r="C37" s="96">
        <v>20.41</v>
      </c>
      <c r="D37" s="96">
        <v>179.9</v>
      </c>
      <c r="E37" s="96">
        <v>1147.45</v>
      </c>
      <c r="F37" s="96">
        <v>1419.57</v>
      </c>
      <c r="G37" s="96">
        <v>1672.24</v>
      </c>
      <c r="H37" s="232">
        <v>1124.0999999999999</v>
      </c>
      <c r="I37" s="232">
        <v>1002.19</v>
      </c>
      <c r="J37" s="195">
        <f>+I37</f>
        <v>1002.19</v>
      </c>
      <c r="K37" s="232">
        <f>+J37</f>
        <v>1002.19</v>
      </c>
      <c r="L37" s="232">
        <f>+K37</f>
        <v>1002.19</v>
      </c>
      <c r="M37" s="57"/>
    </row>
    <row r="38" spans="1:17">
      <c r="A38" s="231" t="s">
        <v>278</v>
      </c>
      <c r="B38" s="96">
        <v>1107.9000000000001</v>
      </c>
      <c r="C38" s="96">
        <v>1095.96</v>
      </c>
      <c r="D38" s="96">
        <v>1492.76</v>
      </c>
      <c r="E38" s="96">
        <v>1732.14</v>
      </c>
      <c r="F38" s="96">
        <v>1642.04</v>
      </c>
      <c r="G38" s="96">
        <v>1301.58</v>
      </c>
      <c r="H38" s="232"/>
      <c r="I38" s="232"/>
      <c r="J38" s="447">
        <v>-0.28999999999999998</v>
      </c>
      <c r="K38" s="446"/>
      <c r="L38" s="446">
        <v>-8.16</v>
      </c>
      <c r="M38" s="57"/>
    </row>
    <row r="39" spans="1:17">
      <c r="A39" s="231" t="s">
        <v>77</v>
      </c>
      <c r="B39" s="96">
        <v>262.95999999999998</v>
      </c>
      <c r="C39" s="96">
        <v>297.88</v>
      </c>
      <c r="D39" s="96">
        <v>377.62</v>
      </c>
      <c r="E39" s="96">
        <v>808.86</v>
      </c>
      <c r="F39" s="96">
        <v>341.83</v>
      </c>
      <c r="G39" s="96">
        <v>352.79</v>
      </c>
      <c r="H39" s="232">
        <f>32.42+548.45+359.36-0.5</f>
        <v>939.73</v>
      </c>
      <c r="I39" s="232">
        <f>31.9+566.99</f>
        <v>598.89</v>
      </c>
      <c r="J39" s="195">
        <f t="shared" ref="J39:L40" si="1">+I39</f>
        <v>598.89</v>
      </c>
      <c r="K39" s="195">
        <f>+J39-4.14</f>
        <v>594.75</v>
      </c>
      <c r="L39" s="195">
        <f t="shared" si="1"/>
        <v>594.75</v>
      </c>
      <c r="N39" s="232"/>
    </row>
    <row r="40" spans="1:17">
      <c r="A40" s="231" t="s">
        <v>78</v>
      </c>
      <c r="B40" s="96"/>
      <c r="C40" s="96">
        <v>2221.3200000000002</v>
      </c>
      <c r="D40" s="96">
        <v>2180.94</v>
      </c>
      <c r="E40" s="96">
        <v>2421.4299999999998</v>
      </c>
      <c r="F40" s="96">
        <v>2819.84</v>
      </c>
      <c r="G40" s="96">
        <v>3469.95</v>
      </c>
      <c r="H40" s="232">
        <f>1028.42+66.9+511.42+0.45</f>
        <v>1607.1900000000003</v>
      </c>
      <c r="I40" s="232">
        <f>0.45+367.66+484.8+36.81+508.85</f>
        <v>1398.5700000000002</v>
      </c>
      <c r="J40" s="195">
        <f t="shared" si="1"/>
        <v>1398.5700000000002</v>
      </c>
      <c r="K40" s="195">
        <f t="shared" si="1"/>
        <v>1398.5700000000002</v>
      </c>
      <c r="L40" s="195">
        <f t="shared" si="1"/>
        <v>1398.5700000000002</v>
      </c>
    </row>
    <row r="41" spans="1:17">
      <c r="A41" s="231" t="s">
        <v>216</v>
      </c>
      <c r="B41" s="96"/>
      <c r="C41" s="96">
        <v>14.39</v>
      </c>
      <c r="D41" s="96">
        <v>14.24</v>
      </c>
      <c r="E41" s="96">
        <v>1.95</v>
      </c>
      <c r="F41" s="96">
        <v>0.64</v>
      </c>
      <c r="G41" s="96">
        <v>46.97</v>
      </c>
      <c r="H41" s="232">
        <v>1597.74</v>
      </c>
      <c r="I41" s="232">
        <v>617.51</v>
      </c>
      <c r="J41" s="195">
        <f>+I41</f>
        <v>617.51</v>
      </c>
      <c r="K41" s="195">
        <f>+J41</f>
        <v>617.51</v>
      </c>
      <c r="L41" s="195">
        <f>+K41</f>
        <v>617.51</v>
      </c>
    </row>
    <row r="42" spans="1:17" ht="15.75" thickBot="1">
      <c r="A42" s="240" t="s">
        <v>79</v>
      </c>
      <c r="B42" s="100">
        <v>18208.02</v>
      </c>
      <c r="C42" s="100">
        <v>26859.81</v>
      </c>
      <c r="D42" s="100">
        <v>32810.53</v>
      </c>
      <c r="E42" s="100">
        <v>41891.43</v>
      </c>
      <c r="F42" s="100">
        <v>55962.43</v>
      </c>
      <c r="G42" s="100">
        <v>59581.03</v>
      </c>
      <c r="H42" s="300">
        <f>SUM(H35:H41)</f>
        <v>19248.890000000003</v>
      </c>
      <c r="I42" s="300">
        <f>SUM(I35:I41)</f>
        <v>15474.369999999999</v>
      </c>
      <c r="J42" s="220">
        <f>SUM(J35:J41)</f>
        <v>15345.37504947474</v>
      </c>
      <c r="K42" s="220">
        <f>SUM(K35:K41)</f>
        <v>6504.1101441862957</v>
      </c>
      <c r="L42" s="220">
        <f>SUM(L35:L41)</f>
        <v>6377.5694930816808</v>
      </c>
    </row>
    <row r="43" spans="1:17" s="95" customFormat="1" ht="15.75" thickTop="1">
      <c r="A43" s="231"/>
      <c r="B43" s="96"/>
      <c r="C43" s="96"/>
      <c r="D43" s="96"/>
      <c r="E43" s="96"/>
      <c r="F43" s="96"/>
      <c r="G43" s="96"/>
      <c r="H43" s="232"/>
      <c r="I43" s="57"/>
    </row>
    <row r="44" spans="1:17">
      <c r="A44" s="242" t="s">
        <v>80</v>
      </c>
      <c r="B44" s="96"/>
      <c r="C44" s="96"/>
      <c r="D44" s="96"/>
      <c r="E44" s="96"/>
      <c r="F44" s="96"/>
      <c r="G44" s="96"/>
      <c r="H44" s="232"/>
      <c r="I44" s="57"/>
    </row>
    <row r="45" spans="1:17">
      <c r="A45" s="231" t="s">
        <v>81</v>
      </c>
      <c r="B45" s="96">
        <v>55.51</v>
      </c>
      <c r="C45" s="96"/>
      <c r="D45" s="96"/>
      <c r="E45" s="96"/>
      <c r="F45" s="96">
        <v>0.04</v>
      </c>
      <c r="G45" s="96">
        <v>1432.4</v>
      </c>
      <c r="H45" s="232">
        <v>0.03</v>
      </c>
      <c r="I45" s="232">
        <v>0.38</v>
      </c>
      <c r="J45" s="195">
        <f>+I45</f>
        <v>0.38</v>
      </c>
      <c r="K45" s="195">
        <f>+J45</f>
        <v>0.38</v>
      </c>
      <c r="L45" s="195">
        <f>+K45</f>
        <v>0.38</v>
      </c>
    </row>
    <row r="46" spans="1:17">
      <c r="A46" s="231" t="s">
        <v>82</v>
      </c>
      <c r="B46" s="96">
        <v>1430.82</v>
      </c>
      <c r="C46" s="96">
        <v>2773.43</v>
      </c>
      <c r="D46" s="96">
        <v>3579.53</v>
      </c>
      <c r="E46" s="96">
        <v>4524.17</v>
      </c>
      <c r="F46" s="96">
        <v>4881.24</v>
      </c>
      <c r="G46" s="96">
        <v>4848.6899999999996</v>
      </c>
      <c r="H46" s="232">
        <v>3254.1</v>
      </c>
      <c r="I46" s="232">
        <v>3599.26</v>
      </c>
      <c r="J46" s="232">
        <f>+'BS Working'!I10</f>
        <v>5365.1599399820625</v>
      </c>
      <c r="K46" s="232">
        <f>+'BS Working'!J10</f>
        <v>6644.8310004521991</v>
      </c>
      <c r="L46" s="195">
        <f>+'BS Working'!K10</f>
        <v>6991.6197974528477</v>
      </c>
    </row>
    <row r="47" spans="1:17">
      <c r="A47" s="231" t="s">
        <v>83</v>
      </c>
      <c r="B47" s="96">
        <v>753.32</v>
      </c>
      <c r="C47" s="96">
        <v>1153.7</v>
      </c>
      <c r="D47" s="96">
        <v>1306.75</v>
      </c>
      <c r="E47" s="96">
        <v>1954.13</v>
      </c>
      <c r="F47" s="96">
        <v>1772.41</v>
      </c>
      <c r="G47" s="96">
        <v>1690.7</v>
      </c>
      <c r="H47" s="232">
        <v>1429.18</v>
      </c>
      <c r="I47" s="232">
        <v>1716.62</v>
      </c>
      <c r="J47" s="232">
        <f>+'BS Working'!I4</f>
        <v>2558.768586760676</v>
      </c>
      <c r="K47" s="232">
        <f>+'BS Working'!J4</f>
        <v>3066.8450771317844</v>
      </c>
      <c r="L47" s="195">
        <f>+'BS Working'!K4</f>
        <v>3226.9014449782376</v>
      </c>
    </row>
    <row r="48" spans="1:17">
      <c r="A48" s="231" t="s">
        <v>84</v>
      </c>
      <c r="B48" s="96">
        <v>112.77</v>
      </c>
      <c r="C48" s="96">
        <v>463.99</v>
      </c>
      <c r="D48" s="96">
        <v>149.21</v>
      </c>
      <c r="E48" s="96">
        <v>200.13</v>
      </c>
      <c r="F48" s="96">
        <v>1015.28</v>
      </c>
      <c r="G48" s="96">
        <v>1139.07</v>
      </c>
      <c r="H48" s="232">
        <f>502.46+117.92</f>
        <v>620.38</v>
      </c>
      <c r="I48" s="232">
        <f>+Conso_CF!I67</f>
        <v>477.21042734224841</v>
      </c>
      <c r="J48" s="232">
        <f>+Conso_CF!J67</f>
        <v>231.08256302456573</v>
      </c>
      <c r="K48" s="232">
        <f>+Conso_CF!K67</f>
        <v>3372.6146668347628</v>
      </c>
      <c r="L48" s="332">
        <f>+Conso_CF!L67</f>
        <v>4106.6424867825581</v>
      </c>
    </row>
    <row r="49" spans="1:20">
      <c r="A49" s="231" t="s">
        <v>85</v>
      </c>
      <c r="B49" s="96">
        <v>66.33</v>
      </c>
      <c r="C49" s="96">
        <v>109.27</v>
      </c>
      <c r="D49" s="96">
        <v>234.31</v>
      </c>
      <c r="E49" s="96">
        <v>423.99</v>
      </c>
      <c r="F49" s="96">
        <v>674.07</v>
      </c>
      <c r="G49" s="96">
        <v>984.13</v>
      </c>
      <c r="H49" s="232">
        <v>5805.19</v>
      </c>
      <c r="I49" s="232">
        <v>5000.87</v>
      </c>
      <c r="J49" s="232">
        <f>+'BS Working'!I38</f>
        <v>3012.7436586053122</v>
      </c>
      <c r="K49" s="232">
        <f>+'BS Working'!J38</f>
        <v>3731.3281771770039</v>
      </c>
      <c r="L49" s="195">
        <f>+'BS Working'!K38</f>
        <v>3926.063424723523</v>
      </c>
    </row>
    <row r="50" spans="1:20">
      <c r="A50" s="231" t="s">
        <v>86</v>
      </c>
      <c r="B50" s="96">
        <v>4487.8</v>
      </c>
      <c r="C50" s="96">
        <v>4728.7</v>
      </c>
      <c r="D50" s="96">
        <v>6927.21</v>
      </c>
      <c r="E50" s="96">
        <v>8078.79</v>
      </c>
      <c r="F50" s="96">
        <v>4607.97</v>
      </c>
      <c r="G50" s="96">
        <v>5860.59</v>
      </c>
      <c r="H50" s="232">
        <f>74.19+979.41+569.33</f>
        <v>1622.9299999999998</v>
      </c>
      <c r="I50" s="232">
        <f>387.43+1054.65+527.59+170.02</f>
        <v>2139.69</v>
      </c>
      <c r="J50" s="232">
        <f>+'BS Working'!I46</f>
        <v>3072.9985317774181</v>
      </c>
      <c r="K50" s="232">
        <f>+'BS Working'!J46</f>
        <v>3805.9547407205437</v>
      </c>
      <c r="L50" s="195">
        <f>+'BS Working'!K46</f>
        <v>5889.0951370852836</v>
      </c>
    </row>
    <row r="51" spans="1:20" ht="15.75" thickBot="1">
      <c r="A51" s="240" t="s">
        <v>87</v>
      </c>
      <c r="B51" s="100">
        <v>6906.55</v>
      </c>
      <c r="C51" s="100">
        <v>9229.09</v>
      </c>
      <c r="D51" s="100">
        <v>12197.01</v>
      </c>
      <c r="E51" s="100">
        <v>15181.21</v>
      </c>
      <c r="F51" s="100">
        <v>12951.01</v>
      </c>
      <c r="G51" s="100">
        <v>15955.58</v>
      </c>
      <c r="H51" s="300">
        <f>+SUM(H45:H50)</f>
        <v>12731.810000000001</v>
      </c>
      <c r="I51" s="300">
        <f>SUM(I45:I50)</f>
        <v>12934.03042734225</v>
      </c>
      <c r="J51" s="220">
        <f>SUM(J45:J50)</f>
        <v>14241.133280150036</v>
      </c>
      <c r="K51" s="220">
        <f>SUM(K45:K50)</f>
        <v>20621.953662316293</v>
      </c>
      <c r="L51" s="220">
        <f>SUM(L45:L50)</f>
        <v>24140.702291022455</v>
      </c>
    </row>
    <row r="52" spans="1:20" ht="15.75" thickTop="1">
      <c r="I52" s="57"/>
    </row>
    <row r="53" spans="1:20">
      <c r="A53" s="231" t="s">
        <v>279</v>
      </c>
      <c r="B53" s="96">
        <v>7.84</v>
      </c>
      <c r="C53" s="96"/>
      <c r="D53" s="96"/>
      <c r="E53" s="96"/>
      <c r="F53" s="96"/>
      <c r="G53" s="96"/>
      <c r="H53" s="232"/>
      <c r="I53" s="57"/>
      <c r="J53" s="95"/>
      <c r="K53" s="95"/>
      <c r="L53" s="95"/>
      <c r="M53" s="95"/>
      <c r="N53" s="95"/>
      <c r="O53" s="95"/>
      <c r="P53" s="95"/>
      <c r="Q53" s="95"/>
      <c r="R53" s="95"/>
      <c r="S53" s="95"/>
      <c r="T53" s="95"/>
    </row>
    <row r="54" spans="1:20" ht="15.75" thickBot="1">
      <c r="A54" s="240" t="s">
        <v>88</v>
      </c>
      <c r="B54" s="100">
        <v>25122.41</v>
      </c>
      <c r="C54" s="100">
        <v>36088.9</v>
      </c>
      <c r="D54" s="100">
        <v>45007.54</v>
      </c>
      <c r="E54" s="100">
        <v>57072.639999999999</v>
      </c>
      <c r="F54" s="100">
        <v>68913.440000000002</v>
      </c>
      <c r="G54" s="100">
        <v>75536.61</v>
      </c>
      <c r="H54" s="300">
        <f>+H33+H42+H51</f>
        <v>93193.42</v>
      </c>
      <c r="I54" s="300">
        <f>+I33+I42+I51</f>
        <v>90597.920427342251</v>
      </c>
      <c r="J54" s="220">
        <f>+J33+J42+J51</f>
        <v>86613.558340531454</v>
      </c>
      <c r="K54" s="220">
        <f>+K33+K42+K51</f>
        <v>84525.351267988997</v>
      </c>
      <c r="L54" s="220">
        <f>+L33+L42+L51</f>
        <v>82564.224320719921</v>
      </c>
      <c r="M54" s="95"/>
      <c r="N54" s="95"/>
      <c r="O54" s="95"/>
      <c r="P54" s="95"/>
      <c r="Q54" s="95"/>
      <c r="R54" s="95"/>
      <c r="S54" s="95"/>
      <c r="T54" s="95"/>
    </row>
    <row r="55" spans="1:20" s="194" customFormat="1" ht="15.75" hidden="1" thickTop="1">
      <c r="A55" s="241"/>
      <c r="B55" s="103"/>
      <c r="C55" s="103"/>
      <c r="D55" s="103"/>
      <c r="E55" s="103"/>
      <c r="F55" s="103"/>
      <c r="G55" s="103"/>
      <c r="H55" s="140"/>
      <c r="I55" s="298"/>
      <c r="J55" s="203"/>
      <c r="K55" s="203"/>
      <c r="L55" s="203"/>
    </row>
    <row r="56" spans="1:20" s="194" customFormat="1" ht="15.75" hidden="1" thickTop="1">
      <c r="A56" s="241" t="s">
        <v>820</v>
      </c>
      <c r="B56" s="103"/>
      <c r="C56" s="103"/>
      <c r="D56" s="103"/>
      <c r="E56" s="103"/>
      <c r="F56" s="103"/>
      <c r="G56" s="103"/>
      <c r="H56" s="140"/>
      <c r="I56" s="298">
        <f>+I25-I54</f>
        <v>9.9999999947613105E-3</v>
      </c>
      <c r="J56" s="203">
        <f>+J25-J54</f>
        <v>-4.2384855769341812E-3</v>
      </c>
      <c r="K56" s="203">
        <f>+K25-K54</f>
        <v>1.8184965447289869E-3</v>
      </c>
      <c r="L56" s="203">
        <f>+L25-L54</f>
        <v>1.5716425841674209E-3</v>
      </c>
    </row>
    <row r="57" spans="1:20" s="194" customFormat="1" ht="15.75" thickTop="1">
      <c r="A57" s="241"/>
      <c r="B57" s="103"/>
      <c r="C57" s="103"/>
      <c r="D57" s="103"/>
      <c r="E57" s="103"/>
      <c r="F57" s="103"/>
      <c r="G57" s="103"/>
      <c r="H57" s="140"/>
      <c r="I57" s="140"/>
      <c r="J57" s="103"/>
      <c r="K57" s="103"/>
      <c r="L57" s="103"/>
      <c r="N57" s="195"/>
    </row>
    <row r="58" spans="1:20" s="194" customFormat="1">
      <c r="A58" s="241"/>
      <c r="B58" s="103"/>
      <c r="C58" s="103"/>
      <c r="D58" s="103"/>
      <c r="E58" s="103"/>
      <c r="F58" s="103"/>
      <c r="G58" s="103"/>
      <c r="H58" s="140"/>
      <c r="I58" s="298"/>
      <c r="J58" s="203"/>
      <c r="K58" s="203"/>
      <c r="L58" s="203"/>
    </row>
    <row r="59" spans="1:20" s="194" customFormat="1">
      <c r="A59" s="241" t="s">
        <v>841</v>
      </c>
      <c r="B59" s="246">
        <v>91.502423399999998</v>
      </c>
      <c r="C59" s="127">
        <v>91.502423399999998</v>
      </c>
      <c r="D59" s="127">
        <v>91.502423399999998</v>
      </c>
      <c r="E59" s="127">
        <v>91.502423399999998</v>
      </c>
      <c r="F59" s="127">
        <v>91.502423399999998</v>
      </c>
      <c r="G59" s="127">
        <v>91.502423399999998</v>
      </c>
      <c r="H59" s="301">
        <v>91.502423399999998</v>
      </c>
      <c r="I59" s="301">
        <v>91.502423399999998</v>
      </c>
      <c r="J59" s="127">
        <v>91.502423399999998</v>
      </c>
      <c r="K59" s="127">
        <v>91.502423399999998</v>
      </c>
      <c r="L59" s="127">
        <v>91.502423399999998</v>
      </c>
    </row>
    <row r="60" spans="1:20" s="194" customFormat="1">
      <c r="A60" s="241" t="s">
        <v>842</v>
      </c>
      <c r="B60" s="103">
        <f>+B6/B59</f>
        <v>113.84157504182562</v>
      </c>
      <c r="C60" s="103">
        <f>+C6/C59</f>
        <v>154.20684475554557</v>
      </c>
      <c r="D60" s="103">
        <f>+D6/D59</f>
        <v>197.93027689362813</v>
      </c>
      <c r="E60" s="103">
        <f>+E6/E59</f>
        <v>232.2589851756866</v>
      </c>
      <c r="F60" s="103">
        <f>+F6/F59</f>
        <v>247.10318218741298</v>
      </c>
      <c r="G60" s="103">
        <f>+G6/G59</f>
        <v>229.96188754493687</v>
      </c>
      <c r="H60" s="140">
        <f>+H6/H59</f>
        <v>354.48350759199678</v>
      </c>
      <c r="I60" s="140">
        <f>+I6/I59</f>
        <v>328.41239948342451</v>
      </c>
      <c r="J60" s="103">
        <f>+J6/J59</f>
        <v>311.58406991249171</v>
      </c>
      <c r="K60" s="103">
        <f>+K6/K59</f>
        <v>317.73210845515592</v>
      </c>
      <c r="L60" s="103">
        <f>+L6/L59</f>
        <v>324.87757351787258</v>
      </c>
    </row>
    <row r="61" spans="1:20" s="95" customFormat="1">
      <c r="A61" s="231"/>
      <c r="B61" s="96"/>
      <c r="C61" s="96"/>
      <c r="D61" s="96"/>
      <c r="E61" s="96"/>
      <c r="F61" s="96"/>
      <c r="G61" s="96"/>
      <c r="H61" s="232"/>
      <c r="I61" s="57"/>
    </row>
    <row r="62" spans="1:20">
      <c r="A62" s="241" t="s">
        <v>843</v>
      </c>
      <c r="B62" s="96">
        <f>+(B11+B21)/B6</f>
        <v>0.82600285308895838</v>
      </c>
      <c r="C62" s="195">
        <f t="shared" ref="C62:L62" si="2">+(C11+C21)/C6</f>
        <v>0.94283041466163009</v>
      </c>
      <c r="D62" s="195">
        <f t="shared" si="2"/>
        <v>0.86957390771405396</v>
      </c>
      <c r="E62" s="195">
        <f t="shared" si="2"/>
        <v>1.1127673009835191</v>
      </c>
      <c r="F62" s="195">
        <f t="shared" si="2"/>
        <v>1.5138882131961466</v>
      </c>
      <c r="G62" s="195">
        <f t="shared" si="2"/>
        <v>2.0181607607996743</v>
      </c>
      <c r="H62" s="232">
        <f>+(H11+H21)/H6</f>
        <v>1.3605504360881855</v>
      </c>
      <c r="I62" s="232">
        <f t="shared" si="2"/>
        <v>1.3297083090301389</v>
      </c>
      <c r="J62" s="195">
        <f t="shared" si="2"/>
        <v>1.2542015155103701</v>
      </c>
      <c r="K62" s="195">
        <f t="shared" si="2"/>
        <v>1.0767506720724733</v>
      </c>
      <c r="L62" s="195">
        <f t="shared" si="2"/>
        <v>0.95736429343686313</v>
      </c>
      <c r="M62" s="95"/>
      <c r="N62" s="95"/>
      <c r="O62" s="95"/>
      <c r="P62" s="95"/>
      <c r="Q62" s="95"/>
      <c r="R62" s="95"/>
      <c r="S62" s="95"/>
      <c r="T62" s="95"/>
    </row>
    <row r="63" spans="1:20" s="329" customFormat="1">
      <c r="A63" s="241"/>
      <c r="B63" s="332"/>
      <c r="C63" s="332"/>
      <c r="D63" s="332"/>
      <c r="E63" s="332"/>
      <c r="F63" s="332"/>
      <c r="G63" s="332"/>
      <c r="H63" s="232"/>
      <c r="I63" s="332"/>
      <c r="J63" s="332"/>
      <c r="K63" s="332"/>
      <c r="L63" s="332"/>
    </row>
    <row r="64" spans="1:20">
      <c r="A64" s="231"/>
      <c r="B64" s="96"/>
      <c r="C64" s="96"/>
      <c r="D64" s="96"/>
      <c r="E64" s="96"/>
      <c r="F64" s="96"/>
      <c r="G64" s="96"/>
      <c r="H64" s="232"/>
      <c r="I64" s="95"/>
      <c r="J64" s="95"/>
      <c r="K64" s="95"/>
      <c r="L64" s="95"/>
      <c r="M64" s="95"/>
      <c r="N64" s="95"/>
      <c r="O64" s="95"/>
      <c r="P64" s="95"/>
      <c r="Q64" s="95"/>
      <c r="R64" s="95"/>
      <c r="S64" s="95"/>
      <c r="T64" s="95"/>
    </row>
    <row r="65" spans="1:20">
      <c r="A65" s="241" t="s">
        <v>844</v>
      </c>
      <c r="B65" s="34">
        <f>+Conso_PL!B50/Conso_BS!B6</f>
        <v>0.34300138814489695</v>
      </c>
      <c r="C65" s="34">
        <f>+Conso_PL!C50/Conso_BS!C6</f>
        <v>0.26603828409034536</v>
      </c>
      <c r="D65" s="34">
        <f>+Conso_PL!D50/Conso_BS!D6</f>
        <v>0.21892099320306332</v>
      </c>
      <c r="E65" s="34">
        <f>+Conso_PL!E50/Conso_BS!E6</f>
        <v>0.13693178984258617</v>
      </c>
      <c r="F65" s="34">
        <f>+Conso_PL!F50/Conso_BS!F6</f>
        <v>8.4489799889785902E-2</v>
      </c>
      <c r="G65" s="34">
        <f>+Conso_PL!G50/Conso_BS!G6</f>
        <v>-6.0741172327627456E-2</v>
      </c>
      <c r="H65" s="302">
        <f>+Conso_PL!H50/Conso_BS!H6</f>
        <v>-9.1449650235385857E-2</v>
      </c>
      <c r="I65" s="34">
        <f>+Conso_PL!I50/Conso_BS!I6</f>
        <v>-7.5914119991109558E-2</v>
      </c>
      <c r="J65" s="34">
        <f>+Conso_PL!J50/Conso_BS!J6</f>
        <v>-6.5180074103952249E-3</v>
      </c>
      <c r="K65" s="34">
        <f>+Conso_PL!K50/Conso_BS!K6</f>
        <v>6.5921763270275602E-2</v>
      </c>
      <c r="L65" s="34">
        <f>+Conso_PL!L50/Conso_BS!L6</f>
        <v>6.7542019350226357E-2</v>
      </c>
      <c r="M65" s="95"/>
      <c r="N65" s="95"/>
      <c r="O65" s="95"/>
      <c r="P65" s="95"/>
      <c r="Q65" s="95"/>
      <c r="R65" s="95"/>
      <c r="S65" s="95"/>
      <c r="T65" s="95"/>
    </row>
    <row r="66" spans="1:20">
      <c r="A66" s="241" t="s">
        <v>845</v>
      </c>
      <c r="B66" s="29">
        <f>+Conso_PL!B38/(Conso_BS!B6+Conso_BS!B11+B21)</f>
        <v>0.23938979247749995</v>
      </c>
      <c r="C66" s="29">
        <f>+Conso_PL!C38/(Conso_BS!C6+Conso_BS!C11+C21)</f>
        <v>0.18191670508996888</v>
      </c>
      <c r="D66" s="29">
        <f>+Conso_PL!D38/(Conso_BS!D6+Conso_BS!D11+D21)</f>
        <v>0.15323667662530818</v>
      </c>
      <c r="E66" s="29">
        <f>+Conso_PL!E38/(Conso_BS!E6+Conso_BS!E11+E21)</f>
        <v>8.5375451993582332E-2</v>
      </c>
      <c r="F66" s="29">
        <f>+Conso_PL!F38/(Conso_BS!F6+Conso_BS!F11+F21)</f>
        <v>4.4194117666721724E-2</v>
      </c>
      <c r="G66" s="29">
        <f>+Conso_PL!G38/(Conso_BS!G6+Conso_BS!G11+G21)</f>
        <v>5.8085275400793727E-3</v>
      </c>
      <c r="H66" s="303">
        <f>+Conso_PL!H38/(Conso_BS!H6+Conso_BS!H11+H21)</f>
        <v>-4.8687000478665428E-2</v>
      </c>
      <c r="I66" s="29">
        <f>+Conso_PL!I38/(Conso_BS!I6+Conso_BS!I11+I21)</f>
        <v>-3.8146105511283848E-2</v>
      </c>
      <c r="J66" s="29">
        <f>+Conso_PL!J38/(Conso_BS!J6+Conso_BS!J11+J21)</f>
        <v>-3.7175910205657107E-3</v>
      </c>
      <c r="K66" s="29">
        <f>+Conso_PL!K38/(Conso_BS!K6+Conso_BS!K11+K21)</f>
        <v>2.6750008725292991E-2</v>
      </c>
      <c r="L66" s="29">
        <f>+Conso_PL!L38/(Conso_BS!L6+Conso_BS!L11+L21)</f>
        <v>4.4445940607695612E-2</v>
      </c>
      <c r="M66" s="95"/>
      <c r="N66" s="95"/>
      <c r="O66" s="95"/>
      <c r="P66" s="95"/>
      <c r="Q66" s="95"/>
      <c r="R66" s="95"/>
      <c r="S66" s="95"/>
      <c r="T66" s="95"/>
    </row>
    <row r="68" spans="1:20">
      <c r="A68" s="16" t="s">
        <v>846</v>
      </c>
      <c r="B68" s="134">
        <f>+(B11+B21)-B48</f>
        <v>8491.52</v>
      </c>
      <c r="C68" s="134">
        <f>+(C11+C21)-C48</f>
        <v>12839.63</v>
      </c>
      <c r="D68" s="134">
        <f>+(D11+D21)-D48</f>
        <v>15599.730000000003</v>
      </c>
      <c r="E68" s="134">
        <f>+(E11+E21)-E48</f>
        <v>23448.69</v>
      </c>
      <c r="F68" s="134">
        <f>+(F11+F21)-F48</f>
        <v>33214.550000000003</v>
      </c>
      <c r="G68" s="134">
        <f>+(G11+G21)-G48</f>
        <v>41327.21</v>
      </c>
      <c r="H68" s="304">
        <f>+(H11+H21)-H48</f>
        <v>43510.57</v>
      </c>
      <c r="I68" s="134">
        <f>+(I11+I21)-I48</f>
        <v>39481.22957265775</v>
      </c>
      <c r="J68" s="134">
        <f>+(J11+J21)-J48</f>
        <v>35527.077436975436</v>
      </c>
      <c r="K68" s="134">
        <f>+(K11+K21)-K48</f>
        <v>27932.035333165237</v>
      </c>
      <c r="L68" s="134">
        <f>+(L11+L21)-L48</f>
        <v>24353.007513217442</v>
      </c>
    </row>
    <row r="69" spans="1:20">
      <c r="A69" s="16" t="s">
        <v>847</v>
      </c>
      <c r="B69" s="134">
        <f>+B59*141</f>
        <v>12901.8416994</v>
      </c>
      <c r="C69" s="134">
        <f t="shared" ref="C69:L69" si="3">+C59*141</f>
        <v>12901.8416994</v>
      </c>
      <c r="D69" s="134">
        <f t="shared" si="3"/>
        <v>12901.8416994</v>
      </c>
      <c r="E69" s="134">
        <f t="shared" si="3"/>
        <v>12901.8416994</v>
      </c>
      <c r="F69" s="134">
        <f t="shared" si="3"/>
        <v>12901.8416994</v>
      </c>
      <c r="G69" s="134">
        <f t="shared" si="3"/>
        <v>12901.8416994</v>
      </c>
      <c r="H69" s="134">
        <f t="shared" si="3"/>
        <v>12901.8416994</v>
      </c>
      <c r="I69" s="134">
        <f t="shared" si="3"/>
        <v>12901.8416994</v>
      </c>
      <c r="J69" s="134">
        <f t="shared" si="3"/>
        <v>12901.8416994</v>
      </c>
      <c r="K69" s="134">
        <f t="shared" si="3"/>
        <v>12901.8416994</v>
      </c>
      <c r="L69" s="134">
        <f t="shared" si="3"/>
        <v>12901.8416994</v>
      </c>
    </row>
    <row r="70" spans="1:20">
      <c r="A70" s="27"/>
      <c r="B70" s="134"/>
      <c r="C70" s="134"/>
      <c r="D70" s="134"/>
      <c r="E70" s="134"/>
      <c r="F70" s="134"/>
      <c r="G70" s="134"/>
      <c r="H70" s="304"/>
    </row>
    <row r="71" spans="1:20">
      <c r="A71" s="16" t="s">
        <v>848</v>
      </c>
      <c r="B71" s="134">
        <f>+B68+B69</f>
        <v>21393.3616994</v>
      </c>
      <c r="C71" s="134">
        <f t="shared" ref="C71:L71" si="4">+C68+C69</f>
        <v>25741.471699399997</v>
      </c>
      <c r="D71" s="134">
        <f t="shared" si="4"/>
        <v>28501.571699400003</v>
      </c>
      <c r="E71" s="134">
        <f t="shared" si="4"/>
        <v>36350.531699400002</v>
      </c>
      <c r="F71" s="134">
        <f t="shared" si="4"/>
        <v>46116.391699400003</v>
      </c>
      <c r="G71" s="134">
        <f t="shared" si="4"/>
        <v>54229.051699399999</v>
      </c>
      <c r="H71" s="304">
        <f t="shared" si="4"/>
        <v>56412.4116994</v>
      </c>
      <c r="I71" s="134">
        <f t="shared" si="4"/>
        <v>52383.07127205775</v>
      </c>
      <c r="J71" s="134">
        <f t="shared" si="4"/>
        <v>48428.919136375436</v>
      </c>
      <c r="K71" s="134">
        <f t="shared" si="4"/>
        <v>40833.877032565237</v>
      </c>
      <c r="L71" s="134">
        <f t="shared" si="4"/>
        <v>37254.849212617439</v>
      </c>
    </row>
    <row r="72" spans="1:20">
      <c r="A72" s="65"/>
      <c r="B72" s="160"/>
      <c r="C72" s="160"/>
      <c r="D72" s="160"/>
      <c r="E72" s="160"/>
      <c r="F72" s="160"/>
      <c r="G72" s="160"/>
      <c r="H72" s="305"/>
    </row>
    <row r="75" spans="1:20">
      <c r="B75" s="195"/>
      <c r="C75" s="195"/>
      <c r="D75" s="195"/>
      <c r="E75" s="195"/>
      <c r="F75" s="195"/>
      <c r="G75" s="195"/>
      <c r="H75" s="232"/>
      <c r="I75" s="195"/>
      <c r="J75" s="195"/>
      <c r="K75" s="195"/>
      <c r="L75" s="195"/>
    </row>
    <row r="76" spans="1:20">
      <c r="B76" s="195"/>
      <c r="C76" s="195"/>
      <c r="D76" s="195"/>
      <c r="E76" s="195"/>
      <c r="F76" s="195"/>
      <c r="G76" s="195"/>
      <c r="H76" s="232"/>
      <c r="I76" s="195"/>
      <c r="J76" s="195"/>
      <c r="K76" s="195"/>
      <c r="L76" s="195"/>
    </row>
    <row r="77" spans="1:20">
      <c r="B77" s="195"/>
      <c r="C77" s="195"/>
      <c r="D77" s="195"/>
      <c r="E77" s="195"/>
      <c r="F77" s="195"/>
      <c r="G77" s="195"/>
      <c r="H77" s="232"/>
      <c r="I77" s="195"/>
      <c r="J77" s="195"/>
      <c r="K77" s="195"/>
      <c r="L77" s="195"/>
    </row>
    <row r="78" spans="1:20">
      <c r="B78" s="195"/>
      <c r="C78" s="195"/>
      <c r="D78" s="195"/>
      <c r="E78" s="195"/>
      <c r="F78" s="195"/>
      <c r="G78" s="195"/>
      <c r="H78" s="232"/>
      <c r="I78" s="195"/>
      <c r="J78" s="195"/>
      <c r="K78" s="195"/>
      <c r="L78" s="195"/>
    </row>
    <row r="80" spans="1:20">
      <c r="B80" s="195"/>
      <c r="C80" s="195"/>
      <c r="D80" s="195"/>
      <c r="E80" s="195"/>
      <c r="F80" s="195"/>
      <c r="G80" s="195"/>
      <c r="H80" s="232"/>
      <c r="I80" s="195"/>
      <c r="J80" s="195"/>
      <c r="K80" s="195"/>
      <c r="L80" s="195"/>
    </row>
    <row r="82" spans="2:12">
      <c r="B82" s="195"/>
      <c r="C82" s="195"/>
      <c r="D82" s="195"/>
      <c r="E82" s="195"/>
      <c r="F82" s="195"/>
      <c r="G82" s="195"/>
      <c r="H82" s="232"/>
    </row>
    <row r="84" spans="2:12">
      <c r="B84" s="29"/>
      <c r="C84" s="29"/>
      <c r="D84" s="29"/>
      <c r="E84" s="29"/>
      <c r="F84" s="29"/>
      <c r="G84" s="29"/>
      <c r="H84" s="303"/>
      <c r="I84" s="155"/>
      <c r="J84" s="155"/>
      <c r="K84" s="155"/>
      <c r="L84" s="155"/>
    </row>
  </sheetData>
  <pageMargins left="0.7" right="0.7" top="0.75" bottom="0.75" header="0.3" footer="0.3"/>
  <pageSetup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69"/>
  <sheetViews>
    <sheetView zoomScaleNormal="100" workbookViewId="0">
      <pane xSplit="1" ySplit="1" topLeftCell="C50" activePane="bottomRight" state="frozen"/>
      <selection activeCell="I4" sqref="I4"/>
      <selection pane="topRight" activeCell="I4" sqref="I4"/>
      <selection pane="bottomLeft" activeCell="I4" sqref="I4"/>
      <selection pane="bottomRight" activeCell="L62" sqref="L62"/>
    </sheetView>
  </sheetViews>
  <sheetFormatPr defaultColWidth="8.85546875" defaultRowHeight="15"/>
  <cols>
    <col min="1" max="1" width="66.7109375" bestFit="1" customWidth="1"/>
    <col min="2" max="2" width="9" style="108" bestFit="1" customWidth="1"/>
    <col min="3" max="3" width="9.28515625" style="108" bestFit="1" customWidth="1"/>
    <col min="4" max="5" width="9" style="108" bestFit="1" customWidth="1"/>
    <col min="6" max="6" width="10" style="108" bestFit="1" customWidth="1"/>
    <col min="7" max="8" width="9" style="108" bestFit="1" customWidth="1"/>
    <col min="9" max="9" width="18.42578125" bestFit="1" customWidth="1"/>
    <col min="10" max="10" width="9" bestFit="1" customWidth="1"/>
    <col min="11" max="12" width="14.7109375" customWidth="1"/>
  </cols>
  <sheetData>
    <row r="1" spans="1:12">
      <c r="A1" s="434" t="s">
        <v>147</v>
      </c>
      <c r="B1" s="435">
        <v>40238</v>
      </c>
      <c r="C1" s="435">
        <v>40603</v>
      </c>
      <c r="D1" s="435">
        <v>40969</v>
      </c>
      <c r="E1" s="435">
        <v>41334</v>
      </c>
      <c r="F1" s="435">
        <v>41699</v>
      </c>
      <c r="G1" s="435">
        <v>42064</v>
      </c>
      <c r="H1" s="435">
        <v>42430</v>
      </c>
      <c r="I1" s="435">
        <v>42795</v>
      </c>
      <c r="J1" s="435">
        <v>43160</v>
      </c>
      <c r="K1" s="435">
        <v>43525</v>
      </c>
      <c r="L1" s="435">
        <v>43891</v>
      </c>
    </row>
    <row r="2" spans="1:12">
      <c r="A2" s="64" t="s">
        <v>146</v>
      </c>
    </row>
    <row r="3" spans="1:12" s="104" customFormat="1">
      <c r="A3" s="64"/>
      <c r="B3" s="108"/>
      <c r="C3" s="108"/>
      <c r="D3" s="108"/>
      <c r="E3" s="108"/>
      <c r="F3" s="108"/>
      <c r="G3" s="108"/>
      <c r="H3" s="108"/>
    </row>
    <row r="4" spans="1:12">
      <c r="A4" s="10" t="s">
        <v>125</v>
      </c>
      <c r="B4" s="108">
        <v>4553.45</v>
      </c>
      <c r="C4" s="108">
        <v>4988.0200000000004</v>
      </c>
      <c r="D4" s="108">
        <v>5188.6000000000004</v>
      </c>
      <c r="E4" s="108">
        <v>3833.45</v>
      </c>
      <c r="F4" s="108">
        <v>2512.0100000000002</v>
      </c>
      <c r="G4" s="108">
        <v>-1542.75</v>
      </c>
      <c r="H4" s="108">
        <v>-2674.93</v>
      </c>
      <c r="I4" s="111">
        <f>+Conso_PL!I42</f>
        <v>-3042.8795726577482</v>
      </c>
      <c r="J4" s="111">
        <f>+Conso_PL!J42</f>
        <v>-238.92532750620194</v>
      </c>
      <c r="K4" s="111">
        <f>+Conso_PL!K42</f>
        <v>2615.1095635582637</v>
      </c>
      <c r="L4" s="111">
        <f>+Conso_PL!L42</f>
        <v>2586.1641806415723</v>
      </c>
    </row>
    <row r="5" spans="1:12" s="104" customFormat="1">
      <c r="B5" s="108"/>
      <c r="C5" s="108"/>
      <c r="D5" s="108"/>
      <c r="E5" s="108"/>
      <c r="F5" s="108"/>
      <c r="G5" s="108"/>
      <c r="H5" s="108"/>
      <c r="I5" s="57"/>
      <c r="J5" s="57"/>
      <c r="K5" s="57"/>
      <c r="L5" s="57"/>
    </row>
    <row r="6" spans="1:12">
      <c r="A6" s="10" t="s">
        <v>281</v>
      </c>
      <c r="I6" s="57"/>
      <c r="J6" s="57"/>
      <c r="K6" s="57"/>
      <c r="L6" s="57"/>
    </row>
    <row r="7" spans="1:12">
      <c r="A7" s="104" t="s">
        <v>126</v>
      </c>
      <c r="B7" s="108">
        <v>1043.02</v>
      </c>
      <c r="C7" s="108">
        <v>1151</v>
      </c>
      <c r="D7" s="108">
        <v>1386.47</v>
      </c>
      <c r="E7" s="108">
        <v>1539.22</v>
      </c>
      <c r="F7" s="108">
        <v>1829.2</v>
      </c>
      <c r="G7" s="108">
        <v>2732.83</v>
      </c>
      <c r="H7" s="108">
        <v>2819.39</v>
      </c>
      <c r="I7" s="443">
        <f>+Conso_BS!I31-Conso_BS!H31-'Reserves &amp; Surplus'!C4</f>
        <v>907.65999999999235</v>
      </c>
      <c r="J7" s="443">
        <f>+Conso_BS!J31-Conso_BS!I31-'Reserves &amp; Surplus'!D4</f>
        <v>4108.4699890933298</v>
      </c>
      <c r="K7" s="443">
        <f>+Conso_BS!K31-Conso_BS!J31-'Reserves &amp; Surplus'!E4</f>
        <v>1627.6289317732117</v>
      </c>
      <c r="L7" s="443">
        <f>+Conso_BS!L31-Conso_BS!K31-'Reserves &amp; Surplus'!F4</f>
        <v>4299.3349248706254</v>
      </c>
    </row>
    <row r="8" spans="1:12">
      <c r="A8" s="104" t="s">
        <v>296</v>
      </c>
      <c r="H8" s="108">
        <v>226.82</v>
      </c>
      <c r="I8" s="57"/>
      <c r="J8" s="57"/>
      <c r="K8" s="57"/>
      <c r="L8" s="57"/>
    </row>
    <row r="9" spans="1:12">
      <c r="A9" s="194" t="s">
        <v>150</v>
      </c>
      <c r="B9" s="108">
        <v>357.58</v>
      </c>
      <c r="C9" s="108">
        <v>259.57</v>
      </c>
      <c r="D9" s="108">
        <v>360.04</v>
      </c>
      <c r="E9" s="108">
        <v>758.16</v>
      </c>
      <c r="F9" s="108">
        <v>1181.25</v>
      </c>
      <c r="G9" s="108">
        <v>2605.8000000000002</v>
      </c>
      <c r="H9" s="108">
        <v>3252.74</v>
      </c>
      <c r="I9" s="232">
        <f>+Conso_PL!I37</f>
        <v>-3389.59</v>
      </c>
      <c r="J9" s="232">
        <f>+Conso_PL!J37</f>
        <v>-3368.5865020000001</v>
      </c>
      <c r="K9" s="232">
        <f>+Conso_PL!K37</f>
        <v>-3031.935962</v>
      </c>
      <c r="L9" s="232">
        <f>+Conso_PL!L37</f>
        <v>-2681.6195830000001</v>
      </c>
    </row>
    <row r="10" spans="1:12">
      <c r="A10" s="104" t="s">
        <v>127</v>
      </c>
      <c r="B10" s="108">
        <v>-1.52</v>
      </c>
      <c r="C10" s="108">
        <v>3.35</v>
      </c>
      <c r="D10" s="108">
        <v>-5.72</v>
      </c>
      <c r="E10" s="108">
        <v>-3.62</v>
      </c>
      <c r="F10" s="108">
        <v>31.87</v>
      </c>
      <c r="G10" s="108">
        <v>20.63</v>
      </c>
      <c r="H10" s="108">
        <v>-5.92</v>
      </c>
      <c r="I10" s="57"/>
      <c r="J10" s="57"/>
      <c r="K10" s="57"/>
      <c r="L10" s="57"/>
    </row>
    <row r="11" spans="1:12">
      <c r="A11" s="104" t="s">
        <v>297</v>
      </c>
      <c r="B11" s="108">
        <v>-10.48</v>
      </c>
      <c r="C11" s="108">
        <v>-6.69</v>
      </c>
      <c r="D11" s="108">
        <v>92.05</v>
      </c>
      <c r="E11" s="108">
        <v>505.53</v>
      </c>
      <c r="F11" s="108">
        <v>-5.0999999999999996</v>
      </c>
      <c r="G11" s="108">
        <v>-38.53</v>
      </c>
      <c r="H11" s="108">
        <v>-174.76</v>
      </c>
      <c r="I11" s="57"/>
      <c r="J11" s="57"/>
      <c r="K11" s="57"/>
      <c r="L11" s="57"/>
    </row>
    <row r="12" spans="1:12">
      <c r="A12" s="104" t="s">
        <v>298</v>
      </c>
      <c r="B12" s="108">
        <v>-0.86</v>
      </c>
      <c r="D12" s="108">
        <v>-0.13</v>
      </c>
      <c r="E12" s="108">
        <v>-0.25</v>
      </c>
      <c r="F12" s="108">
        <v>-0.38</v>
      </c>
      <c r="G12" s="108">
        <v>-3.76</v>
      </c>
      <c r="H12" s="108">
        <v>-2.88</v>
      </c>
      <c r="I12" s="232">
        <f>+Conso_PL!I29*-1</f>
        <v>-9.99</v>
      </c>
      <c r="J12" s="232">
        <f>+Conso_PL!J29*-1</f>
        <v>-10</v>
      </c>
      <c r="K12" s="232">
        <f>+Conso_PL!K29*-1</f>
        <v>-10</v>
      </c>
      <c r="L12" s="232">
        <f>+Conso_PL!L29*-1</f>
        <v>-10</v>
      </c>
    </row>
    <row r="13" spans="1:12">
      <c r="A13" s="104" t="s">
        <v>299</v>
      </c>
      <c r="D13" s="108">
        <v>-11.54</v>
      </c>
      <c r="I13" s="57"/>
      <c r="J13" s="57"/>
      <c r="K13" s="57"/>
      <c r="L13" s="57"/>
    </row>
    <row r="14" spans="1:12">
      <c r="A14" s="104" t="s">
        <v>300</v>
      </c>
      <c r="F14" s="108">
        <v>-4.62</v>
      </c>
      <c r="G14" s="108">
        <v>-408.6</v>
      </c>
      <c r="H14" s="108">
        <v>-364.46</v>
      </c>
      <c r="I14" s="57"/>
      <c r="J14" s="57"/>
      <c r="K14" s="57"/>
      <c r="L14" s="57"/>
    </row>
    <row r="15" spans="1:12">
      <c r="A15" s="104" t="s">
        <v>301</v>
      </c>
      <c r="B15" s="108">
        <v>-7.83</v>
      </c>
      <c r="C15" s="108">
        <v>-7.39</v>
      </c>
      <c r="D15" s="108">
        <v>-8.68</v>
      </c>
      <c r="E15" s="108">
        <v>-1.1299999999999999</v>
      </c>
      <c r="F15" s="108">
        <v>-18.04</v>
      </c>
      <c r="G15" s="108">
        <v>-97.36</v>
      </c>
      <c r="H15" s="108">
        <v>-135.25</v>
      </c>
      <c r="I15" s="57"/>
      <c r="J15" s="57"/>
      <c r="K15" s="57"/>
      <c r="L15" s="57"/>
    </row>
    <row r="16" spans="1:12">
      <c r="A16" s="104" t="s">
        <v>302</v>
      </c>
      <c r="B16" s="108">
        <v>-0.1</v>
      </c>
      <c r="C16" s="108">
        <v>-0.63</v>
      </c>
      <c r="D16" s="108">
        <v>0.1</v>
      </c>
      <c r="F16" s="108">
        <v>0.09</v>
      </c>
      <c r="G16" s="108">
        <v>52.61</v>
      </c>
      <c r="H16" s="108">
        <v>42.17</v>
      </c>
      <c r="I16" s="57"/>
      <c r="J16" s="57"/>
      <c r="K16" s="57"/>
      <c r="L16" s="57"/>
    </row>
    <row r="17" spans="1:12">
      <c r="A17" s="104" t="s">
        <v>129</v>
      </c>
      <c r="B17" s="108">
        <v>3.59</v>
      </c>
      <c r="C17" s="108">
        <v>14.97</v>
      </c>
      <c r="D17" s="108">
        <v>1.56</v>
      </c>
      <c r="I17" s="57"/>
      <c r="J17" s="57"/>
      <c r="K17" s="57"/>
      <c r="L17" s="57"/>
    </row>
    <row r="18" spans="1:12">
      <c r="A18" s="104" t="s">
        <v>303</v>
      </c>
      <c r="F18" s="108">
        <v>0.24</v>
      </c>
      <c r="G18" s="108">
        <v>0.53</v>
      </c>
      <c r="I18" s="57"/>
      <c r="J18" s="57"/>
      <c r="K18" s="57"/>
      <c r="L18" s="57"/>
    </row>
    <row r="19" spans="1:12" s="104" customFormat="1">
      <c r="A19" s="105" t="s">
        <v>149</v>
      </c>
      <c r="B19" s="109">
        <f t="shared" ref="B19:J19" si="0">+SUM(B4:B18)</f>
        <v>5936.8499999999995</v>
      </c>
      <c r="C19" s="109">
        <f t="shared" si="0"/>
        <v>6402.2000000000007</v>
      </c>
      <c r="D19" s="109">
        <f t="shared" si="0"/>
        <v>7002.7500000000009</v>
      </c>
      <c r="E19" s="109">
        <f t="shared" si="0"/>
        <v>6631.36</v>
      </c>
      <c r="F19" s="109">
        <f t="shared" si="0"/>
        <v>5526.5199999999995</v>
      </c>
      <c r="G19" s="109">
        <f t="shared" si="0"/>
        <v>3321.4</v>
      </c>
      <c r="H19" s="109">
        <f t="shared" si="0"/>
        <v>2982.92</v>
      </c>
      <c r="I19" s="444">
        <f t="shared" si="0"/>
        <v>-5534.7995726577556</v>
      </c>
      <c r="J19" s="444">
        <f t="shared" si="0"/>
        <v>490.95815958712774</v>
      </c>
      <c r="K19" s="444">
        <f t="shared" ref="K19:L19" si="1">+SUM(K4:K18)</f>
        <v>1200.8025333314758</v>
      </c>
      <c r="L19" s="444">
        <f t="shared" si="1"/>
        <v>4193.8795225121976</v>
      </c>
    </row>
    <row r="20" spans="1:12" s="104" customFormat="1">
      <c r="A20" s="64"/>
      <c r="B20" s="110"/>
      <c r="C20" s="110"/>
      <c r="D20" s="110"/>
      <c r="E20" s="110"/>
      <c r="F20" s="110"/>
      <c r="G20" s="110"/>
      <c r="H20" s="110"/>
      <c r="I20" s="57"/>
      <c r="J20" s="57"/>
      <c r="K20" s="57"/>
      <c r="L20" s="57"/>
    </row>
    <row r="21" spans="1:12" s="57" customFormat="1">
      <c r="A21" s="65" t="s">
        <v>130</v>
      </c>
      <c r="B21" s="111"/>
      <c r="C21" s="111"/>
      <c r="D21" s="111"/>
      <c r="E21" s="111"/>
      <c r="F21" s="111"/>
      <c r="G21" s="111"/>
      <c r="H21" s="111"/>
    </row>
    <row r="22" spans="1:12">
      <c r="A22" s="104" t="s">
        <v>131</v>
      </c>
      <c r="B22" s="108">
        <v>-253.29</v>
      </c>
      <c r="C22" s="108">
        <v>-399.7</v>
      </c>
      <c r="D22" s="108">
        <v>-153.05000000000001</v>
      </c>
      <c r="E22" s="108">
        <v>-647.38</v>
      </c>
      <c r="F22" s="108">
        <v>181.63</v>
      </c>
      <c r="G22" s="108">
        <v>-231.1</v>
      </c>
      <c r="H22" s="108">
        <v>257.24</v>
      </c>
      <c r="I22" s="232">
        <f>+Conso_BS!H47-Conso_BS!I47</f>
        <v>-287.43999999999983</v>
      </c>
      <c r="J22" s="232">
        <f>+Conso_BS!I47-Conso_BS!J47</f>
        <v>-842.14858676067615</v>
      </c>
      <c r="K22" s="232">
        <f>+Conso_BS!J47-Conso_BS!K47</f>
        <v>-508.07649037110832</v>
      </c>
      <c r="L22" s="232">
        <f>+Conso_BS!K47-Conso_BS!L47</f>
        <v>-160.05636784645321</v>
      </c>
    </row>
    <row r="23" spans="1:12">
      <c r="A23" s="104" t="s">
        <v>132</v>
      </c>
      <c r="B23" s="108">
        <v>-190.55</v>
      </c>
      <c r="C23" s="108">
        <v>-1342.61</v>
      </c>
      <c r="D23" s="108">
        <v>-806.1</v>
      </c>
      <c r="E23" s="108">
        <v>-944.64</v>
      </c>
      <c r="F23" s="108">
        <v>-357.07</v>
      </c>
      <c r="G23" s="108">
        <v>32.549999999999997</v>
      </c>
      <c r="H23" s="108">
        <v>1589.07</v>
      </c>
      <c r="I23" s="232">
        <f>+Conso_BS!H46-Conso_BS!I46</f>
        <v>-345.16000000000031</v>
      </c>
      <c r="J23" s="232">
        <f>+Conso_BS!I46-Conso_BS!J46</f>
        <v>-1765.8999399820623</v>
      </c>
      <c r="K23" s="232">
        <f>+Conso_BS!J46-Conso_BS!K46</f>
        <v>-1279.6710604701366</v>
      </c>
      <c r="L23" s="232">
        <f>+Conso_BS!K46-Conso_BS!L46</f>
        <v>-346.78879700064863</v>
      </c>
    </row>
    <row r="24" spans="1:12">
      <c r="A24" s="104" t="s">
        <v>304</v>
      </c>
      <c r="C24" s="108">
        <v>-763.1</v>
      </c>
      <c r="D24" s="108">
        <v>-1578.25</v>
      </c>
      <c r="E24" s="108">
        <v>-926.74</v>
      </c>
      <c r="F24" s="108">
        <v>-1129.5999999999999</v>
      </c>
      <c r="G24" s="108">
        <v>-1076.28</v>
      </c>
      <c r="H24" s="108">
        <v>-803.86</v>
      </c>
      <c r="I24" s="232">
        <f>+Conso_BS!H50-Conso_BS!I50</f>
        <v>-516.76000000000022</v>
      </c>
      <c r="J24" s="232">
        <f>+Conso_BS!I50-Conso_BS!J50</f>
        <v>-933.30853177741801</v>
      </c>
      <c r="K24" s="232">
        <f>+Conso_BS!J50-Conso_BS!K50</f>
        <v>-732.9562089431256</v>
      </c>
      <c r="L24" s="232">
        <f>+Conso_BS!K50-Conso_BS!L50</f>
        <v>-2083.1403963647399</v>
      </c>
    </row>
    <row r="25" spans="1:12" s="194" customFormat="1">
      <c r="A25" s="194" t="s">
        <v>85</v>
      </c>
      <c r="B25" s="108"/>
      <c r="C25" s="108"/>
      <c r="D25" s="108"/>
      <c r="E25" s="108"/>
      <c r="F25" s="108"/>
      <c r="G25" s="108"/>
      <c r="H25" s="108"/>
      <c r="I25" s="232">
        <f>+Conso_BS!H49-Conso_BS!I49</f>
        <v>804.31999999999971</v>
      </c>
      <c r="J25" s="232">
        <f>+Conso_BS!I49-Conso_BS!J49</f>
        <v>1988.1263413946876</v>
      </c>
      <c r="K25" s="232">
        <f>+Conso_BS!J49-Conso_BS!K49</f>
        <v>-718.58451857169166</v>
      </c>
      <c r="L25" s="232">
        <f>+Conso_BS!K49-Conso_BS!L49</f>
        <v>-194.73524754651908</v>
      </c>
    </row>
    <row r="26" spans="1:12">
      <c r="A26" s="104" t="s">
        <v>133</v>
      </c>
      <c r="B26" s="108">
        <v>844.82</v>
      </c>
      <c r="C26" s="108">
        <v>625.49</v>
      </c>
      <c r="D26" s="108">
        <v>498.88</v>
      </c>
      <c r="E26" s="108">
        <v>198.05</v>
      </c>
      <c r="F26" s="108">
        <v>1121.1500000000001</v>
      </c>
      <c r="G26" s="108">
        <v>-571.91</v>
      </c>
      <c r="H26" s="108">
        <v>415.83</v>
      </c>
      <c r="I26" s="232">
        <f>+Conso_BS!I19-Conso_BS!H19+Conso_BS!I14-Conso_BS!H14</f>
        <v>710.96000000000038</v>
      </c>
      <c r="J26" s="232">
        <f>+Conso_BS!J19-Conso_BS!I19+Conso_BS!J14-Conso_BS!I14</f>
        <v>1189.2261076785094</v>
      </c>
      <c r="K26" s="232">
        <f>+Conso_BS!K19-Conso_BS!J19+Conso_BS!K14-Conso_BS!J14</f>
        <v>779.90601573234471</v>
      </c>
      <c r="L26" s="232">
        <f>+Conso_BS!L19-Conso_BS!K19+Conso_BS!L14-Conso_BS!K14</f>
        <v>256.09018855432623</v>
      </c>
    </row>
    <row r="27" spans="1:12">
      <c r="A27" s="194" t="s">
        <v>1018</v>
      </c>
      <c r="F27" s="108">
        <v>71.2</v>
      </c>
      <c r="G27" s="108">
        <v>47.1</v>
      </c>
      <c r="H27" s="108">
        <v>-92.27</v>
      </c>
      <c r="I27" s="232">
        <f>+Conso_BS!I20-Conso_BS!H20</f>
        <v>4079.2800000000007</v>
      </c>
      <c r="J27" s="232">
        <f>+Conso_BS!J20-Conso_BS!I20</f>
        <v>936.62590270018518</v>
      </c>
      <c r="K27" s="232">
        <f>+Conso_BS!K20-Conso_BS!J20</f>
        <v>864.9570819839264</v>
      </c>
      <c r="L27" s="232">
        <f>+Conso_BS!L20-Conso_BS!K20</f>
        <v>250.01997443115943</v>
      </c>
    </row>
    <row r="28" spans="1:12" s="194" customFormat="1">
      <c r="A28" s="194" t="s">
        <v>833</v>
      </c>
      <c r="B28" s="108"/>
      <c r="C28" s="108"/>
      <c r="D28" s="108"/>
      <c r="E28" s="108"/>
      <c r="F28" s="108"/>
      <c r="G28" s="108"/>
      <c r="H28" s="108"/>
      <c r="I28" s="232">
        <f>+Conso_BS!I22-Conso_BS!H22</f>
        <v>-3.2700000000000031</v>
      </c>
      <c r="J28" s="232">
        <f>+Conso_BS!J22-Conso_BS!I22</f>
        <v>58.079746344212488</v>
      </c>
      <c r="K28" s="232">
        <f>+Conso_BS!K22-Conso_BS!J22</f>
        <v>28.743380742867657</v>
      </c>
      <c r="L28" s="232">
        <f>+Conso_BS!L22-Conso_BS!K22</f>
        <v>7.7894099018607506</v>
      </c>
    </row>
    <row r="29" spans="1:12" s="194" customFormat="1">
      <c r="A29" s="194" t="s">
        <v>819</v>
      </c>
      <c r="B29" s="108"/>
      <c r="C29" s="108"/>
      <c r="D29" s="108"/>
      <c r="E29" s="108"/>
      <c r="F29" s="108"/>
      <c r="G29" s="108"/>
      <c r="H29" s="108"/>
      <c r="I29" s="232">
        <f>+Conso_BS!I15-Conso_BS!H15</f>
        <v>111.47999999999999</v>
      </c>
      <c r="J29" s="232">
        <f>+Conso_BS!J15-Conso_BS!I15</f>
        <v>18.510457522547256</v>
      </c>
      <c r="K29" s="232">
        <f>+Conso_BS!K15-Conso_BS!J15</f>
        <v>77.689211124632891</v>
      </c>
      <c r="L29" s="232">
        <f>+Conso_BS!L15-Conso_BS!K15</f>
        <v>21.053651128082265</v>
      </c>
    </row>
    <row r="30" spans="1:12">
      <c r="A30" s="104" t="s">
        <v>305</v>
      </c>
      <c r="I30" s="57"/>
      <c r="J30" s="57"/>
      <c r="K30" s="57"/>
      <c r="L30" s="57"/>
    </row>
    <row r="31" spans="1:12">
      <c r="A31" s="106" t="s">
        <v>134</v>
      </c>
      <c r="B31" s="109">
        <v>6337.83</v>
      </c>
      <c r="C31" s="109">
        <v>4522.28</v>
      </c>
      <c r="D31" s="109">
        <v>4964.2299999999996</v>
      </c>
      <c r="E31" s="109">
        <v>4310.6499999999996</v>
      </c>
      <c r="F31" s="109">
        <v>5413.83</v>
      </c>
      <c r="G31" s="109">
        <v>1521.76</v>
      </c>
      <c r="H31" s="109">
        <v>4348.93</v>
      </c>
      <c r="I31" s="444">
        <f>SUM(I22:I29)+I19</f>
        <v>-981.38957265775571</v>
      </c>
      <c r="J31" s="444">
        <f>SUM(J22:J29)+J19</f>
        <v>1140.1696567071133</v>
      </c>
      <c r="K31" s="444">
        <f>SUM(K22:K29)+K19</f>
        <v>-287.1900554408146</v>
      </c>
      <c r="L31" s="444">
        <f>SUM(L22:L29)+L19</f>
        <v>1944.1119377692658</v>
      </c>
    </row>
    <row r="32" spans="1:12">
      <c r="A32" s="104" t="s">
        <v>135</v>
      </c>
      <c r="I32" s="57"/>
      <c r="J32" s="57"/>
      <c r="K32" s="57"/>
      <c r="L32" s="57"/>
    </row>
    <row r="33" spans="1:12">
      <c r="A33" s="104" t="s">
        <v>128</v>
      </c>
      <c r="B33" s="108">
        <v>-762.97</v>
      </c>
      <c r="C33" s="108">
        <v>-1040.06</v>
      </c>
      <c r="D33" s="108">
        <v>-1042.1400000000001</v>
      </c>
      <c r="E33" s="108">
        <v>-788.35</v>
      </c>
      <c r="F33" s="108">
        <v>-833.72</v>
      </c>
      <c r="G33" s="108">
        <v>-339.28</v>
      </c>
      <c r="H33" s="108">
        <v>-16.95</v>
      </c>
      <c r="I33" s="111">
        <f>-Conso_PL!I44</f>
        <v>502.68</v>
      </c>
      <c r="J33" s="111">
        <f>-Conso_PL!J44</f>
        <v>51.368945413833416</v>
      </c>
      <c r="K33" s="111">
        <f>-Conso_PL!K44</f>
        <v>-677.24855616502668</v>
      </c>
      <c r="L33" s="111">
        <f>-Conso_PL!L44</f>
        <v>-556.02529883793807</v>
      </c>
    </row>
    <row r="34" spans="1:12">
      <c r="A34" s="104" t="s">
        <v>282</v>
      </c>
      <c r="I34" s="57"/>
      <c r="J34" s="57"/>
      <c r="K34" s="57"/>
      <c r="L34" s="57"/>
    </row>
    <row r="35" spans="1:12">
      <c r="A35" s="104" t="s">
        <v>283</v>
      </c>
      <c r="I35" s="57"/>
      <c r="J35" s="57"/>
      <c r="K35" s="57"/>
      <c r="L35" s="57"/>
    </row>
    <row r="36" spans="1:12" ht="15.75" thickBot="1">
      <c r="A36" s="97" t="s">
        <v>136</v>
      </c>
      <c r="B36" s="112">
        <v>5574.86</v>
      </c>
      <c r="C36" s="112">
        <v>3482.22</v>
      </c>
      <c r="D36" s="112">
        <v>3922.09</v>
      </c>
      <c r="E36" s="112">
        <v>3522.3</v>
      </c>
      <c r="F36" s="112">
        <v>4580.1099999999997</v>
      </c>
      <c r="G36" s="112">
        <v>1182.48</v>
      </c>
      <c r="H36" s="112">
        <v>4331.9799999999996</v>
      </c>
      <c r="I36" s="445">
        <f>+I31+I33</f>
        <v>-478.7095726577557</v>
      </c>
      <c r="J36" s="445">
        <f>+J31+J33</f>
        <v>1191.5386021209467</v>
      </c>
      <c r="K36" s="445">
        <f>+K31+K33</f>
        <v>-964.43861160584129</v>
      </c>
      <c r="L36" s="445">
        <f>+L31+L33</f>
        <v>1388.0866389313278</v>
      </c>
    </row>
    <row r="37" spans="1:12" s="104" customFormat="1" ht="15.75" thickTop="1">
      <c r="B37" s="108"/>
      <c r="C37" s="108"/>
      <c r="D37" s="108"/>
      <c r="E37" s="108"/>
      <c r="F37" s="108"/>
      <c r="G37" s="108"/>
      <c r="H37" s="108"/>
      <c r="I37" s="57"/>
      <c r="J37" s="57"/>
      <c r="K37" s="57"/>
      <c r="L37" s="57"/>
    </row>
    <row r="38" spans="1:12">
      <c r="A38" s="65" t="s">
        <v>151</v>
      </c>
      <c r="I38" s="57"/>
      <c r="J38" s="57"/>
      <c r="K38" s="57"/>
      <c r="L38" s="57"/>
    </row>
    <row r="39" spans="1:12">
      <c r="A39" s="57" t="s">
        <v>137</v>
      </c>
      <c r="B39" s="108">
        <v>-64.34</v>
      </c>
      <c r="C39" s="108">
        <v>-1.1100000000000001</v>
      </c>
      <c r="E39" s="108">
        <v>-62.49</v>
      </c>
      <c r="F39" s="108">
        <v>-13418.41</v>
      </c>
      <c r="G39" s="108">
        <v>-5101.18</v>
      </c>
      <c r="H39" s="108">
        <v>-3949.95</v>
      </c>
      <c r="I39" s="232">
        <f>+Conso_BS!H30-Conso_BS!I30</f>
        <v>-1988.7799999999988</v>
      </c>
      <c r="J39" s="232">
        <f>+Conso_BS!I30-Conso_BS!J30</f>
        <v>-300</v>
      </c>
      <c r="K39" s="232">
        <f>+Conso_BS!J30-Conso_BS!K30</f>
        <v>-3353.866382352935</v>
      </c>
      <c r="L39" s="232">
        <f>+Conso_BS!K30-Conso_BS!L30</f>
        <v>-300</v>
      </c>
    </row>
    <row r="40" spans="1:12">
      <c r="A40" s="57" t="s">
        <v>138</v>
      </c>
      <c r="B40" s="108">
        <v>271.17</v>
      </c>
      <c r="C40" s="108">
        <v>380.69</v>
      </c>
      <c r="D40" s="108">
        <v>91.6</v>
      </c>
      <c r="E40" s="108">
        <v>22.16</v>
      </c>
      <c r="F40" s="108">
        <v>17.7</v>
      </c>
      <c r="G40" s="108">
        <v>50.83</v>
      </c>
      <c r="H40" s="108">
        <v>97.05</v>
      </c>
      <c r="I40" s="232">
        <f>+Conso_BS!H35-Conso_BS!I35+Conso_BS!H36-Conso_BS!I36+Conso_BS!H37-Conso_BS!I37</f>
        <v>2244.8300000000017</v>
      </c>
      <c r="J40" s="232">
        <f>+Conso_BS!I35-Conso_BS!J35+Conso_BS!I36-Conso_BS!J36+Conso_BS!I37-Conso_BS!J37</f>
        <v>128.70495052525803</v>
      </c>
      <c r="K40" s="232">
        <f>+Conso_BS!J35-Conso_BS!K35+Conso_BS!J36-Conso_BS!K36+Conso_BS!J37-Conso_BS!K37</f>
        <v>8837.4149052884459</v>
      </c>
      <c r="L40" s="232">
        <f>+Conso_BS!K35-Conso_BS!L35+Conso_BS!K36-Conso_BS!L36+Conso_BS!K37-Conso_BS!L37</f>
        <v>118.38065110461548</v>
      </c>
    </row>
    <row r="41" spans="1:12">
      <c r="A41" s="57" t="s">
        <v>139</v>
      </c>
      <c r="D41" s="108">
        <v>-79.739999999999995</v>
      </c>
      <c r="E41" s="108">
        <v>-362.65</v>
      </c>
      <c r="G41" s="108">
        <v>-1393.87</v>
      </c>
      <c r="H41" s="108">
        <v>-10.31</v>
      </c>
      <c r="I41" s="232">
        <f>+Conso_BS!H45-Conso_BS!I45</f>
        <v>-0.35</v>
      </c>
      <c r="J41" s="232">
        <f>+Conso_BS!I45-Conso_BS!J45</f>
        <v>0</v>
      </c>
      <c r="K41" s="232">
        <f>+Conso_BS!J45-Conso_BS!K45</f>
        <v>0</v>
      </c>
      <c r="L41" s="232">
        <f>+Conso_BS!K45-Conso_BS!L45</f>
        <v>0</v>
      </c>
    </row>
    <row r="42" spans="1:12">
      <c r="A42" s="57" t="s">
        <v>140</v>
      </c>
      <c r="B42" s="108">
        <v>205.68</v>
      </c>
      <c r="C42" s="108">
        <v>27.29</v>
      </c>
      <c r="F42" s="108">
        <v>575.13</v>
      </c>
      <c r="G42" s="108">
        <v>36.74</v>
      </c>
      <c r="H42" s="108">
        <v>1608.88</v>
      </c>
      <c r="I42" s="57"/>
      <c r="J42" s="111"/>
      <c r="K42" s="111"/>
      <c r="L42" s="111"/>
    </row>
    <row r="43" spans="1:12">
      <c r="A43" s="57" t="s">
        <v>284</v>
      </c>
      <c r="G43" s="108">
        <v>-31.6</v>
      </c>
      <c r="I43" s="57"/>
      <c r="J43" s="57"/>
      <c r="K43" s="57"/>
      <c r="L43" s="57"/>
    </row>
    <row r="44" spans="1:12">
      <c r="A44" s="57" t="s">
        <v>285</v>
      </c>
      <c r="B44" s="108">
        <v>0.86</v>
      </c>
      <c r="D44" s="108">
        <v>0.13</v>
      </c>
      <c r="E44" s="108">
        <v>0.25</v>
      </c>
      <c r="F44" s="108">
        <v>-0.16</v>
      </c>
      <c r="G44" s="108">
        <v>3.76</v>
      </c>
      <c r="H44" s="108">
        <v>2.88</v>
      </c>
      <c r="I44" s="232">
        <f>+Conso_PL!I29</f>
        <v>9.99</v>
      </c>
      <c r="J44" s="232">
        <f>+Conso_PL!J29</f>
        <v>10</v>
      </c>
      <c r="K44" s="232">
        <f>+Conso_PL!K29</f>
        <v>10</v>
      </c>
      <c r="L44" s="232">
        <f>+Conso_PL!L29</f>
        <v>10</v>
      </c>
    </row>
    <row r="45" spans="1:12">
      <c r="A45" s="57" t="s">
        <v>286</v>
      </c>
      <c r="B45" s="108">
        <v>93.26</v>
      </c>
      <c r="C45" s="108">
        <v>76.760000000000005</v>
      </c>
      <c r="D45" s="108">
        <v>114.04</v>
      </c>
      <c r="E45" s="108">
        <v>106.51</v>
      </c>
      <c r="F45" s="108">
        <v>180.11</v>
      </c>
      <c r="G45" s="108">
        <v>96.53</v>
      </c>
      <c r="H45" s="108">
        <v>226.33</v>
      </c>
      <c r="I45" s="57"/>
      <c r="J45" s="57"/>
      <c r="K45" s="57"/>
      <c r="L45" s="57"/>
    </row>
    <row r="46" spans="1:12">
      <c r="A46" s="57" t="s">
        <v>287</v>
      </c>
      <c r="B46" s="108">
        <v>-161.87</v>
      </c>
      <c r="G46" s="108">
        <v>-381.5</v>
      </c>
      <c r="H46" s="108">
        <v>-133.71</v>
      </c>
      <c r="I46" s="57"/>
      <c r="J46" s="57"/>
      <c r="K46" s="57"/>
      <c r="L46" s="57"/>
    </row>
    <row r="47" spans="1:12">
      <c r="A47" s="57" t="s">
        <v>288</v>
      </c>
      <c r="E47" s="108">
        <v>-967.55</v>
      </c>
      <c r="I47" s="232">
        <f>+Conso_BS!H39-Conso_BS!I39+Conso_BS!H40-Conso_BS!I40+Conso_BS!H41-Conso_BS!I41</f>
        <v>1529.6899999999998</v>
      </c>
      <c r="J47" s="232">
        <f>+Conso_BS!I39-Conso_BS!J39+Conso_BS!I40-Conso_BS!J40+Conso_BS!I41-Conso_BS!J41</f>
        <v>0</v>
      </c>
      <c r="K47" s="232">
        <f>+Conso_BS!J39-Conso_BS!K39+Conso_BS!J40-Conso_BS!K40+Conso_BS!J41-Conso_BS!K41</f>
        <v>4.1399999999998727</v>
      </c>
      <c r="L47" s="232">
        <f>+Conso_BS!K39-Conso_BS!L39+Conso_BS!K40-Conso_BS!L40+Conso_BS!K41-Conso_BS!L41</f>
        <v>0</v>
      </c>
    </row>
    <row r="48" spans="1:12">
      <c r="A48" s="57" t="s">
        <v>289</v>
      </c>
      <c r="B48" s="108">
        <v>-6513.08</v>
      </c>
      <c r="C48" s="108">
        <v>-8487.59</v>
      </c>
      <c r="D48" s="108">
        <v>-6060.38</v>
      </c>
      <c r="E48" s="108">
        <v>-8401.24</v>
      </c>
      <c r="I48" s="57"/>
      <c r="J48" s="57"/>
      <c r="K48" s="57"/>
      <c r="L48" s="57"/>
    </row>
    <row r="49" spans="1:17">
      <c r="A49" s="57" t="s">
        <v>290</v>
      </c>
      <c r="B49" s="108">
        <v>-58.55</v>
      </c>
      <c r="C49" s="108">
        <v>-32.32</v>
      </c>
      <c r="D49" s="108">
        <v>-236.31</v>
      </c>
      <c r="E49" s="108">
        <v>74.459999999999994</v>
      </c>
      <c r="F49" s="108">
        <v>-48.12</v>
      </c>
      <c r="G49" s="108">
        <v>2.86</v>
      </c>
      <c r="H49" s="108">
        <v>-102.76</v>
      </c>
      <c r="I49" s="111"/>
      <c r="J49" s="111"/>
      <c r="K49" s="111"/>
      <c r="L49" s="111"/>
      <c r="N49" s="184">
        <f>-2445.85-111.48</f>
        <v>-2557.33</v>
      </c>
      <c r="O49">
        <f>104.3-32.29-157.01+19.43</f>
        <v>-65.569999999999993</v>
      </c>
      <c r="P49">
        <f>-2982-61.97-6.41+0.36</f>
        <v>-3050.0199999999995</v>
      </c>
      <c r="Q49">
        <f>4-18.71-7.41+0.34</f>
        <v>-21.78</v>
      </c>
    </row>
    <row r="50" spans="1:17" s="104" customFormat="1" ht="15.75" thickBot="1">
      <c r="A50" s="107" t="s">
        <v>152</v>
      </c>
      <c r="B50" s="112">
        <f t="shared" ref="B50:G50" si="2">+SUM(B39:B49)</f>
        <v>-6226.87</v>
      </c>
      <c r="C50" s="112">
        <f t="shared" si="2"/>
        <v>-8036.28</v>
      </c>
      <c r="D50" s="112">
        <f t="shared" si="2"/>
        <v>-6170.6600000000008</v>
      </c>
      <c r="E50" s="112">
        <f t="shared" si="2"/>
        <v>-9590.5500000000011</v>
      </c>
      <c r="F50" s="112">
        <f t="shared" si="2"/>
        <v>-12693.75</v>
      </c>
      <c r="G50" s="112">
        <f t="shared" si="2"/>
        <v>-6717.4300000000012</v>
      </c>
      <c r="H50" s="112">
        <f>+SUM(H39:H49)</f>
        <v>-2261.5899999999997</v>
      </c>
      <c r="I50" s="445">
        <f>+SUM(I39:I49)</f>
        <v>1795.3800000000028</v>
      </c>
      <c r="J50" s="445">
        <f>+SUM(J39:J49)</f>
        <v>-161.29504947474197</v>
      </c>
      <c r="K50" s="445">
        <f>+SUM(K39:K49)</f>
        <v>5497.6885229355103</v>
      </c>
      <c r="L50" s="445">
        <f>+SUM(L39:L49)</f>
        <v>-171.61934889538452</v>
      </c>
    </row>
    <row r="51" spans="1:17" s="104" customFormat="1" ht="15.75" thickTop="1">
      <c r="A51" s="57"/>
      <c r="B51" s="108"/>
      <c r="C51" s="108"/>
      <c r="D51" s="108"/>
      <c r="E51" s="108"/>
      <c r="F51" s="108"/>
      <c r="G51" s="108"/>
      <c r="H51" s="108"/>
      <c r="I51" s="57"/>
      <c r="J51" s="57"/>
      <c r="K51" s="57"/>
      <c r="L51" s="57"/>
    </row>
    <row r="52" spans="1:17">
      <c r="A52" s="65" t="s">
        <v>153</v>
      </c>
      <c r="I52" s="57"/>
      <c r="J52" s="57"/>
      <c r="K52" s="57"/>
      <c r="L52" s="57"/>
    </row>
    <row r="53" spans="1:17">
      <c r="A53" s="104" t="s">
        <v>141</v>
      </c>
      <c r="B53" s="108">
        <v>-3717.71</v>
      </c>
      <c r="C53" s="108">
        <v>-6290.22</v>
      </c>
      <c r="D53" s="108">
        <v>1163.42</v>
      </c>
      <c r="E53" s="108">
        <v>1420.54</v>
      </c>
      <c r="F53" s="108">
        <v>11873.25</v>
      </c>
      <c r="G53" s="108">
        <v>6573.51</v>
      </c>
      <c r="H53" s="108">
        <v>-872.89</v>
      </c>
      <c r="I53" s="232">
        <f>+Conso_BS!I11-Conso_BS!H11</f>
        <v>-3754.66</v>
      </c>
      <c r="J53" s="232">
        <f>+Conso_BS!J11-Conso_BS!I11</f>
        <v>-4200.2799999999988</v>
      </c>
      <c r="K53" s="232">
        <f>+Conso_BS!K11-Conso_BS!J11</f>
        <v>-4453.510000000002</v>
      </c>
      <c r="L53" s="232">
        <f>+Conso_BS!L11-Conso_BS!K11</f>
        <v>-2845</v>
      </c>
    </row>
    <row r="54" spans="1:17">
      <c r="A54" s="104" t="s">
        <v>291</v>
      </c>
      <c r="B54" s="108">
        <v>3700.29</v>
      </c>
      <c r="C54" s="108">
        <v>10778.52</v>
      </c>
      <c r="I54" s="57"/>
      <c r="J54" s="57"/>
      <c r="K54" s="57"/>
      <c r="L54" s="57"/>
    </row>
    <row r="55" spans="1:17">
      <c r="A55" s="104" t="s">
        <v>292</v>
      </c>
      <c r="B55" s="108">
        <v>44.09</v>
      </c>
      <c r="C55" s="108">
        <v>11.32</v>
      </c>
      <c r="D55" s="108">
        <v>3.84</v>
      </c>
      <c r="F55" s="108">
        <v>0.24</v>
      </c>
      <c r="I55" s="57"/>
      <c r="J55" s="57"/>
      <c r="K55" s="57"/>
      <c r="L55" s="57"/>
    </row>
    <row r="56" spans="1:17">
      <c r="A56" s="104" t="s">
        <v>293</v>
      </c>
      <c r="F56" s="108">
        <v>-500.8</v>
      </c>
      <c r="I56" s="57"/>
      <c r="J56" s="57"/>
      <c r="K56" s="57"/>
      <c r="L56" s="57"/>
    </row>
    <row r="57" spans="1:17">
      <c r="A57" s="104" t="s">
        <v>143</v>
      </c>
      <c r="B57" s="108">
        <v>-95.6</v>
      </c>
      <c r="C57" s="108">
        <v>-136.65</v>
      </c>
      <c r="D57" s="108">
        <v>-192.48</v>
      </c>
      <c r="E57" s="108">
        <v>-156.91</v>
      </c>
      <c r="F57" s="108">
        <v>-148.77000000000001</v>
      </c>
      <c r="G57" s="108">
        <v>-144.84</v>
      </c>
      <c r="H57" s="108">
        <v>-0.8</v>
      </c>
    </row>
    <row r="58" spans="1:17" s="329" customFormat="1">
      <c r="A58" s="329" t="s">
        <v>1064</v>
      </c>
      <c r="B58" s="108"/>
      <c r="C58" s="108"/>
      <c r="D58" s="108"/>
      <c r="E58" s="108"/>
      <c r="F58" s="108"/>
      <c r="G58" s="108"/>
      <c r="H58" s="108"/>
      <c r="I58" s="232">
        <f>+Conso_PL!I49-Conso_PL!I48</f>
        <v>258.94</v>
      </c>
      <c r="J58" s="232">
        <f>+Conso_PL!J49-Conso_PL!J48</f>
        <v>2.0276830637143677</v>
      </c>
      <c r="K58" s="232">
        <f>+Conso_PL!K49-Conso_PL!K48</f>
        <v>-17.456638565008443</v>
      </c>
      <c r="L58" s="232">
        <f>+Conso_PL!L49-Conso_PL!L48</f>
        <v>-18.291265391043463</v>
      </c>
    </row>
    <row r="59" spans="1:17">
      <c r="A59" s="104" t="s">
        <v>135</v>
      </c>
      <c r="B59" s="108">
        <v>-542.54</v>
      </c>
      <c r="C59" s="108">
        <v>-607.16999999999996</v>
      </c>
      <c r="D59" s="108">
        <v>-919.29</v>
      </c>
      <c r="E59" s="108">
        <v>-1571.29</v>
      </c>
      <c r="F59" s="108">
        <v>-2178.36</v>
      </c>
      <c r="G59" s="108">
        <v>-3460.22</v>
      </c>
      <c r="H59" s="108">
        <v>-3594.11</v>
      </c>
      <c r="I59" s="111">
        <f>+Conso_PL!I37*-1</f>
        <v>3389.59</v>
      </c>
      <c r="J59" s="111">
        <f>+Conso_PL!J37*-1</f>
        <v>3368.5865020000001</v>
      </c>
      <c r="K59" s="111">
        <f>+Conso_PL!K37*-1</f>
        <v>3031.935962</v>
      </c>
      <c r="L59" s="111">
        <f>+Conso_PL!L37*-1</f>
        <v>2681.6195830000001</v>
      </c>
    </row>
    <row r="60" spans="1:17">
      <c r="A60" s="104" t="s">
        <v>144</v>
      </c>
      <c r="B60" s="108">
        <v>658.64</v>
      </c>
      <c r="C60" s="108">
        <v>1048.08</v>
      </c>
      <c r="D60" s="108">
        <v>2141.0100000000002</v>
      </c>
      <c r="E60" s="108">
        <v>6106.81</v>
      </c>
      <c r="F60" s="108">
        <v>-289.42</v>
      </c>
      <c r="G60" s="108">
        <v>2712.35</v>
      </c>
      <c r="H60" s="108">
        <v>1795.89</v>
      </c>
      <c r="I60" s="232">
        <f>+Conso_BS!I21-Conso_BS!H21</f>
        <v>-417.84999999999945</v>
      </c>
      <c r="J60" s="232">
        <f>+Conso_BS!J21-Conso_BS!I21</f>
        <v>0</v>
      </c>
      <c r="K60" s="232">
        <f>+Conso_BS!K21-Conso_BS!J21</f>
        <v>0</v>
      </c>
      <c r="L60" s="232">
        <f>+Conso_BS!L21-Conso_BS!K21</f>
        <v>0</v>
      </c>
    </row>
    <row r="61" spans="1:17">
      <c r="A61" s="104" t="s">
        <v>294</v>
      </c>
      <c r="B61" s="108">
        <v>48.25</v>
      </c>
      <c r="C61" s="108">
        <v>115.79</v>
      </c>
      <c r="D61" s="108">
        <v>38.92</v>
      </c>
      <c r="E61" s="108">
        <v>311.98</v>
      </c>
      <c r="F61" s="108">
        <v>123.22</v>
      </c>
      <c r="G61" s="108">
        <v>27.13</v>
      </c>
      <c r="I61" s="232">
        <f>+Conso_BS!I12-Conso_BS!H12+Conso_BS!I13-Conso_BS!H13+Conso_BS!I8-Conso_BS!H8</f>
        <v>-935.85999999999956</v>
      </c>
      <c r="J61" s="232">
        <f>+Conso_BS!J12-Conso_BS!I12+Conso_BS!J13-Conso_BS!I13+Conso_BS!J8-Conso_BS!I8</f>
        <v>-446.70560202760282</v>
      </c>
      <c r="K61" s="232">
        <f>+Conso_BS!K12-Conso_BS!J12+Conso_BS!K13-Conso_BS!J13+Conso_BS!K8-Conso_BS!J8-4.14</f>
        <v>47.312869045538818</v>
      </c>
      <c r="L61" s="232">
        <f>+Conso_BS!L12-Conso_BS!K12+Conso_BS!L13-Conso_BS!K13+Conso_BS!L8-Conso_BS!K8+4.14</f>
        <v>-300.76778769710438</v>
      </c>
    </row>
    <row r="62" spans="1:17" s="104" customFormat="1" ht="15.75" thickBot="1">
      <c r="A62" s="107" t="s">
        <v>154</v>
      </c>
      <c r="B62" s="112">
        <f t="shared" ref="B62:G62" si="3">+SUM(B53:B61)</f>
        <v>95.419999999999959</v>
      </c>
      <c r="C62" s="112">
        <f t="shared" si="3"/>
        <v>4919.67</v>
      </c>
      <c r="D62" s="112">
        <f t="shared" si="3"/>
        <v>2235.42</v>
      </c>
      <c r="E62" s="112">
        <f t="shared" si="3"/>
        <v>6111.130000000001</v>
      </c>
      <c r="F62" s="112">
        <f t="shared" si="3"/>
        <v>8879.3599999999988</v>
      </c>
      <c r="G62" s="112">
        <f t="shared" si="3"/>
        <v>5707.93</v>
      </c>
      <c r="H62" s="112">
        <f>+SUM(H53:H61)</f>
        <v>-2671.91</v>
      </c>
      <c r="I62" s="445">
        <f>+SUM(I53:I61)</f>
        <v>-1459.8399999999988</v>
      </c>
      <c r="J62" s="445">
        <f>+SUM(J53:J61)</f>
        <v>-1276.3714169638874</v>
      </c>
      <c r="K62" s="445">
        <f>+SUM(K53:K61)</f>
        <v>-1391.717807519472</v>
      </c>
      <c r="L62" s="445">
        <f>+SUM(L53:L61)</f>
        <v>-482.43947008814769</v>
      </c>
    </row>
    <row r="63" spans="1:17" s="104" customFormat="1" ht="15.75" thickTop="1">
      <c r="B63" s="108"/>
      <c r="C63" s="108"/>
      <c r="D63" s="108"/>
      <c r="E63" s="108"/>
      <c r="F63" s="108"/>
      <c r="G63" s="108"/>
      <c r="H63" s="108"/>
      <c r="K63" s="329"/>
      <c r="L63" s="329"/>
    </row>
    <row r="64" spans="1:17" s="104" customFormat="1">
      <c r="B64" s="108"/>
      <c r="C64" s="108"/>
      <c r="D64" s="108"/>
      <c r="E64" s="108"/>
      <c r="F64" s="108"/>
      <c r="G64" s="108"/>
      <c r="H64" s="108"/>
      <c r="K64" s="329"/>
      <c r="L64" s="329"/>
    </row>
    <row r="65" spans="1:20">
      <c r="A65" s="104" t="s">
        <v>145</v>
      </c>
      <c r="B65" s="108">
        <v>-556.59</v>
      </c>
      <c r="C65" s="108">
        <v>365.61</v>
      </c>
      <c r="D65" s="108">
        <v>-13.15</v>
      </c>
      <c r="E65" s="108">
        <v>42.88</v>
      </c>
      <c r="F65" s="108">
        <v>765.72</v>
      </c>
      <c r="G65" s="108">
        <v>172.98</v>
      </c>
      <c r="H65" s="108">
        <v>-601.52</v>
      </c>
      <c r="I65" s="108">
        <f>+I36+I50+I62</f>
        <v>-143.16957265775159</v>
      </c>
      <c r="J65" s="108">
        <f>+J36+J50+J62</f>
        <v>-246.12786431768268</v>
      </c>
      <c r="K65" s="108">
        <f>+K36+K50+K62</f>
        <v>3141.532103810197</v>
      </c>
      <c r="L65" s="108">
        <f>+L36+L50+L62</f>
        <v>734.02781994779559</v>
      </c>
    </row>
    <row r="66" spans="1:20">
      <c r="A66" s="104" t="s">
        <v>295</v>
      </c>
      <c r="B66" s="108">
        <v>669.36</v>
      </c>
      <c r="C66" s="108">
        <v>112.77</v>
      </c>
      <c r="D66" s="108">
        <v>144.81</v>
      </c>
      <c r="E66" s="108">
        <v>131.66</v>
      </c>
      <c r="F66" s="108">
        <v>174.54</v>
      </c>
      <c r="G66" s="108">
        <v>940.26</v>
      </c>
      <c r="H66" s="108">
        <f>1113.24+108.66</f>
        <v>1221.9000000000001</v>
      </c>
      <c r="I66" s="195">
        <f>+H67</f>
        <v>620.38</v>
      </c>
      <c r="J66" s="157">
        <f>+I67</f>
        <v>477.21042734224841</v>
      </c>
      <c r="K66" s="157">
        <f>+J67</f>
        <v>231.08256302456573</v>
      </c>
      <c r="L66" s="157">
        <f>+K67</f>
        <v>3372.6146668347628</v>
      </c>
    </row>
    <row r="67" spans="1:20" ht="15.75" thickBot="1">
      <c r="A67" s="97" t="s">
        <v>306</v>
      </c>
      <c r="B67" s="113">
        <v>112.77</v>
      </c>
      <c r="C67" s="113">
        <v>463.99</v>
      </c>
      <c r="D67" s="113">
        <v>149.21</v>
      </c>
      <c r="E67" s="113">
        <v>200.13</v>
      </c>
      <c r="F67" s="113">
        <v>1015.28</v>
      </c>
      <c r="G67" s="113">
        <v>1139.07</v>
      </c>
      <c r="H67" s="113">
        <v>620.38</v>
      </c>
      <c r="I67" s="113">
        <f>+I65+I66</f>
        <v>477.21042734224841</v>
      </c>
      <c r="J67" s="113">
        <f>+J65+J66</f>
        <v>231.08256302456573</v>
      </c>
      <c r="K67" s="113">
        <f>+K65+K66</f>
        <v>3372.6146668347628</v>
      </c>
      <c r="L67" s="113">
        <f>+L65+L66</f>
        <v>4106.6424867825581</v>
      </c>
      <c r="M67" s="104"/>
      <c r="N67" s="104"/>
      <c r="O67" s="104"/>
      <c r="P67" s="104"/>
      <c r="Q67" s="104"/>
      <c r="R67" s="104"/>
      <c r="S67" s="104"/>
      <c r="T67" s="104"/>
    </row>
    <row r="68" spans="1:20" ht="15.75" thickTop="1">
      <c r="J68" s="195"/>
      <c r="K68" s="195"/>
      <c r="L68" s="195"/>
    </row>
    <row r="69" spans="1:20">
      <c r="I69" s="195"/>
      <c r="J69" s="108"/>
      <c r="K69" s="108"/>
      <c r="L69" s="108"/>
    </row>
  </sheetData>
  <pageMargins left="0.7" right="0.7" top="0.75" bottom="0.75" header="0.3" footer="0.3"/>
  <pageSetup paperSize="9" fitToHeight="0" orientation="landscape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B1:W49"/>
  <sheetViews>
    <sheetView showGridLines="0" topLeftCell="A2" workbookViewId="0">
      <selection activeCell="M8" sqref="M8"/>
    </sheetView>
  </sheetViews>
  <sheetFormatPr defaultColWidth="8.85546875" defaultRowHeight="15"/>
  <cols>
    <col min="1" max="1" width="7.42578125" style="194" customWidth="1"/>
    <col min="2" max="2" width="1.28515625" style="194" customWidth="1"/>
    <col min="3" max="3" width="22.42578125" style="194" customWidth="1"/>
    <col min="4" max="4" width="7.42578125" style="194" bestFit="1" customWidth="1"/>
    <col min="5" max="5" width="7.42578125" style="194" customWidth="1"/>
    <col min="6" max="6" width="7.42578125" style="194" bestFit="1" customWidth="1"/>
    <col min="7" max="7" width="7.5703125" style="194" bestFit="1" customWidth="1"/>
    <col min="8" max="8" width="7.42578125" style="194" bestFit="1" customWidth="1"/>
    <col min="9" max="9" width="0.85546875" style="194" customWidth="1"/>
    <col min="10" max="10" width="1.28515625" style="194" customWidth="1"/>
    <col min="11" max="11" width="22.140625" style="194" customWidth="1"/>
    <col min="12" max="14" width="7" style="194" customWidth="1"/>
    <col min="15" max="16" width="7.42578125" style="194" customWidth="1"/>
    <col min="17" max="17" width="1.28515625" style="194" customWidth="1"/>
    <col min="18" max="16384" width="8.85546875" style="194"/>
  </cols>
  <sheetData>
    <row r="1" spans="2:19" ht="21.75" customHeight="1"/>
    <row r="2" spans="2:19" ht="6" customHeight="1">
      <c r="B2" s="233"/>
      <c r="C2" s="333"/>
      <c r="D2" s="334"/>
      <c r="E2" s="334"/>
      <c r="F2" s="334"/>
      <c r="G2" s="334"/>
      <c r="H2" s="334"/>
      <c r="I2" s="334"/>
      <c r="J2" s="335"/>
      <c r="K2" s="234"/>
      <c r="L2" s="234"/>
      <c r="M2" s="234"/>
      <c r="N2" s="234"/>
      <c r="O2" s="234"/>
      <c r="P2" s="234"/>
      <c r="Q2" s="235"/>
      <c r="R2" s="52"/>
    </row>
    <row r="3" spans="2:19">
      <c r="B3" s="336"/>
      <c r="C3" s="337" t="s">
        <v>1056</v>
      </c>
      <c r="D3" s="338" t="s">
        <v>199</v>
      </c>
      <c r="E3" s="338" t="s">
        <v>208</v>
      </c>
      <c r="F3" s="338" t="s">
        <v>209</v>
      </c>
      <c r="G3" s="338" t="s">
        <v>426</v>
      </c>
      <c r="H3" s="338" t="s">
        <v>508</v>
      </c>
      <c r="I3" s="339"/>
      <c r="J3" s="336"/>
      <c r="K3" s="337" t="s">
        <v>1057</v>
      </c>
      <c r="L3" s="338" t="s">
        <v>199</v>
      </c>
      <c r="M3" s="338" t="s">
        <v>208</v>
      </c>
      <c r="N3" s="338" t="s">
        <v>209</v>
      </c>
      <c r="O3" s="338" t="s">
        <v>426</v>
      </c>
      <c r="P3" s="338" t="s">
        <v>508</v>
      </c>
      <c r="Q3" s="340"/>
      <c r="R3" s="52"/>
    </row>
    <row r="4" spans="2:19">
      <c r="B4" s="341"/>
      <c r="C4" s="342" t="s">
        <v>263</v>
      </c>
      <c r="D4" s="343"/>
      <c r="E4" s="343"/>
      <c r="F4" s="343"/>
      <c r="G4" s="343"/>
      <c r="H4" s="343"/>
      <c r="I4" s="344"/>
      <c r="J4" s="345"/>
      <c r="K4" s="346" t="s">
        <v>262</v>
      </c>
      <c r="L4" s="347"/>
      <c r="M4" s="347"/>
      <c r="N4" s="347"/>
      <c r="O4" s="347"/>
      <c r="P4" s="347"/>
      <c r="Q4" s="348"/>
      <c r="R4" s="52"/>
    </row>
    <row r="5" spans="2:19">
      <c r="B5" s="349"/>
      <c r="C5" s="350" t="s">
        <v>3</v>
      </c>
      <c r="D5" s="351">
        <f>+Conso_PL!H3</f>
        <v>18371.59</v>
      </c>
      <c r="E5" s="351">
        <f>+Conso_PL!I3</f>
        <v>21050.51</v>
      </c>
      <c r="F5" s="351">
        <f>+Conso_PL!J3</f>
        <v>30127.436586053122</v>
      </c>
      <c r="G5" s="351">
        <f>+Conso_PL!K3</f>
        <v>37313.281771770038</v>
      </c>
      <c r="H5" s="351">
        <f>+Conso_PL!L3</f>
        <v>39260.634247235226</v>
      </c>
      <c r="I5" s="351"/>
      <c r="J5" s="352"/>
      <c r="K5" s="353" t="s">
        <v>261</v>
      </c>
      <c r="L5" s="354">
        <f>+Conso_PL!H55</f>
        <v>-32.418251366120217</v>
      </c>
      <c r="M5" s="354">
        <f>+Conso_PL!I55</f>
        <v>-24.931798608281401</v>
      </c>
      <c r="N5" s="354">
        <f>+Conso_PL!J55</f>
        <v>-2.03096106572935</v>
      </c>
      <c r="O5" s="354">
        <f>+Conso_PL!K55</f>
        <v>20.946015582627112</v>
      </c>
      <c r="P5" s="354">
        <f>+Conso_PL!L55</f>
        <v>21.943468519766178</v>
      </c>
      <c r="Q5" s="355"/>
      <c r="R5" s="52"/>
    </row>
    <row r="6" spans="2:19">
      <c r="B6" s="349"/>
      <c r="C6" s="356" t="s">
        <v>259</v>
      </c>
      <c r="D6" s="357"/>
      <c r="E6" s="358">
        <f>(E5/D5-1)*100</f>
        <v>14.581862538843925</v>
      </c>
      <c r="F6" s="358">
        <f>(F5/E5-1)*100</f>
        <v>43.119746676223627</v>
      </c>
      <c r="G6" s="358">
        <f>(G5/F5-1)*100</f>
        <v>23.851498832939065</v>
      </c>
      <c r="H6" s="358">
        <f>(H5/G5-1)*100</f>
        <v>5.2189257631541031</v>
      </c>
      <c r="I6" s="359"/>
      <c r="J6" s="360"/>
      <c r="K6" s="361" t="s">
        <v>25</v>
      </c>
      <c r="L6" s="362">
        <f>+Conso_PL!H56</f>
        <v>12.039453551912574</v>
      </c>
      <c r="M6" s="362">
        <f>+Conso_PL!I56</f>
        <v>18.22688991630876</v>
      </c>
      <c r="N6" s="362">
        <f>+Conso_PL!J56</f>
        <v>44.276961771632266</v>
      </c>
      <c r="O6" s="362">
        <f>+Conso_PL!K56</f>
        <v>69.17262075630002</v>
      </c>
      <c r="P6" s="362">
        <f>+Conso_PL!L56</f>
        <v>70.224513065943682</v>
      </c>
      <c r="Q6" s="355"/>
      <c r="R6" s="52"/>
      <c r="S6" s="235"/>
    </row>
    <row r="7" spans="2:19">
      <c r="B7" s="349"/>
      <c r="C7" s="353" t="s">
        <v>12</v>
      </c>
      <c r="D7" s="363">
        <f>+Conso_PL!H24</f>
        <v>14934.66</v>
      </c>
      <c r="E7" s="363">
        <f>+Conso_PL!I24</f>
        <v>16392.459572657746</v>
      </c>
      <c r="F7" s="363">
        <f>+Conso_PL!J24</f>
        <v>22770.600471940736</v>
      </c>
      <c r="G7" s="363">
        <f>+Conso_PL!K24</f>
        <v>28263.501872820703</v>
      </c>
      <c r="H7" s="363">
        <f>+Conso_PL!L24</f>
        <v>29585.134907618412</v>
      </c>
      <c r="I7" s="364"/>
      <c r="J7" s="352"/>
      <c r="K7" s="365" t="s">
        <v>260</v>
      </c>
      <c r="L7" s="354">
        <v>0</v>
      </c>
      <c r="M7" s="354">
        <v>0</v>
      </c>
      <c r="N7" s="354">
        <v>0</v>
      </c>
      <c r="O7" s="354">
        <v>0</v>
      </c>
      <c r="P7" s="354">
        <v>0</v>
      </c>
      <c r="Q7" s="355"/>
      <c r="R7" s="52"/>
      <c r="S7" s="93"/>
    </row>
    <row r="8" spans="2:19">
      <c r="B8" s="349"/>
      <c r="C8" s="356" t="s">
        <v>259</v>
      </c>
      <c r="D8" s="357"/>
      <c r="E8" s="358">
        <f>(E7/D7-1)*100</f>
        <v>9.7611835331888877</v>
      </c>
      <c r="F8" s="358">
        <f>(F7/E7-1)*100</f>
        <v>38.908992704923826</v>
      </c>
      <c r="G8" s="358">
        <f>(G7/F7-1)*100</f>
        <v>24.122777998975664</v>
      </c>
      <c r="H8" s="358">
        <f>(H7/G7-1)*100</f>
        <v>4.676112113582942</v>
      </c>
      <c r="I8" s="359"/>
      <c r="J8" s="360"/>
      <c r="K8" s="361" t="s">
        <v>90</v>
      </c>
      <c r="L8" s="362">
        <f>+Conso_BS!H60</f>
        <v>354.48350759199678</v>
      </c>
      <c r="M8" s="362">
        <f>+Conso_BS!I60</f>
        <v>328.41239948342451</v>
      </c>
      <c r="N8" s="362">
        <f>+Conso_BS!J60</f>
        <v>311.58406991249171</v>
      </c>
      <c r="O8" s="362">
        <f>+Conso_BS!K60</f>
        <v>317.73210845515592</v>
      </c>
      <c r="P8" s="362">
        <f>+Conso_BS!L60</f>
        <v>324.87757351787258</v>
      </c>
      <c r="Q8" s="355"/>
      <c r="R8" s="52"/>
      <c r="S8" s="92"/>
    </row>
    <row r="9" spans="2:19">
      <c r="B9" s="366"/>
      <c r="C9" s="367" t="s">
        <v>258</v>
      </c>
      <c r="D9" s="364">
        <f>+D5-D7</f>
        <v>3436.9300000000003</v>
      </c>
      <c r="E9" s="364">
        <f>+E5-E7</f>
        <v>4658.0504273422521</v>
      </c>
      <c r="F9" s="364">
        <f>+F5-F7</f>
        <v>7356.836114112386</v>
      </c>
      <c r="G9" s="364">
        <f>+G5-G7</f>
        <v>9049.7798989493349</v>
      </c>
      <c r="H9" s="364">
        <f>+H5-H7</f>
        <v>9675.4993396168138</v>
      </c>
      <c r="I9" s="364"/>
      <c r="J9" s="352"/>
      <c r="K9" s="367" t="s">
        <v>257</v>
      </c>
      <c r="L9" s="368"/>
      <c r="M9" s="369"/>
      <c r="N9" s="370"/>
      <c r="O9" s="370"/>
      <c r="P9" s="370"/>
      <c r="Q9" s="371"/>
      <c r="R9" s="52"/>
      <c r="S9" s="89"/>
    </row>
    <row r="10" spans="2:19">
      <c r="B10" s="349"/>
      <c r="C10" s="356" t="s">
        <v>256</v>
      </c>
      <c r="D10" s="372">
        <f>(D9/D5)*100</f>
        <v>18.707852722600496</v>
      </c>
      <c r="E10" s="372">
        <f>(E9/E5)*100</f>
        <v>22.127969475999642</v>
      </c>
      <c r="F10" s="372">
        <f>(F9/F5)*100</f>
        <v>24.419057668909282</v>
      </c>
      <c r="G10" s="372">
        <f>(G9/G5)*100</f>
        <v>24.25350831991436</v>
      </c>
      <c r="H10" s="372">
        <f>(H9/H5)*100</f>
        <v>24.644276703956134</v>
      </c>
      <c r="I10" s="373"/>
      <c r="J10" s="360"/>
      <c r="K10" s="361" t="s">
        <v>255</v>
      </c>
      <c r="L10" s="362">
        <f>+Conso_BS!H62</f>
        <v>1.3605504360881855</v>
      </c>
      <c r="M10" s="362">
        <f>+Conso_BS!I62</f>
        <v>1.3297083090301389</v>
      </c>
      <c r="N10" s="362">
        <f>+Conso_BS!J62</f>
        <v>1.2542015155103701</v>
      </c>
      <c r="O10" s="362">
        <f>+Conso_BS!K62</f>
        <v>1.0767506720724733</v>
      </c>
      <c r="P10" s="362">
        <f>+Conso_BS!L62</f>
        <v>0.95736429343686313</v>
      </c>
      <c r="Q10" s="355"/>
      <c r="R10" s="52"/>
      <c r="S10" s="89"/>
    </row>
    <row r="11" spans="2:19">
      <c r="B11" s="349"/>
      <c r="C11" s="353" t="s">
        <v>13</v>
      </c>
      <c r="D11" s="363">
        <f>+Conso_PL!H29</f>
        <v>156.69</v>
      </c>
      <c r="E11" s="363">
        <f>+Conso_PL!I29</f>
        <v>9.99</v>
      </c>
      <c r="F11" s="363">
        <f>+Conso_PL!J29</f>
        <v>10</v>
      </c>
      <c r="G11" s="363">
        <f>+Conso_PL!K29</f>
        <v>10</v>
      </c>
      <c r="H11" s="363">
        <f>+Conso_PL!L29</f>
        <v>10</v>
      </c>
      <c r="I11" s="363">
        <f>+'[63]Profit and loss'!J30</f>
        <v>0</v>
      </c>
      <c r="J11" s="352"/>
      <c r="K11" s="353" t="s">
        <v>254</v>
      </c>
      <c r="L11" s="354">
        <f>+'BS Working'!G119</f>
        <v>0.7672579880209065</v>
      </c>
      <c r="M11" s="354">
        <f>+'BS Working'!H119</f>
        <v>0.61967887483283945</v>
      </c>
      <c r="N11" s="354">
        <f>+'BS Working'!I119</f>
        <v>0.61767361125866382</v>
      </c>
      <c r="O11" s="354">
        <f>+'BS Working'!J119</f>
        <v>0.83389460741272825</v>
      </c>
      <c r="P11" s="354">
        <f>+'BS Working'!K119</f>
        <v>0.95631027073360819</v>
      </c>
      <c r="Q11" s="355"/>
      <c r="R11" s="52"/>
      <c r="S11" s="89"/>
    </row>
    <row r="12" spans="2:19">
      <c r="B12" s="374"/>
      <c r="C12" s="346" t="s">
        <v>253</v>
      </c>
      <c r="D12" s="375">
        <f>D9+D11</f>
        <v>3593.6200000000003</v>
      </c>
      <c r="E12" s="375">
        <f>E9+E11</f>
        <v>4668.0404273422519</v>
      </c>
      <c r="F12" s="375">
        <f>F9+F11</f>
        <v>7366.836114112386</v>
      </c>
      <c r="G12" s="375">
        <f>G9+G11</f>
        <v>9059.7798989493349</v>
      </c>
      <c r="H12" s="375">
        <f>H9+H11</f>
        <v>9685.4993396168138</v>
      </c>
      <c r="I12" s="351"/>
      <c r="J12" s="352"/>
      <c r="K12" s="361" t="s">
        <v>252</v>
      </c>
      <c r="L12" s="376">
        <f>+Conso_BS!H65</f>
        <v>-9.1449650235385857E-2</v>
      </c>
      <c r="M12" s="376">
        <f>+Conso_BS!I65</f>
        <v>-7.5914119991109558E-2</v>
      </c>
      <c r="N12" s="376">
        <f>+Conso_BS!J65</f>
        <v>-6.5180074103952249E-3</v>
      </c>
      <c r="O12" s="376">
        <f>+Conso_BS!K65</f>
        <v>6.5921763270275602E-2</v>
      </c>
      <c r="P12" s="376">
        <f>+Conso_BS!L65</f>
        <v>6.7542019350226357E-2</v>
      </c>
      <c r="Q12" s="377"/>
      <c r="R12" s="52"/>
      <c r="S12" s="89"/>
    </row>
    <row r="13" spans="2:19">
      <c r="B13" s="374"/>
      <c r="C13" s="353" t="s">
        <v>91</v>
      </c>
      <c r="D13" s="363">
        <f>+Conso_PL!H33*-1</f>
        <v>4067.88</v>
      </c>
      <c r="E13" s="363">
        <f>+Conso_PL!I33</f>
        <v>-3949.02</v>
      </c>
      <c r="F13" s="363">
        <f>+Conso_PL!J33</f>
        <v>-4237.1749396185878</v>
      </c>
      <c r="G13" s="363">
        <f>+Conso_PL!K33</f>
        <v>-4412.7343733910711</v>
      </c>
      <c r="H13" s="363">
        <f>+Conso_PL!L33</f>
        <v>-4417.7155759752413</v>
      </c>
      <c r="I13" s="364"/>
      <c r="J13" s="352"/>
      <c r="K13" s="353" t="s">
        <v>251</v>
      </c>
      <c r="L13" s="378">
        <f>+Conso_BS!H66</f>
        <v>-4.8687000478665428E-2</v>
      </c>
      <c r="M13" s="378">
        <f>+Conso_BS!I66</f>
        <v>-3.8146105511283848E-2</v>
      </c>
      <c r="N13" s="378">
        <f>+Conso_BS!J66</f>
        <v>-3.7175910205657107E-3</v>
      </c>
      <c r="O13" s="378">
        <f>+Conso_BS!K66</f>
        <v>2.6750008725292991E-2</v>
      </c>
      <c r="P13" s="378">
        <f>+Conso_BS!L66</f>
        <v>4.4445940607695612E-2</v>
      </c>
      <c r="Q13" s="377"/>
      <c r="R13" s="52"/>
      <c r="S13" s="90"/>
    </row>
    <row r="14" spans="2:19">
      <c r="B14" s="349"/>
      <c r="C14" s="361" t="s">
        <v>14</v>
      </c>
      <c r="D14" s="379">
        <f>+Conso_PL!H37*-1</f>
        <v>3253.56</v>
      </c>
      <c r="E14" s="379">
        <f>+Conso_PL!I37</f>
        <v>-3389.59</v>
      </c>
      <c r="F14" s="379">
        <f>+Conso_PL!J37</f>
        <v>-3368.5865020000001</v>
      </c>
      <c r="G14" s="379">
        <f>+Conso_PL!K37</f>
        <v>-3031.935962</v>
      </c>
      <c r="H14" s="379">
        <f>+Conso_PL!L37</f>
        <v>-2681.6195830000001</v>
      </c>
      <c r="I14" s="364"/>
      <c r="J14" s="352"/>
      <c r="K14" s="361" t="s">
        <v>250</v>
      </c>
      <c r="L14" s="380">
        <f>+L7/707*100</f>
        <v>0</v>
      </c>
      <c r="M14" s="380">
        <f>+M7/707*100</f>
        <v>0</v>
      </c>
      <c r="N14" s="380">
        <f>+N7/707*100</f>
        <v>0</v>
      </c>
      <c r="O14" s="380">
        <f>+O7/707*100</f>
        <v>0</v>
      </c>
      <c r="P14" s="380">
        <f>+P7/707*100</f>
        <v>0</v>
      </c>
      <c r="Q14" s="355"/>
      <c r="R14" s="52"/>
      <c r="S14" s="89"/>
    </row>
    <row r="15" spans="2:19">
      <c r="B15" s="366"/>
      <c r="C15" s="353" t="s">
        <v>249</v>
      </c>
      <c r="D15" s="363">
        <v>0</v>
      </c>
      <c r="E15" s="363">
        <f>+Conso_PL!I41*-1</f>
        <v>372.31</v>
      </c>
      <c r="F15" s="363">
        <v>0</v>
      </c>
      <c r="G15" s="363">
        <f>+Conso_PL!K41</f>
        <v>1000</v>
      </c>
      <c r="H15" s="363">
        <v>0</v>
      </c>
      <c r="I15" s="364"/>
      <c r="J15" s="352"/>
      <c r="K15" s="350" t="s">
        <v>248</v>
      </c>
      <c r="L15" s="354"/>
      <c r="M15" s="381"/>
      <c r="N15" s="382"/>
      <c r="O15" s="382"/>
      <c r="P15" s="382"/>
      <c r="Q15" s="371"/>
      <c r="R15" s="52"/>
      <c r="S15" s="89"/>
    </row>
    <row r="16" spans="2:19">
      <c r="B16" s="349"/>
      <c r="C16" s="346" t="s">
        <v>24</v>
      </c>
      <c r="D16" s="375">
        <f>+D12-D13-D14+D15</f>
        <v>-3727.8199999999997</v>
      </c>
      <c r="E16" s="375">
        <f>E12+E13+E14-E15</f>
        <v>-3042.8795726577482</v>
      </c>
      <c r="F16" s="375">
        <f t="shared" ref="F16:H16" si="0">F12+F13+F14-F15</f>
        <v>-238.92532750620194</v>
      </c>
      <c r="G16" s="375">
        <f>G12+G13+G14+G15</f>
        <v>2615.1095635582637</v>
      </c>
      <c r="H16" s="375">
        <f t="shared" si="0"/>
        <v>2586.1641806415723</v>
      </c>
      <c r="I16" s="351"/>
      <c r="J16" s="352"/>
      <c r="K16" s="361" t="s">
        <v>247</v>
      </c>
      <c r="L16" s="362" t="s">
        <v>464</v>
      </c>
      <c r="M16" s="362" t="s">
        <v>464</v>
      </c>
      <c r="N16" s="362">
        <f>141/Conso_PL!J55</f>
        <v>-69.425259981222084</v>
      </c>
      <c r="O16" s="362">
        <f>141/Conso_PL!K55</f>
        <v>6.7315905234476752</v>
      </c>
      <c r="P16" s="362">
        <f>113.2/Conso_PL!L55</f>
        <v>5.1587104334955987</v>
      </c>
      <c r="Q16" s="355"/>
      <c r="R16" s="52"/>
      <c r="S16" s="91"/>
    </row>
    <row r="17" spans="2:23">
      <c r="B17" s="349"/>
      <c r="C17" s="353" t="s">
        <v>246</v>
      </c>
      <c r="D17" s="363">
        <f>+Conso_PL!H44</f>
        <v>-877.46</v>
      </c>
      <c r="E17" s="363">
        <f>+Conso_PL!I44</f>
        <v>-502.68</v>
      </c>
      <c r="F17" s="363">
        <f>+Conso_PL!J44</f>
        <v>-51.368945413833416</v>
      </c>
      <c r="G17" s="363">
        <f>+Conso_PL!K44</f>
        <v>677.24855616502668</v>
      </c>
      <c r="H17" s="363">
        <f>+Conso_PL!L44</f>
        <v>556.02529883793807</v>
      </c>
      <c r="I17" s="364"/>
      <c r="J17" s="352"/>
      <c r="K17" s="353" t="s">
        <v>245</v>
      </c>
      <c r="L17" s="354">
        <f>141/Conso_BS!H60</f>
        <v>0.39776180550066126</v>
      </c>
      <c r="M17" s="354">
        <f>141/Conso_BS!I60</f>
        <v>0.42933823516342745</v>
      </c>
      <c r="N17" s="354">
        <f>141/Conso_BS!J60</f>
        <v>0.45252634398029334</v>
      </c>
      <c r="O17" s="354">
        <f>141/Conso_BS!K60</f>
        <v>0.44377006996729279</v>
      </c>
      <c r="P17" s="354">
        <f>141/Conso_BS!L60</f>
        <v>0.43400964391973684</v>
      </c>
      <c r="Q17" s="355"/>
      <c r="R17" s="52"/>
      <c r="S17" s="91"/>
    </row>
    <row r="18" spans="2:23">
      <c r="B18" s="349"/>
      <c r="C18" s="346" t="s">
        <v>244</v>
      </c>
      <c r="D18" s="375">
        <f>D16-D17</f>
        <v>-2850.3599999999997</v>
      </c>
      <c r="E18" s="375">
        <f>E16-E17</f>
        <v>-2540.1995726577484</v>
      </c>
      <c r="F18" s="375">
        <f>F16-F17</f>
        <v>-187.55638209236852</v>
      </c>
      <c r="G18" s="375">
        <f>G16-G17</f>
        <v>1937.8610073932371</v>
      </c>
      <c r="H18" s="375">
        <f>H16-H17</f>
        <v>2030.1388818036344</v>
      </c>
      <c r="I18" s="351"/>
      <c r="J18" s="352"/>
      <c r="K18" s="361" t="s">
        <v>243</v>
      </c>
      <c r="L18" s="362">
        <f>+Conso_BS!H71/Conso_PL!H5</f>
        <v>3.0706330643890922</v>
      </c>
      <c r="M18" s="362">
        <f>+Conso_BS!I71/Conso_PL!I5</f>
        <v>2.4884466586347673</v>
      </c>
      <c r="N18" s="362">
        <f>+Conso_BS!J71/Conso_PL!J5</f>
        <v>1.6074689593337195</v>
      </c>
      <c r="O18" s="362">
        <f>+Conso_BS!K71/Conso_PL!K5</f>
        <v>1.0943523349763022</v>
      </c>
      <c r="P18" s="362">
        <f>+Conso_BS!L71/Conso_PL!L5</f>
        <v>0.94891103842116264</v>
      </c>
      <c r="Q18" s="355"/>
      <c r="R18" s="52"/>
      <c r="S18" s="89"/>
    </row>
    <row r="19" spans="2:23">
      <c r="B19" s="349"/>
      <c r="C19" s="353" t="s">
        <v>170</v>
      </c>
      <c r="D19" s="364">
        <f>Conso_PL!H52</f>
        <v>-119.92000000000007</v>
      </c>
      <c r="E19" s="364">
        <f>Conso_PL!I52</f>
        <v>-258.94000000000005</v>
      </c>
      <c r="F19" s="364">
        <f>Conso_PL!J52</f>
        <v>-1.7234445781329839</v>
      </c>
      <c r="G19" s="364">
        <f>Conso_PL!K52</f>
        <v>21.300581582856239</v>
      </c>
      <c r="H19" s="364">
        <f>Conso_PL!L52</f>
        <v>22.311512245029007</v>
      </c>
      <c r="I19" s="373"/>
      <c r="J19" s="360"/>
      <c r="K19" s="353" t="s">
        <v>242</v>
      </c>
      <c r="L19" s="354">
        <f>+Conso_BS!H71/Conso_PL!H26</f>
        <v>16.413605077612868</v>
      </c>
      <c r="M19" s="354">
        <f>+Conso_BS!I71/Conso_PL!I26</f>
        <v>11.245707209302585</v>
      </c>
      <c r="N19" s="354">
        <f>+Conso_BS!J71/Conso_PL!J26</f>
        <v>6.5828459931947885</v>
      </c>
      <c r="O19" s="354">
        <f>+Conso_BS!K71/Conso_PL!K26</f>
        <v>4.5121403491046213</v>
      </c>
      <c r="P19" s="354">
        <f>+Conso_BS!L71/Conso_PL!L26</f>
        <v>3.8504316836729662</v>
      </c>
      <c r="Q19" s="355"/>
      <c r="R19" s="52"/>
      <c r="S19" s="90"/>
    </row>
    <row r="20" spans="2:23">
      <c r="B20" s="366"/>
      <c r="C20" s="346" t="s">
        <v>241</v>
      </c>
      <c r="D20" s="383">
        <f>+D18-D19</f>
        <v>-2730.4399999999996</v>
      </c>
      <c r="E20" s="383">
        <f>+E18-E19</f>
        <v>-2281.2595726577483</v>
      </c>
      <c r="F20" s="383">
        <f>+F18-F19</f>
        <v>-185.83293751423554</v>
      </c>
      <c r="G20" s="383">
        <f>+G18-G19</f>
        <v>1916.5604258103808</v>
      </c>
      <c r="H20" s="383">
        <f>+H18-H19</f>
        <v>2007.8273695586054</v>
      </c>
      <c r="I20" s="351"/>
      <c r="J20" s="352"/>
      <c r="K20" s="346" t="s">
        <v>240</v>
      </c>
      <c r="L20" s="362"/>
      <c r="M20" s="384"/>
      <c r="N20" s="385"/>
      <c r="O20" s="385"/>
      <c r="P20" s="385"/>
      <c r="Q20" s="371"/>
      <c r="R20" s="52"/>
      <c r="S20" s="89"/>
    </row>
    <row r="21" spans="2:23">
      <c r="B21" s="349"/>
      <c r="C21" s="386" t="s">
        <v>239</v>
      </c>
      <c r="D21" s="387">
        <f>+D20/D5*100</f>
        <v>-14.862295533484035</v>
      </c>
      <c r="E21" s="387">
        <f>+E20/E5*100</f>
        <v>-10.837075076365126</v>
      </c>
      <c r="F21" s="387">
        <f>+F20/F5*100</f>
        <v>-0.61682293142810252</v>
      </c>
      <c r="G21" s="387">
        <f>+G20/G5*100</f>
        <v>5.1364027359833715</v>
      </c>
      <c r="H21" s="387">
        <f>+H20/H5*100</f>
        <v>5.1140981495987896</v>
      </c>
      <c r="I21" s="388"/>
      <c r="J21" s="360"/>
      <c r="K21" s="353" t="s">
        <v>238</v>
      </c>
      <c r="L21" s="354">
        <f>+'BS Working'!G13</f>
        <v>64.651263173192945</v>
      </c>
      <c r="M21" s="354">
        <f>+'BS Working'!H13</f>
        <v>65</v>
      </c>
      <c r="N21" s="354">
        <f>+'BS Working'!I13</f>
        <v>65</v>
      </c>
      <c r="O21" s="354">
        <f>+'BS Working'!J13</f>
        <v>65</v>
      </c>
      <c r="P21" s="354">
        <f>+'BS Working'!K13</f>
        <v>65</v>
      </c>
      <c r="Q21" s="355"/>
      <c r="R21" s="52"/>
      <c r="S21" s="89"/>
    </row>
    <row r="22" spans="2:23">
      <c r="B22" s="349"/>
      <c r="C22" s="356" t="s">
        <v>237</v>
      </c>
      <c r="D22" s="389">
        <f>+'[63]Profit and loss'!F24/'[63]Profit and loss'!F8</f>
        <v>1.0409889394925179E-3</v>
      </c>
      <c r="E22" s="389">
        <f>+'[63]Profit and loss'!G24/'[63]Profit and loss'!G8</f>
        <v>1.5E-3</v>
      </c>
      <c r="F22" s="389">
        <f>+'[63]Profit and loss'!H24/'[63]Profit and loss'!H8</f>
        <v>1.5E-3</v>
      </c>
      <c r="G22" s="389">
        <f>+'[63]Profit and loss'!I24/'[63]Profit and loss'!I8</f>
        <v>1.5000000000000002E-3</v>
      </c>
      <c r="H22" s="389">
        <v>0</v>
      </c>
      <c r="I22" s="388"/>
      <c r="J22" s="360"/>
      <c r="K22" s="361" t="s">
        <v>236</v>
      </c>
      <c r="L22" s="362">
        <f>+'BS Working'!G7</f>
        <v>28.394423128319325</v>
      </c>
      <c r="M22" s="362">
        <f>+'BS Working'!H7</f>
        <v>32</v>
      </c>
      <c r="N22" s="362">
        <f>+'BS Working'!I7</f>
        <v>31</v>
      </c>
      <c r="O22" s="362">
        <f>+'BS Working'!J7</f>
        <v>30</v>
      </c>
      <c r="P22" s="362">
        <f>+'BS Working'!K7</f>
        <v>30</v>
      </c>
      <c r="Q22" s="355"/>
      <c r="R22" s="52"/>
      <c r="S22" s="89"/>
      <c r="W22" s="194">
        <v>410</v>
      </c>
    </row>
    <row r="23" spans="2:23">
      <c r="B23" s="349"/>
      <c r="C23" s="390" t="s">
        <v>235</v>
      </c>
      <c r="D23" s="387">
        <f>+D17/D16*100</f>
        <v>23.538153666217791</v>
      </c>
      <c r="E23" s="387">
        <f>+E17/E16*100</f>
        <v>16.519878227088142</v>
      </c>
      <c r="F23" s="387">
        <f>+F17/F16*100</f>
        <v>21.5</v>
      </c>
      <c r="G23" s="387">
        <f>+G17/G16*100</f>
        <v>25.897521297101012</v>
      </c>
      <c r="H23" s="387">
        <f>+H17/H16*100</f>
        <v>21.5</v>
      </c>
      <c r="I23" s="388"/>
      <c r="J23" s="360"/>
      <c r="K23" s="353" t="s">
        <v>234</v>
      </c>
      <c r="L23" s="354">
        <f>+'BS Working'!G19</f>
        <v>46.048006732133679</v>
      </c>
      <c r="M23" s="354">
        <f>+'BS Working'!H19</f>
        <v>50</v>
      </c>
      <c r="N23" s="354">
        <f>+'BS Working'!I19</f>
        <v>50</v>
      </c>
      <c r="O23" s="354">
        <f>+'BS Working'!J19</f>
        <v>48</v>
      </c>
      <c r="P23" s="354">
        <f>+'BS Working'!K19</f>
        <v>48</v>
      </c>
      <c r="Q23" s="355"/>
      <c r="R23" s="52"/>
      <c r="S23" s="89"/>
      <c r="W23" s="194">
        <v>307</v>
      </c>
    </row>
    <row r="24" spans="2:23">
      <c r="B24" s="391"/>
      <c r="C24" s="392"/>
      <c r="D24" s="393"/>
      <c r="E24" s="394"/>
      <c r="F24" s="395"/>
      <c r="G24" s="395"/>
      <c r="H24" s="395"/>
      <c r="I24" s="395"/>
      <c r="J24" s="360"/>
      <c r="K24" s="344"/>
      <c r="L24" s="396"/>
      <c r="M24" s="397"/>
      <c r="N24" s="398"/>
      <c r="O24" s="398"/>
      <c r="P24" s="398"/>
      <c r="Q24" s="399"/>
      <c r="R24" s="52"/>
      <c r="S24" s="90"/>
      <c r="W24" s="194">
        <f>W22-W23</f>
        <v>103</v>
      </c>
    </row>
    <row r="25" spans="2:23">
      <c r="B25" s="391"/>
      <c r="C25" s="400" t="s">
        <v>233</v>
      </c>
      <c r="D25" s="401"/>
      <c r="E25" s="402"/>
      <c r="F25" s="403"/>
      <c r="G25" s="403"/>
      <c r="H25" s="403"/>
      <c r="I25" s="395"/>
      <c r="J25" s="404"/>
      <c r="K25" s="400" t="s">
        <v>232</v>
      </c>
      <c r="L25" s="405"/>
      <c r="M25" s="406"/>
      <c r="N25" s="407"/>
      <c r="O25" s="407"/>
      <c r="P25" s="407"/>
      <c r="Q25" s="399"/>
      <c r="R25" s="52"/>
      <c r="S25" s="89"/>
      <c r="W25" s="194">
        <f>W24/W23</f>
        <v>0.33550488599348532</v>
      </c>
    </row>
    <row r="26" spans="2:23">
      <c r="B26" s="408"/>
      <c r="C26" s="409" t="s">
        <v>231</v>
      </c>
      <c r="D26" s="364">
        <f>+Conso_BS!H3</f>
        <v>91.49</v>
      </c>
      <c r="E26" s="364">
        <f>+Conso_BS!I3</f>
        <v>91.5</v>
      </c>
      <c r="F26" s="364">
        <f>+Conso_BS!J3</f>
        <v>91.5</v>
      </c>
      <c r="G26" s="364">
        <f>+Conso_BS!K3</f>
        <v>91.5</v>
      </c>
      <c r="H26" s="364">
        <f>+Conso_BS!L3</f>
        <v>91.5</v>
      </c>
      <c r="I26" s="364"/>
      <c r="J26" s="345"/>
      <c r="K26" s="350" t="s">
        <v>125</v>
      </c>
      <c r="L26" s="410">
        <f>+Conso_CF!H4</f>
        <v>-2674.93</v>
      </c>
      <c r="M26" s="410">
        <f>+Conso_CF!I4</f>
        <v>-3042.8795726577482</v>
      </c>
      <c r="N26" s="410">
        <f>+Conso_CF!J4</f>
        <v>-238.92532750620194</v>
      </c>
      <c r="O26" s="410">
        <f>+Conso_CF!K4</f>
        <v>2615.1095635582637</v>
      </c>
      <c r="P26" s="410">
        <f>+Conso_CF!L4</f>
        <v>2586.1641806415723</v>
      </c>
      <c r="Q26" s="411"/>
      <c r="R26" s="52"/>
      <c r="S26" s="89"/>
    </row>
    <row r="27" spans="2:23">
      <c r="B27" s="412"/>
      <c r="C27" s="413" t="s">
        <v>230</v>
      </c>
      <c r="D27" s="379">
        <f>+Conso_BS!H5+Conso_BS!H4</f>
        <v>32344.61</v>
      </c>
      <c r="E27" s="379">
        <f>+Conso_BS!I5+Conso_BS!I4</f>
        <v>29959.030427342252</v>
      </c>
      <c r="F27" s="379">
        <f>+Conso_BS!J5+Conso_BS!J4</f>
        <v>28419.197489828017</v>
      </c>
      <c r="G27" s="379">
        <f>+Conso_BS!K5+Conso_BS!K4</f>
        <v>28981.757915638398</v>
      </c>
      <c r="H27" s="379">
        <f>+Conso_BS!L5+Conso_BS!L4</f>
        <v>29635.585285197005</v>
      </c>
      <c r="I27" s="364"/>
      <c r="J27" s="352"/>
      <c r="K27" s="413" t="s">
        <v>91</v>
      </c>
      <c r="L27" s="379">
        <f>+Conso_CF!H7+Conso_CF!H8</f>
        <v>3046.21</v>
      </c>
      <c r="M27" s="383">
        <f>+Conso_CF!I7+Conso_CF!I8</f>
        <v>907.65999999999235</v>
      </c>
      <c r="N27" s="379">
        <f>+Conso_CF!J7+Conso_CF!J8</f>
        <v>4108.4699890933298</v>
      </c>
      <c r="O27" s="379">
        <f>+Conso_CF!K7+Conso_CF!K8</f>
        <v>1627.6289317732117</v>
      </c>
      <c r="P27" s="379">
        <f>+Conso_CF!L7+Conso_CF!L8</f>
        <v>4299.3349248706254</v>
      </c>
      <c r="Q27" s="414"/>
      <c r="R27" s="52"/>
      <c r="S27" s="89"/>
    </row>
    <row r="28" spans="2:23">
      <c r="B28" s="415"/>
      <c r="C28" s="409" t="s">
        <v>170</v>
      </c>
      <c r="D28" s="364">
        <f>+Conso_BS!H8</f>
        <v>899.83</v>
      </c>
      <c r="E28" s="364">
        <f>+Conso_BS!I8</f>
        <v>646.71</v>
      </c>
      <c r="F28" s="364">
        <f>+Conso_BS!J8</f>
        <v>644.83443617907631</v>
      </c>
      <c r="G28" s="364">
        <f>+Conso_BS!K8</f>
        <v>664.21304625300866</v>
      </c>
      <c r="H28" s="364">
        <f>+Conso_BS!L8</f>
        <v>820.58138881803632</v>
      </c>
      <c r="I28" s="364"/>
      <c r="J28" s="352"/>
      <c r="K28" s="353" t="s">
        <v>229</v>
      </c>
      <c r="L28" s="354">
        <f>+SUM(Conso_CF!H22:H30)</f>
        <v>1366.0099999999998</v>
      </c>
      <c r="M28" s="354">
        <f>+SUM(Conso_CF!I22:I30)</f>
        <v>4553.41</v>
      </c>
      <c r="N28" s="354">
        <f>+SUM(Conso_CF!J22:J30)</f>
        <v>649.21149711998555</v>
      </c>
      <c r="O28" s="354">
        <f>+SUM(Conso_CF!K22:K30)</f>
        <v>-1487.9925887722904</v>
      </c>
      <c r="P28" s="354">
        <f>+SUM(Conso_CF!L22:L30)</f>
        <v>-2249.7675847429318</v>
      </c>
      <c r="Q28" s="416"/>
      <c r="R28" s="52"/>
      <c r="S28" s="88"/>
    </row>
    <row r="29" spans="2:23">
      <c r="B29" s="417"/>
      <c r="C29" s="413" t="s">
        <v>228</v>
      </c>
      <c r="D29" s="379">
        <f>+Conso_BS!H11</f>
        <v>36353</v>
      </c>
      <c r="E29" s="379">
        <f>+Conso_BS!I11</f>
        <v>32598.34</v>
      </c>
      <c r="F29" s="379">
        <f>+Conso_BS!J11</f>
        <v>28398.06</v>
      </c>
      <c r="G29" s="379">
        <f>+Conso_BS!K11</f>
        <v>23944.55</v>
      </c>
      <c r="H29" s="379">
        <f>+Conso_BS!L11</f>
        <v>21099.55</v>
      </c>
      <c r="I29" s="364"/>
      <c r="J29" s="352"/>
      <c r="K29" s="413" t="s">
        <v>227</v>
      </c>
      <c r="L29" s="418">
        <f>+SUM(Conso_CF!H9:H18)+SUM(Conso_CF!H32:H35)</f>
        <v>2594.6899999999996</v>
      </c>
      <c r="M29" s="418">
        <f>+SUM(Conso_CF!I9:I18)+502.68</f>
        <v>-2896.9</v>
      </c>
      <c r="N29" s="418">
        <f>+SUM(Conso_CF!J9:J18)+SUM(Conso_CF!J32:J35)</f>
        <v>-3327.2175565861667</v>
      </c>
      <c r="O29" s="418">
        <f>+SUM(Conso_CF!K9:K18)-SUM(Conso_CF!K32:K35)</f>
        <v>-2364.6874058349731</v>
      </c>
      <c r="P29" s="418">
        <f>+SUM(Conso_CF!L9:L18)-SUM(Conso_CF!L32:L35)</f>
        <v>-2135.5942841620622</v>
      </c>
      <c r="Q29" s="419"/>
      <c r="R29" s="52"/>
      <c r="S29" s="88"/>
    </row>
    <row r="30" spans="2:23">
      <c r="B30" s="408"/>
      <c r="C30" s="409" t="s">
        <v>226</v>
      </c>
      <c r="D30" s="364">
        <f>+Conso_BS!H12</f>
        <v>6621.15</v>
      </c>
      <c r="E30" s="364">
        <f>+Conso_BS!I12</f>
        <v>5358.63</v>
      </c>
      <c r="F30" s="364">
        <f>+Conso_BS!J12</f>
        <v>4913.799961793321</v>
      </c>
      <c r="G30" s="364">
        <f>+Conso_BS!K12</f>
        <v>4945.8742207649275</v>
      </c>
      <c r="H30" s="364">
        <f>+Conso_BS!L12</f>
        <v>4484.5980905027955</v>
      </c>
      <c r="I30" s="364"/>
      <c r="J30" s="352"/>
      <c r="K30" s="350" t="s">
        <v>225</v>
      </c>
      <c r="L30" s="410">
        <f>+L26+L27+L28+L29</f>
        <v>4331.9799999999996</v>
      </c>
      <c r="M30" s="410">
        <f>+M26+M27+M28+M29</f>
        <v>-478.70957265775587</v>
      </c>
      <c r="N30" s="410">
        <f>+N26+N27+N28+N29</f>
        <v>1191.5386021209465</v>
      </c>
      <c r="O30" s="410">
        <f>+O26+O27+O28+O29</f>
        <v>390.05850072421254</v>
      </c>
      <c r="P30" s="410">
        <f>+P26+P27+P28+P29</f>
        <v>2500.1372366072032</v>
      </c>
      <c r="Q30" s="411"/>
      <c r="R30" s="52"/>
      <c r="S30" s="86"/>
    </row>
    <row r="31" spans="2:23">
      <c r="B31" s="420"/>
      <c r="C31" s="413" t="s">
        <v>224</v>
      </c>
      <c r="D31" s="379">
        <f>+Conso_BS!H13+Conso_BS!H14+Conso_BS!H15</f>
        <v>289.43</v>
      </c>
      <c r="E31" s="379">
        <f>+Conso_BS!I13+Conso_BS!I14+Conso_BS!I15</f>
        <v>1071.57</v>
      </c>
      <c r="F31" s="379">
        <f>+Conso_BS!J13+Conso_BS!J14+Conso_BS!J15</f>
        <v>1090.0804575225472</v>
      </c>
      <c r="G31" s="379">
        <f>+Conso_BS!K13+Conso_BS!K14+Conso_BS!K15</f>
        <v>1167.7696686471802</v>
      </c>
      <c r="H31" s="379">
        <f>+Conso_BS!L13+Conso_BS!L14+Conso_BS!L15</f>
        <v>1188.8233197752625</v>
      </c>
      <c r="I31" s="364"/>
      <c r="J31" s="352"/>
      <c r="K31" s="413" t="s">
        <v>223</v>
      </c>
      <c r="L31" s="418">
        <f>+SUM(Conso_CF!H39:H42)</f>
        <v>-2254.3299999999995</v>
      </c>
      <c r="M31" s="418">
        <f>+SUM(Conso_CF!I39:I42)</f>
        <v>255.70000000000292</v>
      </c>
      <c r="N31" s="418">
        <f>+SUM(Conso_CF!J39:J42)</f>
        <v>-171.29504947474197</v>
      </c>
      <c r="O31" s="418">
        <f>+SUM(Conso_CF!K39:K42)</f>
        <v>5483.5485229355108</v>
      </c>
      <c r="P31" s="418">
        <f>+SUM(Conso_CF!L39:L42)</f>
        <v>-181.61934889538452</v>
      </c>
      <c r="Q31" s="421"/>
      <c r="R31" s="52"/>
      <c r="S31" s="85"/>
    </row>
    <row r="32" spans="2:23">
      <c r="B32" s="412"/>
      <c r="C32" s="422" t="s">
        <v>69</v>
      </c>
      <c r="D32" s="351">
        <f>+D26+D27+D28+D29+D30+D31</f>
        <v>76599.50999999998</v>
      </c>
      <c r="E32" s="351">
        <f>+E26+E27+E28+E29+E30+E31</f>
        <v>69725.780427342266</v>
      </c>
      <c r="F32" s="351">
        <f>+F26+F27+F28+F29+F30+F31</f>
        <v>63557.472345322967</v>
      </c>
      <c r="G32" s="351">
        <f>+G26+G27+G28+G29+G30+G31</f>
        <v>59795.664851303518</v>
      </c>
      <c r="H32" s="351">
        <f>+H26+H27+H28+H29+H30+H31</f>
        <v>57320.638084293103</v>
      </c>
      <c r="I32" s="351"/>
      <c r="J32" s="352"/>
      <c r="K32" s="409" t="s">
        <v>222</v>
      </c>
      <c r="L32" s="364">
        <f>+SUM(Conso_CF!H44:H49)</f>
        <v>-7.2600000000000051</v>
      </c>
      <c r="M32" s="364">
        <f>+SUM(Conso_CF!I44:I49)</f>
        <v>1539.6799999999998</v>
      </c>
      <c r="N32" s="364">
        <f>+SUM(Conso_CF!J44:J49)</f>
        <v>10</v>
      </c>
      <c r="O32" s="364">
        <f>+SUM(Conso_CF!K44:K49)</f>
        <v>14.139999999999873</v>
      </c>
      <c r="P32" s="364">
        <f>+SUM(Conso_CF!L44:L49)</f>
        <v>10</v>
      </c>
      <c r="Q32" s="414"/>
      <c r="R32" s="52"/>
      <c r="S32" s="87"/>
    </row>
    <row r="33" spans="2:19">
      <c r="B33" s="417"/>
      <c r="C33" s="413" t="s">
        <v>72</v>
      </c>
      <c r="D33" s="379">
        <f>+Conso_BS!H30</f>
        <v>84142.75</v>
      </c>
      <c r="E33" s="379">
        <f>+Conso_BS!I30</f>
        <v>86131.53</v>
      </c>
      <c r="F33" s="379">
        <f>+Conso_BS!J30</f>
        <v>86431.53</v>
      </c>
      <c r="G33" s="379">
        <f>+Conso_BS!K30</f>
        <v>89785.396382352934</v>
      </c>
      <c r="H33" s="379">
        <f>+Conso_BS!L30</f>
        <v>90085.396382352934</v>
      </c>
      <c r="I33" s="364"/>
      <c r="J33" s="352"/>
      <c r="K33" s="423" t="s">
        <v>221</v>
      </c>
      <c r="L33" s="424">
        <f>+L31+L32</f>
        <v>-2261.5899999999997</v>
      </c>
      <c r="M33" s="424">
        <f>+M31+M32</f>
        <v>1795.3800000000028</v>
      </c>
      <c r="N33" s="424">
        <f>+N31+N32</f>
        <v>-161.29504947474197</v>
      </c>
      <c r="O33" s="424">
        <f>+O31+O32</f>
        <v>5497.6885229355103</v>
      </c>
      <c r="P33" s="424">
        <f>+P31+P32</f>
        <v>-171.61934889538452</v>
      </c>
      <c r="Q33" s="419"/>
      <c r="R33" s="52"/>
      <c r="S33" s="82"/>
    </row>
    <row r="34" spans="2:19">
      <c r="B34" s="420"/>
      <c r="C34" s="409" t="s">
        <v>220</v>
      </c>
      <c r="D34" s="364">
        <f>+Conso_BS!H31+Conso_BS!H32</f>
        <v>22930.03</v>
      </c>
      <c r="E34" s="364">
        <f>+Conso_BS!I31+Conso_BS!I32</f>
        <v>23942.009999999991</v>
      </c>
      <c r="F34" s="364">
        <f>+Conso_BS!J31+Conso_BS!J32</f>
        <v>29404.479989093321</v>
      </c>
      <c r="G34" s="364">
        <f>+Conso_BS!K31+Conso_BS!K32</f>
        <v>32386.108920866533</v>
      </c>
      <c r="H34" s="364">
        <f>+Conso_BS!L31+Conso_BS!L32</f>
        <v>38039.443845737158</v>
      </c>
      <c r="I34" s="364"/>
      <c r="J34" s="352"/>
      <c r="K34" s="409" t="s">
        <v>219</v>
      </c>
      <c r="L34" s="425">
        <f>+SUM(Conso_CF!H55:H56)</f>
        <v>0</v>
      </c>
      <c r="M34" s="425">
        <f>+SUM(Conso_CF!I55:I56)</f>
        <v>0</v>
      </c>
      <c r="N34" s="425">
        <f>+SUM(Conso_CF!J55:J56)</f>
        <v>0</v>
      </c>
      <c r="O34" s="425">
        <f>+SUM(Conso_CF!K55:K56)</f>
        <v>0</v>
      </c>
      <c r="P34" s="425">
        <f>+SUM(Conso_CF!L55:L56)</f>
        <v>0</v>
      </c>
      <c r="Q34" s="421"/>
      <c r="R34" s="52"/>
      <c r="S34" s="86"/>
    </row>
    <row r="35" spans="2:19">
      <c r="B35" s="426"/>
      <c r="C35" s="413" t="s">
        <v>75</v>
      </c>
      <c r="D35" s="379">
        <f>+D33-D34</f>
        <v>61212.72</v>
      </c>
      <c r="E35" s="379">
        <f>+E33-E34</f>
        <v>62189.520000000004</v>
      </c>
      <c r="F35" s="379">
        <f>+F33-F34</f>
        <v>57027.050010906678</v>
      </c>
      <c r="G35" s="379">
        <f>+G33-G34</f>
        <v>57399.287461486398</v>
      </c>
      <c r="H35" s="379">
        <f>+H33-H34</f>
        <v>52045.952536615776</v>
      </c>
      <c r="I35" s="364"/>
      <c r="J35" s="352"/>
      <c r="K35" s="413" t="s">
        <v>218</v>
      </c>
      <c r="L35" s="418">
        <f>+Conso_CF!H53+Conso_CF!H60</f>
        <v>923.00000000000011</v>
      </c>
      <c r="M35" s="418">
        <f>+Conso_CF!I53+Conso_CF!I60</f>
        <v>-4172.5099999999993</v>
      </c>
      <c r="N35" s="418">
        <f>+Conso_CF!J53+Conso_CF!J60</f>
        <v>-4200.2799999999988</v>
      </c>
      <c r="O35" s="418">
        <f>+Conso_CF!K53+Conso_CF!K60</f>
        <v>-4453.510000000002</v>
      </c>
      <c r="P35" s="418">
        <f>+Conso_CF!L53+Conso_CF!L60</f>
        <v>-2845</v>
      </c>
      <c r="Q35" s="427"/>
      <c r="R35" s="52"/>
      <c r="S35" s="78"/>
    </row>
    <row r="36" spans="2:19">
      <c r="B36" s="417"/>
      <c r="C36" s="409" t="s">
        <v>76</v>
      </c>
      <c r="D36" s="364">
        <f>+Conso_BS!H36+Conso_BS!H37+Conso_BS!H38</f>
        <v>11826.800000000001</v>
      </c>
      <c r="E36" s="364">
        <f>+Conso_BS!I36+Conso_BS!I37+Conso_BS!I38</f>
        <v>9716.17</v>
      </c>
      <c r="F36" s="364">
        <f>+Conso_BS!J36+Conso_BS!J37+Conso_BS!J38</f>
        <v>9715.8799999999992</v>
      </c>
      <c r="G36" s="364">
        <f>+Conso_BS!K36+Conso_BS!K37+Conso_BS!K38</f>
        <v>1002.19</v>
      </c>
      <c r="H36" s="364">
        <f>+Conso_BS!L36+Conso_BS!L37+Conso_BS!L38</f>
        <v>994.03000000000009</v>
      </c>
      <c r="I36" s="364"/>
      <c r="J36" s="352"/>
      <c r="K36" s="409" t="s">
        <v>217</v>
      </c>
      <c r="L36" s="425">
        <f>+SUM(Conso_CF!H57:H59)</f>
        <v>-3594.9100000000003</v>
      </c>
      <c r="M36" s="425">
        <f>+SUM(Conso_CF!I58:I59)+Conso_CF!I61</f>
        <v>2712.6700000000005</v>
      </c>
      <c r="N36" s="425">
        <f>+SUM(Conso_CF!J58:J59)+Conso_CF!J61</f>
        <v>2923.9085830361118</v>
      </c>
      <c r="O36" s="425">
        <f>+SUM(Conso_CF!K58:K59)+Conso_CF!K61</f>
        <v>3061.7921924805305</v>
      </c>
      <c r="P36" s="425">
        <f>+SUM(Conso_CF!L58:L59)+Conso_CF!L61</f>
        <v>2362.5605299118524</v>
      </c>
      <c r="Q36" s="421"/>
      <c r="R36" s="84"/>
      <c r="S36" s="85"/>
    </row>
    <row r="37" spans="2:19">
      <c r="B37" s="417"/>
      <c r="C37" s="413" t="s">
        <v>77</v>
      </c>
      <c r="D37" s="379">
        <f>+Conso_BS!H39+Conso_BS!H35</f>
        <v>4217.16</v>
      </c>
      <c r="E37" s="379">
        <f>+Conso_BS!I39+Conso_BS!I35</f>
        <v>3742.12</v>
      </c>
      <c r="F37" s="379">
        <f>+Conso_BS!J39+Conso_BS!J35</f>
        <v>3613.415049474741</v>
      </c>
      <c r="G37" s="379">
        <f>+Conso_BS!K39+Conso_BS!K35</f>
        <v>3485.8401441862957</v>
      </c>
      <c r="H37" s="379">
        <f>+Conso_BS!L39+Conso_BS!L35</f>
        <v>3367.4594930816802</v>
      </c>
      <c r="I37" s="364"/>
      <c r="J37" s="352"/>
      <c r="K37" s="423" t="s">
        <v>215</v>
      </c>
      <c r="L37" s="424">
        <f>+L34+L35+L36</f>
        <v>-2671.9100000000003</v>
      </c>
      <c r="M37" s="424">
        <f>+M34+M35+M36</f>
        <v>-1459.8399999999988</v>
      </c>
      <c r="N37" s="424">
        <f>+N34+N35+N36</f>
        <v>-1276.371416963887</v>
      </c>
      <c r="O37" s="424">
        <f>+O34+O35+O36</f>
        <v>-1391.7178075194715</v>
      </c>
      <c r="P37" s="424">
        <f>+P34+P35+P36</f>
        <v>-482.43947008814757</v>
      </c>
      <c r="Q37" s="419"/>
      <c r="R37" s="52"/>
      <c r="S37" s="82"/>
    </row>
    <row r="38" spans="2:19">
      <c r="B38" s="420"/>
      <c r="C38" s="409" t="s">
        <v>214</v>
      </c>
      <c r="D38" s="364">
        <f>+'BS Working'!G117</f>
        <v>-3862.0999999999985</v>
      </c>
      <c r="E38" s="364">
        <f>+'BS Working'!H117</f>
        <v>-7938.1195726577516</v>
      </c>
      <c r="F38" s="364">
        <f>+'BS Working'!I117</f>
        <v>-8814.9484765728703</v>
      </c>
      <c r="G38" s="364">
        <f>+'BS Working'!J117</f>
        <v>-4107.7345728657492</v>
      </c>
      <c r="H38" s="364">
        <f>+'BS Working'!K117</f>
        <v>-1102.8855170469396</v>
      </c>
      <c r="I38" s="364"/>
      <c r="J38" s="352"/>
      <c r="K38" s="423" t="s">
        <v>213</v>
      </c>
      <c r="L38" s="424">
        <f>+L37+L33+L30</f>
        <v>-601.52000000000044</v>
      </c>
      <c r="M38" s="424">
        <f>+M37+M33+M30</f>
        <v>-143.16957265775181</v>
      </c>
      <c r="N38" s="424">
        <f>+N37+N33+N30</f>
        <v>-246.12786431768245</v>
      </c>
      <c r="O38" s="424">
        <f>+O37+O33+O30</f>
        <v>4496.0292161402513</v>
      </c>
      <c r="P38" s="424">
        <f>+P37+P33+P30</f>
        <v>1846.0784176236712</v>
      </c>
      <c r="Q38" s="421"/>
      <c r="R38" s="52"/>
      <c r="S38" s="78"/>
    </row>
    <row r="39" spans="2:19">
      <c r="B39" s="420"/>
      <c r="C39" s="413" t="s">
        <v>212</v>
      </c>
      <c r="D39" s="379" t="e">
        <f>+Conso_BS!H40+Conso_BS!#REF!+Conso_BS!H41</f>
        <v>#REF!</v>
      </c>
      <c r="E39" s="379" t="e">
        <f>+Conso_BS!I40+Conso_BS!#REF!+Conso_BS!I41</f>
        <v>#REF!</v>
      </c>
      <c r="F39" s="379" t="e">
        <f>+Conso_BS!J40+Conso_BS!#REF!+Conso_BS!J41</f>
        <v>#REF!</v>
      </c>
      <c r="G39" s="379" t="e">
        <f>+Conso_BS!K40+Conso_BS!#REF!+Conso_BS!K41</f>
        <v>#REF!</v>
      </c>
      <c r="H39" s="379" t="e">
        <f>+Conso_BS!L40+Conso_BS!#REF!+Conso_BS!L41</f>
        <v>#REF!</v>
      </c>
      <c r="I39" s="364"/>
      <c r="J39" s="352"/>
      <c r="K39" s="428" t="s">
        <v>211</v>
      </c>
      <c r="L39" s="383">
        <v>1221.9000000000001</v>
      </c>
      <c r="M39" s="383">
        <v>620</v>
      </c>
      <c r="N39" s="383">
        <f>+M40</f>
        <v>477.23042734224816</v>
      </c>
      <c r="O39" s="383">
        <f>+N40</f>
        <v>231.10256302456571</v>
      </c>
      <c r="P39" s="383">
        <f>+O40</f>
        <v>4727.1317791648171</v>
      </c>
      <c r="Q39" s="421"/>
      <c r="R39" s="52"/>
      <c r="S39" s="83"/>
    </row>
    <row r="40" spans="2:19">
      <c r="B40" s="420"/>
      <c r="C40" s="422" t="s">
        <v>88</v>
      </c>
      <c r="D40" s="351" t="e">
        <f>+D35+D36+D37+D38+D39</f>
        <v>#REF!</v>
      </c>
      <c r="E40" s="351" t="e">
        <f>+E35+E36+E37+E38+E39</f>
        <v>#REF!</v>
      </c>
      <c r="F40" s="351" t="e">
        <f>+F35+F36+F37+F38+F39</f>
        <v>#REF!</v>
      </c>
      <c r="G40" s="351" t="e">
        <f>+G35+G36+G37+G38+G39</f>
        <v>#REF!</v>
      </c>
      <c r="H40" s="351" t="e">
        <f>+H35+H36+H37+H38+H39</f>
        <v>#REF!</v>
      </c>
      <c r="I40" s="351"/>
      <c r="J40" s="352"/>
      <c r="K40" s="423" t="s">
        <v>210</v>
      </c>
      <c r="L40" s="424">
        <f>+L38+L39</f>
        <v>620.37999999999965</v>
      </c>
      <c r="M40" s="424">
        <f>+M39+M38+0.4</f>
        <v>477.23042734224816</v>
      </c>
      <c r="N40" s="424">
        <f>+N39+N38</f>
        <v>231.10256302456571</v>
      </c>
      <c r="O40" s="424">
        <f>+O39+O38</f>
        <v>4727.1317791648171</v>
      </c>
      <c r="P40" s="424">
        <f>+P39+P38</f>
        <v>6573.2101967884882</v>
      </c>
      <c r="Q40" s="421"/>
      <c r="R40" s="52"/>
      <c r="S40" s="82"/>
    </row>
    <row r="41" spans="2:19" ht="10.5" customHeight="1">
      <c r="B41" s="345"/>
      <c r="C41" s="429"/>
      <c r="D41" s="430"/>
      <c r="E41" s="430"/>
      <c r="F41" s="430"/>
      <c r="G41" s="430"/>
      <c r="H41" s="430"/>
      <c r="I41" s="430">
        <f>+I32-I40</f>
        <v>0</v>
      </c>
      <c r="J41" s="431"/>
      <c r="K41" s="429"/>
      <c r="L41" s="429"/>
      <c r="M41" s="429"/>
      <c r="N41" s="429"/>
      <c r="O41" s="429"/>
      <c r="P41" s="429"/>
      <c r="Q41" s="432"/>
      <c r="R41" s="52"/>
      <c r="S41" s="82"/>
    </row>
    <row r="42" spans="2:19">
      <c r="B42" s="236"/>
      <c r="C42" s="52"/>
      <c r="D42" s="81"/>
      <c r="E42" s="81"/>
      <c r="F42" s="81"/>
      <c r="G42" s="81"/>
      <c r="H42" s="81"/>
      <c r="I42" s="80"/>
      <c r="J42" s="79"/>
      <c r="K42" s="52"/>
      <c r="L42" s="52"/>
      <c r="M42" s="81"/>
      <c r="N42" s="52"/>
      <c r="O42" s="52"/>
      <c r="P42" s="52"/>
      <c r="Q42" s="52"/>
      <c r="R42" s="52"/>
      <c r="S42" s="78"/>
    </row>
    <row r="43" spans="2:19">
      <c r="L43" s="157"/>
      <c r="S43" s="78"/>
    </row>
    <row r="44" spans="2:19">
      <c r="M44" s="157"/>
      <c r="S44" s="78"/>
    </row>
    <row r="45" spans="2:19">
      <c r="S45" s="77"/>
    </row>
    <row r="49" spans="12:12">
      <c r="L49" s="157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J6"/>
  <sheetViews>
    <sheetView showGridLines="0" workbookViewId="0">
      <selection sqref="A1:J6"/>
    </sheetView>
  </sheetViews>
  <sheetFormatPr defaultRowHeight="15"/>
  <cols>
    <col min="10" max="10" width="10.42578125" customWidth="1"/>
  </cols>
  <sheetData>
    <row r="1" spans="1:10" ht="25.5">
      <c r="A1" s="436" t="s">
        <v>1046</v>
      </c>
      <c r="B1" s="436" t="s">
        <v>3</v>
      </c>
      <c r="C1" s="436" t="s">
        <v>1020</v>
      </c>
      <c r="D1" s="436" t="s">
        <v>1047</v>
      </c>
      <c r="E1" s="436" t="s">
        <v>1048</v>
      </c>
      <c r="F1" s="436" t="s">
        <v>1049</v>
      </c>
      <c r="G1" s="436" t="s">
        <v>1050</v>
      </c>
      <c r="H1" s="436" t="s">
        <v>1051</v>
      </c>
      <c r="I1" s="319" t="s">
        <v>247</v>
      </c>
      <c r="J1" s="319" t="s">
        <v>270</v>
      </c>
    </row>
    <row r="2" spans="1:10" ht="15.75" thickBot="1">
      <c r="A2" s="437"/>
      <c r="B2" s="437"/>
      <c r="C2" s="437"/>
      <c r="D2" s="437"/>
      <c r="E2" s="437"/>
      <c r="F2" s="437"/>
      <c r="G2" s="437"/>
      <c r="H2" s="437"/>
      <c r="I2" s="320" t="s">
        <v>1052</v>
      </c>
      <c r="J2" s="320" t="s">
        <v>1052</v>
      </c>
    </row>
    <row r="3" spans="1:10">
      <c r="A3" s="321">
        <v>2017</v>
      </c>
      <c r="B3" s="322">
        <f>+Conso_PL!I5</f>
        <v>21050.51</v>
      </c>
      <c r="C3" s="322">
        <f>+Conso_PL!I26</f>
        <v>4658.0504273422521</v>
      </c>
      <c r="D3" s="322">
        <f>+Conso_PL!I50</f>
        <v>-2281.2595726577483</v>
      </c>
      <c r="E3" s="323">
        <f>+Conso_PL!I55</f>
        <v>-24.931798608281401</v>
      </c>
      <c r="F3" s="322" t="s">
        <v>464</v>
      </c>
      <c r="G3" s="324">
        <f>+projections!M12*100</f>
        <v>-7.5914119991109557</v>
      </c>
      <c r="H3" s="324">
        <f>+projections!M13*100</f>
        <v>-3.8146105511283848</v>
      </c>
      <c r="I3" s="324" t="str">
        <f>+projections!M16</f>
        <v>NA</v>
      </c>
      <c r="J3" s="324">
        <f>+projections!M19</f>
        <v>11.245707209302585</v>
      </c>
    </row>
    <row r="4" spans="1:10">
      <c r="A4" s="325" t="s">
        <v>325</v>
      </c>
      <c r="B4" s="326">
        <f>+Conso_PL!J5</f>
        <v>30127.436586053122</v>
      </c>
      <c r="C4" s="326">
        <f>+Conso_PL!J26</f>
        <v>7356.836114112386</v>
      </c>
      <c r="D4" s="326">
        <f>+Conso_PL!J50</f>
        <v>-185.83293751423554</v>
      </c>
      <c r="E4" s="327">
        <f>+Conso_PL!J55</f>
        <v>-2.03096106572935</v>
      </c>
      <c r="F4" s="326" t="s">
        <v>464</v>
      </c>
      <c r="G4" s="328">
        <f>+projections!N12*100</f>
        <v>-0.65180074103952246</v>
      </c>
      <c r="H4" s="328">
        <f>+projections!N13*100</f>
        <v>-0.37175910205657109</v>
      </c>
      <c r="I4" s="328">
        <f>+projections!N16</f>
        <v>-69.425259981222084</v>
      </c>
      <c r="J4" s="328">
        <f>+projections!N19</f>
        <v>6.5828459931947885</v>
      </c>
    </row>
    <row r="5" spans="1:10">
      <c r="A5" s="321" t="s">
        <v>326</v>
      </c>
      <c r="B5" s="322">
        <f>+Conso_PL!K5</f>
        <v>37313.281771770038</v>
      </c>
      <c r="C5" s="322">
        <f>+Conso_PL!K26</f>
        <v>9049.7798989493349</v>
      </c>
      <c r="D5" s="322">
        <f>+Conso_PL!K50</f>
        <v>1916.5604258103808</v>
      </c>
      <c r="E5" s="323">
        <f>+Conso_PL!K55</f>
        <v>20.946015582627112</v>
      </c>
      <c r="F5" s="322">
        <f>+Conso_PL!K57</f>
        <v>0</v>
      </c>
      <c r="G5" s="324">
        <f>+projections!O12*100</f>
        <v>6.59217632702756</v>
      </c>
      <c r="H5" s="324">
        <f>+projections!O13*100</f>
        <v>2.6750008725292993</v>
      </c>
      <c r="I5" s="324">
        <f>+projections!O16</f>
        <v>6.7315905234476752</v>
      </c>
      <c r="J5" s="324">
        <f>+projections!O19</f>
        <v>4.5121403491046213</v>
      </c>
    </row>
    <row r="6" spans="1:10">
      <c r="A6" s="325" t="s">
        <v>744</v>
      </c>
      <c r="B6" s="326">
        <f>+Conso_PL!L5</f>
        <v>39260.634247235226</v>
      </c>
      <c r="C6" s="326">
        <f>+Conso_PL!L26</f>
        <v>9675.4993396168138</v>
      </c>
      <c r="D6" s="326">
        <f>+Conso_PL!L50</f>
        <v>2007.8273695586054</v>
      </c>
      <c r="E6" s="327">
        <f>+Conso_PL!L55</f>
        <v>21.943468519766178</v>
      </c>
      <c r="F6" s="326">
        <f>+Conso_PL!L57</f>
        <v>0</v>
      </c>
      <c r="G6" s="328">
        <f>+projections!P12*100</f>
        <v>6.7542019350226354</v>
      </c>
      <c r="H6" s="328">
        <f>+projections!P13*100</f>
        <v>4.4445940607695613</v>
      </c>
      <c r="I6" s="328">
        <f>+projections!P16</f>
        <v>5.1587104334955987</v>
      </c>
      <c r="J6" s="328">
        <f>+projections!P19</f>
        <v>3.8504316836729662</v>
      </c>
    </row>
  </sheetData>
  <mergeCells count="8">
    <mergeCell ref="G1:G2"/>
    <mergeCell ref="H1:H2"/>
    <mergeCell ref="A1:A2"/>
    <mergeCell ref="B1:B2"/>
    <mergeCell ref="C1:C2"/>
    <mergeCell ref="D1:D2"/>
    <mergeCell ref="E1:E2"/>
    <mergeCell ref="F1:F2"/>
  </mergeCell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B3:I22"/>
  <sheetViews>
    <sheetView showGridLines="0" topLeftCell="A2" workbookViewId="0">
      <selection activeCell="B3" sqref="B3:F22"/>
    </sheetView>
  </sheetViews>
  <sheetFormatPr defaultColWidth="9" defaultRowHeight="15"/>
  <cols>
    <col min="1" max="1" width="9" style="308"/>
    <col min="2" max="2" width="31.42578125" style="308" customWidth="1"/>
    <col min="3" max="16384" width="9" style="308"/>
  </cols>
  <sheetData>
    <row r="3" spans="2:9">
      <c r="B3" s="306" t="s">
        <v>147</v>
      </c>
      <c r="C3" s="307" t="s">
        <v>962</v>
      </c>
      <c r="D3" s="307" t="s">
        <v>1053</v>
      </c>
      <c r="E3" s="307" t="s">
        <v>200</v>
      </c>
      <c r="F3" s="307" t="s">
        <v>199</v>
      </c>
      <c r="H3" s="308" t="s">
        <v>962</v>
      </c>
      <c r="I3" s="317" t="s">
        <v>1053</v>
      </c>
    </row>
    <row r="4" spans="2:9" ht="15.75">
      <c r="B4" s="309" t="s">
        <v>3</v>
      </c>
      <c r="C4" s="310">
        <v>6290.49</v>
      </c>
      <c r="D4" s="311">
        <v>4872.41</v>
      </c>
      <c r="E4" s="311">
        <f>+[64]Conso_PL!I5</f>
        <v>21050.51</v>
      </c>
      <c r="F4" s="311">
        <f>+[64]Conso_PL!H5</f>
        <v>18371.59</v>
      </c>
      <c r="H4" s="308">
        <f>6751.95+199.71-195.59-465.58</f>
        <v>6290.49</v>
      </c>
      <c r="I4" s="308">
        <f>5693.13-45.12-205.33-570.27</f>
        <v>4872.41</v>
      </c>
    </row>
    <row r="5" spans="2:9">
      <c r="B5" s="312" t="s">
        <v>1019</v>
      </c>
      <c r="C5" s="313">
        <f>+C4/D4-1</f>
        <v>0.2910428309604487</v>
      </c>
      <c r="D5" s="313"/>
      <c r="E5" s="313">
        <f>+E4/F4-1</f>
        <v>0.14581862538843926</v>
      </c>
      <c r="F5" s="314"/>
    </row>
    <row r="6" spans="2:9">
      <c r="B6" s="309" t="s">
        <v>12</v>
      </c>
      <c r="C6" s="311">
        <v>4738.4400000000005</v>
      </c>
      <c r="D6" s="311">
        <v>3974.21</v>
      </c>
      <c r="E6" s="311">
        <f>+[64]Conso_PL!I24</f>
        <v>16392.459572657746</v>
      </c>
      <c r="F6" s="311">
        <f>+[64]Conso_PL!H24</f>
        <v>14934.66</v>
      </c>
      <c r="H6" s="317">
        <f>2084.01+109.55+181.16+225.63+2333.68-195.59</f>
        <v>4738.4400000000005</v>
      </c>
      <c r="I6" s="308">
        <f>1446.35+11.6+434.85+225.37+2061.37-205.33</f>
        <v>3974.2099999999991</v>
      </c>
    </row>
    <row r="7" spans="2:9">
      <c r="B7" s="312" t="s">
        <v>1020</v>
      </c>
      <c r="C7" s="314">
        <f>+C4-C6</f>
        <v>1552.0499999999993</v>
      </c>
      <c r="D7" s="314">
        <f>+D4-D6</f>
        <v>898.19999999999982</v>
      </c>
      <c r="E7" s="314">
        <f>+E4-E6</f>
        <v>4658.0504273422521</v>
      </c>
      <c r="F7" s="314">
        <f>+F4-F6</f>
        <v>3436.9300000000003</v>
      </c>
      <c r="H7" s="308">
        <f>+H4-H6</f>
        <v>1552.0499999999993</v>
      </c>
      <c r="I7" s="308">
        <f>+I4-I6</f>
        <v>898.20000000000073</v>
      </c>
    </row>
    <row r="8" spans="2:9">
      <c r="B8" s="309" t="s">
        <v>1021</v>
      </c>
      <c r="C8" s="315">
        <f>+C7/C4</f>
        <v>0.24672958704329859</v>
      </c>
      <c r="D8" s="315">
        <f>+D7/D4</f>
        <v>0.18434409255378753</v>
      </c>
      <c r="E8" s="315">
        <f>+E7/E4</f>
        <v>0.22127969475999643</v>
      </c>
      <c r="F8" s="315">
        <f>+F7/F4</f>
        <v>0.18707852722600496</v>
      </c>
    </row>
    <row r="9" spans="2:9">
      <c r="B9" s="312" t="s">
        <v>91</v>
      </c>
      <c r="C9" s="314">
        <v>1005.8</v>
      </c>
      <c r="D9" s="314">
        <v>1232.3800000000001</v>
      </c>
      <c r="E9" s="314">
        <f>-(+[64]Conso_PL!I33)</f>
        <v>3949.02</v>
      </c>
      <c r="F9" s="314">
        <f>-(+[64]Conso_PL!H33)</f>
        <v>4067.88</v>
      </c>
      <c r="I9" s="308">
        <v>1232.3800000000001</v>
      </c>
    </row>
    <row r="10" spans="2:9">
      <c r="B10" s="309" t="s">
        <v>1022</v>
      </c>
      <c r="C10" s="309">
        <f>+C7-C9</f>
        <v>546.24999999999932</v>
      </c>
      <c r="D10" s="309">
        <f>+D7-D9</f>
        <v>-334.18000000000029</v>
      </c>
      <c r="E10" s="311">
        <f>+E7-E9</f>
        <v>709.0304273422521</v>
      </c>
      <c r="F10" s="311">
        <f>+F7-F9</f>
        <v>-630.94999999999982</v>
      </c>
    </row>
    <row r="11" spans="2:9">
      <c r="B11" s="312" t="s">
        <v>1023</v>
      </c>
      <c r="C11" s="314">
        <v>9</v>
      </c>
      <c r="D11" s="314">
        <v>107.36</v>
      </c>
      <c r="E11" s="314">
        <f>+[64]Conso_PL!I29</f>
        <v>9.99</v>
      </c>
      <c r="F11" s="314">
        <f>+[64]Conso_PL!H29</f>
        <v>156.69</v>
      </c>
      <c r="I11" s="308">
        <v>107.36</v>
      </c>
    </row>
    <row r="12" spans="2:9">
      <c r="B12" s="309" t="s">
        <v>22</v>
      </c>
      <c r="C12" s="311">
        <f>+C10+C11</f>
        <v>555.24999999999932</v>
      </c>
      <c r="D12" s="311">
        <f>+D10+D11</f>
        <v>-226.82000000000028</v>
      </c>
      <c r="E12" s="311">
        <f>+E10+E11</f>
        <v>719.02042734225211</v>
      </c>
      <c r="F12" s="311">
        <f>+F10+F11</f>
        <v>-474.25999999999982</v>
      </c>
      <c r="I12" s="308">
        <f>+I7-I9+I11</f>
        <v>-226.81999999999937</v>
      </c>
    </row>
    <row r="13" spans="2:9">
      <c r="B13" s="312" t="s">
        <v>1021</v>
      </c>
      <c r="C13" s="313">
        <f>+C12/C4</f>
        <v>8.8268163529391083E-2</v>
      </c>
      <c r="D13" s="313">
        <f>+D12/D4</f>
        <v>-4.6551911682309224E-2</v>
      </c>
      <c r="E13" s="313">
        <f>+E12/E4</f>
        <v>3.4156912461610296E-2</v>
      </c>
      <c r="F13" s="313">
        <f>+F12/F4</f>
        <v>-2.581485870303005E-2</v>
      </c>
    </row>
    <row r="14" spans="2:9">
      <c r="B14" s="309" t="s">
        <v>1024</v>
      </c>
      <c r="C14" s="309">
        <v>864.2</v>
      </c>
      <c r="D14" s="309">
        <v>853.21</v>
      </c>
      <c r="E14" s="311">
        <f>+[64]Conso_PL!I37</f>
        <v>3389.59</v>
      </c>
      <c r="F14" s="311">
        <f>+[64]Conso_PL!H37*-1</f>
        <v>3253.56</v>
      </c>
      <c r="I14" s="308">
        <v>853.21</v>
      </c>
    </row>
    <row r="15" spans="2:9">
      <c r="B15" s="312" t="s">
        <v>249</v>
      </c>
      <c r="C15" s="312">
        <v>253.41</v>
      </c>
      <c r="D15" s="312">
        <v>-112.61</v>
      </c>
      <c r="E15" s="314">
        <f>+[64]Conso_PL!I41</f>
        <v>-372.31</v>
      </c>
      <c r="F15" s="314">
        <f>+[64]Conso_PL!H41</f>
        <v>-235.83</v>
      </c>
      <c r="I15" s="308">
        <v>112.261</v>
      </c>
    </row>
    <row r="16" spans="2:9">
      <c r="B16" s="309" t="s">
        <v>24</v>
      </c>
      <c r="C16" s="311">
        <f>+C12-C14+C15</f>
        <v>-55.540000000000731</v>
      </c>
      <c r="D16" s="311">
        <f>+D12-D14-D15</f>
        <v>-967.42000000000019</v>
      </c>
      <c r="E16" s="311">
        <f>+E12-E14+E15</f>
        <v>-3042.8795726577478</v>
      </c>
      <c r="F16" s="311">
        <f>+F12-F14+F15</f>
        <v>-3963.6499999999996</v>
      </c>
    </row>
    <row r="17" spans="2:6">
      <c r="B17" s="312" t="s">
        <v>1021</v>
      </c>
      <c r="C17" s="313">
        <f>+C16/C4</f>
        <v>-8.8292009048580849E-3</v>
      </c>
      <c r="D17" s="313">
        <f>+D16/D4</f>
        <v>-0.19855061458292717</v>
      </c>
      <c r="E17" s="314">
        <f>+E16/E4</f>
        <v>-0.14455134686322318</v>
      </c>
      <c r="F17" s="314">
        <f>+F16/F4</f>
        <v>-0.2157488818333089</v>
      </c>
    </row>
    <row r="18" spans="2:6">
      <c r="B18" s="309" t="s">
        <v>16</v>
      </c>
      <c r="C18" s="309">
        <v>42.7</v>
      </c>
      <c r="D18" s="309">
        <v>330.77</v>
      </c>
      <c r="E18" s="311">
        <f>+[64]Conso_PL!I44</f>
        <v>-502.68</v>
      </c>
      <c r="F18" s="311">
        <f>+[64]Conso_PL!H44</f>
        <v>-877.46</v>
      </c>
    </row>
    <row r="19" spans="2:6">
      <c r="B19" s="312" t="s">
        <v>1025</v>
      </c>
      <c r="C19" s="314">
        <f>+C16-C18</f>
        <v>-98.240000000000734</v>
      </c>
      <c r="D19" s="314">
        <f>+D16+D18</f>
        <v>-636.6500000000002</v>
      </c>
      <c r="E19" s="314">
        <f>+E16-E18</f>
        <v>-2540.1995726577479</v>
      </c>
      <c r="F19" s="314">
        <f>+F16-F18</f>
        <v>-3086.1899999999996</v>
      </c>
    </row>
    <row r="20" spans="2:6">
      <c r="B20" s="309" t="s">
        <v>1021</v>
      </c>
      <c r="C20" s="315">
        <f>+C19/C4</f>
        <v>-1.5617225367181371E-2</v>
      </c>
      <c r="D20" s="315">
        <f>+D19/D4</f>
        <v>-0.13066429138762958</v>
      </c>
      <c r="E20" s="311">
        <f>+E19/E4</f>
        <v>-0.12067164038580291</v>
      </c>
      <c r="F20" s="311">
        <f>+F19/F4</f>
        <v>-0.16798709311496715</v>
      </c>
    </row>
    <row r="21" spans="2:6">
      <c r="B21" s="312" t="s">
        <v>1026</v>
      </c>
      <c r="C21" s="312">
        <v>50.5</v>
      </c>
      <c r="D21" s="312">
        <v>58.66</v>
      </c>
      <c r="E21" s="314">
        <f>+[64]Conso_PL!I48-[64]Conso_PL!I49</f>
        <v>-258.94</v>
      </c>
      <c r="F21" s="314">
        <f>+[64]Conso_PL!H48+[64]Conso_PL!H49</f>
        <v>119.92</v>
      </c>
    </row>
    <row r="22" spans="2:6" ht="29.25">
      <c r="B22" s="316" t="s">
        <v>1027</v>
      </c>
      <c r="C22" s="311">
        <f>+C19+C21</f>
        <v>-47.740000000000734</v>
      </c>
      <c r="D22" s="311">
        <f>+D19+D21</f>
        <v>-577.99000000000024</v>
      </c>
      <c r="E22" s="311">
        <f>+E19-E21</f>
        <v>-2281.2595726577479</v>
      </c>
      <c r="F22" s="311">
        <f>+F19+F21</f>
        <v>-2966.2699999999995</v>
      </c>
    </row>
  </sheetData>
  <pageMargins left="0.69930555555555596" right="0.69930555555555596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D12"/>
  <sheetViews>
    <sheetView workbookViewId="0">
      <selection activeCell="D12" sqref="D12"/>
    </sheetView>
  </sheetViews>
  <sheetFormatPr defaultRowHeight="15"/>
  <cols>
    <col min="1" max="1" width="23.140625" bestFit="1" customWidth="1"/>
  </cols>
  <sheetData>
    <row r="1" spans="1:4">
      <c r="B1" s="329" t="s">
        <v>201</v>
      </c>
      <c r="C1" s="329" t="s">
        <v>900</v>
      </c>
      <c r="D1" s="329" t="s">
        <v>901</v>
      </c>
    </row>
    <row r="2" spans="1:4">
      <c r="A2" s="329" t="s">
        <v>1058</v>
      </c>
      <c r="B2" s="332">
        <f>Conso_PL!J26</f>
        <v>7356.836114112386</v>
      </c>
      <c r="C2" s="332">
        <f>Conso_PL!K26</f>
        <v>9049.7798989493349</v>
      </c>
      <c r="D2" s="332">
        <f>Conso_PL!L26</f>
        <v>9675.4993396168138</v>
      </c>
    </row>
    <row r="4" spans="1:4">
      <c r="A4" s="329" t="s">
        <v>1059</v>
      </c>
      <c r="B4" s="134">
        <f>' JSPL_PL'!D39</f>
        <v>5213.5224833802913</v>
      </c>
      <c r="C4" s="134">
        <f>' JSPL_PL'!E39</f>
        <v>6472.5984143086753</v>
      </c>
      <c r="D4" s="134">
        <f>' JSPL_PL'!F39</f>
        <v>6901.5668506439979</v>
      </c>
    </row>
    <row r="5" spans="1:4">
      <c r="A5" s="329" t="s">
        <v>434</v>
      </c>
      <c r="B5" s="134">
        <f>'Jindal Power Ltd'!C50</f>
        <v>1311.7110119999993</v>
      </c>
      <c r="C5" s="134">
        <f>'Jindal Power Ltd'!D50</f>
        <v>1814.256619199999</v>
      </c>
      <c r="D5" s="134">
        <f>'Jindal Power Ltd'!E50</f>
        <v>1814.256619199999</v>
      </c>
    </row>
    <row r="6" spans="1:4">
      <c r="A6" s="329" t="s">
        <v>686</v>
      </c>
      <c r="B6" s="134">
        <f>'Oman business'!G71</f>
        <v>891.76099599999998</v>
      </c>
      <c r="C6" s="134">
        <f>'Oman business'!H71</f>
        <v>915.66744500000004</v>
      </c>
      <c r="D6" s="134">
        <f>'Oman business'!I71</f>
        <v>939.57389400000011</v>
      </c>
    </row>
    <row r="7" spans="1:4">
      <c r="A7" s="329" t="s">
        <v>1060</v>
      </c>
      <c r="B7" s="332">
        <f>'Australia and Mozambique'!C14+'Australia and Mozambique'!C49</f>
        <v>257.32859999999994</v>
      </c>
      <c r="C7" s="332">
        <f>'Australia and Mozambique'!D14+'Australia and Mozambique'!D49</f>
        <v>352.17599999999999</v>
      </c>
      <c r="D7" s="332">
        <f>'Australia and Mozambique'!E14+'Australia and Mozambique'!E49</f>
        <v>438.21900000000005</v>
      </c>
    </row>
    <row r="8" spans="1:4">
      <c r="B8" s="160">
        <f>SUM(B4:B7)</f>
        <v>7674.3230913802909</v>
      </c>
      <c r="C8" s="160">
        <f t="shared" ref="C8:D8" si="0">SUM(C4:C7)</f>
        <v>9554.6984785086752</v>
      </c>
      <c r="D8" s="160">
        <f t="shared" si="0"/>
        <v>10093.616363843998</v>
      </c>
    </row>
    <row r="9" spans="1:4">
      <c r="C9" s="329" t="s">
        <v>1061</v>
      </c>
    </row>
    <row r="10" spans="1:4">
      <c r="B10" s="332">
        <f>B2-B8</f>
        <v>-317.48697726790488</v>
      </c>
      <c r="C10" s="332">
        <f t="shared" ref="C10:D10" si="1">C2-C8</f>
        <v>-504.91857955934029</v>
      </c>
      <c r="D10" s="332">
        <f t="shared" si="1"/>
        <v>-418.11702422718372</v>
      </c>
    </row>
    <row r="12" spans="1:4">
      <c r="C12" s="329" t="s">
        <v>1061</v>
      </c>
      <c r="D12" s="34">
        <f>418/D2</f>
        <v>4.3201904659171252E-2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61"/>
  <sheetViews>
    <sheetView workbookViewId="0">
      <pane xSplit="1" ySplit="1" topLeftCell="B48" activePane="bottomRight" state="frozen"/>
      <selection activeCell="D4" sqref="D4"/>
      <selection pane="topRight" activeCell="D4" sqref="D4"/>
      <selection pane="bottomLeft" activeCell="D4" sqref="D4"/>
      <selection pane="bottomRight" activeCell="L51" sqref="L51"/>
    </sheetView>
  </sheetViews>
  <sheetFormatPr defaultColWidth="8.85546875" defaultRowHeight="15"/>
  <cols>
    <col min="1" max="1" width="39.42578125" bestFit="1" customWidth="1"/>
    <col min="2" max="4" width="8.42578125" bestFit="1" customWidth="1"/>
    <col min="5" max="5" width="8.5703125" bestFit="1" customWidth="1"/>
    <col min="6" max="7" width="8.42578125" bestFit="1" customWidth="1"/>
    <col min="8" max="8" width="11.85546875" bestFit="1" customWidth="1"/>
    <col min="9" max="13" width="8.42578125" style="118" customWidth="1"/>
    <col min="14" max="14" width="10.42578125" style="118" customWidth="1"/>
    <col min="15" max="15" width="10.42578125" bestFit="1" customWidth="1"/>
    <col min="16" max="16" width="15.7109375" bestFit="1" customWidth="1"/>
    <col min="17" max="17" width="14.7109375" bestFit="1" customWidth="1"/>
    <col min="18" max="18" width="12.42578125" bestFit="1" customWidth="1"/>
  </cols>
  <sheetData>
    <row r="1" spans="1:18">
      <c r="A1" s="295" t="s">
        <v>280</v>
      </c>
      <c r="B1" s="296">
        <v>40238</v>
      </c>
      <c r="C1" s="296">
        <v>40603</v>
      </c>
      <c r="D1" s="296">
        <v>40969</v>
      </c>
      <c r="E1" s="296">
        <v>41334</v>
      </c>
      <c r="F1" s="296">
        <v>41699</v>
      </c>
      <c r="G1" s="296">
        <v>42064</v>
      </c>
      <c r="H1" s="296">
        <v>42430</v>
      </c>
      <c r="I1" s="296">
        <v>42795</v>
      </c>
      <c r="J1" s="296">
        <v>43160</v>
      </c>
      <c r="K1" s="296">
        <v>43525</v>
      </c>
      <c r="L1" s="296">
        <v>43891</v>
      </c>
      <c r="M1" s="186"/>
      <c r="N1" s="186"/>
      <c r="O1" s="185"/>
    </row>
    <row r="2" spans="1:18">
      <c r="A2" s="114" t="s">
        <v>307</v>
      </c>
      <c r="B2" s="115"/>
      <c r="C2" s="115"/>
      <c r="D2" s="115"/>
      <c r="E2" s="115"/>
      <c r="F2" s="115"/>
      <c r="G2" s="115"/>
      <c r="H2" s="115"/>
      <c r="I2" s="119"/>
      <c r="J2" s="119"/>
      <c r="K2" s="119"/>
      <c r="L2" s="119"/>
      <c r="M2" s="119"/>
      <c r="N2" s="119"/>
    </row>
    <row r="3" spans="1:18">
      <c r="A3" s="118" t="s">
        <v>3</v>
      </c>
      <c r="B3" s="115">
        <v>11091.54</v>
      </c>
      <c r="C3" s="115">
        <v>13112.15</v>
      </c>
      <c r="D3" s="115">
        <v>18208.599999999999</v>
      </c>
      <c r="E3" s="115">
        <v>19806.78</v>
      </c>
      <c r="F3" s="115">
        <v>20004.039999999997</v>
      </c>
      <c r="G3" s="115">
        <v>19400.77</v>
      </c>
      <c r="H3" s="115">
        <f>21042.49+423.15-1097.15-1996.9</f>
        <v>18371.59</v>
      </c>
      <c r="I3" s="195">
        <f>22659.86+641.37-604.99-1645.73</f>
        <v>21050.51</v>
      </c>
      <c r="J3" s="195">
        <f>'Revenue Breakup'!D29</f>
        <v>30127.436586053122</v>
      </c>
      <c r="K3" s="195">
        <f>'Revenue Breakup'!E29</f>
        <v>37313.281771770038</v>
      </c>
      <c r="L3" s="195">
        <f>'Revenue Breakup'!F29</f>
        <v>39260.634247235226</v>
      </c>
      <c r="M3" s="119"/>
      <c r="N3" s="119"/>
    </row>
    <row r="4" spans="1:18" s="118" customFormat="1">
      <c r="B4" s="119"/>
      <c r="C4" s="119"/>
      <c r="D4" s="119"/>
      <c r="E4" s="119"/>
      <c r="F4" s="119"/>
      <c r="G4" s="119"/>
      <c r="H4" s="119"/>
      <c r="I4" s="119"/>
      <c r="J4" s="119"/>
      <c r="K4" s="119"/>
      <c r="L4" s="119"/>
      <c r="M4" s="119"/>
      <c r="N4" s="119"/>
    </row>
    <row r="5" spans="1:18" ht="15.75" thickBot="1">
      <c r="A5" s="97" t="s">
        <v>3</v>
      </c>
      <c r="B5" s="100">
        <v>11091.54</v>
      </c>
      <c r="C5" s="100">
        <v>13112.15</v>
      </c>
      <c r="D5" s="100">
        <v>18208.599999999999</v>
      </c>
      <c r="E5" s="100">
        <f>+E3</f>
        <v>19806.78</v>
      </c>
      <c r="F5" s="200">
        <f t="shared" ref="F5:G5" si="0">+F3</f>
        <v>20004.039999999997</v>
      </c>
      <c r="G5" s="200">
        <f t="shared" si="0"/>
        <v>19400.77</v>
      </c>
      <c r="H5" s="200">
        <f>+SUM(H3:H4)</f>
        <v>18371.59</v>
      </c>
      <c r="I5" s="100">
        <f>+SUM(I3:I4)</f>
        <v>21050.51</v>
      </c>
      <c r="J5" s="100">
        <f>+SUM(J3:J4)</f>
        <v>30127.436586053122</v>
      </c>
      <c r="K5" s="100">
        <f>+SUM(K3:K4)</f>
        <v>37313.281771770038</v>
      </c>
      <c r="L5" s="100">
        <f>+SUM(L3:L4)</f>
        <v>39260.634247235226</v>
      </c>
      <c r="M5" s="103"/>
      <c r="N5" s="103"/>
      <c r="P5" s="140"/>
      <c r="Q5" s="140"/>
      <c r="R5" s="140"/>
    </row>
    <row r="6" spans="1:18" s="114" customFormat="1" ht="15.75" thickTop="1">
      <c r="A6" s="116" t="s">
        <v>20</v>
      </c>
      <c r="B6" s="115"/>
      <c r="C6" s="122">
        <f t="shared" ref="C6:L6" si="1">+(C5/B5)-1</f>
        <v>0.18217578442668914</v>
      </c>
      <c r="D6" s="122">
        <f t="shared" si="1"/>
        <v>0.38868149006837172</v>
      </c>
      <c r="E6" s="122">
        <f t="shared" si="1"/>
        <v>8.7770613885746362E-2</v>
      </c>
      <c r="F6" s="122">
        <f t="shared" si="1"/>
        <v>9.9592159856372042E-3</v>
      </c>
      <c r="G6" s="122">
        <f t="shared" si="1"/>
        <v>-3.0157408203542735E-2</v>
      </c>
      <c r="H6" s="122">
        <f t="shared" si="1"/>
        <v>-5.3048409934244867E-2</v>
      </c>
      <c r="I6" s="122">
        <f t="shared" si="1"/>
        <v>0.14581862538843926</v>
      </c>
      <c r="J6" s="122">
        <f t="shared" si="1"/>
        <v>0.43119746676223625</v>
      </c>
      <c r="K6" s="122">
        <f t="shared" si="1"/>
        <v>0.23851498832939066</v>
      </c>
      <c r="L6" s="122">
        <f t="shared" si="1"/>
        <v>5.2189257631541031E-2</v>
      </c>
      <c r="M6" s="122"/>
      <c r="N6" s="122"/>
      <c r="P6" s="122"/>
    </row>
    <row r="7" spans="1:18" s="114" customFormat="1">
      <c r="A7" s="14"/>
      <c r="B7" s="115"/>
      <c r="C7" s="115"/>
      <c r="D7" s="115"/>
      <c r="E7" s="115"/>
      <c r="F7" s="115"/>
      <c r="G7" s="115"/>
      <c r="H7" s="115"/>
      <c r="I7" s="119"/>
      <c r="J7" s="119"/>
      <c r="K7" s="119"/>
      <c r="L7" s="119"/>
      <c r="M7" s="119"/>
      <c r="N7" s="119"/>
    </row>
    <row r="8" spans="1:18">
      <c r="A8" s="114" t="s">
        <v>4</v>
      </c>
      <c r="B8" s="115"/>
      <c r="C8" s="115"/>
      <c r="D8" s="115"/>
      <c r="E8" s="115"/>
      <c r="F8" s="115"/>
      <c r="G8" s="115"/>
      <c r="H8" s="115"/>
      <c r="I8" s="119"/>
      <c r="J8" s="119"/>
      <c r="K8" s="119"/>
      <c r="L8" s="119"/>
      <c r="M8" s="119"/>
      <c r="N8" s="119"/>
    </row>
    <row r="9" spans="1:18">
      <c r="A9" s="114"/>
      <c r="B9" s="115"/>
      <c r="C9" s="115"/>
      <c r="D9" s="115"/>
      <c r="E9" s="115"/>
      <c r="F9" s="115"/>
      <c r="G9" s="115"/>
      <c r="H9" s="115"/>
      <c r="I9" s="119"/>
      <c r="J9" s="119"/>
      <c r="K9" s="119"/>
      <c r="L9" s="119"/>
      <c r="M9" s="119"/>
      <c r="N9" s="119"/>
      <c r="P9" s="118"/>
    </row>
    <row r="10" spans="1:18">
      <c r="A10" s="114" t="s">
        <v>5</v>
      </c>
      <c r="B10" s="119">
        <v>2179.34</v>
      </c>
      <c r="C10" s="119">
        <v>2471.42</v>
      </c>
      <c r="D10" s="119">
        <v>5311.1</v>
      </c>
      <c r="E10" s="119">
        <v>6150.97</v>
      </c>
      <c r="F10" s="119">
        <v>6278.17</v>
      </c>
      <c r="G10" s="119">
        <v>5473.65</v>
      </c>
      <c r="H10" s="232">
        <f>'Bifurcation of RM and Power'!C9</f>
        <v>6545</v>
      </c>
      <c r="I10" s="232">
        <f>'Bifurcation of RM and Power'!D9</f>
        <v>7083.4433927769687</v>
      </c>
      <c r="J10" s="232">
        <f>'Bifurcation of RM and Power'!E9</f>
        <v>9091.409334623515</v>
      </c>
      <c r="K10" s="232">
        <f>'Bifurcation of RM and Power'!F9</f>
        <v>11765.050453014483</v>
      </c>
      <c r="L10" s="232">
        <f>'Bifurcation of RM and Power'!G9</f>
        <v>12555.218216146443</v>
      </c>
      <c r="M10" s="119"/>
      <c r="N10" s="119"/>
      <c r="O10" s="119"/>
      <c r="Q10" s="119"/>
      <c r="R10" s="119"/>
    </row>
    <row r="11" spans="1:18" s="118" customFormat="1">
      <c r="B11" s="122">
        <f t="shared" ref="B11:I11" si="2">+B10/B5</f>
        <v>0.19648669165868762</v>
      </c>
      <c r="C11" s="122">
        <f t="shared" si="2"/>
        <v>0.18848320069553812</v>
      </c>
      <c r="D11" s="122">
        <f t="shared" si="2"/>
        <v>0.29168085410190792</v>
      </c>
      <c r="E11" s="122">
        <f t="shared" si="2"/>
        <v>0.31054871109791699</v>
      </c>
      <c r="F11" s="122">
        <f t="shared" si="2"/>
        <v>0.31384510328913562</v>
      </c>
      <c r="G11" s="122">
        <f t="shared" si="2"/>
        <v>0.28213570904659968</v>
      </c>
      <c r="H11" s="122">
        <f t="shared" si="2"/>
        <v>0.35625658965827128</v>
      </c>
      <c r="I11" s="122">
        <f t="shared" si="2"/>
        <v>0.33649747168961558</v>
      </c>
      <c r="J11" s="122">
        <f>+J10/J5</f>
        <v>0.30176511395702998</v>
      </c>
      <c r="K11" s="122">
        <f>+K10/K5</f>
        <v>0.31530462865679965</v>
      </c>
      <c r="L11" s="122">
        <f>+L10/L5</f>
        <v>0.31979152799933674</v>
      </c>
      <c r="M11" s="119"/>
      <c r="N11" s="119"/>
      <c r="O11" s="119"/>
      <c r="Q11" s="119"/>
      <c r="R11" s="119"/>
    </row>
    <row r="12" spans="1:18">
      <c r="A12" s="114" t="s">
        <v>6</v>
      </c>
      <c r="B12" s="115">
        <v>657.71</v>
      </c>
      <c r="C12" s="115">
        <v>805.18</v>
      </c>
      <c r="D12" s="115">
        <v>1129.77</v>
      </c>
      <c r="E12" s="115">
        <v>1437.95</v>
      </c>
      <c r="F12" s="115">
        <v>1662</v>
      </c>
      <c r="G12" s="115">
        <v>2492.7199999999998</v>
      </c>
      <c r="H12" s="115">
        <v>4368.3100000000004</v>
      </c>
      <c r="I12" s="119">
        <f>+I5*I13</f>
        <v>5052.1223999999993</v>
      </c>
      <c r="J12" s="119">
        <f>+'Bifurcation of RM and Power'!E20</f>
        <v>7378.6568098356965</v>
      </c>
      <c r="K12" s="119">
        <f>+'Bifurcation of RM and Power'!F20</f>
        <v>8690.7005011800011</v>
      </c>
      <c r="L12" s="119">
        <f>+'Bifurcation of RM and Power'!G20</f>
        <v>8814.2758298400004</v>
      </c>
      <c r="M12" s="119"/>
      <c r="N12" s="119"/>
      <c r="O12" s="119"/>
      <c r="P12" s="119"/>
      <c r="Q12" s="119"/>
    </row>
    <row r="13" spans="1:18" s="118" customFormat="1">
      <c r="B13" s="122">
        <f t="shared" ref="B13:H13" si="3">+B12/B5</f>
        <v>5.9298348110361589E-2</v>
      </c>
      <c r="C13" s="122">
        <f t="shared" si="3"/>
        <v>6.1407168160827932E-2</v>
      </c>
      <c r="D13" s="122">
        <f t="shared" si="3"/>
        <v>6.2045956306360735E-2</v>
      </c>
      <c r="E13" s="122">
        <f t="shared" si="3"/>
        <v>7.2598877758020236E-2</v>
      </c>
      <c r="F13" s="122">
        <f t="shared" si="3"/>
        <v>8.3083217190127609E-2</v>
      </c>
      <c r="G13" s="122">
        <f t="shared" si="3"/>
        <v>0.12848562196242724</v>
      </c>
      <c r="H13" s="122">
        <f t="shared" si="3"/>
        <v>0.23777528237893403</v>
      </c>
      <c r="I13" s="122">
        <v>0.24</v>
      </c>
      <c r="J13" s="122">
        <f>+J12/J5</f>
        <v>0.24491485655475562</v>
      </c>
      <c r="K13" s="122">
        <f>+K12/K5</f>
        <v>0.2329117163785655</v>
      </c>
      <c r="L13" s="122">
        <f>+L12/L5</f>
        <v>0.22450671006316489</v>
      </c>
      <c r="M13" s="122"/>
      <c r="N13" s="122"/>
    </row>
    <row r="14" spans="1:18">
      <c r="A14" s="114" t="s">
        <v>7</v>
      </c>
      <c r="B14" s="115">
        <v>201.44</v>
      </c>
      <c r="C14" s="115">
        <v>414.92</v>
      </c>
      <c r="D14" s="115">
        <v>591.29</v>
      </c>
      <c r="E14" s="115">
        <v>641.49</v>
      </c>
      <c r="F14" s="115">
        <v>787.6</v>
      </c>
      <c r="G14" s="115">
        <v>1090.3399999999999</v>
      </c>
      <c r="H14" s="232">
        <v>946.57</v>
      </c>
      <c r="I14" s="119">
        <v>913</v>
      </c>
      <c r="J14" s="195">
        <f>J5*J15</f>
        <v>1184.1155789704203</v>
      </c>
      <c r="K14" s="195">
        <f>K5*K15</f>
        <v>1470.1006681144133</v>
      </c>
      <c r="L14" s="195">
        <f>L5*L15</f>
        <v>1547.1515056594642</v>
      </c>
      <c r="M14" s="119"/>
      <c r="N14" s="119"/>
      <c r="O14" s="119"/>
    </row>
    <row r="15" spans="1:18" s="118" customFormat="1">
      <c r="B15" s="122">
        <f t="shared" ref="B15:H15" si="4">+B14/B5</f>
        <v>1.8161589824316548E-2</v>
      </c>
      <c r="C15" s="122">
        <f t="shared" si="4"/>
        <v>3.1643933298505587E-2</v>
      </c>
      <c r="D15" s="122">
        <f t="shared" si="4"/>
        <v>3.2473117098513887E-2</v>
      </c>
      <c r="E15" s="122">
        <f t="shared" si="4"/>
        <v>3.2387394619418204E-2</v>
      </c>
      <c r="F15" s="122">
        <f t="shared" si="4"/>
        <v>3.9372046846537008E-2</v>
      </c>
      <c r="G15" s="122">
        <f t="shared" si="4"/>
        <v>5.6200862130729855E-2</v>
      </c>
      <c r="H15" s="122">
        <f t="shared" si="4"/>
        <v>5.1523575259408684E-2</v>
      </c>
      <c r="I15" s="122">
        <v>0.04</v>
      </c>
      <c r="J15" s="122">
        <v>3.9303562239297263E-2</v>
      </c>
      <c r="K15" s="122">
        <v>3.9398857412393073E-2</v>
      </c>
      <c r="L15" s="122">
        <v>3.940719591834959E-2</v>
      </c>
      <c r="M15" s="122"/>
      <c r="N15" s="122"/>
    </row>
    <row r="16" spans="1:18">
      <c r="A16" s="114" t="s">
        <v>8</v>
      </c>
      <c r="B16" s="115">
        <v>1363.4</v>
      </c>
      <c r="C16" s="115">
        <v>1806.75</v>
      </c>
      <c r="D16" s="115">
        <v>2541.5300000000002</v>
      </c>
      <c r="E16" s="115">
        <v>3243.55</v>
      </c>
      <c r="F16" s="115">
        <v>2714.48</v>
      </c>
      <c r="G16" s="115">
        <v>2556.0100000000002</v>
      </c>
      <c r="H16" s="115">
        <f>1701.72-65.23-15.23</f>
        <v>1621.26</v>
      </c>
      <c r="I16" s="119">
        <f>I5*0.08</f>
        <v>1684.0408</v>
      </c>
      <c r="J16" s="195">
        <f>J5*0.09</f>
        <v>2711.4692927447809</v>
      </c>
      <c r="K16" s="195">
        <f>K5*0.09</f>
        <v>3358.1953594593033</v>
      </c>
      <c r="L16" s="195">
        <f>L5*0.09</f>
        <v>3533.45708225117</v>
      </c>
      <c r="M16" s="119"/>
      <c r="N16" s="119"/>
    </row>
    <row r="17" spans="1:19" s="118" customFormat="1">
      <c r="B17" s="122">
        <f t="shared" ref="B17:H17" si="5">+B16/B5</f>
        <v>0.12292251571918777</v>
      </c>
      <c r="C17" s="122">
        <f t="shared" si="5"/>
        <v>0.13779204783349794</v>
      </c>
      <c r="D17" s="122">
        <f t="shared" si="5"/>
        <v>0.13957855079467946</v>
      </c>
      <c r="E17" s="122">
        <f t="shared" si="5"/>
        <v>0.16375958131508506</v>
      </c>
      <c r="F17" s="122">
        <f t="shared" si="5"/>
        <v>0.13569658928896364</v>
      </c>
      <c r="G17" s="122">
        <f t="shared" si="5"/>
        <v>0.13174786361572247</v>
      </c>
      <c r="H17" s="122">
        <f t="shared" si="5"/>
        <v>8.8248213682103727E-2</v>
      </c>
      <c r="I17" s="122">
        <v>0.08</v>
      </c>
      <c r="J17" s="122">
        <v>0.09</v>
      </c>
      <c r="K17" s="122">
        <v>0.09</v>
      </c>
      <c r="L17" s="122">
        <v>0.09</v>
      </c>
      <c r="M17" s="122"/>
      <c r="N17" s="122"/>
    </row>
    <row r="18" spans="1:19">
      <c r="A18" s="114" t="s">
        <v>9</v>
      </c>
      <c r="B18" s="115">
        <v>113.68</v>
      </c>
      <c r="C18" s="115">
        <v>51.29</v>
      </c>
      <c r="D18" s="115">
        <v>66.2</v>
      </c>
      <c r="E18" s="115">
        <v>200.13</v>
      </c>
      <c r="F18" s="115">
        <v>205.4</v>
      </c>
      <c r="G18" s="115">
        <v>201.89</v>
      </c>
      <c r="H18" s="115">
        <v>149.71</v>
      </c>
      <c r="I18" s="119">
        <f>I5*I19</f>
        <v>206.58529798807768</v>
      </c>
      <c r="J18" s="195">
        <f>J5*J19</f>
        <v>296.02889474260508</v>
      </c>
      <c r="K18" s="195">
        <f>K5*K19</f>
        <v>367.52516702860333</v>
      </c>
      <c r="L18" s="195">
        <f>L5*L19</f>
        <v>386.78787641486605</v>
      </c>
      <c r="M18" s="119"/>
      <c r="N18" s="119"/>
    </row>
    <row r="19" spans="1:19" s="118" customFormat="1">
      <c r="B19" s="122">
        <f t="shared" ref="B19:H19" si="6">+B18/B5</f>
        <v>1.0249253034294607E-2</v>
      </c>
      <c r="C19" s="122">
        <f t="shared" si="6"/>
        <v>3.9116392048596151E-3</v>
      </c>
      <c r="D19" s="122">
        <f t="shared" si="6"/>
        <v>3.6356446953637296E-3</v>
      </c>
      <c r="E19" s="122">
        <f t="shared" si="6"/>
        <v>1.0104115863355882E-2</v>
      </c>
      <c r="F19" s="122">
        <f t="shared" si="6"/>
        <v>1.0267925878972449E-2</v>
      </c>
      <c r="G19" s="122">
        <f t="shared" si="6"/>
        <v>1.0406287997847508E-2</v>
      </c>
      <c r="H19" s="122">
        <f t="shared" si="6"/>
        <v>8.1489952693261716E-3</v>
      </c>
      <c r="I19" s="122">
        <v>9.813790639185355E-3</v>
      </c>
      <c r="J19" s="122">
        <v>9.8258905598243157E-3</v>
      </c>
      <c r="K19" s="122">
        <v>9.8497143530982684E-3</v>
      </c>
      <c r="L19" s="122">
        <v>9.8517989795873975E-3</v>
      </c>
      <c r="M19" s="122"/>
      <c r="N19" s="122"/>
    </row>
    <row r="20" spans="1:19">
      <c r="A20" s="114" t="s">
        <v>10</v>
      </c>
      <c r="B20" s="115">
        <v>298.92</v>
      </c>
      <c r="C20" s="115">
        <v>474.6</v>
      </c>
      <c r="D20" s="115">
        <v>671.87</v>
      </c>
      <c r="E20" s="115">
        <v>678.48</v>
      </c>
      <c r="F20" s="115">
        <v>1202.83</v>
      </c>
      <c r="G20" s="115">
        <v>883.59</v>
      </c>
      <c r="H20" s="115">
        <v>555.02</v>
      </c>
      <c r="I20" s="119">
        <f>I5*I21</f>
        <v>826.34119195231074</v>
      </c>
      <c r="J20" s="195">
        <f>J5*J21</f>
        <v>903.82309758159363</v>
      </c>
      <c r="K20" s="195">
        <f>K5*K21</f>
        <v>1119.3984531531012</v>
      </c>
      <c r="L20" s="195">
        <f>L5*L21</f>
        <v>1177.8190274170568</v>
      </c>
      <c r="M20" s="119"/>
      <c r="N20" s="119"/>
    </row>
    <row r="21" spans="1:19" s="118" customFormat="1">
      <c r="B21" s="122">
        <f t="shared" ref="B21:H21" si="7">+B20/B5</f>
        <v>2.6950270205940742E-2</v>
      </c>
      <c r="C21" s="122">
        <f t="shared" si="7"/>
        <v>3.6195437056470527E-2</v>
      </c>
      <c r="D21" s="122">
        <f t="shared" si="7"/>
        <v>3.6898498511692281E-2</v>
      </c>
      <c r="E21" s="122">
        <f t="shared" si="7"/>
        <v>3.4254936945833703E-2</v>
      </c>
      <c r="F21" s="122">
        <f t="shared" si="7"/>
        <v>6.0129353870518161E-2</v>
      </c>
      <c r="G21" s="122">
        <f t="shared" si="7"/>
        <v>4.5544068611709745E-2</v>
      </c>
      <c r="H21" s="122">
        <f t="shared" si="7"/>
        <v>3.0210776530501714E-2</v>
      </c>
      <c r="I21" s="122">
        <v>3.925516255674142E-2</v>
      </c>
      <c r="J21" s="122">
        <v>0.03</v>
      </c>
      <c r="K21" s="122">
        <v>0.03</v>
      </c>
      <c r="L21" s="122">
        <v>0.03</v>
      </c>
      <c r="M21" s="122"/>
      <c r="N21" s="122"/>
    </row>
    <row r="22" spans="1:19">
      <c r="A22" s="114" t="s">
        <v>11</v>
      </c>
      <c r="B22" s="115">
        <v>421.3</v>
      </c>
      <c r="C22" s="115">
        <v>773.4</v>
      </c>
      <c r="D22" s="115">
        <v>1045.4000000000001</v>
      </c>
      <c r="E22" s="115">
        <v>1349.17</v>
      </c>
      <c r="F22" s="115">
        <v>699.67</v>
      </c>
      <c r="G22" s="115">
        <v>1220.55</v>
      </c>
      <c r="H22" s="115">
        <v>748.79</v>
      </c>
      <c r="I22" s="119">
        <f>I5*I23-406</f>
        <v>626.92648994038836</v>
      </c>
      <c r="J22" s="195">
        <f>J5*J23</f>
        <v>1205.097463442125</v>
      </c>
      <c r="K22" s="195">
        <f>K5*K23</f>
        <v>1492.5312708708016</v>
      </c>
      <c r="L22" s="195">
        <f>L5*L23</f>
        <v>1570.425369889409</v>
      </c>
      <c r="M22" s="119"/>
      <c r="N22" s="119"/>
    </row>
    <row r="23" spans="1:19" s="118" customFormat="1">
      <c r="B23" s="122">
        <f t="shared" ref="B23:H23" si="8">+B22/B5</f>
        <v>3.7983904850002796E-2</v>
      </c>
      <c r="C23" s="122">
        <f t="shared" si="8"/>
        <v>5.8983461903654243E-2</v>
      </c>
      <c r="D23" s="122">
        <f t="shared" si="8"/>
        <v>5.741243148841757E-2</v>
      </c>
      <c r="E23" s="122">
        <f t="shared" si="8"/>
        <v>6.811657422357395E-2</v>
      </c>
      <c r="F23" s="122">
        <f t="shared" si="8"/>
        <v>3.4976434760178449E-2</v>
      </c>
      <c r="G23" s="122">
        <f t="shared" si="8"/>
        <v>6.2912451413010925E-2</v>
      </c>
      <c r="H23" s="122">
        <f t="shared" si="8"/>
        <v>4.0758039995449497E-2</v>
      </c>
      <c r="I23" s="122">
        <v>4.9068953195926773E-2</v>
      </c>
      <c r="J23" s="122">
        <v>0.04</v>
      </c>
      <c r="K23" s="122">
        <v>0.04</v>
      </c>
      <c r="L23" s="122">
        <v>0.04</v>
      </c>
      <c r="M23" s="122"/>
      <c r="N23" s="122"/>
    </row>
    <row r="24" spans="1:19">
      <c r="A24" s="114" t="s">
        <v>12</v>
      </c>
      <c r="B24" s="115">
        <v>5235.79</v>
      </c>
      <c r="C24" s="115">
        <v>6797.56</v>
      </c>
      <c r="D24" s="115">
        <v>11357.16</v>
      </c>
      <c r="E24" s="115">
        <v>13701.74</v>
      </c>
      <c r="F24" s="115">
        <v>13550.15</v>
      </c>
      <c r="G24" s="115">
        <v>13918.75</v>
      </c>
      <c r="H24" s="115">
        <f>+H10+H12+H14+H16+H18+H20+H22</f>
        <v>14934.66</v>
      </c>
      <c r="I24" s="119">
        <f>+I10+I12+I14+I16+I18+I20+I22</f>
        <v>16392.459572657746</v>
      </c>
      <c r="J24" s="119">
        <f>+J10+J12+J14+J16+J18+J20+J22</f>
        <v>22770.600471940736</v>
      </c>
      <c r="K24" s="119">
        <f>+K10+K12+K14+K16+K18+K20+K22</f>
        <v>28263.501872820703</v>
      </c>
      <c r="L24" s="119">
        <f>+L10+L12+L14+L16+L18+L20+L22</f>
        <v>29585.134907618412</v>
      </c>
      <c r="M24" s="119"/>
      <c r="N24" s="119"/>
      <c r="O24" s="195"/>
      <c r="P24" s="195"/>
      <c r="Q24" s="195">
        <f>+P24-1684</f>
        <v>-1684</v>
      </c>
    </row>
    <row r="25" spans="1:19" s="118" customFormat="1">
      <c r="B25" s="122">
        <f t="shared" ref="B25:I25" si="9">+B24/B5</f>
        <v>0.47205257340279166</v>
      </c>
      <c r="C25" s="122">
        <f t="shared" si="9"/>
        <v>0.51841688815335396</v>
      </c>
      <c r="D25" s="122">
        <f t="shared" si="9"/>
        <v>0.62372505299693559</v>
      </c>
      <c r="E25" s="122">
        <f t="shared" si="9"/>
        <v>0.69177019182320398</v>
      </c>
      <c r="F25" s="122">
        <f t="shared" si="9"/>
        <v>0.67737067112443294</v>
      </c>
      <c r="G25" s="122">
        <f t="shared" si="9"/>
        <v>0.71743286477804746</v>
      </c>
      <c r="H25" s="122">
        <f t="shared" si="9"/>
        <v>0.81292147277399507</v>
      </c>
      <c r="I25" s="122">
        <f t="shared" si="9"/>
        <v>0.77872030524000357</v>
      </c>
      <c r="J25" s="122">
        <f>+J24/J5</f>
        <v>0.75580942331090717</v>
      </c>
      <c r="K25" s="122">
        <f>+K24/K5</f>
        <v>0.75746491680085637</v>
      </c>
      <c r="L25" s="122">
        <f>+L24/L5</f>
        <v>0.75355723296043864</v>
      </c>
      <c r="M25" s="122"/>
      <c r="N25" s="218"/>
      <c r="O25" s="134"/>
      <c r="P25" s="134"/>
      <c r="Q25" s="134">
        <f>2066-Q24</f>
        <v>3750</v>
      </c>
      <c r="R25" s="195"/>
      <c r="S25" s="195"/>
    </row>
    <row r="26" spans="1:19" ht="15.75" thickBot="1">
      <c r="A26" s="55" t="s">
        <v>311</v>
      </c>
      <c r="B26" s="121">
        <v>5855.7500000000009</v>
      </c>
      <c r="C26" s="121">
        <v>6314.5899999999992</v>
      </c>
      <c r="D26" s="121">
        <v>6851.4399999999987</v>
      </c>
      <c r="E26" s="121">
        <v>6105.0399999999991</v>
      </c>
      <c r="F26" s="121">
        <v>5736.1600000000017</v>
      </c>
      <c r="G26" s="121">
        <v>5440.369999999999</v>
      </c>
      <c r="H26" s="121">
        <f>+H5-H24</f>
        <v>3436.9300000000003</v>
      </c>
      <c r="I26" s="121">
        <f>+I5-I24</f>
        <v>4658.0504273422521</v>
      </c>
      <c r="J26" s="121">
        <f>+J5-J24</f>
        <v>7356.836114112386</v>
      </c>
      <c r="K26" s="121">
        <f>+K5-K24</f>
        <v>9049.7798989493349</v>
      </c>
      <c r="L26" s="121">
        <f>+L5-L24</f>
        <v>9675.4993396168138</v>
      </c>
      <c r="M26" s="103"/>
      <c r="N26" s="103"/>
      <c r="O26" s="103"/>
      <c r="P26" s="246"/>
      <c r="Q26" s="103"/>
      <c r="R26" s="140"/>
    </row>
    <row r="27" spans="1:19" s="118" customFormat="1">
      <c r="A27" s="123" t="s">
        <v>312</v>
      </c>
      <c r="B27" s="122">
        <f t="shared" ref="B27:I27" si="10">+B26/B5</f>
        <v>0.52794742659720839</v>
      </c>
      <c r="C27" s="122">
        <f t="shared" si="10"/>
        <v>0.48158311184664598</v>
      </c>
      <c r="D27" s="122">
        <f t="shared" si="10"/>
        <v>0.37627494700306446</v>
      </c>
      <c r="E27" s="122">
        <f t="shared" si="10"/>
        <v>0.30822980817679602</v>
      </c>
      <c r="F27" s="122">
        <f t="shared" si="10"/>
        <v>0.28675007648455025</v>
      </c>
      <c r="G27" s="122">
        <f t="shared" si="10"/>
        <v>0.28042031321437239</v>
      </c>
      <c r="H27" s="122">
        <f t="shared" si="10"/>
        <v>0.18707852722600496</v>
      </c>
      <c r="I27" s="122">
        <f t="shared" si="10"/>
        <v>0.22127969475999643</v>
      </c>
      <c r="J27" s="122">
        <f>+J26/J5</f>
        <v>0.24419057668909283</v>
      </c>
      <c r="K27" s="122">
        <f>+K26/K5</f>
        <v>0.2425350831991436</v>
      </c>
      <c r="L27" s="122">
        <f>+L26/L5</f>
        <v>0.24644276703956133</v>
      </c>
      <c r="M27" s="122"/>
      <c r="N27" s="122"/>
    </row>
    <row r="28" spans="1:19" s="118" customFormat="1">
      <c r="A28" s="38"/>
      <c r="B28" s="103"/>
      <c r="C28" s="103"/>
      <c r="D28" s="103"/>
      <c r="E28" s="103"/>
      <c r="F28" s="103"/>
      <c r="G28" s="103"/>
      <c r="H28" s="103"/>
      <c r="I28" s="103"/>
      <c r="J28" s="103"/>
      <c r="K28" s="103"/>
      <c r="L28" s="103"/>
      <c r="M28" s="103"/>
      <c r="N28" s="103"/>
      <c r="P28" s="195"/>
    </row>
    <row r="29" spans="1:19">
      <c r="A29" s="114" t="s">
        <v>13</v>
      </c>
      <c r="B29" s="115">
        <v>197.11</v>
      </c>
      <c r="C29" s="115">
        <v>246.6</v>
      </c>
      <c r="D29" s="115">
        <v>141.94</v>
      </c>
      <c r="E29" s="115">
        <v>136.41999999999999</v>
      </c>
      <c r="F29" s="115">
        <v>65.63</v>
      </c>
      <c r="G29" s="115">
        <v>267.14999999999998</v>
      </c>
      <c r="H29" s="115">
        <v>156.69</v>
      </c>
      <c r="I29" s="119">
        <v>9.99</v>
      </c>
      <c r="J29" s="195">
        <v>10</v>
      </c>
      <c r="K29" s="195">
        <v>10</v>
      </c>
      <c r="L29" s="195">
        <v>10</v>
      </c>
      <c r="M29" s="119"/>
      <c r="N29" s="119"/>
    </row>
    <row r="30" spans="1:19" s="118" customFormat="1">
      <c r="B30" s="122">
        <f t="shared" ref="B30:L30" si="11">+B29/$B$5</f>
        <v>1.7771202195547238E-2</v>
      </c>
      <c r="C30" s="122">
        <f t="shared" si="11"/>
        <v>2.2233161490649626E-2</v>
      </c>
      <c r="D30" s="122">
        <f t="shared" si="11"/>
        <v>1.2797140883952994E-2</v>
      </c>
      <c r="E30" s="122">
        <f t="shared" si="11"/>
        <v>1.2299464276376407E-2</v>
      </c>
      <c r="F30" s="122">
        <f t="shared" si="11"/>
        <v>5.9171224194295826E-3</v>
      </c>
      <c r="G30" s="122">
        <f t="shared" si="11"/>
        <v>2.4085924948203764E-2</v>
      </c>
      <c r="H30" s="122">
        <f t="shared" si="11"/>
        <v>1.4126983268328832E-2</v>
      </c>
      <c r="I30" s="222">
        <f t="shared" si="11"/>
        <v>9.0068646914675502E-4</v>
      </c>
      <c r="J30" s="222">
        <f t="shared" si="11"/>
        <v>9.0158805720395895E-4</v>
      </c>
      <c r="K30" s="222">
        <f t="shared" si="11"/>
        <v>9.0158805720395895E-4</v>
      </c>
      <c r="L30" s="222">
        <f t="shared" si="11"/>
        <v>9.0158805720395895E-4</v>
      </c>
      <c r="M30" s="122"/>
      <c r="N30" s="122"/>
    </row>
    <row r="31" spans="1:19">
      <c r="A31" s="38" t="s">
        <v>313</v>
      </c>
      <c r="B31" s="115">
        <v>6052.86</v>
      </c>
      <c r="C31" s="115">
        <v>6561.19</v>
      </c>
      <c r="D31" s="115">
        <v>7271.6</v>
      </c>
      <c r="E31" s="115">
        <v>6439.36</v>
      </c>
      <c r="F31" s="115">
        <v>6147.9</v>
      </c>
      <c r="G31" s="115">
        <v>5976.66</v>
      </c>
      <c r="H31" s="195">
        <f>+H26+H29</f>
        <v>3593.6200000000003</v>
      </c>
      <c r="I31" s="195">
        <f>+I26+I29</f>
        <v>4668.0404273422519</v>
      </c>
      <c r="J31" s="195">
        <f>+J26+J29</f>
        <v>7366.836114112386</v>
      </c>
      <c r="K31" s="195">
        <f>+K26+K29</f>
        <v>9059.7798989493349</v>
      </c>
      <c r="L31" s="195">
        <f>+L26+L29</f>
        <v>9685.4993396168138</v>
      </c>
      <c r="M31" s="119"/>
      <c r="N31" s="119"/>
    </row>
    <row r="32" spans="1:19" s="118" customFormat="1">
      <c r="A32" s="123" t="s">
        <v>314</v>
      </c>
      <c r="B32" s="122">
        <f>+B31/$B$5</f>
        <v>0.54571862879275546</v>
      </c>
      <c r="C32" s="122">
        <f t="shared" ref="C32:H32" si="12">+C31/$B$5</f>
        <v>0.59154905450460438</v>
      </c>
      <c r="D32" s="122">
        <f t="shared" si="12"/>
        <v>0.65559877167643088</v>
      </c>
      <c r="E32" s="122">
        <f t="shared" si="12"/>
        <v>0.58056500720368853</v>
      </c>
      <c r="F32" s="122">
        <f t="shared" si="12"/>
        <v>0.55428732168842187</v>
      </c>
      <c r="G32" s="122">
        <f t="shared" si="12"/>
        <v>0.53884852779686132</v>
      </c>
      <c r="H32" s="122">
        <f t="shared" si="12"/>
        <v>0.32399648741292914</v>
      </c>
      <c r="I32" s="122">
        <f>+I31/I5</f>
        <v>0.22175426758507286</v>
      </c>
      <c r="J32" s="122">
        <f>+J31/J5</f>
        <v>0.24452250004976234</v>
      </c>
      <c r="K32" s="122">
        <f>+K31/K5</f>
        <v>0.24280308428415043</v>
      </c>
      <c r="L32" s="122">
        <f>+L31/L5</f>
        <v>0.24669747509998202</v>
      </c>
      <c r="M32" s="122"/>
      <c r="N32" s="122"/>
    </row>
    <row r="33" spans="1:16" s="118" customFormat="1">
      <c r="A33" s="118" t="s">
        <v>316</v>
      </c>
      <c r="B33" s="124">
        <v>-996.96</v>
      </c>
      <c r="C33" s="124">
        <v>-1151</v>
      </c>
      <c r="D33" s="124">
        <v>-1386.47</v>
      </c>
      <c r="E33" s="124">
        <v>-1539.22</v>
      </c>
      <c r="F33" s="124">
        <v>-1829.2</v>
      </c>
      <c r="G33" s="124">
        <v>-2732.83</v>
      </c>
      <c r="H33" s="124">
        <v>-4067.88</v>
      </c>
      <c r="I33" s="124">
        <v>-3949.02</v>
      </c>
      <c r="J33" s="124">
        <f>+'BS Working'!I85*-1</f>
        <v>-4237.1749396185878</v>
      </c>
      <c r="K33" s="124">
        <f>+'BS Working'!J85*-1</f>
        <v>-4412.7343733910711</v>
      </c>
      <c r="L33" s="124">
        <f>+'BS Working'!K85*-1</f>
        <v>-4417.7155759752413</v>
      </c>
      <c r="M33" s="124"/>
      <c r="N33" s="124"/>
      <c r="P33" s="119"/>
    </row>
    <row r="34" spans="1:16" s="118" customFormat="1" ht="15.75" thickBot="1">
      <c r="A34" s="117" t="s">
        <v>22</v>
      </c>
      <c r="B34" s="120">
        <f t="shared" ref="B34:L34" si="13">+B31+B33</f>
        <v>5055.8999999999996</v>
      </c>
      <c r="C34" s="120">
        <f t="shared" si="13"/>
        <v>5410.19</v>
      </c>
      <c r="D34" s="120">
        <f t="shared" si="13"/>
        <v>5885.13</v>
      </c>
      <c r="E34" s="120">
        <f t="shared" si="13"/>
        <v>4900.1399999999994</v>
      </c>
      <c r="F34" s="120">
        <f t="shared" si="13"/>
        <v>4318.7</v>
      </c>
      <c r="G34" s="120">
        <f t="shared" si="13"/>
        <v>3243.83</v>
      </c>
      <c r="H34" s="120">
        <f t="shared" si="13"/>
        <v>-474.25999999999976</v>
      </c>
      <c r="I34" s="120">
        <f t="shared" si="13"/>
        <v>719.02042734225188</v>
      </c>
      <c r="J34" s="120">
        <f t="shared" si="13"/>
        <v>3129.6611744937982</v>
      </c>
      <c r="K34" s="120">
        <f t="shared" si="13"/>
        <v>4647.0455255582638</v>
      </c>
      <c r="L34" s="120">
        <f t="shared" si="13"/>
        <v>5267.7837636415725</v>
      </c>
      <c r="M34" s="99"/>
      <c r="N34" s="99"/>
    </row>
    <row r="35" spans="1:16" s="118" customFormat="1">
      <c r="A35" s="123" t="s">
        <v>315</v>
      </c>
      <c r="B35" s="122">
        <f t="shared" ref="B35:H35" si="14">+B34/B5</f>
        <v>0.4558339058417496</v>
      </c>
      <c r="C35" s="122">
        <f t="shared" si="14"/>
        <v>0.41260891615791456</v>
      </c>
      <c r="D35" s="122">
        <f t="shared" si="14"/>
        <v>0.32320606746262759</v>
      </c>
      <c r="E35" s="122">
        <f t="shared" si="14"/>
        <v>0.24739710341610296</v>
      </c>
      <c r="F35" s="122">
        <f t="shared" si="14"/>
        <v>0.21589138993923229</v>
      </c>
      <c r="G35" s="122">
        <f t="shared" si="14"/>
        <v>0.16720109562661686</v>
      </c>
      <c r="H35" s="122">
        <f t="shared" si="14"/>
        <v>-2.5814858703030047E-2</v>
      </c>
      <c r="I35" s="122">
        <f>+I34/I5</f>
        <v>3.4156912461610282E-2</v>
      </c>
      <c r="J35" s="122">
        <f>+J34/J5</f>
        <v>0.10388076547948359</v>
      </c>
      <c r="K35" s="122">
        <f>+K34/K5</f>
        <v>0.12454132429257564</v>
      </c>
      <c r="L35" s="122">
        <f>+L34/L5</f>
        <v>0.13417469851528277</v>
      </c>
      <c r="M35" s="122"/>
      <c r="N35" s="122"/>
    </row>
    <row r="36" spans="1:16" s="118" customFormat="1">
      <c r="A36" s="57"/>
      <c r="B36" s="232"/>
      <c r="C36" s="232"/>
      <c r="D36" s="232"/>
      <c r="E36" s="232"/>
      <c r="F36" s="232"/>
      <c r="G36" s="232"/>
      <c r="H36" s="232"/>
      <c r="I36" s="232"/>
      <c r="J36" s="232"/>
      <c r="K36" s="232"/>
      <c r="L36" s="232"/>
      <c r="M36" s="119"/>
      <c r="N36" s="119"/>
    </row>
    <row r="37" spans="1:16">
      <c r="A37" s="57" t="s">
        <v>14</v>
      </c>
      <c r="B37" s="232">
        <v>-502.45</v>
      </c>
      <c r="C37" s="232">
        <v>-423.14</v>
      </c>
      <c r="D37" s="232">
        <v>-696.53</v>
      </c>
      <c r="E37" s="232">
        <v>-1066.69</v>
      </c>
      <c r="F37" s="232">
        <v>-1806.69</v>
      </c>
      <c r="G37" s="232">
        <v>-2874.94</v>
      </c>
      <c r="H37" s="232">
        <v>-3253.56</v>
      </c>
      <c r="I37" s="232">
        <v>-3389.59</v>
      </c>
      <c r="J37" s="232">
        <f>+'Debt repayment &amp; interest cost'!E66*-1</f>
        <v>-3368.5865020000001</v>
      </c>
      <c r="K37" s="232">
        <f>+'Debt repayment &amp; interest cost'!F66*-1</f>
        <v>-3031.935962</v>
      </c>
      <c r="L37" s="232">
        <f>+'Debt repayment &amp; interest cost'!G66*-1</f>
        <v>-2681.6195830000001</v>
      </c>
      <c r="M37" s="119"/>
      <c r="N37" s="119"/>
      <c r="P37" s="119"/>
    </row>
    <row r="38" spans="1:16" ht="15.75" thickBot="1">
      <c r="A38" s="117" t="s">
        <v>317</v>
      </c>
      <c r="B38" s="120">
        <f t="shared" ref="B38:L38" si="15">+B34+B37</f>
        <v>4553.45</v>
      </c>
      <c r="C38" s="120">
        <f t="shared" si="15"/>
        <v>4987.0499999999993</v>
      </c>
      <c r="D38" s="120">
        <f t="shared" si="15"/>
        <v>5188.6000000000004</v>
      </c>
      <c r="E38" s="120">
        <f t="shared" si="15"/>
        <v>3833.4499999999994</v>
      </c>
      <c r="F38" s="120">
        <f t="shared" si="15"/>
        <v>2512.0099999999998</v>
      </c>
      <c r="G38" s="120">
        <f t="shared" si="15"/>
        <v>368.88999999999987</v>
      </c>
      <c r="H38" s="192">
        <f t="shared" si="15"/>
        <v>-3727.8199999999997</v>
      </c>
      <c r="I38" s="192">
        <f t="shared" si="15"/>
        <v>-2670.5695726577483</v>
      </c>
      <c r="J38" s="198">
        <f t="shared" si="15"/>
        <v>-238.92532750620194</v>
      </c>
      <c r="K38" s="198">
        <f t="shared" si="15"/>
        <v>1615.1095635582637</v>
      </c>
      <c r="L38" s="198">
        <f t="shared" si="15"/>
        <v>2586.1641806415723</v>
      </c>
      <c r="M38" s="99"/>
      <c r="N38" s="99"/>
    </row>
    <row r="39" spans="1:16" s="118" customFormat="1">
      <c r="A39" s="123"/>
      <c r="B39" s="122"/>
      <c r="C39" s="122"/>
      <c r="D39" s="122"/>
      <c r="E39" s="122"/>
      <c r="F39" s="122"/>
      <c r="G39" s="122"/>
      <c r="H39" s="122"/>
      <c r="I39" s="122"/>
      <c r="J39" s="122"/>
      <c r="K39" s="122"/>
      <c r="L39" s="122"/>
      <c r="M39" s="122"/>
      <c r="N39" s="122"/>
    </row>
    <row r="40" spans="1:16">
      <c r="A40" s="114" t="s">
        <v>308</v>
      </c>
      <c r="B40" s="124">
        <v>4553.45</v>
      </c>
      <c r="C40" s="124">
        <v>4987.05</v>
      </c>
      <c r="D40" s="124">
        <v>5188.6000000000004</v>
      </c>
      <c r="E40" s="124">
        <v>3833.45</v>
      </c>
      <c r="F40" s="124">
        <v>2512.0100000000002</v>
      </c>
      <c r="G40" s="124">
        <v>368.89</v>
      </c>
      <c r="H40" s="124">
        <f>+H38</f>
        <v>-3727.8199999999997</v>
      </c>
      <c r="I40" s="124">
        <f>+I38</f>
        <v>-2670.5695726577483</v>
      </c>
      <c r="J40" s="124">
        <f>+J38</f>
        <v>-238.92532750620194</v>
      </c>
      <c r="K40" s="124">
        <f>+K38</f>
        <v>1615.1095635582637</v>
      </c>
      <c r="L40" s="124">
        <f>+L38</f>
        <v>2586.1641806415723</v>
      </c>
      <c r="M40" s="124"/>
      <c r="N40" s="124"/>
      <c r="P40" s="119"/>
    </row>
    <row r="41" spans="1:16">
      <c r="A41" s="114" t="s">
        <v>15</v>
      </c>
      <c r="B41" s="115"/>
      <c r="C41" s="115"/>
      <c r="D41" s="115"/>
      <c r="E41" s="115"/>
      <c r="F41" s="115"/>
      <c r="G41" s="124">
        <v>-1911.64</v>
      </c>
      <c r="H41" s="124">
        <v>-235.83</v>
      </c>
      <c r="I41" s="124">
        <v>-372.31</v>
      </c>
      <c r="J41" s="124"/>
      <c r="K41" s="124">
        <v>1000</v>
      </c>
      <c r="L41" s="124"/>
      <c r="M41" s="124"/>
      <c r="N41" s="124"/>
    </row>
    <row r="42" spans="1:16" ht="15.75" thickBot="1">
      <c r="A42" s="117" t="s">
        <v>125</v>
      </c>
      <c r="B42" s="125">
        <v>4553.45</v>
      </c>
      <c r="C42" s="125">
        <v>4987.05</v>
      </c>
      <c r="D42" s="125">
        <v>5188.6000000000004</v>
      </c>
      <c r="E42" s="125">
        <v>3833.45</v>
      </c>
      <c r="F42" s="125">
        <v>2512.0100000000002</v>
      </c>
      <c r="G42" s="125">
        <v>-1542.75</v>
      </c>
      <c r="H42" s="193">
        <f>+H40+H41</f>
        <v>-3963.6499999999996</v>
      </c>
      <c r="I42" s="193">
        <f>+I40+I41</f>
        <v>-3042.8795726577482</v>
      </c>
      <c r="J42" s="193">
        <f>+J40+J41</f>
        <v>-238.92532750620194</v>
      </c>
      <c r="K42" s="193">
        <f>+K40+K41</f>
        <v>2615.1095635582637</v>
      </c>
      <c r="L42" s="193">
        <f>L40</f>
        <v>2586.1641806415723</v>
      </c>
      <c r="M42" s="187"/>
      <c r="N42" s="187"/>
    </row>
    <row r="43" spans="1:16" s="118" customFormat="1">
      <c r="A43" s="123" t="s">
        <v>318</v>
      </c>
      <c r="B43" s="122">
        <f t="shared" ref="B43:H43" si="16">+B42/B5</f>
        <v>0.41053361390753668</v>
      </c>
      <c r="C43" s="122">
        <f t="shared" si="16"/>
        <v>0.38033808338068131</v>
      </c>
      <c r="D43" s="122">
        <f t="shared" si="16"/>
        <v>0.28495326384236025</v>
      </c>
      <c r="E43" s="122">
        <f t="shared" si="16"/>
        <v>0.19354231227892671</v>
      </c>
      <c r="F43" s="122">
        <f t="shared" si="16"/>
        <v>0.12557513382296778</v>
      </c>
      <c r="G43" s="122">
        <f t="shared" si="16"/>
        <v>-7.9520039668528622E-2</v>
      </c>
      <c r="H43" s="122">
        <f t="shared" si="16"/>
        <v>-0.2157488818333089</v>
      </c>
      <c r="I43" s="122">
        <f>+I42/I5</f>
        <v>-0.14455134686322318</v>
      </c>
      <c r="J43" s="122">
        <f>+J42/J5</f>
        <v>-7.9304897654919482E-3</v>
      </c>
      <c r="K43" s="122">
        <f>+K42/K5</f>
        <v>7.0085220044535643E-2</v>
      </c>
      <c r="L43" s="122">
        <f>+L42/L5</f>
        <v>6.5871686238071728E-2</v>
      </c>
      <c r="M43" s="122"/>
      <c r="N43" s="122"/>
    </row>
    <row r="44" spans="1:16">
      <c r="A44" s="114" t="s">
        <v>16</v>
      </c>
      <c r="B44" s="124">
        <v>-918.89</v>
      </c>
      <c r="C44" s="124">
        <v>-1183.04</v>
      </c>
      <c r="D44" s="124">
        <v>-1186.3399999999999</v>
      </c>
      <c r="E44" s="124">
        <v>-921.83</v>
      </c>
      <c r="F44" s="124">
        <v>-618.21</v>
      </c>
      <c r="G44" s="124">
        <v>88.16</v>
      </c>
      <c r="H44" s="124">
        <v>-877.46</v>
      </c>
      <c r="I44" s="124">
        <f>-502.68</f>
        <v>-502.68</v>
      </c>
      <c r="J44" s="124">
        <f>J42*21.5%</f>
        <v>-51.368945413833416</v>
      </c>
      <c r="K44" s="124">
        <f>+K40*0.215+K41*0.33</f>
        <v>677.24855616502668</v>
      </c>
      <c r="L44" s="124">
        <f>L42*0.215</f>
        <v>556.02529883793807</v>
      </c>
      <c r="M44" s="124"/>
      <c r="N44" s="124"/>
      <c r="P44" s="119"/>
    </row>
    <row r="45" spans="1:16" ht="15.75" thickBot="1">
      <c r="A45" s="117" t="s">
        <v>17</v>
      </c>
      <c r="B45" s="120">
        <f>+B42+B44</f>
        <v>3634.56</v>
      </c>
      <c r="C45" s="120">
        <v>3804.01</v>
      </c>
      <c r="D45" s="120">
        <v>4002.26</v>
      </c>
      <c r="E45" s="120">
        <v>2911.62</v>
      </c>
      <c r="F45" s="120">
        <v>1893.8</v>
      </c>
      <c r="G45" s="120">
        <v>-1454.59</v>
      </c>
      <c r="H45" s="198">
        <f>+H42-H44</f>
        <v>-3086.1899999999996</v>
      </c>
      <c r="I45" s="198">
        <f>+I42-I44</f>
        <v>-2540.1995726577484</v>
      </c>
      <c r="J45" s="198">
        <f>+J42-J44</f>
        <v>-187.55638209236852</v>
      </c>
      <c r="K45" s="198">
        <f>+K42-K44</f>
        <v>1937.8610073932371</v>
      </c>
      <c r="L45" s="198">
        <f>+L42-L44</f>
        <v>2030.1388818036344</v>
      </c>
      <c r="M45" s="99"/>
      <c r="N45" s="99"/>
    </row>
    <row r="46" spans="1:16" s="118" customFormat="1">
      <c r="B46" s="122">
        <f t="shared" ref="B46:H46" si="17">+B45/B5</f>
        <v>0.32768758891912209</v>
      </c>
      <c r="C46" s="122">
        <f t="shared" si="17"/>
        <v>0.29011336813566047</v>
      </c>
      <c r="D46" s="122">
        <f t="shared" si="17"/>
        <v>0.21980053381369247</v>
      </c>
      <c r="E46" s="122">
        <f t="shared" si="17"/>
        <v>0.14700117838437141</v>
      </c>
      <c r="F46" s="122">
        <f t="shared" si="17"/>
        <v>9.4670876482950458E-2</v>
      </c>
      <c r="G46" s="122">
        <f t="shared" si="17"/>
        <v>-7.4975890132195772E-2</v>
      </c>
      <c r="H46" s="122">
        <f t="shared" si="17"/>
        <v>-0.16798709311496715</v>
      </c>
      <c r="I46" s="122">
        <f>+I45/I5</f>
        <v>-0.12067164038580294</v>
      </c>
      <c r="J46" s="122">
        <f>+J45/J5</f>
        <v>-6.2254344659111787E-3</v>
      </c>
      <c r="K46" s="222">
        <f>+K45/K5</f>
        <v>5.1934885257381914E-2</v>
      </c>
      <c r="L46" s="222">
        <f>+L45/L5</f>
        <v>5.1709273696886313E-2</v>
      </c>
      <c r="M46" s="122"/>
      <c r="N46" s="122"/>
    </row>
    <row r="47" spans="1:16">
      <c r="A47" s="114" t="s">
        <v>309</v>
      </c>
      <c r="B47" s="115"/>
      <c r="C47" s="115"/>
      <c r="D47" s="115"/>
      <c r="E47" s="115"/>
      <c r="F47" s="115"/>
      <c r="G47" s="115"/>
      <c r="H47" s="195"/>
      <c r="I47" s="219"/>
      <c r="J47" s="217"/>
      <c r="K47" s="217"/>
      <c r="L47" s="217"/>
      <c r="M47" s="119"/>
      <c r="N47" s="119"/>
    </row>
    <row r="48" spans="1:16">
      <c r="A48" s="114" t="s">
        <v>170</v>
      </c>
      <c r="B48" s="115">
        <v>-75.45</v>
      </c>
      <c r="C48" s="115">
        <v>-65.91</v>
      </c>
      <c r="D48" s="115">
        <v>-57.4</v>
      </c>
      <c r="E48" s="115">
        <v>-41.71</v>
      </c>
      <c r="F48" s="115">
        <v>14.01</v>
      </c>
      <c r="G48" s="115">
        <v>173.84</v>
      </c>
      <c r="H48" s="115">
        <v>121.02</v>
      </c>
      <c r="I48" s="119">
        <v>-256.24</v>
      </c>
      <c r="J48" s="195">
        <f>+J45*0.01</f>
        <v>-1.8755638209236853</v>
      </c>
      <c r="K48" s="195">
        <f>+K45*0.01</f>
        <v>19.378610073932371</v>
      </c>
      <c r="L48" s="195">
        <f>+L45*0.01</f>
        <v>20.301388818036344</v>
      </c>
      <c r="M48" s="119"/>
      <c r="N48" s="119"/>
    </row>
    <row r="49" spans="1:18">
      <c r="A49" s="114" t="s">
        <v>310</v>
      </c>
      <c r="B49" s="115">
        <v>13.86</v>
      </c>
      <c r="C49" s="115">
        <v>15.78</v>
      </c>
      <c r="D49" s="115">
        <v>20.04</v>
      </c>
      <c r="E49" s="115">
        <v>40.200000000000003</v>
      </c>
      <c r="F49" s="115">
        <v>2.5499999999999998</v>
      </c>
      <c r="G49" s="115">
        <v>2.63</v>
      </c>
      <c r="H49" s="115">
        <v>-1.1000000000000001</v>
      </c>
      <c r="I49" s="119">
        <v>2.7</v>
      </c>
      <c r="J49" s="119">
        <v>0.15211924279068212</v>
      </c>
      <c r="K49" s="195">
        <v>1.9219715089239264</v>
      </c>
      <c r="L49" s="195">
        <v>2.0101234269928807</v>
      </c>
      <c r="M49" s="119"/>
      <c r="N49" s="119"/>
    </row>
    <row r="50" spans="1:18" s="10" customFormat="1" ht="15.75" thickBot="1">
      <c r="A50" s="221" t="s">
        <v>174</v>
      </c>
      <c r="B50" s="220">
        <v>3572.97</v>
      </c>
      <c r="C50" s="220">
        <v>3753.88</v>
      </c>
      <c r="D50" s="220">
        <v>3964.9</v>
      </c>
      <c r="E50" s="220">
        <v>2910.11</v>
      </c>
      <c r="F50" s="220">
        <v>1910.36</v>
      </c>
      <c r="G50" s="220">
        <v>-1278.1199999999999</v>
      </c>
      <c r="H50" s="220">
        <f>+H45+H48+H49</f>
        <v>-2966.2699999999995</v>
      </c>
      <c r="I50" s="220">
        <f>+I45-I48+I49</f>
        <v>-2281.2595726577483</v>
      </c>
      <c r="J50" s="220">
        <f>+J45-J48-J49</f>
        <v>-185.83293751423554</v>
      </c>
      <c r="K50" s="220">
        <f>+K45-K48-K49</f>
        <v>1916.5604258103808</v>
      </c>
      <c r="L50" s="220">
        <f>+L45-L48-L49</f>
        <v>2007.8273695586054</v>
      </c>
      <c r="M50" s="129"/>
      <c r="N50" s="129"/>
    </row>
    <row r="51" spans="1:18" s="10" customFormat="1" ht="15.75" thickTop="1">
      <c r="A51" s="123" t="s">
        <v>320</v>
      </c>
      <c r="B51" s="222">
        <f>+B50/B5</f>
        <v>0.32213470807480293</v>
      </c>
      <c r="C51" s="222">
        <f t="shared" ref="C51:L51" si="18">+C50/C5</f>
        <v>0.28629019649714199</v>
      </c>
      <c r="D51" s="222">
        <f t="shared" si="18"/>
        <v>0.2177487560822908</v>
      </c>
      <c r="E51" s="222">
        <f t="shared" si="18"/>
        <v>0.14692494186334176</v>
      </c>
      <c r="F51" s="222">
        <f t="shared" si="18"/>
        <v>9.5498709260729342E-2</v>
      </c>
      <c r="G51" s="222">
        <f t="shared" si="18"/>
        <v>-6.5879859407642058E-2</v>
      </c>
      <c r="H51" s="222">
        <f t="shared" si="18"/>
        <v>-0.16145962325525443</v>
      </c>
      <c r="I51" s="222">
        <f t="shared" si="18"/>
        <v>-0.10837075076365126</v>
      </c>
      <c r="J51" s="222">
        <f t="shared" si="18"/>
        <v>-6.1682293142810256E-3</v>
      </c>
      <c r="K51" s="222">
        <f t="shared" si="18"/>
        <v>5.1364027359833711E-2</v>
      </c>
      <c r="L51" s="222">
        <f t="shared" si="18"/>
        <v>5.1140981495987899E-2</v>
      </c>
      <c r="M51" s="129"/>
      <c r="N51" s="129"/>
    </row>
    <row r="52" spans="1:18" s="10" customFormat="1">
      <c r="A52" s="38"/>
      <c r="B52" s="238"/>
      <c r="C52" s="238"/>
      <c r="D52" s="238"/>
      <c r="E52" s="238"/>
      <c r="F52" s="238"/>
      <c r="G52" s="238"/>
      <c r="H52" s="433">
        <f>H45-H50</f>
        <v>-119.92000000000007</v>
      </c>
      <c r="I52" s="433">
        <f t="shared" ref="I52:L52" si="19">I45-I50</f>
        <v>-258.94000000000005</v>
      </c>
      <c r="J52" s="433">
        <f t="shared" si="19"/>
        <v>-1.7234445781329839</v>
      </c>
      <c r="K52" s="433">
        <f t="shared" si="19"/>
        <v>21.300581582856239</v>
      </c>
      <c r="L52" s="433">
        <f t="shared" si="19"/>
        <v>22.311512245029007</v>
      </c>
      <c r="M52" s="129"/>
      <c r="N52" s="129"/>
    </row>
    <row r="53" spans="1:18" s="10" customFormat="1">
      <c r="A53" s="38"/>
      <c r="B53" s="103"/>
      <c r="C53" s="103"/>
      <c r="D53" s="103"/>
      <c r="E53" s="103"/>
      <c r="F53" s="103"/>
      <c r="G53" s="103"/>
      <c r="H53" s="103"/>
      <c r="I53" s="103"/>
      <c r="J53" s="103"/>
      <c r="K53" s="103"/>
      <c r="L53" s="103"/>
      <c r="M53" s="129"/>
      <c r="N53" s="129"/>
    </row>
    <row r="54" spans="1:18" s="118" customFormat="1">
      <c r="A54" s="126" t="s">
        <v>319</v>
      </c>
      <c r="B54" s="127">
        <v>91.5</v>
      </c>
      <c r="C54" s="127">
        <v>91.5</v>
      </c>
      <c r="D54" s="127">
        <v>91.5</v>
      </c>
      <c r="E54" s="127">
        <v>91.5</v>
      </c>
      <c r="F54" s="127">
        <v>91.5</v>
      </c>
      <c r="G54" s="127">
        <v>91.5</v>
      </c>
      <c r="H54" s="127">
        <v>91.5</v>
      </c>
      <c r="I54" s="127">
        <v>91.5</v>
      </c>
      <c r="J54" s="127">
        <v>91.5</v>
      </c>
      <c r="K54" s="127">
        <v>91.5</v>
      </c>
      <c r="L54" s="127">
        <v>91.5</v>
      </c>
      <c r="M54" s="127"/>
      <c r="N54" s="127"/>
      <c r="Q54" s="128"/>
      <c r="R54" s="128"/>
    </row>
    <row r="55" spans="1:18" s="118" customFormat="1">
      <c r="A55" s="16" t="s">
        <v>26</v>
      </c>
      <c r="B55" s="129">
        <f t="shared" ref="B55:L55" si="20">+B50/B54</f>
        <v>39.048852459016395</v>
      </c>
      <c r="C55" s="129">
        <f t="shared" si="20"/>
        <v>41.026010928961753</v>
      </c>
      <c r="D55" s="129">
        <f t="shared" si="20"/>
        <v>43.332240437158468</v>
      </c>
      <c r="E55" s="129">
        <f t="shared" si="20"/>
        <v>31.80448087431694</v>
      </c>
      <c r="F55" s="129">
        <f t="shared" si="20"/>
        <v>20.878251366120217</v>
      </c>
      <c r="G55" s="129">
        <f t="shared" si="20"/>
        <v>-13.968524590163934</v>
      </c>
      <c r="H55" s="129">
        <f t="shared" si="20"/>
        <v>-32.418251366120217</v>
      </c>
      <c r="I55" s="129">
        <f t="shared" si="20"/>
        <v>-24.931798608281401</v>
      </c>
      <c r="J55" s="129">
        <f t="shared" si="20"/>
        <v>-2.03096106572935</v>
      </c>
      <c r="K55" s="129">
        <f t="shared" si="20"/>
        <v>20.946015582627112</v>
      </c>
      <c r="L55" s="129">
        <f t="shared" si="20"/>
        <v>21.943468519766178</v>
      </c>
      <c r="M55" s="129"/>
      <c r="N55" s="129"/>
    </row>
    <row r="56" spans="1:18" s="118" customFormat="1">
      <c r="A56" s="16" t="s">
        <v>25</v>
      </c>
      <c r="B56" s="129">
        <f t="shared" ref="B56:L56" si="21">+(B50-B33)/B54</f>
        <v>49.944590163934429</v>
      </c>
      <c r="C56" s="129">
        <f t="shared" si="21"/>
        <v>53.605245901639343</v>
      </c>
      <c r="D56" s="129">
        <f t="shared" si="21"/>
        <v>58.484918032786886</v>
      </c>
      <c r="E56" s="129">
        <f t="shared" si="21"/>
        <v>48.626557377049181</v>
      </c>
      <c r="F56" s="129">
        <f t="shared" si="21"/>
        <v>40.869508196721313</v>
      </c>
      <c r="G56" s="129">
        <f t="shared" si="21"/>
        <v>15.898469945355192</v>
      </c>
      <c r="H56" s="129">
        <f t="shared" si="21"/>
        <v>12.039453551912574</v>
      </c>
      <c r="I56" s="129">
        <f t="shared" si="21"/>
        <v>18.22688991630876</v>
      </c>
      <c r="J56" s="129">
        <f t="shared" si="21"/>
        <v>44.276961771632266</v>
      </c>
      <c r="K56" s="129">
        <f t="shared" si="21"/>
        <v>69.17262075630002</v>
      </c>
      <c r="L56" s="129">
        <f t="shared" si="21"/>
        <v>70.224513065943682</v>
      </c>
      <c r="M56" s="129"/>
      <c r="N56" s="129"/>
    </row>
    <row r="57" spans="1:18" s="118" customFormat="1">
      <c r="B57" s="119"/>
      <c r="C57" s="119"/>
      <c r="D57" s="119"/>
      <c r="E57" s="119"/>
      <c r="F57" s="119"/>
      <c r="G57" s="119"/>
      <c r="H57" s="119"/>
      <c r="I57" s="119"/>
      <c r="J57" s="119"/>
      <c r="K57" s="119"/>
      <c r="L57" s="195"/>
      <c r="M57" s="119"/>
      <c r="N57" s="119"/>
    </row>
    <row r="59" spans="1:18">
      <c r="A59" s="10" t="s">
        <v>1054</v>
      </c>
      <c r="B59" s="10">
        <f>+B34/(B37*-1)</f>
        <v>10.062493780475668</v>
      </c>
      <c r="C59" s="10">
        <f t="shared" ref="C59:L59" si="22">+C34/(C37*-1)</f>
        <v>12.785815569315119</v>
      </c>
      <c r="D59" s="10">
        <f t="shared" si="22"/>
        <v>8.4492125249450858</v>
      </c>
      <c r="E59" s="10">
        <f t="shared" si="22"/>
        <v>4.593780761045851</v>
      </c>
      <c r="F59" s="10">
        <f t="shared" si="22"/>
        <v>2.3903934820029997</v>
      </c>
      <c r="G59" s="10">
        <f t="shared" si="22"/>
        <v>1.1283122430381156</v>
      </c>
      <c r="H59" s="10">
        <f t="shared" si="22"/>
        <v>-0.1457664834827081</v>
      </c>
      <c r="I59" s="10">
        <f t="shared" si="22"/>
        <v>0.21212607641108566</v>
      </c>
      <c r="J59" s="10">
        <f t="shared" si="22"/>
        <v>0.92907252719669009</v>
      </c>
      <c r="K59" s="10">
        <f t="shared" si="22"/>
        <v>1.5326991017623162</v>
      </c>
      <c r="L59" s="10">
        <f t="shared" si="22"/>
        <v>1.9644038241055657</v>
      </c>
    </row>
    <row r="60" spans="1:18">
      <c r="A60" s="10" t="s">
        <v>1055</v>
      </c>
      <c r="B60" s="10">
        <f>+(Conso_BS!B11+Conso_BS!B21)/Conso_PL!B26</f>
        <v>1.4693745463860308</v>
      </c>
      <c r="C60" s="10">
        <f>+(Conso_BS!C11+Conso_BS!C21)/Conso_PL!C26</f>
        <v>2.1068066176901432</v>
      </c>
      <c r="D60" s="10">
        <f>+(Conso_BS!D11+Conso_BS!D21)/Conso_PL!D26</f>
        <v>2.2986321123734581</v>
      </c>
      <c r="E60" s="10">
        <f>+(Conso_BS!E11+Conso_BS!E21)/Conso_PL!E26</f>
        <v>3.8736552094662775</v>
      </c>
      <c r="F60" s="10">
        <f>+(Conso_BS!F11+Conso_BS!F21)/Conso_PL!F26</f>
        <v>5.9673771303450378</v>
      </c>
      <c r="G60" s="10">
        <f>+(Conso_BS!G11+Conso_BS!G21)/Conso_PL!G26</f>
        <v>7.8057705633991814</v>
      </c>
      <c r="H60" s="10">
        <f>+(Conso_BS!H11+Conso_BS!H21)/Conso_PL!H26</f>
        <v>12.840223688000627</v>
      </c>
      <c r="I60" s="10">
        <f>+(Conso_BS!I11+Conso_BS!I21)/Conso_PL!I26</f>
        <v>8.5783614031845339</v>
      </c>
      <c r="J60" s="10">
        <f>+(Conso_BS!J11+Conso_BS!J21)/Conso_PL!J26</f>
        <v>4.8605350785789909</v>
      </c>
      <c r="K60" s="10">
        <f>+(Conso_BS!K11+Conso_BS!K21)/Conso_PL!K26</f>
        <v>3.4591614768039189</v>
      </c>
      <c r="L60" s="10">
        <f>+(Conso_BS!L11+Conso_BS!L21)/Conso_PL!L26</f>
        <v>2.9414140811803424</v>
      </c>
    </row>
    <row r="61" spans="1:18">
      <c r="B61" s="332"/>
      <c r="C61" s="332"/>
      <c r="D61" s="332"/>
      <c r="E61" s="332"/>
      <c r="F61" s="332"/>
      <c r="G61" s="332"/>
      <c r="H61" s="332"/>
      <c r="I61" s="332"/>
      <c r="J61" s="332"/>
      <c r="K61" s="332"/>
      <c r="L61" s="332"/>
    </row>
  </sheetData>
  <phoneticPr fontId="47" type="noConversion"/>
  <pageMargins left="0.7" right="0.7" top="0.75" bottom="0.75" header="0.3" footer="0.3"/>
  <pageSetup paperSize="9" scale="63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34"/>
  <sheetViews>
    <sheetView topLeftCell="A14" workbookViewId="0">
      <selection activeCell="C32" sqref="C32"/>
    </sheetView>
  </sheetViews>
  <sheetFormatPr defaultColWidth="8.85546875" defaultRowHeight="15"/>
  <cols>
    <col min="1" max="1" width="31.85546875" bestFit="1" customWidth="1"/>
    <col min="2" max="2" width="9.140625" bestFit="1" customWidth="1"/>
    <col min="3" max="3" width="10.28515625" customWidth="1"/>
    <col min="4" max="6" width="10.28515625" bestFit="1" customWidth="1"/>
    <col min="8" max="8" width="38.42578125" bestFit="1" customWidth="1"/>
    <col min="9" max="9" width="38.42578125" style="194" customWidth="1"/>
    <col min="10" max="10" width="6" bestFit="1" customWidth="1"/>
    <col min="11" max="11" width="9.85546875" bestFit="1" customWidth="1"/>
    <col min="12" max="13" width="6" bestFit="1" customWidth="1"/>
  </cols>
  <sheetData>
    <row r="1" spans="1:13">
      <c r="A1" s="143" t="s">
        <v>463</v>
      </c>
      <c r="B1" s="135"/>
      <c r="C1" s="135"/>
      <c r="D1" s="135"/>
      <c r="E1" s="135"/>
      <c r="F1" s="135"/>
    </row>
    <row r="2" spans="1:13" s="118" customFormat="1">
      <c r="A2" s="10" t="s">
        <v>685</v>
      </c>
      <c r="H2" s="118">
        <f>669-260</f>
        <v>409</v>
      </c>
      <c r="I2" s="194"/>
    </row>
    <row r="3" spans="1:13">
      <c r="A3" s="10" t="s">
        <v>147</v>
      </c>
      <c r="B3" s="10" t="s">
        <v>492</v>
      </c>
      <c r="C3" s="156" t="s">
        <v>473</v>
      </c>
      <c r="D3" s="10" t="s">
        <v>472</v>
      </c>
      <c r="E3" s="10" t="s">
        <v>471</v>
      </c>
      <c r="F3" s="38" t="s">
        <v>470</v>
      </c>
    </row>
    <row r="4" spans="1:13">
      <c r="A4" s="118" t="s">
        <v>474</v>
      </c>
      <c r="B4" s="118">
        <f>+'Steel sales breakup'!E232-157+45.21</f>
        <v>12761.189999999999</v>
      </c>
      <c r="C4" s="134">
        <f>'Steel sales breakup'!F231-409-50-3</f>
        <v>13463.637250547632</v>
      </c>
      <c r="D4" s="134">
        <f>'Steel sales breakup'!G231</f>
        <v>20049.222469450862</v>
      </c>
      <c r="E4" s="134">
        <f>'Steel sales breakup'!H231</f>
        <v>25894.315233656416</v>
      </c>
      <c r="F4" s="134">
        <f>'Steel sales breakup'!I231</f>
        <v>27441.530055610241</v>
      </c>
      <c r="H4" s="118" t="s">
        <v>691</v>
      </c>
      <c r="J4" s="134">
        <f>+C4*2.94</f>
        <v>39583.093516610039</v>
      </c>
      <c r="K4" s="134">
        <f>+(D4*10000000)/5200000</f>
        <v>38556.19705663628</v>
      </c>
      <c r="L4" s="134">
        <f>+(E4*10000000)/6500000</f>
        <v>39837.408051779101</v>
      </c>
      <c r="M4" s="134">
        <f>+(F4*10000000)/7000000</f>
        <v>39202.185793728917</v>
      </c>
    </row>
    <row r="5" spans="1:13">
      <c r="A5" s="118" t="s">
        <v>475</v>
      </c>
      <c r="B5" s="118">
        <f>+'Steel sales breakup'!E227</f>
        <v>398.79</v>
      </c>
      <c r="C5" s="134">
        <f>+'PLF Calculation'!K21+274</f>
        <v>759.75</v>
      </c>
      <c r="D5" s="134">
        <f>+'PLF Calculation'!K22</f>
        <v>561.31968160225961</v>
      </c>
      <c r="E5" s="134">
        <f>+'PLF Calculation'!K23</f>
        <v>623.68853511362181</v>
      </c>
      <c r="F5" s="134">
        <f>+'PLF Calculation'!K24</f>
        <v>686.05738862498379</v>
      </c>
    </row>
    <row r="6" spans="1:13">
      <c r="A6" s="118" t="s">
        <v>377</v>
      </c>
      <c r="B6" s="118">
        <f>+'Steel sales breakup'!E234-165.52</f>
        <v>126.35999999999999</v>
      </c>
      <c r="C6" s="134">
        <f>300-88</f>
        <v>212</v>
      </c>
      <c r="D6" s="134">
        <v>300</v>
      </c>
      <c r="E6" s="134">
        <v>300</v>
      </c>
      <c r="F6" s="134">
        <v>300</v>
      </c>
    </row>
    <row r="7" spans="1:13">
      <c r="A7" s="118" t="s">
        <v>359</v>
      </c>
      <c r="B7" s="118">
        <v>157</v>
      </c>
      <c r="C7" s="128">
        <v>157.05000000000001</v>
      </c>
      <c r="D7" s="128">
        <v>157.05000000000001</v>
      </c>
      <c r="E7" s="128">
        <v>157.05000000000001</v>
      </c>
      <c r="F7" s="128">
        <v>157.05000000000001</v>
      </c>
    </row>
    <row r="8" spans="1:13">
      <c r="A8" s="118" t="s">
        <v>493</v>
      </c>
      <c r="B8" s="10">
        <v>1073.82</v>
      </c>
      <c r="C8" s="161">
        <v>605</v>
      </c>
      <c r="D8" s="128"/>
      <c r="E8" s="128"/>
      <c r="F8" s="128"/>
      <c r="H8" s="194" t="s">
        <v>860</v>
      </c>
      <c r="K8" s="194" t="s">
        <v>861</v>
      </c>
      <c r="L8">
        <v>1314</v>
      </c>
    </row>
    <row r="9" spans="1:13">
      <c r="A9" s="10" t="s">
        <v>3</v>
      </c>
      <c r="B9" s="10">
        <f>+SUM(B4:B7)-B8</f>
        <v>12369.52</v>
      </c>
      <c r="C9" s="160">
        <f>+SUM(C4:C7)-C8</f>
        <v>13987.437250547631</v>
      </c>
      <c r="D9" s="160">
        <f>SUM(D4:D7)</f>
        <v>21067.592151053123</v>
      </c>
      <c r="E9" s="160">
        <f>SUM(E4:E7)</f>
        <v>26975.053768770038</v>
      </c>
      <c r="F9" s="160">
        <f>SUM(F4:F7)</f>
        <v>28584.637444235224</v>
      </c>
      <c r="L9">
        <v>1996</v>
      </c>
    </row>
    <row r="10" spans="1:13">
      <c r="A10" s="10" t="s">
        <v>686</v>
      </c>
      <c r="L10">
        <f>+L9-L8</f>
        <v>682</v>
      </c>
    </row>
    <row r="11" spans="1:13">
      <c r="A11" s="10" t="s">
        <v>687</v>
      </c>
      <c r="B11" s="10">
        <f>+'Overseas Business'!B3</f>
        <v>2815.77</v>
      </c>
      <c r="C11" s="160">
        <f>'Oman business'!F27</f>
        <v>3259.9585084999999</v>
      </c>
      <c r="D11" s="160">
        <f>'Oman business'!G27</f>
        <v>3674.3862749999998</v>
      </c>
      <c r="E11" s="160">
        <f>'Oman business'!H27</f>
        <v>3713.6058750000002</v>
      </c>
      <c r="F11" s="160">
        <f>'Oman business'!I27</f>
        <v>3752.8254750000001</v>
      </c>
    </row>
    <row r="12" spans="1:13">
      <c r="C12" s="134">
        <f>+C4+C56+C6+C7-C8+C11</f>
        <v>16487.645759047631</v>
      </c>
      <c r="D12">
        <v>16281</v>
      </c>
      <c r="E12" s="134">
        <f>+D12-C12</f>
        <v>-206.64575904763115</v>
      </c>
    </row>
    <row r="13" spans="1:13" ht="15.75" thickBot="1">
      <c r="A13" s="55" t="s">
        <v>688</v>
      </c>
      <c r="B13" s="55">
        <f>+B9+B11</f>
        <v>15185.29</v>
      </c>
      <c r="C13" s="278">
        <f>+C9+C11</f>
        <v>17247.395759047631</v>
      </c>
      <c r="D13" s="278">
        <f>+D9+D11</f>
        <v>24741.978426053123</v>
      </c>
      <c r="E13" s="278">
        <f>+E9+E11</f>
        <v>30688.659643770039</v>
      </c>
      <c r="F13" s="55">
        <f>+F9+F11</f>
        <v>32337.462919235226</v>
      </c>
    </row>
    <row r="15" spans="1:13">
      <c r="A15" s="167" t="s">
        <v>478</v>
      </c>
      <c r="B15" s="168"/>
      <c r="C15" s="168"/>
      <c r="D15" s="168"/>
      <c r="E15" s="168"/>
      <c r="F15" s="168"/>
    </row>
    <row r="16" spans="1:13">
      <c r="A16" s="10" t="s">
        <v>147</v>
      </c>
      <c r="B16" s="10" t="s">
        <v>492</v>
      </c>
      <c r="C16" s="156" t="s">
        <v>473</v>
      </c>
      <c r="D16" s="10" t="s">
        <v>472</v>
      </c>
      <c r="E16" s="10" t="s">
        <v>471</v>
      </c>
      <c r="F16" s="38" t="s">
        <v>470</v>
      </c>
    </row>
    <row r="17" spans="1:9">
      <c r="A17" s="10" t="s">
        <v>480</v>
      </c>
      <c r="B17">
        <v>9542</v>
      </c>
      <c r="C17" s="134">
        <f>'Jindal Power Ltd'!B6+'Jindal Power Ltd'!B14</f>
        <v>9175.2240000000002</v>
      </c>
      <c r="D17" s="134">
        <f>'Jindal Power Ltd'!C6+'Jindal Power Ltd'!C14</f>
        <v>12381.384</v>
      </c>
      <c r="E17" s="134">
        <f>'Jindal Power Ltd'!D6+'Jindal Power Ltd'!D14</f>
        <v>14891.299199999999</v>
      </c>
      <c r="F17" s="134">
        <f>'Jindal Power Ltd'!E6+'Jindal Power Ltd'!E14</f>
        <v>14891.299199999999</v>
      </c>
    </row>
    <row r="18" spans="1:9">
      <c r="A18" s="10" t="s">
        <v>689</v>
      </c>
      <c r="B18">
        <v>3.15</v>
      </c>
      <c r="C18">
        <v>3.4</v>
      </c>
      <c r="D18">
        <v>3.4</v>
      </c>
      <c r="E18" s="194">
        <v>3.4</v>
      </c>
      <c r="F18" s="194">
        <v>3.4</v>
      </c>
    </row>
    <row r="19" spans="1:9">
      <c r="A19" s="10" t="s">
        <v>27</v>
      </c>
      <c r="B19" s="10">
        <v>3015</v>
      </c>
      <c r="C19" s="160">
        <f>(C17*C18*1000000)/10000000</f>
        <v>3119.5761599999996</v>
      </c>
      <c r="D19" s="160">
        <f>(D17*D18*1000000)/10000000</f>
        <v>4209.6705599999996</v>
      </c>
      <c r="E19" s="160">
        <f>(E17*E18*1000000)/10000000</f>
        <v>5063.0417279999992</v>
      </c>
      <c r="F19" s="160">
        <f>(F17*F18*1000000)/10000000</f>
        <v>5063.0417279999992</v>
      </c>
    </row>
    <row r="22" spans="1:9" ht="15.75" thickBot="1">
      <c r="A22" s="97" t="s">
        <v>690</v>
      </c>
      <c r="B22" s="97">
        <f>+B13+B19+12</f>
        <v>18212.29</v>
      </c>
      <c r="C22" s="291">
        <f>+C13+C19</f>
        <v>20366.971919047632</v>
      </c>
      <c r="D22" s="97">
        <f>+D13+D19</f>
        <v>28951.648986053122</v>
      </c>
      <c r="E22" s="291">
        <f>+E13+E19</f>
        <v>35751.701371770039</v>
      </c>
      <c r="F22" s="291">
        <f>+F13+F19</f>
        <v>37400.504647235226</v>
      </c>
    </row>
    <row r="23" spans="1:9" ht="15.75" thickTop="1"/>
    <row r="24" spans="1:9">
      <c r="A24" s="209" t="s">
        <v>813</v>
      </c>
      <c r="B24" s="209"/>
      <c r="C24" s="209"/>
      <c r="D24" s="209"/>
      <c r="E24" s="209"/>
      <c r="F24" s="209"/>
    </row>
    <row r="25" spans="1:9">
      <c r="A25" s="10" t="s">
        <v>147</v>
      </c>
      <c r="B25" s="10" t="s">
        <v>492</v>
      </c>
      <c r="C25" s="156" t="s">
        <v>473</v>
      </c>
      <c r="D25" s="10" t="s">
        <v>472</v>
      </c>
      <c r="E25" s="10" t="s">
        <v>471</v>
      </c>
      <c r="F25" s="38" t="s">
        <v>470</v>
      </c>
      <c r="H25" s="16"/>
      <c r="I25" s="16"/>
    </row>
    <row r="26" spans="1:9">
      <c r="A26" s="194" t="s">
        <v>675</v>
      </c>
      <c r="B26">
        <v>37.020000000000003</v>
      </c>
      <c r="C26" s="195">
        <f>+'Australia and Mozambique'!B7</f>
        <v>285.68799999999999</v>
      </c>
      <c r="D26" s="195">
        <f>+'Australia and Mozambique'!C7</f>
        <v>563.48159999999996</v>
      </c>
      <c r="E26" s="195">
        <f>+'Australia and Mozambique'!D7</f>
        <v>704.35199999999998</v>
      </c>
      <c r="F26" s="195">
        <f>+'Australia and Mozambique'!E7</f>
        <v>880.44</v>
      </c>
    </row>
    <row r="27" spans="1:9">
      <c r="A27" s="194" t="s">
        <v>814</v>
      </c>
      <c r="B27">
        <v>121.29</v>
      </c>
      <c r="C27" s="195">
        <f>'Australia and Mozambique'!B35</f>
        <v>397.85883000000001</v>
      </c>
      <c r="D27" s="195">
        <f>'Australia and Mozambique'!C35</f>
        <v>612.30600000000004</v>
      </c>
      <c r="E27" s="195">
        <f>'Australia and Mozambique'!D35</f>
        <v>857.22839999999997</v>
      </c>
      <c r="F27" s="195">
        <f>'Australia and Mozambique'!E35</f>
        <v>979.68959999999993</v>
      </c>
    </row>
    <row r="29" spans="1:9" ht="15.75" thickBot="1">
      <c r="A29" s="199" t="s">
        <v>815</v>
      </c>
      <c r="B29" s="291">
        <f>+B22+B26+B27</f>
        <v>18370.600000000002</v>
      </c>
      <c r="C29" s="291">
        <f>+C22+C26+C27</f>
        <v>21050.518749047631</v>
      </c>
      <c r="D29" s="291">
        <f>+D22+D26+D27</f>
        <v>30127.436586053122</v>
      </c>
      <c r="E29" s="291">
        <f>+E22+E26+E27</f>
        <v>37313.281771770038</v>
      </c>
      <c r="F29" s="291">
        <f>+F22+F26+F27</f>
        <v>39260.634247235226</v>
      </c>
    </row>
    <row r="30" spans="1:9" ht="15.75" thickTop="1">
      <c r="C30" s="195"/>
    </row>
    <row r="31" spans="1:9">
      <c r="A31" s="194"/>
      <c r="B31" s="134"/>
      <c r="C31" s="195"/>
      <c r="D31" s="195"/>
      <c r="E31" s="195"/>
      <c r="F31" s="195"/>
    </row>
    <row r="32" spans="1:9">
      <c r="A32" s="194"/>
      <c r="C32" s="134"/>
      <c r="D32" s="134"/>
      <c r="E32" s="134"/>
      <c r="F32" s="134"/>
    </row>
    <row r="33" spans="1:6">
      <c r="A33" s="194"/>
      <c r="C33" s="195"/>
      <c r="D33" s="195"/>
      <c r="E33" s="195"/>
      <c r="F33" s="195"/>
    </row>
    <row r="34" spans="1:6">
      <c r="C34" s="195"/>
      <c r="D34" s="195"/>
      <c r="E34" s="195"/>
      <c r="F34" s="195"/>
    </row>
  </sheetData>
  <phoneticPr fontId="47" type="noConversion"/>
  <pageMargins left="0.7" right="0.7" top="0.75" bottom="0.75" header="0.3" footer="0.3"/>
  <pageSetup paperSize="9" orientation="landscape" horizontalDpi="0" verticalDpi="0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250"/>
  <sheetViews>
    <sheetView workbookViewId="0">
      <pane xSplit="1" ySplit="1" topLeftCell="D2" activePane="bottomRight" state="frozen"/>
      <selection pane="topRight" activeCell="B1" sqref="B1"/>
      <selection pane="bottomLeft" activeCell="A2" sqref="A2"/>
      <selection pane="bottomRight" activeCell="L181" sqref="L181"/>
    </sheetView>
  </sheetViews>
  <sheetFormatPr defaultColWidth="8.85546875" defaultRowHeight="15"/>
  <cols>
    <col min="1" max="1" width="29.28515625" style="126" bestFit="1" customWidth="1"/>
    <col min="2" max="2" width="28.28515625" style="126" customWidth="1"/>
    <col min="3" max="5" width="11.42578125" style="126" bestFit="1" customWidth="1"/>
    <col min="6" max="6" width="17.140625" style="126" bestFit="1" customWidth="1"/>
    <col min="7" max="7" width="18.28515625" style="126" bestFit="1" customWidth="1"/>
    <col min="8" max="8" width="11.42578125" style="126" bestFit="1" customWidth="1"/>
    <col min="9" max="10" width="10.42578125" style="126" customWidth="1"/>
    <col min="11" max="11" width="20.42578125" style="126" bestFit="1" customWidth="1"/>
    <col min="12" max="12" width="21" style="126" bestFit="1" customWidth="1"/>
    <col min="13" max="16384" width="8.85546875" style="126"/>
  </cols>
  <sheetData>
    <row r="1" spans="1:15">
      <c r="B1" s="38">
        <v>2013</v>
      </c>
      <c r="C1" s="38">
        <v>2014</v>
      </c>
      <c r="D1" s="38">
        <v>2015</v>
      </c>
      <c r="E1" s="38">
        <v>2016</v>
      </c>
      <c r="F1" s="16">
        <v>2017</v>
      </c>
      <c r="G1" s="16">
        <v>2018</v>
      </c>
      <c r="H1" s="16">
        <v>2019</v>
      </c>
      <c r="I1" s="16">
        <v>2020</v>
      </c>
      <c r="J1" s="16"/>
      <c r="K1" s="162"/>
      <c r="L1" s="162" t="s">
        <v>208</v>
      </c>
      <c r="M1" s="162" t="s">
        <v>209</v>
      </c>
      <c r="N1" s="162" t="s">
        <v>426</v>
      </c>
      <c r="O1" s="162" t="s">
        <v>508</v>
      </c>
    </row>
    <row r="2" spans="1:15">
      <c r="A2" s="147" t="s">
        <v>463</v>
      </c>
      <c r="B2" s="147"/>
      <c r="C2" s="147"/>
      <c r="D2" s="147"/>
      <c r="E2" s="147"/>
      <c r="F2" s="16"/>
      <c r="K2" s="163" t="s">
        <v>427</v>
      </c>
      <c r="L2" s="162">
        <v>2.4</v>
      </c>
      <c r="M2" s="162">
        <v>2.5</v>
      </c>
      <c r="N2" s="162">
        <v>3</v>
      </c>
      <c r="O2" s="162">
        <v>3</v>
      </c>
    </row>
    <row r="3" spans="1:15">
      <c r="A3" s="145" t="s">
        <v>389</v>
      </c>
      <c r="B3" s="38"/>
      <c r="K3" s="163" t="s">
        <v>334</v>
      </c>
      <c r="L3" s="162">
        <v>1</v>
      </c>
      <c r="M3" s="162">
        <v>3</v>
      </c>
      <c r="N3" s="162">
        <v>4</v>
      </c>
      <c r="O3" s="162">
        <f>+O5-O2</f>
        <v>4.5</v>
      </c>
    </row>
    <row r="4" spans="1:15">
      <c r="A4" s="38" t="s">
        <v>340</v>
      </c>
      <c r="K4" s="162"/>
      <c r="L4" s="162"/>
      <c r="M4" s="162"/>
      <c r="N4" s="162"/>
      <c r="O4" s="162"/>
    </row>
    <row r="5" spans="1:15">
      <c r="A5" s="126" t="s">
        <v>442</v>
      </c>
      <c r="B5" s="126">
        <v>750000</v>
      </c>
      <c r="C5" s="126">
        <v>750000</v>
      </c>
      <c r="D5" s="126">
        <v>750000</v>
      </c>
      <c r="E5" s="126">
        <v>750000</v>
      </c>
      <c r="F5" s="126">
        <v>750000</v>
      </c>
      <c r="G5" s="126">
        <v>750000</v>
      </c>
      <c r="H5" s="126">
        <v>750000</v>
      </c>
      <c r="I5" s="126">
        <v>750000</v>
      </c>
      <c r="K5" s="163" t="s">
        <v>509</v>
      </c>
      <c r="L5" s="162">
        <v>3.4</v>
      </c>
      <c r="M5" s="162">
        <f>SUM(M2:M4)</f>
        <v>5.5</v>
      </c>
      <c r="N5" s="162">
        <f>SUM(N2:N4)</f>
        <v>7</v>
      </c>
      <c r="O5" s="162">
        <v>7.5</v>
      </c>
    </row>
    <row r="6" spans="1:15" s="171" customFormat="1">
      <c r="A6" s="171" t="s">
        <v>443</v>
      </c>
      <c r="B6" s="172">
        <f>+B9/B5</f>
        <v>0.5747173333333333</v>
      </c>
      <c r="C6" s="172">
        <f>+C9/C5</f>
        <v>0.336032</v>
      </c>
      <c r="D6" s="172">
        <f>+D9/D5</f>
        <v>0.45816533333333331</v>
      </c>
      <c r="E6" s="172">
        <f>+E9/E5</f>
        <v>0.33380399999999999</v>
      </c>
      <c r="F6" s="174">
        <v>0.3</v>
      </c>
      <c r="G6" s="172">
        <v>0.6</v>
      </c>
      <c r="H6" s="172">
        <v>0.95</v>
      </c>
      <c r="I6" s="172">
        <v>0.95</v>
      </c>
      <c r="J6" s="172"/>
    </row>
    <row r="7" spans="1:15" s="171" customFormat="1">
      <c r="B7" s="172"/>
      <c r="C7" s="172"/>
      <c r="D7" s="172"/>
      <c r="E7" s="172"/>
      <c r="F7" s="174"/>
      <c r="G7" s="172"/>
      <c r="H7" s="172"/>
      <c r="I7" s="172"/>
      <c r="J7" s="172"/>
    </row>
    <row r="8" spans="1:15">
      <c r="A8" s="126" t="s">
        <v>446</v>
      </c>
      <c r="B8" s="126">
        <v>54489</v>
      </c>
      <c r="C8" s="27">
        <v>46150</v>
      </c>
      <c r="D8" s="126">
        <v>11817</v>
      </c>
      <c r="E8" s="126">
        <v>23960</v>
      </c>
      <c r="F8" s="126">
        <v>19252</v>
      </c>
      <c r="G8" s="126">
        <f>+F10</f>
        <v>13500</v>
      </c>
      <c r="H8" s="126">
        <f>+G10</f>
        <v>27000</v>
      </c>
      <c r="I8" s="126">
        <f>+H10</f>
        <v>42750</v>
      </c>
    </row>
    <row r="9" spans="1:15">
      <c r="A9" s="126" t="s">
        <v>444</v>
      </c>
      <c r="B9" s="126">
        <v>431038</v>
      </c>
      <c r="C9" s="126">
        <v>252024</v>
      </c>
      <c r="D9" s="126">
        <v>343624</v>
      </c>
      <c r="E9" s="126">
        <v>250353</v>
      </c>
      <c r="F9" s="126">
        <f>+F5*F6</f>
        <v>225000</v>
      </c>
      <c r="G9" s="126">
        <f>+G5*G6</f>
        <v>450000</v>
      </c>
      <c r="H9" s="126">
        <f>+H5*H6</f>
        <v>712500</v>
      </c>
      <c r="I9" s="126">
        <f>+I5*I6</f>
        <v>712500</v>
      </c>
    </row>
    <row r="10" spans="1:15">
      <c r="A10" s="126" t="s">
        <v>504</v>
      </c>
      <c r="B10" s="27">
        <v>46150</v>
      </c>
      <c r="C10" s="27">
        <v>11817</v>
      </c>
      <c r="D10" s="126">
        <v>23960</v>
      </c>
      <c r="E10" s="126">
        <v>19252</v>
      </c>
      <c r="F10" s="126">
        <f>+F9*0.06</f>
        <v>13500</v>
      </c>
      <c r="G10" s="126">
        <f>+G9*0.06</f>
        <v>27000</v>
      </c>
      <c r="H10" s="154">
        <f>+H9*0.06</f>
        <v>42750</v>
      </c>
      <c r="I10" s="154">
        <f>+I9*0.06</f>
        <v>42750</v>
      </c>
      <c r="J10" s="38"/>
    </row>
    <row r="11" spans="1:15">
      <c r="A11" s="27" t="s">
        <v>467</v>
      </c>
      <c r="B11" s="126">
        <f>SUM(B8+B9)-B10</f>
        <v>439377</v>
      </c>
      <c r="C11" s="126">
        <f t="shared" ref="C11:I11" si="0">SUM(C8+C9)-C10</f>
        <v>286357</v>
      </c>
      <c r="D11" s="126">
        <f t="shared" si="0"/>
        <v>331481</v>
      </c>
      <c r="E11" s="126">
        <f t="shared" si="0"/>
        <v>255061</v>
      </c>
      <c r="F11" s="126">
        <f t="shared" si="0"/>
        <v>230752</v>
      </c>
      <c r="G11" s="126">
        <f t="shared" si="0"/>
        <v>436500</v>
      </c>
      <c r="H11" s="126">
        <f t="shared" si="0"/>
        <v>696750</v>
      </c>
      <c r="I11" s="126">
        <f t="shared" si="0"/>
        <v>712500</v>
      </c>
      <c r="J11" s="38"/>
    </row>
    <row r="12" spans="1:15">
      <c r="A12" s="27"/>
      <c r="J12" s="38"/>
    </row>
    <row r="13" spans="1:15">
      <c r="A13" s="27" t="s">
        <v>454</v>
      </c>
      <c r="B13" s="27">
        <v>400974</v>
      </c>
      <c r="C13" s="27">
        <v>259622</v>
      </c>
      <c r="D13" s="27">
        <v>311594</v>
      </c>
      <c r="E13" s="27">
        <v>233028</v>
      </c>
      <c r="F13" s="128">
        <f>+F11*E13/E11</f>
        <v>210818.89060264014</v>
      </c>
      <c r="G13" s="128">
        <f>+G11*F13/F11</f>
        <v>398793.70817177062</v>
      </c>
      <c r="H13" s="128">
        <f>+H11*G13/G11</f>
        <v>636562.46544944134</v>
      </c>
      <c r="I13" s="128">
        <f>+I11*H13/H11</f>
        <v>650951.92914636084</v>
      </c>
      <c r="J13" s="27"/>
    </row>
    <row r="14" spans="1:15">
      <c r="A14" s="27" t="s">
        <v>469</v>
      </c>
      <c r="B14" s="128">
        <f>+(B15*10000000)/B13</f>
        <v>46916.009516826525</v>
      </c>
      <c r="C14" s="128">
        <f>+(C15*10000000)/C13</f>
        <v>39929.589942300729</v>
      </c>
      <c r="D14" s="128">
        <f>+(D15*10000000)/D13</f>
        <v>40168.937784424612</v>
      </c>
      <c r="E14" s="128">
        <f>+(E15*10000000)/E13</f>
        <v>37020.443895154232</v>
      </c>
      <c r="F14" s="128">
        <f>+(F15*10000000)/F13</f>
        <v>37020.443895154225</v>
      </c>
      <c r="G14" s="128">
        <v>48000</v>
      </c>
      <c r="H14" s="128">
        <v>50000</v>
      </c>
      <c r="I14" s="128">
        <v>49000</v>
      </c>
      <c r="J14" s="27"/>
    </row>
    <row r="15" spans="1:15">
      <c r="A15" s="27" t="s">
        <v>455</v>
      </c>
      <c r="B15" s="27">
        <v>1881.21</v>
      </c>
      <c r="C15" s="27">
        <v>1036.6600000000001</v>
      </c>
      <c r="D15" s="27">
        <v>1251.6400000000001</v>
      </c>
      <c r="E15" s="27">
        <v>862.68</v>
      </c>
      <c r="F15" s="151">
        <f>+E15*F13/E13</f>
        <v>780.46089115936957</v>
      </c>
      <c r="G15" s="151">
        <f>+G13*G14/10000000</f>
        <v>1914.2097992244992</v>
      </c>
      <c r="H15" s="151">
        <f>+H13*H14/10000000</f>
        <v>3182.8123272472067</v>
      </c>
      <c r="I15" s="151">
        <f>+I13*I14/10000000</f>
        <v>3189.6644528171682</v>
      </c>
    </row>
    <row r="16" spans="1:15">
      <c r="A16" s="27" t="s">
        <v>456</v>
      </c>
      <c r="B16" s="27">
        <v>37.01</v>
      </c>
      <c r="C16" s="27">
        <v>10.57</v>
      </c>
      <c r="D16" s="27">
        <v>6.92</v>
      </c>
      <c r="E16" s="27">
        <v>27</v>
      </c>
      <c r="F16" s="151"/>
    </row>
    <row r="17" spans="1:10">
      <c r="A17" s="27" t="s">
        <v>3</v>
      </c>
      <c r="B17" s="27">
        <f>+B15-B16</f>
        <v>1844.2</v>
      </c>
      <c r="C17" s="27">
        <f>C15-C16</f>
        <v>1026.0900000000001</v>
      </c>
      <c r="D17" s="27">
        <f>D15-D16</f>
        <v>1244.72</v>
      </c>
      <c r="E17" s="126">
        <f>E15-E16</f>
        <v>835.68</v>
      </c>
      <c r="F17" s="151"/>
    </row>
    <row r="18" spans="1:10">
      <c r="A18" s="27"/>
      <c r="B18" s="27"/>
      <c r="C18" s="27"/>
    </row>
    <row r="19" spans="1:10">
      <c r="A19" s="27"/>
      <c r="B19" s="27"/>
      <c r="C19" s="27"/>
    </row>
    <row r="20" spans="1:10">
      <c r="A20" s="16" t="s">
        <v>399</v>
      </c>
      <c r="B20" s="27"/>
    </row>
    <row r="21" spans="1:10">
      <c r="A21" s="126" t="s">
        <v>442</v>
      </c>
      <c r="B21" s="27">
        <v>1000000</v>
      </c>
      <c r="C21" s="27">
        <v>1000000</v>
      </c>
      <c r="D21" s="27">
        <v>1000000</v>
      </c>
      <c r="E21" s="27">
        <v>1000000</v>
      </c>
      <c r="F21" s="27">
        <v>1000000</v>
      </c>
      <c r="G21" s="27">
        <v>1000000</v>
      </c>
      <c r="H21" s="27">
        <v>1000000</v>
      </c>
      <c r="I21" s="27">
        <v>1000000</v>
      </c>
      <c r="J21" s="27"/>
    </row>
    <row r="22" spans="1:10" s="171" customFormat="1">
      <c r="A22" s="175" t="s">
        <v>443</v>
      </c>
      <c r="B22" s="174">
        <f>+B25/B21</f>
        <v>0.70047000000000004</v>
      </c>
      <c r="C22" s="174">
        <f>+C25/C21</f>
        <v>0.75988800000000001</v>
      </c>
      <c r="D22" s="174">
        <f>+D25/D21</f>
        <v>0.68067200000000005</v>
      </c>
      <c r="E22" s="174">
        <f>+E25/E21</f>
        <v>0.70587500000000003</v>
      </c>
      <c r="F22" s="176">
        <v>0.5</v>
      </c>
      <c r="G22" s="176">
        <v>0.7</v>
      </c>
      <c r="H22" s="176">
        <v>0.92</v>
      </c>
      <c r="I22" s="176">
        <v>0.95</v>
      </c>
      <c r="J22" s="173"/>
    </row>
    <row r="23" spans="1:10" s="171" customFormat="1">
      <c r="A23" s="175"/>
      <c r="B23" s="174"/>
      <c r="C23" s="174"/>
      <c r="D23" s="174"/>
      <c r="E23" s="174"/>
      <c r="F23" s="176"/>
      <c r="G23" s="176"/>
      <c r="H23" s="176"/>
      <c r="I23" s="176"/>
      <c r="J23" s="173"/>
    </row>
    <row r="24" spans="1:10">
      <c r="A24" s="126" t="s">
        <v>446</v>
      </c>
      <c r="B24" s="27">
        <v>97377</v>
      </c>
      <c r="C24" s="126">
        <f>97734</f>
        <v>97734</v>
      </c>
      <c r="D24" s="27">
        <v>119558</v>
      </c>
      <c r="E24" s="126">
        <v>95834</v>
      </c>
      <c r="F24" s="126">
        <f>+E26</f>
        <v>27918</v>
      </c>
      <c r="G24" s="126">
        <f>+F26</f>
        <v>20000</v>
      </c>
      <c r="H24" s="126">
        <f>+G26</f>
        <v>28000</v>
      </c>
      <c r="I24" s="126">
        <f>+H26</f>
        <v>36800</v>
      </c>
    </row>
    <row r="25" spans="1:10">
      <c r="A25" s="126" t="s">
        <v>444</v>
      </c>
      <c r="B25" s="27">
        <v>700470</v>
      </c>
      <c r="C25" s="126">
        <f>799888-40000</f>
        <v>759888</v>
      </c>
      <c r="D25" s="126">
        <f>720672-40000</f>
        <v>680672</v>
      </c>
      <c r="E25" s="126">
        <v>705875</v>
      </c>
      <c r="F25" s="126">
        <f>+F21*F22</f>
        <v>500000</v>
      </c>
      <c r="G25" s="126">
        <f>+G21*G22</f>
        <v>700000</v>
      </c>
      <c r="H25" s="126">
        <f>+H21*H22</f>
        <v>920000</v>
      </c>
      <c r="I25" s="126">
        <f>+I21*I22</f>
        <v>950000</v>
      </c>
    </row>
    <row r="26" spans="1:10">
      <c r="A26" s="126" t="s">
        <v>504</v>
      </c>
      <c r="B26" s="126">
        <v>97734</v>
      </c>
      <c r="C26" s="27">
        <v>119558</v>
      </c>
      <c r="D26" s="126">
        <v>95834</v>
      </c>
      <c r="E26" s="126">
        <v>27918</v>
      </c>
      <c r="F26" s="126">
        <f>+F25*0.04</f>
        <v>20000</v>
      </c>
      <c r="G26" s="126">
        <f>+G25*0.04</f>
        <v>28000</v>
      </c>
      <c r="H26" s="126">
        <f>+H25*0.04</f>
        <v>36800</v>
      </c>
      <c r="I26" s="126">
        <f>+I25*0.04</f>
        <v>38000</v>
      </c>
    </row>
    <row r="27" spans="1:10">
      <c r="A27" s="27" t="s">
        <v>467</v>
      </c>
      <c r="B27" s="126">
        <f>+SUM(B24+B25)-B26</f>
        <v>700113</v>
      </c>
      <c r="C27" s="126">
        <f t="shared" ref="C27:I27" si="1">+SUM(C24+C25)-C26</f>
        <v>738064</v>
      </c>
      <c r="D27" s="126">
        <f t="shared" si="1"/>
        <v>704396</v>
      </c>
      <c r="E27" s="126">
        <f t="shared" si="1"/>
        <v>773791</v>
      </c>
      <c r="F27" s="126">
        <f t="shared" si="1"/>
        <v>507918</v>
      </c>
      <c r="G27" s="126">
        <f t="shared" si="1"/>
        <v>692000</v>
      </c>
      <c r="H27" s="126">
        <f t="shared" si="1"/>
        <v>911200</v>
      </c>
      <c r="I27" s="126">
        <f t="shared" si="1"/>
        <v>948800</v>
      </c>
    </row>
    <row r="28" spans="1:10">
      <c r="A28" s="27"/>
    </row>
    <row r="29" spans="1:10">
      <c r="A29" s="17" t="s">
        <v>454</v>
      </c>
      <c r="B29" s="17">
        <v>651748</v>
      </c>
      <c r="C29" s="17">
        <v>702090</v>
      </c>
      <c r="D29" s="17">
        <v>678591</v>
      </c>
      <c r="E29" s="17">
        <v>747820</v>
      </c>
      <c r="F29" s="177">
        <f>+F27*(E29/E27)</f>
        <v>490870.58231486281</v>
      </c>
      <c r="G29" s="177">
        <f>+G27*F29/F27</f>
        <v>668774.17804032355</v>
      </c>
      <c r="H29" s="177">
        <f>+H27*G29/G27</f>
        <v>880617.09686465724</v>
      </c>
      <c r="I29" s="154">
        <f>+I27*H29/H27</f>
        <v>916955.11578707944</v>
      </c>
    </row>
    <row r="30" spans="1:10">
      <c r="A30" s="27" t="s">
        <v>469</v>
      </c>
      <c r="B30" s="128">
        <f>+(B31*10000000)/B29</f>
        <v>39690.340438328923</v>
      </c>
      <c r="C30" s="128">
        <f>+(C31*10000000)/C29</f>
        <v>35460.838354057174</v>
      </c>
      <c r="D30" s="128">
        <f>+(D31*10000000)/D29</f>
        <v>39484.461185014239</v>
      </c>
      <c r="E30" s="128">
        <f>+(E31*10000000)/E29</f>
        <v>32468.241020566446</v>
      </c>
      <c r="F30" s="128">
        <v>32500</v>
      </c>
      <c r="G30" s="128">
        <f>+F30*1.05</f>
        <v>34125</v>
      </c>
      <c r="H30" s="128">
        <f>+G30*1.02</f>
        <v>34807.5</v>
      </c>
      <c r="I30" s="128">
        <v>34800</v>
      </c>
    </row>
    <row r="31" spans="1:10">
      <c r="A31" s="27" t="s">
        <v>455</v>
      </c>
      <c r="B31" s="27">
        <v>2586.81</v>
      </c>
      <c r="C31" s="27">
        <v>2489.67</v>
      </c>
      <c r="D31" s="27">
        <v>2679.38</v>
      </c>
      <c r="E31" s="27">
        <v>2428.04</v>
      </c>
      <c r="F31" s="99">
        <f>+(F29*F30)/10000000</f>
        <v>1595.3293925233043</v>
      </c>
      <c r="G31" s="99">
        <f>+G29*G30/10000000</f>
        <v>2282.191882562604</v>
      </c>
      <c r="H31" s="99">
        <f>+H29*H30/10000000</f>
        <v>3065.207959911656</v>
      </c>
      <c r="I31" s="99">
        <f>+I29*I30/10000000</f>
        <v>3191.0038029390366</v>
      </c>
    </row>
    <row r="32" spans="1:10">
      <c r="A32" s="27" t="s">
        <v>456</v>
      </c>
      <c r="B32" s="27">
        <v>68.900000000000006</v>
      </c>
      <c r="C32" s="27">
        <v>75.790000000000006</v>
      </c>
      <c r="D32" s="27">
        <v>64.14</v>
      </c>
      <c r="E32" s="27">
        <v>278.57</v>
      </c>
    </row>
    <row r="33" spans="1:10">
      <c r="A33" s="27" t="s">
        <v>3</v>
      </c>
      <c r="B33" s="27">
        <f>+B31-B32</f>
        <v>2517.91</v>
      </c>
      <c r="C33" s="27">
        <f>C31-C32</f>
        <v>2413.88</v>
      </c>
      <c r="D33" s="126">
        <f>D31-D32</f>
        <v>2615.2400000000002</v>
      </c>
      <c r="E33" s="126">
        <f>E31-E32</f>
        <v>2149.4699999999998</v>
      </c>
    </row>
    <row r="34" spans="1:10">
      <c r="A34" s="27"/>
      <c r="B34" s="27"/>
      <c r="C34" s="27"/>
    </row>
    <row r="35" spans="1:10">
      <c r="A35" s="16" t="s">
        <v>743</v>
      </c>
      <c r="B35" s="27"/>
      <c r="C35" s="27"/>
      <c r="D35" s="27"/>
      <c r="E35" s="27"/>
      <c r="F35" s="27"/>
    </row>
    <row r="36" spans="1:10">
      <c r="A36" s="126" t="s">
        <v>442</v>
      </c>
      <c r="B36" s="27">
        <v>120000</v>
      </c>
      <c r="C36" s="27">
        <v>120000</v>
      </c>
      <c r="D36" s="27">
        <v>120000</v>
      </c>
      <c r="E36" s="27">
        <v>120000</v>
      </c>
      <c r="F36" s="27">
        <v>120000</v>
      </c>
      <c r="G36" s="27">
        <v>120000</v>
      </c>
      <c r="H36" s="27">
        <v>120000</v>
      </c>
      <c r="I36" s="27">
        <v>120000</v>
      </c>
      <c r="J36" s="27"/>
    </row>
    <row r="37" spans="1:10">
      <c r="A37" s="171" t="s">
        <v>443</v>
      </c>
      <c r="B37" s="172">
        <f>+B40/B36</f>
        <v>0.69572500000000004</v>
      </c>
      <c r="C37" s="172">
        <f>+C40/C36</f>
        <v>0.72834166666666667</v>
      </c>
      <c r="D37" s="172">
        <f>+D40/D36</f>
        <v>0.68461666666666665</v>
      </c>
      <c r="E37" s="172">
        <f>+E40/E36</f>
        <v>0.83065833333333339</v>
      </c>
      <c r="F37" s="172">
        <v>1</v>
      </c>
      <c r="G37" s="172">
        <v>1</v>
      </c>
      <c r="H37" s="172">
        <v>1</v>
      </c>
      <c r="I37" s="172">
        <v>1</v>
      </c>
      <c r="J37" s="144"/>
    </row>
    <row r="38" spans="1:10">
      <c r="A38" s="171"/>
      <c r="B38" s="172"/>
      <c r="C38" s="172"/>
      <c r="D38" s="172"/>
      <c r="E38" s="172"/>
      <c r="F38" s="172"/>
      <c r="G38" s="172"/>
      <c r="H38" s="172"/>
      <c r="I38" s="172"/>
      <c r="J38" s="144"/>
    </row>
    <row r="39" spans="1:10">
      <c r="A39" s="126" t="s">
        <v>446</v>
      </c>
      <c r="B39" s="27">
        <v>6493</v>
      </c>
      <c r="C39" s="126">
        <v>10714</v>
      </c>
      <c r="D39" s="27">
        <v>12703</v>
      </c>
      <c r="E39" s="126">
        <v>11740</v>
      </c>
      <c r="F39" s="126">
        <f>+E41</f>
        <v>9578</v>
      </c>
      <c r="G39" s="126">
        <f>+F41</f>
        <v>10800</v>
      </c>
      <c r="H39" s="126">
        <f>+G41</f>
        <v>10800</v>
      </c>
      <c r="I39" s="126">
        <f>+H41</f>
        <v>10800</v>
      </c>
    </row>
    <row r="40" spans="1:10">
      <c r="A40" s="126" t="s">
        <v>444</v>
      </c>
      <c r="B40" s="27">
        <v>83487</v>
      </c>
      <c r="C40" s="126">
        <v>87401</v>
      </c>
      <c r="D40" s="126">
        <v>82154</v>
      </c>
      <c r="E40" s="126">
        <v>99679</v>
      </c>
      <c r="F40" s="126">
        <f>+F36*F37</f>
        <v>120000</v>
      </c>
      <c r="G40" s="126">
        <f>+G36*G37</f>
        <v>120000</v>
      </c>
      <c r="H40" s="126">
        <f>+H36*H37</f>
        <v>120000</v>
      </c>
      <c r="I40" s="126">
        <f>+I36*I37</f>
        <v>120000</v>
      </c>
    </row>
    <row r="41" spans="1:10">
      <c r="A41" s="126" t="s">
        <v>504</v>
      </c>
      <c r="B41" s="126">
        <v>10714</v>
      </c>
      <c r="C41" s="27">
        <v>12703</v>
      </c>
      <c r="D41" s="126">
        <v>11740</v>
      </c>
      <c r="E41" s="126">
        <v>9578</v>
      </c>
      <c r="F41" s="126">
        <f>+F40*0.09</f>
        <v>10800</v>
      </c>
      <c r="G41" s="126">
        <f>+G40*0.09</f>
        <v>10800</v>
      </c>
      <c r="H41" s="126">
        <f>+H40*0.09</f>
        <v>10800</v>
      </c>
      <c r="I41" s="126">
        <f>+I40*0.09</f>
        <v>10800</v>
      </c>
    </row>
    <row r="42" spans="1:10">
      <c r="A42" s="27" t="s">
        <v>467</v>
      </c>
      <c r="B42" s="126">
        <f>+B39+B40-B41</f>
        <v>79266</v>
      </c>
      <c r="C42" s="126">
        <f t="shared" ref="C42:I42" si="2">+C39+C40-C41</f>
        <v>85412</v>
      </c>
      <c r="D42" s="126">
        <f t="shared" si="2"/>
        <v>83117</v>
      </c>
      <c r="E42" s="126">
        <f t="shared" si="2"/>
        <v>101841</v>
      </c>
      <c r="F42" s="126">
        <f t="shared" si="2"/>
        <v>118778</v>
      </c>
      <c r="G42" s="126">
        <f t="shared" si="2"/>
        <v>120000</v>
      </c>
      <c r="H42" s="126">
        <f t="shared" si="2"/>
        <v>120000</v>
      </c>
      <c r="I42" s="126">
        <f t="shared" si="2"/>
        <v>120000</v>
      </c>
    </row>
    <row r="43" spans="1:10">
      <c r="A43" s="27"/>
    </row>
    <row r="44" spans="1:10">
      <c r="A44" s="27" t="s">
        <v>454</v>
      </c>
      <c r="B44" s="27">
        <v>79104</v>
      </c>
      <c r="C44" s="27">
        <v>85139</v>
      </c>
      <c r="D44" s="27">
        <v>81921</v>
      </c>
      <c r="E44" s="27">
        <v>101526</v>
      </c>
      <c r="F44" s="152">
        <f>+F42*E44/E42</f>
        <v>118410.61289657406</v>
      </c>
      <c r="G44" s="152">
        <f>+G42*F44/F42</f>
        <v>119628.8331811353</v>
      </c>
      <c r="H44" s="152">
        <f>+H42*G44/G42</f>
        <v>119628.8331811353</v>
      </c>
      <c r="I44" s="152">
        <f>+I42*H44/H42</f>
        <v>119628.8331811353</v>
      </c>
    </row>
    <row r="45" spans="1:10">
      <c r="A45" s="27" t="s">
        <v>469</v>
      </c>
      <c r="B45" s="128">
        <f>+(B46*10000000)/B44</f>
        <v>60669.49838187702</v>
      </c>
      <c r="C45" s="27">
        <f>+(C46*10000000)/C44</f>
        <v>56527.560812318676</v>
      </c>
      <c r="D45" s="27">
        <f>+(D46*10000000)/D44</f>
        <v>63154.746646159103</v>
      </c>
      <c r="E45" s="128">
        <f>+(E46*10000000)/E44</f>
        <v>65953.548844630932</v>
      </c>
      <c r="F45" s="128">
        <v>65000</v>
      </c>
      <c r="G45" s="128">
        <f>+F45*1.05</f>
        <v>68250</v>
      </c>
      <c r="H45" s="152">
        <f>+G45*1.02</f>
        <v>69615</v>
      </c>
      <c r="I45" s="152">
        <v>69000</v>
      </c>
    </row>
    <row r="46" spans="1:10">
      <c r="A46" s="27" t="s">
        <v>455</v>
      </c>
      <c r="B46" s="27">
        <v>479.92</v>
      </c>
      <c r="C46" s="27">
        <v>481.27</v>
      </c>
      <c r="D46" s="27">
        <v>517.37</v>
      </c>
      <c r="E46" s="27">
        <v>669.6</v>
      </c>
      <c r="F46" s="99">
        <f>+F44*F45/10000000</f>
        <v>769.66898382773138</v>
      </c>
      <c r="G46" s="99">
        <f>+G44*G45/10000000</f>
        <v>816.46678646124838</v>
      </c>
      <c r="H46" s="99">
        <f>+H44*H45/10000000</f>
        <v>832.7961221904734</v>
      </c>
      <c r="I46" s="99">
        <f>+I44*I45/10000000</f>
        <v>825.43894894983362</v>
      </c>
    </row>
    <row r="47" spans="1:10">
      <c r="A47" s="27" t="s">
        <v>456</v>
      </c>
      <c r="B47" s="27">
        <v>150.44999999999999</v>
      </c>
      <c r="C47" s="27">
        <v>215.6</v>
      </c>
      <c r="D47" s="27">
        <v>205.67</v>
      </c>
      <c r="E47" s="27">
        <v>430.97</v>
      </c>
    </row>
    <row r="48" spans="1:10">
      <c r="A48" s="27" t="s">
        <v>3</v>
      </c>
      <c r="B48" s="27">
        <f>+B46-B47</f>
        <v>329.47</v>
      </c>
      <c r="C48" s="126">
        <f>C46-C47</f>
        <v>265.66999999999996</v>
      </c>
      <c r="D48" s="126">
        <f>D46-D47</f>
        <v>311.70000000000005</v>
      </c>
      <c r="E48" s="126">
        <f>E46-E47</f>
        <v>238.63</v>
      </c>
    </row>
    <row r="49" spans="1:11">
      <c r="A49" s="27"/>
      <c r="B49" s="27"/>
    </row>
    <row r="50" spans="1:11">
      <c r="A50" s="38" t="s">
        <v>441</v>
      </c>
    </row>
    <row r="51" spans="1:11">
      <c r="A51" s="126" t="s">
        <v>442</v>
      </c>
      <c r="B51" s="27">
        <v>600000</v>
      </c>
      <c r="C51" s="27">
        <v>600000</v>
      </c>
      <c r="D51" s="27">
        <v>600000</v>
      </c>
      <c r="E51" s="27">
        <v>600000</v>
      </c>
      <c r="F51" s="27">
        <v>600000</v>
      </c>
      <c r="G51" s="27">
        <v>600000</v>
      </c>
      <c r="H51" s="27">
        <v>600000</v>
      </c>
      <c r="I51" s="27">
        <v>600000</v>
      </c>
      <c r="J51" s="27"/>
      <c r="K51" s="27"/>
    </row>
    <row r="52" spans="1:11">
      <c r="A52" s="171" t="s">
        <v>443</v>
      </c>
      <c r="B52" s="172">
        <f>+B55/B51</f>
        <v>0.45272666666666667</v>
      </c>
      <c r="C52" s="172">
        <f>+C55/C51</f>
        <v>0.42255333333333334</v>
      </c>
      <c r="D52" s="172">
        <f>+D55/D51</f>
        <v>0.466945</v>
      </c>
      <c r="E52" s="172">
        <f>+E55/E51</f>
        <v>0.58664166666666662</v>
      </c>
      <c r="F52" s="173">
        <v>0.65</v>
      </c>
      <c r="G52" s="173">
        <v>0.75</v>
      </c>
      <c r="H52" s="173">
        <v>0.92</v>
      </c>
      <c r="I52" s="173">
        <v>0.95</v>
      </c>
      <c r="J52" s="149"/>
    </row>
    <row r="53" spans="1:11">
      <c r="A53" s="171"/>
      <c r="B53" s="172"/>
      <c r="C53" s="172"/>
      <c r="D53" s="172"/>
      <c r="E53" s="172"/>
      <c r="F53" s="173"/>
      <c r="G53" s="173"/>
      <c r="H53" s="173"/>
      <c r="I53" s="173"/>
      <c r="J53" s="149"/>
    </row>
    <row r="54" spans="1:11">
      <c r="A54" s="126" t="s">
        <v>446</v>
      </c>
      <c r="B54" s="27">
        <v>46084</v>
      </c>
      <c r="C54" s="126">
        <v>42093</v>
      </c>
      <c r="D54" s="27">
        <v>18789</v>
      </c>
      <c r="E54" s="126">
        <v>19712</v>
      </c>
      <c r="F54" s="126">
        <f>+E56</f>
        <v>21235</v>
      </c>
      <c r="G54" s="126">
        <f>+F56</f>
        <v>23400</v>
      </c>
      <c r="H54" s="126">
        <f>+G56</f>
        <v>27000</v>
      </c>
      <c r="I54" s="126">
        <f>+H56</f>
        <v>33120</v>
      </c>
    </row>
    <row r="55" spans="1:11">
      <c r="A55" s="126" t="s">
        <v>444</v>
      </c>
      <c r="B55" s="27">
        <v>271636</v>
      </c>
      <c r="C55" s="126">
        <v>253532</v>
      </c>
      <c r="D55" s="126">
        <v>280167</v>
      </c>
      <c r="E55" s="126">
        <v>351985</v>
      </c>
      <c r="F55" s="126">
        <f>+F51*F52</f>
        <v>390000</v>
      </c>
      <c r="G55" s="126">
        <f>+G51*G52</f>
        <v>450000</v>
      </c>
      <c r="H55" s="126">
        <f>+H51*H52</f>
        <v>552000</v>
      </c>
      <c r="I55" s="126">
        <f>+I51*I52</f>
        <v>570000</v>
      </c>
    </row>
    <row r="56" spans="1:11">
      <c r="A56" s="126" t="s">
        <v>504</v>
      </c>
      <c r="B56" s="126">
        <v>42093</v>
      </c>
      <c r="C56" s="27">
        <v>18789</v>
      </c>
      <c r="D56" s="126">
        <v>19712</v>
      </c>
      <c r="E56" s="126">
        <v>21235</v>
      </c>
      <c r="F56" s="126">
        <f>+F55*0.06</f>
        <v>23400</v>
      </c>
      <c r="G56" s="126">
        <f>+G55*0.06</f>
        <v>27000</v>
      </c>
      <c r="H56" s="126">
        <f>+H55*0.06</f>
        <v>33120</v>
      </c>
      <c r="I56" s="126">
        <f>+I55*0.06</f>
        <v>34200</v>
      </c>
    </row>
    <row r="57" spans="1:11">
      <c r="A57" s="27" t="s">
        <v>467</v>
      </c>
      <c r="B57" s="126">
        <f>+B54+B55-B56</f>
        <v>275627</v>
      </c>
      <c r="C57" s="126">
        <f t="shared" ref="C57:I57" si="3">+C54+C55-C56</f>
        <v>276836</v>
      </c>
      <c r="D57" s="126">
        <f t="shared" si="3"/>
        <v>279244</v>
      </c>
      <c r="E57" s="126">
        <f t="shared" si="3"/>
        <v>350462</v>
      </c>
      <c r="F57" s="126">
        <f t="shared" si="3"/>
        <v>387835</v>
      </c>
      <c r="G57" s="126">
        <f t="shared" si="3"/>
        <v>446400</v>
      </c>
      <c r="H57" s="126">
        <f t="shared" si="3"/>
        <v>545880</v>
      </c>
      <c r="I57" s="126">
        <f t="shared" si="3"/>
        <v>568920</v>
      </c>
    </row>
    <row r="58" spans="1:11">
      <c r="A58" s="27"/>
    </row>
    <row r="59" spans="1:11">
      <c r="A59" s="27" t="s">
        <v>454</v>
      </c>
      <c r="B59" s="27">
        <v>262420</v>
      </c>
      <c r="C59" s="27">
        <v>265678</v>
      </c>
      <c r="D59" s="27">
        <v>269018</v>
      </c>
      <c r="E59" s="27">
        <v>334703</v>
      </c>
      <c r="F59" s="152">
        <f>+F57*E59/E57</f>
        <v>370395.4722765949</v>
      </c>
      <c r="G59" s="152">
        <f>+G57*F59/F57</f>
        <v>426327.01747978386</v>
      </c>
      <c r="H59" s="152">
        <f>+H57*G59/G57</f>
        <v>521333.76411707979</v>
      </c>
      <c r="I59" s="152">
        <f>+I57*H59/H57</f>
        <v>543337.73921281053</v>
      </c>
    </row>
    <row r="60" spans="1:11">
      <c r="A60" s="27" t="s">
        <v>469</v>
      </c>
      <c r="B60" s="128">
        <f>+(B61*10000000)/B59</f>
        <v>44652.465513299292</v>
      </c>
      <c r="C60" s="128">
        <f>+(C61*10000000)/C59</f>
        <v>38722.438440518221</v>
      </c>
      <c r="D60" s="128">
        <f>+(D61*10000000)/D59</f>
        <v>38611.914444386624</v>
      </c>
      <c r="E60" s="128">
        <f>+(E61*10000000)/E59</f>
        <v>31890.063728141064</v>
      </c>
      <c r="F60" s="128">
        <v>31000</v>
      </c>
      <c r="G60" s="128">
        <f>+F60*1.05</f>
        <v>32550</v>
      </c>
      <c r="H60" s="128">
        <f>+G60*1.02</f>
        <v>33201</v>
      </c>
      <c r="I60" s="128">
        <v>33000</v>
      </c>
    </row>
    <row r="61" spans="1:11">
      <c r="A61" s="27" t="s">
        <v>455</v>
      </c>
      <c r="B61" s="27">
        <v>1171.77</v>
      </c>
      <c r="C61" s="27">
        <v>1028.77</v>
      </c>
      <c r="D61" s="27">
        <v>1038.73</v>
      </c>
      <c r="E61" s="27">
        <v>1067.3699999999999</v>
      </c>
      <c r="F61" s="152">
        <f>+F59*F60/10000000</f>
        <v>1148.2259640574441</v>
      </c>
      <c r="G61" s="99">
        <f>+G59*G60/10000000</f>
        <v>1387.6944418966964</v>
      </c>
      <c r="H61" s="99">
        <f>+H59*H60/10000000</f>
        <v>1730.8802302451165</v>
      </c>
      <c r="I61" s="99">
        <f>+I59*I60/10000000</f>
        <v>1793.0145394022747</v>
      </c>
    </row>
    <row r="62" spans="1:11">
      <c r="A62" s="27" t="s">
        <v>456</v>
      </c>
      <c r="B62" s="27">
        <v>27.11</v>
      </c>
      <c r="C62" s="27">
        <v>10.45</v>
      </c>
      <c r="D62" s="27">
        <v>5.89</v>
      </c>
      <c r="E62" s="27">
        <v>18.57</v>
      </c>
    </row>
    <row r="63" spans="1:11">
      <c r="A63" s="27" t="s">
        <v>3</v>
      </c>
      <c r="B63" s="27">
        <f>+B61-B62</f>
        <v>1144.6600000000001</v>
      </c>
      <c r="C63" s="27">
        <f>C61-C62</f>
        <v>1018.3199999999999</v>
      </c>
      <c r="D63" s="126">
        <f>D61-D62</f>
        <v>1032.8399999999999</v>
      </c>
      <c r="E63" s="126">
        <f>E61-E62</f>
        <v>1048.8</v>
      </c>
    </row>
    <row r="64" spans="1:11">
      <c r="A64" s="27"/>
      <c r="B64" s="27"/>
      <c r="C64" s="27"/>
    </row>
    <row r="65" spans="1:12">
      <c r="A65" s="38" t="s">
        <v>359</v>
      </c>
    </row>
    <row r="66" spans="1:12">
      <c r="A66" s="126" t="s">
        <v>442</v>
      </c>
      <c r="B66" s="27">
        <v>500000</v>
      </c>
      <c r="C66" s="27">
        <v>500000</v>
      </c>
      <c r="D66" s="27">
        <v>500000</v>
      </c>
      <c r="E66" s="126">
        <v>500000</v>
      </c>
      <c r="F66" s="126">
        <v>700000</v>
      </c>
      <c r="G66" s="202">
        <v>700000</v>
      </c>
      <c r="H66" s="202">
        <v>700000</v>
      </c>
      <c r="I66" s="202">
        <v>700000</v>
      </c>
    </row>
    <row r="67" spans="1:12">
      <c r="A67" s="171" t="s">
        <v>443</v>
      </c>
      <c r="B67" s="172">
        <f t="shared" ref="B67:I67" si="4">+B70/B66</f>
        <v>1.0204580000000001</v>
      </c>
      <c r="C67" s="172">
        <f t="shared" si="4"/>
        <v>0.95239399999999996</v>
      </c>
      <c r="D67" s="172">
        <f t="shared" si="4"/>
        <v>1.01132</v>
      </c>
      <c r="E67" s="172">
        <f t="shared" si="4"/>
        <v>1.26708</v>
      </c>
      <c r="F67" s="172">
        <f t="shared" si="4"/>
        <v>0.90505714285714289</v>
      </c>
      <c r="G67" s="172">
        <f t="shared" si="4"/>
        <v>0.90505714285714289</v>
      </c>
      <c r="H67" s="172">
        <f t="shared" si="4"/>
        <v>0.90505714285714289</v>
      </c>
      <c r="I67" s="172">
        <f t="shared" si="4"/>
        <v>0.90505714285714289</v>
      </c>
      <c r="J67" s="144"/>
    </row>
    <row r="68" spans="1:12">
      <c r="A68" s="171"/>
      <c r="B68" s="172"/>
      <c r="C68" s="172"/>
      <c r="D68" s="172"/>
      <c r="E68" s="172"/>
      <c r="F68" s="172"/>
      <c r="G68" s="172"/>
      <c r="H68" s="172"/>
      <c r="I68" s="172"/>
      <c r="J68" s="144"/>
    </row>
    <row r="69" spans="1:12">
      <c r="A69" s="126" t="s">
        <v>446</v>
      </c>
      <c r="B69" s="27">
        <v>2083</v>
      </c>
      <c r="C69" s="27">
        <v>5085</v>
      </c>
      <c r="D69" s="27">
        <v>4560</v>
      </c>
      <c r="E69" s="126">
        <v>2792</v>
      </c>
      <c r="F69" s="126">
        <f>+E71</f>
        <v>2422</v>
      </c>
      <c r="G69" s="126">
        <v>2422</v>
      </c>
      <c r="H69" s="126">
        <v>2422</v>
      </c>
      <c r="I69" s="126">
        <v>2422</v>
      </c>
    </row>
    <row r="70" spans="1:12">
      <c r="A70" s="126" t="s">
        <v>444</v>
      </c>
      <c r="B70" s="27">
        <v>510229</v>
      </c>
      <c r="C70" s="126">
        <v>476197</v>
      </c>
      <c r="D70" s="126">
        <v>505660</v>
      </c>
      <c r="E70" s="126">
        <v>633540</v>
      </c>
      <c r="F70" s="126">
        <v>633540</v>
      </c>
      <c r="G70" s="126">
        <v>633540</v>
      </c>
      <c r="H70" s="126">
        <v>633540</v>
      </c>
      <c r="I70" s="126">
        <v>633540</v>
      </c>
      <c r="L70" s="27"/>
    </row>
    <row r="71" spans="1:12">
      <c r="A71" s="126" t="s">
        <v>504</v>
      </c>
      <c r="B71" s="27">
        <v>5085</v>
      </c>
      <c r="C71" s="27">
        <v>4560</v>
      </c>
      <c r="D71" s="126">
        <v>2792</v>
      </c>
      <c r="E71" s="126">
        <v>2422</v>
      </c>
      <c r="F71" s="126">
        <v>2422</v>
      </c>
      <c r="G71" s="126">
        <v>2422</v>
      </c>
      <c r="H71" s="126">
        <v>2422</v>
      </c>
      <c r="I71" s="126">
        <v>2422</v>
      </c>
      <c r="L71" s="27"/>
    </row>
    <row r="72" spans="1:12">
      <c r="B72" s="27"/>
      <c r="C72" s="27"/>
      <c r="L72" s="27"/>
    </row>
    <row r="73" spans="1:12">
      <c r="A73" s="27" t="s">
        <v>454</v>
      </c>
      <c r="B73" s="27">
        <v>481683</v>
      </c>
      <c r="C73" s="27">
        <v>341042</v>
      </c>
      <c r="D73" s="27">
        <v>404709</v>
      </c>
      <c r="E73" s="27">
        <v>558765</v>
      </c>
      <c r="F73" s="27">
        <v>558765</v>
      </c>
      <c r="G73" s="27">
        <v>558765</v>
      </c>
      <c r="H73" s="27">
        <v>558765</v>
      </c>
      <c r="I73" s="27">
        <v>558765</v>
      </c>
    </row>
    <row r="74" spans="1:12">
      <c r="A74" s="27" t="s">
        <v>455</v>
      </c>
      <c r="B74" s="27">
        <v>199.46</v>
      </c>
      <c r="C74" s="27">
        <v>118.4</v>
      </c>
      <c r="D74" s="27">
        <v>127.2</v>
      </c>
      <c r="E74" s="27">
        <v>157.05000000000001</v>
      </c>
      <c r="F74" s="27">
        <v>157.05000000000001</v>
      </c>
      <c r="G74" s="27">
        <v>157.05000000000001</v>
      </c>
      <c r="H74" s="27">
        <v>157.05000000000001</v>
      </c>
      <c r="I74" s="27">
        <v>157.05000000000001</v>
      </c>
    </row>
    <row r="75" spans="1:12">
      <c r="A75" s="27" t="s">
        <v>456</v>
      </c>
      <c r="B75" s="27">
        <v>80.430000000000007</v>
      </c>
      <c r="C75" s="27">
        <v>19.55</v>
      </c>
      <c r="D75" s="27">
        <v>11.83</v>
      </c>
      <c r="E75" s="27">
        <v>15.81</v>
      </c>
      <c r="F75" s="27">
        <v>15.81</v>
      </c>
    </row>
    <row r="76" spans="1:12">
      <c r="A76" s="27" t="s">
        <v>3</v>
      </c>
      <c r="B76" s="27">
        <f>+B74-B75</f>
        <v>119.03</v>
      </c>
      <c r="C76" s="126">
        <f>C74-C75</f>
        <v>98.850000000000009</v>
      </c>
      <c r="D76" s="126">
        <f>D74-D75</f>
        <v>115.37</v>
      </c>
      <c r="E76" s="126">
        <f>E74-E75</f>
        <v>141.24</v>
      </c>
      <c r="F76" s="126">
        <f>F74-F75</f>
        <v>141.24</v>
      </c>
      <c r="G76" s="27"/>
    </row>
    <row r="77" spans="1:12">
      <c r="G77" s="27"/>
    </row>
    <row r="78" spans="1:12">
      <c r="A78" s="146" t="s">
        <v>334</v>
      </c>
    </row>
    <row r="79" spans="1:12">
      <c r="A79" s="16" t="s">
        <v>400</v>
      </c>
    </row>
    <row r="80" spans="1:12">
      <c r="A80" s="126" t="s">
        <v>442</v>
      </c>
      <c r="B80" s="126">
        <v>84000</v>
      </c>
      <c r="C80" s="126">
        <v>84000</v>
      </c>
      <c r="D80" s="126">
        <v>84000</v>
      </c>
      <c r="E80" s="126">
        <v>84000</v>
      </c>
      <c r="F80" s="126">
        <v>84000</v>
      </c>
      <c r="G80" s="126">
        <v>84000</v>
      </c>
      <c r="H80" s="126">
        <v>84000</v>
      </c>
      <c r="I80" s="126">
        <v>84000</v>
      </c>
    </row>
    <row r="81" spans="1:12" s="175" customFormat="1">
      <c r="A81" s="175" t="s">
        <v>443</v>
      </c>
      <c r="F81" s="176">
        <v>0.5</v>
      </c>
      <c r="G81" s="176">
        <v>0.87</v>
      </c>
      <c r="H81" s="176">
        <v>0.9</v>
      </c>
      <c r="I81" s="176">
        <v>0.92</v>
      </c>
      <c r="J81" s="176"/>
    </row>
    <row r="82" spans="1:12" s="175" customFormat="1">
      <c r="F82" s="176"/>
      <c r="G82" s="176"/>
      <c r="H82" s="176"/>
      <c r="I82" s="176"/>
      <c r="J82" s="176"/>
    </row>
    <row r="83" spans="1:12">
      <c r="A83" s="126" t="s">
        <v>446</v>
      </c>
    </row>
    <row r="84" spans="1:12">
      <c r="A84" s="126" t="s">
        <v>444</v>
      </c>
      <c r="F84" s="126">
        <f>+F80*F81</f>
        <v>42000</v>
      </c>
      <c r="G84" s="126">
        <f>+G80*G81</f>
        <v>73080</v>
      </c>
      <c r="H84" s="126">
        <f>+H80*H81</f>
        <v>75600</v>
      </c>
      <c r="I84" s="126">
        <f>+I80*I81</f>
        <v>77280</v>
      </c>
    </row>
    <row r="85" spans="1:12">
      <c r="A85" s="126" t="s">
        <v>504</v>
      </c>
    </row>
    <row r="87" spans="1:12">
      <c r="A87" s="27" t="s">
        <v>447</v>
      </c>
      <c r="F87" s="126">
        <v>16800</v>
      </c>
      <c r="G87" s="126">
        <f>+G84</f>
        <v>73080</v>
      </c>
      <c r="H87" s="126">
        <f>+H84</f>
        <v>75600</v>
      </c>
      <c r="I87" s="126">
        <f>+I84</f>
        <v>77280</v>
      </c>
    </row>
    <row r="88" spans="1:12" s="202" customFormat="1">
      <c r="A88" s="27" t="s">
        <v>469</v>
      </c>
      <c r="F88" s="128">
        <v>65000</v>
      </c>
      <c r="G88" s="128">
        <f>+F88*1.05</f>
        <v>68250</v>
      </c>
      <c r="H88" s="152">
        <f>+G88*1.02</f>
        <v>69615</v>
      </c>
      <c r="I88" s="152">
        <v>69000</v>
      </c>
    </row>
    <row r="89" spans="1:12">
      <c r="A89" s="27" t="s">
        <v>448</v>
      </c>
      <c r="F89" s="151">
        <f>+F87*F88/10000000</f>
        <v>109.2</v>
      </c>
      <c r="G89" s="151">
        <f>+G87*G88/10000000</f>
        <v>498.77100000000002</v>
      </c>
      <c r="H89" s="151">
        <f>+H87*H88/10000000</f>
        <v>526.2894</v>
      </c>
      <c r="I89" s="151">
        <f>+I87*I88/10000000</f>
        <v>533.23199999999997</v>
      </c>
    </row>
    <row r="90" spans="1:12">
      <c r="A90" s="27"/>
      <c r="F90" s="151"/>
      <c r="G90" s="151"/>
      <c r="H90" s="151"/>
      <c r="I90" s="151"/>
    </row>
    <row r="91" spans="1:12">
      <c r="A91" s="16" t="s">
        <v>399</v>
      </c>
    </row>
    <row r="92" spans="1:12">
      <c r="A92" s="126" t="s">
        <v>442</v>
      </c>
      <c r="B92" s="126">
        <v>1200000</v>
      </c>
      <c r="C92" s="126">
        <v>1200000</v>
      </c>
      <c r="D92" s="126">
        <v>1200000</v>
      </c>
      <c r="E92" s="126">
        <v>1200000</v>
      </c>
      <c r="F92" s="126">
        <v>1200000</v>
      </c>
      <c r="G92" s="126">
        <v>1200000</v>
      </c>
      <c r="H92" s="126">
        <v>1200000</v>
      </c>
      <c r="I92" s="126">
        <v>1200000</v>
      </c>
      <c r="L92" s="152"/>
    </row>
    <row r="93" spans="1:12" s="171" customFormat="1">
      <c r="A93" s="171" t="s">
        <v>443</v>
      </c>
      <c r="C93" s="172">
        <f>+C96/C92</f>
        <v>3.3333333333333333E-2</v>
      </c>
      <c r="D93" s="172">
        <f>+D96/D92</f>
        <v>3.3333333333333333E-2</v>
      </c>
      <c r="E93" s="172">
        <f>+E96/E92</f>
        <v>3.3333333333333333E-2</v>
      </c>
      <c r="F93" s="173">
        <v>0.4</v>
      </c>
      <c r="G93" s="173">
        <v>0.6333333333333333</v>
      </c>
      <c r="H93" s="173">
        <v>0.92</v>
      </c>
      <c r="I93" s="173">
        <v>0.95</v>
      </c>
      <c r="J93" s="173"/>
    </row>
    <row r="94" spans="1:12" s="171" customFormat="1">
      <c r="C94" s="172"/>
      <c r="D94" s="172"/>
      <c r="E94" s="172"/>
      <c r="F94" s="173"/>
      <c r="G94" s="173"/>
      <c r="H94" s="173"/>
      <c r="I94" s="173"/>
      <c r="J94" s="173"/>
    </row>
    <row r="95" spans="1:12">
      <c r="A95" s="126" t="s">
        <v>446</v>
      </c>
    </row>
    <row r="96" spans="1:12">
      <c r="A96" s="126" t="s">
        <v>444</v>
      </c>
      <c r="C96" s="126">
        <v>40000</v>
      </c>
      <c r="D96" s="126">
        <v>40000</v>
      </c>
      <c r="E96" s="126">
        <v>40000</v>
      </c>
      <c r="F96" s="27">
        <f>+F92*F93</f>
        <v>480000</v>
      </c>
      <c r="G96" s="27">
        <f>+G92*G93</f>
        <v>760000</v>
      </c>
      <c r="H96" s="27">
        <f>+H92*H93</f>
        <v>1104000</v>
      </c>
      <c r="I96" s="27">
        <f>+I92*I93</f>
        <v>1140000</v>
      </c>
      <c r="J96" s="27"/>
    </row>
    <row r="97" spans="1:10">
      <c r="A97" s="126" t="s">
        <v>504</v>
      </c>
    </row>
    <row r="99" spans="1:10">
      <c r="A99" s="27" t="s">
        <v>447</v>
      </c>
      <c r="F99" s="27">
        <f>+F96</f>
        <v>480000</v>
      </c>
      <c r="G99" s="126">
        <f>+G96</f>
        <v>760000</v>
      </c>
      <c r="H99" s="126">
        <f>+H96</f>
        <v>1104000</v>
      </c>
      <c r="I99" s="126">
        <f>+I96</f>
        <v>1140000</v>
      </c>
    </row>
    <row r="100" spans="1:10" s="202" customFormat="1">
      <c r="A100" s="27" t="s">
        <v>469</v>
      </c>
      <c r="F100" s="128">
        <v>32500</v>
      </c>
      <c r="G100" s="128">
        <f>+F100*1.05</f>
        <v>34125</v>
      </c>
      <c r="H100" s="128">
        <f>+G100*1.02</f>
        <v>34807.5</v>
      </c>
      <c r="I100" s="128">
        <v>34800</v>
      </c>
    </row>
    <row r="101" spans="1:10">
      <c r="A101" s="27" t="s">
        <v>448</v>
      </c>
      <c r="F101" s="151">
        <f>+F99*F100/10000000</f>
        <v>1560</v>
      </c>
      <c r="G101" s="151">
        <f>+G99*G100/10000000</f>
        <v>2593.5</v>
      </c>
      <c r="H101" s="151">
        <f>+H99*H100/10000000</f>
        <v>3842.748</v>
      </c>
      <c r="I101" s="151">
        <f>+I99*I100/10000000</f>
        <v>3967.2</v>
      </c>
    </row>
    <row r="102" spans="1:10">
      <c r="A102" s="27"/>
      <c r="F102" s="151"/>
      <c r="G102" s="151"/>
      <c r="H102" s="151"/>
      <c r="I102" s="151"/>
    </row>
    <row r="103" spans="1:10">
      <c r="A103" s="16" t="s">
        <v>411</v>
      </c>
    </row>
    <row r="104" spans="1:10">
      <c r="A104" s="126" t="s">
        <v>442</v>
      </c>
      <c r="F104" s="126">
        <v>1400000</v>
      </c>
      <c r="G104" s="126">
        <v>1400000</v>
      </c>
      <c r="H104" s="126">
        <v>1400000</v>
      </c>
      <c r="I104" s="126">
        <v>1400000</v>
      </c>
    </row>
    <row r="105" spans="1:10">
      <c r="A105" s="171" t="s">
        <v>443</v>
      </c>
      <c r="B105" s="171"/>
      <c r="C105" s="171"/>
      <c r="D105" s="171"/>
      <c r="E105" s="171"/>
      <c r="F105" s="172">
        <v>0.3</v>
      </c>
      <c r="G105" s="172">
        <v>0.55714285714285716</v>
      </c>
      <c r="H105" s="172">
        <v>0.92</v>
      </c>
      <c r="I105" s="172">
        <v>0.95</v>
      </c>
      <c r="J105" s="149"/>
    </row>
    <row r="106" spans="1:10">
      <c r="A106" s="171"/>
      <c r="B106" s="171"/>
      <c r="C106" s="171"/>
      <c r="D106" s="171"/>
      <c r="E106" s="171"/>
      <c r="F106" s="172"/>
      <c r="G106" s="172"/>
      <c r="H106" s="172"/>
      <c r="I106" s="172"/>
      <c r="J106" s="149"/>
    </row>
    <row r="107" spans="1:10">
      <c r="A107" s="126" t="s">
        <v>446</v>
      </c>
    </row>
    <row r="108" spans="1:10">
      <c r="A108" s="126" t="s">
        <v>444</v>
      </c>
      <c r="F108" s="126">
        <f>+F104*F105</f>
        <v>420000</v>
      </c>
      <c r="G108" s="152">
        <f>+G104*G105</f>
        <v>780000</v>
      </c>
      <c r="H108" s="126">
        <f>+H104*H105</f>
        <v>1288000</v>
      </c>
      <c r="I108" s="126">
        <f>+I104*I105</f>
        <v>1330000</v>
      </c>
    </row>
    <row r="109" spans="1:10">
      <c r="A109" s="126" t="s">
        <v>504</v>
      </c>
    </row>
    <row r="110" spans="1:10">
      <c r="A110" s="27" t="s">
        <v>447</v>
      </c>
      <c r="F110" s="152">
        <f>+F108</f>
        <v>420000</v>
      </c>
      <c r="G110" s="152">
        <f>+G108</f>
        <v>780000</v>
      </c>
      <c r="H110" s="126">
        <f>+H108</f>
        <v>1288000</v>
      </c>
      <c r="I110" s="126">
        <f>+I108</f>
        <v>1330000</v>
      </c>
    </row>
    <row r="111" spans="1:10" s="202" customFormat="1">
      <c r="A111" s="27" t="s">
        <v>469</v>
      </c>
      <c r="F111" s="128">
        <v>28809.16734626532</v>
      </c>
      <c r="G111" s="152">
        <f>+F111*1.05</f>
        <v>30249.625713578585</v>
      </c>
      <c r="H111" s="152">
        <f>+G111*1.02</f>
        <v>30854.618227850158</v>
      </c>
      <c r="I111" s="152">
        <v>30800</v>
      </c>
    </row>
    <row r="112" spans="1:10">
      <c r="A112" s="27" t="s">
        <v>448</v>
      </c>
      <c r="F112" s="151">
        <f>+F110*F111/10000000</f>
        <v>1209.9850285431435</v>
      </c>
      <c r="G112" s="151">
        <f>+G110*G111/10000000</f>
        <v>2359.4708056591298</v>
      </c>
      <c r="H112" s="151">
        <f>+H110*H111/10000000</f>
        <v>3974.0748277471002</v>
      </c>
      <c r="I112" s="151">
        <f>+I110*I111/10000000</f>
        <v>4096.3999999999996</v>
      </c>
    </row>
    <row r="113" spans="1:10" s="202" customFormat="1">
      <c r="A113" s="27"/>
      <c r="G113" s="203"/>
      <c r="H113" s="203"/>
      <c r="I113" s="203"/>
    </row>
    <row r="114" spans="1:10">
      <c r="A114" s="146" t="s">
        <v>410</v>
      </c>
    </row>
    <row r="115" spans="1:10">
      <c r="A115" s="16" t="s">
        <v>356</v>
      </c>
    </row>
    <row r="116" spans="1:10">
      <c r="A116" s="126" t="s">
        <v>442</v>
      </c>
      <c r="B116" s="126">
        <v>600000</v>
      </c>
      <c r="C116" s="126">
        <v>600000</v>
      </c>
      <c r="D116" s="126">
        <v>600000</v>
      </c>
      <c r="E116" s="126">
        <v>600000</v>
      </c>
      <c r="F116" s="126">
        <v>600000</v>
      </c>
      <c r="G116" s="126">
        <v>600000</v>
      </c>
      <c r="H116" s="126">
        <v>600000</v>
      </c>
      <c r="I116" s="126">
        <v>600000</v>
      </c>
    </row>
    <row r="117" spans="1:10">
      <c r="A117" s="171" t="s">
        <v>443</v>
      </c>
      <c r="B117" s="172">
        <f>+B120/B116</f>
        <v>0.54156666666666664</v>
      </c>
      <c r="C117" s="172">
        <f>+C120/C116</f>
        <v>0.61210833333333337</v>
      </c>
      <c r="D117" s="172">
        <f>+D120/D116</f>
        <v>0.63069166666666665</v>
      </c>
      <c r="E117" s="172">
        <f>+E120/E116</f>
        <v>0.77307166666666671</v>
      </c>
      <c r="F117" s="172">
        <v>0.6</v>
      </c>
      <c r="G117" s="172">
        <v>0.8</v>
      </c>
      <c r="H117" s="172">
        <v>0.95</v>
      </c>
      <c r="I117" s="172">
        <v>0.95</v>
      </c>
      <c r="J117" s="149"/>
    </row>
    <row r="118" spans="1:10" s="202" customFormat="1">
      <c r="A118" s="171"/>
      <c r="B118" s="172"/>
      <c r="C118" s="172"/>
      <c r="D118" s="172"/>
      <c r="E118" s="172"/>
      <c r="F118" s="172"/>
      <c r="G118" s="268"/>
      <c r="H118" s="172"/>
      <c r="I118" s="172"/>
      <c r="J118" s="149"/>
    </row>
    <row r="119" spans="1:10">
      <c r="A119" s="126" t="s">
        <v>446</v>
      </c>
      <c r="B119" s="126">
        <v>22671</v>
      </c>
      <c r="C119" s="126">
        <v>37756</v>
      </c>
      <c r="D119" s="126">
        <v>17179</v>
      </c>
      <c r="E119" s="126">
        <v>41895</v>
      </c>
      <c r="F119" s="126">
        <f>+E121</f>
        <v>9113</v>
      </c>
      <c r="G119" s="126">
        <f>+F121</f>
        <v>7200</v>
      </c>
      <c r="H119" s="126">
        <f>+G121</f>
        <v>9600</v>
      </c>
      <c r="I119" s="126">
        <f>+H121</f>
        <v>11400</v>
      </c>
    </row>
    <row r="120" spans="1:10">
      <c r="A120" s="126" t="s">
        <v>444</v>
      </c>
      <c r="B120" s="126">
        <v>324940</v>
      </c>
      <c r="C120" s="126">
        <v>367265</v>
      </c>
      <c r="D120" s="126">
        <v>378415</v>
      </c>
      <c r="E120" s="126">
        <v>463843</v>
      </c>
      <c r="F120" s="126">
        <f>+F116*F117</f>
        <v>360000</v>
      </c>
      <c r="G120" s="126">
        <f>+G116*G117</f>
        <v>480000</v>
      </c>
      <c r="H120" s="126">
        <f>+H116*H117</f>
        <v>570000</v>
      </c>
      <c r="I120" s="126">
        <f>+I116*I117</f>
        <v>570000</v>
      </c>
    </row>
    <row r="121" spans="1:10">
      <c r="A121" s="126" t="s">
        <v>504</v>
      </c>
      <c r="B121" s="126">
        <v>37756</v>
      </c>
      <c r="C121" s="126">
        <v>17179</v>
      </c>
      <c r="D121" s="126">
        <v>41895</v>
      </c>
      <c r="E121" s="126">
        <v>9113</v>
      </c>
      <c r="F121" s="126">
        <f>+F120*0.02</f>
        <v>7200</v>
      </c>
      <c r="G121" s="126">
        <f>+G120*0.02</f>
        <v>9600</v>
      </c>
      <c r="H121" s="126">
        <f>+H120*0.02</f>
        <v>11400</v>
      </c>
      <c r="I121" s="126">
        <f>+I120*0.02</f>
        <v>11400</v>
      </c>
    </row>
    <row r="122" spans="1:10">
      <c r="A122" s="27" t="s">
        <v>468</v>
      </c>
      <c r="B122" s="126">
        <f>+B119+B120-B121</f>
        <v>309855</v>
      </c>
      <c r="C122" s="126">
        <f t="shared" ref="C122:I122" si="5">+C119+C120-C121</f>
        <v>387842</v>
      </c>
      <c r="D122" s="126">
        <f t="shared" si="5"/>
        <v>353699</v>
      </c>
      <c r="E122" s="126">
        <f t="shared" si="5"/>
        <v>496625</v>
      </c>
      <c r="F122" s="126">
        <f t="shared" si="5"/>
        <v>361913</v>
      </c>
      <c r="G122" s="126">
        <f t="shared" si="5"/>
        <v>477600</v>
      </c>
      <c r="H122" s="126">
        <f t="shared" si="5"/>
        <v>568200</v>
      </c>
      <c r="I122" s="126">
        <f t="shared" si="5"/>
        <v>570000</v>
      </c>
    </row>
    <row r="123" spans="1:10" s="202" customFormat="1">
      <c r="A123" s="27"/>
    </row>
    <row r="124" spans="1:10">
      <c r="A124" s="27" t="s">
        <v>454</v>
      </c>
      <c r="B124" s="27">
        <v>303440</v>
      </c>
      <c r="C124" s="27">
        <v>380096</v>
      </c>
      <c r="D124" s="27">
        <v>345052</v>
      </c>
      <c r="E124" s="27">
        <v>488904</v>
      </c>
      <c r="F124" s="152">
        <f>+F122*E124/E122</f>
        <v>356286.35963151272</v>
      </c>
      <c r="G124" s="152">
        <f>+G122*F124/F122</f>
        <v>470174.78056883963</v>
      </c>
      <c r="H124" s="152">
        <f>+H122*G124/G122</f>
        <v>559366.22763654671</v>
      </c>
      <c r="I124" s="152">
        <f>+I122*H124/H122</f>
        <v>561138.24314120307</v>
      </c>
    </row>
    <row r="125" spans="1:10">
      <c r="A125" s="27" t="s">
        <v>469</v>
      </c>
      <c r="B125" s="128">
        <f>+(B126*10000000)/B124</f>
        <v>43016.411811231214</v>
      </c>
      <c r="C125" s="27">
        <f>+(C126*10000000)/C124</f>
        <v>37450.801902677216</v>
      </c>
      <c r="D125" s="27">
        <f>+(D126*10000000)/D124</f>
        <v>38997.600361684614</v>
      </c>
      <c r="E125" s="27">
        <f>+(E126*10000000)/E124</f>
        <v>30770.458004025335</v>
      </c>
      <c r="F125" s="128">
        <v>27394</v>
      </c>
      <c r="G125" s="126">
        <v>30770</v>
      </c>
      <c r="H125" s="126">
        <v>30770</v>
      </c>
      <c r="I125" s="126">
        <v>30770</v>
      </c>
    </row>
    <row r="126" spans="1:10">
      <c r="A126" s="27" t="s">
        <v>455</v>
      </c>
      <c r="B126" s="27">
        <v>1305.29</v>
      </c>
      <c r="C126" s="27">
        <v>1423.49</v>
      </c>
      <c r="D126" s="27">
        <v>1345.62</v>
      </c>
      <c r="E126" s="27">
        <v>1504.38</v>
      </c>
      <c r="F126" s="152">
        <f>+F124*F125/10000000</f>
        <v>976.01085357456589</v>
      </c>
      <c r="G126" s="152">
        <f>+G124*G125/10000000</f>
        <v>1446.7277998103195</v>
      </c>
      <c r="H126" s="152">
        <f>+H124*H125/10000000</f>
        <v>1721.1698824376542</v>
      </c>
      <c r="I126" s="152">
        <f>+I124*I125/10000000</f>
        <v>1726.6223741454819</v>
      </c>
    </row>
    <row r="127" spans="1:10">
      <c r="A127" s="27" t="s">
        <v>456</v>
      </c>
      <c r="B127" s="27"/>
      <c r="C127" s="27">
        <v>10.28</v>
      </c>
    </row>
    <row r="128" spans="1:10">
      <c r="A128" s="27" t="s">
        <v>3</v>
      </c>
      <c r="B128" s="27"/>
      <c r="C128" s="126">
        <f>C126-C127</f>
        <v>1413.21</v>
      </c>
    </row>
    <row r="129" spans="1:10">
      <c r="A129" s="27"/>
      <c r="B129" s="27"/>
    </row>
    <row r="130" spans="1:10">
      <c r="A130" s="16" t="s">
        <v>411</v>
      </c>
    </row>
    <row r="131" spans="1:10">
      <c r="A131" s="126" t="s">
        <v>442</v>
      </c>
      <c r="B131" s="126">
        <v>1000000</v>
      </c>
      <c r="C131" s="126">
        <v>1000000</v>
      </c>
      <c r="D131" s="126">
        <v>1000000</v>
      </c>
      <c r="E131" s="126">
        <v>1000000</v>
      </c>
      <c r="F131" s="118">
        <v>1000000</v>
      </c>
      <c r="G131" s="118">
        <v>1000000</v>
      </c>
      <c r="H131" s="118">
        <v>1000000</v>
      </c>
      <c r="I131" s="118">
        <v>1000000</v>
      </c>
      <c r="J131" s="118"/>
    </row>
    <row r="132" spans="1:10">
      <c r="A132" s="171" t="s">
        <v>443</v>
      </c>
      <c r="B132" s="172">
        <f>+B135/B131</f>
        <v>0.72504599999999997</v>
      </c>
      <c r="C132" s="172">
        <f>+C135/C131</f>
        <v>0.94808300000000001</v>
      </c>
      <c r="D132" s="172">
        <f>+D135/D131</f>
        <v>0.92157900000000004</v>
      </c>
      <c r="E132" s="172">
        <f>+E135/E131</f>
        <v>0.79485399999999995</v>
      </c>
      <c r="F132" s="174">
        <v>0.8</v>
      </c>
      <c r="G132" s="174">
        <v>0.8</v>
      </c>
      <c r="H132" s="174">
        <v>0.92</v>
      </c>
      <c r="I132" s="174">
        <v>0.95</v>
      </c>
    </row>
    <row r="133" spans="1:10" s="202" customFormat="1">
      <c r="A133" s="171"/>
      <c r="B133" s="172"/>
      <c r="C133" s="172"/>
      <c r="D133" s="172"/>
      <c r="E133" s="172"/>
      <c r="F133" s="174"/>
      <c r="G133" s="174"/>
      <c r="H133" s="174"/>
      <c r="I133" s="174"/>
    </row>
    <row r="134" spans="1:10">
      <c r="A134" s="126" t="s">
        <v>446</v>
      </c>
      <c r="B134" s="126">
        <f>11013+20139</f>
        <v>31152</v>
      </c>
      <c r="C134" s="126">
        <f>9094+41722</f>
        <v>50816</v>
      </c>
      <c r="D134" s="126">
        <v>11048</v>
      </c>
      <c r="E134" s="126">
        <v>31047</v>
      </c>
      <c r="F134" s="126">
        <f>+E136</f>
        <v>14861</v>
      </c>
      <c r="G134" s="126">
        <f>+F136</f>
        <v>14399.999999999998</v>
      </c>
      <c r="H134" s="27">
        <f>+G136</f>
        <v>14399.999999999998</v>
      </c>
      <c r="I134" s="27">
        <f>+H136</f>
        <v>16560</v>
      </c>
      <c r="J134" s="27"/>
    </row>
    <row r="135" spans="1:10">
      <c r="A135" s="38" t="s">
        <v>444</v>
      </c>
      <c r="B135" s="126">
        <f>403007+322039</f>
        <v>725046</v>
      </c>
      <c r="C135" s="126">
        <v>948083</v>
      </c>
      <c r="D135" s="126">
        <v>921579</v>
      </c>
      <c r="E135" s="126">
        <f>212887+581967</f>
        <v>794854</v>
      </c>
      <c r="F135" s="126">
        <f>+F131*F132</f>
        <v>800000</v>
      </c>
      <c r="G135" s="126">
        <f>+G131*G132</f>
        <v>800000</v>
      </c>
      <c r="H135" s="126">
        <f>+H131*H132</f>
        <v>920000</v>
      </c>
      <c r="I135" s="126">
        <f>+I131*I132</f>
        <v>950000</v>
      </c>
    </row>
    <row r="136" spans="1:10">
      <c r="A136" s="126" t="s">
        <v>504</v>
      </c>
      <c r="B136" s="126">
        <f>9094+41722</f>
        <v>50816</v>
      </c>
      <c r="C136" s="126">
        <v>11048</v>
      </c>
      <c r="D136" s="126">
        <v>31047</v>
      </c>
      <c r="E136" s="126">
        <v>14861</v>
      </c>
      <c r="F136" s="126">
        <f>+F135*0.018</f>
        <v>14399.999999999998</v>
      </c>
      <c r="G136" s="126">
        <f>+G135*0.018</f>
        <v>14399.999999999998</v>
      </c>
      <c r="H136" s="126">
        <f>+H135*0.018</f>
        <v>16560</v>
      </c>
      <c r="I136" s="126">
        <f>+I135*0.018</f>
        <v>17100</v>
      </c>
    </row>
    <row r="137" spans="1:10">
      <c r="A137" s="27" t="s">
        <v>468</v>
      </c>
      <c r="B137" s="126">
        <f t="shared" ref="B137:I137" si="6">+B134+B135-B136</f>
        <v>705382</v>
      </c>
      <c r="C137" s="126">
        <f t="shared" si="6"/>
        <v>987851</v>
      </c>
      <c r="D137" s="126">
        <f t="shared" si="6"/>
        <v>901580</v>
      </c>
      <c r="E137" s="126">
        <f t="shared" si="6"/>
        <v>811040</v>
      </c>
      <c r="F137" s="126">
        <f t="shared" si="6"/>
        <v>800461</v>
      </c>
      <c r="G137" s="126">
        <f t="shared" si="6"/>
        <v>800000</v>
      </c>
      <c r="H137" s="126">
        <f t="shared" si="6"/>
        <v>917840</v>
      </c>
      <c r="I137" s="126">
        <f t="shared" si="6"/>
        <v>949460</v>
      </c>
    </row>
    <row r="138" spans="1:10" s="202" customFormat="1">
      <c r="A138" s="27"/>
    </row>
    <row r="139" spans="1:10">
      <c r="A139" s="27" t="s">
        <v>454</v>
      </c>
      <c r="B139" s="27">
        <f>404174+292467</f>
        <v>696641</v>
      </c>
      <c r="C139" s="27">
        <f>568109+360719</f>
        <v>928828</v>
      </c>
      <c r="D139" s="27">
        <f>435843+409883</f>
        <v>845726</v>
      </c>
      <c r="E139" s="27">
        <f>215391+524016</f>
        <v>739407</v>
      </c>
      <c r="F139" s="152">
        <f>+F137*E139/E137</f>
        <v>729762.36267878278</v>
      </c>
      <c r="G139" s="152">
        <f>+G137*F139/F137</f>
        <v>729342.07930558291</v>
      </c>
      <c r="H139" s="152">
        <f>+H137*G139/G137</f>
        <v>836774.16758729517</v>
      </c>
      <c r="I139" s="152">
        <f>+I137*H139/H137</f>
        <v>865601.41327184823</v>
      </c>
    </row>
    <row r="140" spans="1:10" s="202" customFormat="1">
      <c r="A140" s="27" t="s">
        <v>469</v>
      </c>
      <c r="B140" s="128">
        <f>+B141*10000000/B139</f>
        <v>40202.916566782602</v>
      </c>
      <c r="C140" s="128">
        <f>+C141*10000000/C139</f>
        <v>36894.128945294498</v>
      </c>
      <c r="D140" s="128">
        <f>+D141*10000000/D139</f>
        <v>37374.397854624316</v>
      </c>
      <c r="E140" s="128">
        <f>+E141*10000000/E139</f>
        <v>28809.16734626532</v>
      </c>
      <c r="F140" s="128">
        <v>28809.16734626532</v>
      </c>
      <c r="G140" s="152">
        <v>30249.625713578585</v>
      </c>
      <c r="H140" s="152">
        <v>30854.618227850158</v>
      </c>
      <c r="I140" s="152">
        <v>30800</v>
      </c>
    </row>
    <row r="141" spans="1:10">
      <c r="A141" s="27" t="s">
        <v>455</v>
      </c>
      <c r="B141" s="27">
        <f>1553.64+1247.06</f>
        <v>2800.7</v>
      </c>
      <c r="C141" s="27">
        <f>2097.11+1329.72</f>
        <v>3426.83</v>
      </c>
      <c r="D141" s="27">
        <f>1611.91+1548.94</f>
        <v>3160.8500000000004</v>
      </c>
      <c r="E141" s="27">
        <f>566.73+1563.44</f>
        <v>2130.17</v>
      </c>
      <c r="F141" s="152">
        <f>+F139*F140/10000000</f>
        <v>2102.3846029419019</v>
      </c>
      <c r="G141" s="152">
        <f>+G139*G140/10000000</f>
        <v>2206.2324916157031</v>
      </c>
      <c r="H141" s="152">
        <f>+H139*H140/10000000</f>
        <v>2581.8347483833099</v>
      </c>
      <c r="I141" s="152">
        <f>+I139*I140/10000000</f>
        <v>2666.0523528772928</v>
      </c>
    </row>
    <row r="142" spans="1:10">
      <c r="A142" s="27" t="s">
        <v>456</v>
      </c>
      <c r="B142" s="27">
        <v>26.66</v>
      </c>
      <c r="C142" s="126">
        <v>19.29</v>
      </c>
      <c r="D142" s="27">
        <v>12.41</v>
      </c>
      <c r="E142" s="126">
        <v>6.42</v>
      </c>
    </row>
    <row r="143" spans="1:10">
      <c r="A143" s="27" t="s">
        <v>3</v>
      </c>
      <c r="B143" s="27">
        <f>+B141-B142</f>
        <v>2774.04</v>
      </c>
      <c r="C143" s="126">
        <f>C141-C142</f>
        <v>3407.54</v>
      </c>
      <c r="D143" s="126">
        <f>D141-D142</f>
        <v>3148.4400000000005</v>
      </c>
      <c r="E143" s="126">
        <f>E141-E142</f>
        <v>2123.75</v>
      </c>
    </row>
    <row r="144" spans="1:10">
      <c r="A144" s="27"/>
      <c r="B144" s="27"/>
    </row>
    <row r="146" spans="1:10">
      <c r="A146" s="146" t="s">
        <v>404</v>
      </c>
    </row>
    <row r="147" spans="1:10">
      <c r="A147" s="16" t="s">
        <v>449</v>
      </c>
    </row>
    <row r="148" spans="1:10">
      <c r="A148" s="126" t="s">
        <v>442</v>
      </c>
      <c r="B148" s="126">
        <v>11500</v>
      </c>
      <c r="C148" s="126">
        <v>30000</v>
      </c>
      <c r="D148" s="126">
        <v>30000</v>
      </c>
      <c r="E148" s="126">
        <v>30000</v>
      </c>
      <c r="F148" s="126">
        <v>30000</v>
      </c>
      <c r="G148" s="126">
        <v>30000</v>
      </c>
      <c r="H148" s="126">
        <v>30000</v>
      </c>
      <c r="I148" s="126">
        <v>30000</v>
      </c>
    </row>
    <row r="149" spans="1:10">
      <c r="A149" s="171" t="s">
        <v>443</v>
      </c>
      <c r="B149" s="172">
        <f>+B152/B148</f>
        <v>1.0878260869565217</v>
      </c>
      <c r="C149" s="172">
        <f>+C152/C148</f>
        <v>0.46776666666666666</v>
      </c>
      <c r="D149" s="172">
        <f>+D152/D148</f>
        <v>0.35306666666666664</v>
      </c>
      <c r="E149" s="172">
        <f>+E152/E148</f>
        <v>0.46960000000000002</v>
      </c>
      <c r="F149" s="173">
        <v>0.5</v>
      </c>
      <c r="G149" s="173">
        <v>0.5</v>
      </c>
      <c r="H149" s="173">
        <v>0.5</v>
      </c>
      <c r="I149" s="173">
        <v>0.5</v>
      </c>
      <c r="J149" s="149"/>
    </row>
    <row r="150" spans="1:10" s="202" customFormat="1">
      <c r="A150" s="171"/>
      <c r="B150" s="172"/>
      <c r="C150" s="172"/>
      <c r="D150" s="172"/>
      <c r="E150" s="172"/>
      <c r="F150" s="173"/>
      <c r="G150" s="173"/>
      <c r="H150" s="173"/>
      <c r="I150" s="173"/>
      <c r="J150" s="149"/>
    </row>
    <row r="151" spans="1:10">
      <c r="A151" s="126" t="s">
        <v>446</v>
      </c>
      <c r="B151" s="126">
        <v>1156</v>
      </c>
      <c r="C151" s="126">
        <v>2584</v>
      </c>
      <c r="D151" s="126">
        <v>534</v>
      </c>
      <c r="E151" s="126">
        <v>121</v>
      </c>
      <c r="F151" s="126">
        <f>+E153</f>
        <v>201</v>
      </c>
      <c r="G151" s="126">
        <f>+F153</f>
        <v>213</v>
      </c>
      <c r="H151" s="126">
        <f>+G153</f>
        <v>213</v>
      </c>
      <c r="I151" s="126">
        <f>+H153</f>
        <v>213</v>
      </c>
    </row>
    <row r="152" spans="1:10">
      <c r="A152" s="126" t="s">
        <v>444</v>
      </c>
      <c r="B152" s="126">
        <v>12510</v>
      </c>
      <c r="C152" s="126">
        <v>14033</v>
      </c>
      <c r="D152" s="126">
        <v>10592</v>
      </c>
      <c r="E152" s="126">
        <v>14088</v>
      </c>
      <c r="F152" s="126">
        <f>+F148*F149</f>
        <v>15000</v>
      </c>
      <c r="G152" s="126">
        <f>+G148*G149</f>
        <v>15000</v>
      </c>
      <c r="H152" s="126">
        <f>+H148*H149</f>
        <v>15000</v>
      </c>
      <c r="I152" s="126">
        <f>+I148*I149</f>
        <v>15000</v>
      </c>
    </row>
    <row r="153" spans="1:10">
      <c r="A153" s="126" t="s">
        <v>504</v>
      </c>
      <c r="B153" s="126">
        <v>2584</v>
      </c>
      <c r="C153" s="126">
        <v>534</v>
      </c>
      <c r="D153" s="126">
        <v>121</v>
      </c>
      <c r="E153" s="126">
        <v>201</v>
      </c>
      <c r="F153" s="126">
        <f>+F152*0.0142</f>
        <v>213</v>
      </c>
      <c r="G153" s="126">
        <f>+G152*0.0142</f>
        <v>213</v>
      </c>
      <c r="H153" s="126">
        <f>+H152*0.0142</f>
        <v>213</v>
      </c>
      <c r="I153" s="126">
        <f>+I152*0.0142</f>
        <v>213</v>
      </c>
    </row>
    <row r="154" spans="1:10">
      <c r="A154" s="27" t="s">
        <v>468</v>
      </c>
      <c r="B154" s="126">
        <f>+B151+B152-B153</f>
        <v>11082</v>
      </c>
      <c r="C154" s="126">
        <f t="shared" ref="C154:I154" si="7">+C151+C152-C153</f>
        <v>16083</v>
      </c>
      <c r="D154" s="126">
        <f t="shared" si="7"/>
        <v>11005</v>
      </c>
      <c r="E154" s="126">
        <f t="shared" si="7"/>
        <v>14008</v>
      </c>
      <c r="F154" s="126">
        <f t="shared" si="7"/>
        <v>14988</v>
      </c>
      <c r="G154" s="126">
        <f t="shared" si="7"/>
        <v>15000</v>
      </c>
      <c r="H154" s="126">
        <f t="shared" si="7"/>
        <v>15000</v>
      </c>
      <c r="I154" s="126">
        <f t="shared" si="7"/>
        <v>15000</v>
      </c>
    </row>
    <row r="155" spans="1:10" s="202" customFormat="1">
      <c r="A155" s="27"/>
    </row>
    <row r="156" spans="1:10">
      <c r="A156" s="27" t="s">
        <v>454</v>
      </c>
      <c r="B156" s="27">
        <v>9498</v>
      </c>
      <c r="C156" s="27">
        <v>14231</v>
      </c>
      <c r="D156" s="27">
        <v>8901</v>
      </c>
      <c r="E156" s="27">
        <v>11959</v>
      </c>
      <c r="F156" s="152">
        <f>+F154*E156/E154</f>
        <v>12795.651913192462</v>
      </c>
      <c r="G156" s="152">
        <f>+G154*F156/F154</f>
        <v>12805.896630496858</v>
      </c>
      <c r="H156" s="152">
        <f>+H154*G156/G154</f>
        <v>12805.896630496858</v>
      </c>
      <c r="I156" s="152">
        <f>+I154*H156/H154</f>
        <v>12805.896630496858</v>
      </c>
    </row>
    <row r="157" spans="1:10">
      <c r="A157" s="27" t="s">
        <v>455</v>
      </c>
      <c r="B157" s="27">
        <v>162.99</v>
      </c>
      <c r="C157" s="27">
        <v>434.07</v>
      </c>
      <c r="D157" s="27">
        <v>141.03</v>
      </c>
      <c r="E157" s="27">
        <v>181.35</v>
      </c>
      <c r="F157" s="152">
        <f>+E157*F156/E156</f>
        <v>194.03725014277558</v>
      </c>
      <c r="G157" s="152">
        <f>+F157*G156/F156</f>
        <v>194.19260422615648</v>
      </c>
      <c r="H157" s="152">
        <f>+G157*H156/G156</f>
        <v>194.19260422615648</v>
      </c>
      <c r="I157" s="152">
        <f>+H157*I156/H156</f>
        <v>194.19260422615648</v>
      </c>
    </row>
    <row r="158" spans="1:10">
      <c r="A158" s="27" t="s">
        <v>456</v>
      </c>
      <c r="B158" s="27">
        <v>96.82</v>
      </c>
      <c r="C158" s="27">
        <v>76.06</v>
      </c>
      <c r="E158" s="27">
        <v>97.89</v>
      </c>
    </row>
    <row r="159" spans="1:10">
      <c r="A159" s="27" t="s">
        <v>3</v>
      </c>
      <c r="B159" s="27">
        <f>+B157-B158</f>
        <v>66.170000000000016</v>
      </c>
      <c r="C159" s="126">
        <f>C157-C158</f>
        <v>358.01</v>
      </c>
      <c r="D159" s="126">
        <v>-100.8</v>
      </c>
    </row>
    <row r="160" spans="1:10" hidden="1">
      <c r="A160" s="27"/>
      <c r="B160" s="27"/>
    </row>
    <row r="161" spans="1:2" hidden="1">
      <c r="A161" s="148" t="s">
        <v>450</v>
      </c>
    </row>
    <row r="162" spans="1:2" hidden="1">
      <c r="A162" s="126" t="s">
        <v>442</v>
      </c>
      <c r="B162" s="126">
        <v>30000</v>
      </c>
    </row>
    <row r="163" spans="1:2" hidden="1">
      <c r="A163" s="126" t="s">
        <v>443</v>
      </c>
    </row>
    <row r="164" spans="1:2" hidden="1">
      <c r="A164" s="126" t="s">
        <v>446</v>
      </c>
    </row>
    <row r="165" spans="1:2" hidden="1">
      <c r="A165" s="126" t="s">
        <v>444</v>
      </c>
    </row>
    <row r="166" spans="1:2" hidden="1">
      <c r="A166" s="126" t="s">
        <v>445</v>
      </c>
    </row>
    <row r="167" spans="1:2" hidden="1">
      <c r="A167" s="27" t="s">
        <v>447</v>
      </c>
    </row>
    <row r="168" spans="1:2" hidden="1">
      <c r="A168" s="27" t="s">
        <v>448</v>
      </c>
    </row>
    <row r="169" spans="1:2" hidden="1">
      <c r="A169" s="148" t="s">
        <v>451</v>
      </c>
    </row>
    <row r="170" spans="1:2" hidden="1">
      <c r="A170" s="126" t="s">
        <v>442</v>
      </c>
      <c r="B170" s="126">
        <v>3000</v>
      </c>
    </row>
    <row r="171" spans="1:2" hidden="1">
      <c r="A171" s="126" t="s">
        <v>443</v>
      </c>
    </row>
    <row r="172" spans="1:2" hidden="1">
      <c r="A172" s="126" t="s">
        <v>446</v>
      </c>
    </row>
    <row r="173" spans="1:2" hidden="1">
      <c r="A173" s="126" t="s">
        <v>444</v>
      </c>
    </row>
    <row r="174" spans="1:2" hidden="1">
      <c r="A174" s="126" t="s">
        <v>445</v>
      </c>
    </row>
    <row r="175" spans="1:2" hidden="1">
      <c r="A175" s="27" t="s">
        <v>447</v>
      </c>
    </row>
    <row r="176" spans="1:2" hidden="1">
      <c r="A176" s="27" t="s">
        <v>448</v>
      </c>
    </row>
    <row r="177" spans="1:12" hidden="1"/>
    <row r="179" spans="1:12">
      <c r="A179" s="146" t="s">
        <v>406</v>
      </c>
    </row>
    <row r="180" spans="1:12">
      <c r="A180" s="16" t="s">
        <v>407</v>
      </c>
    </row>
    <row r="181" spans="1:12">
      <c r="A181" s="126" t="s">
        <v>442</v>
      </c>
      <c r="B181" s="126">
        <v>4500000</v>
      </c>
      <c r="C181" s="126">
        <v>4500000</v>
      </c>
      <c r="D181" s="126">
        <v>9000000</v>
      </c>
      <c r="E181" s="27">
        <v>9000000</v>
      </c>
      <c r="F181" s="27">
        <v>9000000</v>
      </c>
      <c r="G181" s="27">
        <v>9000000</v>
      </c>
      <c r="H181" s="27">
        <v>9000000</v>
      </c>
      <c r="I181" s="27">
        <v>9000000</v>
      </c>
      <c r="J181" s="27"/>
      <c r="L181" s="27"/>
    </row>
    <row r="182" spans="1:12">
      <c r="A182" s="171" t="s">
        <v>443</v>
      </c>
      <c r="B182" s="172">
        <f t="shared" ref="B182:I182" si="8">+B185/B181</f>
        <v>0.89822777777777774</v>
      </c>
      <c r="C182" s="172">
        <f t="shared" si="8"/>
        <v>0.92199422222222227</v>
      </c>
      <c r="D182" s="172">
        <f t="shared" si="8"/>
        <v>0.3576307777777778</v>
      </c>
      <c r="E182" s="172">
        <f t="shared" si="8"/>
        <v>0.50988411111111109</v>
      </c>
      <c r="F182" s="174">
        <f t="shared" si="8"/>
        <v>0.71666666666666667</v>
      </c>
      <c r="G182" s="174">
        <f t="shared" si="8"/>
        <v>0.77777777777777779</v>
      </c>
      <c r="H182" s="174">
        <f t="shared" si="8"/>
        <v>0.77777777777777779</v>
      </c>
      <c r="I182" s="174">
        <f t="shared" si="8"/>
        <v>0.77777777777777779</v>
      </c>
      <c r="J182" s="150"/>
    </row>
    <row r="183" spans="1:12" s="202" customFormat="1">
      <c r="A183" s="171"/>
      <c r="B183" s="172"/>
      <c r="C183" s="172"/>
      <c r="D183" s="172"/>
      <c r="E183" s="172"/>
      <c r="F183" s="174"/>
      <c r="G183" s="174"/>
      <c r="H183" s="174"/>
      <c r="I183" s="174"/>
      <c r="J183" s="150"/>
    </row>
    <row r="184" spans="1:12">
      <c r="A184" s="126" t="s">
        <v>446</v>
      </c>
      <c r="B184" s="126">
        <v>22352</v>
      </c>
      <c r="C184" s="126">
        <v>137059</v>
      </c>
      <c r="D184" s="27">
        <v>41594</v>
      </c>
      <c r="E184" s="126">
        <v>11361</v>
      </c>
      <c r="F184" s="126">
        <f>+E186</f>
        <v>159520</v>
      </c>
      <c r="G184" s="126">
        <f>+F186</f>
        <v>223815</v>
      </c>
      <c r="H184" s="126">
        <f>+G186</f>
        <v>242900</v>
      </c>
      <c r="I184" s="126">
        <f>+H186</f>
        <v>242900</v>
      </c>
    </row>
    <row r="185" spans="1:12">
      <c r="A185" s="126" t="s">
        <v>444</v>
      </c>
      <c r="B185" s="126">
        <v>4042025</v>
      </c>
      <c r="C185" s="126">
        <v>4148974</v>
      </c>
      <c r="D185" s="126">
        <v>3218677</v>
      </c>
      <c r="E185" s="126">
        <v>4588957</v>
      </c>
      <c r="F185" s="27">
        <v>6450000</v>
      </c>
      <c r="G185" s="27">
        <v>7000000</v>
      </c>
      <c r="H185" s="27">
        <v>7000000</v>
      </c>
      <c r="I185" s="27">
        <v>7000000</v>
      </c>
      <c r="J185" s="27"/>
    </row>
    <row r="186" spans="1:12">
      <c r="A186" s="126" t="s">
        <v>504</v>
      </c>
      <c r="B186" s="126">
        <v>137059</v>
      </c>
      <c r="C186" s="27">
        <v>41594</v>
      </c>
      <c r="D186" s="126">
        <v>11361</v>
      </c>
      <c r="E186" s="126">
        <v>159520</v>
      </c>
      <c r="F186" s="126">
        <f>+F185*0.0347</f>
        <v>223815</v>
      </c>
      <c r="G186" s="126">
        <f>+G185*0.0347</f>
        <v>242900</v>
      </c>
      <c r="H186" s="126">
        <f>+H185*0.0347</f>
        <v>242900</v>
      </c>
      <c r="I186" s="126">
        <f>+I185*0.0347</f>
        <v>242900</v>
      </c>
    </row>
    <row r="187" spans="1:12">
      <c r="A187" s="27" t="s">
        <v>468</v>
      </c>
      <c r="B187" s="126">
        <f>+B184+B185-B186</f>
        <v>3927318</v>
      </c>
      <c r="C187" s="126">
        <f t="shared" ref="C187:I187" si="9">+C184+C185-C186</f>
        <v>4244439</v>
      </c>
      <c r="D187" s="126">
        <f t="shared" si="9"/>
        <v>3248910</v>
      </c>
      <c r="E187" s="126">
        <f t="shared" si="9"/>
        <v>4440798</v>
      </c>
      <c r="F187" s="126">
        <f>+F184+F185-F186</f>
        <v>6385705</v>
      </c>
      <c r="G187" s="126">
        <f t="shared" si="9"/>
        <v>6980915</v>
      </c>
      <c r="H187" s="126">
        <f t="shared" si="9"/>
        <v>7000000</v>
      </c>
      <c r="I187" s="126">
        <f t="shared" si="9"/>
        <v>7000000</v>
      </c>
      <c r="K187" s="27"/>
    </row>
    <row r="188" spans="1:12" s="202" customFormat="1">
      <c r="A188" s="27"/>
      <c r="K188" s="27"/>
    </row>
    <row r="189" spans="1:12">
      <c r="A189" s="27" t="s">
        <v>454</v>
      </c>
      <c r="B189" s="27">
        <v>2112158</v>
      </c>
      <c r="C189" s="27">
        <v>1895306</v>
      </c>
      <c r="D189" s="27">
        <v>610938</v>
      </c>
      <c r="E189" s="27">
        <v>962037</v>
      </c>
      <c r="F189" s="152">
        <f>3.27*1000000</f>
        <v>3270000</v>
      </c>
      <c r="G189" s="152">
        <f>+G185-'Raigarh Plant'!K12-'Raigarh Plant'!K13</f>
        <v>3916666.6666666665</v>
      </c>
      <c r="H189" s="152">
        <f>+H185-'Raigarh Plant'!L12-'Raigarh Plant'!L13</f>
        <v>2666666.6666666665</v>
      </c>
      <c r="I189" s="152">
        <f>+I185-'Raigarh Plant'!M12-'Raigarh Plant'!M13</f>
        <v>2666666.6666666665</v>
      </c>
    </row>
    <row r="190" spans="1:12">
      <c r="A190" s="27" t="s">
        <v>505</v>
      </c>
      <c r="B190" s="128">
        <f>+B191*10000000/B189</f>
        <v>9574.4257768594962</v>
      </c>
      <c r="C190" s="128">
        <f t="shared" ref="C190:I190" si="10">+C191*10000000/C189</f>
        <v>7766.2920921476534</v>
      </c>
      <c r="D190" s="128">
        <f t="shared" si="10"/>
        <v>7138.5312421227682</v>
      </c>
      <c r="E190" s="128">
        <f t="shared" si="10"/>
        <v>3974.7951482115554</v>
      </c>
      <c r="F190" s="128">
        <f>+F191*10000000/F189</f>
        <v>3974.795148211555</v>
      </c>
      <c r="G190" s="128">
        <f t="shared" si="10"/>
        <v>3974.795148211555</v>
      </c>
      <c r="H190" s="128">
        <f t="shared" si="10"/>
        <v>3974.795148211555</v>
      </c>
      <c r="I190" s="128">
        <f t="shared" si="10"/>
        <v>3974.795148211555</v>
      </c>
    </row>
    <row r="191" spans="1:12">
      <c r="A191" s="27" t="s">
        <v>455</v>
      </c>
      <c r="B191" s="27">
        <v>2022.27</v>
      </c>
      <c r="C191" s="27">
        <v>1471.95</v>
      </c>
      <c r="D191" s="27">
        <v>436.12</v>
      </c>
      <c r="E191" s="27">
        <v>382.39</v>
      </c>
      <c r="F191" s="152">
        <f>+E191*F189/E189</f>
        <v>1299.7580134651785</v>
      </c>
      <c r="G191" s="152">
        <f>+F191*G189/F189</f>
        <v>1556.7947663828591</v>
      </c>
      <c r="H191" s="152">
        <f>+G191*H189/G189</f>
        <v>1059.9453728564147</v>
      </c>
      <c r="I191" s="152">
        <f>+H191*I189/H189</f>
        <v>1059.9453728564147</v>
      </c>
    </row>
    <row r="192" spans="1:12">
      <c r="A192" s="27"/>
      <c r="B192" s="27"/>
    </row>
    <row r="193" spans="1:6">
      <c r="A193" s="27"/>
      <c r="B193" s="27"/>
      <c r="F193" s="152"/>
    </row>
    <row r="194" spans="1:6">
      <c r="A194" s="16" t="s">
        <v>346</v>
      </c>
      <c r="B194" s="27"/>
    </row>
    <row r="195" spans="1:6">
      <c r="A195" s="27" t="s">
        <v>454</v>
      </c>
      <c r="B195" s="27">
        <v>27199</v>
      </c>
      <c r="D195" s="126">
        <v>17992</v>
      </c>
      <c r="E195" s="126">
        <v>1331</v>
      </c>
    </row>
    <row r="196" spans="1:6">
      <c r="A196" s="27" t="s">
        <v>455</v>
      </c>
      <c r="B196" s="27">
        <v>59.81</v>
      </c>
      <c r="D196" s="126">
        <v>33.75</v>
      </c>
      <c r="E196" s="126">
        <v>2.13</v>
      </c>
    </row>
    <row r="197" spans="1:6">
      <c r="A197" s="27"/>
    </row>
    <row r="198" spans="1:6">
      <c r="A198" s="16" t="s">
        <v>349</v>
      </c>
    </row>
    <row r="199" spans="1:6">
      <c r="A199" s="27" t="s">
        <v>454</v>
      </c>
      <c r="B199" s="126">
        <v>24761</v>
      </c>
      <c r="C199" s="126">
        <v>4006</v>
      </c>
      <c r="D199" s="126">
        <v>45479</v>
      </c>
      <c r="E199" s="27">
        <v>192088</v>
      </c>
    </row>
    <row r="200" spans="1:6">
      <c r="A200" s="27" t="s">
        <v>455</v>
      </c>
      <c r="B200" s="126">
        <v>71.31</v>
      </c>
      <c r="C200" s="126">
        <v>9.36</v>
      </c>
      <c r="D200" s="126">
        <v>99.63</v>
      </c>
      <c r="E200" s="27">
        <v>338.99</v>
      </c>
    </row>
    <row r="201" spans="1:6">
      <c r="A201" s="27"/>
    </row>
    <row r="202" spans="1:6">
      <c r="A202" s="16" t="s">
        <v>457</v>
      </c>
    </row>
    <row r="203" spans="1:6">
      <c r="A203" s="27" t="s">
        <v>454</v>
      </c>
      <c r="B203" s="126">
        <v>92768</v>
      </c>
      <c r="C203" s="126">
        <v>8615</v>
      </c>
    </row>
    <row r="204" spans="1:6">
      <c r="A204" s="27" t="s">
        <v>455</v>
      </c>
      <c r="B204" s="126">
        <v>57.72</v>
      </c>
      <c r="C204" s="126">
        <v>1.29</v>
      </c>
      <c r="D204" s="27"/>
    </row>
    <row r="205" spans="1:6">
      <c r="A205" s="27" t="s">
        <v>456</v>
      </c>
    </row>
    <row r="206" spans="1:6">
      <c r="A206" s="27" t="s">
        <v>3</v>
      </c>
    </row>
    <row r="207" spans="1:6">
      <c r="A207" s="27"/>
    </row>
    <row r="208" spans="1:6">
      <c r="A208" s="16" t="s">
        <v>352</v>
      </c>
    </row>
    <row r="209" spans="1:9">
      <c r="A209" s="27" t="s">
        <v>454</v>
      </c>
      <c r="B209" s="126">
        <v>85384</v>
      </c>
      <c r="C209" s="126">
        <v>100033</v>
      </c>
      <c r="D209" s="126">
        <v>109471</v>
      </c>
      <c r="E209" s="27">
        <v>106725</v>
      </c>
      <c r="F209" s="152">
        <f>'Reconciliation with SMS'!C7</f>
        <v>48000.000959263998</v>
      </c>
      <c r="G209" s="152">
        <f>'Reconciliation with SMS'!D7</f>
        <v>171920.15676122674</v>
      </c>
      <c r="H209" s="152">
        <f>'Reconciliation with SMS'!E7</f>
        <v>240808.53801096286</v>
      </c>
      <c r="I209" s="152">
        <f>'Reconciliation with SMS'!F7</f>
        <v>258619.73303957164</v>
      </c>
    </row>
    <row r="210" spans="1:9" s="202" customFormat="1">
      <c r="A210" s="27" t="s">
        <v>691</v>
      </c>
      <c r="B210" s="203">
        <v>45921.9525906493</v>
      </c>
      <c r="C210" s="203">
        <v>41335.35933142063</v>
      </c>
      <c r="D210" s="203">
        <v>42688.931315142821</v>
      </c>
      <c r="E210" s="203">
        <v>41422.347153900213</v>
      </c>
      <c r="F210" s="203">
        <v>41422.347153900213</v>
      </c>
      <c r="G210" s="203">
        <v>41422.347153900213</v>
      </c>
      <c r="H210" s="203">
        <v>41422.347153900206</v>
      </c>
      <c r="I210" s="203">
        <v>41422.347153900206</v>
      </c>
    </row>
    <row r="211" spans="1:9">
      <c r="A211" s="27" t="s">
        <v>455</v>
      </c>
      <c r="B211" s="126">
        <v>392.1</v>
      </c>
      <c r="C211" s="126">
        <v>413.49</v>
      </c>
      <c r="D211" s="126">
        <v>467.32</v>
      </c>
      <c r="E211" s="27">
        <v>442.08</v>
      </c>
      <c r="F211" s="99">
        <f>+F209*F210/10000000</f>
        <v>198.82727031221768</v>
      </c>
      <c r="G211" s="203">
        <f>+G209*G210/10000000</f>
        <v>712.13364161164793</v>
      </c>
      <c r="H211" s="203">
        <f>+H209*H210/10000000</f>
        <v>997.48548591132771</v>
      </c>
      <c r="I211" s="203">
        <f>+I209*I210/10000000</f>
        <v>1071.263636281413</v>
      </c>
    </row>
    <row r="212" spans="1:9">
      <c r="A212" s="27" t="s">
        <v>456</v>
      </c>
      <c r="B212" s="126">
        <v>8.67</v>
      </c>
      <c r="C212" s="126">
        <v>2.73</v>
      </c>
      <c r="D212" s="126">
        <v>9.65</v>
      </c>
      <c r="E212" s="126">
        <v>10.61</v>
      </c>
    </row>
    <row r="213" spans="1:9">
      <c r="A213" s="27" t="s">
        <v>3</v>
      </c>
      <c r="B213" s="126">
        <f>+B211-B212</f>
        <v>383.43</v>
      </c>
      <c r="C213" s="126">
        <f>C211-C212</f>
        <v>410.76</v>
      </c>
      <c r="D213" s="126">
        <f>D211-D212</f>
        <v>457.67</v>
      </c>
      <c r="E213" s="126">
        <f>E211-E212</f>
        <v>431.46999999999997</v>
      </c>
    </row>
    <row r="215" spans="1:9">
      <c r="A215" s="16" t="s">
        <v>353</v>
      </c>
    </row>
    <row r="216" spans="1:9">
      <c r="A216" s="27" t="s">
        <v>447</v>
      </c>
      <c r="B216" s="126">
        <v>336109</v>
      </c>
      <c r="C216" s="126">
        <v>79336</v>
      </c>
      <c r="D216" s="126">
        <v>98127</v>
      </c>
      <c r="E216" s="27">
        <v>316739</v>
      </c>
      <c r="F216" s="152">
        <f>'Reconciliation with SMS'!C8</f>
        <v>0</v>
      </c>
      <c r="G216" s="152">
        <f>'Reconciliation with SMS'!D8</f>
        <v>0</v>
      </c>
      <c r="H216" s="152">
        <f>'Reconciliation with SMS'!E8</f>
        <v>0</v>
      </c>
      <c r="I216" s="152">
        <f>'Reconciliation with SMS'!F8</f>
        <v>325174</v>
      </c>
    </row>
    <row r="217" spans="1:9" s="202" customFormat="1">
      <c r="A217" s="27" t="s">
        <v>691</v>
      </c>
      <c r="B217" s="252">
        <v>45776.221404365846</v>
      </c>
      <c r="C217" s="252">
        <v>34338.76172229505</v>
      </c>
      <c r="D217" s="252">
        <v>30850.836161301169</v>
      </c>
      <c r="E217" s="252">
        <v>25628.672187510852</v>
      </c>
      <c r="F217" s="252">
        <v>25628.672187510856</v>
      </c>
      <c r="G217" s="252">
        <v>25628.672187510856</v>
      </c>
      <c r="H217" s="252">
        <v>25628.672187510856</v>
      </c>
      <c r="I217" s="252">
        <v>25628.672187510856</v>
      </c>
    </row>
    <row r="218" spans="1:9">
      <c r="A218" s="27" t="s">
        <v>455</v>
      </c>
      <c r="B218" s="27">
        <v>1538.58</v>
      </c>
      <c r="C218" s="27">
        <v>272.43</v>
      </c>
      <c r="D218" s="126">
        <v>302.73</v>
      </c>
      <c r="E218" s="27">
        <v>811.76</v>
      </c>
      <c r="F218" s="151">
        <f>+F216*F217/10000000</f>
        <v>0</v>
      </c>
      <c r="G218" s="151">
        <f>+G216*G217/10000000</f>
        <v>0</v>
      </c>
      <c r="H218" s="151">
        <f>+H216*H217/10000000</f>
        <v>0</v>
      </c>
      <c r="I218" s="151">
        <f>+I216*I217/10000000</f>
        <v>833.37778499016554</v>
      </c>
    </row>
    <row r="219" spans="1:9">
      <c r="A219" s="27" t="s">
        <v>456</v>
      </c>
      <c r="B219" s="27">
        <v>111.77</v>
      </c>
      <c r="C219" s="27">
        <v>0.11</v>
      </c>
      <c r="D219" s="126">
        <v>7.77</v>
      </c>
      <c r="E219" s="126">
        <v>5.0999999999999996</v>
      </c>
    </row>
    <row r="220" spans="1:9">
      <c r="A220" s="27" t="s">
        <v>3</v>
      </c>
      <c r="B220" s="27">
        <f>+B218-B219</f>
        <v>1426.81</v>
      </c>
      <c r="C220" s="27">
        <f>C218-C219</f>
        <v>272.32</v>
      </c>
      <c r="D220" s="27">
        <f>D218-D219</f>
        <v>294.96000000000004</v>
      </c>
      <c r="E220" s="126">
        <f>E218-E219</f>
        <v>806.66</v>
      </c>
    </row>
    <row r="221" spans="1:9">
      <c r="A221" s="27"/>
      <c r="B221" s="27"/>
    </row>
    <row r="222" spans="1:9">
      <c r="A222" s="16" t="s">
        <v>227</v>
      </c>
    </row>
    <row r="223" spans="1:9">
      <c r="A223" s="27" t="s">
        <v>455</v>
      </c>
      <c r="B223" s="27">
        <v>1046.28</v>
      </c>
      <c r="C223" s="126">
        <v>1103.18</v>
      </c>
      <c r="D223" s="126">
        <v>1292.33</v>
      </c>
      <c r="E223" s="27">
        <v>1887.38</v>
      </c>
      <c r="F223" s="126">
        <f>+E223*1.05</f>
        <v>1981.7490000000003</v>
      </c>
      <c r="G223" s="99">
        <v>2080.8364500000002</v>
      </c>
      <c r="H223" s="126">
        <v>2184.8782725000005</v>
      </c>
      <c r="I223" s="126">
        <v>2294.1221861250006</v>
      </c>
    </row>
    <row r="224" spans="1:9">
      <c r="A224" s="27" t="s">
        <v>456</v>
      </c>
      <c r="B224" s="27">
        <v>190.14</v>
      </c>
      <c r="C224" s="126">
        <v>98.87</v>
      </c>
      <c r="D224" s="126">
        <v>111.48</v>
      </c>
      <c r="E224" s="126">
        <v>175.27</v>
      </c>
      <c r="F224" s="126">
        <f>+E224*1.05</f>
        <v>184.03350000000003</v>
      </c>
    </row>
    <row r="225" spans="1:9">
      <c r="A225" s="27" t="s">
        <v>3</v>
      </c>
      <c r="B225" s="27">
        <f>+B223-B224</f>
        <v>856.14</v>
      </c>
      <c r="C225" s="126">
        <f>C223-C224</f>
        <v>1004.3100000000001</v>
      </c>
      <c r="D225" s="126">
        <f>D223-D224</f>
        <v>1180.8499999999999</v>
      </c>
      <c r="E225" s="126">
        <f>E223-E224</f>
        <v>1712.1100000000001</v>
      </c>
      <c r="F225" s="126">
        <f>+F223-F224</f>
        <v>1797.7155000000002</v>
      </c>
    </row>
    <row r="226" spans="1:9">
      <c r="A226" s="16"/>
      <c r="B226" s="27"/>
    </row>
    <row r="227" spans="1:9">
      <c r="A227" s="27" t="s">
        <v>458</v>
      </c>
      <c r="B227" s="27">
        <v>648.82000000000005</v>
      </c>
      <c r="C227" s="126">
        <v>428.17</v>
      </c>
      <c r="D227" s="126">
        <v>743.51</v>
      </c>
      <c r="E227" s="27">
        <v>398.79</v>
      </c>
    </row>
    <row r="228" spans="1:9">
      <c r="A228" s="27" t="s">
        <v>456</v>
      </c>
      <c r="B228" s="27">
        <v>33.32</v>
      </c>
      <c r="C228" s="27">
        <v>178.44</v>
      </c>
      <c r="D228" s="126">
        <v>172.46</v>
      </c>
      <c r="E228" s="126">
        <v>7.61</v>
      </c>
    </row>
    <row r="229" spans="1:9">
      <c r="A229" s="27" t="s">
        <v>3</v>
      </c>
      <c r="B229" s="27">
        <v>33.32</v>
      </c>
      <c r="C229" s="126">
        <f>C227-C228</f>
        <v>249.73000000000002</v>
      </c>
      <c r="D229" s="126">
        <f>D227-D228</f>
        <v>571.04999999999995</v>
      </c>
      <c r="E229" s="126">
        <f>E227-E228</f>
        <v>391.18</v>
      </c>
    </row>
    <row r="230" spans="1:9">
      <c r="A230" s="38" t="s">
        <v>362</v>
      </c>
      <c r="B230" s="38">
        <v>22.78</v>
      </c>
      <c r="C230" s="38">
        <v>22.76</v>
      </c>
      <c r="D230" s="38">
        <v>20.57</v>
      </c>
      <c r="E230" s="16">
        <v>20.6</v>
      </c>
      <c r="F230" s="16"/>
      <c r="G230" s="16"/>
      <c r="H230" s="16"/>
      <c r="I230" s="16"/>
    </row>
    <row r="231" spans="1:9">
      <c r="A231" s="16" t="s">
        <v>452</v>
      </c>
      <c r="B231" s="38">
        <f>+B15+B31+B46+B61+B74+B126+B141+B157+B191+B196+B196+B200+B204+B211+B218+B223+B227+B230-56.25-3.4</f>
        <v>16447.979999999996</v>
      </c>
      <c r="C231" s="38">
        <f>+C15+C31+C46+C61+C74+C126+C141+C157+C191+C200+C204+C211+C218+C223+C227+C233+C230</f>
        <v>14161.790000000003</v>
      </c>
      <c r="D231" s="38">
        <f>+D15+D31+D46+D61+D74+D126+D141+D157+D191+D196+D200+D211+D218+D223+D227+D230</f>
        <v>13657.78</v>
      </c>
      <c r="E231" s="38">
        <f>E15+E31+E46+E61+E74+E126+E141+E157+E191+E196+E200+E211+E218+E223+E227+E230</f>
        <v>13284.76</v>
      </c>
      <c r="F231" s="153">
        <f>+F15+F31+F46+F61+F89+F101+F126+F141+F157+F191+F211+F218+F223+F112</f>
        <v>13925.637250547632</v>
      </c>
      <c r="G231" s="103">
        <f>+G15+G31+G46+G61+G89+G101+G112+G126+G141+G157+G211+G218+G223+G230+G191</f>
        <v>20049.222469450862</v>
      </c>
      <c r="H231" s="103">
        <f>+H15+H31+H46+H61+H89+H101+H112+H126+H141+H157+H211+H218+H223+H230+H191</f>
        <v>25894.315233656416</v>
      </c>
      <c r="I231" s="103">
        <f>+I15+I31+I46+I61+I89+I101+I112+I126+I141+I157+I211+I218+I223+I230+I191</f>
        <v>27441.530055610241</v>
      </c>
    </row>
    <row r="232" spans="1:9">
      <c r="A232" s="16"/>
      <c r="B232" s="38">
        <f>+B231-B230-B229</f>
        <v>16391.879999999997</v>
      </c>
      <c r="C232" s="38">
        <f t="shared" ref="C232:I232" si="11">+C231-C230-C229</f>
        <v>13889.300000000003</v>
      </c>
      <c r="D232" s="38">
        <f t="shared" si="11"/>
        <v>13066.160000000002</v>
      </c>
      <c r="E232" s="38">
        <f t="shared" si="11"/>
        <v>12872.98</v>
      </c>
      <c r="F232" s="38">
        <f t="shared" si="11"/>
        <v>13925.637250547632</v>
      </c>
      <c r="G232" s="38">
        <f t="shared" si="11"/>
        <v>20049.222469450862</v>
      </c>
      <c r="H232" s="38">
        <f t="shared" si="11"/>
        <v>25894.315233656416</v>
      </c>
      <c r="I232" s="38">
        <f t="shared" si="11"/>
        <v>27441.530055610241</v>
      </c>
    </row>
    <row r="233" spans="1:9">
      <c r="A233" s="38"/>
      <c r="B233" s="38"/>
      <c r="C233" s="38"/>
    </row>
    <row r="234" spans="1:9">
      <c r="A234" s="16" t="s">
        <v>377</v>
      </c>
      <c r="B234" s="38">
        <v>281.83999999999997</v>
      </c>
      <c r="C234" s="38">
        <v>294.89</v>
      </c>
      <c r="D234" s="38">
        <v>333.61</v>
      </c>
      <c r="E234" s="16">
        <v>291.88</v>
      </c>
    </row>
    <row r="235" spans="1:9">
      <c r="A235" s="38" t="s">
        <v>453</v>
      </c>
      <c r="B235" s="16">
        <v>156.02000000000001</v>
      </c>
      <c r="C235" s="38">
        <v>87.35</v>
      </c>
      <c r="D235" s="38">
        <v>108.06</v>
      </c>
      <c r="E235" s="16">
        <v>45.57</v>
      </c>
    </row>
    <row r="237" spans="1:9">
      <c r="A237" s="16" t="s">
        <v>459</v>
      </c>
      <c r="B237" s="38">
        <f>+B231+B233+B234+B235</f>
        <v>16885.839999999997</v>
      </c>
      <c r="C237" s="38">
        <f>C231+C234+C235</f>
        <v>14544.030000000002</v>
      </c>
      <c r="D237" s="38">
        <f>+D231+D234+D235</f>
        <v>14099.45</v>
      </c>
      <c r="E237" s="38">
        <f>E231+E234+E235</f>
        <v>13622.21</v>
      </c>
    </row>
    <row r="238" spans="1:9">
      <c r="A238" s="16" t="s">
        <v>456</v>
      </c>
      <c r="B238" s="16">
        <f>+B16+B32+B47+B62+B75+B142+B158+B212+B219+B224+B228</f>
        <v>831.28000000000009</v>
      </c>
      <c r="C238" s="38">
        <f>+C47+C16+C62+C75+C127+C142+C158+C212+C219+C224+C228+C32</f>
        <v>717.74</v>
      </c>
      <c r="D238" s="38">
        <f>D16+D32+D47+D62+D75+D142+D212+D219+D224+D228-D159</f>
        <v>709.02</v>
      </c>
      <c r="E238" s="38">
        <f>E16+E32+E47+E62+E75+E142+E158+E212+E219+E224+E228</f>
        <v>1073.82</v>
      </c>
      <c r="F238" s="38">
        <f>405*12/9</f>
        <v>540</v>
      </c>
    </row>
    <row r="239" spans="1:9">
      <c r="A239" s="16" t="s">
        <v>460</v>
      </c>
      <c r="B239" s="38">
        <f>+B237-B238</f>
        <v>16054.559999999996</v>
      </c>
      <c r="C239" s="38">
        <f>C237-C238</f>
        <v>13826.290000000003</v>
      </c>
      <c r="D239" s="38">
        <f>D237-D238</f>
        <v>13390.43</v>
      </c>
      <c r="E239" s="38">
        <f>E237-E238</f>
        <v>12548.39</v>
      </c>
    </row>
    <row r="241" spans="1:5">
      <c r="A241" s="16" t="s">
        <v>461</v>
      </c>
      <c r="B241" s="38">
        <v>159.28</v>
      </c>
      <c r="C241" s="38">
        <v>175.5</v>
      </c>
      <c r="D241" s="38">
        <v>296.44</v>
      </c>
      <c r="E241" s="16">
        <v>304.07</v>
      </c>
    </row>
    <row r="242" spans="1:5">
      <c r="A242" s="16" t="s">
        <v>462</v>
      </c>
      <c r="B242" s="38">
        <f>+B237-1931.14+B241</f>
        <v>15113.979999999998</v>
      </c>
      <c r="C242" s="38">
        <f>+C239+C241</f>
        <v>14001.790000000003</v>
      </c>
      <c r="D242" s="38">
        <f>+D239+D241</f>
        <v>13686.87</v>
      </c>
      <c r="E242" s="38">
        <f>+E239+E241</f>
        <v>12852.46</v>
      </c>
    </row>
    <row r="246" spans="1:5">
      <c r="E246" s="118"/>
    </row>
    <row r="247" spans="1:5">
      <c r="E247" s="118"/>
    </row>
    <row r="248" spans="1:5">
      <c r="E248" s="118"/>
    </row>
    <row r="249" spans="1:5">
      <c r="E249" s="118"/>
    </row>
    <row r="250" spans="1:5">
      <c r="E250" s="118"/>
    </row>
  </sheetData>
  <pageMargins left="0.7" right="0.7" top="0.75" bottom="0.75" header="0.3" footer="0.3"/>
  <pageSetup paperSize="9" scale="48" fitToHeight="0"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F10"/>
  <sheetViews>
    <sheetView workbookViewId="0">
      <selection activeCell="D5" sqref="D5"/>
    </sheetView>
  </sheetViews>
  <sheetFormatPr defaultRowHeight="15"/>
  <cols>
    <col min="1" max="1" width="34.5703125" bestFit="1" customWidth="1"/>
    <col min="2" max="6" width="8.5703125" bestFit="1" customWidth="1"/>
  </cols>
  <sheetData>
    <row r="1" spans="1:6">
      <c r="A1" s="295" t="s">
        <v>280</v>
      </c>
      <c r="B1" s="296">
        <v>42430</v>
      </c>
      <c r="C1" s="296">
        <v>42795</v>
      </c>
      <c r="D1" s="296">
        <v>43160</v>
      </c>
      <c r="E1" s="296">
        <v>43525</v>
      </c>
      <c r="F1" s="296">
        <v>43891</v>
      </c>
    </row>
    <row r="2" spans="1:6">
      <c r="A2" s="329" t="s">
        <v>1065</v>
      </c>
      <c r="B2">
        <v>18055.59</v>
      </c>
      <c r="C2" s="195">
        <f>+B8</f>
        <v>32344.61</v>
      </c>
      <c r="D2" s="195">
        <f>+C8</f>
        <v>29959.030427342252</v>
      </c>
      <c r="E2" s="195">
        <f>+D8</f>
        <v>28419.197489828017</v>
      </c>
      <c r="F2" s="195">
        <f>+E8</f>
        <v>28981.757915638398</v>
      </c>
    </row>
    <row r="3" spans="1:6">
      <c r="A3" s="194" t="s">
        <v>1013</v>
      </c>
      <c r="B3" s="195">
        <v>20882.75</v>
      </c>
      <c r="C3" s="195"/>
    </row>
    <row r="4" spans="1:6">
      <c r="A4" s="329" t="s">
        <v>1063</v>
      </c>
      <c r="B4">
        <v>1248.49</v>
      </c>
      <c r="C4">
        <v>104.32</v>
      </c>
      <c r="D4">
        <f>+'BS Working'!I77</f>
        <v>1354</v>
      </c>
      <c r="E4" s="194">
        <f>+'BS Working'!J77</f>
        <v>1354</v>
      </c>
      <c r="F4" s="194">
        <f>+'BS Working'!K77</f>
        <v>1354</v>
      </c>
    </row>
    <row r="5" spans="1:6">
      <c r="A5" s="27" t="s">
        <v>1014</v>
      </c>
      <c r="B5">
        <v>71.75</v>
      </c>
    </row>
    <row r="6" spans="1:6">
      <c r="A6" s="27" t="s">
        <v>1015</v>
      </c>
      <c r="B6">
        <v>5273.49</v>
      </c>
    </row>
    <row r="7" spans="1:6" s="194" customFormat="1">
      <c r="A7" s="27" t="s">
        <v>1016</v>
      </c>
      <c r="C7" s="195">
        <f>+Conso_PL!I50</f>
        <v>-2281.2595726577483</v>
      </c>
      <c r="D7" s="195">
        <f>+Conso_PL!J50</f>
        <v>-185.83293751423554</v>
      </c>
      <c r="E7" s="195">
        <f>+Conso_PL!K50</f>
        <v>1916.5604258103808</v>
      </c>
      <c r="F7" s="195">
        <f>+Conso_PL!L50</f>
        <v>2007.8273695586054</v>
      </c>
    </row>
    <row r="8" spans="1:6">
      <c r="B8" s="195">
        <f>+B2+B3-B4-B5-B6+B7</f>
        <v>32344.61</v>
      </c>
      <c r="C8" s="195">
        <f>+C2+C3-C4-C5-C6+C7</f>
        <v>29959.030427342252</v>
      </c>
      <c r="D8" s="195">
        <f>+D2+D3-D4-D5-D6+D7</f>
        <v>28419.197489828017</v>
      </c>
      <c r="E8" s="195">
        <f>+E2+E3-E4-E5-E6+E7</f>
        <v>28981.757915638398</v>
      </c>
      <c r="F8" s="195">
        <f>+F2+F3-F4-F5-F6+F7</f>
        <v>29635.585285197005</v>
      </c>
    </row>
    <row r="9" spans="1:6">
      <c r="C9" s="195"/>
      <c r="D9" s="332"/>
      <c r="E9" s="332"/>
      <c r="F9" s="332"/>
    </row>
    <row r="10" spans="1:6">
      <c r="C10" s="195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R66"/>
  <sheetViews>
    <sheetView workbookViewId="0">
      <pane xSplit="2" ySplit="2" topLeftCell="C60" activePane="bottomRight" state="frozen"/>
      <selection pane="topRight" activeCell="C1" sqref="C1"/>
      <selection pane="bottomLeft" activeCell="A3" sqref="A3"/>
      <selection pane="bottomRight" activeCell="E69" sqref="E69"/>
    </sheetView>
  </sheetViews>
  <sheetFormatPr defaultRowHeight="15"/>
  <cols>
    <col min="1" max="1" width="14.85546875" style="194" bestFit="1" customWidth="1"/>
    <col min="2" max="2" width="30.140625" style="194" bestFit="1" customWidth="1"/>
    <col min="3" max="3" width="8.7109375" style="194" customWidth="1"/>
    <col min="4" max="4" width="9.140625" style="194"/>
    <col min="5" max="6" width="16.85546875" style="194" bestFit="1" customWidth="1"/>
    <col min="7" max="7" width="15.7109375" style="194" bestFit="1" customWidth="1"/>
    <col min="8" max="9" width="9.140625" style="194"/>
    <col min="10" max="10" width="10.5703125" style="194" bestFit="1" customWidth="1"/>
    <col min="11" max="13" width="9.140625" style="194"/>
    <col min="14" max="15" width="9.140625" style="194" customWidth="1"/>
    <col min="16" max="16384" width="9.140625" style="194"/>
  </cols>
  <sheetData>
    <row r="1" spans="1:18">
      <c r="J1" s="194" t="s">
        <v>1028</v>
      </c>
    </row>
    <row r="2" spans="1:18">
      <c r="B2" s="10" t="s">
        <v>228</v>
      </c>
      <c r="C2" s="194" t="s">
        <v>199</v>
      </c>
      <c r="D2" s="194" t="s">
        <v>208</v>
      </c>
      <c r="E2" s="194" t="s">
        <v>209</v>
      </c>
      <c r="F2" s="194" t="s">
        <v>426</v>
      </c>
      <c r="G2" s="194" t="s">
        <v>508</v>
      </c>
      <c r="J2" s="194" t="s">
        <v>208</v>
      </c>
      <c r="K2" s="194" t="s">
        <v>209</v>
      </c>
      <c r="L2" s="194" t="s">
        <v>426</v>
      </c>
      <c r="M2" s="194" t="s">
        <v>508</v>
      </c>
    </row>
    <row r="3" spans="1:18">
      <c r="A3" s="10" t="s">
        <v>1029</v>
      </c>
      <c r="B3" s="227" t="s">
        <v>1030</v>
      </c>
    </row>
    <row r="4" spans="1:18">
      <c r="A4" s="133">
        <v>9.8000000000000004E-2</v>
      </c>
      <c r="B4" s="194" t="s">
        <v>1031</v>
      </c>
      <c r="C4" s="194">
        <v>1562</v>
      </c>
      <c r="D4" s="134">
        <f>+C4-J4</f>
        <v>1562</v>
      </c>
      <c r="E4" s="134">
        <f>+D4-K4</f>
        <v>1562</v>
      </c>
      <c r="F4" s="134">
        <f>+E4-L4</f>
        <v>1472</v>
      </c>
      <c r="G4" s="134">
        <f>+F4-M4</f>
        <v>789.6</v>
      </c>
      <c r="J4" s="134">
        <v>0</v>
      </c>
      <c r="K4" s="134">
        <v>0</v>
      </c>
      <c r="L4" s="134">
        <v>90</v>
      </c>
      <c r="M4" s="157">
        <v>682.4</v>
      </c>
      <c r="O4" s="194">
        <v>29.000761039634867</v>
      </c>
    </row>
    <row r="5" spans="1:18">
      <c r="A5" s="155">
        <v>8.8999999999999996E-2</v>
      </c>
      <c r="B5" s="194" t="s">
        <v>1032</v>
      </c>
      <c r="C5" s="194">
        <v>26922</v>
      </c>
      <c r="D5" s="134">
        <f>+C5-J5</f>
        <v>24728.84</v>
      </c>
      <c r="E5" s="134">
        <f t="shared" ref="E5:G7" si="0">+D5-K5</f>
        <v>21623.68</v>
      </c>
      <c r="F5" s="134">
        <f t="shared" si="0"/>
        <v>18765.68</v>
      </c>
      <c r="G5" s="134">
        <f t="shared" si="0"/>
        <v>17408.080000000002</v>
      </c>
      <c r="J5" s="134">
        <v>2193.16</v>
      </c>
      <c r="K5" s="134">
        <v>3105.16</v>
      </c>
      <c r="L5" s="134">
        <v>2858</v>
      </c>
      <c r="M5" s="134">
        <v>1357.6</v>
      </c>
    </row>
    <row r="6" spans="1:18">
      <c r="A6" s="155">
        <v>0.1</v>
      </c>
      <c r="B6" s="194" t="s">
        <v>1033</v>
      </c>
      <c r="C6" s="194">
        <v>1037.33</v>
      </c>
      <c r="D6" s="134">
        <f>+C6-J6</f>
        <v>1027.33</v>
      </c>
      <c r="E6" s="134">
        <f t="shared" si="0"/>
        <v>1017.3299999999999</v>
      </c>
      <c r="F6" s="134">
        <f t="shared" si="0"/>
        <v>1007.3299999999999</v>
      </c>
      <c r="G6" s="134">
        <f t="shared" si="0"/>
        <v>1007.3299999999999</v>
      </c>
      <c r="J6" s="134">
        <v>10</v>
      </c>
      <c r="K6" s="134">
        <v>10</v>
      </c>
      <c r="L6" s="134">
        <v>10</v>
      </c>
      <c r="M6" s="134"/>
      <c r="O6" s="194">
        <v>19.259513091705784</v>
      </c>
    </row>
    <row r="7" spans="1:18">
      <c r="A7" s="133">
        <v>2.3199999999999998E-2</v>
      </c>
      <c r="B7" s="194" t="s">
        <v>1034</v>
      </c>
      <c r="C7" s="194">
        <v>82.91</v>
      </c>
      <c r="D7" s="134">
        <f>+C7-J7</f>
        <v>46.069999999999993</v>
      </c>
      <c r="E7" s="134">
        <f t="shared" si="0"/>
        <v>9.2299999999999898</v>
      </c>
      <c r="F7" s="134">
        <f t="shared" si="0"/>
        <v>0.22999999999998977</v>
      </c>
      <c r="G7" s="134">
        <f t="shared" si="0"/>
        <v>0.22999999999998977</v>
      </c>
      <c r="J7" s="134">
        <v>36.840000000000003</v>
      </c>
      <c r="K7" s="134">
        <v>36.840000000000003</v>
      </c>
      <c r="L7" s="134">
        <v>9</v>
      </c>
      <c r="M7" s="134"/>
      <c r="O7" s="194">
        <v>1.5393425722126288</v>
      </c>
      <c r="Q7" s="194">
        <f>82.89/9</f>
        <v>9.2100000000000009</v>
      </c>
      <c r="R7" s="194">
        <f>+Q7*4</f>
        <v>36.840000000000003</v>
      </c>
    </row>
    <row r="8" spans="1:18">
      <c r="A8" s="133">
        <v>1.1599999999999999E-2</v>
      </c>
      <c r="B8" s="194" t="s">
        <v>227</v>
      </c>
      <c r="C8" s="194">
        <v>798.1</v>
      </c>
      <c r="D8" s="194">
        <v>798.1</v>
      </c>
      <c r="E8" s="194">
        <v>798.1</v>
      </c>
      <c r="F8" s="194">
        <v>798.1</v>
      </c>
      <c r="G8" s="194">
        <v>798.1</v>
      </c>
    </row>
    <row r="9" spans="1:18">
      <c r="C9" s="10">
        <f>SUM(C4:C8)</f>
        <v>30402.34</v>
      </c>
      <c r="D9" s="160">
        <f>SUM(D4:D8)</f>
        <v>28162.339999999997</v>
      </c>
      <c r="E9" s="160">
        <f>SUM(E4:E8)</f>
        <v>25010.34</v>
      </c>
      <c r="F9" s="160">
        <f>SUM(F4:F8)</f>
        <v>22043.34</v>
      </c>
      <c r="G9" s="160">
        <f>SUM(G4:G8)</f>
        <v>20003.34</v>
      </c>
      <c r="J9" s="160">
        <f>SUM(J4:J8)</f>
        <v>2240</v>
      </c>
      <c r="K9" s="160">
        <f>+SUM(K4:K7)</f>
        <v>3152</v>
      </c>
      <c r="L9" s="160">
        <f>+SUM(L4:L8)</f>
        <v>2967</v>
      </c>
      <c r="M9" s="160">
        <f>+SUM(M4:M8)</f>
        <v>2040</v>
      </c>
    </row>
    <row r="10" spans="1:18">
      <c r="J10" s="194">
        <v>2240</v>
      </c>
      <c r="K10" s="134">
        <v>3152</v>
      </c>
      <c r="L10" s="134">
        <v>2967</v>
      </c>
      <c r="M10" s="194">
        <v>2040</v>
      </c>
    </row>
    <row r="11" spans="1:18">
      <c r="B11" s="227" t="s">
        <v>1035</v>
      </c>
      <c r="J11" s="134"/>
      <c r="K11" s="134"/>
      <c r="L11" s="134"/>
      <c r="M11" s="134"/>
    </row>
    <row r="12" spans="1:18">
      <c r="A12" s="155">
        <v>0.1</v>
      </c>
      <c r="B12" s="194" t="s">
        <v>1031</v>
      </c>
      <c r="C12" s="194">
        <f>300+1000+750+500</f>
        <v>2550</v>
      </c>
      <c r="D12" s="194">
        <f t="shared" ref="D12:G13" si="1">+C12-J12</f>
        <v>2550</v>
      </c>
      <c r="E12" s="194">
        <f t="shared" si="1"/>
        <v>2220</v>
      </c>
      <c r="F12" s="194">
        <f t="shared" si="1"/>
        <v>1725</v>
      </c>
      <c r="G12" s="194">
        <f t="shared" si="1"/>
        <v>920</v>
      </c>
      <c r="J12" s="194">
        <v>0</v>
      </c>
      <c r="K12" s="194">
        <v>330</v>
      </c>
      <c r="L12" s="194">
        <v>495</v>
      </c>
      <c r="M12" s="194">
        <v>805</v>
      </c>
    </row>
    <row r="13" spans="1:18">
      <c r="A13" s="133">
        <v>3.6900000000000002E-2</v>
      </c>
      <c r="B13" s="194" t="s">
        <v>1036</v>
      </c>
      <c r="C13" s="194">
        <v>2785.98</v>
      </c>
      <c r="D13" s="195">
        <f t="shared" si="1"/>
        <v>1732.75</v>
      </c>
      <c r="E13" s="195">
        <f t="shared" si="1"/>
        <v>1090.75</v>
      </c>
      <c r="F13" s="195">
        <f t="shared" si="1"/>
        <v>110.75</v>
      </c>
      <c r="G13" s="195">
        <f t="shared" si="1"/>
        <v>110.75</v>
      </c>
      <c r="J13" s="195">
        <f>345+708.23</f>
        <v>1053.23</v>
      </c>
      <c r="K13" s="195">
        <v>642</v>
      </c>
      <c r="L13" s="194">
        <v>980</v>
      </c>
      <c r="O13" s="194">
        <v>486.88989606264238</v>
      </c>
    </row>
    <row r="14" spans="1:18">
      <c r="A14" s="133">
        <v>1.1599999999999999E-2</v>
      </c>
      <c r="B14" s="194" t="s">
        <v>1037</v>
      </c>
      <c r="C14" s="194">
        <v>65.459999999999994</v>
      </c>
      <c r="D14" s="194">
        <v>65.459999999999994</v>
      </c>
      <c r="E14" s="194">
        <v>65.459999999999994</v>
      </c>
      <c r="F14" s="194">
        <v>65.459999999999994</v>
      </c>
      <c r="G14" s="194">
        <v>65.459999999999994</v>
      </c>
      <c r="J14" s="195">
        <v>0</v>
      </c>
      <c r="K14" s="195">
        <v>0</v>
      </c>
      <c r="L14" s="195">
        <v>0</v>
      </c>
      <c r="M14" s="195">
        <v>0</v>
      </c>
      <c r="O14" s="194">
        <v>0</v>
      </c>
    </row>
    <row r="15" spans="1:18">
      <c r="A15" s="133">
        <v>2.29E-2</v>
      </c>
      <c r="B15" s="194" t="s">
        <v>1034</v>
      </c>
      <c r="C15" s="194">
        <v>166.3</v>
      </c>
      <c r="D15" s="195">
        <f>+C15-J15</f>
        <v>87.79000000000002</v>
      </c>
      <c r="E15" s="195">
        <f>+D15-K15</f>
        <v>11.510000000000019</v>
      </c>
      <c r="F15" s="195">
        <f>+E15-L15</f>
        <v>1.9539925233402755E-14</v>
      </c>
      <c r="G15" s="195">
        <f>+F15-M15</f>
        <v>1.9539925233402755E-14</v>
      </c>
      <c r="J15" s="195">
        <v>78.509999999999991</v>
      </c>
      <c r="K15" s="195">
        <v>76.28</v>
      </c>
      <c r="L15" s="194">
        <v>11.51</v>
      </c>
      <c r="O15" s="194">
        <v>18.722905661640585</v>
      </c>
    </row>
    <row r="16" spans="1:18">
      <c r="A16" s="155">
        <v>0</v>
      </c>
      <c r="B16" s="194" t="s">
        <v>1038</v>
      </c>
      <c r="C16" s="194">
        <f>391.14-8.22</f>
        <v>382.91999999999996</v>
      </c>
      <c r="D16" s="195">
        <f>+C16-J16+8.22</f>
        <v>-2.6645352591003757E-14</v>
      </c>
      <c r="E16" s="195">
        <f>+D16-K16</f>
        <v>-2.6645352591003757E-14</v>
      </c>
      <c r="F16" s="195">
        <f>+E16-L16</f>
        <v>-2.6645352591003757E-14</v>
      </c>
      <c r="G16" s="195">
        <f>+F16-M16</f>
        <v>-2.6645352591003757E-14</v>
      </c>
      <c r="J16" s="332">
        <v>391.14</v>
      </c>
      <c r="K16" s="195"/>
      <c r="O16" s="194">
        <v>44.036544320469616</v>
      </c>
    </row>
    <row r="17" spans="1:15">
      <c r="C17" s="10">
        <f>SUM(C12:C16)</f>
        <v>5950.66</v>
      </c>
      <c r="D17" s="129">
        <f>SUM(D12:D16)</f>
        <v>4436</v>
      </c>
      <c r="E17" s="129">
        <f>SUM(E12:E16)</f>
        <v>3387.7200000000003</v>
      </c>
      <c r="F17" s="129">
        <f>SUM(F12:F16)</f>
        <v>1901.21</v>
      </c>
      <c r="G17" s="129">
        <f>SUM(G12:G16)</f>
        <v>1096.21</v>
      </c>
      <c r="J17" s="160">
        <f>SUM(J12:J16)</f>
        <v>1522.88</v>
      </c>
      <c r="K17" s="10">
        <f>SUM(K12:K16)</f>
        <v>1048.28</v>
      </c>
      <c r="L17" s="10">
        <f t="shared" ref="L17:M17" si="2">SUM(L12:L16)</f>
        <v>1486.51</v>
      </c>
      <c r="M17" s="10">
        <f t="shared" si="2"/>
        <v>805</v>
      </c>
      <c r="O17" s="194">
        <f>SUM(O12:O16)</f>
        <v>549.64934604475263</v>
      </c>
    </row>
    <row r="18" spans="1:15">
      <c r="D18" s="195"/>
      <c r="E18" s="195"/>
      <c r="F18" s="195"/>
      <c r="G18" s="195"/>
      <c r="K18" s="195"/>
      <c r="O18" s="195"/>
    </row>
    <row r="19" spans="1:15">
      <c r="B19" s="10" t="s">
        <v>1039</v>
      </c>
      <c r="C19" s="10">
        <f>+C9+C17</f>
        <v>36353</v>
      </c>
      <c r="D19" s="129">
        <f>+D9+D17</f>
        <v>32598.339999999997</v>
      </c>
      <c r="E19" s="160">
        <f>+E9+E17</f>
        <v>28398.06</v>
      </c>
      <c r="F19" s="160">
        <f>+F9+F17</f>
        <v>23944.55</v>
      </c>
      <c r="G19" s="160">
        <f>+G9+G17</f>
        <v>21099.55</v>
      </c>
      <c r="J19" s="134"/>
      <c r="K19" s="134"/>
      <c r="L19" s="134"/>
    </row>
    <row r="20" spans="1:15">
      <c r="D20" s="195"/>
      <c r="E20" s="195"/>
      <c r="F20" s="195"/>
      <c r="G20" s="195"/>
    </row>
    <row r="21" spans="1:15">
      <c r="D21" s="195"/>
      <c r="E21" s="195"/>
      <c r="F21" s="195"/>
      <c r="G21" s="195"/>
    </row>
    <row r="23" spans="1:15" hidden="1">
      <c r="B23" s="10" t="s">
        <v>66</v>
      </c>
      <c r="C23" s="194" t="s">
        <v>199</v>
      </c>
      <c r="D23" s="194" t="s">
        <v>208</v>
      </c>
      <c r="E23" s="194" t="s">
        <v>209</v>
      </c>
      <c r="F23" s="194" t="s">
        <v>426</v>
      </c>
      <c r="G23" s="194" t="s">
        <v>508</v>
      </c>
    </row>
    <row r="24" spans="1:15" hidden="1">
      <c r="A24" s="10" t="s">
        <v>1029</v>
      </c>
      <c r="B24" s="227" t="s">
        <v>1030</v>
      </c>
    </row>
    <row r="25" spans="1:15" hidden="1">
      <c r="A25" s="133">
        <v>8.8999999999999996E-2</v>
      </c>
      <c r="B25" s="194" t="s">
        <v>1040</v>
      </c>
      <c r="C25" s="194">
        <v>4631</v>
      </c>
      <c r="D25" s="194">
        <f>+C25</f>
        <v>4631</v>
      </c>
      <c r="E25" s="194">
        <f>+D25</f>
        <v>4631</v>
      </c>
      <c r="F25" s="194">
        <f>+E25</f>
        <v>4631</v>
      </c>
      <c r="G25" s="194">
        <f>+F25</f>
        <v>4631</v>
      </c>
    </row>
    <row r="26" spans="1:15" hidden="1">
      <c r="A26" s="133">
        <v>8.8999999999999996E-2</v>
      </c>
      <c r="B26" s="194" t="s">
        <v>1041</v>
      </c>
      <c r="C26" s="194">
        <v>762.5</v>
      </c>
      <c r="D26" s="194">
        <f>+C26-208.94</f>
        <v>553.55999999999995</v>
      </c>
      <c r="E26" s="194">
        <f t="shared" ref="E26:G27" si="3">+D26</f>
        <v>553.55999999999995</v>
      </c>
      <c r="F26" s="194">
        <f t="shared" si="3"/>
        <v>553.55999999999995</v>
      </c>
      <c r="G26" s="194">
        <f t="shared" si="3"/>
        <v>553.55999999999995</v>
      </c>
    </row>
    <row r="27" spans="1:15" hidden="1">
      <c r="A27" s="133">
        <v>1.0200000000000001E-2</v>
      </c>
      <c r="B27" s="194" t="s">
        <v>1042</v>
      </c>
      <c r="C27" s="194">
        <v>420.58</v>
      </c>
      <c r="D27" s="194">
        <f>+C27</f>
        <v>420.58</v>
      </c>
      <c r="E27" s="194">
        <f t="shared" si="3"/>
        <v>420.58</v>
      </c>
      <c r="F27" s="194">
        <f t="shared" si="3"/>
        <v>420.58</v>
      </c>
      <c r="G27" s="194">
        <f t="shared" si="3"/>
        <v>420.58</v>
      </c>
    </row>
    <row r="28" spans="1:15" hidden="1">
      <c r="C28" s="10">
        <f>SUM(C25:C27)</f>
        <v>5814.08</v>
      </c>
      <c r="D28" s="10">
        <f>SUM(D25:D27)</f>
        <v>5605.1399999999994</v>
      </c>
      <c r="E28" s="10">
        <f>SUM(E25:E27)</f>
        <v>5605.1399999999994</v>
      </c>
      <c r="F28" s="10">
        <f>SUM(F25:F27)</f>
        <v>5605.1399999999994</v>
      </c>
      <c r="G28" s="10">
        <f>SUM(G25:G27)</f>
        <v>5605.1399999999994</v>
      </c>
    </row>
    <row r="29" spans="1:15" hidden="1"/>
    <row r="30" spans="1:15" hidden="1"/>
    <row r="31" spans="1:15" hidden="1">
      <c r="B31" s="227" t="s">
        <v>1035</v>
      </c>
    </row>
    <row r="32" spans="1:15" hidden="1">
      <c r="A32" s="155">
        <v>0.08</v>
      </c>
      <c r="B32" s="194" t="s">
        <v>1041</v>
      </c>
      <c r="C32" s="194">
        <v>1615.34</v>
      </c>
      <c r="D32" s="194">
        <f>+C32-208.94</f>
        <v>1406.3999999999999</v>
      </c>
      <c r="E32" s="194">
        <f>+D32</f>
        <v>1406.3999999999999</v>
      </c>
      <c r="F32" s="194">
        <f t="shared" ref="F32:G34" si="4">+E32</f>
        <v>1406.3999999999999</v>
      </c>
      <c r="G32" s="194">
        <f t="shared" si="4"/>
        <v>1406.3999999999999</v>
      </c>
    </row>
    <row r="33" spans="1:7" hidden="1">
      <c r="A33" s="155">
        <v>0.08</v>
      </c>
      <c r="B33" s="194" t="s">
        <v>1042</v>
      </c>
      <c r="C33" s="194">
        <v>20.6</v>
      </c>
      <c r="D33" s="194">
        <f>+C33</f>
        <v>20.6</v>
      </c>
      <c r="E33" s="194">
        <f>+D33</f>
        <v>20.6</v>
      </c>
      <c r="F33" s="194">
        <f t="shared" si="4"/>
        <v>20.6</v>
      </c>
      <c r="G33" s="194">
        <f t="shared" si="4"/>
        <v>20.6</v>
      </c>
    </row>
    <row r="34" spans="1:7" hidden="1">
      <c r="A34" s="155">
        <v>0</v>
      </c>
      <c r="B34" s="194" t="s">
        <v>1043</v>
      </c>
      <c r="C34" s="194">
        <v>327.86</v>
      </c>
      <c r="D34" s="194">
        <f>+C34</f>
        <v>327.86</v>
      </c>
      <c r="E34" s="194">
        <f>+D34</f>
        <v>327.86</v>
      </c>
      <c r="F34" s="194">
        <f t="shared" si="4"/>
        <v>327.86</v>
      </c>
      <c r="G34" s="194">
        <f t="shared" si="4"/>
        <v>327.86</v>
      </c>
    </row>
    <row r="35" spans="1:7" hidden="1">
      <c r="C35" s="10">
        <f>SUM(C32:C34)</f>
        <v>1963.7999999999997</v>
      </c>
      <c r="D35" s="10">
        <f>SUM(D32:D34)</f>
        <v>1754.8599999999997</v>
      </c>
      <c r="E35" s="10">
        <f>SUM(E32:E34)</f>
        <v>1754.8599999999997</v>
      </c>
      <c r="F35" s="10">
        <f>SUM(F32:F34)</f>
        <v>1754.8599999999997</v>
      </c>
      <c r="G35" s="10">
        <f>SUM(G32:G34)</f>
        <v>1754.8599999999997</v>
      </c>
    </row>
    <row r="36" spans="1:7" hidden="1"/>
    <row r="37" spans="1:7" hidden="1">
      <c r="B37" s="10" t="s">
        <v>1044</v>
      </c>
      <c r="C37" s="10">
        <f>+C28+C35</f>
        <v>7777.8799999999992</v>
      </c>
      <c r="D37" s="10">
        <f>+D28+D35</f>
        <v>7359.9999999999991</v>
      </c>
      <c r="E37" s="10">
        <f>+E28+E35</f>
        <v>7359.9999999999991</v>
      </c>
      <c r="F37" s="10">
        <f>+F28+F35</f>
        <v>7359.9999999999991</v>
      </c>
      <c r="G37" s="10">
        <f>+G28+G35</f>
        <v>7359.9999999999991</v>
      </c>
    </row>
    <row r="39" spans="1:7">
      <c r="B39" s="10" t="s">
        <v>831</v>
      </c>
    </row>
    <row r="40" spans="1:7">
      <c r="B40" s="10" t="s">
        <v>228</v>
      </c>
    </row>
    <row r="41" spans="1:7">
      <c r="B41" s="227" t="s">
        <v>1035</v>
      </c>
    </row>
    <row r="42" spans="1:7">
      <c r="B42" s="194" t="s">
        <v>1031</v>
      </c>
      <c r="C42" s="194">
        <f>(C4+I4)*$A4</f>
        <v>153.07599999999999</v>
      </c>
      <c r="D42" s="194">
        <f>(D4+J4)*$A4</f>
        <v>153.07599999999999</v>
      </c>
      <c r="E42" s="194">
        <f t="shared" ref="E42:G43" si="5">(E4+K4)*$A4</f>
        <v>153.07599999999999</v>
      </c>
      <c r="F42" s="194">
        <f t="shared" si="5"/>
        <v>153.07599999999999</v>
      </c>
      <c r="G42" s="194">
        <f t="shared" si="5"/>
        <v>144.256</v>
      </c>
    </row>
    <row r="43" spans="1:7">
      <c r="B43" s="194" t="s">
        <v>1036</v>
      </c>
      <c r="C43" s="194">
        <f>(C5+I5)*$A5-388.6054</f>
        <v>2007.4526000000001</v>
      </c>
      <c r="D43" s="194">
        <f>(D5+J5)*$A5-217.2945</f>
        <v>2178.7635</v>
      </c>
      <c r="E43" s="194">
        <f t="shared" si="5"/>
        <v>2200.8667599999999</v>
      </c>
      <c r="F43" s="194">
        <f t="shared" si="5"/>
        <v>1924.5075199999999</v>
      </c>
      <c r="G43" s="194">
        <f>(G5+M5)*$A5</f>
        <v>1670.14552</v>
      </c>
    </row>
    <row r="44" spans="1:7">
      <c r="B44" s="194" t="s">
        <v>1037</v>
      </c>
      <c r="C44" s="194">
        <f>(C6+I6)*$A6</f>
        <v>103.733</v>
      </c>
      <c r="D44" s="194">
        <f t="shared" ref="D44:G46" si="6">(D6+J6)*$A6</f>
        <v>103.733</v>
      </c>
      <c r="E44" s="194">
        <f t="shared" si="6"/>
        <v>102.733</v>
      </c>
      <c r="F44" s="194">
        <f t="shared" si="6"/>
        <v>101.733</v>
      </c>
      <c r="G44" s="194">
        <f t="shared" si="6"/>
        <v>100.733</v>
      </c>
    </row>
    <row r="45" spans="1:7">
      <c r="B45" s="194" t="s">
        <v>1034</v>
      </c>
      <c r="C45" s="194">
        <f>(C7+I7)*$A7</f>
        <v>1.9235119999999999</v>
      </c>
      <c r="D45" s="194">
        <f t="shared" si="6"/>
        <v>1.9235119999999999</v>
      </c>
      <c r="E45" s="194">
        <f t="shared" si="6"/>
        <v>1.0688239999999998</v>
      </c>
      <c r="F45" s="194">
        <f t="shared" si="6"/>
        <v>0.21413599999999974</v>
      </c>
      <c r="G45" s="194">
        <f t="shared" si="6"/>
        <v>5.3359999999997619E-3</v>
      </c>
    </row>
    <row r="46" spans="1:7">
      <c r="B46" s="194" t="s">
        <v>1038</v>
      </c>
      <c r="C46" s="194">
        <f>(C8+I8)*$A8</f>
        <v>9.2579599999999989</v>
      </c>
      <c r="D46" s="194">
        <f t="shared" si="6"/>
        <v>9.2579599999999989</v>
      </c>
      <c r="E46" s="194">
        <f t="shared" si="6"/>
        <v>9.2579599999999989</v>
      </c>
      <c r="F46" s="194">
        <f t="shared" si="6"/>
        <v>9.2579599999999989</v>
      </c>
      <c r="G46" s="194">
        <f t="shared" si="6"/>
        <v>9.2579599999999989</v>
      </c>
    </row>
    <row r="48" spans="1:7">
      <c r="B48" s="227" t="s">
        <v>1035</v>
      </c>
    </row>
    <row r="49" spans="2:7">
      <c r="B49" s="194" t="s">
        <v>1031</v>
      </c>
      <c r="C49" s="194">
        <f>+(C12+I12)*$A12</f>
        <v>255</v>
      </c>
      <c r="D49" s="194">
        <f t="shared" ref="D49:G53" si="7">+(D12+J12)*$A12</f>
        <v>255</v>
      </c>
      <c r="E49" s="194">
        <f t="shared" si="7"/>
        <v>255</v>
      </c>
      <c r="F49" s="194">
        <f t="shared" si="7"/>
        <v>222</v>
      </c>
      <c r="G49" s="194">
        <f t="shared" si="7"/>
        <v>172.5</v>
      </c>
    </row>
    <row r="50" spans="2:7">
      <c r="B50" s="194" t="s">
        <v>1036</v>
      </c>
      <c r="C50" s="194">
        <f>+(C13+I13)*$A13</f>
        <v>102.80266200000001</v>
      </c>
      <c r="D50" s="194">
        <f t="shared" si="7"/>
        <v>102.80266200000001</v>
      </c>
      <c r="E50" s="194">
        <f t="shared" si="7"/>
        <v>63.938475000000004</v>
      </c>
      <c r="F50" s="194">
        <f t="shared" si="7"/>
        <v>40.248675000000006</v>
      </c>
      <c r="G50" s="194">
        <f t="shared" si="7"/>
        <v>4.0866750000000005</v>
      </c>
    </row>
    <row r="51" spans="2:7">
      <c r="B51" s="194" t="s">
        <v>1037</v>
      </c>
      <c r="C51" s="194">
        <f>+(C14+I14)*$A14</f>
        <v>0.7593359999999999</v>
      </c>
      <c r="D51" s="194">
        <f t="shared" si="7"/>
        <v>0.7593359999999999</v>
      </c>
      <c r="E51" s="194">
        <f t="shared" si="7"/>
        <v>0.7593359999999999</v>
      </c>
      <c r="F51" s="194">
        <f t="shared" si="7"/>
        <v>0.7593359999999999</v>
      </c>
      <c r="G51" s="194">
        <f t="shared" si="7"/>
        <v>0.7593359999999999</v>
      </c>
    </row>
    <row r="52" spans="2:7">
      <c r="B52" s="194" t="s">
        <v>1034</v>
      </c>
      <c r="C52" s="194">
        <f>+(C15+I15)*$A15</f>
        <v>3.8082700000000003</v>
      </c>
      <c r="D52" s="194">
        <f t="shared" si="7"/>
        <v>3.8082700000000003</v>
      </c>
      <c r="E52" s="194">
        <f t="shared" si="7"/>
        <v>2.0103910000000007</v>
      </c>
      <c r="F52" s="194">
        <f t="shared" si="7"/>
        <v>0.26357900000000045</v>
      </c>
      <c r="G52" s="194">
        <f t="shared" si="7"/>
        <v>4.4746428784492311E-16</v>
      </c>
    </row>
    <row r="53" spans="2:7">
      <c r="B53" s="194" t="s">
        <v>1038</v>
      </c>
      <c r="C53" s="194">
        <f>+(C16+I16)*$A16</f>
        <v>0</v>
      </c>
      <c r="D53" s="194">
        <f>+(D16+J16)*$A16</f>
        <v>0</v>
      </c>
      <c r="E53" s="194">
        <f>+(E16+K16)*$A16</f>
        <v>0</v>
      </c>
      <c r="F53" s="194">
        <f t="shared" si="7"/>
        <v>0</v>
      </c>
      <c r="G53" s="194">
        <f t="shared" si="7"/>
        <v>0</v>
      </c>
    </row>
    <row r="55" spans="2:7">
      <c r="B55" s="10" t="s">
        <v>1045</v>
      </c>
    </row>
    <row r="56" spans="2:7">
      <c r="B56" s="227" t="s">
        <v>1030</v>
      </c>
    </row>
    <row r="57" spans="2:7">
      <c r="B57" s="194" t="s">
        <v>1040</v>
      </c>
      <c r="C57" s="194">
        <f>+C25*$A25</f>
        <v>412.15899999999999</v>
      </c>
      <c r="D57" s="194">
        <f>+D25*$A25</f>
        <v>412.15899999999999</v>
      </c>
      <c r="E57" s="194">
        <f>+E25*$A25</f>
        <v>412.15899999999999</v>
      </c>
      <c r="F57" s="194">
        <f>+F25*$A25</f>
        <v>412.15899999999999</v>
      </c>
      <c r="G57" s="194">
        <f>+G25*$A25</f>
        <v>412.15899999999999</v>
      </c>
    </row>
    <row r="58" spans="2:7">
      <c r="B58" s="194" t="s">
        <v>1041</v>
      </c>
      <c r="C58" s="194">
        <f t="shared" ref="C58:G59" si="8">+C26*$A26</f>
        <v>67.862499999999997</v>
      </c>
      <c r="D58" s="194">
        <f t="shared" si="8"/>
        <v>49.266839999999995</v>
      </c>
      <c r="E58" s="194">
        <f t="shared" si="8"/>
        <v>49.266839999999995</v>
      </c>
      <c r="F58" s="194">
        <f t="shared" si="8"/>
        <v>49.266839999999995</v>
      </c>
      <c r="G58" s="194">
        <f t="shared" si="8"/>
        <v>49.266839999999995</v>
      </c>
    </row>
    <row r="59" spans="2:7">
      <c r="B59" s="194" t="s">
        <v>1042</v>
      </c>
      <c r="C59" s="194">
        <f t="shared" si="8"/>
        <v>4.2899159999999998</v>
      </c>
      <c r="D59" s="194">
        <f t="shared" si="8"/>
        <v>4.2899159999999998</v>
      </c>
      <c r="E59" s="194">
        <f t="shared" si="8"/>
        <v>4.2899159999999998</v>
      </c>
      <c r="F59" s="194">
        <f t="shared" si="8"/>
        <v>4.2899159999999998</v>
      </c>
      <c r="G59" s="194">
        <f t="shared" si="8"/>
        <v>4.2899159999999998</v>
      </c>
    </row>
    <row r="61" spans="2:7">
      <c r="B61" s="227" t="s">
        <v>1035</v>
      </c>
    </row>
    <row r="62" spans="2:7">
      <c r="B62" s="194" t="s">
        <v>1041</v>
      </c>
      <c r="C62" s="194">
        <f>+C32*$A32</f>
        <v>129.22719999999998</v>
      </c>
      <c r="D62" s="194">
        <f>+D32*$A32</f>
        <v>112.51199999999999</v>
      </c>
      <c r="E62" s="194">
        <f>+E32*$A32</f>
        <v>112.51199999999999</v>
      </c>
      <c r="F62" s="194">
        <f>+F32*$A32</f>
        <v>112.51199999999999</v>
      </c>
      <c r="G62" s="194">
        <f>+G32*$A32</f>
        <v>112.51199999999999</v>
      </c>
    </row>
    <row r="63" spans="2:7">
      <c r="B63" s="194" t="s">
        <v>1042</v>
      </c>
      <c r="C63" s="194">
        <f t="shared" ref="C63:G64" si="9">+C33*$A33</f>
        <v>1.6480000000000001</v>
      </c>
      <c r="D63" s="194">
        <f t="shared" si="9"/>
        <v>1.6480000000000001</v>
      </c>
      <c r="E63" s="194">
        <f t="shared" si="9"/>
        <v>1.6480000000000001</v>
      </c>
      <c r="F63" s="194">
        <f t="shared" si="9"/>
        <v>1.6480000000000001</v>
      </c>
      <c r="G63" s="194">
        <f t="shared" si="9"/>
        <v>1.6480000000000001</v>
      </c>
    </row>
    <row r="64" spans="2:7">
      <c r="B64" s="194" t="s">
        <v>1043</v>
      </c>
      <c r="C64" s="194">
        <f t="shared" si="9"/>
        <v>0</v>
      </c>
      <c r="D64" s="194">
        <f t="shared" si="9"/>
        <v>0</v>
      </c>
      <c r="E64" s="194">
        <f t="shared" si="9"/>
        <v>0</v>
      </c>
      <c r="F64" s="194">
        <f t="shared" si="9"/>
        <v>0</v>
      </c>
      <c r="G64" s="194">
        <f t="shared" si="9"/>
        <v>0</v>
      </c>
    </row>
    <row r="66" spans="2:7">
      <c r="B66" s="10" t="s">
        <v>831</v>
      </c>
      <c r="C66" s="10">
        <f>+SUM(C42:C64)</f>
        <v>3252.9999560000006</v>
      </c>
      <c r="D66" s="10">
        <f>+SUM(D42:D64)</f>
        <v>3388.9999960000005</v>
      </c>
      <c r="E66" s="10">
        <f>+SUM(E42:E64)</f>
        <v>3368.5865020000001</v>
      </c>
      <c r="F66" s="10">
        <f>+SUM(F42:F64)</f>
        <v>3031.935962</v>
      </c>
      <c r="G66" s="10">
        <f>+SUM(G42:G64)</f>
        <v>2681.6195830000001</v>
      </c>
    </row>
  </sheetData>
  <pageMargins left="0.7" right="0.7" top="0.75" bottom="0.75" header="0.3" footer="0.3"/>
  <pageSetup orientation="portrait" r:id="rId1"/>
  <ignoredErrors>
    <ignoredError sqref="C43:D43" formula="1"/>
  </ignoredErrors>
</worksheet>
</file>

<file path=xl/worksheets/sheet1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27"/>
  <sheetViews>
    <sheetView workbookViewId="0">
      <selection activeCell="C8" sqref="C8"/>
    </sheetView>
  </sheetViews>
  <sheetFormatPr defaultColWidth="8.85546875" defaultRowHeight="15"/>
  <cols>
    <col min="1" max="1" width="17" bestFit="1" customWidth="1"/>
    <col min="2" max="2" width="17" style="118" customWidth="1"/>
    <col min="3" max="3" width="16.7109375" bestFit="1" customWidth="1"/>
    <col min="4" max="8" width="12" bestFit="1" customWidth="1"/>
    <col min="11" max="16" width="12" bestFit="1" customWidth="1"/>
  </cols>
  <sheetData>
    <row r="1" spans="1:16">
      <c r="C1">
        <v>2016</v>
      </c>
      <c r="D1" s="118" t="s">
        <v>324</v>
      </c>
      <c r="E1" s="118" t="s">
        <v>325</v>
      </c>
      <c r="F1" s="118" t="s">
        <v>326</v>
      </c>
      <c r="G1" s="118" t="s">
        <v>744</v>
      </c>
    </row>
    <row r="2" spans="1:16">
      <c r="A2" s="10" t="s">
        <v>745</v>
      </c>
    </row>
    <row r="4" spans="1:16">
      <c r="A4" s="118"/>
      <c r="B4" s="118" t="s">
        <v>742</v>
      </c>
      <c r="C4">
        <v>5070</v>
      </c>
      <c r="D4" s="119">
        <f>' JSPL_PL'!C12</f>
        <v>5490.2428211330434</v>
      </c>
      <c r="E4" s="195">
        <f>' JSPL_PL'!D12</f>
        <v>7391.9008219461693</v>
      </c>
      <c r="F4" s="195">
        <f>' JSPL_PL'!E12</f>
        <v>10035.5213126294</v>
      </c>
      <c r="G4" s="195">
        <f>' JSPL_PL'!F12</f>
        <v>10814.870443064183</v>
      </c>
    </row>
    <row r="6" spans="1:16" s="118" customFormat="1">
      <c r="B6" s="118" t="s">
        <v>510</v>
      </c>
      <c r="C6" s="118">
        <f>(88*67*1.4*1.6*1000000)/10000000</f>
        <v>1320.704</v>
      </c>
      <c r="D6" s="134">
        <f>'Oman business'!F59</f>
        <v>1520.9849258499999</v>
      </c>
      <c r="E6" s="134">
        <f>'Oman business'!G59</f>
        <v>1606.8216709999999</v>
      </c>
      <c r="F6" s="134">
        <f>'Oman business'!H59</f>
        <v>1609.58455</v>
      </c>
      <c r="G6" s="134">
        <f>'Oman business'!I59</f>
        <v>1612.3474289999999</v>
      </c>
    </row>
    <row r="7" spans="1:16" s="118" customFormat="1">
      <c r="D7" s="228"/>
    </row>
    <row r="8" spans="1:16" s="118" customFormat="1">
      <c r="B8" s="194" t="s">
        <v>747</v>
      </c>
      <c r="C8" s="217">
        <v>1.0245</v>
      </c>
      <c r="D8" s="217">
        <v>1.0103</v>
      </c>
      <c r="E8" s="217">
        <v>1.0103</v>
      </c>
      <c r="F8" s="217">
        <v>1.0103</v>
      </c>
      <c r="G8" s="217">
        <v>1.0103</v>
      </c>
    </row>
    <row r="9" spans="1:16">
      <c r="B9" s="118" t="s">
        <v>119</v>
      </c>
      <c r="C9" s="119">
        <v>6545</v>
      </c>
      <c r="D9" s="119">
        <f>(D4+D6)*D8</f>
        <v>7083.4433927769687</v>
      </c>
      <c r="E9" s="119">
        <f>+(E4+E6)*E8</f>
        <v>9091.409334623515</v>
      </c>
      <c r="F9" s="119">
        <f>+(F4+F6)*F8</f>
        <v>11765.050453014483</v>
      </c>
      <c r="G9" s="119">
        <f>+(G4+G6)*G8</f>
        <v>12555.218216146443</v>
      </c>
    </row>
    <row r="10" spans="1:16">
      <c r="C10" s="195"/>
      <c r="D10" s="195"/>
    </row>
    <row r="11" spans="1:16">
      <c r="A11" s="10" t="s">
        <v>6</v>
      </c>
      <c r="D11" s="195"/>
      <c r="E11" s="195"/>
    </row>
    <row r="12" spans="1:16">
      <c r="D12" s="219"/>
      <c r="K12" s="134"/>
      <c r="L12" s="157"/>
      <c r="M12" s="157"/>
      <c r="N12" s="157"/>
      <c r="O12" s="118"/>
      <c r="P12" s="118"/>
    </row>
    <row r="13" spans="1:16">
      <c r="B13" s="118" t="s">
        <v>742</v>
      </c>
      <c r="C13" s="195">
        <f>' JSPL_PL'!B15</f>
        <v>2193</v>
      </c>
      <c r="D13" s="195">
        <f>' JSPL_PL'!C15</f>
        <v>2330.0625</v>
      </c>
      <c r="E13" s="195">
        <f>' JSPL_PL'!D15</f>
        <v>3563.625</v>
      </c>
      <c r="F13" s="195">
        <f>' JSPL_PL'!E15</f>
        <v>4454.53125</v>
      </c>
      <c r="G13" s="195">
        <f>' JSPL_PL'!F15</f>
        <v>4797.1875</v>
      </c>
      <c r="K13" s="118"/>
      <c r="L13" s="118"/>
      <c r="M13" s="118"/>
      <c r="N13" s="118"/>
      <c r="O13" s="118"/>
      <c r="P13" s="118"/>
    </row>
    <row r="14" spans="1:16">
      <c r="B14" s="118" t="s">
        <v>434</v>
      </c>
      <c r="C14" s="119">
        <v>1909.59</v>
      </c>
      <c r="D14" s="195">
        <f>'Jindal Power Ltd'!B38</f>
        <v>1275.7827480000001</v>
      </c>
      <c r="E14" s="157">
        <f>'Jindal Power Ltd'!C38</f>
        <v>1702.7363880000003</v>
      </c>
      <c r="F14" s="157">
        <f>'Jindal Power Ltd'!D38</f>
        <v>1983.0246768000002</v>
      </c>
      <c r="G14" s="157">
        <f>'Jindal Power Ltd'!E38</f>
        <v>1983.0246768000002</v>
      </c>
      <c r="K14" s="10"/>
      <c r="L14" s="118"/>
      <c r="M14" s="119"/>
      <c r="N14" s="119"/>
      <c r="O14" s="119"/>
      <c r="P14" s="119"/>
    </row>
    <row r="16" spans="1:16" s="118" customFormat="1">
      <c r="C16" s="119">
        <f>SUM(C13:C15)</f>
        <v>4102.59</v>
      </c>
      <c r="D16" s="119">
        <f>SUM(D13:D15)</f>
        <v>3605.8452480000001</v>
      </c>
      <c r="E16" s="119">
        <f>+E13+E14</f>
        <v>5266.3613880000003</v>
      </c>
      <c r="F16" s="119">
        <f>+F13+F14</f>
        <v>6437.5559267999997</v>
      </c>
      <c r="G16" s="119">
        <f>+G13+G14</f>
        <v>6780.2121767999997</v>
      </c>
    </row>
    <row r="17" spans="2:7" s="194" customFormat="1">
      <c r="C17" s="195"/>
      <c r="D17" s="195"/>
      <c r="E17" s="195"/>
      <c r="F17" s="195"/>
      <c r="G17" s="195"/>
    </row>
    <row r="18" spans="2:7" s="118" customFormat="1">
      <c r="B18" s="118" t="s">
        <v>747</v>
      </c>
      <c r="C18" s="217">
        <f>1+0.0646932791236755</f>
        <v>1.0646932791236754</v>
      </c>
      <c r="D18" s="217">
        <v>1.401092</v>
      </c>
      <c r="E18" s="217">
        <v>1.401092</v>
      </c>
      <c r="F18" s="217">
        <v>1.35</v>
      </c>
      <c r="G18" s="217">
        <v>1.3</v>
      </c>
    </row>
    <row r="19" spans="2:7" s="118" customFormat="1"/>
    <row r="20" spans="2:7">
      <c r="B20" s="118" t="s">
        <v>746</v>
      </c>
      <c r="C20" s="119">
        <f>+C16*C18</f>
        <v>4368</v>
      </c>
      <c r="D20" s="134">
        <f>+D16*D18</f>
        <v>5052.1209302108164</v>
      </c>
      <c r="E20" s="119">
        <f>+E16*E18</f>
        <v>7378.6568098356965</v>
      </c>
      <c r="F20" s="119">
        <f>+F16*F18</f>
        <v>8690.7005011800011</v>
      </c>
      <c r="G20" s="119">
        <f>+G16*G18</f>
        <v>8814.2758298400004</v>
      </c>
    </row>
    <row r="21" spans="2:7">
      <c r="C21" s="195"/>
      <c r="D21" s="195"/>
    </row>
    <row r="22" spans="2:7">
      <c r="C22" s="119"/>
      <c r="D22" s="195"/>
      <c r="E22" s="195"/>
    </row>
    <row r="23" spans="2:7">
      <c r="C23" s="133"/>
    </row>
    <row r="25" spans="2:7">
      <c r="D25" s="134"/>
    </row>
    <row r="27" spans="2:7">
      <c r="D27" s="134"/>
    </row>
  </sheetData>
  <phoneticPr fontId="47" type="noConversion"/>
  <pageMargins left="0.7" right="0.7" top="0.75" bottom="0.75" header="0.3" footer="0.3"/>
  <pageSetup paperSize="9" orientation="landscape" horizontalDpi="0" verticalDpi="0"/>
</worksheet>
</file>

<file path=xl/worksheets/sheet13.xml><?xml version="1.0" encoding="utf-8"?>
<worksheet xmlns="http://schemas.openxmlformats.org/spreadsheetml/2006/main" xmlns:r="http://schemas.openxmlformats.org/officeDocument/2006/relationships">
  <dimension ref="A3:P119"/>
  <sheetViews>
    <sheetView workbookViewId="0">
      <pane ySplit="3" topLeftCell="A4" activePane="bottomLeft" state="frozen"/>
      <selection pane="bottomLeft" activeCell="A4" sqref="A4"/>
    </sheetView>
  </sheetViews>
  <sheetFormatPr defaultColWidth="8.85546875" defaultRowHeight="15"/>
  <cols>
    <col min="1" max="1" width="28.85546875" style="194" customWidth="1"/>
    <col min="2" max="8" width="8.85546875" style="194"/>
    <col min="9" max="10" width="9.140625" style="194" bestFit="1" customWidth="1"/>
    <col min="11" max="11" width="8.85546875" style="194"/>
    <col min="12" max="12" width="11.140625" style="194" bestFit="1" customWidth="1"/>
    <col min="13" max="13" width="21.140625" style="194" bestFit="1" customWidth="1"/>
    <col min="14" max="16384" width="8.85546875" style="194"/>
  </cols>
  <sheetData>
    <row r="3" spans="1:11" s="10" customFormat="1">
      <c r="A3" s="223" t="s">
        <v>0</v>
      </c>
      <c r="B3" s="224" t="s">
        <v>194</v>
      </c>
      <c r="C3" s="224" t="s">
        <v>195</v>
      </c>
      <c r="D3" s="224" t="s">
        <v>196</v>
      </c>
      <c r="E3" s="224" t="s">
        <v>197</v>
      </c>
      <c r="F3" s="224" t="s">
        <v>198</v>
      </c>
      <c r="G3" s="224" t="s">
        <v>199</v>
      </c>
      <c r="H3" s="224" t="s">
        <v>208</v>
      </c>
      <c r="I3" s="224" t="s">
        <v>209</v>
      </c>
      <c r="J3" s="224" t="s">
        <v>426</v>
      </c>
      <c r="K3" s="224" t="s">
        <v>508</v>
      </c>
    </row>
    <row r="4" spans="1:11">
      <c r="A4" s="10" t="s">
        <v>821</v>
      </c>
      <c r="B4" s="195">
        <f>+Conso_BS!C47</f>
        <v>1153.7</v>
      </c>
      <c r="C4" s="195">
        <f>+Conso_BS!D47</f>
        <v>1306.75</v>
      </c>
      <c r="D4" s="195">
        <f>+Conso_BS!E47</f>
        <v>1954.13</v>
      </c>
      <c r="E4" s="195">
        <f>+Conso_BS!F47</f>
        <v>1772.41</v>
      </c>
      <c r="F4" s="195">
        <f>+Conso_BS!G47</f>
        <v>1690.7</v>
      </c>
      <c r="G4" s="195">
        <f>+Conso_BS!H47</f>
        <v>1429.18</v>
      </c>
      <c r="H4" s="195">
        <f>+H5*H7/365</f>
        <v>1845.5241643835616</v>
      </c>
      <c r="I4" s="195">
        <f>+I5*I7/365</f>
        <v>2558.768586760676</v>
      </c>
      <c r="J4" s="195">
        <f>+J5*J7/365</f>
        <v>3066.8450771317844</v>
      </c>
      <c r="K4" s="195">
        <f>+K5*K7/365</f>
        <v>3226.9014449782376</v>
      </c>
    </row>
    <row r="5" spans="1:11">
      <c r="A5" s="225" t="s">
        <v>27</v>
      </c>
      <c r="B5" s="195">
        <f>+Conso_PL!C3</f>
        <v>13112.15</v>
      </c>
      <c r="C5" s="195">
        <f>+Conso_PL!D3</f>
        <v>18208.599999999999</v>
      </c>
      <c r="D5" s="195">
        <f>+Conso_PL!E3</f>
        <v>19806.78</v>
      </c>
      <c r="E5" s="195">
        <f>+Conso_PL!F3</f>
        <v>20004.039999999997</v>
      </c>
      <c r="F5" s="195">
        <f>+Conso_PL!G3</f>
        <v>19400.77</v>
      </c>
      <c r="G5" s="195">
        <f>+Conso_PL!H3</f>
        <v>18371.59</v>
      </c>
      <c r="H5" s="195">
        <f>+Conso_PL!I3</f>
        <v>21050.51</v>
      </c>
      <c r="I5" s="195">
        <f>+Conso_PL!J3</f>
        <v>30127.436586053122</v>
      </c>
      <c r="J5" s="195">
        <f>+Conso_PL!K3</f>
        <v>37313.281771770038</v>
      </c>
      <c r="K5" s="195">
        <f>+Conso_PL!L3</f>
        <v>39260.634247235226</v>
      </c>
    </row>
    <row r="6" spans="1:11">
      <c r="A6" s="194" t="s">
        <v>822</v>
      </c>
      <c r="B6" s="155">
        <f>+B4/B5</f>
        <v>8.7987095937737139E-2</v>
      </c>
      <c r="C6" s="155">
        <f t="shared" ref="C6:K6" si="0">+C4/C5</f>
        <v>7.1765539360521963E-2</v>
      </c>
      <c r="D6" s="155">
        <f t="shared" si="0"/>
        <v>9.8659650887221464E-2</v>
      </c>
      <c r="E6" s="155">
        <f t="shared" si="0"/>
        <v>8.8602602274340594E-2</v>
      </c>
      <c r="F6" s="155">
        <f t="shared" si="0"/>
        <v>8.7146025647435649E-2</v>
      </c>
      <c r="G6" s="155">
        <f t="shared" si="0"/>
        <v>7.7792940077587192E-2</v>
      </c>
      <c r="H6" s="155">
        <f t="shared" si="0"/>
        <v>8.7671232876712329E-2</v>
      </c>
      <c r="I6" s="155">
        <f t="shared" si="0"/>
        <v>8.4931506849315067E-2</v>
      </c>
      <c r="J6" s="155">
        <f t="shared" si="0"/>
        <v>8.2191780821917818E-2</v>
      </c>
      <c r="K6" s="155">
        <f t="shared" si="0"/>
        <v>8.2191780821917804E-2</v>
      </c>
    </row>
    <row r="7" spans="1:11">
      <c r="A7" s="194" t="s">
        <v>823</v>
      </c>
      <c r="B7" s="134">
        <f t="shared" ref="B7:G7" si="1">+B4/B5*365</f>
        <v>32.115290017274056</v>
      </c>
      <c r="C7" s="134">
        <f t="shared" si="1"/>
        <v>26.194421866590517</v>
      </c>
      <c r="D7" s="134">
        <f t="shared" si="1"/>
        <v>36.010772573835837</v>
      </c>
      <c r="E7" s="134">
        <f t="shared" si="1"/>
        <v>32.339949830134316</v>
      </c>
      <c r="F7" s="134">
        <f t="shared" si="1"/>
        <v>31.808299361314013</v>
      </c>
      <c r="G7" s="134">
        <f t="shared" si="1"/>
        <v>28.394423128319325</v>
      </c>
      <c r="H7" s="134">
        <v>32</v>
      </c>
      <c r="I7" s="134">
        <v>31</v>
      </c>
      <c r="J7" s="134">
        <v>30</v>
      </c>
      <c r="K7" s="134">
        <v>30</v>
      </c>
    </row>
    <row r="8" spans="1:11">
      <c r="A8" s="194" t="s">
        <v>824</v>
      </c>
      <c r="C8" s="195">
        <f>+C5/AVERAGE(B4:C4)</f>
        <v>14.801032331484079</v>
      </c>
      <c r="D8" s="195">
        <f t="shared" ref="D8:K8" si="2">+D5/AVERAGE(C4:D4)</f>
        <v>12.148119526017515</v>
      </c>
      <c r="E8" s="195">
        <f t="shared" si="2"/>
        <v>10.735985659619914</v>
      </c>
      <c r="F8" s="195">
        <f t="shared" si="2"/>
        <v>11.204247049617251</v>
      </c>
      <c r="G8" s="195">
        <f t="shared" si="2"/>
        <v>11.777113222303422</v>
      </c>
      <c r="H8" s="195">
        <f t="shared" si="2"/>
        <v>12.856434623286098</v>
      </c>
      <c r="I8" s="195">
        <f t="shared" si="2"/>
        <v>13.68094188481272</v>
      </c>
      <c r="J8" s="195">
        <f t="shared" si="2"/>
        <v>13.265497419868085</v>
      </c>
      <c r="K8" s="195">
        <f t="shared" si="2"/>
        <v>12.476077360062741</v>
      </c>
    </row>
    <row r="10" spans="1:11">
      <c r="A10" s="10" t="s">
        <v>445</v>
      </c>
      <c r="B10" s="195">
        <f>+Conso_BS!C46</f>
        <v>2773.43</v>
      </c>
      <c r="C10" s="195">
        <f>+Conso_BS!D46</f>
        <v>3579.53</v>
      </c>
      <c r="D10" s="195">
        <f>+Conso_BS!E46</f>
        <v>4524.17</v>
      </c>
      <c r="E10" s="195">
        <f>+Conso_BS!F46</f>
        <v>4881.24</v>
      </c>
      <c r="F10" s="195">
        <f>+Conso_BS!G46</f>
        <v>4848.6899999999996</v>
      </c>
      <c r="G10" s="195">
        <f>+Conso_BS!H46</f>
        <v>3254.1</v>
      </c>
      <c r="H10" s="195">
        <f>+H11*H13/365</f>
        <v>3748.7209589041095</v>
      </c>
      <c r="I10" s="195">
        <f>+I11*I13/365</f>
        <v>5365.1599399820625</v>
      </c>
      <c r="J10" s="195">
        <f>+J11*J13/365</f>
        <v>6644.8310004521991</v>
      </c>
      <c r="K10" s="195">
        <f>+K11*K13/365</f>
        <v>6991.6197974528477</v>
      </c>
    </row>
    <row r="11" spans="1:11">
      <c r="A11" s="225" t="s">
        <v>27</v>
      </c>
      <c r="B11" s="195">
        <f>+Conso_PL!C3</f>
        <v>13112.15</v>
      </c>
      <c r="C11" s="195">
        <f>+Conso_PL!D3</f>
        <v>18208.599999999999</v>
      </c>
      <c r="D11" s="195">
        <f>+Conso_PL!E3</f>
        <v>19806.78</v>
      </c>
      <c r="E11" s="195">
        <f>+Conso_PL!F3</f>
        <v>20004.039999999997</v>
      </c>
      <c r="F11" s="195">
        <f>+Conso_PL!G3</f>
        <v>19400.77</v>
      </c>
      <c r="G11" s="195">
        <f>+Conso_PL!H3</f>
        <v>18371.59</v>
      </c>
      <c r="H11" s="195">
        <f>+Conso_PL!I3</f>
        <v>21050.51</v>
      </c>
      <c r="I11" s="195">
        <f>+Conso_PL!J3</f>
        <v>30127.436586053122</v>
      </c>
      <c r="J11" s="195">
        <f>+Conso_PL!K3</f>
        <v>37313.281771770038</v>
      </c>
      <c r="K11" s="195">
        <f>+Conso_PL!L3</f>
        <v>39260.634247235226</v>
      </c>
    </row>
    <row r="12" spans="1:11">
      <c r="A12" s="194" t="s">
        <v>822</v>
      </c>
      <c r="B12" s="155">
        <f>+B10/B11</f>
        <v>0.2115160366530279</v>
      </c>
      <c r="C12" s="155">
        <f t="shared" ref="C12:I12" si="3">+C10/C11</f>
        <v>0.19658458091231618</v>
      </c>
      <c r="D12" s="155">
        <f t="shared" si="3"/>
        <v>0.22841521943496118</v>
      </c>
      <c r="E12" s="155">
        <f t="shared" si="3"/>
        <v>0.24401270943269462</v>
      </c>
      <c r="F12" s="155">
        <f t="shared" si="3"/>
        <v>0.24992255462025473</v>
      </c>
      <c r="G12" s="155">
        <f>+G10/G11</f>
        <v>0.17712674841970671</v>
      </c>
      <c r="H12" s="155">
        <f t="shared" si="3"/>
        <v>0.17808219178082194</v>
      </c>
      <c r="I12" s="155">
        <f t="shared" si="3"/>
        <v>0.17808219178082191</v>
      </c>
      <c r="J12" s="155">
        <f>+J10/J11</f>
        <v>0.17808219178082194</v>
      </c>
      <c r="K12" s="155">
        <f>+K10/K11</f>
        <v>0.17808219178082191</v>
      </c>
    </row>
    <row r="13" spans="1:11">
      <c r="A13" s="194" t="s">
        <v>823</v>
      </c>
      <c r="B13" s="134">
        <f t="shared" ref="B13:G13" si="4">+B10/B11*365</f>
        <v>77.203353378355189</v>
      </c>
      <c r="C13" s="134">
        <f t="shared" si="4"/>
        <v>71.753372032995401</v>
      </c>
      <c r="D13" s="134">
        <f t="shared" si="4"/>
        <v>83.371555093760833</v>
      </c>
      <c r="E13" s="134">
        <f t="shared" si="4"/>
        <v>89.064638942933541</v>
      </c>
      <c r="F13" s="134">
        <f t="shared" si="4"/>
        <v>91.221732436392969</v>
      </c>
      <c r="G13" s="134">
        <f t="shared" si="4"/>
        <v>64.651263173192945</v>
      </c>
      <c r="H13" s="134">
        <v>65</v>
      </c>
      <c r="I13" s="134">
        <v>65</v>
      </c>
      <c r="J13" s="134">
        <v>65</v>
      </c>
      <c r="K13" s="134">
        <v>65</v>
      </c>
    </row>
    <row r="14" spans="1:11">
      <c r="A14" s="194" t="s">
        <v>824</v>
      </c>
      <c r="C14" s="195">
        <f>+C11/AVERAGE(B10:C10)</f>
        <v>5.7323200523850293</v>
      </c>
      <c r="D14" s="195">
        <f t="shared" ref="D14:I14" si="5">+D11/AVERAGE(C10:D10)</f>
        <v>4.8883300220886747</v>
      </c>
      <c r="E14" s="195">
        <f t="shared" si="5"/>
        <v>4.2537305657063325</v>
      </c>
      <c r="F14" s="195">
        <f t="shared" si="5"/>
        <v>3.9878539722279607</v>
      </c>
      <c r="G14" s="195">
        <f t="shared" si="5"/>
        <v>4.5346331325382989</v>
      </c>
      <c r="H14" s="195">
        <f t="shared" si="5"/>
        <v>6.0120086243913482</v>
      </c>
      <c r="I14" s="195">
        <f t="shared" si="5"/>
        <v>6.6113298868619328</v>
      </c>
      <c r="J14" s="195">
        <f>+J11/AVERAGE(I10:J10)</f>
        <v>6.213706897337735</v>
      </c>
      <c r="K14" s="195">
        <f>+K11/AVERAGE(J10:K10)</f>
        <v>5.7581895507981882</v>
      </c>
    </row>
    <row r="16" spans="1:11">
      <c r="A16" s="10" t="s">
        <v>825</v>
      </c>
      <c r="B16" s="195">
        <f>+Conso_BS!C19</f>
        <v>933.55</v>
      </c>
      <c r="C16" s="195">
        <f>+Conso_BS!D19</f>
        <v>1251.3599999999999</v>
      </c>
      <c r="D16" s="195">
        <f>+Conso_BS!E19</f>
        <v>1398.2</v>
      </c>
      <c r="E16" s="195">
        <f>+Conso_BS!F19</f>
        <v>2601.58</v>
      </c>
      <c r="F16" s="195">
        <f>+Conso_BS!G19</f>
        <v>2053.29</v>
      </c>
      <c r="G16" s="195">
        <f>+Conso_BS!H19</f>
        <v>2317.7399999999998</v>
      </c>
      <c r="H16" s="195">
        <f>+Conso_BS!I19</f>
        <v>2937.82</v>
      </c>
      <c r="I16" s="195">
        <f>+I17*I19/365</f>
        <v>4127.0461076785095</v>
      </c>
      <c r="J16" s="195">
        <f>+J17*J19/365</f>
        <v>4906.9521234108543</v>
      </c>
      <c r="K16" s="195">
        <f>+K17*K19/365</f>
        <v>5163.0423119651805</v>
      </c>
    </row>
    <row r="17" spans="1:11">
      <c r="A17" s="225" t="s">
        <v>27</v>
      </c>
      <c r="B17" s="195">
        <f>+Conso_PL!C3</f>
        <v>13112.15</v>
      </c>
      <c r="C17" s="195">
        <f>+Conso_PL!D3</f>
        <v>18208.599999999999</v>
      </c>
      <c r="D17" s="195">
        <f>+Conso_PL!E3</f>
        <v>19806.78</v>
      </c>
      <c r="E17" s="195">
        <f>+Conso_PL!F3</f>
        <v>20004.039999999997</v>
      </c>
      <c r="F17" s="195">
        <f>+Conso_PL!G3</f>
        <v>19400.77</v>
      </c>
      <c r="G17" s="195">
        <f>+Conso_PL!H3</f>
        <v>18371.59</v>
      </c>
      <c r="H17" s="195">
        <f>+Conso_PL!I3</f>
        <v>21050.51</v>
      </c>
      <c r="I17" s="195">
        <f>+Conso_PL!J3</f>
        <v>30127.436586053122</v>
      </c>
      <c r="J17" s="195">
        <f>+Conso_PL!K3</f>
        <v>37313.281771770038</v>
      </c>
      <c r="K17" s="195">
        <f>+Conso_PL!L3</f>
        <v>39260.634247235226</v>
      </c>
    </row>
    <row r="18" spans="1:11">
      <c r="A18" s="194" t="s">
        <v>822</v>
      </c>
      <c r="B18" s="155">
        <f>+B16/B17</f>
        <v>7.1197324618769611E-2</v>
      </c>
      <c r="C18" s="155">
        <f t="shared" ref="C18:K18" si="6">+C16/C17</f>
        <v>6.8723570181123211E-2</v>
      </c>
      <c r="D18" s="155">
        <f t="shared" si="6"/>
        <v>7.0591989207735947E-2</v>
      </c>
      <c r="E18" s="155">
        <f t="shared" si="6"/>
        <v>0.13005272934867157</v>
      </c>
      <c r="F18" s="155">
        <f t="shared" si="6"/>
        <v>0.10583549003467388</v>
      </c>
      <c r="G18" s="155">
        <f t="shared" si="6"/>
        <v>0.12615892255379091</v>
      </c>
      <c r="H18" s="155">
        <f>+H16/H17</f>
        <v>0.13956051421081961</v>
      </c>
      <c r="I18" s="155">
        <v>0.14000000000000001</v>
      </c>
      <c r="J18" s="155">
        <f t="shared" si="6"/>
        <v>0.13150684931506848</v>
      </c>
      <c r="K18" s="155">
        <f t="shared" si="6"/>
        <v>0.13150684931506851</v>
      </c>
    </row>
    <row r="19" spans="1:11">
      <c r="A19" s="194" t="s">
        <v>823</v>
      </c>
      <c r="B19" s="134">
        <f t="shared" ref="B19:G19" si="7">+B16/B17*365</f>
        <v>25.987023485850909</v>
      </c>
      <c r="C19" s="134">
        <f t="shared" si="7"/>
        <v>25.084103116109972</v>
      </c>
      <c r="D19" s="134">
        <f t="shared" si="7"/>
        <v>25.766076060823622</v>
      </c>
      <c r="E19" s="134">
        <f t="shared" si="7"/>
        <v>47.469246212265126</v>
      </c>
      <c r="F19" s="134">
        <f t="shared" si="7"/>
        <v>38.629953862655967</v>
      </c>
      <c r="G19" s="134">
        <f t="shared" si="7"/>
        <v>46.048006732133679</v>
      </c>
      <c r="H19" s="134">
        <v>50</v>
      </c>
      <c r="I19" s="134">
        <v>50</v>
      </c>
      <c r="J19" s="134">
        <v>48</v>
      </c>
      <c r="K19" s="134">
        <v>48</v>
      </c>
    </row>
    <row r="20" spans="1:11">
      <c r="A20" s="194" t="s">
        <v>824</v>
      </c>
      <c r="C20" s="195">
        <f>+C17/AVERAGE(B16:C16)</f>
        <v>16.667597292336986</v>
      </c>
      <c r="D20" s="195">
        <f t="shared" ref="D20:K20" si="8">+D17/AVERAGE(C16:D16)</f>
        <v>14.950995637011427</v>
      </c>
      <c r="E20" s="195">
        <f t="shared" si="8"/>
        <v>10.002570141357774</v>
      </c>
      <c r="F20" s="195">
        <f t="shared" si="8"/>
        <v>8.3356871405646142</v>
      </c>
      <c r="G20" s="195">
        <f t="shared" si="8"/>
        <v>8.4060690500865931</v>
      </c>
      <c r="H20" s="195">
        <f t="shared" si="8"/>
        <v>8.0107581304370985</v>
      </c>
      <c r="I20" s="195">
        <f t="shared" si="8"/>
        <v>8.5288061024422976</v>
      </c>
      <c r="J20" s="195">
        <f t="shared" si="8"/>
        <v>8.2606351733302503</v>
      </c>
      <c r="K20" s="195">
        <f t="shared" si="8"/>
        <v>7.7975483500392127</v>
      </c>
    </row>
    <row r="21" spans="1:11" hidden="1"/>
    <row r="22" spans="1:11" hidden="1">
      <c r="A22" s="194" t="str">
        <f>+[65]BS!A180</f>
        <v>Other Current Liabilities</v>
      </c>
      <c r="B22" s="195">
        <f>+[65]BS!B180</f>
        <v>7.0656407999999997</v>
      </c>
      <c r="C22" s="195">
        <f>+[65]BS!C180</f>
        <v>42.292052400000003</v>
      </c>
      <c r="D22" s="195">
        <f>+[65]BS!D180</f>
        <v>43.625696400000002</v>
      </c>
      <c r="E22" s="195">
        <f>+[65]BS!E180</f>
        <v>59.695999999999998</v>
      </c>
      <c r="F22" s="195">
        <f>+[65]BS!F180</f>
        <v>82.632000000000005</v>
      </c>
      <c r="G22" s="195">
        <f>+[65]BS!G180</f>
        <v>58.470999999999997</v>
      </c>
      <c r="H22" s="195">
        <f>+[65]BS!H180</f>
        <v>51.947109507999997</v>
      </c>
      <c r="I22" s="195">
        <f>+[65]BS!I180</f>
        <v>36.448696407200003</v>
      </c>
      <c r="J22" s="195">
        <f>+[65]BS!J180</f>
        <v>21.94226176562</v>
      </c>
    </row>
    <row r="23" spans="1:11" hidden="1">
      <c r="A23" s="194" t="s">
        <v>63</v>
      </c>
      <c r="B23" s="195">
        <f>+[65]BS!B244</f>
        <v>45.425957999999994</v>
      </c>
      <c r="C23" s="195">
        <f>+[65]BS!C244</f>
        <v>104.7574814</v>
      </c>
      <c r="D23" s="195">
        <f>+[65]BS!D244</f>
        <v>100.1422814</v>
      </c>
      <c r="E23" s="195">
        <f>+[65]BS!E244</f>
        <v>132.613</v>
      </c>
      <c r="F23" s="195">
        <f>+[65]BS!F244</f>
        <v>130.70500000000001</v>
      </c>
      <c r="G23" s="195">
        <f>+[65]BS!G244</f>
        <v>110.76299999999999</v>
      </c>
      <c r="H23" s="195">
        <f>+[65]BS!H244</f>
        <v>85.19577179019177</v>
      </c>
      <c r="I23" s="195">
        <f>+[65]BS!I244</f>
        <v>71.172341821857543</v>
      </c>
      <c r="J23" s="195">
        <f>+[65]BS!J244</f>
        <v>59.485681387832329</v>
      </c>
    </row>
    <row r="24" spans="1:11" hidden="1">
      <c r="A24" s="194" t="s">
        <v>826</v>
      </c>
      <c r="B24" s="155">
        <f>+B22/B23</f>
        <v>0.15554192164753025</v>
      </c>
      <c r="C24" s="155">
        <f t="shared" ref="C24:J24" si="9">+C22/C23</f>
        <v>0.40371390983059663</v>
      </c>
      <c r="D24" s="155">
        <f t="shared" si="9"/>
        <v>0.43563713338769616</v>
      </c>
      <c r="E24" s="155">
        <f t="shared" si="9"/>
        <v>0.45015194588765806</v>
      </c>
      <c r="F24" s="155">
        <f t="shared" si="9"/>
        <v>0.63220228759420061</v>
      </c>
      <c r="G24" s="155">
        <f t="shared" si="9"/>
        <v>0.52789288841941806</v>
      </c>
      <c r="H24" s="155">
        <f t="shared" si="9"/>
        <v>0.60973811747287265</v>
      </c>
      <c r="I24" s="155">
        <f t="shared" si="9"/>
        <v>0.51211882978966905</v>
      </c>
      <c r="J24" s="155">
        <f t="shared" si="9"/>
        <v>0.36886627594566385</v>
      </c>
    </row>
    <row r="25" spans="1:11" hidden="1">
      <c r="A25" s="225" t="s">
        <v>27</v>
      </c>
      <c r="B25" s="195">
        <f>+'[65]P&amp;L'!B7</f>
        <v>116.113871</v>
      </c>
      <c r="C25" s="195">
        <f>+'[65]P&amp;L'!C7</f>
        <v>171.74037269999999</v>
      </c>
      <c r="D25" s="195">
        <f>+'[65]P&amp;L'!D7</f>
        <v>220.41846290000001</v>
      </c>
      <c r="E25" s="195">
        <f>+'[65]P&amp;L'!E7</f>
        <v>239.45</v>
      </c>
      <c r="F25" s="195">
        <f>+'[65]P&amp;L'!F7</f>
        <v>223.108</v>
      </c>
      <c r="G25" s="195">
        <f>+'[65]P&amp;L'!G7</f>
        <v>293.762</v>
      </c>
      <c r="H25" s="195">
        <f>+'[65]P&amp;L'!H7</f>
        <v>371.05078219999996</v>
      </c>
      <c r="I25" s="195">
        <f>+'[65]P&amp;L'!I7</f>
        <v>455.60870509</v>
      </c>
      <c r="J25" s="195">
        <f>+'[65]P&amp;L'!J7</f>
        <v>548.55654414050002</v>
      </c>
    </row>
    <row r="26" spans="1:11" hidden="1">
      <c r="A26" s="194" t="s">
        <v>822</v>
      </c>
      <c r="B26" s="155">
        <f>+B22/B25</f>
        <v>6.0850962414301039E-2</v>
      </c>
      <c r="C26" s="155">
        <f t="shared" ref="C26:J26" si="10">+C22/C25</f>
        <v>0.24625573902693645</v>
      </c>
      <c r="D26" s="155">
        <f t="shared" si="10"/>
        <v>0.19792215146601497</v>
      </c>
      <c r="E26" s="155">
        <f t="shared" si="10"/>
        <v>0.24930465650448946</v>
      </c>
      <c r="F26" s="155">
        <f t="shared" si="10"/>
        <v>0.37036771429083676</v>
      </c>
      <c r="G26" s="155">
        <f t="shared" si="10"/>
        <v>0.19904208168517371</v>
      </c>
      <c r="H26" s="155">
        <f t="shared" si="10"/>
        <v>0.14000000000000001</v>
      </c>
      <c r="I26" s="155">
        <f t="shared" si="10"/>
        <v>0.08</v>
      </c>
      <c r="J26" s="155">
        <f t="shared" si="10"/>
        <v>0.04</v>
      </c>
    </row>
    <row r="27" spans="1:11" hidden="1"/>
    <row r="29" spans="1:11">
      <c r="A29" s="10" t="s">
        <v>65</v>
      </c>
      <c r="B29" s="195">
        <f>+Conso_BS!C20</f>
        <v>3254.99</v>
      </c>
      <c r="C29" s="195">
        <f>+Conso_BS!D20</f>
        <v>4110.16</v>
      </c>
      <c r="D29" s="195">
        <f>+Conso_BS!E20</f>
        <v>3401.25</v>
      </c>
      <c r="E29" s="195">
        <f>+Conso_BS!F20</f>
        <v>6212.68</v>
      </c>
      <c r="F29" s="195">
        <f>+Conso_BS!G20</f>
        <v>6571.14</v>
      </c>
      <c r="G29" s="195">
        <f>+Conso_BS!H20</f>
        <v>6432.52</v>
      </c>
      <c r="H29" s="195">
        <f>+Conso_BS!I20</f>
        <v>10511.800000000001</v>
      </c>
      <c r="I29" s="195">
        <f>+I30*I31</f>
        <v>11448.425902700186</v>
      </c>
      <c r="J29" s="195">
        <f>+J30*J31</f>
        <v>12313.382984684113</v>
      </c>
      <c r="K29" s="195">
        <f>+K30*K31</f>
        <v>12563.402959115272</v>
      </c>
    </row>
    <row r="30" spans="1:11">
      <c r="A30" s="194" t="s">
        <v>27</v>
      </c>
      <c r="B30" s="195">
        <f>+Conso_PL!C3</f>
        <v>13112.15</v>
      </c>
      <c r="C30" s="195">
        <f>+Conso_PL!D3</f>
        <v>18208.599999999999</v>
      </c>
      <c r="D30" s="195">
        <f>+Conso_PL!E3</f>
        <v>19806.78</v>
      </c>
      <c r="E30" s="195">
        <f>+Conso_PL!F3</f>
        <v>20004.039999999997</v>
      </c>
      <c r="F30" s="195">
        <f>+Conso_PL!G3</f>
        <v>19400.77</v>
      </c>
      <c r="G30" s="195">
        <f>+Conso_PL!H3</f>
        <v>18371.59</v>
      </c>
      <c r="H30" s="195">
        <f>+Conso_PL!I3</f>
        <v>21050.51</v>
      </c>
      <c r="I30" s="195">
        <f>+Conso_PL!J3</f>
        <v>30127.436586053122</v>
      </c>
      <c r="J30" s="195">
        <f>+Conso_PL!K3</f>
        <v>37313.281771770038</v>
      </c>
      <c r="K30" s="195">
        <f>+Conso_PL!L3</f>
        <v>39260.634247235226</v>
      </c>
    </row>
    <row r="31" spans="1:11">
      <c r="A31" s="194" t="s">
        <v>827</v>
      </c>
      <c r="B31" s="226">
        <f t="shared" ref="B31:H31" si="11">+B29/B30</f>
        <v>0.24824227910754529</v>
      </c>
      <c r="C31" s="226">
        <f t="shared" si="11"/>
        <v>0.22572630515251035</v>
      </c>
      <c r="D31" s="226">
        <f t="shared" si="11"/>
        <v>0.17172150142526954</v>
      </c>
      <c r="E31" s="226">
        <f t="shared" si="11"/>
        <v>0.31057126460454992</v>
      </c>
      <c r="F31" s="226">
        <f t="shared" si="11"/>
        <v>0.33870511325065966</v>
      </c>
      <c r="G31" s="226">
        <f t="shared" si="11"/>
        <v>0.35013409291193631</v>
      </c>
      <c r="H31" s="226">
        <f t="shared" si="11"/>
        <v>0.49936082308694668</v>
      </c>
      <c r="I31" s="226">
        <v>0.38</v>
      </c>
      <c r="J31" s="226">
        <v>0.33</v>
      </c>
      <c r="K31" s="226">
        <v>0.32</v>
      </c>
    </row>
    <row r="34" spans="1:11">
      <c r="A34" s="10" t="s">
        <v>67</v>
      </c>
      <c r="B34" s="195">
        <f>+Conso_BS!C22</f>
        <v>3086.79</v>
      </c>
      <c r="C34" s="195">
        <f>+Conso_BS!D22</f>
        <v>4111.33</v>
      </c>
      <c r="D34" s="195">
        <f>+Conso_BS!E22</f>
        <v>4883.8</v>
      </c>
      <c r="E34" s="195">
        <f>+Conso_BS!F22</f>
        <v>412.43</v>
      </c>
      <c r="F34" s="195">
        <f>+Conso_BS!G22</f>
        <v>154.88999999999999</v>
      </c>
      <c r="G34" s="195">
        <f>+Conso_BS!H22</f>
        <v>65.7</v>
      </c>
      <c r="H34" s="195">
        <f>+H35*H36</f>
        <v>210.5051</v>
      </c>
      <c r="I34" s="195">
        <f>+I35*I36</f>
        <v>120.50974634421249</v>
      </c>
      <c r="J34" s="195">
        <f>+J35*J36</f>
        <v>149.25312708708014</v>
      </c>
      <c r="K34" s="195">
        <f>+K35*K36</f>
        <v>157.0425369889409</v>
      </c>
    </row>
    <row r="35" spans="1:11">
      <c r="A35" s="194" t="s">
        <v>27</v>
      </c>
      <c r="B35" s="195">
        <f>+Conso_PL!C3</f>
        <v>13112.15</v>
      </c>
      <c r="C35" s="195">
        <f>+Conso_PL!D3</f>
        <v>18208.599999999999</v>
      </c>
      <c r="D35" s="195">
        <f>+Conso_PL!E3</f>
        <v>19806.78</v>
      </c>
      <c r="E35" s="195">
        <f>+Conso_PL!F3</f>
        <v>20004.039999999997</v>
      </c>
      <c r="F35" s="195">
        <f>+Conso_PL!G3</f>
        <v>19400.77</v>
      </c>
      <c r="G35" s="195">
        <f>+Conso_PL!H3</f>
        <v>18371.59</v>
      </c>
      <c r="H35" s="195">
        <f>+Conso_PL!I3</f>
        <v>21050.51</v>
      </c>
      <c r="I35" s="195">
        <f>+Conso_PL!J3</f>
        <v>30127.436586053122</v>
      </c>
      <c r="J35" s="195">
        <f>+Conso_PL!K3</f>
        <v>37313.281771770038</v>
      </c>
      <c r="K35" s="195">
        <f>+Conso_PL!L3</f>
        <v>39260.634247235226</v>
      </c>
    </row>
    <row r="36" spans="1:11">
      <c r="A36" s="194" t="s">
        <v>827</v>
      </c>
      <c r="B36" s="226">
        <f t="shared" ref="B36:G36" si="12">+B34/B35</f>
        <v>0.23541448198807977</v>
      </c>
      <c r="C36" s="226">
        <f t="shared" si="12"/>
        <v>0.22579056050437707</v>
      </c>
      <c r="D36" s="226">
        <f t="shared" si="12"/>
        <v>0.24657213338058989</v>
      </c>
      <c r="E36" s="226">
        <f t="shared" si="12"/>
        <v>2.0617335298269753E-2</v>
      </c>
      <c r="F36" s="226">
        <f t="shared" si="12"/>
        <v>7.9837037395938393E-3</v>
      </c>
      <c r="G36" s="226">
        <f t="shared" si="12"/>
        <v>3.5761738641021273E-3</v>
      </c>
      <c r="H36" s="226">
        <v>0.01</v>
      </c>
      <c r="I36" s="226">
        <v>4.0000000000000001E-3</v>
      </c>
      <c r="J36" s="226">
        <v>4.0000000000000001E-3</v>
      </c>
      <c r="K36" s="226">
        <v>4.0000000000000001E-3</v>
      </c>
    </row>
    <row r="38" spans="1:11">
      <c r="A38" s="10" t="s">
        <v>832</v>
      </c>
      <c r="B38" s="195">
        <f>+Conso_BS!C49</f>
        <v>109.27</v>
      </c>
      <c r="C38" s="195">
        <f>+Conso_BS!D49</f>
        <v>234.31</v>
      </c>
      <c r="D38" s="195">
        <f>+Conso_BS!E49</f>
        <v>423.99</v>
      </c>
      <c r="E38" s="195">
        <f>+Conso_BS!F49</f>
        <v>674.07</v>
      </c>
      <c r="F38" s="195">
        <f>+Conso_BS!G49</f>
        <v>984.13</v>
      </c>
      <c r="G38" s="195">
        <f>+Conso_BS!H49</f>
        <v>5805.19</v>
      </c>
      <c r="H38" s="195">
        <f>+Conso_BS!I49</f>
        <v>5000.87</v>
      </c>
      <c r="I38" s="195">
        <f>+I39*I40</f>
        <v>3012.7436586053122</v>
      </c>
      <c r="J38" s="195">
        <f>+J39*J40</f>
        <v>3731.3281771770039</v>
      </c>
      <c r="K38" s="195">
        <f>+K39*K40</f>
        <v>3926.063424723523</v>
      </c>
    </row>
    <row r="39" spans="1:11">
      <c r="A39" s="194" t="s">
        <v>27</v>
      </c>
      <c r="B39" s="195">
        <f>+Conso_PL!C3</f>
        <v>13112.15</v>
      </c>
      <c r="C39" s="195">
        <f>+Conso_PL!D3</f>
        <v>18208.599999999999</v>
      </c>
      <c r="D39" s="195">
        <f>+Conso_PL!E3</f>
        <v>19806.78</v>
      </c>
      <c r="E39" s="195">
        <f>+Conso_PL!F3</f>
        <v>20004.039999999997</v>
      </c>
      <c r="F39" s="195">
        <f>+Conso_PL!G3</f>
        <v>19400.77</v>
      </c>
      <c r="G39" s="195">
        <f>+Conso_PL!H3</f>
        <v>18371.59</v>
      </c>
      <c r="H39" s="195">
        <f>+Conso_PL!I3</f>
        <v>21050.51</v>
      </c>
      <c r="I39" s="195">
        <f>+Conso_PL!J3</f>
        <v>30127.436586053122</v>
      </c>
      <c r="J39" s="195">
        <f>+Conso_PL!K3</f>
        <v>37313.281771770038</v>
      </c>
      <c r="K39" s="195">
        <f>+Conso_PL!L3</f>
        <v>39260.634247235226</v>
      </c>
    </row>
    <row r="40" spans="1:11">
      <c r="A40" s="194" t="s">
        <v>827</v>
      </c>
      <c r="B40" s="226">
        <f t="shared" ref="B40:H40" si="13">+B38/B39</f>
        <v>8.3334922190487441E-3</v>
      </c>
      <c r="C40" s="226">
        <f t="shared" si="13"/>
        <v>1.2868095295629539E-2</v>
      </c>
      <c r="D40" s="226">
        <f t="shared" si="13"/>
        <v>2.1406306325409786E-2</v>
      </c>
      <c r="E40" s="226">
        <f t="shared" si="13"/>
        <v>3.3696693267959876E-2</v>
      </c>
      <c r="F40" s="226">
        <f t="shared" si="13"/>
        <v>5.0726337150535775E-2</v>
      </c>
      <c r="G40" s="226">
        <f t="shared" si="13"/>
        <v>0.31598734785611915</v>
      </c>
      <c r="H40" s="226">
        <f t="shared" si="13"/>
        <v>0.23756526563964483</v>
      </c>
      <c r="I40" s="226">
        <v>0.1</v>
      </c>
      <c r="J40" s="226">
        <v>0.1</v>
      </c>
      <c r="K40" s="226">
        <v>0.1</v>
      </c>
    </row>
    <row r="42" spans="1:11">
      <c r="A42" s="10" t="s">
        <v>828</v>
      </c>
      <c r="B42" s="195">
        <f>+[65]BS!B458</f>
        <v>14.878575</v>
      </c>
      <c r="C42" s="195">
        <f>+[65]BS!C458</f>
        <v>5.2541504000000003</v>
      </c>
      <c r="D42" s="195">
        <f>+[65]BS!D458</f>
        <v>3.4206164000000001</v>
      </c>
      <c r="E42" s="195">
        <f>+[65]BS!E458</f>
        <v>2.6480000000000001</v>
      </c>
      <c r="F42" s="195">
        <f>+[65]BS!F458</f>
        <v>4.3369999999999997</v>
      </c>
      <c r="G42" s="195">
        <f>+[65]BS!G458</f>
        <v>26.314</v>
      </c>
      <c r="H42" s="195">
        <f>+H43*H44</f>
        <v>44.526093863999996</v>
      </c>
      <c r="I42" s="195">
        <f>+I43*I44</f>
        <v>45.560870509000004</v>
      </c>
      <c r="J42" s="195">
        <f>+J43*J44</f>
        <v>43.884523531239999</v>
      </c>
    </row>
    <row r="43" spans="1:11">
      <c r="A43" s="194" t="s">
        <v>27</v>
      </c>
      <c r="B43" s="195">
        <f>+'[65]P&amp;L'!B7</f>
        <v>116.113871</v>
      </c>
      <c r="C43" s="195">
        <f>+'[65]P&amp;L'!C7</f>
        <v>171.74037269999999</v>
      </c>
      <c r="D43" s="195">
        <f>+'[65]P&amp;L'!D7</f>
        <v>220.41846290000001</v>
      </c>
      <c r="E43" s="195">
        <f>+'[65]P&amp;L'!E7</f>
        <v>239.45</v>
      </c>
      <c r="F43" s="195">
        <f>+'[65]P&amp;L'!F7</f>
        <v>223.108</v>
      </c>
      <c r="G43" s="195">
        <f>+'[65]P&amp;L'!G7</f>
        <v>293.762</v>
      </c>
      <c r="H43" s="195">
        <f>+'[65]P&amp;L'!H7</f>
        <v>371.05078219999996</v>
      </c>
      <c r="I43" s="195">
        <f>+'[65]P&amp;L'!I7</f>
        <v>455.60870509</v>
      </c>
      <c r="J43" s="195">
        <f>+'[65]P&amp;L'!J7</f>
        <v>548.55654414050002</v>
      </c>
    </row>
    <row r="44" spans="1:11">
      <c r="A44" s="194" t="s">
        <v>827</v>
      </c>
      <c r="B44" s="155">
        <f t="shared" ref="B44:G44" si="14">+B42/B43</f>
        <v>0.1281377915649716</v>
      </c>
      <c r="C44" s="155">
        <f t="shared" si="14"/>
        <v>3.0593565842424661E-2</v>
      </c>
      <c r="D44" s="155">
        <f t="shared" si="14"/>
        <v>1.5518738108394639E-2</v>
      </c>
      <c r="E44" s="155">
        <f t="shared" si="14"/>
        <v>1.1058676132804344E-2</v>
      </c>
      <c r="F44" s="155">
        <f t="shared" si="14"/>
        <v>1.9439016081897555E-2</v>
      </c>
      <c r="G44" s="155">
        <f t="shared" si="14"/>
        <v>8.9575915196655795E-2</v>
      </c>
      <c r="H44" s="155">
        <v>0.12</v>
      </c>
      <c r="I44" s="155">
        <v>0.1</v>
      </c>
      <c r="J44" s="155">
        <v>0.08</v>
      </c>
    </row>
    <row r="46" spans="1:11">
      <c r="A46" s="10" t="s">
        <v>829</v>
      </c>
      <c r="B46" s="195">
        <f>+Conso_BS!C50</f>
        <v>4728.7</v>
      </c>
      <c r="C46" s="195">
        <f>+Conso_BS!D50</f>
        <v>6927.21</v>
      </c>
      <c r="D46" s="195">
        <f>+Conso_BS!E50</f>
        <v>8078.79</v>
      </c>
      <c r="E46" s="195">
        <f>+Conso_BS!F50</f>
        <v>4607.97</v>
      </c>
      <c r="F46" s="195">
        <f>+Conso_BS!G50</f>
        <v>5860.59</v>
      </c>
      <c r="G46" s="195">
        <f>+Conso_BS!H50</f>
        <v>1622.9299999999998</v>
      </c>
      <c r="H46" s="195">
        <f>+Conso_BS!I50</f>
        <v>2139.69</v>
      </c>
      <c r="I46" s="195">
        <f>+I47*I48</f>
        <v>3072.9985317774181</v>
      </c>
      <c r="J46" s="195">
        <f>+J47*J48</f>
        <v>3805.9547407205437</v>
      </c>
      <c r="K46" s="195">
        <f>+K47*K48</f>
        <v>5889.0951370852836</v>
      </c>
    </row>
    <row r="47" spans="1:11">
      <c r="A47" s="194" t="s">
        <v>27</v>
      </c>
      <c r="B47" s="195">
        <f>+Conso_PL!C3</f>
        <v>13112.15</v>
      </c>
      <c r="C47" s="195">
        <f>+Conso_PL!D3</f>
        <v>18208.599999999999</v>
      </c>
      <c r="D47" s="195">
        <f>+Conso_PL!E3</f>
        <v>19806.78</v>
      </c>
      <c r="E47" s="195">
        <f>+Conso_PL!F3</f>
        <v>20004.039999999997</v>
      </c>
      <c r="F47" s="195">
        <f>+Conso_PL!G3</f>
        <v>19400.77</v>
      </c>
      <c r="G47" s="195">
        <f>+Conso_PL!H3</f>
        <v>18371.59</v>
      </c>
      <c r="H47" s="195">
        <f>+Conso_PL!I3</f>
        <v>21050.51</v>
      </c>
      <c r="I47" s="195">
        <f>+Conso_PL!J3</f>
        <v>30127.436586053122</v>
      </c>
      <c r="J47" s="195">
        <f>+Conso_PL!K3</f>
        <v>37313.281771770038</v>
      </c>
      <c r="K47" s="195">
        <f>+Conso_PL!L3</f>
        <v>39260.634247235226</v>
      </c>
    </row>
    <row r="48" spans="1:11">
      <c r="A48" s="194" t="s">
        <v>827</v>
      </c>
      <c r="B48" s="226">
        <f t="shared" ref="B48:H48" si="15">+B46/B47</f>
        <v>0.36063498358392787</v>
      </c>
      <c r="C48" s="226">
        <f t="shared" si="15"/>
        <v>0.38043616752523535</v>
      </c>
      <c r="D48" s="226">
        <f t="shared" si="15"/>
        <v>0.40788002895978048</v>
      </c>
      <c r="E48" s="226">
        <f t="shared" si="15"/>
        <v>0.2303519689022818</v>
      </c>
      <c r="F48" s="226">
        <f t="shared" si="15"/>
        <v>0.30208027825699701</v>
      </c>
      <c r="G48" s="226">
        <f t="shared" si="15"/>
        <v>8.8339114905133409E-2</v>
      </c>
      <c r="H48" s="226">
        <f t="shared" si="15"/>
        <v>0.10164551832710943</v>
      </c>
      <c r="I48" s="226">
        <v>0.10199999999999999</v>
      </c>
      <c r="J48" s="226">
        <v>0.10199999999999999</v>
      </c>
      <c r="K48" s="226">
        <v>0.15</v>
      </c>
    </row>
    <row r="50" spans="1:16">
      <c r="A50" s="10" t="s">
        <v>819</v>
      </c>
      <c r="G50" s="195">
        <f>+Conso_BS!H15</f>
        <v>195.73</v>
      </c>
      <c r="H50" s="157">
        <f>+Conso_PL!I5*'BS Working'!H51</f>
        <v>227.58596565952271</v>
      </c>
      <c r="I50" s="157">
        <f>+I47*I51</f>
        <v>325.72045752254724</v>
      </c>
      <c r="J50" s="157">
        <f>+J47*J51</f>
        <v>403.40966864718013</v>
      </c>
      <c r="K50" s="157">
        <f>+K47*K51</f>
        <v>424.46331977526239</v>
      </c>
    </row>
    <row r="51" spans="1:16">
      <c r="A51"/>
      <c r="G51" s="133">
        <f>+Conso_BS!H15/Conso_PL!H3</f>
        <v>1.0653949930299989E-2</v>
      </c>
      <c r="H51" s="133">
        <v>1.0811422889969067E-2</v>
      </c>
      <c r="I51" s="133">
        <v>1.08114228899691E-2</v>
      </c>
      <c r="J51" s="133">
        <v>1.0811422889969067E-2</v>
      </c>
      <c r="K51" s="133">
        <v>1.0811422889969067E-2</v>
      </c>
    </row>
    <row r="52" spans="1:16">
      <c r="A52" s="227" t="s">
        <v>830</v>
      </c>
    </row>
    <row r="53" spans="1:16">
      <c r="B53" s="195"/>
      <c r="C53" s="195"/>
      <c r="D53" s="195"/>
      <c r="E53" s="195"/>
      <c r="F53" s="195"/>
      <c r="G53" s="195"/>
      <c r="H53" s="195">
        <v>47004.58</v>
      </c>
      <c r="I53" s="195">
        <f>+H53-2000</f>
        <v>45004.58</v>
      </c>
      <c r="J53" s="195">
        <f>+I53-2000</f>
        <v>43004.58</v>
      </c>
      <c r="K53" s="195">
        <f>+J53-4000</f>
        <v>39004.58</v>
      </c>
    </row>
    <row r="54" spans="1:16">
      <c r="A54" s="194" t="s">
        <v>837</v>
      </c>
      <c r="B54" s="195"/>
      <c r="C54" s="195"/>
      <c r="D54" s="195"/>
      <c r="E54" s="195"/>
      <c r="F54" s="195"/>
      <c r="G54" s="195"/>
      <c r="H54" s="34">
        <v>8.8999999999999996E-2</v>
      </c>
      <c r="I54" s="34">
        <v>8.8999999999999996E-2</v>
      </c>
      <c r="J54" s="34">
        <v>8.8999999999999996E-2</v>
      </c>
      <c r="K54" s="34">
        <v>8.8999999999999996E-2</v>
      </c>
    </row>
    <row r="55" spans="1:16">
      <c r="B55" s="195"/>
      <c r="C55" s="195"/>
      <c r="D55" s="195"/>
      <c r="E55" s="195"/>
      <c r="F55" s="195"/>
      <c r="G55" s="195"/>
      <c r="H55" s="195"/>
      <c r="I55" s="195"/>
      <c r="J55" s="195"/>
    </row>
    <row r="56" spans="1:16">
      <c r="A56" s="194" t="s">
        <v>831</v>
      </c>
      <c r="B56" s="195"/>
      <c r="C56" s="195"/>
      <c r="D56" s="195"/>
      <c r="E56" s="195"/>
      <c r="F56" s="195"/>
      <c r="G56" s="195"/>
      <c r="H56" s="195">
        <f>+H53*H54</f>
        <v>4183.40762</v>
      </c>
      <c r="I56" s="195">
        <f>+I53*I54</f>
        <v>4005.40762</v>
      </c>
      <c r="J56" s="195">
        <f>+J53*J54</f>
        <v>3827.40762</v>
      </c>
      <c r="K56" s="195">
        <f>+K53*K54</f>
        <v>3471.40762</v>
      </c>
    </row>
    <row r="58" spans="1:16">
      <c r="A58" s="227" t="s">
        <v>91</v>
      </c>
    </row>
    <row r="59" spans="1:16">
      <c r="A59" s="194" t="s">
        <v>72</v>
      </c>
      <c r="B59" s="195">
        <f>+Conso_BS!B30</f>
        <v>13263.17</v>
      </c>
      <c r="C59" s="195">
        <f>+Conso_BS!C30</f>
        <v>19377.400000000001</v>
      </c>
      <c r="D59" s="195">
        <f>+Conso_BS!D30</f>
        <v>22421.81</v>
      </c>
      <c r="E59" s="195">
        <f>+Conso_BS!E30</f>
        <v>26857.439999999999</v>
      </c>
      <c r="F59" s="195">
        <f>+Conso_BS!F30</f>
        <v>47257.62</v>
      </c>
      <c r="G59" s="195">
        <v>63260</v>
      </c>
      <c r="H59" s="195">
        <f>+G59+300</f>
        <v>63560</v>
      </c>
      <c r="I59" s="195">
        <f>+H59+300</f>
        <v>63860</v>
      </c>
      <c r="J59" s="195">
        <f>+I59+300-L93+I67</f>
        <v>67213.86638235295</v>
      </c>
      <c r="K59" s="195">
        <f>+J59+300</f>
        <v>67513.86638235295</v>
      </c>
    </row>
    <row r="60" spans="1:16">
      <c r="A60" s="194" t="s">
        <v>1002</v>
      </c>
      <c r="G60" s="195">
        <v>20882.75</v>
      </c>
      <c r="H60" s="195">
        <f>+G60-G77</f>
        <v>19539.902686215617</v>
      </c>
      <c r="I60" s="195"/>
      <c r="J60" s="195"/>
      <c r="K60" s="195"/>
    </row>
    <row r="61" spans="1:16">
      <c r="A61" s="194" t="s">
        <v>1003</v>
      </c>
      <c r="G61" s="195">
        <f>+G59+G60</f>
        <v>84142.75</v>
      </c>
      <c r="H61" s="195">
        <f>+G61+G67-H67</f>
        <v>86131.53</v>
      </c>
      <c r="I61" s="195">
        <f>+H61+300</f>
        <v>86431.53</v>
      </c>
      <c r="J61" s="195">
        <f>+I61-L93+300+I67</f>
        <v>89785.396382352934</v>
      </c>
      <c r="K61" s="195">
        <f>+J61+300</f>
        <v>90085.396382352934</v>
      </c>
      <c r="M61" s="194" t="s">
        <v>1005</v>
      </c>
      <c r="N61" s="194">
        <v>62189.52</v>
      </c>
      <c r="O61" s="194">
        <v>59478.8</v>
      </c>
      <c r="P61" s="194">
        <f>+N61-O61</f>
        <v>2710.7199999999939</v>
      </c>
    </row>
    <row r="62" spans="1:16">
      <c r="A62" s="194" t="s">
        <v>834</v>
      </c>
      <c r="G62" s="195">
        <f>+G61-G63-G65</f>
        <v>22703.709999999992</v>
      </c>
      <c r="H62" s="195">
        <f>G62+3949.02-2710.72</f>
        <v>23942.009999999991</v>
      </c>
      <c r="I62" s="195">
        <f>+H62+I75</f>
        <v>29404.479989093321</v>
      </c>
      <c r="J62" s="195">
        <f>+I62+J75-L94</f>
        <v>32386.108920866533</v>
      </c>
      <c r="K62" s="195">
        <f>+J62+K75</f>
        <v>38039.443845737158</v>
      </c>
      <c r="M62" s="194" t="s">
        <v>91</v>
      </c>
      <c r="N62" s="194">
        <v>3949.02</v>
      </c>
    </row>
    <row r="63" spans="1:16">
      <c r="A63" s="194" t="s">
        <v>835</v>
      </c>
      <c r="G63" s="195">
        <v>226.82</v>
      </c>
      <c r="M63" s="194" t="s">
        <v>1006</v>
      </c>
      <c r="N63" s="194">
        <f>10702.7-8713.92</f>
        <v>1988.7800000000007</v>
      </c>
    </row>
    <row r="64" spans="1:16">
      <c r="G64" s="195"/>
      <c r="N64" s="194">
        <f>+N61+N62-N63</f>
        <v>64149.759999999995</v>
      </c>
    </row>
    <row r="65" spans="1:16">
      <c r="A65" s="10" t="s">
        <v>1004</v>
      </c>
      <c r="B65" s="129">
        <f>+Conso_BS!C33</f>
        <v>14945.28</v>
      </c>
      <c r="C65" s="129">
        <f>+Conso_BS!D33</f>
        <v>16585.78</v>
      </c>
      <c r="D65" s="129">
        <f>+Conso_BS!E33</f>
        <v>19428.900000000001</v>
      </c>
      <c r="E65" s="129">
        <f>+Conso_BS!F33</f>
        <v>34988.949999999997</v>
      </c>
      <c r="F65" s="129">
        <f>+Conso_BS!G33</f>
        <v>46643.35</v>
      </c>
      <c r="G65" s="129">
        <v>61212.22</v>
      </c>
      <c r="H65" s="129">
        <f>+H61-H62</f>
        <v>62189.520000000004</v>
      </c>
      <c r="I65" s="129">
        <f>+I61-I62</f>
        <v>57027.050010906678</v>
      </c>
      <c r="J65" s="129">
        <f>+J61-J62</f>
        <v>57399.287461486398</v>
      </c>
      <c r="K65" s="129">
        <f>+K61-K62</f>
        <v>52045.952536615776</v>
      </c>
      <c r="N65" s="194">
        <v>61212.22</v>
      </c>
      <c r="O65" s="194">
        <v>59478.8</v>
      </c>
      <c r="P65" s="194">
        <f>+N65-O65</f>
        <v>1733.4199999999983</v>
      </c>
    </row>
    <row r="66" spans="1:16">
      <c r="N66" s="194">
        <f>+N64-N65</f>
        <v>2937.5399999999936</v>
      </c>
    </row>
    <row r="67" spans="1:16">
      <c r="A67" s="98" t="s">
        <v>76</v>
      </c>
      <c r="G67" s="195">
        <v>10702.7</v>
      </c>
      <c r="H67" s="195">
        <v>8713.92</v>
      </c>
      <c r="I67" s="195">
        <f>+H67</f>
        <v>8713.92</v>
      </c>
      <c r="J67" s="195"/>
      <c r="K67" s="195"/>
    </row>
    <row r="71" spans="1:16">
      <c r="A71" s="27" t="s">
        <v>91</v>
      </c>
      <c r="B71" s="194">
        <f>+Conso_PL!B33*-1</f>
        <v>996.96</v>
      </c>
      <c r="C71" s="194">
        <f>+Conso_PL!C33*-1</f>
        <v>1151</v>
      </c>
      <c r="D71" s="194">
        <f>+Conso_PL!D33*-1</f>
        <v>1386.47</v>
      </c>
      <c r="E71" s="194">
        <f>+Conso_PL!E33*-1</f>
        <v>1539.22</v>
      </c>
      <c r="F71" s="194">
        <f>+Conso_PL!F33*-1</f>
        <v>1829.2</v>
      </c>
      <c r="G71" s="194">
        <v>4067.88</v>
      </c>
      <c r="H71" s="194">
        <f>3949.02-134</f>
        <v>3815.02</v>
      </c>
      <c r="I71" s="194">
        <v>4035.95</v>
      </c>
      <c r="J71" s="194">
        <v>4224.6065806666675</v>
      </c>
      <c r="K71" s="194">
        <v>4236.8520765833337</v>
      </c>
    </row>
    <row r="73" spans="1:16">
      <c r="A73" s="194" t="s">
        <v>836</v>
      </c>
      <c r="B73" s="34">
        <f t="shared" ref="B73:K73" si="16">+B71/B59</f>
        <v>7.5167550442315073E-2</v>
      </c>
      <c r="C73" s="34">
        <f t="shared" si="16"/>
        <v>5.9399093789672501E-2</v>
      </c>
      <c r="D73" s="34">
        <f t="shared" si="16"/>
        <v>6.1835775077926355E-2</v>
      </c>
      <c r="E73" s="34">
        <f t="shared" si="16"/>
        <v>5.7310748902352576E-2</v>
      </c>
      <c r="F73" s="34">
        <f t="shared" si="16"/>
        <v>3.8706985243861201E-2</v>
      </c>
      <c r="G73" s="34">
        <f t="shared" si="16"/>
        <v>6.4304141637685747E-2</v>
      </c>
      <c r="H73" s="34">
        <f t="shared" si="16"/>
        <v>6.0022341095028318E-2</v>
      </c>
      <c r="I73" s="34">
        <f t="shared" si="16"/>
        <v>6.3199968681490762E-2</v>
      </c>
      <c r="J73" s="34">
        <f t="shared" si="16"/>
        <v>6.2853199913163169E-2</v>
      </c>
      <c r="K73" s="34">
        <f t="shared" si="16"/>
        <v>6.275528722631088E-2</v>
      </c>
    </row>
    <row r="75" spans="1:16">
      <c r="A75" s="10" t="s">
        <v>1008</v>
      </c>
      <c r="G75" s="194">
        <f>+G73*G61</f>
        <v>5410.7273137843822</v>
      </c>
      <c r="H75" s="194">
        <f>+H73*H61</f>
        <v>5169.8160726966644</v>
      </c>
      <c r="I75" s="194">
        <f>+I73*I61</f>
        <v>5462.4699890933289</v>
      </c>
      <c r="J75" s="194">
        <f>+J73*J61</f>
        <v>5643.2994681026257</v>
      </c>
      <c r="K75" s="194">
        <f>+K73*K61</f>
        <v>5653.3349248706254</v>
      </c>
    </row>
    <row r="77" spans="1:16">
      <c r="A77" s="10" t="s">
        <v>1007</v>
      </c>
      <c r="G77" s="194">
        <f>+G75-G71</f>
        <v>1342.8473137843821</v>
      </c>
      <c r="H77" s="194">
        <f>+H75-H71</f>
        <v>1354.7960726966644</v>
      </c>
      <c r="I77" s="194">
        <v>1354</v>
      </c>
      <c r="J77" s="194">
        <v>1354</v>
      </c>
      <c r="K77" s="194">
        <v>1354</v>
      </c>
    </row>
    <row r="78" spans="1:16">
      <c r="G78" s="34"/>
      <c r="H78" s="34"/>
    </row>
    <row r="79" spans="1:16">
      <c r="A79" s="10" t="s">
        <v>1011</v>
      </c>
      <c r="G79" s="194">
        <f>+G75-G77</f>
        <v>4067.88</v>
      </c>
      <c r="H79" s="194">
        <f>+H75-H77</f>
        <v>3815.02</v>
      </c>
      <c r="I79" s="194">
        <f>+I75-I77</f>
        <v>4108.4699890933289</v>
      </c>
      <c r="J79" s="194">
        <f>+J75-J77</f>
        <v>4289.2994681026257</v>
      </c>
      <c r="K79" s="194">
        <f>+K75-K77</f>
        <v>4299.3349248706254</v>
      </c>
    </row>
    <row r="80" spans="1:16">
      <c r="A80" s="10"/>
    </row>
    <row r="81" spans="1:14">
      <c r="A81" s="10" t="s">
        <v>1000</v>
      </c>
      <c r="G81" s="195">
        <v>3277.43</v>
      </c>
      <c r="H81" s="195">
        <f>+G81-H82</f>
        <v>3143.23</v>
      </c>
      <c r="I81" s="195">
        <f>+H81-I82</f>
        <v>3014.5250494747411</v>
      </c>
      <c r="J81" s="195">
        <f>+I81-J82</f>
        <v>2891.0901441862957</v>
      </c>
      <c r="K81" s="195">
        <f>+J81-K82</f>
        <v>2772.7094930816802</v>
      </c>
    </row>
    <row r="82" spans="1:14">
      <c r="A82" s="194" t="s">
        <v>1009</v>
      </c>
      <c r="H82" s="195">
        <f>+G81*H83</f>
        <v>134.19999999999982</v>
      </c>
      <c r="I82" s="195">
        <f>+H81*I83</f>
        <v>128.70495052525894</v>
      </c>
      <c r="J82" s="195">
        <f>+I81*J83</f>
        <v>123.43490528844544</v>
      </c>
      <c r="K82" s="195">
        <f>+J81*K83</f>
        <v>118.38065110461561</v>
      </c>
    </row>
    <row r="83" spans="1:14">
      <c r="A83" s="7" t="s">
        <v>1010</v>
      </c>
      <c r="H83" s="194">
        <v>4.0946717397472965E-2</v>
      </c>
      <c r="I83" s="194">
        <v>4.0946717397472965E-2</v>
      </c>
      <c r="J83" s="194">
        <v>4.0946717397472965E-2</v>
      </c>
      <c r="K83" s="194">
        <v>4.0946717397472965E-2</v>
      </c>
    </row>
    <row r="85" spans="1:14">
      <c r="A85" s="10" t="s">
        <v>1012</v>
      </c>
      <c r="H85" s="134">
        <f>+H82+H79</f>
        <v>3949.22</v>
      </c>
      <c r="I85" s="134">
        <f>+I82+I79</f>
        <v>4237.1749396185878</v>
      </c>
      <c r="J85" s="134">
        <f>+J82+J79</f>
        <v>4412.7343733910711</v>
      </c>
      <c r="K85" s="134">
        <f>+K82+K79</f>
        <v>4417.7155759752413</v>
      </c>
    </row>
    <row r="86" spans="1:14">
      <c r="A86" s="10"/>
      <c r="H86" s="134"/>
      <c r="I86" s="134"/>
      <c r="J86" s="134"/>
      <c r="K86" s="134"/>
    </row>
    <row r="87" spans="1:14">
      <c r="A87" s="241" t="s">
        <v>60</v>
      </c>
      <c r="B87" s="195">
        <f>+Conso_BS!C12</f>
        <v>1005.48</v>
      </c>
      <c r="C87" s="195">
        <f>+Conso_BS!D12</f>
        <v>1191.95</v>
      </c>
      <c r="D87" s="195">
        <f>+Conso_BS!E12</f>
        <v>1336.54</v>
      </c>
      <c r="E87" s="195">
        <f>+Conso_BS!F12</f>
        <v>1472.67</v>
      </c>
      <c r="F87" s="195">
        <f>+Conso_BS!G12</f>
        <v>2018.47</v>
      </c>
      <c r="G87" s="195">
        <f>+Conso_BS!H12</f>
        <v>6621.15</v>
      </c>
      <c r="H87" s="195">
        <f>+Conso_BS!I12</f>
        <v>5358.63</v>
      </c>
      <c r="I87" s="134">
        <f>+I65*I88</f>
        <v>4913.799961793321</v>
      </c>
      <c r="J87" s="134">
        <f>+J65*J88</f>
        <v>4945.8742207649275</v>
      </c>
      <c r="K87" s="134">
        <f>+K65*K88</f>
        <v>4484.5980905027955</v>
      </c>
    </row>
    <row r="88" spans="1:14">
      <c r="A88" s="10" t="s">
        <v>1017</v>
      </c>
      <c r="B88" s="34">
        <f>+B87/B65</f>
        <v>6.7277428057553962E-2</v>
      </c>
      <c r="C88" s="34">
        <f t="shared" ref="C88:H88" si="17">+C87/C65</f>
        <v>7.1865778998636193E-2</v>
      </c>
      <c r="D88" s="34">
        <f t="shared" si="17"/>
        <v>6.8791336617101323E-2</v>
      </c>
      <c r="E88" s="34">
        <f t="shared" si="17"/>
        <v>4.2089573994075279E-2</v>
      </c>
      <c r="F88" s="34">
        <f t="shared" si="17"/>
        <v>4.3274550391427719E-2</v>
      </c>
      <c r="G88" s="34">
        <f t="shared" si="17"/>
        <v>0.10816712741344783</v>
      </c>
      <c r="H88" s="34">
        <f t="shared" si="17"/>
        <v>8.6166125739513669E-2</v>
      </c>
      <c r="I88" s="34">
        <v>8.6166125739513696E-2</v>
      </c>
      <c r="J88" s="34">
        <v>8.6166125739513669E-2</v>
      </c>
      <c r="K88" s="34">
        <v>8.6166125739513669E-2</v>
      </c>
    </row>
    <row r="89" spans="1:14">
      <c r="A89" s="10"/>
      <c r="H89" s="134"/>
      <c r="I89" s="134"/>
      <c r="J89" s="134"/>
      <c r="K89" s="134"/>
    </row>
    <row r="90" spans="1:14">
      <c r="A90" s="10"/>
      <c r="H90" s="134"/>
      <c r="I90" s="134"/>
      <c r="J90" s="134"/>
      <c r="K90" s="134"/>
    </row>
    <row r="92" spans="1:14">
      <c r="A92" s="227" t="s">
        <v>434</v>
      </c>
    </row>
    <row r="93" spans="1:14">
      <c r="A93" s="194" t="s">
        <v>72</v>
      </c>
      <c r="B93" s="230">
        <v>4227.03</v>
      </c>
      <c r="C93" s="230">
        <v>4354.24</v>
      </c>
      <c r="D93" s="230">
        <v>4496.0600000000004</v>
      </c>
      <c r="E93" s="230">
        <v>11354.68</v>
      </c>
      <c r="F93" s="230">
        <v>11493.78</v>
      </c>
      <c r="G93" s="230">
        <v>11640.31</v>
      </c>
      <c r="H93" s="230">
        <v>15481.612300000001</v>
      </c>
      <c r="I93" s="229">
        <v>19244.1823</v>
      </c>
      <c r="J93" s="229">
        <v>19244.1823</v>
      </c>
      <c r="K93" s="229"/>
      <c r="L93" s="194">
        <f>+J93*1000/3400</f>
        <v>5660.0536176470587</v>
      </c>
    </row>
    <row r="94" spans="1:14">
      <c r="A94" s="194" t="s">
        <v>721</v>
      </c>
      <c r="B94" s="230">
        <v>1584.16</v>
      </c>
      <c r="C94" s="230">
        <v>1971.4</v>
      </c>
      <c r="D94" s="230">
        <v>2307.19</v>
      </c>
      <c r="E94" s="230">
        <v>2611.62</v>
      </c>
      <c r="F94" s="230">
        <v>3186.96</v>
      </c>
      <c r="G94" s="230">
        <v>4096.91</v>
      </c>
      <c r="H94" s="229">
        <v>6659.5523818600004</v>
      </c>
      <c r="I94" s="229">
        <v>7885.4067943700011</v>
      </c>
      <c r="J94" s="229">
        <v>9049.6798235200004</v>
      </c>
      <c r="L94" s="329">
        <f>+J94*1000/3400</f>
        <v>2661.6705363294122</v>
      </c>
    </row>
    <row r="95" spans="1:14">
      <c r="B95" s="229">
        <v>2642.87</v>
      </c>
      <c r="C95" s="229">
        <v>2382.8399999999997</v>
      </c>
      <c r="D95" s="229">
        <v>2188.8700000000003</v>
      </c>
      <c r="E95" s="229">
        <v>8743.0600000000013</v>
      </c>
      <c r="F95" s="229">
        <v>8306.82</v>
      </c>
      <c r="G95" s="229">
        <v>7543.4</v>
      </c>
      <c r="H95" s="229">
        <v>8822.0599181399994</v>
      </c>
      <c r="I95" s="229">
        <v>11358.775505629999</v>
      </c>
      <c r="J95" s="229">
        <v>10194.50247648</v>
      </c>
      <c r="L95" s="329">
        <f>+J95*1000/3400</f>
        <v>2998.3830813176469</v>
      </c>
    </row>
    <row r="96" spans="1:14">
      <c r="M96" s="329" t="s">
        <v>1066</v>
      </c>
      <c r="N96" s="194">
        <v>4000</v>
      </c>
    </row>
    <row r="97" spans="1:14">
      <c r="C97" s="229">
        <v>387.24</v>
      </c>
      <c r="D97" s="229">
        <v>335.78999999999996</v>
      </c>
      <c r="E97" s="229">
        <v>304.42999999999984</v>
      </c>
      <c r="F97" s="229">
        <v>575.34000000000015</v>
      </c>
      <c r="G97" s="229">
        <v>909.94999999999982</v>
      </c>
      <c r="H97" s="229">
        <v>1436</v>
      </c>
      <c r="I97" s="229">
        <v>1225.8544125100002</v>
      </c>
      <c r="J97" s="229">
        <v>1164.27302915</v>
      </c>
      <c r="M97" s="329" t="s">
        <v>1067</v>
      </c>
      <c r="N97" s="194">
        <v>3000</v>
      </c>
    </row>
    <row r="98" spans="1:14">
      <c r="C98" s="34">
        <v>8.8934004556478291E-2</v>
      </c>
      <c r="D98" s="34">
        <v>7.4685391209192029E-2</v>
      </c>
      <c r="E98" s="34">
        <v>2.6810971335167511E-2</v>
      </c>
      <c r="F98" s="34">
        <v>5.0056639330142053E-2</v>
      </c>
      <c r="G98" s="34">
        <v>7.8172316716651008E-2</v>
      </c>
      <c r="H98" s="34">
        <v>9.2755197079828697E-2</v>
      </c>
      <c r="I98" s="34">
        <v>6.3700000000000007E-2</v>
      </c>
      <c r="J98" s="34">
        <v>6.0499999999999998E-2</v>
      </c>
      <c r="K98" s="34"/>
      <c r="L98" s="34"/>
      <c r="M98" s="329" t="s">
        <v>1068</v>
      </c>
      <c r="N98" s="194">
        <f>+N96-N97</f>
        <v>1000</v>
      </c>
    </row>
    <row r="100" spans="1:14">
      <c r="A100" s="10" t="s">
        <v>838</v>
      </c>
    </row>
    <row r="101" spans="1:14">
      <c r="A101" s="237" t="s">
        <v>839</v>
      </c>
    </row>
    <row r="102" spans="1:14">
      <c r="A102" s="194" t="s">
        <v>81</v>
      </c>
      <c r="B102" s="195">
        <f>+Conso_BS!C45</f>
        <v>0</v>
      </c>
      <c r="C102" s="195">
        <f>+Conso_BS!D45</f>
        <v>0</v>
      </c>
      <c r="D102" s="195">
        <f>+Conso_BS!E45</f>
        <v>0</v>
      </c>
      <c r="E102" s="195">
        <f>+Conso_BS!F45</f>
        <v>0.04</v>
      </c>
      <c r="F102" s="195">
        <f>+Conso_BS!G45</f>
        <v>1432.4</v>
      </c>
      <c r="G102" s="195">
        <f>+Conso_BS!H45</f>
        <v>0.03</v>
      </c>
      <c r="H102" s="195">
        <f>+Conso_BS!I45</f>
        <v>0.38</v>
      </c>
      <c r="I102" s="195">
        <f>+Conso_BS!J45</f>
        <v>0.38</v>
      </c>
      <c r="J102" s="195">
        <f>+Conso_BS!K45</f>
        <v>0.38</v>
      </c>
      <c r="K102" s="195">
        <f>+Conso_BS!L45</f>
        <v>0.38</v>
      </c>
    </row>
    <row r="103" spans="1:14">
      <c r="A103" s="194" t="s">
        <v>82</v>
      </c>
      <c r="B103" s="195">
        <f>+Conso_BS!C46</f>
        <v>2773.43</v>
      </c>
      <c r="C103" s="195">
        <f>+Conso_BS!D46</f>
        <v>3579.53</v>
      </c>
      <c r="D103" s="195">
        <f>+Conso_BS!E46</f>
        <v>4524.17</v>
      </c>
      <c r="E103" s="195">
        <f>+Conso_BS!F46</f>
        <v>4881.24</v>
      </c>
      <c r="F103" s="195">
        <f>+Conso_BS!G46</f>
        <v>4848.6899999999996</v>
      </c>
      <c r="G103" s="195">
        <f>+Conso_BS!H46</f>
        <v>3254.1</v>
      </c>
      <c r="H103" s="195">
        <f>+Conso_BS!I46</f>
        <v>3599.26</v>
      </c>
      <c r="I103" s="195">
        <f>+Conso_BS!J46</f>
        <v>5365.1599399820625</v>
      </c>
      <c r="J103" s="195">
        <f>+Conso_BS!K46</f>
        <v>6644.8310004521991</v>
      </c>
      <c r="K103" s="195">
        <f>+Conso_BS!L46</f>
        <v>6991.6197974528477</v>
      </c>
    </row>
    <row r="104" spans="1:14">
      <c r="A104" s="194" t="s">
        <v>83</v>
      </c>
      <c r="B104" s="195">
        <f>+Conso_BS!C47</f>
        <v>1153.7</v>
      </c>
      <c r="C104" s="195">
        <f>+Conso_BS!D47</f>
        <v>1306.75</v>
      </c>
      <c r="D104" s="195">
        <f>+Conso_BS!E47</f>
        <v>1954.13</v>
      </c>
      <c r="E104" s="195">
        <f>+Conso_BS!F47</f>
        <v>1772.41</v>
      </c>
      <c r="F104" s="195">
        <f>+Conso_BS!G47</f>
        <v>1690.7</v>
      </c>
      <c r="G104" s="195">
        <f>+Conso_BS!H47</f>
        <v>1429.18</v>
      </c>
      <c r="H104" s="195">
        <f>+Conso_BS!I47</f>
        <v>1716.62</v>
      </c>
      <c r="I104" s="195">
        <f>+Conso_BS!J47</f>
        <v>2558.768586760676</v>
      </c>
      <c r="J104" s="195">
        <f>+Conso_BS!K47</f>
        <v>3066.8450771317844</v>
      </c>
      <c r="K104" s="195">
        <f>+Conso_BS!L47</f>
        <v>3226.9014449782376</v>
      </c>
    </row>
    <row r="105" spans="1:14">
      <c r="A105" s="194" t="s">
        <v>84</v>
      </c>
      <c r="B105" s="195">
        <f>+Conso_BS!C48</f>
        <v>463.99</v>
      </c>
      <c r="C105" s="195">
        <f>+Conso_BS!D48</f>
        <v>149.21</v>
      </c>
      <c r="D105" s="195">
        <f>+Conso_BS!E48</f>
        <v>200.13</v>
      </c>
      <c r="E105" s="195">
        <f>+Conso_BS!F48</f>
        <v>1015.28</v>
      </c>
      <c r="F105" s="195">
        <f>+Conso_BS!G48</f>
        <v>1139.07</v>
      </c>
      <c r="G105" s="195">
        <f>+Conso_BS!H48</f>
        <v>620.38</v>
      </c>
      <c r="H105" s="195">
        <f>+Conso_BS!I48</f>
        <v>477.21042734224841</v>
      </c>
      <c r="I105" s="195">
        <f>+Conso_BS!J48</f>
        <v>231.08256302456573</v>
      </c>
      <c r="J105" s="195">
        <f>+Conso_BS!K48</f>
        <v>3372.6146668347628</v>
      </c>
      <c r="K105" s="195">
        <f>+Conso_BS!L48</f>
        <v>4106.6424867825581</v>
      </c>
    </row>
    <row r="106" spans="1:14">
      <c r="A106" s="194" t="s">
        <v>85</v>
      </c>
      <c r="B106" s="195">
        <f>+Conso_BS!C49</f>
        <v>109.27</v>
      </c>
      <c r="C106" s="195">
        <f>+Conso_BS!D49</f>
        <v>234.31</v>
      </c>
      <c r="D106" s="195">
        <f>+Conso_BS!E49</f>
        <v>423.99</v>
      </c>
      <c r="E106" s="195">
        <f>+Conso_BS!F49</f>
        <v>674.07</v>
      </c>
      <c r="F106" s="195">
        <f>+Conso_BS!G49</f>
        <v>984.13</v>
      </c>
      <c r="G106" s="195">
        <f>+Conso_BS!H49</f>
        <v>5805.19</v>
      </c>
      <c r="H106" s="195">
        <f>+Conso_BS!I49</f>
        <v>5000.87</v>
      </c>
      <c r="I106" s="195">
        <f>+Conso_BS!J49</f>
        <v>3012.7436586053122</v>
      </c>
      <c r="J106" s="195">
        <f>+Conso_BS!K49</f>
        <v>3731.3281771770039</v>
      </c>
      <c r="K106" s="195">
        <f>+Conso_BS!L49</f>
        <v>3926.063424723523</v>
      </c>
    </row>
    <row r="107" spans="1:14">
      <c r="A107" s="194" t="s">
        <v>86</v>
      </c>
      <c r="B107" s="195">
        <f>+Conso_BS!C50</f>
        <v>4728.7</v>
      </c>
      <c r="C107" s="195">
        <f>+Conso_BS!D50</f>
        <v>6927.21</v>
      </c>
      <c r="D107" s="195">
        <f>+Conso_BS!E50</f>
        <v>8078.79</v>
      </c>
      <c r="E107" s="195">
        <f>+Conso_BS!F50</f>
        <v>4607.97</v>
      </c>
      <c r="F107" s="195">
        <f>+Conso_BS!G50</f>
        <v>5860.59</v>
      </c>
      <c r="G107" s="195">
        <f>+Conso_BS!H50</f>
        <v>1622.9299999999998</v>
      </c>
      <c r="H107" s="195">
        <f>+Conso_BS!I50</f>
        <v>2139.69</v>
      </c>
      <c r="I107" s="195">
        <f>+Conso_BS!J50</f>
        <v>3072.9985317774181</v>
      </c>
      <c r="J107" s="195">
        <f>+Conso_BS!K50</f>
        <v>3805.9547407205437</v>
      </c>
      <c r="K107" s="195">
        <f>+Conso_BS!L50</f>
        <v>5889.0951370852836</v>
      </c>
    </row>
    <row r="108" spans="1:14">
      <c r="B108" s="129">
        <f>SUM(B102:B107)</f>
        <v>9229.09</v>
      </c>
      <c r="C108" s="129">
        <f t="shared" ref="C108:K108" si="18">SUM(C102:C107)</f>
        <v>12197.010000000002</v>
      </c>
      <c r="D108" s="129">
        <f t="shared" si="18"/>
        <v>15181.21</v>
      </c>
      <c r="E108" s="129">
        <f t="shared" si="18"/>
        <v>12951.009999999998</v>
      </c>
      <c r="F108" s="129">
        <f t="shared" si="18"/>
        <v>15955.58</v>
      </c>
      <c r="G108" s="129">
        <f t="shared" si="18"/>
        <v>12731.810000000001</v>
      </c>
      <c r="H108" s="129">
        <f>SUM(H102:H107)</f>
        <v>12934.03042734225</v>
      </c>
      <c r="I108" s="129">
        <f t="shared" si="18"/>
        <v>14241.133280150036</v>
      </c>
      <c r="J108" s="129">
        <f t="shared" si="18"/>
        <v>20621.953662316293</v>
      </c>
      <c r="K108" s="129">
        <f t="shared" si="18"/>
        <v>24140.702291022455</v>
      </c>
    </row>
    <row r="110" spans="1:14">
      <c r="A110" s="237" t="s">
        <v>840</v>
      </c>
    </row>
    <row r="111" spans="1:14">
      <c r="A111" s="194" t="s">
        <v>64</v>
      </c>
      <c r="B111" s="195">
        <f>+Conso_BS!C19</f>
        <v>933.55</v>
      </c>
      <c r="C111" s="195">
        <f>+Conso_BS!D19</f>
        <v>1251.3599999999999</v>
      </c>
      <c r="D111" s="195">
        <f>+Conso_BS!E19</f>
        <v>1398.2</v>
      </c>
      <c r="E111" s="195">
        <f>+Conso_BS!F19</f>
        <v>2601.58</v>
      </c>
      <c r="F111" s="195">
        <f>+Conso_BS!G19</f>
        <v>2053.29</v>
      </c>
      <c r="G111" s="195">
        <f>+Conso_BS!H19</f>
        <v>2317.7399999999998</v>
      </c>
      <c r="H111" s="195">
        <f>+Conso_BS!I19</f>
        <v>2937.82</v>
      </c>
      <c r="I111" s="195">
        <f>+Conso_BS!J19</f>
        <v>4127.0461076785095</v>
      </c>
      <c r="J111" s="195">
        <f>+Conso_BS!K19</f>
        <v>4906.9521234108543</v>
      </c>
      <c r="K111" s="195">
        <f>+Conso_BS!L19</f>
        <v>5163.0423119651805</v>
      </c>
    </row>
    <row r="112" spans="1:14">
      <c r="A112" s="194" t="s">
        <v>65</v>
      </c>
      <c r="B112" s="195">
        <f>+Conso_BS!C20</f>
        <v>3254.99</v>
      </c>
      <c r="C112" s="195">
        <f>+Conso_BS!D20</f>
        <v>4110.16</v>
      </c>
      <c r="D112" s="195">
        <f>+Conso_BS!E20</f>
        <v>3401.25</v>
      </c>
      <c r="E112" s="195">
        <f>+Conso_BS!F20</f>
        <v>6212.68</v>
      </c>
      <c r="F112" s="195">
        <f>+Conso_BS!G20</f>
        <v>6571.14</v>
      </c>
      <c r="G112" s="195">
        <f>+Conso_BS!H20</f>
        <v>6432.52</v>
      </c>
      <c r="H112" s="195">
        <f>+Conso_BS!I20</f>
        <v>10511.800000000001</v>
      </c>
      <c r="I112" s="195">
        <f>+Conso_BS!J20</f>
        <v>11448.425902700186</v>
      </c>
      <c r="J112" s="195">
        <f>+Conso_BS!K20</f>
        <v>12313.382984684113</v>
      </c>
      <c r="K112" s="195">
        <f>+Conso_BS!L20</f>
        <v>12563.402959115272</v>
      </c>
    </row>
    <row r="113" spans="1:11">
      <c r="A113" s="194" t="s">
        <v>66</v>
      </c>
      <c r="B113" s="195">
        <f>+Conso_BS!C21</f>
        <v>5925.98</v>
      </c>
      <c r="C113" s="195">
        <f>+Conso_BS!D21</f>
        <v>4569.3100000000004</v>
      </c>
      <c r="D113" s="195">
        <f>+Conso_BS!E21</f>
        <v>8247.18</v>
      </c>
      <c r="E113" s="195">
        <f>+Conso_BS!F21</f>
        <v>8329.58</v>
      </c>
      <c r="F113" s="195">
        <f>+Conso_BS!G21</f>
        <v>6852.34</v>
      </c>
      <c r="G113" s="195">
        <f>+Conso_BS!H21</f>
        <v>7777.95</v>
      </c>
      <c r="H113" s="195">
        <f>+Conso_BS!I21</f>
        <v>7360.1</v>
      </c>
      <c r="I113" s="195">
        <f>+Conso_BS!J21</f>
        <v>7360.1</v>
      </c>
      <c r="J113" s="195">
        <f>+Conso_BS!K21</f>
        <v>7360.1</v>
      </c>
      <c r="K113" s="195">
        <f>+Conso_BS!L21</f>
        <v>7360.1</v>
      </c>
    </row>
    <row r="114" spans="1:11">
      <c r="A114" s="194" t="s">
        <v>67</v>
      </c>
      <c r="B114" s="195">
        <f>+Conso_BS!C22</f>
        <v>3086.79</v>
      </c>
      <c r="C114" s="195">
        <f>+Conso_BS!D22</f>
        <v>4111.33</v>
      </c>
      <c r="D114" s="195">
        <f>+Conso_BS!E22</f>
        <v>4883.8</v>
      </c>
      <c r="E114" s="195">
        <f>+Conso_BS!F22</f>
        <v>412.43</v>
      </c>
      <c r="F114" s="195">
        <f>+Conso_BS!G22</f>
        <v>154.88999999999999</v>
      </c>
      <c r="G114" s="195">
        <f>+Conso_BS!H22</f>
        <v>65.7</v>
      </c>
      <c r="H114" s="195">
        <f>+Conso_BS!I22</f>
        <v>62.43</v>
      </c>
      <c r="I114" s="195">
        <f>+Conso_BS!J22</f>
        <v>120.50974634421249</v>
      </c>
      <c r="J114" s="195">
        <f>+Conso_BS!K22</f>
        <v>149.25312708708014</v>
      </c>
      <c r="K114" s="195">
        <f>+Conso_BS!L22</f>
        <v>157.0425369889409</v>
      </c>
    </row>
    <row r="115" spans="1:11">
      <c r="B115" s="129">
        <f>SUM(B111:B114)</f>
        <v>13201.310000000001</v>
      </c>
      <c r="C115" s="129">
        <f t="shared" ref="C115:K115" si="19">SUM(C111:C114)</f>
        <v>14042.16</v>
      </c>
      <c r="D115" s="129">
        <f t="shared" si="19"/>
        <v>17930.43</v>
      </c>
      <c r="E115" s="129">
        <f t="shared" si="19"/>
        <v>17556.27</v>
      </c>
      <c r="F115" s="129">
        <f t="shared" si="19"/>
        <v>15631.66</v>
      </c>
      <c r="G115" s="129">
        <f t="shared" si="19"/>
        <v>16593.91</v>
      </c>
      <c r="H115" s="129">
        <f t="shared" si="19"/>
        <v>20872.150000000001</v>
      </c>
      <c r="I115" s="129">
        <f t="shared" si="19"/>
        <v>23056.081756722906</v>
      </c>
      <c r="J115" s="129">
        <f t="shared" si="19"/>
        <v>24729.688235182042</v>
      </c>
      <c r="K115" s="129">
        <f t="shared" si="19"/>
        <v>25243.587808069395</v>
      </c>
    </row>
    <row r="117" spans="1:11">
      <c r="A117" s="194" t="s">
        <v>214</v>
      </c>
      <c r="B117" s="195">
        <f>+B108-B115</f>
        <v>-3972.2200000000012</v>
      </c>
      <c r="C117" s="195">
        <f t="shared" ref="C117:K117" si="20">+C108-C115</f>
        <v>-1845.1499999999978</v>
      </c>
      <c r="D117" s="195">
        <f t="shared" si="20"/>
        <v>-2749.2200000000012</v>
      </c>
      <c r="E117" s="195">
        <f t="shared" si="20"/>
        <v>-4605.260000000002</v>
      </c>
      <c r="F117" s="195">
        <f t="shared" si="20"/>
        <v>323.92000000000007</v>
      </c>
      <c r="G117" s="195">
        <f t="shared" si="20"/>
        <v>-3862.0999999999985</v>
      </c>
      <c r="H117" s="195">
        <f t="shared" si="20"/>
        <v>-7938.1195726577516</v>
      </c>
      <c r="I117" s="195">
        <f t="shared" si="20"/>
        <v>-8814.9484765728703</v>
      </c>
      <c r="J117" s="195">
        <f t="shared" si="20"/>
        <v>-4107.7345728657492</v>
      </c>
      <c r="K117" s="195">
        <f t="shared" si="20"/>
        <v>-1102.8855170469396</v>
      </c>
    </row>
    <row r="119" spans="1:11">
      <c r="A119" s="194" t="s">
        <v>272</v>
      </c>
      <c r="B119" s="194">
        <f>+B108/B115</f>
        <v>0.69910410406239976</v>
      </c>
      <c r="C119" s="194">
        <f t="shared" ref="C119:K119" si="21">+C108/C115</f>
        <v>0.86859927532516379</v>
      </c>
      <c r="D119" s="194">
        <f t="shared" si="21"/>
        <v>0.8466729464937538</v>
      </c>
      <c r="E119" s="194">
        <f t="shared" si="21"/>
        <v>0.73768573848545271</v>
      </c>
      <c r="F119" s="194">
        <f t="shared" si="21"/>
        <v>1.0207220474345016</v>
      </c>
      <c r="G119" s="194">
        <f t="shared" si="21"/>
        <v>0.7672579880209065</v>
      </c>
      <c r="H119" s="194">
        <f t="shared" si="21"/>
        <v>0.61967887483283945</v>
      </c>
      <c r="I119" s="194">
        <f t="shared" si="21"/>
        <v>0.61767361125866382</v>
      </c>
      <c r="J119" s="194">
        <f t="shared" si="21"/>
        <v>0.83389460741272825</v>
      </c>
      <c r="K119" s="194">
        <f t="shared" si="21"/>
        <v>0.95631027073360819</v>
      </c>
    </row>
  </sheetData>
  <pageMargins left="0.7" right="0.7" top="0.75" bottom="0.75" header="0.3" footer="0.3"/>
  <pageSetup paperSize="9" orientation="portrait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:R45"/>
  <sheetViews>
    <sheetView workbookViewId="0">
      <pane ySplit="2" topLeftCell="A3" activePane="bottomLeft" state="frozen"/>
      <selection pane="bottomLeft" activeCell="A2" sqref="A2"/>
    </sheetView>
  </sheetViews>
  <sheetFormatPr defaultColWidth="8.85546875" defaultRowHeight="15"/>
  <cols>
    <col min="1" max="1" width="35" bestFit="1" customWidth="1"/>
    <col min="2" max="2" width="7.85546875" style="118" customWidth="1"/>
    <col min="3" max="3" width="7.42578125" customWidth="1"/>
    <col min="4" max="6" width="8" customWidth="1"/>
    <col min="8" max="8" width="16.42578125" bestFit="1" customWidth="1"/>
    <col min="9" max="9" width="15.42578125" bestFit="1" customWidth="1"/>
    <col min="10" max="14" width="12" bestFit="1" customWidth="1"/>
    <col min="18" max="18" width="11" bestFit="1" customWidth="1"/>
  </cols>
  <sheetData>
    <row r="1" spans="1:18" s="118" customFormat="1">
      <c r="A1" s="438" t="s">
        <v>801</v>
      </c>
      <c r="B1" s="438"/>
      <c r="C1" s="438"/>
      <c r="D1" s="438"/>
      <c r="E1" s="438"/>
      <c r="F1" s="438"/>
    </row>
    <row r="2" spans="1:18" s="118" customFormat="1">
      <c r="A2" s="10" t="s">
        <v>147</v>
      </c>
      <c r="B2" s="10" t="s">
        <v>492</v>
      </c>
      <c r="C2" s="156" t="s">
        <v>473</v>
      </c>
      <c r="D2" s="10" t="s">
        <v>472</v>
      </c>
      <c r="E2" s="10" t="s">
        <v>471</v>
      </c>
      <c r="F2" s="38" t="s">
        <v>470</v>
      </c>
    </row>
    <row r="3" spans="1:18">
      <c r="A3" s="118" t="s">
        <v>474</v>
      </c>
      <c r="B3" s="118">
        <f>+'Steel sales breakup'!E232-157+45.21</f>
        <v>12761.189999999999</v>
      </c>
      <c r="C3" s="134">
        <f>'Steel sales breakup'!F231-528+601-540</f>
        <v>13458.637250547632</v>
      </c>
      <c r="D3" s="134">
        <f>'Steel sales breakup'!G231</f>
        <v>20049.222469450862</v>
      </c>
      <c r="E3" s="134">
        <f>'Steel sales breakup'!H231</f>
        <v>25894.315233656416</v>
      </c>
      <c r="F3" s="134">
        <f>'Steel sales breakup'!I231</f>
        <v>27441.530055610241</v>
      </c>
    </row>
    <row r="4" spans="1:18">
      <c r="A4" s="118" t="s">
        <v>475</v>
      </c>
      <c r="B4" s="118">
        <f>+'Steel sales breakup'!E227</f>
        <v>398.79</v>
      </c>
      <c r="C4" s="134">
        <f>'Captive Power Sales'!C17</f>
        <v>541.93111534515606</v>
      </c>
      <c r="D4" s="134">
        <f>'Captive Power Sales'!D17</f>
        <v>602.14568371684027</v>
      </c>
      <c r="E4" s="134">
        <f>'Captive Power Sales'!E17</f>
        <v>662.36025208852425</v>
      </c>
      <c r="F4" s="134">
        <f>'Captive Power Sales'!F17</f>
        <v>744.70848600322438</v>
      </c>
      <c r="I4" s="10"/>
      <c r="N4" s="10">
        <v>9471</v>
      </c>
      <c r="O4" s="10">
        <v>3800</v>
      </c>
      <c r="P4" s="10">
        <f>+N4+O4</f>
        <v>13271</v>
      </c>
      <c r="R4">
        <f>+(P4*10000000)/3400000</f>
        <v>39032.352941176468</v>
      </c>
    </row>
    <row r="5" spans="1:18">
      <c r="A5" s="118" t="s">
        <v>377</v>
      </c>
      <c r="B5" s="118">
        <f>+'Steel sales breakup'!E234</f>
        <v>291.88</v>
      </c>
      <c r="C5" s="134">
        <v>300</v>
      </c>
      <c r="D5" s="134">
        <v>300</v>
      </c>
      <c r="E5" s="134">
        <v>300</v>
      </c>
      <c r="F5" s="134">
        <v>300</v>
      </c>
      <c r="I5" s="156"/>
      <c r="J5" s="10"/>
      <c r="K5" s="10"/>
      <c r="L5" s="38"/>
      <c r="P5" s="134">
        <f>+C3</f>
        <v>13458.637250547632</v>
      </c>
    </row>
    <row r="6" spans="1:18">
      <c r="A6" s="118" t="s">
        <v>359</v>
      </c>
      <c r="B6" s="118">
        <v>157</v>
      </c>
      <c r="C6" s="128">
        <v>157.05000000000001</v>
      </c>
      <c r="D6" s="128">
        <v>157.05000000000001</v>
      </c>
      <c r="E6" s="128">
        <v>157.05000000000001</v>
      </c>
      <c r="F6" s="128">
        <v>157.05000000000001</v>
      </c>
      <c r="H6" s="10"/>
      <c r="I6" s="133"/>
      <c r="J6" s="133"/>
      <c r="K6" s="133"/>
      <c r="L6" s="133"/>
      <c r="P6" s="10">
        <f>+P5-P4</f>
        <v>187.63725054763199</v>
      </c>
    </row>
    <row r="7" spans="1:18" s="118" customFormat="1">
      <c r="A7" s="118" t="s">
        <v>493</v>
      </c>
      <c r="B7" s="10">
        <v>1073.82</v>
      </c>
      <c r="C7" s="161">
        <v>601</v>
      </c>
      <c r="D7" s="128"/>
      <c r="E7" s="128"/>
      <c r="F7" s="128"/>
      <c r="H7" s="10"/>
      <c r="I7" s="133"/>
      <c r="J7" s="133"/>
      <c r="K7" s="133"/>
      <c r="L7" s="133"/>
    </row>
    <row r="8" spans="1:18">
      <c r="A8" s="10" t="s">
        <v>3</v>
      </c>
      <c r="B8" s="10">
        <f>+SUM(B3:B6)-B7</f>
        <v>12535.039999999999</v>
      </c>
      <c r="C8" s="160">
        <f>+SUM(C3:C6)-C7</f>
        <v>13856.618365892788</v>
      </c>
      <c r="D8" s="160">
        <f>SUM(D3:D6)</f>
        <v>21108.418153167702</v>
      </c>
      <c r="E8" s="160">
        <f>SUM(E3:E6)</f>
        <v>27013.725485744941</v>
      </c>
      <c r="F8" s="160">
        <f>SUM(F3:F6)</f>
        <v>28643.288541613463</v>
      </c>
      <c r="H8" s="10"/>
      <c r="J8" s="118"/>
      <c r="K8" s="118"/>
      <c r="L8" s="118"/>
    </row>
    <row r="9" spans="1:18">
      <c r="A9" s="118" t="s">
        <v>491</v>
      </c>
      <c r="C9" s="159">
        <f>+(C8/B8)-1</f>
        <v>0.10543072586069036</v>
      </c>
      <c r="D9" s="159">
        <f>+(D8/C8)-1</f>
        <v>0.52334556641357555</v>
      </c>
      <c r="E9" s="159">
        <f>+(E8/D8)-1</f>
        <v>0.27976077078476114</v>
      </c>
      <c r="F9" s="159">
        <f>+(F8/E8)-1</f>
        <v>6.0323521712265737E-2</v>
      </c>
      <c r="H9" s="118"/>
    </row>
    <row r="10" spans="1:18">
      <c r="A10" s="10" t="s">
        <v>476</v>
      </c>
      <c r="H10" s="118"/>
      <c r="I10" s="134"/>
      <c r="J10" s="134"/>
      <c r="K10" s="134"/>
      <c r="L10" s="134"/>
      <c r="N10" s="134">
        <v>15502.49</v>
      </c>
    </row>
    <row r="11" spans="1:18">
      <c r="C11" s="134"/>
      <c r="H11" s="118"/>
      <c r="I11" s="158"/>
      <c r="J11" s="158"/>
      <c r="K11" s="158"/>
      <c r="L11" s="158"/>
      <c r="N11" s="134">
        <v>1645</v>
      </c>
    </row>
    <row r="12" spans="1:18">
      <c r="A12" s="7" t="s">
        <v>5</v>
      </c>
      <c r="B12" s="292">
        <f>'Raw material cost'!B39</f>
        <v>5627.0099999999993</v>
      </c>
      <c r="C12" s="292">
        <f>'Raw material cost'!C39</f>
        <v>5490.2428211330434</v>
      </c>
      <c r="D12" s="292">
        <f>'Raw material cost'!D39</f>
        <v>7391.9008219461693</v>
      </c>
      <c r="E12" s="292">
        <f>'Raw material cost'!E39</f>
        <v>10035.5213126294</v>
      </c>
      <c r="F12" s="292">
        <f>'Raw material cost'!F39</f>
        <v>10814.870443064183</v>
      </c>
      <c r="H12" s="118"/>
      <c r="J12" s="118"/>
      <c r="K12" s="118"/>
      <c r="L12" s="118"/>
      <c r="M12" s="118"/>
      <c r="N12" s="134">
        <f>N10-N11</f>
        <v>13857.49</v>
      </c>
    </row>
    <row r="13" spans="1:18">
      <c r="B13" s="179">
        <f>+B12/B8</f>
        <v>0.44890243668947205</v>
      </c>
      <c r="C13" s="179">
        <f>+C12/C8</f>
        <v>0.39621808699350036</v>
      </c>
      <c r="D13" s="179">
        <f>+D12/D8</f>
        <v>0.35018734081866199</v>
      </c>
      <c r="E13" s="179">
        <f>+E12/E8</f>
        <v>0.37149712348728475</v>
      </c>
      <c r="F13" s="179">
        <f>+F12/F8</f>
        <v>0.37757083748788667</v>
      </c>
      <c r="H13" s="118"/>
      <c r="I13" s="134"/>
      <c r="J13" s="157"/>
      <c r="K13" s="157"/>
      <c r="L13" s="157"/>
      <c r="N13" s="134"/>
    </row>
    <row r="14" spans="1:18" s="194" customFormat="1">
      <c r="B14" s="179"/>
      <c r="C14" s="179"/>
      <c r="D14" s="179"/>
      <c r="E14" s="179"/>
      <c r="F14" s="179"/>
      <c r="I14" s="134"/>
      <c r="J14" s="157"/>
      <c r="K14" s="157"/>
      <c r="L14" s="157"/>
      <c r="N14" s="134">
        <f>5026.65+132.04+332.3</f>
        <v>5490.99</v>
      </c>
    </row>
    <row r="15" spans="1:18">
      <c r="A15" s="118" t="s">
        <v>6</v>
      </c>
      <c r="B15" s="195">
        <v>2193</v>
      </c>
      <c r="C15" s="195">
        <f>C18</f>
        <v>2330.0625</v>
      </c>
      <c r="D15" s="195">
        <f>D18</f>
        <v>3563.625</v>
      </c>
      <c r="E15" s="195">
        <f>E18</f>
        <v>4454.53125</v>
      </c>
      <c r="F15" s="195">
        <f>F18</f>
        <v>4797.1875</v>
      </c>
      <c r="N15" s="134">
        <v>531.6</v>
      </c>
    </row>
    <row r="16" spans="1:18" s="194" customFormat="1" hidden="1">
      <c r="A16" s="194" t="s">
        <v>996</v>
      </c>
      <c r="B16" s="195">
        <f>(B15*10000000)/(3.2*1000000)</f>
        <v>6853.125</v>
      </c>
      <c r="C16" s="195">
        <v>6853.125</v>
      </c>
      <c r="D16" s="195">
        <v>6853.125</v>
      </c>
      <c r="E16" s="195">
        <v>6853.125</v>
      </c>
      <c r="F16" s="195">
        <v>6853.125</v>
      </c>
      <c r="N16" s="134"/>
    </row>
    <row r="17" spans="1:14" s="194" customFormat="1" hidden="1">
      <c r="A17" s="194" t="s">
        <v>997</v>
      </c>
      <c r="B17" s="195"/>
      <c r="C17" s="195">
        <v>3.4</v>
      </c>
      <c r="D17" s="195">
        <v>5.2</v>
      </c>
      <c r="E17" s="195">
        <v>6.5</v>
      </c>
      <c r="F17" s="195">
        <v>7</v>
      </c>
      <c r="N17" s="134"/>
    </row>
    <row r="18" spans="1:14" s="194" customFormat="1" hidden="1">
      <c r="A18" s="194" t="s">
        <v>998</v>
      </c>
      <c r="B18" s="195"/>
      <c r="C18" s="195">
        <f>(C16*C17*1000000)/10000000</f>
        <v>2330.0625</v>
      </c>
      <c r="D18" s="195">
        <f>(D16*D17*1000000)/10000000</f>
        <v>3563.625</v>
      </c>
      <c r="E18" s="195">
        <f>(E16*E17*1000000)/10000000</f>
        <v>4454.53125</v>
      </c>
      <c r="F18" s="195">
        <f>(F16*F17*1000000)/10000000</f>
        <v>4797.1875</v>
      </c>
      <c r="N18" s="134"/>
    </row>
    <row r="19" spans="1:14">
      <c r="A19" s="118"/>
      <c r="B19" s="179">
        <f>+B15/B8</f>
        <v>0.17494958133360564</v>
      </c>
      <c r="C19" s="179">
        <f>+C15/C8</f>
        <v>0.16815520486118787</v>
      </c>
      <c r="D19" s="179">
        <f>+D15/D8</f>
        <v>0.16882482496516268</v>
      </c>
      <c r="E19" s="179">
        <f>+E15/E8</f>
        <v>0.16489881235931869</v>
      </c>
      <c r="F19" s="179">
        <f>+F15/F8</f>
        <v>0.16748033288952011</v>
      </c>
      <c r="I19" s="10"/>
      <c r="K19" s="119"/>
      <c r="L19" s="119"/>
      <c r="M19" s="119"/>
      <c r="N19" s="134">
        <f>5568-601</f>
        <v>4967</v>
      </c>
    </row>
    <row r="20" spans="1:14" s="194" customFormat="1">
      <c r="B20" s="179"/>
      <c r="C20" s="179"/>
      <c r="D20" s="179"/>
      <c r="E20" s="179"/>
      <c r="F20" s="179"/>
      <c r="I20" s="10"/>
      <c r="K20" s="195"/>
      <c r="L20" s="195"/>
      <c r="M20" s="195"/>
      <c r="N20" s="134">
        <f>N14+N15+N19</f>
        <v>10989.59</v>
      </c>
    </row>
    <row r="21" spans="1:14">
      <c r="A21" s="118" t="s">
        <v>7</v>
      </c>
      <c r="B21" s="118">
        <v>537.25</v>
      </c>
      <c r="C21" s="134">
        <v>531</v>
      </c>
      <c r="D21" s="134">
        <f>D8*D22</f>
        <v>844.33672612670807</v>
      </c>
      <c r="E21" s="134">
        <f>E8*E22</f>
        <v>1080.5490194297977</v>
      </c>
      <c r="F21" s="134">
        <f>F8*F22</f>
        <v>1145.7315416645386</v>
      </c>
      <c r="I21" s="156"/>
      <c r="J21" s="10"/>
      <c r="K21" s="10"/>
      <c r="L21" s="38"/>
      <c r="N21" s="134"/>
    </row>
    <row r="22" spans="1:14">
      <c r="A22" s="118"/>
      <c r="B22" s="179">
        <f>+B21/B8</f>
        <v>4.2859855253752681E-2</v>
      </c>
      <c r="C22" s="179">
        <f>C21/C8</f>
        <v>3.8321038075712889E-2</v>
      </c>
      <c r="D22" s="179">
        <v>0.04</v>
      </c>
      <c r="E22" s="179">
        <v>0.04</v>
      </c>
      <c r="F22" s="179">
        <v>0.04</v>
      </c>
      <c r="H22" s="118"/>
      <c r="I22" s="195"/>
      <c r="N22" s="134">
        <f>N12-N20</f>
        <v>2867.8999999999996</v>
      </c>
    </row>
    <row r="23" spans="1:14" s="194" customFormat="1">
      <c r="B23" s="179"/>
      <c r="C23" s="179"/>
      <c r="D23" s="179"/>
      <c r="E23" s="179"/>
      <c r="F23" s="179"/>
      <c r="I23" s="134"/>
      <c r="N23" s="29">
        <f>N22/N12</f>
        <v>0.20695667108545629</v>
      </c>
    </row>
    <row r="24" spans="1:14">
      <c r="A24" s="118" t="s">
        <v>8</v>
      </c>
      <c r="B24" s="118">
        <v>1107.93</v>
      </c>
      <c r="C24" s="134">
        <f>C8*9%+277+88</f>
        <v>1612.0956529303508</v>
      </c>
      <c r="D24" s="134">
        <f>D8*D25</f>
        <v>2533.0101783801242</v>
      </c>
      <c r="E24" s="134">
        <f>E8*E25</f>
        <v>2971.5098034319435</v>
      </c>
      <c r="F24" s="134">
        <f>F8*F25</f>
        <v>2864.3288541613465</v>
      </c>
      <c r="I24" s="134"/>
      <c r="N24" s="134"/>
    </row>
    <row r="25" spans="1:14">
      <c r="A25" s="118"/>
      <c r="B25" s="179">
        <f>+B24/B8</f>
        <v>8.8386634585928742E-2</v>
      </c>
      <c r="C25" s="179">
        <f>+C24/C8</f>
        <v>0.1163412031970531</v>
      </c>
      <c r="D25" s="179">
        <v>0.12</v>
      </c>
      <c r="E25" s="179">
        <v>0.11</v>
      </c>
      <c r="F25" s="179">
        <v>0.1</v>
      </c>
      <c r="I25" s="134"/>
      <c r="N25" s="134">
        <f>2956-2868</f>
        <v>88</v>
      </c>
    </row>
    <row r="26" spans="1:14" s="194" customFormat="1">
      <c r="B26" s="179"/>
      <c r="C26" s="179"/>
      <c r="D26" s="179"/>
      <c r="E26" s="179"/>
      <c r="F26" s="179"/>
      <c r="I26" s="134"/>
      <c r="N26" s="134"/>
    </row>
    <row r="27" spans="1:14">
      <c r="A27" s="118" t="s">
        <v>9</v>
      </c>
      <c r="B27" s="118">
        <v>50.14</v>
      </c>
      <c r="C27" s="134">
        <f>C8*C28</f>
        <v>55.426473463571149</v>
      </c>
      <c r="D27" s="134">
        <f>D8*D28</f>
        <v>84.433672612670804</v>
      </c>
      <c r="E27" s="134">
        <f>E8*E28</f>
        <v>108.05490194297977</v>
      </c>
      <c r="F27" s="134">
        <f>F8*F28</f>
        <v>114.57315416645386</v>
      </c>
      <c r="I27" s="293"/>
      <c r="N27" s="134"/>
    </row>
    <row r="28" spans="1:14">
      <c r="A28" s="118"/>
      <c r="B28" s="180">
        <f>+B27/B8</f>
        <v>3.9999872357806597E-3</v>
      </c>
      <c r="C28" s="180">
        <v>4.0000000000000001E-3</v>
      </c>
      <c r="D28" s="180">
        <v>4.0000000000000001E-3</v>
      </c>
      <c r="E28" s="180">
        <v>4.0000000000000001E-3</v>
      </c>
      <c r="F28" s="180">
        <v>4.0000000000000001E-3</v>
      </c>
      <c r="N28" s="134"/>
    </row>
    <row r="29" spans="1:14" s="194" customFormat="1">
      <c r="B29" s="180"/>
      <c r="C29" s="180"/>
      <c r="D29" s="180"/>
      <c r="E29" s="180"/>
      <c r="F29" s="180"/>
      <c r="N29" s="134"/>
    </row>
    <row r="30" spans="1:14">
      <c r="A30" s="118" t="s">
        <v>10</v>
      </c>
      <c r="B30" s="118">
        <v>333.1</v>
      </c>
      <c r="C30" s="134">
        <f>C8*C31</f>
        <v>415.69855097678362</v>
      </c>
      <c r="D30" s="134">
        <f>D8*D31</f>
        <v>633.25254459503105</v>
      </c>
      <c r="E30" s="134">
        <f>E8*E31</f>
        <v>810.41176457234815</v>
      </c>
      <c r="F30" s="134">
        <f>F8*F31</f>
        <v>859.29865624840386</v>
      </c>
      <c r="N30" s="134"/>
    </row>
    <row r="31" spans="1:14">
      <c r="A31" s="118"/>
      <c r="B31" s="180">
        <f>+B30/B8</f>
        <v>2.6573509139181051E-2</v>
      </c>
      <c r="C31" s="179">
        <v>0.03</v>
      </c>
      <c r="D31" s="179">
        <v>0.03</v>
      </c>
      <c r="E31" s="179">
        <v>0.03</v>
      </c>
      <c r="F31" s="179">
        <v>0.03</v>
      </c>
      <c r="N31" s="134"/>
    </row>
    <row r="32" spans="1:14" s="194" customFormat="1">
      <c r="B32" s="180"/>
      <c r="C32" s="179"/>
      <c r="D32" s="179"/>
      <c r="E32" s="179"/>
      <c r="F32" s="179"/>
      <c r="N32" s="134"/>
    </row>
    <row r="33" spans="1:14">
      <c r="A33" s="118" t="s">
        <v>11</v>
      </c>
      <c r="B33" s="118">
        <v>521.92999999999995</v>
      </c>
      <c r="C33" s="134">
        <f>C8*C34</f>
        <v>554.26473463571153</v>
      </c>
      <c r="D33" s="134">
        <f>D8*D34</f>
        <v>844.33672612670807</v>
      </c>
      <c r="E33" s="134">
        <f>E8*E34</f>
        <v>1080.5490194297977</v>
      </c>
      <c r="F33" s="134">
        <f>F8*F34</f>
        <v>1145.7315416645386</v>
      </c>
      <c r="N33" s="134"/>
    </row>
    <row r="34" spans="1:14">
      <c r="A34" s="118"/>
      <c r="B34" s="180">
        <f>+B33/B8</f>
        <v>4.1637681251914631E-2</v>
      </c>
      <c r="C34" s="179">
        <v>0.04</v>
      </c>
      <c r="D34" s="179">
        <v>0.04</v>
      </c>
      <c r="E34" s="179">
        <v>0.04</v>
      </c>
      <c r="F34" s="179">
        <v>0.04</v>
      </c>
      <c r="N34" s="134"/>
    </row>
    <row r="35" spans="1:14" s="194" customFormat="1">
      <c r="B35" s="180"/>
      <c r="C35" s="179"/>
      <c r="D35" s="179"/>
      <c r="E35" s="179"/>
      <c r="F35" s="179"/>
      <c r="N35" s="134"/>
    </row>
    <row r="36" spans="1:14">
      <c r="A36" s="118" t="s">
        <v>12</v>
      </c>
      <c r="B36" s="134">
        <f>B12+B15+B21+B24+B27+B30+B33</f>
        <v>10370.359999999999</v>
      </c>
      <c r="C36" s="134">
        <f>C12+C15+C21+C24+C27+C30+C33</f>
        <v>10988.790733139462</v>
      </c>
      <c r="D36" s="134">
        <f>D12+D15+D21+D24+D27+D30+D33</f>
        <v>15894.895669787411</v>
      </c>
      <c r="E36" s="134">
        <f>E12+E15+E21+E24+E27+E30+E33</f>
        <v>20541.127071436265</v>
      </c>
      <c r="F36" s="134">
        <f>F12+F15+F21+F24+F27+F30+F33</f>
        <v>21741.721690969465</v>
      </c>
      <c r="N36" s="134"/>
    </row>
    <row r="37" spans="1:14">
      <c r="B37" s="180">
        <f>+B36/B8</f>
        <v>0.82730968548963546</v>
      </c>
      <c r="C37" s="180">
        <f>C36/C8</f>
        <v>0.79303553312745434</v>
      </c>
      <c r="D37" s="180">
        <f>D36/D8</f>
        <v>0.75301216578382457</v>
      </c>
      <c r="E37" s="180">
        <f>E36/E8</f>
        <v>0.76039593584660337</v>
      </c>
      <c r="F37" s="180">
        <f>F36/F8</f>
        <v>0.75905117037740677</v>
      </c>
      <c r="N37" s="134"/>
    </row>
    <row r="38" spans="1:14">
      <c r="I38" s="194"/>
      <c r="N38" s="134"/>
    </row>
    <row r="39" spans="1:14" ht="15.75" thickBot="1">
      <c r="A39" s="10" t="s">
        <v>477</v>
      </c>
      <c r="B39" s="278">
        <f>+B8-B36</f>
        <v>2164.6800000000003</v>
      </c>
      <c r="C39" s="278">
        <f>C8-C36</f>
        <v>2867.8276327533258</v>
      </c>
      <c r="D39" s="294">
        <f>D8-D36</f>
        <v>5213.5224833802913</v>
      </c>
      <c r="E39" s="278">
        <f>E8-E36</f>
        <v>6472.5984143086753</v>
      </c>
      <c r="F39" s="278">
        <f>F8-F36</f>
        <v>6901.5668506439979</v>
      </c>
      <c r="H39" s="194"/>
      <c r="L39" s="194"/>
      <c r="N39" s="134"/>
    </row>
    <row r="40" spans="1:14">
      <c r="A40" s="9" t="s">
        <v>808</v>
      </c>
      <c r="B40" s="210">
        <f>+B39/B8</f>
        <v>0.1726903145103646</v>
      </c>
      <c r="C40" s="211">
        <f>C39/C8</f>
        <v>0.20696446687254569</v>
      </c>
      <c r="D40" s="211">
        <f>D39/D8</f>
        <v>0.24698783421617537</v>
      </c>
      <c r="E40" s="211">
        <f>E39/E8</f>
        <v>0.23960406415339658</v>
      </c>
      <c r="F40" s="211">
        <f>F39/F8</f>
        <v>0.24094882962259317</v>
      </c>
      <c r="H40" s="194"/>
      <c r="K40" s="194"/>
      <c r="L40" s="194"/>
      <c r="N40" s="134"/>
    </row>
    <row r="41" spans="1:14">
      <c r="N41" s="134"/>
    </row>
    <row r="42" spans="1:14">
      <c r="A42" t="s">
        <v>999</v>
      </c>
      <c r="B42" s="118">
        <f>(B39/3.2)*10</f>
        <v>6764.6250000000009</v>
      </c>
      <c r="C42" s="194">
        <f>(C39/3.4)*10</f>
        <v>8434.7871551568405</v>
      </c>
      <c r="D42" s="194">
        <f>(D39/5.2)*10</f>
        <v>10026.00477573133</v>
      </c>
      <c r="E42" s="194">
        <f>(E39/6.5)*10</f>
        <v>9957.8437143210394</v>
      </c>
      <c r="F42" s="194">
        <f>(F39/7)*10</f>
        <v>9859.3812152057108</v>
      </c>
      <c r="N42" s="134"/>
    </row>
    <row r="43" spans="1:14">
      <c r="N43" s="134"/>
    </row>
    <row r="44" spans="1:14">
      <c r="N44" s="134"/>
    </row>
    <row r="45" spans="1:14">
      <c r="N45" s="134"/>
    </row>
  </sheetData>
  <mergeCells count="1">
    <mergeCell ref="A1:F1"/>
  </mergeCells>
  <phoneticPr fontId="47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:Y51"/>
  <sheetViews>
    <sheetView workbookViewId="0">
      <pane ySplit="1" topLeftCell="A2" activePane="bottomLeft" state="frozen"/>
      <selection pane="bottomLeft" activeCell="Q1" sqref="Q1:R9"/>
    </sheetView>
  </sheetViews>
  <sheetFormatPr defaultColWidth="8.85546875" defaultRowHeight="15"/>
  <cols>
    <col min="1" max="1" width="31.140625" bestFit="1" customWidth="1"/>
    <col min="2" max="3" width="13.7109375" bestFit="1" customWidth="1"/>
    <col min="4" max="5" width="14.7109375" bestFit="1" customWidth="1"/>
    <col min="6" max="15" width="9.140625" hidden="1" customWidth="1"/>
    <col min="17" max="17" width="11" bestFit="1" customWidth="1"/>
    <col min="18" max="18" width="12" bestFit="1" customWidth="1"/>
    <col min="19" max="19" width="11" bestFit="1" customWidth="1"/>
    <col min="24" max="24" width="12" bestFit="1" customWidth="1"/>
    <col min="26" max="26" width="11" bestFit="1" customWidth="1"/>
  </cols>
  <sheetData>
    <row r="1" spans="1:25">
      <c r="A1" s="270"/>
      <c r="B1" s="271" t="s">
        <v>200</v>
      </c>
      <c r="C1" s="271" t="s">
        <v>201</v>
      </c>
      <c r="D1" s="271" t="s">
        <v>900</v>
      </c>
      <c r="E1" s="271" t="s">
        <v>901</v>
      </c>
      <c r="F1" s="270" t="s">
        <v>902</v>
      </c>
      <c r="G1" s="270" t="s">
        <v>903</v>
      </c>
      <c r="H1" s="270" t="s">
        <v>904</v>
      </c>
      <c r="I1" s="270" t="s">
        <v>905</v>
      </c>
      <c r="J1" s="270" t="s">
        <v>906</v>
      </c>
      <c r="K1" s="270" t="s">
        <v>907</v>
      </c>
      <c r="L1" s="270" t="s">
        <v>908</v>
      </c>
      <c r="M1" s="270" t="s">
        <v>909</v>
      </c>
      <c r="N1" s="270" t="s">
        <v>910</v>
      </c>
      <c r="O1" s="270" t="s">
        <v>911</v>
      </c>
    </row>
    <row r="2" spans="1:25">
      <c r="A2" s="10" t="s">
        <v>917</v>
      </c>
    </row>
    <row r="3" spans="1:25">
      <c r="A3" s="194" t="s">
        <v>912</v>
      </c>
      <c r="B3" s="194">
        <v>1000</v>
      </c>
      <c r="C3" s="194">
        <v>1000</v>
      </c>
      <c r="D3" s="135" t="s">
        <v>919</v>
      </c>
      <c r="E3" s="135"/>
      <c r="F3" s="135"/>
      <c r="G3" s="135"/>
      <c r="H3" s="135"/>
      <c r="I3" s="135"/>
    </row>
    <row r="5" spans="1:25">
      <c r="A5" s="194" t="s">
        <v>913</v>
      </c>
      <c r="B5" s="133">
        <v>0.54339999999999999</v>
      </c>
      <c r="C5" s="133">
        <v>0.54339999999999999</v>
      </c>
    </row>
    <row r="6" spans="1:25">
      <c r="A6" s="194" t="s">
        <v>914</v>
      </c>
      <c r="B6" s="157">
        <f>+(1000*24*365*B3*B5)/1000000</f>
        <v>4760.1840000000002</v>
      </c>
      <c r="C6" s="157">
        <f>+(1000*24*365*C3*C5)/1000000</f>
        <v>4760.1840000000002</v>
      </c>
    </row>
    <row r="7" spans="1:25">
      <c r="A7" s="194" t="s">
        <v>915</v>
      </c>
      <c r="B7">
        <v>3.4</v>
      </c>
      <c r="C7" s="194">
        <v>3</v>
      </c>
    </row>
    <row r="8" spans="1:25">
      <c r="A8" s="194" t="s">
        <v>916</v>
      </c>
      <c r="B8" s="134">
        <f>+(B6*B7)/10</f>
        <v>1618.4625599999999</v>
      </c>
      <c r="C8" s="134">
        <f>+(C6*C7)/10</f>
        <v>1428.0552</v>
      </c>
    </row>
    <row r="10" spans="1:25">
      <c r="A10" s="10" t="s">
        <v>918</v>
      </c>
    </row>
    <row r="11" spans="1:25">
      <c r="A11" s="10" t="s">
        <v>912</v>
      </c>
      <c r="B11" s="10">
        <v>2400</v>
      </c>
      <c r="C11" s="10">
        <v>2400</v>
      </c>
      <c r="D11" s="10">
        <v>2400</v>
      </c>
      <c r="E11" s="10">
        <v>2400</v>
      </c>
      <c r="F11" s="10">
        <v>2400</v>
      </c>
      <c r="G11" s="10">
        <v>2400</v>
      </c>
      <c r="H11" s="10">
        <v>2400</v>
      </c>
      <c r="I11" s="10">
        <v>2400</v>
      </c>
      <c r="J11" s="10">
        <v>2400</v>
      </c>
      <c r="K11" s="10">
        <v>2400</v>
      </c>
      <c r="L11" s="10">
        <v>2400</v>
      </c>
      <c r="M11" s="10">
        <v>2400</v>
      </c>
      <c r="N11" s="10">
        <v>2400</v>
      </c>
      <c r="O11" s="10">
        <v>2400</v>
      </c>
      <c r="S11" s="194"/>
    </row>
    <row r="12" spans="1:25">
      <c r="A12" s="194"/>
      <c r="S12" s="194"/>
      <c r="T12" s="194"/>
      <c r="U12" s="194"/>
      <c r="V12" s="194"/>
      <c r="X12" s="194"/>
      <c r="Y12" s="155"/>
    </row>
    <row r="13" spans="1:25">
      <c r="A13" s="194" t="s">
        <v>913</v>
      </c>
      <c r="B13" s="155">
        <v>0.21</v>
      </c>
      <c r="C13" s="133">
        <v>0.36249999999999999</v>
      </c>
      <c r="D13" s="133">
        <v>0.70830000000000004</v>
      </c>
      <c r="E13" s="133">
        <v>0.70830000000000004</v>
      </c>
      <c r="F13" s="133">
        <v>0.70830000000000004</v>
      </c>
      <c r="G13" s="133">
        <v>0.70830000000000004</v>
      </c>
      <c r="H13" s="133">
        <v>0.70830000000000004</v>
      </c>
      <c r="I13" s="133">
        <v>0.70830000000000004</v>
      </c>
      <c r="J13" s="133">
        <v>0.70830000000000004</v>
      </c>
      <c r="K13" s="133">
        <v>0.70830000000000004</v>
      </c>
      <c r="L13" s="133">
        <v>0.70830000000000004</v>
      </c>
      <c r="M13" s="133">
        <v>0.70830000000000004</v>
      </c>
      <c r="N13" s="133">
        <v>0.70830000000000004</v>
      </c>
      <c r="O13" s="133">
        <v>0.70830000000000004</v>
      </c>
      <c r="R13" s="194"/>
    </row>
    <row r="14" spans="1:25">
      <c r="A14" s="194" t="s">
        <v>914</v>
      </c>
      <c r="B14">
        <f t="shared" ref="B14:O14" si="0">+(1000*24*365*B11*B13)/1000000</f>
        <v>4415.04</v>
      </c>
      <c r="C14" s="194">
        <f t="shared" si="0"/>
        <v>7621.2</v>
      </c>
      <c r="D14" s="134">
        <f t="shared" si="0"/>
        <v>14891.299199999999</v>
      </c>
      <c r="E14" s="194">
        <f t="shared" si="0"/>
        <v>14891.299199999999</v>
      </c>
      <c r="F14" s="194">
        <f t="shared" si="0"/>
        <v>14891.299199999999</v>
      </c>
      <c r="G14" s="194">
        <f t="shared" si="0"/>
        <v>14891.299199999999</v>
      </c>
      <c r="H14" s="194">
        <f t="shared" si="0"/>
        <v>14891.299199999999</v>
      </c>
      <c r="I14" s="194">
        <f t="shared" si="0"/>
        <v>14891.299199999999</v>
      </c>
      <c r="J14" s="194">
        <f t="shared" si="0"/>
        <v>14891.299199999999</v>
      </c>
      <c r="K14" s="194">
        <f t="shared" si="0"/>
        <v>14891.299199999999</v>
      </c>
      <c r="L14" s="194">
        <f t="shared" si="0"/>
        <v>14891.299199999999</v>
      </c>
      <c r="M14" s="194">
        <f t="shared" si="0"/>
        <v>14891.299199999999</v>
      </c>
      <c r="N14" s="194">
        <f t="shared" si="0"/>
        <v>14891.299199999999</v>
      </c>
      <c r="O14" s="194">
        <f t="shared" si="0"/>
        <v>14891.299199999999</v>
      </c>
      <c r="R14" s="34"/>
    </row>
    <row r="15" spans="1:25">
      <c r="A15" s="194" t="s">
        <v>915</v>
      </c>
      <c r="B15">
        <v>3.4</v>
      </c>
      <c r="C15" s="194">
        <v>3.4</v>
      </c>
      <c r="D15" s="194">
        <v>3.4</v>
      </c>
      <c r="E15" s="194">
        <v>3.4</v>
      </c>
      <c r="F15" s="194">
        <v>3.4</v>
      </c>
      <c r="G15" s="194">
        <v>3.4</v>
      </c>
      <c r="H15" s="194">
        <v>3.4</v>
      </c>
      <c r="I15" s="194">
        <v>3.4</v>
      </c>
      <c r="J15" s="194">
        <v>3.4</v>
      </c>
      <c r="K15" s="194">
        <v>3.4</v>
      </c>
      <c r="L15" s="194">
        <v>3.4</v>
      </c>
      <c r="M15" s="194">
        <v>3.4</v>
      </c>
      <c r="N15" s="194">
        <v>3.4</v>
      </c>
      <c r="O15" s="194">
        <v>3.4</v>
      </c>
    </row>
    <row r="16" spans="1:25">
      <c r="A16" s="194" t="s">
        <v>916</v>
      </c>
      <c r="B16" s="134">
        <f t="shared" ref="B16:O16" si="1">+(B14*B15)/10</f>
        <v>1501.1135999999999</v>
      </c>
      <c r="C16" s="134">
        <f t="shared" si="1"/>
        <v>2591.2079999999996</v>
      </c>
      <c r="D16" s="134">
        <f t="shared" si="1"/>
        <v>5063.0417279999992</v>
      </c>
      <c r="E16" s="134">
        <f t="shared" si="1"/>
        <v>5063.0417279999992</v>
      </c>
      <c r="F16" s="134">
        <f t="shared" si="1"/>
        <v>5063.0417279999992</v>
      </c>
      <c r="G16" s="134">
        <f t="shared" si="1"/>
        <v>5063.0417279999992</v>
      </c>
      <c r="H16" s="134">
        <f t="shared" si="1"/>
        <v>5063.0417279999992</v>
      </c>
      <c r="I16" s="134">
        <f t="shared" si="1"/>
        <v>5063.0417279999992</v>
      </c>
      <c r="J16" s="134">
        <f t="shared" si="1"/>
        <v>5063.0417279999992</v>
      </c>
      <c r="K16" s="134">
        <f t="shared" si="1"/>
        <v>5063.0417279999992</v>
      </c>
      <c r="L16" s="134">
        <f t="shared" si="1"/>
        <v>5063.0417279999992</v>
      </c>
      <c r="M16" s="134">
        <f t="shared" si="1"/>
        <v>5063.0417279999992</v>
      </c>
      <c r="N16" s="134">
        <f t="shared" si="1"/>
        <v>5063.0417279999992</v>
      </c>
      <c r="O16" s="134">
        <f t="shared" si="1"/>
        <v>5063.0417279999992</v>
      </c>
    </row>
    <row r="18" spans="1:18">
      <c r="A18" s="10" t="s">
        <v>690</v>
      </c>
      <c r="B18" s="160">
        <f>+B8+B16</f>
        <v>3119.5761599999996</v>
      </c>
      <c r="C18" s="160">
        <f>+C8+C16</f>
        <v>4019.2631999999994</v>
      </c>
      <c r="D18" s="160">
        <f>+D16+D8</f>
        <v>5063.0417279999992</v>
      </c>
      <c r="E18" s="160">
        <f>+E16+E8</f>
        <v>5063.0417279999992</v>
      </c>
      <c r="F18" s="160">
        <f t="shared" ref="F18:O18" si="2">+F16+F8</f>
        <v>5063.0417279999992</v>
      </c>
      <c r="G18" s="160">
        <f t="shared" si="2"/>
        <v>5063.0417279999992</v>
      </c>
      <c r="H18" s="160">
        <f t="shared" si="2"/>
        <v>5063.0417279999992</v>
      </c>
      <c r="I18" s="160">
        <f t="shared" si="2"/>
        <v>5063.0417279999992</v>
      </c>
      <c r="J18" s="160">
        <f t="shared" si="2"/>
        <v>5063.0417279999992</v>
      </c>
      <c r="K18" s="160">
        <f t="shared" si="2"/>
        <v>5063.0417279999992</v>
      </c>
      <c r="L18" s="160">
        <f t="shared" si="2"/>
        <v>5063.0417279999992</v>
      </c>
      <c r="M18" s="160">
        <f t="shared" si="2"/>
        <v>5063.0417279999992</v>
      </c>
      <c r="N18" s="160">
        <f t="shared" si="2"/>
        <v>5063.0417279999992</v>
      </c>
      <c r="O18" s="160">
        <f t="shared" si="2"/>
        <v>5063.0417279999992</v>
      </c>
      <c r="R18" s="194"/>
    </row>
    <row r="19" spans="1:18">
      <c r="R19" s="194"/>
    </row>
    <row r="20" spans="1:18">
      <c r="A20" s="10" t="s">
        <v>920</v>
      </c>
    </row>
    <row r="21" spans="1:18" s="194" customFormat="1">
      <c r="A21" s="10"/>
    </row>
    <row r="22" spans="1:18" s="194" customFormat="1">
      <c r="A22" s="10" t="s">
        <v>917</v>
      </c>
    </row>
    <row r="23" spans="1:18">
      <c r="A23" s="194" t="s">
        <v>921</v>
      </c>
      <c r="B23">
        <v>3000</v>
      </c>
      <c r="C23" s="194">
        <v>3000</v>
      </c>
      <c r="D23" s="194">
        <v>3000</v>
      </c>
      <c r="E23" s="194">
        <v>3000</v>
      </c>
      <c r="F23" s="194">
        <v>3000</v>
      </c>
      <c r="G23" s="194">
        <v>3000</v>
      </c>
      <c r="H23" s="194">
        <v>3000</v>
      </c>
      <c r="I23" s="194">
        <v>3000</v>
      </c>
      <c r="J23" s="194">
        <v>3000</v>
      </c>
      <c r="K23" s="194">
        <v>3000</v>
      </c>
      <c r="L23" s="194">
        <v>3000</v>
      </c>
      <c r="M23" s="194">
        <v>3000</v>
      </c>
      <c r="N23" s="194">
        <v>3000</v>
      </c>
      <c r="O23" s="194">
        <v>3000</v>
      </c>
    </row>
    <row r="24" spans="1:18">
      <c r="A24" s="7" t="s">
        <v>922</v>
      </c>
      <c r="B24">
        <v>1700</v>
      </c>
      <c r="C24" s="194">
        <v>1700</v>
      </c>
      <c r="D24" s="194">
        <v>1700</v>
      </c>
      <c r="E24" s="194">
        <v>1700</v>
      </c>
      <c r="F24" s="194">
        <v>1700</v>
      </c>
      <c r="G24" s="194">
        <v>1700</v>
      </c>
      <c r="H24" s="194">
        <v>1700</v>
      </c>
      <c r="I24" s="194">
        <v>1700</v>
      </c>
      <c r="J24" s="194">
        <v>1700</v>
      </c>
      <c r="K24" s="194">
        <v>1700</v>
      </c>
      <c r="L24" s="194">
        <v>1700</v>
      </c>
      <c r="M24" s="194">
        <v>1700</v>
      </c>
      <c r="N24" s="194">
        <v>1700</v>
      </c>
      <c r="O24" s="194">
        <v>1700</v>
      </c>
    </row>
    <row r="25" spans="1:18">
      <c r="A25" s="194" t="s">
        <v>923</v>
      </c>
      <c r="B25">
        <v>2550</v>
      </c>
      <c r="C25" s="194">
        <v>2550</v>
      </c>
      <c r="D25" s="194">
        <v>2550</v>
      </c>
      <c r="E25" s="194">
        <v>2550</v>
      </c>
      <c r="F25" s="194">
        <v>2550</v>
      </c>
      <c r="G25" s="194">
        <v>2550</v>
      </c>
      <c r="H25" s="194">
        <v>2550</v>
      </c>
      <c r="I25" s="194">
        <v>2550</v>
      </c>
      <c r="J25" s="194">
        <v>2550</v>
      </c>
      <c r="K25" s="194">
        <v>2550</v>
      </c>
      <c r="L25" s="194">
        <v>2550</v>
      </c>
      <c r="M25" s="194">
        <v>2550</v>
      </c>
      <c r="N25" s="194">
        <v>2550</v>
      </c>
      <c r="O25" s="194">
        <v>2550</v>
      </c>
    </row>
    <row r="26" spans="1:18">
      <c r="A26" s="7" t="s">
        <v>924</v>
      </c>
      <c r="B26">
        <f>+B25/B23</f>
        <v>0.85</v>
      </c>
      <c r="C26" s="194">
        <f t="shared" ref="C26:O26" si="3">+C25/C23</f>
        <v>0.85</v>
      </c>
      <c r="D26" s="194">
        <f t="shared" si="3"/>
        <v>0.85</v>
      </c>
      <c r="E26" s="194">
        <f t="shared" si="3"/>
        <v>0.85</v>
      </c>
      <c r="F26" s="194">
        <f t="shared" si="3"/>
        <v>0.85</v>
      </c>
      <c r="G26" s="194">
        <f t="shared" si="3"/>
        <v>0.85</v>
      </c>
      <c r="H26" s="194">
        <f t="shared" si="3"/>
        <v>0.85</v>
      </c>
      <c r="I26" s="194">
        <f t="shared" si="3"/>
        <v>0.85</v>
      </c>
      <c r="J26" s="194">
        <f t="shared" si="3"/>
        <v>0.85</v>
      </c>
      <c r="K26" s="194">
        <f t="shared" si="3"/>
        <v>0.85</v>
      </c>
      <c r="L26" s="194">
        <f t="shared" si="3"/>
        <v>0.85</v>
      </c>
      <c r="M26" s="194">
        <f t="shared" si="3"/>
        <v>0.85</v>
      </c>
      <c r="N26" s="194">
        <f t="shared" si="3"/>
        <v>0.85</v>
      </c>
      <c r="O26" s="194">
        <f t="shared" si="3"/>
        <v>0.85</v>
      </c>
    </row>
    <row r="27" spans="1:18">
      <c r="A27" t="s">
        <v>925</v>
      </c>
      <c r="B27">
        <f>B26*B24/1000</f>
        <v>1.4450000000000001</v>
      </c>
      <c r="C27" s="194">
        <f t="shared" ref="C27:O27" si="4">C26*C24/1000</f>
        <v>1.4450000000000001</v>
      </c>
      <c r="D27" s="194">
        <f t="shared" si="4"/>
        <v>1.4450000000000001</v>
      </c>
      <c r="E27" s="194">
        <f t="shared" si="4"/>
        <v>1.4450000000000001</v>
      </c>
      <c r="F27" s="194">
        <f t="shared" si="4"/>
        <v>1.4450000000000001</v>
      </c>
      <c r="G27" s="194">
        <f t="shared" si="4"/>
        <v>1.4450000000000001</v>
      </c>
      <c r="H27" s="194">
        <f t="shared" si="4"/>
        <v>1.4450000000000001</v>
      </c>
      <c r="I27" s="194">
        <f t="shared" si="4"/>
        <v>1.4450000000000001</v>
      </c>
      <c r="J27" s="194">
        <f t="shared" si="4"/>
        <v>1.4450000000000001</v>
      </c>
      <c r="K27" s="194">
        <f t="shared" si="4"/>
        <v>1.4450000000000001</v>
      </c>
      <c r="L27" s="194">
        <f t="shared" si="4"/>
        <v>1.4450000000000001</v>
      </c>
      <c r="M27" s="194">
        <f t="shared" si="4"/>
        <v>1.4450000000000001</v>
      </c>
      <c r="N27" s="194">
        <f t="shared" si="4"/>
        <v>1.4450000000000001</v>
      </c>
      <c r="O27" s="194">
        <f t="shared" si="4"/>
        <v>1.4450000000000001</v>
      </c>
    </row>
    <row r="28" spans="1:18">
      <c r="A28" s="194" t="s">
        <v>926</v>
      </c>
      <c r="B28" s="274">
        <f>B27*B6/10</f>
        <v>687.84658800000011</v>
      </c>
      <c r="C28" s="274">
        <f t="shared" ref="C28:O28" si="5">C27*C6/10</f>
        <v>687.84658800000011</v>
      </c>
      <c r="D28" s="274">
        <f t="shared" si="5"/>
        <v>0</v>
      </c>
      <c r="E28" s="274">
        <f t="shared" si="5"/>
        <v>0</v>
      </c>
      <c r="F28" s="274">
        <f t="shared" si="5"/>
        <v>0</v>
      </c>
      <c r="G28" s="274">
        <f t="shared" si="5"/>
        <v>0</v>
      </c>
      <c r="H28" s="274">
        <f t="shared" si="5"/>
        <v>0</v>
      </c>
      <c r="I28" s="274">
        <f t="shared" si="5"/>
        <v>0</v>
      </c>
      <c r="J28" s="274">
        <f t="shared" si="5"/>
        <v>0</v>
      </c>
      <c r="K28" s="274">
        <f t="shared" si="5"/>
        <v>0</v>
      </c>
      <c r="L28" s="274">
        <f t="shared" si="5"/>
        <v>0</v>
      </c>
      <c r="M28" s="274">
        <f t="shared" si="5"/>
        <v>0</v>
      </c>
      <c r="N28" s="274">
        <f t="shared" si="5"/>
        <v>0</v>
      </c>
      <c r="O28" s="274">
        <f t="shared" si="5"/>
        <v>0</v>
      </c>
    </row>
    <row r="30" spans="1:18">
      <c r="A30" s="10" t="s">
        <v>918</v>
      </c>
    </row>
    <row r="31" spans="1:18">
      <c r="A31" s="194" t="s">
        <v>921</v>
      </c>
      <c r="B31" s="194">
        <v>3000</v>
      </c>
      <c r="C31" s="194">
        <v>3000</v>
      </c>
      <c r="D31" s="194">
        <v>3000</v>
      </c>
      <c r="E31" s="194">
        <v>3000</v>
      </c>
      <c r="F31" s="194">
        <v>3000</v>
      </c>
      <c r="G31" s="194">
        <v>3000</v>
      </c>
      <c r="H31" s="194">
        <v>3000</v>
      </c>
      <c r="I31" s="194">
        <v>3000</v>
      </c>
      <c r="J31" s="194">
        <v>3000</v>
      </c>
      <c r="K31" s="194">
        <v>3000</v>
      </c>
      <c r="L31" s="194">
        <v>3000</v>
      </c>
      <c r="M31" s="194">
        <v>3000</v>
      </c>
      <c r="N31" s="194">
        <v>3000</v>
      </c>
      <c r="O31" s="194">
        <v>3000</v>
      </c>
    </row>
    <row r="32" spans="1:18">
      <c r="A32" s="7" t="s">
        <v>922</v>
      </c>
      <c r="B32" s="194">
        <v>1700</v>
      </c>
      <c r="C32" s="194">
        <v>1700</v>
      </c>
      <c r="D32" s="194">
        <v>1700</v>
      </c>
      <c r="E32" s="194">
        <v>1700</v>
      </c>
      <c r="F32" s="194">
        <v>1700</v>
      </c>
      <c r="G32" s="194">
        <v>1700</v>
      </c>
      <c r="H32" s="194">
        <v>1700</v>
      </c>
      <c r="I32" s="194">
        <v>1700</v>
      </c>
      <c r="J32" s="194">
        <v>1700</v>
      </c>
      <c r="K32" s="194">
        <v>1700</v>
      </c>
      <c r="L32" s="194">
        <v>1700</v>
      </c>
      <c r="M32" s="194">
        <v>1700</v>
      </c>
      <c r="N32" s="194">
        <v>1700</v>
      </c>
      <c r="O32" s="194">
        <v>1700</v>
      </c>
    </row>
    <row r="33" spans="1:15">
      <c r="A33" s="194" t="s">
        <v>923</v>
      </c>
      <c r="B33" s="194">
        <v>2350</v>
      </c>
      <c r="C33" s="194">
        <v>2350</v>
      </c>
      <c r="D33" s="194">
        <v>2350</v>
      </c>
      <c r="E33" s="194">
        <v>2350</v>
      </c>
      <c r="F33" s="194">
        <v>2350</v>
      </c>
      <c r="G33" s="194">
        <v>2350</v>
      </c>
      <c r="H33" s="194">
        <v>2350</v>
      </c>
      <c r="I33" s="194">
        <v>2350</v>
      </c>
      <c r="J33" s="194">
        <v>2350</v>
      </c>
      <c r="K33" s="194">
        <v>2350</v>
      </c>
      <c r="L33" s="194">
        <v>2350</v>
      </c>
      <c r="M33" s="194">
        <v>2350</v>
      </c>
      <c r="N33" s="194">
        <v>2350</v>
      </c>
      <c r="O33" s="194">
        <v>2350</v>
      </c>
    </row>
    <row r="34" spans="1:15">
      <c r="A34" s="7" t="s">
        <v>924</v>
      </c>
      <c r="B34" s="195">
        <f>+B33/B31</f>
        <v>0.78333333333333333</v>
      </c>
      <c r="C34" s="195">
        <f t="shared" ref="C34:O34" si="6">+C33/C31</f>
        <v>0.78333333333333333</v>
      </c>
      <c r="D34" s="195">
        <f t="shared" si="6"/>
        <v>0.78333333333333333</v>
      </c>
      <c r="E34" s="195">
        <f t="shared" si="6"/>
        <v>0.78333333333333333</v>
      </c>
      <c r="F34" s="195">
        <f t="shared" si="6"/>
        <v>0.78333333333333333</v>
      </c>
      <c r="G34" s="195">
        <f t="shared" si="6"/>
        <v>0.78333333333333333</v>
      </c>
      <c r="H34" s="195">
        <f t="shared" si="6"/>
        <v>0.78333333333333333</v>
      </c>
      <c r="I34" s="195">
        <f t="shared" si="6"/>
        <v>0.78333333333333333</v>
      </c>
      <c r="J34" s="195">
        <f t="shared" si="6"/>
        <v>0.78333333333333333</v>
      </c>
      <c r="K34" s="195">
        <f t="shared" si="6"/>
        <v>0.78333333333333333</v>
      </c>
      <c r="L34" s="195">
        <f t="shared" si="6"/>
        <v>0.78333333333333333</v>
      </c>
      <c r="M34" s="195">
        <f t="shared" si="6"/>
        <v>0.78333333333333333</v>
      </c>
      <c r="N34" s="195">
        <f t="shared" si="6"/>
        <v>0.78333333333333333</v>
      </c>
      <c r="O34" s="195">
        <f t="shared" si="6"/>
        <v>0.78333333333333333</v>
      </c>
    </row>
    <row r="35" spans="1:15">
      <c r="A35" s="194" t="s">
        <v>925</v>
      </c>
      <c r="B35" s="217">
        <f>B34*B32/1000</f>
        <v>1.3316666666666668</v>
      </c>
      <c r="C35" s="217">
        <f t="shared" ref="C35:O35" si="7">C34*C32/1000</f>
        <v>1.3316666666666668</v>
      </c>
      <c r="D35" s="217">
        <f t="shared" si="7"/>
        <v>1.3316666666666668</v>
      </c>
      <c r="E35" s="217">
        <f t="shared" si="7"/>
        <v>1.3316666666666668</v>
      </c>
      <c r="F35" s="217">
        <f t="shared" si="7"/>
        <v>1.3316666666666668</v>
      </c>
      <c r="G35" s="217">
        <f t="shared" si="7"/>
        <v>1.3316666666666668</v>
      </c>
      <c r="H35" s="217">
        <f t="shared" si="7"/>
        <v>1.3316666666666668</v>
      </c>
      <c r="I35" s="217">
        <f t="shared" si="7"/>
        <v>1.3316666666666668</v>
      </c>
      <c r="J35" s="217">
        <f t="shared" si="7"/>
        <v>1.3316666666666668</v>
      </c>
      <c r="K35" s="217">
        <f t="shared" si="7"/>
        <v>1.3316666666666668</v>
      </c>
      <c r="L35" s="217">
        <f t="shared" si="7"/>
        <v>1.3316666666666668</v>
      </c>
      <c r="M35" s="217">
        <f t="shared" si="7"/>
        <v>1.3316666666666668</v>
      </c>
      <c r="N35" s="217">
        <f t="shared" si="7"/>
        <v>1.3316666666666668</v>
      </c>
      <c r="O35" s="217">
        <f t="shared" si="7"/>
        <v>1.3316666666666668</v>
      </c>
    </row>
    <row r="36" spans="1:15">
      <c r="A36" s="194" t="s">
        <v>927</v>
      </c>
      <c r="B36" s="274">
        <f>B35*B14/10</f>
        <v>587.93615999999997</v>
      </c>
      <c r="C36" s="274">
        <f t="shared" ref="C36:O36" si="8">C35*C14/10</f>
        <v>1014.8898000000002</v>
      </c>
      <c r="D36" s="274">
        <f t="shared" si="8"/>
        <v>1983.0246768000002</v>
      </c>
      <c r="E36" s="274">
        <f t="shared" si="8"/>
        <v>1983.0246768000002</v>
      </c>
      <c r="F36" s="274">
        <f t="shared" si="8"/>
        <v>1983.0246768000002</v>
      </c>
      <c r="G36" s="274">
        <f t="shared" si="8"/>
        <v>1983.0246768000002</v>
      </c>
      <c r="H36" s="274">
        <f t="shared" si="8"/>
        <v>1983.0246768000002</v>
      </c>
      <c r="I36" s="274">
        <f t="shared" si="8"/>
        <v>1983.0246768000002</v>
      </c>
      <c r="J36" s="274">
        <f t="shared" si="8"/>
        <v>1983.0246768000002</v>
      </c>
      <c r="K36" s="274">
        <f t="shared" si="8"/>
        <v>1983.0246768000002</v>
      </c>
      <c r="L36" s="274">
        <f t="shared" si="8"/>
        <v>1983.0246768000002</v>
      </c>
      <c r="M36" s="274">
        <f t="shared" si="8"/>
        <v>1983.0246768000002</v>
      </c>
      <c r="N36" s="274">
        <f t="shared" si="8"/>
        <v>1983.0246768000002</v>
      </c>
      <c r="O36" s="274">
        <f t="shared" si="8"/>
        <v>1983.0246768000002</v>
      </c>
    </row>
    <row r="38" spans="1:15">
      <c r="A38" s="10" t="s">
        <v>928</v>
      </c>
      <c r="B38" s="190">
        <f>+B28+B36</f>
        <v>1275.7827480000001</v>
      </c>
      <c r="C38" s="190">
        <f t="shared" ref="C38:O38" si="9">+C28+C36</f>
        <v>1702.7363880000003</v>
      </c>
      <c r="D38" s="190">
        <f t="shared" si="9"/>
        <v>1983.0246768000002</v>
      </c>
      <c r="E38" s="190">
        <f t="shared" si="9"/>
        <v>1983.0246768000002</v>
      </c>
      <c r="F38" s="190">
        <f t="shared" si="9"/>
        <v>1983.0246768000002</v>
      </c>
      <c r="G38" s="190">
        <f t="shared" si="9"/>
        <v>1983.0246768000002</v>
      </c>
      <c r="H38" s="190">
        <f t="shared" si="9"/>
        <v>1983.0246768000002</v>
      </c>
      <c r="I38" s="190">
        <f t="shared" si="9"/>
        <v>1983.0246768000002</v>
      </c>
      <c r="J38" s="190">
        <f t="shared" si="9"/>
        <v>1983.0246768000002</v>
      </c>
      <c r="K38" s="190">
        <f t="shared" si="9"/>
        <v>1983.0246768000002</v>
      </c>
      <c r="L38" s="190">
        <f t="shared" si="9"/>
        <v>1983.0246768000002</v>
      </c>
      <c r="M38" s="190">
        <f t="shared" si="9"/>
        <v>1983.0246768000002</v>
      </c>
      <c r="N38" s="190">
        <f t="shared" si="9"/>
        <v>1983.0246768000002</v>
      </c>
      <c r="O38" s="190">
        <f t="shared" si="9"/>
        <v>1983.0246768000002</v>
      </c>
    </row>
    <row r="39" spans="1:15">
      <c r="A39" s="9" t="s">
        <v>929</v>
      </c>
      <c r="B39" s="272">
        <f>+B38/B18</f>
        <v>0.40896028260454464</v>
      </c>
      <c r="C39" s="272">
        <f t="shared" ref="C39:O39" si="10">+C38/C18</f>
        <v>0.42364391264548201</v>
      </c>
      <c r="D39" s="272">
        <f t="shared" si="10"/>
        <v>0.39166666666666677</v>
      </c>
      <c r="E39" s="272">
        <f t="shared" si="10"/>
        <v>0.39166666666666677</v>
      </c>
      <c r="F39" s="272">
        <f t="shared" si="10"/>
        <v>0.39166666666666677</v>
      </c>
      <c r="G39" s="272">
        <f t="shared" si="10"/>
        <v>0.39166666666666677</v>
      </c>
      <c r="H39" s="272">
        <f t="shared" si="10"/>
        <v>0.39166666666666677</v>
      </c>
      <c r="I39" s="272">
        <f t="shared" si="10"/>
        <v>0.39166666666666677</v>
      </c>
      <c r="J39" s="272">
        <f t="shared" si="10"/>
        <v>0.39166666666666677</v>
      </c>
      <c r="K39" s="272">
        <f t="shared" si="10"/>
        <v>0.39166666666666677</v>
      </c>
      <c r="L39" s="272">
        <f t="shared" si="10"/>
        <v>0.39166666666666677</v>
      </c>
      <c r="M39" s="272">
        <f t="shared" si="10"/>
        <v>0.39166666666666677</v>
      </c>
      <c r="N39" s="272">
        <f t="shared" si="10"/>
        <v>0.39166666666666677</v>
      </c>
      <c r="O39" s="272">
        <f t="shared" si="10"/>
        <v>0.39166666666666677</v>
      </c>
    </row>
    <row r="41" spans="1:15">
      <c r="A41" s="10" t="s">
        <v>930</v>
      </c>
      <c r="B41" s="195">
        <f>+B18*2%</f>
        <v>62.391523199999995</v>
      </c>
      <c r="C41" s="195">
        <f t="shared" ref="C41:O41" si="11">+C18*2%</f>
        <v>80.385263999999992</v>
      </c>
      <c r="D41" s="195">
        <f t="shared" si="11"/>
        <v>101.26083455999999</v>
      </c>
      <c r="E41" s="195">
        <f t="shared" si="11"/>
        <v>101.26083455999999</v>
      </c>
      <c r="F41" s="195">
        <f t="shared" si="11"/>
        <v>101.26083455999999</v>
      </c>
      <c r="G41" s="195">
        <f t="shared" si="11"/>
        <v>101.26083455999999</v>
      </c>
      <c r="H41" s="195">
        <f t="shared" si="11"/>
        <v>101.26083455999999</v>
      </c>
      <c r="I41" s="195">
        <f t="shared" si="11"/>
        <v>101.26083455999999</v>
      </c>
      <c r="J41" s="195">
        <f t="shared" si="11"/>
        <v>101.26083455999999</v>
      </c>
      <c r="K41" s="195">
        <f t="shared" si="11"/>
        <v>101.26083455999999</v>
      </c>
      <c r="L41" s="195">
        <f t="shared" si="11"/>
        <v>101.26083455999999</v>
      </c>
      <c r="M41" s="195">
        <f t="shared" si="11"/>
        <v>101.26083455999999</v>
      </c>
      <c r="N41" s="195">
        <f t="shared" si="11"/>
        <v>101.26083455999999</v>
      </c>
      <c r="O41" s="195">
        <f t="shared" si="11"/>
        <v>101.26083455999999</v>
      </c>
    </row>
    <row r="42" spans="1:15">
      <c r="A42" s="9" t="s">
        <v>929</v>
      </c>
      <c r="B42" s="272">
        <f>+B41/B18</f>
        <v>0.02</v>
      </c>
      <c r="C42" s="272">
        <f t="shared" ref="C42:O42" si="12">+C41/C18</f>
        <v>0.02</v>
      </c>
      <c r="D42" s="272">
        <f t="shared" si="12"/>
        <v>0.02</v>
      </c>
      <c r="E42" s="272">
        <f t="shared" si="12"/>
        <v>0.02</v>
      </c>
      <c r="F42" s="272">
        <f t="shared" si="12"/>
        <v>0.02</v>
      </c>
      <c r="G42" s="272">
        <f t="shared" si="12"/>
        <v>0.02</v>
      </c>
      <c r="H42" s="272">
        <f t="shared" si="12"/>
        <v>0.02</v>
      </c>
      <c r="I42" s="272">
        <f t="shared" si="12"/>
        <v>0.02</v>
      </c>
      <c r="J42" s="272">
        <f t="shared" si="12"/>
        <v>0.02</v>
      </c>
      <c r="K42" s="272">
        <f t="shared" si="12"/>
        <v>0.02</v>
      </c>
      <c r="L42" s="272">
        <f t="shared" si="12"/>
        <v>0.02</v>
      </c>
      <c r="M42" s="272">
        <f t="shared" si="12"/>
        <v>0.02</v>
      </c>
      <c r="N42" s="272">
        <f t="shared" si="12"/>
        <v>0.02</v>
      </c>
      <c r="O42" s="272">
        <f t="shared" si="12"/>
        <v>0.02</v>
      </c>
    </row>
    <row r="44" spans="1:15">
      <c r="A44" s="10" t="s">
        <v>931</v>
      </c>
      <c r="B44" s="157">
        <f>+B18*23.51%</f>
        <v>733.41235521599992</v>
      </c>
      <c r="C44" s="157">
        <f t="shared" ref="C44:O44" si="13">+C18*23%</f>
        <v>924.43053599999996</v>
      </c>
      <c r="D44" s="157">
        <f t="shared" si="13"/>
        <v>1164.4995974399999</v>
      </c>
      <c r="E44" s="157">
        <f t="shared" si="13"/>
        <v>1164.4995974399999</v>
      </c>
      <c r="F44" s="157">
        <f t="shared" si="13"/>
        <v>1164.4995974399999</v>
      </c>
      <c r="G44" s="157">
        <f t="shared" si="13"/>
        <v>1164.4995974399999</v>
      </c>
      <c r="H44" s="157">
        <f t="shared" si="13"/>
        <v>1164.4995974399999</v>
      </c>
      <c r="I44" s="157">
        <f t="shared" si="13"/>
        <v>1164.4995974399999</v>
      </c>
      <c r="J44" s="157">
        <f t="shared" si="13"/>
        <v>1164.4995974399999</v>
      </c>
      <c r="K44" s="157">
        <f t="shared" si="13"/>
        <v>1164.4995974399999</v>
      </c>
      <c r="L44" s="157">
        <f t="shared" si="13"/>
        <v>1164.4995974399999</v>
      </c>
      <c r="M44" s="157">
        <f t="shared" si="13"/>
        <v>1164.4995974399999</v>
      </c>
      <c r="N44" s="157">
        <f t="shared" si="13"/>
        <v>1164.4995974399999</v>
      </c>
      <c r="O44" s="157">
        <f t="shared" si="13"/>
        <v>1164.4995974399999</v>
      </c>
    </row>
    <row r="45" spans="1:15">
      <c r="A45" s="9" t="s">
        <v>929</v>
      </c>
      <c r="B45" s="272">
        <f>+B44/B18</f>
        <v>0.2351</v>
      </c>
      <c r="C45" s="272">
        <f t="shared" ref="C45:O45" si="14">+C44/C18</f>
        <v>0.23</v>
      </c>
      <c r="D45" s="272">
        <f t="shared" si="14"/>
        <v>0.23</v>
      </c>
      <c r="E45" s="272">
        <f t="shared" si="14"/>
        <v>0.23</v>
      </c>
      <c r="F45" s="272">
        <f t="shared" si="14"/>
        <v>0.23</v>
      </c>
      <c r="G45" s="272">
        <f t="shared" si="14"/>
        <v>0.23</v>
      </c>
      <c r="H45" s="272">
        <f t="shared" si="14"/>
        <v>0.23</v>
      </c>
      <c r="I45" s="272">
        <f t="shared" si="14"/>
        <v>0.23</v>
      </c>
      <c r="J45" s="272">
        <f t="shared" si="14"/>
        <v>0.23</v>
      </c>
      <c r="K45" s="272">
        <f t="shared" si="14"/>
        <v>0.23</v>
      </c>
      <c r="L45" s="272">
        <f t="shared" si="14"/>
        <v>0.23</v>
      </c>
      <c r="M45" s="272">
        <f t="shared" si="14"/>
        <v>0.23</v>
      </c>
      <c r="N45" s="272">
        <f t="shared" si="14"/>
        <v>0.23</v>
      </c>
      <c r="O45" s="272">
        <f t="shared" si="14"/>
        <v>0.23</v>
      </c>
    </row>
    <row r="47" spans="1:15">
      <c r="A47" s="10" t="s">
        <v>720</v>
      </c>
      <c r="B47" s="157">
        <f>+B38+B41+B44</f>
        <v>2071.5866264159999</v>
      </c>
      <c r="C47" s="157">
        <f t="shared" ref="C47:O47" si="15">+C38+C41+C44</f>
        <v>2707.5521880000001</v>
      </c>
      <c r="D47" s="157">
        <f t="shared" si="15"/>
        <v>3248.7851088000002</v>
      </c>
      <c r="E47" s="157">
        <f t="shared" si="15"/>
        <v>3248.7851088000002</v>
      </c>
      <c r="F47" s="157">
        <f t="shared" si="15"/>
        <v>3248.7851088000002</v>
      </c>
      <c r="G47" s="157">
        <f t="shared" si="15"/>
        <v>3248.7851088000002</v>
      </c>
      <c r="H47" s="157">
        <f t="shared" si="15"/>
        <v>3248.7851088000002</v>
      </c>
      <c r="I47" s="157">
        <f t="shared" si="15"/>
        <v>3248.7851088000002</v>
      </c>
      <c r="J47" s="157">
        <f t="shared" si="15"/>
        <v>3248.7851088000002</v>
      </c>
      <c r="K47" s="157">
        <f t="shared" si="15"/>
        <v>3248.7851088000002</v>
      </c>
      <c r="L47" s="157">
        <f t="shared" si="15"/>
        <v>3248.7851088000002</v>
      </c>
      <c r="M47" s="157">
        <f t="shared" si="15"/>
        <v>3248.7851088000002</v>
      </c>
      <c r="N47" s="157">
        <f t="shared" si="15"/>
        <v>3248.7851088000002</v>
      </c>
      <c r="O47" s="157">
        <f t="shared" si="15"/>
        <v>3248.7851088000002</v>
      </c>
    </row>
    <row r="48" spans="1:15">
      <c r="A48" s="9" t="s">
        <v>929</v>
      </c>
      <c r="B48" s="272">
        <f>+B47/B18</f>
        <v>0.66406028260454464</v>
      </c>
      <c r="C48" s="272">
        <f t="shared" ref="C48:O48" si="16">+C47/C18</f>
        <v>0.67364391264548207</v>
      </c>
      <c r="D48" s="272">
        <f t="shared" si="16"/>
        <v>0.64166666666666683</v>
      </c>
      <c r="E48" s="272">
        <f t="shared" si="16"/>
        <v>0.64166666666666683</v>
      </c>
      <c r="F48" s="272">
        <f t="shared" si="16"/>
        <v>0.64166666666666683</v>
      </c>
      <c r="G48" s="272">
        <f t="shared" si="16"/>
        <v>0.64166666666666683</v>
      </c>
      <c r="H48" s="272">
        <f t="shared" si="16"/>
        <v>0.64166666666666683</v>
      </c>
      <c r="I48" s="272">
        <f t="shared" si="16"/>
        <v>0.64166666666666683</v>
      </c>
      <c r="J48" s="272">
        <f t="shared" si="16"/>
        <v>0.64166666666666683</v>
      </c>
      <c r="K48" s="272">
        <f t="shared" si="16"/>
        <v>0.64166666666666683</v>
      </c>
      <c r="L48" s="272">
        <f t="shared" si="16"/>
        <v>0.64166666666666683</v>
      </c>
      <c r="M48" s="272">
        <f t="shared" si="16"/>
        <v>0.64166666666666683</v>
      </c>
      <c r="N48" s="272">
        <f t="shared" si="16"/>
        <v>0.64166666666666683</v>
      </c>
      <c r="O48" s="272">
        <f t="shared" si="16"/>
        <v>0.64166666666666683</v>
      </c>
    </row>
    <row r="50" spans="1:15">
      <c r="A50" s="10" t="s">
        <v>258</v>
      </c>
      <c r="B50" s="273">
        <f>+B18-B47</f>
        <v>1047.9895335839997</v>
      </c>
      <c r="C50" s="273">
        <f t="shared" ref="C50:O50" si="17">+C18-C47</f>
        <v>1311.7110119999993</v>
      </c>
      <c r="D50" s="273">
        <f t="shared" si="17"/>
        <v>1814.256619199999</v>
      </c>
      <c r="E50" s="273">
        <f t="shared" si="17"/>
        <v>1814.256619199999</v>
      </c>
      <c r="F50" s="273">
        <f t="shared" si="17"/>
        <v>1814.256619199999</v>
      </c>
      <c r="G50" s="273">
        <f t="shared" si="17"/>
        <v>1814.256619199999</v>
      </c>
      <c r="H50" s="273">
        <f t="shared" si="17"/>
        <v>1814.256619199999</v>
      </c>
      <c r="I50" s="273">
        <f t="shared" si="17"/>
        <v>1814.256619199999</v>
      </c>
      <c r="J50" s="273">
        <f t="shared" si="17"/>
        <v>1814.256619199999</v>
      </c>
      <c r="K50" s="273">
        <f t="shared" si="17"/>
        <v>1814.256619199999</v>
      </c>
      <c r="L50" s="273">
        <f t="shared" si="17"/>
        <v>1814.256619199999</v>
      </c>
      <c r="M50" s="273">
        <f t="shared" si="17"/>
        <v>1814.256619199999</v>
      </c>
      <c r="N50" s="273">
        <f t="shared" si="17"/>
        <v>1814.256619199999</v>
      </c>
      <c r="O50" s="273">
        <f t="shared" si="17"/>
        <v>1814.256619199999</v>
      </c>
    </row>
    <row r="51" spans="1:15">
      <c r="B51" s="272">
        <f>+B50/B18</f>
        <v>0.33593971739545536</v>
      </c>
      <c r="C51" s="272">
        <f t="shared" ref="C51:O51" si="18">+C50/C18</f>
        <v>0.32635608735451799</v>
      </c>
      <c r="D51" s="272">
        <f t="shared" si="18"/>
        <v>0.35833333333333317</v>
      </c>
      <c r="E51" s="272">
        <f t="shared" si="18"/>
        <v>0.35833333333333317</v>
      </c>
      <c r="F51" s="272">
        <f t="shared" si="18"/>
        <v>0.35833333333333317</v>
      </c>
      <c r="G51" s="272">
        <f t="shared" si="18"/>
        <v>0.35833333333333317</v>
      </c>
      <c r="H51" s="272">
        <f t="shared" si="18"/>
        <v>0.35833333333333317</v>
      </c>
      <c r="I51" s="272">
        <f t="shared" si="18"/>
        <v>0.35833333333333317</v>
      </c>
      <c r="J51" s="272">
        <f t="shared" si="18"/>
        <v>0.35833333333333317</v>
      </c>
      <c r="K51" s="272">
        <f t="shared" si="18"/>
        <v>0.35833333333333317</v>
      </c>
      <c r="L51" s="272">
        <f t="shared" si="18"/>
        <v>0.35833333333333317</v>
      </c>
      <c r="M51" s="272">
        <f t="shared" si="18"/>
        <v>0.35833333333333317</v>
      </c>
      <c r="N51" s="272">
        <f t="shared" si="18"/>
        <v>0.35833333333333317</v>
      </c>
      <c r="O51" s="272">
        <f t="shared" si="18"/>
        <v>0.35833333333333317</v>
      </c>
    </row>
  </sheetData>
  <pageMargins left="0.7" right="0.7" top="0.75" bottom="0.75" header="0.3" footer="0.3"/>
  <pageSetup paperSize="9" orientation="portrait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:I73"/>
  <sheetViews>
    <sheetView workbookViewId="0">
      <pane ySplit="1" topLeftCell="A61" activePane="bottomLeft" state="frozen"/>
      <selection pane="bottomLeft" activeCell="I84" sqref="I84"/>
    </sheetView>
  </sheetViews>
  <sheetFormatPr defaultColWidth="8.85546875" defaultRowHeight="15"/>
  <cols>
    <col min="1" max="1" width="40" bestFit="1" customWidth="1"/>
    <col min="2" max="5" width="6.85546875" style="194" customWidth="1"/>
    <col min="6" max="6" width="11.140625" bestFit="1" customWidth="1"/>
  </cols>
  <sheetData>
    <row r="1" spans="1:9">
      <c r="A1" s="270"/>
      <c r="B1" s="270" t="s">
        <v>959</v>
      </c>
      <c r="C1" s="270" t="s">
        <v>960</v>
      </c>
      <c r="D1" s="270" t="s">
        <v>961</v>
      </c>
      <c r="E1" s="270" t="s">
        <v>962</v>
      </c>
      <c r="F1" s="271" t="s">
        <v>200</v>
      </c>
      <c r="G1" s="271" t="s">
        <v>201</v>
      </c>
      <c r="H1" s="271" t="s">
        <v>900</v>
      </c>
      <c r="I1" s="271" t="s">
        <v>901</v>
      </c>
    </row>
    <row r="2" spans="1:9" s="194" customFormat="1">
      <c r="A2" s="10" t="s">
        <v>933</v>
      </c>
      <c r="B2" s="10"/>
      <c r="C2" s="10"/>
      <c r="D2" s="10"/>
      <c r="E2" s="10"/>
    </row>
    <row r="3" spans="1:9" s="194" customFormat="1">
      <c r="A3" s="194" t="s">
        <v>938</v>
      </c>
      <c r="B3" s="194">
        <f>F3/4</f>
        <v>0.375</v>
      </c>
      <c r="C3" s="194">
        <f>G3/4</f>
        <v>0.375</v>
      </c>
      <c r="D3" s="194">
        <f>H3/4</f>
        <v>0.375</v>
      </c>
      <c r="E3" s="194">
        <f>I3/4</f>
        <v>0.375</v>
      </c>
      <c r="F3" s="194">
        <v>1.5</v>
      </c>
      <c r="G3" s="194">
        <v>1.5</v>
      </c>
      <c r="H3" s="194">
        <v>1.5</v>
      </c>
      <c r="I3" s="194">
        <v>1.5</v>
      </c>
    </row>
    <row r="4" spans="1:9" s="194" customFormat="1">
      <c r="A4" s="7" t="s">
        <v>855</v>
      </c>
      <c r="B4" s="275">
        <f t="shared" ref="B4:I4" si="0">+B5/B3</f>
        <v>0.93333333333333324</v>
      </c>
      <c r="C4" s="275">
        <f t="shared" si="0"/>
        <v>0.7466666666666667</v>
      </c>
      <c r="D4" s="275">
        <f t="shared" si="0"/>
        <v>0.82666666666666666</v>
      </c>
      <c r="E4" s="275">
        <f t="shared" si="0"/>
        <v>1.04</v>
      </c>
      <c r="F4" s="275">
        <f t="shared" si="0"/>
        <v>0.93333333333333324</v>
      </c>
      <c r="G4" s="275">
        <f t="shared" si="0"/>
        <v>0.98</v>
      </c>
      <c r="H4" s="275">
        <f t="shared" si="0"/>
        <v>0.98</v>
      </c>
      <c r="I4" s="275">
        <f t="shared" si="0"/>
        <v>0.98</v>
      </c>
    </row>
    <row r="5" spans="1:9" s="194" customFormat="1">
      <c r="A5" s="194" t="s">
        <v>939</v>
      </c>
      <c r="B5" s="194">
        <v>0.35</v>
      </c>
      <c r="C5" s="194">
        <v>0.28000000000000003</v>
      </c>
      <c r="D5" s="194">
        <v>0.31</v>
      </c>
      <c r="E5" s="194">
        <v>0.39</v>
      </c>
      <c r="F5" s="194">
        <v>1.4</v>
      </c>
      <c r="G5" s="194">
        <v>1.47</v>
      </c>
      <c r="H5" s="194">
        <v>1.47</v>
      </c>
      <c r="I5" s="194">
        <v>1.47</v>
      </c>
    </row>
    <row r="6" spans="1:9" s="194" customFormat="1">
      <c r="A6" s="7" t="s">
        <v>934</v>
      </c>
      <c r="B6" s="194">
        <v>0.95</v>
      </c>
      <c r="C6" s="194">
        <v>0.95</v>
      </c>
      <c r="D6" s="194">
        <v>0.95</v>
      </c>
      <c r="E6" s="194">
        <v>0.95</v>
      </c>
      <c r="F6" s="194">
        <v>0.95</v>
      </c>
      <c r="G6" s="194">
        <v>0.95</v>
      </c>
      <c r="H6" s="194">
        <v>0.95</v>
      </c>
      <c r="I6" s="194">
        <v>0.95</v>
      </c>
    </row>
    <row r="7" spans="1:9" s="194" customFormat="1">
      <c r="A7" s="10"/>
      <c r="B7" s="10"/>
      <c r="C7" s="10"/>
      <c r="D7" s="10"/>
      <c r="E7" s="10"/>
    </row>
    <row r="8" spans="1:9" s="194" customFormat="1">
      <c r="A8" s="10" t="s">
        <v>335</v>
      </c>
      <c r="B8" s="279">
        <f>B5*B6</f>
        <v>0.33249999999999996</v>
      </c>
      <c r="C8" s="279">
        <f>C5*C6</f>
        <v>0.26600000000000001</v>
      </c>
      <c r="D8" s="279">
        <f>D5*D6</f>
        <v>0.29449999999999998</v>
      </c>
      <c r="E8" s="279">
        <f>E5*E6</f>
        <v>0.3705</v>
      </c>
      <c r="F8" s="157">
        <f>+F5*F6</f>
        <v>1.3299999999999998</v>
      </c>
      <c r="G8" s="157">
        <f>+G5*G6</f>
        <v>1.3964999999999999</v>
      </c>
      <c r="H8" s="157">
        <f>+H5*H6</f>
        <v>1.3964999999999999</v>
      </c>
      <c r="I8" s="157">
        <f>+I5*I6</f>
        <v>1.3964999999999999</v>
      </c>
    </row>
    <row r="9" spans="1:9" s="194" customFormat="1">
      <c r="A9" s="10"/>
      <c r="B9" s="10"/>
      <c r="C9" s="10"/>
      <c r="D9" s="10"/>
      <c r="E9" s="10"/>
    </row>
    <row r="10" spans="1:9" s="194" customFormat="1">
      <c r="A10" s="10" t="s">
        <v>27</v>
      </c>
      <c r="B10" s="10"/>
      <c r="C10" s="10"/>
      <c r="D10" s="10"/>
      <c r="E10" s="10"/>
    </row>
    <row r="11" spans="1:9" s="194" customFormat="1">
      <c r="A11" s="10"/>
      <c r="B11" s="10"/>
      <c r="C11" s="10"/>
      <c r="D11" s="10"/>
      <c r="E11" s="10"/>
    </row>
    <row r="12" spans="1:9">
      <c r="A12" s="10" t="s">
        <v>940</v>
      </c>
      <c r="B12" s="157">
        <f>+B8-B21</f>
        <v>0.29149999999999998</v>
      </c>
      <c r="C12" s="157">
        <f>+C8-C21</f>
        <v>0.16600000000000001</v>
      </c>
      <c r="D12" s="157">
        <f>+D8-D21</f>
        <v>0.15449999999999997</v>
      </c>
      <c r="E12" s="157">
        <f>+E8-E21</f>
        <v>0.1905</v>
      </c>
      <c r="F12" s="157">
        <f>SUM(B12:E12)</f>
        <v>0.80249999999999999</v>
      </c>
      <c r="G12" s="157">
        <f>+G8-G21</f>
        <v>0.41649999999999998</v>
      </c>
      <c r="H12" s="157">
        <f>+H8-H21</f>
        <v>0.27649999999999997</v>
      </c>
      <c r="I12" s="157">
        <f>+I8-I21</f>
        <v>0.13649999999999984</v>
      </c>
    </row>
    <row r="13" spans="1:9">
      <c r="A13" s="194" t="s">
        <v>935</v>
      </c>
      <c r="B13" s="194">
        <v>335.93400000000003</v>
      </c>
      <c r="C13" s="194">
        <v>336.6</v>
      </c>
      <c r="D13" s="194">
        <v>384.23</v>
      </c>
      <c r="E13" s="194">
        <v>406.3</v>
      </c>
      <c r="F13" s="195">
        <f>AVERAGE(B13:E13)</f>
        <v>365.76600000000002</v>
      </c>
      <c r="G13" s="194">
        <v>365</v>
      </c>
      <c r="H13" s="194">
        <v>365</v>
      </c>
      <c r="I13" s="194">
        <v>365</v>
      </c>
    </row>
    <row r="14" spans="1:9" s="194" customFormat="1">
      <c r="A14" s="7" t="s">
        <v>936</v>
      </c>
      <c r="B14" s="194">
        <v>66.930000000000007</v>
      </c>
      <c r="C14" s="194">
        <v>66.959999999999994</v>
      </c>
      <c r="D14" s="194">
        <v>67.459999999999994</v>
      </c>
      <c r="E14" s="194">
        <v>67</v>
      </c>
      <c r="F14" s="194">
        <v>67</v>
      </c>
      <c r="G14" s="194">
        <v>66.7</v>
      </c>
      <c r="H14" s="194">
        <v>66.7</v>
      </c>
      <c r="I14" s="194">
        <v>66.7</v>
      </c>
    </row>
    <row r="15" spans="1:9" s="194" customFormat="1">
      <c r="A15" s="7" t="s">
        <v>937</v>
      </c>
      <c r="B15" s="134">
        <f t="shared" ref="B15:I15" si="1">+(B12*B13*B14)/10</f>
        <v>655.41042537300007</v>
      </c>
      <c r="C15" s="134">
        <f t="shared" si="1"/>
        <v>374.14301760000001</v>
      </c>
      <c r="D15" s="134">
        <f t="shared" si="1"/>
        <v>400.46640710999992</v>
      </c>
      <c r="E15" s="134">
        <f t="shared" si="1"/>
        <v>518.581005</v>
      </c>
      <c r="F15" s="134">
        <f t="shared" si="1"/>
        <v>1966.6323404999998</v>
      </c>
      <c r="G15" s="134">
        <f t="shared" si="1"/>
        <v>1013.9900749999999</v>
      </c>
      <c r="H15" s="134">
        <f t="shared" si="1"/>
        <v>673.15307499999994</v>
      </c>
      <c r="I15" s="134">
        <f t="shared" si="1"/>
        <v>332.31607499999961</v>
      </c>
    </row>
    <row r="16" spans="1:9">
      <c r="A16" s="10"/>
      <c r="B16" s="10"/>
      <c r="C16" s="10"/>
      <c r="D16" s="10"/>
      <c r="E16" s="10"/>
    </row>
    <row r="17" spans="1:9">
      <c r="A17" s="10" t="s">
        <v>954</v>
      </c>
      <c r="B17" s="10"/>
      <c r="C17" s="10"/>
      <c r="D17" s="10"/>
      <c r="E17" s="10"/>
    </row>
    <row r="18" spans="1:9" s="194" customFormat="1">
      <c r="A18" s="194" t="s">
        <v>938</v>
      </c>
      <c r="B18" s="194">
        <f>F18/4</f>
        <v>0.35</v>
      </c>
      <c r="C18" s="194">
        <f>G18/4</f>
        <v>0.35</v>
      </c>
      <c r="D18" s="194">
        <f>H18/4</f>
        <v>0.35</v>
      </c>
      <c r="E18" s="194">
        <f>I18/4</f>
        <v>0.35</v>
      </c>
      <c r="F18">
        <v>1.4</v>
      </c>
      <c r="G18" s="194">
        <v>1.4</v>
      </c>
      <c r="H18" s="194">
        <v>1.4</v>
      </c>
      <c r="I18" s="194">
        <v>1.4</v>
      </c>
    </row>
    <row r="19" spans="1:9">
      <c r="A19" s="194" t="s">
        <v>932</v>
      </c>
      <c r="B19" s="275">
        <f t="shared" ref="B19:I19" si="2">B21/B18</f>
        <v>0.11714285714285716</v>
      </c>
      <c r="C19" s="275">
        <f t="shared" si="2"/>
        <v>0.28571428571428575</v>
      </c>
      <c r="D19" s="275">
        <f t="shared" si="2"/>
        <v>0.40000000000000008</v>
      </c>
      <c r="E19" s="275">
        <f t="shared" si="2"/>
        <v>0.51428571428571435</v>
      </c>
      <c r="F19" s="275">
        <f t="shared" si="2"/>
        <v>0.32928571428571435</v>
      </c>
      <c r="G19" s="275">
        <f t="shared" si="2"/>
        <v>0.7</v>
      </c>
      <c r="H19" s="275">
        <f t="shared" si="2"/>
        <v>0.79999999999999993</v>
      </c>
      <c r="I19" s="275">
        <f t="shared" si="2"/>
        <v>0.9</v>
      </c>
    </row>
    <row r="20" spans="1:9" s="194" customFormat="1"/>
    <row r="21" spans="1:9">
      <c r="A21" s="194" t="s">
        <v>941</v>
      </c>
      <c r="B21" s="194">
        <f>41000/1000000</f>
        <v>4.1000000000000002E-2</v>
      </c>
      <c r="C21" s="194">
        <v>0.1</v>
      </c>
      <c r="D21" s="194">
        <v>0.14000000000000001</v>
      </c>
      <c r="E21" s="194">
        <v>0.18</v>
      </c>
      <c r="F21">
        <f>SUM(B21:E21)</f>
        <v>0.46100000000000002</v>
      </c>
      <c r="G21">
        <v>0.97999999999999987</v>
      </c>
      <c r="H21" s="194">
        <v>1.1199999999999999</v>
      </c>
      <c r="I21" s="194">
        <v>1.26</v>
      </c>
    </row>
    <row r="23" spans="1:9">
      <c r="A23" s="194" t="s">
        <v>935</v>
      </c>
      <c r="B23" s="194">
        <v>456</v>
      </c>
      <c r="C23" s="194">
        <v>378</v>
      </c>
      <c r="D23" s="194">
        <v>416</v>
      </c>
      <c r="E23" s="194">
        <v>433</v>
      </c>
      <c r="F23" s="134">
        <f>AVERAGE(B23:E23)</f>
        <v>420.75</v>
      </c>
      <c r="G23" s="194">
        <v>407</v>
      </c>
      <c r="H23" s="194">
        <v>407</v>
      </c>
      <c r="I23" s="194">
        <v>407</v>
      </c>
    </row>
    <row r="24" spans="1:9">
      <c r="A24" s="7" t="s">
        <v>936</v>
      </c>
      <c r="B24" s="194">
        <v>66.930000000000007</v>
      </c>
      <c r="C24" s="194">
        <v>66.959999999999994</v>
      </c>
      <c r="D24" s="194">
        <v>67.459999999999994</v>
      </c>
      <c r="E24" s="194">
        <v>67</v>
      </c>
      <c r="F24" s="134">
        <f>AVERAGE(B24:E24)</f>
        <v>67.087499999999991</v>
      </c>
      <c r="G24" s="194">
        <v>66.7</v>
      </c>
      <c r="H24" s="194">
        <v>66.7</v>
      </c>
      <c r="I24" s="194">
        <v>66.7</v>
      </c>
    </row>
    <row r="25" spans="1:9">
      <c r="A25" s="7" t="s">
        <v>937</v>
      </c>
      <c r="B25" s="134">
        <f>+(B21*B23*B24)/10</f>
        <v>125.13232800000003</v>
      </c>
      <c r="C25" s="134">
        <f>+(C21*C23*C24)/10</f>
        <v>253.10880000000003</v>
      </c>
      <c r="D25" s="134">
        <f>+(D21*D23*D24)/10</f>
        <v>392.88704000000001</v>
      </c>
      <c r="E25" s="134">
        <f>+(E21*E23*E24)/10</f>
        <v>522.19799999999998</v>
      </c>
      <c r="F25" s="134">
        <f>SUM(B25:E25)</f>
        <v>1293.3261680000001</v>
      </c>
      <c r="G25" s="134">
        <f>+(G21*G23*G24)/10</f>
        <v>2660.3962000000001</v>
      </c>
      <c r="H25" s="134">
        <f>+(H21*H23*H24)/10</f>
        <v>3040.4528</v>
      </c>
      <c r="I25" s="134">
        <f>+(I21*I23*I24)/10</f>
        <v>3420.5094000000004</v>
      </c>
    </row>
    <row r="27" spans="1:9" ht="15.75" thickBot="1">
      <c r="A27" s="10" t="s">
        <v>942</v>
      </c>
      <c r="B27" s="278">
        <f t="shared" ref="B27:I27" si="3">+B15+B25</f>
        <v>780.5427533730001</v>
      </c>
      <c r="C27" s="278">
        <f t="shared" si="3"/>
        <v>627.25181760000009</v>
      </c>
      <c r="D27" s="278">
        <f t="shared" si="3"/>
        <v>793.35344710999993</v>
      </c>
      <c r="E27" s="278">
        <f t="shared" si="3"/>
        <v>1040.7790049999999</v>
      </c>
      <c r="F27" s="278">
        <f t="shared" si="3"/>
        <v>3259.9585084999999</v>
      </c>
      <c r="G27" s="278">
        <f t="shared" si="3"/>
        <v>3674.3862749999998</v>
      </c>
      <c r="H27" s="278">
        <f t="shared" si="3"/>
        <v>3713.6058750000002</v>
      </c>
      <c r="I27" s="278">
        <f t="shared" si="3"/>
        <v>3752.8254750000001</v>
      </c>
    </row>
    <row r="29" spans="1:9">
      <c r="A29" s="10" t="s">
        <v>476</v>
      </c>
      <c r="B29" s="10"/>
      <c r="C29" s="10"/>
      <c r="D29" s="10"/>
      <c r="E29" s="10"/>
    </row>
    <row r="31" spans="1:9">
      <c r="A31" s="10" t="s">
        <v>745</v>
      </c>
      <c r="B31" s="10"/>
      <c r="C31" s="10"/>
      <c r="D31" s="10"/>
      <c r="E31" s="10"/>
    </row>
    <row r="32" spans="1:9" s="194" customFormat="1">
      <c r="A32" s="10" t="s">
        <v>945</v>
      </c>
      <c r="B32" s="10"/>
      <c r="C32" s="10"/>
      <c r="D32" s="10"/>
      <c r="E32" s="10"/>
    </row>
    <row r="33" spans="1:9">
      <c r="A33" s="194" t="s">
        <v>955</v>
      </c>
      <c r="B33" s="194">
        <v>1.6</v>
      </c>
      <c r="C33" s="194">
        <v>1.6</v>
      </c>
      <c r="D33" s="194">
        <v>1.6</v>
      </c>
      <c r="E33" s="194">
        <v>1.6</v>
      </c>
      <c r="F33">
        <v>1.6</v>
      </c>
      <c r="G33" s="194">
        <v>1.6</v>
      </c>
      <c r="H33" s="194">
        <v>1.6</v>
      </c>
      <c r="I33" s="194">
        <v>1.6</v>
      </c>
    </row>
    <row r="34" spans="1:9">
      <c r="A34" s="7" t="s">
        <v>943</v>
      </c>
      <c r="B34" s="194">
        <v>88</v>
      </c>
      <c r="C34" s="194">
        <v>88</v>
      </c>
      <c r="D34" s="194">
        <v>88</v>
      </c>
      <c r="E34" s="194">
        <v>88</v>
      </c>
      <c r="F34">
        <v>88</v>
      </c>
      <c r="G34" s="194">
        <v>88</v>
      </c>
      <c r="H34" s="194">
        <v>88</v>
      </c>
      <c r="I34" s="194">
        <v>88</v>
      </c>
    </row>
    <row r="35" spans="1:9">
      <c r="A35" s="7" t="s">
        <v>936</v>
      </c>
      <c r="B35" s="194">
        <v>66.930000000000007</v>
      </c>
      <c r="C35" s="194">
        <v>66.959999999999994</v>
      </c>
      <c r="D35" s="194">
        <v>67.459999999999994</v>
      </c>
      <c r="E35" s="194">
        <v>67</v>
      </c>
      <c r="F35">
        <v>67</v>
      </c>
      <c r="G35" s="194">
        <v>67</v>
      </c>
      <c r="H35" s="194">
        <v>67</v>
      </c>
      <c r="I35" s="194">
        <v>67</v>
      </c>
    </row>
    <row r="36" spans="1:9">
      <c r="A36" s="7" t="s">
        <v>944</v>
      </c>
      <c r="B36" s="134">
        <f t="shared" ref="B36:I36" si="4">+B33*B34*B35*B5/10</f>
        <v>329.83104000000009</v>
      </c>
      <c r="C36" s="134">
        <f t="shared" si="4"/>
        <v>263.98310400000003</v>
      </c>
      <c r="D36" s="134">
        <f t="shared" si="4"/>
        <v>294.44940800000001</v>
      </c>
      <c r="E36" s="134">
        <f t="shared" si="4"/>
        <v>367.91040000000004</v>
      </c>
      <c r="F36" s="134">
        <f t="shared" si="4"/>
        <v>1320.704</v>
      </c>
      <c r="G36" s="134">
        <f t="shared" si="4"/>
        <v>1386.7392</v>
      </c>
      <c r="H36" s="134">
        <f t="shared" si="4"/>
        <v>1386.7392</v>
      </c>
      <c r="I36" s="134">
        <f t="shared" si="4"/>
        <v>1386.7392</v>
      </c>
    </row>
    <row r="38" spans="1:9">
      <c r="A38" s="10" t="s">
        <v>946</v>
      </c>
      <c r="B38" s="10"/>
      <c r="C38" s="10"/>
      <c r="D38" s="10"/>
      <c r="E38" s="10"/>
    </row>
    <row r="39" spans="1:9" s="194" customFormat="1">
      <c r="A39" s="10" t="s">
        <v>947</v>
      </c>
      <c r="B39" s="10"/>
      <c r="C39" s="10"/>
      <c r="D39" s="10"/>
      <c r="E39" s="10"/>
    </row>
    <row r="40" spans="1:9">
      <c r="A40" s="194" t="s">
        <v>952</v>
      </c>
      <c r="B40" s="194">
        <v>9.35</v>
      </c>
      <c r="C40" s="194">
        <v>9.35</v>
      </c>
      <c r="D40" s="194">
        <v>9.35</v>
      </c>
      <c r="E40" s="194">
        <v>9.35</v>
      </c>
      <c r="F40">
        <v>9.35</v>
      </c>
      <c r="G40" s="194">
        <v>9.35</v>
      </c>
      <c r="H40" s="194">
        <v>9.35</v>
      </c>
      <c r="I40" s="194">
        <v>9.35</v>
      </c>
    </row>
    <row r="41" spans="1:9">
      <c r="A41" s="194" t="s">
        <v>953</v>
      </c>
      <c r="B41" s="194">
        <v>2.15</v>
      </c>
      <c r="C41" s="194">
        <v>2.15</v>
      </c>
      <c r="D41" s="194">
        <v>2.15</v>
      </c>
      <c r="E41" s="194">
        <v>2.15</v>
      </c>
      <c r="F41">
        <v>2.15</v>
      </c>
      <c r="G41" s="194">
        <v>2.15</v>
      </c>
      <c r="H41" s="194">
        <v>2.15</v>
      </c>
      <c r="I41" s="194">
        <v>2.15</v>
      </c>
    </row>
    <row r="42" spans="1:9">
      <c r="A42" s="7" t="s">
        <v>936</v>
      </c>
      <c r="B42" s="194">
        <v>67</v>
      </c>
      <c r="C42" s="194">
        <v>67</v>
      </c>
      <c r="D42" s="194">
        <v>67</v>
      </c>
      <c r="E42" s="194">
        <v>67</v>
      </c>
      <c r="F42" s="194">
        <v>67</v>
      </c>
      <c r="G42" s="194">
        <v>67</v>
      </c>
      <c r="H42" s="194">
        <v>67</v>
      </c>
      <c r="I42" s="194">
        <v>67</v>
      </c>
    </row>
    <row r="43" spans="1:9">
      <c r="A43" s="194" t="s">
        <v>956</v>
      </c>
      <c r="B43" s="134">
        <f t="shared" ref="B43:I43" si="5">+(B5*B40*B41*B42)/10</f>
        <v>47.140362499999995</v>
      </c>
      <c r="C43" s="134">
        <f t="shared" si="5"/>
        <v>37.712290000000003</v>
      </c>
      <c r="D43" s="134">
        <f t="shared" si="5"/>
        <v>41.752892500000002</v>
      </c>
      <c r="E43" s="134">
        <f t="shared" si="5"/>
        <v>52.527832500000002</v>
      </c>
      <c r="F43" s="134">
        <f t="shared" si="5"/>
        <v>188.56144999999998</v>
      </c>
      <c r="G43" s="134">
        <f t="shared" si="5"/>
        <v>197.98952249999996</v>
      </c>
      <c r="H43" s="134">
        <f t="shared" si="5"/>
        <v>197.98952249999996</v>
      </c>
      <c r="I43" s="134">
        <f t="shared" si="5"/>
        <v>197.98952249999996</v>
      </c>
    </row>
    <row r="45" spans="1:9">
      <c r="A45" s="10" t="s">
        <v>948</v>
      </c>
      <c r="B45" s="10"/>
      <c r="C45" s="10"/>
      <c r="D45" s="10"/>
      <c r="E45" s="10"/>
    </row>
    <row r="46" spans="1:9">
      <c r="A46" s="194" t="s">
        <v>949</v>
      </c>
      <c r="B46" s="194">
        <v>0.13</v>
      </c>
      <c r="C46" s="194">
        <v>0.13</v>
      </c>
      <c r="D46" s="194">
        <v>0.13</v>
      </c>
      <c r="E46" s="194">
        <v>0.13</v>
      </c>
      <c r="F46">
        <v>0.13</v>
      </c>
      <c r="G46" s="194">
        <v>0.13</v>
      </c>
      <c r="H46" s="194">
        <v>0.13</v>
      </c>
      <c r="I46" s="194">
        <v>0.13</v>
      </c>
    </row>
    <row r="47" spans="1:9">
      <c r="A47" s="194" t="s">
        <v>953</v>
      </c>
      <c r="B47" s="194">
        <v>2.15</v>
      </c>
      <c r="C47" s="194">
        <v>2.15</v>
      </c>
      <c r="D47" s="194">
        <v>2.15</v>
      </c>
      <c r="E47" s="194">
        <v>2.15</v>
      </c>
      <c r="F47" s="194">
        <v>2.15</v>
      </c>
      <c r="G47" s="194">
        <v>2.15</v>
      </c>
      <c r="H47" s="194">
        <v>2.15</v>
      </c>
      <c r="I47" s="194">
        <v>2.15</v>
      </c>
    </row>
    <row r="48" spans="1:9">
      <c r="A48" s="7" t="s">
        <v>936</v>
      </c>
      <c r="B48" s="194">
        <v>67</v>
      </c>
      <c r="C48" s="194">
        <v>67</v>
      </c>
      <c r="D48" s="194">
        <v>67</v>
      </c>
      <c r="E48" s="194">
        <v>67</v>
      </c>
      <c r="F48" s="194">
        <v>67</v>
      </c>
      <c r="G48" s="194">
        <v>67</v>
      </c>
      <c r="H48" s="194">
        <v>67</v>
      </c>
      <c r="I48" s="194">
        <v>67</v>
      </c>
    </row>
    <row r="49" spans="1:9">
      <c r="A49" s="194" t="s">
        <v>956</v>
      </c>
      <c r="B49" s="134">
        <f t="shared" ref="B49:I49" si="6">+(B5*B46*B47*B48)/10</f>
        <v>0.65542749999999994</v>
      </c>
      <c r="C49" s="134">
        <f t="shared" si="6"/>
        <v>0.52434199999999997</v>
      </c>
      <c r="D49" s="134">
        <f t="shared" si="6"/>
        <v>0.58052149999999991</v>
      </c>
      <c r="E49" s="134">
        <f t="shared" si="6"/>
        <v>0.73033350000000008</v>
      </c>
      <c r="F49" s="134">
        <f t="shared" si="6"/>
        <v>2.6217099999999998</v>
      </c>
      <c r="G49" s="134">
        <f t="shared" si="6"/>
        <v>2.7527955</v>
      </c>
      <c r="H49" s="134">
        <f t="shared" si="6"/>
        <v>2.7527955</v>
      </c>
      <c r="I49" s="134">
        <f t="shared" si="6"/>
        <v>2.7527955</v>
      </c>
    </row>
    <row r="51" spans="1:9">
      <c r="A51" s="10" t="s">
        <v>950</v>
      </c>
      <c r="B51" s="10"/>
      <c r="C51" s="10"/>
      <c r="D51" s="10"/>
      <c r="E51" s="10"/>
    </row>
    <row r="52" spans="1:9">
      <c r="A52" s="194" t="s">
        <v>951</v>
      </c>
      <c r="B52" s="194">
        <v>1.37</v>
      </c>
      <c r="C52" s="194">
        <v>1.37</v>
      </c>
      <c r="D52" s="194">
        <v>1.37</v>
      </c>
      <c r="E52" s="194">
        <v>1.37</v>
      </c>
      <c r="F52">
        <v>1.37</v>
      </c>
      <c r="G52" s="194">
        <v>1.37</v>
      </c>
      <c r="H52" s="194">
        <v>1.37</v>
      </c>
      <c r="I52" s="194">
        <v>1.37</v>
      </c>
    </row>
    <row r="53" spans="1:9">
      <c r="A53" s="194" t="s">
        <v>953</v>
      </c>
      <c r="B53" s="194">
        <v>2.15</v>
      </c>
      <c r="C53" s="194">
        <v>2.15</v>
      </c>
      <c r="D53" s="194">
        <v>2.15</v>
      </c>
      <c r="E53" s="194">
        <v>2.15</v>
      </c>
      <c r="F53" s="194">
        <v>2.15</v>
      </c>
      <c r="G53" s="194">
        <v>2.15</v>
      </c>
      <c r="H53" s="194">
        <v>2.15</v>
      </c>
      <c r="I53" s="194">
        <v>2.15</v>
      </c>
    </row>
    <row r="54" spans="1:9">
      <c r="A54" s="7" t="s">
        <v>936</v>
      </c>
      <c r="B54" s="194">
        <v>67</v>
      </c>
      <c r="C54" s="194">
        <v>67</v>
      </c>
      <c r="D54" s="194">
        <v>67</v>
      </c>
      <c r="E54" s="194">
        <v>67</v>
      </c>
      <c r="F54" s="194">
        <v>67</v>
      </c>
      <c r="G54" s="194">
        <v>67</v>
      </c>
      <c r="H54" s="194">
        <v>67</v>
      </c>
      <c r="I54" s="194">
        <v>67</v>
      </c>
    </row>
    <row r="55" spans="1:9">
      <c r="A55" s="194" t="s">
        <v>956</v>
      </c>
      <c r="B55" s="194">
        <f t="shared" ref="B55:I55" si="7">+(B21*B52*B53*B54)/10</f>
        <v>0.80912885000000012</v>
      </c>
      <c r="C55" s="194">
        <f t="shared" si="7"/>
        <v>1.9734850000000002</v>
      </c>
      <c r="D55" s="194">
        <f t="shared" si="7"/>
        <v>2.7628790000000003</v>
      </c>
      <c r="E55" s="194">
        <f t="shared" si="7"/>
        <v>3.5522730000000005</v>
      </c>
      <c r="F55" s="157">
        <f t="shared" si="7"/>
        <v>9.09776585</v>
      </c>
      <c r="G55" s="134">
        <f t="shared" si="7"/>
        <v>19.340153000000001</v>
      </c>
      <c r="H55" s="134">
        <f t="shared" si="7"/>
        <v>22.103031999999999</v>
      </c>
      <c r="I55" s="134">
        <f t="shared" si="7"/>
        <v>24.865911000000004</v>
      </c>
    </row>
    <row r="57" spans="1:9">
      <c r="A57" s="194" t="s">
        <v>957</v>
      </c>
      <c r="B57" s="134">
        <f t="shared" ref="B57:I57" si="8">+B43+B49+B55</f>
        <v>48.604918849999997</v>
      </c>
      <c r="C57" s="134">
        <f t="shared" si="8"/>
        <v>40.210116999999997</v>
      </c>
      <c r="D57" s="134">
        <f t="shared" si="8"/>
        <v>45.096293000000003</v>
      </c>
      <c r="E57" s="134">
        <f t="shared" si="8"/>
        <v>56.810439000000002</v>
      </c>
      <c r="F57" s="134">
        <f t="shared" si="8"/>
        <v>200.28092584999999</v>
      </c>
      <c r="G57" s="134">
        <f t="shared" si="8"/>
        <v>220.08247099999994</v>
      </c>
      <c r="H57" s="134">
        <f t="shared" si="8"/>
        <v>222.84534999999994</v>
      </c>
      <c r="I57" s="134">
        <f t="shared" si="8"/>
        <v>225.60822899999997</v>
      </c>
    </row>
    <row r="59" spans="1:9">
      <c r="A59" s="194" t="s">
        <v>745</v>
      </c>
      <c r="B59" s="134">
        <f t="shared" ref="B59:I59" si="9">+B57+B36</f>
        <v>378.43595885000008</v>
      </c>
      <c r="C59" s="134">
        <f t="shared" si="9"/>
        <v>304.19322099999999</v>
      </c>
      <c r="D59" s="134">
        <f t="shared" si="9"/>
        <v>339.54570100000001</v>
      </c>
      <c r="E59" s="134">
        <f t="shared" si="9"/>
        <v>424.72083900000007</v>
      </c>
      <c r="F59" s="134">
        <f t="shared" si="9"/>
        <v>1520.9849258499999</v>
      </c>
      <c r="G59" s="134">
        <f t="shared" si="9"/>
        <v>1606.8216709999999</v>
      </c>
      <c r="H59" s="134">
        <f t="shared" si="9"/>
        <v>1609.58455</v>
      </c>
      <c r="I59" s="134">
        <f t="shared" si="9"/>
        <v>1612.3474289999999</v>
      </c>
    </row>
    <row r="60" spans="1:9">
      <c r="A60" s="9" t="s">
        <v>929</v>
      </c>
      <c r="B60" s="272">
        <f t="shared" ref="B60:I60" si="10">+B59/B27</f>
        <v>0.48483693841835701</v>
      </c>
      <c r="C60" s="272">
        <f t="shared" si="10"/>
        <v>0.48496188048351691</v>
      </c>
      <c r="D60" s="272">
        <f t="shared" si="10"/>
        <v>0.42798793178108085</v>
      </c>
      <c r="E60" s="272">
        <f t="shared" si="10"/>
        <v>0.40807975272329799</v>
      </c>
      <c r="F60" s="272">
        <f t="shared" si="10"/>
        <v>0.46656573139940011</v>
      </c>
      <c r="G60" s="272">
        <f t="shared" si="10"/>
        <v>0.43730341633719499</v>
      </c>
      <c r="H60" s="272">
        <f t="shared" si="10"/>
        <v>0.43342901863542532</v>
      </c>
      <c r="I60" s="272">
        <f t="shared" si="10"/>
        <v>0.42963560115994998</v>
      </c>
    </row>
    <row r="62" spans="1:9">
      <c r="A62" s="194" t="s">
        <v>958</v>
      </c>
      <c r="B62" s="134">
        <f t="shared" ref="B62:I62" si="11">+B27*4%</f>
        <v>31.221710134920006</v>
      </c>
      <c r="C62" s="134">
        <f t="shared" si="11"/>
        <v>25.090072704000004</v>
      </c>
      <c r="D62" s="134">
        <f t="shared" si="11"/>
        <v>31.734137884399999</v>
      </c>
      <c r="E62" s="134">
        <f t="shared" si="11"/>
        <v>41.631160199999997</v>
      </c>
      <c r="F62" s="134">
        <f t="shared" si="11"/>
        <v>130.39834034</v>
      </c>
      <c r="G62" s="134">
        <f t="shared" si="11"/>
        <v>146.97545099999999</v>
      </c>
      <c r="H62" s="134">
        <f t="shared" si="11"/>
        <v>148.54423500000001</v>
      </c>
      <c r="I62" s="134">
        <f t="shared" si="11"/>
        <v>150.11301900000001</v>
      </c>
    </row>
    <row r="63" spans="1:9">
      <c r="A63" s="9" t="s">
        <v>929</v>
      </c>
      <c r="B63" s="272">
        <f t="shared" ref="B63:I63" si="12">+B62/B27</f>
        <v>0.04</v>
      </c>
      <c r="C63" s="272">
        <f t="shared" si="12"/>
        <v>0.04</v>
      </c>
      <c r="D63" s="272">
        <f t="shared" si="12"/>
        <v>0.04</v>
      </c>
      <c r="E63" s="272">
        <f t="shared" si="12"/>
        <v>0.04</v>
      </c>
      <c r="F63" s="272">
        <f t="shared" si="12"/>
        <v>0.04</v>
      </c>
      <c r="G63" s="272">
        <f t="shared" si="12"/>
        <v>0.04</v>
      </c>
      <c r="H63" s="272">
        <f t="shared" si="12"/>
        <v>0.04</v>
      </c>
      <c r="I63" s="272">
        <f t="shared" si="12"/>
        <v>0.04</v>
      </c>
    </row>
    <row r="65" spans="1:9">
      <c r="A65" s="194" t="s">
        <v>931</v>
      </c>
      <c r="B65" s="134">
        <f>B27-B59-B62-B71</f>
        <v>147.67353438807999</v>
      </c>
      <c r="C65" s="134">
        <f>C27-C59-C62-C71</f>
        <v>209.44740389600008</v>
      </c>
      <c r="D65" s="134">
        <f>D27-D59-D62-D71</f>
        <v>279.73300822559992</v>
      </c>
      <c r="E65" s="134">
        <f>E27-E59-E62-E71</f>
        <v>360.02700579999987</v>
      </c>
      <c r="F65" s="134">
        <f>F27-F59-F62-F71</f>
        <v>940.10197230999995</v>
      </c>
      <c r="G65" s="134">
        <f>G27*28%</f>
        <v>1028.8281570000001</v>
      </c>
      <c r="H65" s="134">
        <f>H27*28%</f>
        <v>1039.809645</v>
      </c>
      <c r="I65" s="134">
        <f>I27*28%</f>
        <v>1050.7911330000002</v>
      </c>
    </row>
    <row r="66" spans="1:9">
      <c r="A66" s="9" t="s">
        <v>929</v>
      </c>
      <c r="B66" s="272">
        <f t="shared" ref="B66:I66" si="13">B65/B27</f>
        <v>0.18919339619762102</v>
      </c>
      <c r="C66" s="272">
        <f t="shared" si="13"/>
        <v>0.33391278912094785</v>
      </c>
      <c r="D66" s="272">
        <f t="shared" si="13"/>
        <v>0.35259569268224839</v>
      </c>
      <c r="E66" s="272">
        <f t="shared" si="13"/>
        <v>0.34592070369444078</v>
      </c>
      <c r="F66" s="272">
        <f t="shared" si="13"/>
        <v>0.28837850845609925</v>
      </c>
      <c r="G66" s="272">
        <f t="shared" si="13"/>
        <v>0.28000000000000003</v>
      </c>
      <c r="H66" s="272">
        <f t="shared" si="13"/>
        <v>0.27999999999999997</v>
      </c>
      <c r="I66" s="272">
        <f t="shared" si="13"/>
        <v>0.28000000000000003</v>
      </c>
    </row>
    <row r="68" spans="1:9" s="202" customFormat="1">
      <c r="A68" s="202" t="s">
        <v>964</v>
      </c>
      <c r="B68" s="202">
        <f>33.35</f>
        <v>33.35</v>
      </c>
      <c r="C68" s="202">
        <v>13.22</v>
      </c>
      <c r="D68" s="202">
        <v>21.1</v>
      </c>
      <c r="E68" s="202">
        <v>32</v>
      </c>
      <c r="F68" s="202">
        <f>SUM(B68:E68)</f>
        <v>99.67</v>
      </c>
      <c r="G68" s="152">
        <f>(G71*10)/67</f>
        <v>133.09865611940299</v>
      </c>
      <c r="H68" s="152">
        <f>(H71*10)/67</f>
        <v>136.6667828358209</v>
      </c>
      <c r="I68" s="152">
        <f>(I71*10)/67</f>
        <v>140.23490955223883</v>
      </c>
    </row>
    <row r="69" spans="1:9">
      <c r="A69" s="281" t="s">
        <v>966</v>
      </c>
      <c r="B69" s="282">
        <f t="shared" ref="B69:I69" si="14">B68/B8</f>
        <v>100.30075187969926</v>
      </c>
      <c r="C69" s="282">
        <f t="shared" si="14"/>
        <v>49.699248120300751</v>
      </c>
      <c r="D69" s="282">
        <f t="shared" si="14"/>
        <v>71.646859083191856</v>
      </c>
      <c r="E69" s="282">
        <f t="shared" si="14"/>
        <v>86.369770580296901</v>
      </c>
      <c r="F69" s="282">
        <f t="shared" si="14"/>
        <v>74.939849624060159</v>
      </c>
      <c r="G69" s="282">
        <f t="shared" si="14"/>
        <v>95.3087405079864</v>
      </c>
      <c r="H69" s="282">
        <f t="shared" si="14"/>
        <v>97.863790072195428</v>
      </c>
      <c r="I69" s="282">
        <f t="shared" si="14"/>
        <v>100.41883963640447</v>
      </c>
    </row>
    <row r="71" spans="1:9">
      <c r="A71" t="s">
        <v>963</v>
      </c>
      <c r="B71" s="276">
        <f>(33.35*66.93)/10</f>
        <v>223.21155000000005</v>
      </c>
      <c r="C71" s="276">
        <f>(C68*66.96)/10</f>
        <v>88.521119999999996</v>
      </c>
      <c r="D71" s="276">
        <f>(D68*67.46)/10</f>
        <v>142.34059999999999</v>
      </c>
      <c r="E71" s="276">
        <f>(E68*67)/10</f>
        <v>214.4</v>
      </c>
      <c r="F71" s="280">
        <f>SUM(B71:E71)</f>
        <v>668.47327000000007</v>
      </c>
      <c r="G71" s="277">
        <f>G27-G59-G62-G65</f>
        <v>891.76099599999998</v>
      </c>
      <c r="H71" s="277">
        <f>H27-H59-H62-H65</f>
        <v>915.66744500000004</v>
      </c>
      <c r="I71" s="277">
        <f>I27-I59-I62-I65</f>
        <v>939.57389400000011</v>
      </c>
    </row>
    <row r="72" spans="1:9">
      <c r="A72" s="283" t="s">
        <v>965</v>
      </c>
      <c r="B72" s="283">
        <f t="shared" ref="B72:I72" si="15">(B71*10)/B8</f>
        <v>6713.1293233082724</v>
      </c>
      <c r="C72" s="283">
        <f t="shared" si="15"/>
        <v>3327.8616541353381</v>
      </c>
      <c r="D72" s="283">
        <f t="shared" si="15"/>
        <v>4833.2971137521226</v>
      </c>
      <c r="E72" s="283">
        <f t="shared" si="15"/>
        <v>5786.7746288798917</v>
      </c>
      <c r="F72" s="284">
        <f t="shared" si="15"/>
        <v>5026.1148120300759</v>
      </c>
      <c r="G72" s="284">
        <f t="shared" si="15"/>
        <v>6385.6856140350883</v>
      </c>
      <c r="H72" s="284">
        <f t="shared" si="15"/>
        <v>6556.8739348370937</v>
      </c>
      <c r="I72" s="284">
        <f t="shared" si="15"/>
        <v>6728.062255639099</v>
      </c>
    </row>
    <row r="73" spans="1:9">
      <c r="B73" s="272">
        <f>B71/B27</f>
        <v>0.28596966538402202</v>
      </c>
      <c r="C73" s="272">
        <f t="shared" ref="C73:I73" si="16">C71/C27</f>
        <v>0.14112533039553521</v>
      </c>
      <c r="D73" s="272">
        <f t="shared" si="16"/>
        <v>0.17941637553667075</v>
      </c>
      <c r="E73" s="272">
        <f t="shared" si="16"/>
        <v>0.20599954358226127</v>
      </c>
      <c r="F73" s="272">
        <f t="shared" si="16"/>
        <v>0.20505576014450067</v>
      </c>
      <c r="G73" s="272">
        <f t="shared" si="16"/>
        <v>0.24269658366280503</v>
      </c>
      <c r="H73" s="272">
        <f t="shared" si="16"/>
        <v>0.24657098136457467</v>
      </c>
      <c r="I73" s="272">
        <f t="shared" si="16"/>
        <v>0.25036439884005002</v>
      </c>
    </row>
  </sheetData>
  <pageMargins left="0.7" right="0.7" top="0.75" bottom="0.75" header="0.3" footer="0.3"/>
  <pageSetup paperSize="9" orientation="portrait" verticalDpi="0" r:id="rId1"/>
  <ignoredErrors>
    <ignoredError sqref="F25" formula="1"/>
  </ignoredErrors>
  <legacyDrawing r:id="rId2"/>
</worksheet>
</file>

<file path=xl/worksheets/sheet17.xml><?xml version="1.0" encoding="utf-8"?>
<worksheet xmlns="http://schemas.openxmlformats.org/spreadsheetml/2006/main" xmlns:r="http://schemas.openxmlformats.org/officeDocument/2006/relationships">
  <sheetPr>
    <tabColor rgb="FFFF0000"/>
    <pageSetUpPr fitToPage="1"/>
  </sheetPr>
  <dimension ref="A1:T39"/>
  <sheetViews>
    <sheetView workbookViewId="0">
      <selection activeCell="B22" sqref="B22"/>
    </sheetView>
  </sheetViews>
  <sheetFormatPr defaultColWidth="8.85546875" defaultRowHeight="15"/>
  <cols>
    <col min="3" max="4" width="8.85546875" style="118"/>
    <col min="5" max="5" width="10" bestFit="1" customWidth="1"/>
    <col min="6" max="6" width="10.7109375" bestFit="1" customWidth="1"/>
    <col min="7" max="7" width="18.28515625" bestFit="1" customWidth="1"/>
    <col min="10" max="10" width="12" bestFit="1" customWidth="1"/>
    <col min="13" max="13" width="15.7109375" bestFit="1" customWidth="1"/>
    <col min="19" max="19" width="18.140625" bestFit="1" customWidth="1"/>
  </cols>
  <sheetData>
    <row r="1" spans="1:15">
      <c r="A1" s="10" t="s">
        <v>510</v>
      </c>
      <c r="E1" s="118" t="s">
        <v>511</v>
      </c>
      <c r="F1" s="118">
        <f>225*1000000</f>
        <v>225000000</v>
      </c>
      <c r="G1" s="118" t="s">
        <v>512</v>
      </c>
      <c r="L1" s="194" t="s">
        <v>794</v>
      </c>
      <c r="M1" s="194" t="s">
        <v>796</v>
      </c>
      <c r="N1">
        <v>64.814400000000006</v>
      </c>
      <c r="O1">
        <f>+N1</f>
        <v>64.814400000000006</v>
      </c>
    </row>
    <row r="2" spans="1:15">
      <c r="A2" s="118" t="s">
        <v>387</v>
      </c>
      <c r="F2" s="118" t="s">
        <v>444</v>
      </c>
      <c r="G2" s="118" t="s">
        <v>514</v>
      </c>
      <c r="H2" s="118" t="s">
        <v>515</v>
      </c>
      <c r="I2" s="118" t="s">
        <v>516</v>
      </c>
      <c r="J2" s="118" t="s">
        <v>517</v>
      </c>
      <c r="L2">
        <v>2</v>
      </c>
      <c r="N2">
        <f>+N1*(1.05)/(1.02)</f>
        <v>66.720705882352959</v>
      </c>
    </row>
    <row r="3" spans="1:15">
      <c r="A3" s="10" t="s">
        <v>27</v>
      </c>
      <c r="B3" s="10">
        <v>2815.77</v>
      </c>
      <c r="C3" s="10"/>
      <c r="D3" s="10"/>
      <c r="E3" s="118" t="s">
        <v>489</v>
      </c>
      <c r="F3">
        <f>1.1-0.85</f>
        <v>0.25000000000000011</v>
      </c>
      <c r="G3">
        <f>1.07-0.82</f>
        <v>0.25000000000000011</v>
      </c>
      <c r="H3">
        <v>381.5</v>
      </c>
      <c r="I3">
        <v>65.460999999999999</v>
      </c>
      <c r="J3">
        <f>+(G3*H3*I3)/10</f>
        <v>624.3342875000003</v>
      </c>
      <c r="L3" s="194" t="s">
        <v>795</v>
      </c>
    </row>
    <row r="4" spans="1:15">
      <c r="A4" s="118"/>
      <c r="E4" s="118" t="s">
        <v>488</v>
      </c>
      <c r="F4">
        <v>0.18</v>
      </c>
      <c r="G4">
        <v>0.19</v>
      </c>
      <c r="H4">
        <v>332.17</v>
      </c>
      <c r="I4" s="118">
        <v>65.460999999999999</v>
      </c>
      <c r="J4" s="194">
        <f>+(G4*H4*I4)/10</f>
        <v>413.13942703000004</v>
      </c>
      <c r="L4">
        <v>5</v>
      </c>
    </row>
    <row r="5" spans="1:15">
      <c r="E5" s="118" t="s">
        <v>487</v>
      </c>
      <c r="F5">
        <v>0.28999999999999998</v>
      </c>
      <c r="G5">
        <v>0.25</v>
      </c>
      <c r="H5">
        <v>276.98</v>
      </c>
      <c r="I5" s="118">
        <v>65.460999999999999</v>
      </c>
      <c r="J5" s="194">
        <f>+(G5*H5*I5)/10</f>
        <v>453.2846945</v>
      </c>
    </row>
    <row r="6" spans="1:15">
      <c r="E6" s="118" t="s">
        <v>513</v>
      </c>
      <c r="F6">
        <v>0.35</v>
      </c>
      <c r="G6">
        <v>0.4</v>
      </c>
      <c r="H6">
        <v>284.2</v>
      </c>
      <c r="I6" s="118">
        <v>65.460999999999999</v>
      </c>
      <c r="J6" s="194">
        <f>+(G6*H6*I6)/10</f>
        <v>744.16064800000004</v>
      </c>
    </row>
    <row r="7" spans="1:15">
      <c r="G7">
        <f>SUM(G3:G6)</f>
        <v>1.0900000000000003</v>
      </c>
      <c r="J7">
        <f>SUM(J3:J6)</f>
        <v>2234.9190570300002</v>
      </c>
    </row>
    <row r="9" spans="1:15">
      <c r="J9" s="258">
        <f>+B3-J7</f>
        <v>580.85094296999978</v>
      </c>
    </row>
    <row r="10" spans="1:15" s="194" customFormat="1">
      <c r="J10" s="259"/>
    </row>
    <row r="11" spans="1:15">
      <c r="A11" s="118" t="s">
        <v>666</v>
      </c>
      <c r="B11" s="10">
        <f>J16</f>
        <v>3241.6268240600002</v>
      </c>
      <c r="F11" s="10" t="s">
        <v>444</v>
      </c>
      <c r="G11" s="118" t="s">
        <v>514</v>
      </c>
      <c r="H11" s="118" t="s">
        <v>515</v>
      </c>
      <c r="I11" s="118" t="s">
        <v>516</v>
      </c>
      <c r="J11" s="118" t="s">
        <v>517</v>
      </c>
    </row>
    <row r="12" spans="1:15">
      <c r="E12" s="118" t="s">
        <v>489</v>
      </c>
      <c r="F12">
        <v>0.35</v>
      </c>
      <c r="G12">
        <v>0.33</v>
      </c>
      <c r="H12">
        <v>335.93400000000003</v>
      </c>
      <c r="I12">
        <v>66.930000000000007</v>
      </c>
      <c r="J12">
        <f>+(G12*H12*I12)/10</f>
        <v>741.97406646000013</v>
      </c>
    </row>
    <row r="13" spans="1:15">
      <c r="E13" s="118" t="s">
        <v>488</v>
      </c>
      <c r="F13">
        <v>0.28000000000000003</v>
      </c>
      <c r="G13">
        <v>0.27</v>
      </c>
      <c r="H13">
        <v>336.6</v>
      </c>
      <c r="I13">
        <v>66.959999999999994</v>
      </c>
      <c r="J13" s="194">
        <f>+(G13*H13*I13)/10</f>
        <v>608.54587200000003</v>
      </c>
    </row>
    <row r="14" spans="1:15">
      <c r="E14" s="118" t="s">
        <v>487</v>
      </c>
      <c r="F14">
        <v>0.31</v>
      </c>
      <c r="G14">
        <v>0.32</v>
      </c>
      <c r="H14">
        <v>384.23</v>
      </c>
      <c r="I14">
        <v>67.459999999999994</v>
      </c>
      <c r="J14" s="194">
        <f>+(G14*H14*I14)/10</f>
        <v>829.44498559999988</v>
      </c>
    </row>
    <row r="15" spans="1:15">
      <c r="E15" s="118" t="s">
        <v>513</v>
      </c>
      <c r="F15">
        <v>0.39</v>
      </c>
      <c r="G15">
        <v>0.39</v>
      </c>
      <c r="H15">
        <v>406.3</v>
      </c>
      <c r="I15">
        <v>67</v>
      </c>
      <c r="J15" s="194">
        <f>+(G15*H15*I15)/10</f>
        <v>1061.6619000000001</v>
      </c>
    </row>
    <row r="16" spans="1:15">
      <c r="F16" s="10">
        <v>1.33</v>
      </c>
      <c r="G16" s="10">
        <v>1.31</v>
      </c>
      <c r="J16">
        <f>SUM(J12:J15)</f>
        <v>3241.6268240600002</v>
      </c>
    </row>
    <row r="17" spans="1:20">
      <c r="J17" s="10"/>
    </row>
    <row r="19" spans="1:20" s="118" customFormat="1">
      <c r="G19" s="10" t="s">
        <v>119</v>
      </c>
      <c r="H19" s="10" t="s">
        <v>668</v>
      </c>
      <c r="I19" s="10" t="s">
        <v>669</v>
      </c>
      <c r="J19" s="10" t="s">
        <v>670</v>
      </c>
      <c r="K19" s="10" t="s">
        <v>671</v>
      </c>
      <c r="L19" s="10" t="s">
        <v>516</v>
      </c>
      <c r="M19" s="10" t="s">
        <v>517</v>
      </c>
      <c r="O19" s="10"/>
    </row>
    <row r="20" spans="1:20">
      <c r="A20" s="10" t="s">
        <v>667</v>
      </c>
      <c r="B20" s="10">
        <f>+N20</f>
        <v>4005.335</v>
      </c>
      <c r="F20" s="10" t="s">
        <v>514</v>
      </c>
      <c r="G20">
        <v>1.5</v>
      </c>
      <c r="H20">
        <v>1</v>
      </c>
      <c r="I20">
        <v>0.5</v>
      </c>
      <c r="J20">
        <v>407</v>
      </c>
      <c r="K20">
        <v>387</v>
      </c>
      <c r="L20">
        <v>66.7</v>
      </c>
      <c r="M20">
        <f>+H20*1000000*J20*L20+I20*1000000*K20*L20</f>
        <v>40053350000</v>
      </c>
      <c r="N20">
        <f>+M20/10000000</f>
        <v>4005.335</v>
      </c>
    </row>
    <row r="21" spans="1:20">
      <c r="A21" s="10" t="s">
        <v>672</v>
      </c>
      <c r="B21" s="10">
        <f>+N21</f>
        <v>4072.0349999999999</v>
      </c>
      <c r="G21">
        <v>1.5</v>
      </c>
      <c r="H21">
        <v>1.5</v>
      </c>
      <c r="J21">
        <v>407</v>
      </c>
      <c r="K21">
        <v>387</v>
      </c>
      <c r="L21" s="118">
        <v>66.7</v>
      </c>
      <c r="M21" s="118">
        <f>+H21*1000000*J21*L21+I21*1000000*K21*L21</f>
        <v>40720350000</v>
      </c>
      <c r="N21" s="118">
        <f>+M21/10000000</f>
        <v>4072.0349999999999</v>
      </c>
    </row>
    <row r="22" spans="1:20">
      <c r="A22" s="10" t="s">
        <v>673</v>
      </c>
      <c r="B22" s="10">
        <f>+N22</f>
        <v>4072.0349999999999</v>
      </c>
      <c r="G22">
        <v>1.5</v>
      </c>
      <c r="H22">
        <v>1.5</v>
      </c>
      <c r="J22">
        <v>407</v>
      </c>
      <c r="K22">
        <v>387</v>
      </c>
      <c r="L22" s="118">
        <v>66.7</v>
      </c>
      <c r="M22" s="118">
        <f>+H22*1000000*J22*L22+I22*1000000*K22*L22</f>
        <v>40720350000</v>
      </c>
      <c r="N22" s="118">
        <f>+M22/10000000</f>
        <v>4072.0349999999999</v>
      </c>
    </row>
    <row r="24" spans="1:20" hidden="1">
      <c r="A24" s="10" t="s">
        <v>674</v>
      </c>
    </row>
    <row r="25" spans="1:20" hidden="1">
      <c r="A25" s="10" t="s">
        <v>675</v>
      </c>
      <c r="H25" s="10" t="s">
        <v>677</v>
      </c>
      <c r="L25" s="10" t="s">
        <v>679</v>
      </c>
      <c r="M25" s="10" t="s">
        <v>680</v>
      </c>
      <c r="N25" s="10" t="s">
        <v>681</v>
      </c>
      <c r="O25" s="10" t="s">
        <v>682</v>
      </c>
      <c r="P25" s="10" t="s">
        <v>516</v>
      </c>
      <c r="Q25" s="10" t="s">
        <v>517</v>
      </c>
      <c r="R25" s="118"/>
      <c r="S25" s="10" t="s">
        <v>683</v>
      </c>
      <c r="T25" s="10">
        <v>120</v>
      </c>
    </row>
    <row r="26" spans="1:20" s="118" customFormat="1" hidden="1">
      <c r="A26" s="10" t="s">
        <v>666</v>
      </c>
      <c r="B26" s="160">
        <f>+Q26</f>
        <v>225.3793</v>
      </c>
      <c r="G26" s="10" t="s">
        <v>676</v>
      </c>
      <c r="H26" s="118">
        <v>100000</v>
      </c>
      <c r="I26">
        <v>70000</v>
      </c>
      <c r="J26" s="118">
        <v>70000</v>
      </c>
      <c r="K26" s="118">
        <v>70000</v>
      </c>
      <c r="L26" s="118">
        <f>+H26+I26+J26+K26</f>
        <v>310000</v>
      </c>
      <c r="M26" s="118">
        <v>218</v>
      </c>
      <c r="N26" s="10">
        <v>0.5</v>
      </c>
      <c r="O26" s="118">
        <f>+M26*N26</f>
        <v>109</v>
      </c>
      <c r="P26" s="118">
        <v>66.7</v>
      </c>
      <c r="Q26" s="195">
        <f>+L26*O26*P26/10000000</f>
        <v>225.3793</v>
      </c>
      <c r="S26" s="10" t="s">
        <v>684</v>
      </c>
      <c r="T26" s="10">
        <v>168</v>
      </c>
    </row>
    <row r="27" spans="1:20" s="118" customFormat="1" hidden="1">
      <c r="A27" s="10" t="s">
        <v>667</v>
      </c>
      <c r="B27" s="160">
        <f>+Q27</f>
        <v>560.28</v>
      </c>
      <c r="G27" s="10" t="s">
        <v>676</v>
      </c>
      <c r="L27" s="118">
        <v>1000000</v>
      </c>
      <c r="M27" s="118">
        <v>168</v>
      </c>
      <c r="N27" s="10">
        <v>0.5</v>
      </c>
      <c r="O27" s="118">
        <f>+M27*N27</f>
        <v>84</v>
      </c>
      <c r="P27" s="194">
        <v>66.7</v>
      </c>
      <c r="Q27" s="195">
        <f>+L27*O27*P27/10000000</f>
        <v>560.28</v>
      </c>
    </row>
    <row r="28" spans="1:20" hidden="1">
      <c r="A28" s="10" t="s">
        <v>672</v>
      </c>
      <c r="B28" s="160">
        <f>+Q28</f>
        <v>560.28</v>
      </c>
      <c r="G28" s="10" t="s">
        <v>676</v>
      </c>
      <c r="L28">
        <v>1000000</v>
      </c>
      <c r="M28">
        <v>168</v>
      </c>
      <c r="N28" s="10">
        <v>0.5</v>
      </c>
      <c r="O28" s="118">
        <f>+M28*N28</f>
        <v>84</v>
      </c>
      <c r="P28" s="194">
        <v>66.7</v>
      </c>
      <c r="Q28" s="195">
        <f>+L28*O28*P28/10000000</f>
        <v>560.28</v>
      </c>
    </row>
    <row r="29" spans="1:20" s="118" customFormat="1" hidden="1">
      <c r="A29" s="10" t="s">
        <v>673</v>
      </c>
      <c r="B29" s="160">
        <f>+Q29</f>
        <v>560.28</v>
      </c>
      <c r="G29" s="10" t="s">
        <v>676</v>
      </c>
      <c r="L29" s="118">
        <v>1000000</v>
      </c>
      <c r="M29" s="118">
        <v>168</v>
      </c>
      <c r="N29" s="10">
        <v>0.5</v>
      </c>
      <c r="O29" s="118">
        <f>+M29*N29</f>
        <v>84</v>
      </c>
      <c r="P29" s="194">
        <v>66.7</v>
      </c>
      <c r="Q29" s="195">
        <f>+L29*O29*P29/10000000</f>
        <v>560.28</v>
      </c>
    </row>
    <row r="30" spans="1:20" s="118" customFormat="1" hidden="1">
      <c r="A30" s="10"/>
    </row>
    <row r="31" spans="1:20" hidden="1">
      <c r="H31" s="118"/>
    </row>
    <row r="32" spans="1:20" hidden="1">
      <c r="A32" s="10" t="s">
        <v>678</v>
      </c>
      <c r="G32" s="10"/>
      <c r="H32" s="10" t="s">
        <v>677</v>
      </c>
      <c r="L32" s="10" t="s">
        <v>679</v>
      </c>
      <c r="M32" s="10" t="s">
        <v>680</v>
      </c>
      <c r="N32" s="10" t="s">
        <v>681</v>
      </c>
      <c r="O32" s="10" t="s">
        <v>682</v>
      </c>
      <c r="P32" s="10" t="s">
        <v>516</v>
      </c>
      <c r="Q32" s="10" t="s">
        <v>517</v>
      </c>
    </row>
    <row r="33" spans="1:17" hidden="1">
      <c r="A33" s="10" t="s">
        <v>666</v>
      </c>
      <c r="B33" s="160">
        <f>+Q33</f>
        <v>5316.4068749999997</v>
      </c>
      <c r="G33" s="10" t="s">
        <v>676</v>
      </c>
      <c r="H33">
        <f>0.15*1000000</f>
        <v>150000</v>
      </c>
      <c r="I33">
        <v>1500000</v>
      </c>
      <c r="J33">
        <v>150000</v>
      </c>
      <c r="K33">
        <v>150000</v>
      </c>
      <c r="L33">
        <f>+(H33+I33+J33+K33)*0.25</f>
        <v>487500</v>
      </c>
      <c r="M33">
        <v>218</v>
      </c>
      <c r="N33" s="10">
        <v>0.75</v>
      </c>
      <c r="O33">
        <f>+M33*N33</f>
        <v>163.5</v>
      </c>
      <c r="P33" s="194">
        <v>66.7</v>
      </c>
      <c r="Q33" s="118">
        <f>+L33*O33*P33/1000000</f>
        <v>5316.4068749999997</v>
      </c>
    </row>
    <row r="34" spans="1:17" hidden="1">
      <c r="A34" s="10" t="s">
        <v>667</v>
      </c>
      <c r="B34" s="160">
        <f>+Q34</f>
        <v>5462.73</v>
      </c>
      <c r="G34" s="10" t="s">
        <v>676</v>
      </c>
      <c r="L34">
        <f>2600000*0.25</f>
        <v>650000</v>
      </c>
      <c r="M34" s="118">
        <v>168</v>
      </c>
      <c r="N34" s="10">
        <v>0.75</v>
      </c>
      <c r="O34" s="118">
        <f>+M34*N34</f>
        <v>126</v>
      </c>
      <c r="P34" s="194">
        <v>66.7</v>
      </c>
      <c r="Q34" s="118">
        <f>+L34*O34*P34/1000000</f>
        <v>5462.73</v>
      </c>
    </row>
    <row r="35" spans="1:17" hidden="1">
      <c r="A35" s="10" t="s">
        <v>672</v>
      </c>
      <c r="B35" s="160">
        <f>+Q35</f>
        <v>6303.15</v>
      </c>
      <c r="G35" s="10" t="s">
        <v>676</v>
      </c>
      <c r="L35">
        <f>3000000*0.25</f>
        <v>750000</v>
      </c>
      <c r="M35" s="118">
        <v>168</v>
      </c>
      <c r="N35" s="10">
        <v>0.75</v>
      </c>
      <c r="O35" s="118">
        <f>+M35*N35</f>
        <v>126</v>
      </c>
      <c r="P35" s="194">
        <v>66.7</v>
      </c>
      <c r="Q35" s="118">
        <f>+L35*O35*P35/1000000</f>
        <v>6303.15</v>
      </c>
    </row>
    <row r="36" spans="1:17" hidden="1">
      <c r="A36" s="10" t="s">
        <v>673</v>
      </c>
      <c r="B36" s="160">
        <f>+Q36</f>
        <v>6303.15</v>
      </c>
      <c r="G36" s="10" t="s">
        <v>676</v>
      </c>
      <c r="L36" s="118">
        <f>3000000*0.25</f>
        <v>750000</v>
      </c>
      <c r="M36" s="118">
        <v>168</v>
      </c>
      <c r="N36" s="10">
        <v>0.75</v>
      </c>
      <c r="O36" s="118">
        <f>+M36*N36</f>
        <v>126</v>
      </c>
      <c r="P36" s="194">
        <v>66.7</v>
      </c>
      <c r="Q36" s="118">
        <f>+L36*O36*P36/1000000</f>
        <v>6303.15</v>
      </c>
    </row>
    <row r="37" spans="1:17" hidden="1"/>
    <row r="38" spans="1:17" hidden="1"/>
    <row r="39" spans="1:17" hidden="1"/>
  </sheetData>
  <phoneticPr fontId="47" type="noConversion"/>
  <pageMargins left="0.7" right="0.7" top="0.75" bottom="0.75" header="0.3" footer="0.3"/>
  <pageSetup paperSize="9" scale="79" orientation="landscape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>
  <sheetPr>
    <tabColor rgb="FFFF0000"/>
  </sheetPr>
  <dimension ref="A1:H25"/>
  <sheetViews>
    <sheetView zoomScale="110" zoomScaleNormal="110" zoomScalePageLayoutView="110" workbookViewId="0">
      <pane ySplit="2" topLeftCell="A3" activePane="bottomLeft" state="frozen"/>
      <selection pane="bottomLeft" activeCell="F3" sqref="F3"/>
    </sheetView>
  </sheetViews>
  <sheetFormatPr defaultColWidth="8.85546875" defaultRowHeight="15"/>
  <cols>
    <col min="2" max="2" width="23.7109375" bestFit="1" customWidth="1"/>
    <col min="3" max="3" width="17.85546875" style="195" bestFit="1" customWidth="1"/>
    <col min="4" max="4" width="12" style="194" customWidth="1"/>
  </cols>
  <sheetData>
    <row r="1" spans="1:8" s="194" customFormat="1">
      <c r="C1" s="195">
        <v>1.05</v>
      </c>
      <c r="D1" s="194">
        <v>1.33</v>
      </c>
      <c r="E1" s="194">
        <v>1.5</v>
      </c>
      <c r="F1" s="194">
        <v>1.5</v>
      </c>
      <c r="G1" s="194">
        <v>1.5</v>
      </c>
    </row>
    <row r="2" spans="1:8">
      <c r="C2" s="160">
        <v>2016</v>
      </c>
      <c r="D2" s="10">
        <v>2017</v>
      </c>
      <c r="E2" s="10">
        <v>2018</v>
      </c>
      <c r="F2" s="10">
        <v>2019</v>
      </c>
      <c r="G2" s="10">
        <v>2020</v>
      </c>
    </row>
    <row r="3" spans="1:8">
      <c r="B3" s="194" t="s">
        <v>27</v>
      </c>
      <c r="C3" s="195">
        <f>28786543508.7719/10000000</f>
        <v>2878.6543508771902</v>
      </c>
      <c r="D3" s="195">
        <f>+'Overseas Business'!B11</f>
        <v>3241.6268240600002</v>
      </c>
      <c r="E3">
        <f>+'Overseas Business'!B20</f>
        <v>4005.335</v>
      </c>
      <c r="F3" s="194">
        <f>+'Overseas Business'!B21</f>
        <v>4072.0349999999999</v>
      </c>
      <c r="G3" s="194">
        <f>+'Overseas Business'!B22</f>
        <v>4072.0349999999999</v>
      </c>
    </row>
    <row r="5" spans="1:8">
      <c r="A5" s="194" t="s">
        <v>802</v>
      </c>
      <c r="B5" s="194" t="s">
        <v>797</v>
      </c>
      <c r="C5" s="195">
        <f>(88*67*1.4*1.6*1000000)/10000000</f>
        <v>1320.704</v>
      </c>
      <c r="D5" s="195">
        <f>(88*67*1.5*1.6*1000000)/10000000</f>
        <v>1415.0400000000002</v>
      </c>
      <c r="E5" s="195">
        <f>(88*67*1.5*1.6*1000000)/10000000</f>
        <v>1415.0400000000002</v>
      </c>
      <c r="F5" s="195">
        <f>(88*67*1.5*1.6*1000000)/10000000</f>
        <v>1415.0400000000002</v>
      </c>
      <c r="G5" s="195">
        <f>(88*67*1.5*1.6*1000000)/10000000</f>
        <v>1415.0400000000002</v>
      </c>
      <c r="H5" s="194"/>
    </row>
    <row r="6" spans="1:8" s="194" customFormat="1">
      <c r="C6" s="196">
        <f>+C5/C3</f>
        <v>0.45879214348799885</v>
      </c>
      <c r="D6" s="196">
        <f>+D5/D3</f>
        <v>0.43652156056252106</v>
      </c>
      <c r="E6" s="196">
        <f>+E5/E3</f>
        <v>0.35328880106158417</v>
      </c>
      <c r="F6" s="196">
        <f>+F5/F3</f>
        <v>0.34750192471331909</v>
      </c>
      <c r="G6" s="196">
        <f>+G5/G3</f>
        <v>0.34750192471331909</v>
      </c>
    </row>
    <row r="7" spans="1:8">
      <c r="B7" s="194" t="s">
        <v>803</v>
      </c>
      <c r="C7" s="195">
        <v>744.45552631578937</v>
      </c>
      <c r="D7" s="195">
        <f>+$C$7*D1/$C$1</f>
        <v>942.97699999999986</v>
      </c>
      <c r="E7" s="195">
        <f>+$C$7*E1/$C$1</f>
        <v>1063.5078947368418</v>
      </c>
      <c r="F7" s="195">
        <f>+$C$7*F1/$C$1</f>
        <v>1063.5078947368418</v>
      </c>
      <c r="G7" s="195">
        <f>+$C$7*G1/$C$1</f>
        <v>1063.5078947368418</v>
      </c>
    </row>
    <row r="8" spans="1:8" s="194" customFormat="1">
      <c r="C8" s="196">
        <f>+C7/C3</f>
        <v>0.25861233603434786</v>
      </c>
      <c r="D8" s="196">
        <f>+D7/D3</f>
        <v>0.29089622315592795</v>
      </c>
      <c r="E8" s="196">
        <f>+E7/E3</f>
        <v>0.26552283260622189</v>
      </c>
      <c r="F8" s="196">
        <f>+F7/F3</f>
        <v>0.26117356425886362</v>
      </c>
      <c r="G8" s="196">
        <f>+G7/G3</f>
        <v>0.26117356425886362</v>
      </c>
    </row>
    <row r="9" spans="1:8">
      <c r="B9" s="194" t="s">
        <v>804</v>
      </c>
      <c r="C9" s="195">
        <v>99.435894736842101</v>
      </c>
      <c r="D9" s="195">
        <f>+$C$9*D1/$C$1</f>
        <v>125.95213333333334</v>
      </c>
      <c r="E9" s="195">
        <f>+$C$9*E1/$C$1</f>
        <v>142.05127819548872</v>
      </c>
      <c r="F9" s="195">
        <f>+$C$9*F1/$C$1</f>
        <v>142.05127819548872</v>
      </c>
      <c r="G9" s="195">
        <f>+$C$9*G1/$C$1</f>
        <v>142.05127819548872</v>
      </c>
    </row>
    <row r="10" spans="1:8" s="194" customFormat="1">
      <c r="C10" s="196">
        <f>+C9/C3</f>
        <v>3.4542491948205509E-2</v>
      </c>
      <c r="D10" s="196">
        <f>+D9/D3</f>
        <v>3.8854606088057853E-2</v>
      </c>
      <c r="E10" s="196">
        <f>+E9/E3</f>
        <v>3.5465517415019895E-2</v>
      </c>
      <c r="F10" s="196">
        <f>+F9/F3</f>
        <v>3.4884591658836117E-2</v>
      </c>
      <c r="G10" s="196">
        <f>+G9/G3</f>
        <v>3.4884591658836117E-2</v>
      </c>
    </row>
    <row r="11" spans="1:8">
      <c r="B11" s="194" t="s">
        <v>805</v>
      </c>
      <c r="C11" s="195">
        <v>19.716649122807016</v>
      </c>
      <c r="D11" s="195">
        <f>+$C$11*D1/$C$1</f>
        <v>24.97442222222222</v>
      </c>
      <c r="E11" s="195">
        <f>+$C$11*E1/$C$1</f>
        <v>28.166641604010024</v>
      </c>
      <c r="F11" s="195">
        <f>+$C$11*F1/$C$1</f>
        <v>28.166641604010024</v>
      </c>
      <c r="G11" s="195">
        <f>+$C$11*G1/$C$1</f>
        <v>28.166641604010024</v>
      </c>
    </row>
    <row r="12" spans="1:8" s="194" customFormat="1">
      <c r="C12" s="196">
        <f>+C11/C3</f>
        <v>6.8492589660161573E-3</v>
      </c>
      <c r="D12" s="196">
        <f>+D11/D3</f>
        <v>7.7042866368383558E-3</v>
      </c>
      <c r="E12" s="196">
        <f>+E11/E3</f>
        <v>7.0322810960905952E-3</v>
      </c>
      <c r="F12" s="196">
        <f>+F11/F3</f>
        <v>6.9170922165477516E-3</v>
      </c>
      <c r="G12" s="196">
        <f>+G11/G3</f>
        <v>6.9170922165477516E-3</v>
      </c>
    </row>
    <row r="13" spans="1:8">
      <c r="B13" s="194" t="s">
        <v>806</v>
      </c>
      <c r="C13" s="195">
        <v>15.570859649122808</v>
      </c>
      <c r="D13" s="195">
        <f>+$C$13*D1/$C$1</f>
        <v>19.723088888888892</v>
      </c>
      <c r="E13" s="195">
        <f>+$C$13*E1/$C$1</f>
        <v>22.24408521303258</v>
      </c>
      <c r="F13" s="195">
        <f>+$C$13*F1/$C$1</f>
        <v>22.24408521303258</v>
      </c>
      <c r="G13" s="195">
        <f>+$C$13*G1/$C$1</f>
        <v>22.24408521303258</v>
      </c>
    </row>
    <row r="14" spans="1:8" s="194" customFormat="1">
      <c r="C14" s="196">
        <f>+C13/C3</f>
        <v>5.4090758219645296E-3</v>
      </c>
      <c r="D14" s="196">
        <f>+D13/D3</f>
        <v>6.0843181400462871E-3</v>
      </c>
      <c r="E14" s="196">
        <f>+E13/E3</f>
        <v>5.5536141703584297E-3</v>
      </c>
      <c r="F14" s="196">
        <f>+F13/F3</f>
        <v>5.4626458792796677E-3</v>
      </c>
      <c r="G14" s="196">
        <f>+G13/G3</f>
        <v>5.4626458792796677E-3</v>
      </c>
    </row>
    <row r="15" spans="1:8">
      <c r="B15" s="194" t="s">
        <v>807</v>
      </c>
      <c r="C15" s="195">
        <f>+C5+C7+C9+C11+C13</f>
        <v>2199.8829298245614</v>
      </c>
      <c r="D15" s="195">
        <f>+D5+D7+D9+D11+D13</f>
        <v>2528.666644444444</v>
      </c>
      <c r="E15" s="195">
        <f>+E5+E7+E9+E11+E13</f>
        <v>2671.0098997493733</v>
      </c>
      <c r="F15" s="195">
        <f>+F5+F7+F9+F11+F13</f>
        <v>2671.0098997493733</v>
      </c>
      <c r="G15" s="195">
        <f>+G5+G7+G9+G11+G13</f>
        <v>2671.0098997493733</v>
      </c>
    </row>
    <row r="16" spans="1:8">
      <c r="C16" s="196">
        <f>+C15/C3</f>
        <v>0.76420530625853289</v>
      </c>
      <c r="D16" s="196">
        <f>+D15/D3</f>
        <v>0.7800609945833914</v>
      </c>
      <c r="E16" s="196">
        <f>+E15/E3</f>
        <v>0.66686304634927496</v>
      </c>
      <c r="F16" s="196">
        <f>+F15/F3</f>
        <v>0.65593981872684626</v>
      </c>
      <c r="G16" s="196">
        <f>+G15/G3</f>
        <v>0.65593981872684626</v>
      </c>
    </row>
    <row r="17" spans="2:7" s="194" customFormat="1">
      <c r="C17" s="196"/>
      <c r="D17" s="196"/>
      <c r="E17" s="196"/>
      <c r="F17" s="196"/>
      <c r="G17" s="196"/>
    </row>
    <row r="18" spans="2:7" ht="15.75" thickBot="1">
      <c r="B18" s="215" t="s">
        <v>477</v>
      </c>
      <c r="C18" s="216">
        <f>+C3-C15</f>
        <v>678.77142105262874</v>
      </c>
      <c r="D18" s="216">
        <f>+D3-D15</f>
        <v>712.96017961555617</v>
      </c>
      <c r="E18" s="257">
        <f>+E3-E15</f>
        <v>1334.3251002506267</v>
      </c>
      <c r="F18" s="216">
        <f>+F3-F15</f>
        <v>1401.0251002506266</v>
      </c>
      <c r="G18" s="216">
        <f>+G3-G15</f>
        <v>1401.0251002506266</v>
      </c>
    </row>
    <row r="19" spans="2:7" ht="15.75" thickTop="1">
      <c r="B19" s="206" t="s">
        <v>808</v>
      </c>
      <c r="C19" s="196">
        <f>+C18/C3</f>
        <v>0.23579469374146708</v>
      </c>
      <c r="D19" s="196">
        <f>+D18/D3</f>
        <v>0.2199390054166086</v>
      </c>
      <c r="E19" s="196">
        <f>+E18/E3</f>
        <v>0.33313695365072504</v>
      </c>
      <c r="F19" s="196">
        <f>+F18/F3</f>
        <v>0.34406018127315374</v>
      </c>
      <c r="G19" s="196">
        <f>+G18/G3</f>
        <v>0.34406018127315374</v>
      </c>
    </row>
    <row r="21" spans="2:7">
      <c r="B21" s="194"/>
    </row>
    <row r="23" spans="2:7">
      <c r="B23" s="194"/>
    </row>
    <row r="25" spans="2:7">
      <c r="B25" s="194"/>
    </row>
  </sheetData>
  <pageMargins left="0.7" right="0.7" top="0.75" bottom="0.75" header="0.3" footer="0.3"/>
  <pageSetup paperSize="9" orientation="portrait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>
  <sheetPr>
    <tabColor rgb="FFFF0000"/>
    <pageSetUpPr fitToPage="1"/>
  </sheetPr>
  <dimension ref="A1:G17"/>
  <sheetViews>
    <sheetView workbookViewId="0">
      <selection activeCell="D1" sqref="D1"/>
    </sheetView>
  </sheetViews>
  <sheetFormatPr defaultColWidth="8.85546875" defaultRowHeight="15"/>
  <cols>
    <col min="1" max="1" width="38" bestFit="1" customWidth="1"/>
    <col min="2" max="2" width="8" style="118" bestFit="1" customWidth="1"/>
  </cols>
  <sheetData>
    <row r="1" spans="1:7">
      <c r="A1" s="118" t="s">
        <v>147</v>
      </c>
      <c r="B1" s="118" t="s">
        <v>722</v>
      </c>
      <c r="C1" s="118" t="s">
        <v>492</v>
      </c>
      <c r="D1" s="118" t="s">
        <v>473</v>
      </c>
      <c r="E1" s="118" t="s">
        <v>723</v>
      </c>
      <c r="F1" s="118" t="s">
        <v>724</v>
      </c>
      <c r="G1" s="118" t="s">
        <v>725</v>
      </c>
    </row>
    <row r="2" spans="1:7">
      <c r="A2" s="118" t="s">
        <v>715</v>
      </c>
      <c r="B2" s="118">
        <v>3240.81</v>
      </c>
      <c r="C2">
        <f>+'Revenue Breakup'!B19</f>
        <v>3015</v>
      </c>
      <c r="D2" s="194">
        <f>+'Revenue Breakup'!C19</f>
        <v>3119.5761599999996</v>
      </c>
      <c r="E2" s="194">
        <f>+'Revenue Breakup'!D19</f>
        <v>4209.6705599999996</v>
      </c>
      <c r="F2" s="194">
        <f>+'Revenue Breakup'!E19</f>
        <v>5063.0417279999992</v>
      </c>
      <c r="G2" s="194">
        <f>+'Revenue Breakup'!F19</f>
        <v>5063.0417279999992</v>
      </c>
    </row>
    <row r="3" spans="1:7">
      <c r="A3" s="118" t="s">
        <v>13</v>
      </c>
      <c r="B3" s="118">
        <v>370.57</v>
      </c>
      <c r="C3">
        <v>418.39</v>
      </c>
      <c r="D3" s="134">
        <v>370</v>
      </c>
      <c r="E3" s="134">
        <v>370</v>
      </c>
      <c r="F3" s="134">
        <v>370</v>
      </c>
      <c r="G3" s="134">
        <v>370</v>
      </c>
    </row>
    <row r="4" spans="1:7" ht="15.75" thickBot="1">
      <c r="A4" s="117" t="s">
        <v>375</v>
      </c>
      <c r="B4" s="117">
        <f t="shared" ref="B4:G4" si="0">SUM(B2:B3)</f>
        <v>3611.38</v>
      </c>
      <c r="C4" s="117">
        <f t="shared" si="0"/>
        <v>3433.39</v>
      </c>
      <c r="D4" s="117">
        <f t="shared" si="0"/>
        <v>3489.5761599999996</v>
      </c>
      <c r="E4" s="117">
        <f t="shared" si="0"/>
        <v>4579.6705599999996</v>
      </c>
      <c r="F4" s="117">
        <f t="shared" si="0"/>
        <v>5433.0417279999992</v>
      </c>
      <c r="G4" s="117">
        <f t="shared" si="0"/>
        <v>5433.0417279999992</v>
      </c>
    </row>
    <row r="6" spans="1:7">
      <c r="C6" s="118"/>
    </row>
    <row r="7" spans="1:7">
      <c r="A7" s="118" t="s">
        <v>716</v>
      </c>
    </row>
    <row r="8" spans="1:7">
      <c r="A8" s="118" t="s">
        <v>717</v>
      </c>
      <c r="B8" s="118">
        <v>982.44</v>
      </c>
      <c r="C8">
        <v>1909.59</v>
      </c>
      <c r="D8">
        <f>+'PLF Calculation'!Y6+30</f>
        <v>1059.24</v>
      </c>
      <c r="E8" s="118">
        <f>+'PLF Calculation'!Y7+30</f>
        <v>1704.0000000000018</v>
      </c>
      <c r="F8" s="118">
        <f>+'PLF Calculation'!Y8+30</f>
        <v>1704.0000000000018</v>
      </c>
      <c r="G8" s="118">
        <f>+'PLF Calculation'!Y9+30</f>
        <v>1704.0000000000018</v>
      </c>
    </row>
    <row r="9" spans="1:7" s="118" customFormat="1">
      <c r="B9" s="182">
        <f t="shared" ref="B9:G9" si="1">+B8/B4</f>
        <v>0.27204005117157432</v>
      </c>
      <c r="C9" s="182">
        <f t="shared" si="1"/>
        <v>0.55618208243164924</v>
      </c>
      <c r="D9" s="182">
        <f t="shared" si="1"/>
        <v>0.30354402696286192</v>
      </c>
      <c r="E9" s="182">
        <f t="shared" si="1"/>
        <v>0.3720791654498401</v>
      </c>
      <c r="F9" s="182">
        <f t="shared" si="1"/>
        <v>0.31363646467469247</v>
      </c>
      <c r="G9" s="182">
        <f t="shared" si="1"/>
        <v>0.31363646467469247</v>
      </c>
    </row>
    <row r="10" spans="1:7">
      <c r="A10" s="118" t="s">
        <v>718</v>
      </c>
      <c r="B10" s="118">
        <v>78.77</v>
      </c>
      <c r="C10">
        <v>65</v>
      </c>
      <c r="D10">
        <v>71</v>
      </c>
      <c r="E10">
        <v>71</v>
      </c>
      <c r="F10">
        <v>71</v>
      </c>
      <c r="G10">
        <v>71</v>
      </c>
    </row>
    <row r="11" spans="1:7" s="118" customFormat="1">
      <c r="B11" s="180">
        <f t="shared" ref="B11:G11" si="2">+B10/B4</f>
        <v>2.1811606643443778E-2</v>
      </c>
      <c r="C11" s="180">
        <f t="shared" si="2"/>
        <v>1.8931726369564774E-2</v>
      </c>
      <c r="D11" s="180">
        <f t="shared" si="2"/>
        <v>2.0346310481442538E-2</v>
      </c>
      <c r="E11" s="180">
        <f t="shared" si="2"/>
        <v>1.5503298560409988E-2</v>
      </c>
      <c r="F11" s="180">
        <f t="shared" si="2"/>
        <v>1.3068186028112171E-2</v>
      </c>
      <c r="G11" s="180">
        <f t="shared" si="2"/>
        <v>1.3068186028112171E-2</v>
      </c>
    </row>
    <row r="12" spans="1:7">
      <c r="A12" s="118" t="s">
        <v>719</v>
      </c>
      <c r="B12" s="118">
        <v>482.67</v>
      </c>
      <c r="C12">
        <v>373.96</v>
      </c>
      <c r="D12">
        <v>414.42239999999998</v>
      </c>
      <c r="E12" s="118">
        <v>703.50240000000008</v>
      </c>
      <c r="F12" s="118">
        <v>743.44799999999998</v>
      </c>
      <c r="G12" s="118">
        <v>763.42079999999999</v>
      </c>
    </row>
    <row r="13" spans="1:7">
      <c r="B13" s="180">
        <f t="shared" ref="B13:G13" si="3">+B12/B4</f>
        <v>0.13365250956697994</v>
      </c>
      <c r="C13" s="180">
        <f t="shared" si="3"/>
        <v>0.10891859066403758</v>
      </c>
      <c r="D13" s="180">
        <f t="shared" si="3"/>
        <v>0.11876009606851511</v>
      </c>
      <c r="E13" s="180">
        <f t="shared" si="3"/>
        <v>0.15361419359387285</v>
      </c>
      <c r="F13" s="180">
        <f t="shared" si="3"/>
        <v>0.13683826431306953</v>
      </c>
      <c r="G13" s="180">
        <f t="shared" si="3"/>
        <v>0.14051443707225658</v>
      </c>
    </row>
    <row r="14" spans="1:7">
      <c r="A14" s="118" t="s">
        <v>720</v>
      </c>
      <c r="B14" s="118">
        <f t="shared" ref="B14:G14" si="4">+B8+B10+B12</f>
        <v>1543.88</v>
      </c>
      <c r="C14" s="118">
        <f t="shared" si="4"/>
        <v>2348.5499999999997</v>
      </c>
      <c r="D14" s="118">
        <f t="shared" si="4"/>
        <v>1544.6623999999999</v>
      </c>
      <c r="E14" s="118">
        <f t="shared" si="4"/>
        <v>2478.5024000000021</v>
      </c>
      <c r="F14" s="118">
        <f t="shared" si="4"/>
        <v>2518.4480000000017</v>
      </c>
      <c r="G14" s="118">
        <f t="shared" si="4"/>
        <v>2538.4208000000017</v>
      </c>
    </row>
    <row r="15" spans="1:7">
      <c r="B15" s="180">
        <f t="shared" ref="B15:G15" si="5">+B14/B4</f>
        <v>0.42750416738199803</v>
      </c>
      <c r="C15" s="180">
        <f t="shared" si="5"/>
        <v>0.68403239946525152</v>
      </c>
      <c r="D15" s="180">
        <f t="shared" si="5"/>
        <v>0.44265043351281952</v>
      </c>
      <c r="E15" s="180">
        <f t="shared" si="5"/>
        <v>0.54119665760412305</v>
      </c>
      <c r="F15" s="180">
        <f t="shared" si="5"/>
        <v>0.46354291501587414</v>
      </c>
      <c r="G15" s="180">
        <f t="shared" si="5"/>
        <v>0.46721908777506116</v>
      </c>
    </row>
    <row r="16" spans="1:7" s="118" customFormat="1" ht="15.75" thickBot="1">
      <c r="A16" s="117" t="s">
        <v>477</v>
      </c>
      <c r="B16" s="117">
        <f t="shared" ref="B16:G16" si="6">+B4-B14</f>
        <v>2067.5</v>
      </c>
      <c r="C16" s="117">
        <f t="shared" si="6"/>
        <v>1084.8400000000001</v>
      </c>
      <c r="D16" s="117">
        <f t="shared" si="6"/>
        <v>1944.9137599999997</v>
      </c>
      <c r="E16" s="256">
        <f t="shared" si="6"/>
        <v>2101.1681599999974</v>
      </c>
      <c r="F16" s="117">
        <f t="shared" si="6"/>
        <v>2914.5937279999976</v>
      </c>
      <c r="G16" s="117">
        <f t="shared" si="6"/>
        <v>2894.6209279999975</v>
      </c>
    </row>
    <row r="17" spans="2:7" s="118" customFormat="1">
      <c r="B17" s="180">
        <f t="shared" ref="B17:G17" si="7">+B16/B4</f>
        <v>0.57249583261800197</v>
      </c>
      <c r="C17" s="180">
        <f t="shared" si="7"/>
        <v>0.31596760053474848</v>
      </c>
      <c r="D17" s="180">
        <f t="shared" si="7"/>
        <v>0.55734956648718048</v>
      </c>
      <c r="E17" s="180">
        <f t="shared" si="7"/>
        <v>0.458803342395877</v>
      </c>
      <c r="F17" s="180">
        <f t="shared" si="7"/>
        <v>0.53645708498412581</v>
      </c>
      <c r="G17" s="180">
        <f t="shared" si="7"/>
        <v>0.53278091222493884</v>
      </c>
    </row>
  </sheetData>
  <phoneticPr fontId="47" type="noConversion"/>
  <pageMargins left="0.7" right="0.7" top="0.75" bottom="0.75" header="0.3" footer="0.3"/>
  <pageSetup paperSize="9" orientation="landscape" verticalDpi="0"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:J53"/>
  <sheetViews>
    <sheetView topLeftCell="A30" zoomScale="85" zoomScaleNormal="85" workbookViewId="0">
      <selection activeCell="A58" sqref="A58"/>
    </sheetView>
  </sheetViews>
  <sheetFormatPr defaultColWidth="8.85546875" defaultRowHeight="15"/>
  <cols>
    <col min="1" max="1" width="23.28515625" customWidth="1"/>
    <col min="2" max="2" width="11.140625" bestFit="1" customWidth="1"/>
    <col min="3" max="5" width="8.140625" bestFit="1" customWidth="1"/>
  </cols>
  <sheetData>
    <row r="1" spans="1:9" s="194" customFormat="1">
      <c r="A1" s="270"/>
      <c r="B1" s="271" t="s">
        <v>200</v>
      </c>
      <c r="C1" s="271" t="s">
        <v>201</v>
      </c>
      <c r="D1" s="271" t="s">
        <v>900</v>
      </c>
      <c r="E1" s="271" t="s">
        <v>901</v>
      </c>
    </row>
    <row r="2" spans="1:9" s="194" customFormat="1">
      <c r="A2" s="136" t="s">
        <v>439</v>
      </c>
      <c r="B2" s="136"/>
      <c r="C2" s="136"/>
      <c r="D2" s="136"/>
      <c r="E2" s="136"/>
    </row>
    <row r="3" spans="1:9" s="194" customFormat="1">
      <c r="A3" s="7" t="s">
        <v>967</v>
      </c>
      <c r="B3" s="7">
        <f>(0.04+0.1+0.12)*1000000</f>
        <v>260000</v>
      </c>
      <c r="C3" s="7">
        <f>80*1000</f>
        <v>80000</v>
      </c>
      <c r="D3" s="7">
        <f>100*1000</f>
        <v>100000</v>
      </c>
      <c r="E3" s="7">
        <f>125*1000</f>
        <v>125000</v>
      </c>
    </row>
    <row r="4" spans="1:9" s="194" customFormat="1">
      <c r="A4" s="7" t="s">
        <v>968</v>
      </c>
      <c r="B4" s="194">
        <f>B3</f>
        <v>260000</v>
      </c>
      <c r="C4" s="194">
        <f>+C3*12</f>
        <v>960000</v>
      </c>
      <c r="D4" s="194">
        <f>+D3*12</f>
        <v>1200000</v>
      </c>
      <c r="E4" s="194">
        <f>+E3*12</f>
        <v>1500000</v>
      </c>
    </row>
    <row r="5" spans="1:9" s="194" customFormat="1">
      <c r="A5" s="7" t="s">
        <v>970</v>
      </c>
      <c r="B5" s="194">
        <v>164</v>
      </c>
      <c r="C5" s="194">
        <f>176*0.5</f>
        <v>88</v>
      </c>
      <c r="D5" s="194">
        <f>176*0.5</f>
        <v>88</v>
      </c>
      <c r="E5" s="194">
        <f>176*0.5</f>
        <v>88</v>
      </c>
    </row>
    <row r="6" spans="1:9" s="194" customFormat="1">
      <c r="A6" s="194" t="s">
        <v>516</v>
      </c>
      <c r="B6" s="194">
        <v>67</v>
      </c>
      <c r="C6" s="194">
        <v>66.7</v>
      </c>
      <c r="D6" s="194">
        <v>66.7</v>
      </c>
      <c r="E6" s="194">
        <v>66.7</v>
      </c>
    </row>
    <row r="7" spans="1:9">
      <c r="A7" s="10" t="s">
        <v>27</v>
      </c>
      <c r="B7" s="289">
        <f>+B4*B5*B6/10000000</f>
        <v>285.68799999999999</v>
      </c>
      <c r="C7" s="289">
        <f>+C4*C5*C6/10000000</f>
        <v>563.48159999999996</v>
      </c>
      <c r="D7" s="289">
        <f>+D4*D5*D6/10000000</f>
        <v>704.35199999999998</v>
      </c>
      <c r="E7" s="289">
        <f>+E4*E5*E6/10000000</f>
        <v>880.44</v>
      </c>
    </row>
    <row r="8" spans="1:9" s="194" customFormat="1">
      <c r="B8" s="195"/>
      <c r="C8" s="195"/>
      <c r="D8" s="195"/>
      <c r="E8" s="195"/>
      <c r="G8" s="195"/>
      <c r="H8" s="195"/>
      <c r="I8" s="195"/>
    </row>
    <row r="9" spans="1:9">
      <c r="A9" s="10" t="s">
        <v>809</v>
      </c>
      <c r="B9" s="195">
        <f>65*66.7*B4/10000000</f>
        <v>112.723</v>
      </c>
      <c r="C9" s="194">
        <f>65*66.7*C4/10000000</f>
        <v>416.20800000000003</v>
      </c>
      <c r="D9" s="194">
        <f>65*66.7*D4/10000000</f>
        <v>520.26</v>
      </c>
      <c r="E9" s="194">
        <f>65*66.7*E4/10000000</f>
        <v>650.32500000000005</v>
      </c>
    </row>
    <row r="10" spans="1:9" s="194" customFormat="1">
      <c r="A10" s="7" t="s">
        <v>969</v>
      </c>
      <c r="B10" s="195">
        <v>65</v>
      </c>
      <c r="C10" s="195">
        <v>65</v>
      </c>
      <c r="D10" s="195">
        <v>65</v>
      </c>
      <c r="E10" s="195">
        <v>65</v>
      </c>
    </row>
    <row r="11" spans="1:9" s="194" customFormat="1">
      <c r="A11" s="7" t="s">
        <v>936</v>
      </c>
      <c r="B11" s="195">
        <v>67</v>
      </c>
      <c r="C11" s="195">
        <v>67</v>
      </c>
      <c r="D11" s="195">
        <v>67</v>
      </c>
      <c r="E11" s="195">
        <v>67</v>
      </c>
    </row>
    <row r="12" spans="1:9" s="194" customFormat="1">
      <c r="A12" s="7" t="s">
        <v>973</v>
      </c>
      <c r="B12" s="195">
        <f>(B4*B10*B11)/1000000</f>
        <v>1132.3</v>
      </c>
      <c r="C12" s="195">
        <f>(C4*C10*C11)/1000000</f>
        <v>4180.8</v>
      </c>
      <c r="D12" s="195">
        <f>(D4*D10*D11)/1000000</f>
        <v>5226</v>
      </c>
      <c r="E12" s="195">
        <f>(E4*E10*E11)/1000000</f>
        <v>6532.5</v>
      </c>
    </row>
    <row r="13" spans="1:9" s="194" customFormat="1">
      <c r="A13" s="10"/>
      <c r="B13" s="195"/>
    </row>
    <row r="14" spans="1:9" ht="15.75" thickBot="1">
      <c r="A14" s="10" t="s">
        <v>258</v>
      </c>
      <c r="B14" s="120">
        <f>+B7-B9</f>
        <v>172.96499999999997</v>
      </c>
      <c r="C14" s="120">
        <f>+C7-C9</f>
        <v>147.27359999999993</v>
      </c>
      <c r="D14" s="120">
        <f>+D7-D9</f>
        <v>184.09199999999998</v>
      </c>
      <c r="E14" s="120">
        <f>+E7-E9</f>
        <v>230.11500000000001</v>
      </c>
    </row>
    <row r="15" spans="1:9">
      <c r="A15" s="207" t="s">
        <v>808</v>
      </c>
      <c r="B15" s="196">
        <f>+B14/B7</f>
        <v>0.60543319985438659</v>
      </c>
      <c r="C15" s="196">
        <f>+C14/C7</f>
        <v>0.26136363636363624</v>
      </c>
      <c r="D15" s="196">
        <f>+D14/D7</f>
        <v>0.26136363636363635</v>
      </c>
      <c r="E15" s="196">
        <f>+E14/E7</f>
        <v>0.26136363636363635</v>
      </c>
    </row>
    <row r="17" spans="1:10" s="194" customFormat="1">
      <c r="A17" s="137" t="s">
        <v>438</v>
      </c>
      <c r="B17" s="138"/>
      <c r="C17" s="138"/>
      <c r="D17" s="138"/>
      <c r="E17" s="138"/>
      <c r="H17" s="195"/>
    </row>
    <row r="18" spans="1:10">
      <c r="A18" s="208" t="s">
        <v>679</v>
      </c>
      <c r="H18" s="195"/>
    </row>
    <row r="19" spans="1:10" s="194" customFormat="1">
      <c r="A19" s="7" t="s">
        <v>967</v>
      </c>
      <c r="C19" s="7">
        <f>125*1000</f>
        <v>125000</v>
      </c>
      <c r="D19" s="7">
        <f>175*1000</f>
        <v>175000</v>
      </c>
      <c r="E19" s="7">
        <f>200*1000</f>
        <v>200000</v>
      </c>
      <c r="H19" s="195"/>
    </row>
    <row r="20" spans="1:10" s="194" customFormat="1">
      <c r="A20" s="7" t="s">
        <v>968</v>
      </c>
      <c r="B20" s="194">
        <f>300000+290000</f>
        <v>590000</v>
      </c>
      <c r="C20" s="194">
        <f>C19*12</f>
        <v>1500000</v>
      </c>
      <c r="D20" s="194">
        <f>D19*12</f>
        <v>2100000</v>
      </c>
      <c r="E20" s="194">
        <f>E19*12</f>
        <v>2400000</v>
      </c>
      <c r="H20" s="195"/>
      <c r="J20" s="195"/>
    </row>
    <row r="21" spans="1:10" s="194" customFormat="1">
      <c r="A21" s="285" t="s">
        <v>975</v>
      </c>
      <c r="B21" s="286">
        <v>0.25</v>
      </c>
      <c r="C21" s="286">
        <v>0.25</v>
      </c>
      <c r="D21" s="286">
        <v>0.25</v>
      </c>
      <c r="E21" s="286">
        <v>0.25</v>
      </c>
      <c r="H21" s="318"/>
    </row>
    <row r="22" spans="1:10" s="194" customFormat="1">
      <c r="A22" s="7" t="s">
        <v>976</v>
      </c>
      <c r="B22" s="134">
        <f>B20*B21</f>
        <v>147500</v>
      </c>
      <c r="C22" s="134">
        <f>C20*C21</f>
        <v>375000</v>
      </c>
      <c r="D22" s="134">
        <f>D20*D21</f>
        <v>525000</v>
      </c>
      <c r="E22" s="134">
        <f>E20*E21</f>
        <v>600000</v>
      </c>
    </row>
    <row r="23" spans="1:10" s="194" customFormat="1">
      <c r="A23" s="208"/>
      <c r="B23" s="155"/>
    </row>
    <row r="24" spans="1:10" s="194" customFormat="1">
      <c r="A24" s="285" t="s">
        <v>977</v>
      </c>
      <c r="B24" s="287">
        <v>0.55000000000000004</v>
      </c>
      <c r="C24" s="287">
        <v>0.55000000000000004</v>
      </c>
      <c r="D24" s="287">
        <v>0.55000000000000004</v>
      </c>
      <c r="E24" s="287">
        <v>0.55000000000000004</v>
      </c>
    </row>
    <row r="25" spans="1:10" s="194" customFormat="1">
      <c r="A25" s="7" t="s">
        <v>978</v>
      </c>
      <c r="B25" s="194">
        <f>B20*B24</f>
        <v>324500</v>
      </c>
      <c r="C25" s="194">
        <f>C20*C24</f>
        <v>825000.00000000012</v>
      </c>
      <c r="D25" s="194">
        <f>D20*D24</f>
        <v>1155000</v>
      </c>
      <c r="E25" s="194">
        <f>E20*E24</f>
        <v>1320000</v>
      </c>
    </row>
    <row r="26" spans="1:10" s="194" customFormat="1">
      <c r="A26" s="7"/>
    </row>
    <row r="27" spans="1:10">
      <c r="A27" s="208" t="s">
        <v>810</v>
      </c>
    </row>
    <row r="28" spans="1:10" s="194" customFormat="1">
      <c r="A28" s="194" t="s">
        <v>971</v>
      </c>
      <c r="B28" s="194">
        <f>328*0.75</f>
        <v>246</v>
      </c>
      <c r="C28" s="194">
        <f>168*0.75</f>
        <v>126</v>
      </c>
      <c r="D28" s="194">
        <f>168*0.75</f>
        <v>126</v>
      </c>
      <c r="E28" s="194">
        <f>168*0.75</f>
        <v>126</v>
      </c>
    </row>
    <row r="29" spans="1:10" s="194" customFormat="1">
      <c r="A29" s="194" t="s">
        <v>972</v>
      </c>
      <c r="B29" s="194">
        <v>72</v>
      </c>
      <c r="C29" s="194">
        <v>54</v>
      </c>
      <c r="D29" s="194">
        <v>54</v>
      </c>
      <c r="E29" s="194">
        <v>54</v>
      </c>
    </row>
    <row r="30" spans="1:10" s="194" customFormat="1"/>
    <row r="31" spans="1:10">
      <c r="A31" s="194" t="s">
        <v>516</v>
      </c>
      <c r="B31">
        <v>66.7</v>
      </c>
      <c r="C31" s="194">
        <v>66.7</v>
      </c>
      <c r="D31" s="194">
        <v>66.7</v>
      </c>
      <c r="E31" s="194">
        <v>66.7</v>
      </c>
    </row>
    <row r="32" spans="1:10">
      <c r="A32" s="10"/>
      <c r="B32" s="129"/>
      <c r="C32" s="129"/>
      <c r="D32" s="129"/>
      <c r="E32" s="129"/>
    </row>
    <row r="33" spans="1:5" s="194" customFormat="1">
      <c r="A33" s="194" t="s">
        <v>816</v>
      </c>
      <c r="B33" s="195">
        <f>+B22*B28*B31/10000000</f>
        <v>242.02095</v>
      </c>
      <c r="C33" s="195">
        <f>+C22*C28*C31/10000000</f>
        <v>315.15750000000003</v>
      </c>
      <c r="D33" s="195">
        <f>+D22*D28*D31/10000000</f>
        <v>441.22050000000002</v>
      </c>
      <c r="E33" s="195">
        <f>+E22*E28*E31/10000000</f>
        <v>504.25200000000001</v>
      </c>
    </row>
    <row r="34" spans="1:5" s="194" customFormat="1">
      <c r="A34" s="194" t="s">
        <v>812</v>
      </c>
      <c r="B34" s="195">
        <f>+B25*B29*B31/10000000</f>
        <v>155.83788000000001</v>
      </c>
      <c r="C34" s="195">
        <f>+C25*C29*C31/10000000</f>
        <v>297.14850000000007</v>
      </c>
      <c r="D34" s="195">
        <f>+D25*D29*D31/10000000</f>
        <v>416.00790000000001</v>
      </c>
      <c r="E34" s="195">
        <f>+E25*E29*E31/10000000</f>
        <v>475.43759999999997</v>
      </c>
    </row>
    <row r="35" spans="1:5" s="194" customFormat="1">
      <c r="A35" s="10" t="s">
        <v>375</v>
      </c>
      <c r="B35" s="289">
        <f>B33+B34</f>
        <v>397.85883000000001</v>
      </c>
      <c r="C35" s="289">
        <f>C33+C34</f>
        <v>612.30600000000004</v>
      </c>
      <c r="D35" s="289">
        <f>D33+D34</f>
        <v>857.22839999999997</v>
      </c>
      <c r="E35" s="289">
        <f>E33+E34</f>
        <v>979.68959999999993</v>
      </c>
    </row>
    <row r="36" spans="1:5" s="194" customFormat="1">
      <c r="B36" s="195"/>
      <c r="C36" s="195"/>
      <c r="D36" s="195"/>
      <c r="E36" s="195"/>
    </row>
    <row r="38" spans="1:5">
      <c r="A38" s="10" t="s">
        <v>809</v>
      </c>
      <c r="D38" s="194"/>
      <c r="E38" s="194"/>
    </row>
    <row r="39" spans="1:5" s="194" customFormat="1">
      <c r="A39" s="7" t="s">
        <v>969</v>
      </c>
      <c r="B39" s="194">
        <v>110</v>
      </c>
      <c r="C39" s="194">
        <v>110</v>
      </c>
      <c r="D39" s="194">
        <v>110</v>
      </c>
      <c r="E39" s="194">
        <v>110</v>
      </c>
    </row>
    <row r="40" spans="1:5" s="194" customFormat="1">
      <c r="A40" s="7" t="s">
        <v>936</v>
      </c>
      <c r="B40" s="194">
        <v>66.7</v>
      </c>
      <c r="C40" s="194">
        <v>66.7</v>
      </c>
      <c r="D40" s="194">
        <v>66.7</v>
      </c>
      <c r="E40" s="194">
        <v>66.7</v>
      </c>
    </row>
    <row r="41" spans="1:5" s="194" customFormat="1">
      <c r="A41" s="7" t="s">
        <v>974</v>
      </c>
      <c r="B41" s="134">
        <f>(B39*B40*B22)/10000000</f>
        <v>108.22075</v>
      </c>
      <c r="C41" s="134">
        <f>(C39*C40*C22)/10000000</f>
        <v>275.13749999999999</v>
      </c>
      <c r="D41" s="134">
        <f>(D39*D40*D22)/10000000</f>
        <v>385.1925</v>
      </c>
      <c r="E41" s="134">
        <f>(E39*E40*E22)/10000000</f>
        <v>440.22</v>
      </c>
    </row>
    <row r="42" spans="1:5" s="194" customFormat="1">
      <c r="A42" s="7"/>
      <c r="B42" s="196">
        <f>B41/B35</f>
        <v>0.27200791295746785</v>
      </c>
      <c r="C42" s="196">
        <f>C41/C35</f>
        <v>0.44934640522875813</v>
      </c>
      <c r="D42" s="196">
        <f>D41/D35</f>
        <v>0.44934640522875818</v>
      </c>
      <c r="E42" s="196">
        <f>E41/E35</f>
        <v>0.44934640522875824</v>
      </c>
    </row>
    <row r="43" spans="1:5" s="194" customFormat="1">
      <c r="A43" s="7"/>
      <c r="B43" s="134"/>
      <c r="C43" s="134"/>
      <c r="D43" s="134"/>
      <c r="E43" s="134"/>
    </row>
    <row r="44" spans="1:5" s="194" customFormat="1">
      <c r="A44" s="10"/>
    </row>
    <row r="45" spans="1:5" s="194" customFormat="1">
      <c r="A45" s="10" t="s">
        <v>979</v>
      </c>
      <c r="B45" s="195">
        <f>B35-B41-B49</f>
        <v>250.28507999999999</v>
      </c>
      <c r="C45" s="195">
        <f>C35-C41-C49</f>
        <v>227.11350000000004</v>
      </c>
      <c r="D45" s="195">
        <f>D35-D41-D49</f>
        <v>303.95189999999997</v>
      </c>
      <c r="E45" s="195">
        <f>E35-E41-E49</f>
        <v>331.36559999999986</v>
      </c>
    </row>
    <row r="46" spans="1:5" s="194" customFormat="1">
      <c r="A46" s="10"/>
      <c r="B46" s="196">
        <f>+B45/B35</f>
        <v>0.62908011869436198</v>
      </c>
      <c r="C46" s="196">
        <f>+C45/C35</f>
        <v>0.37091503267973863</v>
      </c>
      <c r="D46" s="196">
        <f>+D45/D35</f>
        <v>0.35457516339869277</v>
      </c>
      <c r="E46" s="196">
        <f>+E45/E35</f>
        <v>0.33823529411764691</v>
      </c>
    </row>
    <row r="47" spans="1:5" s="194" customFormat="1">
      <c r="A47" s="10"/>
    </row>
    <row r="48" spans="1:5">
      <c r="A48" s="7" t="s">
        <v>980</v>
      </c>
      <c r="B48">
        <v>10</v>
      </c>
      <c r="C48">
        <v>11</v>
      </c>
      <c r="D48">
        <v>12</v>
      </c>
      <c r="E48">
        <v>13</v>
      </c>
    </row>
    <row r="49" spans="1:5" ht="15.75" thickBot="1">
      <c r="A49" s="10" t="s">
        <v>981</v>
      </c>
      <c r="B49" s="288">
        <f>(B20*B48*B40)/10000000</f>
        <v>39.353000000000002</v>
      </c>
      <c r="C49" s="288">
        <f>(C20*C48*C40)/10000000</f>
        <v>110.05500000000001</v>
      </c>
      <c r="D49" s="288">
        <f>(D20*D48*D40)/10000000</f>
        <v>168.084</v>
      </c>
      <c r="E49" s="288">
        <f>(E20*E48*E40)/10000000</f>
        <v>208.10400000000001</v>
      </c>
    </row>
    <row r="50" spans="1:5">
      <c r="A50" s="207" t="s">
        <v>808</v>
      </c>
      <c r="B50" s="196">
        <f>+B49/B35</f>
        <v>9.8911968348170135E-2</v>
      </c>
      <c r="C50" s="196">
        <f>+C49/C35</f>
        <v>0.17973856209150327</v>
      </c>
      <c r="D50" s="196">
        <f>+D49/D35</f>
        <v>0.19607843137254904</v>
      </c>
      <c r="E50" s="196">
        <f>+E49/E35</f>
        <v>0.21241830065359479</v>
      </c>
    </row>
    <row r="52" spans="1:5">
      <c r="C52" s="194"/>
      <c r="D52" s="194"/>
      <c r="E52" s="194"/>
    </row>
    <row r="53" spans="1:5">
      <c r="C53" s="194"/>
      <c r="D53" s="194"/>
      <c r="E53" s="194"/>
    </row>
  </sheetData>
  <phoneticPr fontId="47" type="noConversion"/>
  <pageMargins left="0.7" right="0.7" top="0.75" bottom="0.75" header="0.3" footer="0.3"/>
  <pageSetup paperSize="9" orientation="portrait" verticalDpi="0" r:id="rId1"/>
  <legacyDrawing r:id="rId2"/>
</worksheet>
</file>

<file path=xl/worksheets/sheet21.xml><?xml version="1.0" encoding="utf-8"?>
<worksheet xmlns="http://schemas.openxmlformats.org/spreadsheetml/2006/main" xmlns:r="http://schemas.openxmlformats.org/officeDocument/2006/relationships">
  <dimension ref="A1:G39"/>
  <sheetViews>
    <sheetView workbookViewId="0">
      <pane ySplit="1" topLeftCell="A20" activePane="bottomLeft" state="frozen"/>
      <selection pane="bottomLeft" activeCell="B37" sqref="B37"/>
    </sheetView>
  </sheetViews>
  <sheetFormatPr defaultColWidth="8.7109375" defaultRowHeight="15"/>
  <cols>
    <col min="1" max="1" width="30.7109375" customWidth="1"/>
    <col min="2" max="2" width="30.7109375" style="194" customWidth="1"/>
    <col min="3" max="4" width="14.42578125" bestFit="1" customWidth="1"/>
    <col min="5" max="6" width="15.42578125" bestFit="1" customWidth="1"/>
  </cols>
  <sheetData>
    <row r="1" spans="1:7">
      <c r="A1" s="270"/>
      <c r="B1" s="270" t="s">
        <v>199</v>
      </c>
      <c r="C1" s="271" t="s">
        <v>208</v>
      </c>
      <c r="D1" s="271" t="s">
        <v>209</v>
      </c>
      <c r="E1" s="271" t="s">
        <v>426</v>
      </c>
      <c r="F1" s="271" t="s">
        <v>508</v>
      </c>
    </row>
    <row r="3" spans="1:7">
      <c r="A3" s="262" t="s">
        <v>991</v>
      </c>
      <c r="B3" s="262"/>
      <c r="C3" s="129">
        <f>C6+C7+C10+C11+C14+C15</f>
        <v>1561.4525782608698</v>
      </c>
      <c r="D3" s="129">
        <f>D6+D7+D10+D11+D14+D15</f>
        <v>1946.5049275362319</v>
      </c>
      <c r="E3" s="129">
        <f>E6+E7+E10+E11+E14+E15</f>
        <v>2688.8962318840581</v>
      </c>
      <c r="F3" s="129">
        <f>F6+F7+F10+F11+F14+F15</f>
        <v>2845.4179710144927</v>
      </c>
      <c r="G3" s="10"/>
    </row>
    <row r="5" spans="1:7">
      <c r="A5" s="10" t="s">
        <v>753</v>
      </c>
      <c r="B5" s="10"/>
    </row>
    <row r="6" spans="1:7">
      <c r="A6" t="s">
        <v>896</v>
      </c>
      <c r="C6">
        <f>'Raigarh Plant'!D31</f>
        <v>93.3</v>
      </c>
      <c r="D6" s="194">
        <f>'Raigarh Plant'!E31</f>
        <v>0</v>
      </c>
      <c r="E6" s="194">
        <f>'Raigarh Plant'!F31</f>
        <v>0</v>
      </c>
      <c r="F6" s="194">
        <f>'Raigarh Plant'!G31</f>
        <v>0</v>
      </c>
    </row>
    <row r="7" spans="1:7">
      <c r="A7" t="s">
        <v>334</v>
      </c>
      <c r="C7">
        <f>'Angul Plant'!D30</f>
        <v>0</v>
      </c>
      <c r="D7" s="194">
        <f>'Angul Plant'!E30</f>
        <v>93.3</v>
      </c>
      <c r="E7" s="194">
        <f>'Angul Plant'!F30</f>
        <v>93.3</v>
      </c>
      <c r="F7" s="194">
        <f>'Angul Plant'!G30</f>
        <v>93.3</v>
      </c>
    </row>
    <row r="9" spans="1:7">
      <c r="A9" s="10" t="s">
        <v>879</v>
      </c>
      <c r="B9" s="10"/>
    </row>
    <row r="10" spans="1:7">
      <c r="A10" s="194" t="s">
        <v>896</v>
      </c>
      <c r="C10" s="195">
        <f>'Raigarh Plant'!D35</f>
        <v>222.1525782608696</v>
      </c>
      <c r="D10" s="195">
        <f>'Raigarh Plant'!E35</f>
        <v>438.26086956521732</v>
      </c>
      <c r="E10" s="195">
        <f>'Raigarh Plant'!F35</f>
        <v>438.26086956521732</v>
      </c>
      <c r="F10" s="195">
        <f>'Raigarh Plant'!G35</f>
        <v>594.78260869565224</v>
      </c>
    </row>
    <row r="11" spans="1:7">
      <c r="A11" s="194" t="s">
        <v>334</v>
      </c>
      <c r="C11" s="195">
        <f>'Angul Plant'!D34</f>
        <v>0</v>
      </c>
      <c r="D11" s="195">
        <f>'Angul Plant'!E34</f>
        <v>317.27739130434782</v>
      </c>
      <c r="E11" s="195">
        <f>'Angul Plant'!F34</f>
        <v>614.66869565217405</v>
      </c>
      <c r="F11" s="195">
        <f>'Angul Plant'!G34</f>
        <v>614.66869565217405</v>
      </c>
    </row>
    <row r="13" spans="1:7">
      <c r="A13" s="10" t="s">
        <v>361</v>
      </c>
      <c r="B13" s="10"/>
    </row>
    <row r="14" spans="1:7">
      <c r="A14" t="s">
        <v>389</v>
      </c>
      <c r="C14" s="195">
        <f>'Raigarh Plant'!D26</f>
        <v>652.66666666666674</v>
      </c>
      <c r="D14" s="195">
        <f>'Raigarh Plant'!E26</f>
        <v>652.66666666666674</v>
      </c>
      <c r="E14" s="195">
        <f>'Raigarh Plant'!F26</f>
        <v>652.66666666666674</v>
      </c>
      <c r="F14" s="195">
        <f>'Raigarh Plant'!G26</f>
        <v>652.66666666666674</v>
      </c>
    </row>
    <row r="15" spans="1:7">
      <c r="A15" t="s">
        <v>334</v>
      </c>
      <c r="C15" s="195">
        <f>'Angul Plant'!D25</f>
        <v>593.33333333333337</v>
      </c>
      <c r="D15" s="195">
        <f>'Angul Plant'!E25</f>
        <v>445</v>
      </c>
      <c r="E15" s="195">
        <f>'Angul Plant'!F25</f>
        <v>890</v>
      </c>
      <c r="F15" s="195">
        <f>'Angul Plant'!G25</f>
        <v>890</v>
      </c>
    </row>
    <row r="17" spans="1:6" s="194" customFormat="1">
      <c r="A17" s="262" t="s">
        <v>992</v>
      </c>
      <c r="B17" s="262"/>
      <c r="C17" s="129">
        <f>C20+C21+C24+C25</f>
        <v>2315.9586000000004</v>
      </c>
      <c r="D17" s="129">
        <f>D20+D21+D24+D25</f>
        <v>3433.0822298136645</v>
      </c>
      <c r="E17" s="129">
        <f>E20+E21+E24+E25</f>
        <v>4635.6002360248458</v>
      </c>
      <c r="F17" s="129">
        <f>F20+F21+F24+F25</f>
        <v>5020.3841490683235</v>
      </c>
    </row>
    <row r="18" spans="1:6" s="194" customFormat="1"/>
    <row r="19" spans="1:6">
      <c r="A19" s="10" t="s">
        <v>897</v>
      </c>
      <c r="B19" s="10"/>
    </row>
    <row r="20" spans="1:6">
      <c r="A20" s="194" t="s">
        <v>389</v>
      </c>
      <c r="C20" s="195">
        <f>'Raigarh Plant'!D50</f>
        <v>995.95860000000016</v>
      </c>
      <c r="D20" s="195">
        <f>'Raigarh Plant'!E50</f>
        <v>1077.3949565217392</v>
      </c>
      <c r="E20" s="195">
        <f>'Raigarh Plant'!F50</f>
        <v>1077.3949565217392</v>
      </c>
      <c r="F20" s="195">
        <f>'Raigarh Plant'!G50</f>
        <v>1462.1788695652174</v>
      </c>
    </row>
    <row r="21" spans="1:6">
      <c r="A21" s="194" t="s">
        <v>334</v>
      </c>
      <c r="C21" s="195">
        <f>'Angul Plant'!D49</f>
        <v>0</v>
      </c>
      <c r="D21" s="195">
        <f>'Angul Plant'!E49</f>
        <v>1192.8301304347824</v>
      </c>
      <c r="E21" s="195">
        <f>'Angul Plant'!F49</f>
        <v>1923.9195652173917</v>
      </c>
      <c r="F21" s="195">
        <f>'Angul Plant'!G49</f>
        <v>1923.9195652173917</v>
      </c>
    </row>
    <row r="23" spans="1:6">
      <c r="A23" s="10" t="s">
        <v>812</v>
      </c>
      <c r="B23" s="10"/>
    </row>
    <row r="24" spans="1:6">
      <c r="A24" t="s">
        <v>389</v>
      </c>
      <c r="C24" s="195">
        <f>'Raigarh Plant'!D41</f>
        <v>691.42857142857156</v>
      </c>
      <c r="D24" s="195">
        <f>'Raigarh Plant'!E41</f>
        <v>691.42857142857156</v>
      </c>
      <c r="E24" s="195">
        <f>'Raigarh Plant'!F41</f>
        <v>691.42857142857156</v>
      </c>
      <c r="F24" s="195">
        <f>'Raigarh Plant'!G41</f>
        <v>691.42857142857156</v>
      </c>
    </row>
    <row r="25" spans="1:6">
      <c r="A25" t="s">
        <v>334</v>
      </c>
      <c r="C25" s="195">
        <f>'Angul Plant'!D40</f>
        <v>628.57142857142856</v>
      </c>
      <c r="D25" s="195">
        <f>'Angul Plant'!E40</f>
        <v>471.4285714285715</v>
      </c>
      <c r="E25" s="195">
        <f>'Angul Plant'!F40</f>
        <v>942.857142857143</v>
      </c>
      <c r="F25" s="195">
        <f>'Angul Plant'!G40</f>
        <v>942.857142857143</v>
      </c>
    </row>
    <row r="27" spans="1:6">
      <c r="A27" s="10" t="s">
        <v>781</v>
      </c>
      <c r="B27" s="10"/>
      <c r="C27" s="195">
        <f>(1500*('Raigarh Plant'!D5+'Angul Plant'!D5))/10000000</f>
        <v>211.95652173913044</v>
      </c>
      <c r="D27" s="195">
        <f>(1500*('Raigarh Plant'!E5+'Angul Plant'!E5))/10000000</f>
        <v>480.97826086956519</v>
      </c>
      <c r="E27" s="195">
        <f>(1500*('Raigarh Plant'!F5+'Angul Plant'!F5))/10000000</f>
        <v>635.86956521739125</v>
      </c>
      <c r="F27" s="195">
        <f>(1500*('Raigarh Plant'!G5+'Angul Plant'!G5))/10000000</f>
        <v>717.39130434782612</v>
      </c>
    </row>
    <row r="29" spans="1:6">
      <c r="A29" s="10" t="s">
        <v>782</v>
      </c>
      <c r="B29" s="10"/>
      <c r="C29" s="195">
        <f>((1500*('Raigarh Plant'!D5+'Raigarh Plant'!D15+'Angul Plant'!D5+'Angul Plant'!D15))/10000000)</f>
        <v>586.95652173913049</v>
      </c>
      <c r="D29" s="195">
        <f>((1500*('Raigarh Plant'!E5+'Raigarh Plant'!E15+'Angul Plant'!E5+'Angul Plant'!E15))/10000000)</f>
        <v>811.33540372670802</v>
      </c>
      <c r="E29" s="195">
        <f>((1500*('Raigarh Plant'!F5+'Raigarh Plant'!F15+'Angul Plant'!F5+'Angul Plant'!F15))/10000000)</f>
        <v>1100.1552795031057</v>
      </c>
      <c r="F29" s="195">
        <f>((1500*('Raigarh Plant'!G5+'Raigarh Plant'!G15+'Angul Plant'!G5+'Angul Plant'!G15))/10000000)</f>
        <v>1181.6770186335405</v>
      </c>
    </row>
    <row r="31" spans="1:6">
      <c r="A31" s="10" t="s">
        <v>898</v>
      </c>
      <c r="B31" s="10"/>
      <c r="C31">
        <f>(1500*('Raigarh Plant'!D9+'Raigarh Plant'!D19+'Angul Plant'!D9+'Angul Plant'!D19))/10000000</f>
        <v>510</v>
      </c>
      <c r="D31" s="194">
        <f>(1500*('Raigarh Plant'!E9+'Raigarh Plant'!E19+'Angul Plant'!E9+'Angul Plant'!E19))/10000000</f>
        <v>720</v>
      </c>
      <c r="E31" s="194">
        <f>(1500*('Raigarh Plant'!F9+'Raigarh Plant'!F19+'Angul Plant'!F9+'Angul Plant'!F19))/10000000</f>
        <v>975</v>
      </c>
      <c r="F31" s="194">
        <f>(1500*('Raigarh Plant'!G9+'Raigarh Plant'!G19+'Angul Plant'!G9+'Angul Plant'!G19))/10000000</f>
        <v>1050</v>
      </c>
    </row>
    <row r="33" spans="1:6">
      <c r="A33" s="266" t="s">
        <v>899</v>
      </c>
      <c r="B33" s="266">
        <f>5070.99+241.36+314.66</f>
        <v>5627.0099999999993</v>
      </c>
      <c r="C33" s="267">
        <f>C3+C17+C27+C29+C31</f>
        <v>5186.3242217391307</v>
      </c>
      <c r="D33" s="267">
        <f>D3+D17+D27+D29+D31</f>
        <v>7391.9008219461693</v>
      </c>
      <c r="E33" s="267">
        <f>E3+E17+E27+E29+E31</f>
        <v>10035.5213126294</v>
      </c>
      <c r="F33" s="267">
        <f>F3+F17+F27+F29+F31</f>
        <v>10814.870443064183</v>
      </c>
    </row>
    <row r="35" spans="1:6" s="194" customFormat="1">
      <c r="A35" s="194" t="s">
        <v>994</v>
      </c>
      <c r="C35" s="195">
        <v>303.91577826086905</v>
      </c>
    </row>
    <row r="36" spans="1:6" s="194" customFormat="1">
      <c r="A36" s="194" t="s">
        <v>995</v>
      </c>
      <c r="C36" s="34">
        <f>C35/C33</f>
        <v>5.8599456043833091E-2</v>
      </c>
    </row>
    <row r="37" spans="1:6" s="194" customFormat="1">
      <c r="C37" s="195"/>
    </row>
    <row r="38" spans="1:6" s="194" customFormat="1">
      <c r="A38" s="194" t="s">
        <v>747</v>
      </c>
      <c r="C38" s="194">
        <v>1.0586</v>
      </c>
    </row>
    <row r="39" spans="1:6">
      <c r="A39" t="s">
        <v>993</v>
      </c>
      <c r="B39" s="134">
        <f>B33</f>
        <v>5627.0099999999993</v>
      </c>
      <c r="C39" s="134">
        <f>C33*C38</f>
        <v>5490.2428211330434</v>
      </c>
      <c r="D39" s="134">
        <f>D33</f>
        <v>7391.9008219461693</v>
      </c>
      <c r="E39" s="134">
        <f>E33</f>
        <v>10035.5213126294</v>
      </c>
      <c r="F39" s="134">
        <f>F33</f>
        <v>10814.870443064183</v>
      </c>
    </row>
  </sheetData>
  <pageMargins left="0.7" right="0.7" top="0.75" bottom="0.75" header="0.3" footer="0.3"/>
  <legacyDrawing r:id="rId1"/>
</worksheet>
</file>

<file path=xl/worksheets/sheet2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31"/>
  <sheetViews>
    <sheetView workbookViewId="0">
      <selection activeCell="K23" sqref="K23"/>
    </sheetView>
  </sheetViews>
  <sheetFormatPr defaultColWidth="8.85546875" defaultRowHeight="15"/>
  <cols>
    <col min="1" max="1" width="8.85546875" style="118"/>
    <col min="5" max="5" width="17.28515625" bestFit="1" customWidth="1"/>
    <col min="7" max="7" width="13.7109375" bestFit="1" customWidth="1"/>
    <col min="8" max="8" width="12" bestFit="1" customWidth="1"/>
    <col min="9" max="9" width="27.7109375" bestFit="1" customWidth="1"/>
    <col min="10" max="10" width="11" bestFit="1" customWidth="1"/>
    <col min="11" max="12" width="12" bestFit="1" customWidth="1"/>
    <col min="13" max="13" width="11" bestFit="1" customWidth="1"/>
    <col min="14" max="14" width="12" bestFit="1" customWidth="1"/>
    <col min="15" max="15" width="14.85546875" customWidth="1"/>
    <col min="16" max="16" width="14.42578125" customWidth="1"/>
    <col min="17" max="17" width="12" customWidth="1"/>
    <col min="18" max="18" width="13.140625" customWidth="1"/>
    <col min="19" max="19" width="12" customWidth="1"/>
    <col min="20" max="20" width="12.28515625" customWidth="1"/>
    <col min="21" max="21" width="13.42578125" customWidth="1"/>
    <col min="22" max="22" width="8.85546875" customWidth="1"/>
    <col min="23" max="23" width="11" customWidth="1"/>
    <col min="24" max="24" width="16.7109375" customWidth="1"/>
    <col min="25" max="25" width="8.85546875" customWidth="1"/>
    <col min="26" max="26" width="12" customWidth="1"/>
    <col min="27" max="28" width="8.85546875" customWidth="1"/>
  </cols>
  <sheetData>
    <row r="1" spans="1:26">
      <c r="B1" s="118" t="s">
        <v>481</v>
      </c>
      <c r="C1">
        <f>400+200+200+60+60+150</f>
        <v>1070</v>
      </c>
      <c r="E1" s="118" t="s">
        <v>484</v>
      </c>
      <c r="I1" s="118" t="s">
        <v>485</v>
      </c>
      <c r="J1" s="118" t="s">
        <v>486</v>
      </c>
    </row>
    <row r="2" spans="1:26">
      <c r="C2">
        <v>3400</v>
      </c>
      <c r="E2" s="118">
        <v>8760000</v>
      </c>
      <c r="F2">
        <v>3400</v>
      </c>
      <c r="G2">
        <f>E2*F2</f>
        <v>29784000000</v>
      </c>
      <c r="H2">
        <f>G2/4</f>
        <v>7446000000</v>
      </c>
      <c r="I2">
        <f>H2/1000000</f>
        <v>7446</v>
      </c>
      <c r="J2">
        <v>2356</v>
      </c>
      <c r="K2" s="133">
        <f>J2/I2</f>
        <v>0.31641149610529146</v>
      </c>
      <c r="Q2" s="118" t="s">
        <v>395</v>
      </c>
      <c r="R2" s="118" t="s">
        <v>731</v>
      </c>
      <c r="S2" s="118" t="s">
        <v>732</v>
      </c>
      <c r="T2" s="118" t="s">
        <v>733</v>
      </c>
      <c r="U2" s="118" t="s">
        <v>734</v>
      </c>
      <c r="V2" s="118" t="s">
        <v>735</v>
      </c>
      <c r="W2" s="118" t="s">
        <v>736</v>
      </c>
      <c r="X2" s="118" t="s">
        <v>737</v>
      </c>
      <c r="Z2">
        <v>1200</v>
      </c>
    </row>
    <row r="3" spans="1:26">
      <c r="C3">
        <f>C1/C2</f>
        <v>0.31470588235294117</v>
      </c>
      <c r="J3" s="118" t="s">
        <v>487</v>
      </c>
      <c r="K3" s="118" t="s">
        <v>488</v>
      </c>
      <c r="L3" s="118" t="s">
        <v>489</v>
      </c>
      <c r="M3" s="118" t="s">
        <v>199</v>
      </c>
      <c r="P3" s="118" t="s">
        <v>729</v>
      </c>
      <c r="Q3">
        <v>1200</v>
      </c>
      <c r="R3" s="118">
        <v>8760000</v>
      </c>
      <c r="S3">
        <f>+(Q3*R3)/1000000</f>
        <v>10512</v>
      </c>
      <c r="T3">
        <v>4500</v>
      </c>
      <c r="U3">
        <f>+Q3*T3</f>
        <v>5400000</v>
      </c>
      <c r="V3">
        <v>1700</v>
      </c>
      <c r="W3">
        <f>+V3*U3</f>
        <v>9180000000</v>
      </c>
      <c r="X3">
        <f>+W3/(S3*1000000)</f>
        <v>0.87328767123287676</v>
      </c>
      <c r="Z3">
        <v>8760000</v>
      </c>
    </row>
    <row r="4" spans="1:26">
      <c r="E4" s="118" t="s">
        <v>482</v>
      </c>
      <c r="G4" s="118" t="s">
        <v>483</v>
      </c>
      <c r="H4" s="118" t="s">
        <v>479</v>
      </c>
      <c r="J4">
        <f>852*10000000</f>
        <v>8520000000</v>
      </c>
      <c r="K4" s="118">
        <f>815*10000000</f>
        <v>8150000000</v>
      </c>
      <c r="P4" s="118" t="s">
        <v>730</v>
      </c>
      <c r="Q4">
        <v>700</v>
      </c>
      <c r="R4" s="118">
        <v>8760000</v>
      </c>
      <c r="S4" s="118">
        <f>+(Q4*R4)/1000000</f>
        <v>6132</v>
      </c>
      <c r="T4">
        <v>4500</v>
      </c>
      <c r="U4" s="118">
        <f>+Q4*T4</f>
        <v>3150000</v>
      </c>
      <c r="V4">
        <v>2400</v>
      </c>
      <c r="W4" s="118">
        <f>+V4*U4</f>
        <v>7560000000</v>
      </c>
      <c r="X4" s="118">
        <f>+W4/(S4*1000000)</f>
        <v>1.2328767123287672</v>
      </c>
      <c r="Z4">
        <f>+Z2*Z3</f>
        <v>10512000000</v>
      </c>
    </row>
    <row r="5" spans="1:26">
      <c r="A5" s="118" t="s">
        <v>473</v>
      </c>
      <c r="B5">
        <v>1000</v>
      </c>
      <c r="C5">
        <v>365</v>
      </c>
      <c r="D5">
        <v>24</v>
      </c>
      <c r="E5">
        <f>B5*C5*D5</f>
        <v>8760000</v>
      </c>
      <c r="F5">
        <v>1100</v>
      </c>
      <c r="G5">
        <f>(E5*F5)/1000000</f>
        <v>9636</v>
      </c>
      <c r="H5" s="133">
        <f>F5/F2</f>
        <v>0.3235294117647059</v>
      </c>
      <c r="J5">
        <f>J2*1000000</f>
        <v>2356000000</v>
      </c>
      <c r="K5" s="118">
        <f>2580*1000000</f>
        <v>2580000000</v>
      </c>
      <c r="O5" s="118"/>
      <c r="P5" s="118"/>
      <c r="Q5" s="118"/>
      <c r="R5">
        <v>1000000</v>
      </c>
      <c r="Z5">
        <v>0.28000000000000003</v>
      </c>
    </row>
    <row r="6" spans="1:26">
      <c r="A6" s="118" t="s">
        <v>472</v>
      </c>
      <c r="B6" s="118">
        <v>1000</v>
      </c>
      <c r="C6" s="118">
        <v>365</v>
      </c>
      <c r="D6" s="118">
        <v>24</v>
      </c>
      <c r="E6" s="118">
        <f>B6*C6*D6</f>
        <v>8760000</v>
      </c>
      <c r="F6" s="118">
        <v>1900</v>
      </c>
      <c r="G6" s="118">
        <f>(E6*F6)/1000000</f>
        <v>16644</v>
      </c>
      <c r="H6" s="133">
        <f>F6/F2</f>
        <v>0.55882352941176472</v>
      </c>
      <c r="J6">
        <f>J4/J5</f>
        <v>3.6162988115449917</v>
      </c>
      <c r="K6">
        <f>K4/K5</f>
        <v>3.1589147286821704</v>
      </c>
      <c r="O6" s="118" t="s">
        <v>738</v>
      </c>
      <c r="P6">
        <v>1100</v>
      </c>
      <c r="Q6" s="118">
        <v>9636000000</v>
      </c>
      <c r="R6">
        <f>+X3</f>
        <v>0.87328767123287676</v>
      </c>
      <c r="S6" s="118">
        <v>4415040000</v>
      </c>
      <c r="T6">
        <f>+S6*R6</f>
        <v>3855600000</v>
      </c>
      <c r="U6">
        <f>+Q6-S6</f>
        <v>5220960000</v>
      </c>
      <c r="V6">
        <f>+X4</f>
        <v>1.2328767123287672</v>
      </c>
      <c r="W6">
        <f>+U6*V6</f>
        <v>6436800000</v>
      </c>
      <c r="X6">
        <f>+W6+T6</f>
        <v>10292400000</v>
      </c>
      <c r="Y6">
        <f>+X6/10000000</f>
        <v>1029.24</v>
      </c>
      <c r="Z6">
        <f>+Z4*Z5</f>
        <v>2943360000.0000005</v>
      </c>
    </row>
    <row r="7" spans="1:26">
      <c r="A7" s="118" t="s">
        <v>471</v>
      </c>
      <c r="B7" s="118">
        <v>1000</v>
      </c>
      <c r="C7" s="118">
        <v>365</v>
      </c>
      <c r="D7" s="118">
        <v>24</v>
      </c>
      <c r="E7" s="118">
        <f>B7*C7*D7</f>
        <v>8760000</v>
      </c>
      <c r="F7" s="118">
        <v>1900</v>
      </c>
      <c r="G7" s="118">
        <f>(E7*F7)/1000000</f>
        <v>16644</v>
      </c>
      <c r="H7" s="133">
        <f>F7/2400</f>
        <v>0.79166666666666663</v>
      </c>
      <c r="I7" s="118" t="s">
        <v>490</v>
      </c>
      <c r="J7" s="155">
        <v>0.35</v>
      </c>
      <c r="K7" s="155">
        <v>0.25</v>
      </c>
      <c r="L7" s="155">
        <v>0.27</v>
      </c>
      <c r="O7" s="118" t="s">
        <v>739</v>
      </c>
      <c r="P7">
        <v>1900</v>
      </c>
      <c r="Q7" s="118">
        <v>16644000000</v>
      </c>
      <c r="R7" s="118">
        <v>0.87328767123287676</v>
      </c>
      <c r="S7">
        <f>+Z4</f>
        <v>10512000000</v>
      </c>
      <c r="T7">
        <f>+S7*R7</f>
        <v>9180000000</v>
      </c>
      <c r="U7">
        <f>+Q7-S7</f>
        <v>6132000000</v>
      </c>
      <c r="V7" s="118">
        <v>1.2328767123287701</v>
      </c>
      <c r="W7">
        <f>+U7*V7</f>
        <v>7560000000.0000181</v>
      </c>
      <c r="X7" s="118">
        <f>+W7+T7</f>
        <v>16740000000.000019</v>
      </c>
      <c r="Y7" s="118">
        <f>+X7/10000000</f>
        <v>1674.0000000000018</v>
      </c>
    </row>
    <row r="8" spans="1:26">
      <c r="A8" s="118" t="s">
        <v>470</v>
      </c>
      <c r="B8" s="118">
        <v>1000</v>
      </c>
      <c r="C8" s="118">
        <v>365</v>
      </c>
      <c r="D8" s="118">
        <v>24</v>
      </c>
      <c r="E8" s="118">
        <f>B8*C8*D8</f>
        <v>8760000</v>
      </c>
      <c r="F8" s="118">
        <v>1900</v>
      </c>
      <c r="G8" s="118">
        <f>(E8*F8)/1000000</f>
        <v>16644</v>
      </c>
      <c r="H8" s="133">
        <f>F8/2400</f>
        <v>0.79166666666666663</v>
      </c>
      <c r="J8" s="118"/>
      <c r="O8" s="118" t="s">
        <v>740</v>
      </c>
      <c r="P8">
        <v>1900</v>
      </c>
      <c r="Q8">
        <v>16644000000</v>
      </c>
      <c r="R8">
        <v>0.87328767123287676</v>
      </c>
      <c r="S8" s="118">
        <v>10512000000</v>
      </c>
      <c r="T8" s="118">
        <f>+S8*R8</f>
        <v>9180000000</v>
      </c>
      <c r="U8" s="118">
        <f>+Q8-S8</f>
        <v>6132000000</v>
      </c>
      <c r="V8" s="118">
        <v>1.2328767123287701</v>
      </c>
      <c r="W8" s="118">
        <f>+U8*V8</f>
        <v>7560000000.0000181</v>
      </c>
      <c r="X8" s="118">
        <f>+W8+T8</f>
        <v>16740000000.000019</v>
      </c>
      <c r="Y8" s="118">
        <f>+X8/10000000</f>
        <v>1674.0000000000018</v>
      </c>
    </row>
    <row r="9" spans="1:26">
      <c r="O9" s="118" t="s">
        <v>741</v>
      </c>
      <c r="P9">
        <v>1900</v>
      </c>
      <c r="Q9">
        <v>16644000000</v>
      </c>
      <c r="R9">
        <v>0.87328767123287676</v>
      </c>
      <c r="S9" s="118">
        <v>10512000000</v>
      </c>
      <c r="T9" s="118">
        <f>+S9*R9</f>
        <v>9180000000</v>
      </c>
      <c r="U9" s="118">
        <f>+Q9-S9</f>
        <v>6132000000</v>
      </c>
      <c r="V9" s="118">
        <v>1.2328767123287701</v>
      </c>
      <c r="W9" s="118">
        <f>+U9*V9</f>
        <v>7560000000.0000181</v>
      </c>
      <c r="X9" s="118">
        <f>+W9+T9</f>
        <v>16740000000.000019</v>
      </c>
      <c r="Y9" s="118">
        <f>+X9/10000000</f>
        <v>1674.0000000000018</v>
      </c>
    </row>
    <row r="10" spans="1:26">
      <c r="A10" s="169" t="s">
        <v>692</v>
      </c>
      <c r="B10" s="169"/>
      <c r="C10" s="169"/>
      <c r="D10" s="169"/>
      <c r="E10" s="169"/>
      <c r="F10" s="169"/>
      <c r="G10" s="169"/>
      <c r="H10" s="169"/>
      <c r="I10" s="169"/>
      <c r="J10" s="169"/>
      <c r="K10" s="169"/>
      <c r="L10" s="169"/>
    </row>
    <row r="11" spans="1:26">
      <c r="A11" s="118" t="s">
        <v>389</v>
      </c>
      <c r="B11" s="163" t="s">
        <v>395</v>
      </c>
      <c r="C11" s="10" t="s">
        <v>694</v>
      </c>
      <c r="D11" s="10" t="s">
        <v>695</v>
      </c>
      <c r="F11" s="118">
        <v>1000</v>
      </c>
      <c r="G11" s="118">
        <v>365</v>
      </c>
      <c r="H11" s="118">
        <v>24</v>
      </c>
      <c r="I11" s="118">
        <f>F11*G11*H11</f>
        <v>8760000</v>
      </c>
      <c r="J11">
        <v>1649</v>
      </c>
      <c r="K11">
        <f>+I11*J11/1000000</f>
        <v>14445.24</v>
      </c>
      <c r="L11" s="155">
        <v>1</v>
      </c>
      <c r="N11" s="118"/>
    </row>
    <row r="12" spans="1:26">
      <c r="A12" s="118" t="s">
        <v>693</v>
      </c>
      <c r="B12">
        <v>540</v>
      </c>
      <c r="F12" s="118">
        <v>1000</v>
      </c>
      <c r="G12" s="118">
        <v>365</v>
      </c>
      <c r="H12" s="118">
        <v>24</v>
      </c>
      <c r="I12" s="118">
        <f>F12*G12*H12</f>
        <v>8760000</v>
      </c>
      <c r="J12">
        <v>900</v>
      </c>
      <c r="K12" s="118">
        <f>+I12*J12/1000000</f>
        <v>7884</v>
      </c>
      <c r="L12" s="143" t="s">
        <v>694</v>
      </c>
      <c r="U12" s="118"/>
    </row>
    <row r="13" spans="1:26">
      <c r="A13" s="118" t="s">
        <v>389</v>
      </c>
      <c r="B13">
        <v>299</v>
      </c>
      <c r="F13" s="118">
        <v>1000</v>
      </c>
      <c r="G13" s="118">
        <v>365</v>
      </c>
      <c r="H13" s="118">
        <v>24</v>
      </c>
      <c r="I13" s="118">
        <f>F13*G13*H13</f>
        <v>8760000</v>
      </c>
      <c r="J13">
        <v>1649</v>
      </c>
      <c r="K13" s="118">
        <f>+(I13*J13/1000000)*0.75</f>
        <v>10833.93</v>
      </c>
      <c r="L13" s="118" t="s">
        <v>696</v>
      </c>
      <c r="N13" s="119"/>
      <c r="Q13" s="181"/>
      <c r="T13" s="118"/>
    </row>
    <row r="14" spans="1:26">
      <c r="A14" s="118" t="s">
        <v>334</v>
      </c>
      <c r="B14">
        <v>810</v>
      </c>
      <c r="K14">
        <f>+K13-K12</f>
        <v>2949.9300000000003</v>
      </c>
      <c r="L14" s="118" t="s">
        <v>697</v>
      </c>
      <c r="Q14" s="118"/>
    </row>
    <row r="15" spans="1:26">
      <c r="B15">
        <f>SUM(B12:B14)</f>
        <v>1649</v>
      </c>
      <c r="C15">
        <v>900</v>
      </c>
      <c r="D15">
        <f>+B15-C15</f>
        <v>749</v>
      </c>
      <c r="H15">
        <f>6823*1000000</f>
        <v>6823000000</v>
      </c>
      <c r="K15">
        <v>2.5</v>
      </c>
    </row>
    <row r="16" spans="1:26" ht="18.75">
      <c r="H16">
        <v>8760000</v>
      </c>
      <c r="K16" s="170">
        <f>+(K14*1000000*2.5)/10000000</f>
        <v>737.48250000000007</v>
      </c>
    </row>
    <row r="17" spans="1:15">
      <c r="H17" s="157">
        <f>+H15/H16</f>
        <v>778.88127853881281</v>
      </c>
      <c r="I17">
        <v>1649</v>
      </c>
    </row>
    <row r="19" spans="1:15">
      <c r="A19" s="183" t="s">
        <v>27</v>
      </c>
      <c r="B19" s="184"/>
      <c r="C19" s="184"/>
      <c r="D19" s="184"/>
      <c r="E19" s="184"/>
      <c r="F19" s="184"/>
      <c r="G19" s="184"/>
      <c r="H19" s="184"/>
      <c r="I19" s="184"/>
      <c r="J19" s="184"/>
      <c r="K19" s="184"/>
    </row>
    <row r="20" spans="1:15">
      <c r="E20" s="118" t="s">
        <v>482</v>
      </c>
      <c r="G20" s="118" t="s">
        <v>483</v>
      </c>
      <c r="H20" s="118" t="s">
        <v>726</v>
      </c>
      <c r="I20" s="181" t="s">
        <v>727</v>
      </c>
      <c r="J20" s="181" t="s">
        <v>728</v>
      </c>
    </row>
    <row r="21" spans="1:15">
      <c r="A21" s="118" t="s">
        <v>492</v>
      </c>
      <c r="B21" s="118">
        <v>1000</v>
      </c>
      <c r="C21" s="118">
        <v>365</v>
      </c>
      <c r="D21" s="118">
        <v>24</v>
      </c>
      <c r="E21" s="118">
        <f>B21*C21*D21</f>
        <v>8760000</v>
      </c>
      <c r="F21">
        <v>778.9</v>
      </c>
      <c r="G21" s="134">
        <f>+(F21*E21)/1000000</f>
        <v>6823.1639999999998</v>
      </c>
      <c r="H21" s="118">
        <v>4880</v>
      </c>
      <c r="I21" s="134">
        <v>1943</v>
      </c>
      <c r="J21">
        <v>2.5</v>
      </c>
      <c r="K21">
        <f>+(I21*1000000*J21)/10000000</f>
        <v>485.75</v>
      </c>
      <c r="M21">
        <f>+F21*4500*2400/10000000</f>
        <v>841.21199999999999</v>
      </c>
      <c r="O21">
        <f>398.79*10000000</f>
        <v>3987900000</v>
      </c>
    </row>
    <row r="22" spans="1:15">
      <c r="A22" s="118" t="s">
        <v>473</v>
      </c>
      <c r="B22" s="118">
        <v>1000</v>
      </c>
      <c r="C22" s="118">
        <v>365</v>
      </c>
      <c r="D22" s="118">
        <v>24</v>
      </c>
      <c r="E22" s="118">
        <f>B22*C22*D22</f>
        <v>8760000</v>
      </c>
      <c r="F22">
        <v>900</v>
      </c>
      <c r="G22" s="118">
        <f>+(F22*E22)/1000000</f>
        <v>7884</v>
      </c>
      <c r="H22" s="134">
        <f>+H21/G21*G22</f>
        <v>5638.7212735909616</v>
      </c>
      <c r="I22" s="134">
        <f>+G22-H22</f>
        <v>2245.2787264090384</v>
      </c>
      <c r="J22">
        <v>2.5</v>
      </c>
      <c r="K22" s="134">
        <f>+(I22*1000000*J22)/10000000</f>
        <v>561.31968160225961</v>
      </c>
      <c r="O22">
        <f>1934*1000000</f>
        <v>1934000000</v>
      </c>
    </row>
    <row r="23" spans="1:15">
      <c r="A23" s="118" t="s">
        <v>472</v>
      </c>
      <c r="B23" s="118">
        <v>1000</v>
      </c>
      <c r="C23" s="118">
        <v>365</v>
      </c>
      <c r="D23" s="118">
        <v>24</v>
      </c>
      <c r="E23" s="118">
        <f>B23*C23*D23</f>
        <v>8760000</v>
      </c>
      <c r="F23">
        <v>1000</v>
      </c>
      <c r="G23" s="118">
        <f>+(F23*E23)/1000000</f>
        <v>8760</v>
      </c>
      <c r="H23" s="134">
        <f>+H22/G22*G23</f>
        <v>6265.2458595455128</v>
      </c>
      <c r="I23" s="134">
        <f>+G23-H23</f>
        <v>2494.7541404544872</v>
      </c>
      <c r="J23">
        <v>2.5</v>
      </c>
      <c r="K23" s="134">
        <f>+(I23*1000000*J23)/10000000</f>
        <v>623.68853511362181</v>
      </c>
      <c r="O23">
        <f>O21/O22</f>
        <v>2.0619958634953464</v>
      </c>
    </row>
    <row r="24" spans="1:15">
      <c r="A24" s="118" t="s">
        <v>471</v>
      </c>
      <c r="B24" s="118">
        <v>1000</v>
      </c>
      <c r="C24" s="118">
        <v>365</v>
      </c>
      <c r="D24" s="118">
        <v>24</v>
      </c>
      <c r="E24" s="118">
        <f>B24*C24*D24</f>
        <v>8760000</v>
      </c>
      <c r="F24">
        <v>1100</v>
      </c>
      <c r="G24" s="118">
        <f>+(F24*E24)/1000000</f>
        <v>9636</v>
      </c>
      <c r="H24" s="134">
        <f>+H23/G23*G24</f>
        <v>6891.7704455000649</v>
      </c>
      <c r="I24" s="134">
        <f>+G24-H24</f>
        <v>2744.2295544999351</v>
      </c>
      <c r="J24">
        <v>2.5</v>
      </c>
      <c r="K24" s="134">
        <f>+(I24*1000000*J24)/10000000</f>
        <v>686.05738862498379</v>
      </c>
    </row>
    <row r="25" spans="1:15">
      <c r="A25" s="118" t="s">
        <v>470</v>
      </c>
      <c r="B25" s="118">
        <v>1000</v>
      </c>
      <c r="C25" s="118">
        <v>365</v>
      </c>
      <c r="D25" s="118">
        <v>24</v>
      </c>
      <c r="E25" s="118">
        <f>B25*C25*D25</f>
        <v>8760000</v>
      </c>
      <c r="F25">
        <v>1236.76</v>
      </c>
      <c r="G25" s="134">
        <f>+(F25*E25)/1000000</f>
        <v>10834.017599999999</v>
      </c>
      <c r="H25" s="134">
        <f>+H24/G24*G25</f>
        <v>7748.6054692515081</v>
      </c>
      <c r="I25" s="134">
        <f>+G25-H25</f>
        <v>3085.4121307484911</v>
      </c>
      <c r="J25">
        <v>2.5</v>
      </c>
      <c r="K25" s="134">
        <f>+(I25*1000000*J25)/10000000</f>
        <v>771.35303268712278</v>
      </c>
      <c r="O25">
        <f>3004+1943</f>
        <v>4947</v>
      </c>
    </row>
    <row r="27" spans="1:15">
      <c r="E27" s="118"/>
      <c r="F27" s="118"/>
      <c r="G27" s="118"/>
    </row>
    <row r="28" spans="1:15">
      <c r="A28" s="118" t="s">
        <v>473</v>
      </c>
      <c r="G28">
        <f>+G21*1000000*2.5/10000000</f>
        <v>1705.7909999999999</v>
      </c>
      <c r="H28" s="119">
        <f>+H22*1000000*2.5/10000000</f>
        <v>1409.6803183977404</v>
      </c>
    </row>
    <row r="29" spans="1:15">
      <c r="A29" s="118" t="s">
        <v>472</v>
      </c>
      <c r="H29" s="119">
        <f>+H23*1000000*2.5/10000000</f>
        <v>1566.3114648863782</v>
      </c>
    </row>
    <row r="30" spans="1:15">
      <c r="A30" s="118" t="s">
        <v>471</v>
      </c>
      <c r="H30" s="119">
        <f>+H24*1000000*2.5/10000000</f>
        <v>1722.942611375016</v>
      </c>
    </row>
    <row r="31" spans="1:15">
      <c r="A31" s="118" t="s">
        <v>470</v>
      </c>
      <c r="H31" s="119">
        <f>+H25*1000000*2.5/10000000</f>
        <v>1937.1513673128768</v>
      </c>
    </row>
  </sheetData>
  <phoneticPr fontId="47" type="noConversion"/>
  <pageMargins left="0.7" right="0.7" top="0.75" bottom="0.75" header="0.3" footer="0.3"/>
  <pageSetup paperSize="9" scale="82" orientation="landscape" verticalDpi="0"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:F17"/>
  <sheetViews>
    <sheetView workbookViewId="0">
      <selection activeCell="G17" sqref="G17"/>
    </sheetView>
  </sheetViews>
  <sheetFormatPr defaultColWidth="11.42578125" defaultRowHeight="15"/>
  <cols>
    <col min="1" max="1" width="14.140625" bestFit="1" customWidth="1"/>
    <col min="2" max="2" width="10.85546875" style="194"/>
  </cols>
  <sheetData>
    <row r="1" spans="1:6">
      <c r="A1" s="270"/>
      <c r="B1" s="270" t="s">
        <v>199</v>
      </c>
      <c r="C1" s="271" t="s">
        <v>200</v>
      </c>
      <c r="D1" s="271" t="s">
        <v>201</v>
      </c>
      <c r="E1" s="271" t="s">
        <v>900</v>
      </c>
      <c r="F1" s="271" t="s">
        <v>901</v>
      </c>
    </row>
    <row r="2" spans="1:6">
      <c r="A2" s="10" t="s">
        <v>389</v>
      </c>
    </row>
    <row r="3" spans="1:6" s="194" customFormat="1">
      <c r="A3" s="194" t="s">
        <v>982</v>
      </c>
      <c r="B3" s="194">
        <v>851</v>
      </c>
      <c r="C3" s="194">
        <v>851</v>
      </c>
      <c r="D3" s="194">
        <v>851</v>
      </c>
      <c r="E3" s="194">
        <v>851</v>
      </c>
      <c r="F3" s="194">
        <v>851</v>
      </c>
    </row>
    <row r="4" spans="1:6">
      <c r="A4" s="10" t="s">
        <v>334</v>
      </c>
    </row>
    <row r="5" spans="1:6">
      <c r="A5" s="194" t="s">
        <v>982</v>
      </c>
      <c r="B5" s="194">
        <v>810</v>
      </c>
      <c r="C5" s="194">
        <v>810</v>
      </c>
      <c r="D5" s="194">
        <v>810</v>
      </c>
      <c r="E5" s="194">
        <v>810</v>
      </c>
      <c r="F5" s="194">
        <v>810</v>
      </c>
    </row>
    <row r="6" spans="1:6">
      <c r="A6" s="10" t="s">
        <v>983</v>
      </c>
      <c r="B6" s="10">
        <f>B5+B3</f>
        <v>1661</v>
      </c>
      <c r="C6" s="10">
        <f>C5+C3</f>
        <v>1661</v>
      </c>
      <c r="D6" s="10">
        <f>D5+D3</f>
        <v>1661</v>
      </c>
      <c r="E6" s="10">
        <f>E5+E3</f>
        <v>1661</v>
      </c>
      <c r="F6" s="10">
        <f>F5+F3</f>
        <v>1661</v>
      </c>
    </row>
    <row r="7" spans="1:6">
      <c r="A7" t="s">
        <v>986</v>
      </c>
      <c r="B7" s="157">
        <f>(B6*1000*24*365)/1000000</f>
        <v>14550.36</v>
      </c>
      <c r="C7" s="157">
        <f>(C6*1000*24*365)/1000000</f>
        <v>14550.36</v>
      </c>
      <c r="D7" s="157">
        <f>(D6*1000*24*365)/1000000</f>
        <v>14550.36</v>
      </c>
      <c r="E7" s="157">
        <f>(E6*1000*24*365)/1000000</f>
        <v>14550.36</v>
      </c>
      <c r="F7" s="157">
        <f>(F6*1000*24*365)/1000000</f>
        <v>14550.36</v>
      </c>
    </row>
    <row r="8" spans="1:6">
      <c r="A8" t="s">
        <v>984</v>
      </c>
      <c r="B8" s="290">
        <f>B9/B7</f>
        <v>0.46892310568260853</v>
      </c>
      <c r="C8" s="290">
        <f>C9/C7</f>
        <v>0.54184226369656829</v>
      </c>
      <c r="D8" s="290">
        <f>D9/D7</f>
        <v>0.60204695966285371</v>
      </c>
      <c r="E8" s="290">
        <f>E9/E7</f>
        <v>0.66225165562913901</v>
      </c>
      <c r="F8" s="290">
        <f>F9/F7</f>
        <v>0.74458638824056589</v>
      </c>
    </row>
    <row r="9" spans="1:6">
      <c r="A9" t="s">
        <v>985</v>
      </c>
      <c r="B9" s="194">
        <v>6823</v>
      </c>
      <c r="C9" s="194">
        <v>7884</v>
      </c>
      <c r="D9" s="194">
        <v>8760</v>
      </c>
      <c r="E9" s="194">
        <v>9636</v>
      </c>
      <c r="F9" s="134">
        <v>10834</v>
      </c>
    </row>
    <row r="11" spans="1:6">
      <c r="A11" t="s">
        <v>987</v>
      </c>
      <c r="B11" s="194">
        <v>4947</v>
      </c>
      <c r="C11" s="134">
        <f>B11/B9*C9</f>
        <v>5716.2755386193758</v>
      </c>
      <c r="D11" s="134">
        <f>C11/C9*D9</f>
        <v>6351.4172651326389</v>
      </c>
      <c r="E11" s="134">
        <f>D11/D9*E9</f>
        <v>6986.558991645903</v>
      </c>
      <c r="F11" s="134">
        <f>E11/E9*F9</f>
        <v>7855.1660559871025</v>
      </c>
    </row>
    <row r="13" spans="1:6">
      <c r="A13" t="s">
        <v>988</v>
      </c>
      <c r="B13" s="194">
        <f>B9-B11</f>
        <v>1876</v>
      </c>
      <c r="C13" s="134">
        <f>C9-C11</f>
        <v>2167.7244613806242</v>
      </c>
      <c r="D13" s="134">
        <f>D9-D11</f>
        <v>2408.5827348673611</v>
      </c>
      <c r="E13" s="134">
        <f>E9-E11</f>
        <v>2649.441008354097</v>
      </c>
      <c r="F13" s="134">
        <f>F9-F11</f>
        <v>2978.8339440128975</v>
      </c>
    </row>
    <row r="15" spans="1:6">
      <c r="A15" t="s">
        <v>989</v>
      </c>
      <c r="B15" s="194">
        <v>2.06</v>
      </c>
      <c r="C15" s="194">
        <v>2.5</v>
      </c>
      <c r="D15" s="194">
        <v>2.5</v>
      </c>
      <c r="E15" s="194">
        <v>2.5</v>
      </c>
      <c r="F15" s="194">
        <v>2.5</v>
      </c>
    </row>
    <row r="17" spans="1:6" ht="15.75" thickBot="1">
      <c r="A17" s="10" t="s">
        <v>990</v>
      </c>
      <c r="B17" s="278">
        <f>B13*B15/10</f>
        <v>386.45600000000002</v>
      </c>
      <c r="C17" s="278">
        <f>C13*C15/10</f>
        <v>541.93111534515606</v>
      </c>
      <c r="D17" s="278">
        <f>D13*D15/10</f>
        <v>602.14568371684027</v>
      </c>
      <c r="E17" s="278">
        <f>E13*E15/10</f>
        <v>662.36025208852425</v>
      </c>
      <c r="F17" s="278">
        <f>F13*F15/10</f>
        <v>744.70848600322438</v>
      </c>
    </row>
  </sheetData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>
  <dimension ref="A1:G54"/>
  <sheetViews>
    <sheetView topLeftCell="A31" workbookViewId="0">
      <selection activeCell="D52" sqref="D52"/>
    </sheetView>
  </sheetViews>
  <sheetFormatPr defaultColWidth="8.85546875" defaultRowHeight="15"/>
  <cols>
    <col min="1" max="1" width="24.7109375" bestFit="1" customWidth="1"/>
    <col min="2" max="2" width="36.42578125" bestFit="1" customWidth="1"/>
    <col min="3" max="3" width="12" style="194" customWidth="1"/>
    <col min="4" max="6" width="8.140625" customWidth="1"/>
    <col min="7" max="7" width="8.42578125" customWidth="1"/>
  </cols>
  <sheetData>
    <row r="1" spans="1:7">
      <c r="A1" s="194"/>
      <c r="B1" s="194"/>
      <c r="C1" s="10">
        <v>2016</v>
      </c>
      <c r="D1" s="10" t="s">
        <v>473</v>
      </c>
      <c r="E1" s="10" t="s">
        <v>472</v>
      </c>
      <c r="F1" s="10" t="s">
        <v>471</v>
      </c>
      <c r="G1" s="10" t="s">
        <v>470</v>
      </c>
    </row>
    <row r="2" spans="1:7">
      <c r="A2" s="188" t="s">
        <v>751</v>
      </c>
      <c r="B2" s="10"/>
      <c r="C2" s="10"/>
      <c r="D2" s="10"/>
      <c r="E2" s="10"/>
      <c r="F2" s="10"/>
      <c r="G2" s="10"/>
    </row>
    <row r="3" spans="1:7">
      <c r="A3" s="10" t="s">
        <v>389</v>
      </c>
      <c r="B3" s="10" t="s">
        <v>752</v>
      </c>
      <c r="C3" s="10"/>
      <c r="D3" s="10">
        <f>+'[66]Bifurcation of Iron Making'!K7*1.4*1000000</f>
        <v>1847999.9999999998</v>
      </c>
      <c r="E3" s="10">
        <f>+'[66]Bifurcation of Iron Making'!L7*1.4*1000000</f>
        <v>1847999.9999999998</v>
      </c>
      <c r="F3" s="10">
        <f>+'[66]Bifurcation of Iron Making'!M7*1.4*1000000</f>
        <v>1847999.9999999998</v>
      </c>
      <c r="G3" s="10">
        <f>+'[66]Bifurcation of Iron Making'!N7*1.4*1000000</f>
        <v>1847999.9999999998</v>
      </c>
    </row>
    <row r="4" spans="1:7">
      <c r="A4" s="194"/>
      <c r="B4" s="10" t="s">
        <v>753</v>
      </c>
      <c r="C4" s="10"/>
      <c r="D4" s="10">
        <f>+'[66]Details of Linkages'!$C$3</f>
        <v>933000</v>
      </c>
      <c r="E4" s="10"/>
      <c r="F4" s="10"/>
      <c r="G4" s="10"/>
    </row>
    <row r="5" spans="1:7">
      <c r="A5" s="194"/>
      <c r="B5" s="10" t="s">
        <v>754</v>
      </c>
      <c r="C5" s="10"/>
      <c r="D5" s="160">
        <f>+'[66]Bifurcation of Iron Making'!K13*1.6*1000000-D4</f>
        <v>1362653.1839999999</v>
      </c>
      <c r="E5" s="160">
        <f>+'[66]Bifurcation of Iron Making'!L13*1000000*1.6</f>
        <v>2469566.304</v>
      </c>
      <c r="F5" s="160">
        <f>+'[66]Bifurcation of Iron Making'!M13*1000000*1.6</f>
        <v>3339131.9040000001</v>
      </c>
      <c r="G5" s="10">
        <f>+'[66]Bifurcation of Iron Making'!N13*1000000*1.6</f>
        <v>3400000</v>
      </c>
    </row>
    <row r="6" spans="1:7">
      <c r="A6" s="194"/>
      <c r="B6" s="10"/>
      <c r="C6" s="10"/>
      <c r="D6" s="10"/>
      <c r="E6" s="10"/>
      <c r="F6" s="10"/>
      <c r="G6" s="10"/>
    </row>
    <row r="7" spans="1:7">
      <c r="A7" s="10" t="s">
        <v>334</v>
      </c>
      <c r="B7" s="10" t="s">
        <v>752</v>
      </c>
      <c r="C7" s="10"/>
      <c r="D7" s="160">
        <f>+'[66]Bifurcation of Iron Making'!K8*1.4*1000000</f>
        <v>1666666.4</v>
      </c>
      <c r="E7" s="160">
        <f>+'[66]Bifurcation of Iron Making'!L8*1.4*1000000</f>
        <v>999999.84000000008</v>
      </c>
      <c r="F7" s="160">
        <f>+'[66]Bifurcation of Iron Making'!M8*1.4*1000000</f>
        <v>1333333.1200000001</v>
      </c>
      <c r="G7" s="160">
        <f>+'[66]Bifurcation of Iron Making'!N8*1.4*1000000</f>
        <v>2520000</v>
      </c>
    </row>
    <row r="8" spans="1:7">
      <c r="A8" s="194"/>
      <c r="B8" s="10" t="s">
        <v>753</v>
      </c>
      <c r="C8" s="10"/>
      <c r="D8" s="10"/>
      <c r="E8" s="10">
        <f>+'[66]Details of Linkages'!$C$3</f>
        <v>933000</v>
      </c>
      <c r="F8" s="10">
        <f>+'[66]Details of Linkages'!$C$3</f>
        <v>933000</v>
      </c>
      <c r="G8" s="10">
        <f>+'[66]Details of Linkages'!$C$3</f>
        <v>933000</v>
      </c>
    </row>
    <row r="9" spans="1:7">
      <c r="A9" s="194"/>
      <c r="B9" s="10" t="s">
        <v>754</v>
      </c>
      <c r="C9" s="10"/>
      <c r="D9" s="10"/>
      <c r="E9" s="10">
        <f>+'[66]Bifurcation of Iron Making'!L14*1.6*1000000-E8</f>
        <v>3240914.88</v>
      </c>
      <c r="F9" s="10">
        <f>+'[66]Bifurcation of Iron Making'!M14*1.6*1000000-F8</f>
        <v>4187000.0000000009</v>
      </c>
      <c r="G9" s="10">
        <f>+'[66]Bifurcation of Iron Making'!N14*1.6*1000000-G8</f>
        <v>4187000.0000000009</v>
      </c>
    </row>
    <row r="10" spans="1:7">
      <c r="A10" s="194"/>
      <c r="B10" s="10"/>
      <c r="C10" s="10"/>
      <c r="D10" s="160">
        <f>+D3+D7</f>
        <v>3514666.3999999994</v>
      </c>
      <c r="E10" s="160">
        <f>+E3+E7</f>
        <v>2847999.84</v>
      </c>
      <c r="F10" s="160">
        <f>+F3+F7</f>
        <v>3181333.12</v>
      </c>
      <c r="G10" s="160">
        <f>+G3+G7</f>
        <v>4368000</v>
      </c>
    </row>
    <row r="11" spans="1:7">
      <c r="A11" s="194"/>
      <c r="B11" s="10" t="s">
        <v>755</v>
      </c>
      <c r="C11" s="10"/>
      <c r="D11" s="10">
        <v>3560</v>
      </c>
      <c r="E11" s="10">
        <v>3560</v>
      </c>
      <c r="F11" s="10">
        <v>3560</v>
      </c>
      <c r="G11" s="10">
        <v>3560</v>
      </c>
    </row>
    <row r="12" spans="1:7">
      <c r="A12" s="194"/>
      <c r="B12" s="10" t="s">
        <v>757</v>
      </c>
      <c r="C12" s="10"/>
      <c r="D12" s="129">
        <f>+(D3+D7)*D11/10000000</f>
        <v>1251.2212383999997</v>
      </c>
      <c r="E12" s="129">
        <f>+(E3+E7)*E11/10000000</f>
        <v>1013.88794304</v>
      </c>
      <c r="F12" s="129">
        <f>+(F3+F7)*F11/10000000</f>
        <v>1132.5545907200001</v>
      </c>
      <c r="G12" s="129">
        <f>+(G3+G7)*G11/10000000</f>
        <v>1555.008</v>
      </c>
    </row>
    <row r="13" spans="1:7">
      <c r="A13" s="194"/>
      <c r="B13" s="10"/>
      <c r="C13" s="10"/>
      <c r="D13" s="10"/>
      <c r="E13" s="10"/>
      <c r="F13" s="10"/>
      <c r="G13" s="10"/>
    </row>
    <row r="14" spans="1:7">
      <c r="A14" s="194"/>
      <c r="B14" s="10" t="s">
        <v>758</v>
      </c>
      <c r="C14" s="10"/>
      <c r="D14" s="10">
        <v>1000</v>
      </c>
      <c r="E14" s="10">
        <v>1000</v>
      </c>
      <c r="F14" s="10">
        <v>1000</v>
      </c>
      <c r="G14" s="10">
        <v>1000</v>
      </c>
    </row>
    <row r="15" spans="1:7">
      <c r="A15" s="194"/>
      <c r="B15" s="10" t="s">
        <v>759</v>
      </c>
      <c r="C15" s="10"/>
      <c r="D15" s="10">
        <f>+D14*D4/10000000</f>
        <v>93.3</v>
      </c>
      <c r="E15" s="10">
        <f>+E14*E8/10000000</f>
        <v>93.3</v>
      </c>
      <c r="F15" s="10">
        <f>+F14*F8/10000000</f>
        <v>93.3</v>
      </c>
      <c r="G15" s="10">
        <f>+G14*G8/10000000</f>
        <v>93.3</v>
      </c>
    </row>
    <row r="16" spans="1:7">
      <c r="A16" s="194"/>
      <c r="B16" s="10"/>
      <c r="C16" s="10"/>
      <c r="D16" s="10"/>
      <c r="E16" s="10"/>
      <c r="F16" s="10"/>
      <c r="G16" s="10"/>
    </row>
    <row r="17" spans="1:7">
      <c r="A17" s="194"/>
      <c r="B17" s="10" t="s">
        <v>760</v>
      </c>
      <c r="C17" s="10"/>
      <c r="D17" s="10">
        <v>1673</v>
      </c>
      <c r="E17" s="10">
        <v>1800</v>
      </c>
      <c r="F17" s="10">
        <v>1900</v>
      </c>
      <c r="G17" s="10">
        <v>2000</v>
      </c>
    </row>
    <row r="18" spans="1:7">
      <c r="A18" s="194"/>
      <c r="B18" s="10" t="s">
        <v>762</v>
      </c>
      <c r="C18" s="10"/>
      <c r="D18" s="129">
        <f>+(D5+D9)*D17/10000000</f>
        <v>227.97187768319998</v>
      </c>
      <c r="E18" s="129">
        <f>+(E5+E9)*E17/10000000</f>
        <v>1027.88661312</v>
      </c>
      <c r="F18" s="129">
        <f>+(F5+F9)*F17/10000000</f>
        <v>1429.9650617600003</v>
      </c>
      <c r="G18" s="129">
        <f>+(G5+G9)*G17/10000000</f>
        <v>1517.4</v>
      </c>
    </row>
    <row r="19" spans="1:7">
      <c r="A19" s="194"/>
      <c r="B19" s="10"/>
      <c r="C19" s="10"/>
      <c r="D19" s="10"/>
      <c r="E19" s="10"/>
      <c r="F19" s="10"/>
      <c r="G19" s="10"/>
    </row>
    <row r="20" spans="1:7">
      <c r="A20" s="194"/>
      <c r="B20" s="10" t="s">
        <v>763</v>
      </c>
      <c r="C20" s="10"/>
      <c r="D20" s="129">
        <f>+D12+D15+D18</f>
        <v>1572.4931160831998</v>
      </c>
      <c r="E20" s="129">
        <f>+E12+E15+E18</f>
        <v>2135.0745561599997</v>
      </c>
      <c r="F20" s="129">
        <f>+F12+F15+F18</f>
        <v>2655.8196524800005</v>
      </c>
      <c r="G20" s="129">
        <f>+G12+G15+G18</f>
        <v>3165.7080000000001</v>
      </c>
    </row>
    <row r="21" spans="1:7">
      <c r="A21" s="194"/>
      <c r="B21" s="10"/>
      <c r="C21" s="10"/>
      <c r="D21" s="10"/>
      <c r="E21" s="10"/>
      <c r="F21" s="10"/>
      <c r="G21" s="10"/>
    </row>
    <row r="22" spans="1:7">
      <c r="A22" s="194"/>
      <c r="B22" s="10"/>
      <c r="C22" s="10"/>
      <c r="D22" s="10"/>
      <c r="E22" s="10"/>
      <c r="F22" s="10"/>
      <c r="G22" s="10"/>
    </row>
    <row r="23" spans="1:7">
      <c r="A23" s="189" t="s">
        <v>764</v>
      </c>
      <c r="B23" s="10"/>
      <c r="C23" s="10"/>
      <c r="D23" s="10"/>
      <c r="E23" s="10"/>
      <c r="F23" s="10"/>
      <c r="G23" s="10"/>
    </row>
    <row r="24" spans="1:7">
      <c r="A24" s="194"/>
      <c r="B24" s="10" t="s">
        <v>765</v>
      </c>
      <c r="C24" s="10"/>
      <c r="D24" s="160">
        <f>+'[66]Bifurcation of Iron Making'!K13*1000000*0.6</f>
        <v>860869.94399999978</v>
      </c>
      <c r="E24" s="160">
        <f>+'[66]Bifurcation of Iron Making'!L13*1000000*0.6</f>
        <v>926087.36399999994</v>
      </c>
      <c r="F24" s="160">
        <f>+'[66]Bifurcation of Iron Making'!M13*1000000*0.6</f>
        <v>1252174.4639999999</v>
      </c>
      <c r="G24" s="160">
        <f>+'[66]Bifurcation of Iron Making'!N13*1000000*0.6</f>
        <v>1275000</v>
      </c>
    </row>
    <row r="25" spans="1:7">
      <c r="A25" s="194"/>
      <c r="B25" s="10" t="s">
        <v>766</v>
      </c>
      <c r="C25" s="10"/>
      <c r="D25" s="134"/>
      <c r="E25" s="160">
        <f>+'[66]Bifurcation of Iron Making'!L14*1000000*0.6</f>
        <v>1565218.0799999998</v>
      </c>
      <c r="F25" s="160">
        <f>+'[66]Bifurcation of Iron Making'!M14*1000000*0.6</f>
        <v>1920000</v>
      </c>
      <c r="G25" s="160">
        <f>+'[66]Bifurcation of Iron Making'!N14*1000000*0.6</f>
        <v>1920000</v>
      </c>
    </row>
    <row r="26" spans="1:7">
      <c r="A26" s="194"/>
      <c r="B26" s="10" t="s">
        <v>119</v>
      </c>
      <c r="C26" s="10"/>
      <c r="D26" s="160">
        <f>+SUM(D24:D25)</f>
        <v>860869.94399999978</v>
      </c>
      <c r="E26" s="160">
        <f>+SUM(E24:E25)</f>
        <v>2491305.4439999997</v>
      </c>
      <c r="F26" s="160">
        <f>+SUM(F24:F25)</f>
        <v>3172174.4639999997</v>
      </c>
      <c r="G26" s="160">
        <f>+SUM(G24:G25)</f>
        <v>3195000</v>
      </c>
    </row>
    <row r="27" spans="1:7">
      <c r="A27" s="194"/>
      <c r="B27" s="10"/>
      <c r="C27" s="10"/>
      <c r="D27" s="194"/>
      <c r="E27" s="10"/>
      <c r="F27" s="10"/>
      <c r="G27" s="10"/>
    </row>
    <row r="28" spans="1:7">
      <c r="A28" s="194"/>
      <c r="B28" s="10" t="s">
        <v>770</v>
      </c>
      <c r="C28" s="10"/>
      <c r="D28" s="194">
        <v>176.12</v>
      </c>
      <c r="E28" s="194">
        <v>176.12</v>
      </c>
      <c r="F28" s="194">
        <v>176.12</v>
      </c>
      <c r="G28" s="194">
        <v>176.12</v>
      </c>
    </row>
    <row r="29" spans="1:7">
      <c r="A29" s="194"/>
      <c r="B29" s="10" t="s">
        <v>771</v>
      </c>
      <c r="C29" s="10"/>
      <c r="D29" s="194">
        <v>66.7</v>
      </c>
      <c r="E29" s="194">
        <v>66.7</v>
      </c>
      <c r="F29" s="194">
        <v>66.7</v>
      </c>
      <c r="G29" s="194">
        <v>66.7</v>
      </c>
    </row>
    <row r="30" spans="1:7">
      <c r="A30" s="194"/>
      <c r="B30" s="10"/>
      <c r="C30" s="10"/>
      <c r="D30" s="194"/>
      <c r="E30" s="194"/>
      <c r="F30" s="194"/>
      <c r="G30" s="194"/>
    </row>
    <row r="31" spans="1:7">
      <c r="A31" s="194"/>
      <c r="B31" s="10"/>
      <c r="C31" s="10"/>
      <c r="D31" s="194"/>
      <c r="E31" s="194"/>
      <c r="F31" s="194"/>
      <c r="G31" s="194"/>
    </row>
    <row r="32" spans="1:7">
      <c r="A32" s="194"/>
      <c r="B32" s="10" t="s">
        <v>775</v>
      </c>
      <c r="C32" s="10"/>
      <c r="D32" s="190">
        <f>+(D26*D28*D29)/10000000</f>
        <v>1011.2814849636574</v>
      </c>
      <c r="E32" s="190">
        <f>+(E26*E28*E29)/10000000</f>
        <v>2926.5873276978573</v>
      </c>
      <c r="F32" s="190">
        <f>+(F26*F28*F29)/10000000</f>
        <v>3726.4180552198654</v>
      </c>
      <c r="G32" s="190">
        <f>+(G26*G28*G29)/10000000</f>
        <v>3753.2316780000001</v>
      </c>
    </row>
    <row r="33" spans="1:7">
      <c r="A33" s="194"/>
      <c r="B33" s="10"/>
      <c r="C33" s="10"/>
      <c r="D33" s="190"/>
      <c r="E33" s="190"/>
      <c r="F33" s="190"/>
      <c r="G33" s="190"/>
    </row>
    <row r="34" spans="1:7">
      <c r="A34" s="191" t="s">
        <v>776</v>
      </c>
      <c r="B34" s="10"/>
      <c r="C34" s="10"/>
      <c r="D34" s="194"/>
      <c r="E34" s="194"/>
      <c r="F34" s="194"/>
      <c r="G34" s="194"/>
    </row>
    <row r="35" spans="1:7">
      <c r="A35" s="194"/>
      <c r="B35" s="10" t="s">
        <v>777</v>
      </c>
      <c r="C35" s="10"/>
      <c r="D35" s="194">
        <f>+'[66]Bifurcation of Iron Making'!K7*1000000*1.6</f>
        <v>2112000</v>
      </c>
      <c r="E35" s="194">
        <f>+'[66]Bifurcation of Iron Making'!L7*1000000*1.6</f>
        <v>2112000</v>
      </c>
      <c r="F35" s="194">
        <f>+'[66]Bifurcation of Iron Making'!M7*1000000*1.6</f>
        <v>2112000</v>
      </c>
      <c r="G35" s="194">
        <f>+'[66]Bifurcation of Iron Making'!N7*1000000*1.6</f>
        <v>2112000</v>
      </c>
    </row>
    <row r="36" spans="1:7">
      <c r="A36" s="194"/>
      <c r="B36" s="10" t="s">
        <v>778</v>
      </c>
      <c r="C36" s="10"/>
      <c r="D36" s="194">
        <f>+'[66]Bifurcation of Iron Making'!K8*1000000*1.6</f>
        <v>1904761.6</v>
      </c>
      <c r="E36" s="194">
        <f>+'[66]Bifurcation of Iron Making'!L8*1000000*1.6</f>
        <v>1142856.9600000002</v>
      </c>
      <c r="F36" s="194">
        <f>+'[66]Bifurcation of Iron Making'!M8*1000000*1.6</f>
        <v>1523809.2800000003</v>
      </c>
      <c r="G36" s="194">
        <f>+'[66]Bifurcation of Iron Making'!N8*1000000*1.6</f>
        <v>2880000</v>
      </c>
    </row>
    <row r="37" spans="1:7">
      <c r="A37" s="194"/>
      <c r="B37" s="194"/>
      <c r="D37" s="194"/>
      <c r="E37" s="194"/>
      <c r="F37" s="194"/>
      <c r="G37" s="194"/>
    </row>
    <row r="38" spans="1:7">
      <c r="A38" s="194"/>
      <c r="B38" s="10" t="s">
        <v>779</v>
      </c>
      <c r="C38" s="10"/>
      <c r="D38" s="194">
        <v>3300</v>
      </c>
      <c r="E38" s="194">
        <v>3300</v>
      </c>
      <c r="F38" s="194">
        <v>3300</v>
      </c>
      <c r="G38" s="194">
        <v>3300</v>
      </c>
    </row>
    <row r="39" spans="1:7">
      <c r="A39" s="194"/>
      <c r="B39" s="10" t="s">
        <v>780</v>
      </c>
      <c r="C39" s="10"/>
      <c r="D39" s="129">
        <f>+(D35+D36)*D38/10000000</f>
        <v>1325.531328</v>
      </c>
      <c r="E39" s="129">
        <f>+(E35+E36)*E38/10000000</f>
        <v>1074.1027968000001</v>
      </c>
      <c r="F39" s="129">
        <f>+(F35+F36)*F38/10000000</f>
        <v>1199.8170623999999</v>
      </c>
      <c r="G39" s="129">
        <f>+(G35+G36)*G38/10000000</f>
        <v>1647.36</v>
      </c>
    </row>
    <row r="40" spans="1:7">
      <c r="A40" s="10"/>
      <c r="B40" s="10"/>
      <c r="C40" s="10"/>
      <c r="D40" s="194"/>
      <c r="E40" s="194"/>
      <c r="F40" s="194"/>
      <c r="G40" s="194"/>
    </row>
    <row r="41" spans="1:7">
      <c r="A41" s="194"/>
      <c r="B41" s="194"/>
      <c r="D41" s="194"/>
      <c r="E41" s="194"/>
      <c r="F41" s="194"/>
      <c r="G41" s="194"/>
    </row>
    <row r="42" spans="1:7">
      <c r="A42" s="194"/>
      <c r="B42" s="10" t="s">
        <v>781</v>
      </c>
      <c r="C42" s="10"/>
      <c r="D42" s="129">
        <f>+('[66]Bifurcation of Iron Making'!K15*1000000*1500)/10000000</f>
        <v>215.21748599999995</v>
      </c>
      <c r="E42" s="129">
        <f>+('[66]Bifurcation of Iron Making'!L15*1000000*1500)/10000000</f>
        <v>622.82636100000002</v>
      </c>
      <c r="F42" s="129">
        <f>+('[66]Bifurcation of Iron Making'!M15*1000000*1500)/10000000</f>
        <v>793.04361600000004</v>
      </c>
      <c r="G42" s="129">
        <f>+('[66]Bifurcation of Iron Making'!N15*1000000*1500)/10000000</f>
        <v>798.75</v>
      </c>
    </row>
    <row r="43" spans="1:7">
      <c r="A43" s="194"/>
      <c r="B43" s="194"/>
      <c r="D43" s="194"/>
      <c r="E43" s="194"/>
      <c r="F43" s="194"/>
      <c r="G43" s="194"/>
    </row>
    <row r="44" spans="1:7">
      <c r="A44" s="194"/>
      <c r="B44" s="10" t="s">
        <v>782</v>
      </c>
      <c r="C44" s="10"/>
      <c r="D44" s="129">
        <f>+('[66]Bifurcation of Iron Making'!K19*1000000*1500)/10000000</f>
        <v>514.32006311999999</v>
      </c>
      <c r="E44" s="129">
        <f>+('[66]Bifurcation of Iron Making'!L19*1000000*1500)/10000000</f>
        <v>829.32023772000002</v>
      </c>
      <c r="F44" s="129">
        <f>+('[66]Bifurcation of Iron Making'!M19*1000000*1500)/10000000</f>
        <v>1015.9201075200001</v>
      </c>
      <c r="G44" s="129">
        <f>+('[66]Bifurcation of Iron Making'!N19*1000000*1500)/10000000</f>
        <v>1127.97</v>
      </c>
    </row>
    <row r="45" spans="1:7">
      <c r="A45" s="194"/>
      <c r="B45" s="194"/>
      <c r="D45" s="194"/>
      <c r="E45" s="194"/>
      <c r="F45" s="194"/>
      <c r="G45" s="194"/>
    </row>
    <row r="46" spans="1:7">
      <c r="A46" s="194"/>
      <c r="B46" s="10" t="s">
        <v>783</v>
      </c>
      <c r="C46" s="10"/>
      <c r="D46" s="129">
        <f>+D20+D32+D39+D42+D44</f>
        <v>4638.8434781668566</v>
      </c>
      <c r="E46" s="129">
        <f>+E20+E32+E39+E42+E44</f>
        <v>7587.9112793778568</v>
      </c>
      <c r="F46" s="129">
        <f>+F20+F32+F39+F42+F44</f>
        <v>9391.0184936198657</v>
      </c>
      <c r="G46" s="129">
        <f>+G20+G32+G39+G42+G44</f>
        <v>10493.019678000001</v>
      </c>
    </row>
    <row r="48" spans="1:7">
      <c r="B48" s="194" t="s">
        <v>797</v>
      </c>
      <c r="C48" s="194">
        <v>5070</v>
      </c>
      <c r="D48" s="195">
        <f>+D46</f>
        <v>4638.8434781668566</v>
      </c>
      <c r="E48" s="195">
        <f>+E46</f>
        <v>7587.9112793778568</v>
      </c>
      <c r="F48" s="195">
        <f>+F46</f>
        <v>9391.0184936198657</v>
      </c>
      <c r="G48" s="195">
        <f>+G46</f>
        <v>10493.019678000001</v>
      </c>
    </row>
    <row r="50" spans="2:7">
      <c r="B50" s="194" t="s">
        <v>798</v>
      </c>
      <c r="C50" s="194">
        <v>1.1098619329388559</v>
      </c>
      <c r="D50" s="194">
        <v>1.1098619329388559</v>
      </c>
      <c r="E50" s="194">
        <v>1.1098619329388559</v>
      </c>
      <c r="F50" s="194">
        <v>1.1098619329388559</v>
      </c>
      <c r="G50" s="194">
        <v>1.1098619329388559</v>
      </c>
    </row>
    <row r="51" spans="2:7">
      <c r="C51"/>
    </row>
    <row r="52" spans="2:7">
      <c r="B52" s="204" t="s">
        <v>799</v>
      </c>
      <c r="C52" s="204">
        <f>+C48*C50</f>
        <v>5627</v>
      </c>
      <c r="D52" s="204">
        <f>+D48*D50</f>
        <v>5148.4757892790731</v>
      </c>
      <c r="E52" s="204">
        <f>+E48*E50</f>
        <v>8421.5338794988547</v>
      </c>
      <c r="F52" s="204">
        <f>+F48*F50</f>
        <v>10422.733937593488</v>
      </c>
      <c r="G52" s="204">
        <f>+G48*G50</f>
        <v>11645.803102190532</v>
      </c>
    </row>
    <row r="54" spans="2:7">
      <c r="B54" s="205" t="s">
        <v>800</v>
      </c>
      <c r="C54" s="205">
        <f>+'Bifurcation of RM and Power'!C13</f>
        <v>2193</v>
      </c>
      <c r="D54" s="205">
        <f>+'Bifurcation of RM and Power'!D13</f>
        <v>2330.0625</v>
      </c>
      <c r="E54" s="205">
        <f>+'Bifurcation of RM and Power'!E13</f>
        <v>3563.625</v>
      </c>
      <c r="F54" s="205">
        <f>+'Bifurcation of RM and Power'!F13</f>
        <v>4454.53125</v>
      </c>
      <c r="G54" s="205">
        <f>+'Bifurcation of RM and Power'!G13</f>
        <v>4797.1875</v>
      </c>
    </row>
  </sheetData>
  <pageMargins left="0.7" right="0.7" top="0.75" bottom="0.75" header="0.3" footer="0.3"/>
  <pageSetup paperSize="9" orientation="portrait" verticalDpi="0"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:G41"/>
  <sheetViews>
    <sheetView workbookViewId="0">
      <selection activeCell="H1" sqref="H1"/>
    </sheetView>
  </sheetViews>
  <sheetFormatPr defaultColWidth="8.85546875" defaultRowHeight="15"/>
  <cols>
    <col min="1" max="1" width="36.7109375" bestFit="1" customWidth="1"/>
    <col min="2" max="2" width="7.7109375" bestFit="1" customWidth="1"/>
    <col min="3" max="4" width="8.42578125" bestFit="1" customWidth="1"/>
    <col min="6" max="7" width="0" hidden="1" customWidth="1"/>
  </cols>
  <sheetData>
    <row r="1" spans="1:7" ht="15.75" thickBot="1">
      <c r="A1" s="248" t="s">
        <v>0</v>
      </c>
      <c r="B1" s="249">
        <v>42705</v>
      </c>
      <c r="C1" s="249">
        <v>42614</v>
      </c>
      <c r="D1" s="249">
        <v>42522</v>
      </c>
      <c r="E1" s="250" t="s">
        <v>818</v>
      </c>
    </row>
    <row r="2" spans="1:7">
      <c r="A2" s="194" t="s">
        <v>3</v>
      </c>
      <c r="B2" s="195">
        <v>5296.8</v>
      </c>
      <c r="C2" s="195">
        <v>4485.4399999999996</v>
      </c>
      <c r="D2" s="195">
        <v>4536.12</v>
      </c>
      <c r="E2" s="195">
        <f>+B2+C2+D2</f>
        <v>14318.36</v>
      </c>
    </row>
    <row r="3" spans="1:7">
      <c r="A3" s="194" t="s">
        <v>159</v>
      </c>
      <c r="B3" s="195">
        <v>111.07</v>
      </c>
      <c r="C3" s="195">
        <v>180.1</v>
      </c>
      <c r="D3" s="195">
        <v>119.33</v>
      </c>
      <c r="E3" s="195">
        <f>+B3+C3+D3</f>
        <v>410.49999999999994</v>
      </c>
    </row>
    <row r="4" spans="1:7" ht="15.75" thickBot="1">
      <c r="A4" s="199" t="s">
        <v>160</v>
      </c>
      <c r="B4" s="200">
        <v>5407.87</v>
      </c>
      <c r="C4" s="200">
        <v>4665.54</v>
      </c>
      <c r="D4" s="200">
        <v>4655.45</v>
      </c>
      <c r="E4" s="200">
        <f>+B4+C4+D4</f>
        <v>14728.86</v>
      </c>
    </row>
    <row r="5" spans="1:7" ht="15.75" thickTop="1">
      <c r="A5" s="194"/>
      <c r="B5" s="195"/>
      <c r="C5" s="195"/>
      <c r="D5" s="195"/>
    </row>
    <row r="6" spans="1:7">
      <c r="A6" s="194" t="s">
        <v>784</v>
      </c>
      <c r="B6" s="195"/>
      <c r="C6" s="195"/>
      <c r="D6" s="195"/>
    </row>
    <row r="7" spans="1:7">
      <c r="A7" s="201" t="s">
        <v>745</v>
      </c>
      <c r="B7" s="195">
        <v>1853.66</v>
      </c>
      <c r="C7" s="195">
        <v>1484.9999999999998</v>
      </c>
      <c r="D7" s="195">
        <v>1370.0900000000001</v>
      </c>
      <c r="E7" s="195">
        <f>+B7+C7+D7</f>
        <v>4708.75</v>
      </c>
      <c r="F7" s="195">
        <v>1800</v>
      </c>
      <c r="G7" s="195">
        <f>+E7+F7</f>
        <v>6508.75</v>
      </c>
    </row>
    <row r="8" spans="1:7">
      <c r="A8" s="201" t="s">
        <v>785</v>
      </c>
      <c r="B8" s="195">
        <v>1197.8399999999999</v>
      </c>
      <c r="C8" s="195">
        <v>1132.8499999999999</v>
      </c>
      <c r="D8" s="195">
        <v>1032.67</v>
      </c>
      <c r="E8" s="195">
        <f>+B8+C8+D8</f>
        <v>3363.3599999999997</v>
      </c>
      <c r="F8" s="195">
        <v>1121</v>
      </c>
      <c r="G8" s="195">
        <f>+E8+F8</f>
        <v>4484.3599999999997</v>
      </c>
    </row>
    <row r="9" spans="1:7">
      <c r="A9" s="201" t="s">
        <v>786</v>
      </c>
      <c r="B9" s="195">
        <v>991.93</v>
      </c>
      <c r="C9" s="195">
        <v>1160.3699999999999</v>
      </c>
      <c r="D9" s="195">
        <v>1074.8800000000001</v>
      </c>
      <c r="E9" s="195">
        <f>+B9+C9+D9</f>
        <v>3227.18</v>
      </c>
      <c r="F9" s="195">
        <v>1075</v>
      </c>
      <c r="G9" s="195">
        <f>+E9+F9</f>
        <v>4302.18</v>
      </c>
    </row>
    <row r="10" spans="1:7">
      <c r="A10" s="201" t="s">
        <v>787</v>
      </c>
      <c r="B10" s="195">
        <v>238.79</v>
      </c>
      <c r="C10" s="195">
        <v>222.23</v>
      </c>
      <c r="D10" s="195">
        <v>226.9</v>
      </c>
      <c r="E10" s="195">
        <f>+B10+C10+D10</f>
        <v>687.92</v>
      </c>
      <c r="F10" s="195">
        <v>229</v>
      </c>
      <c r="G10" s="195">
        <f>+E10+F10</f>
        <v>916.92</v>
      </c>
    </row>
    <row r="11" spans="1:7">
      <c r="A11" s="201" t="s">
        <v>788</v>
      </c>
      <c r="B11" s="195"/>
      <c r="C11" s="195"/>
      <c r="D11" s="195"/>
    </row>
    <row r="12" spans="1:7">
      <c r="A12" s="201" t="s">
        <v>789</v>
      </c>
      <c r="B12" s="195"/>
      <c r="C12" s="195"/>
      <c r="D12" s="195"/>
    </row>
    <row r="13" spans="1:7">
      <c r="A13" s="201" t="s">
        <v>790</v>
      </c>
      <c r="B13" s="195">
        <v>22.24</v>
      </c>
      <c r="C13" s="195">
        <v>12.01</v>
      </c>
      <c r="D13" s="195">
        <v>7.6</v>
      </c>
      <c r="E13" s="195">
        <f>+B13+C13+D13</f>
        <v>41.85</v>
      </c>
    </row>
    <row r="14" spans="1:7">
      <c r="A14" s="201" t="s">
        <v>791</v>
      </c>
      <c r="B14" s="195"/>
      <c r="C14" s="195"/>
      <c r="D14" s="195"/>
    </row>
    <row r="15" spans="1:7">
      <c r="A15" s="201" t="s">
        <v>792</v>
      </c>
      <c r="B15" s="195">
        <v>-173.33</v>
      </c>
      <c r="C15" s="195">
        <v>-195.31</v>
      </c>
      <c r="D15" s="195">
        <v>-40.76</v>
      </c>
      <c r="E15" s="195">
        <f>+B15+C15+D15</f>
        <v>-409.4</v>
      </c>
    </row>
    <row r="16" spans="1:7">
      <c r="A16" s="194"/>
      <c r="B16" s="195"/>
      <c r="C16" s="195"/>
      <c r="D16" s="195"/>
    </row>
    <row r="17" spans="1:7">
      <c r="A17" s="194" t="s">
        <v>12</v>
      </c>
      <c r="B17" s="195">
        <v>4131.13</v>
      </c>
      <c r="C17" s="195">
        <v>3817.1499999999996</v>
      </c>
      <c r="D17" s="195">
        <v>3671.38</v>
      </c>
      <c r="E17" s="195">
        <f>+B17+C17+D17</f>
        <v>11619.66</v>
      </c>
    </row>
    <row r="18" spans="1:7">
      <c r="A18" s="194"/>
      <c r="B18" s="195"/>
      <c r="C18" s="195"/>
      <c r="D18" s="195"/>
    </row>
    <row r="19" spans="1:7" ht="15.75" thickBot="1">
      <c r="A19" s="197" t="s">
        <v>311</v>
      </c>
      <c r="B19" s="198">
        <v>1276.74</v>
      </c>
      <c r="C19" s="198">
        <v>848.39</v>
      </c>
      <c r="D19" s="198">
        <v>984.07</v>
      </c>
      <c r="E19" s="216">
        <f>+B19+C19+D19</f>
        <v>3109.2000000000003</v>
      </c>
    </row>
    <row r="20" spans="1:7" ht="15.75" thickTop="1">
      <c r="A20" s="251" t="s">
        <v>808</v>
      </c>
      <c r="B20" s="196">
        <v>0.23608925510413528</v>
      </c>
      <c r="C20" s="196">
        <v>0.18184175893894383</v>
      </c>
      <c r="D20" s="196">
        <v>0.21138021029116413</v>
      </c>
      <c r="E20" s="196">
        <f>+E19/E4</f>
        <v>0.21109576708584371</v>
      </c>
    </row>
    <row r="21" spans="1:7">
      <c r="A21" s="194"/>
      <c r="B21" s="195"/>
      <c r="C21" s="195"/>
      <c r="D21" s="195"/>
    </row>
    <row r="22" spans="1:7">
      <c r="A22" s="194" t="s">
        <v>13</v>
      </c>
      <c r="B22" s="195">
        <v>0.31</v>
      </c>
      <c r="C22" s="195">
        <v>0.68</v>
      </c>
      <c r="D22" s="195">
        <v>31.15</v>
      </c>
      <c r="E22" s="195">
        <f>+B22+C22+D22</f>
        <v>32.14</v>
      </c>
    </row>
    <row r="23" spans="1:7">
      <c r="A23" s="194" t="s">
        <v>162</v>
      </c>
      <c r="B23" s="195">
        <v>1277.05</v>
      </c>
      <c r="C23" s="195">
        <v>849.07</v>
      </c>
      <c r="D23" s="195">
        <v>1015.22</v>
      </c>
      <c r="E23" s="195">
        <f>+B23+C23+D23</f>
        <v>3141.34</v>
      </c>
    </row>
    <row r="24" spans="1:7">
      <c r="A24" s="194"/>
      <c r="B24" s="195"/>
      <c r="C24" s="195"/>
      <c r="D24" s="195"/>
    </row>
    <row r="25" spans="1:7">
      <c r="A25" s="194" t="s">
        <v>721</v>
      </c>
      <c r="B25" s="195">
        <v>1027.44</v>
      </c>
      <c r="C25" s="195">
        <v>998.6</v>
      </c>
      <c r="D25" s="195">
        <v>917.1</v>
      </c>
      <c r="E25" s="195">
        <f>+B25+C25+D25</f>
        <v>2943.14</v>
      </c>
      <c r="F25" s="195">
        <v>1100</v>
      </c>
      <c r="G25" s="195">
        <f>+E25+F25</f>
        <v>4043.14</v>
      </c>
    </row>
    <row r="26" spans="1:7">
      <c r="A26" s="194"/>
      <c r="B26" s="195"/>
      <c r="C26" s="195"/>
      <c r="D26" s="195"/>
    </row>
    <row r="27" spans="1:7" ht="15.75" thickBot="1">
      <c r="A27" s="197" t="s">
        <v>22</v>
      </c>
      <c r="B27" s="198">
        <v>249.6099999999999</v>
      </c>
      <c r="C27" s="198">
        <v>-149.52999999999997</v>
      </c>
      <c r="D27" s="198">
        <v>98.12</v>
      </c>
      <c r="E27" s="198">
        <f>+B27+C27+D27</f>
        <v>198.19999999999993</v>
      </c>
    </row>
    <row r="28" spans="1:7" ht="15.75" thickTop="1">
      <c r="A28" s="251" t="s">
        <v>23</v>
      </c>
      <c r="B28" s="196">
        <v>4.6156804804849211E-2</v>
      </c>
      <c r="C28" s="196">
        <v>-3.2049880614033951E-2</v>
      </c>
      <c r="D28" s="196">
        <v>2.107637285332245E-2</v>
      </c>
      <c r="E28" s="196">
        <f>+E27/E4</f>
        <v>1.3456574371675739E-2</v>
      </c>
    </row>
    <row r="29" spans="1:7">
      <c r="A29" s="194"/>
      <c r="B29" s="195"/>
      <c r="C29" s="195"/>
      <c r="D29" s="195"/>
    </row>
    <row r="30" spans="1:7">
      <c r="A30" s="194" t="s">
        <v>14</v>
      </c>
      <c r="B30" s="195">
        <v>835.25</v>
      </c>
      <c r="C30" s="195">
        <v>871.61</v>
      </c>
      <c r="D30" s="195">
        <v>852.9</v>
      </c>
      <c r="E30" s="195">
        <f>+B30+C30+D30</f>
        <v>2559.7600000000002</v>
      </c>
    </row>
    <row r="31" spans="1:7">
      <c r="A31" s="194" t="s">
        <v>793</v>
      </c>
      <c r="B31" s="195">
        <v>-585.6400000000001</v>
      </c>
      <c r="C31" s="195">
        <v>-1021.14</v>
      </c>
      <c r="D31" s="195">
        <v>-754.78</v>
      </c>
      <c r="E31" s="195">
        <f>+B31+C31+D31</f>
        <v>-2361.5600000000004</v>
      </c>
    </row>
    <row r="32" spans="1:7">
      <c r="A32" s="194"/>
      <c r="B32" s="195"/>
      <c r="C32" s="195"/>
      <c r="D32" s="195"/>
    </row>
    <row r="33" spans="1:5">
      <c r="A33" s="194" t="s">
        <v>163</v>
      </c>
      <c r="B33" s="195"/>
      <c r="C33" s="195"/>
      <c r="D33" s="195">
        <v>-625.72</v>
      </c>
      <c r="E33" s="195">
        <f>+D33</f>
        <v>-625.72</v>
      </c>
    </row>
    <row r="34" spans="1:5">
      <c r="A34" s="194"/>
      <c r="B34" s="195"/>
      <c r="C34" s="195"/>
      <c r="D34" s="195"/>
    </row>
    <row r="35" spans="1:5" ht="15.75" thickBot="1">
      <c r="A35" s="197" t="s">
        <v>24</v>
      </c>
      <c r="B35" s="198">
        <v>-585.64</v>
      </c>
      <c r="C35" s="198">
        <v>-1021.14</v>
      </c>
      <c r="D35" s="216">
        <v>-1380.5</v>
      </c>
      <c r="E35" s="216">
        <f>+B35+C35+D35</f>
        <v>-2987.2799999999997</v>
      </c>
    </row>
    <row r="36" spans="1:5" ht="15.75" thickTop="1">
      <c r="A36" s="194"/>
      <c r="B36" s="195"/>
      <c r="C36" s="195"/>
      <c r="D36" s="195"/>
    </row>
    <row r="37" spans="1:5">
      <c r="A37" s="194" t="s">
        <v>165</v>
      </c>
      <c r="B37" s="195">
        <v>-130.59</v>
      </c>
      <c r="C37" s="195">
        <v>-273.87</v>
      </c>
      <c r="D37" s="195">
        <v>-140.97</v>
      </c>
      <c r="E37" s="195">
        <f>+B37+C37+D37</f>
        <v>-545.43000000000006</v>
      </c>
    </row>
    <row r="38" spans="1:5">
      <c r="A38" s="194"/>
      <c r="B38" s="195"/>
      <c r="C38" s="195"/>
      <c r="D38" s="195"/>
    </row>
    <row r="39" spans="1:5" ht="15.75" thickBot="1">
      <c r="A39" s="197" t="s">
        <v>17</v>
      </c>
      <c r="B39" s="198">
        <v>-455.05</v>
      </c>
      <c r="C39" s="198">
        <v>-747.27</v>
      </c>
      <c r="D39" s="216">
        <v>-1239.53</v>
      </c>
      <c r="E39" s="216">
        <f>+B39+C399+D39</f>
        <v>-1694.58</v>
      </c>
    </row>
    <row r="40" spans="1:5" ht="15.75" thickTop="1">
      <c r="A40" s="251" t="s">
        <v>853</v>
      </c>
      <c r="B40" s="196">
        <v>-8.4145883684334136E-2</v>
      </c>
      <c r="C40" s="196">
        <v>-0.16016795483481011</v>
      </c>
      <c r="D40" s="196">
        <v>-0.26625353080797776</v>
      </c>
      <c r="E40" s="196">
        <f>+E39/E4</f>
        <v>-0.11505167406031423</v>
      </c>
    </row>
    <row r="41" spans="1:5">
      <c r="A41" s="202"/>
      <c r="B41" s="203"/>
      <c r="C41" s="203"/>
      <c r="D41" s="203"/>
    </row>
  </sheetData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>
  <dimension ref="A1:S50"/>
  <sheetViews>
    <sheetView topLeftCell="A13" workbookViewId="0">
      <selection activeCell="E33" sqref="E33"/>
    </sheetView>
  </sheetViews>
  <sheetFormatPr defaultColWidth="8.85546875" defaultRowHeight="15"/>
  <cols>
    <col min="1" max="1" width="30.140625" bestFit="1" customWidth="1"/>
    <col min="2" max="2" width="25.85546875" bestFit="1" customWidth="1"/>
    <col min="3" max="3" width="38.42578125" bestFit="1" customWidth="1"/>
    <col min="4" max="7" width="11" bestFit="1" customWidth="1"/>
  </cols>
  <sheetData>
    <row r="1" spans="1:19">
      <c r="I1" s="184" t="s">
        <v>886</v>
      </c>
      <c r="J1" s="184" t="s">
        <v>887</v>
      </c>
      <c r="K1" s="184"/>
      <c r="L1" s="184"/>
      <c r="M1" s="184"/>
      <c r="N1" s="194"/>
      <c r="O1" s="194"/>
      <c r="P1" s="194"/>
      <c r="Q1" s="194"/>
      <c r="R1" s="194"/>
      <c r="S1" s="194"/>
    </row>
    <row r="2" spans="1:19">
      <c r="A2" s="260" t="s">
        <v>850</v>
      </c>
      <c r="B2" s="10" t="s">
        <v>421</v>
      </c>
      <c r="C2" s="227" t="s">
        <v>867</v>
      </c>
      <c r="D2" s="194">
        <v>2125000</v>
      </c>
      <c r="E2" s="194">
        <v>2125000</v>
      </c>
      <c r="F2" s="194">
        <v>2125000</v>
      </c>
      <c r="G2" s="194">
        <v>2125000</v>
      </c>
      <c r="I2" s="194"/>
      <c r="J2" s="10" t="s">
        <v>888</v>
      </c>
      <c r="K2" s="10" t="s">
        <v>889</v>
      </c>
      <c r="L2" s="194"/>
      <c r="M2" s="194"/>
      <c r="N2" s="194"/>
      <c r="O2" s="194"/>
      <c r="P2" s="194"/>
      <c r="Q2" s="194"/>
      <c r="R2" s="194"/>
      <c r="S2" s="194"/>
    </row>
    <row r="3" spans="1:19">
      <c r="A3" s="194"/>
      <c r="B3" s="194"/>
      <c r="C3" s="206" t="s">
        <v>855</v>
      </c>
      <c r="D3" s="253">
        <f>+D5/D2</f>
        <v>0.66496163682864451</v>
      </c>
      <c r="E3" s="253">
        <f>+E5/E2</f>
        <v>0.71611253196930935</v>
      </c>
      <c r="F3" s="253">
        <f>+F5/F2</f>
        <v>0.71611253196930935</v>
      </c>
      <c r="G3" s="253">
        <f>+G5/G2</f>
        <v>0.97186700767263423</v>
      </c>
      <c r="I3" s="194" t="s">
        <v>890</v>
      </c>
      <c r="J3" s="155">
        <v>0.3</v>
      </c>
      <c r="K3" s="155">
        <v>0.7</v>
      </c>
      <c r="L3" s="194"/>
      <c r="M3" s="194"/>
      <c r="N3" s="194"/>
      <c r="O3" s="194"/>
      <c r="P3" s="194"/>
      <c r="Q3" s="194"/>
      <c r="R3" s="194"/>
      <c r="S3" s="194"/>
    </row>
    <row r="4" spans="1:19">
      <c r="A4" s="194"/>
      <c r="B4" s="194"/>
      <c r="C4" s="194"/>
      <c r="D4" s="194"/>
      <c r="E4" s="194"/>
      <c r="F4" s="194"/>
      <c r="G4" s="194"/>
      <c r="I4" s="194"/>
      <c r="J4" s="194">
        <f>3110000*J3</f>
        <v>933000</v>
      </c>
      <c r="K4" s="194">
        <f>3110000*K3</f>
        <v>2177000</v>
      </c>
      <c r="L4" s="439" t="s">
        <v>891</v>
      </c>
      <c r="M4" s="439"/>
      <c r="N4" s="439"/>
      <c r="O4" s="439"/>
      <c r="P4" s="439"/>
      <c r="Q4" s="439"/>
      <c r="R4" s="439"/>
      <c r="S4" s="439"/>
    </row>
    <row r="5" spans="1:19">
      <c r="A5" s="194"/>
      <c r="B5" s="194"/>
      <c r="C5" s="194" t="s">
        <v>444</v>
      </c>
      <c r="D5" s="134">
        <f>+('Reconciliation with SMS'!J26)*1000000</f>
        <v>1413043.4782608696</v>
      </c>
      <c r="E5" s="134">
        <f>+('Reconciliation with SMS'!K26)*1000000</f>
        <v>1521739.1304347825</v>
      </c>
      <c r="F5" s="134">
        <f>+('Reconciliation with SMS'!L26)*1000000</f>
        <v>1521739.1304347825</v>
      </c>
      <c r="G5" s="134">
        <f>+('Reconciliation with SMS'!M26)*1000000</f>
        <v>2065217.3913043477</v>
      </c>
      <c r="I5" s="194"/>
      <c r="J5" s="264" t="s">
        <v>892</v>
      </c>
      <c r="K5" s="264"/>
      <c r="L5" s="265"/>
      <c r="M5" s="265"/>
      <c r="N5" s="265"/>
      <c r="O5" s="264"/>
      <c r="P5" s="264"/>
      <c r="Q5" s="264"/>
      <c r="R5" s="194"/>
      <c r="S5" s="194"/>
    </row>
    <row r="6" spans="1:19">
      <c r="A6" s="194"/>
      <c r="B6" s="194"/>
      <c r="C6" s="194"/>
      <c r="D6" s="194"/>
      <c r="E6" s="194"/>
      <c r="F6" s="194"/>
      <c r="G6" s="194"/>
      <c r="I6" s="10" t="s">
        <v>893</v>
      </c>
      <c r="J6" s="194"/>
      <c r="K6" s="194"/>
      <c r="L6" s="194"/>
      <c r="M6" s="194"/>
      <c r="N6" s="194"/>
      <c r="O6" s="194"/>
      <c r="P6" s="194"/>
      <c r="Q6" s="194"/>
      <c r="R6" s="194"/>
      <c r="S6" s="194"/>
    </row>
    <row r="7" spans="1:19">
      <c r="A7" s="194"/>
      <c r="B7" s="194"/>
      <c r="C7" s="10" t="s">
        <v>868</v>
      </c>
      <c r="D7" s="261">
        <v>0.92</v>
      </c>
      <c r="E7" s="261">
        <v>0.92</v>
      </c>
      <c r="F7" s="261">
        <v>0.92</v>
      </c>
      <c r="G7" s="261">
        <v>0.92</v>
      </c>
      <c r="I7" s="194"/>
      <c r="J7" s="10" t="s">
        <v>473</v>
      </c>
      <c r="K7" s="10" t="s">
        <v>472</v>
      </c>
      <c r="L7" s="10" t="s">
        <v>471</v>
      </c>
      <c r="M7" s="10" t="s">
        <v>470</v>
      </c>
      <c r="N7" s="194"/>
      <c r="O7" s="194"/>
      <c r="P7" s="194"/>
      <c r="Q7" s="194"/>
      <c r="R7" s="194"/>
      <c r="S7" s="194"/>
    </row>
    <row r="8" spans="1:19">
      <c r="A8" s="194"/>
      <c r="B8" s="194"/>
      <c r="C8" s="194"/>
      <c r="D8" s="194"/>
      <c r="E8" s="194"/>
      <c r="F8" s="194"/>
      <c r="G8" s="194"/>
      <c r="I8" s="10" t="s">
        <v>444</v>
      </c>
      <c r="J8" s="27">
        <f>6.45*1000000</f>
        <v>6450000</v>
      </c>
      <c r="K8" s="27">
        <v>7000000</v>
      </c>
      <c r="L8" s="27">
        <v>7000000</v>
      </c>
      <c r="M8" s="27">
        <v>7000000</v>
      </c>
      <c r="N8" s="194"/>
      <c r="O8" s="194"/>
      <c r="P8" s="194"/>
      <c r="Q8" s="194"/>
      <c r="R8" s="194"/>
      <c r="S8" s="194"/>
    </row>
    <row r="9" spans="1:19">
      <c r="A9" s="194"/>
      <c r="B9" s="194"/>
      <c r="C9" s="10" t="s">
        <v>869</v>
      </c>
      <c r="D9" s="194">
        <f>+D5*D7</f>
        <v>1300000</v>
      </c>
      <c r="E9" s="194">
        <f>+E5*E7</f>
        <v>1400000</v>
      </c>
      <c r="F9" s="194">
        <f>+F5*F7</f>
        <v>1400000</v>
      </c>
      <c r="G9" s="194">
        <f>+G5*G7</f>
        <v>1900000</v>
      </c>
      <c r="I9" s="194"/>
      <c r="J9" s="194"/>
      <c r="K9" s="194"/>
      <c r="L9" s="194"/>
      <c r="M9" s="194"/>
      <c r="N9" s="194"/>
      <c r="O9" s="194"/>
      <c r="P9" s="194"/>
      <c r="Q9" s="194"/>
      <c r="R9" s="194"/>
      <c r="S9" s="194"/>
    </row>
    <row r="10" spans="1:19">
      <c r="A10" s="194"/>
      <c r="B10" s="194"/>
      <c r="C10" s="194"/>
      <c r="D10" s="194"/>
      <c r="E10" s="194"/>
      <c r="F10" s="194"/>
      <c r="G10" s="194"/>
      <c r="I10" s="10" t="s">
        <v>894</v>
      </c>
      <c r="J10" s="194"/>
      <c r="K10" s="194"/>
      <c r="L10" s="194"/>
      <c r="M10" s="194"/>
      <c r="N10" s="194"/>
      <c r="O10" s="194"/>
      <c r="P10" s="194"/>
      <c r="Q10" s="194"/>
      <c r="R10" s="194"/>
      <c r="S10" s="194"/>
    </row>
    <row r="11" spans="1:19">
      <c r="A11" s="194"/>
      <c r="B11" s="194"/>
      <c r="C11" s="194"/>
      <c r="D11" s="194"/>
      <c r="E11" s="194"/>
      <c r="F11" s="194"/>
      <c r="G11" s="194"/>
      <c r="I11" s="194"/>
      <c r="J11" s="194"/>
      <c r="K11" s="194"/>
      <c r="L11" s="194"/>
      <c r="M11" s="194"/>
      <c r="N11" s="194"/>
      <c r="O11" s="194"/>
      <c r="P11" s="194"/>
      <c r="Q11" s="194"/>
      <c r="R11" s="194"/>
      <c r="S11" s="194"/>
    </row>
    <row r="12" spans="1:19">
      <c r="A12" s="260" t="s">
        <v>850</v>
      </c>
      <c r="B12" s="10" t="s">
        <v>415</v>
      </c>
      <c r="C12" s="227" t="s">
        <v>867</v>
      </c>
      <c r="D12" s="194">
        <v>1320000</v>
      </c>
      <c r="E12" s="194">
        <v>1320000</v>
      </c>
      <c r="F12" s="194">
        <v>1320000</v>
      </c>
      <c r="G12" s="194">
        <v>1320000</v>
      </c>
      <c r="I12" s="10" t="s">
        <v>334</v>
      </c>
      <c r="J12" s="134">
        <f>+'Angul Plant'!D23</f>
        <v>1666666.6666666667</v>
      </c>
      <c r="K12" s="134">
        <f>+'Angul Plant'!E23</f>
        <v>1250000</v>
      </c>
      <c r="L12" s="134">
        <f>+'Angul Plant'!F23</f>
        <v>2500000</v>
      </c>
      <c r="M12" s="134">
        <f>+'Angul Plant'!G23</f>
        <v>2500000</v>
      </c>
      <c r="N12" s="194"/>
      <c r="O12" s="194"/>
      <c r="P12" s="194"/>
      <c r="Q12" s="194"/>
      <c r="R12" s="194"/>
      <c r="S12" s="194"/>
    </row>
    <row r="13" spans="1:19">
      <c r="A13" s="194"/>
      <c r="B13" s="194"/>
      <c r="C13" s="206" t="s">
        <v>855</v>
      </c>
      <c r="D13" s="253">
        <f>+D15/D12</f>
        <v>0.9920634920634922</v>
      </c>
      <c r="E13" s="253">
        <f>+E15/E12</f>
        <v>0.9920634920634922</v>
      </c>
      <c r="F13" s="253">
        <f>+F15/F12</f>
        <v>0.9920634920634922</v>
      </c>
      <c r="G13" s="253">
        <f>+G15/G12</f>
        <v>0.9920634920634922</v>
      </c>
      <c r="I13" s="10" t="s">
        <v>389</v>
      </c>
      <c r="J13" s="194">
        <f>+D24</f>
        <v>1833333.3333333335</v>
      </c>
      <c r="K13" s="194">
        <f>+E24</f>
        <v>1833333.3333333335</v>
      </c>
      <c r="L13" s="194">
        <f>+F24</f>
        <v>1833333.3333333335</v>
      </c>
      <c r="M13" s="194">
        <f>+G24</f>
        <v>1833333.3333333335</v>
      </c>
      <c r="N13" s="194"/>
      <c r="O13" s="194"/>
      <c r="P13" s="194"/>
      <c r="Q13" s="194"/>
      <c r="R13" s="194"/>
      <c r="S13" s="194"/>
    </row>
    <row r="14" spans="1:19">
      <c r="A14" s="194"/>
      <c r="B14" s="194"/>
      <c r="C14" s="194"/>
      <c r="D14" s="194"/>
      <c r="E14" s="194"/>
      <c r="F14" s="194"/>
      <c r="G14" s="194"/>
      <c r="I14" s="194"/>
      <c r="J14" s="194"/>
      <c r="K14" s="194"/>
      <c r="L14" s="194"/>
      <c r="M14" s="194"/>
      <c r="N14" s="194"/>
      <c r="O14" s="194"/>
      <c r="P14" s="194"/>
      <c r="Q14" s="194"/>
      <c r="R14" s="194"/>
      <c r="S14" s="194"/>
    </row>
    <row r="15" spans="1:19">
      <c r="A15" s="194"/>
      <c r="B15" s="194"/>
      <c r="C15" s="194" t="s">
        <v>444</v>
      </c>
      <c r="D15" s="194">
        <f>+'Reconciliation with SMS'!J27*1000000</f>
        <v>1309523.8095238097</v>
      </c>
      <c r="E15" s="194">
        <f>+'Reconciliation with SMS'!K27*1000000</f>
        <v>1309523.8095238097</v>
      </c>
      <c r="F15" s="194">
        <f>+'Reconciliation with SMS'!L27*1000000</f>
        <v>1309523.8095238097</v>
      </c>
      <c r="G15" s="194">
        <f>+'Reconciliation with SMS'!M27*1000000</f>
        <v>1309523.8095238097</v>
      </c>
      <c r="I15" s="10" t="s">
        <v>895</v>
      </c>
      <c r="J15" s="134">
        <f>+J8-J12-J13</f>
        <v>2949999.9999999995</v>
      </c>
      <c r="K15" s="134">
        <f>+K8-K12-K13</f>
        <v>3916666.6666666665</v>
      </c>
      <c r="L15" s="134">
        <f>+L8-L12-L13</f>
        <v>2666666.6666666665</v>
      </c>
      <c r="M15" s="134">
        <f>+M8-M12-M13</f>
        <v>2666666.6666666665</v>
      </c>
      <c r="N15" s="194"/>
      <c r="O15" s="194"/>
      <c r="P15" s="194"/>
      <c r="Q15" s="194"/>
      <c r="R15" s="194"/>
      <c r="S15" s="194"/>
    </row>
    <row r="16" spans="1:19">
      <c r="A16" s="194"/>
      <c r="B16" s="194"/>
      <c r="C16" s="194"/>
      <c r="D16" s="194"/>
      <c r="E16" s="194"/>
      <c r="F16" s="194"/>
      <c r="G16" s="194"/>
      <c r="I16" s="194"/>
      <c r="J16" s="194"/>
      <c r="K16" s="194"/>
      <c r="L16" s="194"/>
      <c r="M16" s="194"/>
      <c r="N16" s="194"/>
      <c r="O16" s="194"/>
      <c r="P16" s="194"/>
      <c r="Q16" s="194"/>
      <c r="R16" s="194"/>
      <c r="S16" s="194"/>
    </row>
    <row r="17" spans="1:19">
      <c r="A17" s="194"/>
      <c r="B17" s="194"/>
      <c r="C17" s="10" t="s">
        <v>868</v>
      </c>
      <c r="D17" s="261">
        <v>0.84</v>
      </c>
      <c r="E17" s="261">
        <v>0.84</v>
      </c>
      <c r="F17" s="261">
        <v>0.84</v>
      </c>
      <c r="G17" s="261">
        <v>0.84</v>
      </c>
      <c r="I17" s="263"/>
      <c r="J17" s="263"/>
      <c r="K17" s="263"/>
      <c r="L17" s="263"/>
      <c r="M17" s="263"/>
      <c r="N17" s="57"/>
      <c r="O17" s="57"/>
      <c r="P17" s="57"/>
      <c r="Q17" s="57"/>
      <c r="R17" s="57"/>
      <c r="S17" s="57"/>
    </row>
    <row r="18" spans="1:19">
      <c r="A18" s="194"/>
      <c r="B18" s="194"/>
      <c r="C18" s="194"/>
      <c r="D18" s="194"/>
      <c r="E18" s="194"/>
      <c r="F18" s="194"/>
      <c r="G18" s="194"/>
      <c r="I18" s="194"/>
      <c r="J18" s="134"/>
      <c r="K18" s="194"/>
      <c r="L18" s="194"/>
      <c r="M18" s="194"/>
      <c r="N18" s="194"/>
      <c r="O18" s="194"/>
      <c r="P18" s="194"/>
      <c r="Q18" s="194"/>
      <c r="R18" s="194"/>
      <c r="S18" s="194"/>
    </row>
    <row r="19" spans="1:19">
      <c r="A19" s="194"/>
      <c r="B19" s="194"/>
      <c r="C19" s="10" t="s">
        <v>869</v>
      </c>
      <c r="D19" s="194">
        <f>+D15*D17</f>
        <v>1100000</v>
      </c>
      <c r="E19" s="194">
        <f>+E15*E17</f>
        <v>1100000</v>
      </c>
      <c r="F19" s="194">
        <f>+F15*F17</f>
        <v>1100000</v>
      </c>
      <c r="G19" s="194">
        <f>+G15*G17</f>
        <v>1100000</v>
      </c>
      <c r="I19" s="194"/>
      <c r="J19" s="194"/>
      <c r="K19" s="194"/>
      <c r="L19" s="194"/>
      <c r="M19" s="194"/>
      <c r="N19" s="194"/>
      <c r="O19" s="194"/>
      <c r="P19" s="194"/>
      <c r="Q19" s="194"/>
      <c r="R19" s="194"/>
      <c r="S19" s="194"/>
    </row>
    <row r="20" spans="1:19">
      <c r="I20" s="194"/>
      <c r="J20" s="209" t="s">
        <v>439</v>
      </c>
      <c r="K20" s="136"/>
      <c r="L20" s="136"/>
      <c r="M20" s="136"/>
      <c r="N20" s="136"/>
      <c r="O20" s="194"/>
      <c r="P20" s="194"/>
      <c r="Q20" s="194"/>
      <c r="R20" s="194"/>
      <c r="S20" s="194"/>
    </row>
    <row r="21" spans="1:19">
      <c r="I21" s="194"/>
      <c r="J21" s="194"/>
      <c r="K21" s="194" t="s">
        <v>473</v>
      </c>
      <c r="L21" s="194" t="s">
        <v>472</v>
      </c>
      <c r="M21" s="194" t="s">
        <v>471</v>
      </c>
      <c r="N21" s="194" t="s">
        <v>470</v>
      </c>
      <c r="O21" s="194"/>
      <c r="P21" s="194"/>
      <c r="Q21" s="194"/>
      <c r="R21" s="194"/>
      <c r="S21" s="194"/>
    </row>
    <row r="22" spans="1:19">
      <c r="A22" s="10" t="s">
        <v>870</v>
      </c>
      <c r="B22" s="10" t="s">
        <v>871</v>
      </c>
      <c r="C22" s="194"/>
      <c r="D22" s="194">
        <f>+D24+D29+D33</f>
        <v>4094202.8985507251</v>
      </c>
      <c r="E22" s="194">
        <f>+E24+E29+E33</f>
        <v>4268115.9420289854</v>
      </c>
      <c r="F22" s="194">
        <f>+F24+F29+F33</f>
        <v>4268115.9420289854</v>
      </c>
      <c r="G22" s="194">
        <f>+G24+G29+G33</f>
        <v>5137681.15942029</v>
      </c>
      <c r="I22" s="194"/>
      <c r="J22" s="194" t="s">
        <v>679</v>
      </c>
      <c r="K22" s="194">
        <v>310000</v>
      </c>
      <c r="L22" s="194">
        <v>1000000</v>
      </c>
      <c r="M22" s="194">
        <v>1000000</v>
      </c>
      <c r="N22" s="194">
        <v>1000000</v>
      </c>
      <c r="O22" s="194"/>
      <c r="P22" s="194"/>
      <c r="Q22" s="194"/>
      <c r="R22" s="194"/>
      <c r="S22" s="194"/>
    </row>
    <row r="23" spans="1:19">
      <c r="A23" s="194"/>
      <c r="B23" s="194"/>
      <c r="C23" s="194"/>
      <c r="D23" s="194"/>
      <c r="E23" s="194"/>
      <c r="F23" s="194"/>
      <c r="G23" s="194"/>
      <c r="I23" s="194"/>
      <c r="J23" s="194"/>
      <c r="K23" s="194"/>
      <c r="L23" s="194"/>
      <c r="M23" s="194"/>
      <c r="N23" s="194"/>
      <c r="O23" s="194"/>
      <c r="P23" s="194"/>
      <c r="Q23" s="194"/>
      <c r="R23" s="194"/>
      <c r="S23" s="194"/>
    </row>
    <row r="24" spans="1:19">
      <c r="A24" s="262" t="s">
        <v>415</v>
      </c>
      <c r="B24" s="10" t="s">
        <v>872</v>
      </c>
      <c r="C24" s="10" t="s">
        <v>873</v>
      </c>
      <c r="D24" s="194">
        <f>1.4*D15</f>
        <v>1833333.3333333335</v>
      </c>
      <c r="E24" s="194">
        <f>1.4*E15</f>
        <v>1833333.3333333335</v>
      </c>
      <c r="F24" s="194">
        <f>1.4*F15</f>
        <v>1833333.3333333335</v>
      </c>
      <c r="G24" s="194">
        <f>1.4*G15</f>
        <v>1833333.3333333335</v>
      </c>
      <c r="I24" s="194"/>
      <c r="J24" s="194" t="s">
        <v>894</v>
      </c>
      <c r="K24" s="194"/>
      <c r="L24" s="194"/>
      <c r="M24" s="194"/>
      <c r="N24" s="194"/>
      <c r="O24" s="194"/>
      <c r="P24" s="194"/>
      <c r="Q24" s="194"/>
      <c r="R24" s="194"/>
      <c r="S24" s="194"/>
    </row>
    <row r="25" spans="1:19">
      <c r="A25" s="194" t="s">
        <v>874</v>
      </c>
      <c r="B25" s="194"/>
      <c r="C25" s="10" t="s">
        <v>875</v>
      </c>
      <c r="D25" s="194">
        <v>3560</v>
      </c>
      <c r="E25" s="194">
        <v>3560</v>
      </c>
      <c r="F25" s="194">
        <v>3560</v>
      </c>
      <c r="G25" s="194">
        <v>3560</v>
      </c>
      <c r="I25" s="194"/>
      <c r="J25" s="194"/>
      <c r="K25" s="194"/>
      <c r="L25" s="194"/>
      <c r="M25" s="194"/>
      <c r="N25" s="194"/>
      <c r="O25" s="194"/>
      <c r="P25" s="194"/>
      <c r="Q25" s="194"/>
      <c r="R25" s="194"/>
      <c r="S25" s="194"/>
    </row>
    <row r="26" spans="1:19">
      <c r="A26" s="194"/>
      <c r="B26" s="194"/>
      <c r="C26" s="10" t="s">
        <v>876</v>
      </c>
      <c r="D26" s="194">
        <f>+D24*D25/10000000</f>
        <v>652.66666666666674</v>
      </c>
      <c r="E26" s="194">
        <f>+E24*E25/10000000</f>
        <v>652.66666666666674</v>
      </c>
      <c r="F26" s="194">
        <f>+F24*F25/10000000</f>
        <v>652.66666666666674</v>
      </c>
      <c r="G26" s="194">
        <f>+G24*G25/10000000</f>
        <v>652.66666666666674</v>
      </c>
      <c r="I26" s="194"/>
      <c r="J26" s="194" t="s">
        <v>334</v>
      </c>
      <c r="K26" s="194">
        <v>0</v>
      </c>
      <c r="L26" s="194">
        <v>500000</v>
      </c>
      <c r="M26" s="194">
        <v>500000</v>
      </c>
      <c r="N26" s="194">
        <v>500000</v>
      </c>
      <c r="O26" s="194"/>
      <c r="P26" s="194"/>
      <c r="Q26" s="194"/>
      <c r="R26" s="194"/>
      <c r="S26" s="194"/>
    </row>
    <row r="27" spans="1:19">
      <c r="A27" s="194"/>
      <c r="B27" s="194"/>
      <c r="C27" s="194"/>
      <c r="D27" s="194"/>
      <c r="E27" s="194"/>
      <c r="F27" s="194"/>
      <c r="G27" s="194"/>
      <c r="I27" s="194"/>
      <c r="J27" s="194" t="s">
        <v>389</v>
      </c>
      <c r="K27" s="194">
        <v>310000</v>
      </c>
      <c r="L27" s="194">
        <v>500000</v>
      </c>
      <c r="M27" s="194">
        <v>500000</v>
      </c>
      <c r="N27" s="194">
        <v>500000</v>
      </c>
      <c r="O27" s="194"/>
      <c r="P27" s="194"/>
      <c r="Q27" s="194"/>
      <c r="R27" s="194"/>
      <c r="S27" s="194"/>
    </row>
    <row r="28" spans="1:19">
      <c r="A28" s="194"/>
      <c r="B28" s="194"/>
      <c r="C28" s="194"/>
      <c r="D28" s="194"/>
      <c r="E28" s="194"/>
      <c r="F28" s="194"/>
      <c r="G28" s="194"/>
      <c r="I28" s="194"/>
      <c r="J28" s="194"/>
      <c r="K28" s="194"/>
      <c r="L28" s="194"/>
      <c r="M28" s="194"/>
      <c r="N28" s="194"/>
      <c r="O28" s="194"/>
      <c r="P28" s="194"/>
      <c r="Q28" s="194"/>
      <c r="R28" s="194"/>
      <c r="S28" s="194"/>
    </row>
    <row r="29" spans="1:19">
      <c r="A29" s="262" t="s">
        <v>877</v>
      </c>
      <c r="B29" s="10" t="s">
        <v>753</v>
      </c>
      <c r="C29" s="10" t="s">
        <v>873</v>
      </c>
      <c r="D29" s="194">
        <v>933000</v>
      </c>
      <c r="E29" s="194"/>
      <c r="F29" s="194"/>
      <c r="G29" s="194"/>
      <c r="I29" s="194"/>
      <c r="J29" s="137" t="s">
        <v>438</v>
      </c>
      <c r="K29" s="138"/>
      <c r="L29" s="138"/>
      <c r="M29" s="138"/>
      <c r="N29" s="138"/>
      <c r="O29" s="194"/>
      <c r="P29" s="194"/>
      <c r="Q29" s="194"/>
      <c r="R29" s="194"/>
      <c r="S29" s="194"/>
    </row>
    <row r="30" spans="1:19">
      <c r="A30" s="194" t="s">
        <v>878</v>
      </c>
      <c r="B30" s="194"/>
      <c r="C30" s="10" t="s">
        <v>875</v>
      </c>
      <c r="D30" s="194">
        <v>1000</v>
      </c>
      <c r="E30" s="194"/>
      <c r="F30" s="194"/>
      <c r="G30" s="194"/>
      <c r="I30" s="194"/>
      <c r="J30" s="194"/>
      <c r="K30" s="194" t="s">
        <v>473</v>
      </c>
      <c r="L30" s="194" t="s">
        <v>472</v>
      </c>
      <c r="M30" s="194" t="s">
        <v>471</v>
      </c>
      <c r="N30" s="194" t="s">
        <v>470</v>
      </c>
      <c r="O30" s="194"/>
      <c r="P30" s="194"/>
      <c r="Q30" s="194"/>
      <c r="R30" s="194"/>
      <c r="S30" s="194"/>
    </row>
    <row r="31" spans="1:19">
      <c r="A31" s="194"/>
      <c r="B31" s="194"/>
      <c r="C31" s="10" t="s">
        <v>876</v>
      </c>
      <c r="D31" s="194">
        <f>+D29*D30/10000000</f>
        <v>93.3</v>
      </c>
      <c r="E31" s="194"/>
      <c r="F31" s="194"/>
      <c r="G31" s="194"/>
      <c r="I31" s="194"/>
      <c r="J31" s="194" t="s">
        <v>679</v>
      </c>
      <c r="K31" s="194">
        <v>487500</v>
      </c>
      <c r="L31" s="194">
        <v>650000</v>
      </c>
      <c r="M31" s="194">
        <v>750000</v>
      </c>
      <c r="N31" s="194">
        <v>750000</v>
      </c>
      <c r="O31" s="194"/>
      <c r="P31" s="194"/>
      <c r="Q31" s="194"/>
      <c r="R31" s="194"/>
      <c r="S31" s="194"/>
    </row>
    <row r="32" spans="1:19">
      <c r="A32" s="194"/>
      <c r="B32" s="194"/>
      <c r="C32" s="194"/>
      <c r="D32" s="194"/>
      <c r="E32" s="194"/>
      <c r="F32" s="194"/>
      <c r="G32" s="194"/>
      <c r="I32" s="194"/>
      <c r="J32" s="194"/>
      <c r="K32" s="194"/>
      <c r="L32" s="194"/>
      <c r="M32" s="194"/>
      <c r="N32" s="194"/>
      <c r="O32" s="194"/>
      <c r="P32" s="194"/>
      <c r="Q32" s="194"/>
      <c r="R32" s="194"/>
      <c r="S32" s="194"/>
    </row>
    <row r="33" spans="1:19">
      <c r="A33" s="194"/>
      <c r="B33" s="10" t="s">
        <v>879</v>
      </c>
      <c r="C33" s="10" t="s">
        <v>873</v>
      </c>
      <c r="D33" s="194">
        <f>+(D5*1.6)-D29</f>
        <v>1327869.5652173916</v>
      </c>
      <c r="E33" s="194">
        <f>+(E5*1.6)-E29</f>
        <v>2434782.6086956519</v>
      </c>
      <c r="F33" s="194">
        <f>+(F5*1.6)-F29</f>
        <v>2434782.6086956519</v>
      </c>
      <c r="G33" s="194">
        <f>+(G5*1.6)-G29</f>
        <v>3304347.8260869565</v>
      </c>
      <c r="I33" s="194"/>
      <c r="J33" s="194" t="s">
        <v>894</v>
      </c>
      <c r="K33" s="194"/>
      <c r="L33" s="194"/>
      <c r="M33" s="194"/>
      <c r="N33" s="194"/>
      <c r="O33" s="194"/>
      <c r="P33" s="194"/>
      <c r="Q33" s="194"/>
      <c r="R33" s="194"/>
      <c r="S33" s="194"/>
    </row>
    <row r="34" spans="1:19">
      <c r="A34" s="194"/>
      <c r="B34" s="194"/>
      <c r="C34" s="10" t="s">
        <v>875</v>
      </c>
      <c r="D34" s="194">
        <v>1673</v>
      </c>
      <c r="E34" s="194">
        <v>1800</v>
      </c>
      <c r="F34" s="194">
        <v>1800</v>
      </c>
      <c r="G34" s="194">
        <v>1800</v>
      </c>
      <c r="I34" s="194"/>
      <c r="J34" s="194"/>
      <c r="K34" s="194"/>
      <c r="L34" s="194"/>
      <c r="M34" s="194"/>
      <c r="N34" s="194"/>
      <c r="O34" s="194"/>
      <c r="P34" s="194"/>
      <c r="Q34" s="194"/>
      <c r="R34" s="194"/>
      <c r="S34" s="194"/>
    </row>
    <row r="35" spans="1:19">
      <c r="A35" s="194"/>
      <c r="B35" s="194"/>
      <c r="C35" s="10" t="s">
        <v>876</v>
      </c>
      <c r="D35" s="195">
        <f>+D33*D34/10000000</f>
        <v>222.1525782608696</v>
      </c>
      <c r="E35" s="195">
        <f>+E33*E34/10000000</f>
        <v>438.26086956521732</v>
      </c>
      <c r="F35" s="195">
        <f>+F33*F34/10000000</f>
        <v>438.26086956521732</v>
      </c>
      <c r="G35" s="195">
        <f>+G33*G34/10000000</f>
        <v>594.78260869565224</v>
      </c>
      <c r="I35" s="194"/>
      <c r="J35" s="194" t="s">
        <v>334</v>
      </c>
      <c r="K35" s="194">
        <v>0</v>
      </c>
      <c r="L35" s="194">
        <v>325000</v>
      </c>
      <c r="M35" s="194">
        <v>375000</v>
      </c>
      <c r="N35" s="194">
        <v>375000</v>
      </c>
      <c r="O35" s="194"/>
      <c r="P35" s="194"/>
      <c r="Q35" s="194"/>
      <c r="R35" s="194"/>
      <c r="S35" s="194"/>
    </row>
    <row r="36" spans="1:19">
      <c r="A36" s="194"/>
      <c r="B36" s="194"/>
      <c r="C36" s="194"/>
      <c r="D36" s="194"/>
      <c r="E36" s="194"/>
      <c r="F36" s="194"/>
      <c r="G36" s="194"/>
      <c r="I36" s="194"/>
      <c r="J36" s="194" t="s">
        <v>389</v>
      </c>
      <c r="K36" s="194">
        <v>487500</v>
      </c>
      <c r="L36" s="194">
        <v>325000</v>
      </c>
      <c r="M36" s="194">
        <v>375000</v>
      </c>
      <c r="N36" s="194">
        <v>375000</v>
      </c>
      <c r="O36" s="194"/>
      <c r="P36" s="194"/>
      <c r="Q36" s="194"/>
      <c r="R36" s="194"/>
      <c r="S36" s="194"/>
    </row>
    <row r="37" spans="1:19">
      <c r="A37" s="10" t="s">
        <v>880</v>
      </c>
      <c r="B37" s="194"/>
      <c r="C37" s="194"/>
      <c r="D37" s="194"/>
      <c r="E37" s="194"/>
      <c r="F37" s="194"/>
      <c r="G37" s="194"/>
      <c r="I37" s="194"/>
      <c r="J37" s="194"/>
      <c r="K37" s="194"/>
      <c r="L37" s="194"/>
      <c r="M37" s="194"/>
      <c r="N37" s="194"/>
      <c r="O37" s="194"/>
      <c r="P37" s="194"/>
      <c r="Q37" s="194"/>
      <c r="R37" s="194"/>
      <c r="S37" s="194"/>
    </row>
    <row r="38" spans="1:19">
      <c r="A38" s="194"/>
      <c r="B38" s="194"/>
      <c r="C38" s="194"/>
      <c r="D38" s="194"/>
      <c r="E38" s="194"/>
      <c r="F38" s="194"/>
      <c r="G38" s="194"/>
    </row>
    <row r="39" spans="1:19">
      <c r="A39" s="262" t="s">
        <v>415</v>
      </c>
      <c r="B39" s="10" t="s">
        <v>881</v>
      </c>
      <c r="C39" s="10" t="s">
        <v>873</v>
      </c>
      <c r="D39" s="194">
        <f>+D15*1.6</f>
        <v>2095238.0952380956</v>
      </c>
      <c r="E39" s="194">
        <f>+E15*1.6</f>
        <v>2095238.0952380956</v>
      </c>
      <c r="F39" s="194">
        <f>+F15*1.6</f>
        <v>2095238.0952380956</v>
      </c>
      <c r="G39" s="194">
        <f>+G15*1.6</f>
        <v>2095238.0952380956</v>
      </c>
    </row>
    <row r="40" spans="1:19">
      <c r="A40" s="10" t="s">
        <v>878</v>
      </c>
      <c r="B40" s="194"/>
      <c r="C40" s="10" t="s">
        <v>875</v>
      </c>
      <c r="D40" s="194">
        <v>3300</v>
      </c>
      <c r="E40" s="194">
        <v>3300</v>
      </c>
      <c r="F40" s="194">
        <v>3300</v>
      </c>
      <c r="G40" s="194">
        <v>3300</v>
      </c>
    </row>
    <row r="41" spans="1:19">
      <c r="A41" s="194"/>
      <c r="B41" s="194"/>
      <c r="C41" s="10" t="s">
        <v>876</v>
      </c>
      <c r="D41" s="195">
        <f>+D39*D40/10000000</f>
        <v>691.42857142857156</v>
      </c>
      <c r="E41" s="195">
        <f>+E39*E40/10000000</f>
        <v>691.42857142857156</v>
      </c>
      <c r="F41" s="195">
        <f>+F39*F40/10000000</f>
        <v>691.42857142857156</v>
      </c>
      <c r="G41" s="195">
        <f>+G39*G40/10000000</f>
        <v>691.42857142857156</v>
      </c>
    </row>
    <row r="42" spans="1:19">
      <c r="A42" s="194"/>
      <c r="B42" s="194"/>
      <c r="C42" s="194"/>
      <c r="D42" s="194"/>
      <c r="E42" s="194"/>
      <c r="F42" s="194"/>
      <c r="G42" s="194"/>
    </row>
    <row r="43" spans="1:19">
      <c r="A43" s="10" t="s">
        <v>882</v>
      </c>
      <c r="B43" s="194"/>
      <c r="C43" s="194"/>
      <c r="D43" s="194"/>
      <c r="E43" s="194"/>
      <c r="F43" s="194"/>
      <c r="G43" s="194"/>
    </row>
    <row r="44" spans="1:19">
      <c r="A44" s="194"/>
      <c r="B44" s="194"/>
      <c r="C44" s="194"/>
      <c r="D44" s="194"/>
      <c r="E44" s="194"/>
      <c r="F44" s="194"/>
      <c r="G44" s="194"/>
    </row>
    <row r="45" spans="1:19">
      <c r="A45" s="262" t="s">
        <v>877</v>
      </c>
      <c r="B45" s="10" t="s">
        <v>811</v>
      </c>
      <c r="C45" s="10" t="s">
        <v>873</v>
      </c>
      <c r="D45" s="134">
        <f>+D5*0.6</f>
        <v>847826.08695652173</v>
      </c>
      <c r="E45" s="134">
        <f>+E5*0.6</f>
        <v>913043.47826086951</v>
      </c>
      <c r="F45" s="134">
        <f>+F5*0.6</f>
        <v>913043.47826086951</v>
      </c>
      <c r="G45" s="134">
        <f>+G5*0.6</f>
        <v>1239130.4347826086</v>
      </c>
    </row>
    <row r="46" spans="1:19">
      <c r="A46" s="10" t="s">
        <v>883</v>
      </c>
      <c r="B46" s="194"/>
      <c r="C46" s="194"/>
      <c r="D46" s="194"/>
      <c r="E46" s="194"/>
      <c r="F46" s="194"/>
      <c r="G46" s="194"/>
    </row>
    <row r="47" spans="1:19">
      <c r="A47" s="194"/>
      <c r="B47" s="194"/>
      <c r="C47" s="194"/>
      <c r="D47" s="194"/>
      <c r="E47" s="194"/>
      <c r="F47" s="194"/>
      <c r="G47" s="194"/>
    </row>
    <row r="48" spans="1:19">
      <c r="A48" s="194"/>
      <c r="B48" s="194"/>
      <c r="C48" s="10" t="s">
        <v>770</v>
      </c>
      <c r="D48" s="194">
        <v>176.12</v>
      </c>
      <c r="E48" s="194">
        <v>176.12</v>
      </c>
      <c r="F48" s="194">
        <v>176.12</v>
      </c>
      <c r="G48" s="194">
        <v>176.12</v>
      </c>
    </row>
    <row r="49" spans="1:7">
      <c r="A49" s="194"/>
      <c r="B49" s="194"/>
      <c r="C49" s="10" t="s">
        <v>771</v>
      </c>
      <c r="D49" s="194">
        <v>66.7</v>
      </c>
      <c r="E49" s="194">
        <v>67</v>
      </c>
      <c r="F49" s="194">
        <v>67</v>
      </c>
      <c r="G49" s="194">
        <v>67</v>
      </c>
    </row>
    <row r="50" spans="1:7">
      <c r="A50" s="194"/>
      <c r="B50" s="194"/>
      <c r="C50" s="10" t="s">
        <v>885</v>
      </c>
      <c r="D50" s="195">
        <f>(D45*D48*D49)/10000000</f>
        <v>995.95860000000016</v>
      </c>
      <c r="E50" s="195">
        <f>(E45*E48*E49)/10000000</f>
        <v>1077.3949565217392</v>
      </c>
      <c r="F50" s="195">
        <f>(F45*F48*F49)/10000000</f>
        <v>1077.3949565217392</v>
      </c>
      <c r="G50" s="195">
        <f>(G45*G48*G49)/10000000</f>
        <v>1462.1788695652174</v>
      </c>
    </row>
  </sheetData>
  <mergeCells count="1">
    <mergeCell ref="L4:S4"/>
  </mergeCells>
  <pageMargins left="0.7" right="0.7" top="0.75" bottom="0.75" header="0.3" footer="0.3"/>
  <legacy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:G54"/>
  <sheetViews>
    <sheetView topLeftCell="A31" workbookViewId="0">
      <selection activeCell="F51" sqref="F51"/>
    </sheetView>
  </sheetViews>
  <sheetFormatPr defaultColWidth="8.85546875" defaultRowHeight="15"/>
  <cols>
    <col min="1" max="1" width="30.140625" bestFit="1" customWidth="1"/>
    <col min="2" max="2" width="25.85546875" bestFit="1" customWidth="1"/>
    <col min="3" max="3" width="38.42578125" bestFit="1" customWidth="1"/>
    <col min="4" max="4" width="8.140625" bestFit="1" customWidth="1"/>
    <col min="5" max="5" width="8" bestFit="1" customWidth="1"/>
    <col min="6" max="7" width="8.7109375" bestFit="1" customWidth="1"/>
  </cols>
  <sheetData>
    <row r="1" spans="1:7">
      <c r="A1" s="263"/>
      <c r="B1" s="263"/>
      <c r="C1" s="263"/>
      <c r="D1" s="263">
        <v>2017</v>
      </c>
      <c r="E1" s="263">
        <v>2018</v>
      </c>
      <c r="F1" s="263">
        <v>2019</v>
      </c>
      <c r="G1" s="263">
        <v>2020</v>
      </c>
    </row>
    <row r="2" spans="1:7">
      <c r="A2" s="260" t="s">
        <v>850</v>
      </c>
      <c r="B2" s="10" t="s">
        <v>421</v>
      </c>
      <c r="C2" s="227" t="s">
        <v>867</v>
      </c>
      <c r="D2" s="194">
        <v>3200000</v>
      </c>
      <c r="E2" s="194">
        <v>3200000</v>
      </c>
      <c r="F2" s="194">
        <v>3200000</v>
      </c>
      <c r="G2" s="194">
        <v>3200000</v>
      </c>
    </row>
    <row r="3" spans="1:7">
      <c r="A3" s="194"/>
      <c r="B3" s="194"/>
      <c r="C3" s="206" t="s">
        <v>855</v>
      </c>
      <c r="D3" s="253">
        <v>0</v>
      </c>
      <c r="E3" s="253">
        <v>0.81521739130434778</v>
      </c>
      <c r="F3" s="253">
        <v>1</v>
      </c>
      <c r="G3" s="253">
        <v>1</v>
      </c>
    </row>
    <row r="4" spans="1:7">
      <c r="A4" s="194"/>
      <c r="B4" s="194"/>
      <c r="C4" s="194"/>
      <c r="D4" s="194"/>
      <c r="E4" s="194"/>
      <c r="F4" s="194"/>
      <c r="G4" s="194"/>
    </row>
    <row r="5" spans="1:7">
      <c r="A5" s="194"/>
      <c r="B5" s="194"/>
      <c r="C5" s="194" t="s">
        <v>444</v>
      </c>
      <c r="D5" s="194">
        <f>+'Reconciliation with SMS'!J30*1000000</f>
        <v>0</v>
      </c>
      <c r="E5" s="194">
        <f>+'Reconciliation with SMS'!K30*1000000</f>
        <v>1684782.6086956521</v>
      </c>
      <c r="F5" s="194">
        <f>+'Reconciliation with SMS'!L30*1000000</f>
        <v>2717391.3043478262</v>
      </c>
      <c r="G5" s="194">
        <f>+'Reconciliation with SMS'!M30*1000000</f>
        <v>2717391.3043478262</v>
      </c>
    </row>
    <row r="6" spans="1:7">
      <c r="A6" s="194"/>
      <c r="B6" s="194"/>
      <c r="C6" s="194"/>
      <c r="D6" s="194"/>
      <c r="E6" s="194"/>
      <c r="F6" s="194"/>
      <c r="G6" s="194"/>
    </row>
    <row r="7" spans="1:7">
      <c r="A7" s="194"/>
      <c r="B7" s="194"/>
      <c r="C7" s="10" t="s">
        <v>868</v>
      </c>
      <c r="D7" s="261">
        <v>0.92</v>
      </c>
      <c r="E7" s="261">
        <v>0.92</v>
      </c>
      <c r="F7" s="261">
        <v>0.92</v>
      </c>
      <c r="G7" s="261">
        <v>0.92</v>
      </c>
    </row>
    <row r="8" spans="1:7">
      <c r="A8" s="194"/>
      <c r="B8" s="194"/>
      <c r="C8" s="194"/>
      <c r="D8" s="194"/>
      <c r="E8" s="194"/>
      <c r="F8" s="194"/>
      <c r="G8" s="194"/>
    </row>
    <row r="9" spans="1:7">
      <c r="A9" s="194"/>
      <c r="B9" s="194"/>
      <c r="C9" s="10" t="s">
        <v>869</v>
      </c>
      <c r="D9" s="194">
        <f>+D5*D7</f>
        <v>0</v>
      </c>
      <c r="E9" s="194">
        <f>+E5*E7</f>
        <v>1550000</v>
      </c>
      <c r="F9" s="194">
        <f>+F5*F7</f>
        <v>2500000</v>
      </c>
      <c r="G9" s="194">
        <f>+G5*G7</f>
        <v>2500000</v>
      </c>
    </row>
    <row r="10" spans="1:7">
      <c r="A10" s="194"/>
      <c r="B10" s="194"/>
      <c r="C10" s="194"/>
      <c r="D10" s="194"/>
      <c r="E10" s="194"/>
      <c r="F10" s="194"/>
      <c r="G10" s="194"/>
    </row>
    <row r="11" spans="1:7">
      <c r="A11" s="194"/>
      <c r="B11" s="194"/>
      <c r="C11" s="194"/>
      <c r="D11" s="194"/>
      <c r="E11" s="194"/>
      <c r="F11" s="194"/>
      <c r="G11" s="194"/>
    </row>
    <row r="12" spans="1:7">
      <c r="A12" s="260" t="s">
        <v>850</v>
      </c>
      <c r="B12" s="10" t="s">
        <v>415</v>
      </c>
      <c r="C12" s="227" t="s">
        <v>867</v>
      </c>
      <c r="D12" s="194">
        <v>1800000</v>
      </c>
      <c r="E12" s="194">
        <v>1800000</v>
      </c>
      <c r="F12" s="194">
        <v>1800000</v>
      </c>
      <c r="G12" s="194">
        <v>1800000</v>
      </c>
    </row>
    <row r="13" spans="1:7">
      <c r="A13" s="194"/>
      <c r="B13" s="194"/>
      <c r="C13" s="206" t="s">
        <v>855</v>
      </c>
      <c r="D13" s="253">
        <v>0.66137566137566139</v>
      </c>
      <c r="E13" s="253">
        <v>0.3968253968253968</v>
      </c>
      <c r="F13" s="253">
        <v>0.69841269841269837</v>
      </c>
      <c r="G13" s="253">
        <v>1</v>
      </c>
    </row>
    <row r="14" spans="1:7">
      <c r="A14" s="194"/>
      <c r="B14" s="194"/>
      <c r="C14" s="194"/>
      <c r="D14" s="194"/>
      <c r="E14" s="194"/>
      <c r="F14" s="194"/>
      <c r="G14" s="194"/>
    </row>
    <row r="15" spans="1:7">
      <c r="A15" s="194"/>
      <c r="B15" s="194"/>
      <c r="C15" s="194" t="s">
        <v>444</v>
      </c>
      <c r="D15" s="134">
        <f>+'Reconciliation with SMS'!J31*1000000</f>
        <v>1190476.1904761905</v>
      </c>
      <c r="E15" s="134">
        <f>+'Reconciliation with SMS'!K31*1000000</f>
        <v>892857.14285714296</v>
      </c>
      <c r="F15" s="134">
        <f>+'Reconciliation with SMS'!L31*1000000</f>
        <v>1785714.2857142859</v>
      </c>
      <c r="G15" s="134">
        <f>+'Reconciliation with SMS'!M31*1000000</f>
        <v>1785714.2857142859</v>
      </c>
    </row>
    <row r="16" spans="1:7">
      <c r="A16" s="194"/>
      <c r="B16" s="194"/>
      <c r="C16" s="194"/>
      <c r="D16" s="194"/>
      <c r="E16" s="194"/>
      <c r="F16" s="194"/>
      <c r="G16" s="194"/>
    </row>
    <row r="17" spans="1:7">
      <c r="A17" s="194"/>
      <c r="B17" s="194"/>
      <c r="C17" s="10" t="s">
        <v>868</v>
      </c>
      <c r="D17" s="261">
        <v>0.84</v>
      </c>
      <c r="E17" s="261">
        <v>0.84</v>
      </c>
      <c r="F17" s="261">
        <v>0.84</v>
      </c>
      <c r="G17" s="261">
        <v>0.84</v>
      </c>
    </row>
    <row r="18" spans="1:7">
      <c r="A18" s="194"/>
      <c r="B18" s="194"/>
      <c r="C18" s="194"/>
      <c r="D18" s="194"/>
      <c r="E18" s="194"/>
      <c r="F18" s="194"/>
      <c r="G18" s="194"/>
    </row>
    <row r="19" spans="1:7">
      <c r="A19" s="194"/>
      <c r="B19" s="194"/>
      <c r="C19" s="10" t="s">
        <v>869</v>
      </c>
      <c r="D19" s="194">
        <f>D15*D17</f>
        <v>1000000</v>
      </c>
      <c r="E19" s="194">
        <f>E15*E17</f>
        <v>750000</v>
      </c>
      <c r="F19" s="194">
        <f>F15*F17</f>
        <v>1500000</v>
      </c>
      <c r="G19" s="194">
        <f>G15*G17</f>
        <v>1500000</v>
      </c>
    </row>
    <row r="21" spans="1:7">
      <c r="A21" s="10" t="s">
        <v>870</v>
      </c>
      <c r="B21" s="10" t="s">
        <v>871</v>
      </c>
      <c r="C21" s="194"/>
      <c r="D21" s="160">
        <f>+D23+E28+D32</f>
        <v>2599666.666666667</v>
      </c>
      <c r="E21" s="160">
        <f>+E23+E28+E32</f>
        <v>3945652.1739130435</v>
      </c>
      <c r="F21" s="160">
        <f>+F23+F28+F32</f>
        <v>6847826.0869565224</v>
      </c>
      <c r="G21" s="160">
        <f>+G23+G28+G32</f>
        <v>6847826.0869565224</v>
      </c>
    </row>
    <row r="22" spans="1:7">
      <c r="A22" s="194"/>
      <c r="B22" s="194"/>
      <c r="C22" s="194"/>
      <c r="D22" s="194"/>
      <c r="E22" s="194"/>
      <c r="F22" s="194"/>
      <c r="G22" s="194"/>
    </row>
    <row r="23" spans="1:7">
      <c r="A23" s="262" t="s">
        <v>415</v>
      </c>
      <c r="B23" s="10" t="s">
        <v>872</v>
      </c>
      <c r="C23" s="10" t="s">
        <v>873</v>
      </c>
      <c r="D23" s="134">
        <f>+D15*1.4</f>
        <v>1666666.6666666667</v>
      </c>
      <c r="E23" s="134">
        <f>+E15*1.4</f>
        <v>1250000</v>
      </c>
      <c r="F23" s="134">
        <f>+F15*1.4</f>
        <v>2500000</v>
      </c>
      <c r="G23" s="134">
        <f>+G15*1.4</f>
        <v>2500000</v>
      </c>
    </row>
    <row r="24" spans="1:7">
      <c r="A24" s="194" t="s">
        <v>874</v>
      </c>
      <c r="B24" s="194"/>
      <c r="C24" s="10" t="s">
        <v>875</v>
      </c>
      <c r="D24" s="194">
        <v>3560</v>
      </c>
      <c r="E24" s="194">
        <v>3560</v>
      </c>
      <c r="F24" s="194">
        <v>3560</v>
      </c>
      <c r="G24" s="194">
        <v>3560</v>
      </c>
    </row>
    <row r="25" spans="1:7">
      <c r="A25" s="194"/>
      <c r="B25" s="194"/>
      <c r="C25" s="10" t="s">
        <v>876</v>
      </c>
      <c r="D25" s="195">
        <f>+D23*D24/10000000</f>
        <v>593.33333333333337</v>
      </c>
      <c r="E25" s="195">
        <f>+E23*E24/10000000</f>
        <v>445</v>
      </c>
      <c r="F25" s="195">
        <f>+F23*F24/10000000</f>
        <v>890</v>
      </c>
      <c r="G25" s="195">
        <f>+G23*G24/10000000</f>
        <v>890</v>
      </c>
    </row>
    <row r="26" spans="1:7">
      <c r="A26" s="194"/>
      <c r="B26" s="194"/>
      <c r="C26" s="194"/>
      <c r="D26" s="194"/>
      <c r="E26" s="194"/>
      <c r="F26" s="194"/>
      <c r="G26" s="194"/>
    </row>
    <row r="27" spans="1:7">
      <c r="A27" s="194"/>
      <c r="B27" s="194"/>
      <c r="C27" s="194"/>
      <c r="D27" s="194"/>
      <c r="E27" s="194"/>
      <c r="F27" s="194"/>
      <c r="G27" s="194"/>
    </row>
    <row r="28" spans="1:7">
      <c r="A28" s="262" t="s">
        <v>877</v>
      </c>
      <c r="B28" s="10" t="s">
        <v>753</v>
      </c>
      <c r="C28" s="10" t="s">
        <v>873</v>
      </c>
      <c r="D28" s="194"/>
      <c r="E28" s="194">
        <v>933000</v>
      </c>
      <c r="F28" s="194">
        <v>933000</v>
      </c>
      <c r="G28" s="194">
        <v>933000</v>
      </c>
    </row>
    <row r="29" spans="1:7">
      <c r="A29" s="194" t="s">
        <v>878</v>
      </c>
      <c r="B29" s="194"/>
      <c r="C29" s="10" t="s">
        <v>875</v>
      </c>
      <c r="D29" s="194"/>
      <c r="E29" s="194">
        <v>1000</v>
      </c>
      <c r="F29" s="194">
        <v>1000</v>
      </c>
      <c r="G29" s="194">
        <v>1000</v>
      </c>
    </row>
    <row r="30" spans="1:7">
      <c r="A30" s="194"/>
      <c r="B30" s="194"/>
      <c r="C30" s="10" t="s">
        <v>876</v>
      </c>
      <c r="D30" s="194"/>
      <c r="E30" s="194">
        <f>+E28*E29/10000000</f>
        <v>93.3</v>
      </c>
      <c r="F30" s="194">
        <f>+F28*F29/10000000</f>
        <v>93.3</v>
      </c>
      <c r="G30" s="194">
        <f>+G28*G29/10000000</f>
        <v>93.3</v>
      </c>
    </row>
    <row r="31" spans="1:7">
      <c r="A31" s="194"/>
      <c r="B31" s="194"/>
      <c r="C31" s="194"/>
      <c r="D31" s="194"/>
      <c r="E31" s="194"/>
      <c r="F31" s="194"/>
      <c r="G31" s="194"/>
    </row>
    <row r="32" spans="1:7">
      <c r="A32" s="194"/>
      <c r="B32" s="10" t="s">
        <v>879</v>
      </c>
      <c r="C32" s="10" t="s">
        <v>873</v>
      </c>
      <c r="D32" s="194">
        <f>+D5*1.6-D28</f>
        <v>0</v>
      </c>
      <c r="E32" s="194">
        <f>+E5*1.6-E28</f>
        <v>1762652.1739130435</v>
      </c>
      <c r="F32" s="194">
        <f>+F5*1.6-F28</f>
        <v>3414826.0869565224</v>
      </c>
      <c r="G32" s="194">
        <f>+G5*1.6-G28</f>
        <v>3414826.0869565224</v>
      </c>
    </row>
    <row r="33" spans="1:7">
      <c r="A33" s="194"/>
      <c r="B33" s="194"/>
      <c r="C33" s="10" t="s">
        <v>875</v>
      </c>
      <c r="D33" s="194">
        <v>1673</v>
      </c>
      <c r="E33" s="194">
        <v>1800</v>
      </c>
      <c r="F33" s="194">
        <v>1800</v>
      </c>
      <c r="G33" s="194">
        <v>1800</v>
      </c>
    </row>
    <row r="34" spans="1:7">
      <c r="A34" s="194"/>
      <c r="B34" s="194"/>
      <c r="C34" s="10" t="s">
        <v>876</v>
      </c>
      <c r="D34" s="195">
        <f>+D32*D33/10000000</f>
        <v>0</v>
      </c>
      <c r="E34" s="195">
        <f>+E32*E33/10000000</f>
        <v>317.27739130434782</v>
      </c>
      <c r="F34" s="195">
        <f>+F32*F33/10000000</f>
        <v>614.66869565217405</v>
      </c>
      <c r="G34" s="195">
        <f>+G32*G33/10000000</f>
        <v>614.66869565217405</v>
      </c>
    </row>
    <row r="35" spans="1:7">
      <c r="A35" s="194"/>
      <c r="B35" s="194"/>
      <c r="C35" s="194"/>
      <c r="D35" s="194"/>
      <c r="E35" s="194"/>
      <c r="F35" s="194"/>
      <c r="G35" s="194"/>
    </row>
    <row r="36" spans="1:7">
      <c r="A36" s="10" t="s">
        <v>880</v>
      </c>
      <c r="B36" s="194"/>
      <c r="C36" s="194"/>
      <c r="D36" s="194"/>
      <c r="E36" s="194"/>
      <c r="F36" s="194"/>
      <c r="G36" s="194"/>
    </row>
    <row r="37" spans="1:7">
      <c r="A37" s="194"/>
      <c r="B37" s="194"/>
      <c r="C37" s="194"/>
      <c r="D37" s="194"/>
      <c r="E37" s="194"/>
      <c r="F37" s="194"/>
      <c r="G37" s="194"/>
    </row>
    <row r="38" spans="1:7">
      <c r="A38" s="262" t="s">
        <v>415</v>
      </c>
      <c r="B38" s="10" t="s">
        <v>881</v>
      </c>
      <c r="C38" s="10" t="s">
        <v>873</v>
      </c>
      <c r="D38" s="134">
        <f>+D15*1.6</f>
        <v>1904761.9047619049</v>
      </c>
      <c r="E38" s="134">
        <f>+E15*1.6</f>
        <v>1428571.4285714289</v>
      </c>
      <c r="F38" s="134">
        <f>+F15*1.6</f>
        <v>2857142.8571428577</v>
      </c>
      <c r="G38" s="134">
        <f>+G15*1.6</f>
        <v>2857142.8571428577</v>
      </c>
    </row>
    <row r="39" spans="1:7">
      <c r="A39" s="194" t="s">
        <v>878</v>
      </c>
      <c r="B39" s="194"/>
      <c r="C39" s="10" t="s">
        <v>875</v>
      </c>
      <c r="D39" s="194">
        <v>3300</v>
      </c>
      <c r="E39" s="194">
        <v>3300</v>
      </c>
      <c r="F39" s="194">
        <v>3300</v>
      </c>
      <c r="G39" s="194">
        <v>3300</v>
      </c>
    </row>
    <row r="40" spans="1:7">
      <c r="A40" s="194"/>
      <c r="B40" s="194"/>
      <c r="C40" s="10" t="s">
        <v>876</v>
      </c>
      <c r="D40" s="195">
        <f>+D38*D39/10000000</f>
        <v>628.57142857142856</v>
      </c>
      <c r="E40" s="195">
        <f>+E38*E39/10000000</f>
        <v>471.4285714285715</v>
      </c>
      <c r="F40" s="195">
        <f>+F38*F39/10000000</f>
        <v>942.857142857143</v>
      </c>
      <c r="G40" s="195">
        <f>+G38*G39/10000000</f>
        <v>942.857142857143</v>
      </c>
    </row>
    <row r="41" spans="1:7">
      <c r="A41" s="194"/>
      <c r="B41" s="194"/>
      <c r="C41" s="194"/>
      <c r="D41" s="194"/>
      <c r="E41" s="194"/>
      <c r="F41" s="194"/>
      <c r="G41" s="194"/>
    </row>
    <row r="42" spans="1:7">
      <c r="A42" s="10" t="s">
        <v>882</v>
      </c>
      <c r="B42" s="194"/>
      <c r="C42" s="194"/>
      <c r="D42" s="194"/>
      <c r="E42" s="194"/>
      <c r="F42" s="194"/>
      <c r="G42" s="194"/>
    </row>
    <row r="43" spans="1:7">
      <c r="A43" s="194"/>
      <c r="B43" s="194"/>
      <c r="C43" s="194"/>
      <c r="D43" s="194"/>
      <c r="E43" s="194"/>
      <c r="F43" s="194"/>
      <c r="G43" s="194"/>
    </row>
    <row r="44" spans="1:7">
      <c r="A44" s="262" t="s">
        <v>877</v>
      </c>
      <c r="B44" s="10" t="s">
        <v>811</v>
      </c>
      <c r="C44" s="10" t="s">
        <v>873</v>
      </c>
      <c r="D44" s="134">
        <f>+D5*0.6</f>
        <v>0</v>
      </c>
      <c r="E44" s="134">
        <f>+E5*0.6</f>
        <v>1010869.5652173912</v>
      </c>
      <c r="F44" s="134">
        <f>+F5*0.6</f>
        <v>1630434.7826086956</v>
      </c>
      <c r="G44" s="134">
        <f>+G5*0.6</f>
        <v>1630434.7826086956</v>
      </c>
    </row>
    <row r="45" spans="1:7">
      <c r="A45" s="194" t="s">
        <v>883</v>
      </c>
      <c r="B45" s="194"/>
      <c r="C45" s="194"/>
      <c r="D45" s="194"/>
      <c r="E45" s="194"/>
      <c r="F45" s="194"/>
      <c r="G45" s="194"/>
    </row>
    <row r="46" spans="1:7">
      <c r="A46" s="194"/>
      <c r="B46" s="194"/>
      <c r="C46" s="194"/>
      <c r="D46" s="194"/>
      <c r="E46" s="194"/>
      <c r="F46" s="194"/>
      <c r="G46" s="194"/>
    </row>
    <row r="47" spans="1:7">
      <c r="A47" s="194"/>
      <c r="B47" s="10" t="s">
        <v>884</v>
      </c>
      <c r="C47" s="10" t="s">
        <v>770</v>
      </c>
      <c r="D47" s="194">
        <v>176.12</v>
      </c>
      <c r="E47" s="194">
        <v>176.12</v>
      </c>
      <c r="F47" s="194">
        <v>176.12</v>
      </c>
      <c r="G47" s="194">
        <v>176.12</v>
      </c>
    </row>
    <row r="48" spans="1:7">
      <c r="A48" s="194"/>
      <c r="B48" s="194"/>
      <c r="C48" s="10" t="s">
        <v>771</v>
      </c>
      <c r="D48" s="194">
        <v>66.7</v>
      </c>
      <c r="E48" s="194">
        <v>67</v>
      </c>
      <c r="F48" s="194">
        <v>67</v>
      </c>
      <c r="G48" s="194">
        <v>67</v>
      </c>
    </row>
    <row r="49" spans="1:7">
      <c r="A49" s="194"/>
      <c r="B49" s="194"/>
      <c r="C49" s="10" t="s">
        <v>885</v>
      </c>
      <c r="D49" s="195">
        <f>(D44*D47*D48)/10000000</f>
        <v>0</v>
      </c>
      <c r="E49" s="195">
        <f>(E44*E47*E48)/10000000</f>
        <v>1192.8301304347824</v>
      </c>
      <c r="F49" s="195">
        <f>(F44*F47*F48)/10000000</f>
        <v>1923.9195652173917</v>
      </c>
      <c r="G49" s="195">
        <f>(G44*G47*G48)/10000000</f>
        <v>1923.9195652173917</v>
      </c>
    </row>
    <row r="50" spans="1:7">
      <c r="A50" s="194"/>
      <c r="B50" s="194"/>
      <c r="C50" s="194"/>
      <c r="D50" s="194"/>
      <c r="E50" s="194"/>
      <c r="F50" s="194"/>
      <c r="G50" s="194"/>
    </row>
    <row r="51" spans="1:7">
      <c r="A51" s="194"/>
      <c r="B51" s="194"/>
      <c r="C51" s="10"/>
      <c r="D51" s="195"/>
      <c r="E51" s="195"/>
      <c r="F51" s="195"/>
      <c r="G51" s="195"/>
    </row>
    <row r="52" spans="1:7">
      <c r="A52" s="194"/>
      <c r="B52" s="194"/>
      <c r="C52" s="10"/>
      <c r="D52" s="195"/>
      <c r="E52" s="195"/>
      <c r="F52" s="195"/>
      <c r="G52" s="195"/>
    </row>
    <row r="53" spans="1:7">
      <c r="A53" s="194"/>
      <c r="B53" s="194"/>
      <c r="C53" s="10"/>
      <c r="D53" s="195"/>
      <c r="E53" s="195"/>
      <c r="F53" s="195"/>
      <c r="G53" s="195"/>
    </row>
    <row r="54" spans="1:7">
      <c r="A54" s="194"/>
      <c r="B54" s="194"/>
      <c r="C54" s="194"/>
      <c r="D54" s="194"/>
      <c r="E54" s="194"/>
      <c r="F54" s="194"/>
      <c r="G54" s="194"/>
    </row>
  </sheetData>
  <pageMargins left="0.7" right="0.7" top="0.75" bottom="0.75" header="0.3" footer="0.3"/>
  <legacyDrawing r:id="rId1"/>
</worksheet>
</file>

<file path=xl/worksheets/sheet28.xml><?xml version="1.0" encoding="utf-8"?>
<worksheet xmlns="http://schemas.openxmlformats.org/spreadsheetml/2006/main" xmlns:r="http://schemas.openxmlformats.org/officeDocument/2006/relationships">
  <dimension ref="A1:L26"/>
  <sheetViews>
    <sheetView workbookViewId="0">
      <selection activeCell="L3" sqref="L3"/>
    </sheetView>
  </sheetViews>
  <sheetFormatPr defaultRowHeight="15"/>
  <sheetData>
    <row r="1" spans="1:12">
      <c r="A1" s="330" t="s">
        <v>274</v>
      </c>
      <c r="B1" s="331">
        <v>38777</v>
      </c>
      <c r="C1" s="331">
        <v>39142</v>
      </c>
      <c r="D1" s="331">
        <v>39508</v>
      </c>
      <c r="E1" s="331">
        <v>39873</v>
      </c>
      <c r="F1" s="331">
        <v>40238</v>
      </c>
      <c r="G1" s="331">
        <v>40603</v>
      </c>
      <c r="H1" s="331">
        <v>40969</v>
      </c>
      <c r="I1" s="331">
        <v>41334</v>
      </c>
      <c r="J1" s="331">
        <v>41699</v>
      </c>
      <c r="K1" s="331">
        <v>42064</v>
      </c>
      <c r="L1" s="331">
        <v>42430</v>
      </c>
    </row>
    <row r="2" spans="1:12">
      <c r="A2" s="329" t="s">
        <v>27</v>
      </c>
      <c r="B2" s="332"/>
      <c r="C2" s="332"/>
      <c r="D2" s="332"/>
      <c r="E2" s="332"/>
      <c r="F2" s="332"/>
      <c r="G2" s="332"/>
      <c r="H2" s="332"/>
      <c r="I2" s="332"/>
      <c r="J2" s="332"/>
      <c r="K2" s="332"/>
      <c r="L2" s="332"/>
    </row>
    <row r="3" spans="1:12">
      <c r="A3" s="329" t="s">
        <v>28</v>
      </c>
      <c r="B3" s="332">
        <v>3166.55</v>
      </c>
      <c r="C3" s="332">
        <v>4265.82</v>
      </c>
      <c r="D3" s="332">
        <v>6677.96</v>
      </c>
      <c r="E3" s="332">
        <v>12390.41</v>
      </c>
      <c r="F3" s="332">
        <v>12472.84</v>
      </c>
      <c r="G3" s="332">
        <v>14967.79</v>
      </c>
      <c r="H3" s="332">
        <v>20897.28</v>
      </c>
      <c r="I3" s="332">
        <v>19806</v>
      </c>
      <c r="J3" s="332">
        <v>19285</v>
      </c>
      <c r="K3" s="332">
        <v>19359</v>
      </c>
      <c r="L3" s="332">
        <v>18369</v>
      </c>
    </row>
    <row r="4" spans="1:12">
      <c r="A4" s="329" t="s">
        <v>321</v>
      </c>
      <c r="B4" s="332">
        <v>2669.73</v>
      </c>
      <c r="C4" s="332">
        <v>3694.53</v>
      </c>
      <c r="D4" s="332">
        <v>5985.84</v>
      </c>
      <c r="E4" s="332">
        <v>8255.43</v>
      </c>
      <c r="F4" s="332">
        <v>7567.11</v>
      </c>
      <c r="G4" s="332">
        <v>10420.82</v>
      </c>
      <c r="H4" s="332">
        <v>15893.21</v>
      </c>
      <c r="I4" s="332">
        <v>16098</v>
      </c>
      <c r="J4" s="332">
        <v>15583</v>
      </c>
      <c r="K4" s="332">
        <v>15049</v>
      </c>
      <c r="L4" s="332">
        <v>14548</v>
      </c>
    </row>
    <row r="5" spans="1:12">
      <c r="A5" s="329" t="s">
        <v>322</v>
      </c>
      <c r="B5" s="332">
        <v>39.630000000000003</v>
      </c>
      <c r="C5" s="332">
        <v>39.78</v>
      </c>
      <c r="D5" s="332">
        <v>28.9</v>
      </c>
      <c r="E5" s="332">
        <v>67.56</v>
      </c>
      <c r="F5" s="332">
        <v>136.25</v>
      </c>
      <c r="G5" s="332">
        <v>229.51</v>
      </c>
      <c r="H5" s="332">
        <v>539.75</v>
      </c>
      <c r="I5" s="332">
        <v>527</v>
      </c>
      <c r="J5" s="332">
        <v>795</v>
      </c>
      <c r="K5" s="332">
        <v>319</v>
      </c>
      <c r="L5" s="332">
        <v>384</v>
      </c>
    </row>
    <row r="6" spans="1:12">
      <c r="A6" s="329" t="s">
        <v>323</v>
      </c>
      <c r="B6" s="332">
        <v>457.19</v>
      </c>
      <c r="C6" s="332">
        <v>531.51</v>
      </c>
      <c r="D6" s="332">
        <v>663.22</v>
      </c>
      <c r="E6" s="332">
        <v>4067.42</v>
      </c>
      <c r="F6" s="332">
        <v>4769.4799999999996</v>
      </c>
      <c r="G6" s="332">
        <v>4317.46</v>
      </c>
      <c r="H6" s="332">
        <v>4464.32</v>
      </c>
      <c r="I6" s="332">
        <v>3181</v>
      </c>
      <c r="J6" s="332">
        <v>2907</v>
      </c>
      <c r="K6" s="332">
        <v>3991</v>
      </c>
      <c r="L6" s="332">
        <v>3437</v>
      </c>
    </row>
    <row r="7" spans="1:12">
      <c r="A7" s="329"/>
      <c r="B7" s="332"/>
      <c r="C7" s="332"/>
      <c r="D7" s="332"/>
      <c r="E7" s="332"/>
      <c r="F7" s="332"/>
      <c r="G7" s="332"/>
      <c r="H7" s="332"/>
      <c r="I7" s="332"/>
      <c r="J7" s="332"/>
      <c r="K7" s="332"/>
      <c r="L7" s="332"/>
    </row>
    <row r="8" spans="1:12">
      <c r="A8" s="329" t="s">
        <v>22</v>
      </c>
      <c r="B8" s="332">
        <v>921.56999999999994</v>
      </c>
      <c r="C8" s="332">
        <v>1181.21</v>
      </c>
      <c r="D8" s="332">
        <v>2136.54</v>
      </c>
      <c r="E8" s="332">
        <v>4104.46</v>
      </c>
      <c r="F8" s="332">
        <v>5238.84</v>
      </c>
      <c r="G8" s="332">
        <v>5818.96</v>
      </c>
      <c r="H8" s="332">
        <v>6403.1200000000008</v>
      </c>
      <c r="I8" s="332">
        <v>6287.59</v>
      </c>
      <c r="J8" s="332">
        <v>5204.16</v>
      </c>
      <c r="K8" s="332">
        <v>4193.62</v>
      </c>
      <c r="L8" s="332">
        <v>2381.48</v>
      </c>
    </row>
    <row r="9" spans="1:12">
      <c r="A9" s="329" t="s">
        <v>321</v>
      </c>
      <c r="B9" s="332">
        <v>641.07000000000005</v>
      </c>
      <c r="C9" s="332">
        <v>893.19</v>
      </c>
      <c r="D9" s="332">
        <v>1735.66</v>
      </c>
      <c r="E9" s="332">
        <v>1937.79</v>
      </c>
      <c r="F9" s="332">
        <v>1871.52</v>
      </c>
      <c r="G9" s="332">
        <v>2887.51</v>
      </c>
      <c r="H9" s="332">
        <v>3923.22</v>
      </c>
      <c r="I9" s="332">
        <v>3915.44</v>
      </c>
      <c r="J9" s="332">
        <v>3328.77</v>
      </c>
      <c r="K9" s="332">
        <v>2377.2199999999998</v>
      </c>
      <c r="L9" s="332">
        <v>1023.73</v>
      </c>
    </row>
    <row r="10" spans="1:12">
      <c r="A10" s="329" t="s">
        <v>322</v>
      </c>
      <c r="B10" s="332">
        <v>4.34</v>
      </c>
      <c r="C10" s="332">
        <v>2.54</v>
      </c>
      <c r="D10" s="332">
        <v>4.8600000000000003</v>
      </c>
      <c r="E10" s="332">
        <v>8.73</v>
      </c>
      <c r="F10" s="332">
        <v>-52.92</v>
      </c>
      <c r="G10" s="332">
        <v>-6.32</v>
      </c>
      <c r="H10" s="332">
        <v>-173.63</v>
      </c>
      <c r="I10" s="332">
        <v>-6.71</v>
      </c>
      <c r="J10" s="332">
        <v>-148.84</v>
      </c>
      <c r="K10" s="332">
        <v>-1023.24</v>
      </c>
      <c r="L10" s="332">
        <v>-207.43</v>
      </c>
    </row>
    <row r="11" spans="1:12">
      <c r="A11" s="329" t="s">
        <v>323</v>
      </c>
      <c r="B11" s="332">
        <v>276.16000000000003</v>
      </c>
      <c r="C11" s="332">
        <v>285.48</v>
      </c>
      <c r="D11" s="332">
        <v>396.02</v>
      </c>
      <c r="E11" s="332">
        <v>2157.94</v>
      </c>
      <c r="F11" s="332">
        <v>3420.24</v>
      </c>
      <c r="G11" s="332">
        <v>2937.77</v>
      </c>
      <c r="H11" s="332">
        <v>2653.53</v>
      </c>
      <c r="I11" s="332">
        <v>2378.86</v>
      </c>
      <c r="J11" s="332">
        <v>2024.23</v>
      </c>
      <c r="K11" s="332">
        <v>2839.64</v>
      </c>
      <c r="L11" s="332">
        <v>1565.18</v>
      </c>
    </row>
    <row r="12" spans="1:12">
      <c r="A12" s="329"/>
      <c r="B12" s="332"/>
      <c r="C12" s="332"/>
      <c r="D12" s="332"/>
      <c r="E12" s="332"/>
      <c r="F12" s="332"/>
      <c r="G12" s="332"/>
      <c r="H12" s="332"/>
      <c r="I12" s="332"/>
      <c r="J12" s="332"/>
      <c r="K12" s="332"/>
      <c r="L12" s="332"/>
    </row>
    <row r="13" spans="1:12">
      <c r="A13" s="329" t="s">
        <v>44</v>
      </c>
      <c r="B13" s="332">
        <v>220.75</v>
      </c>
      <c r="C13" s="332">
        <v>336.55</v>
      </c>
      <c r="D13" s="332">
        <v>479.25</v>
      </c>
      <c r="E13" s="332">
        <v>964.06000000000006</v>
      </c>
      <c r="F13" s="332">
        <v>996.96</v>
      </c>
      <c r="G13" s="332">
        <v>1151</v>
      </c>
      <c r="H13" s="332">
        <v>1386.47</v>
      </c>
      <c r="I13" s="332">
        <v>1539.22</v>
      </c>
      <c r="J13" s="332">
        <v>1829.1999999999998</v>
      </c>
      <c r="K13" s="332">
        <v>2732.83</v>
      </c>
      <c r="L13" s="332">
        <v>2819.3900000000003</v>
      </c>
    </row>
    <row r="14" spans="1:12">
      <c r="A14" s="329" t="s">
        <v>321</v>
      </c>
      <c r="B14" s="332">
        <v>176</v>
      </c>
      <c r="C14" s="332">
        <v>279.2</v>
      </c>
      <c r="D14" s="332">
        <v>388.92</v>
      </c>
      <c r="E14" s="332">
        <v>365.69</v>
      </c>
      <c r="F14" s="332">
        <v>423.17</v>
      </c>
      <c r="G14" s="332">
        <v>591.39</v>
      </c>
      <c r="H14" s="332">
        <v>797.57</v>
      </c>
      <c r="I14" s="332">
        <v>862.47</v>
      </c>
      <c r="J14" s="332">
        <v>1023.42</v>
      </c>
      <c r="K14" s="332">
        <v>1756.73</v>
      </c>
      <c r="L14" s="332">
        <v>1441.6</v>
      </c>
    </row>
    <row r="15" spans="1:12">
      <c r="A15" s="329" t="s">
        <v>322</v>
      </c>
      <c r="B15" s="332">
        <v>1.1100000000000001</v>
      </c>
      <c r="C15" s="332">
        <v>1.79</v>
      </c>
      <c r="D15" s="332">
        <v>2.4500000000000002</v>
      </c>
      <c r="E15" s="332">
        <v>3.42</v>
      </c>
      <c r="F15" s="332">
        <v>33.15</v>
      </c>
      <c r="G15" s="332">
        <v>46.88</v>
      </c>
      <c r="H15" s="332">
        <v>83.92</v>
      </c>
      <c r="I15" s="332">
        <v>88.04</v>
      </c>
      <c r="J15" s="332">
        <v>230.38</v>
      </c>
      <c r="K15" s="332">
        <v>269.82</v>
      </c>
      <c r="L15" s="332">
        <v>282.64</v>
      </c>
    </row>
    <row r="16" spans="1:12">
      <c r="A16" s="329" t="s">
        <v>323</v>
      </c>
      <c r="B16" s="332">
        <v>43.64</v>
      </c>
      <c r="C16" s="332">
        <v>55.56</v>
      </c>
      <c r="D16" s="332">
        <v>87.88</v>
      </c>
      <c r="E16" s="332">
        <v>594.95000000000005</v>
      </c>
      <c r="F16" s="332">
        <v>540.64</v>
      </c>
      <c r="G16" s="332">
        <v>512.73</v>
      </c>
      <c r="H16" s="332">
        <v>504.98</v>
      </c>
      <c r="I16" s="332">
        <v>588.71</v>
      </c>
      <c r="J16" s="332">
        <v>575.4</v>
      </c>
      <c r="K16" s="332">
        <v>706.28</v>
      </c>
      <c r="L16" s="332">
        <v>1095.1500000000001</v>
      </c>
    </row>
    <row r="18" spans="1:12">
      <c r="A18" s="329" t="s">
        <v>477</v>
      </c>
      <c r="B18" s="329"/>
      <c r="C18" s="329"/>
      <c r="D18" s="329"/>
      <c r="E18" s="329"/>
      <c r="F18" s="329"/>
      <c r="G18" s="329"/>
      <c r="H18" s="329"/>
      <c r="I18" s="329"/>
      <c r="J18" s="329"/>
      <c r="K18" s="329"/>
      <c r="L18" s="329"/>
    </row>
    <row r="19" spans="1:12">
      <c r="A19" s="329" t="s">
        <v>321</v>
      </c>
      <c r="B19" s="332">
        <v>817.07</v>
      </c>
      <c r="C19" s="332">
        <v>1172.3900000000001</v>
      </c>
      <c r="D19" s="332">
        <v>2124.58</v>
      </c>
      <c r="E19" s="332">
        <v>2303.48</v>
      </c>
      <c r="F19" s="332">
        <v>2294.69</v>
      </c>
      <c r="G19" s="332">
        <v>3478.9</v>
      </c>
      <c r="H19" s="332">
        <v>4720.79</v>
      </c>
      <c r="I19" s="332">
        <v>4777.91</v>
      </c>
      <c r="J19" s="332">
        <v>4352.1899999999996</v>
      </c>
      <c r="K19" s="332">
        <v>4133.95</v>
      </c>
      <c r="L19" s="332">
        <v>2465.33</v>
      </c>
    </row>
    <row r="20" spans="1:12">
      <c r="A20" s="329" t="s">
        <v>322</v>
      </c>
      <c r="B20" s="332">
        <v>5.45</v>
      </c>
      <c r="C20" s="332">
        <v>4.33</v>
      </c>
      <c r="D20" s="332">
        <v>7.3100000000000005</v>
      </c>
      <c r="E20" s="332">
        <v>12.15</v>
      </c>
      <c r="F20" s="332">
        <v>-19.770000000000003</v>
      </c>
      <c r="G20" s="332">
        <v>40.56</v>
      </c>
      <c r="H20" s="332">
        <v>-89.71</v>
      </c>
      <c r="I20" s="332">
        <v>81.330000000000013</v>
      </c>
      <c r="J20" s="332">
        <v>81.539999999999992</v>
      </c>
      <c r="K20" s="332">
        <v>-753.42000000000007</v>
      </c>
      <c r="L20" s="332">
        <v>75.20999999999998</v>
      </c>
    </row>
    <row r="21" spans="1:12">
      <c r="A21" s="329" t="s">
        <v>323</v>
      </c>
      <c r="B21" s="332">
        <v>319.8</v>
      </c>
      <c r="C21" s="332">
        <v>341.04</v>
      </c>
      <c r="D21" s="332">
        <v>483.9</v>
      </c>
      <c r="E21" s="332">
        <v>2752.8900000000003</v>
      </c>
      <c r="F21" s="332">
        <v>3960.8799999999997</v>
      </c>
      <c r="G21" s="332">
        <v>3450.5</v>
      </c>
      <c r="H21" s="332">
        <v>3158.51</v>
      </c>
      <c r="I21" s="332">
        <v>2967.57</v>
      </c>
      <c r="J21" s="332">
        <v>2599.63</v>
      </c>
      <c r="K21" s="332">
        <v>3545.92</v>
      </c>
      <c r="L21" s="332">
        <v>2660.33</v>
      </c>
    </row>
    <row r="23" spans="1:12">
      <c r="A23" s="329" t="s">
        <v>808</v>
      </c>
      <c r="B23" s="329"/>
      <c r="C23" s="329"/>
      <c r="D23" s="329"/>
      <c r="E23" s="329"/>
      <c r="F23" s="329"/>
      <c r="G23" s="329"/>
      <c r="H23" s="329"/>
      <c r="I23" s="329"/>
      <c r="J23" s="329"/>
      <c r="K23" s="329"/>
      <c r="L23" s="329"/>
    </row>
    <row r="24" spans="1:12">
      <c r="A24" s="329" t="s">
        <v>321</v>
      </c>
      <c r="B24" s="329">
        <v>30.604967543534368</v>
      </c>
      <c r="C24" s="329">
        <v>31.733129789174807</v>
      </c>
      <c r="D24" s="329">
        <v>35.493431164214215</v>
      </c>
      <c r="E24" s="329">
        <v>27.902604709869745</v>
      </c>
      <c r="F24" s="329">
        <v>30.324522836327212</v>
      </c>
      <c r="G24" s="329">
        <v>33.384129080053206</v>
      </c>
      <c r="H24" s="329">
        <v>29.703187713495261</v>
      </c>
      <c r="I24" s="329">
        <v>29.680146602062369</v>
      </c>
      <c r="J24" s="329">
        <v>27.929089392286464</v>
      </c>
      <c r="K24" s="329">
        <v>27.46993155691408</v>
      </c>
      <c r="L24" s="329">
        <v>16.946178168820456</v>
      </c>
    </row>
    <row r="25" spans="1:12">
      <c r="A25" s="329" t="s">
        <v>322</v>
      </c>
      <c r="B25" s="329">
        <v>13.752207923290435</v>
      </c>
      <c r="C25" s="329">
        <v>10.884866767219709</v>
      </c>
      <c r="D25" s="329">
        <v>25.29411764705883</v>
      </c>
      <c r="E25" s="329">
        <v>17.984014209591471</v>
      </c>
      <c r="F25" s="329">
        <v>-14.510091743119268</v>
      </c>
      <c r="G25" s="329">
        <v>17.672432573744064</v>
      </c>
      <c r="H25" s="329">
        <v>-16.620657711903657</v>
      </c>
      <c r="I25" s="329">
        <v>15.432637571157498</v>
      </c>
      <c r="J25" s="329">
        <v>10.256603773584905</v>
      </c>
      <c r="K25" s="329">
        <v>-236.18181818181822</v>
      </c>
      <c r="L25" s="329">
        <v>19.585937499999993</v>
      </c>
    </row>
    <row r="26" spans="1:12">
      <c r="A26" s="329" t="s">
        <v>323</v>
      </c>
      <c r="B26" s="329">
        <v>69.949036505610366</v>
      </c>
      <c r="C26" s="329">
        <v>64.164361912287632</v>
      </c>
      <c r="D26" s="329">
        <v>72.962214649739138</v>
      </c>
      <c r="E26" s="329">
        <v>67.681478676900838</v>
      </c>
      <c r="F26" s="329">
        <v>83.046369834866695</v>
      </c>
      <c r="G26" s="329">
        <v>79.919674994093754</v>
      </c>
      <c r="H26" s="329">
        <v>70.750080639380698</v>
      </c>
      <c r="I26" s="329">
        <v>93.290474693492627</v>
      </c>
      <c r="J26" s="329">
        <v>89.426556587547296</v>
      </c>
      <c r="K26" s="329">
        <v>88.847907792533192</v>
      </c>
      <c r="L26" s="329">
        <v>77.402676752982245</v>
      </c>
    </row>
  </sheetData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31"/>
  <sheetViews>
    <sheetView workbookViewId="0">
      <selection activeCell="K30" sqref="K30"/>
    </sheetView>
  </sheetViews>
  <sheetFormatPr defaultColWidth="8.85546875" defaultRowHeight="15"/>
  <cols>
    <col min="1" max="1" width="25.42578125" style="118" bestFit="1" customWidth="1"/>
    <col min="2" max="5" width="8.85546875" style="118"/>
    <col min="6" max="6" width="12" style="118" bestFit="1" customWidth="1"/>
    <col min="7" max="7" width="8.85546875" style="118"/>
    <col min="8" max="8" width="8.85546875" style="194"/>
    <col min="9" max="9" width="13.7109375" style="118" bestFit="1" customWidth="1"/>
    <col min="10" max="10" width="8.85546875" style="118"/>
    <col min="11" max="11" width="13.42578125" style="118" bestFit="1" customWidth="1"/>
    <col min="12" max="12" width="9" style="118" bestFit="1" customWidth="1"/>
    <col min="13" max="16384" width="8.85546875" style="118"/>
  </cols>
  <sheetData>
    <row r="1" spans="1:18">
      <c r="A1" s="178"/>
      <c r="B1" s="213">
        <v>2016</v>
      </c>
      <c r="C1" s="213">
        <v>2017</v>
      </c>
      <c r="D1" s="213">
        <v>2018</v>
      </c>
      <c r="E1" s="213">
        <v>2019</v>
      </c>
      <c r="F1" s="213">
        <v>2020</v>
      </c>
      <c r="J1" s="118" t="s">
        <v>208</v>
      </c>
      <c r="K1" s="118" t="s">
        <v>209</v>
      </c>
      <c r="L1" s="118" t="s">
        <v>426</v>
      </c>
      <c r="M1" s="118" t="s">
        <v>508</v>
      </c>
      <c r="N1" s="202"/>
      <c r="O1" s="27" t="s">
        <v>334</v>
      </c>
      <c r="P1" s="27" t="s">
        <v>390</v>
      </c>
      <c r="Q1" s="27" t="s">
        <v>397</v>
      </c>
    </row>
    <row r="2" spans="1:18">
      <c r="A2" s="178" t="s">
        <v>356</v>
      </c>
      <c r="B2" s="178">
        <v>463843</v>
      </c>
      <c r="C2" s="178">
        <f>+'Steel sales breakup'!$F$120</f>
        <v>360000</v>
      </c>
      <c r="D2" s="178">
        <f>+'Steel sales breakup'!G120</f>
        <v>480000</v>
      </c>
      <c r="E2" s="178">
        <f>+'Steel sales breakup'!H120</f>
        <v>570000</v>
      </c>
      <c r="F2" s="178">
        <f>+'Steel sales breakup'!I120</f>
        <v>570000</v>
      </c>
      <c r="I2" s="10" t="s">
        <v>427</v>
      </c>
      <c r="J2" s="118">
        <v>2.4</v>
      </c>
      <c r="K2" s="118">
        <v>2.5</v>
      </c>
      <c r="L2" s="118">
        <v>2.5</v>
      </c>
      <c r="M2" s="118">
        <v>3</v>
      </c>
      <c r="N2" s="202"/>
      <c r="O2" s="202"/>
      <c r="P2" s="128">
        <f>+(1*1000000)/12</f>
        <v>83333.333333333328</v>
      </c>
      <c r="Q2" s="118">
        <f>(1.3*1000000)/10</f>
        <v>130000</v>
      </c>
      <c r="R2" s="194" t="s">
        <v>862</v>
      </c>
    </row>
    <row r="3" spans="1:18">
      <c r="A3" s="178" t="s">
        <v>411</v>
      </c>
      <c r="B3" s="178">
        <v>794854</v>
      </c>
      <c r="C3" s="178">
        <f>+'Steel sales breakup'!$F$135</f>
        <v>800000</v>
      </c>
      <c r="D3" s="178">
        <f>+'Steel sales breakup'!G135</f>
        <v>800000</v>
      </c>
      <c r="E3" s="178">
        <f>+'Steel sales breakup'!H135</f>
        <v>920000</v>
      </c>
      <c r="F3" s="178">
        <f>+'Steel sales breakup'!I135</f>
        <v>950000</v>
      </c>
      <c r="I3" s="10" t="s">
        <v>334</v>
      </c>
      <c r="J3" s="118">
        <v>1</v>
      </c>
      <c r="K3" s="118">
        <v>3</v>
      </c>
      <c r="L3" s="118">
        <v>4</v>
      </c>
      <c r="M3" s="118">
        <f>+M5-M2</f>
        <v>4.5</v>
      </c>
      <c r="N3" s="202"/>
      <c r="O3" s="202"/>
    </row>
    <row r="4" spans="1:18">
      <c r="A4" s="178" t="s">
        <v>389</v>
      </c>
      <c r="B4" s="178">
        <v>1407892</v>
      </c>
      <c r="C4" s="178">
        <f>+'Steel sales breakup'!F9+'Steel sales breakup'!F25+'Steel sales breakup'!F40+'Steel sales breakup'!F55</f>
        <v>1235000</v>
      </c>
      <c r="D4" s="178">
        <f>+'Steel sales breakup'!G9+'Steel sales breakup'!G25+'Steel sales breakup'!G40+'Steel sales breakup'!G55</f>
        <v>1720000</v>
      </c>
      <c r="E4" s="178">
        <f>+'Steel sales breakup'!H9+'Steel sales breakup'!H25+'Steel sales breakup'!H40+'Steel sales breakup'!H55</f>
        <v>2304500</v>
      </c>
      <c r="F4" s="178">
        <f>+'Steel sales breakup'!I9+'Steel sales breakup'!I25+'Steel sales breakup'!I40+'Steel sales breakup'!I55</f>
        <v>2352500</v>
      </c>
      <c r="N4" s="202"/>
      <c r="O4" s="202"/>
      <c r="P4" s="118">
        <f>+P2*3</f>
        <v>250000</v>
      </c>
    </row>
    <row r="5" spans="1:18">
      <c r="A5" s="178" t="s">
        <v>334</v>
      </c>
      <c r="B5" s="178">
        <v>40000</v>
      </c>
      <c r="C5" s="178">
        <f>+'Steel sales breakup'!$F$84+'Steel sales breakup'!$F$96+'Steel sales breakup'!$F$108</f>
        <v>942000</v>
      </c>
      <c r="D5" s="212">
        <f>+'Steel sales breakup'!G84+'Steel sales breakup'!G96+'Steel sales breakup'!G108</f>
        <v>1613080</v>
      </c>
      <c r="E5" s="178">
        <f>+'Steel sales breakup'!H84+'Steel sales breakup'!H96+'Steel sales breakup'!H108</f>
        <v>2467600</v>
      </c>
      <c r="F5" s="178">
        <f>+'Steel sales breakup'!I84+'Steel sales breakup'!I96+'Steel sales breakup'!I108</f>
        <v>2547280</v>
      </c>
      <c r="I5" s="10" t="s">
        <v>509</v>
      </c>
      <c r="J5" s="118">
        <v>3.4</v>
      </c>
      <c r="K5" s="118">
        <f>SUM(K2:K4)</f>
        <v>5.5</v>
      </c>
      <c r="L5" s="118">
        <f>SUM(L2:L4)</f>
        <v>6.5</v>
      </c>
      <c r="M5" s="118">
        <v>7.5</v>
      </c>
      <c r="N5" s="202"/>
      <c r="O5" s="202"/>
    </row>
    <row r="6" spans="1:18">
      <c r="A6" s="178" t="s">
        <v>404</v>
      </c>
      <c r="B6" s="178">
        <v>14088</v>
      </c>
      <c r="C6" s="178">
        <v>15000</v>
      </c>
      <c r="D6" s="178">
        <v>15000</v>
      </c>
      <c r="E6" s="178">
        <v>15000</v>
      </c>
      <c r="F6" s="178">
        <v>15000</v>
      </c>
      <c r="K6" s="194" t="s">
        <v>858</v>
      </c>
      <c r="L6" s="194" t="s">
        <v>859</v>
      </c>
      <c r="M6" s="118">
        <v>6.5</v>
      </c>
      <c r="N6" s="202"/>
      <c r="O6" s="202"/>
    </row>
    <row r="7" spans="1:18">
      <c r="A7" s="178" t="s">
        <v>707</v>
      </c>
      <c r="B7" s="178">
        <v>106725</v>
      </c>
      <c r="C7" s="178">
        <f>108721.640959264-60721.64</f>
        <v>48000.000959263998</v>
      </c>
      <c r="D7" s="212">
        <f>B7/B9*5200000+5640</f>
        <v>171920.15676122674</v>
      </c>
      <c r="E7" s="212">
        <f>D7/D9*6500000+8000</f>
        <v>240808.53801096286</v>
      </c>
      <c r="F7" s="212">
        <f>E7/E9*7000000</f>
        <v>258619.73303957164</v>
      </c>
      <c r="L7" s="118">
        <v>6.5</v>
      </c>
      <c r="N7" s="202"/>
      <c r="O7" s="202"/>
      <c r="P7" s="118">
        <f>(1.3*1000000)+250000</f>
        <v>1550000</v>
      </c>
    </row>
    <row r="8" spans="1:18">
      <c r="A8" s="178" t="s">
        <v>709</v>
      </c>
      <c r="B8" s="178">
        <v>316739</v>
      </c>
      <c r="C8" s="212"/>
      <c r="D8" s="212"/>
      <c r="E8" s="212"/>
      <c r="F8" s="212">
        <f>325393-219</f>
        <v>325174</v>
      </c>
      <c r="N8" s="202"/>
      <c r="O8" s="202"/>
    </row>
    <row r="9" spans="1:18" ht="15.75" thickBot="1">
      <c r="A9" s="214" t="s">
        <v>817</v>
      </c>
      <c r="B9" s="214">
        <v>3337560</v>
      </c>
      <c r="C9" s="214">
        <f>+SUM(C2:C8)</f>
        <v>3400000.0009592641</v>
      </c>
      <c r="D9" s="214">
        <f>SUM(D2:D8)</f>
        <v>4800000.1567612272</v>
      </c>
      <c r="E9" s="214">
        <f>SUM(E2:E8)</f>
        <v>6517908.5380109632</v>
      </c>
      <c r="F9" s="269">
        <f>SUM(F2:F8)</f>
        <v>7018573.7330395719</v>
      </c>
      <c r="I9" s="10" t="s">
        <v>865</v>
      </c>
      <c r="J9" s="10" t="s">
        <v>200</v>
      </c>
      <c r="K9" s="10" t="s">
        <v>209</v>
      </c>
      <c r="L9" s="10" t="s">
        <v>426</v>
      </c>
      <c r="M9" s="10" t="s">
        <v>508</v>
      </c>
      <c r="N9" s="202"/>
      <c r="O9" s="202"/>
    </row>
    <row r="10" spans="1:18" s="194" customFormat="1" ht="15.75" thickTop="1">
      <c r="A10" s="38"/>
      <c r="B10" s="38"/>
      <c r="C10" s="38"/>
      <c r="D10" s="38"/>
      <c r="E10" s="38"/>
      <c r="F10" s="38"/>
      <c r="J10" s="10"/>
      <c r="K10" s="10"/>
      <c r="L10" s="10"/>
      <c r="M10" s="10"/>
      <c r="N10" s="202"/>
      <c r="O10" s="202"/>
    </row>
    <row r="11" spans="1:18">
      <c r="I11" s="10" t="s">
        <v>119</v>
      </c>
      <c r="J11" s="190">
        <f>+SUM(J13,J17)</f>
        <v>3.4</v>
      </c>
      <c r="K11" s="190">
        <f>+SUM(K13,K17)</f>
        <v>4.8</v>
      </c>
      <c r="L11" s="190">
        <f>+SUM(L13,L17)</f>
        <v>6.5</v>
      </c>
      <c r="M11" s="190">
        <f>+SUM(M13,M17)</f>
        <v>7</v>
      </c>
      <c r="N11" s="202"/>
      <c r="O11" s="202"/>
    </row>
    <row r="12" spans="1:18" s="194" customFormat="1">
      <c r="F12" s="134"/>
      <c r="I12" s="10"/>
      <c r="J12" s="10"/>
      <c r="K12" s="157"/>
      <c r="N12" s="202"/>
      <c r="O12" s="151"/>
    </row>
    <row r="13" spans="1:18">
      <c r="D13" s="134"/>
      <c r="F13" s="134"/>
      <c r="I13" s="10" t="s">
        <v>389</v>
      </c>
      <c r="J13" s="10">
        <v>2.4</v>
      </c>
      <c r="K13" s="190">
        <v>2.5</v>
      </c>
      <c r="L13" s="10">
        <v>2.5</v>
      </c>
      <c r="M13" s="7">
        <v>3</v>
      </c>
      <c r="N13" s="202"/>
      <c r="O13" s="151"/>
    </row>
    <row r="14" spans="1:18">
      <c r="E14" s="134"/>
      <c r="I14" s="194" t="s">
        <v>863</v>
      </c>
      <c r="J14" s="118">
        <v>1.3</v>
      </c>
      <c r="K14" s="157">
        <f>+K13-K15</f>
        <v>1.4</v>
      </c>
      <c r="L14" s="157">
        <f>+L13-L15</f>
        <v>1.4</v>
      </c>
      <c r="M14" s="157">
        <f>+M13-M15</f>
        <v>1.9</v>
      </c>
      <c r="N14" s="202"/>
      <c r="O14" s="202"/>
    </row>
    <row r="15" spans="1:18">
      <c r="I15" s="194" t="s">
        <v>864</v>
      </c>
      <c r="J15" s="118">
        <v>1.1000000000000001</v>
      </c>
      <c r="K15" s="194">
        <v>1.1000000000000001</v>
      </c>
      <c r="L15" s="194">
        <v>1.1000000000000001</v>
      </c>
      <c r="M15" s="194">
        <v>1.1000000000000001</v>
      </c>
      <c r="N15" s="202"/>
      <c r="O15" s="202"/>
    </row>
    <row r="16" spans="1:18">
      <c r="N16" s="202"/>
      <c r="O16" s="202"/>
    </row>
    <row r="17" spans="9:15">
      <c r="I17" s="10" t="s">
        <v>334</v>
      </c>
      <c r="J17" s="10">
        <v>1</v>
      </c>
      <c r="K17" s="10">
        <f>+SUM(K18,K19)</f>
        <v>2.2999999999999998</v>
      </c>
      <c r="L17" s="10">
        <v>4</v>
      </c>
      <c r="M17" s="10">
        <v>4</v>
      </c>
      <c r="N17" s="202"/>
      <c r="O17" s="202"/>
    </row>
    <row r="18" spans="9:15">
      <c r="I18" s="194" t="s">
        <v>749</v>
      </c>
      <c r="J18" s="118">
        <v>0</v>
      </c>
      <c r="K18" s="118">
        <f>1.55</f>
        <v>1.55</v>
      </c>
      <c r="L18" s="118">
        <f>+L17-L19</f>
        <v>2.5</v>
      </c>
      <c r="M18" s="194">
        <f>+M17-M19</f>
        <v>2.5</v>
      </c>
      <c r="N18" s="202"/>
      <c r="O18" s="202"/>
    </row>
    <row r="19" spans="9:15">
      <c r="I19" s="194" t="s">
        <v>750</v>
      </c>
      <c r="J19" s="118">
        <v>1</v>
      </c>
      <c r="K19" s="118">
        <v>0.75</v>
      </c>
      <c r="L19" s="118">
        <v>1.5</v>
      </c>
      <c r="M19" s="118">
        <v>1.5</v>
      </c>
      <c r="N19" s="202"/>
      <c r="O19" s="202"/>
    </row>
    <row r="21" spans="9:15">
      <c r="I21" s="10" t="s">
        <v>866</v>
      </c>
      <c r="J21" s="10" t="s">
        <v>200</v>
      </c>
      <c r="K21" s="10" t="s">
        <v>209</v>
      </c>
      <c r="L21" s="10" t="s">
        <v>426</v>
      </c>
      <c r="M21" s="10" t="s">
        <v>508</v>
      </c>
    </row>
    <row r="23" spans="9:15">
      <c r="I23" s="194" t="s">
        <v>746</v>
      </c>
      <c r="J23" s="10">
        <f>+J25+J29</f>
        <v>3.9130434782608701</v>
      </c>
      <c r="K23" s="10">
        <f>+K25+K29</f>
        <v>5.408902691511388</v>
      </c>
      <c r="L23" s="10">
        <f>+L25+L29</f>
        <v>7.3343685300207042</v>
      </c>
      <c r="M23" s="10">
        <f>+M25+M29</f>
        <v>7.8778467908902687</v>
      </c>
    </row>
    <row r="25" spans="9:15">
      <c r="I25" s="10" t="s">
        <v>389</v>
      </c>
      <c r="J25" s="10">
        <f>+SUM(J26:J27)</f>
        <v>2.7225672877846794</v>
      </c>
      <c r="K25" s="10">
        <f>+SUM(K26:K27)</f>
        <v>2.8312629399585925</v>
      </c>
      <c r="L25" s="10">
        <f>+SUM(L26:L27)</f>
        <v>2.8312629399585925</v>
      </c>
      <c r="M25" s="10">
        <f>+SUM(M26:M27)</f>
        <v>3.3747412008281574</v>
      </c>
    </row>
    <row r="26" spans="9:15">
      <c r="I26" s="194" t="s">
        <v>863</v>
      </c>
      <c r="J26" s="118">
        <f>+J14/0.92</f>
        <v>1.4130434782608696</v>
      </c>
      <c r="K26" s="194">
        <f>+K14/0.92</f>
        <v>1.5217391304347825</v>
      </c>
      <c r="L26" s="194">
        <f>+L14/0.92</f>
        <v>1.5217391304347825</v>
      </c>
      <c r="M26" s="194">
        <f>+M14/0.92</f>
        <v>2.0652173913043477</v>
      </c>
    </row>
    <row r="27" spans="9:15">
      <c r="I27" s="194" t="s">
        <v>864</v>
      </c>
      <c r="J27" s="118">
        <f>+J15/0.84</f>
        <v>1.3095238095238098</v>
      </c>
      <c r="K27" s="194">
        <f>+K15/0.84</f>
        <v>1.3095238095238098</v>
      </c>
      <c r="L27" s="194">
        <f>+L15/0.84</f>
        <v>1.3095238095238098</v>
      </c>
      <c r="M27" s="194">
        <f>+M15/0.84</f>
        <v>1.3095238095238098</v>
      </c>
    </row>
    <row r="29" spans="9:15">
      <c r="I29" s="10" t="s">
        <v>334</v>
      </c>
      <c r="J29" s="10">
        <f>+J30+J31</f>
        <v>1.1904761904761905</v>
      </c>
      <c r="K29" s="10">
        <f>+K30+K31</f>
        <v>2.5776397515527951</v>
      </c>
      <c r="L29" s="10">
        <f>+L30+L31</f>
        <v>4.5031055900621118</v>
      </c>
      <c r="M29" s="10">
        <f>+M30+M31</f>
        <v>4.5031055900621118</v>
      </c>
    </row>
    <row r="30" spans="9:15">
      <c r="I30" s="194" t="s">
        <v>749</v>
      </c>
      <c r="J30" s="118">
        <f>+J18/0.92</f>
        <v>0</v>
      </c>
      <c r="K30" s="194">
        <f>+K18/0.92</f>
        <v>1.6847826086956521</v>
      </c>
      <c r="L30" s="194">
        <f>+L18/0.92</f>
        <v>2.7173913043478262</v>
      </c>
      <c r="M30" s="194">
        <f>+M18/0.92</f>
        <v>2.7173913043478262</v>
      </c>
    </row>
    <row r="31" spans="9:15">
      <c r="I31" s="194" t="s">
        <v>750</v>
      </c>
      <c r="J31" s="118">
        <f>+J19/0.84</f>
        <v>1.1904761904761905</v>
      </c>
      <c r="K31" s="194">
        <f>+K19/0.84</f>
        <v>0.8928571428571429</v>
      </c>
      <c r="L31" s="194">
        <f>+L19/0.84</f>
        <v>1.7857142857142858</v>
      </c>
      <c r="M31" s="194">
        <f>+M19/0.84</f>
        <v>1.7857142857142858</v>
      </c>
    </row>
  </sheetData>
  <phoneticPr fontId="47" type="noConversion"/>
  <pageMargins left="0.7" right="0.7" top="0.75" bottom="0.75" header="0.3" footer="0.3"/>
  <pageSetup paperSize="9" scale="85" orientation="landscape" verticalDpi="0" r:id="rId1"/>
</worksheet>
</file>

<file path=xl/worksheets/sheet30.xml><?xml version="1.0" encoding="utf-8"?>
<worksheet xmlns="http://schemas.openxmlformats.org/spreadsheetml/2006/main" xmlns:r="http://schemas.openxmlformats.org/officeDocument/2006/relationships">
  <dimension ref="A2:M25"/>
  <sheetViews>
    <sheetView workbookViewId="0">
      <selection activeCell="B6" sqref="B6"/>
    </sheetView>
  </sheetViews>
  <sheetFormatPr defaultColWidth="8.85546875" defaultRowHeight="15"/>
  <cols>
    <col min="1" max="1" width="28.28515625" style="118" bestFit="1" customWidth="1"/>
    <col min="2" max="2" width="10" style="118" bestFit="1" customWidth="1"/>
    <col min="3" max="3" width="8.85546875" style="118"/>
    <col min="4" max="4" width="21.85546875" style="118" bestFit="1" customWidth="1"/>
    <col min="5" max="5" width="8.85546875" style="118"/>
    <col min="6" max="6" width="16.7109375" style="118" bestFit="1" customWidth="1"/>
    <col min="7" max="7" width="23" style="118" bestFit="1" customWidth="1"/>
    <col min="8" max="8" width="8" style="118" customWidth="1"/>
    <col min="9" max="14" width="0" style="118" hidden="1" customWidth="1"/>
    <col min="15" max="16384" width="8.85546875" style="118"/>
  </cols>
  <sheetData>
    <row r="2" spans="1:11">
      <c r="A2" s="10" t="s">
        <v>389</v>
      </c>
      <c r="D2" s="10" t="s">
        <v>334</v>
      </c>
      <c r="G2" s="10" t="s">
        <v>410</v>
      </c>
    </row>
    <row r="3" spans="1:11">
      <c r="A3" s="118" t="s">
        <v>414</v>
      </c>
      <c r="B3" s="118">
        <f>2.125*1000000</f>
        <v>2125000</v>
      </c>
      <c r="D3" s="118" t="s">
        <v>421</v>
      </c>
      <c r="E3" s="118">
        <f>3.2*1000000</f>
        <v>3200000</v>
      </c>
      <c r="G3" s="10" t="s">
        <v>425</v>
      </c>
      <c r="K3" s="10"/>
    </row>
    <row r="4" spans="1:11">
      <c r="A4" s="118" t="s">
        <v>415</v>
      </c>
      <c r="B4" s="118">
        <f>1.32*1000000</f>
        <v>1320000</v>
      </c>
      <c r="D4" s="118" t="s">
        <v>415</v>
      </c>
      <c r="E4" s="118">
        <f>1.8*1000000</f>
        <v>1800000</v>
      </c>
      <c r="F4" s="118">
        <f>+E4*0.84</f>
        <v>1512000</v>
      </c>
      <c r="G4" s="118" t="s">
        <v>356</v>
      </c>
      <c r="H4" s="118">
        <v>600000</v>
      </c>
      <c r="K4" s="10"/>
    </row>
    <row r="5" spans="1:11">
      <c r="B5" s="118">
        <f>SUM(B3:B4)</f>
        <v>3445000</v>
      </c>
      <c r="E5" s="118">
        <f>SUM(E3:E4)</f>
        <v>5000000</v>
      </c>
      <c r="G5" s="118" t="s">
        <v>411</v>
      </c>
      <c r="H5" s="118">
        <v>1000000</v>
      </c>
    </row>
    <row r="6" spans="1:11">
      <c r="A6" s="118" t="s">
        <v>417</v>
      </c>
      <c r="B6" s="10">
        <f>+B3*0.92+B4*0.84</f>
        <v>3063800</v>
      </c>
      <c r="E6" s="118">
        <f>+E3*0.92+E4*0.84</f>
        <v>4456000</v>
      </c>
      <c r="G6" s="10" t="s">
        <v>849</v>
      </c>
      <c r="H6" s="118">
        <f>SUM(H4:H5)</f>
        <v>1600000</v>
      </c>
    </row>
    <row r="8" spans="1:11">
      <c r="A8" s="10" t="s">
        <v>416</v>
      </c>
      <c r="B8" s="118">
        <f>3.6*1000000</f>
        <v>3600000</v>
      </c>
      <c r="D8" s="10" t="s">
        <v>416</v>
      </c>
    </row>
    <row r="9" spans="1:11">
      <c r="D9" s="118" t="s">
        <v>422</v>
      </c>
      <c r="E9" s="118">
        <f>2.5*1000000</f>
        <v>2500000</v>
      </c>
      <c r="F9" s="10"/>
      <c r="G9" s="10" t="s">
        <v>850</v>
      </c>
      <c r="H9" s="118">
        <f>+B5+E5</f>
        <v>8445000</v>
      </c>
    </row>
    <row r="10" spans="1:11">
      <c r="D10" s="118" t="s">
        <v>423</v>
      </c>
      <c r="E10" s="118">
        <f>2.5*1000000</f>
        <v>2500000</v>
      </c>
      <c r="F10" s="10"/>
      <c r="G10" s="10"/>
    </row>
    <row r="11" spans="1:11">
      <c r="E11" s="118">
        <f>SUM(E9:E10)</f>
        <v>5000000</v>
      </c>
      <c r="F11" s="10"/>
      <c r="G11" s="10" t="s">
        <v>851</v>
      </c>
      <c r="H11" s="118">
        <f>+B6+E6</f>
        <v>7519800</v>
      </c>
      <c r="I11" s="118">
        <f>+I6+E14+E15+E16+B14+B15+B16+B17</f>
        <v>5154000</v>
      </c>
    </row>
    <row r="12" spans="1:11">
      <c r="F12" s="10"/>
      <c r="G12" s="10"/>
    </row>
    <row r="13" spans="1:11">
      <c r="A13" s="10" t="s">
        <v>337</v>
      </c>
      <c r="D13" s="10" t="s">
        <v>337</v>
      </c>
      <c r="F13" s="10"/>
      <c r="G13" s="10" t="s">
        <v>337</v>
      </c>
      <c r="H13" s="118">
        <f>+B18+E17+H6</f>
        <v>6754000</v>
      </c>
    </row>
    <row r="14" spans="1:11">
      <c r="A14" s="118" t="s">
        <v>399</v>
      </c>
      <c r="B14" s="118">
        <f>1*1000000</f>
        <v>1000000</v>
      </c>
      <c r="D14" s="118" t="s">
        <v>399</v>
      </c>
      <c r="E14" s="118">
        <f>1.2*1000000</f>
        <v>1200000</v>
      </c>
    </row>
    <row r="15" spans="1:11">
      <c r="A15" s="118" t="s">
        <v>418</v>
      </c>
      <c r="B15" s="118">
        <f>0.75*1000000</f>
        <v>750000</v>
      </c>
      <c r="D15" s="118" t="s">
        <v>424</v>
      </c>
      <c r="E15" s="118">
        <f>1.4*1000000</f>
        <v>1400000</v>
      </c>
      <c r="G15" s="10" t="s">
        <v>852</v>
      </c>
      <c r="H15" s="118">
        <f>+H11-H13</f>
        <v>765800</v>
      </c>
    </row>
    <row r="16" spans="1:11">
      <c r="A16" s="118" t="s">
        <v>419</v>
      </c>
      <c r="B16" s="118">
        <f>0.6*1000000</f>
        <v>600000</v>
      </c>
      <c r="D16" s="118" t="s">
        <v>400</v>
      </c>
      <c r="E16" s="118">
        <v>84000</v>
      </c>
      <c r="J16" s="118">
        <v>2125000</v>
      </c>
      <c r="K16" s="118">
        <v>1.08</v>
      </c>
    </row>
    <row r="17" spans="1:13">
      <c r="A17" s="118" t="s">
        <v>400</v>
      </c>
      <c r="B17" s="118">
        <v>120000</v>
      </c>
      <c r="D17" s="10" t="s">
        <v>849</v>
      </c>
      <c r="E17" s="118">
        <f>SUM(E14:E16)</f>
        <v>2684000</v>
      </c>
      <c r="J17" s="118">
        <v>1955000</v>
      </c>
      <c r="K17" s="118">
        <v>1</v>
      </c>
    </row>
    <row r="18" spans="1:13">
      <c r="A18" s="10" t="s">
        <v>849</v>
      </c>
      <c r="B18" s="118">
        <f>SUM(B14:B17)</f>
        <v>2470000</v>
      </c>
      <c r="D18" s="247" t="s">
        <v>420</v>
      </c>
      <c r="E18" s="135">
        <f>+E6-E17</f>
        <v>1772000</v>
      </c>
    </row>
    <row r="19" spans="1:13">
      <c r="A19" s="247" t="s">
        <v>420</v>
      </c>
      <c r="B19" s="143">
        <f>+B6-B18</f>
        <v>593800</v>
      </c>
      <c r="J19" s="118">
        <f>+(J16-J17)/J17</f>
        <v>8.6956521739130432E-2</v>
      </c>
      <c r="K19" s="118">
        <v>1</v>
      </c>
      <c r="L19" s="118">
        <f>+SUM(J19,K19)</f>
        <v>1.0869565217391304</v>
      </c>
      <c r="M19" s="118" t="s">
        <v>506</v>
      </c>
    </row>
    <row r="20" spans="1:13">
      <c r="L20" s="118">
        <f>+L19*J17</f>
        <v>2125000</v>
      </c>
    </row>
    <row r="21" spans="1:13">
      <c r="B21" s="118">
        <f>+SUM(B14:B17)+SUM(E14:E16)+SUM(H4:H5)</f>
        <v>6754000</v>
      </c>
    </row>
    <row r="22" spans="1:13">
      <c r="J22" s="118">
        <v>1320000</v>
      </c>
    </row>
    <row r="23" spans="1:13">
      <c r="J23" s="118">
        <f>+J22*0.84</f>
        <v>1108800</v>
      </c>
    </row>
    <row r="24" spans="1:13">
      <c r="B24" s="118">
        <f>3.4+1.5+1.5</f>
        <v>6.4</v>
      </c>
    </row>
    <row r="25" spans="1:13">
      <c r="J25" s="118">
        <f>+(J22-J23)/J23</f>
        <v>0.19047619047619047</v>
      </c>
      <c r="K25" s="118">
        <v>1</v>
      </c>
      <c r="L25" s="118">
        <f>+K25+J25</f>
        <v>1.1904761904761905</v>
      </c>
      <c r="M25" s="118" t="s">
        <v>507</v>
      </c>
    </row>
  </sheetData>
  <pageMargins left="0.7" right="0.7" top="0.75" bottom="0.75" header="0.3" footer="0.3"/>
  <pageSetup paperSize="9" orientation="portrait" verticalDpi="0" r:id="rId1"/>
</worksheet>
</file>

<file path=xl/worksheets/sheet31.xml><?xml version="1.0" encoding="utf-8"?>
<worksheet xmlns="http://schemas.openxmlformats.org/spreadsheetml/2006/main" xmlns:r="http://schemas.openxmlformats.org/officeDocument/2006/relationships">
  <dimension ref="A1:M47"/>
  <sheetViews>
    <sheetView workbookViewId="0">
      <selection activeCell="E1" sqref="E1"/>
    </sheetView>
  </sheetViews>
  <sheetFormatPr defaultColWidth="8.85546875" defaultRowHeight="15"/>
  <cols>
    <col min="1" max="1" width="40.42578125" style="118" bestFit="1" customWidth="1"/>
    <col min="2" max="3" width="10.140625" style="118" bestFit="1" customWidth="1"/>
    <col min="4" max="4" width="6.42578125" style="118" bestFit="1" customWidth="1"/>
    <col min="5" max="5" width="10.140625" style="118" bestFit="1" customWidth="1"/>
    <col min="6" max="6" width="12.42578125" style="118" bestFit="1" customWidth="1"/>
    <col min="7" max="7" width="7.28515625" style="118" bestFit="1" customWidth="1"/>
    <col min="8" max="8" width="10.140625" style="118" bestFit="1" customWidth="1"/>
    <col min="9" max="9" width="12.42578125" style="118" bestFit="1" customWidth="1"/>
    <col min="10" max="10" width="6.42578125" style="118" bestFit="1" customWidth="1"/>
    <col min="11" max="11" width="10.140625" style="118" bestFit="1" customWidth="1"/>
    <col min="12" max="12" width="12.42578125" style="118" bestFit="1" customWidth="1"/>
    <col min="13" max="13" width="6.42578125" style="118" bestFit="1" customWidth="1"/>
    <col min="14" max="16384" width="8.85546875" style="118"/>
  </cols>
  <sheetData>
    <row r="1" spans="1:13">
      <c r="A1" s="21" t="s">
        <v>0</v>
      </c>
      <c r="B1" s="22">
        <v>42705</v>
      </c>
      <c r="C1" s="22">
        <v>42339</v>
      </c>
      <c r="D1" s="21" t="s">
        <v>494</v>
      </c>
      <c r="E1" s="22">
        <v>42614</v>
      </c>
      <c r="F1" s="22">
        <v>42248</v>
      </c>
      <c r="G1" s="21" t="s">
        <v>494</v>
      </c>
      <c r="H1" s="22">
        <v>42522</v>
      </c>
      <c r="I1" s="22">
        <v>42156</v>
      </c>
      <c r="J1" s="21" t="s">
        <v>494</v>
      </c>
      <c r="K1" s="22">
        <v>42430</v>
      </c>
      <c r="L1" s="22">
        <v>42064</v>
      </c>
      <c r="M1" s="21" t="s">
        <v>494</v>
      </c>
    </row>
    <row r="2" spans="1:13">
      <c r="A2" s="118" t="s">
        <v>1</v>
      </c>
      <c r="B2" s="119">
        <v>3803.22</v>
      </c>
      <c r="C2" s="119">
        <v>3190.31</v>
      </c>
      <c r="D2" s="119">
        <v>19.21</v>
      </c>
      <c r="E2" s="119">
        <v>3385.81</v>
      </c>
      <c r="F2" s="119">
        <v>3675.28</v>
      </c>
      <c r="G2" s="119">
        <v>-7.88</v>
      </c>
      <c r="H2" s="119">
        <v>3462.93</v>
      </c>
      <c r="I2" s="119">
        <v>3608.18</v>
      </c>
      <c r="J2" s="119">
        <v>-4.03</v>
      </c>
      <c r="K2" s="119">
        <v>3419.86</v>
      </c>
      <c r="L2" s="119">
        <v>3300.6</v>
      </c>
      <c r="M2" s="119">
        <v>3.61</v>
      </c>
    </row>
    <row r="3" spans="1:13">
      <c r="A3" s="118" t="s">
        <v>2</v>
      </c>
      <c r="B3" s="119">
        <v>379.54</v>
      </c>
      <c r="C3" s="119">
        <v>421.62</v>
      </c>
      <c r="D3" s="119">
        <v>-9.98</v>
      </c>
      <c r="E3" s="119">
        <v>362.42</v>
      </c>
      <c r="F3" s="119">
        <v>515.04</v>
      </c>
      <c r="G3" s="119">
        <v>-29.63</v>
      </c>
      <c r="H3" s="119">
        <v>438.13</v>
      </c>
      <c r="I3" s="119">
        <v>493.24</v>
      </c>
      <c r="J3" s="119">
        <v>-11.17</v>
      </c>
      <c r="K3" s="119"/>
      <c r="L3" s="119"/>
      <c r="M3" s="119"/>
    </row>
    <row r="4" spans="1:13">
      <c r="A4" s="118" t="s">
        <v>3</v>
      </c>
      <c r="B4" s="119">
        <v>3423.68</v>
      </c>
      <c r="C4" s="119">
        <v>2768.69</v>
      </c>
      <c r="D4" s="119">
        <v>23.66</v>
      </c>
      <c r="E4" s="119">
        <v>3023.39</v>
      </c>
      <c r="F4" s="119">
        <v>3160.24</v>
      </c>
      <c r="G4" s="119">
        <v>-4.33</v>
      </c>
      <c r="H4" s="119">
        <v>3024.8</v>
      </c>
      <c r="I4" s="119">
        <v>3114.94</v>
      </c>
      <c r="J4" s="119">
        <v>-2.89</v>
      </c>
      <c r="K4" s="119">
        <v>3419.86</v>
      </c>
      <c r="L4" s="119">
        <v>3300.6</v>
      </c>
      <c r="M4" s="119">
        <v>3.61</v>
      </c>
    </row>
    <row r="5" spans="1:13">
      <c r="A5" s="118" t="s">
        <v>159</v>
      </c>
      <c r="B5" s="119">
        <v>95.27</v>
      </c>
      <c r="C5" s="119">
        <v>149.86000000000001</v>
      </c>
      <c r="D5" s="119">
        <v>-36.43</v>
      </c>
      <c r="E5" s="119">
        <v>102.27</v>
      </c>
      <c r="F5" s="119">
        <v>14.79</v>
      </c>
      <c r="G5" s="119">
        <v>591.48</v>
      </c>
      <c r="H5" s="119">
        <v>98.7</v>
      </c>
      <c r="I5" s="119">
        <v>11.22</v>
      </c>
      <c r="J5" s="119">
        <v>779.68</v>
      </c>
      <c r="K5" s="119">
        <v>41.98</v>
      </c>
      <c r="L5" s="119">
        <v>53.67</v>
      </c>
      <c r="M5" s="119">
        <v>-21.78</v>
      </c>
    </row>
    <row r="6" spans="1:13">
      <c r="A6" s="118" t="s">
        <v>160</v>
      </c>
      <c r="B6" s="119">
        <v>3518.95</v>
      </c>
      <c r="C6" s="119">
        <v>2918.55</v>
      </c>
      <c r="D6" s="119">
        <v>20.57</v>
      </c>
      <c r="E6" s="119">
        <v>3125.66</v>
      </c>
      <c r="F6" s="119">
        <v>3175.03</v>
      </c>
      <c r="G6" s="119">
        <v>-1.55</v>
      </c>
      <c r="H6" s="119">
        <v>3123.5</v>
      </c>
      <c r="I6" s="119">
        <v>3126.16</v>
      </c>
      <c r="J6" s="119">
        <v>-0.09</v>
      </c>
      <c r="K6" s="119">
        <v>3461.84</v>
      </c>
      <c r="L6" s="119">
        <v>3354.27</v>
      </c>
      <c r="M6" s="119">
        <v>3.21</v>
      </c>
    </row>
    <row r="7" spans="1:13">
      <c r="A7" s="118" t="s">
        <v>12</v>
      </c>
      <c r="B7" s="119">
        <v>2737.91</v>
      </c>
      <c r="C7" s="119">
        <v>2499.6799999999998</v>
      </c>
      <c r="D7" s="119">
        <v>9.5299999999999994</v>
      </c>
      <c r="E7" s="119">
        <v>2594.66</v>
      </c>
      <c r="F7" s="119">
        <v>2539.14</v>
      </c>
      <c r="G7" s="119">
        <v>2.19</v>
      </c>
      <c r="H7" s="119">
        <v>2464.19</v>
      </c>
      <c r="I7" s="119">
        <v>2431.2600000000002</v>
      </c>
      <c r="J7" s="119">
        <v>1.35</v>
      </c>
      <c r="K7" s="119">
        <v>2862.69</v>
      </c>
      <c r="L7" s="119">
        <v>2721.19</v>
      </c>
      <c r="M7" s="119">
        <v>5.2</v>
      </c>
    </row>
    <row r="8" spans="1:13">
      <c r="A8" s="118" t="s">
        <v>161</v>
      </c>
      <c r="B8" s="119">
        <v>781.04</v>
      </c>
      <c r="C8" s="119">
        <v>418.87</v>
      </c>
      <c r="D8" s="119">
        <v>86.46</v>
      </c>
      <c r="E8" s="119">
        <v>531</v>
      </c>
      <c r="F8" s="119">
        <v>635.89</v>
      </c>
      <c r="G8" s="119">
        <v>-16.489999999999998</v>
      </c>
      <c r="H8" s="119">
        <v>659.31</v>
      </c>
      <c r="I8" s="119">
        <v>694.9</v>
      </c>
      <c r="J8" s="119">
        <v>-5.12</v>
      </c>
      <c r="K8" s="119">
        <v>599.15</v>
      </c>
      <c r="L8" s="119">
        <v>633.08000000000004</v>
      </c>
      <c r="M8" s="119">
        <v>-5.36</v>
      </c>
    </row>
    <row r="9" spans="1:13">
      <c r="A9" s="118" t="s">
        <v>13</v>
      </c>
      <c r="B9" s="119">
        <v>2.86</v>
      </c>
      <c r="C9" s="119">
        <v>0.93</v>
      </c>
      <c r="D9" s="119">
        <v>207.53</v>
      </c>
      <c r="E9" s="119"/>
      <c r="F9" s="119">
        <v>1.03</v>
      </c>
      <c r="G9" s="119"/>
      <c r="H9" s="119"/>
      <c r="I9" s="119">
        <v>46.37</v>
      </c>
      <c r="J9" s="119"/>
      <c r="K9" s="119">
        <v>73.55</v>
      </c>
      <c r="L9" s="119">
        <v>16.36</v>
      </c>
      <c r="M9" s="119">
        <v>349.57</v>
      </c>
    </row>
    <row r="10" spans="1:13">
      <c r="A10" s="118" t="s">
        <v>162</v>
      </c>
      <c r="B10" s="119">
        <v>783.9</v>
      </c>
      <c r="C10" s="119">
        <v>419.8</v>
      </c>
      <c r="D10" s="119">
        <v>86.73</v>
      </c>
      <c r="E10" s="119">
        <v>531</v>
      </c>
      <c r="F10" s="119">
        <v>636.91999999999996</v>
      </c>
      <c r="G10" s="119">
        <v>-16.63</v>
      </c>
      <c r="H10" s="119">
        <v>659.31</v>
      </c>
      <c r="I10" s="119">
        <v>741.27</v>
      </c>
      <c r="J10" s="119">
        <v>-11.06</v>
      </c>
      <c r="K10" s="119">
        <v>672.7</v>
      </c>
      <c r="L10" s="119">
        <v>649.44000000000005</v>
      </c>
      <c r="M10" s="119">
        <v>3.58</v>
      </c>
    </row>
    <row r="11" spans="1:13">
      <c r="A11" s="118" t="s">
        <v>14</v>
      </c>
      <c r="B11" s="119">
        <v>539.98</v>
      </c>
      <c r="C11" s="119">
        <v>656.77</v>
      </c>
      <c r="D11" s="119">
        <v>-17.78</v>
      </c>
      <c r="E11" s="119">
        <v>654.05999999999995</v>
      </c>
      <c r="F11" s="119">
        <v>674.23</v>
      </c>
      <c r="G11" s="119">
        <v>-2.99</v>
      </c>
      <c r="H11" s="119">
        <v>601.01</v>
      </c>
      <c r="I11" s="119">
        <v>689.58</v>
      </c>
      <c r="J11" s="119">
        <v>-12.84</v>
      </c>
      <c r="K11" s="119">
        <v>645.92999999999995</v>
      </c>
      <c r="L11" s="119">
        <v>641.51</v>
      </c>
      <c r="M11" s="119">
        <v>0.69</v>
      </c>
    </row>
    <row r="12" spans="1:13">
      <c r="A12" s="118" t="s">
        <v>163</v>
      </c>
      <c r="B12" s="119"/>
      <c r="C12" s="119"/>
      <c r="D12" s="119"/>
      <c r="E12" s="119"/>
      <c r="F12" s="119"/>
      <c r="G12" s="119"/>
      <c r="H12" s="119"/>
      <c r="I12" s="119"/>
      <c r="J12" s="119"/>
      <c r="K12" s="119"/>
      <c r="L12" s="119">
        <v>-20.63</v>
      </c>
      <c r="M12" s="119"/>
    </row>
    <row r="13" spans="1:13">
      <c r="A13" s="118" t="s">
        <v>164</v>
      </c>
      <c r="B13" s="119">
        <v>243.92</v>
      </c>
      <c r="C13" s="119">
        <v>-236.97</v>
      </c>
      <c r="D13" s="119">
        <v>202.93</v>
      </c>
      <c r="E13" s="119">
        <v>-123.06</v>
      </c>
      <c r="F13" s="119">
        <v>-37.31</v>
      </c>
      <c r="G13" s="119">
        <v>-229.83</v>
      </c>
      <c r="H13" s="119">
        <v>58.3</v>
      </c>
      <c r="I13" s="119">
        <v>51.69</v>
      </c>
      <c r="J13" s="119">
        <v>12.79</v>
      </c>
      <c r="K13" s="119">
        <v>26.77</v>
      </c>
      <c r="L13" s="119">
        <v>-12.7</v>
      </c>
      <c r="M13" s="119">
        <v>310.79000000000002</v>
      </c>
    </row>
    <row r="14" spans="1:13">
      <c r="A14" s="118" t="s">
        <v>91</v>
      </c>
      <c r="B14" s="119">
        <v>542.14</v>
      </c>
      <c r="C14" s="119">
        <v>570.07000000000005</v>
      </c>
      <c r="D14" s="119">
        <v>-4.9000000000000004</v>
      </c>
      <c r="E14" s="119">
        <v>523.73</v>
      </c>
      <c r="F14" s="119">
        <v>410.81</v>
      </c>
      <c r="G14" s="119">
        <v>27.49</v>
      </c>
      <c r="H14" s="119">
        <v>489.1</v>
      </c>
      <c r="I14" s="119">
        <v>636.03</v>
      </c>
      <c r="J14" s="119">
        <v>-23.1</v>
      </c>
      <c r="K14" s="119">
        <v>348.31</v>
      </c>
      <c r="L14" s="119">
        <v>466.77</v>
      </c>
      <c r="M14" s="119">
        <v>-25.38</v>
      </c>
    </row>
    <row r="15" spans="1:13">
      <c r="A15" s="118" t="s">
        <v>24</v>
      </c>
      <c r="B15" s="119">
        <v>-298.22000000000003</v>
      </c>
      <c r="C15" s="119">
        <v>-807.04</v>
      </c>
      <c r="D15" s="119">
        <v>63.05</v>
      </c>
      <c r="E15" s="119">
        <v>-646.79</v>
      </c>
      <c r="F15" s="119">
        <v>-448.12</v>
      </c>
      <c r="G15" s="119">
        <v>-44.33</v>
      </c>
      <c r="H15" s="119">
        <v>-430.8</v>
      </c>
      <c r="I15" s="119">
        <v>-584.34</v>
      </c>
      <c r="J15" s="119">
        <v>26.28</v>
      </c>
      <c r="K15" s="119">
        <v>-321.54000000000002</v>
      </c>
      <c r="L15" s="119">
        <v>-479.47</v>
      </c>
      <c r="M15" s="119">
        <v>32.94</v>
      </c>
    </row>
    <row r="16" spans="1:13">
      <c r="A16" s="118" t="s">
        <v>165</v>
      </c>
      <c r="B16" s="119">
        <v>-111.69</v>
      </c>
      <c r="C16" s="119">
        <v>-288.02</v>
      </c>
      <c r="D16" s="119">
        <v>61.22</v>
      </c>
      <c r="E16" s="119">
        <v>-239.6</v>
      </c>
      <c r="F16" s="119">
        <v>-137.63</v>
      </c>
      <c r="G16" s="119">
        <v>-74.09</v>
      </c>
      <c r="H16" s="119">
        <v>-154.15</v>
      </c>
      <c r="I16" s="119">
        <v>-212.97</v>
      </c>
      <c r="J16" s="119">
        <v>27.62</v>
      </c>
      <c r="K16" s="119">
        <v>-175.71</v>
      </c>
      <c r="L16" s="119">
        <v>-244.84</v>
      </c>
      <c r="M16" s="119">
        <v>28.23</v>
      </c>
    </row>
    <row r="17" spans="1:13">
      <c r="A17" s="118" t="s">
        <v>17</v>
      </c>
      <c r="B17" s="119">
        <v>-186.53</v>
      </c>
      <c r="C17" s="119">
        <v>-519.02</v>
      </c>
      <c r="D17" s="119">
        <v>64.06</v>
      </c>
      <c r="E17" s="119">
        <v>-407.19</v>
      </c>
      <c r="F17" s="119">
        <v>-310.49</v>
      </c>
      <c r="G17" s="119">
        <v>-31.14</v>
      </c>
      <c r="H17" s="119">
        <v>-276.64999999999998</v>
      </c>
      <c r="I17" s="119">
        <v>-371.37</v>
      </c>
      <c r="J17" s="119">
        <v>25.51</v>
      </c>
      <c r="K17" s="119">
        <v>-145.83000000000001</v>
      </c>
      <c r="L17" s="119">
        <v>-234.63</v>
      </c>
      <c r="M17" s="119">
        <v>37.85</v>
      </c>
    </row>
    <row r="18" spans="1:13">
      <c r="A18" s="118" t="s">
        <v>166</v>
      </c>
      <c r="B18" s="119"/>
      <c r="C18" s="119"/>
      <c r="D18" s="119"/>
      <c r="E18" s="119"/>
      <c r="F18" s="119"/>
      <c r="G18" s="119"/>
      <c r="H18" s="119"/>
      <c r="I18" s="119"/>
      <c r="J18" s="119"/>
      <c r="K18" s="119"/>
      <c r="L18" s="119"/>
      <c r="M18" s="119"/>
    </row>
    <row r="19" spans="1:13">
      <c r="A19" s="118" t="s">
        <v>495</v>
      </c>
      <c r="B19" s="119"/>
      <c r="C19" s="119"/>
      <c r="D19" s="119"/>
      <c r="E19" s="119"/>
      <c r="F19" s="119"/>
      <c r="G19" s="119"/>
      <c r="H19" s="119"/>
      <c r="I19" s="119"/>
      <c r="J19" s="119"/>
      <c r="K19" s="119"/>
      <c r="L19" s="119"/>
      <c r="M19" s="119"/>
    </row>
    <row r="20" spans="1:13">
      <c r="A20" s="118" t="s">
        <v>167</v>
      </c>
      <c r="B20" s="119"/>
      <c r="C20" s="119"/>
      <c r="D20" s="119"/>
      <c r="E20" s="119"/>
      <c r="F20" s="119"/>
      <c r="G20" s="119"/>
      <c r="H20" s="119"/>
      <c r="I20" s="119"/>
      <c r="J20" s="119"/>
      <c r="K20" s="119"/>
      <c r="L20" s="119"/>
      <c r="M20" s="119"/>
    </row>
    <row r="21" spans="1:13">
      <c r="A21" s="118" t="s">
        <v>168</v>
      </c>
      <c r="B21" s="119"/>
      <c r="C21" s="119"/>
      <c r="D21" s="119"/>
      <c r="E21" s="119"/>
      <c r="F21" s="119"/>
      <c r="G21" s="119"/>
      <c r="H21" s="119"/>
      <c r="I21" s="119"/>
      <c r="J21" s="119"/>
      <c r="K21" s="119"/>
      <c r="L21" s="119"/>
      <c r="M21" s="119"/>
    </row>
    <row r="22" spans="1:13">
      <c r="A22" s="118" t="s">
        <v>496</v>
      </c>
      <c r="B22" s="119">
        <v>-186.53</v>
      </c>
      <c r="C22" s="119">
        <v>-519.02</v>
      </c>
      <c r="D22" s="119">
        <v>64.06</v>
      </c>
      <c r="E22" s="119">
        <v>-407.19</v>
      </c>
      <c r="F22" s="119">
        <v>-310.49</v>
      </c>
      <c r="G22" s="119">
        <v>-31.14</v>
      </c>
      <c r="H22" s="119">
        <v>-276.64999999999998</v>
      </c>
      <c r="I22" s="119">
        <v>-371.37</v>
      </c>
      <c r="J22" s="119">
        <v>25.51</v>
      </c>
      <c r="K22" s="119">
        <v>-145.83000000000001</v>
      </c>
      <c r="L22" s="119">
        <v>-234.63</v>
      </c>
      <c r="M22" s="119">
        <v>37.85</v>
      </c>
    </row>
    <row r="23" spans="1:13">
      <c r="A23" s="118" t="s">
        <v>497</v>
      </c>
      <c r="B23" s="119"/>
      <c r="C23" s="119">
        <v>2.71</v>
      </c>
      <c r="D23" s="119"/>
      <c r="E23" s="119"/>
      <c r="F23" s="119"/>
      <c r="G23" s="119"/>
      <c r="H23" s="119"/>
      <c r="I23" s="119"/>
      <c r="J23" s="119"/>
      <c r="K23" s="119"/>
      <c r="L23" s="119"/>
      <c r="M23" s="119"/>
    </row>
    <row r="24" spans="1:13">
      <c r="A24" s="118" t="s">
        <v>498</v>
      </c>
      <c r="B24" s="119">
        <v>-186.53</v>
      </c>
      <c r="C24" s="119">
        <v>-516.30999999999995</v>
      </c>
      <c r="D24" s="119">
        <v>63.87</v>
      </c>
      <c r="E24" s="119">
        <v>-407.19</v>
      </c>
      <c r="F24" s="119">
        <v>-307.77999999999997</v>
      </c>
      <c r="G24" s="119">
        <v>-32.299999999999997</v>
      </c>
      <c r="H24" s="119">
        <v>-276.64999999999998</v>
      </c>
      <c r="I24" s="119">
        <v>-368.66</v>
      </c>
      <c r="J24" s="119">
        <v>24.96</v>
      </c>
      <c r="K24" s="119"/>
      <c r="L24" s="119"/>
      <c r="M24" s="119"/>
    </row>
    <row r="25" spans="1:13">
      <c r="B25" s="119"/>
      <c r="C25" s="119"/>
      <c r="D25" s="119"/>
      <c r="E25" s="119"/>
      <c r="F25" s="119"/>
      <c r="G25" s="119"/>
      <c r="H25" s="119"/>
      <c r="I25" s="119"/>
      <c r="J25" s="119"/>
      <c r="K25" s="119"/>
      <c r="L25" s="119"/>
      <c r="M25" s="119"/>
    </row>
    <row r="26" spans="1:13">
      <c r="A26" s="118" t="s">
        <v>175</v>
      </c>
      <c r="B26" s="119">
        <v>91.49</v>
      </c>
      <c r="C26" s="119">
        <v>91.49</v>
      </c>
      <c r="D26" s="119">
        <v>0</v>
      </c>
      <c r="E26" s="119">
        <v>91.49</v>
      </c>
      <c r="F26" s="119">
        <v>91.49</v>
      </c>
      <c r="G26" s="119">
        <v>0</v>
      </c>
      <c r="H26" s="119">
        <v>91.49</v>
      </c>
      <c r="I26" s="119">
        <v>91.49</v>
      </c>
      <c r="J26" s="119">
        <v>0</v>
      </c>
      <c r="K26" s="119">
        <v>91.49</v>
      </c>
      <c r="L26" s="119">
        <v>91.49</v>
      </c>
      <c r="M26" s="119">
        <v>0</v>
      </c>
    </row>
    <row r="27" spans="1:13">
      <c r="A27" s="118" t="s">
        <v>176</v>
      </c>
      <c r="B27" s="119">
        <v>1</v>
      </c>
      <c r="C27" s="119">
        <v>1</v>
      </c>
      <c r="D27" s="119" t="s">
        <v>499</v>
      </c>
      <c r="E27" s="119">
        <v>1</v>
      </c>
      <c r="F27" s="119">
        <v>1</v>
      </c>
      <c r="G27" s="119" t="s">
        <v>499</v>
      </c>
      <c r="H27" s="119">
        <v>1</v>
      </c>
      <c r="I27" s="119">
        <v>1</v>
      </c>
      <c r="J27" s="119" t="s">
        <v>499</v>
      </c>
      <c r="K27" s="119">
        <v>1</v>
      </c>
      <c r="L27" s="119">
        <v>1</v>
      </c>
      <c r="M27" s="119" t="s">
        <v>499</v>
      </c>
    </row>
    <row r="28" spans="1:13">
      <c r="A28" s="118" t="s">
        <v>177</v>
      </c>
      <c r="B28" s="119"/>
      <c r="C28" s="119"/>
      <c r="D28" s="119"/>
      <c r="E28" s="119"/>
      <c r="F28" s="119">
        <v>0</v>
      </c>
      <c r="G28" s="119"/>
      <c r="H28" s="119">
        <v>23059.23</v>
      </c>
      <c r="I28" s="119"/>
      <c r="J28" s="119"/>
      <c r="K28" s="119"/>
      <c r="L28" s="119"/>
      <c r="M28" s="119"/>
    </row>
    <row r="29" spans="1:13">
      <c r="B29" s="119"/>
      <c r="C29" s="119"/>
      <c r="D29" s="119"/>
      <c r="E29" s="119"/>
      <c r="F29" s="119"/>
      <c r="G29" s="119"/>
      <c r="H29" s="119"/>
      <c r="I29" s="119"/>
      <c r="J29" s="119"/>
      <c r="K29" s="119"/>
      <c r="L29" s="119"/>
      <c r="M29" s="119"/>
    </row>
    <row r="30" spans="1:13">
      <c r="A30" s="118" t="s">
        <v>500</v>
      </c>
      <c r="B30" s="119">
        <v>-2.04</v>
      </c>
      <c r="C30" s="119">
        <v>-5.67</v>
      </c>
      <c r="D30" s="119">
        <v>64.02</v>
      </c>
      <c r="E30" s="119">
        <v>-4.45</v>
      </c>
      <c r="F30" s="119">
        <v>-3.39</v>
      </c>
      <c r="G30" s="119">
        <v>-31.27</v>
      </c>
      <c r="H30" s="119">
        <v>-3.02</v>
      </c>
      <c r="I30" s="119">
        <v>-4.0599999999999996</v>
      </c>
      <c r="J30" s="119">
        <v>25.62</v>
      </c>
      <c r="K30" s="119">
        <v>-1.59</v>
      </c>
      <c r="L30" s="119">
        <v>-2.56</v>
      </c>
      <c r="M30" s="119">
        <v>37.89</v>
      </c>
    </row>
    <row r="31" spans="1:13">
      <c r="A31" s="118" t="s">
        <v>501</v>
      </c>
      <c r="B31" s="119">
        <v>-2.04</v>
      </c>
      <c r="C31" s="119">
        <v>-5.67</v>
      </c>
      <c r="D31" s="119">
        <v>64.02</v>
      </c>
      <c r="E31" s="119">
        <v>-4.45</v>
      </c>
      <c r="F31" s="119">
        <v>-3.39</v>
      </c>
      <c r="G31" s="119">
        <v>-31.27</v>
      </c>
      <c r="H31" s="119">
        <v>-3.02</v>
      </c>
      <c r="I31" s="119">
        <v>-4.0599999999999996</v>
      </c>
      <c r="J31" s="119">
        <v>25.62</v>
      </c>
      <c r="K31" s="119">
        <v>-1.59</v>
      </c>
      <c r="L31" s="119">
        <v>-2.56</v>
      </c>
      <c r="M31" s="119">
        <v>37.89</v>
      </c>
    </row>
    <row r="32" spans="1:13">
      <c r="A32" s="118" t="s">
        <v>178</v>
      </c>
      <c r="B32" s="119">
        <v>-2.04</v>
      </c>
      <c r="C32" s="119">
        <v>-5.67</v>
      </c>
      <c r="D32" s="119">
        <v>64.06</v>
      </c>
      <c r="E32" s="119">
        <v>-4.45</v>
      </c>
      <c r="F32" s="119">
        <v>-3.39</v>
      </c>
      <c r="G32" s="119">
        <v>-31.14</v>
      </c>
      <c r="H32" s="119">
        <v>-3.02</v>
      </c>
      <c r="I32" s="119">
        <v>-4.0599999999999996</v>
      </c>
      <c r="J32" s="119">
        <v>25.51</v>
      </c>
      <c r="K32" s="119">
        <v>-1.59</v>
      </c>
      <c r="L32" s="119">
        <v>-2.56</v>
      </c>
      <c r="M32" s="119">
        <v>37.85</v>
      </c>
    </row>
    <row r="33" spans="1:13">
      <c r="A33" s="118" t="s">
        <v>179</v>
      </c>
      <c r="B33" s="119">
        <v>-8.16</v>
      </c>
      <c r="C33" s="119">
        <v>-22.69</v>
      </c>
      <c r="D33" s="119">
        <v>64.06</v>
      </c>
      <c r="E33" s="119">
        <v>-17.8</v>
      </c>
      <c r="F33" s="119">
        <v>-13.57</v>
      </c>
      <c r="G33" s="119">
        <v>-31.14</v>
      </c>
      <c r="H33" s="119">
        <v>-12.1</v>
      </c>
      <c r="I33" s="119">
        <v>-16.239999999999998</v>
      </c>
      <c r="J33" s="119">
        <v>25.51</v>
      </c>
      <c r="K33" s="119">
        <v>-6.38</v>
      </c>
      <c r="L33" s="119">
        <v>-10.26</v>
      </c>
      <c r="M33" s="119">
        <v>37.85</v>
      </c>
    </row>
    <row r="34" spans="1:13">
      <c r="A34" s="118" t="s">
        <v>180</v>
      </c>
      <c r="B34" s="119">
        <v>-2.04</v>
      </c>
      <c r="C34" s="119">
        <v>-5.67</v>
      </c>
      <c r="D34" s="119">
        <v>64.06</v>
      </c>
      <c r="E34" s="119">
        <v>-4.45</v>
      </c>
      <c r="F34" s="119">
        <v>-3.39</v>
      </c>
      <c r="G34" s="119">
        <v>-31.14</v>
      </c>
      <c r="H34" s="119">
        <v>-3.02</v>
      </c>
      <c r="I34" s="119">
        <v>-4.0599999999999996</v>
      </c>
      <c r="J34" s="119">
        <v>25.51</v>
      </c>
      <c r="K34" s="119">
        <v>-1.59</v>
      </c>
      <c r="L34" s="119">
        <v>-2.56</v>
      </c>
      <c r="M34" s="119">
        <v>37.85</v>
      </c>
    </row>
    <row r="35" spans="1:13">
      <c r="A35" s="118" t="s">
        <v>181</v>
      </c>
      <c r="B35" s="119">
        <v>-8.16</v>
      </c>
      <c r="C35" s="119">
        <v>-22.69</v>
      </c>
      <c r="D35" s="119">
        <v>64.06</v>
      </c>
      <c r="E35" s="119">
        <v>-17.8</v>
      </c>
      <c r="F35" s="119">
        <v>-13.57</v>
      </c>
      <c r="G35" s="119">
        <v>-31.14</v>
      </c>
      <c r="H35" s="119">
        <v>-12.1</v>
      </c>
      <c r="I35" s="119">
        <v>-16.239999999999998</v>
      </c>
      <c r="J35" s="119">
        <v>25.51</v>
      </c>
      <c r="K35" s="119">
        <v>-6.38</v>
      </c>
      <c r="L35" s="119">
        <v>-10.26</v>
      </c>
      <c r="M35" s="119">
        <v>37.85</v>
      </c>
    </row>
    <row r="36" spans="1:13">
      <c r="A36" s="118" t="s">
        <v>502</v>
      </c>
      <c r="B36" s="119">
        <v>-2.04</v>
      </c>
      <c r="C36" s="119">
        <v>-5.67</v>
      </c>
      <c r="D36" s="119">
        <v>64.02</v>
      </c>
      <c r="E36" s="119">
        <v>-4.45</v>
      </c>
      <c r="F36" s="119">
        <v>-3.39</v>
      </c>
      <c r="G36" s="119">
        <v>-31.27</v>
      </c>
      <c r="H36" s="119">
        <v>-3.02</v>
      </c>
      <c r="I36" s="119">
        <v>-4.0599999999999996</v>
      </c>
      <c r="J36" s="119">
        <v>25.62</v>
      </c>
      <c r="K36" s="119">
        <v>-1.59</v>
      </c>
      <c r="L36" s="119">
        <v>-2.56</v>
      </c>
      <c r="M36" s="119">
        <v>37.89</v>
      </c>
    </row>
    <row r="37" spans="1:13">
      <c r="A37" s="118" t="s">
        <v>503</v>
      </c>
      <c r="B37" s="119">
        <v>-2.04</v>
      </c>
      <c r="C37" s="119">
        <v>-5.67</v>
      </c>
      <c r="D37" s="119">
        <v>64.02</v>
      </c>
      <c r="E37" s="119">
        <v>-4.45</v>
      </c>
      <c r="F37" s="119">
        <v>-3.39</v>
      </c>
      <c r="G37" s="119">
        <v>-31.27</v>
      </c>
      <c r="H37" s="119">
        <v>-3.02</v>
      </c>
      <c r="I37" s="119">
        <v>-4.0599999999999996</v>
      </c>
      <c r="J37" s="119">
        <v>25.62</v>
      </c>
      <c r="K37" s="119">
        <v>-1.59</v>
      </c>
      <c r="L37" s="119">
        <v>-2.56</v>
      </c>
      <c r="M37" s="119">
        <v>37.89</v>
      </c>
    </row>
    <row r="38" spans="1:13">
      <c r="B38" s="119"/>
      <c r="C38" s="119"/>
      <c r="D38" s="119"/>
      <c r="E38" s="119"/>
      <c r="F38" s="119"/>
      <c r="G38" s="119"/>
      <c r="H38" s="119"/>
      <c r="I38" s="119"/>
      <c r="J38" s="119"/>
      <c r="K38" s="119"/>
      <c r="L38" s="119"/>
      <c r="M38" s="119"/>
    </row>
    <row r="39" spans="1:13">
      <c r="A39" s="118" t="s">
        <v>182</v>
      </c>
      <c r="B39" s="119"/>
      <c r="C39" s="119"/>
      <c r="D39" s="119"/>
      <c r="E39" s="119"/>
      <c r="F39" s="119">
        <v>348624863</v>
      </c>
      <c r="G39" s="119"/>
      <c r="H39" s="119"/>
      <c r="I39" s="119">
        <v>353689948</v>
      </c>
      <c r="J39" s="119"/>
      <c r="K39" s="119"/>
      <c r="L39" s="119">
        <v>354199948</v>
      </c>
      <c r="M39" s="119"/>
    </row>
    <row r="40" spans="1:13">
      <c r="A40" s="118" t="s">
        <v>183</v>
      </c>
      <c r="B40" s="119"/>
      <c r="C40" s="119"/>
      <c r="D40" s="119"/>
      <c r="E40" s="119"/>
      <c r="F40" s="119">
        <v>38.11</v>
      </c>
      <c r="G40" s="119"/>
      <c r="H40" s="119"/>
      <c r="I40" s="119">
        <v>38.659999999999997</v>
      </c>
      <c r="J40" s="119"/>
      <c r="K40" s="119"/>
      <c r="L40" s="119">
        <v>38.71</v>
      </c>
      <c r="M40" s="119"/>
    </row>
    <row r="41" spans="1:13">
      <c r="B41" s="119"/>
      <c r="C41" s="119"/>
      <c r="D41" s="119"/>
      <c r="E41" s="119"/>
      <c r="F41" s="119"/>
      <c r="G41" s="119"/>
      <c r="H41" s="119"/>
      <c r="I41" s="119"/>
      <c r="J41" s="119"/>
      <c r="K41" s="119"/>
      <c r="L41" s="119"/>
      <c r="M41" s="119"/>
    </row>
    <row r="42" spans="1:13">
      <c r="A42" s="118" t="s">
        <v>184</v>
      </c>
      <c r="B42" s="119">
        <v>20.03</v>
      </c>
      <c r="C42" s="119">
        <v>12.54</v>
      </c>
      <c r="D42" s="119">
        <v>59.76</v>
      </c>
      <c r="E42" s="119">
        <v>15.22</v>
      </c>
      <c r="F42" s="119">
        <v>17.23</v>
      </c>
      <c r="G42" s="119">
        <v>-11.66</v>
      </c>
      <c r="H42" s="119">
        <v>18.510000000000002</v>
      </c>
      <c r="I42" s="119">
        <v>19.2</v>
      </c>
      <c r="J42" s="119">
        <v>-3.58</v>
      </c>
      <c r="K42" s="119">
        <v>17.309999999999999</v>
      </c>
      <c r="L42" s="119">
        <v>18.87</v>
      </c>
      <c r="M42" s="119">
        <v>-8.3000000000000007</v>
      </c>
    </row>
    <row r="43" spans="1:13">
      <c r="A43" s="118" t="s">
        <v>185</v>
      </c>
      <c r="B43" s="119">
        <v>20.11</v>
      </c>
      <c r="C43" s="119">
        <v>12.57</v>
      </c>
      <c r="D43" s="119">
        <v>59.99</v>
      </c>
      <c r="E43" s="119">
        <v>15.22</v>
      </c>
      <c r="F43" s="119">
        <v>17.260000000000002</v>
      </c>
      <c r="G43" s="119">
        <v>-11.8</v>
      </c>
      <c r="H43" s="119">
        <v>18.510000000000002</v>
      </c>
      <c r="I43" s="119">
        <v>20.48</v>
      </c>
      <c r="J43" s="119">
        <v>-9.61</v>
      </c>
      <c r="K43" s="119">
        <v>19.43</v>
      </c>
      <c r="L43" s="119">
        <v>19.36</v>
      </c>
      <c r="M43" s="119">
        <v>0.36</v>
      </c>
    </row>
    <row r="44" spans="1:13">
      <c r="A44" s="118" t="s">
        <v>186</v>
      </c>
      <c r="B44" s="119">
        <v>6.26</v>
      </c>
      <c r="C44" s="119">
        <v>-7.09</v>
      </c>
      <c r="D44" s="119">
        <v>188.19</v>
      </c>
      <c r="E44" s="119">
        <v>-3.53</v>
      </c>
      <c r="F44" s="119">
        <v>-1.01</v>
      </c>
      <c r="G44" s="119">
        <v>-248.93</v>
      </c>
      <c r="H44" s="119">
        <v>1.64</v>
      </c>
      <c r="I44" s="119">
        <v>1.43</v>
      </c>
      <c r="J44" s="119">
        <v>14.62</v>
      </c>
      <c r="K44" s="119">
        <v>0.77</v>
      </c>
      <c r="L44" s="119">
        <v>-0.38</v>
      </c>
      <c r="M44" s="119">
        <v>304.24</v>
      </c>
    </row>
    <row r="45" spans="1:13">
      <c r="A45" s="118" t="s">
        <v>187</v>
      </c>
      <c r="B45" s="119">
        <v>-7.65</v>
      </c>
      <c r="C45" s="119">
        <v>-24.16</v>
      </c>
      <c r="D45" s="119">
        <v>68.34</v>
      </c>
      <c r="E45" s="119">
        <v>-18.54</v>
      </c>
      <c r="F45" s="119">
        <v>-12.14</v>
      </c>
      <c r="G45" s="119">
        <v>-52.69</v>
      </c>
      <c r="H45" s="119">
        <v>-12.1</v>
      </c>
      <c r="I45" s="119">
        <v>-16.14</v>
      </c>
      <c r="J45" s="119">
        <v>25.08</v>
      </c>
      <c r="K45" s="119">
        <v>-9.2899999999999991</v>
      </c>
      <c r="L45" s="119">
        <v>-14.29</v>
      </c>
      <c r="M45" s="119">
        <v>35.020000000000003</v>
      </c>
    </row>
    <row r="46" spans="1:13">
      <c r="A46" s="118" t="s">
        <v>188</v>
      </c>
      <c r="B46" s="119">
        <v>-4.78</v>
      </c>
      <c r="C46" s="119">
        <v>-15.54</v>
      </c>
      <c r="D46" s="119">
        <v>69.209999999999994</v>
      </c>
      <c r="E46" s="119">
        <v>-11.67</v>
      </c>
      <c r="F46" s="119">
        <v>-8.41</v>
      </c>
      <c r="G46" s="119">
        <v>-38.74</v>
      </c>
      <c r="H46" s="119">
        <v>-7.77</v>
      </c>
      <c r="I46" s="119">
        <v>-10.26</v>
      </c>
      <c r="J46" s="119">
        <v>24.3</v>
      </c>
      <c r="K46" s="119">
        <v>-4.21</v>
      </c>
      <c r="L46" s="119">
        <v>-6.99</v>
      </c>
      <c r="M46" s="119">
        <v>39.78</v>
      </c>
    </row>
    <row r="47" spans="1:13">
      <c r="B47" s="119"/>
      <c r="C47" s="119"/>
      <c r="D47" s="119"/>
      <c r="E47" s="119"/>
      <c r="F47" s="119"/>
      <c r="G47" s="119"/>
      <c r="H47" s="119"/>
      <c r="I47" s="119"/>
      <c r="J47" s="119"/>
      <c r="K47" s="119"/>
      <c r="L47" s="119"/>
      <c r="M47" s="119"/>
    </row>
  </sheetData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>
  <dimension ref="B1:M37"/>
  <sheetViews>
    <sheetView workbookViewId="0">
      <selection activeCell="F2" sqref="F2"/>
    </sheetView>
  </sheetViews>
  <sheetFormatPr defaultColWidth="8.85546875" defaultRowHeight="15"/>
  <cols>
    <col min="2" max="2" width="30.42578125" bestFit="1" customWidth="1"/>
    <col min="3" max="3" width="12" bestFit="1" customWidth="1"/>
    <col min="6" max="6" width="19" bestFit="1" customWidth="1"/>
    <col min="7" max="7" width="13.140625" bestFit="1" customWidth="1"/>
    <col min="8" max="8" width="14.42578125" bestFit="1" customWidth="1"/>
    <col min="10" max="10" width="12.140625" bestFit="1" customWidth="1"/>
    <col min="11" max="11" width="12" bestFit="1" customWidth="1"/>
    <col min="12" max="12" width="25.42578125" bestFit="1" customWidth="1"/>
  </cols>
  <sheetData>
    <row r="1" spans="2:13" s="118" customFormat="1"/>
    <row r="2" spans="2:13">
      <c r="B2" s="118" t="s">
        <v>345</v>
      </c>
      <c r="C2" s="118" t="s">
        <v>363</v>
      </c>
      <c r="D2" s="118" t="s">
        <v>366</v>
      </c>
      <c r="E2" s="118" t="s">
        <v>367</v>
      </c>
      <c r="F2" s="118" t="s">
        <v>368</v>
      </c>
      <c r="G2" s="118" t="s">
        <v>369</v>
      </c>
      <c r="H2" s="118" t="s">
        <v>370</v>
      </c>
    </row>
    <row r="3" spans="2:13">
      <c r="B3" s="118" t="s">
        <v>346</v>
      </c>
      <c r="C3" s="118" t="s">
        <v>364</v>
      </c>
      <c r="D3">
        <v>1331</v>
      </c>
      <c r="E3">
        <v>2.31</v>
      </c>
      <c r="F3" s="134">
        <f>+(E3*10000000)/D3</f>
        <v>17355.371900826445</v>
      </c>
      <c r="G3">
        <f>+D3/4</f>
        <v>332.75</v>
      </c>
      <c r="H3">
        <f>(+F3*G3)/10000000</f>
        <v>0.57750000000000001</v>
      </c>
    </row>
    <row r="4" spans="2:13">
      <c r="B4" s="118" t="s">
        <v>347</v>
      </c>
      <c r="C4" s="118" t="s">
        <v>364</v>
      </c>
      <c r="D4">
        <v>215391</v>
      </c>
      <c r="E4">
        <v>566.73</v>
      </c>
      <c r="F4" s="134">
        <f t="shared" ref="F4:F16" si="0">+(E4*10000000)/D4</f>
        <v>26311.684332214438</v>
      </c>
      <c r="G4" s="118">
        <f>+D4/4</f>
        <v>53847.75</v>
      </c>
      <c r="L4" s="118" t="s">
        <v>382</v>
      </c>
      <c r="M4" s="118" t="s">
        <v>383</v>
      </c>
    </row>
    <row r="5" spans="2:13">
      <c r="F5" s="134"/>
      <c r="J5" s="118" t="s">
        <v>348</v>
      </c>
      <c r="K5" s="118"/>
      <c r="L5">
        <v>1943</v>
      </c>
      <c r="M5">
        <v>398.79</v>
      </c>
    </row>
    <row r="6" spans="2:13">
      <c r="B6" s="118" t="s">
        <v>349</v>
      </c>
      <c r="C6" s="118" t="s">
        <v>364</v>
      </c>
      <c r="D6">
        <v>192088</v>
      </c>
      <c r="E6">
        <v>338.99</v>
      </c>
      <c r="F6" s="134">
        <f t="shared" si="0"/>
        <v>17647.640664695347</v>
      </c>
      <c r="G6" s="118">
        <f t="shared" ref="G6:G11" si="1">+D6/4</f>
        <v>48022</v>
      </c>
      <c r="H6" s="118">
        <f t="shared" ref="H6:H11" si="2">(+F6*G6)/10000000</f>
        <v>84.747500000000002</v>
      </c>
      <c r="J6" s="118" t="s">
        <v>348</v>
      </c>
      <c r="K6" s="118" t="s">
        <v>365</v>
      </c>
      <c r="L6" s="118">
        <v>737</v>
      </c>
      <c r="M6" s="7">
        <v>276.89999999999998</v>
      </c>
    </row>
    <row r="7" spans="2:13">
      <c r="B7" s="118" t="s">
        <v>350</v>
      </c>
      <c r="C7" s="118" t="s">
        <v>364</v>
      </c>
      <c r="D7">
        <v>233028</v>
      </c>
      <c r="E7">
        <v>862.68</v>
      </c>
      <c r="F7" s="134">
        <f>+(E7*10000000)/D7</f>
        <v>37020.443895154232</v>
      </c>
      <c r="G7" s="118">
        <f t="shared" si="1"/>
        <v>58257</v>
      </c>
      <c r="H7" s="118">
        <f t="shared" si="2"/>
        <v>215.67</v>
      </c>
      <c r="J7" s="118" t="s">
        <v>362</v>
      </c>
      <c r="K7" s="118" t="s">
        <v>365</v>
      </c>
      <c r="L7">
        <v>46.4</v>
      </c>
      <c r="M7">
        <v>20.6</v>
      </c>
    </row>
    <row r="8" spans="2:13">
      <c r="B8" s="118" t="s">
        <v>351</v>
      </c>
      <c r="C8" s="118" t="s">
        <v>364</v>
      </c>
      <c r="D8">
        <v>747820</v>
      </c>
      <c r="E8">
        <v>2428.04</v>
      </c>
      <c r="F8" s="134">
        <f t="shared" si="0"/>
        <v>32468.241020566446</v>
      </c>
      <c r="G8" s="118">
        <f t="shared" si="1"/>
        <v>186955</v>
      </c>
      <c r="H8" s="118">
        <f t="shared" si="2"/>
        <v>607.01</v>
      </c>
      <c r="M8">
        <f>SUM(M5:M7)</f>
        <v>696.29000000000008</v>
      </c>
    </row>
    <row r="9" spans="2:13">
      <c r="B9" s="118" t="s">
        <v>352</v>
      </c>
      <c r="C9" s="118" t="s">
        <v>364</v>
      </c>
      <c r="D9">
        <v>106725</v>
      </c>
      <c r="E9">
        <v>442.08</v>
      </c>
      <c r="F9" s="134">
        <f t="shared" si="0"/>
        <v>41422.347153900213</v>
      </c>
      <c r="G9" s="118">
        <f t="shared" si="1"/>
        <v>26681.25</v>
      </c>
      <c r="H9" s="118">
        <f t="shared" si="2"/>
        <v>110.52</v>
      </c>
      <c r="L9" s="118" t="s">
        <v>381</v>
      </c>
      <c r="M9">
        <v>5720.91</v>
      </c>
    </row>
    <row r="10" spans="2:13">
      <c r="B10" s="118" t="s">
        <v>353</v>
      </c>
      <c r="C10" s="118" t="s">
        <v>364</v>
      </c>
      <c r="D10">
        <v>316739</v>
      </c>
      <c r="E10">
        <v>811.76</v>
      </c>
      <c r="F10" s="134">
        <f t="shared" si="0"/>
        <v>25628.672187510852</v>
      </c>
      <c r="G10" s="118">
        <f t="shared" si="1"/>
        <v>79184.75</v>
      </c>
      <c r="H10" s="118">
        <f t="shared" si="2"/>
        <v>202.94</v>
      </c>
      <c r="M10">
        <f>+M9-M8</f>
        <v>5024.62</v>
      </c>
    </row>
    <row r="11" spans="2:13">
      <c r="B11" s="118" t="s">
        <v>354</v>
      </c>
      <c r="C11" s="118" t="s">
        <v>364</v>
      </c>
      <c r="D11">
        <v>11959</v>
      </c>
      <c r="E11">
        <v>181.35</v>
      </c>
      <c r="F11" s="134">
        <f t="shared" si="0"/>
        <v>151643.11397274019</v>
      </c>
      <c r="G11" s="118">
        <f t="shared" si="1"/>
        <v>2989.75</v>
      </c>
      <c r="H11" s="118">
        <f t="shared" si="2"/>
        <v>45.337499999999999</v>
      </c>
    </row>
    <row r="12" spans="2:13">
      <c r="B12" s="118" t="s">
        <v>355</v>
      </c>
      <c r="C12" s="118" t="s">
        <v>364</v>
      </c>
      <c r="F12" s="134"/>
    </row>
    <row r="13" spans="2:13">
      <c r="B13" s="118" t="s">
        <v>356</v>
      </c>
      <c r="C13" s="118" t="s">
        <v>364</v>
      </c>
      <c r="D13">
        <v>488904</v>
      </c>
      <c r="E13">
        <v>1504.38</v>
      </c>
      <c r="F13" s="134">
        <f t="shared" si="0"/>
        <v>30770.458004025335</v>
      </c>
      <c r="G13" s="118">
        <f t="shared" ref="G13:G18" si="3">+D13/4</f>
        <v>122226</v>
      </c>
      <c r="H13" s="118">
        <f t="shared" ref="H13:H18" si="4">(+F13*G13)/10000000</f>
        <v>376.09500000000003</v>
      </c>
    </row>
    <row r="14" spans="2:13">
      <c r="B14" s="118" t="s">
        <v>357</v>
      </c>
      <c r="C14" s="118" t="s">
        <v>364</v>
      </c>
      <c r="D14">
        <v>524016</v>
      </c>
      <c r="E14">
        <v>1563.44</v>
      </c>
      <c r="F14" s="134">
        <f t="shared" si="0"/>
        <v>29835.730206711247</v>
      </c>
      <c r="G14" s="118">
        <f t="shared" si="3"/>
        <v>131004</v>
      </c>
      <c r="H14" s="118">
        <f t="shared" si="4"/>
        <v>390.86</v>
      </c>
    </row>
    <row r="15" spans="2:13">
      <c r="B15" s="118" t="s">
        <v>358</v>
      </c>
      <c r="C15" s="118" t="s">
        <v>364</v>
      </c>
      <c r="D15">
        <v>101526</v>
      </c>
      <c r="E15">
        <v>669.6</v>
      </c>
      <c r="F15" s="134">
        <f t="shared" si="0"/>
        <v>65953.548844630932</v>
      </c>
      <c r="G15" s="118">
        <f t="shared" si="3"/>
        <v>25381.5</v>
      </c>
      <c r="H15" s="118">
        <f t="shared" si="4"/>
        <v>167.4</v>
      </c>
    </row>
    <row r="16" spans="2:13">
      <c r="B16" s="118" t="s">
        <v>359</v>
      </c>
      <c r="C16" s="118" t="s">
        <v>364</v>
      </c>
      <c r="D16">
        <v>558768</v>
      </c>
      <c r="E16">
        <v>157.05000000000001</v>
      </c>
      <c r="F16" s="134">
        <f t="shared" si="0"/>
        <v>2810.647710677777</v>
      </c>
      <c r="G16" s="118">
        <f t="shared" si="3"/>
        <v>139692</v>
      </c>
      <c r="H16" s="118">
        <f t="shared" si="4"/>
        <v>39.262500000000003</v>
      </c>
    </row>
    <row r="17" spans="2:8">
      <c r="B17" s="118" t="s">
        <v>360</v>
      </c>
      <c r="C17" s="118" t="s">
        <v>364</v>
      </c>
      <c r="D17">
        <v>334703</v>
      </c>
      <c r="E17">
        <v>1067.3699999999999</v>
      </c>
      <c r="F17" s="134">
        <f>+(E17*10000000)/D17</f>
        <v>31890.063728141064</v>
      </c>
      <c r="G17" s="118">
        <f t="shared" si="3"/>
        <v>83675.75</v>
      </c>
      <c r="H17" s="118">
        <f t="shared" si="4"/>
        <v>266.84249999999997</v>
      </c>
    </row>
    <row r="18" spans="2:8">
      <c r="B18" s="118" t="s">
        <v>361</v>
      </c>
      <c r="C18" s="118" t="s">
        <v>364</v>
      </c>
      <c r="D18">
        <v>962079</v>
      </c>
      <c r="E18">
        <v>382.39</v>
      </c>
      <c r="F18" s="134">
        <f>+(E18*10000000)/D18</f>
        <v>3974.621626706331</v>
      </c>
      <c r="G18" s="118">
        <f t="shared" si="3"/>
        <v>240519.75</v>
      </c>
      <c r="H18" s="118">
        <f t="shared" si="4"/>
        <v>95.597499999999997</v>
      </c>
    </row>
    <row r="19" spans="2:8">
      <c r="F19" s="134"/>
      <c r="H19" s="135">
        <f>SUM(H3:H18)</f>
        <v>2602.8599999999997</v>
      </c>
    </row>
    <row r="20" spans="2:8">
      <c r="B20" s="118" t="s">
        <v>227</v>
      </c>
      <c r="E20">
        <v>1887.38</v>
      </c>
      <c r="F20" s="118"/>
    </row>
    <row r="21" spans="2:8">
      <c r="E21" s="10">
        <f>SUM(E3:E20)</f>
        <v>12865.55</v>
      </c>
    </row>
    <row r="22" spans="2:8" s="118" customFormat="1">
      <c r="B22" s="10" t="s">
        <v>377</v>
      </c>
      <c r="E22" s="10"/>
    </row>
    <row r="23" spans="2:8" s="118" customFormat="1"/>
    <row r="24" spans="2:8" s="118" customFormat="1">
      <c r="B24" s="118" t="s">
        <v>378</v>
      </c>
      <c r="C24" s="118" t="s">
        <v>364</v>
      </c>
      <c r="D24" s="118">
        <v>33</v>
      </c>
      <c r="E24" s="7">
        <v>0.12</v>
      </c>
    </row>
    <row r="25" spans="2:8" s="118" customFormat="1">
      <c r="B25" s="118" t="s">
        <v>227</v>
      </c>
      <c r="E25" s="7">
        <v>14.86</v>
      </c>
    </row>
    <row r="26" spans="2:8" s="118" customFormat="1">
      <c r="E26" s="10"/>
    </row>
    <row r="27" spans="2:8">
      <c r="B27" s="10" t="s">
        <v>371</v>
      </c>
    </row>
    <row r="28" spans="2:8">
      <c r="B28" s="118" t="s">
        <v>372</v>
      </c>
      <c r="E28">
        <v>11.41</v>
      </c>
    </row>
    <row r="29" spans="2:8">
      <c r="B29" s="118" t="s">
        <v>373</v>
      </c>
      <c r="E29">
        <v>15.59</v>
      </c>
    </row>
    <row r="30" spans="2:8">
      <c r="B30" s="118" t="s">
        <v>374</v>
      </c>
      <c r="E30">
        <v>14.8</v>
      </c>
    </row>
    <row r="31" spans="2:8">
      <c r="B31" s="118" t="s">
        <v>227</v>
      </c>
      <c r="E31">
        <v>3.77</v>
      </c>
    </row>
    <row r="32" spans="2:8">
      <c r="E32" s="10">
        <f>SUM(E28:E31)</f>
        <v>45.57</v>
      </c>
    </row>
    <row r="34" spans="2:5">
      <c r="B34" s="118" t="s">
        <v>375</v>
      </c>
      <c r="E34" s="10">
        <f>+E21+M6+E24+E25+E32</f>
        <v>13203</v>
      </c>
    </row>
    <row r="35" spans="2:5">
      <c r="B35" s="118" t="s">
        <v>376</v>
      </c>
      <c r="E35" s="118">
        <f>1073.82*-1</f>
        <v>-1073.82</v>
      </c>
    </row>
    <row r="36" spans="2:5">
      <c r="B36" s="57" t="s">
        <v>379</v>
      </c>
      <c r="C36" s="57"/>
      <c r="D36" s="57"/>
      <c r="E36" s="57">
        <v>14711</v>
      </c>
    </row>
    <row r="37" spans="2:5">
      <c r="B37" s="135" t="s">
        <v>380</v>
      </c>
      <c r="C37" s="135"/>
      <c r="D37" s="135"/>
      <c r="E37" s="135">
        <f>+E36-E34</f>
        <v>1508</v>
      </c>
    </row>
  </sheetData>
  <pageMargins left="0.7" right="0.7" top="0.75" bottom="0.75" header="0.3" footer="0.3"/>
  <pageSetup paperSize="9" orientation="portrait" verticalDpi="0" r:id="rId1"/>
</worksheet>
</file>

<file path=xl/worksheets/sheet33.xml><?xml version="1.0" encoding="utf-8"?>
<worksheet xmlns="http://schemas.openxmlformats.org/spreadsheetml/2006/main" xmlns:r="http://schemas.openxmlformats.org/officeDocument/2006/relationships">
  <dimension ref="A1:G28"/>
  <sheetViews>
    <sheetView workbookViewId="0">
      <selection activeCell="I12" sqref="I12"/>
    </sheetView>
  </sheetViews>
  <sheetFormatPr defaultColWidth="8.85546875" defaultRowHeight="15"/>
  <cols>
    <col min="1" max="1" width="25" bestFit="1" customWidth="1"/>
  </cols>
  <sheetData>
    <row r="1" spans="1:7">
      <c r="A1" s="10" t="s">
        <v>207</v>
      </c>
      <c r="B1">
        <v>2016</v>
      </c>
      <c r="C1" s="118" t="s">
        <v>324</v>
      </c>
      <c r="D1" s="118" t="s">
        <v>325</v>
      </c>
      <c r="E1" s="118" t="s">
        <v>326</v>
      </c>
    </row>
    <row r="2" spans="1:7">
      <c r="A2" s="118" t="s">
        <v>327</v>
      </c>
      <c r="B2">
        <v>1370000</v>
      </c>
      <c r="C2" s="118">
        <v>1370000</v>
      </c>
      <c r="D2" s="118">
        <v>1370000</v>
      </c>
      <c r="E2" s="118">
        <v>1370000</v>
      </c>
    </row>
    <row r="3" spans="1:7">
      <c r="A3" s="118" t="s">
        <v>328</v>
      </c>
      <c r="B3">
        <v>1800000</v>
      </c>
      <c r="C3" s="118">
        <v>1800000</v>
      </c>
      <c r="D3" s="118">
        <v>1800000</v>
      </c>
      <c r="E3" s="118">
        <v>1800000</v>
      </c>
    </row>
    <row r="4" spans="1:7">
      <c r="B4">
        <f>SUM(B2:B3)</f>
        <v>3170000</v>
      </c>
      <c r="C4" s="118">
        <f>SUM(C2:C3)</f>
        <v>3170000</v>
      </c>
      <c r="D4" s="118">
        <f>SUM(D2:D3)</f>
        <v>3170000</v>
      </c>
      <c r="E4" s="118">
        <f>SUM(E2:E3)</f>
        <v>3170000</v>
      </c>
    </row>
    <row r="5" spans="1:7">
      <c r="A5" s="118" t="s">
        <v>329</v>
      </c>
      <c r="B5">
        <v>2125000</v>
      </c>
      <c r="C5" s="118">
        <v>2125000</v>
      </c>
      <c r="D5" s="118">
        <v>2125000</v>
      </c>
      <c r="E5" s="118">
        <v>2125000</v>
      </c>
    </row>
    <row r="6" spans="1:7">
      <c r="A6" s="118" t="s">
        <v>330</v>
      </c>
      <c r="D6">
        <v>3200000</v>
      </c>
      <c r="E6" s="118">
        <v>3200000</v>
      </c>
    </row>
    <row r="7" spans="1:7">
      <c r="B7">
        <f>+SUM(B5:B6)</f>
        <v>2125000</v>
      </c>
      <c r="C7" s="118">
        <f>+SUM(C5:C6)</f>
        <v>2125000</v>
      </c>
      <c r="D7" s="118">
        <f>+SUM(D5:D6)</f>
        <v>5325000</v>
      </c>
      <c r="E7" s="118">
        <f>+SUM(E5:E6)</f>
        <v>5325000</v>
      </c>
    </row>
    <row r="8" spans="1:7">
      <c r="A8" s="10" t="s">
        <v>331</v>
      </c>
      <c r="B8">
        <f>+B7+B4</f>
        <v>5295000</v>
      </c>
      <c r="C8" s="118">
        <f>+C7+C4</f>
        <v>5295000</v>
      </c>
      <c r="D8" s="118">
        <f>+D7+D4</f>
        <v>8495000</v>
      </c>
      <c r="E8" s="118">
        <f>+E7+E4</f>
        <v>8495000</v>
      </c>
      <c r="G8">
        <v>8.4</v>
      </c>
    </row>
    <row r="9" spans="1:7">
      <c r="G9">
        <v>6.65</v>
      </c>
    </row>
    <row r="10" spans="1:7">
      <c r="A10" s="10" t="s">
        <v>332</v>
      </c>
      <c r="G10">
        <f>+G8-G9</f>
        <v>1.75</v>
      </c>
    </row>
    <row r="11" spans="1:7">
      <c r="A11" s="118" t="s">
        <v>333</v>
      </c>
      <c r="B11">
        <v>3250000</v>
      </c>
      <c r="C11" s="118">
        <v>3250000</v>
      </c>
      <c r="D11" s="118">
        <v>3250000</v>
      </c>
      <c r="E11" s="118">
        <v>3250000</v>
      </c>
    </row>
    <row r="12" spans="1:7">
      <c r="A12" s="118" t="s">
        <v>334</v>
      </c>
      <c r="B12">
        <v>1500000</v>
      </c>
      <c r="C12" s="118">
        <v>1500000</v>
      </c>
      <c r="D12">
        <v>5000000</v>
      </c>
      <c r="E12" s="118">
        <v>5000000</v>
      </c>
    </row>
    <row r="13" spans="1:7">
      <c r="A13" s="118" t="s">
        <v>335</v>
      </c>
      <c r="B13">
        <f>SUM(B11:B12)</f>
        <v>4750000</v>
      </c>
      <c r="C13" s="118">
        <f>SUM(C11:C12)</f>
        <v>4750000</v>
      </c>
      <c r="D13" s="118">
        <f>SUM(D11:D12)</f>
        <v>8250000</v>
      </c>
      <c r="E13" s="118">
        <f>SUM(E11:E12)</f>
        <v>8250000</v>
      </c>
    </row>
    <row r="14" spans="1:7">
      <c r="B14">
        <v>3200000</v>
      </c>
      <c r="C14">
        <v>3500000</v>
      </c>
      <c r="D14">
        <v>4500000</v>
      </c>
      <c r="E14">
        <v>6000000</v>
      </c>
    </row>
    <row r="15" spans="1:7">
      <c r="A15" s="118" t="s">
        <v>336</v>
      </c>
      <c r="B15">
        <f>+B8-B13</f>
        <v>545000</v>
      </c>
      <c r="C15" s="118">
        <f>+C8-C13</f>
        <v>545000</v>
      </c>
      <c r="D15" s="118">
        <f>+D8-D13</f>
        <v>245000</v>
      </c>
      <c r="E15" s="118">
        <f>+E8-E13</f>
        <v>245000</v>
      </c>
    </row>
    <row r="16" spans="1:7">
      <c r="B16" s="133">
        <f>+B15/B8</f>
        <v>0.10292728989612843</v>
      </c>
      <c r="C16" s="133">
        <f>+C15/C8</f>
        <v>0.10292728989612843</v>
      </c>
      <c r="D16" s="133">
        <f>+D15/D8</f>
        <v>2.8840494408475574E-2</v>
      </c>
      <c r="E16" s="133">
        <f>+E15/E8</f>
        <v>2.8840494408475574E-2</v>
      </c>
    </row>
    <row r="18" spans="1:5">
      <c r="A18" s="10" t="s">
        <v>337</v>
      </c>
    </row>
    <row r="19" spans="1:5">
      <c r="A19" s="118" t="s">
        <v>338</v>
      </c>
      <c r="B19">
        <v>1000000</v>
      </c>
      <c r="C19" s="118">
        <v>1000000</v>
      </c>
      <c r="D19" s="118">
        <v>1000000</v>
      </c>
      <c r="E19" s="118">
        <v>1000000</v>
      </c>
    </row>
    <row r="20" spans="1:5">
      <c r="A20" s="118" t="s">
        <v>339</v>
      </c>
      <c r="B20" s="118">
        <v>1200000</v>
      </c>
      <c r="C20" s="118">
        <v>1200000</v>
      </c>
      <c r="D20" s="118">
        <v>1200000</v>
      </c>
      <c r="E20" s="118">
        <v>1200000</v>
      </c>
    </row>
    <row r="21" spans="1:5">
      <c r="A21" s="118" t="s">
        <v>340</v>
      </c>
      <c r="B21">
        <v>750000</v>
      </c>
      <c r="C21" s="118">
        <v>750000</v>
      </c>
      <c r="D21" s="118">
        <v>750000</v>
      </c>
      <c r="E21" s="118">
        <v>750000</v>
      </c>
    </row>
    <row r="22" spans="1:5">
      <c r="A22" s="118" t="s">
        <v>341</v>
      </c>
      <c r="B22">
        <v>600000</v>
      </c>
      <c r="C22" s="118">
        <v>600000</v>
      </c>
      <c r="D22" s="118">
        <v>600000</v>
      </c>
      <c r="E22" s="118">
        <v>600000</v>
      </c>
    </row>
    <row r="23" spans="1:5">
      <c r="A23" s="118" t="s">
        <v>342</v>
      </c>
      <c r="B23" s="118">
        <v>600000</v>
      </c>
      <c r="C23" s="118">
        <v>600000</v>
      </c>
      <c r="D23" s="118">
        <v>600000</v>
      </c>
      <c r="E23" s="118">
        <v>600000</v>
      </c>
    </row>
    <row r="24" spans="1:5">
      <c r="A24" s="118" t="s">
        <v>343</v>
      </c>
      <c r="B24">
        <v>1000000</v>
      </c>
      <c r="C24" s="118">
        <v>2400000</v>
      </c>
      <c r="D24" s="118">
        <v>2400000</v>
      </c>
      <c r="E24" s="118">
        <v>2400000</v>
      </c>
    </row>
    <row r="25" spans="1:5">
      <c r="B25">
        <f>SUM(B19:B24)</f>
        <v>5150000</v>
      </c>
      <c r="C25" s="118">
        <f>SUM(C19:C24)</f>
        <v>6550000</v>
      </c>
      <c r="D25" s="118">
        <f>SUM(D19:D24)</f>
        <v>6550000</v>
      </c>
      <c r="E25" s="118">
        <f>SUM(E19:E24)</f>
        <v>6550000</v>
      </c>
    </row>
    <row r="27" spans="1:5">
      <c r="A27" s="118" t="s">
        <v>344</v>
      </c>
      <c r="B27">
        <v>3274320</v>
      </c>
      <c r="C27">
        <v>3513455</v>
      </c>
      <c r="D27">
        <v>4803129</v>
      </c>
      <c r="E27">
        <v>6435098</v>
      </c>
    </row>
    <row r="28" spans="1:5">
      <c r="C28" s="133">
        <f>+(C27-B27)/B27</f>
        <v>7.3033484815167735E-2</v>
      </c>
      <c r="D28" s="133">
        <f>+(D27-C27)/C27</f>
        <v>0.36706717461871574</v>
      </c>
      <c r="E28" s="133">
        <f>+(E27-D27)/D27</f>
        <v>0.3397720527597739</v>
      </c>
    </row>
  </sheetData>
  <pageMargins left="0.7" right="0.7" top="0.75" bottom="0.75" header="0.3" footer="0.3"/>
  <pageSetup paperSize="9" orientation="portrait" verticalDpi="0" r:id="rId1"/>
</worksheet>
</file>

<file path=xl/worksheets/sheet34.xml><?xml version="1.0" encoding="utf-8"?>
<worksheet xmlns="http://schemas.openxmlformats.org/spreadsheetml/2006/main" xmlns:r="http://schemas.openxmlformats.org/officeDocument/2006/relationships">
  <dimension ref="A1:H26"/>
  <sheetViews>
    <sheetView workbookViewId="0">
      <selection activeCell="C5" sqref="C5"/>
    </sheetView>
  </sheetViews>
  <sheetFormatPr defaultColWidth="8.85546875" defaultRowHeight="15"/>
  <cols>
    <col min="1" max="1" width="14.42578125" bestFit="1" customWidth="1"/>
    <col min="2" max="2" width="10" bestFit="1" customWidth="1"/>
  </cols>
  <sheetData>
    <row r="1" spans="1:8">
      <c r="B1" s="118" t="s">
        <v>387</v>
      </c>
      <c r="C1" s="118" t="s">
        <v>430</v>
      </c>
      <c r="D1" s="118" t="s">
        <v>431</v>
      </c>
      <c r="E1" s="118" t="s">
        <v>432</v>
      </c>
      <c r="F1" s="118" t="s">
        <v>433</v>
      </c>
    </row>
    <row r="2" spans="1:8">
      <c r="A2" s="118" t="s">
        <v>428</v>
      </c>
      <c r="B2">
        <v>19808.48</v>
      </c>
      <c r="C2">
        <v>19625.72</v>
      </c>
      <c r="D2">
        <v>18277.509999999998</v>
      </c>
      <c r="E2">
        <v>20110.03</v>
      </c>
      <c r="F2">
        <v>18117.62</v>
      </c>
    </row>
    <row r="3" spans="1:8">
      <c r="A3" s="118" t="s">
        <v>429</v>
      </c>
      <c r="B3">
        <v>708.46</v>
      </c>
      <c r="C3">
        <v>1753.31</v>
      </c>
      <c r="D3">
        <v>2918.44</v>
      </c>
      <c r="E3">
        <v>1627</v>
      </c>
      <c r="F3">
        <v>1498.05</v>
      </c>
    </row>
    <row r="4" spans="1:8">
      <c r="A4" s="118" t="s">
        <v>13</v>
      </c>
      <c r="B4">
        <v>527.42999999999995</v>
      </c>
      <c r="C4">
        <v>267.14999999999998</v>
      </c>
      <c r="D4">
        <v>65.63</v>
      </c>
      <c r="E4">
        <v>136.41999999999999</v>
      </c>
      <c r="F4">
        <v>141.94</v>
      </c>
    </row>
    <row r="6" spans="1:8">
      <c r="A6" s="118" t="s">
        <v>434</v>
      </c>
      <c r="B6">
        <v>3513.9</v>
      </c>
      <c r="C6">
        <v>3610.55</v>
      </c>
      <c r="D6">
        <v>2736.21</v>
      </c>
      <c r="E6">
        <v>2509.6</v>
      </c>
    </row>
    <row r="7" spans="1:8">
      <c r="A7" s="118" t="s">
        <v>435</v>
      </c>
      <c r="B7">
        <v>102.49</v>
      </c>
      <c r="C7">
        <v>170.83</v>
      </c>
      <c r="D7">
        <v>1106.72</v>
      </c>
      <c r="E7">
        <v>1112.8699999999999</v>
      </c>
    </row>
    <row r="9" spans="1:8">
      <c r="A9" s="118" t="s">
        <v>436</v>
      </c>
      <c r="B9">
        <v>2815.77</v>
      </c>
      <c r="C9">
        <v>3132.87</v>
      </c>
      <c r="D9">
        <v>3200</v>
      </c>
      <c r="E9">
        <v>2891</v>
      </c>
    </row>
    <row r="10" spans="1:8">
      <c r="A10" s="118" t="s">
        <v>435</v>
      </c>
      <c r="B10">
        <v>6.18</v>
      </c>
      <c r="C10">
        <v>316.57</v>
      </c>
      <c r="D10">
        <v>274.38</v>
      </c>
      <c r="E10">
        <v>379.87</v>
      </c>
    </row>
    <row r="12" spans="1:8">
      <c r="A12" s="118" t="s">
        <v>437</v>
      </c>
      <c r="B12">
        <v>110.69</v>
      </c>
      <c r="C12">
        <v>271.32</v>
      </c>
      <c r="D12">
        <v>351.11</v>
      </c>
      <c r="E12">
        <v>354.51</v>
      </c>
      <c r="H12" s="29"/>
    </row>
    <row r="13" spans="1:8">
      <c r="A13" s="118" t="s">
        <v>435</v>
      </c>
      <c r="B13">
        <v>-39.64</v>
      </c>
      <c r="C13">
        <v>-37.369999999999997</v>
      </c>
      <c r="D13">
        <v>21.93</v>
      </c>
      <c r="E13">
        <v>10.050000000000001</v>
      </c>
    </row>
    <row r="15" spans="1:8">
      <c r="A15" s="118" t="s">
        <v>438</v>
      </c>
      <c r="B15">
        <v>10.6</v>
      </c>
      <c r="C15">
        <v>232.39</v>
      </c>
      <c r="D15">
        <v>244.54</v>
      </c>
      <c r="E15" s="118" t="s">
        <v>464</v>
      </c>
    </row>
    <row r="16" spans="1:8">
      <c r="A16" s="118" t="s">
        <v>435</v>
      </c>
      <c r="B16">
        <v>-267.07</v>
      </c>
      <c r="C16">
        <v>-191.72</v>
      </c>
      <c r="D16">
        <v>-183.46</v>
      </c>
    </row>
    <row r="18" spans="1:5">
      <c r="A18" s="118" t="s">
        <v>439</v>
      </c>
      <c r="B18">
        <v>37.020000000000003</v>
      </c>
      <c r="C18">
        <v>46.31</v>
      </c>
      <c r="D18">
        <v>277.36</v>
      </c>
      <c r="E18" s="118" t="s">
        <v>464</v>
      </c>
    </row>
    <row r="19" spans="1:5">
      <c r="A19" s="118" t="s">
        <v>435</v>
      </c>
      <c r="B19">
        <v>-420.5</v>
      </c>
      <c r="C19">
        <v>-761.82</v>
      </c>
      <c r="D19">
        <v>-175.64</v>
      </c>
    </row>
    <row r="21" spans="1:5">
      <c r="A21" s="118" t="s">
        <v>465</v>
      </c>
      <c r="B21">
        <v>18104</v>
      </c>
    </row>
    <row r="22" spans="1:5">
      <c r="B22">
        <f>+B21-B6-B9-B12-B15-B18</f>
        <v>11616.019999999999</v>
      </c>
    </row>
    <row r="24" spans="1:5">
      <c r="B24">
        <v>52292873</v>
      </c>
    </row>
    <row r="25" spans="1:5">
      <c r="B25">
        <f>39.64*10000000</f>
        <v>396400000</v>
      </c>
    </row>
    <row r="26" spans="1:5">
      <c r="B26">
        <f>+B25/B24</f>
        <v>7.580382894625048</v>
      </c>
    </row>
  </sheetData>
  <pageMargins left="0.7" right="0.7" top="0.75" bottom="0.75" header="0.3" footer="0.3"/>
</worksheet>
</file>

<file path=xl/worksheets/sheet35.xml><?xml version="1.0" encoding="utf-8"?>
<worksheet xmlns="http://schemas.openxmlformats.org/spreadsheetml/2006/main" xmlns:r="http://schemas.openxmlformats.org/officeDocument/2006/relationships">
  <dimension ref="A1:I43"/>
  <sheetViews>
    <sheetView topLeftCell="A27" workbookViewId="0">
      <selection activeCell="F31" sqref="F31"/>
    </sheetView>
  </sheetViews>
  <sheetFormatPr defaultColWidth="8.85546875" defaultRowHeight="15"/>
  <cols>
    <col min="1" max="1" width="33.140625" style="118" bestFit="1" customWidth="1"/>
    <col min="2" max="8" width="8.42578125" style="118" customWidth="1"/>
    <col min="9" max="16384" width="8.85546875" style="118"/>
  </cols>
  <sheetData>
    <row r="1" spans="1:8">
      <c r="A1" s="130" t="s">
        <v>274</v>
      </c>
      <c r="B1" s="131">
        <v>40238</v>
      </c>
      <c r="C1" s="131">
        <v>40603</v>
      </c>
      <c r="D1" s="131">
        <v>40969</v>
      </c>
      <c r="E1" s="131">
        <v>41334</v>
      </c>
      <c r="F1" s="131">
        <v>41699</v>
      </c>
      <c r="G1" s="131">
        <v>42064</v>
      </c>
      <c r="H1" s="131">
        <v>42430</v>
      </c>
    </row>
    <row r="2" spans="1:8">
      <c r="A2" s="132"/>
      <c r="B2" s="33"/>
      <c r="C2" s="33"/>
      <c r="D2" s="33"/>
      <c r="E2" s="33"/>
      <c r="F2" s="33"/>
      <c r="G2" s="33"/>
      <c r="H2" s="33"/>
    </row>
    <row r="3" spans="1:8">
      <c r="A3" s="118" t="s">
        <v>27</v>
      </c>
      <c r="B3" s="119"/>
      <c r="C3" s="119"/>
      <c r="D3" s="119"/>
      <c r="E3" s="119"/>
      <c r="F3" s="119"/>
      <c r="G3" s="119"/>
      <c r="H3" s="119"/>
    </row>
    <row r="4" spans="1:8">
      <c r="A4" s="118" t="s">
        <v>28</v>
      </c>
      <c r="B4" s="119"/>
      <c r="C4" s="119"/>
      <c r="D4" s="119"/>
      <c r="E4" s="119"/>
      <c r="F4" s="119"/>
      <c r="G4" s="119"/>
      <c r="H4" s="119"/>
    </row>
    <row r="5" spans="1:8">
      <c r="A5" s="118" t="s">
        <v>321</v>
      </c>
      <c r="B5" s="119">
        <v>7567.11</v>
      </c>
      <c r="C5" s="119">
        <v>10420.82</v>
      </c>
      <c r="D5" s="119">
        <v>15893.21</v>
      </c>
      <c r="E5" s="119">
        <v>18237.259999999998</v>
      </c>
      <c r="F5" s="119">
        <v>18201.41</v>
      </c>
      <c r="G5" s="119">
        <v>15631.25</v>
      </c>
      <c r="H5" s="119">
        <v>14711.38</v>
      </c>
    </row>
    <row r="6" spans="1:8">
      <c r="A6" s="118" t="s">
        <v>322</v>
      </c>
      <c r="B6" s="119">
        <v>136.25</v>
      </c>
      <c r="C6" s="119">
        <v>229.51</v>
      </c>
      <c r="D6" s="119">
        <v>539.75</v>
      </c>
      <c r="E6" s="119">
        <v>557.95000000000005</v>
      </c>
      <c r="F6" s="119">
        <v>857.78</v>
      </c>
      <c r="G6" s="119">
        <v>331.41</v>
      </c>
      <c r="H6" s="119">
        <v>383.35</v>
      </c>
    </row>
    <row r="7" spans="1:8">
      <c r="A7" s="118" t="s">
        <v>323</v>
      </c>
      <c r="B7" s="119">
        <v>4769.4799999999996</v>
      </c>
      <c r="C7" s="119">
        <v>4317.46</v>
      </c>
      <c r="D7" s="119">
        <v>4464.32</v>
      </c>
      <c r="E7" s="119">
        <v>4559.96</v>
      </c>
      <c r="F7" s="119">
        <v>4381.68</v>
      </c>
      <c r="G7" s="119">
        <v>5701.34</v>
      </c>
      <c r="H7" s="119">
        <v>5720.91</v>
      </c>
    </row>
    <row r="8" spans="1:8">
      <c r="B8" s="119"/>
      <c r="C8" s="119"/>
      <c r="D8" s="119"/>
      <c r="E8" s="119"/>
      <c r="F8" s="119"/>
      <c r="G8" s="119"/>
      <c r="H8" s="119"/>
    </row>
    <row r="9" spans="1:8">
      <c r="A9" s="118" t="s">
        <v>33</v>
      </c>
      <c r="B9" s="119"/>
      <c r="C9" s="119"/>
      <c r="D9" s="119"/>
      <c r="E9" s="119"/>
      <c r="F9" s="119"/>
      <c r="G9" s="119"/>
      <c r="H9" s="119"/>
    </row>
    <row r="10" spans="1:8">
      <c r="A10" s="118" t="s">
        <v>45</v>
      </c>
      <c r="B10" s="119">
        <v>853.31</v>
      </c>
      <c r="C10" s="119">
        <v>-969.39</v>
      </c>
      <c r="D10" s="119"/>
      <c r="E10" s="119">
        <v>-1617.24</v>
      </c>
      <c r="F10" s="119">
        <v>-1656.39</v>
      </c>
      <c r="G10" s="119">
        <v>2263.33</v>
      </c>
      <c r="H10" s="119">
        <v>-2403.46</v>
      </c>
    </row>
    <row r="11" spans="1:8">
      <c r="B11" s="119"/>
      <c r="C11" s="119"/>
      <c r="D11" s="119"/>
      <c r="E11" s="119"/>
      <c r="F11" s="119"/>
      <c r="G11" s="119"/>
      <c r="H11" s="119"/>
    </row>
    <row r="12" spans="1:8" ht="15.75" thickBot="1">
      <c r="A12" s="97" t="s">
        <v>34</v>
      </c>
      <c r="B12" s="100">
        <v>13326.15</v>
      </c>
      <c r="C12" s="100">
        <v>13998.400000000001</v>
      </c>
      <c r="D12" s="100">
        <v>20897.28</v>
      </c>
      <c r="E12" s="100">
        <v>21737.93</v>
      </c>
      <c r="F12" s="100">
        <v>21784.48</v>
      </c>
      <c r="G12" s="100">
        <v>23927.33</v>
      </c>
      <c r="H12" s="100">
        <v>18412.18</v>
      </c>
    </row>
    <row r="13" spans="1:8" ht="15.75" thickTop="1">
      <c r="B13" s="119"/>
      <c r="C13" s="119"/>
      <c r="D13" s="119"/>
      <c r="E13" s="119"/>
      <c r="F13" s="119"/>
      <c r="G13" s="119"/>
      <c r="H13" s="119"/>
    </row>
    <row r="14" spans="1:8">
      <c r="A14" s="118" t="s">
        <v>35</v>
      </c>
      <c r="B14" s="119"/>
      <c r="C14" s="119"/>
      <c r="D14" s="119"/>
      <c r="E14" s="119"/>
      <c r="F14" s="119"/>
      <c r="G14" s="119"/>
      <c r="H14" s="119"/>
    </row>
    <row r="15" spans="1:8" ht="15.75" thickBot="1">
      <c r="A15" s="97" t="s">
        <v>36</v>
      </c>
      <c r="B15" s="100">
        <v>13326.15</v>
      </c>
      <c r="C15" s="100">
        <v>13998.400000000001</v>
      </c>
      <c r="D15" s="100">
        <v>20897.28</v>
      </c>
      <c r="E15" s="100">
        <v>21737.93</v>
      </c>
      <c r="F15" s="100">
        <v>21784.48</v>
      </c>
      <c r="G15" s="100">
        <v>23927.33</v>
      </c>
      <c r="H15" s="100">
        <v>18412.18</v>
      </c>
    </row>
    <row r="16" spans="1:8" ht="15.75" thickTop="1">
      <c r="B16" s="119"/>
      <c r="C16" s="119"/>
      <c r="D16" s="119"/>
      <c r="E16" s="119"/>
      <c r="F16" s="119"/>
      <c r="G16" s="119"/>
      <c r="H16" s="119"/>
    </row>
    <row r="17" spans="1:9">
      <c r="A17" s="118" t="s">
        <v>37</v>
      </c>
      <c r="B17" s="119"/>
      <c r="C17" s="119"/>
      <c r="D17" s="119"/>
      <c r="E17" s="119"/>
      <c r="F17" s="119"/>
      <c r="G17" s="119"/>
      <c r="H17" s="119"/>
    </row>
    <row r="18" spans="1:9">
      <c r="A18" s="118" t="s">
        <v>466</v>
      </c>
      <c r="B18" s="119"/>
      <c r="C18" s="119"/>
      <c r="D18" s="119"/>
      <c r="E18" s="119"/>
      <c r="F18" s="119"/>
      <c r="G18" s="119"/>
      <c r="H18" s="119"/>
    </row>
    <row r="19" spans="1:9">
      <c r="A19" s="118" t="s">
        <v>321</v>
      </c>
      <c r="B19" s="119">
        <v>1871.52</v>
      </c>
      <c r="C19" s="119">
        <v>2887.51</v>
      </c>
      <c r="D19" s="119">
        <v>3923.22</v>
      </c>
      <c r="E19" s="119">
        <v>3915.44</v>
      </c>
      <c r="F19" s="119">
        <v>3328.77</v>
      </c>
      <c r="G19" s="119">
        <v>2377.2199999999998</v>
      </c>
      <c r="H19" s="119">
        <v>1023.73</v>
      </c>
      <c r="I19" s="119"/>
    </row>
    <row r="20" spans="1:9">
      <c r="A20" s="118" t="s">
        <v>322</v>
      </c>
      <c r="B20" s="119">
        <v>-52.92</v>
      </c>
      <c r="C20" s="119">
        <v>-6.32</v>
      </c>
      <c r="D20" s="119">
        <v>-173.63</v>
      </c>
      <c r="E20" s="119">
        <v>-6.71</v>
      </c>
      <c r="F20" s="119">
        <v>-148.84</v>
      </c>
      <c r="G20" s="119">
        <v>-1023.24</v>
      </c>
      <c r="H20" s="119">
        <v>-207.43</v>
      </c>
    </row>
    <row r="21" spans="1:9">
      <c r="A21" s="118" t="s">
        <v>323</v>
      </c>
      <c r="B21" s="119">
        <v>3420.24</v>
      </c>
      <c r="C21" s="119">
        <v>2937.77</v>
      </c>
      <c r="D21" s="119">
        <v>2653.53</v>
      </c>
      <c r="E21" s="119">
        <v>2378.86</v>
      </c>
      <c r="F21" s="119">
        <v>2024.23</v>
      </c>
      <c r="G21" s="119">
        <v>2839.64</v>
      </c>
      <c r="H21" s="119">
        <v>1565.18</v>
      </c>
    </row>
    <row r="22" spans="1:9">
      <c r="B22" s="119"/>
      <c r="C22" s="119"/>
      <c r="D22" s="119"/>
      <c r="E22" s="119"/>
      <c r="F22" s="119"/>
      <c r="G22" s="119"/>
      <c r="H22" s="119"/>
    </row>
    <row r="23" spans="1:9">
      <c r="A23" s="118" t="s">
        <v>39</v>
      </c>
      <c r="B23" s="119"/>
      <c r="C23" s="119"/>
      <c r="D23" s="119"/>
      <c r="E23" s="119"/>
      <c r="F23" s="119"/>
      <c r="G23" s="119"/>
      <c r="H23" s="119"/>
    </row>
    <row r="24" spans="1:9">
      <c r="A24" s="118" t="s">
        <v>321</v>
      </c>
      <c r="B24" s="119">
        <v>11976.53</v>
      </c>
      <c r="C24" s="119">
        <v>17481.990000000002</v>
      </c>
      <c r="D24" s="119">
        <v>17059.490000000002</v>
      </c>
      <c r="E24" s="119">
        <v>22016.9</v>
      </c>
      <c r="F24" s="119">
        <v>30912.03</v>
      </c>
      <c r="G24" s="119">
        <v>35407.75</v>
      </c>
      <c r="H24" s="119">
        <v>33879.839999999997</v>
      </c>
    </row>
    <row r="25" spans="1:9">
      <c r="A25" s="118" t="s">
        <v>322</v>
      </c>
      <c r="B25" s="119">
        <v>1355.29</v>
      </c>
      <c r="C25" s="119">
        <v>1554.55</v>
      </c>
      <c r="D25" s="119">
        <v>2956.59</v>
      </c>
      <c r="E25" s="119">
        <v>2610.3200000000002</v>
      </c>
      <c r="F25" s="119">
        <v>11113.64</v>
      </c>
      <c r="G25" s="119">
        <v>6250.09</v>
      </c>
      <c r="H25" s="119">
        <v>2942.78</v>
      </c>
    </row>
    <row r="26" spans="1:9">
      <c r="A26" s="118" t="s">
        <v>323</v>
      </c>
      <c r="B26" s="119">
        <v>8112.28</v>
      </c>
      <c r="C26" s="119">
        <v>9763.94</v>
      </c>
      <c r="D26" s="119">
        <v>11505.38</v>
      </c>
      <c r="E26" s="119">
        <v>13872.17</v>
      </c>
      <c r="F26" s="119">
        <v>19624.66</v>
      </c>
      <c r="G26" s="119">
        <v>16699.939999999999</v>
      </c>
      <c r="H26" s="119">
        <v>14866.76</v>
      </c>
    </row>
    <row r="27" spans="1:9">
      <c r="B27" s="119"/>
      <c r="C27" s="119"/>
      <c r="D27" s="119"/>
      <c r="E27" s="119"/>
      <c r="F27" s="119"/>
      <c r="G27" s="119"/>
      <c r="H27" s="119"/>
    </row>
    <row r="28" spans="1:9">
      <c r="A28" s="118" t="s">
        <v>40</v>
      </c>
      <c r="B28" s="119"/>
      <c r="C28" s="119"/>
      <c r="D28" s="119"/>
      <c r="E28" s="119"/>
      <c r="F28" s="119"/>
      <c r="G28" s="119"/>
      <c r="H28" s="119"/>
    </row>
    <row r="29" spans="1:9">
      <c r="A29" s="118" t="s">
        <v>321</v>
      </c>
      <c r="B29" s="119">
        <v>2242.12</v>
      </c>
      <c r="C29" s="119">
        <v>1992.47</v>
      </c>
      <c r="D29" s="119">
        <v>2411.6</v>
      </c>
      <c r="E29" s="119">
        <v>3045.03</v>
      </c>
      <c r="F29" s="119">
        <v>2758.82</v>
      </c>
      <c r="G29" s="119">
        <v>2162.8200000000002</v>
      </c>
      <c r="H29" s="119">
        <v>2864.42</v>
      </c>
    </row>
    <row r="30" spans="1:9">
      <c r="A30" s="118" t="s">
        <v>322</v>
      </c>
      <c r="B30" s="119">
        <v>59.14</v>
      </c>
      <c r="C30" s="119">
        <v>371.72</v>
      </c>
      <c r="D30" s="119">
        <v>166.06</v>
      </c>
      <c r="E30" s="119">
        <v>286.77</v>
      </c>
      <c r="F30" s="119">
        <v>1703.93</v>
      </c>
      <c r="G30" s="119">
        <v>330.47</v>
      </c>
      <c r="H30" s="119">
        <v>127.72</v>
      </c>
    </row>
    <row r="31" spans="1:9">
      <c r="A31" s="118" t="s">
        <v>323</v>
      </c>
      <c r="B31" s="119">
        <v>1015.56</v>
      </c>
      <c r="C31" s="119">
        <v>21.85</v>
      </c>
      <c r="D31" s="119">
        <v>427.13</v>
      </c>
      <c r="E31" s="119">
        <v>557.05999999999995</v>
      </c>
      <c r="F31" s="119">
        <v>1258.0999999999999</v>
      </c>
      <c r="G31" s="119">
        <v>1143.04</v>
      </c>
      <c r="H31" s="119">
        <v>1217.54</v>
      </c>
    </row>
    <row r="32" spans="1:9">
      <c r="A32" s="118" t="s">
        <v>41</v>
      </c>
      <c r="B32" s="119">
        <v>18127.28</v>
      </c>
      <c r="C32" s="119">
        <v>26414.440000000002</v>
      </c>
      <c r="D32" s="119">
        <v>28516.67</v>
      </c>
      <c r="E32" s="119">
        <v>34610.53</v>
      </c>
      <c r="F32" s="119">
        <v>55929.48</v>
      </c>
      <c r="G32" s="119">
        <v>54721.45</v>
      </c>
      <c r="H32" s="119">
        <v>47479.7</v>
      </c>
    </row>
    <row r="33" spans="1:8">
      <c r="B33" s="119"/>
      <c r="C33" s="119"/>
      <c r="D33" s="119"/>
      <c r="E33" s="119"/>
      <c r="F33" s="119"/>
      <c r="G33" s="119"/>
      <c r="H33" s="119"/>
    </row>
    <row r="34" spans="1:8">
      <c r="A34" s="118" t="s">
        <v>42</v>
      </c>
      <c r="B34" s="119"/>
      <c r="C34" s="119"/>
      <c r="D34" s="119"/>
      <c r="E34" s="119"/>
      <c r="F34" s="119"/>
      <c r="G34" s="119"/>
      <c r="H34" s="119"/>
    </row>
    <row r="35" spans="1:8">
      <c r="A35" s="118" t="s">
        <v>43</v>
      </c>
      <c r="B35" s="119"/>
      <c r="C35" s="119"/>
      <c r="D35" s="119"/>
      <c r="E35" s="119"/>
      <c r="F35" s="119"/>
      <c r="G35" s="119"/>
      <c r="H35" s="119"/>
    </row>
    <row r="36" spans="1:8">
      <c r="A36" s="118" t="s">
        <v>321</v>
      </c>
      <c r="B36" s="119">
        <v>3382.92</v>
      </c>
      <c r="C36" s="119">
        <v>4486.91</v>
      </c>
      <c r="D36" s="119">
        <v>3530.29</v>
      </c>
      <c r="E36" s="119">
        <v>3991.52</v>
      </c>
      <c r="F36" s="119">
        <v>6986.53</v>
      </c>
      <c r="G36" s="119">
        <v>3564.52</v>
      </c>
      <c r="H36" s="119">
        <v>4483.3599999999997</v>
      </c>
    </row>
    <row r="37" spans="1:8">
      <c r="A37" s="118" t="s">
        <v>322</v>
      </c>
      <c r="B37" s="119">
        <v>242.48</v>
      </c>
      <c r="C37" s="119">
        <v>36.880000000000003</v>
      </c>
      <c r="D37" s="119">
        <v>258.01</v>
      </c>
      <c r="E37" s="119">
        <v>504.97</v>
      </c>
      <c r="F37" s="119">
        <v>3199.98</v>
      </c>
      <c r="G37" s="119">
        <v>1106.8699999999999</v>
      </c>
      <c r="H37" s="119">
        <v>288.79000000000002</v>
      </c>
    </row>
    <row r="38" spans="1:8">
      <c r="A38" s="118" t="s">
        <v>323</v>
      </c>
      <c r="B38" s="119">
        <v>2850.89</v>
      </c>
      <c r="C38" s="119">
        <v>3867.35</v>
      </c>
      <c r="D38" s="119">
        <v>2819.34</v>
      </c>
      <c r="E38" s="119">
        <v>4525.6899999999996</v>
      </c>
      <c r="F38" s="119">
        <v>3243.53</v>
      </c>
      <c r="G38" s="119">
        <v>1041.2</v>
      </c>
      <c r="H38" s="119">
        <v>713.5</v>
      </c>
    </row>
    <row r="39" spans="1:8">
      <c r="B39" s="119"/>
      <c r="C39" s="119"/>
      <c r="D39" s="119"/>
      <c r="E39" s="119"/>
      <c r="F39" s="119"/>
      <c r="G39" s="119"/>
      <c r="H39" s="119"/>
    </row>
    <row r="40" spans="1:8">
      <c r="A40" s="118" t="s">
        <v>44</v>
      </c>
      <c r="B40" s="119">
        <v>996.96</v>
      </c>
      <c r="C40" s="119">
        <v>1151</v>
      </c>
      <c r="D40" s="119">
        <v>1386.47</v>
      </c>
      <c r="E40" s="119">
        <v>1539.22</v>
      </c>
      <c r="F40" s="119">
        <v>1829.1999999999998</v>
      </c>
      <c r="G40" s="119">
        <v>2732.83</v>
      </c>
      <c r="H40" s="119">
        <v>2819.3900000000003</v>
      </c>
    </row>
    <row r="41" spans="1:8">
      <c r="A41" s="118" t="s">
        <v>321</v>
      </c>
      <c r="B41" s="119">
        <v>423.17</v>
      </c>
      <c r="C41" s="119">
        <v>591.39</v>
      </c>
      <c r="D41" s="119">
        <v>797.57</v>
      </c>
      <c r="E41" s="119">
        <v>862.47</v>
      </c>
      <c r="F41" s="119">
        <v>1023.42</v>
      </c>
      <c r="G41" s="119">
        <v>1756.73</v>
      </c>
      <c r="H41" s="119">
        <v>1441.6</v>
      </c>
    </row>
    <row r="42" spans="1:8">
      <c r="A42" s="118" t="s">
        <v>322</v>
      </c>
      <c r="B42" s="119">
        <v>33.15</v>
      </c>
      <c r="C42" s="119">
        <v>46.88</v>
      </c>
      <c r="D42" s="119">
        <v>83.92</v>
      </c>
      <c r="E42" s="119">
        <v>88.04</v>
      </c>
      <c r="F42" s="119">
        <v>230.38</v>
      </c>
      <c r="G42" s="119">
        <v>269.82</v>
      </c>
      <c r="H42" s="119">
        <v>282.64</v>
      </c>
    </row>
    <row r="43" spans="1:8">
      <c r="A43" s="118" t="s">
        <v>323</v>
      </c>
      <c r="B43" s="119">
        <v>540.64</v>
      </c>
      <c r="C43" s="119">
        <v>512.73</v>
      </c>
      <c r="D43" s="119">
        <v>504.98</v>
      </c>
      <c r="E43" s="119">
        <v>588.71</v>
      </c>
      <c r="F43" s="119">
        <v>575.4</v>
      </c>
      <c r="G43" s="119">
        <v>706.28</v>
      </c>
      <c r="H43" s="119">
        <v>1095.1500000000001</v>
      </c>
    </row>
  </sheetData>
  <pageMargins left="0.7" right="0.7" top="0.75" bottom="0.75" header="0.3" footer="0.3"/>
  <pageSetup paperSize="9" orientation="portrait" verticalDpi="0" r:id="rId1"/>
</worksheet>
</file>

<file path=xl/worksheets/sheet3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55"/>
  <sheetViews>
    <sheetView topLeftCell="A29" workbookViewId="0">
      <selection activeCell="C64" sqref="C64"/>
    </sheetView>
  </sheetViews>
  <sheetFormatPr defaultColWidth="8.85546875" defaultRowHeight="15"/>
  <cols>
    <col min="1" max="1" width="75.28515625" bestFit="1" customWidth="1"/>
    <col min="2" max="5" width="11.42578125" hidden="1" customWidth="1"/>
    <col min="6" max="6" width="11.42578125" customWidth="1"/>
    <col min="7" max="7" width="13.140625" customWidth="1"/>
    <col min="8" max="8" width="11.42578125" customWidth="1"/>
    <col min="9" max="9" width="13" customWidth="1"/>
  </cols>
  <sheetData>
    <row r="1" spans="1:9">
      <c r="A1" s="60" t="s">
        <v>124</v>
      </c>
      <c r="B1" s="60"/>
      <c r="C1" s="60"/>
      <c r="D1" s="60"/>
      <c r="E1" s="60"/>
      <c r="F1" s="60"/>
    </row>
    <row r="2" spans="1:9">
      <c r="A2" s="440" t="s">
        <v>147</v>
      </c>
      <c r="B2" s="59">
        <v>40603</v>
      </c>
      <c r="C2" s="59">
        <v>40969</v>
      </c>
      <c r="D2" s="59">
        <v>41334</v>
      </c>
      <c r="E2" s="59">
        <v>41699</v>
      </c>
      <c r="F2" s="59">
        <v>42064</v>
      </c>
      <c r="G2" s="59">
        <v>42430</v>
      </c>
      <c r="H2" s="59">
        <v>42795</v>
      </c>
      <c r="I2" s="59">
        <v>43160</v>
      </c>
    </row>
    <row r="3" spans="1:9">
      <c r="A3" s="441"/>
      <c r="B3" s="62" t="s">
        <v>19</v>
      </c>
      <c r="C3" s="62" t="s">
        <v>19</v>
      </c>
      <c r="D3" s="62" t="s">
        <v>19</v>
      </c>
      <c r="E3" s="62" t="s">
        <v>19</v>
      </c>
      <c r="F3" s="62" t="s">
        <v>19</v>
      </c>
      <c r="G3" s="62" t="s">
        <v>18</v>
      </c>
      <c r="H3" s="62" t="s">
        <v>18</v>
      </c>
      <c r="I3" s="62" t="s">
        <v>18</v>
      </c>
    </row>
    <row r="4" spans="1:9" s="60" customFormat="1">
      <c r="A4" s="64" t="s">
        <v>146</v>
      </c>
      <c r="B4" s="61"/>
      <c r="C4" s="61"/>
      <c r="D4" s="61"/>
      <c r="E4" s="61"/>
      <c r="F4" s="61"/>
      <c r="G4" s="63"/>
      <c r="H4" s="63"/>
      <c r="I4" s="63"/>
    </row>
    <row r="5" spans="1:9">
      <c r="A5" s="60" t="s">
        <v>125</v>
      </c>
      <c r="B5" s="20">
        <v>22.331499999999998</v>
      </c>
      <c r="C5" s="20">
        <v>28.087499999999999</v>
      </c>
      <c r="D5" s="20">
        <v>32.952599999999997</v>
      </c>
      <c r="E5" s="20">
        <v>28.018999999999998</v>
      </c>
      <c r="F5" s="20">
        <v>37.15</v>
      </c>
      <c r="G5" s="20" t="e">
        <f>+#REF!</f>
        <v>#REF!</v>
      </c>
      <c r="H5" s="20" t="e">
        <f>+#REF!</f>
        <v>#REF!</v>
      </c>
      <c r="I5" s="20" t="e">
        <f>+#REF!</f>
        <v>#REF!</v>
      </c>
    </row>
    <row r="6" spans="1:9" s="60" customFormat="1">
      <c r="B6" s="20"/>
      <c r="C6" s="20"/>
      <c r="D6" s="20"/>
      <c r="E6" s="20"/>
      <c r="F6" s="20"/>
      <c r="G6" s="20"/>
      <c r="H6" s="20"/>
      <c r="I6" s="20"/>
    </row>
    <row r="7" spans="1:9">
      <c r="A7" s="65" t="s">
        <v>148</v>
      </c>
      <c r="B7" s="20"/>
      <c r="C7" s="20"/>
      <c r="D7" s="20"/>
      <c r="E7" s="20"/>
      <c r="F7" s="20"/>
      <c r="G7" s="20"/>
      <c r="H7" s="20"/>
      <c r="I7" s="20"/>
    </row>
    <row r="8" spans="1:9">
      <c r="A8" s="60" t="s">
        <v>126</v>
      </c>
      <c r="B8" s="20">
        <v>4.0732999999999997</v>
      </c>
      <c r="C8" s="20">
        <v>5.2142999999999988</v>
      </c>
      <c r="D8" s="20">
        <v>7.0552000000000001</v>
      </c>
      <c r="E8" s="20">
        <v>7.5613000000000001</v>
      </c>
      <c r="F8" s="20">
        <v>11.68</v>
      </c>
      <c r="G8" s="20" t="e">
        <f>-#REF!</f>
        <v>#REF!</v>
      </c>
      <c r="H8" s="20" t="e">
        <f>-#REF!</f>
        <v>#REF!</v>
      </c>
      <c r="I8" s="20" t="e">
        <f>-#REF!</f>
        <v>#REF!</v>
      </c>
    </row>
    <row r="9" spans="1:9">
      <c r="A9" s="60" t="s">
        <v>150</v>
      </c>
      <c r="B9" s="20">
        <v>12.6676</v>
      </c>
      <c r="C9" s="20">
        <v>19.212499999999999</v>
      </c>
      <c r="D9" s="20">
        <v>34.408799999999999</v>
      </c>
      <c r="E9" s="20">
        <v>35.381500000000003</v>
      </c>
      <c r="F9" s="20">
        <v>37.9</v>
      </c>
      <c r="G9" s="20" t="e">
        <f>-#REF!</f>
        <v>#REF!</v>
      </c>
      <c r="H9" s="20" t="e">
        <f>-#REF!</f>
        <v>#REF!</v>
      </c>
      <c r="I9" s="20" t="e">
        <f>-#REF!</f>
        <v>#REF!</v>
      </c>
    </row>
    <row r="10" spans="1:9">
      <c r="A10" s="60" t="s">
        <v>127</v>
      </c>
      <c r="B10" s="20">
        <v>3.4099999999999998E-2</v>
      </c>
      <c r="C10" s="20">
        <v>4.0000000000000002E-4</v>
      </c>
      <c r="D10" s="20">
        <v>5.1900000000000009E-2</v>
      </c>
      <c r="E10" s="20">
        <v>4.0300000000000002E-2</v>
      </c>
      <c r="F10" s="20">
        <v>0.04</v>
      </c>
      <c r="G10" s="20">
        <v>0</v>
      </c>
      <c r="H10" s="20">
        <v>0</v>
      </c>
      <c r="I10" s="20">
        <v>0</v>
      </c>
    </row>
    <row r="11" spans="1:9">
      <c r="A11" s="60" t="s">
        <v>129</v>
      </c>
      <c r="B11" s="20">
        <v>3.7999999999999999E-2</v>
      </c>
      <c r="C11" s="20">
        <v>0</v>
      </c>
      <c r="D11" s="20">
        <v>0</v>
      </c>
      <c r="E11" s="20">
        <v>0</v>
      </c>
      <c r="F11" s="20">
        <v>0</v>
      </c>
      <c r="G11" s="20"/>
      <c r="H11" s="20"/>
      <c r="I11" s="20"/>
    </row>
    <row r="12" spans="1:9" s="60" customFormat="1">
      <c r="A12" s="64" t="s">
        <v>149</v>
      </c>
      <c r="B12" s="67">
        <f>+SUM(B5:B11)</f>
        <v>39.144500000000001</v>
      </c>
      <c r="C12" s="67">
        <f t="shared" ref="C12:I12" si="0">+SUM(C5:C11)</f>
        <v>52.514699999999998</v>
      </c>
      <c r="D12" s="67">
        <f t="shared" si="0"/>
        <v>74.468499999999992</v>
      </c>
      <c r="E12" s="67">
        <f t="shared" si="0"/>
        <v>71.002100000000013</v>
      </c>
      <c r="F12" s="67">
        <f t="shared" si="0"/>
        <v>86.77</v>
      </c>
      <c r="G12" s="67" t="e">
        <f t="shared" si="0"/>
        <v>#REF!</v>
      </c>
      <c r="H12" s="67" t="e">
        <f t="shared" si="0"/>
        <v>#REF!</v>
      </c>
      <c r="I12" s="67" t="e">
        <f t="shared" si="0"/>
        <v>#REF!</v>
      </c>
    </row>
    <row r="13" spans="1:9" s="60" customFormat="1">
      <c r="B13" s="20"/>
      <c r="C13" s="20"/>
      <c r="D13" s="20"/>
      <c r="E13" s="20"/>
      <c r="F13" s="20"/>
      <c r="G13" s="20"/>
      <c r="H13" s="20"/>
      <c r="I13" s="20"/>
    </row>
    <row r="14" spans="1:9">
      <c r="A14" s="10" t="s">
        <v>130</v>
      </c>
      <c r="B14" s="20"/>
      <c r="C14" s="20"/>
      <c r="D14" s="20"/>
      <c r="E14" s="20"/>
      <c r="F14" s="20"/>
      <c r="G14" s="20"/>
      <c r="H14" s="20"/>
      <c r="I14" s="20"/>
    </row>
    <row r="15" spans="1:9">
      <c r="A15" s="60" t="s">
        <v>131</v>
      </c>
      <c r="B15" s="20">
        <v>5.5922999999999998</v>
      </c>
      <c r="C15" s="20">
        <v>-47.298900000000003</v>
      </c>
      <c r="D15" s="20">
        <v>-53.386899999999997</v>
      </c>
      <c r="E15" s="20">
        <v>-13.151600000000002</v>
      </c>
      <c r="F15" s="20">
        <v>35.799999999999997</v>
      </c>
      <c r="G15" s="20" t="e">
        <f>+'Balance sheet'!F40-'Balance sheet'!G40+'Balance sheet'!F42-'Balance sheet'!G42+'Balance sheet'!F43-'Balance sheet'!G43</f>
        <v>#REF!</v>
      </c>
      <c r="H15" s="20" t="e">
        <f>+'Balance sheet'!G40-'Balance sheet'!H40+'Balance sheet'!G42-'Balance sheet'!H42+'Balance sheet'!G43-'Balance sheet'!H43</f>
        <v>#REF!</v>
      </c>
      <c r="I15" s="20" t="e">
        <f>+'Balance sheet'!H40-'Balance sheet'!I40+'Balance sheet'!H42-'Balance sheet'!I42+'Balance sheet'!H43-'Balance sheet'!I43</f>
        <v>#REF!</v>
      </c>
    </row>
    <row r="16" spans="1:9">
      <c r="A16" s="60" t="s">
        <v>132</v>
      </c>
      <c r="B16" s="20">
        <v>-7.2114000000000003</v>
      </c>
      <c r="C16" s="20">
        <v>-35.423999999999999</v>
      </c>
      <c r="D16" s="20">
        <v>-13.0528</v>
      </c>
      <c r="E16" s="20">
        <v>-21.892499999999998</v>
      </c>
      <c r="F16" s="20">
        <v>-14.03</v>
      </c>
      <c r="G16" s="20" t="e">
        <f>+'Balance sheet'!F39-'Balance sheet'!G39</f>
        <v>#REF!</v>
      </c>
      <c r="H16" s="20" t="e">
        <f>+'Balance sheet'!G39-'Balance sheet'!H39</f>
        <v>#REF!</v>
      </c>
      <c r="I16" s="20" t="e">
        <f>+'Balance sheet'!H39-'Balance sheet'!I39</f>
        <v>#REF!</v>
      </c>
    </row>
    <row r="17" spans="1:9">
      <c r="A17" s="60" t="s">
        <v>133</v>
      </c>
      <c r="B17" s="20">
        <v>2.6822000000000004</v>
      </c>
      <c r="C17" s="20">
        <v>15.076000000000001</v>
      </c>
      <c r="D17" s="20">
        <v>21.608499999999999</v>
      </c>
      <c r="E17" s="20">
        <v>21.177499999999998</v>
      </c>
      <c r="F17" s="20">
        <v>-18.27</v>
      </c>
      <c r="G17" s="20" t="e">
        <f>+'Balance sheet'!G19-'Balance sheet'!F19+'Balance sheet'!G20-'Balance sheet'!F20+'Balance sheet'!G22-'Balance sheet'!F22</f>
        <v>#REF!</v>
      </c>
      <c r="H17" s="20" t="e">
        <f>+'Balance sheet'!H19-'Balance sheet'!G19+'Balance sheet'!H20-'Balance sheet'!G20+'Balance sheet'!H22-'Balance sheet'!G22</f>
        <v>#REF!</v>
      </c>
      <c r="I17" s="20" t="e">
        <f>+'Balance sheet'!I19-'Balance sheet'!H19+'Balance sheet'!I20-'Balance sheet'!H20+'Balance sheet'!I22-'Balance sheet'!H22</f>
        <v>#REF!</v>
      </c>
    </row>
    <row r="18" spans="1:9" s="60" customFormat="1">
      <c r="B18" s="20"/>
      <c r="C18" s="20"/>
      <c r="D18" s="20"/>
      <c r="E18" s="20"/>
      <c r="F18" s="20"/>
      <c r="G18" s="20"/>
      <c r="H18" s="20"/>
      <c r="I18" s="20"/>
    </row>
    <row r="19" spans="1:9">
      <c r="A19" s="10" t="s">
        <v>134</v>
      </c>
      <c r="B19" s="66">
        <f>SUM(B12:B17)</f>
        <v>40.207600000000006</v>
      </c>
      <c r="C19" s="66">
        <f t="shared" ref="C19:I19" si="1">SUM(C12:C17)</f>
        <v>-15.132200000000005</v>
      </c>
      <c r="D19" s="66">
        <f t="shared" si="1"/>
        <v>29.637299999999996</v>
      </c>
      <c r="E19" s="66">
        <f t="shared" si="1"/>
        <v>57.135500000000008</v>
      </c>
      <c r="F19" s="66">
        <f t="shared" si="1"/>
        <v>90.27</v>
      </c>
      <c r="G19" s="66" t="e">
        <f t="shared" si="1"/>
        <v>#REF!</v>
      </c>
      <c r="H19" s="66" t="e">
        <f t="shared" si="1"/>
        <v>#REF!</v>
      </c>
      <c r="I19" s="66" t="e">
        <f t="shared" si="1"/>
        <v>#REF!</v>
      </c>
    </row>
    <row r="20" spans="1:9" s="60" customFormat="1">
      <c r="B20" s="69"/>
      <c r="C20" s="69"/>
      <c r="D20" s="69"/>
      <c r="E20" s="69"/>
      <c r="F20" s="69"/>
      <c r="G20" s="69"/>
      <c r="H20" s="69"/>
      <c r="I20" s="69"/>
    </row>
    <row r="21" spans="1:9">
      <c r="A21" s="60" t="s">
        <v>128</v>
      </c>
      <c r="B21" s="20">
        <v>-6.9863999999999997</v>
      </c>
      <c r="C21" s="20">
        <v>-6.3270999999999997</v>
      </c>
      <c r="D21" s="20">
        <v>-7.4321999999999999</v>
      </c>
      <c r="E21" s="20">
        <v>-7.7020999999999997</v>
      </c>
      <c r="F21" s="20">
        <v>-7.74</v>
      </c>
      <c r="G21" s="20" t="e">
        <f>+#REF!+'bs sch'!G24</f>
        <v>#REF!</v>
      </c>
      <c r="H21" s="20" t="e">
        <f>+#REF!+'bs sch'!H24</f>
        <v>#REF!</v>
      </c>
      <c r="I21" s="20" t="e">
        <f>+#REF!+'bs sch'!I24</f>
        <v>#REF!</v>
      </c>
    </row>
    <row r="22" spans="1:9" s="60" customFormat="1">
      <c r="B22" s="20"/>
      <c r="C22" s="20"/>
      <c r="D22" s="20"/>
      <c r="E22" s="20"/>
      <c r="F22" s="20"/>
      <c r="G22" s="20"/>
      <c r="H22" s="20"/>
      <c r="I22" s="20"/>
    </row>
    <row r="23" spans="1:9" ht="15.75" thickBot="1">
      <c r="A23" s="65" t="s">
        <v>136</v>
      </c>
      <c r="B23" s="70">
        <f>+B19+B21</f>
        <v>33.22120000000001</v>
      </c>
      <c r="C23" s="70">
        <f t="shared" ref="C23:I23" si="2">+C19+C21</f>
        <v>-21.459300000000006</v>
      </c>
      <c r="D23" s="70">
        <f t="shared" si="2"/>
        <v>22.205099999999995</v>
      </c>
      <c r="E23" s="70">
        <f t="shared" si="2"/>
        <v>49.433400000000006</v>
      </c>
      <c r="F23" s="70">
        <f t="shared" si="2"/>
        <v>82.53</v>
      </c>
      <c r="G23" s="70" t="e">
        <f t="shared" si="2"/>
        <v>#REF!</v>
      </c>
      <c r="H23" s="70" t="e">
        <f t="shared" si="2"/>
        <v>#REF!</v>
      </c>
      <c r="I23" s="70" t="e">
        <f t="shared" si="2"/>
        <v>#REF!</v>
      </c>
    </row>
    <row r="24" spans="1:9" s="60" customFormat="1">
      <c r="B24" s="20"/>
      <c r="C24" s="20"/>
      <c r="D24" s="20"/>
      <c r="E24" s="20"/>
      <c r="F24" s="20"/>
      <c r="G24" s="20"/>
      <c r="H24" s="20"/>
      <c r="I24" s="20"/>
    </row>
    <row r="25" spans="1:9">
      <c r="A25" s="65" t="s">
        <v>151</v>
      </c>
      <c r="B25" s="20"/>
      <c r="C25" s="20"/>
      <c r="D25" s="20"/>
      <c r="E25" s="20"/>
      <c r="F25" s="20"/>
      <c r="G25" s="20"/>
      <c r="H25" s="20"/>
      <c r="I25" s="20"/>
    </row>
    <row r="26" spans="1:9">
      <c r="A26" s="60" t="s">
        <v>137</v>
      </c>
      <c r="B26" s="20">
        <v>-14.363300000000001</v>
      </c>
      <c r="C26" s="20">
        <v>-38.227200000000003</v>
      </c>
      <c r="D26" s="20">
        <v>-27.446100000000001</v>
      </c>
      <c r="E26" s="20">
        <v>-27.767800000000001</v>
      </c>
      <c r="F26" s="20">
        <v>-71.959999999999994</v>
      </c>
      <c r="G26" s="20">
        <f>+'Balance sheet'!F29-'Balance sheet'!G29+'Balance sheet'!F32-5</f>
        <v>-35.96</v>
      </c>
      <c r="H26" s="20">
        <f>+'Balance sheet'!G29-'Balance sheet'!H29-'Balance sheet'!H32+'Balance sheet'!G32</f>
        <v>-15</v>
      </c>
      <c r="I26" s="20">
        <f>+'Balance sheet'!H29-'Balance sheet'!I29+'Balance sheet'!H32-'Balance sheet'!I32</f>
        <v>0</v>
      </c>
    </row>
    <row r="27" spans="1:9">
      <c r="A27" s="60" t="s">
        <v>138</v>
      </c>
      <c r="B27" s="20">
        <v>3.85E-2</v>
      </c>
      <c r="C27" s="20">
        <v>6.3E-3</v>
      </c>
      <c r="D27" s="20">
        <v>0.13730000000000001</v>
      </c>
      <c r="E27" s="20">
        <v>0.22359999999999999</v>
      </c>
      <c r="F27" s="20">
        <v>0.14000000000000001</v>
      </c>
      <c r="G27" s="20">
        <v>0</v>
      </c>
      <c r="H27" s="20">
        <v>0</v>
      </c>
      <c r="I27" s="20">
        <v>0</v>
      </c>
    </row>
    <row r="28" spans="1:9">
      <c r="A28" s="60" t="s">
        <v>139</v>
      </c>
      <c r="B28" s="20">
        <v>-5.1500000000000004E-2</v>
      </c>
      <c r="C28" s="20"/>
      <c r="D28" s="20">
        <v>-2.1461000000000001</v>
      </c>
      <c r="E28" s="20"/>
      <c r="F28" s="20">
        <v>-3.2787000000000002</v>
      </c>
      <c r="G28" s="20">
        <v>0</v>
      </c>
      <c r="H28" s="20">
        <v>0</v>
      </c>
      <c r="I28" s="20">
        <v>0</v>
      </c>
    </row>
    <row r="29" spans="1:9">
      <c r="A29" s="60" t="s">
        <v>140</v>
      </c>
      <c r="B29" s="20"/>
      <c r="C29" s="20">
        <v>5.1500000000000004E-2</v>
      </c>
      <c r="D29" s="20"/>
      <c r="E29" s="20"/>
      <c r="F29" s="20"/>
      <c r="G29" s="20"/>
      <c r="H29" s="20"/>
      <c r="I29" s="20"/>
    </row>
    <row r="30" spans="1:9" s="60" customFormat="1" ht="15.75" thickBot="1">
      <c r="A30" s="65" t="s">
        <v>152</v>
      </c>
      <c r="B30" s="70">
        <f>SUM(B26:B29)</f>
        <v>-14.376300000000001</v>
      </c>
      <c r="C30" s="70">
        <f t="shared" ref="C30:I30" si="3">SUM(C26:C29)</f>
        <v>-38.169400000000003</v>
      </c>
      <c r="D30" s="70">
        <f t="shared" si="3"/>
        <v>-29.454900000000002</v>
      </c>
      <c r="E30" s="70">
        <f t="shared" si="3"/>
        <v>-27.5442</v>
      </c>
      <c r="F30" s="70">
        <f t="shared" si="3"/>
        <v>-75.098699999999994</v>
      </c>
      <c r="G30" s="70">
        <f t="shared" si="3"/>
        <v>-35.96</v>
      </c>
      <c r="H30" s="70">
        <f t="shared" si="3"/>
        <v>-15</v>
      </c>
      <c r="I30" s="70">
        <f t="shared" si="3"/>
        <v>0</v>
      </c>
    </row>
    <row r="31" spans="1:9" s="60" customFormat="1">
      <c r="A31" s="65"/>
      <c r="B31" s="69"/>
      <c r="C31" s="69"/>
      <c r="D31" s="69"/>
      <c r="E31" s="69"/>
      <c r="F31" s="69"/>
      <c r="G31" s="69"/>
      <c r="H31" s="69"/>
      <c r="I31" s="69"/>
    </row>
    <row r="32" spans="1:9">
      <c r="A32" s="65" t="s">
        <v>153</v>
      </c>
      <c r="B32" s="20"/>
      <c r="C32" s="20"/>
      <c r="D32" s="20"/>
      <c r="E32" s="20"/>
      <c r="F32" s="68"/>
      <c r="G32" s="20"/>
      <c r="H32" s="20"/>
      <c r="I32" s="20"/>
    </row>
    <row r="33" spans="1:9">
      <c r="A33" s="60" t="s">
        <v>141</v>
      </c>
      <c r="B33" s="20">
        <v>-10.0303</v>
      </c>
      <c r="C33" s="20">
        <v>29.256699999999999</v>
      </c>
      <c r="D33" s="20">
        <v>9.99</v>
      </c>
      <c r="E33" s="20">
        <v>-2.1436000000000002</v>
      </c>
      <c r="F33" s="68">
        <v>40.43</v>
      </c>
      <c r="G33" s="20">
        <f>+'bs sch'!G17-'bs sch'!F17</f>
        <v>20</v>
      </c>
      <c r="H33" s="20">
        <f>+'bs sch'!H17-'bs sch'!G17</f>
        <v>-5</v>
      </c>
      <c r="I33" s="20">
        <f>+'bs sch'!I17-'bs sch'!H17</f>
        <v>-5</v>
      </c>
    </row>
    <row r="34" spans="1:9">
      <c r="A34" s="60" t="s">
        <v>142</v>
      </c>
      <c r="B34" s="20"/>
      <c r="C34" s="20"/>
      <c r="D34" s="20"/>
      <c r="E34" s="20">
        <v>10.298800000000002</v>
      </c>
      <c r="F34" s="20">
        <v>11.696300000000001</v>
      </c>
      <c r="G34" s="20">
        <v>0</v>
      </c>
      <c r="H34" s="20">
        <v>0</v>
      </c>
      <c r="I34" s="20">
        <v>0</v>
      </c>
    </row>
    <row r="35" spans="1:9">
      <c r="A35" s="60" t="s">
        <v>143</v>
      </c>
      <c r="B35" s="20">
        <v>-0.65269999999999995</v>
      </c>
      <c r="C35" s="20">
        <v>-0.87029999999999996</v>
      </c>
      <c r="D35" s="20">
        <v>-0.87609999999999999</v>
      </c>
      <c r="E35" s="20">
        <v>-0.69920000000000004</v>
      </c>
      <c r="F35" s="72">
        <v>-3.9990000000000001</v>
      </c>
      <c r="G35" s="73" t="e">
        <f>-#REF!-#REF!</f>
        <v>#REF!</v>
      </c>
      <c r="H35" s="73" t="e">
        <f>-#REF!-#REF!</f>
        <v>#REF!</v>
      </c>
      <c r="I35" s="73" t="e">
        <f>-#REF!-#REF!</f>
        <v>#REF!</v>
      </c>
    </row>
    <row r="36" spans="1:9">
      <c r="A36" s="60" t="s">
        <v>135</v>
      </c>
      <c r="B36" s="20">
        <v>-12.6676</v>
      </c>
      <c r="C36" s="20">
        <v>-19.212499999999999</v>
      </c>
      <c r="D36" s="20">
        <v>-34.408799999999999</v>
      </c>
      <c r="E36" s="20">
        <v>-35.381500000000003</v>
      </c>
      <c r="F36" s="68">
        <v>-37.9</v>
      </c>
      <c r="G36" s="20" t="e">
        <f>-G9</f>
        <v>#REF!</v>
      </c>
      <c r="H36" s="20" t="e">
        <f>-H9</f>
        <v>#REF!</v>
      </c>
      <c r="I36" s="20" t="e">
        <f>-I9</f>
        <v>#REF!</v>
      </c>
    </row>
    <row r="37" spans="1:9">
      <c r="A37" s="60" t="s">
        <v>144</v>
      </c>
      <c r="B37" s="20">
        <v>4.7573999999999996</v>
      </c>
      <c r="C37" s="20">
        <v>47.275600000000004</v>
      </c>
      <c r="D37" s="20">
        <v>33.397799999999997</v>
      </c>
      <c r="E37" s="20">
        <v>7.3712</v>
      </c>
      <c r="F37" s="68">
        <v>-13.85</v>
      </c>
      <c r="G37" s="20">
        <v>0</v>
      </c>
      <c r="H37" s="20">
        <v>0</v>
      </c>
      <c r="I37" s="20">
        <v>0</v>
      </c>
    </row>
    <row r="38" spans="1:9" s="60" customFormat="1">
      <c r="B38" s="20"/>
      <c r="C38" s="20"/>
      <c r="D38" s="20"/>
      <c r="E38" s="20"/>
      <c r="F38" s="68"/>
      <c r="G38" s="20"/>
      <c r="H38" s="20"/>
      <c r="I38" s="20"/>
    </row>
    <row r="39" spans="1:9" s="60" customFormat="1" ht="15.75" thickBot="1">
      <c r="A39" s="65" t="s">
        <v>154</v>
      </c>
      <c r="B39" s="70">
        <f>SUM(B33:B37)</f>
        <v>-18.5932</v>
      </c>
      <c r="C39" s="70">
        <f t="shared" ref="C39:I39" si="4">SUM(C33:C37)</f>
        <v>56.4495</v>
      </c>
      <c r="D39" s="70">
        <f t="shared" si="4"/>
        <v>8.1028999999999982</v>
      </c>
      <c r="E39" s="70">
        <f t="shared" si="4"/>
        <v>-20.554300000000005</v>
      </c>
      <c r="F39" s="70">
        <f t="shared" si="4"/>
        <v>-3.6227</v>
      </c>
      <c r="G39" s="70" t="e">
        <f t="shared" si="4"/>
        <v>#REF!</v>
      </c>
      <c r="H39" s="70" t="e">
        <f t="shared" si="4"/>
        <v>#REF!</v>
      </c>
      <c r="I39" s="70" t="e">
        <f t="shared" si="4"/>
        <v>#REF!</v>
      </c>
    </row>
    <row r="40" spans="1:9" s="60" customFormat="1">
      <c r="B40" s="20"/>
      <c r="C40" s="20"/>
      <c r="D40" s="20"/>
      <c r="E40" s="20"/>
      <c r="F40" s="68"/>
      <c r="G40" s="20"/>
      <c r="H40" s="20"/>
      <c r="I40" s="20"/>
    </row>
    <row r="41" spans="1:9">
      <c r="A41" s="60" t="s">
        <v>145</v>
      </c>
      <c r="B41" s="20">
        <f>+B39+B30+B23</f>
        <v>0.2517000000000138</v>
      </c>
      <c r="C41" s="20">
        <f t="shared" ref="C41:I41" si="5">+C39+C30+C23</f>
        <v>-3.1792000000000087</v>
      </c>
      <c r="D41" s="20">
        <f t="shared" si="5"/>
        <v>0.85309999999999064</v>
      </c>
      <c r="E41" s="20">
        <f t="shared" si="5"/>
        <v>1.3349000000000046</v>
      </c>
      <c r="F41" s="20">
        <f t="shared" si="5"/>
        <v>3.8086000000000126</v>
      </c>
      <c r="G41" s="20" t="e">
        <f t="shared" si="5"/>
        <v>#REF!</v>
      </c>
      <c r="H41" s="20" t="e">
        <f t="shared" si="5"/>
        <v>#REF!</v>
      </c>
      <c r="I41" s="20" t="e">
        <f t="shared" si="5"/>
        <v>#REF!</v>
      </c>
    </row>
    <row r="42" spans="1:9" s="60" customFormat="1">
      <c r="B42" s="20"/>
      <c r="C42" s="20"/>
      <c r="D42" s="20"/>
      <c r="E42" s="20"/>
      <c r="F42" s="68"/>
      <c r="G42" s="20"/>
      <c r="H42" s="20"/>
      <c r="I42" s="20"/>
    </row>
    <row r="43" spans="1:9">
      <c r="A43" s="57" t="s">
        <v>155</v>
      </c>
      <c r="B43" s="20">
        <v>8.6179000000000006</v>
      </c>
      <c r="C43" s="20">
        <v>8.8696000000000002</v>
      </c>
      <c r="D43" s="20">
        <v>5.6904000000000003</v>
      </c>
      <c r="E43" s="20">
        <v>6.5434999999999999</v>
      </c>
      <c r="F43" s="68">
        <v>8.86</v>
      </c>
      <c r="G43" s="20">
        <f>+F45</f>
        <v>12.66</v>
      </c>
      <c r="H43" s="20">
        <f>+G45</f>
        <v>26.7</v>
      </c>
      <c r="I43" s="20">
        <f>+H45</f>
        <v>27.15</v>
      </c>
    </row>
    <row r="44" spans="1:9" s="60" customFormat="1">
      <c r="B44" s="20"/>
      <c r="C44" s="20"/>
      <c r="D44" s="20"/>
      <c r="E44" s="20"/>
      <c r="F44" s="68"/>
      <c r="G44" s="20"/>
      <c r="H44" s="20"/>
      <c r="I44" s="20"/>
    </row>
    <row r="45" spans="1:9" ht="15.75" thickBot="1">
      <c r="A45" s="57" t="s">
        <v>156</v>
      </c>
      <c r="B45" s="71">
        <v>8.8696000000000002</v>
      </c>
      <c r="C45" s="71">
        <v>5.6904000000000003</v>
      </c>
      <c r="D45" s="71">
        <v>6.5434999999999999</v>
      </c>
      <c r="E45" s="71">
        <v>7.8784000000000001</v>
      </c>
      <c r="F45" s="71">
        <v>12.66</v>
      </c>
      <c r="G45" s="71">
        <f>+'Balance sheet'!G41</f>
        <v>26.7</v>
      </c>
      <c r="H45" s="71">
        <f>+'Balance sheet'!H41</f>
        <v>27.15</v>
      </c>
      <c r="I45" s="71">
        <f>+'Balance sheet'!I41</f>
        <v>57.8</v>
      </c>
    </row>
    <row r="46" spans="1:9">
      <c r="B46" s="20"/>
      <c r="C46" s="20"/>
      <c r="D46" s="20"/>
      <c r="E46" s="20"/>
      <c r="F46" s="20"/>
      <c r="G46" s="20"/>
      <c r="H46" s="20"/>
      <c r="I46" s="20"/>
    </row>
    <row r="47" spans="1:9" s="60" customFormat="1">
      <c r="B47" s="20"/>
      <c r="C47" s="20"/>
      <c r="D47" s="20"/>
      <c r="E47" s="20"/>
      <c r="F47" s="20"/>
      <c r="H47" s="20"/>
      <c r="I47" s="20"/>
    </row>
    <row r="48" spans="1:9">
      <c r="B48" s="20">
        <f t="shared" ref="B48:I48" si="6">+B45-B43</f>
        <v>0.25169999999999959</v>
      </c>
      <c r="C48" s="20">
        <f t="shared" si="6"/>
        <v>-3.1791999999999998</v>
      </c>
      <c r="D48" s="20">
        <f t="shared" si="6"/>
        <v>0.85309999999999953</v>
      </c>
      <c r="E48" s="20">
        <f t="shared" si="6"/>
        <v>1.3349000000000002</v>
      </c>
      <c r="F48" s="20">
        <f t="shared" si="6"/>
        <v>3.8000000000000007</v>
      </c>
      <c r="G48" s="20">
        <f t="shared" si="6"/>
        <v>14.04</v>
      </c>
      <c r="H48" s="20">
        <f t="shared" si="6"/>
        <v>0.44999999999999929</v>
      </c>
      <c r="I48" s="20">
        <f t="shared" si="6"/>
        <v>30.65</v>
      </c>
    </row>
    <row r="49" spans="2:9">
      <c r="B49" s="20"/>
      <c r="C49" s="20"/>
      <c r="D49" s="20"/>
      <c r="E49" s="20"/>
      <c r="F49" s="20"/>
      <c r="G49" s="20"/>
      <c r="H49" s="20"/>
      <c r="I49" s="20"/>
    </row>
    <row r="50" spans="2:9">
      <c r="B50" s="20"/>
      <c r="C50" s="20"/>
      <c r="D50" s="20"/>
      <c r="E50" s="20"/>
      <c r="F50" s="20"/>
      <c r="G50" s="20" t="e">
        <f>+G48-G41</f>
        <v>#REF!</v>
      </c>
      <c r="H50" s="20" t="e">
        <f>+H48-H41</f>
        <v>#REF!</v>
      </c>
      <c r="I50" s="20" t="e">
        <f>+I48-I41</f>
        <v>#REF!</v>
      </c>
    </row>
    <row r="51" spans="2:9">
      <c r="B51" s="20"/>
      <c r="C51" s="20"/>
      <c r="D51" s="20"/>
      <c r="E51" s="20"/>
      <c r="F51" s="20"/>
      <c r="G51" s="20"/>
      <c r="H51" s="20"/>
      <c r="I51" s="20"/>
    </row>
    <row r="52" spans="2:9">
      <c r="B52" s="20"/>
      <c r="C52" s="20"/>
      <c r="D52" s="20"/>
      <c r="E52" s="20"/>
      <c r="F52" s="20"/>
      <c r="G52" s="20"/>
      <c r="H52" s="20"/>
      <c r="I52" s="20"/>
    </row>
    <row r="53" spans="2:9">
      <c r="B53" s="20"/>
      <c r="C53" s="20"/>
      <c r="D53" s="20"/>
      <c r="E53" s="20"/>
      <c r="F53" s="20"/>
      <c r="G53" s="20"/>
      <c r="H53" s="20"/>
      <c r="I53" s="20"/>
    </row>
    <row r="54" spans="2:9">
      <c r="B54" s="20"/>
      <c r="C54" s="20"/>
      <c r="D54" s="20"/>
      <c r="E54" s="20"/>
      <c r="F54" s="20"/>
      <c r="G54" s="20"/>
      <c r="H54" s="20"/>
      <c r="I54" s="20"/>
    </row>
    <row r="55" spans="2:9">
      <c r="B55" s="20"/>
      <c r="C55" s="20"/>
      <c r="D55" s="20"/>
      <c r="E55" s="20"/>
      <c r="F55" s="20"/>
      <c r="G55" s="20"/>
      <c r="H55" s="20"/>
      <c r="I55" s="20"/>
    </row>
  </sheetData>
  <mergeCells count="1">
    <mergeCell ref="A2:A3"/>
  </mergeCells>
  <pageMargins left="0.2" right="0.28000000000000003" top="0.46" bottom="0.48" header="0.3" footer="0.3"/>
  <pageSetup paperSize="9" scale="79" orientation="portrait" verticalDpi="0" r:id="rId1"/>
</worksheet>
</file>

<file path=xl/worksheets/sheet3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71"/>
  <sheetViews>
    <sheetView workbookViewId="0">
      <pane xSplit="1" ySplit="2" topLeftCell="B3" activePane="bottomRight" state="frozen"/>
      <selection activeCell="C64" sqref="C64"/>
      <selection pane="topRight" activeCell="C64" sqref="C64"/>
      <selection pane="bottomLeft" activeCell="C64" sqref="C64"/>
      <selection pane="bottomRight" activeCell="C64" sqref="C64"/>
    </sheetView>
  </sheetViews>
  <sheetFormatPr defaultColWidth="8.85546875" defaultRowHeight="15"/>
  <cols>
    <col min="1" max="1" width="47.42578125" style="1" bestFit="1" customWidth="1"/>
    <col min="2" max="6" width="12" style="1" customWidth="1"/>
    <col min="7" max="16384" width="8.85546875" style="1"/>
  </cols>
  <sheetData>
    <row r="1" spans="1:15">
      <c r="A1" s="37" t="s">
        <v>51</v>
      </c>
    </row>
    <row r="2" spans="1:15">
      <c r="A2" s="21" t="s">
        <v>0</v>
      </c>
      <c r="B2" s="22">
        <v>40603</v>
      </c>
      <c r="C2" s="22">
        <v>40969</v>
      </c>
      <c r="D2" s="22">
        <v>41334</v>
      </c>
      <c r="E2" s="22">
        <v>41699</v>
      </c>
      <c r="F2" s="22">
        <v>42064</v>
      </c>
      <c r="G2" s="22">
        <v>42430</v>
      </c>
      <c r="H2" s="22">
        <v>42795</v>
      </c>
      <c r="I2" s="22">
        <v>43160</v>
      </c>
    </row>
    <row r="3" spans="1:15">
      <c r="A3" s="1" t="s">
        <v>52</v>
      </c>
      <c r="B3" s="23"/>
      <c r="C3" s="23"/>
      <c r="D3" s="23"/>
      <c r="E3" s="23"/>
      <c r="F3" s="23"/>
    </row>
    <row r="4" spans="1:15">
      <c r="A4" s="1" t="s">
        <v>53</v>
      </c>
      <c r="B4" s="2">
        <v>3.7443</v>
      </c>
      <c r="C4" s="2">
        <v>3.7443</v>
      </c>
      <c r="D4" s="2">
        <v>3.7443</v>
      </c>
      <c r="E4" s="2">
        <v>3.9843000000000002</v>
      </c>
      <c r="F4" s="2">
        <v>4.4013</v>
      </c>
      <c r="G4" s="2">
        <v>4.4013</v>
      </c>
      <c r="H4" s="2">
        <v>4.4013</v>
      </c>
      <c r="I4" s="2">
        <v>4.4013</v>
      </c>
      <c r="K4" s="28">
        <f>+G4-F4</f>
        <v>0</v>
      </c>
    </row>
    <row r="5" spans="1:15">
      <c r="A5" s="1" t="s">
        <v>54</v>
      </c>
      <c r="B5" s="2">
        <v>0</v>
      </c>
      <c r="C5" s="2">
        <v>0</v>
      </c>
      <c r="D5" s="2">
        <v>0</v>
      </c>
      <c r="E5" s="2">
        <v>1.8988</v>
      </c>
      <c r="F5" s="2">
        <v>0</v>
      </c>
      <c r="G5" s="2">
        <v>0</v>
      </c>
      <c r="H5" s="2">
        <v>0</v>
      </c>
      <c r="I5" s="2">
        <v>0</v>
      </c>
    </row>
    <row r="6" spans="1:15">
      <c r="A6" s="1" t="s">
        <v>55</v>
      </c>
      <c r="B6" s="2">
        <v>74.910399999999996</v>
      </c>
      <c r="C6" s="2">
        <v>94.069800000000001</v>
      </c>
      <c r="D6" s="2">
        <v>115.0532</v>
      </c>
      <c r="E6" s="2">
        <v>140.16839999999999</v>
      </c>
      <c r="F6" s="2">
        <v>178.67</v>
      </c>
      <c r="G6" s="2" t="e">
        <f>+'bs sch'!G46</f>
        <v>#REF!</v>
      </c>
      <c r="H6" s="2" t="e">
        <f>+'bs sch'!H46</f>
        <v>#REF!</v>
      </c>
      <c r="I6" s="2" t="e">
        <f>+'bs sch'!I46</f>
        <v>#REF!</v>
      </c>
    </row>
    <row r="7" spans="1:15">
      <c r="A7" s="35" t="s">
        <v>56</v>
      </c>
      <c r="B7" s="36">
        <f t="shared" ref="B7:I7" si="0">+B4+B5+B6</f>
        <v>78.654699999999991</v>
      </c>
      <c r="C7" s="36">
        <f t="shared" si="0"/>
        <v>97.814099999999996</v>
      </c>
      <c r="D7" s="36">
        <f t="shared" si="0"/>
        <v>118.7975</v>
      </c>
      <c r="E7" s="36">
        <f t="shared" si="0"/>
        <v>146.0515</v>
      </c>
      <c r="F7" s="36">
        <f t="shared" si="0"/>
        <v>183.07129999999998</v>
      </c>
      <c r="G7" s="36" t="e">
        <f t="shared" si="0"/>
        <v>#REF!</v>
      </c>
      <c r="H7" s="36" t="e">
        <f t="shared" si="0"/>
        <v>#REF!</v>
      </c>
      <c r="I7" s="36" t="e">
        <f t="shared" si="0"/>
        <v>#REF!</v>
      </c>
      <c r="M7" s="28" t="e">
        <f>+G7-'[67]Balance sheet'!$G$7</f>
        <v>#REF!</v>
      </c>
      <c r="N7" s="28" t="e">
        <f>+H7-'[67]Balance sheet'!H7</f>
        <v>#REF!</v>
      </c>
      <c r="O7" s="28" t="e">
        <f>+I7-'[67]Balance sheet'!I7</f>
        <v>#REF!</v>
      </c>
    </row>
    <row r="8" spans="1:15">
      <c r="A8" s="38"/>
      <c r="B8" s="13"/>
      <c r="C8" s="13"/>
      <c r="D8" s="13"/>
      <c r="E8" s="13"/>
      <c r="F8" s="13"/>
      <c r="G8" s="2"/>
      <c r="H8" s="2"/>
      <c r="I8" s="2"/>
    </row>
    <row r="9" spans="1:15">
      <c r="A9" s="1" t="s">
        <v>57</v>
      </c>
      <c r="B9" s="2"/>
      <c r="C9" s="2"/>
      <c r="D9" s="2"/>
      <c r="E9" s="2"/>
      <c r="F9" s="2"/>
      <c r="G9" s="2"/>
      <c r="H9" s="2"/>
      <c r="I9" s="2"/>
    </row>
    <row r="10" spans="1:15">
      <c r="A10" s="1" t="s">
        <v>58</v>
      </c>
      <c r="B10" s="2">
        <v>3.8692000000000002</v>
      </c>
      <c r="C10" s="2">
        <v>26.860399999999998</v>
      </c>
      <c r="D10" s="2">
        <v>32.335900000000002</v>
      </c>
      <c r="E10" s="2">
        <v>29.300899999999999</v>
      </c>
      <c r="F10" s="2">
        <v>68.662800000000004</v>
      </c>
      <c r="G10" s="2">
        <f>+G12/F12*F10</f>
        <v>73.28604699494467</v>
      </c>
      <c r="H10" s="2">
        <f>+H12/G12*G10</f>
        <v>72.1302352462085</v>
      </c>
      <c r="I10" s="2">
        <f>+I12/H12*H10</f>
        <v>70.97442349747233</v>
      </c>
      <c r="K10" s="28">
        <f>+G10-F10</f>
        <v>4.6232469949446653</v>
      </c>
    </row>
    <row r="11" spans="1:15">
      <c r="A11" s="1" t="s">
        <v>59</v>
      </c>
      <c r="B11" s="2">
        <v>8.7152999999999992</v>
      </c>
      <c r="C11" s="2">
        <v>14.9808</v>
      </c>
      <c r="D11" s="2">
        <v>11.021300000000002</v>
      </c>
      <c r="E11" s="2">
        <v>9.6210000000000004</v>
      </c>
      <c r="F11" s="2">
        <v>10.78</v>
      </c>
      <c r="G11" s="2">
        <f>+G12/F12*F11</f>
        <v>11.505845765181489</v>
      </c>
      <c r="H11" s="2">
        <f>+H12/G12*G11</f>
        <v>11.324384323886116</v>
      </c>
      <c r="I11" s="2">
        <f>+I12/H12*H11</f>
        <v>11.142922882590744</v>
      </c>
      <c r="K11" s="28">
        <f>+G11-F11</f>
        <v>0.72584576518148936</v>
      </c>
    </row>
    <row r="12" spans="1:15">
      <c r="A12" s="35" t="s">
        <v>95</v>
      </c>
      <c r="B12" s="36">
        <f>+B10+B11</f>
        <v>12.584499999999998</v>
      </c>
      <c r="C12" s="36">
        <f>+C10+C11</f>
        <v>41.841200000000001</v>
      </c>
      <c r="D12" s="36">
        <f>+D10+D11</f>
        <v>43.357200000000006</v>
      </c>
      <c r="E12" s="36">
        <f>+E10+E11</f>
        <v>38.921900000000001</v>
      </c>
      <c r="F12" s="36">
        <f>+F10+F11</f>
        <v>79.442800000000005</v>
      </c>
      <c r="G12" s="36">
        <f>+'bs sch'!G14</f>
        <v>84.79189276012616</v>
      </c>
      <c r="H12" s="36">
        <f>+'bs sch'!H14</f>
        <v>83.454619570094621</v>
      </c>
      <c r="I12" s="36">
        <f>+'bs sch'!I14</f>
        <v>82.117346380063083</v>
      </c>
      <c r="K12" s="74">
        <f>+G12-F12</f>
        <v>5.3490927601261546</v>
      </c>
      <c r="M12" s="28">
        <f>+G12-'[67]Balance sheet'!$G$12</f>
        <v>2.6745463800630773</v>
      </c>
      <c r="N12" s="28">
        <f>+H12-'[67]Balance sheet'!H12</f>
        <v>0</v>
      </c>
      <c r="O12" s="28">
        <f>+I12-'[67]Balance sheet'!I12</f>
        <v>-2.6745463800630773</v>
      </c>
    </row>
    <row r="13" spans="1:15">
      <c r="B13" s="2"/>
      <c r="C13" s="2"/>
      <c r="D13" s="2"/>
      <c r="E13" s="2"/>
      <c r="F13" s="2"/>
      <c r="G13" s="2"/>
      <c r="H13" s="2"/>
      <c r="I13" s="2"/>
    </row>
    <row r="14" spans="1:15">
      <c r="A14" s="1" t="s">
        <v>60</v>
      </c>
      <c r="B14" s="2">
        <v>6.6326000000000001</v>
      </c>
      <c r="C14" s="2">
        <v>8.2805999999999997</v>
      </c>
      <c r="D14" s="2">
        <v>11.858599999999999</v>
      </c>
      <c r="E14" s="2">
        <v>14.46</v>
      </c>
      <c r="F14" s="2">
        <v>17.559999999999999</v>
      </c>
      <c r="G14" s="2">
        <f>+'bs sch'!G23</f>
        <v>20.377033130003809</v>
      </c>
      <c r="H14" s="2">
        <f>+'bs sch'!H23</f>
        <v>20.045490011437288</v>
      </c>
      <c r="I14" s="2">
        <f>+'bs sch'!I23</f>
        <v>19.673870644300418</v>
      </c>
      <c r="K14" s="28">
        <f>+G14-F14</f>
        <v>2.8170331300038107</v>
      </c>
      <c r="N14" s="28">
        <f>+H14-'[67]Balance sheet'!H14</f>
        <v>-1.2898856271444892</v>
      </c>
      <c r="O14" s="28">
        <f>+I14-'[67]Balance sheet'!I14</f>
        <v>-2.5196568814334732</v>
      </c>
    </row>
    <row r="15" spans="1:15">
      <c r="A15" s="1" t="s">
        <v>61</v>
      </c>
      <c r="B15" s="2">
        <v>0.29809999999999998</v>
      </c>
      <c r="C15" s="2">
        <v>0.38869999999999993</v>
      </c>
      <c r="D15" s="2">
        <v>0.60460000000000003</v>
      </c>
      <c r="E15" s="2">
        <v>0.98080000000000001</v>
      </c>
      <c r="F15" s="2">
        <v>1.4071</v>
      </c>
      <c r="G15" s="2">
        <v>1.4071</v>
      </c>
      <c r="H15" s="2">
        <v>1.4071</v>
      </c>
      <c r="I15" s="2">
        <v>1.4071</v>
      </c>
      <c r="K15" s="28">
        <f>+G15-F15</f>
        <v>0</v>
      </c>
      <c r="O15" s="28">
        <f>+I15-'[67]Balance sheet'!I15</f>
        <v>0</v>
      </c>
    </row>
    <row r="16" spans="1:15">
      <c r="A16" s="35" t="s">
        <v>62</v>
      </c>
      <c r="B16" s="36">
        <f t="shared" ref="B16:I16" si="1">+B14+B15+B12</f>
        <v>19.5152</v>
      </c>
      <c r="C16" s="36">
        <f t="shared" si="1"/>
        <v>50.5105</v>
      </c>
      <c r="D16" s="36">
        <f t="shared" si="1"/>
        <v>55.820400000000006</v>
      </c>
      <c r="E16" s="36">
        <f t="shared" si="1"/>
        <v>54.362700000000004</v>
      </c>
      <c r="F16" s="36">
        <f t="shared" si="1"/>
        <v>98.409900000000007</v>
      </c>
      <c r="G16" s="36">
        <f t="shared" si="1"/>
        <v>106.57602589012997</v>
      </c>
      <c r="H16" s="36">
        <f t="shared" si="1"/>
        <v>104.9072095815319</v>
      </c>
      <c r="I16" s="36">
        <f t="shared" si="1"/>
        <v>103.1983170243635</v>
      </c>
      <c r="K16" s="74">
        <f>+G16-F16</f>
        <v>8.1661258901299618</v>
      </c>
      <c r="M16" s="28">
        <f>+G16-'[67]Balance sheet'!$G$16</f>
        <v>2.6745463800630773</v>
      </c>
      <c r="N16" s="28">
        <f>+H16-'[67]Balance sheet'!H16</f>
        <v>-1.2898856271444998</v>
      </c>
      <c r="O16" s="28">
        <f>+I16-'[67]Balance sheet'!I16</f>
        <v>-5.1942032614965541</v>
      </c>
    </row>
    <row r="17" spans="1:15">
      <c r="A17" s="38"/>
      <c r="B17" s="13"/>
      <c r="C17" s="13"/>
      <c r="D17" s="13"/>
      <c r="E17" s="13"/>
      <c r="F17" s="13"/>
      <c r="G17" s="13"/>
      <c r="H17" s="13"/>
      <c r="I17" s="13"/>
    </row>
    <row r="18" spans="1:15">
      <c r="A18" s="1" t="s">
        <v>63</v>
      </c>
      <c r="B18" s="2"/>
      <c r="C18" s="2"/>
      <c r="D18" s="2"/>
      <c r="E18" s="2"/>
      <c r="F18" s="2"/>
      <c r="G18" s="2"/>
      <c r="H18" s="2"/>
      <c r="I18" s="2"/>
    </row>
    <row r="19" spans="1:15">
      <c r="A19" s="1" t="s">
        <v>64</v>
      </c>
      <c r="B19" s="2">
        <v>4.6805000000000003</v>
      </c>
      <c r="C19" s="2">
        <v>18.726900000000001</v>
      </c>
      <c r="D19" s="2">
        <v>41.335600000000007</v>
      </c>
      <c r="E19" s="2">
        <v>63.088500000000003</v>
      </c>
      <c r="F19" s="2">
        <v>43.47</v>
      </c>
      <c r="G19" s="2" t="e">
        <f>+'bs sch'!G30</f>
        <v>#REF!</v>
      </c>
      <c r="H19" s="2" t="e">
        <f>+'bs sch'!H30</f>
        <v>#REF!</v>
      </c>
      <c r="I19" s="2" t="e">
        <f>+'bs sch'!I30</f>
        <v>#REF!</v>
      </c>
      <c r="K19" s="28" t="e">
        <f>+G19-F19</f>
        <v>#REF!</v>
      </c>
      <c r="M19" s="28" t="e">
        <f>+G19-'[67]Balance sheet'!$G$19</f>
        <v>#REF!</v>
      </c>
      <c r="N19" s="28" t="e">
        <f>+H19-'[67]Balance sheet'!H19</f>
        <v>#REF!</v>
      </c>
    </row>
    <row r="20" spans="1:15">
      <c r="A20" s="1" t="s">
        <v>65</v>
      </c>
      <c r="B20" s="2">
        <v>18.4663</v>
      </c>
      <c r="C20" s="2">
        <v>17.4589</v>
      </c>
      <c r="D20" s="2">
        <v>25.9941</v>
      </c>
      <c r="E20" s="2">
        <v>27.241099999999999</v>
      </c>
      <c r="F20" s="2">
        <v>28.53</v>
      </c>
      <c r="G20" s="2">
        <f>+'bs sch'!G34</f>
        <v>30.917796856799995</v>
      </c>
      <c r="H20" s="2">
        <f>+'bs sch'!H34</f>
        <v>33.966125635680001</v>
      </c>
      <c r="I20" s="2">
        <f>+'bs sch'!I34</f>
        <v>37.076748795930001</v>
      </c>
      <c r="K20" s="28">
        <f>+G20-F20</f>
        <v>2.3877968567999943</v>
      </c>
      <c r="M20" s="28">
        <f>+G20-'[67]Balance sheet'!$G$20</f>
        <v>0</v>
      </c>
      <c r="N20" s="28">
        <f>+H20-'[67]Balance sheet'!H20</f>
        <v>0</v>
      </c>
    </row>
    <row r="21" spans="1:15">
      <c r="A21" s="1" t="s">
        <v>66</v>
      </c>
      <c r="B21" s="2">
        <v>138.4084</v>
      </c>
      <c r="C21" s="2">
        <v>185.68400000000003</v>
      </c>
      <c r="D21" s="2">
        <v>219.08179999999999</v>
      </c>
      <c r="E21" s="2">
        <v>226.453</v>
      </c>
      <c r="F21" s="2">
        <v>217.59</v>
      </c>
      <c r="G21" s="2">
        <f>+'bs sch'!G15</f>
        <v>232.24090723987385</v>
      </c>
      <c r="H21" s="2">
        <f>+'bs sch'!H15</f>
        <v>228.57818042990539</v>
      </c>
      <c r="I21" s="2">
        <f>+'bs sch'!I15</f>
        <v>224.91545361993693</v>
      </c>
      <c r="K21" s="28">
        <f>+G21-F21</f>
        <v>14.650907239873845</v>
      </c>
      <c r="M21" s="28">
        <f>+G21-'[67]Balance sheet'!G21</f>
        <v>7.3254536199369227</v>
      </c>
      <c r="N21" s="28">
        <f>+H21-'[67]Balance sheet'!H21</f>
        <v>0</v>
      </c>
    </row>
    <row r="22" spans="1:15">
      <c r="A22" s="1" t="s">
        <v>67</v>
      </c>
      <c r="B22" s="2">
        <v>7.6391</v>
      </c>
      <c r="C22" s="2">
        <v>9.5855999999999995</v>
      </c>
      <c r="D22" s="2">
        <v>8.3084000000000007</v>
      </c>
      <c r="E22" s="2">
        <v>8.4013000000000009</v>
      </c>
      <c r="F22" s="2">
        <v>9.7200000000000006</v>
      </c>
      <c r="G22" s="2">
        <v>9.6370000000000005</v>
      </c>
      <c r="H22" s="2">
        <v>9.6370000000000005</v>
      </c>
      <c r="I22" s="2">
        <v>9.6370000000000005</v>
      </c>
      <c r="K22" s="28">
        <f>+G22-F22</f>
        <v>-8.3000000000000185E-2</v>
      </c>
      <c r="M22" s="28">
        <f>+G22-'[67]Balance sheet'!G22</f>
        <v>0</v>
      </c>
      <c r="N22" s="28">
        <f>+H22-'[67]Balance sheet'!H22</f>
        <v>0</v>
      </c>
    </row>
    <row r="23" spans="1:15">
      <c r="A23" s="35" t="s">
        <v>68</v>
      </c>
      <c r="B23" s="36">
        <f t="shared" ref="B23:I23" si="2">+B19+B20+B21+B22</f>
        <v>169.19430000000003</v>
      </c>
      <c r="C23" s="36">
        <f t="shared" si="2"/>
        <v>231.45540000000003</v>
      </c>
      <c r="D23" s="36">
        <f t="shared" si="2"/>
        <v>294.7199</v>
      </c>
      <c r="E23" s="36">
        <f t="shared" si="2"/>
        <v>325.18389999999999</v>
      </c>
      <c r="F23" s="36">
        <f t="shared" si="2"/>
        <v>299.31000000000006</v>
      </c>
      <c r="G23" s="36" t="e">
        <f t="shared" si="2"/>
        <v>#REF!</v>
      </c>
      <c r="H23" s="36" t="e">
        <f t="shared" si="2"/>
        <v>#REF!</v>
      </c>
      <c r="I23" s="36" t="e">
        <f t="shared" si="2"/>
        <v>#REF!</v>
      </c>
      <c r="K23" s="28" t="e">
        <f>+G23-F23</f>
        <v>#REF!</v>
      </c>
      <c r="M23" s="28" t="e">
        <f>+G23-'[67]Balance sheet'!G23</f>
        <v>#REF!</v>
      </c>
      <c r="N23" s="28" t="e">
        <f>+H23-'[67]Balance sheet'!H23</f>
        <v>#REF!</v>
      </c>
      <c r="O23" s="28" t="e">
        <f>+I23-'[67]Balance sheet'!I23</f>
        <v>#REF!</v>
      </c>
    </row>
    <row r="24" spans="1:15" ht="15.75" thickBot="1">
      <c r="A24" s="38"/>
      <c r="B24" s="13"/>
      <c r="C24" s="13"/>
      <c r="D24" s="13"/>
      <c r="E24" s="13"/>
      <c r="F24" s="13"/>
      <c r="G24" s="13"/>
      <c r="H24" s="13"/>
      <c r="I24" s="13"/>
      <c r="M24" s="28">
        <f>+G24-'[67]Balance sheet'!G24</f>
        <v>0</v>
      </c>
    </row>
    <row r="25" spans="1:15" ht="15.75" thickBot="1">
      <c r="A25" s="11" t="s">
        <v>69</v>
      </c>
      <c r="B25" s="12">
        <f>+B23+B16+B7+B5-0.1</f>
        <v>267.26419999999996</v>
      </c>
      <c r="C25" s="12">
        <f>+C23+C16+C7+C5</f>
        <v>379.78000000000003</v>
      </c>
      <c r="D25" s="12">
        <f>+D23+D16+D7+D5</f>
        <v>469.33780000000002</v>
      </c>
      <c r="E25" s="12">
        <f>+E23+E16+E7</f>
        <v>525.59810000000004</v>
      </c>
      <c r="F25" s="12">
        <f>+F23+F16+F7</f>
        <v>580.7912</v>
      </c>
      <c r="G25" s="12" t="e">
        <f>+G23+G16+G7</f>
        <v>#REF!</v>
      </c>
      <c r="H25" s="12" t="e">
        <f>+H23+H16+H7</f>
        <v>#REF!</v>
      </c>
      <c r="I25" s="12" t="e">
        <f>+I23+I16+I7</f>
        <v>#REF!</v>
      </c>
      <c r="M25" s="28" t="e">
        <f>+G25-'[67]Balance sheet'!G25</f>
        <v>#REF!</v>
      </c>
      <c r="N25" s="28" t="e">
        <f>+H25-'[67]Balance sheet'!H25</f>
        <v>#REF!</v>
      </c>
      <c r="O25" s="28" t="e">
        <f>+I25-'[67]Balance sheet'!I25</f>
        <v>#REF!</v>
      </c>
    </row>
    <row r="26" spans="1:15">
      <c r="A26" s="38"/>
      <c r="B26" s="13"/>
      <c r="C26" s="13"/>
      <c r="D26" s="13"/>
      <c r="E26" s="13"/>
      <c r="F26" s="13"/>
      <c r="G26" s="13"/>
      <c r="H26" s="13"/>
      <c r="I26" s="13"/>
    </row>
    <row r="27" spans="1:15">
      <c r="A27" s="1" t="s">
        <v>70</v>
      </c>
      <c r="B27" s="2"/>
      <c r="C27" s="2"/>
      <c r="D27" s="2"/>
      <c r="E27" s="2"/>
      <c r="F27" s="2"/>
      <c r="G27" s="2"/>
      <c r="H27" s="2"/>
      <c r="I27" s="2"/>
    </row>
    <row r="28" spans="1:15">
      <c r="A28" s="1" t="s">
        <v>71</v>
      </c>
      <c r="B28" s="2"/>
      <c r="C28" s="2"/>
      <c r="D28" s="2"/>
      <c r="E28" s="2">
        <f>+E29-D29</f>
        <v>17.066599999999994</v>
      </c>
      <c r="F28" s="2"/>
      <c r="G28" s="2"/>
      <c r="H28" s="2"/>
      <c r="I28" s="2"/>
      <c r="M28" s="28">
        <f>+G28-'[67]Balance sheet'!G28</f>
        <v>0</v>
      </c>
    </row>
    <row r="29" spans="1:15">
      <c r="A29" s="1" t="s">
        <v>72</v>
      </c>
      <c r="B29" s="2">
        <v>87.593500000000006</v>
      </c>
      <c r="C29" s="2">
        <v>109.4521</v>
      </c>
      <c r="D29" s="2">
        <v>153.0334</v>
      </c>
      <c r="E29" s="2">
        <v>170.1</v>
      </c>
      <c r="F29" s="2">
        <v>262.3</v>
      </c>
      <c r="G29" s="2">
        <f>+'bs sch'!G4</f>
        <v>297.3</v>
      </c>
      <c r="H29" s="2">
        <f>+'bs sch'!H4</f>
        <v>307.3</v>
      </c>
      <c r="I29" s="2">
        <f>+'bs sch'!I4</f>
        <v>317.3</v>
      </c>
      <c r="K29" s="28">
        <f>+F29-G29</f>
        <v>-35</v>
      </c>
      <c r="M29" s="28">
        <f>+G29-'[67]Balance sheet'!G29</f>
        <v>0</v>
      </c>
      <c r="N29" s="28">
        <f>+H29-'[67]Balance sheet'!H29</f>
        <v>-15</v>
      </c>
      <c r="O29" s="28">
        <f>+I29-'[67]Balance sheet'!I29</f>
        <v>-30</v>
      </c>
    </row>
    <row r="30" spans="1:15">
      <c r="A30" s="1" t="s">
        <v>73</v>
      </c>
      <c r="B30" s="2">
        <v>24.327500000000001</v>
      </c>
      <c r="C30" s="2">
        <v>29.5505</v>
      </c>
      <c r="D30" s="2">
        <v>36.4437</v>
      </c>
      <c r="E30" s="2">
        <v>45.77</v>
      </c>
      <c r="F30" s="2">
        <v>57.65</v>
      </c>
      <c r="G30" s="2">
        <f>+'bs sch'!G5</f>
        <v>70.888520777735422</v>
      </c>
      <c r="H30" s="2">
        <f>+'bs sch'!H5</f>
        <v>84.572333206252381</v>
      </c>
      <c r="I30" s="2">
        <f>+'bs sch'!I5</f>
        <v>98.701437285550895</v>
      </c>
      <c r="K30" s="28">
        <f>+F30-G30</f>
        <v>-13.238520777735424</v>
      </c>
      <c r="M30" s="28">
        <f>+G30-'[67]Balance sheet'!G30</f>
        <v>0</v>
      </c>
      <c r="N30" s="28">
        <f>+H30-'[67]Balance sheet'!H30</f>
        <v>-0.66793747617232668</v>
      </c>
      <c r="O30" s="28">
        <f>+I30-'[67]Balance sheet'!I30</f>
        <v>-2.0038124285169658</v>
      </c>
    </row>
    <row r="31" spans="1:15">
      <c r="A31" s="1" t="s">
        <v>75</v>
      </c>
      <c r="B31" s="2">
        <v>63.265999999999998</v>
      </c>
      <c r="C31" s="2">
        <v>79.901600000000002</v>
      </c>
      <c r="D31" s="2">
        <v>116.58969999999999</v>
      </c>
      <c r="E31" s="2">
        <v>124.33</v>
      </c>
      <c r="F31" s="2">
        <v>204.65</v>
      </c>
      <c r="G31" s="2">
        <f>+G29-G30</f>
        <v>226.41147922226457</v>
      </c>
      <c r="H31" s="2">
        <f>+H29-H30</f>
        <v>222.72766679374763</v>
      </c>
      <c r="I31" s="2">
        <f>+I29-I30</f>
        <v>218.59856271444912</v>
      </c>
      <c r="K31" s="28">
        <f>+F31-G31</f>
        <v>-21.761479222264569</v>
      </c>
      <c r="M31" s="28">
        <f>+G31-'[67]Balance sheet'!G31</f>
        <v>0</v>
      </c>
      <c r="N31" s="28">
        <f>+H31-'[67]Balance sheet'!H31</f>
        <v>-14.332062523827688</v>
      </c>
      <c r="O31" s="28">
        <f>+I31-'[67]Balance sheet'!I31</f>
        <v>-27.996187571483034</v>
      </c>
    </row>
    <row r="32" spans="1:15">
      <c r="A32" s="1" t="s">
        <v>76</v>
      </c>
      <c r="B32" s="2">
        <v>0.50829999999999997</v>
      </c>
      <c r="C32" s="2">
        <v>16.796199999999999</v>
      </c>
      <c r="D32" s="2">
        <v>0.22720000000000001</v>
      </c>
      <c r="E32" s="2">
        <v>12.37</v>
      </c>
      <c r="F32" s="2">
        <v>4.04</v>
      </c>
      <c r="G32" s="2">
        <v>5</v>
      </c>
      <c r="H32" s="2">
        <v>10</v>
      </c>
      <c r="I32" s="2">
        <v>0</v>
      </c>
      <c r="K32" s="28">
        <f>+F32-G32</f>
        <v>-0.96</v>
      </c>
      <c r="M32" s="28">
        <f>+G32-'[67]Balance sheet'!G32</f>
        <v>5</v>
      </c>
      <c r="N32" s="28">
        <f>+H32-'[67]Balance sheet'!H32</f>
        <v>10</v>
      </c>
      <c r="O32" s="28">
        <f>+I32-'[67]Balance sheet'!I32</f>
        <v>0</v>
      </c>
    </row>
    <row r="33" spans="1:17">
      <c r="A33" s="1" t="s">
        <v>77</v>
      </c>
      <c r="B33" s="2"/>
      <c r="C33" s="2"/>
      <c r="D33" s="2">
        <v>2.1461000000000001</v>
      </c>
      <c r="E33" s="2">
        <v>2.15</v>
      </c>
      <c r="F33" s="2">
        <v>0</v>
      </c>
      <c r="G33" s="2">
        <v>0</v>
      </c>
      <c r="H33" s="2">
        <v>0</v>
      </c>
      <c r="I33" s="2">
        <v>0</v>
      </c>
      <c r="N33" s="28">
        <f>+H33-'[67]Balance sheet'!H33</f>
        <v>0</v>
      </c>
      <c r="O33" s="28">
        <f>+I33-'[67]Balance sheet'!I33</f>
        <v>0</v>
      </c>
    </row>
    <row r="34" spans="1:17">
      <c r="A34" s="1" t="s">
        <v>78</v>
      </c>
      <c r="B34" s="2">
        <v>3.4750000000000001</v>
      </c>
      <c r="C34" s="2">
        <v>8.7431000000000001</v>
      </c>
      <c r="D34" s="2">
        <v>6.9660000000000002</v>
      </c>
      <c r="E34" s="2">
        <v>7.74</v>
      </c>
      <c r="F34" s="2">
        <v>7.86</v>
      </c>
      <c r="G34" s="2">
        <v>7.9</v>
      </c>
      <c r="H34" s="2">
        <v>7.9</v>
      </c>
      <c r="I34" s="2">
        <v>7.9</v>
      </c>
      <c r="N34" s="28">
        <f>+H34-'[67]Balance sheet'!H34</f>
        <v>0</v>
      </c>
      <c r="O34" s="28">
        <f>+I34-'[67]Balance sheet'!I34</f>
        <v>0</v>
      </c>
    </row>
    <row r="35" spans="1:17" ht="15.75" thickBot="1">
      <c r="A35" s="55" t="s">
        <v>79</v>
      </c>
      <c r="B35" s="56">
        <f t="shared" ref="B35:I35" si="3">+B31+B32+B34+B33</f>
        <v>67.249299999999991</v>
      </c>
      <c r="C35" s="56">
        <f t="shared" si="3"/>
        <v>105.4409</v>
      </c>
      <c r="D35" s="56">
        <f t="shared" si="3"/>
        <v>125.92899999999999</v>
      </c>
      <c r="E35" s="56">
        <f t="shared" si="3"/>
        <v>146.59</v>
      </c>
      <c r="F35" s="56">
        <f t="shared" si="3"/>
        <v>216.55</v>
      </c>
      <c r="G35" s="56">
        <f t="shared" si="3"/>
        <v>239.31147922226458</v>
      </c>
      <c r="H35" s="56">
        <f t="shared" si="3"/>
        <v>240.62766679374764</v>
      </c>
      <c r="I35" s="56">
        <f t="shared" si="3"/>
        <v>226.49856271444912</v>
      </c>
      <c r="N35" s="28">
        <f>+H35-'[67]Balance sheet'!H35</f>
        <v>-4.3320625238276875</v>
      </c>
      <c r="O35" s="28">
        <f>+I35-'[67]Balance sheet'!I35</f>
        <v>-27.996187571483034</v>
      </c>
    </row>
    <row r="36" spans="1:17">
      <c r="B36" s="2"/>
      <c r="C36" s="2"/>
      <c r="D36" s="2"/>
      <c r="E36" s="2"/>
      <c r="F36" s="2"/>
      <c r="G36" s="2"/>
      <c r="H36" s="2"/>
      <c r="I36" s="2"/>
    </row>
    <row r="37" spans="1:17">
      <c r="A37" s="1" t="s">
        <v>80</v>
      </c>
      <c r="B37" s="2"/>
      <c r="C37" s="2"/>
      <c r="D37" s="2"/>
      <c r="E37" s="2"/>
      <c r="F37" s="2"/>
      <c r="G37" s="2"/>
      <c r="H37" s="2"/>
      <c r="I37" s="2"/>
    </row>
    <row r="38" spans="1:17">
      <c r="A38" s="1" t="s">
        <v>81</v>
      </c>
      <c r="B38" s="2">
        <v>5.1500000000000004E-2</v>
      </c>
      <c r="C38" s="2">
        <v>0</v>
      </c>
      <c r="D38" s="2">
        <v>0</v>
      </c>
      <c r="E38" s="2">
        <v>0</v>
      </c>
      <c r="F38" s="2">
        <v>0</v>
      </c>
      <c r="G38" s="2">
        <v>0</v>
      </c>
      <c r="H38" s="2">
        <v>0</v>
      </c>
      <c r="I38" s="2"/>
    </row>
    <row r="39" spans="1:17">
      <c r="A39" s="1" t="s">
        <v>82</v>
      </c>
      <c r="B39" s="2">
        <v>67.027600000000007</v>
      </c>
      <c r="C39" s="2">
        <v>102.4516</v>
      </c>
      <c r="D39" s="2">
        <v>115.5044</v>
      </c>
      <c r="E39" s="2">
        <v>137.4</v>
      </c>
      <c r="F39" s="2">
        <v>152.57</v>
      </c>
      <c r="G39" s="2" t="e">
        <f>+'bs sch'!G52</f>
        <v>#REF!</v>
      </c>
      <c r="H39" s="2" t="e">
        <f>+'bs sch'!H52</f>
        <v>#REF!</v>
      </c>
      <c r="I39" s="2" t="e">
        <f>+'bs sch'!I52</f>
        <v>#REF!</v>
      </c>
      <c r="K39" s="28" t="e">
        <f>+F39-G39</f>
        <v>#REF!</v>
      </c>
      <c r="O39" s="28" t="e">
        <f>+I39-'[67]Balance sheet'!I39</f>
        <v>#REF!</v>
      </c>
    </row>
    <row r="40" spans="1:17">
      <c r="A40" s="1" t="s">
        <v>83</v>
      </c>
      <c r="B40" s="2">
        <v>95.164400000000001</v>
      </c>
      <c r="C40" s="2">
        <v>131.57570000000001</v>
      </c>
      <c r="D40" s="2">
        <v>183.17679999999999</v>
      </c>
      <c r="E40" s="2">
        <v>187.94</v>
      </c>
      <c r="F40" s="2">
        <v>148.54</v>
      </c>
      <c r="G40" s="2" t="e">
        <f>+'bs sch'!G60</f>
        <v>#REF!</v>
      </c>
      <c r="H40" s="2" t="e">
        <f>+'bs sch'!H60</f>
        <v>#REF!</v>
      </c>
      <c r="I40" s="2" t="e">
        <f>+'bs sch'!I60</f>
        <v>#REF!</v>
      </c>
      <c r="K40" s="28" t="e">
        <f>+F40-G40</f>
        <v>#REF!</v>
      </c>
      <c r="O40" s="28" t="e">
        <f>+I40-'[67]Balance sheet'!I40</f>
        <v>#REF!</v>
      </c>
    </row>
    <row r="41" spans="1:17">
      <c r="A41" s="1" t="s">
        <v>84</v>
      </c>
      <c r="B41" s="2">
        <v>8.8696000000000002</v>
      </c>
      <c r="C41" s="2">
        <v>5.6904000000000003</v>
      </c>
      <c r="D41" s="2">
        <v>6.5434999999999999</v>
      </c>
      <c r="E41" s="2">
        <v>7.88</v>
      </c>
      <c r="F41" s="2">
        <v>12.66</v>
      </c>
      <c r="G41" s="2">
        <f>16.7+10</f>
        <v>26.7</v>
      </c>
      <c r="H41" s="2">
        <f>19.4+7.75</f>
        <v>27.15</v>
      </c>
      <c r="I41" s="2">
        <f>38.4+19.4</f>
        <v>57.8</v>
      </c>
      <c r="K41" s="28">
        <f>+F41-G41</f>
        <v>-14.04</v>
      </c>
      <c r="O41" s="28">
        <f>+I41-'[67]Balance sheet'!I41</f>
        <v>19.40000000000002</v>
      </c>
    </row>
    <row r="42" spans="1:17">
      <c r="A42" s="1" t="s">
        <v>85</v>
      </c>
      <c r="B42" s="2">
        <v>0.64760000000000006</v>
      </c>
      <c r="C42" s="2">
        <v>0.83819999999999995</v>
      </c>
      <c r="D42" s="2">
        <v>1.6419999999999999</v>
      </c>
      <c r="E42" s="2">
        <v>4.0199999999999996</v>
      </c>
      <c r="F42" s="2">
        <v>5.67</v>
      </c>
      <c r="G42" s="2">
        <f>+F42*1.05</f>
        <v>5.9535</v>
      </c>
      <c r="H42" s="2">
        <f>+G42*1.05</f>
        <v>6.2511749999999999</v>
      </c>
      <c r="I42" s="2">
        <f>+H42*1.05</f>
        <v>6.5637337499999999</v>
      </c>
      <c r="K42" s="28">
        <f>+F42-G42</f>
        <v>-0.28350000000000009</v>
      </c>
      <c r="O42" s="28">
        <f>+I42-'[67]Balance sheet'!I42</f>
        <v>0</v>
      </c>
    </row>
    <row r="43" spans="1:17">
      <c r="A43" s="1" t="s">
        <v>86</v>
      </c>
      <c r="B43" s="2">
        <v>28.354199999999999</v>
      </c>
      <c r="C43" s="2">
        <v>33.783200000000001</v>
      </c>
      <c r="D43" s="2">
        <v>36.542099999999998</v>
      </c>
      <c r="E43" s="2">
        <v>41.781499999999994</v>
      </c>
      <c r="F43" s="2">
        <v>44.81</v>
      </c>
      <c r="G43" s="32">
        <f>+F43*1.08</f>
        <v>48.394800000000004</v>
      </c>
      <c r="H43" s="32">
        <f>+G43*1.08</f>
        <v>52.266384000000009</v>
      </c>
      <c r="I43" s="32">
        <f>+H43*1.08</f>
        <v>56.447694720000015</v>
      </c>
      <c r="K43" s="28">
        <f>+F43-G43</f>
        <v>-3.5848000000000013</v>
      </c>
      <c r="O43" s="28">
        <f>+I43-'[67]Balance sheet'!I43</f>
        <v>0</v>
      </c>
    </row>
    <row r="44" spans="1:17">
      <c r="B44" s="2"/>
      <c r="C44" s="30"/>
      <c r="D44" s="30"/>
      <c r="E44" s="30"/>
      <c r="F44" s="30"/>
      <c r="G44" s="30"/>
      <c r="H44" s="2"/>
      <c r="I44" s="2"/>
      <c r="O44" s="28">
        <f>+I44-'[67]Balance sheet'!I44</f>
        <v>0</v>
      </c>
    </row>
    <row r="45" spans="1:17">
      <c r="A45" s="57" t="s">
        <v>87</v>
      </c>
      <c r="B45" s="58">
        <f t="shared" ref="B45:I45" si="4">+B39+B40+B41+B42+B43</f>
        <v>200.0634</v>
      </c>
      <c r="C45" s="58">
        <f t="shared" si="4"/>
        <v>274.33910000000003</v>
      </c>
      <c r="D45" s="58">
        <f t="shared" si="4"/>
        <v>343.40879999999999</v>
      </c>
      <c r="E45" s="58">
        <f t="shared" si="4"/>
        <v>379.0215</v>
      </c>
      <c r="F45" s="58">
        <f t="shared" si="4"/>
        <v>364.25000000000006</v>
      </c>
      <c r="G45" s="58" t="e">
        <f t="shared" si="4"/>
        <v>#REF!</v>
      </c>
      <c r="H45" s="58" t="e">
        <f t="shared" si="4"/>
        <v>#REF!</v>
      </c>
      <c r="I45" s="58" t="e">
        <f t="shared" si="4"/>
        <v>#REF!</v>
      </c>
      <c r="N45" s="28" t="e">
        <f>+H45-'[67]Balance sheet'!H45</f>
        <v>#REF!</v>
      </c>
      <c r="O45" s="28" t="e">
        <f>+I45-'[67]Balance sheet'!I45</f>
        <v>#REF!</v>
      </c>
    </row>
    <row r="46" spans="1:17">
      <c r="B46" s="2"/>
      <c r="C46" s="2"/>
      <c r="D46" s="2"/>
      <c r="E46" s="2"/>
      <c r="F46" s="2">
        <f>+F45-F23</f>
        <v>64.94</v>
      </c>
      <c r="G46" s="2" t="e">
        <f>+G45-G23</f>
        <v>#REF!</v>
      </c>
      <c r="H46" s="2" t="e">
        <f>+H45-H23</f>
        <v>#REF!</v>
      </c>
      <c r="I46" s="2" t="e">
        <f>+I45-I23</f>
        <v>#REF!</v>
      </c>
      <c r="O46" s="28" t="e">
        <f>+I46-'[67]Balance sheet'!I46</f>
        <v>#REF!</v>
      </c>
    </row>
    <row r="47" spans="1:17" ht="15.75" thickBot="1">
      <c r="A47" s="55" t="s">
        <v>88</v>
      </c>
      <c r="B47" s="56">
        <f>+B45+B35</f>
        <v>267.31270000000001</v>
      </c>
      <c r="C47" s="56">
        <f t="shared" ref="C47:I47" si="5">+C45+C35</f>
        <v>379.78000000000003</v>
      </c>
      <c r="D47" s="56">
        <f t="shared" si="5"/>
        <v>469.33779999999996</v>
      </c>
      <c r="E47" s="56">
        <f t="shared" si="5"/>
        <v>525.61149999999998</v>
      </c>
      <c r="F47" s="56">
        <f t="shared" si="5"/>
        <v>580.80000000000007</v>
      </c>
      <c r="G47" s="56" t="e">
        <f t="shared" si="5"/>
        <v>#REF!</v>
      </c>
      <c r="H47" s="56" t="e">
        <f t="shared" si="5"/>
        <v>#REF!</v>
      </c>
      <c r="I47" s="56" t="e">
        <f t="shared" si="5"/>
        <v>#REF!</v>
      </c>
      <c r="N47" s="28" t="e">
        <f>+H47-'[67]Balance sheet'!H47</f>
        <v>#REF!</v>
      </c>
      <c r="O47" s="28" t="e">
        <f>+I47-'[67]Balance sheet'!I47</f>
        <v>#REF!</v>
      </c>
      <c r="P47" s="28" t="e">
        <f>+O25-O47</f>
        <v>#REF!</v>
      </c>
      <c r="Q47" s="31"/>
    </row>
    <row r="48" spans="1:17">
      <c r="B48" s="2"/>
      <c r="C48" s="2"/>
      <c r="D48" s="2"/>
      <c r="E48" s="2"/>
      <c r="F48" s="2"/>
      <c r="G48" s="2"/>
      <c r="H48" s="2"/>
      <c r="I48" s="2"/>
    </row>
    <row r="49" spans="1:9">
      <c r="A49" s="1" t="s">
        <v>89</v>
      </c>
      <c r="B49" s="2">
        <v>158.0164</v>
      </c>
      <c r="C49" s="2">
        <v>234.9057</v>
      </c>
      <c r="D49" s="2">
        <v>278.29360000000003</v>
      </c>
      <c r="E49" s="2">
        <v>283.52</v>
      </c>
      <c r="F49" s="2">
        <f>+F21+F12</f>
        <v>297.03280000000001</v>
      </c>
      <c r="G49" s="2">
        <f>+G21+G12</f>
        <v>317.03280000000001</v>
      </c>
      <c r="H49" s="2">
        <f>+H21+H12</f>
        <v>312.03280000000001</v>
      </c>
      <c r="I49" s="2">
        <f>+I21+I12</f>
        <v>307.03280000000001</v>
      </c>
    </row>
    <row r="50" spans="1:9" s="60" customFormat="1">
      <c r="A50" s="60" t="s">
        <v>264</v>
      </c>
      <c r="B50" s="2">
        <f t="shared" ref="B50:I50" si="6">+B49/B7</f>
        <v>2.0089886554776766</v>
      </c>
      <c r="C50" s="2">
        <f t="shared" si="6"/>
        <v>2.4015525369041888</v>
      </c>
      <c r="D50" s="2">
        <f t="shared" si="6"/>
        <v>2.3425880174246094</v>
      </c>
      <c r="E50" s="2">
        <f t="shared" si="6"/>
        <v>1.9412330582020725</v>
      </c>
      <c r="F50" s="2">
        <f t="shared" si="6"/>
        <v>1.6224979010909959</v>
      </c>
      <c r="G50" s="2" t="e">
        <f t="shared" si="6"/>
        <v>#REF!</v>
      </c>
      <c r="H50" s="2" t="e">
        <f t="shared" si="6"/>
        <v>#REF!</v>
      </c>
      <c r="I50" s="2" t="e">
        <f t="shared" si="6"/>
        <v>#REF!</v>
      </c>
    </row>
    <row r="51" spans="1:9" s="60" customFormat="1">
      <c r="B51" s="2"/>
      <c r="C51" s="2"/>
      <c r="D51" s="2"/>
      <c r="E51" s="2"/>
      <c r="F51" s="2"/>
      <c r="G51" s="2"/>
      <c r="H51" s="2"/>
      <c r="I51" s="2"/>
    </row>
    <row r="52" spans="1:9">
      <c r="A52" s="1" t="s">
        <v>90</v>
      </c>
      <c r="B52" s="2">
        <v>41.89263680794808</v>
      </c>
      <c r="C52" s="2">
        <v>52.170712816814891</v>
      </c>
      <c r="D52" s="2">
        <v>63.423123147183716</v>
      </c>
      <c r="E52" s="2">
        <v>72.36</v>
      </c>
      <c r="F52" s="2">
        <f>+F7/2.2</f>
        <v>83.214227272727257</v>
      </c>
      <c r="G52" s="2" t="e">
        <f>+G7/2.2</f>
        <v>#REF!</v>
      </c>
      <c r="H52" s="2" t="e">
        <f>+H7/2.2</f>
        <v>#REF!</v>
      </c>
      <c r="I52" s="2" t="e">
        <f>+I7/2.2</f>
        <v>#REF!</v>
      </c>
    </row>
    <row r="53" spans="1:9">
      <c r="B53" s="2"/>
      <c r="C53" s="2"/>
      <c r="D53" s="2"/>
      <c r="E53" s="2"/>
      <c r="F53" s="2"/>
      <c r="G53" s="2"/>
      <c r="H53" s="2"/>
      <c r="I53" s="2"/>
    </row>
    <row r="54" spans="1:9" s="60" customFormat="1">
      <c r="A54" s="60" t="s">
        <v>266</v>
      </c>
      <c r="B54" s="2"/>
      <c r="C54" s="2"/>
      <c r="D54" s="2"/>
      <c r="E54" s="2"/>
      <c r="F54" s="2">
        <v>98.45</v>
      </c>
      <c r="G54" s="2">
        <v>98.45</v>
      </c>
      <c r="H54" s="2">
        <v>98.45</v>
      </c>
      <c r="I54" s="2">
        <v>98.45</v>
      </c>
    </row>
    <row r="55" spans="1:9">
      <c r="A55" s="60" t="s">
        <v>265</v>
      </c>
      <c r="F55" s="15">
        <v>217</v>
      </c>
      <c r="G55" s="15">
        <v>217</v>
      </c>
      <c r="H55" s="15">
        <v>217</v>
      </c>
      <c r="I55" s="15">
        <v>217</v>
      </c>
    </row>
    <row r="56" spans="1:9" s="60" customFormat="1">
      <c r="F56" s="15"/>
      <c r="G56" s="15"/>
      <c r="H56" s="15"/>
      <c r="I56" s="15"/>
    </row>
    <row r="57" spans="1:9">
      <c r="A57" s="60" t="s">
        <v>89</v>
      </c>
      <c r="F57" s="28">
        <f>+F49</f>
        <v>297.03280000000001</v>
      </c>
      <c r="G57" s="28">
        <f>+G49</f>
        <v>317.03280000000001</v>
      </c>
      <c r="H57" s="28">
        <f>+H49</f>
        <v>312.03280000000001</v>
      </c>
      <c r="I57" s="28">
        <f>+I49</f>
        <v>307.03280000000001</v>
      </c>
    </row>
    <row r="58" spans="1:9">
      <c r="A58" s="60" t="s">
        <v>267</v>
      </c>
      <c r="F58" s="28">
        <f>-F41</f>
        <v>-12.66</v>
      </c>
      <c r="G58" s="28">
        <f>-G41</f>
        <v>-26.7</v>
      </c>
      <c r="H58" s="28">
        <f>-H41</f>
        <v>-27.15</v>
      </c>
      <c r="I58" s="28">
        <f>-I41</f>
        <v>-57.8</v>
      </c>
    </row>
    <row r="59" spans="1:9">
      <c r="A59" s="60" t="s">
        <v>268</v>
      </c>
      <c r="F59" s="94">
        <f>+F57+F58</f>
        <v>284.37279999999998</v>
      </c>
      <c r="G59" s="94">
        <f>+G57+G58</f>
        <v>290.33280000000002</v>
      </c>
      <c r="H59" s="94">
        <f>+H57+H58</f>
        <v>284.88280000000003</v>
      </c>
      <c r="I59" s="94">
        <f>+I57+I58</f>
        <v>249.2328</v>
      </c>
    </row>
    <row r="61" spans="1:9">
      <c r="A61" s="60" t="s">
        <v>269</v>
      </c>
      <c r="F61" s="31">
        <f>+F55+F59</f>
        <v>501.37279999999998</v>
      </c>
      <c r="G61" s="31">
        <f>+G55+G59</f>
        <v>507.33280000000002</v>
      </c>
      <c r="H61" s="31">
        <f>+H55+H59</f>
        <v>501.88280000000003</v>
      </c>
      <c r="I61" s="31">
        <f>+I55+I59</f>
        <v>466.2328</v>
      </c>
    </row>
    <row r="63" spans="1:9">
      <c r="A63" s="60" t="s">
        <v>247</v>
      </c>
      <c r="F63" s="2" t="e">
        <f>+F54/#REF!</f>
        <v>#REF!</v>
      </c>
      <c r="G63" s="2" t="e">
        <f>+G54/#REF!</f>
        <v>#REF!</v>
      </c>
      <c r="H63" s="2" t="e">
        <f>+H54/#REF!</f>
        <v>#REF!</v>
      </c>
      <c r="I63" s="2" t="e">
        <f>+I54/#REF!</f>
        <v>#REF!</v>
      </c>
    </row>
    <row r="65" spans="1:9">
      <c r="A65" s="60" t="s">
        <v>270</v>
      </c>
      <c r="F65" s="2" t="e">
        <f>+F61/#REF!</f>
        <v>#REF!</v>
      </c>
      <c r="G65" s="2" t="e">
        <f>+G61/#REF!</f>
        <v>#REF!</v>
      </c>
      <c r="H65" s="2" t="e">
        <f>+H61/#REF!</f>
        <v>#REF!</v>
      </c>
      <c r="I65" s="2" t="e">
        <f>+I61/#REF!</f>
        <v>#REF!</v>
      </c>
    </row>
    <row r="67" spans="1:9">
      <c r="A67" s="60" t="s">
        <v>271</v>
      </c>
      <c r="F67" s="2">
        <f>+F54/F52</f>
        <v>1.1830909596425001</v>
      </c>
      <c r="G67" s="2" t="e">
        <f>+G54/G52</f>
        <v>#REF!</v>
      </c>
      <c r="H67" s="2" t="e">
        <f>+H54/H52</f>
        <v>#REF!</v>
      </c>
      <c r="I67" s="2" t="e">
        <f>+I54/I52</f>
        <v>#REF!</v>
      </c>
    </row>
    <row r="69" spans="1:9">
      <c r="A69" s="60" t="s">
        <v>272</v>
      </c>
      <c r="F69" s="28">
        <f>+F45/F23</f>
        <v>1.2169656877484882</v>
      </c>
      <c r="G69" s="28" t="e">
        <f>+G45/G23</f>
        <v>#REF!</v>
      </c>
      <c r="H69" s="28" t="e">
        <f>+H45/H23</f>
        <v>#REF!</v>
      </c>
      <c r="I69" s="28" t="e">
        <f>+I45/I23</f>
        <v>#REF!</v>
      </c>
    </row>
    <row r="71" spans="1:9">
      <c r="A71" s="60" t="s">
        <v>273</v>
      </c>
      <c r="F71" s="2" t="e">
        <f>+F61/#REF!</f>
        <v>#REF!</v>
      </c>
      <c r="G71" s="2" t="e">
        <f>+G61/#REF!</f>
        <v>#REF!</v>
      </c>
      <c r="H71" s="2" t="e">
        <f>+H61/#REF!</f>
        <v>#REF!</v>
      </c>
      <c r="I71" s="2" t="e">
        <f>+I61/#REF!</f>
        <v>#REF!</v>
      </c>
    </row>
  </sheetData>
  <pageMargins left="0.28999999999999998" right="0.3" top="0.56000000000000005" bottom="0.51" header="0.3" footer="0.3"/>
  <pageSetup paperSize="9" scale="64" orientation="portrait" verticalDpi="0" r:id="rId1"/>
</worksheet>
</file>

<file path=xl/worksheets/sheet38.xml><?xml version="1.0" encoding="utf-8"?>
<worksheet xmlns="http://schemas.openxmlformats.org/spreadsheetml/2006/main" xmlns:r="http://schemas.openxmlformats.org/officeDocument/2006/relationships">
  <dimension ref="A1:J56"/>
  <sheetViews>
    <sheetView topLeftCell="A14" workbookViewId="0">
      <selection activeCell="G63" sqref="G63"/>
    </sheetView>
  </sheetViews>
  <sheetFormatPr defaultColWidth="8.85546875" defaultRowHeight="15"/>
  <cols>
    <col min="1" max="1" width="40.140625" bestFit="1" customWidth="1"/>
    <col min="2" max="2" width="9.28515625" style="2" bestFit="1" customWidth="1"/>
    <col min="3" max="5" width="9.42578125" style="2" bestFit="1" customWidth="1"/>
    <col min="7" max="9" width="9.42578125" bestFit="1" customWidth="1"/>
  </cols>
  <sheetData>
    <row r="1" spans="1:8">
      <c r="B1" s="8">
        <v>40969</v>
      </c>
      <c r="C1" s="3">
        <v>41334</v>
      </c>
      <c r="D1" s="3">
        <v>41699</v>
      </c>
      <c r="E1" s="3">
        <v>42064</v>
      </c>
      <c r="F1" s="3">
        <v>42430</v>
      </c>
      <c r="G1" s="3">
        <v>42795</v>
      </c>
      <c r="H1" s="3">
        <v>43160</v>
      </c>
    </row>
    <row r="2" spans="1:8">
      <c r="B2" s="4" t="s">
        <v>19</v>
      </c>
      <c r="C2" s="4" t="s">
        <v>19</v>
      </c>
      <c r="D2" s="4" t="s">
        <v>19</v>
      </c>
      <c r="E2" s="4" t="s">
        <v>19</v>
      </c>
      <c r="F2" s="4" t="s">
        <v>157</v>
      </c>
      <c r="G2" s="4" t="s">
        <v>157</v>
      </c>
      <c r="H2" s="4" t="s">
        <v>157</v>
      </c>
    </row>
    <row r="3" spans="1:8" s="1" customFormat="1">
      <c r="A3" t="s">
        <v>27</v>
      </c>
      <c r="B3" s="24"/>
      <c r="C3" s="24"/>
      <c r="D3" s="24"/>
      <c r="E3" s="24"/>
    </row>
    <row r="4" spans="1:8">
      <c r="A4" s="10" t="s">
        <v>28</v>
      </c>
      <c r="B4" s="2">
        <v>690.75699999999995</v>
      </c>
      <c r="C4" s="2">
        <v>1049.2977000000001</v>
      </c>
      <c r="D4" s="2">
        <v>1002.05</v>
      </c>
      <c r="E4" s="2">
        <v>1103.0899999999999</v>
      </c>
      <c r="F4" s="28">
        <f>+G45</f>
        <v>1128.31628</v>
      </c>
      <c r="G4" s="28">
        <f>+H45</f>
        <v>1274.7947740000002</v>
      </c>
      <c r="H4" s="28">
        <f>+I45</f>
        <v>1419.1084607000003</v>
      </c>
    </row>
    <row r="5" spans="1:8" s="1" customFormat="1">
      <c r="A5" s="10"/>
      <c r="B5" s="2"/>
      <c r="C5" s="2"/>
      <c r="D5" s="2"/>
      <c r="E5" s="2"/>
      <c r="F5" s="30">
        <f>+F4/E4-1</f>
        <v>2.2868741444487917E-2</v>
      </c>
      <c r="G5" s="30">
        <f>+G4/F4-1</f>
        <v>0.1298204205650566</v>
      </c>
      <c r="H5" s="30">
        <f>+H4/G4-1</f>
        <v>0.11320542697800562</v>
      </c>
    </row>
    <row r="6" spans="1:8">
      <c r="A6" s="1" t="s">
        <v>49</v>
      </c>
      <c r="B6" s="2">
        <v>100.107</v>
      </c>
      <c r="C6" s="2">
        <v>160.67949999999999</v>
      </c>
      <c r="D6" s="25">
        <v>190.76240000000001</v>
      </c>
      <c r="E6" s="25">
        <v>183.41</v>
      </c>
      <c r="F6" s="25">
        <v>180</v>
      </c>
      <c r="G6" s="25">
        <f>+F6*108%</f>
        <v>194.4</v>
      </c>
      <c r="H6" s="25">
        <f>+G6*110%</f>
        <v>213.84000000000003</v>
      </c>
    </row>
    <row r="7" spans="1:8" s="1" customFormat="1">
      <c r="A7" s="27" t="s">
        <v>47</v>
      </c>
      <c r="B7" s="2"/>
      <c r="C7" s="2"/>
      <c r="D7" s="26"/>
      <c r="E7" s="26"/>
      <c r="F7" s="25">
        <v>15</v>
      </c>
      <c r="G7" s="25">
        <v>35</v>
      </c>
      <c r="H7" s="25">
        <v>75</v>
      </c>
    </row>
    <row r="8" spans="1:8" s="1" customFormat="1">
      <c r="A8" s="27" t="s">
        <v>48</v>
      </c>
      <c r="B8" s="2"/>
      <c r="C8" s="2"/>
      <c r="D8" s="26"/>
      <c r="E8" s="26"/>
      <c r="F8" s="25">
        <v>6</v>
      </c>
      <c r="G8" s="25">
        <v>50</v>
      </c>
      <c r="H8" s="25">
        <v>65</v>
      </c>
    </row>
    <row r="9" spans="1:8">
      <c r="A9" t="s">
        <v>31</v>
      </c>
      <c r="B9" s="2">
        <v>494.80799999999999</v>
      </c>
      <c r="C9" s="2">
        <f>705.784+182.8</f>
        <v>888.58400000000006</v>
      </c>
      <c r="D9" s="25">
        <v>810.21730000000002</v>
      </c>
      <c r="E9" s="25">
        <v>885.04</v>
      </c>
      <c r="F9" s="25">
        <f>+E9*103%</f>
        <v>911.59119999999996</v>
      </c>
      <c r="G9" s="25">
        <f>+F9*105%</f>
        <v>957.17075999999997</v>
      </c>
      <c r="H9" s="25">
        <f>+G9*105%</f>
        <v>1005.029298</v>
      </c>
    </row>
    <row r="10" spans="1:8" s="1" customFormat="1">
      <c r="A10" s="19" t="s">
        <v>46</v>
      </c>
      <c r="B10" s="2"/>
      <c r="C10" s="2"/>
      <c r="D10" s="25"/>
      <c r="E10" s="25">
        <v>32.770000000000003</v>
      </c>
    </row>
    <row r="11" spans="1:8">
      <c r="A11" t="s">
        <v>32</v>
      </c>
      <c r="E11" s="2">
        <v>1.86</v>
      </c>
    </row>
    <row r="12" spans="1:8" s="1" customFormat="1" ht="15.75" thickBot="1">
      <c r="B12" s="2"/>
      <c r="C12" s="2"/>
      <c r="D12" s="2"/>
      <c r="E12" s="2"/>
    </row>
    <row r="13" spans="1:8" s="1" customFormat="1" ht="15.75" thickBot="1">
      <c r="A13" s="11" t="s">
        <v>21</v>
      </c>
      <c r="B13" s="12">
        <v>38.673099999999863</v>
      </c>
      <c r="C13" s="12">
        <v>50.141300000000115</v>
      </c>
      <c r="D13" s="12">
        <v>44.349299999999971</v>
      </c>
      <c r="E13" s="12">
        <v>59.21000000000015</v>
      </c>
      <c r="F13" s="28">
        <f>+G48*6.5%+G52*15%+G53*15%+G54*10%</f>
        <v>94.104434200000014</v>
      </c>
      <c r="G13" s="28">
        <f>+H48*6.5%+H52*15%+H53*15%+H54*10%</f>
        <v>110.96342391000002</v>
      </c>
      <c r="H13" s="28">
        <f>+I48*6.5%+I52*15%+I53*15%+I54*10%</f>
        <v>127.10648990550001</v>
      </c>
    </row>
    <row r="14" spans="1:8" s="1" customFormat="1">
      <c r="B14" s="2"/>
      <c r="C14" s="2"/>
      <c r="D14" s="2"/>
      <c r="E14" s="30">
        <f>+E13/E4</f>
        <v>5.3676490585537133E-2</v>
      </c>
      <c r="F14" s="30">
        <f>+F13/F4</f>
        <v>8.3402531602220623E-2</v>
      </c>
    </row>
    <row r="15" spans="1:8" s="1" customFormat="1">
      <c r="A15" s="27" t="s">
        <v>50</v>
      </c>
      <c r="B15" s="2"/>
      <c r="C15" s="2"/>
      <c r="D15" s="2"/>
      <c r="E15" s="2">
        <v>27.19</v>
      </c>
      <c r="F15" s="2">
        <f>+E15*1.05</f>
        <v>28.549500000000002</v>
      </c>
      <c r="G15" s="2">
        <f>+F15*1.05</f>
        <v>29.976975000000003</v>
      </c>
      <c r="H15" s="2">
        <f>+G15*1.05</f>
        <v>31.475823750000004</v>
      </c>
    </row>
    <row r="16" spans="1:8" s="1" customFormat="1">
      <c r="B16" s="2"/>
      <c r="C16" s="2"/>
      <c r="D16" s="2"/>
      <c r="E16" s="30"/>
      <c r="F16" s="32">
        <f>+F13+F15</f>
        <v>122.65393420000001</v>
      </c>
      <c r="G16" s="32">
        <f>+G13+G15</f>
        <v>140.94039891000003</v>
      </c>
      <c r="H16" s="32">
        <f>+H13+H15</f>
        <v>158.5823136555</v>
      </c>
    </row>
    <row r="17" spans="1:9" s="1" customFormat="1" hidden="1">
      <c r="B17" s="2"/>
      <c r="C17" s="2"/>
      <c r="D17" s="2"/>
      <c r="E17" s="2"/>
      <c r="F17" s="30">
        <f>+F16/F4</f>
        <v>0.10870527738906684</v>
      </c>
      <c r="G17" s="30">
        <f>+G16/G4</f>
        <v>0.11055928513713847</v>
      </c>
      <c r="H17" s="30">
        <f>+H16/H4</f>
        <v>0.11174784595201165</v>
      </c>
      <c r="I17" s="30"/>
    </row>
    <row r="18" spans="1:9" hidden="1">
      <c r="A18" s="10" t="s">
        <v>33</v>
      </c>
      <c r="B18" s="2">
        <v>0</v>
      </c>
      <c r="C18" s="2">
        <v>-74.130200000000002</v>
      </c>
      <c r="D18" s="2">
        <v>-9.5409791178724406E-18</v>
      </c>
      <c r="E18" s="2">
        <v>0</v>
      </c>
    </row>
    <row r="19" spans="1:9" hidden="1">
      <c r="A19" t="s">
        <v>29</v>
      </c>
      <c r="B19" s="2">
        <v>9.3314000000000004</v>
      </c>
      <c r="D19" s="2">
        <v>-1.9268000000000001</v>
      </c>
    </row>
    <row r="20" spans="1:9" hidden="1">
      <c r="A20" t="s">
        <v>30</v>
      </c>
      <c r="B20" s="2">
        <v>2.6465000000000001</v>
      </c>
      <c r="D20" s="2">
        <v>1.9208000000000001</v>
      </c>
      <c r="E20" s="2">
        <v>5.1000000000000004E-3</v>
      </c>
    </row>
    <row r="21" spans="1:9" hidden="1">
      <c r="A21" t="s">
        <v>45</v>
      </c>
      <c r="B21" s="2">
        <v>-30.758800000000001</v>
      </c>
      <c r="C21" s="2">
        <v>-74.130200000000002</v>
      </c>
      <c r="E21" s="2">
        <v>-5.1000000000000004E-3</v>
      </c>
    </row>
    <row r="22" spans="1:9" hidden="1">
      <c r="A22" t="s">
        <v>31</v>
      </c>
      <c r="B22" s="2">
        <v>18.780899999999999</v>
      </c>
      <c r="D22" s="2">
        <v>6.0000000000000001E-3</v>
      </c>
    </row>
    <row r="23" spans="1:9" hidden="1">
      <c r="A23" s="10" t="s">
        <v>34</v>
      </c>
      <c r="B23" s="2">
        <v>690.75699999999995</v>
      </c>
      <c r="C23" s="2">
        <v>975.16750000000002</v>
      </c>
      <c r="D23" s="2">
        <v>1000.9797</v>
      </c>
      <c r="E23" s="2">
        <v>1088.2474</v>
      </c>
    </row>
    <row r="24" spans="1:9" hidden="1">
      <c r="A24" t="s">
        <v>29</v>
      </c>
      <c r="B24" s="2">
        <v>105.1734</v>
      </c>
      <c r="C24" s="2">
        <v>182.83420000000001</v>
      </c>
      <c r="D24" s="2">
        <v>-1.9268000000000001</v>
      </c>
    </row>
    <row r="25" spans="1:9" hidden="1">
      <c r="A25" t="s">
        <v>30</v>
      </c>
      <c r="B25" s="2">
        <v>102.7535</v>
      </c>
      <c r="C25" s="2">
        <v>160.67949999999999</v>
      </c>
      <c r="D25" s="2">
        <v>192.6832</v>
      </c>
      <c r="E25" s="2">
        <v>185.80269999999999</v>
      </c>
    </row>
    <row r="26" spans="1:9" hidden="1">
      <c r="A26" t="s">
        <v>45</v>
      </c>
      <c r="B26" s="2">
        <v>-30.758800000000001</v>
      </c>
      <c r="C26" s="2">
        <v>-74.130200000000002</v>
      </c>
      <c r="E26" s="2">
        <v>-5.1000000000000004E-3</v>
      </c>
    </row>
    <row r="27" spans="1:9" hidden="1">
      <c r="A27" t="s">
        <v>31</v>
      </c>
      <c r="B27" s="2">
        <v>513.58889999999997</v>
      </c>
      <c r="C27" s="2">
        <v>705.78399999999999</v>
      </c>
      <c r="D27" s="2">
        <v>810.22329999999999</v>
      </c>
      <c r="E27" s="2">
        <v>900.67150000000004</v>
      </c>
    </row>
    <row r="28" spans="1:9" hidden="1">
      <c r="A28" t="s">
        <v>32</v>
      </c>
      <c r="E28" s="2">
        <v>1.7783</v>
      </c>
    </row>
    <row r="29" spans="1:9" hidden="1">
      <c r="A29" t="s">
        <v>35</v>
      </c>
    </row>
    <row r="30" spans="1:9" hidden="1">
      <c r="A30" t="s">
        <v>36</v>
      </c>
      <c r="B30" s="2">
        <v>690.75699999999995</v>
      </c>
      <c r="C30" s="2">
        <v>975.16750000000002</v>
      </c>
      <c r="D30" s="2">
        <v>1000.9797</v>
      </c>
      <c r="E30" s="2">
        <v>1088.2474</v>
      </c>
    </row>
    <row r="31" spans="1:9" hidden="1">
      <c r="A31" t="s">
        <v>37</v>
      </c>
    </row>
    <row r="32" spans="1:9" hidden="1">
      <c r="A32" t="s">
        <v>38</v>
      </c>
      <c r="B32" s="2">
        <v>45.167900000000003</v>
      </c>
      <c r="C32" s="2">
        <v>65.010199999999998</v>
      </c>
      <c r="D32" s="2">
        <v>62.3506</v>
      </c>
      <c r="E32" s="2">
        <v>71.904399999999995</v>
      </c>
    </row>
    <row r="33" spans="1:10" hidden="1">
      <c r="A33" t="s">
        <v>29</v>
      </c>
      <c r="B33" s="2">
        <v>13.5069</v>
      </c>
      <c r="C33" s="2">
        <v>25.165700000000001</v>
      </c>
    </row>
    <row r="34" spans="1:10" hidden="1">
      <c r="A34" t="s">
        <v>30</v>
      </c>
      <c r="B34" s="2">
        <v>13.9237</v>
      </c>
      <c r="C34" s="2">
        <v>17.192</v>
      </c>
      <c r="D34" s="2">
        <v>10.9475</v>
      </c>
      <c r="E34" s="2">
        <v>11.1874</v>
      </c>
    </row>
    <row r="35" spans="1:10" hidden="1">
      <c r="A35" t="s">
        <v>31</v>
      </c>
      <c r="B35" s="2">
        <v>17.737300000000001</v>
      </c>
      <c r="C35" s="2">
        <v>22.6525</v>
      </c>
      <c r="D35" s="2">
        <v>51.403100000000002</v>
      </c>
      <c r="E35" s="2">
        <v>60.716999999999999</v>
      </c>
    </row>
    <row r="36" spans="1:10" hidden="1">
      <c r="A36" t="s">
        <v>39</v>
      </c>
      <c r="B36" s="2">
        <v>376.0498</v>
      </c>
      <c r="C36" s="2">
        <v>465.01229999999998</v>
      </c>
      <c r="D36" s="2">
        <v>521.34140000000002</v>
      </c>
      <c r="E36" s="2">
        <v>560.04480000000001</v>
      </c>
    </row>
    <row r="37" spans="1:10" hidden="1">
      <c r="A37" t="s">
        <v>40</v>
      </c>
      <c r="B37" s="2">
        <v>225.51679999999999</v>
      </c>
      <c r="C37" s="2">
        <v>52.9557</v>
      </c>
      <c r="D37" s="2">
        <v>73.863399999999999</v>
      </c>
      <c r="E37" s="2">
        <v>54.6629</v>
      </c>
    </row>
    <row r="38" spans="1:10" hidden="1">
      <c r="A38" t="s">
        <v>41</v>
      </c>
      <c r="B38" s="2">
        <v>150.53299999999999</v>
      </c>
      <c r="C38" s="2">
        <v>412.0566</v>
      </c>
      <c r="D38" s="2">
        <v>447.47800000000001</v>
      </c>
      <c r="E38" s="2">
        <v>505.38189999999997</v>
      </c>
    </row>
    <row r="39" spans="1:10" hidden="1">
      <c r="A39" t="s">
        <v>42</v>
      </c>
    </row>
    <row r="40" spans="1:10" hidden="1">
      <c r="A40" t="s">
        <v>43</v>
      </c>
      <c r="B40" s="2">
        <v>38.146500000000003</v>
      </c>
      <c r="C40" s="2">
        <v>27.0123</v>
      </c>
      <c r="D40" s="2">
        <v>27.425000000000001</v>
      </c>
      <c r="E40" s="2">
        <v>71.413799999999995</v>
      </c>
    </row>
    <row r="41" spans="1:10" hidden="1">
      <c r="A41" t="s">
        <v>44</v>
      </c>
      <c r="B41" s="2">
        <v>5.2142999999999997</v>
      </c>
      <c r="C41" s="2">
        <v>7.0552000000000001</v>
      </c>
      <c r="D41" s="2">
        <v>7.5612000000000004</v>
      </c>
      <c r="E41" s="2">
        <v>11.307700000000001</v>
      </c>
    </row>
    <row r="43" spans="1:10">
      <c r="B43" s="2" t="s">
        <v>194</v>
      </c>
      <c r="C43" s="2" t="s">
        <v>195</v>
      </c>
      <c r="D43" s="2" t="s">
        <v>196</v>
      </c>
      <c r="E43" s="2" t="s">
        <v>197</v>
      </c>
      <c r="F43" s="2" t="s">
        <v>198</v>
      </c>
      <c r="G43" s="2" t="s">
        <v>199</v>
      </c>
      <c r="H43" s="2" t="s">
        <v>200</v>
      </c>
      <c r="I43" s="2" t="s">
        <v>201</v>
      </c>
    </row>
    <row r="44" spans="1:10" s="60" customFormat="1">
      <c r="B44" s="2"/>
      <c r="C44" s="2"/>
      <c r="D44" s="2"/>
      <c r="E44" s="2"/>
      <c r="F44" s="2"/>
      <c r="G44" s="2"/>
      <c r="H44" s="2"/>
      <c r="I44" s="2"/>
    </row>
    <row r="45" spans="1:10">
      <c r="A45" s="10" t="s">
        <v>28</v>
      </c>
      <c r="B45" s="2">
        <v>560.81900000000007</v>
      </c>
      <c r="C45" s="2">
        <v>679.04799999999989</v>
      </c>
      <c r="D45" s="2">
        <v>953.24350000000004</v>
      </c>
      <c r="E45" s="2">
        <v>975.42930000000001</v>
      </c>
      <c r="F45" s="28">
        <v>1075.9000000000001</v>
      </c>
      <c r="G45" s="28">
        <f>+G48+G51</f>
        <v>1128.31628</v>
      </c>
      <c r="H45" s="28">
        <f>+H48+H51</f>
        <v>1274.7947740000002</v>
      </c>
      <c r="I45" s="28">
        <f>+I48+I51</f>
        <v>1419.1084607000003</v>
      </c>
      <c r="J45" s="31"/>
    </row>
    <row r="46" spans="1:10">
      <c r="G46" s="31">
        <f>+G45/F45</f>
        <v>1.0487185426154846</v>
      </c>
      <c r="H46" s="31">
        <f>+H45/G45</f>
        <v>1.1298204205650566</v>
      </c>
      <c r="I46" s="31">
        <f>+I45/H45</f>
        <v>1.1132054269780056</v>
      </c>
    </row>
    <row r="47" spans="1:10">
      <c r="A47" s="60" t="s">
        <v>202</v>
      </c>
      <c r="B47" s="29">
        <v>0.61</v>
      </c>
      <c r="C47" s="29">
        <v>0.61</v>
      </c>
      <c r="D47" s="29">
        <v>0.56999999999999995</v>
      </c>
      <c r="E47" s="29">
        <v>0.54</v>
      </c>
      <c r="F47" s="29">
        <v>0.52</v>
      </c>
      <c r="G47" s="29">
        <f>+G48/G45</f>
        <v>0.50080167238214457</v>
      </c>
      <c r="H47" s="29">
        <f>+H48/H45</f>
        <v>0.46542065130869453</v>
      </c>
      <c r="I47" s="29">
        <f>+I48/I45</f>
        <v>0.43899506059790772</v>
      </c>
    </row>
    <row r="48" spans="1:10" s="60" customFormat="1">
      <c r="A48" s="60" t="s">
        <v>204</v>
      </c>
      <c r="B48" s="2">
        <f>+B$45*B47</f>
        <v>342.09959000000003</v>
      </c>
      <c r="C48" s="2">
        <f>+C$45*C47</f>
        <v>414.21927999999991</v>
      </c>
      <c r="D48" s="2">
        <f>+D$45*D47</f>
        <v>543.348795</v>
      </c>
      <c r="E48" s="2">
        <f>+E$45*E47</f>
        <v>526.73182200000008</v>
      </c>
      <c r="F48" s="2">
        <f>+F$45*F47</f>
        <v>559.46800000000007</v>
      </c>
      <c r="G48" s="2">
        <f>+F48*1.01</f>
        <v>565.06268000000011</v>
      </c>
      <c r="H48" s="2">
        <f>+G48*1.05</f>
        <v>593.31581400000016</v>
      </c>
      <c r="I48" s="2">
        <f>+H48*1.05</f>
        <v>622.98160470000016</v>
      </c>
    </row>
    <row r="49" spans="1:9" s="60" customFormat="1">
      <c r="B49" s="2"/>
      <c r="C49" s="2"/>
      <c r="D49" s="2"/>
      <c r="E49" s="2"/>
      <c r="F49" s="2"/>
    </row>
    <row r="50" spans="1:9">
      <c r="A50" s="60" t="s">
        <v>203</v>
      </c>
      <c r="B50" s="29">
        <v>0.39</v>
      </c>
      <c r="C50" s="29">
        <v>0.39</v>
      </c>
      <c r="D50" s="29">
        <v>0.43</v>
      </c>
      <c r="E50" s="29">
        <v>0.46</v>
      </c>
      <c r="F50" s="29">
        <v>0.48</v>
      </c>
      <c r="G50" s="76">
        <f>+G51/G45</f>
        <v>0.49919832761785554</v>
      </c>
      <c r="H50" s="76">
        <f>+H51/H45</f>
        <v>0.53457934869130541</v>
      </c>
      <c r="I50" s="76">
        <f>+I51/I45</f>
        <v>0.56100493940209228</v>
      </c>
    </row>
    <row r="51" spans="1:9">
      <c r="A51" s="60" t="s">
        <v>205</v>
      </c>
      <c r="B51" s="2">
        <f>+B$45*B50</f>
        <v>218.71941000000004</v>
      </c>
      <c r="C51" s="2">
        <f>+C$45*C50</f>
        <v>264.82871999999998</v>
      </c>
      <c r="D51" s="2">
        <f>+D$45*D50</f>
        <v>409.89470499999999</v>
      </c>
      <c r="E51" s="2">
        <f>+E$45*E50</f>
        <v>448.69747800000005</v>
      </c>
      <c r="F51" s="2">
        <f>+F$45*F50</f>
        <v>516.43200000000002</v>
      </c>
      <c r="G51" s="31">
        <f>+G52+G53+G54</f>
        <v>563.25360000000001</v>
      </c>
      <c r="H51" s="31">
        <f>+H52+H53+H54</f>
        <v>681.47896000000003</v>
      </c>
      <c r="I51" s="31">
        <f>+I52+I53+I54</f>
        <v>796.12685600000009</v>
      </c>
    </row>
    <row r="52" spans="1:9" s="60" customFormat="1">
      <c r="A52" s="60" t="s">
        <v>47</v>
      </c>
      <c r="B52" s="2"/>
      <c r="C52" s="2"/>
      <c r="D52" s="2"/>
      <c r="E52" s="2"/>
      <c r="F52" s="2"/>
      <c r="G52" s="26">
        <v>15</v>
      </c>
      <c r="H52" s="26">
        <v>35</v>
      </c>
      <c r="I52" s="26">
        <v>75</v>
      </c>
    </row>
    <row r="53" spans="1:9" s="60" customFormat="1">
      <c r="A53" s="60" t="s">
        <v>48</v>
      </c>
      <c r="B53" s="2"/>
      <c r="C53" s="2"/>
      <c r="D53" s="2"/>
      <c r="E53" s="2"/>
      <c r="F53" s="2"/>
      <c r="G53" s="26">
        <v>6</v>
      </c>
      <c r="H53" s="26">
        <v>50</v>
      </c>
      <c r="I53" s="26">
        <v>65</v>
      </c>
    </row>
    <row r="54" spans="1:9" s="60" customFormat="1">
      <c r="A54" s="60" t="s">
        <v>206</v>
      </c>
      <c r="B54" s="2"/>
      <c r="C54" s="2"/>
      <c r="D54" s="2"/>
      <c r="E54" s="2"/>
      <c r="F54" s="2"/>
      <c r="G54" s="2">
        <f>+F51*1.05</f>
        <v>542.25360000000001</v>
      </c>
      <c r="H54" s="2">
        <f>+G54*1.1</f>
        <v>596.47896000000003</v>
      </c>
      <c r="I54" s="2">
        <f>+H54*1.1</f>
        <v>656.12685600000009</v>
      </c>
    </row>
    <row r="56" spans="1:9">
      <c r="B56" s="2">
        <f>+B48+B51</f>
        <v>560.81900000000007</v>
      </c>
      <c r="C56" s="2">
        <f>+C48+C51</f>
        <v>679.04799999999989</v>
      </c>
      <c r="D56" s="2">
        <f>+D48+D51</f>
        <v>953.24350000000004</v>
      </c>
      <c r="E56" s="2">
        <f>+E48+E51</f>
        <v>975.42930000000013</v>
      </c>
      <c r="F56" s="2">
        <f>+F48+F51</f>
        <v>1075.9000000000001</v>
      </c>
    </row>
  </sheetData>
  <pageMargins left="0.7" right="0.7" top="0.75" bottom="0.75" header="0.3" footer="0.3"/>
</worksheet>
</file>

<file path=xl/worksheets/sheet39.xml><?xml version="1.0" encoding="utf-8"?>
<worksheet xmlns="http://schemas.openxmlformats.org/spreadsheetml/2006/main" xmlns:r="http://schemas.openxmlformats.org/officeDocument/2006/relationships">
  <dimension ref="A1:I64"/>
  <sheetViews>
    <sheetView workbookViewId="0">
      <pane xSplit="1" ySplit="2" topLeftCell="B3" activePane="bottomRight" state="frozen"/>
      <selection activeCell="C64" sqref="C64"/>
      <selection pane="topRight" activeCell="C64" sqref="C64"/>
      <selection pane="bottomLeft" activeCell="C64" sqref="C64"/>
      <selection pane="bottomRight" activeCell="F19" sqref="F19"/>
    </sheetView>
  </sheetViews>
  <sheetFormatPr defaultColWidth="8.85546875" defaultRowHeight="15"/>
  <cols>
    <col min="1" max="1" width="29.85546875" bestFit="1" customWidth="1"/>
    <col min="7" max="9" width="11.28515625" customWidth="1"/>
  </cols>
  <sheetData>
    <row r="1" spans="1:9" s="1" customFormat="1"/>
    <row r="2" spans="1:9" s="1" customFormat="1">
      <c r="B2" s="22">
        <v>40603</v>
      </c>
      <c r="C2" s="22">
        <v>40969</v>
      </c>
      <c r="D2" s="22">
        <v>41334</v>
      </c>
      <c r="E2" s="22">
        <v>41699</v>
      </c>
      <c r="F2" s="22">
        <v>42064</v>
      </c>
      <c r="G2" s="5">
        <v>42430</v>
      </c>
      <c r="H2" s="5">
        <v>42795</v>
      </c>
      <c r="I2" s="6">
        <v>43160</v>
      </c>
    </row>
    <row r="3" spans="1:9" s="1" customFormat="1">
      <c r="A3" s="10" t="s">
        <v>97</v>
      </c>
      <c r="B3" s="33"/>
      <c r="C3" s="33"/>
      <c r="D3" s="33"/>
      <c r="E3" s="33"/>
      <c r="F3" s="33"/>
    </row>
    <row r="4" spans="1:9">
      <c r="A4" s="1" t="s">
        <v>72</v>
      </c>
      <c r="B4" s="23">
        <v>87.593500000000006</v>
      </c>
      <c r="C4" s="23">
        <v>109.4521</v>
      </c>
      <c r="D4" s="23">
        <v>153.0334</v>
      </c>
      <c r="E4" s="2">
        <v>170.1</v>
      </c>
      <c r="F4" s="2">
        <v>262.3</v>
      </c>
      <c r="G4" s="49">
        <f>+F4+35</f>
        <v>297.3</v>
      </c>
      <c r="H4" s="49">
        <f>+G4+10</f>
        <v>307.3</v>
      </c>
      <c r="I4" s="49">
        <f>+H4+10</f>
        <v>317.3</v>
      </c>
    </row>
    <row r="5" spans="1:9">
      <c r="A5" s="1" t="s">
        <v>73</v>
      </c>
      <c r="B5" s="23">
        <v>24.327500000000001</v>
      </c>
      <c r="C5" s="23">
        <v>29.5505</v>
      </c>
      <c r="D5" s="23">
        <v>36.4437</v>
      </c>
      <c r="E5" s="2">
        <v>45.77</v>
      </c>
      <c r="F5" s="2">
        <v>57.65</v>
      </c>
      <c r="G5" s="50">
        <f>+F5-G9</f>
        <v>70.888520777735422</v>
      </c>
      <c r="H5" s="50">
        <f>+G5-H9</f>
        <v>84.572333206252381</v>
      </c>
      <c r="I5" s="50">
        <f>+H5-I9</f>
        <v>98.701437285550895</v>
      </c>
    </row>
    <row r="6" spans="1:9">
      <c r="A6" s="1" t="s">
        <v>74</v>
      </c>
      <c r="B6" s="23"/>
      <c r="C6" s="23"/>
      <c r="D6" s="23"/>
      <c r="E6" s="23"/>
      <c r="F6" s="23"/>
    </row>
    <row r="7" spans="1:9">
      <c r="A7" s="1" t="s">
        <v>75</v>
      </c>
      <c r="B7" s="23">
        <f t="shared" ref="B7:I7" si="0">+B4-B5</f>
        <v>63.266000000000005</v>
      </c>
      <c r="C7" s="23">
        <f t="shared" si="0"/>
        <v>79.901600000000002</v>
      </c>
      <c r="D7" s="23">
        <f t="shared" si="0"/>
        <v>116.58969999999999</v>
      </c>
      <c r="E7" s="23">
        <f t="shared" si="0"/>
        <v>124.32999999999998</v>
      </c>
      <c r="F7" s="23">
        <f t="shared" si="0"/>
        <v>204.65</v>
      </c>
      <c r="G7" s="50">
        <f t="shared" si="0"/>
        <v>226.41147922226457</v>
      </c>
      <c r="H7" s="50">
        <f t="shared" si="0"/>
        <v>222.72766679374763</v>
      </c>
      <c r="I7" s="50">
        <f t="shared" si="0"/>
        <v>218.59856271444912</v>
      </c>
    </row>
    <row r="9" spans="1:9">
      <c r="A9" s="1" t="s">
        <v>91</v>
      </c>
      <c r="B9" s="2">
        <v>-4.0732999999999997</v>
      </c>
      <c r="C9" s="2">
        <v>-5.2142999999999997</v>
      </c>
      <c r="D9" s="2">
        <v>-7.0552000000000001</v>
      </c>
      <c r="E9" s="2">
        <v>-7.56</v>
      </c>
      <c r="F9" s="2">
        <v>-11.68</v>
      </c>
      <c r="G9" s="25">
        <f>+G4*F11</f>
        <v>-13.238520777735419</v>
      </c>
      <c r="H9" s="25">
        <f>+H4*G11</f>
        <v>-13.683812428516966</v>
      </c>
      <c r="I9" s="25">
        <f>+I4*H11</f>
        <v>-14.129104079298513</v>
      </c>
    </row>
    <row r="10" spans="1:9">
      <c r="F10" s="2"/>
      <c r="G10" s="2"/>
      <c r="H10" s="2"/>
    </row>
    <row r="11" spans="1:9">
      <c r="B11" s="30">
        <f t="shared" ref="B11:I11" si="1">+B9/B4</f>
        <v>-4.6502308961281366E-2</v>
      </c>
      <c r="C11" s="30">
        <f t="shared" si="1"/>
        <v>-4.7640017870831164E-2</v>
      </c>
      <c r="D11" s="30">
        <f t="shared" si="1"/>
        <v>-4.6102354126615501E-2</v>
      </c>
      <c r="E11" s="30">
        <f t="shared" si="1"/>
        <v>-4.4444444444444446E-2</v>
      </c>
      <c r="F11" s="30">
        <f t="shared" si="1"/>
        <v>-4.4529165078154784E-2</v>
      </c>
      <c r="G11" s="30">
        <f t="shared" si="1"/>
        <v>-4.4529165078154784E-2</v>
      </c>
      <c r="H11" s="30">
        <f t="shared" si="1"/>
        <v>-4.4529165078154784E-2</v>
      </c>
      <c r="I11" s="30">
        <f t="shared" si="1"/>
        <v>-4.4529165078154784E-2</v>
      </c>
    </row>
    <row r="13" spans="1:9">
      <c r="A13" s="10" t="s">
        <v>96</v>
      </c>
    </row>
    <row r="14" spans="1:9">
      <c r="A14" s="1" t="s">
        <v>92</v>
      </c>
      <c r="B14" s="23">
        <f>+'Balance sheet'!B12</f>
        <v>12.584499999999998</v>
      </c>
      <c r="C14" s="23">
        <f>+'Balance sheet'!C12</f>
        <v>41.841200000000001</v>
      </c>
      <c r="D14" s="23">
        <f>+'Balance sheet'!D12</f>
        <v>43.357200000000006</v>
      </c>
      <c r="E14" s="23">
        <f>+'Balance sheet'!E12</f>
        <v>38.921900000000001</v>
      </c>
      <c r="F14" s="23">
        <f>+'Balance sheet'!F12</f>
        <v>79.442800000000005</v>
      </c>
      <c r="G14" s="23">
        <f>+G17/F17*F14</f>
        <v>84.79189276012616</v>
      </c>
      <c r="H14" s="23">
        <f>+H17/G17*G14</f>
        <v>83.454619570094621</v>
      </c>
      <c r="I14" s="23">
        <f>+I17/H17*H14</f>
        <v>82.117346380063083</v>
      </c>
    </row>
    <row r="15" spans="1:9">
      <c r="A15" s="1" t="s">
        <v>93</v>
      </c>
      <c r="B15" s="23">
        <f>+'Balance sheet'!B21</f>
        <v>138.4084</v>
      </c>
      <c r="C15" s="23">
        <f>+'Balance sheet'!C21</f>
        <v>185.68400000000003</v>
      </c>
      <c r="D15" s="23">
        <f>+'Balance sheet'!D21</f>
        <v>219.08179999999999</v>
      </c>
      <c r="E15" s="23">
        <f>+'Balance sheet'!E21</f>
        <v>226.453</v>
      </c>
      <c r="F15" s="23">
        <f>+'Balance sheet'!F21</f>
        <v>217.59</v>
      </c>
      <c r="G15" s="23">
        <f>+G17/F17*F15</f>
        <v>232.24090723987385</v>
      </c>
      <c r="H15" s="23">
        <f>+H17/G17*G15</f>
        <v>228.57818042990539</v>
      </c>
      <c r="I15" s="23">
        <f>+I17/H17*H15</f>
        <v>224.91545361993693</v>
      </c>
    </row>
    <row r="17" spans="1:9">
      <c r="A17" s="1" t="s">
        <v>89</v>
      </c>
      <c r="B17" s="23">
        <f>+B15+B14</f>
        <v>150.99289999999999</v>
      </c>
      <c r="C17" s="23">
        <f>+C15+C14</f>
        <v>227.52520000000004</v>
      </c>
      <c r="D17" s="23">
        <f>+D15+D14</f>
        <v>262.43899999999996</v>
      </c>
      <c r="E17" s="23">
        <f>+E15+E14</f>
        <v>265.37490000000003</v>
      </c>
      <c r="F17" s="23">
        <f>+F15+F14</f>
        <v>297.03280000000001</v>
      </c>
      <c r="G17" s="23">
        <f>+F17+20</f>
        <v>317.03280000000001</v>
      </c>
      <c r="H17" s="23">
        <f>+G17-5</f>
        <v>312.03280000000001</v>
      </c>
      <c r="I17" s="23">
        <f>+H17-5</f>
        <v>307.03280000000001</v>
      </c>
    </row>
    <row r="19" spans="1:9">
      <c r="A19" s="1" t="s">
        <v>94</v>
      </c>
      <c r="B19" s="2">
        <v>-12.6676</v>
      </c>
      <c r="C19" s="2">
        <v>-19.212499999999999</v>
      </c>
      <c r="D19" s="2">
        <v>-34.408799999999999</v>
      </c>
      <c r="E19" s="2">
        <v>-35.380000000000003</v>
      </c>
      <c r="F19" s="2">
        <v>-37.9</v>
      </c>
      <c r="G19" s="2">
        <f>-G17*12.5%</f>
        <v>-39.629100000000001</v>
      </c>
      <c r="H19" s="2">
        <f>-H17*12.5%</f>
        <v>-39.004100000000001</v>
      </c>
      <c r="I19" s="2">
        <f>-I17*12.5%</f>
        <v>-38.379100000000001</v>
      </c>
    </row>
    <row r="21" spans="1:9">
      <c r="B21" s="29">
        <f>+B19/B17</f>
        <v>-8.3895335476038946E-2</v>
      </c>
      <c r="C21" s="29">
        <f>+C19/C17</f>
        <v>-8.4441195964227236E-2</v>
      </c>
      <c r="D21" s="29">
        <f>+D19/D17</f>
        <v>-0.13111161069810509</v>
      </c>
      <c r="E21" s="29">
        <f>+E19/E17</f>
        <v>-0.13332082273040893</v>
      </c>
      <c r="F21" s="34">
        <f>+F19/F17</f>
        <v>-0.12759533627262712</v>
      </c>
    </row>
    <row r="23" spans="1:9">
      <c r="A23" s="1" t="s">
        <v>98</v>
      </c>
      <c r="B23" s="23">
        <v>6.6326000000000001</v>
      </c>
      <c r="C23" s="23">
        <v>8.2805999999999997</v>
      </c>
      <c r="D23" s="23">
        <v>11.858599999999999</v>
      </c>
      <c r="E23" s="2">
        <v>14.46</v>
      </c>
      <c r="F23" s="2">
        <v>17.559999999999999</v>
      </c>
      <c r="G23" s="23">
        <f>+G7*9%</f>
        <v>20.377033130003809</v>
      </c>
      <c r="H23" s="23">
        <f>+H7*9%</f>
        <v>20.045490011437288</v>
      </c>
      <c r="I23" s="23">
        <f>+I7*9%</f>
        <v>19.673870644300418</v>
      </c>
    </row>
    <row r="24" spans="1:9">
      <c r="A24" s="1" t="s">
        <v>100</v>
      </c>
      <c r="G24" s="23">
        <f>+G23-F23</f>
        <v>2.8170331300038107</v>
      </c>
      <c r="H24" s="23">
        <f>+H23-G23</f>
        <v>-0.33154311856652185</v>
      </c>
      <c r="I24" s="23">
        <f>+I23-H23</f>
        <v>-0.37161936713686927</v>
      </c>
    </row>
    <row r="25" spans="1:9" s="1" customFormat="1"/>
    <row r="26" spans="1:9">
      <c r="A26" s="1" t="s">
        <v>99</v>
      </c>
      <c r="B26" s="30">
        <f>+B23/B7</f>
        <v>0.10483672114563904</v>
      </c>
      <c r="C26" s="30">
        <f>+C23/C7</f>
        <v>0.10363497101434764</v>
      </c>
      <c r="D26" s="30">
        <f>+D23/D7</f>
        <v>0.10171224387746088</v>
      </c>
      <c r="E26" s="30">
        <f>+E23/E7</f>
        <v>0.11630338614976275</v>
      </c>
      <c r="F26" s="30">
        <f>+F23/F7</f>
        <v>8.5805032983141946E-2</v>
      </c>
    </row>
    <row r="28" spans="1:9" ht="15.75">
      <c r="A28" s="39" t="s">
        <v>101</v>
      </c>
      <c r="B28" s="40" t="s">
        <v>102</v>
      </c>
      <c r="C28" s="40" t="s">
        <v>103</v>
      </c>
      <c r="D28" s="40" t="s">
        <v>104</v>
      </c>
      <c r="E28" s="40" t="s">
        <v>105</v>
      </c>
      <c r="F28" s="41" t="s">
        <v>106</v>
      </c>
      <c r="G28" s="41" t="s">
        <v>107</v>
      </c>
      <c r="H28" s="41" t="s">
        <v>108</v>
      </c>
      <c r="I28" s="41" t="s">
        <v>109</v>
      </c>
    </row>
    <row r="29" spans="1:9">
      <c r="A29" s="42"/>
      <c r="B29" s="43" t="s">
        <v>110</v>
      </c>
      <c r="C29" s="44" t="s">
        <v>110</v>
      </c>
      <c r="D29" s="44" t="s">
        <v>110</v>
      </c>
      <c r="E29" s="44" t="s">
        <v>110</v>
      </c>
      <c r="F29" s="44" t="s">
        <v>110</v>
      </c>
      <c r="G29" s="45" t="s">
        <v>18</v>
      </c>
      <c r="H29" s="45" t="s">
        <v>18</v>
      </c>
      <c r="I29" s="45" t="s">
        <v>18</v>
      </c>
    </row>
    <row r="30" spans="1:9">
      <c r="A30" s="46" t="s">
        <v>111</v>
      </c>
      <c r="B30" s="46">
        <f>+'Balance sheet'!B19</f>
        <v>4.6805000000000003</v>
      </c>
      <c r="C30" s="46">
        <f>+'Balance sheet'!C19</f>
        <v>18.726900000000001</v>
      </c>
      <c r="D30" s="46">
        <f>+'Balance sheet'!D19</f>
        <v>41.335600000000007</v>
      </c>
      <c r="E30" s="2">
        <v>63.088500000000003</v>
      </c>
      <c r="F30" s="2">
        <v>43.47</v>
      </c>
      <c r="G30" s="47" t="e">
        <f>+F32*#REF!/365</f>
        <v>#REF!</v>
      </c>
      <c r="H30" s="47" t="e">
        <f>+G32*#REF!/365</f>
        <v>#REF!</v>
      </c>
      <c r="I30" s="47" t="e">
        <f>+H32*#REF!/365</f>
        <v>#REF!</v>
      </c>
    </row>
    <row r="31" spans="1:9">
      <c r="A31" s="46" t="s">
        <v>112</v>
      </c>
      <c r="B31" s="46"/>
      <c r="C31" s="46"/>
      <c r="D31" s="46"/>
      <c r="E31" s="46"/>
      <c r="F31" s="46"/>
    </row>
    <row r="32" spans="1:9">
      <c r="A32" s="46" t="s">
        <v>113</v>
      </c>
      <c r="B32" s="46" t="e">
        <f>+B30/#REF!*365</f>
        <v>#REF!</v>
      </c>
      <c r="C32" s="46" t="e">
        <f>+C30/#REF!*365</f>
        <v>#REF!</v>
      </c>
      <c r="D32" s="46" t="e">
        <f>+D30/#REF!*365</f>
        <v>#REF!</v>
      </c>
      <c r="E32" s="46" t="e">
        <f>+E30/#REF!*365</f>
        <v>#REF!</v>
      </c>
      <c r="F32" s="46" t="e">
        <f>+F30/#REF!*365</f>
        <v>#REF!</v>
      </c>
      <c r="G32" s="46" t="e">
        <f>+G30/#REF!*365</f>
        <v>#REF!</v>
      </c>
      <c r="H32" s="46" t="e">
        <f>+H30/#REF!*365</f>
        <v>#REF!</v>
      </c>
      <c r="I32" s="46" t="e">
        <f>+I30/#REF!*365</f>
        <v>#REF!</v>
      </c>
    </row>
    <row r="34" spans="1:9">
      <c r="A34" s="48" t="s">
        <v>114</v>
      </c>
      <c r="B34" s="23">
        <v>18.4663</v>
      </c>
      <c r="C34" s="23">
        <v>17.4589</v>
      </c>
      <c r="D34" s="23">
        <v>25.9941</v>
      </c>
      <c r="E34" s="2">
        <v>27.241099999999999</v>
      </c>
      <c r="F34" s="2">
        <v>28.53</v>
      </c>
      <c r="G34" s="25">
        <f>+G36*3%</f>
        <v>30.917796856799995</v>
      </c>
      <c r="H34" s="25">
        <f>+H36*3%</f>
        <v>33.966125635680001</v>
      </c>
      <c r="I34" s="25">
        <f>+I36*3%</f>
        <v>37.076748795930001</v>
      </c>
    </row>
    <row r="36" spans="1:9">
      <c r="A36" s="48" t="s">
        <v>115</v>
      </c>
      <c r="B36" s="2">
        <v>532.19579999999996</v>
      </c>
      <c r="C36" s="2">
        <v>640.37490000000003</v>
      </c>
      <c r="D36" s="2">
        <v>903.10219999999993</v>
      </c>
      <c r="E36" s="2">
        <v>931.08</v>
      </c>
      <c r="F36" s="2">
        <v>1016.6899999999999</v>
      </c>
      <c r="G36" s="2">
        <v>1030.5932285599999</v>
      </c>
      <c r="H36" s="2">
        <v>1132.2041878560001</v>
      </c>
      <c r="I36" s="2">
        <v>1235.8916265310002</v>
      </c>
    </row>
    <row r="38" spans="1:9">
      <c r="B38" s="30">
        <f>+B34/B36</f>
        <v>3.4698319678584465E-2</v>
      </c>
      <c r="C38" s="30">
        <f t="shared" ref="C38:I38" si="2">+C34/C36</f>
        <v>2.7263560767294283E-2</v>
      </c>
      <c r="D38" s="30">
        <f t="shared" si="2"/>
        <v>2.8783121112981456E-2</v>
      </c>
      <c r="E38" s="30">
        <f t="shared" si="2"/>
        <v>2.9257528891180135E-2</v>
      </c>
      <c r="F38" s="30">
        <f t="shared" si="2"/>
        <v>2.80616510440744E-2</v>
      </c>
      <c r="G38" s="30">
        <f t="shared" si="2"/>
        <v>0.03</v>
      </c>
      <c r="H38" s="30">
        <f t="shared" si="2"/>
        <v>0.03</v>
      </c>
      <c r="I38" s="30">
        <f t="shared" si="2"/>
        <v>0.03</v>
      </c>
    </row>
    <row r="41" spans="1:9">
      <c r="A41" t="s">
        <v>116</v>
      </c>
      <c r="B41" s="2">
        <v>4.55</v>
      </c>
      <c r="C41" s="2">
        <v>4.55</v>
      </c>
      <c r="D41" s="2">
        <v>4.55</v>
      </c>
      <c r="E41" s="2">
        <v>12.71</v>
      </c>
      <c r="F41" s="2">
        <v>26.51</v>
      </c>
      <c r="G41" s="2">
        <v>26.51</v>
      </c>
      <c r="H41" s="2">
        <v>26.51</v>
      </c>
      <c r="I41" s="2">
        <v>26.51</v>
      </c>
    </row>
    <row r="42" spans="1:9" s="1" customFormat="1">
      <c r="B42" s="2"/>
      <c r="C42" s="2"/>
      <c r="D42" s="2"/>
      <c r="E42" s="2"/>
      <c r="F42" s="2"/>
    </row>
    <row r="43" spans="1:9">
      <c r="A43" t="s">
        <v>117</v>
      </c>
      <c r="B43" s="2">
        <v>58.17</v>
      </c>
      <c r="C43" s="2">
        <v>73.41</v>
      </c>
      <c r="D43" s="2">
        <v>90.48</v>
      </c>
      <c r="E43" s="2">
        <v>104.49</v>
      </c>
      <c r="F43" s="2">
        <v>124.54</v>
      </c>
      <c r="G43" s="2" t="e">
        <f>+#REF!</f>
        <v>#REF!</v>
      </c>
      <c r="H43" s="2" t="e">
        <f>+#REF!</f>
        <v>#REF!</v>
      </c>
      <c r="I43" s="2" t="e">
        <f>+#REF!</f>
        <v>#REF!</v>
      </c>
    </row>
    <row r="44" spans="1:9">
      <c r="A44" t="s">
        <v>118</v>
      </c>
      <c r="B44" s="2">
        <v>11.97</v>
      </c>
      <c r="C44" s="2">
        <v>15.97</v>
      </c>
      <c r="D44" s="2">
        <v>19.97</v>
      </c>
      <c r="E44" s="2">
        <v>22.97</v>
      </c>
      <c r="F44" s="2">
        <v>27.62</v>
      </c>
      <c r="G44" s="2">
        <v>27.62</v>
      </c>
      <c r="H44" s="2">
        <v>27.62</v>
      </c>
      <c r="I44" s="2">
        <v>27.62</v>
      </c>
    </row>
    <row r="45" spans="1:9" s="1" customFormat="1">
      <c r="E45" s="2"/>
      <c r="F45" s="2"/>
    </row>
    <row r="46" spans="1:9">
      <c r="A46" s="1" t="s">
        <v>55</v>
      </c>
      <c r="B46" s="31">
        <f>+B41+B43+B44+0.22</f>
        <v>74.91</v>
      </c>
      <c r="C46" s="31">
        <v>94.07</v>
      </c>
      <c r="D46" s="31">
        <f t="shared" ref="D46:I46" si="3">+D41+D43+D44</f>
        <v>115</v>
      </c>
      <c r="E46" s="31">
        <f t="shared" si="3"/>
        <v>140.16999999999999</v>
      </c>
      <c r="F46" s="31">
        <f t="shared" si="3"/>
        <v>178.67000000000002</v>
      </c>
      <c r="G46" s="50" t="e">
        <f t="shared" si="3"/>
        <v>#REF!</v>
      </c>
      <c r="H46" s="50" t="e">
        <f t="shared" si="3"/>
        <v>#REF!</v>
      </c>
      <c r="I46" s="50" t="e">
        <f t="shared" si="3"/>
        <v>#REF!</v>
      </c>
    </row>
    <row r="48" spans="1:9" s="1" customFormat="1"/>
    <row r="49" spans="1:9">
      <c r="A49" s="51" t="s">
        <v>82</v>
      </c>
      <c r="B49" s="40" t="s">
        <v>102</v>
      </c>
      <c r="C49" s="40" t="s">
        <v>103</v>
      </c>
      <c r="D49" s="40" t="s">
        <v>104</v>
      </c>
      <c r="E49" s="40" t="s">
        <v>105</v>
      </c>
      <c r="F49" s="41" t="s">
        <v>106</v>
      </c>
      <c r="G49" s="41" t="s">
        <v>107</v>
      </c>
      <c r="H49" s="41" t="s">
        <v>108</v>
      </c>
      <c r="I49" s="41" t="s">
        <v>109</v>
      </c>
    </row>
    <row r="50" spans="1:9">
      <c r="A50" s="52"/>
      <c r="B50" s="43" t="s">
        <v>110</v>
      </c>
      <c r="C50" s="44" t="s">
        <v>110</v>
      </c>
      <c r="D50" s="44" t="s">
        <v>110</v>
      </c>
      <c r="E50" s="44" t="s">
        <v>110</v>
      </c>
      <c r="F50" s="44" t="s">
        <v>110</v>
      </c>
      <c r="G50" s="45" t="s">
        <v>18</v>
      </c>
      <c r="H50" s="45" t="s">
        <v>18</v>
      </c>
      <c r="I50" s="45" t="s">
        <v>18</v>
      </c>
    </row>
    <row r="51" spans="1:9">
      <c r="A51" s="52"/>
      <c r="B51" s="43"/>
      <c r="C51" s="44"/>
      <c r="D51" s="44"/>
      <c r="E51" s="44"/>
      <c r="F51" s="44"/>
      <c r="G51" s="45"/>
      <c r="H51" s="45"/>
      <c r="I51" s="45"/>
    </row>
    <row r="52" spans="1:9">
      <c r="A52" s="52" t="s">
        <v>119</v>
      </c>
      <c r="B52" s="2">
        <v>67.027600000000007</v>
      </c>
      <c r="C52" s="2">
        <v>102.4516</v>
      </c>
      <c r="D52" s="2">
        <v>115.5044</v>
      </c>
      <c r="E52" s="2">
        <v>137.4</v>
      </c>
      <c r="F52" s="2">
        <v>152.57</v>
      </c>
      <c r="G52" s="47" t="e">
        <f>+#REF!*'bs sch'!G53</f>
        <v>#REF!</v>
      </c>
      <c r="H52" s="47" t="e">
        <f>+#REF!*'bs sch'!H53</f>
        <v>#REF!</v>
      </c>
      <c r="I52" s="47" t="e">
        <f>+#REF!*'bs sch'!I53</f>
        <v>#REF!</v>
      </c>
    </row>
    <row r="53" spans="1:9">
      <c r="A53" s="52" t="s">
        <v>120</v>
      </c>
      <c r="B53" s="53" t="e">
        <f>+B52/#REF!</f>
        <v>#REF!</v>
      </c>
      <c r="C53" s="53" t="e">
        <f>+C52/#REF!</f>
        <v>#REF!</v>
      </c>
      <c r="D53" s="53" t="e">
        <f>+D52/#REF!</f>
        <v>#REF!</v>
      </c>
      <c r="E53" s="53" t="e">
        <f>+E52/#REF!</f>
        <v>#REF!</v>
      </c>
      <c r="F53" s="53" t="e">
        <f>+F52/#REF!</f>
        <v>#REF!</v>
      </c>
      <c r="G53" s="53">
        <v>0.155</v>
      </c>
      <c r="H53" s="53">
        <v>0.157</v>
      </c>
      <c r="I53" s="53">
        <v>0.155</v>
      </c>
    </row>
    <row r="54" spans="1:9">
      <c r="A54" s="52"/>
      <c r="B54" s="53"/>
      <c r="C54" s="53"/>
      <c r="D54" s="53"/>
      <c r="E54" s="53"/>
      <c r="F54" s="53"/>
      <c r="G54" s="53"/>
      <c r="H54" s="53"/>
      <c r="I54" s="53"/>
    </row>
    <row r="55" spans="1:9">
      <c r="A55" s="52" t="s">
        <v>121</v>
      </c>
      <c r="B55" s="46" t="e">
        <f>+B53*365</f>
        <v>#REF!</v>
      </c>
      <c r="C55" s="46" t="e">
        <f t="shared" ref="C55:I55" si="4">+C53*365</f>
        <v>#REF!</v>
      </c>
      <c r="D55" s="46" t="e">
        <f t="shared" si="4"/>
        <v>#REF!</v>
      </c>
      <c r="E55" s="46" t="e">
        <f t="shared" si="4"/>
        <v>#REF!</v>
      </c>
      <c r="F55" s="46" t="e">
        <f t="shared" si="4"/>
        <v>#REF!</v>
      </c>
      <c r="G55" s="46">
        <f t="shared" si="4"/>
        <v>56.575000000000003</v>
      </c>
      <c r="H55" s="46">
        <f t="shared" si="4"/>
        <v>57.305</v>
      </c>
      <c r="I55" s="46">
        <f t="shared" si="4"/>
        <v>56.575000000000003</v>
      </c>
    </row>
    <row r="56" spans="1:9">
      <c r="A56" s="52"/>
      <c r="B56" s="52"/>
      <c r="C56" s="52"/>
      <c r="D56" s="52"/>
      <c r="E56" s="52"/>
      <c r="F56" s="52"/>
      <c r="G56" s="52"/>
      <c r="H56" s="52"/>
      <c r="I56" s="52"/>
    </row>
    <row r="57" spans="1:9">
      <c r="A57" s="51" t="s">
        <v>83</v>
      </c>
      <c r="B57" s="40" t="s">
        <v>102</v>
      </c>
      <c r="C57" s="40" t="s">
        <v>103</v>
      </c>
      <c r="D57" s="40" t="s">
        <v>104</v>
      </c>
      <c r="E57" s="40" t="s">
        <v>105</v>
      </c>
      <c r="F57" s="41" t="s">
        <v>106</v>
      </c>
      <c r="G57" s="41" t="s">
        <v>107</v>
      </c>
      <c r="H57" s="41" t="s">
        <v>108</v>
      </c>
      <c r="I57" s="41" t="s">
        <v>109</v>
      </c>
    </row>
    <row r="58" spans="1:9">
      <c r="A58" s="52"/>
      <c r="B58" s="43" t="s">
        <v>110</v>
      </c>
      <c r="C58" s="44" t="s">
        <v>110</v>
      </c>
      <c r="D58" s="44" t="s">
        <v>110</v>
      </c>
      <c r="E58" s="44" t="s">
        <v>110</v>
      </c>
      <c r="F58" s="44" t="s">
        <v>110</v>
      </c>
      <c r="G58" s="45" t="s">
        <v>18</v>
      </c>
      <c r="H58" s="45" t="s">
        <v>18</v>
      </c>
      <c r="I58" s="45" t="s">
        <v>18</v>
      </c>
    </row>
    <row r="59" spans="1:9">
      <c r="A59" s="52"/>
      <c r="B59" s="43"/>
      <c r="C59" s="44"/>
      <c r="D59" s="44"/>
      <c r="E59" s="44"/>
      <c r="F59" s="44"/>
      <c r="G59" s="45"/>
      <c r="H59" s="45"/>
      <c r="I59" s="45"/>
    </row>
    <row r="60" spans="1:9">
      <c r="A60" s="52" t="s">
        <v>119</v>
      </c>
      <c r="B60" s="2">
        <v>95.164400000000001</v>
      </c>
      <c r="C60" s="2">
        <v>131.57570000000001</v>
      </c>
      <c r="D60" s="2">
        <v>183.17679999999999</v>
      </c>
      <c r="E60" s="2">
        <v>187.94</v>
      </c>
      <c r="F60" s="2">
        <v>148.54</v>
      </c>
      <c r="G60" s="54" t="e">
        <f>+#REF!*'bs sch'!G61</f>
        <v>#REF!</v>
      </c>
      <c r="H60" s="54" t="e">
        <f>+#REF!*'bs sch'!H61</f>
        <v>#REF!</v>
      </c>
      <c r="I60" s="54" t="e">
        <f>+#REF!*'bs sch'!I61</f>
        <v>#REF!</v>
      </c>
    </row>
    <row r="61" spans="1:9">
      <c r="A61" s="52" t="s">
        <v>122</v>
      </c>
      <c r="B61" s="53" t="e">
        <f>+B60/#REF!</f>
        <v>#REF!</v>
      </c>
      <c r="C61" s="53" t="e">
        <f>+C60/#REF!</f>
        <v>#REF!</v>
      </c>
      <c r="D61" s="53" t="e">
        <f>+D60/#REF!</f>
        <v>#REF!</v>
      </c>
      <c r="E61" s="53" t="e">
        <f>+E60/#REF!</f>
        <v>#REF!</v>
      </c>
      <c r="F61" s="53" t="e">
        <f>+F60/#REF!</f>
        <v>#REF!</v>
      </c>
      <c r="G61" s="53">
        <v>0.15</v>
      </c>
      <c r="H61" s="53">
        <v>0.16</v>
      </c>
      <c r="I61" s="53">
        <v>0.17</v>
      </c>
    </row>
    <row r="62" spans="1:9">
      <c r="A62" s="52" t="s">
        <v>123</v>
      </c>
      <c r="B62" s="46" t="e">
        <f t="shared" ref="B62:I62" si="5">+B61*365</f>
        <v>#REF!</v>
      </c>
      <c r="C62" s="46" t="e">
        <f t="shared" si="5"/>
        <v>#REF!</v>
      </c>
      <c r="D62" s="46" t="e">
        <f t="shared" si="5"/>
        <v>#REF!</v>
      </c>
      <c r="E62" s="46" t="e">
        <f t="shared" si="5"/>
        <v>#REF!</v>
      </c>
      <c r="F62" s="46" t="e">
        <f t="shared" si="5"/>
        <v>#REF!</v>
      </c>
      <c r="G62" s="46">
        <f t="shared" si="5"/>
        <v>54.75</v>
      </c>
      <c r="H62" s="46">
        <f t="shared" si="5"/>
        <v>58.4</v>
      </c>
      <c r="I62" s="46">
        <f t="shared" si="5"/>
        <v>62.050000000000004</v>
      </c>
    </row>
    <row r="64" spans="1:9">
      <c r="F64" s="31"/>
    </row>
  </sheetData>
  <pageMargins left="0.7" right="0.7" top="0.75" bottom="0.75" header="0.3" footer="0.3"/>
</worksheet>
</file>

<file path=xl/worksheets/sheet40.xml><?xml version="1.0" encoding="utf-8"?>
<worksheet xmlns="http://schemas.openxmlformats.org/spreadsheetml/2006/main" xmlns:r="http://schemas.openxmlformats.org/officeDocument/2006/relationships">
  <dimension ref="B1:C54"/>
  <sheetViews>
    <sheetView topLeftCell="A7" workbookViewId="0">
      <selection activeCell="C64" sqref="C64"/>
    </sheetView>
  </sheetViews>
  <sheetFormatPr defaultColWidth="8.85546875" defaultRowHeight="15"/>
  <cols>
    <col min="2" max="2" width="39.140625" bestFit="1" customWidth="1"/>
  </cols>
  <sheetData>
    <row r="1" spans="2:3">
      <c r="B1" s="60" t="s">
        <v>192</v>
      </c>
    </row>
    <row r="2" spans="2:3" s="60" customFormat="1">
      <c r="C2" s="60" t="s">
        <v>193</v>
      </c>
    </row>
    <row r="3" spans="2:3">
      <c r="B3" t="s">
        <v>1</v>
      </c>
      <c r="C3" s="18">
        <v>518.54</v>
      </c>
    </row>
    <row r="4" spans="2:3">
      <c r="B4" t="s">
        <v>2</v>
      </c>
      <c r="C4" s="18">
        <v>0</v>
      </c>
    </row>
    <row r="5" spans="2:3">
      <c r="B5" t="s">
        <v>3</v>
      </c>
      <c r="C5" s="18">
        <v>518.54</v>
      </c>
    </row>
    <row r="6" spans="2:3">
      <c r="B6" t="s">
        <v>158</v>
      </c>
      <c r="C6" s="18"/>
    </row>
    <row r="7" spans="2:3">
      <c r="B7" t="s">
        <v>159</v>
      </c>
      <c r="C7" s="18">
        <v>9.86</v>
      </c>
    </row>
    <row r="8" spans="2:3">
      <c r="B8" t="s">
        <v>160</v>
      </c>
      <c r="C8" s="18">
        <v>528.39</v>
      </c>
    </row>
    <row r="9" spans="2:3">
      <c r="B9" t="s">
        <v>12</v>
      </c>
      <c r="C9" s="18">
        <v>472.48</v>
      </c>
    </row>
    <row r="10" spans="2:3" s="60" customFormat="1">
      <c r="C10" s="18"/>
    </row>
    <row r="11" spans="2:3">
      <c r="B11" t="s">
        <v>161</v>
      </c>
      <c r="C11" s="18">
        <v>55.91</v>
      </c>
    </row>
    <row r="12" spans="2:3" s="60" customFormat="1">
      <c r="C12" s="18"/>
    </row>
    <row r="13" spans="2:3">
      <c r="B13" t="s">
        <v>13</v>
      </c>
      <c r="C13" s="18">
        <v>0.61</v>
      </c>
    </row>
    <row r="14" spans="2:3" s="60" customFormat="1">
      <c r="C14" s="18"/>
    </row>
    <row r="15" spans="2:3">
      <c r="B15" t="s">
        <v>162</v>
      </c>
      <c r="C15" s="18">
        <v>56.52</v>
      </c>
    </row>
    <row r="16" spans="2:3">
      <c r="B16" t="s">
        <v>14</v>
      </c>
      <c r="C16" s="18">
        <v>20.59</v>
      </c>
    </row>
    <row r="17" spans="2:3">
      <c r="B17" t="s">
        <v>163</v>
      </c>
      <c r="C17" s="18">
        <v>0</v>
      </c>
    </row>
    <row r="18" spans="2:3">
      <c r="B18" t="s">
        <v>164</v>
      </c>
      <c r="C18" s="18">
        <v>35.93</v>
      </c>
    </row>
    <row r="19" spans="2:3">
      <c r="B19" t="s">
        <v>91</v>
      </c>
      <c r="C19" s="18">
        <v>7.54</v>
      </c>
    </row>
    <row r="20" spans="2:3">
      <c r="B20" t="s">
        <v>24</v>
      </c>
      <c r="C20" s="18">
        <v>28.39</v>
      </c>
    </row>
    <row r="21" spans="2:3">
      <c r="B21" t="s">
        <v>165</v>
      </c>
      <c r="C21" s="18">
        <v>9.66</v>
      </c>
    </row>
    <row r="22" spans="2:3" s="60" customFormat="1">
      <c r="C22" s="18"/>
    </row>
    <row r="23" spans="2:3">
      <c r="B23" t="s">
        <v>17</v>
      </c>
      <c r="C23" s="18">
        <v>18.73</v>
      </c>
    </row>
    <row r="24" spans="2:3">
      <c r="B24" t="s">
        <v>166</v>
      </c>
      <c r="C24" s="18">
        <v>0</v>
      </c>
    </row>
    <row r="25" spans="2:3">
      <c r="B25" t="s">
        <v>167</v>
      </c>
      <c r="C25" s="18">
        <v>0</v>
      </c>
    </row>
    <row r="26" spans="2:3">
      <c r="B26" t="s">
        <v>168</v>
      </c>
      <c r="C26" s="18">
        <v>0</v>
      </c>
    </row>
    <row r="27" spans="2:3">
      <c r="B27" t="s">
        <v>169</v>
      </c>
      <c r="C27" s="18">
        <v>18.73</v>
      </c>
    </row>
    <row r="28" spans="2:3">
      <c r="C28" s="18"/>
    </row>
    <row r="29" spans="2:3">
      <c r="B29" t="s">
        <v>170</v>
      </c>
      <c r="C29" s="18">
        <v>0</v>
      </c>
    </row>
    <row r="30" spans="2:3">
      <c r="B30" t="s">
        <v>171</v>
      </c>
      <c r="C30" s="18"/>
    </row>
    <row r="31" spans="2:3">
      <c r="B31" t="s">
        <v>172</v>
      </c>
      <c r="C31" s="18">
        <v>0</v>
      </c>
    </row>
    <row r="32" spans="2:3">
      <c r="B32" t="s">
        <v>173</v>
      </c>
      <c r="C32" s="18">
        <v>0</v>
      </c>
    </row>
    <row r="33" spans="2:3">
      <c r="B33" t="s">
        <v>174</v>
      </c>
      <c r="C33" s="18">
        <v>18.73</v>
      </c>
    </row>
    <row r="35" spans="2:3">
      <c r="B35" t="s">
        <v>175</v>
      </c>
      <c r="C35">
        <v>4.4000000000000004</v>
      </c>
    </row>
    <row r="36" spans="2:3">
      <c r="B36" t="s">
        <v>176</v>
      </c>
      <c r="C36">
        <v>2</v>
      </c>
    </row>
    <row r="37" spans="2:3">
      <c r="B37" t="s">
        <v>177</v>
      </c>
      <c r="C37">
        <v>0</v>
      </c>
    </row>
    <row r="39" spans="2:3">
      <c r="B39" t="s">
        <v>178</v>
      </c>
      <c r="C39">
        <v>8.51</v>
      </c>
    </row>
    <row r="40" spans="2:3">
      <c r="B40" t="s">
        <v>179</v>
      </c>
      <c r="C40">
        <v>17.02</v>
      </c>
    </row>
    <row r="41" spans="2:3">
      <c r="B41" t="s">
        <v>180</v>
      </c>
      <c r="C41">
        <v>8.51</v>
      </c>
    </row>
    <row r="42" spans="2:3">
      <c r="B42" t="s">
        <v>181</v>
      </c>
      <c r="C42">
        <v>17.02</v>
      </c>
    </row>
    <row r="44" spans="2:3">
      <c r="B44" t="s">
        <v>182</v>
      </c>
      <c r="C44" s="75">
        <v>8701142</v>
      </c>
    </row>
    <row r="45" spans="2:3">
      <c r="B45" t="s">
        <v>183</v>
      </c>
      <c r="C45">
        <v>39.54</v>
      </c>
    </row>
    <row r="47" spans="2:3">
      <c r="B47" t="s">
        <v>184</v>
      </c>
      <c r="C47">
        <v>10.58</v>
      </c>
    </row>
    <row r="48" spans="2:3">
      <c r="B48" t="s">
        <v>185</v>
      </c>
      <c r="C48">
        <v>10.7</v>
      </c>
    </row>
    <row r="49" spans="2:3">
      <c r="B49" t="s">
        <v>186</v>
      </c>
      <c r="C49">
        <v>10.7</v>
      </c>
    </row>
    <row r="50" spans="2:3">
      <c r="B50" t="s">
        <v>187</v>
      </c>
      <c r="C50">
        <v>5.37</v>
      </c>
    </row>
    <row r="51" spans="2:3">
      <c r="B51" t="s">
        <v>188</v>
      </c>
      <c r="C51">
        <v>3.54</v>
      </c>
    </row>
    <row r="53" spans="2:3">
      <c r="B53" t="s">
        <v>189</v>
      </c>
      <c r="C53" t="s">
        <v>190</v>
      </c>
    </row>
    <row r="54" spans="2:3">
      <c r="C54" t="s">
        <v>191</v>
      </c>
    </row>
  </sheetData>
  <pageMargins left="0.7" right="0.7" top="0.75" bottom="0.75" header="0.3" footer="0.3"/>
</worksheet>
</file>

<file path=xl/worksheets/sheet41.xml><?xml version="1.0" encoding="utf-8"?>
<worksheet xmlns="http://schemas.openxmlformats.org/spreadsheetml/2006/main" xmlns:r="http://schemas.openxmlformats.org/officeDocument/2006/relationships">
  <dimension ref="A1:H22"/>
  <sheetViews>
    <sheetView topLeftCell="A4" workbookViewId="0">
      <selection activeCell="C19" sqref="C19"/>
    </sheetView>
  </sheetViews>
  <sheetFormatPr defaultColWidth="8.85546875" defaultRowHeight="15"/>
  <cols>
    <col min="1" max="1" width="16.7109375" style="118" bestFit="1" customWidth="1"/>
    <col min="2" max="2" width="27.85546875" style="118" bestFit="1" customWidth="1"/>
    <col min="3" max="5" width="8.85546875" style="118"/>
    <col min="6" max="6" width="11.28515625" style="118" bestFit="1" customWidth="1"/>
    <col min="7" max="7" width="4.85546875" style="118" customWidth="1"/>
    <col min="8" max="8" width="7.7109375" style="118" customWidth="1"/>
    <col min="9" max="16384" width="8.85546875" style="118"/>
  </cols>
  <sheetData>
    <row r="1" spans="1:8">
      <c r="A1" s="10" t="s">
        <v>207</v>
      </c>
      <c r="B1" s="118" t="s">
        <v>384</v>
      </c>
      <c r="F1" s="10" t="s">
        <v>385</v>
      </c>
    </row>
    <row r="2" spans="1:8">
      <c r="A2" s="10" t="s">
        <v>386</v>
      </c>
      <c r="B2" s="10" t="s">
        <v>147</v>
      </c>
      <c r="C2" s="10" t="s">
        <v>363</v>
      </c>
      <c r="D2" s="10" t="s">
        <v>387</v>
      </c>
      <c r="E2" s="10" t="s">
        <v>388</v>
      </c>
      <c r="F2" s="10" t="s">
        <v>147</v>
      </c>
      <c r="G2" s="10" t="s">
        <v>363</v>
      </c>
      <c r="H2" s="10" t="s">
        <v>387</v>
      </c>
    </row>
    <row r="3" spans="1:8">
      <c r="A3" s="10" t="s">
        <v>389</v>
      </c>
      <c r="B3" s="118" t="s">
        <v>346</v>
      </c>
      <c r="C3" s="118" t="s">
        <v>364</v>
      </c>
      <c r="D3" s="118">
        <v>1370000</v>
      </c>
      <c r="E3" s="118">
        <f>+D3/1000000</f>
        <v>1.37</v>
      </c>
      <c r="F3" s="118" t="s">
        <v>390</v>
      </c>
      <c r="G3" s="118" t="s">
        <v>391</v>
      </c>
      <c r="H3" s="118">
        <v>1.32</v>
      </c>
    </row>
    <row r="4" spans="1:8">
      <c r="A4" s="10" t="s">
        <v>389</v>
      </c>
      <c r="B4" s="118" t="s">
        <v>332</v>
      </c>
      <c r="C4" s="118" t="s">
        <v>364</v>
      </c>
      <c r="D4" s="118">
        <v>3250000</v>
      </c>
      <c r="E4" s="118">
        <f t="shared" ref="E4:E22" si="0">+D4/1000000</f>
        <v>3.25</v>
      </c>
      <c r="F4" s="118" t="s">
        <v>392</v>
      </c>
      <c r="G4" s="118" t="s">
        <v>391</v>
      </c>
      <c r="H4" s="118">
        <v>3.6</v>
      </c>
    </row>
    <row r="5" spans="1:8">
      <c r="A5" s="10" t="s">
        <v>389</v>
      </c>
      <c r="B5" s="136" t="s">
        <v>393</v>
      </c>
      <c r="C5" s="136" t="s">
        <v>364</v>
      </c>
      <c r="D5" s="136">
        <v>36000</v>
      </c>
      <c r="E5" s="136">
        <f t="shared" si="0"/>
        <v>3.5999999999999997E-2</v>
      </c>
      <c r="F5" s="136" t="s">
        <v>394</v>
      </c>
      <c r="G5" s="136"/>
      <c r="H5" s="136"/>
    </row>
    <row r="6" spans="1:8">
      <c r="A6" s="10" t="s">
        <v>389</v>
      </c>
      <c r="B6" s="118" t="s">
        <v>348</v>
      </c>
      <c r="C6" s="118" t="s">
        <v>395</v>
      </c>
      <c r="D6" s="118">
        <v>851</v>
      </c>
      <c r="E6" s="135">
        <v>851</v>
      </c>
      <c r="F6" s="118" t="s">
        <v>348</v>
      </c>
      <c r="G6" s="118" t="s">
        <v>395</v>
      </c>
      <c r="H6" s="118">
        <v>839</v>
      </c>
    </row>
    <row r="7" spans="1:8">
      <c r="A7" s="10" t="s">
        <v>389</v>
      </c>
      <c r="B7" s="118" t="s">
        <v>396</v>
      </c>
      <c r="C7" s="118" t="s">
        <v>364</v>
      </c>
      <c r="D7" s="118">
        <v>2125000</v>
      </c>
      <c r="E7" s="118">
        <f t="shared" si="0"/>
        <v>2.125</v>
      </c>
      <c r="F7" s="118" t="s">
        <v>397</v>
      </c>
      <c r="G7" s="118" t="s">
        <v>391</v>
      </c>
      <c r="H7" s="118">
        <v>2.125</v>
      </c>
    </row>
    <row r="8" spans="1:8">
      <c r="A8" s="10" t="s">
        <v>389</v>
      </c>
      <c r="B8" s="19" t="s">
        <v>340</v>
      </c>
      <c r="C8" s="118" t="s">
        <v>364</v>
      </c>
      <c r="D8" s="118">
        <v>750000</v>
      </c>
      <c r="E8" s="118">
        <f t="shared" si="0"/>
        <v>0.75</v>
      </c>
      <c r="F8" s="118" t="s">
        <v>398</v>
      </c>
      <c r="G8" s="118" t="s">
        <v>391</v>
      </c>
      <c r="H8" s="118">
        <v>0.75</v>
      </c>
    </row>
    <row r="9" spans="1:8">
      <c r="A9" s="10" t="s">
        <v>389</v>
      </c>
      <c r="B9" s="118" t="s">
        <v>399</v>
      </c>
      <c r="C9" s="118" t="s">
        <v>364</v>
      </c>
      <c r="D9" s="118">
        <v>1000000</v>
      </c>
      <c r="E9" s="118">
        <f t="shared" si="0"/>
        <v>1</v>
      </c>
      <c r="F9" s="118" t="s">
        <v>399</v>
      </c>
      <c r="G9" s="118" t="s">
        <v>391</v>
      </c>
      <c r="H9" s="118">
        <v>1</v>
      </c>
    </row>
    <row r="10" spans="1:8">
      <c r="A10" s="10" t="s">
        <v>389</v>
      </c>
      <c r="B10" s="118" t="s">
        <v>400</v>
      </c>
      <c r="C10" s="118" t="s">
        <v>364</v>
      </c>
      <c r="D10" s="118">
        <v>120000</v>
      </c>
      <c r="E10" s="118">
        <f t="shared" si="0"/>
        <v>0.12</v>
      </c>
      <c r="F10" s="118" t="s">
        <v>394</v>
      </c>
    </row>
    <row r="11" spans="1:8">
      <c r="A11" s="10" t="s">
        <v>389</v>
      </c>
      <c r="B11" s="118" t="s">
        <v>401</v>
      </c>
      <c r="C11" s="118" t="s">
        <v>364</v>
      </c>
      <c r="D11" s="118">
        <v>500000</v>
      </c>
      <c r="E11" s="118">
        <f t="shared" si="0"/>
        <v>0.5</v>
      </c>
      <c r="F11" s="118" t="s">
        <v>394</v>
      </c>
    </row>
    <row r="12" spans="1:8">
      <c r="A12" s="10" t="s">
        <v>389</v>
      </c>
      <c r="B12" s="19" t="s">
        <v>402</v>
      </c>
      <c r="C12" s="118" t="s">
        <v>364</v>
      </c>
      <c r="D12" s="118">
        <v>600000</v>
      </c>
      <c r="E12" s="118">
        <f t="shared" si="0"/>
        <v>0.6</v>
      </c>
      <c r="F12" s="118" t="s">
        <v>403</v>
      </c>
      <c r="G12" s="118" t="s">
        <v>391</v>
      </c>
      <c r="H12" s="118">
        <v>0.6</v>
      </c>
    </row>
    <row r="13" spans="1:8">
      <c r="A13" s="10" t="s">
        <v>404</v>
      </c>
      <c r="B13" s="118" t="s">
        <v>405</v>
      </c>
      <c r="C13" s="118" t="s">
        <v>364</v>
      </c>
      <c r="D13" s="118">
        <v>30000</v>
      </c>
      <c r="E13" s="118">
        <f t="shared" si="0"/>
        <v>0.03</v>
      </c>
      <c r="F13" s="118" t="s">
        <v>394</v>
      </c>
    </row>
    <row r="14" spans="1:8">
      <c r="A14" s="10" t="s">
        <v>406</v>
      </c>
      <c r="B14" s="118" t="s">
        <v>407</v>
      </c>
      <c r="C14" s="118" t="s">
        <v>364</v>
      </c>
      <c r="D14" s="118">
        <v>9000000</v>
      </c>
      <c r="E14" s="118">
        <f t="shared" si="0"/>
        <v>9</v>
      </c>
      <c r="F14" s="118" t="s">
        <v>408</v>
      </c>
      <c r="G14" s="118" t="s">
        <v>391</v>
      </c>
      <c r="H14" s="118">
        <v>9</v>
      </c>
    </row>
    <row r="15" spans="1:8">
      <c r="A15" s="10" t="s">
        <v>409</v>
      </c>
      <c r="B15" s="118" t="s">
        <v>362</v>
      </c>
      <c r="C15" s="118" t="s">
        <v>395</v>
      </c>
      <c r="D15" s="118">
        <v>24</v>
      </c>
      <c r="E15" s="135">
        <v>24</v>
      </c>
      <c r="F15" s="118" t="s">
        <v>394</v>
      </c>
    </row>
    <row r="16" spans="1:8">
      <c r="A16" s="10" t="s">
        <v>410</v>
      </c>
      <c r="B16" s="118" t="s">
        <v>356</v>
      </c>
      <c r="C16" s="118" t="s">
        <v>364</v>
      </c>
      <c r="D16" s="118">
        <v>600000</v>
      </c>
      <c r="E16" s="118">
        <f t="shared" si="0"/>
        <v>0.6</v>
      </c>
      <c r="F16" s="118" t="s">
        <v>356</v>
      </c>
      <c r="G16" s="118" t="s">
        <v>391</v>
      </c>
      <c r="H16" s="118">
        <v>0.6</v>
      </c>
    </row>
    <row r="17" spans="1:8">
      <c r="A17" s="10" t="s">
        <v>410</v>
      </c>
      <c r="B17" s="118" t="s">
        <v>411</v>
      </c>
      <c r="C17" s="118" t="s">
        <v>364</v>
      </c>
      <c r="D17" s="118">
        <v>1000000</v>
      </c>
      <c r="E17" s="118">
        <f t="shared" si="0"/>
        <v>1</v>
      </c>
      <c r="F17" s="118" t="s">
        <v>411</v>
      </c>
      <c r="G17" s="118" t="s">
        <v>391</v>
      </c>
      <c r="H17" s="118">
        <v>1</v>
      </c>
    </row>
    <row r="18" spans="1:8">
      <c r="A18" s="10" t="s">
        <v>334</v>
      </c>
      <c r="B18" s="118" t="s">
        <v>346</v>
      </c>
      <c r="C18" s="118" t="s">
        <v>364</v>
      </c>
      <c r="D18" s="118">
        <v>1800000</v>
      </c>
      <c r="E18" s="118">
        <f t="shared" si="0"/>
        <v>1.8</v>
      </c>
      <c r="F18" s="118" t="s">
        <v>390</v>
      </c>
      <c r="G18" s="118" t="s">
        <v>391</v>
      </c>
      <c r="H18" s="118">
        <v>1.8</v>
      </c>
    </row>
    <row r="19" spans="1:8">
      <c r="A19" s="10" t="s">
        <v>334</v>
      </c>
      <c r="B19" s="118" t="s">
        <v>348</v>
      </c>
      <c r="C19" s="118" t="s">
        <v>395</v>
      </c>
      <c r="D19" s="118">
        <v>810</v>
      </c>
      <c r="E19" s="135">
        <v>810</v>
      </c>
      <c r="F19" s="118" t="s">
        <v>348</v>
      </c>
      <c r="G19" s="118" t="s">
        <v>395</v>
      </c>
      <c r="H19" s="118">
        <v>810</v>
      </c>
    </row>
    <row r="20" spans="1:8">
      <c r="A20" s="10" t="s">
        <v>334</v>
      </c>
      <c r="B20" s="118" t="s">
        <v>400</v>
      </c>
      <c r="C20" s="118" t="s">
        <v>364</v>
      </c>
      <c r="D20" s="118">
        <v>84000</v>
      </c>
      <c r="E20" s="118">
        <f t="shared" si="0"/>
        <v>8.4000000000000005E-2</v>
      </c>
      <c r="F20" s="118" t="s">
        <v>394</v>
      </c>
    </row>
    <row r="21" spans="1:8">
      <c r="A21" s="137" t="s">
        <v>334</v>
      </c>
      <c r="B21" s="138" t="s">
        <v>399</v>
      </c>
      <c r="C21" s="138" t="s">
        <v>364</v>
      </c>
      <c r="D21" s="138">
        <v>1200000</v>
      </c>
      <c r="E21" s="138">
        <f t="shared" si="0"/>
        <v>1.2</v>
      </c>
      <c r="F21" s="138" t="s">
        <v>399</v>
      </c>
      <c r="G21" s="138" t="s">
        <v>391</v>
      </c>
      <c r="H21" s="138">
        <v>1.4</v>
      </c>
    </row>
    <row r="22" spans="1:8">
      <c r="A22" s="137" t="s">
        <v>334</v>
      </c>
      <c r="B22" s="138" t="s">
        <v>332</v>
      </c>
      <c r="C22" s="138" t="s">
        <v>364</v>
      </c>
      <c r="D22" s="138">
        <v>1500000</v>
      </c>
      <c r="E22" s="138">
        <f t="shared" si="0"/>
        <v>1.5</v>
      </c>
      <c r="F22" s="138" t="s">
        <v>392</v>
      </c>
      <c r="G22" s="138" t="s">
        <v>391</v>
      </c>
      <c r="H22" s="138">
        <v>4</v>
      </c>
    </row>
  </sheetData>
  <autoFilter ref="A2:H22"/>
  <pageMargins left="0.7" right="0.7" top="0.75" bottom="0.75" header="0.3" footer="0.3"/>
  <pageSetup orientation="portrait" r:id="rId1"/>
</worksheet>
</file>

<file path=xl/worksheets/sheet42.xml><?xml version="1.0" encoding="utf-8"?>
<worksheet xmlns="http://schemas.openxmlformats.org/spreadsheetml/2006/main" xmlns:r="http://schemas.openxmlformats.org/officeDocument/2006/relationships">
  <dimension ref="A1:K36"/>
  <sheetViews>
    <sheetView workbookViewId="0">
      <selection activeCell="C13" sqref="C13"/>
    </sheetView>
  </sheetViews>
  <sheetFormatPr defaultColWidth="8.85546875" defaultRowHeight="15"/>
  <cols>
    <col min="1" max="1" width="30.42578125" bestFit="1" customWidth="1"/>
    <col min="2" max="2" width="4.85546875" bestFit="1" customWidth="1"/>
    <col min="3" max="3" width="7" bestFit="1" customWidth="1"/>
    <col min="4" max="4" width="17.85546875" style="118" customWidth="1"/>
    <col min="5" max="5" width="9" bestFit="1" customWidth="1"/>
    <col min="6" max="6" width="19" bestFit="1" customWidth="1"/>
    <col min="7" max="7" width="13.140625" bestFit="1" customWidth="1"/>
    <col min="8" max="8" width="14.42578125" bestFit="1" customWidth="1"/>
    <col min="10" max="10" width="8.85546875" style="7"/>
    <col min="11" max="11" width="27.85546875" style="7" bestFit="1" customWidth="1"/>
    <col min="12" max="16384" width="8.85546875" style="7"/>
  </cols>
  <sheetData>
    <row r="1" spans="1:11" s="139" customFormat="1">
      <c r="A1" s="118" t="s">
        <v>345</v>
      </c>
      <c r="B1" s="118" t="s">
        <v>363</v>
      </c>
      <c r="C1" s="118" t="s">
        <v>366</v>
      </c>
      <c r="D1" s="118" t="s">
        <v>440</v>
      </c>
      <c r="E1" s="118" t="s">
        <v>367</v>
      </c>
      <c r="F1" s="118" t="s">
        <v>368</v>
      </c>
      <c r="G1" s="118" t="s">
        <v>369</v>
      </c>
      <c r="H1" s="118" t="s">
        <v>370</v>
      </c>
      <c r="I1"/>
      <c r="J1" s="139" t="s">
        <v>412</v>
      </c>
      <c r="K1" s="139" t="s">
        <v>413</v>
      </c>
    </row>
    <row r="2" spans="1:11" s="139" customFormat="1">
      <c r="A2" s="118" t="s">
        <v>346</v>
      </c>
      <c r="B2" s="118" t="s">
        <v>364</v>
      </c>
      <c r="C2" s="118">
        <v>1331</v>
      </c>
      <c r="D2" s="118"/>
      <c r="E2" s="118">
        <v>2.31</v>
      </c>
      <c r="F2" s="134">
        <f>+(E2*10000000)/C2</f>
        <v>17355.371900826445</v>
      </c>
      <c r="G2" s="118">
        <f>+C2/4</f>
        <v>332.75</v>
      </c>
      <c r="H2" s="118">
        <f>(+F2*G2)/10000000</f>
        <v>0.57750000000000001</v>
      </c>
      <c r="I2"/>
      <c r="J2" s="139">
        <v>1370000</v>
      </c>
      <c r="K2" s="141"/>
    </row>
    <row r="3" spans="1:11" s="139" customFormat="1">
      <c r="A3" s="118" t="s">
        <v>347</v>
      </c>
      <c r="B3" s="118" t="s">
        <v>364</v>
      </c>
      <c r="C3" s="118">
        <v>215391</v>
      </c>
      <c r="D3" s="118"/>
      <c r="E3" s="118">
        <v>566.73</v>
      </c>
      <c r="F3" s="134">
        <f t="shared" ref="F3:F17" si="0">+(E3*10000000)/C3</f>
        <v>26311.684332214438</v>
      </c>
      <c r="G3" s="118">
        <f>+C3/4</f>
        <v>53847.75</v>
      </c>
      <c r="H3" s="118"/>
      <c r="I3"/>
      <c r="K3" s="141"/>
    </row>
    <row r="4" spans="1:11" s="139" customFormat="1">
      <c r="A4" s="118"/>
      <c r="B4" s="118"/>
      <c r="C4" s="118"/>
      <c r="D4" s="118"/>
      <c r="E4" s="118"/>
      <c r="F4" s="134"/>
      <c r="G4" s="118"/>
      <c r="H4" s="118"/>
      <c r="I4"/>
      <c r="K4" s="141"/>
    </row>
    <row r="5" spans="1:11" s="139" customFormat="1">
      <c r="A5" s="118" t="s">
        <v>349</v>
      </c>
      <c r="B5" s="118" t="s">
        <v>364</v>
      </c>
      <c r="C5" s="118">
        <v>192088</v>
      </c>
      <c r="D5" s="118"/>
      <c r="E5" s="118">
        <v>338.99</v>
      </c>
      <c r="F5" s="134">
        <f t="shared" si="0"/>
        <v>17647.640664695347</v>
      </c>
      <c r="G5" s="118">
        <f t="shared" ref="G5:G10" si="1">+C5/4</f>
        <v>48022</v>
      </c>
      <c r="H5" s="118">
        <f t="shared" ref="H5:H10" si="2">(+F5*G5)/10000000</f>
        <v>84.747500000000002</v>
      </c>
      <c r="I5"/>
      <c r="K5" s="141"/>
    </row>
    <row r="6" spans="1:11" s="139" customFormat="1">
      <c r="A6" s="118" t="s">
        <v>350</v>
      </c>
      <c r="B6" s="118" t="s">
        <v>364</v>
      </c>
      <c r="C6" s="118">
        <v>233028</v>
      </c>
      <c r="D6" s="118"/>
      <c r="E6" s="118">
        <v>862.68</v>
      </c>
      <c r="F6" s="134">
        <f t="shared" si="0"/>
        <v>37020.443895154232</v>
      </c>
      <c r="G6" s="118">
        <f t="shared" si="1"/>
        <v>58257</v>
      </c>
      <c r="H6" s="118">
        <f t="shared" si="2"/>
        <v>215.67</v>
      </c>
      <c r="I6"/>
      <c r="J6" s="118">
        <v>750000</v>
      </c>
      <c r="K6" s="141">
        <f>+C6/J6</f>
        <v>0.31070399999999998</v>
      </c>
    </row>
    <row r="7" spans="1:11" s="139" customFormat="1">
      <c r="A7" s="118" t="s">
        <v>351</v>
      </c>
      <c r="B7" s="118" t="s">
        <v>364</v>
      </c>
      <c r="C7" s="118">
        <v>747820</v>
      </c>
      <c r="D7" s="118"/>
      <c r="E7" s="118">
        <v>2428.04</v>
      </c>
      <c r="F7" s="134">
        <f t="shared" si="0"/>
        <v>32468.241020566446</v>
      </c>
      <c r="G7" s="118">
        <f t="shared" si="1"/>
        <v>186955</v>
      </c>
      <c r="H7" s="118">
        <f t="shared" si="2"/>
        <v>607.01</v>
      </c>
      <c r="I7"/>
      <c r="J7" s="139">
        <f>2.2*1000000</f>
        <v>2200000</v>
      </c>
      <c r="K7" s="141">
        <f>+C7/J7</f>
        <v>0.33991818181818184</v>
      </c>
    </row>
    <row r="8" spans="1:11" s="139" customFormat="1">
      <c r="A8" s="118" t="s">
        <v>352</v>
      </c>
      <c r="B8" s="118" t="s">
        <v>364</v>
      </c>
      <c r="C8" s="118">
        <v>106725</v>
      </c>
      <c r="D8" s="118"/>
      <c r="E8" s="118">
        <v>442.08</v>
      </c>
      <c r="F8" s="134">
        <f t="shared" si="0"/>
        <v>41422.347153900213</v>
      </c>
      <c r="G8" s="118">
        <f t="shared" si="1"/>
        <v>26681.25</v>
      </c>
      <c r="H8" s="118">
        <f t="shared" si="2"/>
        <v>110.52</v>
      </c>
      <c r="I8"/>
      <c r="K8" s="142"/>
    </row>
    <row r="9" spans="1:11" s="139" customFormat="1">
      <c r="A9" s="118" t="s">
        <v>353</v>
      </c>
      <c r="B9" s="118" t="s">
        <v>364</v>
      </c>
      <c r="C9" s="118">
        <v>316739</v>
      </c>
      <c r="D9" s="118"/>
      <c r="E9" s="118">
        <v>811.76</v>
      </c>
      <c r="F9" s="134">
        <f t="shared" si="0"/>
        <v>25628.672187510852</v>
      </c>
      <c r="G9" s="118">
        <f t="shared" si="1"/>
        <v>79184.75</v>
      </c>
      <c r="H9" s="118">
        <f t="shared" si="2"/>
        <v>202.94</v>
      </c>
      <c r="I9"/>
      <c r="K9" s="141"/>
    </row>
    <row r="10" spans="1:11" s="139" customFormat="1">
      <c r="A10" s="118" t="s">
        <v>354</v>
      </c>
      <c r="B10" s="118" t="s">
        <v>364</v>
      </c>
      <c r="C10" s="118">
        <v>11959</v>
      </c>
      <c r="D10" s="118"/>
      <c r="E10" s="118">
        <v>181.35</v>
      </c>
      <c r="F10" s="134">
        <f t="shared" si="0"/>
        <v>151643.11397274019</v>
      </c>
      <c r="G10" s="118">
        <f t="shared" si="1"/>
        <v>2989.75</v>
      </c>
      <c r="H10" s="118">
        <f t="shared" si="2"/>
        <v>45.337499999999999</v>
      </c>
      <c r="I10"/>
      <c r="J10" s="118">
        <v>30000</v>
      </c>
      <c r="K10" s="141">
        <f>+C10/J10</f>
        <v>0.39863333333333334</v>
      </c>
    </row>
    <row r="11" spans="1:11" s="139" customFormat="1">
      <c r="A11" s="118" t="s">
        <v>355</v>
      </c>
      <c r="B11" s="118" t="s">
        <v>364</v>
      </c>
      <c r="C11" s="118"/>
      <c r="D11" s="118"/>
      <c r="E11" s="118"/>
      <c r="F11" s="134"/>
      <c r="G11" s="118"/>
      <c r="H11" s="118"/>
      <c r="I11"/>
      <c r="K11" s="141"/>
    </row>
    <row r="12" spans="1:11" s="139" customFormat="1">
      <c r="A12" s="118" t="s">
        <v>356</v>
      </c>
      <c r="B12" s="118" t="s">
        <v>364</v>
      </c>
      <c r="C12" s="118">
        <v>488904</v>
      </c>
      <c r="D12" s="118"/>
      <c r="E12" s="118">
        <v>1504.38</v>
      </c>
      <c r="F12" s="134">
        <f t="shared" si="0"/>
        <v>30770.458004025335</v>
      </c>
      <c r="G12" s="118">
        <f t="shared" ref="G12:G17" si="3">+C12/4</f>
        <v>122226</v>
      </c>
      <c r="H12" s="118">
        <f t="shared" ref="H12:H17" si="4">(+F12*G12)/10000000</f>
        <v>376.09500000000003</v>
      </c>
      <c r="I12"/>
      <c r="J12" s="139">
        <v>600000</v>
      </c>
      <c r="K12" s="142">
        <f>+C12/J12</f>
        <v>0.81484000000000001</v>
      </c>
    </row>
    <row r="13" spans="1:11" s="139" customFormat="1">
      <c r="A13" s="118" t="s">
        <v>357</v>
      </c>
      <c r="B13" s="118" t="s">
        <v>364</v>
      </c>
      <c r="C13" s="118">
        <v>524016</v>
      </c>
      <c r="D13" s="118"/>
      <c r="E13" s="118">
        <v>1563.44</v>
      </c>
      <c r="F13" s="134">
        <f t="shared" si="0"/>
        <v>29835.730206711247</v>
      </c>
      <c r="G13" s="118">
        <f t="shared" si="3"/>
        <v>131004</v>
      </c>
      <c r="H13" s="118">
        <f t="shared" si="4"/>
        <v>390.86</v>
      </c>
      <c r="I13"/>
      <c r="J13" s="118">
        <v>1000000</v>
      </c>
      <c r="K13" s="141">
        <f>+C13/J13</f>
        <v>0.52401600000000004</v>
      </c>
    </row>
    <row r="14" spans="1:11" s="139" customFormat="1">
      <c r="A14" s="118" t="s">
        <v>358</v>
      </c>
      <c r="B14" s="118" t="s">
        <v>364</v>
      </c>
      <c r="C14" s="118">
        <v>101526</v>
      </c>
      <c r="D14" s="118"/>
      <c r="E14" s="118">
        <v>669.6</v>
      </c>
      <c r="F14" s="134">
        <f t="shared" si="0"/>
        <v>65953.548844630932</v>
      </c>
      <c r="G14" s="118">
        <f t="shared" si="3"/>
        <v>25381.5</v>
      </c>
      <c r="H14" s="118">
        <f t="shared" si="4"/>
        <v>167.4</v>
      </c>
      <c r="I14"/>
      <c r="J14" s="139">
        <v>120000</v>
      </c>
      <c r="K14" s="141">
        <f>+J14/C14</f>
        <v>1.1819632409432066</v>
      </c>
    </row>
    <row r="15" spans="1:11" s="139" customFormat="1">
      <c r="A15" s="118" t="s">
        <v>359</v>
      </c>
      <c r="B15" s="118" t="s">
        <v>364</v>
      </c>
      <c r="C15" s="118">
        <v>558768</v>
      </c>
      <c r="D15" s="118"/>
      <c r="E15" s="118">
        <v>157.05000000000001</v>
      </c>
      <c r="F15" s="134">
        <f t="shared" si="0"/>
        <v>2810.647710677777</v>
      </c>
      <c r="G15" s="118">
        <f t="shared" si="3"/>
        <v>139692</v>
      </c>
      <c r="H15" s="118">
        <f t="shared" si="4"/>
        <v>39.262500000000003</v>
      </c>
      <c r="I15"/>
      <c r="K15" s="141"/>
    </row>
    <row r="16" spans="1:11" s="139" customFormat="1">
      <c r="A16" s="118" t="s">
        <v>360</v>
      </c>
      <c r="B16" s="118" t="s">
        <v>364</v>
      </c>
      <c r="C16" s="118">
        <v>334703</v>
      </c>
      <c r="D16" s="118"/>
      <c r="E16" s="118">
        <v>1067.3699999999999</v>
      </c>
      <c r="F16" s="134">
        <f t="shared" si="0"/>
        <v>31890.063728141064</v>
      </c>
      <c r="G16" s="118">
        <f t="shared" si="3"/>
        <v>83675.75</v>
      </c>
      <c r="H16" s="118">
        <f t="shared" si="4"/>
        <v>266.84249999999997</v>
      </c>
      <c r="I16"/>
      <c r="J16" s="118">
        <v>600000</v>
      </c>
      <c r="K16" s="141">
        <f>+C16/J16</f>
        <v>0.55783833333333332</v>
      </c>
    </row>
    <row r="17" spans="1:9" s="139" customFormat="1">
      <c r="A17" s="118" t="s">
        <v>361</v>
      </c>
      <c r="B17" s="118" t="s">
        <v>364</v>
      </c>
      <c r="C17" s="118">
        <v>962079</v>
      </c>
      <c r="D17" s="118"/>
      <c r="E17" s="118">
        <v>382.39</v>
      </c>
      <c r="F17" s="134">
        <f t="shared" si="0"/>
        <v>3974.621626706331</v>
      </c>
      <c r="G17" s="118">
        <f t="shared" si="3"/>
        <v>240519.75</v>
      </c>
      <c r="H17" s="118">
        <f t="shared" si="4"/>
        <v>95.597499999999997</v>
      </c>
      <c r="I17"/>
    </row>
    <row r="18" spans="1:9" s="139" customFormat="1">
      <c r="A18" s="118"/>
      <c r="B18" s="118"/>
      <c r="C18" s="118"/>
      <c r="D18" s="118"/>
      <c r="E18" s="118"/>
      <c r="F18" s="134"/>
      <c r="G18" s="118"/>
      <c r="H18" s="135">
        <f>SUM(H2:H17)</f>
        <v>2602.8599999999997</v>
      </c>
      <c r="I18"/>
    </row>
    <row r="19" spans="1:9" s="139" customFormat="1">
      <c r="A19" s="118" t="s">
        <v>227</v>
      </c>
      <c r="B19" s="118"/>
      <c r="C19" s="118"/>
      <c r="D19" s="118"/>
      <c r="E19" s="118">
        <v>1887.38</v>
      </c>
      <c r="F19" s="118"/>
      <c r="G19" s="118"/>
      <c r="H19" s="118"/>
      <c r="I19"/>
    </row>
    <row r="20" spans="1:9" s="139" customFormat="1">
      <c r="A20" s="118"/>
      <c r="B20" s="118"/>
      <c r="C20" s="118"/>
      <c r="D20" s="118"/>
      <c r="E20" s="10">
        <f>SUM(E2:E19)</f>
        <v>12865.55</v>
      </c>
      <c r="F20" s="118"/>
      <c r="G20" s="118"/>
      <c r="H20" s="118"/>
      <c r="I20"/>
    </row>
    <row r="21" spans="1:9" s="139" customFormat="1">
      <c r="A21" s="10" t="s">
        <v>377</v>
      </c>
      <c r="B21" s="118"/>
      <c r="C21" s="118"/>
      <c r="D21" s="118"/>
      <c r="E21" s="10"/>
      <c r="F21" s="118"/>
      <c r="G21" s="118"/>
      <c r="H21" s="118"/>
      <c r="I21"/>
    </row>
    <row r="22" spans="1:9" s="139" customFormat="1">
      <c r="A22" s="118"/>
      <c r="B22" s="118"/>
      <c r="C22" s="118"/>
      <c r="D22" s="118"/>
      <c r="E22" s="118"/>
      <c r="F22" s="118"/>
      <c r="G22" s="118"/>
      <c r="H22" s="118"/>
      <c r="I22"/>
    </row>
    <row r="23" spans="1:9">
      <c r="A23" s="118" t="s">
        <v>378</v>
      </c>
      <c r="B23" s="118" t="s">
        <v>364</v>
      </c>
      <c r="C23" s="118">
        <v>33</v>
      </c>
      <c r="E23" s="7">
        <v>0.12</v>
      </c>
      <c r="F23" s="118"/>
      <c r="G23" s="118"/>
      <c r="H23" s="118"/>
    </row>
    <row r="24" spans="1:9">
      <c r="A24" s="118" t="s">
        <v>227</v>
      </c>
      <c r="B24" s="118"/>
      <c r="C24" s="118"/>
      <c r="E24" s="7">
        <v>14.86</v>
      </c>
      <c r="F24" s="118"/>
      <c r="G24" s="118"/>
      <c r="H24" s="118"/>
    </row>
    <row r="25" spans="1:9">
      <c r="A25" s="118"/>
      <c r="B25" s="118"/>
      <c r="C25" s="118"/>
      <c r="E25" s="10"/>
      <c r="F25" s="118"/>
      <c r="G25" s="118"/>
      <c r="H25" s="118"/>
    </row>
    <row r="26" spans="1:9">
      <c r="A26" s="10" t="s">
        <v>371</v>
      </c>
      <c r="B26" s="118"/>
      <c r="C26" s="118"/>
      <c r="E26" s="118"/>
      <c r="F26" s="118"/>
      <c r="G26" s="118"/>
      <c r="H26" s="118"/>
    </row>
    <row r="27" spans="1:9">
      <c r="A27" s="118" t="s">
        <v>372</v>
      </c>
      <c r="B27" s="118"/>
      <c r="C27" s="118"/>
      <c r="E27" s="118">
        <v>11.41</v>
      </c>
      <c r="F27" s="118"/>
      <c r="G27" s="118"/>
      <c r="H27" s="118"/>
    </row>
    <row r="28" spans="1:9">
      <c r="A28" s="118" t="s">
        <v>373</v>
      </c>
      <c r="B28" s="118"/>
      <c r="C28" s="118"/>
      <c r="E28" s="118">
        <v>15.59</v>
      </c>
      <c r="F28" s="118"/>
      <c r="G28" s="118"/>
      <c r="H28" s="118"/>
    </row>
    <row r="29" spans="1:9">
      <c r="A29" s="118" t="s">
        <v>374</v>
      </c>
      <c r="B29" s="118"/>
      <c r="C29" s="118"/>
      <c r="E29" s="118">
        <v>14.8</v>
      </c>
      <c r="F29" s="118"/>
      <c r="G29" s="118"/>
      <c r="H29" s="118"/>
    </row>
    <row r="30" spans="1:9">
      <c r="A30" s="118" t="s">
        <v>227</v>
      </c>
      <c r="B30" s="118"/>
      <c r="C30" s="118"/>
      <c r="E30" s="118">
        <v>3.77</v>
      </c>
      <c r="F30" s="118"/>
      <c r="G30" s="118"/>
      <c r="H30" s="118"/>
    </row>
    <row r="31" spans="1:9">
      <c r="A31" s="118"/>
      <c r="B31" s="118"/>
      <c r="C31" s="118"/>
      <c r="E31" s="10">
        <f>SUM(E27:E30)</f>
        <v>45.57</v>
      </c>
      <c r="F31" s="118"/>
      <c r="G31" s="118"/>
      <c r="H31" s="118"/>
    </row>
    <row r="32" spans="1:9">
      <c r="A32" s="118"/>
      <c r="B32" s="118"/>
      <c r="C32" s="118"/>
      <c r="E32" s="118"/>
      <c r="F32" s="118"/>
      <c r="G32" s="118"/>
      <c r="H32" s="118"/>
    </row>
    <row r="33" spans="1:8">
      <c r="A33" s="118" t="s">
        <v>375</v>
      </c>
      <c r="B33" s="118"/>
      <c r="C33" s="118"/>
      <c r="E33" s="10">
        <f>+E20+M5+E23+E24+E31</f>
        <v>12926.1</v>
      </c>
      <c r="F33" s="118"/>
      <c r="G33" s="118"/>
      <c r="H33" s="118"/>
    </row>
    <row r="34" spans="1:8">
      <c r="A34" s="118" t="s">
        <v>376</v>
      </c>
      <c r="B34" s="118"/>
      <c r="C34" s="118"/>
      <c r="E34" s="118">
        <f>1073.82*-1</f>
        <v>-1073.82</v>
      </c>
      <c r="F34" s="118"/>
      <c r="G34" s="118"/>
      <c r="H34" s="118"/>
    </row>
    <row r="35" spans="1:8">
      <c r="A35" s="57" t="s">
        <v>379</v>
      </c>
      <c r="B35" s="57"/>
      <c r="C35" s="57"/>
      <c r="D35" s="57"/>
      <c r="E35" s="57">
        <v>14711</v>
      </c>
      <c r="F35" s="118"/>
      <c r="G35" s="118"/>
      <c r="H35" s="118"/>
    </row>
    <row r="36" spans="1:8">
      <c r="A36" s="135" t="s">
        <v>380</v>
      </c>
      <c r="B36" s="135"/>
      <c r="C36" s="135"/>
      <c r="D36" s="135"/>
      <c r="E36" s="135">
        <f>+E35-E33</f>
        <v>1784.8999999999996</v>
      </c>
      <c r="F36" s="118"/>
      <c r="G36" s="118"/>
      <c r="H36" s="118"/>
    </row>
  </sheetData>
  <pageMargins left="0.7" right="0.7" top="0.75" bottom="0.75" header="0.3" footer="0.3"/>
  <pageSetup paperSize="9" orientation="portrait" verticalDpi="0" r:id="rId1"/>
</worksheet>
</file>

<file path=xl/worksheets/sheet4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54"/>
  <sheetViews>
    <sheetView workbookViewId="0">
      <pane ySplit="1" topLeftCell="A47" activePane="bottomLeft" state="frozen"/>
      <selection pane="bottomLeft" activeCell="A32" sqref="A32"/>
    </sheetView>
  </sheetViews>
  <sheetFormatPr defaultColWidth="8.85546875" defaultRowHeight="15"/>
  <cols>
    <col min="1" max="1" width="24.7109375" style="118" bestFit="1" customWidth="1"/>
    <col min="2" max="2" width="36.42578125" style="118" bestFit="1" customWidth="1"/>
    <col min="3" max="5" width="14.140625" style="118" bestFit="1" customWidth="1"/>
    <col min="6" max="6" width="14.7109375" style="118" bestFit="1" customWidth="1"/>
    <col min="7" max="7" width="8.85546875" style="118"/>
    <col min="8" max="8" width="45.28515625" style="118" bestFit="1" customWidth="1"/>
    <col min="9" max="16384" width="8.85546875" style="118"/>
  </cols>
  <sheetData>
    <row r="1" spans="1:10">
      <c r="B1" s="194"/>
      <c r="C1" s="10" t="s">
        <v>473</v>
      </c>
      <c r="D1" s="10" t="s">
        <v>472</v>
      </c>
      <c r="E1" s="10" t="s">
        <v>471</v>
      </c>
      <c r="F1" s="10" t="s">
        <v>470</v>
      </c>
      <c r="I1" s="10"/>
      <c r="J1" s="7"/>
    </row>
    <row r="2" spans="1:10">
      <c r="A2" s="188" t="s">
        <v>751</v>
      </c>
      <c r="B2" s="10"/>
      <c r="C2" s="10"/>
      <c r="D2" s="10"/>
      <c r="E2" s="10"/>
      <c r="F2" s="10"/>
    </row>
    <row r="3" spans="1:10">
      <c r="A3" s="10" t="s">
        <v>389</v>
      </c>
      <c r="B3" s="10" t="s">
        <v>752</v>
      </c>
      <c r="C3" s="10">
        <f>+'Bifurcation of Iron Making'!K7*1.4</f>
        <v>1847999.9999999998</v>
      </c>
      <c r="D3" s="10">
        <f>+'Bifurcation of Iron Making'!L7*1.4</f>
        <v>1847999.9999999998</v>
      </c>
      <c r="E3" s="10">
        <f>+'Bifurcation of Iron Making'!M7*1.4</f>
        <v>1847999.9999999998</v>
      </c>
      <c r="F3" s="10">
        <f>+'Bifurcation of Iron Making'!N7*1.4</f>
        <v>1847999.9999999998</v>
      </c>
    </row>
    <row r="4" spans="1:10">
      <c r="B4" s="10" t="s">
        <v>753</v>
      </c>
      <c r="C4" s="10">
        <f>+'[66]Details of Linkages'!$C$3</f>
        <v>933000</v>
      </c>
      <c r="D4" s="10"/>
      <c r="E4" s="10"/>
      <c r="F4" s="10"/>
    </row>
    <row r="5" spans="1:10">
      <c r="A5" s="194"/>
      <c r="B5" s="10" t="s">
        <v>754</v>
      </c>
      <c r="C5" s="160">
        <f>+'Bifurcation of Iron Making'!K13*1.6-C4</f>
        <v>1312565.2173913042</v>
      </c>
      <c r="D5" s="160">
        <f>+'Bifurcation of Iron Making'!L13*1.6-D4</f>
        <v>2419478.2608695654</v>
      </c>
      <c r="E5" s="160">
        <f>+'Bifurcation of Iron Making'!M13*1.6-E4</f>
        <v>3289043.4782608696</v>
      </c>
      <c r="F5" s="160">
        <f>+'Bifurcation of Iron Making'!N13*1.6-F4</f>
        <v>3365565.2173913042</v>
      </c>
    </row>
    <row r="6" spans="1:10">
      <c r="B6" s="10"/>
      <c r="C6" s="10"/>
      <c r="D6" s="10"/>
      <c r="E6" s="10"/>
      <c r="F6" s="10"/>
    </row>
    <row r="7" spans="1:10">
      <c r="A7" s="10" t="s">
        <v>334</v>
      </c>
      <c r="B7" s="10" t="s">
        <v>752</v>
      </c>
      <c r="C7" s="160">
        <f>+'Bifurcation of Iron Making'!K8*1.4</f>
        <v>1666666.6666666667</v>
      </c>
      <c r="D7" s="160">
        <f>+'Bifurcation of Iron Making'!L8*1.4</f>
        <v>999999.99999999977</v>
      </c>
      <c r="E7" s="160">
        <f>+'Bifurcation of Iron Making'!M8*1.4</f>
        <v>1759999.9999999998</v>
      </c>
      <c r="F7" s="160">
        <f>+'Bifurcation of Iron Making'!N8*1.4</f>
        <v>2520000</v>
      </c>
    </row>
    <row r="8" spans="1:10">
      <c r="B8" s="10" t="s">
        <v>753</v>
      </c>
      <c r="C8" s="10"/>
      <c r="D8" s="10">
        <f>+'[66]Details of Linkages'!$C$3</f>
        <v>933000</v>
      </c>
      <c r="E8" s="10">
        <f>+'[66]Details of Linkages'!$C$3</f>
        <v>933000</v>
      </c>
      <c r="F8" s="10">
        <f>+'[66]Details of Linkages'!$C$3</f>
        <v>933000</v>
      </c>
    </row>
    <row r="9" spans="1:10">
      <c r="B9" s="10" t="s">
        <v>754</v>
      </c>
      <c r="C9" s="10"/>
      <c r="D9" s="10">
        <f>+'Bifurcation of Iron Making'!L14*1.6-D8</f>
        <v>3240913.0434782612</v>
      </c>
      <c r="E9" s="10">
        <f>+'Bifurcation of Iron Making'!M14*1.6-E8</f>
        <v>4187000</v>
      </c>
      <c r="F9" s="10">
        <f>+'Bifurcation of Iron Making'!N14*1.6-F8</f>
        <v>4187000</v>
      </c>
    </row>
    <row r="10" spans="1:10">
      <c r="B10" s="10"/>
      <c r="C10" s="160">
        <f>+C3+C7</f>
        <v>3514666.6666666665</v>
      </c>
      <c r="D10" s="160">
        <f>+D3+D7</f>
        <v>2847999.9999999995</v>
      </c>
      <c r="E10" s="160">
        <f>+E3+E7</f>
        <v>3607999.9999999995</v>
      </c>
      <c r="F10" s="160">
        <f>+F3+F7</f>
        <v>4368000</v>
      </c>
    </row>
    <row r="11" spans="1:10">
      <c r="B11" s="10" t="s">
        <v>755</v>
      </c>
      <c r="C11" s="10">
        <v>2975</v>
      </c>
      <c r="D11" s="10">
        <v>2975</v>
      </c>
      <c r="E11" s="10">
        <v>2975</v>
      </c>
      <c r="F11" s="10">
        <v>2975</v>
      </c>
      <c r="H11" s="118" t="s">
        <v>756</v>
      </c>
    </row>
    <row r="12" spans="1:10">
      <c r="B12" s="10" t="s">
        <v>757</v>
      </c>
      <c r="C12" s="129">
        <f>+(C3+C7)*C11/10000000</f>
        <v>1045.6133333333332</v>
      </c>
      <c r="D12" s="129">
        <f>+(D3+D7)*D11/10000000</f>
        <v>847.27999999999986</v>
      </c>
      <c r="E12" s="129">
        <f>+(E3+E7)*E11/10000000</f>
        <v>1073.3799999999999</v>
      </c>
      <c r="F12" s="129">
        <f>+(F3+F7)*F11/10000000</f>
        <v>1299.48</v>
      </c>
    </row>
    <row r="13" spans="1:10">
      <c r="B13" s="10"/>
      <c r="C13" s="10"/>
      <c r="D13" s="10"/>
      <c r="E13" s="10"/>
      <c r="F13" s="10"/>
    </row>
    <row r="14" spans="1:10">
      <c r="B14" s="10" t="s">
        <v>758</v>
      </c>
      <c r="C14" s="10">
        <v>1000</v>
      </c>
      <c r="D14" s="10">
        <v>1000</v>
      </c>
      <c r="E14" s="10">
        <v>1000</v>
      </c>
      <c r="F14" s="10">
        <v>1000</v>
      </c>
    </row>
    <row r="15" spans="1:10">
      <c r="B15" s="10" t="s">
        <v>759</v>
      </c>
      <c r="C15" s="10">
        <f>+C14*C4/10000000</f>
        <v>93.3</v>
      </c>
      <c r="D15" s="10">
        <f>+D14*D8/10000000</f>
        <v>93.3</v>
      </c>
      <c r="E15" s="10">
        <f>+E14*E8/10000000</f>
        <v>93.3</v>
      </c>
      <c r="F15" s="10">
        <f>+F14*F8/10000000</f>
        <v>93.3</v>
      </c>
    </row>
    <row r="16" spans="1:10">
      <c r="B16" s="10"/>
      <c r="C16" s="10"/>
      <c r="D16" s="10"/>
      <c r="E16" s="10"/>
      <c r="F16" s="10"/>
    </row>
    <row r="17" spans="1:8">
      <c r="B17" s="10" t="s">
        <v>760</v>
      </c>
      <c r="C17" s="10">
        <v>1673</v>
      </c>
      <c r="D17" s="10">
        <v>1800</v>
      </c>
      <c r="E17" s="10">
        <v>1900</v>
      </c>
      <c r="F17" s="10">
        <v>2000</v>
      </c>
      <c r="H17" s="118" t="s">
        <v>761</v>
      </c>
    </row>
    <row r="18" spans="1:8">
      <c r="B18" s="10" t="s">
        <v>762</v>
      </c>
      <c r="C18" s="129">
        <f>+(C5+C9)*C17/10000000</f>
        <v>219.59216086956519</v>
      </c>
      <c r="D18" s="129">
        <f>+(D5+D9)*D17/10000000</f>
        <v>1018.8704347826088</v>
      </c>
      <c r="E18" s="129">
        <f>+(E5+E9)*E17/10000000</f>
        <v>1420.4482608695653</v>
      </c>
      <c r="F18" s="129">
        <f>+(F5+F9)*F17/10000000</f>
        <v>1510.5130434782609</v>
      </c>
    </row>
    <row r="19" spans="1:8">
      <c r="B19" s="10"/>
      <c r="C19" s="10"/>
      <c r="D19" s="10"/>
      <c r="E19" s="10"/>
      <c r="F19" s="10"/>
    </row>
    <row r="20" spans="1:8">
      <c r="B20" s="10" t="s">
        <v>763</v>
      </c>
      <c r="C20" s="129">
        <f>+C12+C15+C18</f>
        <v>1358.5054942028983</v>
      </c>
      <c r="D20" s="129">
        <f>+D12+D15+D18</f>
        <v>1959.4504347826087</v>
      </c>
      <c r="E20" s="129">
        <f>+E12+E15+E18</f>
        <v>2587.1282608695651</v>
      </c>
      <c r="F20" s="129">
        <f>+F12+F15+F18</f>
        <v>2903.2930434782611</v>
      </c>
    </row>
    <row r="21" spans="1:8">
      <c r="B21" s="10"/>
      <c r="C21" s="10"/>
      <c r="D21" s="10"/>
      <c r="E21" s="10"/>
      <c r="F21" s="10"/>
    </row>
    <row r="22" spans="1:8">
      <c r="B22" s="10"/>
      <c r="C22" s="10"/>
      <c r="D22" s="10"/>
      <c r="E22" s="10"/>
      <c r="F22" s="10"/>
    </row>
    <row r="23" spans="1:8">
      <c r="A23" s="189" t="s">
        <v>764</v>
      </c>
      <c r="B23" s="10"/>
      <c r="C23" s="10"/>
      <c r="D23" s="10"/>
      <c r="E23" s="10"/>
      <c r="F23" s="10"/>
    </row>
    <row r="24" spans="1:8">
      <c r="B24" s="10" t="s">
        <v>765</v>
      </c>
      <c r="C24" s="160">
        <f>+'Bifurcation of Iron Making'!K13*0.6</f>
        <v>842086.95652173914</v>
      </c>
      <c r="D24" s="160">
        <f>+'Bifurcation of Iron Making'!L13*0.6</f>
        <v>907304.34782608692</v>
      </c>
      <c r="E24" s="160">
        <f>+'Bifurcation of Iron Making'!M13*0.6</f>
        <v>1233391.3043478259</v>
      </c>
      <c r="F24" s="160">
        <f>+'Bifurcation of Iron Making'!N13*0.6</f>
        <v>1262086.956521739</v>
      </c>
    </row>
    <row r="25" spans="1:8">
      <c r="B25" s="10" t="s">
        <v>766</v>
      </c>
      <c r="C25" s="134"/>
      <c r="D25" s="160">
        <f>+'Bifurcation of Iron Making'!L14*0.6</f>
        <v>1565217.3913043479</v>
      </c>
      <c r="E25" s="160">
        <f>+'Bifurcation of Iron Making'!M14*0.6</f>
        <v>1920000</v>
      </c>
      <c r="F25" s="160">
        <f>+'Bifurcation of Iron Making'!N14*0.6</f>
        <v>1920000</v>
      </c>
    </row>
    <row r="26" spans="1:8">
      <c r="B26" s="10" t="s">
        <v>119</v>
      </c>
      <c r="C26" s="160">
        <f>+SUM(C24:C25)</f>
        <v>842086.95652173914</v>
      </c>
      <c r="D26" s="160">
        <f>+SUM(D24:D25)</f>
        <v>2472521.7391304346</v>
      </c>
      <c r="E26" s="160">
        <f>+SUM(E24:E25)</f>
        <v>3153391.3043478262</v>
      </c>
      <c r="F26" s="160">
        <f>+SUM(F24:F25)</f>
        <v>3182086.9565217393</v>
      </c>
    </row>
    <row r="27" spans="1:8">
      <c r="B27" s="10"/>
      <c r="C27" s="10"/>
      <c r="D27" s="10"/>
      <c r="E27" s="10"/>
      <c r="F27" s="10"/>
    </row>
    <row r="28" spans="1:8">
      <c r="B28" s="10" t="s">
        <v>767</v>
      </c>
      <c r="C28" s="118">
        <v>31000</v>
      </c>
      <c r="D28" s="10">
        <v>1000000</v>
      </c>
      <c r="E28" s="10">
        <v>1000000</v>
      </c>
      <c r="F28" s="10">
        <v>1000000</v>
      </c>
    </row>
    <row r="29" spans="1:8">
      <c r="B29" s="10" t="s">
        <v>768</v>
      </c>
      <c r="C29" s="118">
        <v>487500</v>
      </c>
      <c r="D29" s="10">
        <v>650000</v>
      </c>
      <c r="E29" s="10">
        <v>750000</v>
      </c>
      <c r="F29" s="10">
        <v>750000</v>
      </c>
    </row>
    <row r="30" spans="1:8">
      <c r="B30" s="10"/>
      <c r="D30" s="10"/>
      <c r="E30" s="10"/>
      <c r="F30" s="10"/>
    </row>
    <row r="31" spans="1:8">
      <c r="B31" s="10" t="s">
        <v>769</v>
      </c>
      <c r="C31" s="160">
        <f>+C26-C28-C29</f>
        <v>323586.95652173914</v>
      </c>
      <c r="D31" s="160">
        <f>+D26-D28-D29</f>
        <v>822521.73913043458</v>
      </c>
      <c r="E31" s="160">
        <f>+E26-E28-E29</f>
        <v>1403391.3043478262</v>
      </c>
      <c r="F31" s="160">
        <f>+F26-F28-F29</f>
        <v>1432086.9565217393</v>
      </c>
    </row>
    <row r="33" spans="1:6">
      <c r="B33" s="10" t="s">
        <v>770</v>
      </c>
      <c r="C33" s="118">
        <v>176.12</v>
      </c>
      <c r="D33" s="118">
        <v>176.12</v>
      </c>
      <c r="E33" s="118">
        <v>176.12</v>
      </c>
      <c r="F33" s="118">
        <v>176.12</v>
      </c>
    </row>
    <row r="34" spans="1:6">
      <c r="B34" s="10" t="s">
        <v>771</v>
      </c>
      <c r="C34" s="118">
        <v>66.7</v>
      </c>
      <c r="D34" s="118">
        <v>66.7</v>
      </c>
      <c r="E34" s="118">
        <v>66.7</v>
      </c>
      <c r="F34" s="118">
        <v>66.7</v>
      </c>
    </row>
    <row r="35" spans="1:6">
      <c r="B35" s="10"/>
    </row>
    <row r="36" spans="1:6">
      <c r="B36" s="10" t="s">
        <v>772</v>
      </c>
      <c r="C36" s="119">
        <f>75*67*C28/10000000</f>
        <v>15.577500000000001</v>
      </c>
      <c r="D36" s="119">
        <f>75*67*D28/10000000</f>
        <v>502.5</v>
      </c>
      <c r="E36" s="119">
        <f>75*67*E28/10000000</f>
        <v>502.5</v>
      </c>
      <c r="F36" s="119">
        <f>75*67*F28/10000000</f>
        <v>502.5</v>
      </c>
    </row>
    <row r="37" spans="1:6">
      <c r="B37" s="10" t="s">
        <v>773</v>
      </c>
      <c r="C37" s="119">
        <f>110*67*C29/10000000</f>
        <v>359.28750000000002</v>
      </c>
      <c r="D37" s="119">
        <f>110*67*D29/10000000</f>
        <v>479.05</v>
      </c>
      <c r="E37" s="119">
        <f>110*67*E29/10000000</f>
        <v>552.75</v>
      </c>
      <c r="F37" s="119">
        <f>110*67*F29/10000000</f>
        <v>552.75</v>
      </c>
    </row>
    <row r="38" spans="1:6">
      <c r="B38" s="10" t="s">
        <v>774</v>
      </c>
      <c r="C38" s="119">
        <f>+C31*C33*C34/10000000</f>
        <v>380.12419899999998</v>
      </c>
      <c r="D38" s="119">
        <f>+D31*D33*D34/10000000</f>
        <v>966.23306639999976</v>
      </c>
      <c r="E38" s="119">
        <f>+E31*E33*E34/10000000</f>
        <v>1648.5923944000001</v>
      </c>
      <c r="F38" s="119">
        <f>+F31*F33*F34/10000000</f>
        <v>1682.3017624000001</v>
      </c>
    </row>
    <row r="39" spans="1:6">
      <c r="B39" s="10"/>
    </row>
    <row r="40" spans="1:6">
      <c r="B40" s="10" t="s">
        <v>775</v>
      </c>
      <c r="C40" s="190">
        <f>+C36+C37+C38</f>
        <v>754.98919899999999</v>
      </c>
      <c r="D40" s="190">
        <f>+D36+D37+D38</f>
        <v>1947.7830663999998</v>
      </c>
      <c r="E40" s="190">
        <f>+E36+E37+E38</f>
        <v>2703.8423944000001</v>
      </c>
      <c r="F40" s="190">
        <f>+F36+F37+F38</f>
        <v>2737.5517624000004</v>
      </c>
    </row>
    <row r="41" spans="1:6">
      <c r="B41" s="10"/>
      <c r="C41" s="190"/>
      <c r="D41" s="190"/>
      <c r="E41" s="190"/>
      <c r="F41" s="190"/>
    </row>
    <row r="42" spans="1:6">
      <c r="A42" s="191" t="s">
        <v>776</v>
      </c>
      <c r="B42" s="10"/>
    </row>
    <row r="43" spans="1:6">
      <c r="B43" s="10" t="s">
        <v>777</v>
      </c>
      <c r="C43" s="118">
        <f>+'Bifurcation of Iron Making'!K7*1.6</f>
        <v>2112000</v>
      </c>
      <c r="D43" s="194">
        <f>+'Bifurcation of Iron Making'!L7*1.6</f>
        <v>2112000</v>
      </c>
      <c r="E43" s="194">
        <f>+'Bifurcation of Iron Making'!M7*1.6</f>
        <v>2112000</v>
      </c>
      <c r="F43" s="194">
        <f>+'Bifurcation of Iron Making'!N7*1.6</f>
        <v>2112000</v>
      </c>
    </row>
    <row r="44" spans="1:6">
      <c r="B44" s="10" t="s">
        <v>778</v>
      </c>
      <c r="C44" s="157">
        <f>+'Bifurcation of Iron Making'!K8*1.6</f>
        <v>1904761.9047619049</v>
      </c>
      <c r="D44" s="157">
        <f>+'Bifurcation of Iron Making'!L8*1.6</f>
        <v>1142857.1428571427</v>
      </c>
      <c r="E44" s="157">
        <f>+'Bifurcation of Iron Making'!M8*1.6</f>
        <v>2011428.5714285714</v>
      </c>
      <c r="F44" s="157">
        <f>+'Bifurcation of Iron Making'!N8*1.6</f>
        <v>2880000</v>
      </c>
    </row>
    <row r="46" spans="1:6">
      <c r="B46" s="10" t="s">
        <v>779</v>
      </c>
      <c r="C46" s="118">
        <v>3300</v>
      </c>
      <c r="D46" s="118">
        <v>3300</v>
      </c>
      <c r="E46" s="118">
        <v>3300</v>
      </c>
      <c r="F46" s="118">
        <v>3300</v>
      </c>
    </row>
    <row r="47" spans="1:6">
      <c r="B47" s="10" t="s">
        <v>780</v>
      </c>
      <c r="C47" s="129">
        <f>+(C43+C44)*C46/10000000</f>
        <v>1325.5314285714287</v>
      </c>
      <c r="D47" s="129">
        <f>+(D43+D44)*D46/10000000</f>
        <v>1074.1028571428571</v>
      </c>
      <c r="E47" s="129">
        <f>+(E43+E44)*E46/10000000</f>
        <v>1360.7314285714285</v>
      </c>
      <c r="F47" s="129">
        <f>+(F43+F44)*F46/10000000</f>
        <v>1647.36</v>
      </c>
    </row>
    <row r="48" spans="1:6">
      <c r="A48" s="10"/>
      <c r="B48" s="10"/>
    </row>
    <row r="50" spans="2:6">
      <c r="B50" s="10" t="s">
        <v>781</v>
      </c>
      <c r="C50" s="129">
        <f>+('Bifurcation of Iron Making'!K15*1500)/10000000</f>
        <v>210.52173913043478</v>
      </c>
      <c r="D50" s="129">
        <f>+('Bifurcation of Iron Making'!L15*1500)/10000000</f>
        <v>618.13043478260875</v>
      </c>
      <c r="E50" s="129">
        <f>+('Bifurcation of Iron Making'!M15*1500)/10000000</f>
        <v>788.34782608695639</v>
      </c>
      <c r="F50" s="129">
        <f>+('Bifurcation of Iron Making'!N15*1500)/10000000</f>
        <v>795.52173913043475</v>
      </c>
    </row>
    <row r="52" spans="2:6">
      <c r="B52" s="10" t="s">
        <v>782</v>
      </c>
      <c r="C52" s="129">
        <f>+('Bifurcation of Iron Making'!K19*1500)/10000000</f>
        <v>510</v>
      </c>
      <c r="D52" s="129">
        <f>+('Bifurcation of Iron Making'!L19*1500)/10000000</f>
        <v>825</v>
      </c>
      <c r="E52" s="129">
        <f>+('Bifurcation of Iron Making'!M19*1500)/10000000</f>
        <v>1050</v>
      </c>
      <c r="F52" s="129">
        <f>+('Bifurcation of Iron Making'!N19*1500)/10000000</f>
        <v>1125</v>
      </c>
    </row>
    <row r="54" spans="2:6">
      <c r="B54" s="10" t="s">
        <v>783</v>
      </c>
      <c r="C54" s="129">
        <f>+C20+C40+C47+C50+C52</f>
        <v>4159.5478609047623</v>
      </c>
      <c r="D54" s="129">
        <f>+D20+D40+D47+D50+D52</f>
        <v>6424.4667931080749</v>
      </c>
      <c r="E54" s="129">
        <f>+E20+E40+E47+E50+E52</f>
        <v>8490.0499099279496</v>
      </c>
      <c r="F54" s="129">
        <f>+F20+F40+F47+F50+F52</f>
        <v>9208.7265450086961</v>
      </c>
    </row>
  </sheetData>
  <phoneticPr fontId="47" type="noConversion"/>
  <pageMargins left="0.7" right="0.7" top="0.75" bottom="0.75" header="0.3" footer="0.3"/>
  <pageSetup paperSize="9" scale="69" orientation="portrait" verticalDpi="0" r:id="rId1"/>
</worksheet>
</file>

<file path=xl/worksheets/sheet44.xml><?xml version="1.0" encoding="utf-8"?>
<worksheet xmlns="http://schemas.openxmlformats.org/spreadsheetml/2006/main" xmlns:r="http://schemas.openxmlformats.org/officeDocument/2006/relationships">
  <dimension ref="A1:S38"/>
  <sheetViews>
    <sheetView workbookViewId="0">
      <selection activeCell="A19" sqref="A19"/>
    </sheetView>
  </sheetViews>
  <sheetFormatPr defaultColWidth="8.85546875" defaultRowHeight="15"/>
  <cols>
    <col min="1" max="1" width="10.85546875" style="118" bestFit="1" customWidth="1"/>
    <col min="2" max="2" width="8" style="118" bestFit="1" customWidth="1"/>
    <col min="3" max="3" width="8.85546875" style="118"/>
    <col min="4" max="5" width="13.7109375" style="118" bestFit="1" customWidth="1"/>
    <col min="6" max="6" width="11" style="118" bestFit="1" customWidth="1"/>
    <col min="7" max="9" width="6" style="118" bestFit="1" customWidth="1"/>
    <col min="10" max="10" width="8.85546875" style="118"/>
    <col min="11" max="14" width="12" style="118" bestFit="1" customWidth="1"/>
    <col min="15" max="16384" width="8.85546875" style="118"/>
  </cols>
  <sheetData>
    <row r="1" spans="4:19">
      <c r="F1" s="118" t="s">
        <v>208</v>
      </c>
      <c r="G1" s="118" t="s">
        <v>209</v>
      </c>
      <c r="H1" s="118" t="s">
        <v>426</v>
      </c>
      <c r="I1" s="118" t="s">
        <v>508</v>
      </c>
      <c r="K1" s="118" t="s">
        <v>208</v>
      </c>
      <c r="L1" s="118" t="s">
        <v>209</v>
      </c>
      <c r="M1" s="118" t="s">
        <v>426</v>
      </c>
      <c r="N1" s="118" t="s">
        <v>508</v>
      </c>
    </row>
    <row r="2" spans="4:19">
      <c r="E2" s="10" t="s">
        <v>427</v>
      </c>
      <c r="F2" s="118">
        <v>2.4</v>
      </c>
      <c r="G2" s="118">
        <v>2.5</v>
      </c>
      <c r="H2" s="118">
        <v>3</v>
      </c>
      <c r="I2" s="118">
        <v>3</v>
      </c>
    </row>
    <row r="3" spans="4:19">
      <c r="E3" s="10" t="s">
        <v>334</v>
      </c>
      <c r="F3" s="118">
        <v>1</v>
      </c>
      <c r="G3" s="118">
        <v>3</v>
      </c>
      <c r="H3" s="118">
        <v>4</v>
      </c>
      <c r="I3" s="118">
        <f>+I5-I2</f>
        <v>4.5</v>
      </c>
      <c r="S3" s="329" t="s">
        <v>1062</v>
      </c>
    </row>
    <row r="5" spans="4:19">
      <c r="E5" s="10" t="s">
        <v>509</v>
      </c>
      <c r="F5" s="118">
        <v>3.4</v>
      </c>
      <c r="G5" s="118">
        <f>SUM(G2:G4)</f>
        <v>5.5</v>
      </c>
      <c r="H5" s="118">
        <f>SUM(H2:H4)</f>
        <v>7</v>
      </c>
      <c r="I5" s="118">
        <v>7.5</v>
      </c>
    </row>
    <row r="7" spans="4:19">
      <c r="D7" s="10" t="s">
        <v>390</v>
      </c>
      <c r="E7" s="118" t="s">
        <v>389</v>
      </c>
      <c r="F7" s="118">
        <v>1.32</v>
      </c>
      <c r="G7" s="118">
        <f>+'[66]Capacity Installed'!B4/1000000</f>
        <v>1.32</v>
      </c>
      <c r="H7" s="118">
        <v>1.32</v>
      </c>
      <c r="I7" s="118">
        <v>1.32</v>
      </c>
      <c r="K7" s="118">
        <v>1320000</v>
      </c>
      <c r="L7" s="118">
        <v>1320000</v>
      </c>
      <c r="M7" s="118">
        <v>1320000</v>
      </c>
      <c r="N7" s="118">
        <v>1320000</v>
      </c>
    </row>
    <row r="8" spans="4:19">
      <c r="E8" s="118" t="s">
        <v>334</v>
      </c>
      <c r="F8" s="118">
        <v>1</v>
      </c>
      <c r="G8" s="118">
        <v>0.6</v>
      </c>
      <c r="H8" s="118">
        <v>0.8</v>
      </c>
      <c r="I8" s="118">
        <f>+I3-I14</f>
        <v>1.2999999999999998</v>
      </c>
      <c r="K8" s="134">
        <v>1190476.1904761905</v>
      </c>
      <c r="L8" s="134">
        <v>714285.7142857142</v>
      </c>
      <c r="M8" s="134">
        <v>1257142.857142857</v>
      </c>
      <c r="N8" s="134">
        <v>1800000</v>
      </c>
    </row>
    <row r="9" spans="4:19">
      <c r="F9" s="118">
        <f>SUM(F7:F8)</f>
        <v>2.3200000000000003</v>
      </c>
      <c r="G9" s="118">
        <f>SUM(G7:G8)</f>
        <v>1.92</v>
      </c>
      <c r="H9" s="118">
        <f>SUM(H7:H8)</f>
        <v>2.12</v>
      </c>
      <c r="I9" s="118">
        <f>SUM(I7:I8)</f>
        <v>2.62</v>
      </c>
      <c r="K9" s="134">
        <f>SUM(K7:K8)</f>
        <v>2510476.1904761903</v>
      </c>
      <c r="L9" s="134">
        <f>SUM(L7:L8)</f>
        <v>2034285.7142857141</v>
      </c>
      <c r="M9" s="134">
        <f>SUM(M7:M8)</f>
        <v>2577142.8571428573</v>
      </c>
      <c r="N9" s="134">
        <f>SUM(N7:N8)</f>
        <v>3120000</v>
      </c>
    </row>
    <row r="11" spans="4:19">
      <c r="D11" s="10" t="s">
        <v>392</v>
      </c>
    </row>
    <row r="13" spans="4:19">
      <c r="D13" s="10" t="s">
        <v>748</v>
      </c>
      <c r="E13" s="118" t="s">
        <v>389</v>
      </c>
      <c r="F13" s="118">
        <f>+F2-F7</f>
        <v>1.0799999999999998</v>
      </c>
      <c r="G13" s="118">
        <f>+G2-G7</f>
        <v>1.18</v>
      </c>
      <c r="H13" s="118">
        <f>+H2-H7</f>
        <v>1.68</v>
      </c>
      <c r="I13" s="118">
        <f>+I2-I7</f>
        <v>1.68</v>
      </c>
      <c r="K13" s="134">
        <v>1403478.2608695652</v>
      </c>
      <c r="L13" s="134">
        <v>1512173.9130434783</v>
      </c>
      <c r="M13" s="134">
        <v>2055652.1739130435</v>
      </c>
      <c r="N13" s="134">
        <v>2103478.260869565</v>
      </c>
    </row>
    <row r="14" spans="4:19">
      <c r="E14" s="118" t="s">
        <v>334</v>
      </c>
      <c r="G14" s="118">
        <v>2.4</v>
      </c>
      <c r="H14" s="118">
        <v>3.2</v>
      </c>
      <c r="I14" s="118">
        <v>3.2</v>
      </c>
      <c r="K14" s="118">
        <v>0</v>
      </c>
      <c r="L14" s="134">
        <v>2608695.6521739131</v>
      </c>
      <c r="M14" s="118">
        <v>3200000</v>
      </c>
      <c r="N14" s="118">
        <v>3200000</v>
      </c>
    </row>
    <row r="15" spans="4:19">
      <c r="F15" s="118">
        <f>+SUM(F13,F14)</f>
        <v>1.0799999999999998</v>
      </c>
      <c r="G15" s="118">
        <f>+SUM(G13,G14)</f>
        <v>3.58</v>
      </c>
      <c r="H15" s="118">
        <f>SUM(H13:H14)</f>
        <v>4.88</v>
      </c>
      <c r="I15" s="118">
        <f>SUM(I13:I14)</f>
        <v>4.88</v>
      </c>
      <c r="K15" s="134">
        <f>SUM(K13:K14)</f>
        <v>1403478.2608695652</v>
      </c>
      <c r="L15" s="134">
        <f>SUM(L13:L14)</f>
        <v>4120869.5652173916</v>
      </c>
      <c r="M15" s="134">
        <f>SUM(M13:M14)</f>
        <v>5255652.173913043</v>
      </c>
      <c r="N15" s="134">
        <f>SUM(N13:N14)</f>
        <v>5303478.2608695645</v>
      </c>
    </row>
    <row r="17" spans="1:14">
      <c r="E17" s="118" t="s">
        <v>746</v>
      </c>
      <c r="F17" s="119">
        <f>+F9+F15</f>
        <v>3.4000000000000004</v>
      </c>
      <c r="G17" s="119">
        <f>+G9+G15</f>
        <v>5.5</v>
      </c>
      <c r="H17" s="119">
        <f>+H9+H15</f>
        <v>7</v>
      </c>
      <c r="I17" s="119">
        <f>+I9+I15</f>
        <v>7.5</v>
      </c>
      <c r="K17" s="119">
        <f>+K9+K15</f>
        <v>3913954.4513457557</v>
      </c>
      <c r="L17" s="119">
        <f>+L9+L15</f>
        <v>6155155.2795031052</v>
      </c>
      <c r="M17" s="119">
        <f>+M9+M15</f>
        <v>7832795.0310559003</v>
      </c>
      <c r="N17" s="119">
        <f>+N9+N15</f>
        <v>8423478.2608695645</v>
      </c>
    </row>
    <row r="19" spans="1:14">
      <c r="D19" s="10"/>
      <c r="F19" s="133"/>
      <c r="G19" s="133"/>
      <c r="H19" s="133"/>
      <c r="I19" s="133"/>
      <c r="K19" s="118">
        <f>+K9*0.84+K15*0.92</f>
        <v>3400000</v>
      </c>
      <c r="L19" s="118">
        <f>+L9*0.84+L15*0.92</f>
        <v>5500000</v>
      </c>
      <c r="M19" s="118">
        <f>+M9*0.84+M15*0.92</f>
        <v>7000000</v>
      </c>
      <c r="N19" s="118">
        <f>+N9*0.84+N15*0.92</f>
        <v>7500000</v>
      </c>
    </row>
    <row r="20" spans="1:14">
      <c r="A20" s="442" t="s">
        <v>698</v>
      </c>
      <c r="B20" s="442"/>
      <c r="E20" s="118">
        <f>1.32-1.08</f>
        <v>0.24</v>
      </c>
      <c r="F20" s="118">
        <f>+E20*1.086957</f>
        <v>0.26086967999999999</v>
      </c>
    </row>
    <row r="21" spans="1:14">
      <c r="A21" s="178" t="s">
        <v>699</v>
      </c>
      <c r="B21" s="178" t="s">
        <v>700</v>
      </c>
    </row>
    <row r="22" spans="1:14">
      <c r="A22" s="178" t="s">
        <v>701</v>
      </c>
      <c r="B22" s="178">
        <v>200000</v>
      </c>
    </row>
    <row r="23" spans="1:14">
      <c r="A23" s="178" t="s">
        <v>702</v>
      </c>
      <c r="B23" s="178">
        <v>200000</v>
      </c>
    </row>
    <row r="24" spans="1:14">
      <c r="A24" s="178" t="s">
        <v>703</v>
      </c>
      <c r="B24" s="178">
        <v>200000</v>
      </c>
    </row>
    <row r="25" spans="1:14">
      <c r="A25" s="178" t="s">
        <v>704</v>
      </c>
      <c r="B25" s="178">
        <v>200000</v>
      </c>
    </row>
    <row r="26" spans="1:14">
      <c r="A26" s="178" t="s">
        <v>705</v>
      </c>
      <c r="B26" s="178">
        <v>200000</v>
      </c>
    </row>
    <row r="27" spans="1:14">
      <c r="A27" s="178" t="s">
        <v>706</v>
      </c>
      <c r="B27" s="178">
        <v>200000</v>
      </c>
    </row>
    <row r="28" spans="1:14">
      <c r="A28" s="178" t="s">
        <v>708</v>
      </c>
      <c r="B28" s="178">
        <v>300000</v>
      </c>
    </row>
    <row r="29" spans="1:14">
      <c r="A29" s="178" t="s">
        <v>710</v>
      </c>
      <c r="B29" s="178">
        <v>300000</v>
      </c>
    </row>
    <row r="30" spans="1:14">
      <c r="A30" s="178" t="s">
        <v>711</v>
      </c>
      <c r="B30" s="178">
        <v>300000</v>
      </c>
    </row>
    <row r="31" spans="1:14">
      <c r="A31" s="178" t="s">
        <v>712</v>
      </c>
      <c r="B31" s="178">
        <v>300000</v>
      </c>
    </row>
    <row r="32" spans="1:14">
      <c r="A32" s="178" t="s">
        <v>713</v>
      </c>
      <c r="B32" s="178">
        <v>400000</v>
      </c>
    </row>
    <row r="33" spans="1:2">
      <c r="A33" s="178" t="s">
        <v>714</v>
      </c>
      <c r="B33" s="178">
        <v>400000</v>
      </c>
    </row>
    <row r="35" spans="1:2">
      <c r="A35" s="118" t="s">
        <v>749</v>
      </c>
      <c r="B35" s="118">
        <f>200000*12</f>
        <v>2400000</v>
      </c>
    </row>
    <row r="36" spans="1:2">
      <c r="A36" s="118" t="s">
        <v>750</v>
      </c>
      <c r="B36" s="118">
        <f>+SUM(B22:B33)-B35-200000</f>
        <v>600000</v>
      </c>
    </row>
    <row r="38" spans="1:2">
      <c r="B38" s="118">
        <f>SUM(B35:B37)</f>
        <v>3000000</v>
      </c>
    </row>
  </sheetData>
  <mergeCells count="1">
    <mergeCell ref="A20:B20"/>
  </mergeCells>
  <pageMargins left="0.7" right="0.7" top="0.75" bottom="0.75" header="0.3" footer="0.3"/>
</worksheet>
</file>

<file path=xl/worksheets/sheet45.xml><?xml version="1.0" encoding="utf-8"?>
<worksheet xmlns="http://schemas.openxmlformats.org/spreadsheetml/2006/main" xmlns:r="http://schemas.openxmlformats.org/officeDocument/2006/relationships">
  <dimension ref="A1:S51"/>
  <sheetViews>
    <sheetView workbookViewId="0">
      <selection activeCell="E1" sqref="E1"/>
    </sheetView>
  </sheetViews>
  <sheetFormatPr defaultColWidth="8.85546875" defaultRowHeight="15"/>
  <cols>
    <col min="1" max="1" width="16.7109375" bestFit="1" customWidth="1"/>
    <col min="2" max="2" width="23.28515625" style="194" customWidth="1"/>
    <col min="3" max="6" width="10.7109375" bestFit="1" customWidth="1"/>
  </cols>
  <sheetData>
    <row r="1" spans="1:19">
      <c r="A1" s="162"/>
      <c r="B1" s="162"/>
      <c r="C1" s="162" t="s">
        <v>208</v>
      </c>
      <c r="D1" s="162" t="s">
        <v>209</v>
      </c>
      <c r="E1" s="162" t="s">
        <v>426</v>
      </c>
      <c r="F1" s="162" t="s">
        <v>508</v>
      </c>
      <c r="K1" t="s">
        <v>208</v>
      </c>
      <c r="L1" t="s">
        <v>209</v>
      </c>
      <c r="M1" t="s">
        <v>426</v>
      </c>
      <c r="N1" t="s">
        <v>508</v>
      </c>
      <c r="P1" t="s">
        <v>208</v>
      </c>
      <c r="Q1" t="s">
        <v>209</v>
      </c>
      <c r="R1" t="s">
        <v>426</v>
      </c>
      <c r="S1" t="s">
        <v>508</v>
      </c>
    </row>
    <row r="2" spans="1:19">
      <c r="A2" s="163" t="s">
        <v>427</v>
      </c>
      <c r="B2" s="163"/>
      <c r="C2" s="162">
        <v>2.4</v>
      </c>
      <c r="D2" s="162">
        <v>2.5</v>
      </c>
      <c r="E2" s="162">
        <v>3</v>
      </c>
      <c r="F2" s="162">
        <v>3</v>
      </c>
      <c r="J2" t="s">
        <v>427</v>
      </c>
      <c r="K2">
        <v>2.4</v>
      </c>
      <c r="L2">
        <v>2.5</v>
      </c>
      <c r="M2">
        <v>3</v>
      </c>
      <c r="N2">
        <v>3</v>
      </c>
    </row>
    <row r="3" spans="1:19">
      <c r="A3" s="163" t="s">
        <v>334</v>
      </c>
      <c r="B3" s="163"/>
      <c r="C3" s="162">
        <v>1</v>
      </c>
      <c r="D3" s="162">
        <v>3</v>
      </c>
      <c r="E3" s="162">
        <v>4</v>
      </c>
      <c r="F3" s="162">
        <f>+F5-F2</f>
        <v>4.5</v>
      </c>
      <c r="J3" t="s">
        <v>334</v>
      </c>
      <c r="K3">
        <v>1</v>
      </c>
      <c r="L3">
        <v>3</v>
      </c>
      <c r="M3">
        <v>4</v>
      </c>
      <c r="N3">
        <v>4.5</v>
      </c>
    </row>
    <row r="4" spans="1:19">
      <c r="A4" s="162"/>
      <c r="B4" s="162"/>
      <c r="C4" s="162"/>
      <c r="D4" s="162"/>
      <c r="E4" s="162"/>
      <c r="F4" s="162"/>
    </row>
    <row r="5" spans="1:19">
      <c r="A5" s="163" t="s">
        <v>509</v>
      </c>
      <c r="B5" s="163"/>
      <c r="C5" s="162">
        <v>3.4</v>
      </c>
      <c r="D5" s="162">
        <f>SUM(D2:D4)</f>
        <v>5.5</v>
      </c>
      <c r="E5" s="162">
        <f>SUM(E2:E4)</f>
        <v>7</v>
      </c>
      <c r="F5" s="162">
        <v>7.5</v>
      </c>
      <c r="J5" t="s">
        <v>509</v>
      </c>
      <c r="K5">
        <v>3.4</v>
      </c>
      <c r="L5">
        <v>5.5</v>
      </c>
      <c r="M5">
        <v>7</v>
      </c>
      <c r="N5">
        <v>7.5</v>
      </c>
    </row>
    <row r="7" spans="1:19">
      <c r="A7" s="163" t="s">
        <v>207</v>
      </c>
      <c r="B7" s="163"/>
      <c r="I7" t="s">
        <v>390</v>
      </c>
      <c r="J7" t="s">
        <v>389</v>
      </c>
      <c r="K7">
        <v>1.32</v>
      </c>
      <c r="L7">
        <v>1.32</v>
      </c>
      <c r="M7">
        <v>1.32</v>
      </c>
      <c r="N7">
        <v>1.32</v>
      </c>
      <c r="P7">
        <v>1.32</v>
      </c>
      <c r="Q7">
        <v>1.32</v>
      </c>
      <c r="R7">
        <v>1.32</v>
      </c>
      <c r="S7">
        <v>1.32</v>
      </c>
    </row>
    <row r="8" spans="1:19">
      <c r="J8" t="s">
        <v>334</v>
      </c>
      <c r="K8">
        <v>1</v>
      </c>
      <c r="L8">
        <v>0.6</v>
      </c>
      <c r="M8">
        <v>0.8</v>
      </c>
      <c r="N8">
        <v>1.2999999999999998</v>
      </c>
      <c r="P8">
        <v>1.1904760000000001</v>
      </c>
      <c r="Q8">
        <v>0.71428560000000008</v>
      </c>
      <c r="R8">
        <v>0.95238080000000014</v>
      </c>
      <c r="S8">
        <v>1.8</v>
      </c>
    </row>
    <row r="9" spans="1:19">
      <c r="A9" s="10" t="s">
        <v>334</v>
      </c>
      <c r="B9" s="10" t="s">
        <v>415</v>
      </c>
      <c r="C9">
        <v>1800000</v>
      </c>
      <c r="D9" s="194">
        <v>1800000</v>
      </c>
      <c r="E9" s="194">
        <v>1800000</v>
      </c>
      <c r="F9" s="194">
        <v>1800000</v>
      </c>
      <c r="K9">
        <v>2.3200000000000003</v>
      </c>
      <c r="L9">
        <v>1.92</v>
      </c>
      <c r="M9">
        <v>2.12</v>
      </c>
      <c r="N9">
        <v>2.62</v>
      </c>
      <c r="P9">
        <v>2.5104760000000002</v>
      </c>
      <c r="Q9">
        <v>2.0342856</v>
      </c>
      <c r="R9">
        <v>2.2723808000000001</v>
      </c>
      <c r="S9">
        <v>3.12</v>
      </c>
    </row>
    <row r="10" spans="1:19" s="194" customFormat="1">
      <c r="A10" s="10"/>
      <c r="B10" s="10"/>
      <c r="C10" s="255">
        <v>0.66137566137566139</v>
      </c>
      <c r="D10" s="255">
        <v>0.3968253968253968</v>
      </c>
      <c r="E10" s="255">
        <v>0.69841269841269837</v>
      </c>
      <c r="F10" s="255">
        <v>1</v>
      </c>
    </row>
    <row r="11" spans="1:19" s="194" customFormat="1">
      <c r="A11" s="10"/>
      <c r="B11" s="10" t="s">
        <v>857</v>
      </c>
      <c r="C11" s="134">
        <f>+C9*C10</f>
        <v>1190476.1904761905</v>
      </c>
      <c r="D11" s="134">
        <f>+D9*D10</f>
        <v>714285.7142857142</v>
      </c>
      <c r="E11" s="134">
        <f>+E9*E10</f>
        <v>1257142.857142857</v>
      </c>
      <c r="F11" s="134">
        <f>+F9*F10</f>
        <v>1800000</v>
      </c>
    </row>
    <row r="12" spans="1:19" s="194" customFormat="1">
      <c r="A12" s="10"/>
      <c r="B12" s="10"/>
      <c r="C12" s="194">
        <f>+C11*0.84</f>
        <v>1000000</v>
      </c>
      <c r="D12" s="194">
        <f>+D11*0.84</f>
        <v>599999.99999999988</v>
      </c>
      <c r="E12" s="194">
        <f>+E11*0.84</f>
        <v>1055999.9999999998</v>
      </c>
      <c r="F12" s="194">
        <f>+F11*0.84</f>
        <v>1512000</v>
      </c>
    </row>
    <row r="13" spans="1:19" s="194" customFormat="1">
      <c r="A13" s="10"/>
      <c r="B13" s="10"/>
    </row>
    <row r="14" spans="1:19" s="194" customFormat="1">
      <c r="A14" s="10"/>
      <c r="B14" s="10" t="s">
        <v>854</v>
      </c>
      <c r="C14" s="194">
        <f>+C9*0.84</f>
        <v>1512000</v>
      </c>
      <c r="D14" s="194">
        <f>+D9*0.84</f>
        <v>1512000</v>
      </c>
      <c r="E14" s="194">
        <f>+E9*0.84</f>
        <v>1512000</v>
      </c>
      <c r="F14" s="194">
        <f>+F9*0.84</f>
        <v>1512000</v>
      </c>
    </row>
    <row r="15" spans="1:19" s="194" customFormat="1">
      <c r="A15" s="10"/>
      <c r="B15" s="10" t="s">
        <v>855</v>
      </c>
      <c r="C15" s="254">
        <f>C17/C14</f>
        <v>0.66137566137566139</v>
      </c>
      <c r="D15" s="254">
        <f>D17/D14</f>
        <v>0.3968253968253968</v>
      </c>
      <c r="E15" s="254">
        <f>E17/E14</f>
        <v>0.69841269841269837</v>
      </c>
      <c r="F15" s="254">
        <f>F17/F14</f>
        <v>1</v>
      </c>
      <c r="I15" s="194" t="s">
        <v>392</v>
      </c>
    </row>
    <row r="16" spans="1:19" s="194" customFormat="1">
      <c r="A16" s="10"/>
      <c r="B16" s="10"/>
    </row>
    <row r="17" spans="1:19" s="194" customFormat="1">
      <c r="A17" s="209"/>
      <c r="B17" s="209" t="s">
        <v>444</v>
      </c>
      <c r="C17" s="136">
        <f>1*1000000</f>
        <v>1000000</v>
      </c>
      <c r="D17" s="136">
        <v>600000</v>
      </c>
      <c r="E17" s="136">
        <v>1056000</v>
      </c>
      <c r="F17" s="136">
        <f>1512000</f>
        <v>1512000</v>
      </c>
      <c r="I17" s="194" t="s">
        <v>748</v>
      </c>
      <c r="J17" s="194" t="s">
        <v>389</v>
      </c>
      <c r="K17" s="194">
        <v>1.0799999999999998</v>
      </c>
      <c r="L17" s="194">
        <v>1.18</v>
      </c>
      <c r="M17" s="194">
        <v>1.68</v>
      </c>
      <c r="N17" s="194">
        <v>1.68</v>
      </c>
      <c r="P17" s="194">
        <v>1.4347832399999998</v>
      </c>
      <c r="Q17" s="194">
        <v>1.54347894</v>
      </c>
      <c r="R17" s="194">
        <v>2.0869574399999999</v>
      </c>
      <c r="S17" s="194">
        <v>2.125</v>
      </c>
    </row>
    <row r="18" spans="1:19" s="194" customFormat="1">
      <c r="A18" s="10"/>
      <c r="B18" s="10"/>
      <c r="J18" s="194" t="s">
        <v>334</v>
      </c>
      <c r="L18" s="194">
        <v>2.4</v>
      </c>
      <c r="M18" s="194">
        <v>3.2</v>
      </c>
      <c r="N18" s="194">
        <v>3.2</v>
      </c>
      <c r="Q18" s="194">
        <v>2.6086967999999997</v>
      </c>
      <c r="R18" s="194">
        <v>3.2</v>
      </c>
      <c r="S18" s="194">
        <v>3.2</v>
      </c>
    </row>
    <row r="19" spans="1:19">
      <c r="A19" s="10"/>
      <c r="B19" s="10" t="s">
        <v>421</v>
      </c>
      <c r="C19">
        <v>3200000</v>
      </c>
      <c r="D19" s="194">
        <v>3200000</v>
      </c>
      <c r="E19" s="194">
        <v>3200000</v>
      </c>
      <c r="F19" s="194">
        <v>3200000</v>
      </c>
      <c r="K19">
        <v>1.0799999999999998</v>
      </c>
      <c r="L19">
        <v>3.58</v>
      </c>
      <c r="M19">
        <v>4.88</v>
      </c>
      <c r="N19">
        <v>4.88</v>
      </c>
      <c r="P19">
        <v>1.4347832399999998</v>
      </c>
      <c r="Q19">
        <v>4.1521757399999997</v>
      </c>
      <c r="R19">
        <v>5.2869574400000001</v>
      </c>
      <c r="S19">
        <v>5.3250000000000002</v>
      </c>
    </row>
    <row r="20" spans="1:19" s="194" customFormat="1">
      <c r="A20" s="10"/>
      <c r="B20" s="10"/>
      <c r="C20" s="254">
        <v>0</v>
      </c>
      <c r="D20" s="254">
        <v>0.81521739130434778</v>
      </c>
      <c r="E20" s="254">
        <v>1</v>
      </c>
      <c r="F20" s="254">
        <v>1</v>
      </c>
    </row>
    <row r="21" spans="1:19" s="194" customFormat="1">
      <c r="A21" s="10"/>
      <c r="B21" s="10" t="s">
        <v>857</v>
      </c>
      <c r="C21" s="194">
        <f>+C19*C20</f>
        <v>0</v>
      </c>
      <c r="D21" s="194">
        <f>+D19*D20</f>
        <v>2608695.6521739131</v>
      </c>
      <c r="E21" s="194">
        <f>+E19*E20</f>
        <v>3200000</v>
      </c>
      <c r="F21" s="194">
        <f>+F19*F20</f>
        <v>3200000</v>
      </c>
    </row>
    <row r="22" spans="1:19" s="194" customFormat="1">
      <c r="A22" s="10"/>
      <c r="B22" s="10"/>
      <c r="C22" s="194">
        <f>+C21*0.92</f>
        <v>0</v>
      </c>
      <c r="D22" s="194">
        <f>+D21*0.92</f>
        <v>2400000</v>
      </c>
      <c r="E22" s="194">
        <f>+E21*0.92</f>
        <v>2944000</v>
      </c>
      <c r="F22" s="194">
        <f>+F21*0.92</f>
        <v>2944000</v>
      </c>
    </row>
    <row r="23" spans="1:19" s="194" customFormat="1">
      <c r="A23" s="10"/>
      <c r="B23" s="10"/>
    </row>
    <row r="24" spans="1:19" s="194" customFormat="1">
      <c r="A24" s="10"/>
      <c r="B24" s="10" t="s">
        <v>854</v>
      </c>
      <c r="C24" s="194">
        <f>+C19*0.92</f>
        <v>2944000</v>
      </c>
      <c r="D24" s="194">
        <f>+D19*0.92</f>
        <v>2944000</v>
      </c>
      <c r="E24" s="194">
        <f>+E19*0.92</f>
        <v>2944000</v>
      </c>
      <c r="F24" s="194">
        <f>+F19*0.92</f>
        <v>2944000</v>
      </c>
    </row>
    <row r="25" spans="1:19" s="194" customFormat="1">
      <c r="A25" s="10"/>
      <c r="B25" s="10" t="s">
        <v>855</v>
      </c>
      <c r="C25" s="254">
        <f>+C27/C24</f>
        <v>0</v>
      </c>
      <c r="D25" s="254">
        <f>D27/D24</f>
        <v>0.81521739130434778</v>
      </c>
      <c r="E25" s="180">
        <f>E27/E24</f>
        <v>1</v>
      </c>
      <c r="F25" s="180">
        <f>F27/F24</f>
        <v>1</v>
      </c>
      <c r="J25" s="194" t="s">
        <v>746</v>
      </c>
      <c r="K25" s="194">
        <v>3.4000000000000004</v>
      </c>
      <c r="L25" s="194">
        <v>5.5</v>
      </c>
      <c r="M25" s="194">
        <v>7</v>
      </c>
      <c r="N25" s="194">
        <v>7.5</v>
      </c>
      <c r="P25" s="194">
        <v>3.9452592399999999</v>
      </c>
      <c r="Q25" s="194">
        <v>6.1864613399999993</v>
      </c>
      <c r="R25" s="194">
        <v>7.5593382400000007</v>
      </c>
      <c r="S25" s="194">
        <v>8.4450000000000003</v>
      </c>
    </row>
    <row r="26" spans="1:19" s="194" customFormat="1">
      <c r="A26" s="10"/>
      <c r="B26" s="10"/>
    </row>
    <row r="27" spans="1:19" s="194" customFormat="1">
      <c r="A27" s="209"/>
      <c r="B27" s="209" t="s">
        <v>444</v>
      </c>
      <c r="C27" s="136">
        <v>0</v>
      </c>
      <c r="D27" s="136">
        <v>2400000</v>
      </c>
      <c r="E27" s="136">
        <v>2944000</v>
      </c>
      <c r="F27" s="136">
        <v>2944000</v>
      </c>
      <c r="J27" s="194" t="s">
        <v>389</v>
      </c>
      <c r="K27" s="194">
        <f>K7+K17</f>
        <v>2.4</v>
      </c>
      <c r="L27" s="194">
        <f>L7+L17</f>
        <v>2.5</v>
      </c>
      <c r="M27" s="194">
        <f>M7+M17</f>
        <v>3</v>
      </c>
      <c r="N27" s="194">
        <f>N7+N17</f>
        <v>3</v>
      </c>
      <c r="P27" s="194">
        <v>3.4288004208</v>
      </c>
      <c r="Q27" s="194">
        <v>5.5288015848000001</v>
      </c>
      <c r="R27" s="194">
        <v>6.7728007168000008</v>
      </c>
      <c r="S27" s="194">
        <v>7.5198</v>
      </c>
    </row>
    <row r="28" spans="1:19" s="194" customFormat="1">
      <c r="A28" s="10"/>
      <c r="B28" s="10"/>
      <c r="K28" s="194">
        <v>2400000</v>
      </c>
      <c r="L28" s="194">
        <v>2500000</v>
      </c>
      <c r="M28" s="194">
        <v>3000000</v>
      </c>
      <c r="N28" s="194">
        <v>3000000</v>
      </c>
    </row>
    <row r="29" spans="1:19" s="194" customFormat="1">
      <c r="A29" s="10"/>
      <c r="B29" s="10"/>
      <c r="K29" s="194">
        <f>K28-C39</f>
        <v>1291200</v>
      </c>
      <c r="L29" s="194">
        <f>L28-D39</f>
        <v>1391200</v>
      </c>
      <c r="M29" s="194">
        <f>M28-E39</f>
        <v>1891200</v>
      </c>
      <c r="N29" s="194">
        <f>N28-F39</f>
        <v>1891200</v>
      </c>
    </row>
    <row r="31" spans="1:19">
      <c r="A31" s="10" t="s">
        <v>389</v>
      </c>
      <c r="B31" s="10" t="s">
        <v>415</v>
      </c>
      <c r="C31">
        <v>1320000</v>
      </c>
      <c r="D31" s="194">
        <v>1320000</v>
      </c>
      <c r="E31" s="194">
        <v>1320000</v>
      </c>
      <c r="F31" s="194">
        <v>1320000</v>
      </c>
      <c r="J31" t="s">
        <v>856</v>
      </c>
      <c r="K31">
        <f>K8+K18</f>
        <v>1</v>
      </c>
      <c r="L31" s="194">
        <f>L8+L18</f>
        <v>3</v>
      </c>
      <c r="M31" s="194">
        <f>M8+M18</f>
        <v>4</v>
      </c>
      <c r="N31" s="194">
        <f>N8+N18</f>
        <v>4.5</v>
      </c>
    </row>
    <row r="32" spans="1:19" s="194" customFormat="1">
      <c r="A32" s="10"/>
      <c r="B32" s="10" t="s">
        <v>855</v>
      </c>
      <c r="C32" s="253">
        <v>1</v>
      </c>
      <c r="D32" s="253">
        <v>1</v>
      </c>
      <c r="E32" s="253">
        <v>1</v>
      </c>
      <c r="F32" s="253">
        <v>1</v>
      </c>
    </row>
    <row r="33" spans="1:14" s="194" customFormat="1">
      <c r="A33" s="10"/>
      <c r="B33" s="10" t="s">
        <v>857</v>
      </c>
      <c r="C33" s="194">
        <f>+C31*C32</f>
        <v>1320000</v>
      </c>
      <c r="D33" s="194">
        <f>+D31*D32</f>
        <v>1320000</v>
      </c>
      <c r="E33" s="194">
        <f>+E31*E32</f>
        <v>1320000</v>
      </c>
      <c r="F33" s="194">
        <f>+F31*F32</f>
        <v>1320000</v>
      </c>
    </row>
    <row r="34" spans="1:14" s="194" customFormat="1">
      <c r="A34" s="10"/>
      <c r="B34" s="10"/>
      <c r="C34" s="194">
        <f>+C33*0.84</f>
        <v>1108800</v>
      </c>
      <c r="D34" s="194">
        <f>+D33*0.84</f>
        <v>1108800</v>
      </c>
      <c r="E34" s="194">
        <f>+E33*0.84</f>
        <v>1108800</v>
      </c>
      <c r="F34" s="194">
        <f>+F33*0.84</f>
        <v>1108800</v>
      </c>
    </row>
    <row r="35" spans="1:14" s="194" customFormat="1">
      <c r="A35" s="10"/>
      <c r="B35" s="10"/>
    </row>
    <row r="36" spans="1:14" s="194" customFormat="1">
      <c r="A36" s="10"/>
      <c r="B36" s="10" t="s">
        <v>854</v>
      </c>
      <c r="C36" s="194">
        <f>+C31*0.84</f>
        <v>1108800</v>
      </c>
      <c r="D36" s="194">
        <f>+D31*0.84</f>
        <v>1108800</v>
      </c>
      <c r="E36" s="194">
        <f>+E31*0.84</f>
        <v>1108800</v>
      </c>
      <c r="F36" s="194">
        <f>+F31*0.84</f>
        <v>1108800</v>
      </c>
      <c r="M36" s="194">
        <v>4000000</v>
      </c>
      <c r="N36" s="194">
        <v>4500000</v>
      </c>
    </row>
    <row r="37" spans="1:14" s="194" customFormat="1">
      <c r="A37" s="10"/>
      <c r="B37" s="10" t="s">
        <v>855</v>
      </c>
      <c r="C37" s="253">
        <f>+C39/C36</f>
        <v>1</v>
      </c>
      <c r="D37" s="253">
        <f>+D39/D36</f>
        <v>1</v>
      </c>
      <c r="E37" s="253">
        <f>+E39/E36</f>
        <v>1</v>
      </c>
      <c r="F37" s="253">
        <f>+F39/F36</f>
        <v>1</v>
      </c>
      <c r="M37" s="194">
        <f>M36-E27</f>
        <v>1056000</v>
      </c>
      <c r="N37" s="194">
        <f>N36-F27</f>
        <v>1556000</v>
      </c>
    </row>
    <row r="38" spans="1:14" s="194" customFormat="1">
      <c r="A38" s="10"/>
      <c r="B38" s="10"/>
      <c r="N38" s="194">
        <f>1512000</f>
        <v>1512000</v>
      </c>
    </row>
    <row r="39" spans="1:14" s="194" customFormat="1">
      <c r="A39" s="10"/>
      <c r="B39" s="10" t="s">
        <v>444</v>
      </c>
      <c r="C39" s="194">
        <f>+C36</f>
        <v>1108800</v>
      </c>
      <c r="D39" s="194">
        <f>+D36</f>
        <v>1108800</v>
      </c>
      <c r="E39" s="194">
        <f>+E36</f>
        <v>1108800</v>
      </c>
      <c r="F39" s="194">
        <f>+F36</f>
        <v>1108800</v>
      </c>
      <c r="N39" s="194">
        <f>N37-N38</f>
        <v>44000</v>
      </c>
    </row>
    <row r="40" spans="1:14" s="194" customFormat="1">
      <c r="A40" s="10"/>
      <c r="B40" s="10"/>
    </row>
    <row r="41" spans="1:14" s="194" customFormat="1">
      <c r="A41" s="10"/>
      <c r="B41" s="10"/>
    </row>
    <row r="42" spans="1:14">
      <c r="B42" s="10" t="s">
        <v>421</v>
      </c>
      <c r="C42">
        <v>2125000</v>
      </c>
      <c r="D42" s="194">
        <v>2125000</v>
      </c>
      <c r="E42" s="194">
        <v>2125000</v>
      </c>
      <c r="F42" s="194">
        <v>2125000</v>
      </c>
    </row>
    <row r="43" spans="1:14" s="194" customFormat="1">
      <c r="B43" s="10" t="s">
        <v>855</v>
      </c>
      <c r="C43" s="253">
        <v>0.66046035805626602</v>
      </c>
      <c r="D43" s="253">
        <v>0.71161125319693097</v>
      </c>
      <c r="E43" s="253">
        <v>0.96736572890025574</v>
      </c>
      <c r="F43" s="253">
        <v>0.98987212276214831</v>
      </c>
    </row>
    <row r="44" spans="1:14" s="194" customFormat="1">
      <c r="B44" s="10" t="s">
        <v>857</v>
      </c>
      <c r="C44" s="134">
        <f>+C42*C43</f>
        <v>1403478.2608695652</v>
      </c>
      <c r="D44" s="134">
        <f>+D42*D43</f>
        <v>1512173.9130434783</v>
      </c>
      <c r="E44" s="134">
        <f>+E42*E43</f>
        <v>2055652.1739130435</v>
      </c>
      <c r="F44" s="134">
        <f>+F42*F43</f>
        <v>2103478.260869565</v>
      </c>
    </row>
    <row r="45" spans="1:14" s="194" customFormat="1">
      <c r="B45" s="10"/>
      <c r="C45" s="134">
        <f>+C44*0.92</f>
        <v>1291200</v>
      </c>
      <c r="D45" s="134">
        <f>+D44*0.92</f>
        <v>1391200</v>
      </c>
      <c r="E45" s="134">
        <f>+E44*0.92</f>
        <v>1891200</v>
      </c>
      <c r="F45" s="134">
        <f>+F44*0.92</f>
        <v>1935199.9999999998</v>
      </c>
    </row>
    <row r="46" spans="1:14" s="194" customFormat="1">
      <c r="B46" s="10"/>
      <c r="C46" s="134"/>
      <c r="D46" s="134"/>
      <c r="E46" s="134"/>
      <c r="F46" s="134"/>
    </row>
    <row r="47" spans="1:14" s="194" customFormat="1">
      <c r="B47" s="10"/>
    </row>
    <row r="48" spans="1:14">
      <c r="B48" s="10" t="s">
        <v>854</v>
      </c>
      <c r="C48">
        <f>+C42*0.92</f>
        <v>1955000</v>
      </c>
      <c r="D48" s="194">
        <f>+D42*0.92</f>
        <v>1955000</v>
      </c>
      <c r="E48" s="194">
        <f>+E42*0.92</f>
        <v>1955000</v>
      </c>
      <c r="F48" s="194">
        <f>+F42*0.92</f>
        <v>1955000</v>
      </c>
    </row>
    <row r="49" spans="2:6">
      <c r="B49" s="10" t="s">
        <v>855</v>
      </c>
      <c r="C49" s="253">
        <f>+C51/C48</f>
        <v>0.66046035805626602</v>
      </c>
      <c r="D49" s="253">
        <f>+D51/D48</f>
        <v>0.71161125319693097</v>
      </c>
      <c r="E49" s="253">
        <f>+E51/E48</f>
        <v>0.96736572890025574</v>
      </c>
      <c r="F49" s="253">
        <f>+F51/F48</f>
        <v>0.98987212276214831</v>
      </c>
    </row>
    <row r="51" spans="2:6">
      <c r="B51" s="10" t="s">
        <v>444</v>
      </c>
      <c r="C51">
        <v>1291200</v>
      </c>
      <c r="D51">
        <v>1391200</v>
      </c>
      <c r="E51">
        <v>1891200</v>
      </c>
      <c r="F51" s="194">
        <f>1891200+44000</f>
        <v>1935200</v>
      </c>
    </row>
  </sheetData>
  <pageMargins left="0.7" right="0.7" top="0.75" bottom="0.75" header="0.3" footer="0.3"/>
  <pageSetup paperSize="9" orientation="portrait" verticalDpi="0" r:id="rId1"/>
</worksheet>
</file>

<file path=xl/worksheets/sheet46.xml><?xml version="1.0" encoding="utf-8"?>
<worksheet xmlns="http://schemas.openxmlformats.org/spreadsheetml/2006/main" xmlns:r="http://schemas.openxmlformats.org/officeDocument/2006/relationships">
  <dimension ref="A1:B243"/>
  <sheetViews>
    <sheetView topLeftCell="A220" workbookViewId="0">
      <selection activeCell="B243" sqref="B243"/>
    </sheetView>
  </sheetViews>
  <sheetFormatPr defaultColWidth="8.85546875" defaultRowHeight="15"/>
  <cols>
    <col min="1" max="1" width="10.7109375" bestFit="1" customWidth="1"/>
    <col min="2" max="2" width="8" bestFit="1" customWidth="1"/>
  </cols>
  <sheetData>
    <row r="1" spans="1:2">
      <c r="A1" s="164" t="s">
        <v>518</v>
      </c>
      <c r="B1" s="164" t="s">
        <v>519</v>
      </c>
    </row>
    <row r="2" spans="1:2">
      <c r="A2" s="165" t="s">
        <v>520</v>
      </c>
      <c r="B2" s="165">
        <v>66.332899999999995</v>
      </c>
    </row>
    <row r="3" spans="1:2">
      <c r="A3" s="165" t="s">
        <v>521</v>
      </c>
      <c r="B3" s="165">
        <v>66.410499999999999</v>
      </c>
    </row>
    <row r="4" spans="1:2">
      <c r="A4" s="165" t="s">
        <v>522</v>
      </c>
      <c r="B4" s="165">
        <v>66.558000000000007</v>
      </c>
    </row>
    <row r="5" spans="1:2">
      <c r="A5" s="165" t="s">
        <v>523</v>
      </c>
      <c r="B5" s="165">
        <v>66.668000000000006</v>
      </c>
    </row>
    <row r="6" spans="1:2">
      <c r="A6" s="165" t="s">
        <v>524</v>
      </c>
      <c r="B6" s="165">
        <v>66.864000000000004</v>
      </c>
    </row>
    <row r="7" spans="1:2">
      <c r="A7" s="165" t="s">
        <v>525</v>
      </c>
      <c r="B7" s="165">
        <v>66.5411</v>
      </c>
    </row>
    <row r="8" spans="1:2">
      <c r="A8" s="165" t="s">
        <v>526</v>
      </c>
      <c r="B8" s="165">
        <v>66.504000000000005</v>
      </c>
    </row>
    <row r="9" spans="1:2">
      <c r="A9" s="165" t="s">
        <v>527</v>
      </c>
      <c r="B9" s="165">
        <v>66.608800000000002</v>
      </c>
    </row>
    <row r="10" spans="1:2">
      <c r="A10" s="165" t="s">
        <v>528</v>
      </c>
      <c r="B10" s="165">
        <v>66.880600000000001</v>
      </c>
    </row>
    <row r="11" spans="1:2">
      <c r="A11" s="165" t="s">
        <v>529</v>
      </c>
      <c r="B11" s="165">
        <v>67.367999999999995</v>
      </c>
    </row>
    <row r="12" spans="1:2">
      <c r="A12" s="165" t="s">
        <v>530</v>
      </c>
      <c r="B12" s="165">
        <v>67.228999999999999</v>
      </c>
    </row>
    <row r="13" spans="1:2">
      <c r="A13" s="165" t="s">
        <v>531</v>
      </c>
      <c r="B13" s="165">
        <v>67.022999999999996</v>
      </c>
    </row>
    <row r="14" spans="1:2">
      <c r="A14" s="166">
        <v>42677</v>
      </c>
      <c r="B14" s="165">
        <v>67.086799999999997</v>
      </c>
    </row>
    <row r="15" spans="1:2">
      <c r="A15" s="166">
        <v>42646</v>
      </c>
      <c r="B15" s="165">
        <v>67.051000000000002</v>
      </c>
    </row>
    <row r="16" spans="1:2">
      <c r="A16" s="166">
        <v>42616</v>
      </c>
      <c r="B16" s="165">
        <v>67.463200000000001</v>
      </c>
    </row>
    <row r="17" spans="1:2">
      <c r="A17" s="166">
        <v>42585</v>
      </c>
      <c r="B17" s="165">
        <v>67.337999999999994</v>
      </c>
    </row>
    <row r="18" spans="1:2">
      <c r="A18" s="166">
        <v>42463</v>
      </c>
      <c r="B18" s="165">
        <v>67.271299999999997</v>
      </c>
    </row>
    <row r="19" spans="1:2">
      <c r="A19" s="166">
        <v>42432</v>
      </c>
      <c r="B19" s="165">
        <v>67.378600000000006</v>
      </c>
    </row>
    <row r="20" spans="1:2">
      <c r="A20" s="166">
        <v>42403</v>
      </c>
      <c r="B20" s="165">
        <v>67.702200000000005</v>
      </c>
    </row>
    <row r="21" spans="1:2">
      <c r="A21" s="166">
        <v>42372</v>
      </c>
      <c r="B21" s="165">
        <v>68.158000000000001</v>
      </c>
    </row>
    <row r="22" spans="1:2">
      <c r="A22" s="165" t="s">
        <v>532</v>
      </c>
      <c r="B22" s="165">
        <v>68.616</v>
      </c>
    </row>
    <row r="23" spans="1:2">
      <c r="A23" s="165" t="s">
        <v>533</v>
      </c>
      <c r="B23" s="165">
        <v>68.777500000000003</v>
      </c>
    </row>
    <row r="24" spans="1:2">
      <c r="A24" s="165" t="s">
        <v>534</v>
      </c>
      <c r="B24" s="165">
        <v>68.599000000000004</v>
      </c>
    </row>
    <row r="25" spans="1:2">
      <c r="A25" s="165" t="s">
        <v>535</v>
      </c>
      <c r="B25" s="165">
        <v>68.564999999999998</v>
      </c>
    </row>
    <row r="26" spans="1:2">
      <c r="A26" s="165" t="s">
        <v>536</v>
      </c>
      <c r="B26" s="165">
        <v>68.640799999999999</v>
      </c>
    </row>
    <row r="27" spans="1:2">
      <c r="A27" s="165" t="s">
        <v>537</v>
      </c>
      <c r="B27" s="165">
        <v>68.551699999999997</v>
      </c>
    </row>
    <row r="28" spans="1:2">
      <c r="A28" s="165" t="s">
        <v>538</v>
      </c>
      <c r="B28" s="165">
        <v>68.494</v>
      </c>
    </row>
    <row r="29" spans="1:2">
      <c r="A29" s="165" t="s">
        <v>539</v>
      </c>
      <c r="B29" s="165">
        <v>68.591999999999999</v>
      </c>
    </row>
    <row r="30" spans="1:2">
      <c r="A30" s="165" t="s">
        <v>540</v>
      </c>
      <c r="B30" s="165">
        <v>68.335999999999999</v>
      </c>
    </row>
    <row r="31" spans="1:2">
      <c r="A31" s="165" t="s">
        <v>541</v>
      </c>
      <c r="B31" s="165">
        <v>68.134799999999998</v>
      </c>
    </row>
    <row r="32" spans="1:2">
      <c r="A32" s="166">
        <v>42706</v>
      </c>
      <c r="B32" s="165">
        <v>68.436499999999995</v>
      </c>
    </row>
    <row r="33" spans="1:2">
      <c r="A33" s="166">
        <v>42676</v>
      </c>
      <c r="B33" s="165">
        <v>68.015500000000003</v>
      </c>
    </row>
    <row r="34" spans="1:2">
      <c r="A34" s="166">
        <v>42645</v>
      </c>
      <c r="B34" s="165">
        <v>67.878100000000003</v>
      </c>
    </row>
    <row r="35" spans="1:2">
      <c r="A35" s="166">
        <v>42615</v>
      </c>
      <c r="B35" s="165">
        <v>68.162300000000002</v>
      </c>
    </row>
    <row r="36" spans="1:2">
      <c r="A36" s="166">
        <v>42584</v>
      </c>
      <c r="B36" s="165">
        <v>67.819000000000003</v>
      </c>
    </row>
    <row r="37" spans="1:2">
      <c r="A37" s="166">
        <v>42492</v>
      </c>
      <c r="B37" s="165">
        <v>67.636499999999998</v>
      </c>
    </row>
    <row r="38" spans="1:2">
      <c r="A38" s="166">
        <v>42462</v>
      </c>
      <c r="B38" s="165">
        <v>67.809299999999993</v>
      </c>
    </row>
    <row r="39" spans="1:2">
      <c r="A39" s="166">
        <v>42431</v>
      </c>
      <c r="B39" s="165">
        <v>68.182500000000005</v>
      </c>
    </row>
    <row r="40" spans="1:2">
      <c r="A40" s="166">
        <v>42402</v>
      </c>
      <c r="B40" s="165">
        <v>67.834000000000003</v>
      </c>
    </row>
    <row r="41" spans="1:2">
      <c r="A41" s="166">
        <v>42371</v>
      </c>
      <c r="B41" s="165">
        <v>67.672799999999995</v>
      </c>
    </row>
    <row r="42" spans="1:2">
      <c r="A42" s="165" t="s">
        <v>542</v>
      </c>
      <c r="B42" s="165">
        <v>67.876300000000001</v>
      </c>
    </row>
    <row r="43" spans="1:2">
      <c r="A43" s="165" t="s">
        <v>543</v>
      </c>
      <c r="B43" s="165">
        <v>68.085800000000006</v>
      </c>
    </row>
    <row r="44" spans="1:2">
      <c r="A44" s="165" t="s">
        <v>544</v>
      </c>
      <c r="B44" s="165">
        <v>67.9803</v>
      </c>
    </row>
    <row r="45" spans="1:2">
      <c r="A45" s="165" t="s">
        <v>545</v>
      </c>
      <c r="B45" s="165">
        <v>67.642799999999994</v>
      </c>
    </row>
    <row r="46" spans="1:2">
      <c r="A46" s="165" t="s">
        <v>546</v>
      </c>
      <c r="B46" s="165">
        <v>67.748000000000005</v>
      </c>
    </row>
    <row r="47" spans="1:2">
      <c r="A47" s="165" t="s">
        <v>547</v>
      </c>
      <c r="B47" s="165">
        <v>68.06</v>
      </c>
    </row>
    <row r="48" spans="1:2">
      <c r="A48" s="165" t="s">
        <v>548</v>
      </c>
      <c r="B48" s="165">
        <v>67.977400000000003</v>
      </c>
    </row>
    <row r="49" spans="1:2">
      <c r="A49" s="165" t="s">
        <v>549</v>
      </c>
      <c r="B49" s="165">
        <v>67.563000000000002</v>
      </c>
    </row>
    <row r="50" spans="1:2">
      <c r="A50" s="165" t="s">
        <v>550</v>
      </c>
      <c r="B50" s="165">
        <v>67.587999999999994</v>
      </c>
    </row>
    <row r="51" spans="1:2">
      <c r="A51" s="165" t="s">
        <v>551</v>
      </c>
      <c r="B51" s="165">
        <v>67.432500000000005</v>
      </c>
    </row>
    <row r="52" spans="1:2">
      <c r="A52" s="165" t="s">
        <v>552</v>
      </c>
      <c r="B52" s="165">
        <v>67.094999999999999</v>
      </c>
    </row>
    <row r="53" spans="1:2">
      <c r="A53" s="165" t="s">
        <v>553</v>
      </c>
      <c r="B53" s="165">
        <v>66.839399999999998</v>
      </c>
    </row>
    <row r="54" spans="1:2">
      <c r="A54" s="166">
        <v>42705</v>
      </c>
      <c r="B54" s="165">
        <v>66.890500000000003</v>
      </c>
    </row>
    <row r="55" spans="1:2">
      <c r="A55" s="166">
        <v>42675</v>
      </c>
      <c r="B55" s="165">
        <v>66.788499999999999</v>
      </c>
    </row>
    <row r="56" spans="1:2">
      <c r="A56" s="166">
        <v>42583</v>
      </c>
      <c r="B56" s="165">
        <v>66.668999999999997</v>
      </c>
    </row>
    <row r="57" spans="1:2">
      <c r="A57" s="166">
        <v>42552</v>
      </c>
      <c r="B57" s="165">
        <v>66.911500000000004</v>
      </c>
    </row>
    <row r="58" spans="1:2">
      <c r="A58" s="166">
        <v>42522</v>
      </c>
      <c r="B58" s="165">
        <v>66.716499999999996</v>
      </c>
    </row>
    <row r="59" spans="1:2">
      <c r="A59" s="166">
        <v>42491</v>
      </c>
      <c r="B59" s="165">
        <v>66.541799999999995</v>
      </c>
    </row>
    <row r="60" spans="1:2">
      <c r="A60" s="166">
        <v>42461</v>
      </c>
      <c r="B60" s="165">
        <v>66.462299999999999</v>
      </c>
    </row>
    <row r="61" spans="1:2">
      <c r="A61" s="166">
        <v>42370</v>
      </c>
      <c r="B61" s="165">
        <v>66.177999999999997</v>
      </c>
    </row>
    <row r="62" spans="1:2">
      <c r="A62" s="165" t="s">
        <v>554</v>
      </c>
      <c r="B62" s="165">
        <v>66.325999999999993</v>
      </c>
    </row>
    <row r="63" spans="1:2">
      <c r="A63" s="165" t="s">
        <v>555</v>
      </c>
      <c r="B63" s="165">
        <v>66.424300000000002</v>
      </c>
    </row>
    <row r="64" spans="1:2">
      <c r="A64" s="165" t="s">
        <v>556</v>
      </c>
      <c r="B64" s="165">
        <v>66.37</v>
      </c>
    </row>
    <row r="65" spans="1:2">
      <c r="A65" s="165" t="s">
        <v>557</v>
      </c>
      <c r="B65" s="165">
        <v>66.138000000000005</v>
      </c>
    </row>
    <row r="66" spans="1:2">
      <c r="A66" s="165" t="s">
        <v>558</v>
      </c>
      <c r="B66" s="165">
        <v>66.201999999999998</v>
      </c>
    </row>
    <row r="67" spans="1:2">
      <c r="A67" s="165" t="s">
        <v>559</v>
      </c>
      <c r="B67" s="165">
        <v>66.298500000000004</v>
      </c>
    </row>
    <row r="68" spans="1:2">
      <c r="A68" s="165" t="s">
        <v>560</v>
      </c>
      <c r="B68" s="165">
        <v>66.323999999999998</v>
      </c>
    </row>
    <row r="69" spans="1:2">
      <c r="A69" s="165" t="s">
        <v>561</v>
      </c>
      <c r="B69" s="165">
        <v>66.423500000000004</v>
      </c>
    </row>
    <row r="70" spans="1:2">
      <c r="A70" s="165" t="s">
        <v>562</v>
      </c>
      <c r="B70" s="165">
        <v>66.648799999999994</v>
      </c>
    </row>
    <row r="71" spans="1:2">
      <c r="A71" s="165" t="s">
        <v>563</v>
      </c>
      <c r="B71" s="165">
        <v>66.846800000000002</v>
      </c>
    </row>
    <row r="72" spans="1:2">
      <c r="A72" s="165" t="s">
        <v>564</v>
      </c>
      <c r="B72" s="165">
        <v>67.043499999999995</v>
      </c>
    </row>
    <row r="73" spans="1:2">
      <c r="A73" s="165" t="s">
        <v>565</v>
      </c>
      <c r="B73" s="165">
        <v>66.994</v>
      </c>
    </row>
    <row r="74" spans="1:2">
      <c r="A74" s="166">
        <v>42320</v>
      </c>
      <c r="B74" s="165">
        <v>66.786000000000001</v>
      </c>
    </row>
    <row r="75" spans="1:2">
      <c r="A75" s="166">
        <v>42289</v>
      </c>
      <c r="B75" s="165">
        <v>66.790499999999994</v>
      </c>
    </row>
    <row r="76" spans="1:2">
      <c r="A76" s="166">
        <v>42259</v>
      </c>
      <c r="B76" s="165">
        <v>66.75</v>
      </c>
    </row>
    <row r="77" spans="1:2">
      <c r="A77" s="166">
        <v>42228</v>
      </c>
      <c r="B77" s="165">
        <v>66.798299999999998</v>
      </c>
    </row>
    <row r="78" spans="1:2">
      <c r="A78" s="166">
        <v>42197</v>
      </c>
      <c r="B78" s="165">
        <v>66.626300000000001</v>
      </c>
    </row>
    <row r="79" spans="1:2">
      <c r="A79" s="166">
        <v>42106</v>
      </c>
      <c r="B79" s="165">
        <v>66.836500000000001</v>
      </c>
    </row>
    <row r="80" spans="1:2">
      <c r="A80" s="166">
        <v>42075</v>
      </c>
      <c r="B80" s="165">
        <v>66.745000000000005</v>
      </c>
    </row>
    <row r="81" spans="1:2">
      <c r="A81" s="166">
        <v>42047</v>
      </c>
      <c r="B81" s="165">
        <v>66.615799999999993</v>
      </c>
    </row>
    <row r="82" spans="1:2">
      <c r="A82" s="166">
        <v>42016</v>
      </c>
      <c r="B82" s="165">
        <v>66.518000000000001</v>
      </c>
    </row>
    <row r="83" spans="1:2">
      <c r="A83" s="165" t="s">
        <v>566</v>
      </c>
      <c r="B83" s="165">
        <v>66.814800000000005</v>
      </c>
    </row>
    <row r="84" spans="1:2">
      <c r="A84" s="165" t="s">
        <v>567</v>
      </c>
      <c r="B84" s="165">
        <v>66.750299999999996</v>
      </c>
    </row>
    <row r="85" spans="1:2">
      <c r="A85" s="165" t="s">
        <v>568</v>
      </c>
      <c r="B85" s="165">
        <v>66.550700000000006</v>
      </c>
    </row>
    <row r="86" spans="1:2">
      <c r="A86" s="165" t="s">
        <v>569</v>
      </c>
      <c r="B86" s="165">
        <v>66.384</v>
      </c>
    </row>
    <row r="87" spans="1:2">
      <c r="A87" s="165" t="s">
        <v>570</v>
      </c>
      <c r="B87" s="165">
        <v>66.349000000000004</v>
      </c>
    </row>
    <row r="88" spans="1:2">
      <c r="A88" s="165" t="s">
        <v>571</v>
      </c>
      <c r="B88" s="165">
        <v>66.093999999999994</v>
      </c>
    </row>
    <row r="89" spans="1:2">
      <c r="A89" s="165" t="s">
        <v>572</v>
      </c>
      <c r="B89" s="165">
        <v>66.110500000000002</v>
      </c>
    </row>
    <row r="90" spans="1:2">
      <c r="A90" s="165" t="s">
        <v>573</v>
      </c>
      <c r="B90" s="165">
        <v>66.113799999999998</v>
      </c>
    </row>
    <row r="91" spans="1:2">
      <c r="A91" s="165" t="s">
        <v>574</v>
      </c>
      <c r="B91" s="165">
        <v>65.980500000000006</v>
      </c>
    </row>
    <row r="92" spans="1:2">
      <c r="A92" s="165" t="s">
        <v>575</v>
      </c>
      <c r="B92" s="165">
        <v>66.168999999999997</v>
      </c>
    </row>
    <row r="93" spans="1:2">
      <c r="A93" s="165" t="s">
        <v>576</v>
      </c>
      <c r="B93" s="165">
        <v>66.138999999999996</v>
      </c>
    </row>
    <row r="94" spans="1:2">
      <c r="A94" s="166">
        <v>42288</v>
      </c>
      <c r="B94" s="165">
        <v>66.349500000000006</v>
      </c>
    </row>
    <row r="95" spans="1:2">
      <c r="A95" s="166">
        <v>42258</v>
      </c>
      <c r="B95" s="165">
        <v>66.337800000000001</v>
      </c>
    </row>
    <row r="96" spans="1:2">
      <c r="A96" s="166">
        <v>42166</v>
      </c>
      <c r="B96" s="165">
        <v>65.790999999999997</v>
      </c>
    </row>
    <row r="97" spans="1:2">
      <c r="A97" s="166">
        <v>42135</v>
      </c>
      <c r="B97" s="165">
        <v>65.6755</v>
      </c>
    </row>
    <row r="98" spans="1:2">
      <c r="A98" s="166">
        <v>42105</v>
      </c>
      <c r="B98" s="165">
        <v>65.567999999999998</v>
      </c>
    </row>
    <row r="99" spans="1:2">
      <c r="A99" s="166">
        <v>42074</v>
      </c>
      <c r="B99" s="165">
        <v>65.450999999999993</v>
      </c>
    </row>
    <row r="100" spans="1:2">
      <c r="A100" s="166">
        <v>42046</v>
      </c>
      <c r="B100" s="165">
        <v>65.479299999999995</v>
      </c>
    </row>
    <row r="101" spans="1:2">
      <c r="A101" s="165" t="s">
        <v>577</v>
      </c>
      <c r="B101" s="165">
        <v>65.223100000000002</v>
      </c>
    </row>
    <row r="102" spans="1:2">
      <c r="A102" s="165" t="s">
        <v>578</v>
      </c>
      <c r="B102" s="165">
        <v>65.151499999999999</v>
      </c>
    </row>
    <row r="103" spans="1:2">
      <c r="A103" s="165" t="s">
        <v>579</v>
      </c>
      <c r="B103" s="165">
        <v>65.040800000000004</v>
      </c>
    </row>
    <row r="104" spans="1:2">
      <c r="A104" s="165" t="s">
        <v>580</v>
      </c>
      <c r="B104" s="165">
        <v>64.955299999999994</v>
      </c>
    </row>
    <row r="105" spans="1:2">
      <c r="A105" s="165" t="s">
        <v>581</v>
      </c>
      <c r="B105" s="165">
        <v>64.960300000000004</v>
      </c>
    </row>
    <row r="106" spans="1:2">
      <c r="A106" s="165" t="s">
        <v>582</v>
      </c>
      <c r="B106" s="165">
        <v>64.881500000000003</v>
      </c>
    </row>
    <row r="107" spans="1:2">
      <c r="A107" s="165" t="s">
        <v>583</v>
      </c>
      <c r="B107" s="165">
        <v>65.151300000000006</v>
      </c>
    </row>
    <row r="108" spans="1:2">
      <c r="A108" s="165" t="s">
        <v>584</v>
      </c>
      <c r="B108" s="165">
        <v>64.890799999999999</v>
      </c>
    </row>
    <row r="109" spans="1:2">
      <c r="A109" s="165" t="s">
        <v>585</v>
      </c>
      <c r="B109" s="165">
        <v>64.817800000000005</v>
      </c>
    </row>
    <row r="110" spans="1:2">
      <c r="A110" s="165" t="s">
        <v>586</v>
      </c>
      <c r="B110" s="165">
        <v>64.969700000000003</v>
      </c>
    </row>
    <row r="111" spans="1:2">
      <c r="A111" s="165" t="s">
        <v>587</v>
      </c>
      <c r="B111" s="165">
        <v>64.823999999999998</v>
      </c>
    </row>
    <row r="112" spans="1:2">
      <c r="A112" s="165" t="s">
        <v>588</v>
      </c>
      <c r="B112" s="165">
        <v>65.112300000000005</v>
      </c>
    </row>
    <row r="113" spans="1:2">
      <c r="A113" s="165" t="s">
        <v>589</v>
      </c>
      <c r="B113" s="165">
        <v>65.021500000000003</v>
      </c>
    </row>
    <row r="114" spans="1:2">
      <c r="A114" s="166">
        <v>42348</v>
      </c>
      <c r="B114" s="165">
        <v>64.725999999999999</v>
      </c>
    </row>
    <row r="115" spans="1:2">
      <c r="A115" s="166">
        <v>42257</v>
      </c>
      <c r="B115" s="165">
        <v>64.784800000000004</v>
      </c>
    </row>
    <row r="116" spans="1:2">
      <c r="A116" s="166">
        <v>42226</v>
      </c>
      <c r="B116" s="165">
        <v>65.156999999999996</v>
      </c>
    </row>
    <row r="117" spans="1:2">
      <c r="A117" s="166">
        <v>42195</v>
      </c>
      <c r="B117" s="165">
        <v>65.257099999999994</v>
      </c>
    </row>
    <row r="118" spans="1:2">
      <c r="A118" s="166">
        <v>42165</v>
      </c>
      <c r="B118" s="165">
        <v>65.390799999999999</v>
      </c>
    </row>
    <row r="119" spans="1:2">
      <c r="A119" s="166">
        <v>42134</v>
      </c>
      <c r="B119" s="165">
        <v>65.290499999999994</v>
      </c>
    </row>
    <row r="120" spans="1:2">
      <c r="A120" s="166">
        <v>42014</v>
      </c>
      <c r="B120" s="165">
        <v>65.554000000000002</v>
      </c>
    </row>
    <row r="121" spans="1:2">
      <c r="A121" s="165" t="s">
        <v>590</v>
      </c>
      <c r="B121" s="165">
        <v>65.741799999999998</v>
      </c>
    </row>
    <row r="122" spans="1:2">
      <c r="A122" s="165" t="s">
        <v>591</v>
      </c>
      <c r="B122" s="165">
        <v>66.184299999999993</v>
      </c>
    </row>
    <row r="123" spans="1:2">
      <c r="A123" s="165" t="s">
        <v>592</v>
      </c>
      <c r="B123" s="165">
        <v>66.080500000000001</v>
      </c>
    </row>
    <row r="124" spans="1:2">
      <c r="A124" s="165" t="s">
        <v>593</v>
      </c>
      <c r="B124" s="165">
        <v>66.099299999999999</v>
      </c>
    </row>
    <row r="125" spans="1:2">
      <c r="A125" s="165" t="s">
        <v>594</v>
      </c>
      <c r="B125" s="165">
        <v>65.9696</v>
      </c>
    </row>
    <row r="126" spans="1:2">
      <c r="A126" s="165" t="s">
        <v>595</v>
      </c>
      <c r="B126" s="165">
        <v>65.625</v>
      </c>
    </row>
    <row r="127" spans="1:2">
      <c r="A127" s="165" t="s">
        <v>596</v>
      </c>
      <c r="B127" s="165">
        <v>65.753100000000003</v>
      </c>
    </row>
    <row r="128" spans="1:2">
      <c r="A128" s="165" t="s">
        <v>597</v>
      </c>
      <c r="B128" s="165">
        <v>65.9255</v>
      </c>
    </row>
    <row r="129" spans="1:2">
      <c r="A129" s="165" t="s">
        <v>598</v>
      </c>
      <c r="B129" s="165">
        <v>66.5</v>
      </c>
    </row>
    <row r="130" spans="1:2">
      <c r="A130" s="165" t="s">
        <v>599</v>
      </c>
      <c r="B130" s="165">
        <v>66.438299999999998</v>
      </c>
    </row>
    <row r="131" spans="1:2">
      <c r="A131" s="165" t="s">
        <v>600</v>
      </c>
      <c r="B131" s="165">
        <v>66.370800000000003</v>
      </c>
    </row>
    <row r="132" spans="1:2">
      <c r="A132" s="166">
        <v>42317</v>
      </c>
      <c r="B132" s="165">
        <v>66.386600000000001</v>
      </c>
    </row>
    <row r="133" spans="1:2">
      <c r="A133" s="166">
        <v>42286</v>
      </c>
      <c r="B133" s="165">
        <v>66.584000000000003</v>
      </c>
    </row>
    <row r="134" spans="1:2">
      <c r="A134" s="166">
        <v>42256</v>
      </c>
      <c r="B134" s="165">
        <v>66.294499999999999</v>
      </c>
    </row>
    <row r="135" spans="1:2">
      <c r="A135" s="166">
        <v>42225</v>
      </c>
      <c r="B135" s="165">
        <v>66.605999999999995</v>
      </c>
    </row>
    <row r="136" spans="1:2">
      <c r="A136" s="166">
        <v>42194</v>
      </c>
      <c r="B136" s="165">
        <v>66.744500000000002</v>
      </c>
    </row>
    <row r="137" spans="1:2">
      <c r="A137" s="166">
        <v>42103</v>
      </c>
      <c r="B137" s="165">
        <v>66.400300000000001</v>
      </c>
    </row>
    <row r="138" spans="1:2">
      <c r="A138" s="166">
        <v>42072</v>
      </c>
      <c r="B138" s="165">
        <v>66.227999999999994</v>
      </c>
    </row>
    <row r="139" spans="1:2">
      <c r="A139" s="166">
        <v>42044</v>
      </c>
      <c r="B139" s="165">
        <v>66.163799999999995</v>
      </c>
    </row>
    <row r="140" spans="1:2">
      <c r="A140" s="166">
        <v>42013</v>
      </c>
      <c r="B140" s="165">
        <v>66.260300000000001</v>
      </c>
    </row>
    <row r="141" spans="1:2">
      <c r="A141" s="165" t="s">
        <v>601</v>
      </c>
      <c r="B141" s="165">
        <v>66.306200000000004</v>
      </c>
    </row>
    <row r="142" spans="1:2">
      <c r="A142" s="165" t="s">
        <v>602</v>
      </c>
      <c r="B142" s="165">
        <v>66.080799999999996</v>
      </c>
    </row>
    <row r="143" spans="1:2">
      <c r="A143" s="165" t="s">
        <v>603</v>
      </c>
      <c r="B143" s="165">
        <v>66.060500000000005</v>
      </c>
    </row>
    <row r="144" spans="1:2">
      <c r="A144" s="165" t="s">
        <v>604</v>
      </c>
      <c r="B144" s="165">
        <v>66.161000000000001</v>
      </c>
    </row>
    <row r="145" spans="1:2">
      <c r="A145" s="165" t="s">
        <v>605</v>
      </c>
      <c r="B145" s="165">
        <v>66.709000000000003</v>
      </c>
    </row>
    <row r="146" spans="1:2">
      <c r="A146" s="165" t="s">
        <v>606</v>
      </c>
      <c r="B146" s="165">
        <v>66.509299999999996</v>
      </c>
    </row>
    <row r="147" spans="1:2">
      <c r="A147" s="165" t="s">
        <v>607</v>
      </c>
      <c r="B147" s="165">
        <v>65.829800000000006</v>
      </c>
    </row>
    <row r="148" spans="1:2">
      <c r="A148" s="165" t="s">
        <v>608</v>
      </c>
      <c r="B148" s="165">
        <v>65.238500000000002</v>
      </c>
    </row>
    <row r="149" spans="1:2">
      <c r="A149" s="165" t="s">
        <v>609</v>
      </c>
      <c r="B149" s="165">
        <v>65.252499999999998</v>
      </c>
    </row>
    <row r="150" spans="1:2">
      <c r="A150" s="165" t="s">
        <v>610</v>
      </c>
      <c r="B150" s="165">
        <v>65.22</v>
      </c>
    </row>
    <row r="151" spans="1:2">
      <c r="A151" s="165" t="s">
        <v>611</v>
      </c>
      <c r="B151" s="165">
        <v>65.122500000000002</v>
      </c>
    </row>
    <row r="152" spans="1:2">
      <c r="A152" s="165" t="s">
        <v>612</v>
      </c>
      <c r="B152" s="165">
        <v>64.921199999999999</v>
      </c>
    </row>
    <row r="153" spans="1:2">
      <c r="A153" s="166">
        <v>42346</v>
      </c>
      <c r="B153" s="165">
        <v>64.826999999999998</v>
      </c>
    </row>
    <row r="154" spans="1:2">
      <c r="A154" s="166">
        <v>42316</v>
      </c>
      <c r="B154" s="165">
        <v>64.173199999999994</v>
      </c>
    </row>
    <row r="155" spans="1:2">
      <c r="A155" s="166">
        <v>42285</v>
      </c>
      <c r="B155" s="165">
        <v>63.759</v>
      </c>
    </row>
    <row r="156" spans="1:2">
      <c r="A156" s="166">
        <v>42193</v>
      </c>
      <c r="B156" s="165">
        <v>63.806100000000001</v>
      </c>
    </row>
    <row r="157" spans="1:2">
      <c r="A157" s="166">
        <v>42163</v>
      </c>
      <c r="B157" s="165">
        <v>63.760300000000001</v>
      </c>
    </row>
    <row r="158" spans="1:2">
      <c r="A158" s="166">
        <v>42132</v>
      </c>
      <c r="B158" s="165">
        <v>63.815899999999999</v>
      </c>
    </row>
    <row r="159" spans="1:2">
      <c r="A159" s="166">
        <v>42102</v>
      </c>
      <c r="B159" s="165">
        <v>63.9315</v>
      </c>
    </row>
    <row r="160" spans="1:2">
      <c r="A160" s="166">
        <v>42071</v>
      </c>
      <c r="B160" s="165">
        <v>63.962299999999999</v>
      </c>
    </row>
    <row r="161" spans="1:2">
      <c r="A161" s="165" t="s">
        <v>613</v>
      </c>
      <c r="B161" s="165">
        <v>64.005399999999995</v>
      </c>
    </row>
    <row r="162" spans="1:2">
      <c r="A162" s="165" t="s">
        <v>614</v>
      </c>
      <c r="B162" s="165">
        <v>64.006100000000004</v>
      </c>
    </row>
    <row r="163" spans="1:2">
      <c r="A163" s="165" t="s">
        <v>615</v>
      </c>
      <c r="B163" s="165">
        <v>63.894300000000001</v>
      </c>
    </row>
    <row r="164" spans="1:2">
      <c r="A164" s="165" t="s">
        <v>616</v>
      </c>
      <c r="B164" s="165">
        <v>64.027000000000001</v>
      </c>
    </row>
    <row r="165" spans="1:2">
      <c r="A165" s="165" t="s">
        <v>617</v>
      </c>
      <c r="B165" s="165">
        <v>64.002799999999993</v>
      </c>
    </row>
    <row r="166" spans="1:2">
      <c r="A166" s="165" t="s">
        <v>618</v>
      </c>
      <c r="B166" s="165">
        <v>63.891599999999997</v>
      </c>
    </row>
    <row r="167" spans="1:2">
      <c r="A167" s="165" t="s">
        <v>619</v>
      </c>
      <c r="B167" s="165">
        <v>63.713799999999999</v>
      </c>
    </row>
    <row r="168" spans="1:2">
      <c r="A168" s="165" t="s">
        <v>620</v>
      </c>
      <c r="B168" s="165">
        <v>63.528300000000002</v>
      </c>
    </row>
    <row r="169" spans="1:2">
      <c r="A169" s="165" t="s">
        <v>621</v>
      </c>
      <c r="B169" s="165">
        <v>63.650599999999997</v>
      </c>
    </row>
    <row r="170" spans="1:2">
      <c r="A170" s="165" t="s">
        <v>622</v>
      </c>
      <c r="B170" s="165">
        <v>63.551000000000002</v>
      </c>
    </row>
    <row r="171" spans="1:2">
      <c r="A171" s="165" t="s">
        <v>623</v>
      </c>
      <c r="B171" s="165">
        <v>63.492800000000003</v>
      </c>
    </row>
    <row r="172" spans="1:2">
      <c r="A172" s="165" t="s">
        <v>624</v>
      </c>
      <c r="B172" s="165">
        <v>63.4955</v>
      </c>
    </row>
    <row r="173" spans="1:2">
      <c r="A173" s="165" t="s">
        <v>625</v>
      </c>
      <c r="B173" s="165">
        <v>63.384700000000002</v>
      </c>
    </row>
    <row r="174" spans="1:2">
      <c r="A174" s="165" t="s">
        <v>626</v>
      </c>
      <c r="B174" s="165">
        <v>63.497799999999998</v>
      </c>
    </row>
    <row r="175" spans="1:2">
      <c r="A175" s="165" t="s">
        <v>627</v>
      </c>
      <c r="B175" s="165">
        <v>63.465499999999999</v>
      </c>
    </row>
    <row r="176" spans="1:2">
      <c r="A176" s="166">
        <v>42284</v>
      </c>
      <c r="B176" s="165">
        <v>63.379300000000001</v>
      </c>
    </row>
    <row r="177" spans="1:2">
      <c r="A177" s="166">
        <v>42254</v>
      </c>
      <c r="B177" s="165">
        <v>63.506500000000003</v>
      </c>
    </row>
    <row r="178" spans="1:2">
      <c r="A178" s="166">
        <v>42223</v>
      </c>
      <c r="B178" s="165">
        <v>63.569000000000003</v>
      </c>
    </row>
    <row r="179" spans="1:2">
      <c r="A179" s="166">
        <v>42192</v>
      </c>
      <c r="B179" s="165">
        <v>63.374899999999997</v>
      </c>
    </row>
    <row r="180" spans="1:2">
      <c r="A180" s="166">
        <v>42162</v>
      </c>
      <c r="B180" s="165">
        <v>63.578499999999998</v>
      </c>
    </row>
    <row r="181" spans="1:2">
      <c r="A181" s="166">
        <v>42070</v>
      </c>
      <c r="B181" s="165">
        <v>63.396299999999997</v>
      </c>
    </row>
    <row r="182" spans="1:2">
      <c r="A182" s="166">
        <v>42042</v>
      </c>
      <c r="B182" s="165">
        <v>63.570500000000003</v>
      </c>
    </row>
    <row r="183" spans="1:2">
      <c r="A183" s="166">
        <v>42011</v>
      </c>
      <c r="B183" s="165">
        <v>63.622300000000003</v>
      </c>
    </row>
    <row r="184" spans="1:2">
      <c r="A184" s="165" t="s">
        <v>628</v>
      </c>
      <c r="B184" s="165">
        <v>63.754899999999999</v>
      </c>
    </row>
    <row r="185" spans="1:2">
      <c r="A185" s="165" t="s">
        <v>629</v>
      </c>
      <c r="B185" s="165">
        <v>63.917000000000002</v>
      </c>
    </row>
    <row r="186" spans="1:2">
      <c r="A186" s="165" t="s">
        <v>630</v>
      </c>
      <c r="B186" s="165">
        <v>63.604199999999999</v>
      </c>
    </row>
    <row r="187" spans="1:2">
      <c r="A187" s="165" t="s">
        <v>631</v>
      </c>
      <c r="B187" s="165">
        <v>63.612099999999998</v>
      </c>
    </row>
    <row r="188" spans="1:2">
      <c r="A188" s="165" t="s">
        <v>632</v>
      </c>
      <c r="B188" s="165">
        <v>63.66</v>
      </c>
    </row>
    <row r="189" spans="1:2">
      <c r="A189" s="165" t="s">
        <v>633</v>
      </c>
      <c r="B189" s="165">
        <v>63.640599999999999</v>
      </c>
    </row>
    <row r="190" spans="1:2">
      <c r="A190" s="165" t="s">
        <v>634</v>
      </c>
      <c r="B190" s="165">
        <v>63.509799999999998</v>
      </c>
    </row>
    <row r="191" spans="1:2">
      <c r="A191" s="165" t="s">
        <v>635</v>
      </c>
      <c r="B191" s="165">
        <v>63.819499999999998</v>
      </c>
    </row>
    <row r="192" spans="1:2">
      <c r="A192" s="165" t="s">
        <v>636</v>
      </c>
      <c r="B192" s="165">
        <v>63.849499999999999</v>
      </c>
    </row>
    <row r="193" spans="1:2">
      <c r="A193" s="165" t="s">
        <v>637</v>
      </c>
      <c r="B193" s="165">
        <v>64.113500000000002</v>
      </c>
    </row>
    <row r="194" spans="1:2">
      <c r="A194" s="165" t="s">
        <v>638</v>
      </c>
      <c r="B194" s="165">
        <v>64.150499999999994</v>
      </c>
    </row>
    <row r="195" spans="1:2">
      <c r="A195" s="165" t="s">
        <v>639</v>
      </c>
      <c r="B195" s="165">
        <v>64.086799999999997</v>
      </c>
    </row>
    <row r="196" spans="1:2">
      <c r="A196" s="166">
        <v>42344</v>
      </c>
      <c r="B196" s="165">
        <v>64.030100000000004</v>
      </c>
    </row>
    <row r="197" spans="1:2">
      <c r="A197" s="166">
        <v>42314</v>
      </c>
      <c r="B197" s="165">
        <v>63.890999999999998</v>
      </c>
    </row>
    <row r="198" spans="1:2">
      <c r="A198" s="166">
        <v>42283</v>
      </c>
      <c r="B198" s="165">
        <v>63.884900000000002</v>
      </c>
    </row>
    <row r="199" spans="1:2">
      <c r="A199" s="166">
        <v>42253</v>
      </c>
      <c r="B199" s="165">
        <v>63.936</v>
      </c>
    </row>
    <row r="200" spans="1:2">
      <c r="A200" s="166">
        <v>42222</v>
      </c>
      <c r="B200" s="165">
        <v>64.11</v>
      </c>
    </row>
    <row r="201" spans="1:2">
      <c r="A201" s="166">
        <v>42130</v>
      </c>
      <c r="B201" s="165">
        <v>63.895499999999998</v>
      </c>
    </row>
    <row r="202" spans="1:2">
      <c r="A202" s="166">
        <v>42100</v>
      </c>
      <c r="B202" s="165">
        <v>64.177499999999995</v>
      </c>
    </row>
    <row r="203" spans="1:2">
      <c r="A203" s="166">
        <v>42069</v>
      </c>
      <c r="B203" s="165">
        <v>63.851500000000001</v>
      </c>
    </row>
    <row r="204" spans="1:2">
      <c r="A204" s="166">
        <v>42041</v>
      </c>
      <c r="B204" s="165">
        <v>63.832999999999998</v>
      </c>
    </row>
    <row r="205" spans="1:2">
      <c r="A205" s="166">
        <v>42010</v>
      </c>
      <c r="B205" s="165">
        <v>63.6083</v>
      </c>
    </row>
    <row r="206" spans="1:2">
      <c r="A206" s="165" t="s">
        <v>640</v>
      </c>
      <c r="B206" s="165">
        <v>63.761499999999998</v>
      </c>
    </row>
    <row r="207" spans="1:2">
      <c r="A207" s="165" t="s">
        <v>641</v>
      </c>
      <c r="B207" s="165">
        <v>63.901000000000003</v>
      </c>
    </row>
    <row r="208" spans="1:2">
      <c r="A208" s="165" t="s">
        <v>642</v>
      </c>
      <c r="B208" s="165">
        <v>63.947499999999998</v>
      </c>
    </row>
    <row r="209" spans="1:2">
      <c r="A209" s="165" t="s">
        <v>643</v>
      </c>
      <c r="B209" s="165">
        <v>63.844999999999999</v>
      </c>
    </row>
    <row r="210" spans="1:2">
      <c r="A210" s="165" t="s">
        <v>644</v>
      </c>
      <c r="B210" s="165">
        <v>63.622799999999998</v>
      </c>
    </row>
    <row r="211" spans="1:2">
      <c r="A211" s="165" t="s">
        <v>645</v>
      </c>
      <c r="B211" s="165">
        <v>63.572800000000001</v>
      </c>
    </row>
    <row r="212" spans="1:2">
      <c r="A212" s="165" t="s">
        <v>646</v>
      </c>
      <c r="B212" s="165">
        <v>63.7</v>
      </c>
    </row>
    <row r="213" spans="1:2">
      <c r="A213" s="165" t="s">
        <v>647</v>
      </c>
      <c r="B213" s="165">
        <v>63.865499999999997</v>
      </c>
    </row>
    <row r="214" spans="1:2">
      <c r="A214" s="165" t="s">
        <v>648</v>
      </c>
      <c r="B214" s="165">
        <v>63.686799999999998</v>
      </c>
    </row>
    <row r="215" spans="1:2">
      <c r="A215" s="165" t="s">
        <v>649</v>
      </c>
      <c r="B215" s="165">
        <v>63.554299999999998</v>
      </c>
    </row>
    <row r="216" spans="1:2">
      <c r="A216" s="165" t="s">
        <v>650</v>
      </c>
      <c r="B216" s="165">
        <v>63.578800000000001</v>
      </c>
    </row>
    <row r="217" spans="1:2">
      <c r="A217" s="165" t="s">
        <v>651</v>
      </c>
      <c r="B217" s="165">
        <v>63.838000000000001</v>
      </c>
    </row>
    <row r="218" spans="1:2">
      <c r="A218" s="165" t="s">
        <v>652</v>
      </c>
      <c r="B218" s="165">
        <v>64.189499999999995</v>
      </c>
    </row>
    <row r="219" spans="1:2">
      <c r="A219" s="166">
        <v>42343</v>
      </c>
      <c r="B219" s="165">
        <v>64.201999999999998</v>
      </c>
    </row>
    <row r="220" spans="1:2">
      <c r="A220" s="166">
        <v>42313</v>
      </c>
      <c r="B220" s="165">
        <v>63.849499999999999</v>
      </c>
    </row>
    <row r="221" spans="1:2">
      <c r="A221" s="166">
        <v>42221</v>
      </c>
      <c r="B221" s="165">
        <v>64.049300000000002</v>
      </c>
    </row>
    <row r="222" spans="1:2">
      <c r="A222" s="166">
        <v>42190</v>
      </c>
      <c r="B222" s="165">
        <v>63.88</v>
      </c>
    </row>
    <row r="223" spans="1:2">
      <c r="A223" s="166">
        <v>42160</v>
      </c>
      <c r="B223" s="165">
        <v>63.642499999999998</v>
      </c>
    </row>
    <row r="224" spans="1:2">
      <c r="A224" s="166">
        <v>42129</v>
      </c>
      <c r="B224" s="165">
        <v>63.519399999999997</v>
      </c>
    </row>
    <row r="225" spans="1:2">
      <c r="A225" s="165" t="s">
        <v>653</v>
      </c>
      <c r="B225" s="165">
        <v>63.578000000000003</v>
      </c>
    </row>
    <row r="226" spans="1:2">
      <c r="A226" s="165" t="s">
        <v>654</v>
      </c>
      <c r="B226" s="165">
        <v>63.202500000000001</v>
      </c>
    </row>
    <row r="227" spans="1:2">
      <c r="A227" s="165" t="s">
        <v>655</v>
      </c>
      <c r="B227" s="165">
        <v>63.330500000000001</v>
      </c>
    </row>
    <row r="228" spans="1:2">
      <c r="A228" s="165" t="s">
        <v>656</v>
      </c>
      <c r="B228" s="165">
        <v>63.611499999999999</v>
      </c>
    </row>
    <row r="229" spans="1:2">
      <c r="A229" s="165" t="s">
        <v>657</v>
      </c>
      <c r="B229" s="165">
        <v>63.400599999999997</v>
      </c>
    </row>
    <row r="230" spans="1:2">
      <c r="A230" s="165" t="s">
        <v>658</v>
      </c>
      <c r="B230" s="165">
        <v>63.185000000000002</v>
      </c>
    </row>
    <row r="231" spans="1:2">
      <c r="A231" s="165" t="s">
        <v>659</v>
      </c>
      <c r="B231" s="165">
        <v>62.818300000000001</v>
      </c>
    </row>
    <row r="232" spans="1:2">
      <c r="A232" s="165" t="s">
        <v>660</v>
      </c>
      <c r="B232" s="165">
        <v>62.92</v>
      </c>
    </row>
    <row r="233" spans="1:2">
      <c r="A233" s="165" t="s">
        <v>661</v>
      </c>
      <c r="B233" s="165">
        <v>62.563299999999998</v>
      </c>
    </row>
    <row r="234" spans="1:2">
      <c r="A234" s="165" t="s">
        <v>662</v>
      </c>
      <c r="B234" s="165">
        <v>62.345999999999997</v>
      </c>
    </row>
    <row r="235" spans="1:2">
      <c r="A235" s="165" t="s">
        <v>663</v>
      </c>
      <c r="B235" s="165">
        <v>62.368499999999997</v>
      </c>
    </row>
    <row r="236" spans="1:2">
      <c r="A236" s="165" t="s">
        <v>664</v>
      </c>
      <c r="B236" s="165">
        <v>62.4026</v>
      </c>
    </row>
    <row r="237" spans="1:2">
      <c r="A237" s="165" t="s">
        <v>665</v>
      </c>
      <c r="B237" s="165">
        <v>62.388500000000001</v>
      </c>
    </row>
    <row r="238" spans="1:2">
      <c r="A238" s="166">
        <v>42281</v>
      </c>
      <c r="B238" s="165">
        <v>62.366</v>
      </c>
    </row>
    <row r="239" spans="1:2">
      <c r="A239" s="166">
        <v>42251</v>
      </c>
      <c r="B239" s="165">
        <v>62.256</v>
      </c>
    </row>
    <row r="240" spans="1:2">
      <c r="A240" s="166">
        <v>42220</v>
      </c>
      <c r="B240" s="165">
        <v>62.329500000000003</v>
      </c>
    </row>
    <row r="241" spans="1:2">
      <c r="A241" s="166">
        <v>42189</v>
      </c>
      <c r="B241" s="165">
        <v>62.332099999999997</v>
      </c>
    </row>
    <row r="242" spans="1:2">
      <c r="A242" s="166">
        <v>42159</v>
      </c>
      <c r="B242" s="165">
        <v>62.158000000000001</v>
      </c>
    </row>
    <row r="243" spans="1:2">
      <c r="B243">
        <f>+AVERAGE(B2:B242)</f>
        <v>65.461066804979211</v>
      </c>
    </row>
  </sheetData>
  <autoFilter ref="A1:B24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46</vt:i4>
      </vt:variant>
    </vt:vector>
  </HeadingPairs>
  <TitlesOfParts>
    <vt:vector size="46" baseType="lpstr">
      <vt:lpstr>Conso_BS</vt:lpstr>
      <vt:lpstr>Conso_CF</vt:lpstr>
      <vt:lpstr>projections</vt:lpstr>
      <vt:lpstr>Key Financials</vt:lpstr>
      <vt:lpstr>Financial performance</vt:lpstr>
      <vt:lpstr>Sheet5</vt:lpstr>
      <vt:lpstr>Conso_PL</vt:lpstr>
      <vt:lpstr>Revenue Breakup</vt:lpstr>
      <vt:lpstr>Steel sales breakup</vt:lpstr>
      <vt:lpstr>Reserves &amp; Surplus</vt:lpstr>
      <vt:lpstr>Debt repayment &amp; interest cost</vt:lpstr>
      <vt:lpstr>Bifurcation of RM and Power</vt:lpstr>
      <vt:lpstr>BS Working</vt:lpstr>
      <vt:lpstr> JSPL_PL</vt:lpstr>
      <vt:lpstr>Jindal Power Ltd</vt:lpstr>
      <vt:lpstr>Oman business</vt:lpstr>
      <vt:lpstr>Overseas Business</vt:lpstr>
      <vt:lpstr>Oman Steel Business</vt:lpstr>
      <vt:lpstr>JPL_PL</vt:lpstr>
      <vt:lpstr>Australia and Mozambique</vt:lpstr>
      <vt:lpstr>Raw material cost</vt:lpstr>
      <vt:lpstr>PLF Calculation</vt:lpstr>
      <vt:lpstr>Captive Power Sales</vt:lpstr>
      <vt:lpstr>RM and Power Standalone</vt:lpstr>
      <vt:lpstr>Consolidated Qty performance</vt:lpstr>
      <vt:lpstr>Raigarh Plant</vt:lpstr>
      <vt:lpstr>Angul Plant</vt:lpstr>
      <vt:lpstr>Historical segmental EBIDTA</vt:lpstr>
      <vt:lpstr>Reconciliation with SMS</vt:lpstr>
      <vt:lpstr>Capacity</vt:lpstr>
      <vt:lpstr>Standalone Quarterly</vt:lpstr>
      <vt:lpstr>Revenue break up for steel</vt:lpstr>
      <vt:lpstr>Steel Capacity</vt:lpstr>
      <vt:lpstr>Annual report</vt:lpstr>
      <vt:lpstr>Segmental Revenue</vt:lpstr>
      <vt:lpstr>cash flows</vt:lpstr>
      <vt:lpstr>Balance sheet</vt:lpstr>
      <vt:lpstr>rev sch</vt:lpstr>
      <vt:lpstr>bs sch</vt:lpstr>
      <vt:lpstr>1st half</vt:lpstr>
      <vt:lpstr>Installed Capacity</vt:lpstr>
      <vt:lpstr>Sheet1</vt:lpstr>
      <vt:lpstr>Materials requirement</vt:lpstr>
      <vt:lpstr>Bifurcation of Iron Making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2017-06-16T01:18:24Z</cp:lastPrinted>
  <dcterms:created xsi:type="dcterms:W3CDTF">2006-09-16T00:00:00Z</dcterms:created>
  <dcterms:modified xsi:type="dcterms:W3CDTF">2017-07-28T10:07:35Z</dcterms:modified>
</cp:coreProperties>
</file>